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fakhrehosseini\Desktop\Felezat\فایرا\"/>
    </mc:Choice>
  </mc:AlternateContent>
  <xr:revisionPtr revIDLastSave="0" documentId="13_ncr:1_{FDBCA514-BCEC-4396-8D48-2A38FB29C91E}" xr6:coauthVersionLast="47" xr6:coauthVersionMax="47" xr10:uidLastSave="{00000000-0000-0000-0000-000000000000}"/>
  <bookViews>
    <workbookView xWindow="-120" yWindow="-120" windowWidth="29040" windowHeight="15840" activeTab="2" xr2:uid="{AA7017DC-8B49-40E6-BF92-1D7E74AFA1CC}"/>
  </bookViews>
  <sheets>
    <sheet name="معرفی" sheetId="4" r:id="rId1"/>
    <sheet name="نکات مهم" sheetId="2" r:id="rId2"/>
    <sheet name="مفروصات" sheetId="3" r:id="rId3"/>
    <sheet name="صورت سود و زیان" sheetId="1" r:id="rId4"/>
    <sheet name="دیتای آلومینیوم" sheetId="5" r:id="rId5"/>
  </sheets>
  <definedNames>
    <definedName name="ExternalData_1" localSheetId="4" hidden="1">'دیتای آلومینیوم'!$X$1:$AO$3824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143" i="1" l="1"/>
  <c r="K34" i="1"/>
  <c r="CP54" i="5"/>
  <c r="CH54" i="5" s="1"/>
  <c r="CO54" i="5"/>
  <c r="CN54" i="5"/>
  <c r="CG54" i="5" s="1"/>
  <c r="CM54" i="5"/>
  <c r="CJ54" i="5"/>
  <c r="CL54" i="5" s="1"/>
  <c r="CF54" i="5" s="1"/>
  <c r="CI54" i="5"/>
  <c r="CD54" i="5" s="1"/>
  <c r="CP41" i="5"/>
  <c r="CO41" i="5"/>
  <c r="CN41" i="5"/>
  <c r="CG41" i="5" s="1"/>
  <c r="CM41" i="5"/>
  <c r="CJ41" i="5"/>
  <c r="CI41" i="5"/>
  <c r="CJ28" i="5"/>
  <c r="CP28" i="5"/>
  <c r="CO28" i="5"/>
  <c r="CN28" i="5"/>
  <c r="CM28" i="5"/>
  <c r="CI28" i="5"/>
  <c r="CZ28" i="5"/>
  <c r="CG55" i="5"/>
  <c r="CG56" i="5"/>
  <c r="CG57" i="5"/>
  <c r="CG58" i="5"/>
  <c r="CG59" i="5"/>
  <c r="CG42" i="5"/>
  <c r="CG43" i="5"/>
  <c r="CG44" i="5"/>
  <c r="CG45" i="5"/>
  <c r="CG46" i="5"/>
  <c r="CG47" i="5"/>
  <c r="CG48" i="5"/>
  <c r="CG49" i="5"/>
  <c r="CG50" i="5"/>
  <c r="CG51" i="5"/>
  <c r="CG52" i="5"/>
  <c r="CG53" i="5"/>
  <c r="CG29" i="5"/>
  <c r="CG30" i="5"/>
  <c r="CG31" i="5"/>
  <c r="CG32" i="5"/>
  <c r="CG33" i="5"/>
  <c r="CG34" i="5"/>
  <c r="CG35" i="5"/>
  <c r="CG36" i="5"/>
  <c r="CG37" i="5"/>
  <c r="CG38" i="5"/>
  <c r="CG39" i="5"/>
  <c r="CG40" i="5"/>
  <c r="CG16" i="5"/>
  <c r="CG17" i="5"/>
  <c r="CG18" i="5"/>
  <c r="CG19" i="5"/>
  <c r="CG20" i="5"/>
  <c r="CG21" i="5"/>
  <c r="CG22" i="5"/>
  <c r="CG23" i="5"/>
  <c r="CG24" i="5"/>
  <c r="CG25" i="5"/>
  <c r="CG26" i="5"/>
  <c r="CG27" i="5"/>
  <c r="CD55" i="5"/>
  <c r="CD56" i="5"/>
  <c r="CD57" i="5"/>
  <c r="CD58" i="5"/>
  <c r="CD42" i="5"/>
  <c r="CD43" i="5"/>
  <c r="CD44" i="5"/>
  <c r="CD45" i="5"/>
  <c r="CD46" i="5"/>
  <c r="CD47" i="5"/>
  <c r="CD48" i="5"/>
  <c r="CD49" i="5"/>
  <c r="CD50" i="5"/>
  <c r="CD51" i="5"/>
  <c r="CD52" i="5"/>
  <c r="CD53" i="5"/>
  <c r="CD29" i="5"/>
  <c r="CD30" i="5"/>
  <c r="CD31" i="5"/>
  <c r="CD32" i="5"/>
  <c r="CD33" i="5"/>
  <c r="CD34" i="5"/>
  <c r="CD35" i="5"/>
  <c r="CD36" i="5"/>
  <c r="CD37" i="5"/>
  <c r="CD38" i="5"/>
  <c r="CD39" i="5"/>
  <c r="CD40" i="5"/>
  <c r="CD16" i="5"/>
  <c r="CD17" i="5"/>
  <c r="CD18" i="5"/>
  <c r="CD19" i="5"/>
  <c r="CD20" i="5"/>
  <c r="CD21" i="5"/>
  <c r="CD22" i="5"/>
  <c r="CD23" i="5"/>
  <c r="CD24" i="5"/>
  <c r="CD25" i="5"/>
  <c r="CD26" i="5"/>
  <c r="CD27" i="5"/>
  <c r="CD8" i="5"/>
  <c r="CD10" i="5"/>
  <c r="CD11" i="5"/>
  <c r="CD12" i="5"/>
  <c r="CD13" i="5"/>
  <c r="CD14" i="5"/>
  <c r="CD9" i="5"/>
  <c r="CD5" i="5"/>
  <c r="CD6" i="5"/>
  <c r="CD7" i="5"/>
  <c r="CD4" i="5"/>
  <c r="CD3" i="5"/>
  <c r="CG5" i="5"/>
  <c r="CG6" i="5"/>
  <c r="CG7" i="5"/>
  <c r="CG8" i="5"/>
  <c r="CG9" i="5"/>
  <c r="CG10" i="5"/>
  <c r="CG11" i="5"/>
  <c r="CG12" i="5"/>
  <c r="CG13" i="5"/>
  <c r="CG14" i="5"/>
  <c r="CG4" i="5"/>
  <c r="CG3" i="5"/>
  <c r="CI15" i="5"/>
  <c r="CD15" i="5" s="1"/>
  <c r="CJ15" i="5"/>
  <c r="CM15" i="5"/>
  <c r="CN15" i="5"/>
  <c r="CO15" i="5"/>
  <c r="CP15" i="5"/>
  <c r="CL7" i="5"/>
  <c r="CL15" i="5" l="1"/>
  <c r="CH28" i="5"/>
  <c r="CD28" i="5"/>
  <c r="CG28" i="5"/>
  <c r="CG15" i="5"/>
  <c r="CH41" i="5"/>
  <c r="CD41" i="5"/>
  <c r="CL41" i="5"/>
  <c r="CF41" i="5" s="1"/>
  <c r="CK28" i="5"/>
  <c r="CE54" i="5"/>
  <c r="CC54" i="5" s="1"/>
  <c r="CK54" i="5"/>
  <c r="CK41" i="5"/>
  <c r="CL28" i="5"/>
  <c r="CF28" i="5" s="1"/>
  <c r="CE28" i="5" s="1"/>
  <c r="CC28" i="5" s="1"/>
  <c r="CE41" i="5" l="1"/>
  <c r="CC41" i="5" s="1"/>
  <c r="D28" i="1"/>
  <c r="AJ14" i="1"/>
  <c r="AJ15" i="1"/>
  <c r="AJ16" i="1"/>
  <c r="AJ17" i="1"/>
  <c r="AJ13" i="1"/>
  <c r="AL14" i="1"/>
  <c r="AL15" i="1"/>
  <c r="AL16" i="1"/>
  <c r="AL17" i="1"/>
  <c r="AL13" i="1"/>
  <c r="AH13" i="1"/>
  <c r="AI13" i="1"/>
  <c r="AK13" i="1"/>
  <c r="AM13" i="1"/>
  <c r="AN13" i="1"/>
  <c r="AO13" i="1"/>
  <c r="AH14" i="1"/>
  <c r="AI14" i="1"/>
  <c r="AK14" i="1"/>
  <c r="AM14" i="1"/>
  <c r="AN14" i="1"/>
  <c r="AO14" i="1"/>
  <c r="AH15" i="1"/>
  <c r="AI15" i="1"/>
  <c r="AK15" i="1"/>
  <c r="AM15" i="1"/>
  <c r="AN15" i="1"/>
  <c r="AO15" i="1"/>
  <c r="AH16" i="1"/>
  <c r="AI16" i="1"/>
  <c r="AK16" i="1"/>
  <c r="AM16" i="1"/>
  <c r="AN16" i="1"/>
  <c r="AO16" i="1"/>
  <c r="AH17" i="1"/>
  <c r="AI17" i="1"/>
  <c r="AK17" i="1"/>
  <c r="AM17" i="1"/>
  <c r="AN17" i="1"/>
  <c r="AO17" i="1"/>
  <c r="AG15" i="1"/>
  <c r="AG16" i="1"/>
  <c r="AG17" i="1"/>
  <c r="AG14" i="1"/>
  <c r="AG13" i="1"/>
  <c r="AK349" i="4"/>
  <c r="AN349" i="4"/>
  <c r="AN350" i="4"/>
  <c r="AK350" i="4"/>
  <c r="AK351" i="4"/>
  <c r="X50" i="1" l="1"/>
  <c r="F237" i="1"/>
  <c r="G237" i="1"/>
  <c r="I237" i="1"/>
  <c r="H237" i="1"/>
  <c r="J226" i="1"/>
  <c r="K203" i="1"/>
  <c r="J143" i="1"/>
  <c r="H143" i="1"/>
  <c r="F143" i="1"/>
  <c r="E143" i="1"/>
  <c r="K140" i="1"/>
  <c r="L140" i="1" s="1"/>
  <c r="L143" i="1" s="1"/>
  <c r="W143" i="1"/>
  <c r="V145" i="1"/>
  <c r="R145" i="1"/>
  <c r="R155" i="1"/>
  <c r="V154" i="1"/>
  <c r="U154" i="1"/>
  <c r="T154" i="1"/>
  <c r="R154" i="1"/>
  <c r="W149" i="1"/>
  <c r="V149" i="1"/>
  <c r="V153" i="1"/>
  <c r="U153" i="1"/>
  <c r="T153" i="1"/>
  <c r="R153" i="1"/>
  <c r="R143" i="1"/>
  <c r="U159" i="1"/>
  <c r="V144" i="1"/>
  <c r="U143" i="1"/>
  <c r="P143" i="1"/>
  <c r="K131" i="1"/>
  <c r="K108" i="1"/>
  <c r="L106" i="1"/>
  <c r="H102" i="1"/>
  <c r="E102" i="1"/>
  <c r="F102" i="1"/>
  <c r="G102" i="1"/>
  <c r="I102" i="1"/>
  <c r="J102" i="1"/>
  <c r="D102" i="1"/>
  <c r="K102" i="1"/>
  <c r="E84" i="1"/>
  <c r="F84" i="1"/>
  <c r="G84" i="1"/>
  <c r="H84" i="1"/>
  <c r="I84" i="1"/>
  <c r="J84" i="1"/>
  <c r="K84" i="1"/>
  <c r="L84" i="1"/>
  <c r="D84" i="1"/>
  <c r="K92" i="1"/>
  <c r="E93" i="1"/>
  <c r="D93" i="1"/>
  <c r="J95" i="1"/>
  <c r="E95" i="1"/>
  <c r="E96" i="1" s="1"/>
  <c r="F95" i="1"/>
  <c r="G95" i="1"/>
  <c r="H95" i="1"/>
  <c r="I95" i="1"/>
  <c r="D95" i="1"/>
  <c r="D96" i="1" s="1"/>
  <c r="H48" i="1"/>
  <c r="W52" i="1"/>
  <c r="U52" i="1"/>
  <c r="R52" i="1"/>
  <c r="E30" i="1"/>
  <c r="F30" i="1"/>
  <c r="H30" i="1"/>
  <c r="J30" i="1"/>
  <c r="D30" i="1"/>
  <c r="K27" i="1"/>
  <c r="K28" i="1" s="1"/>
  <c r="K26" i="1"/>
  <c r="K23" i="1"/>
  <c r="K22" i="1"/>
  <c r="K21" i="1"/>
  <c r="J29" i="1"/>
  <c r="J93" i="1" s="1"/>
  <c r="K93" i="1" s="1"/>
  <c r="L93" i="1" s="1"/>
  <c r="J28" i="1"/>
  <c r="J24" i="1"/>
  <c r="K5" i="1"/>
  <c r="L5" i="1" s="1"/>
  <c r="K6" i="1"/>
  <c r="L6" i="1" s="1"/>
  <c r="K4" i="1"/>
  <c r="L4" i="1" s="1"/>
  <c r="L12" i="1" s="1"/>
  <c r="J12" i="1"/>
  <c r="T118" i="1"/>
  <c r="T122" i="1"/>
  <c r="S122" i="1"/>
  <c r="U118" i="1"/>
  <c r="I244" i="1" s="1"/>
  <c r="H244" i="1"/>
  <c r="H247" i="1" s="1"/>
  <c r="S118" i="1"/>
  <c r="G244" i="1" s="1"/>
  <c r="J243" i="1"/>
  <c r="E245" i="1"/>
  <c r="F245" i="1"/>
  <c r="G245" i="1"/>
  <c r="H245" i="1"/>
  <c r="I245" i="1"/>
  <c r="D245" i="1"/>
  <c r="E243" i="1"/>
  <c r="F243" i="1"/>
  <c r="G243" i="1"/>
  <c r="H243" i="1"/>
  <c r="I243" i="1"/>
  <c r="D243" i="1"/>
  <c r="K191" i="1"/>
  <c r="L191" i="1" s="1"/>
  <c r="AP17" i="4"/>
  <c r="J152" i="1"/>
  <c r="X118" i="1"/>
  <c r="L244" i="1" s="1"/>
  <c r="K216" i="1"/>
  <c r="L216" i="1" s="1"/>
  <c r="J70" i="1"/>
  <c r="H217" i="1"/>
  <c r="I217" i="1"/>
  <c r="J217" i="1"/>
  <c r="J228" i="1"/>
  <c r="J225" i="1"/>
  <c r="L207" i="1"/>
  <c r="G225" i="1"/>
  <c r="I226" i="1"/>
  <c r="H226" i="1"/>
  <c r="G226" i="1"/>
  <c r="F226" i="1"/>
  <c r="D226" i="1"/>
  <c r="H210" i="1"/>
  <c r="G210" i="1"/>
  <c r="I210" i="1"/>
  <c r="F210" i="1"/>
  <c r="E210" i="1"/>
  <c r="G209" i="1"/>
  <c r="K110" i="1"/>
  <c r="W122" i="1" s="1"/>
  <c r="P125" i="1"/>
  <c r="Q125" i="1"/>
  <c r="R125" i="1"/>
  <c r="S125" i="1"/>
  <c r="T125" i="1"/>
  <c r="U125" i="1"/>
  <c r="R108" i="1"/>
  <c r="S108" i="1"/>
  <c r="T108" i="1"/>
  <c r="U108" i="1"/>
  <c r="Q108" i="1"/>
  <c r="Y50" i="1"/>
  <c r="V52" i="1"/>
  <c r="T52" i="1"/>
  <c r="S52" i="1"/>
  <c r="Q52" i="1"/>
  <c r="J50" i="1"/>
  <c r="CL4" i="5"/>
  <c r="CF4" i="5" s="1"/>
  <c r="CE4" i="5" s="1"/>
  <c r="CC4" i="5" s="1"/>
  <c r="CL5" i="5"/>
  <c r="CF5" i="5" s="1"/>
  <c r="CE5" i="5" s="1"/>
  <c r="CC5" i="5" s="1"/>
  <c r="CL6" i="5"/>
  <c r="CF7" i="5"/>
  <c r="CE7" i="5" s="1"/>
  <c r="CC7" i="5" s="1"/>
  <c r="CL8" i="5"/>
  <c r="CF8" i="5" s="1"/>
  <c r="CE8" i="5" s="1"/>
  <c r="CC8" i="5" s="1"/>
  <c r="CL9" i="5"/>
  <c r="CL10" i="5"/>
  <c r="CL11" i="5"/>
  <c r="CF11" i="5" s="1"/>
  <c r="CE11" i="5" s="1"/>
  <c r="CC11" i="5" s="1"/>
  <c r="CL12" i="5"/>
  <c r="CF12" i="5" s="1"/>
  <c r="CE12" i="5" s="1"/>
  <c r="CC12" i="5" s="1"/>
  <c r="CL13" i="5"/>
  <c r="CF13" i="5" s="1"/>
  <c r="CE13" i="5" s="1"/>
  <c r="CC13" i="5" s="1"/>
  <c r="CL14" i="5"/>
  <c r="CF14" i="5" s="1"/>
  <c r="CE14" i="5" s="1"/>
  <c r="CC14" i="5" s="1"/>
  <c r="CF15" i="5"/>
  <c r="CE15" i="5" s="1"/>
  <c r="CC15" i="5" s="1"/>
  <c r="CL16" i="5"/>
  <c r="CF16" i="5" s="1"/>
  <c r="CE16" i="5" s="1"/>
  <c r="CC16" i="5" s="1"/>
  <c r="CL17" i="5"/>
  <c r="CF17" i="5" s="1"/>
  <c r="CE17" i="5" s="1"/>
  <c r="CC17" i="5" s="1"/>
  <c r="CL18" i="5"/>
  <c r="CF18" i="5" s="1"/>
  <c r="CE18" i="5" s="1"/>
  <c r="CC18" i="5" s="1"/>
  <c r="CL19" i="5"/>
  <c r="CF19" i="5" s="1"/>
  <c r="CE19" i="5" s="1"/>
  <c r="CC19" i="5" s="1"/>
  <c r="CL20" i="5"/>
  <c r="CF20" i="5" s="1"/>
  <c r="CE20" i="5" s="1"/>
  <c r="CC20" i="5" s="1"/>
  <c r="CL21" i="5"/>
  <c r="CF21" i="5" s="1"/>
  <c r="CE21" i="5" s="1"/>
  <c r="CC21" i="5" s="1"/>
  <c r="CL22" i="5"/>
  <c r="CF22" i="5" s="1"/>
  <c r="CE22" i="5" s="1"/>
  <c r="CC22" i="5" s="1"/>
  <c r="CL23" i="5"/>
  <c r="CF23" i="5" s="1"/>
  <c r="CE23" i="5" s="1"/>
  <c r="CC23" i="5" s="1"/>
  <c r="CL24" i="5"/>
  <c r="CF24" i="5" s="1"/>
  <c r="CE24" i="5" s="1"/>
  <c r="CC24" i="5" s="1"/>
  <c r="CL25" i="5"/>
  <c r="CL26" i="5"/>
  <c r="CF26" i="5" s="1"/>
  <c r="CE26" i="5" s="1"/>
  <c r="CC26" i="5" s="1"/>
  <c r="CL27" i="5"/>
  <c r="CF27" i="5" s="1"/>
  <c r="CE27" i="5" s="1"/>
  <c r="CC27" i="5" s="1"/>
  <c r="CL29" i="5"/>
  <c r="CF29" i="5" s="1"/>
  <c r="CE29" i="5" s="1"/>
  <c r="CC29" i="5" s="1"/>
  <c r="CL30" i="5"/>
  <c r="CF30" i="5" s="1"/>
  <c r="CE30" i="5" s="1"/>
  <c r="CC30" i="5" s="1"/>
  <c r="CL31" i="5"/>
  <c r="CF31" i="5" s="1"/>
  <c r="CE31" i="5" s="1"/>
  <c r="CC31" i="5" s="1"/>
  <c r="CL32" i="5"/>
  <c r="CF32" i="5" s="1"/>
  <c r="CE32" i="5" s="1"/>
  <c r="CC32" i="5" s="1"/>
  <c r="CL33" i="5"/>
  <c r="CL34" i="5"/>
  <c r="CL35" i="5"/>
  <c r="CF35" i="5" s="1"/>
  <c r="CE35" i="5" s="1"/>
  <c r="CC35" i="5" s="1"/>
  <c r="CL36" i="5"/>
  <c r="CL37" i="5"/>
  <c r="CF37" i="5" s="1"/>
  <c r="CE37" i="5" s="1"/>
  <c r="CC37" i="5" s="1"/>
  <c r="CL38" i="5"/>
  <c r="CF38" i="5" s="1"/>
  <c r="CE38" i="5" s="1"/>
  <c r="CC38" i="5" s="1"/>
  <c r="CL39" i="5"/>
  <c r="CF39" i="5" s="1"/>
  <c r="CE39" i="5" s="1"/>
  <c r="CC39" i="5" s="1"/>
  <c r="CL40" i="5"/>
  <c r="CF40" i="5" s="1"/>
  <c r="CE40" i="5" s="1"/>
  <c r="CC40" i="5" s="1"/>
  <c r="CL42" i="5"/>
  <c r="CL43" i="5"/>
  <c r="CF43" i="5" s="1"/>
  <c r="CE43" i="5" s="1"/>
  <c r="CC43" i="5" s="1"/>
  <c r="CL44" i="5"/>
  <c r="CF44" i="5" s="1"/>
  <c r="CE44" i="5" s="1"/>
  <c r="CC44" i="5" s="1"/>
  <c r="CL45" i="5"/>
  <c r="CF45" i="5" s="1"/>
  <c r="CE45" i="5" s="1"/>
  <c r="CC45" i="5" s="1"/>
  <c r="CL46" i="5"/>
  <c r="CF46" i="5" s="1"/>
  <c r="CE46" i="5" s="1"/>
  <c r="CC46" i="5" s="1"/>
  <c r="CL47" i="5"/>
  <c r="CF47" i="5" s="1"/>
  <c r="CE47" i="5" s="1"/>
  <c r="CC47" i="5" s="1"/>
  <c r="CL48" i="5"/>
  <c r="CF48" i="5" s="1"/>
  <c r="CE48" i="5" s="1"/>
  <c r="CC48" i="5" s="1"/>
  <c r="CL49" i="5"/>
  <c r="CL50" i="5"/>
  <c r="CL51" i="5"/>
  <c r="CF51" i="5" s="1"/>
  <c r="CE51" i="5" s="1"/>
  <c r="CC51" i="5" s="1"/>
  <c r="CL52" i="5"/>
  <c r="CL53" i="5"/>
  <c r="CF53" i="5" s="1"/>
  <c r="CE53" i="5" s="1"/>
  <c r="CC53" i="5" s="1"/>
  <c r="CL55" i="5"/>
  <c r="CF55" i="5" s="1"/>
  <c r="CE55" i="5" s="1"/>
  <c r="CC55" i="5" s="1"/>
  <c r="CL56" i="5"/>
  <c r="CF56" i="5" s="1"/>
  <c r="CE56" i="5" s="1"/>
  <c r="CC56" i="5" s="1"/>
  <c r="CL57" i="5"/>
  <c r="CF57" i="5" s="1"/>
  <c r="CE57" i="5" s="1"/>
  <c r="CC57" i="5" s="1"/>
  <c r="CL58" i="5"/>
  <c r="CF58" i="5" s="1"/>
  <c r="CE58" i="5" s="1"/>
  <c r="CL59" i="5"/>
  <c r="CF59" i="5" s="1"/>
  <c r="CE59" i="5" s="1"/>
  <c r="CL3" i="5"/>
  <c r="CF3" i="5" s="1"/>
  <c r="CE3" i="5" s="1"/>
  <c r="CC3" i="5" s="1"/>
  <c r="CK4" i="5"/>
  <c r="CK5" i="5"/>
  <c r="CK6" i="5"/>
  <c r="CK7" i="5"/>
  <c r="CK8" i="5"/>
  <c r="CK9" i="5"/>
  <c r="CK10" i="5"/>
  <c r="CK11" i="5"/>
  <c r="CK12" i="5"/>
  <c r="CK13" i="5"/>
  <c r="CK14" i="5"/>
  <c r="CK15" i="5"/>
  <c r="CK16" i="5"/>
  <c r="CK17" i="5"/>
  <c r="CK18" i="5"/>
  <c r="CK19" i="5"/>
  <c r="CK20" i="5"/>
  <c r="CK21" i="5"/>
  <c r="CK22" i="5"/>
  <c r="CK23" i="5"/>
  <c r="CK24" i="5"/>
  <c r="CK25" i="5"/>
  <c r="CK26" i="5"/>
  <c r="CK27" i="5"/>
  <c r="CK29" i="5"/>
  <c r="CK30" i="5"/>
  <c r="CK31" i="5"/>
  <c r="CK32" i="5"/>
  <c r="CK33" i="5"/>
  <c r="CK34" i="5"/>
  <c r="CK35" i="5"/>
  <c r="CK36" i="5"/>
  <c r="CK37" i="5"/>
  <c r="CK38" i="5"/>
  <c r="CK39" i="5"/>
  <c r="CK40" i="5"/>
  <c r="CK42" i="5"/>
  <c r="CK43" i="5"/>
  <c r="CK44" i="5"/>
  <c r="CK45" i="5"/>
  <c r="CK46" i="5"/>
  <c r="CK47" i="5"/>
  <c r="CK48" i="5"/>
  <c r="CK49" i="5"/>
  <c r="CK50" i="5"/>
  <c r="CK51" i="5"/>
  <c r="CK52" i="5"/>
  <c r="CK53" i="5"/>
  <c r="CK55" i="5"/>
  <c r="CK56" i="5"/>
  <c r="CK57" i="5"/>
  <c r="CK58" i="5"/>
  <c r="CK59" i="5"/>
  <c r="CK3" i="5"/>
  <c r="CF42" i="5"/>
  <c r="CE42" i="5" s="1"/>
  <c r="CC42" i="5" s="1"/>
  <c r="CF49" i="5"/>
  <c r="CE49" i="5" s="1"/>
  <c r="CC49" i="5" s="1"/>
  <c r="CF6" i="5"/>
  <c r="CE6" i="5" s="1"/>
  <c r="CC6" i="5" s="1"/>
  <c r="CF9" i="5"/>
  <c r="CE9" i="5" s="1"/>
  <c r="CC9" i="5" s="1"/>
  <c r="CF10" i="5"/>
  <c r="CE10" i="5" s="1"/>
  <c r="CC10" i="5" s="1"/>
  <c r="CF25" i="5"/>
  <c r="CE25" i="5" s="1"/>
  <c r="CC25" i="5" s="1"/>
  <c r="CF33" i="5"/>
  <c r="CE33" i="5" s="1"/>
  <c r="CC33" i="5" s="1"/>
  <c r="CF34" i="5"/>
  <c r="CE34" i="5" s="1"/>
  <c r="CC34" i="5" s="1"/>
  <c r="CF36" i="5"/>
  <c r="CE36" i="5" s="1"/>
  <c r="CC36" i="5" s="1"/>
  <c r="CF50" i="5"/>
  <c r="CE50" i="5" s="1"/>
  <c r="CC50" i="5" s="1"/>
  <c r="CF52" i="5"/>
  <c r="CE52" i="5" s="1"/>
  <c r="CC52" i="5" s="1"/>
  <c r="CH42" i="5"/>
  <c r="CH43" i="5"/>
  <c r="CH44" i="5"/>
  <c r="CH45" i="5"/>
  <c r="CH46" i="5"/>
  <c r="CH47" i="5"/>
  <c r="CH48" i="5"/>
  <c r="CH49" i="5"/>
  <c r="CH50" i="5"/>
  <c r="CH51" i="5"/>
  <c r="CH52" i="5"/>
  <c r="CH53" i="5"/>
  <c r="CH55" i="5"/>
  <c r="CH56" i="5"/>
  <c r="CH57" i="5"/>
  <c r="CH58" i="5"/>
  <c r="CH3" i="5"/>
  <c r="CY11" i="5"/>
  <c r="CY8" i="5"/>
  <c r="CY5" i="5"/>
  <c r="K143" i="1" l="1"/>
  <c r="J96" i="1"/>
  <c r="K96" i="1" s="1"/>
  <c r="K30" i="1"/>
  <c r="K12" i="1"/>
  <c r="I247" i="1"/>
  <c r="G247" i="1"/>
  <c r="CY50" i="5"/>
  <c r="CY47" i="5"/>
  <c r="CY44" i="5"/>
  <c r="CY41" i="5"/>
  <c r="CY38" i="5"/>
  <c r="CY35" i="5"/>
  <c r="CY32" i="5"/>
  <c r="CY29" i="5"/>
  <c r="CY26" i="5"/>
  <c r="CY23" i="5"/>
  <c r="CY20" i="5"/>
  <c r="CY17" i="5"/>
  <c r="CY14" i="5"/>
  <c r="CZ13" i="5"/>
  <c r="CZ14" i="5"/>
  <c r="CZ15" i="5"/>
  <c r="CZ16" i="5"/>
  <c r="CZ17" i="5"/>
  <c r="CZ18" i="5"/>
  <c r="CZ19" i="5"/>
  <c r="CZ20" i="5"/>
  <c r="CZ21" i="5"/>
  <c r="CZ22" i="5"/>
  <c r="CZ23" i="5"/>
  <c r="CZ24" i="5"/>
  <c r="CZ25" i="5"/>
  <c r="CZ26" i="5"/>
  <c r="CZ27" i="5"/>
  <c r="CZ29" i="5"/>
  <c r="CZ30" i="5"/>
  <c r="CZ31" i="5"/>
  <c r="CZ32" i="5"/>
  <c r="CZ33" i="5"/>
  <c r="CZ34" i="5"/>
  <c r="CZ35" i="5"/>
  <c r="CZ36" i="5"/>
  <c r="CZ37" i="5"/>
  <c r="CZ38" i="5"/>
  <c r="CZ39" i="5"/>
  <c r="CZ40" i="5"/>
  <c r="CZ41" i="5"/>
  <c r="CZ42" i="5"/>
  <c r="CZ43" i="5"/>
  <c r="CZ44" i="5"/>
  <c r="CZ45" i="5"/>
  <c r="CZ46" i="5"/>
  <c r="CZ47" i="5"/>
  <c r="CZ48" i="5"/>
  <c r="CZ49" i="5"/>
  <c r="CZ50" i="5"/>
  <c r="CZ51" i="5"/>
  <c r="CZ52" i="5"/>
  <c r="CZ12" i="5"/>
  <c r="CH4" i="5"/>
  <c r="CH5" i="5"/>
  <c r="CH6" i="5"/>
  <c r="CH7" i="5"/>
  <c r="CH8" i="5"/>
  <c r="CH9" i="5"/>
  <c r="CH10" i="5"/>
  <c r="CH11" i="5"/>
  <c r="CH12" i="5"/>
  <c r="CH13" i="5"/>
  <c r="CH14" i="5"/>
  <c r="CH15" i="5"/>
  <c r="CH16" i="5"/>
  <c r="CH17" i="5"/>
  <c r="CH18" i="5"/>
  <c r="CH19" i="5"/>
  <c r="CH20" i="5"/>
  <c r="CH21" i="5"/>
  <c r="CH22" i="5"/>
  <c r="CH23" i="5"/>
  <c r="CH24" i="5"/>
  <c r="CH25" i="5"/>
  <c r="CH26" i="5"/>
  <c r="CH27" i="5"/>
  <c r="CH29" i="5"/>
  <c r="CH30" i="5"/>
  <c r="CH31" i="5"/>
  <c r="CH32" i="5"/>
  <c r="CH33" i="5"/>
  <c r="CH34" i="5"/>
  <c r="CH35" i="5"/>
  <c r="CH36" i="5"/>
  <c r="CH37" i="5"/>
  <c r="CH38" i="5"/>
  <c r="CH39" i="5"/>
  <c r="CH40" i="5"/>
  <c r="CH59" i="5"/>
  <c r="CS57" i="5"/>
  <c r="CS53" i="5"/>
  <c r="CS50" i="5"/>
  <c r="CS47" i="5"/>
  <c r="CS44" i="5"/>
  <c r="AP3824" i="5"/>
  <c r="AP3823" i="5"/>
  <c r="AP3822" i="5"/>
  <c r="AP3821" i="5"/>
  <c r="AP3820" i="5"/>
  <c r="AP3819" i="5"/>
  <c r="AP3818" i="5"/>
  <c r="AP3817" i="5"/>
  <c r="AP3816" i="5"/>
  <c r="AP3815" i="5"/>
  <c r="AP3814" i="5"/>
  <c r="AP3813" i="5"/>
  <c r="AP3812" i="5"/>
  <c r="AP3811" i="5"/>
  <c r="AP3810" i="5"/>
  <c r="AP3809" i="5"/>
  <c r="AP3808" i="5"/>
  <c r="AP3807" i="5"/>
  <c r="AP3806" i="5"/>
  <c r="AP3805" i="5"/>
  <c r="AP3804" i="5"/>
  <c r="AP3803" i="5"/>
  <c r="AP3802" i="5"/>
  <c r="AP3801" i="5"/>
  <c r="AP3800" i="5"/>
  <c r="AP3799" i="5"/>
  <c r="AP3798" i="5"/>
  <c r="AP3797" i="5"/>
  <c r="AP3796" i="5"/>
  <c r="AP3795" i="5"/>
  <c r="AP3794" i="5"/>
  <c r="AP3793" i="5"/>
  <c r="AP3792" i="5"/>
  <c r="AP3791" i="5"/>
  <c r="AP3790" i="5"/>
  <c r="AP3789" i="5"/>
  <c r="AP3788" i="5"/>
  <c r="AP3787" i="5"/>
  <c r="AP3786" i="5"/>
  <c r="AP3785" i="5"/>
  <c r="AP3784" i="5"/>
  <c r="AP3783" i="5"/>
  <c r="AP3782" i="5"/>
  <c r="AP3781" i="5"/>
  <c r="AP3780" i="5"/>
  <c r="AP3779" i="5"/>
  <c r="AP3778" i="5"/>
  <c r="AP3777" i="5"/>
  <c r="AP3776" i="5"/>
  <c r="AP3775" i="5"/>
  <c r="AP3774" i="5"/>
  <c r="AP3773" i="5"/>
  <c r="AP3772" i="5"/>
  <c r="AP3771" i="5"/>
  <c r="AP3770" i="5"/>
  <c r="AP3769" i="5"/>
  <c r="AP3768" i="5"/>
  <c r="AP3767" i="5"/>
  <c r="AP3766" i="5"/>
  <c r="AP3765" i="5"/>
  <c r="AP3764" i="5"/>
  <c r="AP3763" i="5"/>
  <c r="AP3762" i="5"/>
  <c r="AP3761" i="5"/>
  <c r="AP3760" i="5"/>
  <c r="AP3759" i="5"/>
  <c r="AP3758" i="5"/>
  <c r="AP3757" i="5"/>
  <c r="AP3756" i="5"/>
  <c r="AP3755" i="5"/>
  <c r="AP3754" i="5"/>
  <c r="AP3753" i="5"/>
  <c r="AP3752" i="5"/>
  <c r="AP3751" i="5"/>
  <c r="AP3750" i="5"/>
  <c r="AP3749" i="5"/>
  <c r="AP3748" i="5"/>
  <c r="AP3747" i="5"/>
  <c r="AP3746" i="5"/>
  <c r="AP3745" i="5"/>
  <c r="AP3744" i="5"/>
  <c r="AP3743" i="5"/>
  <c r="AP3742" i="5"/>
  <c r="AP3741" i="5"/>
  <c r="AP3740" i="5"/>
  <c r="AP3739" i="5"/>
  <c r="AP3738" i="5"/>
  <c r="AP3737" i="5"/>
  <c r="AP3736" i="5"/>
  <c r="AP3735" i="5"/>
  <c r="AP3734" i="5"/>
  <c r="AP3733" i="5"/>
  <c r="AP3732" i="5"/>
  <c r="AP3731" i="5"/>
  <c r="AP3730" i="5"/>
  <c r="AP3729" i="5"/>
  <c r="AP3728" i="5"/>
  <c r="AP3727" i="5"/>
  <c r="AP3726" i="5"/>
  <c r="AP3725" i="5"/>
  <c r="AP3724" i="5"/>
  <c r="AP3723" i="5"/>
  <c r="AP3722" i="5"/>
  <c r="AP3721" i="5"/>
  <c r="AP3720" i="5"/>
  <c r="AP3719" i="5"/>
  <c r="AP3718" i="5"/>
  <c r="AP3717" i="5"/>
  <c r="AP3716" i="5"/>
  <c r="AP3715" i="5"/>
  <c r="AP3714" i="5"/>
  <c r="AP3713" i="5"/>
  <c r="AP3712" i="5"/>
  <c r="AP3711" i="5"/>
  <c r="AP3710" i="5"/>
  <c r="AP3709" i="5"/>
  <c r="AP3708" i="5"/>
  <c r="AP3707" i="5"/>
  <c r="AP3706" i="5"/>
  <c r="AP3705" i="5"/>
  <c r="AP3704" i="5"/>
  <c r="AP3703" i="5"/>
  <c r="AP3702" i="5"/>
  <c r="AP3701" i="5"/>
  <c r="AP3700" i="5"/>
  <c r="AP3699" i="5"/>
  <c r="AP3698" i="5"/>
  <c r="AP3697" i="5"/>
  <c r="AP3696" i="5"/>
  <c r="AP3695" i="5"/>
  <c r="AP3694" i="5"/>
  <c r="AP3693" i="5"/>
  <c r="AP3692" i="5"/>
  <c r="AP3691" i="5"/>
  <c r="AP3690" i="5"/>
  <c r="AP3689" i="5"/>
  <c r="AP3688" i="5"/>
  <c r="AP3687" i="5"/>
  <c r="AP3686" i="5"/>
  <c r="AP3685" i="5"/>
  <c r="AP3684" i="5"/>
  <c r="AP3683" i="5"/>
  <c r="AP3682" i="5"/>
  <c r="AP3681" i="5"/>
  <c r="AP3680" i="5"/>
  <c r="AP3679" i="5"/>
  <c r="AP3678" i="5"/>
  <c r="AP3677" i="5"/>
  <c r="AP3676" i="5"/>
  <c r="AP3675" i="5"/>
  <c r="AP3674" i="5"/>
  <c r="AP3673" i="5"/>
  <c r="AP3672" i="5"/>
  <c r="AP3671" i="5"/>
  <c r="AP3670" i="5"/>
  <c r="AP3669" i="5"/>
  <c r="AP3668" i="5"/>
  <c r="AP3667" i="5"/>
  <c r="AP3666" i="5"/>
  <c r="AP3665" i="5"/>
  <c r="AP3664" i="5"/>
  <c r="AP3663" i="5"/>
  <c r="AP3662" i="5"/>
  <c r="AP3661" i="5"/>
  <c r="AP3660" i="5"/>
  <c r="AP3659" i="5"/>
  <c r="AP3658" i="5"/>
  <c r="AP3657" i="5"/>
  <c r="AP3656" i="5"/>
  <c r="AP3655" i="5"/>
  <c r="AP3654" i="5"/>
  <c r="AP3653" i="5"/>
  <c r="AP3652" i="5"/>
  <c r="AP3651" i="5"/>
  <c r="AP3650" i="5"/>
  <c r="AP3649" i="5"/>
  <c r="AP3648" i="5"/>
  <c r="AP3647" i="5"/>
  <c r="AP3646" i="5"/>
  <c r="AP3645" i="5"/>
  <c r="AP3644" i="5"/>
  <c r="AP3643" i="5"/>
  <c r="AP3642" i="5"/>
  <c r="AP3641" i="5"/>
  <c r="AP3640" i="5"/>
  <c r="AP3639" i="5"/>
  <c r="AP3638" i="5"/>
  <c r="AP3637" i="5"/>
  <c r="AP3636" i="5"/>
  <c r="AP3635" i="5"/>
  <c r="AP3634" i="5"/>
  <c r="AP3633" i="5"/>
  <c r="AP3632" i="5"/>
  <c r="AP3631" i="5"/>
  <c r="AP3630" i="5"/>
  <c r="AP3629" i="5"/>
  <c r="AP3628" i="5"/>
  <c r="AP3627" i="5"/>
  <c r="AP3626" i="5"/>
  <c r="AP3625" i="5"/>
  <c r="AP3624" i="5"/>
  <c r="AP3623" i="5"/>
  <c r="AP3622" i="5"/>
  <c r="AP3621" i="5"/>
  <c r="AP3620" i="5"/>
  <c r="AP3619" i="5"/>
  <c r="AP3618" i="5"/>
  <c r="AP3617" i="5"/>
  <c r="AP3616" i="5"/>
  <c r="AP3615" i="5"/>
  <c r="AP3614" i="5"/>
  <c r="AP3613" i="5"/>
  <c r="AP3612" i="5"/>
  <c r="AP3611" i="5"/>
  <c r="AP3610" i="5"/>
  <c r="AP3609" i="5"/>
  <c r="AP3608" i="5"/>
  <c r="AP3607" i="5"/>
  <c r="AP3606" i="5"/>
  <c r="AP3605" i="5"/>
  <c r="AP3604" i="5"/>
  <c r="AP3603" i="5"/>
  <c r="AP3602" i="5"/>
  <c r="AP3601" i="5"/>
  <c r="AP3600" i="5"/>
  <c r="AP3599" i="5"/>
  <c r="AP3598" i="5"/>
  <c r="AP3597" i="5"/>
  <c r="AP3596" i="5"/>
  <c r="AP3595" i="5"/>
  <c r="AP3594" i="5"/>
  <c r="AP3593" i="5"/>
  <c r="AP3592" i="5"/>
  <c r="AP3591" i="5"/>
  <c r="AP3590" i="5"/>
  <c r="AP3589" i="5"/>
  <c r="AP3588" i="5"/>
  <c r="AP3587" i="5"/>
  <c r="AP3586" i="5"/>
  <c r="AP3585" i="5"/>
  <c r="AP3584" i="5"/>
  <c r="AP3583" i="5"/>
  <c r="AP3582" i="5"/>
  <c r="AP3581" i="5"/>
  <c r="AP3580" i="5"/>
  <c r="AP3579" i="5"/>
  <c r="AP3578" i="5"/>
  <c r="AP3577" i="5"/>
  <c r="AP3576" i="5"/>
  <c r="AP3575" i="5"/>
  <c r="AP3574" i="5"/>
  <c r="AP3573" i="5"/>
  <c r="AP3572" i="5"/>
  <c r="AP3571" i="5"/>
  <c r="AP3570" i="5"/>
  <c r="AP3569" i="5"/>
  <c r="AP3568" i="5"/>
  <c r="AP3567" i="5"/>
  <c r="AP3566" i="5"/>
  <c r="AP3565" i="5"/>
  <c r="AP3564" i="5"/>
  <c r="AP3563" i="5"/>
  <c r="AP3562" i="5"/>
  <c r="AP3561" i="5"/>
  <c r="AP3560" i="5"/>
  <c r="AP3559" i="5"/>
  <c r="AP3558" i="5"/>
  <c r="AP3557" i="5"/>
  <c r="AP3556" i="5"/>
  <c r="AP3555" i="5"/>
  <c r="AP3554" i="5"/>
  <c r="AP3553" i="5"/>
  <c r="AP3552" i="5"/>
  <c r="AP3551" i="5"/>
  <c r="AP3550" i="5"/>
  <c r="AP3549" i="5"/>
  <c r="AP3548" i="5"/>
  <c r="AP3547" i="5"/>
  <c r="AP3546" i="5"/>
  <c r="AP3545" i="5"/>
  <c r="AP3544" i="5"/>
  <c r="AP3543" i="5"/>
  <c r="AP3542" i="5"/>
  <c r="AP3541" i="5"/>
  <c r="AP3540" i="5"/>
  <c r="AP3539" i="5"/>
  <c r="AP3538" i="5"/>
  <c r="AP3537" i="5"/>
  <c r="AP3536" i="5"/>
  <c r="AP3535" i="5"/>
  <c r="AP3534" i="5"/>
  <c r="AP3533" i="5"/>
  <c r="AP3532" i="5"/>
  <c r="AP3531" i="5"/>
  <c r="AP3530" i="5"/>
  <c r="AP3529" i="5"/>
  <c r="AP3528" i="5"/>
  <c r="AP3527" i="5"/>
  <c r="AP3526" i="5"/>
  <c r="AP3525" i="5"/>
  <c r="AP3524" i="5"/>
  <c r="AP3523" i="5"/>
  <c r="AP3522" i="5"/>
  <c r="AP3521" i="5"/>
  <c r="AP3520" i="5"/>
  <c r="AP3519" i="5"/>
  <c r="AP3518" i="5"/>
  <c r="AP3517" i="5"/>
  <c r="AP3516" i="5"/>
  <c r="AP3515" i="5"/>
  <c r="AP3514" i="5"/>
  <c r="AP3513" i="5"/>
  <c r="AP3512" i="5"/>
  <c r="AP3511" i="5"/>
  <c r="AP3510" i="5"/>
  <c r="AP3509" i="5"/>
  <c r="AP3508" i="5"/>
  <c r="AP3507" i="5"/>
  <c r="AP3506" i="5"/>
  <c r="AP3505" i="5"/>
  <c r="AP3504" i="5"/>
  <c r="AP3503" i="5"/>
  <c r="AP3502" i="5"/>
  <c r="AP3501" i="5"/>
  <c r="AP3500" i="5"/>
  <c r="AP3499" i="5"/>
  <c r="AP3498" i="5"/>
  <c r="AP3497" i="5"/>
  <c r="AP3496" i="5"/>
  <c r="AP3495" i="5"/>
  <c r="AP3494" i="5"/>
  <c r="AP3493" i="5"/>
  <c r="AP3492" i="5"/>
  <c r="AP3491" i="5"/>
  <c r="AP3490" i="5"/>
  <c r="AP3489" i="5"/>
  <c r="AP3488" i="5"/>
  <c r="AP3487" i="5"/>
  <c r="AP3486" i="5"/>
  <c r="AP3485" i="5"/>
  <c r="AP3484" i="5"/>
  <c r="AP3483" i="5"/>
  <c r="AP3482" i="5"/>
  <c r="AP3481" i="5"/>
  <c r="AP3480" i="5"/>
  <c r="AP3479" i="5"/>
  <c r="AP3478" i="5"/>
  <c r="AP3477" i="5"/>
  <c r="AP3476" i="5"/>
  <c r="AP3475" i="5"/>
  <c r="AP3474" i="5"/>
  <c r="AP3473" i="5"/>
  <c r="AP3472" i="5"/>
  <c r="AP3471" i="5"/>
  <c r="AP3470" i="5"/>
  <c r="AP3469" i="5"/>
  <c r="AP3468" i="5"/>
  <c r="AP3467" i="5"/>
  <c r="AP3466" i="5"/>
  <c r="AP3465" i="5"/>
  <c r="AP3464" i="5"/>
  <c r="AP3463" i="5"/>
  <c r="AP3462" i="5"/>
  <c r="AP3461" i="5"/>
  <c r="AP3460" i="5"/>
  <c r="AP3459" i="5"/>
  <c r="AP3458" i="5"/>
  <c r="AP3457" i="5"/>
  <c r="AP3456" i="5"/>
  <c r="AP3455" i="5"/>
  <c r="AP3454" i="5"/>
  <c r="AP3453" i="5"/>
  <c r="AP3452" i="5"/>
  <c r="AP3451" i="5"/>
  <c r="AP3450" i="5"/>
  <c r="AP3449" i="5"/>
  <c r="AP3448" i="5"/>
  <c r="AP3447" i="5"/>
  <c r="AP3446" i="5"/>
  <c r="AP3445" i="5"/>
  <c r="AP3444" i="5"/>
  <c r="AP3443" i="5"/>
  <c r="AP3442" i="5"/>
  <c r="AP3441" i="5"/>
  <c r="AP3440" i="5"/>
  <c r="AP3439" i="5"/>
  <c r="AP3438" i="5"/>
  <c r="AP3437" i="5"/>
  <c r="AP3436" i="5"/>
  <c r="AP3435" i="5"/>
  <c r="AP3434" i="5"/>
  <c r="AP3433" i="5"/>
  <c r="AP3432" i="5"/>
  <c r="AP3431" i="5"/>
  <c r="AP3430" i="5"/>
  <c r="AP3429" i="5"/>
  <c r="AP3428" i="5"/>
  <c r="AP3427" i="5"/>
  <c r="AP3426" i="5"/>
  <c r="AP3425" i="5"/>
  <c r="AP3424" i="5"/>
  <c r="AP3423" i="5"/>
  <c r="AP3422" i="5"/>
  <c r="AP3421" i="5"/>
  <c r="AP3420" i="5"/>
  <c r="AP3419" i="5"/>
  <c r="AP3418" i="5"/>
  <c r="AP3417" i="5"/>
  <c r="AP3416" i="5"/>
  <c r="AP3415" i="5"/>
  <c r="AP3414" i="5"/>
  <c r="AP3413" i="5"/>
  <c r="AP3412" i="5"/>
  <c r="AP3411" i="5"/>
  <c r="AP3410" i="5"/>
  <c r="AP3409" i="5"/>
  <c r="AP3408" i="5"/>
  <c r="AP3407" i="5"/>
  <c r="AP3406" i="5"/>
  <c r="AP3405" i="5"/>
  <c r="AP3404" i="5"/>
  <c r="AP3403" i="5"/>
  <c r="AP3402" i="5"/>
  <c r="AP3401" i="5"/>
  <c r="AP3400" i="5"/>
  <c r="AP3399" i="5"/>
  <c r="AP3398" i="5"/>
  <c r="AP3397" i="5"/>
  <c r="AP3396" i="5"/>
  <c r="AP3395" i="5"/>
  <c r="AP3394" i="5"/>
  <c r="AP3393" i="5"/>
  <c r="AP3392" i="5"/>
  <c r="AP3391" i="5"/>
  <c r="AP3390" i="5"/>
  <c r="AP3389" i="5"/>
  <c r="AP3388" i="5"/>
  <c r="AP3387" i="5"/>
  <c r="AP3386" i="5"/>
  <c r="AP3385" i="5"/>
  <c r="AP3384" i="5"/>
  <c r="AP3383" i="5"/>
  <c r="AP3382" i="5"/>
  <c r="AP3381" i="5"/>
  <c r="AP3380" i="5"/>
  <c r="AP3379" i="5"/>
  <c r="AP3378" i="5"/>
  <c r="AP3377" i="5"/>
  <c r="AP3376" i="5"/>
  <c r="AP3375" i="5"/>
  <c r="AP3374" i="5"/>
  <c r="AP3373" i="5"/>
  <c r="AP3372" i="5"/>
  <c r="AP3371" i="5"/>
  <c r="AP3370" i="5"/>
  <c r="AP3369" i="5"/>
  <c r="AP3368" i="5"/>
  <c r="AP3367" i="5"/>
  <c r="AP3366" i="5"/>
  <c r="AP3365" i="5"/>
  <c r="AP3364" i="5"/>
  <c r="AP3363" i="5"/>
  <c r="AP3362" i="5"/>
  <c r="AP3361" i="5"/>
  <c r="AP3360" i="5"/>
  <c r="AP3359" i="5"/>
  <c r="AP3358" i="5"/>
  <c r="AP3357" i="5"/>
  <c r="AP3356" i="5"/>
  <c r="AP3355" i="5"/>
  <c r="AP3354" i="5"/>
  <c r="AP3353" i="5"/>
  <c r="AP3352" i="5"/>
  <c r="AP3351" i="5"/>
  <c r="AP3350" i="5"/>
  <c r="AP3349" i="5"/>
  <c r="AP3348" i="5"/>
  <c r="AP3347" i="5"/>
  <c r="AP3346" i="5"/>
  <c r="AP3345" i="5"/>
  <c r="AP3344" i="5"/>
  <c r="AP3343" i="5"/>
  <c r="AP3342" i="5"/>
  <c r="AP3341" i="5"/>
  <c r="AP3340" i="5"/>
  <c r="AP3339" i="5"/>
  <c r="AP3338" i="5"/>
  <c r="AP3337" i="5"/>
  <c r="AP3336" i="5"/>
  <c r="AP3335" i="5"/>
  <c r="AP3334" i="5"/>
  <c r="AP3333" i="5"/>
  <c r="AP3332" i="5"/>
  <c r="AP3331" i="5"/>
  <c r="AP3330" i="5"/>
  <c r="AP3329" i="5"/>
  <c r="AP3328" i="5"/>
  <c r="AP3327" i="5"/>
  <c r="AP3326" i="5"/>
  <c r="AP3325" i="5"/>
  <c r="AP3324" i="5"/>
  <c r="AP3323" i="5"/>
  <c r="AP3322" i="5"/>
  <c r="AP3321" i="5"/>
  <c r="AP3320" i="5"/>
  <c r="AP3319" i="5"/>
  <c r="AP3318" i="5"/>
  <c r="AP3317" i="5"/>
  <c r="AP3316" i="5"/>
  <c r="AP3315" i="5"/>
  <c r="AP3314" i="5"/>
  <c r="AP3313" i="5"/>
  <c r="AP3312" i="5"/>
  <c r="AP3311" i="5"/>
  <c r="AP3310" i="5"/>
  <c r="AP3309" i="5"/>
  <c r="AP3308" i="5"/>
  <c r="AP3307" i="5"/>
  <c r="AP3306" i="5"/>
  <c r="AP3305" i="5"/>
  <c r="AP3304" i="5"/>
  <c r="AP3303" i="5"/>
  <c r="AP3302" i="5"/>
  <c r="AP3301" i="5"/>
  <c r="AP3300" i="5"/>
  <c r="AP3299" i="5"/>
  <c r="AP3298" i="5"/>
  <c r="AP3297" i="5"/>
  <c r="AP3296" i="5"/>
  <c r="AP3295" i="5"/>
  <c r="AP3294" i="5"/>
  <c r="AP3293" i="5"/>
  <c r="AP3292" i="5"/>
  <c r="AP3291" i="5"/>
  <c r="AP3290" i="5"/>
  <c r="AP3289" i="5"/>
  <c r="AP3288" i="5"/>
  <c r="AP3287" i="5"/>
  <c r="AP3286" i="5"/>
  <c r="AP3285" i="5"/>
  <c r="AP3284" i="5"/>
  <c r="AP3283" i="5"/>
  <c r="AP3282" i="5"/>
  <c r="AP3281" i="5"/>
  <c r="AP3280" i="5"/>
  <c r="AP3279" i="5"/>
  <c r="AP3278" i="5"/>
  <c r="AP3277" i="5"/>
  <c r="AP3276" i="5"/>
  <c r="AP3275" i="5"/>
  <c r="AP3274" i="5"/>
  <c r="AP3273" i="5"/>
  <c r="AP3272" i="5"/>
  <c r="AP3271" i="5"/>
  <c r="AP3270" i="5"/>
  <c r="AP3269" i="5"/>
  <c r="AP3268" i="5"/>
  <c r="AP3267" i="5"/>
  <c r="AP3266" i="5"/>
  <c r="AP3265" i="5"/>
  <c r="AP3264" i="5"/>
  <c r="AP3263" i="5"/>
  <c r="AP3262" i="5"/>
  <c r="AP3261" i="5"/>
  <c r="AP3260" i="5"/>
  <c r="AP3259" i="5"/>
  <c r="AP3258" i="5"/>
  <c r="AP3257" i="5"/>
  <c r="AP3256" i="5"/>
  <c r="AP3255" i="5"/>
  <c r="AP3254" i="5"/>
  <c r="AP3253" i="5"/>
  <c r="AP3252" i="5"/>
  <c r="AP3251" i="5"/>
  <c r="AP3250" i="5"/>
  <c r="AP3249" i="5"/>
  <c r="AP3248" i="5"/>
  <c r="AP3247" i="5"/>
  <c r="AP3246" i="5"/>
  <c r="AP3245" i="5"/>
  <c r="AP3244" i="5"/>
  <c r="AP3243" i="5"/>
  <c r="AP3242" i="5"/>
  <c r="AP3241" i="5"/>
  <c r="AP3240" i="5"/>
  <c r="AP3239" i="5"/>
  <c r="AP3238" i="5"/>
  <c r="AP3237" i="5"/>
  <c r="AP3236" i="5"/>
  <c r="AP3235" i="5"/>
  <c r="AP3234" i="5"/>
  <c r="AP3233" i="5"/>
  <c r="AP3232" i="5"/>
  <c r="AP3231" i="5"/>
  <c r="AP3230" i="5"/>
  <c r="AP3229" i="5"/>
  <c r="AP3228" i="5"/>
  <c r="AP3227" i="5"/>
  <c r="AP3226" i="5"/>
  <c r="AP3225" i="5"/>
  <c r="AP3224" i="5"/>
  <c r="AP3223" i="5"/>
  <c r="AP3222" i="5"/>
  <c r="AP3221" i="5"/>
  <c r="AP3220" i="5"/>
  <c r="AP3219" i="5"/>
  <c r="AP3218" i="5"/>
  <c r="AP3217" i="5"/>
  <c r="AP3216" i="5"/>
  <c r="AP3215" i="5"/>
  <c r="AP3214" i="5"/>
  <c r="AP3213" i="5"/>
  <c r="AP3212" i="5"/>
  <c r="AP3211" i="5"/>
  <c r="AP3210" i="5"/>
  <c r="AP3209" i="5"/>
  <c r="AP3208" i="5"/>
  <c r="AP3207" i="5"/>
  <c r="AP3206" i="5"/>
  <c r="AP3205" i="5"/>
  <c r="AP3204" i="5"/>
  <c r="AP3203" i="5"/>
  <c r="AP3202" i="5"/>
  <c r="AP3201" i="5"/>
  <c r="AP3200" i="5"/>
  <c r="AP3199" i="5"/>
  <c r="AP3198" i="5"/>
  <c r="AP3197" i="5"/>
  <c r="AP3196" i="5"/>
  <c r="AP3195" i="5"/>
  <c r="AP3194" i="5"/>
  <c r="AP3193" i="5"/>
  <c r="AP3192" i="5"/>
  <c r="AP3191" i="5"/>
  <c r="AP3190" i="5"/>
  <c r="AP3189" i="5"/>
  <c r="AP3188" i="5"/>
  <c r="AP3187" i="5"/>
  <c r="AP3186" i="5"/>
  <c r="AP3185" i="5"/>
  <c r="AP3184" i="5"/>
  <c r="AP3183" i="5"/>
  <c r="AP3182" i="5"/>
  <c r="AP3181" i="5"/>
  <c r="AP3180" i="5"/>
  <c r="AP3179" i="5"/>
  <c r="AP3178" i="5"/>
  <c r="AP3177" i="5"/>
  <c r="AP3176" i="5"/>
  <c r="AP3175" i="5"/>
  <c r="AP3174" i="5"/>
  <c r="AP3173" i="5"/>
  <c r="AP3172" i="5"/>
  <c r="AP3171" i="5"/>
  <c r="AP3170" i="5"/>
  <c r="AP3169" i="5"/>
  <c r="AP3168" i="5"/>
  <c r="AP3167" i="5"/>
  <c r="AP3166" i="5"/>
  <c r="AP3165" i="5"/>
  <c r="AP3164" i="5"/>
  <c r="AP3163" i="5"/>
  <c r="AP3162" i="5"/>
  <c r="AP3161" i="5"/>
  <c r="AP3160" i="5"/>
  <c r="AP3159" i="5"/>
  <c r="AP3158" i="5"/>
  <c r="AP3157" i="5"/>
  <c r="AP3156" i="5"/>
  <c r="AP3155" i="5"/>
  <c r="AP3154" i="5"/>
  <c r="AP3153" i="5"/>
  <c r="AP3152" i="5"/>
  <c r="AP3151" i="5"/>
  <c r="AP3150" i="5"/>
  <c r="AP3149" i="5"/>
  <c r="AP3148" i="5"/>
  <c r="AP3147" i="5"/>
  <c r="AP3146" i="5"/>
  <c r="AP3145" i="5"/>
  <c r="AP3144" i="5"/>
  <c r="AP3143" i="5"/>
  <c r="AP3142" i="5"/>
  <c r="AP3141" i="5"/>
  <c r="AP3140" i="5"/>
  <c r="AP3139" i="5"/>
  <c r="AP3138" i="5"/>
  <c r="AP3137" i="5"/>
  <c r="AP3136" i="5"/>
  <c r="AP3135" i="5"/>
  <c r="AP3134" i="5"/>
  <c r="AP3133" i="5"/>
  <c r="AP3132" i="5"/>
  <c r="AP3131" i="5"/>
  <c r="AP3130" i="5"/>
  <c r="AP3129" i="5"/>
  <c r="AP3128" i="5"/>
  <c r="AP3127" i="5"/>
  <c r="AP3126" i="5"/>
  <c r="AP3125" i="5"/>
  <c r="AP3124" i="5"/>
  <c r="AP3123" i="5"/>
  <c r="AP3122" i="5"/>
  <c r="AP3121" i="5"/>
  <c r="AP3120" i="5"/>
  <c r="AP3119" i="5"/>
  <c r="AP3118" i="5"/>
  <c r="AP3117" i="5"/>
  <c r="AP3116" i="5"/>
  <c r="AP3115" i="5"/>
  <c r="AP3114" i="5"/>
  <c r="AP3113" i="5"/>
  <c r="AP3112" i="5"/>
  <c r="AP3111" i="5"/>
  <c r="AP3110" i="5"/>
  <c r="AP3109" i="5"/>
  <c r="AP3108" i="5"/>
  <c r="AP3107" i="5"/>
  <c r="AP3106" i="5"/>
  <c r="AP3105" i="5"/>
  <c r="AP3104" i="5"/>
  <c r="AP3103" i="5"/>
  <c r="AP3102" i="5"/>
  <c r="AP3101" i="5"/>
  <c r="AP3100" i="5"/>
  <c r="AP3099" i="5"/>
  <c r="AP3098" i="5"/>
  <c r="AP3097" i="5"/>
  <c r="AP3096" i="5"/>
  <c r="AP3095" i="5"/>
  <c r="AP3094" i="5"/>
  <c r="AP3093" i="5"/>
  <c r="AP3092" i="5"/>
  <c r="AP3091" i="5"/>
  <c r="AP3090" i="5"/>
  <c r="AP3089" i="5"/>
  <c r="AP3088" i="5"/>
  <c r="AP3087" i="5"/>
  <c r="AP3086" i="5"/>
  <c r="AP3085" i="5"/>
  <c r="AP3084" i="5"/>
  <c r="AP3083" i="5"/>
  <c r="AP3082" i="5"/>
  <c r="AP3081" i="5"/>
  <c r="AP3080" i="5"/>
  <c r="AP3079" i="5"/>
  <c r="AP3078" i="5"/>
  <c r="AP3077" i="5"/>
  <c r="AP3076" i="5"/>
  <c r="AP3075" i="5"/>
  <c r="AP3074" i="5"/>
  <c r="AP3073" i="5"/>
  <c r="AP3072" i="5"/>
  <c r="AP3071" i="5"/>
  <c r="AP3070" i="5"/>
  <c r="AP3069" i="5"/>
  <c r="AP3068" i="5"/>
  <c r="AP3067" i="5"/>
  <c r="AP3066" i="5"/>
  <c r="AP3065" i="5"/>
  <c r="AP3064" i="5"/>
  <c r="AP3063" i="5"/>
  <c r="AP3062" i="5"/>
  <c r="AP3061" i="5"/>
  <c r="AP3060" i="5"/>
  <c r="AP3059" i="5"/>
  <c r="AP3058" i="5"/>
  <c r="AP3057" i="5"/>
  <c r="AP3056" i="5"/>
  <c r="AP3055" i="5"/>
  <c r="AP3054" i="5"/>
  <c r="AP3053" i="5"/>
  <c r="AP3052" i="5"/>
  <c r="AP3051" i="5"/>
  <c r="AP3050" i="5"/>
  <c r="AP3049" i="5"/>
  <c r="AP3048" i="5"/>
  <c r="AP3047" i="5"/>
  <c r="AP3046" i="5"/>
  <c r="AP3045" i="5"/>
  <c r="AP3044" i="5"/>
  <c r="AP3043" i="5"/>
  <c r="AP3042" i="5"/>
  <c r="AP3041" i="5"/>
  <c r="AP3040" i="5"/>
  <c r="AP3039" i="5"/>
  <c r="AP3038" i="5"/>
  <c r="AP3037" i="5"/>
  <c r="AP3036" i="5"/>
  <c r="AP3035" i="5"/>
  <c r="AP3034" i="5"/>
  <c r="AP3033" i="5"/>
  <c r="AP3032" i="5"/>
  <c r="AP3031" i="5"/>
  <c r="AP3030" i="5"/>
  <c r="AP3029" i="5"/>
  <c r="AP3028" i="5"/>
  <c r="AP3027" i="5"/>
  <c r="AP3026" i="5"/>
  <c r="AP3025" i="5"/>
  <c r="AP3024" i="5"/>
  <c r="AP3023" i="5"/>
  <c r="AP3022" i="5"/>
  <c r="AP3021" i="5"/>
  <c r="AP3020" i="5"/>
  <c r="AP3019" i="5"/>
  <c r="AP3018" i="5"/>
  <c r="AP3017" i="5"/>
  <c r="AP3016" i="5"/>
  <c r="AP3015" i="5"/>
  <c r="AP3014" i="5"/>
  <c r="AP3013" i="5"/>
  <c r="AP3012" i="5"/>
  <c r="AP3011" i="5"/>
  <c r="AP3010" i="5"/>
  <c r="AP3009" i="5"/>
  <c r="AP3008" i="5"/>
  <c r="AP3007" i="5"/>
  <c r="AP3006" i="5"/>
  <c r="AP3005" i="5"/>
  <c r="AP3004" i="5"/>
  <c r="AP3003" i="5"/>
  <c r="AP3002" i="5"/>
  <c r="AP3001" i="5"/>
  <c r="AP3000" i="5"/>
  <c r="AP2999" i="5"/>
  <c r="AP2998" i="5"/>
  <c r="AP2997" i="5"/>
  <c r="AP2996" i="5"/>
  <c r="AP2995" i="5"/>
  <c r="AP2994" i="5"/>
  <c r="AP2993" i="5"/>
  <c r="AP2992" i="5"/>
  <c r="AP2991" i="5"/>
  <c r="AP2990" i="5"/>
  <c r="AP2989" i="5"/>
  <c r="AP2988" i="5"/>
  <c r="AP2987" i="5"/>
  <c r="AP2986" i="5"/>
  <c r="AP2985" i="5"/>
  <c r="AP2984" i="5"/>
  <c r="AP2983" i="5"/>
  <c r="AP2982" i="5"/>
  <c r="AP2981" i="5"/>
  <c r="AP2980" i="5"/>
  <c r="AP2979" i="5"/>
  <c r="AP2978" i="5"/>
  <c r="AP2977" i="5"/>
  <c r="AP2976" i="5"/>
  <c r="AP2975" i="5"/>
  <c r="AP2974" i="5"/>
  <c r="AP2973" i="5"/>
  <c r="AP2972" i="5"/>
  <c r="AP2971" i="5"/>
  <c r="AP2970" i="5"/>
  <c r="AP2969" i="5"/>
  <c r="AP2968" i="5"/>
  <c r="AP2967" i="5"/>
  <c r="AP2966" i="5"/>
  <c r="AP2965" i="5"/>
  <c r="AP2964" i="5"/>
  <c r="AP2963" i="5"/>
  <c r="AP2962" i="5"/>
  <c r="AP2961" i="5"/>
  <c r="AP2960" i="5"/>
  <c r="AP2959" i="5"/>
  <c r="AP2958" i="5"/>
  <c r="AP2957" i="5"/>
  <c r="AP2956" i="5"/>
  <c r="AP2955" i="5"/>
  <c r="AP2954" i="5"/>
  <c r="AP2953" i="5"/>
  <c r="AP2952" i="5"/>
  <c r="AP2951" i="5"/>
  <c r="AP2950" i="5"/>
  <c r="AP2949" i="5"/>
  <c r="AP2948" i="5"/>
  <c r="AP2947" i="5"/>
  <c r="AP2946" i="5"/>
  <c r="AP2945" i="5"/>
  <c r="AP2944" i="5"/>
  <c r="AP2943" i="5"/>
  <c r="AP2942" i="5"/>
  <c r="AP2941" i="5"/>
  <c r="AP2940" i="5"/>
  <c r="AP2939" i="5"/>
  <c r="AP2938" i="5"/>
  <c r="AP2937" i="5"/>
  <c r="AP2936" i="5"/>
  <c r="AP2935" i="5"/>
  <c r="AP2934" i="5"/>
  <c r="AP2933" i="5"/>
  <c r="AP2932" i="5"/>
  <c r="AP2931" i="5"/>
  <c r="AP2930" i="5"/>
  <c r="AP2929" i="5"/>
  <c r="AP2928" i="5"/>
  <c r="AP2927" i="5"/>
  <c r="AP2926" i="5"/>
  <c r="AP2925" i="5"/>
  <c r="AP2924" i="5"/>
  <c r="AP2923" i="5"/>
  <c r="AP2922" i="5"/>
  <c r="AP2921" i="5"/>
  <c r="AP2920" i="5"/>
  <c r="AP2919" i="5"/>
  <c r="AP2918" i="5"/>
  <c r="AP2917" i="5"/>
  <c r="AP2916" i="5"/>
  <c r="AP2915" i="5"/>
  <c r="AP2914" i="5"/>
  <c r="AP2913" i="5"/>
  <c r="AP2912" i="5"/>
  <c r="AP2911" i="5"/>
  <c r="AP2910" i="5"/>
  <c r="AP2909" i="5"/>
  <c r="AP2908" i="5"/>
  <c r="AP2907" i="5"/>
  <c r="AP2906" i="5"/>
  <c r="AP2905" i="5"/>
  <c r="AP2904" i="5"/>
  <c r="AP2903" i="5"/>
  <c r="AP2902" i="5"/>
  <c r="AP2901" i="5"/>
  <c r="AP2900" i="5"/>
  <c r="AP2899" i="5"/>
  <c r="AP2898" i="5"/>
  <c r="AP2897" i="5"/>
  <c r="AP2896" i="5"/>
  <c r="AP2895" i="5"/>
  <c r="AP2894" i="5"/>
  <c r="AP2893" i="5"/>
  <c r="AP2892" i="5"/>
  <c r="AP2891" i="5"/>
  <c r="AP2890" i="5"/>
  <c r="AP2889" i="5"/>
  <c r="AP2888" i="5"/>
  <c r="AP2887" i="5"/>
  <c r="AP2886" i="5"/>
  <c r="AP2885" i="5"/>
  <c r="AP2884" i="5"/>
  <c r="AP2883" i="5"/>
  <c r="AP2882" i="5"/>
  <c r="AP2881" i="5"/>
  <c r="AP2880" i="5"/>
  <c r="AP2879" i="5"/>
  <c r="AP2878" i="5"/>
  <c r="AP2877" i="5"/>
  <c r="AP2876" i="5"/>
  <c r="AP2875" i="5"/>
  <c r="AP2874" i="5"/>
  <c r="AP2873" i="5"/>
  <c r="AP2872" i="5"/>
  <c r="AP2871" i="5"/>
  <c r="AP2870" i="5"/>
  <c r="AP2869" i="5"/>
  <c r="AP2868" i="5"/>
  <c r="AP2867" i="5"/>
  <c r="AP2866" i="5"/>
  <c r="AP2865" i="5"/>
  <c r="AP2864" i="5"/>
  <c r="AP2863" i="5"/>
  <c r="AP2862" i="5"/>
  <c r="AP2861" i="5"/>
  <c r="AP2860" i="5"/>
  <c r="AP2859" i="5"/>
  <c r="AP2858" i="5"/>
  <c r="AP2857" i="5"/>
  <c r="AP2856" i="5"/>
  <c r="AP2855" i="5"/>
  <c r="AP2854" i="5"/>
  <c r="AP2853" i="5"/>
  <c r="AP2852" i="5"/>
  <c r="AP2851" i="5"/>
  <c r="AP2850" i="5"/>
  <c r="AP2849" i="5"/>
  <c r="AP2848" i="5"/>
  <c r="AP2847" i="5"/>
  <c r="AP2846" i="5"/>
  <c r="AP2845" i="5"/>
  <c r="AP2844" i="5"/>
  <c r="AP2843" i="5"/>
  <c r="AP2842" i="5"/>
  <c r="AP2841" i="5"/>
  <c r="AP2840" i="5"/>
  <c r="AP2839" i="5"/>
  <c r="AP2838" i="5"/>
  <c r="AP2837" i="5"/>
  <c r="AP2836" i="5"/>
  <c r="AP2835" i="5"/>
  <c r="AP2834" i="5"/>
  <c r="AP2833" i="5"/>
  <c r="AP2832" i="5"/>
  <c r="AP2831" i="5"/>
  <c r="AP2830" i="5"/>
  <c r="AP2829" i="5"/>
  <c r="AP2828" i="5"/>
  <c r="AP2827" i="5"/>
  <c r="AP2826" i="5"/>
  <c r="AP2825" i="5"/>
  <c r="AP2824" i="5"/>
  <c r="AP2823" i="5"/>
  <c r="AP2822" i="5"/>
  <c r="AP2821" i="5"/>
  <c r="AP2820" i="5"/>
  <c r="AP2819" i="5"/>
  <c r="AP2818" i="5"/>
  <c r="AP2817" i="5"/>
  <c r="AP2816" i="5"/>
  <c r="AP2815" i="5"/>
  <c r="AP2814" i="5"/>
  <c r="AP2813" i="5"/>
  <c r="AP2812" i="5"/>
  <c r="AP2811" i="5"/>
  <c r="AP2810" i="5"/>
  <c r="AP2809" i="5"/>
  <c r="AP2808" i="5"/>
  <c r="AP2807" i="5"/>
  <c r="AP2806" i="5"/>
  <c r="AP2805" i="5"/>
  <c r="AP2804" i="5"/>
  <c r="AP2803" i="5"/>
  <c r="AP2802" i="5"/>
  <c r="AP2801" i="5"/>
  <c r="AP2800" i="5"/>
  <c r="AP2799" i="5"/>
  <c r="AP2798" i="5"/>
  <c r="AP2797" i="5"/>
  <c r="AP2796" i="5"/>
  <c r="AP2795" i="5"/>
  <c r="AP2794" i="5"/>
  <c r="AP2793" i="5"/>
  <c r="AP2792" i="5"/>
  <c r="AP2791" i="5"/>
  <c r="AP2790" i="5"/>
  <c r="AP2789" i="5"/>
  <c r="AP2788" i="5"/>
  <c r="AP2787" i="5"/>
  <c r="AP2786" i="5"/>
  <c r="AP2785" i="5"/>
  <c r="AP2784" i="5"/>
  <c r="AP2783" i="5"/>
  <c r="AP2782" i="5"/>
  <c r="AP2781" i="5"/>
  <c r="AP2780" i="5"/>
  <c r="AP2779" i="5"/>
  <c r="AP2778" i="5"/>
  <c r="AP2777" i="5"/>
  <c r="AP2776" i="5"/>
  <c r="AP2775" i="5"/>
  <c r="AP2774" i="5"/>
  <c r="AP2773" i="5"/>
  <c r="AP2772" i="5"/>
  <c r="AP2771" i="5"/>
  <c r="AP2770" i="5"/>
  <c r="AP2769" i="5"/>
  <c r="AP2768" i="5"/>
  <c r="AP2767" i="5"/>
  <c r="AP2766" i="5"/>
  <c r="AP2765" i="5"/>
  <c r="AP2764" i="5"/>
  <c r="AP2763" i="5"/>
  <c r="AP2762" i="5"/>
  <c r="AP2761" i="5"/>
  <c r="AP2760" i="5"/>
  <c r="AP2759" i="5"/>
  <c r="AP2758" i="5"/>
  <c r="AP2757" i="5"/>
  <c r="AP2756" i="5"/>
  <c r="AP2755" i="5"/>
  <c r="AP2754" i="5"/>
  <c r="AP2753" i="5"/>
  <c r="AP2752" i="5"/>
  <c r="AP2751" i="5"/>
  <c r="AP2750" i="5"/>
  <c r="AP2749" i="5"/>
  <c r="AP2748" i="5"/>
  <c r="AP2747" i="5"/>
  <c r="AP2746" i="5"/>
  <c r="AP2745" i="5"/>
  <c r="AP2744" i="5"/>
  <c r="AP2743" i="5"/>
  <c r="AP2742" i="5"/>
  <c r="AP2741" i="5"/>
  <c r="AP2740" i="5"/>
  <c r="AP2739" i="5"/>
  <c r="AP2738" i="5"/>
  <c r="AP2737" i="5"/>
  <c r="AP2736" i="5"/>
  <c r="AP2735" i="5"/>
  <c r="AP2734" i="5"/>
  <c r="AP2733" i="5"/>
  <c r="AP2732" i="5"/>
  <c r="AP2731" i="5"/>
  <c r="AP2730" i="5"/>
  <c r="AP2729" i="5"/>
  <c r="AP2728" i="5"/>
  <c r="AP2727" i="5"/>
  <c r="AP2726" i="5"/>
  <c r="AP2725" i="5"/>
  <c r="AP2724" i="5"/>
  <c r="AP2723" i="5"/>
  <c r="AP2722" i="5"/>
  <c r="AP2721" i="5"/>
  <c r="AP2720" i="5"/>
  <c r="AP2719" i="5"/>
  <c r="AP2718" i="5"/>
  <c r="AP2717" i="5"/>
  <c r="AP2716" i="5"/>
  <c r="AP2715" i="5"/>
  <c r="AP2714" i="5"/>
  <c r="AP2713" i="5"/>
  <c r="AP2712" i="5"/>
  <c r="AP2711" i="5"/>
  <c r="AP2710" i="5"/>
  <c r="AP2709" i="5"/>
  <c r="AP2708" i="5"/>
  <c r="AP2707" i="5"/>
  <c r="AP2706" i="5"/>
  <c r="AP2705" i="5"/>
  <c r="AP2704" i="5"/>
  <c r="AP2703" i="5"/>
  <c r="AP2702" i="5"/>
  <c r="AP2701" i="5"/>
  <c r="AP2700" i="5"/>
  <c r="AP2699" i="5"/>
  <c r="AP2698" i="5"/>
  <c r="AP2697" i="5"/>
  <c r="AP2696" i="5"/>
  <c r="AP2695" i="5"/>
  <c r="AP2694" i="5"/>
  <c r="AP2693" i="5"/>
  <c r="AP2692" i="5"/>
  <c r="AP2691" i="5"/>
  <c r="AP2690" i="5"/>
  <c r="AP2689" i="5"/>
  <c r="AP2688" i="5"/>
  <c r="AP2687" i="5"/>
  <c r="AP2686" i="5"/>
  <c r="AP2685" i="5"/>
  <c r="AP2684" i="5"/>
  <c r="AP2683" i="5"/>
  <c r="AP2682" i="5"/>
  <c r="AP2681" i="5"/>
  <c r="AP2680" i="5"/>
  <c r="AP2679" i="5"/>
  <c r="AP2678" i="5"/>
  <c r="AP2677" i="5"/>
  <c r="AP2676" i="5"/>
  <c r="AP2675" i="5"/>
  <c r="AP2674" i="5"/>
  <c r="AP2673" i="5"/>
  <c r="AP2672" i="5"/>
  <c r="AP2671" i="5"/>
  <c r="AP2670" i="5"/>
  <c r="AP2669" i="5"/>
  <c r="AP2668" i="5"/>
  <c r="AP2667" i="5"/>
  <c r="AP2666" i="5"/>
  <c r="AP2665" i="5"/>
  <c r="AP2664" i="5"/>
  <c r="AP2663" i="5"/>
  <c r="AP2662" i="5"/>
  <c r="AP2661" i="5"/>
  <c r="AP2660" i="5"/>
  <c r="AP2659" i="5"/>
  <c r="AP2658" i="5"/>
  <c r="AP2657" i="5"/>
  <c r="AP2656" i="5"/>
  <c r="AP2655" i="5"/>
  <c r="AP2654" i="5"/>
  <c r="AP2653" i="5"/>
  <c r="AP2652" i="5"/>
  <c r="AP2651" i="5"/>
  <c r="AP2650" i="5"/>
  <c r="AP2649" i="5"/>
  <c r="AP2648" i="5"/>
  <c r="AP2647" i="5"/>
  <c r="AP2646" i="5"/>
  <c r="AP2645" i="5"/>
  <c r="AP2644" i="5"/>
  <c r="AP2643" i="5"/>
  <c r="AP2642" i="5"/>
  <c r="AP2641" i="5"/>
  <c r="AP2640" i="5"/>
  <c r="AP2639" i="5"/>
  <c r="AP2638" i="5"/>
  <c r="AP2637" i="5"/>
  <c r="AP2636" i="5"/>
  <c r="AP2635" i="5"/>
  <c r="AP2634" i="5"/>
  <c r="AP2633" i="5"/>
  <c r="AP2632" i="5"/>
  <c r="AP2631" i="5"/>
  <c r="AP2630" i="5"/>
  <c r="AP2629" i="5"/>
  <c r="AP2628" i="5"/>
  <c r="AP2627" i="5"/>
  <c r="AP2626" i="5"/>
  <c r="AP2625" i="5"/>
  <c r="AP2624" i="5"/>
  <c r="AP2623" i="5"/>
  <c r="AP2622" i="5"/>
  <c r="AP2621" i="5"/>
  <c r="AP2620" i="5"/>
  <c r="AP2619" i="5"/>
  <c r="AP2618" i="5"/>
  <c r="AP2617" i="5"/>
  <c r="AP2616" i="5"/>
  <c r="AP2615" i="5"/>
  <c r="AP2614" i="5"/>
  <c r="AP2613" i="5"/>
  <c r="AP2612" i="5"/>
  <c r="AP2611" i="5"/>
  <c r="AP2610" i="5"/>
  <c r="AP2609" i="5"/>
  <c r="AP2608" i="5"/>
  <c r="AP2607" i="5"/>
  <c r="AP2606" i="5"/>
  <c r="AP2605" i="5"/>
  <c r="AP2604" i="5"/>
  <c r="AP2603" i="5"/>
  <c r="AP2602" i="5"/>
  <c r="AP2601" i="5"/>
  <c r="AP2600" i="5"/>
  <c r="AP2599" i="5"/>
  <c r="AP2598" i="5"/>
  <c r="AP2597" i="5"/>
  <c r="AP2596" i="5"/>
  <c r="AP2595" i="5"/>
  <c r="AP2594" i="5"/>
  <c r="AP2593" i="5"/>
  <c r="AP2592" i="5"/>
  <c r="AP2591" i="5"/>
  <c r="AP2590" i="5"/>
  <c r="AP2589" i="5"/>
  <c r="AP2588" i="5"/>
  <c r="AP2587" i="5"/>
  <c r="AP2586" i="5"/>
  <c r="AP2585" i="5"/>
  <c r="AP2584" i="5"/>
  <c r="AP2583" i="5"/>
  <c r="AP2582" i="5"/>
  <c r="AP2581" i="5"/>
  <c r="AP2580" i="5"/>
  <c r="AP2579" i="5"/>
  <c r="AP2578" i="5"/>
  <c r="AP2577" i="5"/>
  <c r="AP2576" i="5"/>
  <c r="AP2575" i="5"/>
  <c r="AP2574" i="5"/>
  <c r="AP2573" i="5"/>
  <c r="AP2572" i="5"/>
  <c r="AP2571" i="5"/>
  <c r="AP2570" i="5"/>
  <c r="AP2569" i="5"/>
  <c r="AP2568" i="5"/>
  <c r="AP2567" i="5"/>
  <c r="AP2566" i="5"/>
  <c r="AP2565" i="5"/>
  <c r="AP2564" i="5"/>
  <c r="AP2563" i="5"/>
  <c r="AP2562" i="5"/>
  <c r="AP2561" i="5"/>
  <c r="AP2560" i="5"/>
  <c r="AP2559" i="5"/>
  <c r="AP2558" i="5"/>
  <c r="AP2557" i="5"/>
  <c r="AP2556" i="5"/>
  <c r="AP2555" i="5"/>
  <c r="AP2554" i="5"/>
  <c r="AP2553" i="5"/>
  <c r="AP2552" i="5"/>
  <c r="AP2551" i="5"/>
  <c r="AP2550" i="5"/>
  <c r="AP2549" i="5"/>
  <c r="AP2548" i="5"/>
  <c r="AP2547" i="5"/>
  <c r="AP2546" i="5"/>
  <c r="AP2545" i="5"/>
  <c r="AP2544" i="5"/>
  <c r="AP2543" i="5"/>
  <c r="AP2542" i="5"/>
  <c r="AP2541" i="5"/>
  <c r="AP2540" i="5"/>
  <c r="AP2539" i="5"/>
  <c r="AP2538" i="5"/>
  <c r="AP2537" i="5"/>
  <c r="AP2536" i="5"/>
  <c r="AP2535" i="5"/>
  <c r="AP2534" i="5"/>
  <c r="AP2533" i="5"/>
  <c r="AP2532" i="5"/>
  <c r="AP2531" i="5"/>
  <c r="AP2530" i="5"/>
  <c r="AP2529" i="5"/>
  <c r="AP2528" i="5"/>
  <c r="AP2527" i="5"/>
  <c r="AP2526" i="5"/>
  <c r="AP2525" i="5"/>
  <c r="AP2524" i="5"/>
  <c r="AP2523" i="5"/>
  <c r="AP2522" i="5"/>
  <c r="AP2521" i="5"/>
  <c r="AP2520" i="5"/>
  <c r="AP2519" i="5"/>
  <c r="AP2518" i="5"/>
  <c r="AP2517" i="5"/>
  <c r="AP2516" i="5"/>
  <c r="AP2515" i="5"/>
  <c r="AP2514" i="5"/>
  <c r="AP2513" i="5"/>
  <c r="AP2512" i="5"/>
  <c r="AP2511" i="5"/>
  <c r="AP2510" i="5"/>
  <c r="AP2509" i="5"/>
  <c r="AP2508" i="5"/>
  <c r="AP2507" i="5"/>
  <c r="AP2506" i="5"/>
  <c r="AP2505" i="5"/>
  <c r="AP2504" i="5"/>
  <c r="AP2503" i="5"/>
  <c r="AP2502" i="5"/>
  <c r="AP2501" i="5"/>
  <c r="AP2500" i="5"/>
  <c r="AP2499" i="5"/>
  <c r="AP2498" i="5"/>
  <c r="AP2497" i="5"/>
  <c r="AP2496" i="5"/>
  <c r="AP2495" i="5"/>
  <c r="AP2494" i="5"/>
  <c r="AP2493" i="5"/>
  <c r="AP2492" i="5"/>
  <c r="AP2491" i="5"/>
  <c r="AP2490" i="5"/>
  <c r="AP2489" i="5"/>
  <c r="AP2488" i="5"/>
  <c r="AP2487" i="5"/>
  <c r="AP2486" i="5"/>
  <c r="AP2485" i="5"/>
  <c r="AP2484" i="5"/>
  <c r="AP2483" i="5"/>
  <c r="AP2482" i="5"/>
  <c r="AP2481" i="5"/>
  <c r="AP2480" i="5"/>
  <c r="AP2479" i="5"/>
  <c r="AP2478" i="5"/>
  <c r="AP2477" i="5"/>
  <c r="AP2476" i="5"/>
  <c r="AP2475" i="5"/>
  <c r="AP2474" i="5"/>
  <c r="AP2473" i="5"/>
  <c r="AP2472" i="5"/>
  <c r="AP2471" i="5"/>
  <c r="AP2470" i="5"/>
  <c r="AP2469" i="5"/>
  <c r="AP2468" i="5"/>
  <c r="AP2467" i="5"/>
  <c r="AP2466" i="5"/>
  <c r="AP2465" i="5"/>
  <c r="AP2464" i="5"/>
  <c r="AP2463" i="5"/>
  <c r="AP2462" i="5"/>
  <c r="AP2461" i="5"/>
  <c r="AP2460" i="5"/>
  <c r="AP2459" i="5"/>
  <c r="AP2458" i="5"/>
  <c r="AP2457" i="5"/>
  <c r="AP2456" i="5"/>
  <c r="AP2455" i="5"/>
  <c r="AP2454" i="5"/>
  <c r="AP2453" i="5"/>
  <c r="AP2452" i="5"/>
  <c r="AP2451" i="5"/>
  <c r="AP2450" i="5"/>
  <c r="AP2449" i="5"/>
  <c r="AP2448" i="5"/>
  <c r="AP2447" i="5"/>
  <c r="AP2446" i="5"/>
  <c r="AP2445" i="5"/>
  <c r="AP2444" i="5"/>
  <c r="AP2443" i="5"/>
  <c r="AP2442" i="5"/>
  <c r="AP2441" i="5"/>
  <c r="AP2440" i="5"/>
  <c r="AP2439" i="5"/>
  <c r="AP2438" i="5"/>
  <c r="AP2437" i="5"/>
  <c r="AP2436" i="5"/>
  <c r="AP2435" i="5"/>
  <c r="AP2434" i="5"/>
  <c r="AP2433" i="5"/>
  <c r="AP2432" i="5"/>
  <c r="AP2431" i="5"/>
  <c r="AP2430" i="5"/>
  <c r="AP2429" i="5"/>
  <c r="AP2428" i="5"/>
  <c r="AP2427" i="5"/>
  <c r="AP2426" i="5"/>
  <c r="AP2425" i="5"/>
  <c r="AP2424" i="5"/>
  <c r="AP2423" i="5"/>
  <c r="AP2422" i="5"/>
  <c r="AP2421" i="5"/>
  <c r="AP2420" i="5"/>
  <c r="AP2419" i="5"/>
  <c r="AP2418" i="5"/>
  <c r="AP2417" i="5"/>
  <c r="AP2416" i="5"/>
  <c r="AP2415" i="5"/>
  <c r="AP2414" i="5"/>
  <c r="AP2413" i="5"/>
  <c r="AP2412" i="5"/>
  <c r="AP2411" i="5"/>
  <c r="AP2410" i="5"/>
  <c r="AP2409" i="5"/>
  <c r="AP2408" i="5"/>
  <c r="AP2407" i="5"/>
  <c r="AP2406" i="5"/>
  <c r="AP2405" i="5"/>
  <c r="AP2404" i="5"/>
  <c r="AP2403" i="5"/>
  <c r="AP2402" i="5"/>
  <c r="AP2401" i="5"/>
  <c r="AP2400" i="5"/>
  <c r="AP2399" i="5"/>
  <c r="AP2398" i="5"/>
  <c r="AP2397" i="5"/>
  <c r="AP2396" i="5"/>
  <c r="AP2395" i="5"/>
  <c r="AP2394" i="5"/>
  <c r="AP2393" i="5"/>
  <c r="AP2392" i="5"/>
  <c r="AP2391" i="5"/>
  <c r="AP2390" i="5"/>
  <c r="AP2389" i="5"/>
  <c r="AP2388" i="5"/>
  <c r="AP2387" i="5"/>
  <c r="AP2386" i="5"/>
  <c r="AP2385" i="5"/>
  <c r="AP2384" i="5"/>
  <c r="AP2383" i="5"/>
  <c r="AP2382" i="5"/>
  <c r="AP2381" i="5"/>
  <c r="AP2380" i="5"/>
  <c r="AP2379" i="5"/>
  <c r="AP2378" i="5"/>
  <c r="AP2377" i="5"/>
  <c r="AP2376" i="5"/>
  <c r="AP2375" i="5"/>
  <c r="AP2374" i="5"/>
  <c r="AP2373" i="5"/>
  <c r="AP2372" i="5"/>
  <c r="AP2371" i="5"/>
  <c r="AP2370" i="5"/>
  <c r="AP2369" i="5"/>
  <c r="AP2368" i="5"/>
  <c r="AP2367" i="5"/>
  <c r="AP2366" i="5"/>
  <c r="AP2365" i="5"/>
  <c r="AP2364" i="5"/>
  <c r="AP2363" i="5"/>
  <c r="AP2362" i="5"/>
  <c r="AP2361" i="5"/>
  <c r="AP2360" i="5"/>
  <c r="AP2359" i="5"/>
  <c r="AP2358" i="5"/>
  <c r="AP2357" i="5"/>
  <c r="AP2356" i="5"/>
  <c r="AP2355" i="5"/>
  <c r="AP2354" i="5"/>
  <c r="AP2353" i="5"/>
  <c r="AP2352" i="5"/>
  <c r="AP2351" i="5"/>
  <c r="AP2350" i="5"/>
  <c r="AP2349" i="5"/>
  <c r="AP2348" i="5"/>
  <c r="AP2347" i="5"/>
  <c r="AP2346" i="5"/>
  <c r="AP2345" i="5"/>
  <c r="AP2344" i="5"/>
  <c r="AP2343" i="5"/>
  <c r="AP2342" i="5"/>
  <c r="AP2341" i="5"/>
  <c r="AP2340" i="5"/>
  <c r="AP2339" i="5"/>
  <c r="AP2338" i="5"/>
  <c r="AP2337" i="5"/>
  <c r="AP2336" i="5"/>
  <c r="AP2335" i="5"/>
  <c r="AP2334" i="5"/>
  <c r="AP2333" i="5"/>
  <c r="AP2332" i="5"/>
  <c r="AP2331" i="5"/>
  <c r="AP2330" i="5"/>
  <c r="AP2329" i="5"/>
  <c r="AP2328" i="5"/>
  <c r="AP2327" i="5"/>
  <c r="AP2326" i="5"/>
  <c r="AP2325" i="5"/>
  <c r="AP2324" i="5"/>
  <c r="AP2323" i="5"/>
  <c r="AP2322" i="5"/>
  <c r="AP2321" i="5"/>
  <c r="AP2320" i="5"/>
  <c r="AP2319" i="5"/>
  <c r="AP2318" i="5"/>
  <c r="AP2317" i="5"/>
  <c r="AP2316" i="5"/>
  <c r="AP2315" i="5"/>
  <c r="AP2314" i="5"/>
  <c r="AP2313" i="5"/>
  <c r="AP2312" i="5"/>
  <c r="AP2311" i="5"/>
  <c r="AP2310" i="5"/>
  <c r="AP2309" i="5"/>
  <c r="AP2308" i="5"/>
  <c r="AP2307" i="5"/>
  <c r="AP2306" i="5"/>
  <c r="AP2305" i="5"/>
  <c r="AP2304" i="5"/>
  <c r="AP2303" i="5"/>
  <c r="AP2302" i="5"/>
  <c r="AP2301" i="5"/>
  <c r="AP2300" i="5"/>
  <c r="AP2299" i="5"/>
  <c r="AP2298" i="5"/>
  <c r="AP2297" i="5"/>
  <c r="AP2296" i="5"/>
  <c r="AP2295" i="5"/>
  <c r="AP2294" i="5"/>
  <c r="AP2293" i="5"/>
  <c r="AP2292" i="5"/>
  <c r="AP2291" i="5"/>
  <c r="AP2290" i="5"/>
  <c r="AP2289" i="5"/>
  <c r="AP2288" i="5"/>
  <c r="AP2287" i="5"/>
  <c r="AP2286" i="5"/>
  <c r="AP2285" i="5"/>
  <c r="AP2284" i="5"/>
  <c r="AP2283" i="5"/>
  <c r="AP2282" i="5"/>
  <c r="AP2281" i="5"/>
  <c r="AP2280" i="5"/>
  <c r="AP2279" i="5"/>
  <c r="AP2278" i="5"/>
  <c r="AP2277" i="5"/>
  <c r="AP2276" i="5"/>
  <c r="AP2275" i="5"/>
  <c r="AP2274" i="5"/>
  <c r="AP2273" i="5"/>
  <c r="AP2272" i="5"/>
  <c r="AP2271" i="5"/>
  <c r="AP2270" i="5"/>
  <c r="AP2269" i="5"/>
  <c r="AP2268" i="5"/>
  <c r="AP2267" i="5"/>
  <c r="AP2266" i="5"/>
  <c r="AP2265" i="5"/>
  <c r="AP2264" i="5"/>
  <c r="AP2263" i="5"/>
  <c r="AP2262" i="5"/>
  <c r="AP2261" i="5"/>
  <c r="AP2260" i="5"/>
  <c r="AP2259" i="5"/>
  <c r="AP2258" i="5"/>
  <c r="AP2257" i="5"/>
  <c r="AP2256" i="5"/>
  <c r="AP2255" i="5"/>
  <c r="AP2254" i="5"/>
  <c r="AP2253" i="5"/>
  <c r="AP2252" i="5"/>
  <c r="AP2251" i="5"/>
  <c r="AP2250" i="5"/>
  <c r="AP2249" i="5"/>
  <c r="AP2248" i="5"/>
  <c r="AP2247" i="5"/>
  <c r="AP2246" i="5"/>
  <c r="AP2245" i="5"/>
  <c r="AP2244" i="5"/>
  <c r="AP2243" i="5"/>
  <c r="AP2242" i="5"/>
  <c r="AP2241" i="5"/>
  <c r="AP2240" i="5"/>
  <c r="AP2239" i="5"/>
  <c r="AP2238" i="5"/>
  <c r="AP2237" i="5"/>
  <c r="AP2236" i="5"/>
  <c r="AP2235" i="5"/>
  <c r="AP2234" i="5"/>
  <c r="AP2233" i="5"/>
  <c r="AP2232" i="5"/>
  <c r="AP2231" i="5"/>
  <c r="AP2230" i="5"/>
  <c r="AP2229" i="5"/>
  <c r="AP2228" i="5"/>
  <c r="AP2227" i="5"/>
  <c r="AP2226" i="5"/>
  <c r="AP2225" i="5"/>
  <c r="AP2224" i="5"/>
  <c r="AP2223" i="5"/>
  <c r="AP2222" i="5"/>
  <c r="AP2221" i="5"/>
  <c r="AP2220" i="5"/>
  <c r="AP2219" i="5"/>
  <c r="AP2218" i="5"/>
  <c r="AP2217" i="5"/>
  <c r="AP2216" i="5"/>
  <c r="AP2215" i="5"/>
  <c r="AP2214" i="5"/>
  <c r="AP2213" i="5"/>
  <c r="AP2212" i="5"/>
  <c r="AP2211" i="5"/>
  <c r="AP2210" i="5"/>
  <c r="AP2209" i="5"/>
  <c r="AP2208" i="5"/>
  <c r="AP2207" i="5"/>
  <c r="AP2206" i="5"/>
  <c r="AP2205" i="5"/>
  <c r="AP2204" i="5"/>
  <c r="AP2203" i="5"/>
  <c r="AP2202" i="5"/>
  <c r="AP2201" i="5"/>
  <c r="AP2200" i="5"/>
  <c r="AP2199" i="5"/>
  <c r="AP2198" i="5"/>
  <c r="AP2197" i="5"/>
  <c r="AP2196" i="5"/>
  <c r="AP2195" i="5"/>
  <c r="AP2194" i="5"/>
  <c r="AP2193" i="5"/>
  <c r="AP2192" i="5"/>
  <c r="AP2191" i="5"/>
  <c r="AP2190" i="5"/>
  <c r="AP2189" i="5"/>
  <c r="AP2188" i="5"/>
  <c r="AP2187" i="5"/>
  <c r="AP2186" i="5"/>
  <c r="AP2185" i="5"/>
  <c r="AP2184" i="5"/>
  <c r="AP2183" i="5"/>
  <c r="AP2182" i="5"/>
  <c r="AP2181" i="5"/>
  <c r="AP2180" i="5"/>
  <c r="AP2179" i="5"/>
  <c r="AP2178" i="5"/>
  <c r="AP2177" i="5"/>
  <c r="AP2176" i="5"/>
  <c r="AP2175" i="5"/>
  <c r="AP2174" i="5"/>
  <c r="AP2173" i="5"/>
  <c r="AP2172" i="5"/>
  <c r="AP2171" i="5"/>
  <c r="AP2170" i="5"/>
  <c r="AP2169" i="5"/>
  <c r="AP2168" i="5"/>
  <c r="AP2167" i="5"/>
  <c r="AP2166" i="5"/>
  <c r="AP2165" i="5"/>
  <c r="AP2164" i="5"/>
  <c r="AP2163" i="5"/>
  <c r="AP2162" i="5"/>
  <c r="AP2161" i="5"/>
  <c r="AP2160" i="5"/>
  <c r="AP2159" i="5"/>
  <c r="AP2158" i="5"/>
  <c r="AP2157" i="5"/>
  <c r="AP2156" i="5"/>
  <c r="AP2155" i="5"/>
  <c r="AP2154" i="5"/>
  <c r="AP2153" i="5"/>
  <c r="AP2152" i="5"/>
  <c r="AP2151" i="5"/>
  <c r="AP2150" i="5"/>
  <c r="AP2149" i="5"/>
  <c r="AP2148" i="5"/>
  <c r="AP2147" i="5"/>
  <c r="AP2146" i="5"/>
  <c r="AP2145" i="5"/>
  <c r="AP2144" i="5"/>
  <c r="AP2143" i="5"/>
  <c r="AP2142" i="5"/>
  <c r="AP2141" i="5"/>
  <c r="AP2140" i="5"/>
  <c r="AP2139" i="5"/>
  <c r="AP2138" i="5"/>
  <c r="AP2137" i="5"/>
  <c r="AP2136" i="5"/>
  <c r="AP2135" i="5"/>
  <c r="AP2134" i="5"/>
  <c r="AP2133" i="5"/>
  <c r="AP2132" i="5"/>
  <c r="AP2131" i="5"/>
  <c r="AP2130" i="5"/>
  <c r="AP2129" i="5"/>
  <c r="AP2128" i="5"/>
  <c r="AP2127" i="5"/>
  <c r="AP2126" i="5"/>
  <c r="AP2125" i="5"/>
  <c r="AP2124" i="5"/>
  <c r="AP2123" i="5"/>
  <c r="AP2122" i="5"/>
  <c r="AP2121" i="5"/>
  <c r="AP2120" i="5"/>
  <c r="AP2119" i="5"/>
  <c r="AP2118" i="5"/>
  <c r="AP2117" i="5"/>
  <c r="AP2116" i="5"/>
  <c r="AP2115" i="5"/>
  <c r="AP2114" i="5"/>
  <c r="AP2113" i="5"/>
  <c r="AP2112" i="5"/>
  <c r="AP2111" i="5"/>
  <c r="AP2110" i="5"/>
  <c r="AP2109" i="5"/>
  <c r="AP2108" i="5"/>
  <c r="AP2107" i="5"/>
  <c r="AP2106" i="5"/>
  <c r="AP2105" i="5"/>
  <c r="AP2104" i="5"/>
  <c r="AP2103" i="5"/>
  <c r="AP2102" i="5"/>
  <c r="AP2101" i="5"/>
  <c r="AP2100" i="5"/>
  <c r="AP2099" i="5"/>
  <c r="AP2098" i="5"/>
  <c r="AP2097" i="5"/>
  <c r="AP2096" i="5"/>
  <c r="AP2095" i="5"/>
  <c r="AP2094" i="5"/>
  <c r="AP2093" i="5"/>
  <c r="AP2092" i="5"/>
  <c r="AP2091" i="5"/>
  <c r="AP2090" i="5"/>
  <c r="AP2089" i="5"/>
  <c r="AP2088" i="5"/>
  <c r="AP2087" i="5"/>
  <c r="AP2086" i="5"/>
  <c r="AP2085" i="5"/>
  <c r="AP2084" i="5"/>
  <c r="AP2083" i="5"/>
  <c r="AP2082" i="5"/>
  <c r="AP2081" i="5"/>
  <c r="AP2080" i="5"/>
  <c r="AP2079" i="5"/>
  <c r="AP2078" i="5"/>
  <c r="AP2077" i="5"/>
  <c r="AP2076" i="5"/>
  <c r="AP2075" i="5"/>
  <c r="AP2074" i="5"/>
  <c r="AP2073" i="5"/>
  <c r="AP2072" i="5"/>
  <c r="AP2071" i="5"/>
  <c r="AP2070" i="5"/>
  <c r="AP2069" i="5"/>
  <c r="AP2068" i="5"/>
  <c r="AP2067" i="5"/>
  <c r="AP2066" i="5"/>
  <c r="AP2065" i="5"/>
  <c r="AP2064" i="5"/>
  <c r="AP2063" i="5"/>
  <c r="AP2062" i="5"/>
  <c r="AP2061" i="5"/>
  <c r="AP2060" i="5"/>
  <c r="AP2059" i="5"/>
  <c r="AP2058" i="5"/>
  <c r="AP2057" i="5"/>
  <c r="AP2056" i="5"/>
  <c r="AP2055" i="5"/>
  <c r="AP2054" i="5"/>
  <c r="AP2053" i="5"/>
  <c r="AP2052" i="5"/>
  <c r="AP2051" i="5"/>
  <c r="AP2050" i="5"/>
  <c r="AP2049" i="5"/>
  <c r="AP2048" i="5"/>
  <c r="AP2047" i="5"/>
  <c r="AP2046" i="5"/>
  <c r="AP2045" i="5"/>
  <c r="AP2044" i="5"/>
  <c r="AP2043" i="5"/>
  <c r="AP2042" i="5"/>
  <c r="AP2041" i="5"/>
  <c r="AP2040" i="5"/>
  <c r="AP2039" i="5"/>
  <c r="AP2038" i="5"/>
  <c r="AP2037" i="5"/>
  <c r="AP2036" i="5"/>
  <c r="AP2035" i="5"/>
  <c r="AP2034" i="5"/>
  <c r="AP2033" i="5"/>
  <c r="AP2032" i="5"/>
  <c r="AP2031" i="5"/>
  <c r="AP2030" i="5"/>
  <c r="AP2029" i="5"/>
  <c r="AP2028" i="5"/>
  <c r="AP2027" i="5"/>
  <c r="AP2026" i="5"/>
  <c r="AP2025" i="5"/>
  <c r="AP2024" i="5"/>
  <c r="AP2023" i="5"/>
  <c r="AP2022" i="5"/>
  <c r="AP2021" i="5"/>
  <c r="AP2020" i="5"/>
  <c r="AP2019" i="5"/>
  <c r="AP2018" i="5"/>
  <c r="AP2017" i="5"/>
  <c r="AP2016" i="5"/>
  <c r="AP2015" i="5"/>
  <c r="AP2014" i="5"/>
  <c r="AP2013" i="5"/>
  <c r="AP2012" i="5"/>
  <c r="AP2011" i="5"/>
  <c r="AP2010" i="5"/>
  <c r="AP2009" i="5"/>
  <c r="AP2008" i="5"/>
  <c r="AP2007" i="5"/>
  <c r="AP2006" i="5"/>
  <c r="AP2005" i="5"/>
  <c r="AP2004" i="5"/>
  <c r="AP2003" i="5"/>
  <c r="AP2002" i="5"/>
  <c r="AP2001" i="5"/>
  <c r="AP2000" i="5"/>
  <c r="AP1999" i="5"/>
  <c r="AP1998" i="5"/>
  <c r="AP1997" i="5"/>
  <c r="AP1996" i="5"/>
  <c r="AP1995" i="5"/>
  <c r="AP1994" i="5"/>
  <c r="AP1993" i="5"/>
  <c r="AP1992" i="5"/>
  <c r="AP1991" i="5"/>
  <c r="AP1990" i="5"/>
  <c r="AP1989" i="5"/>
  <c r="AP1988" i="5"/>
  <c r="AP1987" i="5"/>
  <c r="AP1986" i="5"/>
  <c r="AP1985" i="5"/>
  <c r="AP1984" i="5"/>
  <c r="AP1983" i="5"/>
  <c r="AP1982" i="5"/>
  <c r="AP1981" i="5"/>
  <c r="AP1980" i="5"/>
  <c r="AP1979" i="5"/>
  <c r="AP1978" i="5"/>
  <c r="AP1977" i="5"/>
  <c r="AP1976" i="5"/>
  <c r="AP1975" i="5"/>
  <c r="AP1974" i="5"/>
  <c r="AP1973" i="5"/>
  <c r="AP1972" i="5"/>
  <c r="AP1971" i="5"/>
  <c r="AP1970" i="5"/>
  <c r="AP1969" i="5"/>
  <c r="AP1968" i="5"/>
  <c r="AP1967" i="5"/>
  <c r="AP1966" i="5"/>
  <c r="AP1965" i="5"/>
  <c r="AP1964" i="5"/>
  <c r="AP1963" i="5"/>
  <c r="AP1962" i="5"/>
  <c r="AP1961" i="5"/>
  <c r="AP1960" i="5"/>
  <c r="AP1959" i="5"/>
  <c r="AP1958" i="5"/>
  <c r="AP1957" i="5"/>
  <c r="AP1956" i="5"/>
  <c r="AP1955" i="5"/>
  <c r="AP1954" i="5"/>
  <c r="AP1953" i="5"/>
  <c r="AP1952" i="5"/>
  <c r="AP1951" i="5"/>
  <c r="AP1950" i="5"/>
  <c r="AP1949" i="5"/>
  <c r="AP1948" i="5"/>
  <c r="AP1947" i="5"/>
  <c r="AP1946" i="5"/>
  <c r="AP1945" i="5"/>
  <c r="AP1944" i="5"/>
  <c r="AP1943" i="5"/>
  <c r="AP1942" i="5"/>
  <c r="AP1941" i="5"/>
  <c r="AP1940" i="5"/>
  <c r="AP1939" i="5"/>
  <c r="AP1938" i="5"/>
  <c r="AP1937" i="5"/>
  <c r="AP1936" i="5"/>
  <c r="AP1935" i="5"/>
  <c r="AP1934" i="5"/>
  <c r="AP1933" i="5"/>
  <c r="AP1932" i="5"/>
  <c r="AP1931" i="5"/>
  <c r="AP1930" i="5"/>
  <c r="AP1929" i="5"/>
  <c r="AP1928" i="5"/>
  <c r="AP1927" i="5"/>
  <c r="AP1926" i="5"/>
  <c r="AP1925" i="5"/>
  <c r="AP1924" i="5"/>
  <c r="AP1923" i="5"/>
  <c r="AP1922" i="5"/>
  <c r="AP1921" i="5"/>
  <c r="AP1920" i="5"/>
  <c r="AP1919" i="5"/>
  <c r="AP1918" i="5"/>
  <c r="AP1917" i="5"/>
  <c r="AP1916" i="5"/>
  <c r="AP1915" i="5"/>
  <c r="AP1914" i="5"/>
  <c r="AP1913" i="5"/>
  <c r="AP1912" i="5"/>
  <c r="AP1911" i="5"/>
  <c r="AP1910" i="5"/>
  <c r="AP1909" i="5"/>
  <c r="AP1908" i="5"/>
  <c r="AP1907" i="5"/>
  <c r="AP1906" i="5"/>
  <c r="AP1905" i="5"/>
  <c r="AP1904" i="5"/>
  <c r="AP1903" i="5"/>
  <c r="AP1902" i="5"/>
  <c r="AP1901" i="5"/>
  <c r="AP1900" i="5"/>
  <c r="AP1899" i="5"/>
  <c r="AP1898" i="5"/>
  <c r="AP1897" i="5"/>
  <c r="AP1896" i="5"/>
  <c r="AP1895" i="5"/>
  <c r="AP1894" i="5"/>
  <c r="AP1893" i="5"/>
  <c r="AP1892" i="5"/>
  <c r="AP1891" i="5"/>
  <c r="AP1890" i="5"/>
  <c r="AP1889" i="5"/>
  <c r="AP1888" i="5"/>
  <c r="AP1887" i="5"/>
  <c r="AP1886" i="5"/>
  <c r="AP1885" i="5"/>
  <c r="AP1884" i="5"/>
  <c r="AP1883" i="5"/>
  <c r="AP1882" i="5"/>
  <c r="AP1881" i="5"/>
  <c r="AP1880" i="5"/>
  <c r="AP1879" i="5"/>
  <c r="AP1878" i="5"/>
  <c r="AP1877" i="5"/>
  <c r="AP1876" i="5"/>
  <c r="AP1875" i="5"/>
  <c r="AP1874" i="5"/>
  <c r="AP1873" i="5"/>
  <c r="AP1872" i="5"/>
  <c r="AP1871" i="5"/>
  <c r="AP1870" i="5"/>
  <c r="AP1869" i="5"/>
  <c r="AP1868" i="5"/>
  <c r="AP1867" i="5"/>
  <c r="AP1866" i="5"/>
  <c r="AP1865" i="5"/>
  <c r="AP1864" i="5"/>
  <c r="AP1863" i="5"/>
  <c r="AP1862" i="5"/>
  <c r="AP1861" i="5"/>
  <c r="AP1860" i="5"/>
  <c r="AP1859" i="5"/>
  <c r="AP1858" i="5"/>
  <c r="AP1857" i="5"/>
  <c r="AP1856" i="5"/>
  <c r="AP1855" i="5"/>
  <c r="AP1854" i="5"/>
  <c r="AP1853" i="5"/>
  <c r="AP1852" i="5"/>
  <c r="AP1851" i="5"/>
  <c r="AP1850" i="5"/>
  <c r="AP1849" i="5"/>
  <c r="AP1848" i="5"/>
  <c r="AP1847" i="5"/>
  <c r="AP1846" i="5"/>
  <c r="AP1845" i="5"/>
  <c r="AP1844" i="5"/>
  <c r="AP1843" i="5"/>
  <c r="AP1842" i="5"/>
  <c r="AP1841" i="5"/>
  <c r="AP1840" i="5"/>
  <c r="AP1839" i="5"/>
  <c r="AP1838" i="5"/>
  <c r="AP1837" i="5"/>
  <c r="AP1836" i="5"/>
  <c r="AP1835" i="5"/>
  <c r="AP1834" i="5"/>
  <c r="AP1833" i="5"/>
  <c r="AP1832" i="5"/>
  <c r="AP1831" i="5"/>
  <c r="AP1830" i="5"/>
  <c r="AP1829" i="5"/>
  <c r="AP1828" i="5"/>
  <c r="AP1827" i="5"/>
  <c r="AP1826" i="5"/>
  <c r="AP1825" i="5"/>
  <c r="AP1824" i="5"/>
  <c r="AP1823" i="5"/>
  <c r="AP1822" i="5"/>
  <c r="AP1821" i="5"/>
  <c r="AP1820" i="5"/>
  <c r="AP1819" i="5"/>
  <c r="AP1818" i="5"/>
  <c r="AP1817" i="5"/>
  <c r="AP1816" i="5"/>
  <c r="AP1815" i="5"/>
  <c r="AP1814" i="5"/>
  <c r="AP1813" i="5"/>
  <c r="AP1812" i="5"/>
  <c r="AP1811" i="5"/>
  <c r="AP1810" i="5"/>
  <c r="AP1809" i="5"/>
  <c r="AP1808" i="5"/>
  <c r="AP1807" i="5"/>
  <c r="AP1806" i="5"/>
  <c r="AP1805" i="5"/>
  <c r="AP1804" i="5"/>
  <c r="AP1803" i="5"/>
  <c r="AP1802" i="5"/>
  <c r="AP1801" i="5"/>
  <c r="AP1800" i="5"/>
  <c r="AP1799" i="5"/>
  <c r="AP1798" i="5"/>
  <c r="AP1797" i="5"/>
  <c r="AP1796" i="5"/>
  <c r="AP1795" i="5"/>
  <c r="AP1794" i="5"/>
  <c r="AP1793" i="5"/>
  <c r="AP1792" i="5"/>
  <c r="AP1791" i="5"/>
  <c r="AP1790" i="5"/>
  <c r="AP1789" i="5"/>
  <c r="AP1788" i="5"/>
  <c r="AP1787" i="5"/>
  <c r="AP1786" i="5"/>
  <c r="AP1785" i="5"/>
  <c r="AP1784" i="5"/>
  <c r="AP1783" i="5"/>
  <c r="AP1782" i="5"/>
  <c r="AP1781" i="5"/>
  <c r="AP1780" i="5"/>
  <c r="AP1779" i="5"/>
  <c r="AP1778" i="5"/>
  <c r="AP1777" i="5"/>
  <c r="AP1776" i="5"/>
  <c r="AP1775" i="5"/>
  <c r="AP1774" i="5"/>
  <c r="AP1773" i="5"/>
  <c r="AP1772" i="5"/>
  <c r="AP1771" i="5"/>
  <c r="AP1770" i="5"/>
  <c r="AP1769" i="5"/>
  <c r="AP1768" i="5"/>
  <c r="AP1767" i="5"/>
  <c r="AP1766" i="5"/>
  <c r="AP1765" i="5"/>
  <c r="AP1764" i="5"/>
  <c r="AP1763" i="5"/>
  <c r="AP1762" i="5"/>
  <c r="AP1761" i="5"/>
  <c r="AP1760" i="5"/>
  <c r="AP1759" i="5"/>
  <c r="AP1758" i="5"/>
  <c r="AP1757" i="5"/>
  <c r="AP1756" i="5"/>
  <c r="AP1755" i="5"/>
  <c r="AP1754" i="5"/>
  <c r="AP1753" i="5"/>
  <c r="AP1752" i="5"/>
  <c r="AP1751" i="5"/>
  <c r="AP1750" i="5"/>
  <c r="AP1749" i="5"/>
  <c r="AP1748" i="5"/>
  <c r="AP1747" i="5"/>
  <c r="AP1746" i="5"/>
  <c r="AP1745" i="5"/>
  <c r="AP1744" i="5"/>
  <c r="AP1743" i="5"/>
  <c r="AP1742" i="5"/>
  <c r="AP1741" i="5"/>
  <c r="AP1740" i="5"/>
  <c r="AP1739" i="5"/>
  <c r="AP1738" i="5"/>
  <c r="AP1737" i="5"/>
  <c r="AP1736" i="5"/>
  <c r="AP1735" i="5"/>
  <c r="AP1734" i="5"/>
  <c r="AP1733" i="5"/>
  <c r="AP1732" i="5"/>
  <c r="AP1731" i="5"/>
  <c r="AP1730" i="5"/>
  <c r="AP1729" i="5"/>
  <c r="AP1728" i="5"/>
  <c r="AP1727" i="5"/>
  <c r="AP1726" i="5"/>
  <c r="AP1725" i="5"/>
  <c r="AP1724" i="5"/>
  <c r="AP1723" i="5"/>
  <c r="AP1722" i="5"/>
  <c r="AP1721" i="5"/>
  <c r="AP1720" i="5"/>
  <c r="AP1719" i="5"/>
  <c r="AP1718" i="5"/>
  <c r="AP1717" i="5"/>
  <c r="AP1716" i="5"/>
  <c r="AP1715" i="5"/>
  <c r="AP1714" i="5"/>
  <c r="AP1713" i="5"/>
  <c r="AP1712" i="5"/>
  <c r="AP1711" i="5"/>
  <c r="AP1710" i="5"/>
  <c r="AP1709" i="5"/>
  <c r="AP1708" i="5"/>
  <c r="AP1707" i="5"/>
  <c r="AP1706" i="5"/>
  <c r="AP1705" i="5"/>
  <c r="AP1704" i="5"/>
  <c r="AP1703" i="5"/>
  <c r="AP1702" i="5"/>
  <c r="AP1701" i="5"/>
  <c r="AP1700" i="5"/>
  <c r="AP1699" i="5"/>
  <c r="AP1698" i="5"/>
  <c r="AP1697" i="5"/>
  <c r="AP1696" i="5"/>
  <c r="AP1695" i="5"/>
  <c r="AP1694" i="5"/>
  <c r="AP1693" i="5"/>
  <c r="AP1692" i="5"/>
  <c r="AP1691" i="5"/>
  <c r="AP1690" i="5"/>
  <c r="AP1689" i="5"/>
  <c r="AP1688" i="5"/>
  <c r="AP1687" i="5"/>
  <c r="AP1686" i="5"/>
  <c r="AP1685" i="5"/>
  <c r="AP1684" i="5"/>
  <c r="AP1683" i="5"/>
  <c r="AP1682" i="5"/>
  <c r="AP1681" i="5"/>
  <c r="AP1680" i="5"/>
  <c r="AP1679" i="5"/>
  <c r="AP1678" i="5"/>
  <c r="AP1677" i="5"/>
  <c r="AP1676" i="5"/>
  <c r="AP1675" i="5"/>
  <c r="AP1674" i="5"/>
  <c r="AP1673" i="5"/>
  <c r="AP1672" i="5"/>
  <c r="AP1671" i="5"/>
  <c r="AP1670" i="5"/>
  <c r="AP1669" i="5"/>
  <c r="AP1668" i="5"/>
  <c r="AP1667" i="5"/>
  <c r="AP1666" i="5"/>
  <c r="AP1665" i="5"/>
  <c r="AP1664" i="5"/>
  <c r="AP1663" i="5"/>
  <c r="AP1662" i="5"/>
  <c r="AP1661" i="5"/>
  <c r="AP1660" i="5"/>
  <c r="AP1659" i="5"/>
  <c r="AP1658" i="5"/>
  <c r="AP1657" i="5"/>
  <c r="AP1656" i="5"/>
  <c r="AP1655" i="5"/>
  <c r="AP1654" i="5"/>
  <c r="AP1653" i="5"/>
  <c r="AP1652" i="5"/>
  <c r="AP1651" i="5"/>
  <c r="AP1650" i="5"/>
  <c r="AP1649" i="5"/>
  <c r="AP1648" i="5"/>
  <c r="AP1647" i="5"/>
  <c r="AP1646" i="5"/>
  <c r="AP1645" i="5"/>
  <c r="AP1644" i="5"/>
  <c r="AP1643" i="5"/>
  <c r="AP1642" i="5"/>
  <c r="AP1641" i="5"/>
  <c r="AP1640" i="5"/>
  <c r="AP1639" i="5"/>
  <c r="AP1638" i="5"/>
  <c r="AP1637" i="5"/>
  <c r="AP1636" i="5"/>
  <c r="AP1635" i="5"/>
  <c r="AP1634" i="5"/>
  <c r="AP1633" i="5"/>
  <c r="AP1632" i="5"/>
  <c r="AP1631" i="5"/>
  <c r="AP1630" i="5"/>
  <c r="AP1629" i="5"/>
  <c r="AP1628" i="5"/>
  <c r="AP1627" i="5"/>
  <c r="AP1626" i="5"/>
  <c r="AP1625" i="5"/>
  <c r="AP1624" i="5"/>
  <c r="AP1623" i="5"/>
  <c r="AP1622" i="5"/>
  <c r="AP1621" i="5"/>
  <c r="AP1620" i="5"/>
  <c r="AP1619" i="5"/>
  <c r="AP1618" i="5"/>
  <c r="AP1617" i="5"/>
  <c r="AP1616" i="5"/>
  <c r="AP1615" i="5"/>
  <c r="AP1614" i="5"/>
  <c r="AP1613" i="5"/>
  <c r="AP1612" i="5"/>
  <c r="AP1611" i="5"/>
  <c r="AP1610" i="5"/>
  <c r="AP1609" i="5"/>
  <c r="AP1608" i="5"/>
  <c r="AP1607" i="5"/>
  <c r="AP1606" i="5"/>
  <c r="AP1605" i="5"/>
  <c r="AP1604" i="5"/>
  <c r="AP1603" i="5"/>
  <c r="AP1602" i="5"/>
  <c r="AP1601" i="5"/>
  <c r="AP1600" i="5"/>
  <c r="AP1599" i="5"/>
  <c r="AP1598" i="5"/>
  <c r="AP1597" i="5"/>
  <c r="AP1596" i="5"/>
  <c r="AP1595" i="5"/>
  <c r="AP1594" i="5"/>
  <c r="AP1593" i="5"/>
  <c r="AP1592" i="5"/>
  <c r="AP1591" i="5"/>
  <c r="AP1590" i="5"/>
  <c r="AP1589" i="5"/>
  <c r="AP1588" i="5"/>
  <c r="AP1587" i="5"/>
  <c r="AP1586" i="5"/>
  <c r="AP1585" i="5"/>
  <c r="AP1584" i="5"/>
  <c r="AP1583" i="5"/>
  <c r="AP1582" i="5"/>
  <c r="AP1581" i="5"/>
  <c r="AP1580" i="5"/>
  <c r="AP1579" i="5"/>
  <c r="AP1578" i="5"/>
  <c r="AP1577" i="5"/>
  <c r="AP1576" i="5"/>
  <c r="AP1575" i="5"/>
  <c r="AP1574" i="5"/>
  <c r="AP1573" i="5"/>
  <c r="AP1572" i="5"/>
  <c r="AP1571" i="5"/>
  <c r="AP1570" i="5"/>
  <c r="AP1569" i="5"/>
  <c r="AP1568" i="5"/>
  <c r="AP1567" i="5"/>
  <c r="AP1566" i="5"/>
  <c r="AP1565" i="5"/>
  <c r="AP1564" i="5"/>
  <c r="AP1563" i="5"/>
  <c r="AP1562" i="5"/>
  <c r="AP1561" i="5"/>
  <c r="AP1560" i="5"/>
  <c r="AP1559" i="5"/>
  <c r="AP1558" i="5"/>
  <c r="AP1557" i="5"/>
  <c r="AP1556" i="5"/>
  <c r="AP1555" i="5"/>
  <c r="AP1554" i="5"/>
  <c r="AP1553" i="5"/>
  <c r="AP1552" i="5"/>
  <c r="AP1551" i="5"/>
  <c r="AP1550" i="5"/>
  <c r="AP1549" i="5"/>
  <c r="AP1548" i="5"/>
  <c r="AP1547" i="5"/>
  <c r="AP1546" i="5"/>
  <c r="AP1545" i="5"/>
  <c r="AP1544" i="5"/>
  <c r="AP1543" i="5"/>
  <c r="AP1542" i="5"/>
  <c r="AP1541" i="5"/>
  <c r="AP1540" i="5"/>
  <c r="AP1539" i="5"/>
  <c r="AP1538" i="5"/>
  <c r="AP1537" i="5"/>
  <c r="AP1536" i="5"/>
  <c r="AP1535" i="5"/>
  <c r="AP1534" i="5"/>
  <c r="AP1533" i="5"/>
  <c r="AP1532" i="5"/>
  <c r="AP1531" i="5"/>
  <c r="AP1530" i="5"/>
  <c r="AP1529" i="5"/>
  <c r="AP1528" i="5"/>
  <c r="AP1527" i="5"/>
  <c r="AP1526" i="5"/>
  <c r="AP1525" i="5"/>
  <c r="AP1524" i="5"/>
  <c r="AP1523" i="5"/>
  <c r="AP1522" i="5"/>
  <c r="AP1521" i="5"/>
  <c r="AP1520" i="5"/>
  <c r="AP1519" i="5"/>
  <c r="AP1518" i="5"/>
  <c r="AP1517" i="5"/>
  <c r="AP1516" i="5"/>
  <c r="AP1515" i="5"/>
  <c r="AP1514" i="5"/>
  <c r="AP1513" i="5"/>
  <c r="AP1512" i="5"/>
  <c r="AP1511" i="5"/>
  <c r="AP1510" i="5"/>
  <c r="AP1509" i="5"/>
  <c r="AP1508" i="5"/>
  <c r="AP1507" i="5"/>
  <c r="AP1506" i="5"/>
  <c r="AP1505" i="5"/>
  <c r="AP1504" i="5"/>
  <c r="AP1503" i="5"/>
  <c r="AP1502" i="5"/>
  <c r="AP1501" i="5"/>
  <c r="AP1500" i="5"/>
  <c r="AP1499" i="5"/>
  <c r="AP1498" i="5"/>
  <c r="AP1497" i="5"/>
  <c r="AP1496" i="5"/>
  <c r="AP1495" i="5"/>
  <c r="AP1494" i="5"/>
  <c r="AP1493" i="5"/>
  <c r="AP1492" i="5"/>
  <c r="AP1491" i="5"/>
  <c r="AP1490" i="5"/>
  <c r="AP1489" i="5"/>
  <c r="AP1488" i="5"/>
  <c r="AP1487" i="5"/>
  <c r="AP1486" i="5"/>
  <c r="AP1485" i="5"/>
  <c r="AP1484" i="5"/>
  <c r="AP1483" i="5"/>
  <c r="AP1482" i="5"/>
  <c r="AP1481" i="5"/>
  <c r="AP1480" i="5"/>
  <c r="AP1479" i="5"/>
  <c r="AP1478" i="5"/>
  <c r="AP1477" i="5"/>
  <c r="AP1476" i="5"/>
  <c r="AP1475" i="5"/>
  <c r="AP1474" i="5"/>
  <c r="AP1473" i="5"/>
  <c r="AP1472" i="5"/>
  <c r="AP1471" i="5"/>
  <c r="AP1470" i="5"/>
  <c r="AP1469" i="5"/>
  <c r="AP1468" i="5"/>
  <c r="AP1467" i="5"/>
  <c r="AP1466" i="5"/>
  <c r="AP1465" i="5"/>
  <c r="AP1464" i="5"/>
  <c r="AP1463" i="5"/>
  <c r="AP1462" i="5"/>
  <c r="AP1461" i="5"/>
  <c r="AP1460" i="5"/>
  <c r="AP1459" i="5"/>
  <c r="AP1458" i="5"/>
  <c r="AP1457" i="5"/>
  <c r="AP1456" i="5"/>
  <c r="AP1455" i="5"/>
  <c r="AP1454" i="5"/>
  <c r="AP1453" i="5"/>
  <c r="AP1452" i="5"/>
  <c r="AP1451" i="5"/>
  <c r="AP1450" i="5"/>
  <c r="AP1449" i="5"/>
  <c r="AP1448" i="5"/>
  <c r="AP1447" i="5"/>
  <c r="AP1446" i="5"/>
  <c r="AP1445" i="5"/>
  <c r="AP1444" i="5"/>
  <c r="AP1443" i="5"/>
  <c r="AP1442" i="5"/>
  <c r="AP1441" i="5"/>
  <c r="AP1440" i="5"/>
  <c r="AP1439" i="5"/>
  <c r="AP1438" i="5"/>
  <c r="AP1437" i="5"/>
  <c r="AP1436" i="5"/>
  <c r="AP1435" i="5"/>
  <c r="AP1434" i="5"/>
  <c r="AP1433" i="5"/>
  <c r="AP1432" i="5"/>
  <c r="AP1431" i="5"/>
  <c r="AP1430" i="5"/>
  <c r="AP1429" i="5"/>
  <c r="AP1428" i="5"/>
  <c r="AP1427" i="5"/>
  <c r="AP1426" i="5"/>
  <c r="AP1425" i="5"/>
  <c r="AP1424" i="5"/>
  <c r="AP1423" i="5"/>
  <c r="AP1422" i="5"/>
  <c r="AP1421" i="5"/>
  <c r="AP1420" i="5"/>
  <c r="AP1419" i="5"/>
  <c r="AP1418" i="5"/>
  <c r="AP1417" i="5"/>
  <c r="AP1416" i="5"/>
  <c r="AP1415" i="5"/>
  <c r="AP1414" i="5"/>
  <c r="AP1413" i="5"/>
  <c r="AP1412" i="5"/>
  <c r="AP1411" i="5"/>
  <c r="AP1410" i="5"/>
  <c r="AP1409" i="5"/>
  <c r="AP1408" i="5"/>
  <c r="AP1407" i="5"/>
  <c r="AP1406" i="5"/>
  <c r="AP1405" i="5"/>
  <c r="AP1404" i="5"/>
  <c r="AP1403" i="5"/>
  <c r="AP1402" i="5"/>
  <c r="AP1401" i="5"/>
  <c r="AP1400" i="5"/>
  <c r="AP1399" i="5"/>
  <c r="AP1398" i="5"/>
  <c r="AP1397" i="5"/>
  <c r="AP1396" i="5"/>
  <c r="AP1395" i="5"/>
  <c r="AP1394" i="5"/>
  <c r="AP1393" i="5"/>
  <c r="AP1392" i="5"/>
  <c r="AP1391" i="5"/>
  <c r="AP1390" i="5"/>
  <c r="AP1389" i="5"/>
  <c r="AP1388" i="5"/>
  <c r="AP1387" i="5"/>
  <c r="AP1386" i="5"/>
  <c r="AP1385" i="5"/>
  <c r="AP1384" i="5"/>
  <c r="AP1383" i="5"/>
  <c r="AP1382" i="5"/>
  <c r="AP1381" i="5"/>
  <c r="AP1380" i="5"/>
  <c r="AP1379" i="5"/>
  <c r="AP1378" i="5"/>
  <c r="AP1377" i="5"/>
  <c r="AP1376" i="5"/>
  <c r="AP1375" i="5"/>
  <c r="AP1374" i="5"/>
  <c r="AP1373" i="5"/>
  <c r="AP1372" i="5"/>
  <c r="AP1371" i="5"/>
  <c r="AP1370" i="5"/>
  <c r="AP1369" i="5"/>
  <c r="AP1368" i="5"/>
  <c r="AP1367" i="5"/>
  <c r="AP1366" i="5"/>
  <c r="AP1365" i="5"/>
  <c r="AP1364" i="5"/>
  <c r="AP1363" i="5"/>
  <c r="AP1362" i="5"/>
  <c r="AP1361" i="5"/>
  <c r="AP1360" i="5"/>
  <c r="AP1359" i="5"/>
  <c r="AP1358" i="5"/>
  <c r="AP1357" i="5"/>
  <c r="AP1356" i="5"/>
  <c r="AP1355" i="5"/>
  <c r="AP1354" i="5"/>
  <c r="AP1353" i="5"/>
  <c r="AP1352" i="5"/>
  <c r="AP1351" i="5"/>
  <c r="AP1350" i="5"/>
  <c r="AP1349" i="5"/>
  <c r="AP1348" i="5"/>
  <c r="AP1347" i="5"/>
  <c r="AP1346" i="5"/>
  <c r="AP1345" i="5"/>
  <c r="AP1344" i="5"/>
  <c r="AP1343" i="5"/>
  <c r="AP1342" i="5"/>
  <c r="AP1341" i="5"/>
  <c r="AP1340" i="5"/>
  <c r="AP1339" i="5"/>
  <c r="AP1338" i="5"/>
  <c r="AP1337" i="5"/>
  <c r="AP1336" i="5"/>
  <c r="AP1335" i="5"/>
  <c r="AP1334" i="5"/>
  <c r="AP1333" i="5"/>
  <c r="AP1332" i="5"/>
  <c r="AP1331" i="5"/>
  <c r="AP1330" i="5"/>
  <c r="AP1329" i="5"/>
  <c r="AP1328" i="5"/>
  <c r="AP1327" i="5"/>
  <c r="AP1326" i="5"/>
  <c r="AP1325" i="5"/>
  <c r="AP1324" i="5"/>
  <c r="AP1323" i="5"/>
  <c r="AP1322" i="5"/>
  <c r="AP1321" i="5"/>
  <c r="AP1320" i="5"/>
  <c r="AP1319" i="5"/>
  <c r="AP1318" i="5"/>
  <c r="AP1317" i="5"/>
  <c r="AP1316" i="5"/>
  <c r="AP1315" i="5"/>
  <c r="AP1314" i="5"/>
  <c r="AP1313" i="5"/>
  <c r="AP1312" i="5"/>
  <c r="AP1311" i="5"/>
  <c r="AP1310" i="5"/>
  <c r="AP1309" i="5"/>
  <c r="AP1308" i="5"/>
  <c r="AP1307" i="5"/>
  <c r="AP1306" i="5"/>
  <c r="AP1305" i="5"/>
  <c r="AP1304" i="5"/>
  <c r="AP1303" i="5"/>
  <c r="AP1302" i="5"/>
  <c r="AP1301" i="5"/>
  <c r="AP1300" i="5"/>
  <c r="AP1299" i="5"/>
  <c r="AP1298" i="5"/>
  <c r="AP1297" i="5"/>
  <c r="AP1296" i="5"/>
  <c r="AP1295" i="5"/>
  <c r="AP1294" i="5"/>
  <c r="AP1293" i="5"/>
  <c r="AP1292" i="5"/>
  <c r="AP1291" i="5"/>
  <c r="AP1290" i="5"/>
  <c r="AP1289" i="5"/>
  <c r="AP1288" i="5"/>
  <c r="AP1287" i="5"/>
  <c r="AP1286" i="5"/>
  <c r="AP1285" i="5"/>
  <c r="AP1284" i="5"/>
  <c r="AP1283" i="5"/>
  <c r="AP1282" i="5"/>
  <c r="AP1281" i="5"/>
  <c r="AP1280" i="5"/>
  <c r="AP1279" i="5"/>
  <c r="AP1278" i="5"/>
  <c r="AP1277" i="5"/>
  <c r="AP1276" i="5"/>
  <c r="AP1275" i="5"/>
  <c r="AP1274" i="5"/>
  <c r="AP1273" i="5"/>
  <c r="AP1272" i="5"/>
  <c r="AP1271" i="5"/>
  <c r="AP1270" i="5"/>
  <c r="AP1269" i="5"/>
  <c r="AP1268" i="5"/>
  <c r="AP1267" i="5"/>
  <c r="AP1266" i="5"/>
  <c r="AP1265" i="5"/>
  <c r="AP1264" i="5"/>
  <c r="AP1263" i="5"/>
  <c r="AP1262" i="5"/>
  <c r="AP1261" i="5"/>
  <c r="AP1260" i="5"/>
  <c r="AP1259" i="5"/>
  <c r="AP1258" i="5"/>
  <c r="AP1257" i="5"/>
  <c r="AP1256" i="5"/>
  <c r="AP1255" i="5"/>
  <c r="AP1254" i="5"/>
  <c r="AP1253" i="5"/>
  <c r="AP1252" i="5"/>
  <c r="AP1251" i="5"/>
  <c r="AP1250" i="5"/>
  <c r="AP1249" i="5"/>
  <c r="AP1248" i="5"/>
  <c r="AP1247" i="5"/>
  <c r="AP1246" i="5"/>
  <c r="AP1245" i="5"/>
  <c r="AP1244" i="5"/>
  <c r="AP1243" i="5"/>
  <c r="AP1242" i="5"/>
  <c r="AP1241" i="5"/>
  <c r="AP1240" i="5"/>
  <c r="AP1239" i="5"/>
  <c r="AP1238" i="5"/>
  <c r="AP1237" i="5"/>
  <c r="AP1236" i="5"/>
  <c r="AP1235" i="5"/>
  <c r="AP1234" i="5"/>
  <c r="AP1233" i="5"/>
  <c r="AP1232" i="5"/>
  <c r="AP1231" i="5"/>
  <c r="AP1230" i="5"/>
  <c r="AP1229" i="5"/>
  <c r="AP1228" i="5"/>
  <c r="AP1227" i="5"/>
  <c r="AP1226" i="5"/>
  <c r="AP1225" i="5"/>
  <c r="AP1224" i="5"/>
  <c r="AP1223" i="5"/>
  <c r="AP1222" i="5"/>
  <c r="AP1221" i="5"/>
  <c r="AP1220" i="5"/>
  <c r="AP1219" i="5"/>
  <c r="AP1218" i="5"/>
  <c r="AP1217" i="5"/>
  <c r="AP1216" i="5"/>
  <c r="AP1215" i="5"/>
  <c r="AP1214" i="5"/>
  <c r="AP1213" i="5"/>
  <c r="AP1212" i="5"/>
  <c r="AP1211" i="5"/>
  <c r="AP1210" i="5"/>
  <c r="AP1209" i="5"/>
  <c r="AP1208" i="5"/>
  <c r="AP1207" i="5"/>
  <c r="AP1206" i="5"/>
  <c r="AP1205" i="5"/>
  <c r="AP1204" i="5"/>
  <c r="AP1203" i="5"/>
  <c r="AP1202" i="5"/>
  <c r="AP1201" i="5"/>
  <c r="AP1200" i="5"/>
  <c r="AP1199" i="5"/>
  <c r="AP1198" i="5"/>
  <c r="AP1197" i="5"/>
  <c r="AP1196" i="5"/>
  <c r="AP1195" i="5"/>
  <c r="AP1194" i="5"/>
  <c r="AP1193" i="5"/>
  <c r="AP1192" i="5"/>
  <c r="AP1191" i="5"/>
  <c r="AP1190" i="5"/>
  <c r="AP1189" i="5"/>
  <c r="AP1188" i="5"/>
  <c r="AP1187" i="5"/>
  <c r="AP1186" i="5"/>
  <c r="AP1185" i="5"/>
  <c r="AP1184" i="5"/>
  <c r="AP1183" i="5"/>
  <c r="AP1182" i="5"/>
  <c r="AP1181" i="5"/>
  <c r="AP1180" i="5"/>
  <c r="AP1179" i="5"/>
  <c r="AP1178" i="5"/>
  <c r="AP1177" i="5"/>
  <c r="AP1176" i="5"/>
  <c r="AP1175" i="5"/>
  <c r="AP1174" i="5"/>
  <c r="AP1173" i="5"/>
  <c r="AP1172" i="5"/>
  <c r="AP1171" i="5"/>
  <c r="AP1170" i="5"/>
  <c r="AP1169" i="5"/>
  <c r="AP1168" i="5"/>
  <c r="AP1167" i="5"/>
  <c r="AP1166" i="5"/>
  <c r="AP1165" i="5"/>
  <c r="AP1164" i="5"/>
  <c r="AP1163" i="5"/>
  <c r="AP1162" i="5"/>
  <c r="AP1161" i="5"/>
  <c r="AP1160" i="5"/>
  <c r="AP1159" i="5"/>
  <c r="AP1158" i="5"/>
  <c r="AP1157" i="5"/>
  <c r="AP1156" i="5"/>
  <c r="AP1155" i="5"/>
  <c r="AP1154" i="5"/>
  <c r="AP1153" i="5"/>
  <c r="AP1152" i="5"/>
  <c r="AP1151" i="5"/>
  <c r="AP1150" i="5"/>
  <c r="AP1149" i="5"/>
  <c r="AP1148" i="5"/>
  <c r="AP1147" i="5"/>
  <c r="AP1146" i="5"/>
  <c r="AP1145" i="5"/>
  <c r="AP1144" i="5"/>
  <c r="AP1143" i="5"/>
  <c r="AP1142" i="5"/>
  <c r="AP1141" i="5"/>
  <c r="AP1140" i="5"/>
  <c r="AP1139" i="5"/>
  <c r="AP1138" i="5"/>
  <c r="AP1137" i="5"/>
  <c r="AP1136" i="5"/>
  <c r="AP1135" i="5"/>
  <c r="AP1134" i="5"/>
  <c r="AP1133" i="5"/>
  <c r="AP1132" i="5"/>
  <c r="AP1131" i="5"/>
  <c r="AP1130" i="5"/>
  <c r="AP1129" i="5"/>
  <c r="AP1128" i="5"/>
  <c r="AP1127" i="5"/>
  <c r="AP1126" i="5"/>
  <c r="AP1125" i="5"/>
  <c r="AP1124" i="5"/>
  <c r="AP1123" i="5"/>
  <c r="AP1122" i="5"/>
  <c r="AP1121" i="5"/>
  <c r="AP1120" i="5"/>
  <c r="AP1119" i="5"/>
  <c r="AP1118" i="5"/>
  <c r="AP1117" i="5"/>
  <c r="AP1116" i="5"/>
  <c r="AP1115" i="5"/>
  <c r="AP1114" i="5"/>
  <c r="AP1113" i="5"/>
  <c r="AP1112" i="5"/>
  <c r="AP1111" i="5"/>
  <c r="AP1110" i="5"/>
  <c r="AP1109" i="5"/>
  <c r="AP1108" i="5"/>
  <c r="AP1107" i="5"/>
  <c r="AP1106" i="5"/>
  <c r="AP1105" i="5"/>
  <c r="AP1104" i="5"/>
  <c r="AP1103" i="5"/>
  <c r="AP1102" i="5"/>
  <c r="AP1101" i="5"/>
  <c r="AP1100" i="5"/>
  <c r="AP1099" i="5"/>
  <c r="AP1098" i="5"/>
  <c r="AP1097" i="5"/>
  <c r="AP1096" i="5"/>
  <c r="AP1095" i="5"/>
  <c r="AP1094" i="5"/>
  <c r="AP1093" i="5"/>
  <c r="AP1092" i="5"/>
  <c r="AP1091" i="5"/>
  <c r="AP1090" i="5"/>
  <c r="AP1089" i="5"/>
  <c r="AP1088" i="5"/>
  <c r="AP1087" i="5"/>
  <c r="AP1086" i="5"/>
  <c r="AP1085" i="5"/>
  <c r="AP1084" i="5"/>
  <c r="AP1083" i="5"/>
  <c r="AP1082" i="5"/>
  <c r="AP1081" i="5"/>
  <c r="AP1080" i="5"/>
  <c r="AP1079" i="5"/>
  <c r="AP1078" i="5"/>
  <c r="AP1077" i="5"/>
  <c r="AP1076" i="5"/>
  <c r="AP1075" i="5"/>
  <c r="AP1074" i="5"/>
  <c r="AP1073" i="5"/>
  <c r="AP1072" i="5"/>
  <c r="AP1071" i="5"/>
  <c r="AP1070" i="5"/>
  <c r="AP1069" i="5"/>
  <c r="AP1068" i="5"/>
  <c r="AP1067" i="5"/>
  <c r="AP1066" i="5"/>
  <c r="AP1065" i="5"/>
  <c r="AP1064" i="5"/>
  <c r="AP1063" i="5"/>
  <c r="AP1062" i="5"/>
  <c r="AP1061" i="5"/>
  <c r="AP1060" i="5"/>
  <c r="AP1059" i="5"/>
  <c r="AP1058" i="5"/>
  <c r="AP1057" i="5"/>
  <c r="AP1056" i="5"/>
  <c r="AP1055" i="5"/>
  <c r="AP1054" i="5"/>
  <c r="AP1053" i="5"/>
  <c r="AP1052" i="5"/>
  <c r="AP1051" i="5"/>
  <c r="AP1050" i="5"/>
  <c r="AP1049" i="5"/>
  <c r="AP1048" i="5"/>
  <c r="AP1047" i="5"/>
  <c r="AP1046" i="5"/>
  <c r="AP1045" i="5"/>
  <c r="AP1044" i="5"/>
  <c r="AP1043" i="5"/>
  <c r="AP1042" i="5"/>
  <c r="AP1041" i="5"/>
  <c r="AP1040" i="5"/>
  <c r="AP1039" i="5"/>
  <c r="AP1038" i="5"/>
  <c r="AP1037" i="5"/>
  <c r="AP1036" i="5"/>
  <c r="AP1035" i="5"/>
  <c r="AP1034" i="5"/>
  <c r="AP1033" i="5"/>
  <c r="AP1032" i="5"/>
  <c r="AP1031" i="5"/>
  <c r="AP1030" i="5"/>
  <c r="AP1029" i="5"/>
  <c r="AP1028" i="5"/>
  <c r="AP1027" i="5"/>
  <c r="AP1026" i="5"/>
  <c r="AP1025" i="5"/>
  <c r="AP1024" i="5"/>
  <c r="AP1023" i="5"/>
  <c r="AP1022" i="5"/>
  <c r="AP1021" i="5"/>
  <c r="AP1020" i="5"/>
  <c r="AP1019" i="5"/>
  <c r="AP1018" i="5"/>
  <c r="AP1017" i="5"/>
  <c r="AP1016" i="5"/>
  <c r="AP1015" i="5"/>
  <c r="AP1014" i="5"/>
  <c r="AP1013" i="5"/>
  <c r="AP1012" i="5"/>
  <c r="AP1011" i="5"/>
  <c r="AP1010" i="5"/>
  <c r="AP1009" i="5"/>
  <c r="AP1008" i="5"/>
  <c r="AP1007" i="5"/>
  <c r="AP1006" i="5"/>
  <c r="AP1005" i="5"/>
  <c r="AP1004" i="5"/>
  <c r="AP1003" i="5"/>
  <c r="AP1002" i="5"/>
  <c r="AP1001" i="5"/>
  <c r="AP1000" i="5"/>
  <c r="AP999" i="5"/>
  <c r="AP998" i="5"/>
  <c r="AP997" i="5"/>
  <c r="AP996" i="5"/>
  <c r="AP995" i="5"/>
  <c r="AP994" i="5"/>
  <c r="AP993" i="5"/>
  <c r="AP992" i="5"/>
  <c r="AP991" i="5"/>
  <c r="AP990" i="5"/>
  <c r="AP989" i="5"/>
  <c r="AP988" i="5"/>
  <c r="AP987" i="5"/>
  <c r="AP986" i="5"/>
  <c r="AP985" i="5"/>
  <c r="AP984" i="5"/>
  <c r="AP983" i="5"/>
  <c r="AP982" i="5"/>
  <c r="AP981" i="5"/>
  <c r="AP980" i="5"/>
  <c r="AP979" i="5"/>
  <c r="AP978" i="5"/>
  <c r="AP977" i="5"/>
  <c r="AP976" i="5"/>
  <c r="AP975" i="5"/>
  <c r="AP974" i="5"/>
  <c r="AP973" i="5"/>
  <c r="AP972" i="5"/>
  <c r="AP971" i="5"/>
  <c r="AP970" i="5"/>
  <c r="AP969" i="5"/>
  <c r="AP968" i="5"/>
  <c r="AP967" i="5"/>
  <c r="AP966" i="5"/>
  <c r="AP965" i="5"/>
  <c r="AP964" i="5"/>
  <c r="AP963" i="5"/>
  <c r="AP962" i="5"/>
  <c r="AP961" i="5"/>
  <c r="AP960" i="5"/>
  <c r="AP959" i="5"/>
  <c r="AP958" i="5"/>
  <c r="AP957" i="5"/>
  <c r="AP956" i="5"/>
  <c r="AP955" i="5"/>
  <c r="AP954" i="5"/>
  <c r="AP953" i="5"/>
  <c r="AP952" i="5"/>
  <c r="AP951" i="5"/>
  <c r="AP950" i="5"/>
  <c r="AP949" i="5"/>
  <c r="AP948" i="5"/>
  <c r="AP947" i="5"/>
  <c r="AP946" i="5"/>
  <c r="AP945" i="5"/>
  <c r="AP944" i="5"/>
  <c r="AP943" i="5"/>
  <c r="AP942" i="5"/>
  <c r="AP941" i="5"/>
  <c r="AP940" i="5"/>
  <c r="AP939" i="5"/>
  <c r="AP938" i="5"/>
  <c r="AP937" i="5"/>
  <c r="AP936" i="5"/>
  <c r="AP935" i="5"/>
  <c r="AP934" i="5"/>
  <c r="AP933" i="5"/>
  <c r="AP932" i="5"/>
  <c r="AP931" i="5"/>
  <c r="AP930" i="5"/>
  <c r="AP929" i="5"/>
  <c r="AP928" i="5"/>
  <c r="AP927" i="5"/>
  <c r="AP926" i="5"/>
  <c r="AP925" i="5"/>
  <c r="AP924" i="5"/>
  <c r="AP923" i="5"/>
  <c r="AP922" i="5"/>
  <c r="AP921" i="5"/>
  <c r="AP920" i="5"/>
  <c r="AP919" i="5"/>
  <c r="AP918" i="5"/>
  <c r="AP917" i="5"/>
  <c r="AP916" i="5"/>
  <c r="AP915" i="5"/>
  <c r="AP914" i="5"/>
  <c r="AP913" i="5"/>
  <c r="AP912" i="5"/>
  <c r="AP911" i="5"/>
  <c r="AP910" i="5"/>
  <c r="AP909" i="5"/>
  <c r="AP908" i="5"/>
  <c r="AP907" i="5"/>
  <c r="AP906" i="5"/>
  <c r="AP905" i="5"/>
  <c r="AP904" i="5"/>
  <c r="AP903" i="5"/>
  <c r="AP902" i="5"/>
  <c r="AP901" i="5"/>
  <c r="AP900" i="5"/>
  <c r="AP899" i="5"/>
  <c r="AP898" i="5"/>
  <c r="AP897" i="5"/>
  <c r="AP896" i="5"/>
  <c r="AP895" i="5"/>
  <c r="AP894" i="5"/>
  <c r="AP893" i="5"/>
  <c r="AP892" i="5"/>
  <c r="AP891" i="5"/>
  <c r="AP890" i="5"/>
  <c r="AP889" i="5"/>
  <c r="AP888" i="5"/>
  <c r="AP887" i="5"/>
  <c r="AP886" i="5"/>
  <c r="AP885" i="5"/>
  <c r="AP884" i="5"/>
  <c r="AP883" i="5"/>
  <c r="AP882" i="5"/>
  <c r="AP881" i="5"/>
  <c r="AP880" i="5"/>
  <c r="AP879" i="5"/>
  <c r="AP878" i="5"/>
  <c r="AP877" i="5"/>
  <c r="AP876" i="5"/>
  <c r="AP875" i="5"/>
  <c r="AP874" i="5"/>
  <c r="AP873" i="5"/>
  <c r="AP872" i="5"/>
  <c r="AP871" i="5"/>
  <c r="AP870" i="5"/>
  <c r="AP869" i="5"/>
  <c r="AP868" i="5"/>
  <c r="AP867" i="5"/>
  <c r="AP866" i="5"/>
  <c r="AP865" i="5"/>
  <c r="AP864" i="5"/>
  <c r="AP863" i="5"/>
  <c r="AP862" i="5"/>
  <c r="AP861" i="5"/>
  <c r="AP860" i="5"/>
  <c r="AP859" i="5"/>
  <c r="AP858" i="5"/>
  <c r="AP857" i="5"/>
  <c r="AP856" i="5"/>
  <c r="AP855" i="5"/>
  <c r="AP854" i="5"/>
  <c r="AP853" i="5"/>
  <c r="AP852" i="5"/>
  <c r="AP851" i="5"/>
  <c r="AP850" i="5"/>
  <c r="AP849" i="5"/>
  <c r="AP848" i="5"/>
  <c r="AP847" i="5"/>
  <c r="AP846" i="5"/>
  <c r="AP845" i="5"/>
  <c r="AP844" i="5"/>
  <c r="AP843" i="5"/>
  <c r="AP842" i="5"/>
  <c r="AP841" i="5"/>
  <c r="AP840" i="5"/>
  <c r="AP839" i="5"/>
  <c r="AP838" i="5"/>
  <c r="AP837" i="5"/>
  <c r="AP836" i="5"/>
  <c r="AP835" i="5"/>
  <c r="AP834" i="5"/>
  <c r="AP833" i="5"/>
  <c r="AP832" i="5"/>
  <c r="AP831" i="5"/>
  <c r="AP830" i="5"/>
  <c r="AP829" i="5"/>
  <c r="AP828" i="5"/>
  <c r="AP827" i="5"/>
  <c r="AP826" i="5"/>
  <c r="AP825" i="5"/>
  <c r="AP824" i="5"/>
  <c r="AP823" i="5"/>
  <c r="AP822" i="5"/>
  <c r="AP821" i="5"/>
  <c r="AP820" i="5"/>
  <c r="AP819" i="5"/>
  <c r="AP818" i="5"/>
  <c r="AP817" i="5"/>
  <c r="AP816" i="5"/>
  <c r="AP815" i="5"/>
  <c r="AP814" i="5"/>
  <c r="AP813" i="5"/>
  <c r="AP812" i="5"/>
  <c r="AP811" i="5"/>
  <c r="AP810" i="5"/>
  <c r="AP809" i="5"/>
  <c r="AP808" i="5"/>
  <c r="AP807" i="5"/>
  <c r="AP806" i="5"/>
  <c r="AP805" i="5"/>
  <c r="AP804" i="5"/>
  <c r="AP803" i="5"/>
  <c r="AP802" i="5"/>
  <c r="AP801" i="5"/>
  <c r="AP800" i="5"/>
  <c r="AP799" i="5"/>
  <c r="AP798" i="5"/>
  <c r="AP797" i="5"/>
  <c r="AP796" i="5"/>
  <c r="AP795" i="5"/>
  <c r="AP794" i="5"/>
  <c r="AP793" i="5"/>
  <c r="AP792" i="5"/>
  <c r="AP791" i="5"/>
  <c r="AP790" i="5"/>
  <c r="AP789" i="5"/>
  <c r="AP788" i="5"/>
  <c r="AP787" i="5"/>
  <c r="AP786" i="5"/>
  <c r="AP785" i="5"/>
  <c r="AP784" i="5"/>
  <c r="AP783" i="5"/>
  <c r="AP782" i="5"/>
  <c r="AP781" i="5"/>
  <c r="AP780" i="5"/>
  <c r="AP779" i="5"/>
  <c r="AP778" i="5"/>
  <c r="AP777" i="5"/>
  <c r="AP776" i="5"/>
  <c r="AP775" i="5"/>
  <c r="AP774" i="5"/>
  <c r="AP773" i="5"/>
  <c r="AP772" i="5"/>
  <c r="AP771" i="5"/>
  <c r="AP770" i="5"/>
  <c r="AP769" i="5"/>
  <c r="AP768" i="5"/>
  <c r="AP767" i="5"/>
  <c r="AP766" i="5"/>
  <c r="AP765" i="5"/>
  <c r="AP764" i="5"/>
  <c r="AP763" i="5"/>
  <c r="AP762" i="5"/>
  <c r="AP761" i="5"/>
  <c r="AP760" i="5"/>
  <c r="AP759" i="5"/>
  <c r="AP758" i="5"/>
  <c r="AP757" i="5"/>
  <c r="AP756" i="5"/>
  <c r="AP755" i="5"/>
  <c r="AP754" i="5"/>
  <c r="AP753" i="5"/>
  <c r="AP752" i="5"/>
  <c r="AP751" i="5"/>
  <c r="AP750" i="5"/>
  <c r="AP749" i="5"/>
  <c r="AP748" i="5"/>
  <c r="AP747" i="5"/>
  <c r="AP746" i="5"/>
  <c r="AP745" i="5"/>
  <c r="AP744" i="5"/>
  <c r="AP743" i="5"/>
  <c r="AP742" i="5"/>
  <c r="AP741" i="5"/>
  <c r="AP740" i="5"/>
  <c r="AP739" i="5"/>
  <c r="AP738" i="5"/>
  <c r="AP737" i="5"/>
  <c r="AP736" i="5"/>
  <c r="AP735" i="5"/>
  <c r="AP734" i="5"/>
  <c r="AP733" i="5"/>
  <c r="AP732" i="5"/>
  <c r="AP731" i="5"/>
  <c r="AP730" i="5"/>
  <c r="AP729" i="5"/>
  <c r="AP728" i="5"/>
  <c r="AP727" i="5"/>
  <c r="AP726" i="5"/>
  <c r="AP725" i="5"/>
  <c r="AP724" i="5"/>
  <c r="AP723" i="5"/>
  <c r="AP722" i="5"/>
  <c r="AP721" i="5"/>
  <c r="AP720" i="5"/>
  <c r="AP719" i="5"/>
  <c r="AP718" i="5"/>
  <c r="AP717" i="5"/>
  <c r="AP716" i="5"/>
  <c r="AP715" i="5"/>
  <c r="AP714" i="5"/>
  <c r="AP713" i="5"/>
  <c r="AP712" i="5"/>
  <c r="AP711" i="5"/>
  <c r="AP710" i="5"/>
  <c r="AP709" i="5"/>
  <c r="AP708" i="5"/>
  <c r="AP707" i="5"/>
  <c r="AP706" i="5"/>
  <c r="AP705" i="5"/>
  <c r="AP704" i="5"/>
  <c r="AP703" i="5"/>
  <c r="AP702" i="5"/>
  <c r="AP701" i="5"/>
  <c r="AP700" i="5"/>
  <c r="AP699" i="5"/>
  <c r="AP698" i="5"/>
  <c r="AP697" i="5"/>
  <c r="AP696" i="5"/>
  <c r="AP695" i="5"/>
  <c r="AP694" i="5"/>
  <c r="AP693" i="5"/>
  <c r="AP692" i="5"/>
  <c r="AP691" i="5"/>
  <c r="AP690" i="5"/>
  <c r="AP689" i="5"/>
  <c r="AP688" i="5"/>
  <c r="AP687" i="5"/>
  <c r="AP686" i="5"/>
  <c r="AP685" i="5"/>
  <c r="AP684" i="5"/>
  <c r="AP683" i="5"/>
  <c r="AP682" i="5"/>
  <c r="AP681" i="5"/>
  <c r="AP680" i="5"/>
  <c r="AP679" i="5"/>
  <c r="AP678" i="5"/>
  <c r="AP677" i="5"/>
  <c r="AP676" i="5"/>
  <c r="AP675" i="5"/>
  <c r="AP674" i="5"/>
  <c r="AP673" i="5"/>
  <c r="AP672" i="5"/>
  <c r="AP671" i="5"/>
  <c r="AP670" i="5"/>
  <c r="AP669" i="5"/>
  <c r="AP668" i="5"/>
  <c r="AP667" i="5"/>
  <c r="AP666" i="5"/>
  <c r="AP665" i="5"/>
  <c r="AP664" i="5"/>
  <c r="AP663" i="5"/>
  <c r="AP662" i="5"/>
  <c r="AP661" i="5"/>
  <c r="AP660" i="5"/>
  <c r="AP659" i="5"/>
  <c r="AP658" i="5"/>
  <c r="AP657" i="5"/>
  <c r="AP656" i="5"/>
  <c r="AP654" i="5"/>
  <c r="AP655" i="5"/>
  <c r="AP652" i="5"/>
  <c r="AP653" i="5"/>
  <c r="AP650" i="5"/>
  <c r="AP651" i="5"/>
  <c r="AP648" i="5"/>
  <c r="AP649" i="5"/>
  <c r="AP646" i="5"/>
  <c r="AP647" i="5"/>
  <c r="AP644" i="5"/>
  <c r="AP645" i="5"/>
  <c r="AP642" i="5"/>
  <c r="AP643" i="5"/>
  <c r="AP640" i="5"/>
  <c r="AP641" i="5"/>
  <c r="AP638" i="5"/>
  <c r="AP639" i="5"/>
  <c r="AP636" i="5"/>
  <c r="AP637" i="5"/>
  <c r="AP634" i="5"/>
  <c r="AP635" i="5"/>
  <c r="AP632" i="5"/>
  <c r="AP633" i="5"/>
  <c r="AP630" i="5"/>
  <c r="AP631" i="5"/>
  <c r="AP628" i="5"/>
  <c r="AP629" i="5"/>
  <c r="AP626" i="5"/>
  <c r="AP627" i="5"/>
  <c r="AP624" i="5"/>
  <c r="AP625" i="5"/>
  <c r="AP622" i="5"/>
  <c r="AP623" i="5"/>
  <c r="AP620" i="5"/>
  <c r="AP621" i="5"/>
  <c r="AP618" i="5"/>
  <c r="AP619" i="5"/>
  <c r="AP616" i="5"/>
  <c r="AP617" i="5"/>
  <c r="AP615" i="5"/>
  <c r="AP614" i="5"/>
  <c r="AP613" i="5"/>
  <c r="AP612" i="5"/>
  <c r="AP611" i="5"/>
  <c r="AP610" i="5"/>
  <c r="AP609" i="5"/>
  <c r="AP608" i="5"/>
  <c r="AP607" i="5"/>
  <c r="AP606" i="5"/>
  <c r="AP605" i="5"/>
  <c r="AP604" i="5"/>
  <c r="AP603" i="5"/>
  <c r="AP602" i="5"/>
  <c r="AP601" i="5"/>
  <c r="AP600" i="5"/>
  <c r="AP599" i="5"/>
  <c r="AP598" i="5"/>
  <c r="AP597" i="5"/>
  <c r="AP596" i="5"/>
  <c r="AP595" i="5"/>
  <c r="AP594" i="5"/>
  <c r="AP593" i="5"/>
  <c r="AP592" i="5"/>
  <c r="AP591" i="5"/>
  <c r="AP590" i="5"/>
  <c r="AP589" i="5"/>
  <c r="AP588" i="5"/>
  <c r="AP587" i="5"/>
  <c r="AP586" i="5"/>
  <c r="AP585" i="5"/>
  <c r="AP584" i="5"/>
  <c r="AP583" i="5"/>
  <c r="AP582" i="5"/>
  <c r="AP581" i="5"/>
  <c r="AP580" i="5"/>
  <c r="AP579" i="5"/>
  <c r="AP578" i="5"/>
  <c r="AP577" i="5"/>
  <c r="AP576" i="5"/>
  <c r="AP575" i="5"/>
  <c r="AP574" i="5"/>
  <c r="AP573" i="5"/>
  <c r="AP570" i="5"/>
  <c r="AP571" i="5"/>
  <c r="AP572" i="5"/>
  <c r="AP567" i="5"/>
  <c r="AP568" i="5"/>
  <c r="AP569" i="5"/>
  <c r="AP564" i="5"/>
  <c r="AP565" i="5"/>
  <c r="AP566" i="5"/>
  <c r="AP561" i="5"/>
  <c r="AP562" i="5"/>
  <c r="AP563" i="5"/>
  <c r="AP558" i="5"/>
  <c r="AP559" i="5"/>
  <c r="AP560" i="5"/>
  <c r="AP555" i="5"/>
  <c r="AP556" i="5"/>
  <c r="AP557" i="5"/>
  <c r="AP552" i="5"/>
  <c r="AP553" i="5"/>
  <c r="AP554" i="5"/>
  <c r="AP549" i="5"/>
  <c r="AP550" i="5"/>
  <c r="AP551" i="5"/>
  <c r="AP546" i="5"/>
  <c r="AP547" i="5"/>
  <c r="AP548" i="5"/>
  <c r="AP543" i="5"/>
  <c r="AP544" i="5"/>
  <c r="AP545" i="5"/>
  <c r="AP540" i="5"/>
  <c r="AP541" i="5"/>
  <c r="AP542" i="5"/>
  <c r="AP537" i="5"/>
  <c r="AP538" i="5"/>
  <c r="AP539" i="5"/>
  <c r="AP534" i="5"/>
  <c r="AP535" i="5"/>
  <c r="AP536" i="5"/>
  <c r="AP531" i="5"/>
  <c r="AP532" i="5"/>
  <c r="AP533" i="5"/>
  <c r="AP528" i="5"/>
  <c r="AP529" i="5"/>
  <c r="AP530" i="5"/>
  <c r="AP525" i="5"/>
  <c r="AP526" i="5"/>
  <c r="AP527" i="5"/>
  <c r="AP522" i="5"/>
  <c r="AP523" i="5"/>
  <c r="AP524" i="5"/>
  <c r="AP519" i="5"/>
  <c r="AP520" i="5"/>
  <c r="AP521" i="5"/>
  <c r="AP518" i="5"/>
  <c r="AP517" i="5"/>
  <c r="AP516" i="5"/>
  <c r="AP515" i="5"/>
  <c r="AP514" i="5"/>
  <c r="AP513" i="5"/>
  <c r="AP512" i="5"/>
  <c r="AP511" i="5"/>
  <c r="AP510" i="5"/>
  <c r="AP509" i="5"/>
  <c r="AP508" i="5"/>
  <c r="AP507" i="5"/>
  <c r="AP506" i="5"/>
  <c r="AP505" i="5"/>
  <c r="AP504" i="5"/>
  <c r="AP503" i="5"/>
  <c r="AP502" i="5"/>
  <c r="AP501" i="5"/>
  <c r="AP500" i="5"/>
  <c r="AP499" i="5"/>
  <c r="AP498" i="5"/>
  <c r="AP497" i="5"/>
  <c r="AP496" i="5"/>
  <c r="AP495" i="5"/>
  <c r="AP494" i="5"/>
  <c r="AP493" i="5"/>
  <c r="AP492" i="5"/>
  <c r="AP491" i="5"/>
  <c r="AP490" i="5"/>
  <c r="AP489" i="5"/>
  <c r="AP488" i="5"/>
  <c r="AP487" i="5"/>
  <c r="AP486" i="5"/>
  <c r="AP485" i="5"/>
  <c r="AP484" i="5"/>
  <c r="AP483" i="5"/>
  <c r="AP482" i="5"/>
  <c r="AP481" i="5"/>
  <c r="AP480" i="5"/>
  <c r="AP479" i="5"/>
  <c r="AP478" i="5"/>
  <c r="AP477" i="5"/>
  <c r="AP476" i="5"/>
  <c r="AP475" i="5"/>
  <c r="AP474" i="5"/>
  <c r="AP473" i="5"/>
  <c r="AP472" i="5"/>
  <c r="AP471" i="5"/>
  <c r="AP470" i="5"/>
  <c r="AP469" i="5"/>
  <c r="AP468" i="5"/>
  <c r="AP467" i="5"/>
  <c r="AP466" i="5"/>
  <c r="AP465" i="5"/>
  <c r="AP464" i="5"/>
  <c r="AP463" i="5"/>
  <c r="AP462" i="5"/>
  <c r="AP461" i="5"/>
  <c r="AP460" i="5"/>
  <c r="AP459" i="5"/>
  <c r="AP458" i="5"/>
  <c r="AP457" i="5"/>
  <c r="AP456" i="5"/>
  <c r="AP455" i="5"/>
  <c r="AP454" i="5"/>
  <c r="AP453" i="5"/>
  <c r="AP452" i="5"/>
  <c r="AP451" i="5"/>
  <c r="AP450" i="5"/>
  <c r="AP449" i="5"/>
  <c r="AP448" i="5"/>
  <c r="AP447" i="5"/>
  <c r="AP446" i="5"/>
  <c r="AP445" i="5"/>
  <c r="AP444" i="5"/>
  <c r="AP443" i="5"/>
  <c r="AP442" i="5"/>
  <c r="AP441" i="5"/>
  <c r="AP440" i="5"/>
  <c r="AP439" i="5"/>
  <c r="AP438" i="5"/>
  <c r="AP437" i="5"/>
  <c r="AP436" i="5"/>
  <c r="AP435" i="5"/>
  <c r="AP434" i="5"/>
  <c r="AP433" i="5"/>
  <c r="AP432" i="5"/>
  <c r="AP431" i="5"/>
  <c r="AP430" i="5"/>
  <c r="AP429" i="5"/>
  <c r="AP428" i="5"/>
  <c r="AP427" i="5"/>
  <c r="AP426" i="5"/>
  <c r="AP425" i="5"/>
  <c r="AP424" i="5"/>
  <c r="AP423" i="5"/>
  <c r="AP422" i="5"/>
  <c r="AP421" i="5"/>
  <c r="AP420" i="5"/>
  <c r="AP419" i="5"/>
  <c r="AP418" i="5"/>
  <c r="AP417" i="5"/>
  <c r="AP416" i="5"/>
  <c r="AP415" i="5"/>
  <c r="AP414" i="5"/>
  <c r="AP413" i="5"/>
  <c r="AP412" i="5"/>
  <c r="AP411" i="5"/>
  <c r="AP410" i="5"/>
  <c r="AP409" i="5"/>
  <c r="AP408" i="5"/>
  <c r="AP407" i="5"/>
  <c r="AP406" i="5"/>
  <c r="AP405" i="5"/>
  <c r="AP404" i="5"/>
  <c r="AP403" i="5"/>
  <c r="AP402" i="5"/>
  <c r="AP401" i="5"/>
  <c r="AP400" i="5"/>
  <c r="AP399" i="5"/>
  <c r="AP398" i="5"/>
  <c r="AP397" i="5"/>
  <c r="AP396" i="5"/>
  <c r="AP395" i="5"/>
  <c r="AP394" i="5"/>
  <c r="AP393" i="5"/>
  <c r="AP392" i="5"/>
  <c r="AP391" i="5"/>
  <c r="AP390" i="5"/>
  <c r="AP389" i="5"/>
  <c r="AP388" i="5"/>
  <c r="AP387" i="5"/>
  <c r="AP386" i="5"/>
  <c r="AP385" i="5"/>
  <c r="AP384" i="5"/>
  <c r="AP383" i="5"/>
  <c r="AP382" i="5"/>
  <c r="AP381" i="5"/>
  <c r="AP380" i="5"/>
  <c r="AP379" i="5"/>
  <c r="AP378" i="5"/>
  <c r="AP377" i="5"/>
  <c r="AP376" i="5"/>
  <c r="AP375" i="5"/>
  <c r="AP374" i="5"/>
  <c r="AP373" i="5"/>
  <c r="AP372" i="5"/>
  <c r="AP371" i="5"/>
  <c r="AP370" i="5"/>
  <c r="AP369" i="5"/>
  <c r="AP368" i="5"/>
  <c r="AP367" i="5"/>
  <c r="AP366" i="5"/>
  <c r="AP365" i="5"/>
  <c r="AP364" i="5"/>
  <c r="AP363" i="5"/>
  <c r="AP362" i="5"/>
  <c r="AP361" i="5"/>
  <c r="AP360" i="5"/>
  <c r="AP359" i="5"/>
  <c r="AP358" i="5"/>
  <c r="AP357" i="5"/>
  <c r="AP356" i="5"/>
  <c r="AP355" i="5"/>
  <c r="AP354" i="5"/>
  <c r="AP353" i="5"/>
  <c r="AP352" i="5"/>
  <c r="AP351" i="5"/>
  <c r="AP350" i="5"/>
  <c r="AP349" i="5"/>
  <c r="AP348" i="5"/>
  <c r="AP347" i="5"/>
  <c r="AP346" i="5"/>
  <c r="AP345" i="5"/>
  <c r="AP344" i="5"/>
  <c r="AP343" i="5"/>
  <c r="AP342" i="5"/>
  <c r="AP341" i="5"/>
  <c r="AP340" i="5"/>
  <c r="AP339" i="5"/>
  <c r="AP338" i="5"/>
  <c r="AP337" i="5"/>
  <c r="AP336" i="5"/>
  <c r="AP335" i="5"/>
  <c r="AP334" i="5"/>
  <c r="AP333" i="5"/>
  <c r="AP332" i="5"/>
  <c r="AP331" i="5"/>
  <c r="AP330" i="5"/>
  <c r="AP329" i="5"/>
  <c r="AP328" i="5"/>
  <c r="AP327" i="5"/>
  <c r="AP326" i="5"/>
  <c r="AP325" i="5"/>
  <c r="AP324" i="5"/>
  <c r="AP323" i="5"/>
  <c r="AP322" i="5"/>
  <c r="AP321" i="5"/>
  <c r="AP320" i="5"/>
  <c r="AP319" i="5"/>
  <c r="AP318" i="5"/>
  <c r="AP317" i="5"/>
  <c r="AP316" i="5"/>
  <c r="AP315" i="5"/>
  <c r="AP314" i="5"/>
  <c r="AP313" i="5"/>
  <c r="AP312" i="5"/>
  <c r="AP311" i="5"/>
  <c r="AP310" i="5"/>
  <c r="AP309" i="5"/>
  <c r="AP308" i="5"/>
  <c r="AP307" i="5"/>
  <c r="AP306" i="5"/>
  <c r="AP305" i="5"/>
  <c r="AP304" i="5"/>
  <c r="AP303" i="5"/>
  <c r="AP302" i="5"/>
  <c r="AP301" i="5"/>
  <c r="AP300" i="5"/>
  <c r="AP299" i="5"/>
  <c r="AP298" i="5"/>
  <c r="AP297" i="5"/>
  <c r="AP296" i="5"/>
  <c r="AP295" i="5"/>
  <c r="AP294" i="5"/>
  <c r="AP293" i="5"/>
  <c r="AP292" i="5"/>
  <c r="AP291" i="5"/>
  <c r="AP290" i="5"/>
  <c r="AP289" i="5"/>
  <c r="AP288" i="5"/>
  <c r="AP287" i="5"/>
  <c r="AP286" i="5"/>
  <c r="AP285" i="5"/>
  <c r="AP284" i="5"/>
  <c r="AP283" i="5"/>
  <c r="AP282" i="5"/>
  <c r="AP281" i="5"/>
  <c r="AP280" i="5"/>
  <c r="AP279" i="5"/>
  <c r="AP278" i="5"/>
  <c r="AP277" i="5"/>
  <c r="AP276" i="5"/>
  <c r="AP275" i="5"/>
  <c r="AP274" i="5"/>
  <c r="AP273" i="5"/>
  <c r="AP272" i="5"/>
  <c r="AP271" i="5"/>
  <c r="AP270" i="5"/>
  <c r="AP269" i="5"/>
  <c r="AP268" i="5"/>
  <c r="AP267" i="5"/>
  <c r="AP266" i="5"/>
  <c r="AP265" i="5"/>
  <c r="AP264" i="5"/>
  <c r="AP263" i="5"/>
  <c r="AP262" i="5"/>
  <c r="AP261" i="5"/>
  <c r="AP260" i="5"/>
  <c r="AP259" i="5"/>
  <c r="AP258" i="5"/>
  <c r="AP257" i="5"/>
  <c r="AP256" i="5"/>
  <c r="AP255" i="5"/>
  <c r="AP254" i="5"/>
  <c r="AP253" i="5"/>
  <c r="AP252" i="5"/>
  <c r="AP251" i="5"/>
  <c r="AP250" i="5"/>
  <c r="AP249" i="5"/>
  <c r="AP248" i="5"/>
  <c r="AP247" i="5"/>
  <c r="AP246" i="5"/>
  <c r="AP245" i="5"/>
  <c r="AP244" i="5"/>
  <c r="AP243" i="5"/>
  <c r="AP242" i="5"/>
  <c r="AP241" i="5"/>
  <c r="AP240" i="5"/>
  <c r="AP239" i="5"/>
  <c r="AP238" i="5"/>
  <c r="AP237" i="5"/>
  <c r="AP236" i="5"/>
  <c r="AP235" i="5"/>
  <c r="AP234" i="5"/>
  <c r="AP233" i="5"/>
  <c r="AP232" i="5"/>
  <c r="AP231" i="5"/>
  <c r="AP230" i="5"/>
  <c r="AP229" i="5"/>
  <c r="AP228" i="5"/>
  <c r="AP227" i="5"/>
  <c r="AP226" i="5"/>
  <c r="AP225" i="5"/>
  <c r="AP224" i="5"/>
  <c r="AP223" i="5"/>
  <c r="AP222" i="5"/>
  <c r="AP221" i="5"/>
  <c r="AP220" i="5"/>
  <c r="AP219" i="5"/>
  <c r="AP218" i="5"/>
  <c r="AP217" i="5"/>
  <c r="AP216" i="5"/>
  <c r="AP215" i="5"/>
  <c r="AP214" i="5"/>
  <c r="AP213" i="5"/>
  <c r="AP212" i="5"/>
  <c r="AP211" i="5"/>
  <c r="AP210" i="5"/>
  <c r="AP209" i="5"/>
  <c r="AP208" i="5"/>
  <c r="AP207" i="5"/>
  <c r="AP206" i="5"/>
  <c r="AP205" i="5"/>
  <c r="AP204" i="5"/>
  <c r="AP203" i="5"/>
  <c r="AP202" i="5"/>
  <c r="AP201" i="5"/>
  <c r="AP200" i="5"/>
  <c r="AP199" i="5"/>
  <c r="AP198" i="5"/>
  <c r="AP197" i="5"/>
  <c r="AP196" i="5"/>
  <c r="AP195" i="5"/>
  <c r="AP194" i="5"/>
  <c r="AP193" i="5"/>
  <c r="AP192" i="5"/>
  <c r="AP191" i="5"/>
  <c r="AP190" i="5"/>
  <c r="AP189" i="5"/>
  <c r="AP188" i="5"/>
  <c r="AP187" i="5"/>
  <c r="AP186" i="5"/>
  <c r="AP185" i="5"/>
  <c r="AP184" i="5"/>
  <c r="AP183" i="5"/>
  <c r="AP182" i="5"/>
  <c r="AP181" i="5"/>
  <c r="AP180" i="5"/>
  <c r="AP179" i="5"/>
  <c r="AP178" i="5"/>
  <c r="AP177" i="5"/>
  <c r="AP176" i="5"/>
  <c r="AP175" i="5"/>
  <c r="AP174" i="5"/>
  <c r="AP173" i="5"/>
  <c r="AP172" i="5"/>
  <c r="AP171" i="5"/>
  <c r="AP170" i="5"/>
  <c r="AP169" i="5"/>
  <c r="AP168" i="5"/>
  <c r="AP167" i="5"/>
  <c r="AP166" i="5"/>
  <c r="AP165" i="5"/>
  <c r="AP164" i="5"/>
  <c r="AP163" i="5"/>
  <c r="AP162" i="5"/>
  <c r="AP161" i="5"/>
  <c r="AP160" i="5"/>
  <c r="AP159" i="5"/>
  <c r="AP158" i="5"/>
  <c r="AP157" i="5"/>
  <c r="AP156" i="5"/>
  <c r="AP155" i="5"/>
  <c r="AP154" i="5"/>
  <c r="AP153" i="5"/>
  <c r="AP152" i="5"/>
  <c r="AP151" i="5"/>
  <c r="AP150" i="5"/>
  <c r="AP149" i="5"/>
  <c r="AP148" i="5"/>
  <c r="AP147" i="5"/>
  <c r="AP146" i="5"/>
  <c r="AP145" i="5"/>
  <c r="AP144" i="5"/>
  <c r="AP143" i="5"/>
  <c r="AP142" i="5"/>
  <c r="AP141" i="5"/>
  <c r="AP140" i="5"/>
  <c r="AP139" i="5"/>
  <c r="AP138" i="5"/>
  <c r="AP137" i="5"/>
  <c r="AP136" i="5"/>
  <c r="AP135" i="5"/>
  <c r="AP134" i="5"/>
  <c r="AP133" i="5"/>
  <c r="AP132" i="5"/>
  <c r="AP131" i="5"/>
  <c r="AP130" i="5"/>
  <c r="AP129" i="5"/>
  <c r="AP128" i="5"/>
  <c r="AP127" i="5"/>
  <c r="AP126" i="5"/>
  <c r="AP125" i="5"/>
  <c r="AP124" i="5"/>
  <c r="AP123" i="5"/>
  <c r="AP122" i="5"/>
  <c r="AP121" i="5"/>
  <c r="AP120" i="5"/>
  <c r="AP119" i="5"/>
  <c r="AP118" i="5"/>
  <c r="AP117" i="5"/>
  <c r="AP116" i="5"/>
  <c r="AP115" i="5"/>
  <c r="AP114" i="5"/>
  <c r="AP113" i="5"/>
  <c r="AP112" i="5"/>
  <c r="AP111" i="5"/>
  <c r="AP110" i="5"/>
  <c r="AP109" i="5"/>
  <c r="AP108" i="5"/>
  <c r="AP107" i="5"/>
  <c r="AP106" i="5"/>
  <c r="AP105" i="5"/>
  <c r="AP104" i="5"/>
  <c r="AP103" i="5"/>
  <c r="AP102" i="5"/>
  <c r="AP101" i="5"/>
  <c r="AP100" i="5"/>
  <c r="AP99" i="5"/>
  <c r="AP98" i="5"/>
  <c r="AP97" i="5"/>
  <c r="AP96" i="5"/>
  <c r="AP95" i="5"/>
  <c r="AP94" i="5"/>
  <c r="AP93" i="5"/>
  <c r="AP92" i="5"/>
  <c r="AP91" i="5"/>
  <c r="AP90" i="5"/>
  <c r="AP89" i="5"/>
  <c r="AP88" i="5"/>
  <c r="AP87" i="5"/>
  <c r="AP86" i="5"/>
  <c r="AP85" i="5"/>
  <c r="AP84" i="5"/>
  <c r="AP83" i="5"/>
  <c r="AP82" i="5"/>
  <c r="AP81" i="5"/>
  <c r="AP80" i="5"/>
  <c r="AP79" i="5"/>
  <c r="AP78" i="5"/>
  <c r="AP77" i="5"/>
  <c r="AP76" i="5"/>
  <c r="AP75" i="5"/>
  <c r="AP74" i="5"/>
  <c r="AP73" i="5"/>
  <c r="AP72" i="5"/>
  <c r="AP71" i="5"/>
  <c r="AP70" i="5"/>
  <c r="AP69" i="5"/>
  <c r="AP68" i="5"/>
  <c r="AP67" i="5"/>
  <c r="AP66" i="5"/>
  <c r="AP65" i="5"/>
  <c r="AP64" i="5"/>
  <c r="AP63" i="5"/>
  <c r="AP62" i="5"/>
  <c r="AP61" i="5"/>
  <c r="AP60" i="5"/>
  <c r="AP59" i="5"/>
  <c r="AP58" i="5"/>
  <c r="AP57" i="5"/>
  <c r="AP56" i="5"/>
  <c r="AP55" i="5"/>
  <c r="AP54" i="5"/>
  <c r="AP53" i="5"/>
  <c r="AP52" i="5"/>
  <c r="AP51" i="5"/>
  <c r="AP50" i="5"/>
  <c r="AP49" i="5"/>
  <c r="AP48" i="5"/>
  <c r="AP47" i="5"/>
  <c r="AP46" i="5"/>
  <c r="AP45" i="5"/>
  <c r="AP44" i="5"/>
  <c r="AP43" i="5"/>
  <c r="AP42" i="5"/>
  <c r="AP41" i="5"/>
  <c r="AP40" i="5"/>
  <c r="AP39" i="5"/>
  <c r="AP38" i="5"/>
  <c r="AP37" i="5"/>
  <c r="AP36" i="5"/>
  <c r="AP35" i="5"/>
  <c r="AP34" i="5"/>
  <c r="AP33" i="5"/>
  <c r="AP32" i="5"/>
  <c r="AP31" i="5"/>
  <c r="AP30" i="5"/>
  <c r="AP29" i="5"/>
  <c r="AP28" i="5"/>
  <c r="AP27" i="5"/>
  <c r="AP26" i="5"/>
  <c r="AP25" i="5"/>
  <c r="AP24" i="5"/>
  <c r="AP23" i="5"/>
  <c r="AP22" i="5"/>
  <c r="AP21" i="5"/>
  <c r="AP20" i="5"/>
  <c r="AP19" i="5"/>
  <c r="AP18" i="5"/>
  <c r="AP17" i="5"/>
  <c r="AP16" i="5"/>
  <c r="AP15" i="5"/>
  <c r="AP14" i="5"/>
  <c r="AP13" i="5"/>
  <c r="AP12" i="5"/>
  <c r="AP11" i="5"/>
  <c r="AP10" i="5"/>
  <c r="AP9" i="5"/>
  <c r="AP8" i="5"/>
  <c r="AP7" i="5"/>
  <c r="AP6" i="5"/>
  <c r="AP5" i="5"/>
  <c r="AP4" i="5"/>
  <c r="AP3" i="5"/>
  <c r="AP2" i="5"/>
  <c r="AQ3824" i="5"/>
  <c r="AQ3823" i="5"/>
  <c r="AQ3822" i="5"/>
  <c r="AQ3821" i="5"/>
  <c r="AQ3820" i="5"/>
  <c r="AQ3819" i="5"/>
  <c r="AQ3818" i="5"/>
  <c r="AQ3817" i="5"/>
  <c r="AQ3816" i="5"/>
  <c r="AQ3815" i="5"/>
  <c r="AQ3814" i="5"/>
  <c r="AQ3813" i="5"/>
  <c r="AQ3812" i="5"/>
  <c r="AQ3811" i="5"/>
  <c r="AQ3810" i="5"/>
  <c r="AQ3809" i="5"/>
  <c r="AQ3808" i="5"/>
  <c r="AQ3807" i="5"/>
  <c r="AQ3806" i="5"/>
  <c r="AQ3805" i="5"/>
  <c r="AQ3804" i="5"/>
  <c r="AQ3803" i="5"/>
  <c r="AQ3802" i="5"/>
  <c r="AQ3801" i="5"/>
  <c r="AQ3800" i="5"/>
  <c r="AQ3799" i="5"/>
  <c r="AQ3798" i="5"/>
  <c r="AQ3797" i="5"/>
  <c r="AQ3796" i="5"/>
  <c r="AQ3795" i="5"/>
  <c r="AQ3794" i="5"/>
  <c r="AQ3793" i="5"/>
  <c r="AQ3792" i="5"/>
  <c r="AQ3791" i="5"/>
  <c r="AQ3790" i="5"/>
  <c r="AQ3789" i="5"/>
  <c r="AQ3788" i="5"/>
  <c r="AQ3787" i="5"/>
  <c r="AQ3786" i="5"/>
  <c r="AQ3785" i="5"/>
  <c r="AQ3784" i="5"/>
  <c r="AQ3783" i="5"/>
  <c r="AQ3782" i="5"/>
  <c r="AQ3781" i="5"/>
  <c r="AQ3780" i="5"/>
  <c r="AQ3779" i="5"/>
  <c r="AQ3778" i="5"/>
  <c r="AQ3777" i="5"/>
  <c r="AQ3776" i="5"/>
  <c r="AQ3775" i="5"/>
  <c r="AQ3774" i="5"/>
  <c r="AQ3773" i="5"/>
  <c r="AQ3772" i="5"/>
  <c r="AQ3771" i="5"/>
  <c r="AQ3770" i="5"/>
  <c r="AQ3769" i="5"/>
  <c r="AQ3768" i="5"/>
  <c r="AQ3767" i="5"/>
  <c r="AQ3766" i="5"/>
  <c r="AQ3765" i="5"/>
  <c r="AQ3764" i="5"/>
  <c r="AQ3763" i="5"/>
  <c r="AQ3762" i="5"/>
  <c r="AQ3761" i="5"/>
  <c r="AQ3760" i="5"/>
  <c r="AQ3759" i="5"/>
  <c r="AQ3758" i="5"/>
  <c r="AQ3757" i="5"/>
  <c r="AQ3756" i="5"/>
  <c r="AQ3755" i="5"/>
  <c r="AQ3754" i="5"/>
  <c r="AQ3753" i="5"/>
  <c r="AQ3752" i="5"/>
  <c r="AQ3751" i="5"/>
  <c r="AQ3750" i="5"/>
  <c r="AQ3749" i="5"/>
  <c r="AQ3748" i="5"/>
  <c r="AQ3747" i="5"/>
  <c r="AQ3746" i="5"/>
  <c r="AQ3745" i="5"/>
  <c r="AQ3744" i="5"/>
  <c r="AQ3743" i="5"/>
  <c r="AQ3742" i="5"/>
  <c r="AQ3741" i="5"/>
  <c r="AQ3740" i="5"/>
  <c r="AQ3739" i="5"/>
  <c r="AQ3738" i="5"/>
  <c r="AQ3737" i="5"/>
  <c r="AQ3736" i="5"/>
  <c r="AQ3735" i="5"/>
  <c r="AQ3734" i="5"/>
  <c r="AQ3733" i="5"/>
  <c r="AQ3732" i="5"/>
  <c r="AQ3731" i="5"/>
  <c r="AQ3730" i="5"/>
  <c r="AQ3729" i="5"/>
  <c r="AQ3728" i="5"/>
  <c r="AQ3727" i="5"/>
  <c r="AQ3726" i="5"/>
  <c r="AQ3725" i="5"/>
  <c r="AQ3724" i="5"/>
  <c r="AQ3723" i="5"/>
  <c r="AQ3722" i="5"/>
  <c r="AQ3721" i="5"/>
  <c r="AQ3720" i="5"/>
  <c r="AQ3719" i="5"/>
  <c r="AQ3718" i="5"/>
  <c r="AQ3717" i="5"/>
  <c r="AQ3716" i="5"/>
  <c r="AQ3715" i="5"/>
  <c r="AQ3714" i="5"/>
  <c r="AQ3713" i="5"/>
  <c r="AQ3712" i="5"/>
  <c r="AQ3711" i="5"/>
  <c r="AQ3710" i="5"/>
  <c r="AQ3709" i="5"/>
  <c r="AQ3708" i="5"/>
  <c r="AQ3707" i="5"/>
  <c r="AQ3706" i="5"/>
  <c r="AQ3705" i="5"/>
  <c r="AQ3704" i="5"/>
  <c r="AQ3703" i="5"/>
  <c r="AQ3702" i="5"/>
  <c r="AQ3701" i="5"/>
  <c r="AQ3700" i="5"/>
  <c r="AQ3699" i="5"/>
  <c r="AQ3698" i="5"/>
  <c r="AQ3697" i="5"/>
  <c r="AQ3696" i="5"/>
  <c r="AQ3695" i="5"/>
  <c r="AQ3694" i="5"/>
  <c r="AQ3693" i="5"/>
  <c r="AQ3692" i="5"/>
  <c r="AQ3691" i="5"/>
  <c r="AQ3690" i="5"/>
  <c r="AQ3689" i="5"/>
  <c r="AQ3688" i="5"/>
  <c r="AQ3687" i="5"/>
  <c r="AQ3686" i="5"/>
  <c r="AQ3685" i="5"/>
  <c r="AQ3684" i="5"/>
  <c r="AQ3683" i="5"/>
  <c r="AQ3682" i="5"/>
  <c r="AQ3681" i="5"/>
  <c r="AQ3680" i="5"/>
  <c r="AQ3679" i="5"/>
  <c r="AQ3678" i="5"/>
  <c r="AQ3677" i="5"/>
  <c r="AQ3676" i="5"/>
  <c r="AQ3675" i="5"/>
  <c r="AQ3674" i="5"/>
  <c r="AQ3673" i="5"/>
  <c r="AQ3672" i="5"/>
  <c r="AQ3671" i="5"/>
  <c r="AQ3670" i="5"/>
  <c r="AQ3669" i="5"/>
  <c r="AQ3668" i="5"/>
  <c r="AQ3667" i="5"/>
  <c r="AQ3666" i="5"/>
  <c r="AQ3665" i="5"/>
  <c r="AQ3664" i="5"/>
  <c r="AQ3663" i="5"/>
  <c r="AQ3662" i="5"/>
  <c r="AQ3661" i="5"/>
  <c r="AQ3660" i="5"/>
  <c r="AQ3659" i="5"/>
  <c r="AQ3658" i="5"/>
  <c r="AQ3657" i="5"/>
  <c r="AQ3656" i="5"/>
  <c r="AQ3655" i="5"/>
  <c r="AQ3654" i="5"/>
  <c r="AQ3653" i="5"/>
  <c r="AQ3652" i="5"/>
  <c r="AQ3651" i="5"/>
  <c r="AQ3650" i="5"/>
  <c r="AQ3649" i="5"/>
  <c r="AQ3648" i="5"/>
  <c r="AQ3647" i="5"/>
  <c r="AQ3646" i="5"/>
  <c r="AQ3645" i="5"/>
  <c r="AQ3644" i="5"/>
  <c r="AQ3643" i="5"/>
  <c r="AQ3642" i="5"/>
  <c r="AQ3641" i="5"/>
  <c r="AQ3640" i="5"/>
  <c r="AQ3639" i="5"/>
  <c r="AQ3638" i="5"/>
  <c r="AQ3637" i="5"/>
  <c r="AQ3636" i="5"/>
  <c r="AQ3635" i="5"/>
  <c r="AQ3634" i="5"/>
  <c r="AQ3633" i="5"/>
  <c r="AQ3632" i="5"/>
  <c r="AQ3631" i="5"/>
  <c r="AQ3630" i="5"/>
  <c r="AQ3629" i="5"/>
  <c r="AQ3628" i="5"/>
  <c r="AQ3627" i="5"/>
  <c r="AQ3626" i="5"/>
  <c r="AQ3625" i="5"/>
  <c r="AQ3624" i="5"/>
  <c r="AQ3623" i="5"/>
  <c r="AQ3622" i="5"/>
  <c r="AQ3621" i="5"/>
  <c r="AQ3620" i="5"/>
  <c r="AQ3619" i="5"/>
  <c r="AQ3618" i="5"/>
  <c r="AQ3617" i="5"/>
  <c r="AQ3616" i="5"/>
  <c r="AQ3615" i="5"/>
  <c r="AQ3614" i="5"/>
  <c r="AQ3613" i="5"/>
  <c r="AQ3612" i="5"/>
  <c r="AQ3611" i="5"/>
  <c r="AQ3610" i="5"/>
  <c r="AQ3609" i="5"/>
  <c r="AQ3608" i="5"/>
  <c r="AQ3607" i="5"/>
  <c r="AQ3606" i="5"/>
  <c r="AQ3605" i="5"/>
  <c r="AQ3604" i="5"/>
  <c r="AQ3603" i="5"/>
  <c r="AQ3602" i="5"/>
  <c r="AQ3601" i="5"/>
  <c r="AQ3600" i="5"/>
  <c r="AQ3599" i="5"/>
  <c r="AQ3598" i="5"/>
  <c r="AQ3597" i="5"/>
  <c r="AQ3596" i="5"/>
  <c r="AQ3595" i="5"/>
  <c r="AQ3594" i="5"/>
  <c r="AQ3593" i="5"/>
  <c r="AQ3592" i="5"/>
  <c r="AQ3591" i="5"/>
  <c r="AQ3590" i="5"/>
  <c r="AQ3589" i="5"/>
  <c r="AQ3588" i="5"/>
  <c r="AQ3587" i="5"/>
  <c r="AQ3586" i="5"/>
  <c r="AQ3585" i="5"/>
  <c r="AQ3584" i="5"/>
  <c r="AQ3583" i="5"/>
  <c r="AQ3582" i="5"/>
  <c r="AQ3581" i="5"/>
  <c r="AQ3580" i="5"/>
  <c r="AQ3579" i="5"/>
  <c r="AQ3578" i="5"/>
  <c r="AQ3577" i="5"/>
  <c r="AQ3576" i="5"/>
  <c r="AQ3575" i="5"/>
  <c r="AQ3574" i="5"/>
  <c r="AQ3573" i="5"/>
  <c r="AQ3572" i="5"/>
  <c r="AQ3571" i="5"/>
  <c r="AQ3570" i="5"/>
  <c r="AQ3569" i="5"/>
  <c r="AQ3568" i="5"/>
  <c r="AQ3567" i="5"/>
  <c r="AQ3566" i="5"/>
  <c r="AQ3565" i="5"/>
  <c r="AQ3564" i="5"/>
  <c r="AQ3563" i="5"/>
  <c r="AQ3562" i="5"/>
  <c r="AQ3561" i="5"/>
  <c r="AQ3560" i="5"/>
  <c r="AQ3559" i="5"/>
  <c r="AQ3558" i="5"/>
  <c r="AQ3557" i="5"/>
  <c r="AQ3556" i="5"/>
  <c r="AQ3555" i="5"/>
  <c r="AQ3554" i="5"/>
  <c r="AQ3553" i="5"/>
  <c r="AQ3552" i="5"/>
  <c r="AQ3551" i="5"/>
  <c r="AQ3550" i="5"/>
  <c r="AQ3549" i="5"/>
  <c r="AQ3548" i="5"/>
  <c r="AQ3547" i="5"/>
  <c r="AQ3546" i="5"/>
  <c r="AQ3545" i="5"/>
  <c r="AQ3544" i="5"/>
  <c r="AQ3543" i="5"/>
  <c r="AQ3542" i="5"/>
  <c r="AQ3541" i="5"/>
  <c r="AQ3540" i="5"/>
  <c r="AQ3539" i="5"/>
  <c r="AQ3538" i="5"/>
  <c r="AQ3537" i="5"/>
  <c r="AQ3536" i="5"/>
  <c r="AQ3535" i="5"/>
  <c r="AQ3534" i="5"/>
  <c r="AQ3533" i="5"/>
  <c r="AQ3532" i="5"/>
  <c r="AQ3531" i="5"/>
  <c r="AQ3530" i="5"/>
  <c r="AQ3529" i="5"/>
  <c r="AQ3528" i="5"/>
  <c r="AQ3527" i="5"/>
  <c r="AQ3526" i="5"/>
  <c r="AQ3525" i="5"/>
  <c r="AQ3524" i="5"/>
  <c r="AQ3523" i="5"/>
  <c r="AQ3522" i="5"/>
  <c r="AQ3521" i="5"/>
  <c r="AQ3520" i="5"/>
  <c r="AQ3519" i="5"/>
  <c r="AQ3518" i="5"/>
  <c r="AQ3517" i="5"/>
  <c r="AQ3516" i="5"/>
  <c r="AQ3515" i="5"/>
  <c r="AQ3514" i="5"/>
  <c r="AQ3513" i="5"/>
  <c r="AQ3512" i="5"/>
  <c r="AQ3511" i="5"/>
  <c r="AQ3510" i="5"/>
  <c r="AQ3509" i="5"/>
  <c r="AQ3508" i="5"/>
  <c r="AQ3507" i="5"/>
  <c r="AQ3506" i="5"/>
  <c r="AQ3505" i="5"/>
  <c r="AQ3504" i="5"/>
  <c r="AQ3503" i="5"/>
  <c r="AQ3502" i="5"/>
  <c r="AQ3501" i="5"/>
  <c r="AQ3500" i="5"/>
  <c r="AQ3499" i="5"/>
  <c r="AQ3498" i="5"/>
  <c r="AQ3497" i="5"/>
  <c r="AQ3496" i="5"/>
  <c r="AQ3495" i="5"/>
  <c r="AQ3494" i="5"/>
  <c r="AQ3493" i="5"/>
  <c r="AQ3492" i="5"/>
  <c r="AQ3491" i="5"/>
  <c r="AQ3490" i="5"/>
  <c r="AQ3489" i="5"/>
  <c r="AQ3488" i="5"/>
  <c r="AQ3487" i="5"/>
  <c r="AQ3486" i="5"/>
  <c r="AQ3485" i="5"/>
  <c r="AQ3484" i="5"/>
  <c r="AQ3483" i="5"/>
  <c r="AQ3482" i="5"/>
  <c r="AQ3481" i="5"/>
  <c r="AQ3480" i="5"/>
  <c r="AQ3479" i="5"/>
  <c r="AQ3478" i="5"/>
  <c r="AQ3477" i="5"/>
  <c r="AQ3476" i="5"/>
  <c r="AQ3475" i="5"/>
  <c r="AQ3474" i="5"/>
  <c r="AQ3473" i="5"/>
  <c r="AQ3472" i="5"/>
  <c r="AQ3471" i="5"/>
  <c r="AQ3470" i="5"/>
  <c r="AQ3469" i="5"/>
  <c r="AQ3468" i="5"/>
  <c r="AQ3467" i="5"/>
  <c r="AQ3466" i="5"/>
  <c r="AQ3465" i="5"/>
  <c r="AQ3464" i="5"/>
  <c r="AQ3463" i="5"/>
  <c r="AQ3462" i="5"/>
  <c r="AQ3461" i="5"/>
  <c r="AQ3460" i="5"/>
  <c r="AQ3459" i="5"/>
  <c r="AQ3458" i="5"/>
  <c r="AQ3457" i="5"/>
  <c r="AQ3456" i="5"/>
  <c r="AQ3455" i="5"/>
  <c r="AQ3454" i="5"/>
  <c r="AQ3453" i="5"/>
  <c r="AQ3452" i="5"/>
  <c r="AQ3451" i="5"/>
  <c r="AQ3450" i="5"/>
  <c r="AQ3449" i="5"/>
  <c r="AQ3448" i="5"/>
  <c r="AQ3447" i="5"/>
  <c r="AQ3446" i="5"/>
  <c r="AQ3445" i="5"/>
  <c r="AQ3444" i="5"/>
  <c r="AQ3443" i="5"/>
  <c r="AQ3442" i="5"/>
  <c r="AQ3441" i="5"/>
  <c r="AQ3440" i="5"/>
  <c r="AQ3439" i="5"/>
  <c r="AQ3438" i="5"/>
  <c r="AQ3437" i="5"/>
  <c r="AQ3436" i="5"/>
  <c r="AQ3435" i="5"/>
  <c r="AQ3434" i="5"/>
  <c r="AQ3433" i="5"/>
  <c r="AQ3432" i="5"/>
  <c r="AQ3431" i="5"/>
  <c r="AQ3430" i="5"/>
  <c r="AQ3429" i="5"/>
  <c r="AQ3428" i="5"/>
  <c r="AQ3427" i="5"/>
  <c r="AQ3426" i="5"/>
  <c r="AQ3425" i="5"/>
  <c r="AQ3424" i="5"/>
  <c r="AQ3423" i="5"/>
  <c r="AQ3422" i="5"/>
  <c r="AQ3421" i="5"/>
  <c r="AQ3420" i="5"/>
  <c r="AQ3419" i="5"/>
  <c r="AQ3418" i="5"/>
  <c r="AQ3417" i="5"/>
  <c r="AQ3416" i="5"/>
  <c r="AQ3415" i="5"/>
  <c r="AQ3414" i="5"/>
  <c r="AQ3413" i="5"/>
  <c r="AQ3412" i="5"/>
  <c r="AQ3411" i="5"/>
  <c r="AQ3410" i="5"/>
  <c r="AQ3409" i="5"/>
  <c r="AQ3408" i="5"/>
  <c r="AQ3407" i="5"/>
  <c r="AQ3406" i="5"/>
  <c r="AQ3405" i="5"/>
  <c r="AQ3404" i="5"/>
  <c r="AQ3403" i="5"/>
  <c r="AQ3402" i="5"/>
  <c r="AQ3401" i="5"/>
  <c r="AQ3400" i="5"/>
  <c r="AQ3399" i="5"/>
  <c r="AQ3398" i="5"/>
  <c r="AQ3397" i="5"/>
  <c r="AQ3396" i="5"/>
  <c r="AQ3395" i="5"/>
  <c r="AQ3394" i="5"/>
  <c r="AQ3393" i="5"/>
  <c r="AQ3392" i="5"/>
  <c r="AQ3391" i="5"/>
  <c r="AQ3390" i="5"/>
  <c r="AQ3389" i="5"/>
  <c r="AQ3388" i="5"/>
  <c r="AQ3387" i="5"/>
  <c r="AQ3386" i="5"/>
  <c r="AQ3385" i="5"/>
  <c r="AQ3384" i="5"/>
  <c r="AQ3383" i="5"/>
  <c r="AQ3382" i="5"/>
  <c r="AQ3381" i="5"/>
  <c r="AQ3380" i="5"/>
  <c r="AQ3379" i="5"/>
  <c r="AQ3378" i="5"/>
  <c r="AQ3377" i="5"/>
  <c r="AQ3376" i="5"/>
  <c r="AQ3375" i="5"/>
  <c r="AQ3374" i="5"/>
  <c r="AQ3373" i="5"/>
  <c r="AQ3372" i="5"/>
  <c r="AQ3371" i="5"/>
  <c r="AQ3370" i="5"/>
  <c r="AQ3369" i="5"/>
  <c r="AQ3368" i="5"/>
  <c r="AQ3367" i="5"/>
  <c r="AQ3366" i="5"/>
  <c r="AQ3365" i="5"/>
  <c r="AQ3364" i="5"/>
  <c r="AQ3363" i="5"/>
  <c r="AQ3362" i="5"/>
  <c r="AQ3361" i="5"/>
  <c r="AQ3360" i="5"/>
  <c r="AQ3359" i="5"/>
  <c r="AQ3358" i="5"/>
  <c r="AQ3357" i="5"/>
  <c r="AQ3356" i="5"/>
  <c r="AQ3355" i="5"/>
  <c r="AQ3354" i="5"/>
  <c r="AQ3353" i="5"/>
  <c r="AQ3352" i="5"/>
  <c r="AQ3351" i="5"/>
  <c r="AQ3350" i="5"/>
  <c r="AQ3349" i="5"/>
  <c r="AQ3348" i="5"/>
  <c r="AQ3347" i="5"/>
  <c r="AQ3346" i="5"/>
  <c r="AQ3345" i="5"/>
  <c r="AQ3344" i="5"/>
  <c r="AQ3343" i="5"/>
  <c r="AQ3342" i="5"/>
  <c r="AQ3341" i="5"/>
  <c r="AQ3340" i="5"/>
  <c r="AQ3339" i="5"/>
  <c r="AQ3338" i="5"/>
  <c r="AQ3337" i="5"/>
  <c r="AQ3336" i="5"/>
  <c r="AQ3335" i="5"/>
  <c r="AQ3334" i="5"/>
  <c r="AQ3333" i="5"/>
  <c r="AQ3332" i="5"/>
  <c r="AQ3331" i="5"/>
  <c r="AQ3330" i="5"/>
  <c r="AQ3329" i="5"/>
  <c r="AQ3328" i="5"/>
  <c r="AQ3327" i="5"/>
  <c r="AQ3326" i="5"/>
  <c r="AQ3325" i="5"/>
  <c r="AQ3324" i="5"/>
  <c r="AQ3323" i="5"/>
  <c r="AQ3322" i="5"/>
  <c r="AQ3321" i="5"/>
  <c r="AQ3320" i="5"/>
  <c r="AQ3319" i="5"/>
  <c r="AQ3318" i="5"/>
  <c r="AQ3317" i="5"/>
  <c r="AQ3316" i="5"/>
  <c r="AQ3315" i="5"/>
  <c r="AQ3314" i="5"/>
  <c r="AQ3313" i="5"/>
  <c r="AQ3312" i="5"/>
  <c r="AQ3311" i="5"/>
  <c r="AQ3310" i="5"/>
  <c r="AQ3309" i="5"/>
  <c r="AQ3308" i="5"/>
  <c r="AQ3307" i="5"/>
  <c r="AQ3306" i="5"/>
  <c r="AQ3305" i="5"/>
  <c r="AQ3304" i="5"/>
  <c r="AQ3303" i="5"/>
  <c r="AQ3302" i="5"/>
  <c r="AQ3301" i="5"/>
  <c r="AQ3300" i="5"/>
  <c r="AQ3299" i="5"/>
  <c r="AQ3298" i="5"/>
  <c r="AQ3297" i="5"/>
  <c r="AQ3296" i="5"/>
  <c r="AQ3295" i="5"/>
  <c r="AQ3294" i="5"/>
  <c r="AQ3293" i="5"/>
  <c r="AQ3292" i="5"/>
  <c r="AQ3291" i="5"/>
  <c r="AQ3290" i="5"/>
  <c r="AQ3289" i="5"/>
  <c r="AQ3288" i="5"/>
  <c r="AQ3287" i="5"/>
  <c r="AQ3286" i="5"/>
  <c r="AQ3285" i="5"/>
  <c r="AQ3284" i="5"/>
  <c r="AQ3283" i="5"/>
  <c r="AQ3282" i="5"/>
  <c r="AQ3281" i="5"/>
  <c r="AQ3280" i="5"/>
  <c r="AQ3279" i="5"/>
  <c r="AQ3278" i="5"/>
  <c r="AQ3277" i="5"/>
  <c r="AQ3276" i="5"/>
  <c r="AQ3275" i="5"/>
  <c r="AQ3274" i="5"/>
  <c r="AQ3273" i="5"/>
  <c r="AQ3272" i="5"/>
  <c r="AQ3271" i="5"/>
  <c r="AQ3270" i="5"/>
  <c r="AQ3269" i="5"/>
  <c r="AQ3268" i="5"/>
  <c r="AQ3267" i="5"/>
  <c r="AQ3266" i="5"/>
  <c r="AQ3265" i="5"/>
  <c r="AQ3264" i="5"/>
  <c r="AQ3263" i="5"/>
  <c r="AQ3262" i="5"/>
  <c r="AQ3261" i="5"/>
  <c r="AQ3260" i="5"/>
  <c r="AQ3259" i="5"/>
  <c r="AQ3258" i="5"/>
  <c r="AQ3257" i="5"/>
  <c r="AQ3256" i="5"/>
  <c r="AQ3255" i="5"/>
  <c r="AQ3254" i="5"/>
  <c r="AQ3253" i="5"/>
  <c r="AQ3252" i="5"/>
  <c r="AQ3251" i="5"/>
  <c r="AQ3250" i="5"/>
  <c r="AQ3249" i="5"/>
  <c r="AQ3248" i="5"/>
  <c r="AQ3247" i="5"/>
  <c r="AQ3246" i="5"/>
  <c r="AQ3245" i="5"/>
  <c r="AQ3244" i="5"/>
  <c r="AQ3243" i="5"/>
  <c r="AQ3242" i="5"/>
  <c r="AQ3241" i="5"/>
  <c r="AQ3240" i="5"/>
  <c r="AQ3239" i="5"/>
  <c r="AQ3238" i="5"/>
  <c r="AQ3237" i="5"/>
  <c r="AQ3236" i="5"/>
  <c r="AQ3235" i="5"/>
  <c r="AQ3234" i="5"/>
  <c r="AQ3233" i="5"/>
  <c r="AQ3232" i="5"/>
  <c r="AQ3231" i="5"/>
  <c r="AQ3230" i="5"/>
  <c r="AQ3229" i="5"/>
  <c r="AQ3228" i="5"/>
  <c r="AQ3227" i="5"/>
  <c r="AQ3226" i="5"/>
  <c r="AQ3225" i="5"/>
  <c r="AQ3224" i="5"/>
  <c r="AQ3223" i="5"/>
  <c r="AQ3222" i="5"/>
  <c r="AQ3221" i="5"/>
  <c r="AQ3220" i="5"/>
  <c r="AQ3219" i="5"/>
  <c r="AQ3218" i="5"/>
  <c r="AQ3217" i="5"/>
  <c r="AQ3216" i="5"/>
  <c r="AQ3215" i="5"/>
  <c r="AQ3214" i="5"/>
  <c r="AQ3213" i="5"/>
  <c r="AQ3212" i="5"/>
  <c r="AQ3211" i="5"/>
  <c r="AQ3210" i="5"/>
  <c r="AQ3209" i="5"/>
  <c r="AQ3208" i="5"/>
  <c r="AQ3207" i="5"/>
  <c r="AQ3206" i="5"/>
  <c r="AQ3205" i="5"/>
  <c r="AQ3204" i="5"/>
  <c r="AQ3203" i="5"/>
  <c r="AQ3202" i="5"/>
  <c r="AQ3201" i="5"/>
  <c r="AQ3200" i="5"/>
  <c r="AQ3199" i="5"/>
  <c r="AQ3198" i="5"/>
  <c r="AQ3197" i="5"/>
  <c r="AQ3196" i="5"/>
  <c r="AQ3195" i="5"/>
  <c r="AQ3194" i="5"/>
  <c r="AQ3193" i="5"/>
  <c r="AQ3192" i="5"/>
  <c r="AQ3191" i="5"/>
  <c r="AQ3190" i="5"/>
  <c r="AQ3189" i="5"/>
  <c r="AQ3188" i="5"/>
  <c r="AQ3187" i="5"/>
  <c r="AQ3186" i="5"/>
  <c r="AQ3185" i="5"/>
  <c r="AQ3184" i="5"/>
  <c r="AQ3183" i="5"/>
  <c r="AQ3182" i="5"/>
  <c r="AQ3181" i="5"/>
  <c r="AQ3180" i="5"/>
  <c r="AQ3179" i="5"/>
  <c r="AQ3178" i="5"/>
  <c r="AQ3177" i="5"/>
  <c r="AQ3176" i="5"/>
  <c r="AQ3175" i="5"/>
  <c r="AQ3174" i="5"/>
  <c r="AQ3173" i="5"/>
  <c r="AQ3172" i="5"/>
  <c r="AQ3171" i="5"/>
  <c r="AQ3170" i="5"/>
  <c r="AQ3169" i="5"/>
  <c r="AQ3168" i="5"/>
  <c r="AQ3167" i="5"/>
  <c r="AQ3166" i="5"/>
  <c r="AQ3165" i="5"/>
  <c r="AQ3164" i="5"/>
  <c r="AQ3163" i="5"/>
  <c r="AQ3162" i="5"/>
  <c r="AQ3161" i="5"/>
  <c r="AQ3160" i="5"/>
  <c r="AQ3159" i="5"/>
  <c r="AQ3158" i="5"/>
  <c r="AQ3157" i="5"/>
  <c r="AQ3156" i="5"/>
  <c r="AQ3155" i="5"/>
  <c r="AQ3154" i="5"/>
  <c r="AQ3153" i="5"/>
  <c r="AQ3152" i="5"/>
  <c r="AQ3151" i="5"/>
  <c r="AQ3150" i="5"/>
  <c r="AQ3149" i="5"/>
  <c r="AQ3148" i="5"/>
  <c r="AQ3147" i="5"/>
  <c r="AQ3146" i="5"/>
  <c r="AQ3145" i="5"/>
  <c r="AQ3144" i="5"/>
  <c r="AQ3143" i="5"/>
  <c r="AQ3142" i="5"/>
  <c r="AQ3141" i="5"/>
  <c r="AQ3140" i="5"/>
  <c r="AQ3139" i="5"/>
  <c r="AQ3138" i="5"/>
  <c r="AQ3137" i="5"/>
  <c r="AQ3136" i="5"/>
  <c r="AQ3135" i="5"/>
  <c r="AQ3134" i="5"/>
  <c r="AQ3133" i="5"/>
  <c r="AQ3132" i="5"/>
  <c r="AQ3131" i="5"/>
  <c r="AQ3130" i="5"/>
  <c r="AQ3129" i="5"/>
  <c r="AQ3128" i="5"/>
  <c r="AQ3127" i="5"/>
  <c r="AQ3126" i="5"/>
  <c r="AQ3125" i="5"/>
  <c r="AQ3124" i="5"/>
  <c r="AQ3123" i="5"/>
  <c r="AQ3122" i="5"/>
  <c r="AQ3121" i="5"/>
  <c r="AQ3120" i="5"/>
  <c r="AQ3119" i="5"/>
  <c r="AQ3118" i="5"/>
  <c r="AQ3117" i="5"/>
  <c r="AQ3116" i="5"/>
  <c r="AQ3115" i="5"/>
  <c r="AQ3114" i="5"/>
  <c r="AQ3113" i="5"/>
  <c r="AQ3112" i="5"/>
  <c r="AQ3111" i="5"/>
  <c r="AQ3110" i="5"/>
  <c r="AQ3109" i="5"/>
  <c r="AQ3108" i="5"/>
  <c r="AQ3107" i="5"/>
  <c r="AQ3106" i="5"/>
  <c r="AQ3105" i="5"/>
  <c r="AQ3104" i="5"/>
  <c r="AQ3103" i="5"/>
  <c r="AQ3102" i="5"/>
  <c r="AQ3101" i="5"/>
  <c r="AQ3100" i="5"/>
  <c r="AQ3099" i="5"/>
  <c r="AQ3098" i="5"/>
  <c r="AQ3097" i="5"/>
  <c r="AQ3096" i="5"/>
  <c r="AQ3095" i="5"/>
  <c r="AQ3094" i="5"/>
  <c r="AQ3093" i="5"/>
  <c r="AQ3092" i="5"/>
  <c r="AQ3091" i="5"/>
  <c r="AQ3090" i="5"/>
  <c r="AQ3089" i="5"/>
  <c r="AQ3088" i="5"/>
  <c r="AQ3087" i="5"/>
  <c r="AQ3086" i="5"/>
  <c r="AQ3085" i="5"/>
  <c r="AQ3084" i="5"/>
  <c r="AQ3083" i="5"/>
  <c r="AQ3082" i="5"/>
  <c r="AQ3081" i="5"/>
  <c r="AQ3080" i="5"/>
  <c r="AQ3079" i="5"/>
  <c r="AQ3078" i="5"/>
  <c r="AQ3077" i="5"/>
  <c r="AQ3076" i="5"/>
  <c r="AQ3075" i="5"/>
  <c r="AQ3074" i="5"/>
  <c r="AQ3073" i="5"/>
  <c r="AQ3072" i="5"/>
  <c r="AQ3071" i="5"/>
  <c r="AQ3070" i="5"/>
  <c r="AQ3069" i="5"/>
  <c r="AQ3068" i="5"/>
  <c r="AQ3067" i="5"/>
  <c r="AQ3066" i="5"/>
  <c r="AQ3065" i="5"/>
  <c r="AQ3064" i="5"/>
  <c r="AQ3063" i="5"/>
  <c r="AQ3062" i="5"/>
  <c r="AQ3061" i="5"/>
  <c r="AQ3060" i="5"/>
  <c r="AQ3059" i="5"/>
  <c r="AQ3058" i="5"/>
  <c r="AQ3057" i="5"/>
  <c r="AQ3056" i="5"/>
  <c r="AQ3055" i="5"/>
  <c r="AQ3054" i="5"/>
  <c r="AQ3053" i="5"/>
  <c r="AQ3052" i="5"/>
  <c r="AQ3051" i="5"/>
  <c r="AQ3050" i="5"/>
  <c r="AQ3049" i="5"/>
  <c r="AQ3048" i="5"/>
  <c r="AQ3047" i="5"/>
  <c r="AQ3046" i="5"/>
  <c r="AQ3045" i="5"/>
  <c r="AQ3044" i="5"/>
  <c r="AQ3043" i="5"/>
  <c r="AQ3042" i="5"/>
  <c r="AQ3041" i="5"/>
  <c r="AQ3040" i="5"/>
  <c r="AQ3039" i="5"/>
  <c r="AQ3038" i="5"/>
  <c r="AQ3037" i="5"/>
  <c r="AQ3036" i="5"/>
  <c r="AQ3035" i="5"/>
  <c r="AQ3034" i="5"/>
  <c r="AQ3033" i="5"/>
  <c r="AQ3032" i="5"/>
  <c r="AQ3031" i="5"/>
  <c r="AQ3030" i="5"/>
  <c r="AQ3029" i="5"/>
  <c r="AQ3028" i="5"/>
  <c r="AQ3027" i="5"/>
  <c r="AQ3026" i="5"/>
  <c r="AQ3025" i="5"/>
  <c r="AQ3024" i="5"/>
  <c r="AQ3023" i="5"/>
  <c r="AQ3022" i="5"/>
  <c r="AQ3021" i="5"/>
  <c r="AQ3020" i="5"/>
  <c r="AQ3019" i="5"/>
  <c r="AQ3018" i="5"/>
  <c r="AQ3017" i="5"/>
  <c r="AQ3016" i="5"/>
  <c r="AQ3015" i="5"/>
  <c r="AQ3014" i="5"/>
  <c r="AQ3013" i="5"/>
  <c r="AQ3012" i="5"/>
  <c r="AQ3011" i="5"/>
  <c r="AQ3010" i="5"/>
  <c r="AQ3009" i="5"/>
  <c r="AQ3008" i="5"/>
  <c r="AQ3007" i="5"/>
  <c r="AQ3006" i="5"/>
  <c r="AQ3005" i="5"/>
  <c r="AQ3004" i="5"/>
  <c r="AQ3003" i="5"/>
  <c r="AQ3002" i="5"/>
  <c r="AQ3001" i="5"/>
  <c r="AQ3000" i="5"/>
  <c r="AQ2999" i="5"/>
  <c r="AQ2998" i="5"/>
  <c r="AQ2997" i="5"/>
  <c r="AQ2996" i="5"/>
  <c r="AQ2995" i="5"/>
  <c r="AQ2994" i="5"/>
  <c r="AQ2993" i="5"/>
  <c r="AQ2992" i="5"/>
  <c r="AQ2991" i="5"/>
  <c r="AQ2990" i="5"/>
  <c r="AQ2989" i="5"/>
  <c r="AQ2988" i="5"/>
  <c r="AQ2987" i="5"/>
  <c r="AQ2986" i="5"/>
  <c r="AQ2985" i="5"/>
  <c r="AQ2984" i="5"/>
  <c r="AQ2983" i="5"/>
  <c r="AQ2982" i="5"/>
  <c r="AQ2981" i="5"/>
  <c r="AQ2980" i="5"/>
  <c r="AQ2979" i="5"/>
  <c r="AQ2978" i="5"/>
  <c r="AQ2977" i="5"/>
  <c r="AQ2976" i="5"/>
  <c r="AQ2975" i="5"/>
  <c r="AQ2974" i="5"/>
  <c r="AQ2973" i="5"/>
  <c r="AQ2972" i="5"/>
  <c r="AQ2971" i="5"/>
  <c r="AQ2970" i="5"/>
  <c r="AQ2969" i="5"/>
  <c r="AQ2968" i="5"/>
  <c r="AQ2967" i="5"/>
  <c r="AQ2966" i="5"/>
  <c r="AQ2965" i="5"/>
  <c r="AQ2964" i="5"/>
  <c r="AQ2963" i="5"/>
  <c r="AQ2962" i="5"/>
  <c r="AQ2961" i="5"/>
  <c r="AQ2960" i="5"/>
  <c r="AQ2959" i="5"/>
  <c r="AQ2958" i="5"/>
  <c r="AQ2957" i="5"/>
  <c r="AQ2956" i="5"/>
  <c r="AQ2955" i="5"/>
  <c r="AQ2954" i="5"/>
  <c r="AQ2953" i="5"/>
  <c r="AQ2952" i="5"/>
  <c r="AQ2951" i="5"/>
  <c r="AQ2950" i="5"/>
  <c r="AQ2949" i="5"/>
  <c r="AQ2948" i="5"/>
  <c r="AQ2947" i="5"/>
  <c r="AQ2946" i="5"/>
  <c r="AQ2945" i="5"/>
  <c r="AQ2944" i="5"/>
  <c r="AQ2943" i="5"/>
  <c r="AQ2942" i="5"/>
  <c r="AQ2941" i="5"/>
  <c r="AQ2940" i="5"/>
  <c r="AQ2939" i="5"/>
  <c r="AQ2938" i="5"/>
  <c r="AQ2937" i="5"/>
  <c r="AQ2936" i="5"/>
  <c r="AQ2935" i="5"/>
  <c r="AQ2934" i="5"/>
  <c r="AQ2933" i="5"/>
  <c r="AQ2932" i="5"/>
  <c r="AQ2931" i="5"/>
  <c r="AQ2930" i="5"/>
  <c r="AQ2929" i="5"/>
  <c r="AQ2928" i="5"/>
  <c r="AQ2927" i="5"/>
  <c r="AQ2926" i="5"/>
  <c r="AQ2925" i="5"/>
  <c r="AQ2924" i="5"/>
  <c r="AQ2923" i="5"/>
  <c r="AQ2922" i="5"/>
  <c r="AQ2921" i="5"/>
  <c r="AQ2920" i="5"/>
  <c r="AQ2919" i="5"/>
  <c r="AQ2918" i="5"/>
  <c r="AQ2917" i="5"/>
  <c r="AQ2916" i="5"/>
  <c r="AQ2915" i="5"/>
  <c r="AQ2914" i="5"/>
  <c r="AQ2913" i="5"/>
  <c r="AQ2912" i="5"/>
  <c r="AQ2911" i="5"/>
  <c r="AQ2910" i="5"/>
  <c r="AQ2909" i="5"/>
  <c r="AQ2908" i="5"/>
  <c r="AQ2907" i="5"/>
  <c r="AQ2906" i="5"/>
  <c r="AQ2905" i="5"/>
  <c r="AQ2904" i="5"/>
  <c r="AQ2903" i="5"/>
  <c r="AQ2902" i="5"/>
  <c r="AQ2901" i="5"/>
  <c r="AQ2900" i="5"/>
  <c r="AQ2899" i="5"/>
  <c r="AQ2898" i="5"/>
  <c r="AQ2897" i="5"/>
  <c r="AQ2896" i="5"/>
  <c r="AQ2895" i="5"/>
  <c r="AQ2894" i="5"/>
  <c r="AQ2893" i="5"/>
  <c r="AQ2892" i="5"/>
  <c r="AQ2891" i="5"/>
  <c r="AQ2890" i="5"/>
  <c r="AQ2889" i="5"/>
  <c r="AQ2888" i="5"/>
  <c r="AQ2887" i="5"/>
  <c r="AQ2886" i="5"/>
  <c r="AQ2885" i="5"/>
  <c r="AQ2884" i="5"/>
  <c r="AQ2883" i="5"/>
  <c r="AQ2882" i="5"/>
  <c r="AQ2881" i="5"/>
  <c r="AQ2880" i="5"/>
  <c r="AQ2879" i="5"/>
  <c r="AQ2878" i="5"/>
  <c r="AQ2877" i="5"/>
  <c r="AQ2876" i="5"/>
  <c r="AQ2875" i="5"/>
  <c r="AQ2874" i="5"/>
  <c r="AQ2873" i="5"/>
  <c r="AQ2872" i="5"/>
  <c r="AQ2871" i="5"/>
  <c r="AQ2870" i="5"/>
  <c r="AQ2869" i="5"/>
  <c r="AQ2868" i="5"/>
  <c r="AQ2867" i="5"/>
  <c r="AQ2866" i="5"/>
  <c r="AQ2865" i="5"/>
  <c r="AQ2864" i="5"/>
  <c r="AQ2863" i="5"/>
  <c r="AQ2862" i="5"/>
  <c r="AQ2861" i="5"/>
  <c r="AQ2860" i="5"/>
  <c r="AQ2859" i="5"/>
  <c r="AQ2858" i="5"/>
  <c r="AQ2857" i="5"/>
  <c r="AQ2856" i="5"/>
  <c r="AQ2855" i="5"/>
  <c r="AQ2854" i="5"/>
  <c r="AQ2853" i="5"/>
  <c r="AQ2852" i="5"/>
  <c r="AQ2851" i="5"/>
  <c r="AQ2850" i="5"/>
  <c r="AQ2849" i="5"/>
  <c r="AQ2848" i="5"/>
  <c r="AQ2847" i="5"/>
  <c r="AQ2846" i="5"/>
  <c r="AQ2845" i="5"/>
  <c r="AQ2844" i="5"/>
  <c r="AQ2843" i="5"/>
  <c r="AQ2842" i="5"/>
  <c r="AQ2841" i="5"/>
  <c r="AQ2840" i="5"/>
  <c r="AQ2839" i="5"/>
  <c r="AQ2838" i="5"/>
  <c r="AQ2837" i="5"/>
  <c r="AQ2836" i="5"/>
  <c r="AQ2835" i="5"/>
  <c r="AQ2834" i="5"/>
  <c r="AQ2833" i="5"/>
  <c r="AQ2832" i="5"/>
  <c r="AQ2831" i="5"/>
  <c r="AQ2830" i="5"/>
  <c r="AQ2829" i="5"/>
  <c r="AQ2828" i="5"/>
  <c r="AQ2827" i="5"/>
  <c r="AQ2826" i="5"/>
  <c r="AQ2825" i="5"/>
  <c r="AQ2824" i="5"/>
  <c r="AQ2823" i="5"/>
  <c r="AQ2822" i="5"/>
  <c r="AQ2821" i="5"/>
  <c r="AQ2820" i="5"/>
  <c r="AQ2819" i="5"/>
  <c r="AQ2818" i="5"/>
  <c r="AQ2817" i="5"/>
  <c r="AQ2816" i="5"/>
  <c r="AQ2815" i="5"/>
  <c r="AQ2814" i="5"/>
  <c r="AQ2813" i="5"/>
  <c r="AQ2812" i="5"/>
  <c r="AQ2811" i="5"/>
  <c r="AQ2810" i="5"/>
  <c r="AQ2809" i="5"/>
  <c r="AQ2808" i="5"/>
  <c r="AQ2807" i="5"/>
  <c r="AQ2806" i="5"/>
  <c r="AQ2805" i="5"/>
  <c r="AQ2804" i="5"/>
  <c r="AQ2803" i="5"/>
  <c r="AQ2802" i="5"/>
  <c r="AQ2801" i="5"/>
  <c r="AQ2800" i="5"/>
  <c r="AQ2799" i="5"/>
  <c r="AQ2798" i="5"/>
  <c r="AQ2797" i="5"/>
  <c r="AQ2796" i="5"/>
  <c r="AQ2795" i="5"/>
  <c r="AQ2794" i="5"/>
  <c r="AQ2793" i="5"/>
  <c r="AQ2792" i="5"/>
  <c r="AQ2791" i="5"/>
  <c r="AQ2790" i="5"/>
  <c r="AQ2789" i="5"/>
  <c r="AQ2788" i="5"/>
  <c r="AQ2787" i="5"/>
  <c r="AQ2786" i="5"/>
  <c r="AQ2785" i="5"/>
  <c r="AQ2784" i="5"/>
  <c r="AQ2783" i="5"/>
  <c r="AQ2782" i="5"/>
  <c r="AQ2781" i="5"/>
  <c r="AQ2780" i="5"/>
  <c r="AQ2779" i="5"/>
  <c r="AQ2778" i="5"/>
  <c r="AQ2777" i="5"/>
  <c r="AQ2776" i="5"/>
  <c r="AQ2775" i="5"/>
  <c r="AQ2774" i="5"/>
  <c r="AQ2773" i="5"/>
  <c r="AQ2772" i="5"/>
  <c r="AQ2771" i="5"/>
  <c r="AQ2770" i="5"/>
  <c r="AQ2769" i="5"/>
  <c r="AQ2768" i="5"/>
  <c r="AQ2767" i="5"/>
  <c r="AQ2766" i="5"/>
  <c r="AQ2765" i="5"/>
  <c r="AQ2764" i="5"/>
  <c r="AQ2763" i="5"/>
  <c r="AQ2762" i="5"/>
  <c r="AQ2761" i="5"/>
  <c r="AQ2760" i="5"/>
  <c r="AQ2759" i="5"/>
  <c r="AQ2758" i="5"/>
  <c r="AQ2757" i="5"/>
  <c r="AQ2756" i="5"/>
  <c r="AQ2755" i="5"/>
  <c r="AQ2754" i="5"/>
  <c r="AQ2753" i="5"/>
  <c r="AQ2752" i="5"/>
  <c r="AQ2751" i="5"/>
  <c r="AQ2750" i="5"/>
  <c r="AQ2749" i="5"/>
  <c r="AQ2748" i="5"/>
  <c r="AQ2747" i="5"/>
  <c r="AQ2746" i="5"/>
  <c r="AQ2745" i="5"/>
  <c r="AQ2744" i="5"/>
  <c r="AQ2743" i="5"/>
  <c r="AQ2742" i="5"/>
  <c r="AQ2741" i="5"/>
  <c r="AQ2740" i="5"/>
  <c r="AQ2739" i="5"/>
  <c r="AQ2738" i="5"/>
  <c r="AQ2737" i="5"/>
  <c r="AQ2736" i="5"/>
  <c r="AQ2735" i="5"/>
  <c r="AQ2734" i="5"/>
  <c r="AQ2733" i="5"/>
  <c r="AQ2732" i="5"/>
  <c r="AQ2731" i="5"/>
  <c r="AQ2730" i="5"/>
  <c r="AQ2729" i="5"/>
  <c r="AQ2728" i="5"/>
  <c r="AQ2727" i="5"/>
  <c r="AQ2726" i="5"/>
  <c r="AQ2725" i="5"/>
  <c r="AQ2724" i="5"/>
  <c r="AQ2723" i="5"/>
  <c r="AQ2722" i="5"/>
  <c r="AQ2721" i="5"/>
  <c r="AQ2720" i="5"/>
  <c r="AQ2719" i="5"/>
  <c r="AQ2718" i="5"/>
  <c r="AQ2717" i="5"/>
  <c r="AQ2716" i="5"/>
  <c r="AQ2715" i="5"/>
  <c r="AQ2714" i="5"/>
  <c r="AQ2713" i="5"/>
  <c r="AQ2712" i="5"/>
  <c r="AQ2711" i="5"/>
  <c r="AQ2710" i="5"/>
  <c r="AQ2709" i="5"/>
  <c r="AQ2708" i="5"/>
  <c r="AQ2707" i="5"/>
  <c r="AQ2706" i="5"/>
  <c r="AQ2705" i="5"/>
  <c r="AQ2704" i="5"/>
  <c r="AQ2703" i="5"/>
  <c r="AQ2702" i="5"/>
  <c r="AQ2701" i="5"/>
  <c r="AQ2700" i="5"/>
  <c r="AQ2699" i="5"/>
  <c r="AQ2698" i="5"/>
  <c r="AQ2697" i="5"/>
  <c r="AQ2696" i="5"/>
  <c r="AQ2695" i="5"/>
  <c r="AQ2694" i="5"/>
  <c r="AQ2693" i="5"/>
  <c r="AQ2692" i="5"/>
  <c r="AQ2691" i="5"/>
  <c r="AQ2690" i="5"/>
  <c r="AQ2689" i="5"/>
  <c r="AQ2688" i="5"/>
  <c r="AQ2687" i="5"/>
  <c r="AQ2686" i="5"/>
  <c r="AQ2685" i="5"/>
  <c r="AQ2684" i="5"/>
  <c r="AQ2683" i="5"/>
  <c r="AQ2682" i="5"/>
  <c r="AQ2681" i="5"/>
  <c r="AQ2680" i="5"/>
  <c r="AQ2679" i="5"/>
  <c r="AQ2678" i="5"/>
  <c r="AQ2677" i="5"/>
  <c r="AQ2676" i="5"/>
  <c r="AQ2675" i="5"/>
  <c r="AQ2674" i="5"/>
  <c r="AQ2673" i="5"/>
  <c r="AQ2672" i="5"/>
  <c r="AQ2671" i="5"/>
  <c r="AQ2670" i="5"/>
  <c r="AQ2669" i="5"/>
  <c r="AQ2668" i="5"/>
  <c r="AQ2667" i="5"/>
  <c r="AQ2666" i="5"/>
  <c r="AQ2665" i="5"/>
  <c r="AQ2664" i="5"/>
  <c r="AQ2663" i="5"/>
  <c r="AQ2662" i="5"/>
  <c r="AQ2661" i="5"/>
  <c r="AQ2660" i="5"/>
  <c r="AQ2659" i="5"/>
  <c r="AQ2658" i="5"/>
  <c r="AQ2657" i="5"/>
  <c r="AQ2656" i="5"/>
  <c r="AQ2655" i="5"/>
  <c r="AQ2654" i="5"/>
  <c r="AQ2653" i="5"/>
  <c r="AQ2652" i="5"/>
  <c r="AQ2651" i="5"/>
  <c r="AQ2650" i="5"/>
  <c r="AQ2649" i="5"/>
  <c r="AQ2648" i="5"/>
  <c r="AQ2647" i="5"/>
  <c r="AQ2646" i="5"/>
  <c r="AQ2645" i="5"/>
  <c r="AQ2644" i="5"/>
  <c r="AQ2643" i="5"/>
  <c r="AQ2642" i="5"/>
  <c r="AQ2641" i="5"/>
  <c r="AQ2640" i="5"/>
  <c r="AQ2639" i="5"/>
  <c r="AQ2638" i="5"/>
  <c r="AQ2637" i="5"/>
  <c r="AQ2636" i="5"/>
  <c r="AQ2635" i="5"/>
  <c r="AQ2634" i="5"/>
  <c r="AQ2633" i="5"/>
  <c r="AQ2632" i="5"/>
  <c r="AQ2631" i="5"/>
  <c r="AQ2630" i="5"/>
  <c r="AQ2629" i="5"/>
  <c r="AQ2628" i="5"/>
  <c r="AQ2627" i="5"/>
  <c r="AQ2626" i="5"/>
  <c r="AQ2625" i="5"/>
  <c r="AQ2624" i="5"/>
  <c r="AQ2623" i="5"/>
  <c r="AQ2622" i="5"/>
  <c r="AQ2621" i="5"/>
  <c r="AQ2620" i="5"/>
  <c r="AQ2619" i="5"/>
  <c r="AQ2618" i="5"/>
  <c r="AQ2617" i="5"/>
  <c r="AQ2616" i="5"/>
  <c r="AQ2615" i="5"/>
  <c r="AQ2614" i="5"/>
  <c r="AQ2613" i="5"/>
  <c r="AQ2612" i="5"/>
  <c r="AQ2611" i="5"/>
  <c r="AQ2610" i="5"/>
  <c r="AQ2609" i="5"/>
  <c r="AQ2608" i="5"/>
  <c r="AQ2607" i="5"/>
  <c r="AQ2606" i="5"/>
  <c r="AQ2605" i="5"/>
  <c r="AQ2604" i="5"/>
  <c r="AQ2603" i="5"/>
  <c r="AQ2602" i="5"/>
  <c r="AQ2601" i="5"/>
  <c r="AQ2600" i="5"/>
  <c r="AQ2599" i="5"/>
  <c r="AQ2598" i="5"/>
  <c r="AQ2597" i="5"/>
  <c r="AQ2596" i="5"/>
  <c r="AQ2595" i="5"/>
  <c r="AQ2594" i="5"/>
  <c r="AQ2593" i="5"/>
  <c r="AQ2592" i="5"/>
  <c r="AQ2591" i="5"/>
  <c r="AQ2590" i="5"/>
  <c r="AQ2589" i="5"/>
  <c r="AQ2588" i="5"/>
  <c r="AQ2587" i="5"/>
  <c r="AQ2586" i="5"/>
  <c r="AQ2585" i="5"/>
  <c r="AQ2584" i="5"/>
  <c r="AQ2583" i="5"/>
  <c r="AQ2582" i="5"/>
  <c r="AQ2581" i="5"/>
  <c r="AQ2580" i="5"/>
  <c r="AQ2579" i="5"/>
  <c r="AQ2578" i="5"/>
  <c r="AQ2577" i="5"/>
  <c r="AQ2576" i="5"/>
  <c r="AQ2575" i="5"/>
  <c r="AQ2574" i="5"/>
  <c r="AQ2573" i="5"/>
  <c r="AQ2572" i="5"/>
  <c r="AQ2571" i="5"/>
  <c r="AQ2570" i="5"/>
  <c r="AQ2569" i="5"/>
  <c r="AQ2568" i="5"/>
  <c r="AQ2567" i="5"/>
  <c r="AQ2566" i="5"/>
  <c r="AQ2565" i="5"/>
  <c r="AQ2564" i="5"/>
  <c r="AQ2563" i="5"/>
  <c r="AQ2562" i="5"/>
  <c r="AQ2561" i="5"/>
  <c r="AQ2560" i="5"/>
  <c r="AQ2559" i="5"/>
  <c r="AQ2558" i="5"/>
  <c r="AQ2557" i="5"/>
  <c r="AQ2556" i="5"/>
  <c r="AQ2555" i="5"/>
  <c r="AQ2554" i="5"/>
  <c r="AQ2553" i="5"/>
  <c r="AQ2552" i="5"/>
  <c r="AQ2551" i="5"/>
  <c r="AQ2550" i="5"/>
  <c r="AQ2549" i="5"/>
  <c r="AQ2548" i="5"/>
  <c r="AQ2547" i="5"/>
  <c r="AQ2546" i="5"/>
  <c r="AQ2545" i="5"/>
  <c r="AQ2544" i="5"/>
  <c r="AQ2543" i="5"/>
  <c r="AQ2542" i="5"/>
  <c r="AQ2541" i="5"/>
  <c r="AQ2540" i="5"/>
  <c r="AQ2539" i="5"/>
  <c r="AQ2538" i="5"/>
  <c r="AQ2537" i="5"/>
  <c r="AQ2536" i="5"/>
  <c r="AQ2535" i="5"/>
  <c r="AQ2534" i="5"/>
  <c r="AQ2533" i="5"/>
  <c r="AQ2532" i="5"/>
  <c r="AQ2531" i="5"/>
  <c r="AQ2530" i="5"/>
  <c r="AQ2529" i="5"/>
  <c r="AQ2528" i="5"/>
  <c r="AQ2527" i="5"/>
  <c r="AQ2526" i="5"/>
  <c r="AQ2525" i="5"/>
  <c r="AQ2524" i="5"/>
  <c r="AQ2523" i="5"/>
  <c r="AQ2522" i="5"/>
  <c r="AQ2521" i="5"/>
  <c r="AQ2520" i="5"/>
  <c r="AQ2519" i="5"/>
  <c r="AQ2518" i="5"/>
  <c r="AQ2517" i="5"/>
  <c r="AQ2516" i="5"/>
  <c r="AQ2515" i="5"/>
  <c r="AQ2514" i="5"/>
  <c r="AQ2513" i="5"/>
  <c r="AQ2512" i="5"/>
  <c r="AQ2511" i="5"/>
  <c r="AQ2510" i="5"/>
  <c r="AQ2509" i="5"/>
  <c r="AQ2508" i="5"/>
  <c r="AQ2507" i="5"/>
  <c r="AQ2506" i="5"/>
  <c r="AQ2505" i="5"/>
  <c r="AQ2504" i="5"/>
  <c r="AQ2503" i="5"/>
  <c r="AQ2502" i="5"/>
  <c r="AQ2501" i="5"/>
  <c r="AQ2500" i="5"/>
  <c r="AQ2499" i="5"/>
  <c r="AQ2498" i="5"/>
  <c r="AQ2497" i="5"/>
  <c r="AQ2496" i="5"/>
  <c r="AQ2495" i="5"/>
  <c r="AQ2494" i="5"/>
  <c r="AQ2493" i="5"/>
  <c r="AQ2492" i="5"/>
  <c r="AQ2491" i="5"/>
  <c r="AQ2490" i="5"/>
  <c r="AQ2489" i="5"/>
  <c r="AQ2488" i="5"/>
  <c r="AQ2487" i="5"/>
  <c r="AQ2486" i="5"/>
  <c r="AQ2485" i="5"/>
  <c r="AQ2484" i="5"/>
  <c r="AQ2483" i="5"/>
  <c r="AQ2482" i="5"/>
  <c r="AQ2481" i="5"/>
  <c r="AQ2480" i="5"/>
  <c r="AQ2479" i="5"/>
  <c r="AQ2478" i="5"/>
  <c r="AQ2477" i="5"/>
  <c r="AQ2476" i="5"/>
  <c r="AQ2475" i="5"/>
  <c r="AQ2474" i="5"/>
  <c r="AQ2473" i="5"/>
  <c r="AQ2472" i="5"/>
  <c r="AQ2471" i="5"/>
  <c r="AQ2470" i="5"/>
  <c r="AQ2469" i="5"/>
  <c r="AQ2468" i="5"/>
  <c r="AQ2467" i="5"/>
  <c r="AQ2466" i="5"/>
  <c r="AQ2465" i="5"/>
  <c r="AQ2464" i="5"/>
  <c r="AQ2463" i="5"/>
  <c r="AQ2462" i="5"/>
  <c r="AQ2461" i="5"/>
  <c r="AQ2460" i="5"/>
  <c r="AQ2459" i="5"/>
  <c r="AQ2458" i="5"/>
  <c r="AQ2457" i="5"/>
  <c r="AQ2456" i="5"/>
  <c r="AQ2455" i="5"/>
  <c r="AQ2454" i="5"/>
  <c r="AQ2453" i="5"/>
  <c r="AQ2452" i="5"/>
  <c r="AQ2451" i="5"/>
  <c r="AQ2450" i="5"/>
  <c r="AQ2449" i="5"/>
  <c r="AQ2448" i="5"/>
  <c r="AQ2447" i="5"/>
  <c r="AQ2446" i="5"/>
  <c r="AQ2445" i="5"/>
  <c r="AQ2444" i="5"/>
  <c r="AQ2443" i="5"/>
  <c r="AQ2442" i="5"/>
  <c r="AQ2441" i="5"/>
  <c r="AQ2440" i="5"/>
  <c r="AQ2439" i="5"/>
  <c r="AQ2438" i="5"/>
  <c r="AQ2437" i="5"/>
  <c r="AQ2436" i="5"/>
  <c r="AQ2435" i="5"/>
  <c r="AQ2434" i="5"/>
  <c r="AQ2433" i="5"/>
  <c r="AQ2432" i="5"/>
  <c r="AQ2431" i="5"/>
  <c r="AQ2430" i="5"/>
  <c r="AQ2429" i="5"/>
  <c r="AQ2428" i="5"/>
  <c r="AQ2427" i="5"/>
  <c r="AQ2426" i="5"/>
  <c r="AQ2425" i="5"/>
  <c r="AQ2424" i="5"/>
  <c r="AQ2423" i="5"/>
  <c r="AQ2422" i="5"/>
  <c r="AQ2421" i="5"/>
  <c r="AQ2420" i="5"/>
  <c r="AQ2419" i="5"/>
  <c r="AQ2418" i="5"/>
  <c r="AQ2417" i="5"/>
  <c r="AQ2416" i="5"/>
  <c r="AQ2415" i="5"/>
  <c r="AQ2414" i="5"/>
  <c r="AQ2413" i="5"/>
  <c r="AQ2412" i="5"/>
  <c r="AQ2411" i="5"/>
  <c r="AQ2410" i="5"/>
  <c r="AQ2409" i="5"/>
  <c r="AQ2408" i="5"/>
  <c r="AQ2407" i="5"/>
  <c r="AQ2406" i="5"/>
  <c r="AQ2405" i="5"/>
  <c r="AQ2404" i="5"/>
  <c r="AQ2403" i="5"/>
  <c r="AQ2402" i="5"/>
  <c r="AQ2401" i="5"/>
  <c r="AQ2400" i="5"/>
  <c r="AQ2399" i="5"/>
  <c r="AQ2398" i="5"/>
  <c r="AQ2397" i="5"/>
  <c r="AQ2396" i="5"/>
  <c r="AQ2395" i="5"/>
  <c r="AQ2394" i="5"/>
  <c r="AQ2393" i="5"/>
  <c r="AQ2392" i="5"/>
  <c r="AQ2391" i="5"/>
  <c r="AQ2390" i="5"/>
  <c r="AQ2389" i="5"/>
  <c r="AQ2388" i="5"/>
  <c r="AQ2387" i="5"/>
  <c r="AQ2386" i="5"/>
  <c r="AQ2385" i="5"/>
  <c r="AQ2384" i="5"/>
  <c r="AQ2383" i="5"/>
  <c r="AQ2382" i="5"/>
  <c r="AQ2381" i="5"/>
  <c r="AQ2380" i="5"/>
  <c r="AQ2379" i="5"/>
  <c r="AQ2378" i="5"/>
  <c r="AQ2377" i="5"/>
  <c r="AQ2376" i="5"/>
  <c r="AQ2375" i="5"/>
  <c r="AQ2374" i="5"/>
  <c r="AQ2373" i="5"/>
  <c r="AQ2372" i="5"/>
  <c r="AQ2371" i="5"/>
  <c r="AQ2370" i="5"/>
  <c r="AQ2369" i="5"/>
  <c r="AQ2368" i="5"/>
  <c r="AQ2367" i="5"/>
  <c r="AQ2366" i="5"/>
  <c r="AQ2365" i="5"/>
  <c r="AQ2364" i="5"/>
  <c r="AQ2363" i="5"/>
  <c r="AQ2362" i="5"/>
  <c r="AQ2361" i="5"/>
  <c r="AQ2360" i="5"/>
  <c r="AQ2359" i="5"/>
  <c r="AQ2358" i="5"/>
  <c r="AQ2357" i="5"/>
  <c r="AQ2356" i="5"/>
  <c r="AQ2355" i="5"/>
  <c r="AQ2354" i="5"/>
  <c r="AQ2353" i="5"/>
  <c r="AQ2352" i="5"/>
  <c r="AQ2351" i="5"/>
  <c r="AQ2350" i="5"/>
  <c r="AQ2349" i="5"/>
  <c r="AQ2348" i="5"/>
  <c r="AQ2347" i="5"/>
  <c r="AQ2346" i="5"/>
  <c r="AQ2345" i="5"/>
  <c r="AQ2344" i="5"/>
  <c r="AQ2343" i="5"/>
  <c r="AQ2342" i="5"/>
  <c r="AQ2341" i="5"/>
  <c r="AQ2340" i="5"/>
  <c r="AQ2339" i="5"/>
  <c r="AQ2338" i="5"/>
  <c r="AQ2337" i="5"/>
  <c r="AQ2336" i="5"/>
  <c r="AQ2335" i="5"/>
  <c r="AQ2334" i="5"/>
  <c r="AQ2333" i="5"/>
  <c r="AQ2332" i="5"/>
  <c r="AQ2331" i="5"/>
  <c r="AQ2330" i="5"/>
  <c r="AQ2329" i="5"/>
  <c r="AQ2328" i="5"/>
  <c r="AQ2327" i="5"/>
  <c r="AQ2326" i="5"/>
  <c r="AQ2325" i="5"/>
  <c r="AQ2324" i="5"/>
  <c r="AQ2323" i="5"/>
  <c r="AQ2322" i="5"/>
  <c r="AQ2321" i="5"/>
  <c r="AQ2320" i="5"/>
  <c r="AQ2319" i="5"/>
  <c r="AQ2318" i="5"/>
  <c r="AQ2317" i="5"/>
  <c r="AQ2316" i="5"/>
  <c r="AQ2315" i="5"/>
  <c r="AQ2314" i="5"/>
  <c r="AQ2313" i="5"/>
  <c r="AQ2312" i="5"/>
  <c r="AQ2311" i="5"/>
  <c r="AQ2310" i="5"/>
  <c r="AQ2309" i="5"/>
  <c r="AQ2308" i="5"/>
  <c r="AQ2307" i="5"/>
  <c r="AQ2306" i="5"/>
  <c r="AQ2305" i="5"/>
  <c r="AQ2304" i="5"/>
  <c r="AQ2303" i="5"/>
  <c r="AQ2302" i="5"/>
  <c r="AQ2301" i="5"/>
  <c r="AQ2300" i="5"/>
  <c r="AQ2299" i="5"/>
  <c r="AQ2298" i="5"/>
  <c r="AQ2297" i="5"/>
  <c r="AQ2296" i="5"/>
  <c r="AQ2295" i="5"/>
  <c r="AQ2294" i="5"/>
  <c r="AQ2293" i="5"/>
  <c r="AQ2292" i="5"/>
  <c r="AQ2291" i="5"/>
  <c r="AQ2290" i="5"/>
  <c r="AQ2289" i="5"/>
  <c r="AQ2288" i="5"/>
  <c r="AQ2287" i="5"/>
  <c r="AQ2286" i="5"/>
  <c r="AQ2285" i="5"/>
  <c r="AQ2284" i="5"/>
  <c r="AQ2283" i="5"/>
  <c r="AQ2282" i="5"/>
  <c r="AQ2281" i="5"/>
  <c r="AQ2280" i="5"/>
  <c r="AQ2279" i="5"/>
  <c r="AQ2278" i="5"/>
  <c r="AQ2277" i="5"/>
  <c r="AQ2276" i="5"/>
  <c r="AQ2275" i="5"/>
  <c r="AQ2274" i="5"/>
  <c r="AQ2273" i="5"/>
  <c r="AQ2272" i="5"/>
  <c r="AQ2271" i="5"/>
  <c r="AQ2270" i="5"/>
  <c r="AQ2269" i="5"/>
  <c r="AQ2268" i="5"/>
  <c r="AQ2267" i="5"/>
  <c r="AQ2266" i="5"/>
  <c r="AQ2265" i="5"/>
  <c r="AQ2264" i="5"/>
  <c r="AQ2263" i="5"/>
  <c r="AQ2262" i="5"/>
  <c r="AQ2261" i="5"/>
  <c r="AQ2260" i="5"/>
  <c r="AQ2259" i="5"/>
  <c r="AQ2258" i="5"/>
  <c r="AQ2257" i="5"/>
  <c r="AQ2256" i="5"/>
  <c r="AQ2255" i="5"/>
  <c r="AQ2254" i="5"/>
  <c r="AQ2253" i="5"/>
  <c r="AQ2252" i="5"/>
  <c r="AQ2251" i="5"/>
  <c r="AQ2250" i="5"/>
  <c r="AQ2249" i="5"/>
  <c r="AQ2248" i="5"/>
  <c r="AQ2247" i="5"/>
  <c r="AQ2246" i="5"/>
  <c r="AQ2245" i="5"/>
  <c r="AQ2244" i="5"/>
  <c r="AQ2243" i="5"/>
  <c r="AQ2242" i="5"/>
  <c r="AQ2241" i="5"/>
  <c r="AQ2240" i="5"/>
  <c r="AQ2239" i="5"/>
  <c r="AQ2238" i="5"/>
  <c r="AQ2237" i="5"/>
  <c r="AQ2236" i="5"/>
  <c r="AQ2235" i="5"/>
  <c r="AQ2234" i="5"/>
  <c r="AQ2233" i="5"/>
  <c r="AQ2232" i="5"/>
  <c r="AQ2231" i="5"/>
  <c r="AQ2230" i="5"/>
  <c r="AQ2229" i="5"/>
  <c r="AQ2228" i="5"/>
  <c r="AQ2227" i="5"/>
  <c r="AQ2226" i="5"/>
  <c r="AQ2225" i="5"/>
  <c r="AQ2224" i="5"/>
  <c r="AQ2223" i="5"/>
  <c r="AQ2222" i="5"/>
  <c r="AQ2221" i="5"/>
  <c r="AQ2220" i="5"/>
  <c r="AQ2219" i="5"/>
  <c r="AQ2218" i="5"/>
  <c r="AQ2217" i="5"/>
  <c r="AQ2216" i="5"/>
  <c r="AQ2215" i="5"/>
  <c r="AQ2214" i="5"/>
  <c r="AQ2213" i="5"/>
  <c r="AQ2212" i="5"/>
  <c r="AQ2211" i="5"/>
  <c r="AQ2210" i="5"/>
  <c r="AQ2209" i="5"/>
  <c r="AQ2208" i="5"/>
  <c r="AQ2207" i="5"/>
  <c r="AQ2206" i="5"/>
  <c r="AQ2205" i="5"/>
  <c r="AQ2204" i="5"/>
  <c r="AQ2203" i="5"/>
  <c r="AQ2202" i="5"/>
  <c r="AQ2201" i="5"/>
  <c r="AQ2200" i="5"/>
  <c r="AQ2199" i="5"/>
  <c r="AQ2198" i="5"/>
  <c r="AQ2197" i="5"/>
  <c r="AQ2196" i="5"/>
  <c r="AQ2195" i="5"/>
  <c r="AQ2194" i="5"/>
  <c r="AQ2193" i="5"/>
  <c r="AQ2192" i="5"/>
  <c r="AQ2191" i="5"/>
  <c r="AQ2190" i="5"/>
  <c r="AQ2189" i="5"/>
  <c r="AQ2188" i="5"/>
  <c r="AQ2187" i="5"/>
  <c r="AQ2186" i="5"/>
  <c r="AQ2185" i="5"/>
  <c r="AQ2184" i="5"/>
  <c r="AQ2183" i="5"/>
  <c r="AQ2182" i="5"/>
  <c r="AQ2181" i="5"/>
  <c r="AQ2180" i="5"/>
  <c r="AQ2179" i="5"/>
  <c r="AQ2178" i="5"/>
  <c r="AQ2177" i="5"/>
  <c r="AQ2176" i="5"/>
  <c r="AQ2175" i="5"/>
  <c r="AQ2174" i="5"/>
  <c r="AQ2173" i="5"/>
  <c r="AQ2172" i="5"/>
  <c r="AQ2171" i="5"/>
  <c r="AQ2170" i="5"/>
  <c r="AQ2169" i="5"/>
  <c r="AQ2168" i="5"/>
  <c r="AQ2167" i="5"/>
  <c r="AQ2166" i="5"/>
  <c r="AQ2165" i="5"/>
  <c r="AQ2164" i="5"/>
  <c r="AQ2163" i="5"/>
  <c r="AQ2162" i="5"/>
  <c r="AQ2161" i="5"/>
  <c r="AQ2160" i="5"/>
  <c r="AQ2159" i="5"/>
  <c r="AQ2158" i="5"/>
  <c r="AQ2157" i="5"/>
  <c r="AQ2156" i="5"/>
  <c r="AQ2155" i="5"/>
  <c r="AQ2154" i="5"/>
  <c r="AQ2153" i="5"/>
  <c r="AQ2152" i="5"/>
  <c r="AQ2151" i="5"/>
  <c r="AQ2150" i="5"/>
  <c r="AQ2149" i="5"/>
  <c r="AQ2148" i="5"/>
  <c r="AQ2147" i="5"/>
  <c r="AQ2146" i="5"/>
  <c r="AQ2145" i="5"/>
  <c r="AQ2144" i="5"/>
  <c r="AQ2143" i="5"/>
  <c r="AQ2142" i="5"/>
  <c r="AQ2141" i="5"/>
  <c r="AQ2140" i="5"/>
  <c r="AQ2139" i="5"/>
  <c r="AQ2138" i="5"/>
  <c r="AQ2137" i="5"/>
  <c r="AQ2136" i="5"/>
  <c r="AQ2135" i="5"/>
  <c r="AQ2134" i="5"/>
  <c r="AQ2133" i="5"/>
  <c r="AQ2132" i="5"/>
  <c r="AQ2131" i="5"/>
  <c r="AQ2130" i="5"/>
  <c r="AQ2129" i="5"/>
  <c r="AQ2128" i="5"/>
  <c r="AQ2127" i="5"/>
  <c r="AQ2126" i="5"/>
  <c r="AQ2125" i="5"/>
  <c r="AQ2124" i="5"/>
  <c r="AQ2123" i="5"/>
  <c r="AQ2122" i="5"/>
  <c r="AQ2121" i="5"/>
  <c r="AQ2120" i="5"/>
  <c r="AQ2119" i="5"/>
  <c r="AQ2118" i="5"/>
  <c r="AQ2117" i="5"/>
  <c r="AQ2116" i="5"/>
  <c r="AQ2115" i="5"/>
  <c r="AQ2114" i="5"/>
  <c r="AQ2113" i="5"/>
  <c r="AQ2112" i="5"/>
  <c r="AQ2111" i="5"/>
  <c r="AQ2110" i="5"/>
  <c r="AQ2109" i="5"/>
  <c r="AQ2108" i="5"/>
  <c r="AQ2107" i="5"/>
  <c r="AQ2106" i="5"/>
  <c r="AQ2105" i="5"/>
  <c r="AQ2104" i="5"/>
  <c r="AQ2103" i="5"/>
  <c r="AQ2102" i="5"/>
  <c r="AQ2101" i="5"/>
  <c r="AQ2100" i="5"/>
  <c r="AQ2099" i="5"/>
  <c r="AQ2098" i="5"/>
  <c r="AQ2097" i="5"/>
  <c r="AQ2096" i="5"/>
  <c r="AQ2095" i="5"/>
  <c r="AQ2094" i="5"/>
  <c r="AQ2093" i="5"/>
  <c r="AQ2092" i="5"/>
  <c r="AQ2091" i="5"/>
  <c r="AQ2090" i="5"/>
  <c r="AQ2089" i="5"/>
  <c r="AQ2088" i="5"/>
  <c r="AQ2087" i="5"/>
  <c r="AQ2086" i="5"/>
  <c r="AQ2085" i="5"/>
  <c r="AQ2084" i="5"/>
  <c r="AQ2083" i="5"/>
  <c r="AQ2082" i="5"/>
  <c r="AQ2081" i="5"/>
  <c r="AQ2080" i="5"/>
  <c r="AQ2079" i="5"/>
  <c r="AQ2078" i="5"/>
  <c r="AQ2077" i="5"/>
  <c r="AQ2076" i="5"/>
  <c r="AQ2075" i="5"/>
  <c r="AQ2074" i="5"/>
  <c r="AQ2073" i="5"/>
  <c r="AQ2072" i="5"/>
  <c r="AQ2071" i="5"/>
  <c r="AQ2070" i="5"/>
  <c r="AQ2069" i="5"/>
  <c r="AQ2068" i="5"/>
  <c r="AQ2067" i="5"/>
  <c r="AQ2066" i="5"/>
  <c r="AQ2065" i="5"/>
  <c r="AQ2064" i="5"/>
  <c r="AQ2063" i="5"/>
  <c r="AQ2062" i="5"/>
  <c r="AQ2061" i="5"/>
  <c r="AQ2060" i="5"/>
  <c r="AQ2059" i="5"/>
  <c r="AQ2058" i="5"/>
  <c r="AQ2057" i="5"/>
  <c r="AQ2056" i="5"/>
  <c r="AQ2055" i="5"/>
  <c r="AQ2054" i="5"/>
  <c r="AQ2053" i="5"/>
  <c r="AQ2052" i="5"/>
  <c r="AQ2051" i="5"/>
  <c r="AQ2050" i="5"/>
  <c r="AQ2049" i="5"/>
  <c r="AQ2048" i="5"/>
  <c r="AQ2047" i="5"/>
  <c r="AQ2046" i="5"/>
  <c r="AQ2045" i="5"/>
  <c r="AQ2044" i="5"/>
  <c r="AQ2043" i="5"/>
  <c r="AQ2042" i="5"/>
  <c r="AQ2041" i="5"/>
  <c r="AQ2040" i="5"/>
  <c r="AQ2039" i="5"/>
  <c r="AQ2038" i="5"/>
  <c r="AQ2037" i="5"/>
  <c r="AQ2036" i="5"/>
  <c r="AQ2035" i="5"/>
  <c r="AQ2034" i="5"/>
  <c r="AQ2033" i="5"/>
  <c r="AQ2032" i="5"/>
  <c r="AQ2031" i="5"/>
  <c r="AQ2030" i="5"/>
  <c r="AQ2029" i="5"/>
  <c r="AQ2028" i="5"/>
  <c r="AQ2027" i="5"/>
  <c r="AQ2026" i="5"/>
  <c r="AQ2025" i="5"/>
  <c r="AQ2024" i="5"/>
  <c r="AQ2023" i="5"/>
  <c r="AQ2022" i="5"/>
  <c r="AQ2021" i="5"/>
  <c r="AQ2020" i="5"/>
  <c r="AQ2019" i="5"/>
  <c r="AQ2018" i="5"/>
  <c r="AQ2017" i="5"/>
  <c r="AQ2016" i="5"/>
  <c r="AQ2015" i="5"/>
  <c r="AQ2014" i="5"/>
  <c r="AQ2013" i="5"/>
  <c r="AQ2012" i="5"/>
  <c r="AQ2011" i="5"/>
  <c r="AQ2010" i="5"/>
  <c r="AQ2009" i="5"/>
  <c r="AQ2008" i="5"/>
  <c r="AQ2007" i="5"/>
  <c r="AQ2006" i="5"/>
  <c r="AQ2005" i="5"/>
  <c r="AQ2004" i="5"/>
  <c r="AQ2003" i="5"/>
  <c r="AQ2002" i="5"/>
  <c r="AQ2001" i="5"/>
  <c r="AQ2000" i="5"/>
  <c r="AQ1999" i="5"/>
  <c r="AQ1998" i="5"/>
  <c r="AQ1997" i="5"/>
  <c r="AQ1996" i="5"/>
  <c r="AQ1995" i="5"/>
  <c r="AQ1994" i="5"/>
  <c r="AQ1993" i="5"/>
  <c r="AQ1992" i="5"/>
  <c r="AQ1991" i="5"/>
  <c r="AQ1990" i="5"/>
  <c r="AQ1989" i="5"/>
  <c r="AQ1988" i="5"/>
  <c r="AQ1987" i="5"/>
  <c r="AQ1986" i="5"/>
  <c r="AQ1985" i="5"/>
  <c r="AQ1984" i="5"/>
  <c r="AQ1983" i="5"/>
  <c r="AQ1982" i="5"/>
  <c r="AQ1981" i="5"/>
  <c r="AQ1980" i="5"/>
  <c r="AQ1979" i="5"/>
  <c r="AQ1978" i="5"/>
  <c r="AQ1977" i="5"/>
  <c r="AQ1976" i="5"/>
  <c r="AQ1975" i="5"/>
  <c r="AQ1974" i="5"/>
  <c r="AQ1973" i="5"/>
  <c r="AQ1972" i="5"/>
  <c r="AQ1971" i="5"/>
  <c r="AQ1970" i="5"/>
  <c r="AQ1969" i="5"/>
  <c r="AQ1968" i="5"/>
  <c r="AQ1967" i="5"/>
  <c r="AQ1966" i="5"/>
  <c r="AQ1965" i="5"/>
  <c r="AQ1964" i="5"/>
  <c r="AQ1963" i="5"/>
  <c r="AQ1962" i="5"/>
  <c r="AQ1961" i="5"/>
  <c r="AQ1960" i="5"/>
  <c r="AQ1959" i="5"/>
  <c r="AQ1958" i="5"/>
  <c r="AQ1957" i="5"/>
  <c r="AQ1956" i="5"/>
  <c r="AQ1955" i="5"/>
  <c r="AQ1954" i="5"/>
  <c r="AQ1953" i="5"/>
  <c r="AQ1952" i="5"/>
  <c r="AQ1951" i="5"/>
  <c r="AQ1950" i="5"/>
  <c r="AQ1949" i="5"/>
  <c r="AQ1948" i="5"/>
  <c r="AQ1947" i="5"/>
  <c r="AQ1946" i="5"/>
  <c r="AQ1945" i="5"/>
  <c r="AQ1944" i="5"/>
  <c r="AQ1943" i="5"/>
  <c r="AQ1942" i="5"/>
  <c r="AQ1941" i="5"/>
  <c r="AQ1940" i="5"/>
  <c r="AQ1939" i="5"/>
  <c r="AQ1938" i="5"/>
  <c r="AQ1937" i="5"/>
  <c r="AQ1936" i="5"/>
  <c r="AQ1935" i="5"/>
  <c r="AQ1934" i="5"/>
  <c r="AQ1933" i="5"/>
  <c r="AQ1932" i="5"/>
  <c r="AQ1931" i="5"/>
  <c r="AQ1930" i="5"/>
  <c r="AQ1929" i="5"/>
  <c r="AQ1928" i="5"/>
  <c r="AQ1927" i="5"/>
  <c r="AQ1926" i="5"/>
  <c r="AQ1925" i="5"/>
  <c r="AQ1924" i="5"/>
  <c r="AQ1923" i="5"/>
  <c r="AQ1922" i="5"/>
  <c r="AQ1921" i="5"/>
  <c r="AQ1920" i="5"/>
  <c r="AQ1919" i="5"/>
  <c r="AQ1918" i="5"/>
  <c r="AQ1917" i="5"/>
  <c r="AQ1916" i="5"/>
  <c r="AQ1915" i="5"/>
  <c r="AQ1914" i="5"/>
  <c r="AQ1913" i="5"/>
  <c r="AQ1912" i="5"/>
  <c r="AQ1911" i="5"/>
  <c r="AQ1910" i="5"/>
  <c r="AQ1909" i="5"/>
  <c r="AQ1908" i="5"/>
  <c r="AQ1907" i="5"/>
  <c r="AQ1906" i="5"/>
  <c r="AQ1905" i="5"/>
  <c r="AQ1904" i="5"/>
  <c r="AQ1903" i="5"/>
  <c r="AQ1902" i="5"/>
  <c r="AQ1901" i="5"/>
  <c r="AQ1900" i="5"/>
  <c r="AQ1899" i="5"/>
  <c r="AQ1898" i="5"/>
  <c r="AQ1897" i="5"/>
  <c r="AQ1896" i="5"/>
  <c r="AQ1895" i="5"/>
  <c r="AQ1894" i="5"/>
  <c r="AQ1893" i="5"/>
  <c r="AQ1892" i="5"/>
  <c r="AQ1891" i="5"/>
  <c r="AQ1890" i="5"/>
  <c r="AQ1889" i="5"/>
  <c r="AQ1888" i="5"/>
  <c r="AQ1887" i="5"/>
  <c r="AQ1886" i="5"/>
  <c r="AQ1885" i="5"/>
  <c r="AQ1884" i="5"/>
  <c r="AQ1883" i="5"/>
  <c r="AQ1882" i="5"/>
  <c r="AQ1881" i="5"/>
  <c r="AQ1880" i="5"/>
  <c r="AQ1879" i="5"/>
  <c r="AQ1878" i="5"/>
  <c r="AQ1877" i="5"/>
  <c r="AQ1876" i="5"/>
  <c r="AQ1875" i="5"/>
  <c r="AQ1874" i="5"/>
  <c r="AQ1873" i="5"/>
  <c r="AQ1872" i="5"/>
  <c r="AQ1871" i="5"/>
  <c r="AQ1870" i="5"/>
  <c r="AQ1869" i="5"/>
  <c r="AQ1868" i="5"/>
  <c r="AQ1867" i="5"/>
  <c r="AQ1866" i="5"/>
  <c r="AQ1865" i="5"/>
  <c r="AQ1864" i="5"/>
  <c r="AQ1863" i="5"/>
  <c r="AQ1862" i="5"/>
  <c r="AQ1861" i="5"/>
  <c r="AQ1860" i="5"/>
  <c r="AQ1859" i="5"/>
  <c r="AQ1858" i="5"/>
  <c r="AQ1857" i="5"/>
  <c r="AQ1856" i="5"/>
  <c r="AQ1855" i="5"/>
  <c r="AQ1854" i="5"/>
  <c r="AQ1853" i="5"/>
  <c r="AQ1852" i="5"/>
  <c r="AQ1851" i="5"/>
  <c r="AQ1850" i="5"/>
  <c r="AQ1849" i="5"/>
  <c r="AQ1848" i="5"/>
  <c r="AQ1847" i="5"/>
  <c r="AQ1846" i="5"/>
  <c r="AQ1845" i="5"/>
  <c r="AQ1844" i="5"/>
  <c r="AQ1843" i="5"/>
  <c r="AQ1842" i="5"/>
  <c r="AQ1841" i="5"/>
  <c r="AQ1840" i="5"/>
  <c r="AQ1839" i="5"/>
  <c r="AQ1838" i="5"/>
  <c r="AQ1837" i="5"/>
  <c r="AQ1836" i="5"/>
  <c r="AQ1835" i="5"/>
  <c r="AQ1834" i="5"/>
  <c r="AQ1833" i="5"/>
  <c r="AQ1832" i="5"/>
  <c r="AQ1831" i="5"/>
  <c r="AQ1830" i="5"/>
  <c r="AQ1829" i="5"/>
  <c r="AQ1828" i="5"/>
  <c r="AQ1827" i="5"/>
  <c r="AQ1826" i="5"/>
  <c r="AQ1825" i="5"/>
  <c r="AQ1824" i="5"/>
  <c r="AQ1823" i="5"/>
  <c r="AQ1822" i="5"/>
  <c r="AQ1821" i="5"/>
  <c r="AQ1820" i="5"/>
  <c r="AQ1819" i="5"/>
  <c r="AQ1818" i="5"/>
  <c r="AQ1817" i="5"/>
  <c r="AQ1816" i="5"/>
  <c r="AQ1815" i="5"/>
  <c r="AQ1814" i="5"/>
  <c r="AQ1813" i="5"/>
  <c r="AQ1812" i="5"/>
  <c r="AQ1811" i="5"/>
  <c r="AQ1810" i="5"/>
  <c r="AQ1809" i="5"/>
  <c r="AQ1808" i="5"/>
  <c r="AQ1807" i="5"/>
  <c r="AQ1806" i="5"/>
  <c r="AQ1805" i="5"/>
  <c r="AQ1804" i="5"/>
  <c r="AQ1803" i="5"/>
  <c r="AQ1802" i="5"/>
  <c r="AQ1801" i="5"/>
  <c r="AQ1800" i="5"/>
  <c r="AQ1799" i="5"/>
  <c r="AQ1798" i="5"/>
  <c r="AQ1797" i="5"/>
  <c r="AQ1796" i="5"/>
  <c r="AQ1795" i="5"/>
  <c r="AQ1794" i="5"/>
  <c r="AQ1793" i="5"/>
  <c r="AQ1792" i="5"/>
  <c r="AQ1791" i="5"/>
  <c r="AQ1790" i="5"/>
  <c r="AQ1789" i="5"/>
  <c r="AQ1788" i="5"/>
  <c r="AQ1787" i="5"/>
  <c r="AQ1786" i="5"/>
  <c r="AQ1785" i="5"/>
  <c r="AQ1784" i="5"/>
  <c r="AQ1783" i="5"/>
  <c r="AQ1782" i="5"/>
  <c r="AQ1781" i="5"/>
  <c r="AQ1780" i="5"/>
  <c r="AQ1779" i="5"/>
  <c r="AQ1778" i="5"/>
  <c r="AQ1777" i="5"/>
  <c r="AQ1776" i="5"/>
  <c r="AQ1775" i="5"/>
  <c r="AQ1774" i="5"/>
  <c r="AQ1773" i="5"/>
  <c r="AQ1772" i="5"/>
  <c r="AQ1771" i="5"/>
  <c r="AQ1770" i="5"/>
  <c r="AQ1769" i="5"/>
  <c r="AQ1768" i="5"/>
  <c r="AQ1767" i="5"/>
  <c r="AQ1766" i="5"/>
  <c r="AQ1765" i="5"/>
  <c r="AQ1764" i="5"/>
  <c r="AQ1763" i="5"/>
  <c r="AQ1762" i="5"/>
  <c r="AQ1761" i="5"/>
  <c r="AQ1760" i="5"/>
  <c r="AQ1759" i="5"/>
  <c r="AQ1758" i="5"/>
  <c r="AQ1757" i="5"/>
  <c r="AQ1756" i="5"/>
  <c r="AQ1755" i="5"/>
  <c r="AQ1754" i="5"/>
  <c r="AQ1753" i="5"/>
  <c r="AQ1752" i="5"/>
  <c r="AQ1751" i="5"/>
  <c r="AQ1750" i="5"/>
  <c r="AQ1749" i="5"/>
  <c r="AQ1748" i="5"/>
  <c r="AQ1747" i="5"/>
  <c r="AQ1746" i="5"/>
  <c r="AQ1745" i="5"/>
  <c r="AQ1744" i="5"/>
  <c r="AQ1743" i="5"/>
  <c r="AQ1742" i="5"/>
  <c r="AQ1741" i="5"/>
  <c r="AQ1740" i="5"/>
  <c r="AQ1739" i="5"/>
  <c r="AQ1738" i="5"/>
  <c r="AQ1737" i="5"/>
  <c r="AQ1736" i="5"/>
  <c r="AQ1735" i="5"/>
  <c r="AQ1734" i="5"/>
  <c r="AQ1733" i="5"/>
  <c r="AQ1732" i="5"/>
  <c r="AQ1731" i="5"/>
  <c r="AQ1730" i="5"/>
  <c r="AQ1729" i="5"/>
  <c r="AQ1728" i="5"/>
  <c r="AQ1727" i="5"/>
  <c r="AQ1726" i="5"/>
  <c r="AQ1725" i="5"/>
  <c r="AQ1724" i="5"/>
  <c r="AQ1723" i="5"/>
  <c r="AQ1722" i="5"/>
  <c r="AQ1721" i="5"/>
  <c r="AQ1720" i="5"/>
  <c r="AQ1719" i="5"/>
  <c r="AQ1718" i="5"/>
  <c r="AQ1717" i="5"/>
  <c r="AQ1716" i="5"/>
  <c r="AQ1715" i="5"/>
  <c r="AQ1714" i="5"/>
  <c r="AQ1713" i="5"/>
  <c r="AQ1712" i="5"/>
  <c r="AQ1711" i="5"/>
  <c r="AQ1710" i="5"/>
  <c r="AQ1709" i="5"/>
  <c r="AQ1708" i="5"/>
  <c r="AQ1707" i="5"/>
  <c r="AQ1706" i="5"/>
  <c r="AQ1705" i="5"/>
  <c r="AQ1704" i="5"/>
  <c r="AQ1703" i="5"/>
  <c r="AQ1702" i="5"/>
  <c r="AQ1701" i="5"/>
  <c r="AQ1700" i="5"/>
  <c r="AQ1699" i="5"/>
  <c r="AQ1698" i="5"/>
  <c r="AQ1697" i="5"/>
  <c r="AQ1696" i="5"/>
  <c r="AQ1695" i="5"/>
  <c r="AQ1694" i="5"/>
  <c r="AQ1693" i="5"/>
  <c r="AQ1692" i="5"/>
  <c r="AQ1691" i="5"/>
  <c r="AQ1690" i="5"/>
  <c r="AQ1689" i="5"/>
  <c r="AQ1688" i="5"/>
  <c r="AQ1687" i="5"/>
  <c r="AQ1686" i="5"/>
  <c r="AQ1685" i="5"/>
  <c r="AQ1684" i="5"/>
  <c r="AQ1683" i="5"/>
  <c r="AQ1682" i="5"/>
  <c r="AQ1681" i="5"/>
  <c r="AQ1680" i="5"/>
  <c r="AQ1679" i="5"/>
  <c r="AQ1678" i="5"/>
  <c r="AQ1677" i="5"/>
  <c r="AQ1676" i="5"/>
  <c r="AQ1675" i="5"/>
  <c r="AQ1674" i="5"/>
  <c r="AQ1673" i="5"/>
  <c r="AQ1672" i="5"/>
  <c r="AQ1671" i="5"/>
  <c r="AQ1670" i="5"/>
  <c r="AQ1669" i="5"/>
  <c r="AQ1668" i="5"/>
  <c r="AQ1667" i="5"/>
  <c r="AQ1666" i="5"/>
  <c r="AQ1665" i="5"/>
  <c r="AQ1664" i="5"/>
  <c r="AQ1663" i="5"/>
  <c r="AQ1662" i="5"/>
  <c r="AQ1661" i="5"/>
  <c r="AQ1660" i="5"/>
  <c r="AQ1659" i="5"/>
  <c r="AQ1658" i="5"/>
  <c r="AQ1657" i="5"/>
  <c r="AQ1656" i="5"/>
  <c r="AQ1655" i="5"/>
  <c r="AQ1654" i="5"/>
  <c r="AQ1653" i="5"/>
  <c r="AQ1652" i="5"/>
  <c r="AQ1651" i="5"/>
  <c r="AQ1650" i="5"/>
  <c r="AQ1649" i="5"/>
  <c r="AQ1648" i="5"/>
  <c r="AQ1647" i="5"/>
  <c r="AQ1646" i="5"/>
  <c r="AQ1645" i="5"/>
  <c r="AQ1644" i="5"/>
  <c r="AQ1643" i="5"/>
  <c r="AQ1642" i="5"/>
  <c r="AQ1641" i="5"/>
  <c r="AQ1640" i="5"/>
  <c r="AQ1639" i="5"/>
  <c r="AQ1638" i="5"/>
  <c r="AQ1637" i="5"/>
  <c r="AQ1636" i="5"/>
  <c r="AQ1635" i="5"/>
  <c r="AQ1634" i="5"/>
  <c r="AQ1633" i="5"/>
  <c r="AQ1632" i="5"/>
  <c r="AQ1631" i="5"/>
  <c r="AQ1630" i="5"/>
  <c r="AQ1629" i="5"/>
  <c r="AQ1628" i="5"/>
  <c r="AQ1627" i="5"/>
  <c r="AQ1626" i="5"/>
  <c r="AQ1625" i="5"/>
  <c r="AQ1624" i="5"/>
  <c r="AQ1623" i="5"/>
  <c r="AQ1622" i="5"/>
  <c r="AQ1621" i="5"/>
  <c r="AQ1620" i="5"/>
  <c r="AQ1619" i="5"/>
  <c r="AQ1618" i="5"/>
  <c r="AQ1617" i="5"/>
  <c r="AQ1616" i="5"/>
  <c r="AQ1615" i="5"/>
  <c r="AQ1614" i="5"/>
  <c r="AQ1613" i="5"/>
  <c r="AQ1612" i="5"/>
  <c r="AQ1611" i="5"/>
  <c r="AQ1610" i="5"/>
  <c r="AQ1609" i="5"/>
  <c r="AQ1608" i="5"/>
  <c r="AQ1607" i="5"/>
  <c r="AQ1606" i="5"/>
  <c r="AQ1605" i="5"/>
  <c r="AQ1604" i="5"/>
  <c r="AQ1603" i="5"/>
  <c r="AQ1602" i="5"/>
  <c r="AQ1601" i="5"/>
  <c r="AQ1600" i="5"/>
  <c r="AQ1599" i="5"/>
  <c r="AQ1598" i="5"/>
  <c r="AQ1597" i="5"/>
  <c r="AQ1596" i="5"/>
  <c r="AQ1595" i="5"/>
  <c r="AQ1594" i="5"/>
  <c r="AQ1593" i="5"/>
  <c r="AQ1592" i="5"/>
  <c r="AQ1591" i="5"/>
  <c r="AQ1590" i="5"/>
  <c r="AQ1589" i="5"/>
  <c r="AQ1588" i="5"/>
  <c r="AQ1587" i="5"/>
  <c r="AQ1586" i="5"/>
  <c r="AQ1585" i="5"/>
  <c r="AQ1584" i="5"/>
  <c r="AQ1583" i="5"/>
  <c r="AQ1582" i="5"/>
  <c r="AQ1581" i="5"/>
  <c r="AQ1580" i="5"/>
  <c r="AQ1579" i="5"/>
  <c r="AQ1578" i="5"/>
  <c r="AQ1577" i="5"/>
  <c r="AQ1576" i="5"/>
  <c r="AQ1575" i="5"/>
  <c r="AQ1574" i="5"/>
  <c r="AQ1573" i="5"/>
  <c r="AQ1572" i="5"/>
  <c r="AQ1571" i="5"/>
  <c r="AQ1570" i="5"/>
  <c r="AQ1569" i="5"/>
  <c r="AQ1568" i="5"/>
  <c r="AQ1567" i="5"/>
  <c r="AQ1566" i="5"/>
  <c r="AQ1565" i="5"/>
  <c r="AQ1564" i="5"/>
  <c r="AQ1563" i="5"/>
  <c r="AQ1562" i="5"/>
  <c r="AQ1561" i="5"/>
  <c r="AQ1560" i="5"/>
  <c r="AQ1559" i="5"/>
  <c r="AQ1558" i="5"/>
  <c r="AQ1557" i="5"/>
  <c r="AQ1556" i="5"/>
  <c r="AQ1555" i="5"/>
  <c r="AQ1554" i="5"/>
  <c r="AQ1553" i="5"/>
  <c r="AQ1552" i="5"/>
  <c r="AQ1551" i="5"/>
  <c r="AQ1550" i="5"/>
  <c r="AQ1549" i="5"/>
  <c r="AQ1548" i="5"/>
  <c r="AQ1547" i="5"/>
  <c r="AQ1546" i="5"/>
  <c r="AQ1545" i="5"/>
  <c r="AQ1544" i="5"/>
  <c r="AQ1543" i="5"/>
  <c r="AQ1542" i="5"/>
  <c r="AQ1541" i="5"/>
  <c r="AQ1540" i="5"/>
  <c r="AQ1539" i="5"/>
  <c r="AQ1538" i="5"/>
  <c r="AQ1537" i="5"/>
  <c r="AQ1536" i="5"/>
  <c r="AQ1535" i="5"/>
  <c r="AQ1534" i="5"/>
  <c r="AQ1533" i="5"/>
  <c r="AQ1532" i="5"/>
  <c r="AQ1531" i="5"/>
  <c r="AQ1530" i="5"/>
  <c r="AQ1529" i="5"/>
  <c r="AQ1528" i="5"/>
  <c r="AQ1527" i="5"/>
  <c r="AQ1526" i="5"/>
  <c r="AQ1525" i="5"/>
  <c r="AQ1524" i="5"/>
  <c r="AQ1523" i="5"/>
  <c r="AQ1522" i="5"/>
  <c r="AQ1521" i="5"/>
  <c r="AQ1520" i="5"/>
  <c r="AQ1519" i="5"/>
  <c r="AQ1518" i="5"/>
  <c r="AQ1517" i="5"/>
  <c r="AQ1516" i="5"/>
  <c r="AQ1515" i="5"/>
  <c r="AQ1514" i="5"/>
  <c r="AQ1513" i="5"/>
  <c r="AQ1512" i="5"/>
  <c r="AQ1511" i="5"/>
  <c r="AQ1510" i="5"/>
  <c r="AQ1509" i="5"/>
  <c r="AQ1508" i="5"/>
  <c r="AQ1507" i="5"/>
  <c r="AQ1506" i="5"/>
  <c r="AQ1505" i="5"/>
  <c r="AQ1504" i="5"/>
  <c r="AQ1503" i="5"/>
  <c r="AQ1502" i="5"/>
  <c r="AQ1501" i="5"/>
  <c r="AQ1500" i="5"/>
  <c r="AQ1499" i="5"/>
  <c r="AQ1498" i="5"/>
  <c r="AQ1497" i="5"/>
  <c r="AQ1496" i="5"/>
  <c r="AQ1495" i="5"/>
  <c r="AQ1494" i="5"/>
  <c r="AQ1493" i="5"/>
  <c r="AQ1492" i="5"/>
  <c r="AQ1491" i="5"/>
  <c r="AQ1490" i="5"/>
  <c r="AQ1489" i="5"/>
  <c r="AQ1488" i="5"/>
  <c r="AQ1487" i="5"/>
  <c r="AQ1486" i="5"/>
  <c r="AQ1485" i="5"/>
  <c r="AQ1484" i="5"/>
  <c r="AQ1483" i="5"/>
  <c r="AQ1482" i="5"/>
  <c r="AQ1481" i="5"/>
  <c r="AQ1480" i="5"/>
  <c r="AQ1479" i="5"/>
  <c r="AQ1478" i="5"/>
  <c r="AQ1477" i="5"/>
  <c r="AQ1476" i="5"/>
  <c r="AQ1475" i="5"/>
  <c r="AQ1474" i="5"/>
  <c r="AQ1473" i="5"/>
  <c r="AQ1472" i="5"/>
  <c r="AQ1471" i="5"/>
  <c r="AQ1470" i="5"/>
  <c r="AQ1469" i="5"/>
  <c r="AQ1468" i="5"/>
  <c r="AQ1467" i="5"/>
  <c r="AQ1466" i="5"/>
  <c r="AQ1465" i="5"/>
  <c r="AQ1464" i="5"/>
  <c r="AQ1463" i="5"/>
  <c r="AQ1462" i="5"/>
  <c r="AQ1461" i="5"/>
  <c r="AQ1460" i="5"/>
  <c r="AQ1459" i="5"/>
  <c r="AQ1458" i="5"/>
  <c r="AQ1457" i="5"/>
  <c r="AQ1456" i="5"/>
  <c r="AQ1455" i="5"/>
  <c r="AQ1454" i="5"/>
  <c r="AQ1453" i="5"/>
  <c r="AQ1452" i="5"/>
  <c r="AQ1451" i="5"/>
  <c r="AQ1450" i="5"/>
  <c r="AQ1449" i="5"/>
  <c r="AQ1448" i="5"/>
  <c r="AQ1447" i="5"/>
  <c r="AQ1446" i="5"/>
  <c r="AQ1445" i="5"/>
  <c r="AQ1444" i="5"/>
  <c r="AQ1443" i="5"/>
  <c r="AQ1442" i="5"/>
  <c r="AQ1441" i="5"/>
  <c r="AQ1440" i="5"/>
  <c r="AQ1439" i="5"/>
  <c r="AQ1438" i="5"/>
  <c r="AQ1437" i="5"/>
  <c r="AQ1436" i="5"/>
  <c r="AQ1435" i="5"/>
  <c r="AQ1434" i="5"/>
  <c r="AQ1433" i="5"/>
  <c r="AQ1432" i="5"/>
  <c r="AQ1431" i="5"/>
  <c r="AQ1430" i="5"/>
  <c r="AQ1429" i="5"/>
  <c r="AQ1428" i="5"/>
  <c r="AQ1427" i="5"/>
  <c r="AQ1426" i="5"/>
  <c r="AQ1425" i="5"/>
  <c r="AQ1424" i="5"/>
  <c r="AQ1423" i="5"/>
  <c r="AQ1422" i="5"/>
  <c r="AQ1421" i="5"/>
  <c r="AQ1420" i="5"/>
  <c r="AQ1419" i="5"/>
  <c r="AQ1418" i="5"/>
  <c r="AQ1417" i="5"/>
  <c r="AQ1416" i="5"/>
  <c r="AQ1415" i="5"/>
  <c r="AQ1414" i="5"/>
  <c r="AQ1413" i="5"/>
  <c r="AQ1412" i="5"/>
  <c r="AQ1411" i="5"/>
  <c r="AQ1410" i="5"/>
  <c r="AQ1409" i="5"/>
  <c r="AQ1408" i="5"/>
  <c r="AQ1407" i="5"/>
  <c r="AQ1406" i="5"/>
  <c r="AQ1405" i="5"/>
  <c r="AQ1404" i="5"/>
  <c r="AQ1403" i="5"/>
  <c r="AQ1402" i="5"/>
  <c r="AQ1401" i="5"/>
  <c r="AQ1400" i="5"/>
  <c r="AQ1399" i="5"/>
  <c r="AQ1398" i="5"/>
  <c r="AQ1397" i="5"/>
  <c r="AQ1396" i="5"/>
  <c r="AQ1395" i="5"/>
  <c r="AQ1394" i="5"/>
  <c r="AQ1393" i="5"/>
  <c r="AQ1392" i="5"/>
  <c r="AQ1391" i="5"/>
  <c r="AQ1390" i="5"/>
  <c r="AQ1389" i="5"/>
  <c r="AQ1388" i="5"/>
  <c r="AQ1387" i="5"/>
  <c r="AQ1386" i="5"/>
  <c r="AQ1385" i="5"/>
  <c r="AQ1384" i="5"/>
  <c r="AQ1383" i="5"/>
  <c r="AQ1382" i="5"/>
  <c r="AQ1381" i="5"/>
  <c r="AQ1380" i="5"/>
  <c r="AQ1379" i="5"/>
  <c r="AQ1378" i="5"/>
  <c r="AQ1377" i="5"/>
  <c r="AQ1376" i="5"/>
  <c r="AQ1375" i="5"/>
  <c r="AQ1374" i="5"/>
  <c r="AQ1373" i="5"/>
  <c r="AQ1372" i="5"/>
  <c r="AQ1371" i="5"/>
  <c r="AQ1370" i="5"/>
  <c r="AQ1369" i="5"/>
  <c r="AQ1368" i="5"/>
  <c r="AQ1367" i="5"/>
  <c r="AQ1366" i="5"/>
  <c r="AQ1365" i="5"/>
  <c r="AQ1364" i="5"/>
  <c r="AQ1363" i="5"/>
  <c r="AQ1362" i="5"/>
  <c r="AQ1361" i="5"/>
  <c r="AQ1360" i="5"/>
  <c r="AQ1359" i="5"/>
  <c r="AQ1358" i="5"/>
  <c r="AQ1357" i="5"/>
  <c r="AQ1356" i="5"/>
  <c r="AQ1355" i="5"/>
  <c r="AQ1354" i="5"/>
  <c r="AQ1353" i="5"/>
  <c r="AQ1352" i="5"/>
  <c r="AQ1351" i="5"/>
  <c r="AQ1350" i="5"/>
  <c r="AQ1349" i="5"/>
  <c r="AQ1348" i="5"/>
  <c r="AQ1347" i="5"/>
  <c r="AQ1346" i="5"/>
  <c r="AQ1345" i="5"/>
  <c r="AQ1344" i="5"/>
  <c r="AQ1343" i="5"/>
  <c r="AQ1342" i="5"/>
  <c r="AQ1341" i="5"/>
  <c r="AQ1340" i="5"/>
  <c r="AQ1339" i="5"/>
  <c r="AQ1338" i="5"/>
  <c r="AQ1337" i="5"/>
  <c r="AQ1336" i="5"/>
  <c r="AQ1335" i="5"/>
  <c r="AQ1334" i="5"/>
  <c r="AQ1333" i="5"/>
  <c r="AQ1332" i="5"/>
  <c r="AQ1331" i="5"/>
  <c r="AQ1330" i="5"/>
  <c r="AQ1329" i="5"/>
  <c r="AQ1328" i="5"/>
  <c r="AQ1327" i="5"/>
  <c r="AQ1326" i="5"/>
  <c r="AQ1325" i="5"/>
  <c r="AQ1324" i="5"/>
  <c r="AQ1323" i="5"/>
  <c r="AQ1322" i="5"/>
  <c r="AQ1321" i="5"/>
  <c r="AQ1320" i="5"/>
  <c r="AQ1319" i="5"/>
  <c r="AQ1318" i="5"/>
  <c r="AQ1317" i="5"/>
  <c r="AQ1316" i="5"/>
  <c r="AQ1315" i="5"/>
  <c r="AQ1314" i="5"/>
  <c r="AQ1313" i="5"/>
  <c r="AQ1312" i="5"/>
  <c r="AQ1311" i="5"/>
  <c r="AQ1310" i="5"/>
  <c r="AQ1309" i="5"/>
  <c r="AQ1308" i="5"/>
  <c r="AQ1307" i="5"/>
  <c r="AQ1306" i="5"/>
  <c r="AQ1305" i="5"/>
  <c r="AQ1304" i="5"/>
  <c r="AQ1303" i="5"/>
  <c r="AQ1302" i="5"/>
  <c r="AQ1301" i="5"/>
  <c r="AQ1300" i="5"/>
  <c r="AQ1299" i="5"/>
  <c r="AQ1298" i="5"/>
  <c r="AQ1297" i="5"/>
  <c r="AQ1296" i="5"/>
  <c r="AQ1295" i="5"/>
  <c r="AQ1294" i="5"/>
  <c r="AQ1293" i="5"/>
  <c r="AQ1292" i="5"/>
  <c r="AQ1291" i="5"/>
  <c r="AQ1290" i="5"/>
  <c r="AQ1289" i="5"/>
  <c r="AQ1288" i="5"/>
  <c r="AQ1287" i="5"/>
  <c r="AQ1286" i="5"/>
  <c r="AQ1285" i="5"/>
  <c r="AQ1284" i="5"/>
  <c r="AQ1283" i="5"/>
  <c r="AQ1282" i="5"/>
  <c r="AQ1281" i="5"/>
  <c r="AQ1280" i="5"/>
  <c r="AQ1279" i="5"/>
  <c r="AQ1278" i="5"/>
  <c r="AQ1277" i="5"/>
  <c r="AQ1276" i="5"/>
  <c r="AQ1275" i="5"/>
  <c r="AQ1274" i="5"/>
  <c r="AQ1273" i="5"/>
  <c r="AQ1272" i="5"/>
  <c r="AQ1271" i="5"/>
  <c r="AQ1270" i="5"/>
  <c r="AQ1269" i="5"/>
  <c r="AQ1268" i="5"/>
  <c r="AQ1267" i="5"/>
  <c r="AQ1266" i="5"/>
  <c r="AQ1265" i="5"/>
  <c r="AQ1264" i="5"/>
  <c r="AQ1263" i="5"/>
  <c r="AQ1262" i="5"/>
  <c r="AQ1261" i="5"/>
  <c r="AQ1260" i="5"/>
  <c r="AQ1259" i="5"/>
  <c r="AQ1258" i="5"/>
  <c r="AQ1257" i="5"/>
  <c r="AQ1256" i="5"/>
  <c r="AQ1255" i="5"/>
  <c r="AQ1254" i="5"/>
  <c r="AQ1253" i="5"/>
  <c r="AQ1252" i="5"/>
  <c r="AQ1251" i="5"/>
  <c r="AQ1250" i="5"/>
  <c r="AQ1249" i="5"/>
  <c r="AQ1248" i="5"/>
  <c r="AQ1247" i="5"/>
  <c r="AQ1246" i="5"/>
  <c r="AQ1245" i="5"/>
  <c r="AQ1244" i="5"/>
  <c r="AQ1243" i="5"/>
  <c r="AQ1242" i="5"/>
  <c r="AQ1241" i="5"/>
  <c r="AQ1240" i="5"/>
  <c r="AQ1239" i="5"/>
  <c r="AQ1238" i="5"/>
  <c r="AQ1237" i="5"/>
  <c r="AQ1236" i="5"/>
  <c r="AQ1235" i="5"/>
  <c r="AQ1234" i="5"/>
  <c r="AQ1233" i="5"/>
  <c r="AQ1232" i="5"/>
  <c r="AQ1231" i="5"/>
  <c r="AQ1230" i="5"/>
  <c r="AQ1229" i="5"/>
  <c r="AQ1228" i="5"/>
  <c r="AQ1227" i="5"/>
  <c r="AQ1226" i="5"/>
  <c r="AQ1225" i="5"/>
  <c r="AQ1224" i="5"/>
  <c r="AQ1223" i="5"/>
  <c r="AQ1222" i="5"/>
  <c r="AQ1221" i="5"/>
  <c r="AQ1220" i="5"/>
  <c r="AQ1219" i="5"/>
  <c r="AQ1218" i="5"/>
  <c r="AQ1217" i="5"/>
  <c r="AQ1216" i="5"/>
  <c r="AQ1215" i="5"/>
  <c r="AQ1214" i="5"/>
  <c r="AQ1213" i="5"/>
  <c r="AQ1212" i="5"/>
  <c r="AQ1211" i="5"/>
  <c r="AQ1210" i="5"/>
  <c r="AQ1209" i="5"/>
  <c r="AQ1208" i="5"/>
  <c r="AQ1207" i="5"/>
  <c r="AQ1206" i="5"/>
  <c r="AQ1205" i="5"/>
  <c r="AQ1204" i="5"/>
  <c r="AQ1203" i="5"/>
  <c r="AQ1202" i="5"/>
  <c r="AQ1201" i="5"/>
  <c r="AQ1200" i="5"/>
  <c r="AQ1199" i="5"/>
  <c r="AQ1198" i="5"/>
  <c r="AQ1197" i="5"/>
  <c r="AQ1196" i="5"/>
  <c r="AQ1195" i="5"/>
  <c r="AQ1194" i="5"/>
  <c r="AQ1193" i="5"/>
  <c r="AQ1192" i="5"/>
  <c r="AQ1191" i="5"/>
  <c r="AQ1190" i="5"/>
  <c r="AQ1189" i="5"/>
  <c r="AQ1188" i="5"/>
  <c r="AQ1187" i="5"/>
  <c r="AQ1186" i="5"/>
  <c r="AQ1185" i="5"/>
  <c r="AQ1184" i="5"/>
  <c r="AQ1183" i="5"/>
  <c r="AQ1182" i="5"/>
  <c r="AQ1181" i="5"/>
  <c r="AQ1180" i="5"/>
  <c r="AQ1179" i="5"/>
  <c r="AQ1178" i="5"/>
  <c r="AQ1177" i="5"/>
  <c r="AQ1176" i="5"/>
  <c r="AQ1175" i="5"/>
  <c r="AQ1174" i="5"/>
  <c r="AQ1173" i="5"/>
  <c r="AQ1172" i="5"/>
  <c r="AQ1171" i="5"/>
  <c r="AQ1170" i="5"/>
  <c r="AQ1169" i="5"/>
  <c r="AQ1168" i="5"/>
  <c r="AQ1167" i="5"/>
  <c r="AQ1166" i="5"/>
  <c r="AQ1165" i="5"/>
  <c r="AQ1164" i="5"/>
  <c r="AQ1163" i="5"/>
  <c r="AQ1162" i="5"/>
  <c r="AQ1161" i="5"/>
  <c r="AQ1160" i="5"/>
  <c r="AQ1159" i="5"/>
  <c r="AQ1158" i="5"/>
  <c r="AQ1157" i="5"/>
  <c r="AQ1156" i="5"/>
  <c r="AQ1155" i="5"/>
  <c r="AQ1154" i="5"/>
  <c r="AQ1153" i="5"/>
  <c r="AQ1152" i="5"/>
  <c r="AQ1151" i="5"/>
  <c r="AQ1150" i="5"/>
  <c r="AQ1149" i="5"/>
  <c r="AQ1148" i="5"/>
  <c r="AQ1147" i="5"/>
  <c r="AQ1146" i="5"/>
  <c r="AQ1145" i="5"/>
  <c r="AQ1144" i="5"/>
  <c r="AQ1143" i="5"/>
  <c r="AQ1142" i="5"/>
  <c r="AQ1141" i="5"/>
  <c r="AQ1140" i="5"/>
  <c r="AQ1139" i="5"/>
  <c r="AQ1138" i="5"/>
  <c r="AQ1137" i="5"/>
  <c r="AQ1136" i="5"/>
  <c r="AQ1135" i="5"/>
  <c r="AQ1134" i="5"/>
  <c r="AQ1133" i="5"/>
  <c r="AQ1132" i="5"/>
  <c r="AQ1131" i="5"/>
  <c r="AQ1130" i="5"/>
  <c r="AQ1129" i="5"/>
  <c r="AQ1128" i="5"/>
  <c r="AQ1127" i="5"/>
  <c r="AQ1126" i="5"/>
  <c r="AQ1125" i="5"/>
  <c r="AQ1124" i="5"/>
  <c r="AQ1123" i="5"/>
  <c r="AQ1122" i="5"/>
  <c r="AQ1121" i="5"/>
  <c r="AQ1120" i="5"/>
  <c r="AQ1119" i="5"/>
  <c r="AQ1118" i="5"/>
  <c r="AQ1117" i="5"/>
  <c r="AQ1116" i="5"/>
  <c r="AQ1115" i="5"/>
  <c r="AQ1114" i="5"/>
  <c r="AQ1113" i="5"/>
  <c r="AQ1112" i="5"/>
  <c r="AQ1111" i="5"/>
  <c r="AQ1110" i="5"/>
  <c r="AQ1109" i="5"/>
  <c r="AQ1108" i="5"/>
  <c r="AQ1107" i="5"/>
  <c r="AQ1106" i="5"/>
  <c r="AQ1105" i="5"/>
  <c r="AQ1104" i="5"/>
  <c r="AQ1103" i="5"/>
  <c r="AQ1102" i="5"/>
  <c r="AQ1101" i="5"/>
  <c r="AQ1100" i="5"/>
  <c r="AQ1099" i="5"/>
  <c r="AQ1098" i="5"/>
  <c r="AQ1097" i="5"/>
  <c r="AQ1096" i="5"/>
  <c r="AQ1095" i="5"/>
  <c r="AQ1094" i="5"/>
  <c r="AQ1093" i="5"/>
  <c r="AQ1092" i="5"/>
  <c r="AQ1091" i="5"/>
  <c r="AQ1090" i="5"/>
  <c r="AQ1089" i="5"/>
  <c r="AQ1088" i="5"/>
  <c r="AQ1087" i="5"/>
  <c r="AQ1086" i="5"/>
  <c r="AQ1085" i="5"/>
  <c r="AQ1084" i="5"/>
  <c r="AQ1083" i="5"/>
  <c r="AQ1082" i="5"/>
  <c r="AQ1081" i="5"/>
  <c r="AQ1080" i="5"/>
  <c r="AQ1079" i="5"/>
  <c r="AQ1078" i="5"/>
  <c r="AQ1077" i="5"/>
  <c r="AQ1076" i="5"/>
  <c r="AQ1075" i="5"/>
  <c r="AQ1074" i="5"/>
  <c r="AQ1073" i="5"/>
  <c r="AQ1072" i="5"/>
  <c r="AQ1071" i="5"/>
  <c r="AQ1070" i="5"/>
  <c r="AQ1069" i="5"/>
  <c r="AQ1068" i="5"/>
  <c r="AQ1067" i="5"/>
  <c r="AQ1066" i="5"/>
  <c r="AQ1065" i="5"/>
  <c r="AQ1064" i="5"/>
  <c r="AQ1063" i="5"/>
  <c r="AQ1062" i="5"/>
  <c r="AQ1061" i="5"/>
  <c r="AQ1060" i="5"/>
  <c r="AQ1059" i="5"/>
  <c r="AQ1058" i="5"/>
  <c r="AQ1057" i="5"/>
  <c r="AQ1056" i="5"/>
  <c r="AQ1055" i="5"/>
  <c r="AQ1054" i="5"/>
  <c r="AQ1053" i="5"/>
  <c r="AQ1052" i="5"/>
  <c r="AQ1051" i="5"/>
  <c r="AQ1050" i="5"/>
  <c r="AQ1049" i="5"/>
  <c r="AQ1048" i="5"/>
  <c r="AQ1047" i="5"/>
  <c r="AQ1046" i="5"/>
  <c r="AQ1045" i="5"/>
  <c r="AQ1044" i="5"/>
  <c r="AQ1043" i="5"/>
  <c r="AQ1042" i="5"/>
  <c r="AQ1041" i="5"/>
  <c r="AQ1040" i="5"/>
  <c r="AQ1039" i="5"/>
  <c r="AQ1038" i="5"/>
  <c r="AQ1037" i="5"/>
  <c r="AQ1036" i="5"/>
  <c r="AQ1035" i="5"/>
  <c r="AQ1034" i="5"/>
  <c r="AQ1033" i="5"/>
  <c r="AQ1032" i="5"/>
  <c r="AQ1031" i="5"/>
  <c r="AQ1030" i="5"/>
  <c r="AQ1029" i="5"/>
  <c r="AQ1028" i="5"/>
  <c r="AQ1027" i="5"/>
  <c r="AQ1026" i="5"/>
  <c r="AQ1025" i="5"/>
  <c r="AQ1024" i="5"/>
  <c r="AQ1023" i="5"/>
  <c r="AQ1022" i="5"/>
  <c r="AQ1021" i="5"/>
  <c r="AQ1020" i="5"/>
  <c r="AQ1019" i="5"/>
  <c r="AQ1018" i="5"/>
  <c r="AQ1017" i="5"/>
  <c r="AQ1016" i="5"/>
  <c r="AQ1015" i="5"/>
  <c r="AQ1014" i="5"/>
  <c r="AQ1013" i="5"/>
  <c r="AQ1012" i="5"/>
  <c r="AQ1011" i="5"/>
  <c r="AQ1010" i="5"/>
  <c r="AQ1009" i="5"/>
  <c r="AQ1008" i="5"/>
  <c r="AQ1007" i="5"/>
  <c r="AQ1006" i="5"/>
  <c r="AQ1005" i="5"/>
  <c r="AQ1004" i="5"/>
  <c r="AQ1003" i="5"/>
  <c r="AQ1002" i="5"/>
  <c r="AQ1001" i="5"/>
  <c r="AQ1000" i="5"/>
  <c r="AQ999" i="5"/>
  <c r="AQ998" i="5"/>
  <c r="AQ997" i="5"/>
  <c r="AQ996" i="5"/>
  <c r="AQ995" i="5"/>
  <c r="AQ994" i="5"/>
  <c r="AQ993" i="5"/>
  <c r="AQ992" i="5"/>
  <c r="AQ991" i="5"/>
  <c r="AQ990" i="5"/>
  <c r="AQ989" i="5"/>
  <c r="AQ988" i="5"/>
  <c r="AQ987" i="5"/>
  <c r="AQ986" i="5"/>
  <c r="AQ985" i="5"/>
  <c r="AQ984" i="5"/>
  <c r="AQ983" i="5"/>
  <c r="AQ982" i="5"/>
  <c r="AQ981" i="5"/>
  <c r="AQ980" i="5"/>
  <c r="AQ979" i="5"/>
  <c r="AQ978" i="5"/>
  <c r="AQ977" i="5"/>
  <c r="AQ976" i="5"/>
  <c r="AQ975" i="5"/>
  <c r="AQ974" i="5"/>
  <c r="AQ973" i="5"/>
  <c r="AQ972" i="5"/>
  <c r="AQ971" i="5"/>
  <c r="AQ970" i="5"/>
  <c r="AQ969" i="5"/>
  <c r="AQ968" i="5"/>
  <c r="AQ967" i="5"/>
  <c r="AQ966" i="5"/>
  <c r="AQ965" i="5"/>
  <c r="AQ964" i="5"/>
  <c r="AQ963" i="5"/>
  <c r="AQ962" i="5"/>
  <c r="AQ961" i="5"/>
  <c r="AQ960" i="5"/>
  <c r="AQ959" i="5"/>
  <c r="AQ958" i="5"/>
  <c r="AQ957" i="5"/>
  <c r="AQ956" i="5"/>
  <c r="AQ955" i="5"/>
  <c r="AQ954" i="5"/>
  <c r="AQ953" i="5"/>
  <c r="AQ952" i="5"/>
  <c r="AQ951" i="5"/>
  <c r="AQ950" i="5"/>
  <c r="AQ949" i="5"/>
  <c r="AQ948" i="5"/>
  <c r="AQ947" i="5"/>
  <c r="AQ946" i="5"/>
  <c r="AQ945" i="5"/>
  <c r="AQ944" i="5"/>
  <c r="AQ943" i="5"/>
  <c r="AQ942" i="5"/>
  <c r="AQ941" i="5"/>
  <c r="AQ940" i="5"/>
  <c r="AQ939" i="5"/>
  <c r="AQ938" i="5"/>
  <c r="AQ937" i="5"/>
  <c r="AQ936" i="5"/>
  <c r="AQ935" i="5"/>
  <c r="AQ934" i="5"/>
  <c r="AQ933" i="5"/>
  <c r="AQ932" i="5"/>
  <c r="AQ931" i="5"/>
  <c r="AQ930" i="5"/>
  <c r="AQ929" i="5"/>
  <c r="AQ928" i="5"/>
  <c r="AQ927" i="5"/>
  <c r="AQ926" i="5"/>
  <c r="AQ925" i="5"/>
  <c r="AQ924" i="5"/>
  <c r="AQ923" i="5"/>
  <c r="AQ922" i="5"/>
  <c r="AQ921" i="5"/>
  <c r="AQ920" i="5"/>
  <c r="AQ919" i="5"/>
  <c r="AQ918" i="5"/>
  <c r="AQ917" i="5"/>
  <c r="AQ916" i="5"/>
  <c r="AQ915" i="5"/>
  <c r="AQ914" i="5"/>
  <c r="AQ913" i="5"/>
  <c r="AQ912" i="5"/>
  <c r="AQ911" i="5"/>
  <c r="AQ910" i="5"/>
  <c r="AQ909" i="5"/>
  <c r="AQ908" i="5"/>
  <c r="AQ907" i="5"/>
  <c r="AQ906" i="5"/>
  <c r="AQ905" i="5"/>
  <c r="AQ904" i="5"/>
  <c r="AQ903" i="5"/>
  <c r="AQ902" i="5"/>
  <c r="AQ901" i="5"/>
  <c r="AQ900" i="5"/>
  <c r="AQ899" i="5"/>
  <c r="AQ898" i="5"/>
  <c r="AQ897" i="5"/>
  <c r="AQ896" i="5"/>
  <c r="AQ895" i="5"/>
  <c r="AQ894" i="5"/>
  <c r="AQ893" i="5"/>
  <c r="AQ892" i="5"/>
  <c r="AQ891" i="5"/>
  <c r="AQ890" i="5"/>
  <c r="AQ889" i="5"/>
  <c r="AQ888" i="5"/>
  <c r="AQ887" i="5"/>
  <c r="AQ886" i="5"/>
  <c r="AQ885" i="5"/>
  <c r="AQ884" i="5"/>
  <c r="AQ883" i="5"/>
  <c r="AQ882" i="5"/>
  <c r="AQ881" i="5"/>
  <c r="AQ880" i="5"/>
  <c r="AQ879" i="5"/>
  <c r="AQ878" i="5"/>
  <c r="AQ877" i="5"/>
  <c r="AQ876" i="5"/>
  <c r="AQ875" i="5"/>
  <c r="AQ874" i="5"/>
  <c r="AQ873" i="5"/>
  <c r="AQ872" i="5"/>
  <c r="AQ871" i="5"/>
  <c r="AQ870" i="5"/>
  <c r="AQ869" i="5"/>
  <c r="AQ868" i="5"/>
  <c r="AQ867" i="5"/>
  <c r="AQ866" i="5"/>
  <c r="AQ865" i="5"/>
  <c r="AQ864" i="5"/>
  <c r="AQ863" i="5"/>
  <c r="AQ862" i="5"/>
  <c r="AQ861" i="5"/>
  <c r="AQ860" i="5"/>
  <c r="AQ859" i="5"/>
  <c r="AQ858" i="5"/>
  <c r="AQ857" i="5"/>
  <c r="AQ856" i="5"/>
  <c r="AQ855" i="5"/>
  <c r="AQ854" i="5"/>
  <c r="AQ853" i="5"/>
  <c r="AQ852" i="5"/>
  <c r="AQ851" i="5"/>
  <c r="AQ850" i="5"/>
  <c r="AQ849" i="5"/>
  <c r="AQ848" i="5"/>
  <c r="AQ847" i="5"/>
  <c r="AQ846" i="5"/>
  <c r="AQ845" i="5"/>
  <c r="AQ844" i="5"/>
  <c r="AQ843" i="5"/>
  <c r="AQ842" i="5"/>
  <c r="AQ841" i="5"/>
  <c r="AQ840" i="5"/>
  <c r="AQ839" i="5"/>
  <c r="AQ838" i="5"/>
  <c r="AQ837" i="5"/>
  <c r="AQ836" i="5"/>
  <c r="AQ835" i="5"/>
  <c r="AQ834" i="5"/>
  <c r="AQ833" i="5"/>
  <c r="AQ832" i="5"/>
  <c r="AQ831" i="5"/>
  <c r="AQ830" i="5"/>
  <c r="AQ829" i="5"/>
  <c r="AQ828" i="5"/>
  <c r="AQ827" i="5"/>
  <c r="AQ826" i="5"/>
  <c r="AQ825" i="5"/>
  <c r="AQ824" i="5"/>
  <c r="AQ823" i="5"/>
  <c r="AQ822" i="5"/>
  <c r="AQ821" i="5"/>
  <c r="AQ820" i="5"/>
  <c r="AQ819" i="5"/>
  <c r="AQ818" i="5"/>
  <c r="AQ817" i="5"/>
  <c r="AQ816" i="5"/>
  <c r="AQ815" i="5"/>
  <c r="AQ814" i="5"/>
  <c r="AQ813" i="5"/>
  <c r="AQ812" i="5"/>
  <c r="AQ811" i="5"/>
  <c r="AQ810" i="5"/>
  <c r="AQ809" i="5"/>
  <c r="AQ808" i="5"/>
  <c r="AQ807" i="5"/>
  <c r="AQ806" i="5"/>
  <c r="AQ805" i="5"/>
  <c r="AQ804" i="5"/>
  <c r="AQ803" i="5"/>
  <c r="AQ802" i="5"/>
  <c r="AQ801" i="5"/>
  <c r="AQ800" i="5"/>
  <c r="AQ799" i="5"/>
  <c r="AQ798" i="5"/>
  <c r="AQ797" i="5"/>
  <c r="AQ796" i="5"/>
  <c r="AQ795" i="5"/>
  <c r="AQ794" i="5"/>
  <c r="AQ793" i="5"/>
  <c r="AQ792" i="5"/>
  <c r="AQ791" i="5"/>
  <c r="AQ790" i="5"/>
  <c r="AQ789" i="5"/>
  <c r="AQ788" i="5"/>
  <c r="AQ787" i="5"/>
  <c r="AQ786" i="5"/>
  <c r="AQ785" i="5"/>
  <c r="AQ784" i="5"/>
  <c r="AQ783" i="5"/>
  <c r="AQ782" i="5"/>
  <c r="AQ781" i="5"/>
  <c r="AQ780" i="5"/>
  <c r="AQ779" i="5"/>
  <c r="AQ778" i="5"/>
  <c r="AQ777" i="5"/>
  <c r="AQ776" i="5"/>
  <c r="AQ775" i="5"/>
  <c r="AQ774" i="5"/>
  <c r="AQ773" i="5"/>
  <c r="AQ772" i="5"/>
  <c r="AQ771" i="5"/>
  <c r="AQ770" i="5"/>
  <c r="AQ769" i="5"/>
  <c r="AQ768" i="5"/>
  <c r="AQ767" i="5"/>
  <c r="AQ766" i="5"/>
  <c r="AQ765" i="5"/>
  <c r="AQ764" i="5"/>
  <c r="AQ763" i="5"/>
  <c r="AQ762" i="5"/>
  <c r="AQ761" i="5"/>
  <c r="AQ760" i="5"/>
  <c r="AQ759" i="5"/>
  <c r="AQ758" i="5"/>
  <c r="AQ757" i="5"/>
  <c r="AQ756" i="5"/>
  <c r="AQ755" i="5"/>
  <c r="AQ754" i="5"/>
  <c r="AQ753" i="5"/>
  <c r="AQ752" i="5"/>
  <c r="AQ751" i="5"/>
  <c r="AQ750" i="5"/>
  <c r="AQ749" i="5"/>
  <c r="AQ748" i="5"/>
  <c r="AQ747" i="5"/>
  <c r="AQ746" i="5"/>
  <c r="AQ745" i="5"/>
  <c r="AQ744" i="5"/>
  <c r="AQ743" i="5"/>
  <c r="AQ742" i="5"/>
  <c r="AQ741" i="5"/>
  <c r="AQ740" i="5"/>
  <c r="AQ739" i="5"/>
  <c r="AQ738" i="5"/>
  <c r="AQ737" i="5"/>
  <c r="AQ736" i="5"/>
  <c r="AQ735" i="5"/>
  <c r="AQ734" i="5"/>
  <c r="AQ733" i="5"/>
  <c r="AQ732" i="5"/>
  <c r="AQ731" i="5"/>
  <c r="AQ730" i="5"/>
  <c r="AQ729" i="5"/>
  <c r="AQ728" i="5"/>
  <c r="AQ727" i="5"/>
  <c r="AQ726" i="5"/>
  <c r="AQ725" i="5"/>
  <c r="AQ724" i="5"/>
  <c r="AQ723" i="5"/>
  <c r="AQ722" i="5"/>
  <c r="AQ721" i="5"/>
  <c r="AQ720" i="5"/>
  <c r="AQ719" i="5"/>
  <c r="AQ718" i="5"/>
  <c r="AQ717" i="5"/>
  <c r="AQ716" i="5"/>
  <c r="AQ715" i="5"/>
  <c r="AQ714" i="5"/>
  <c r="AQ713" i="5"/>
  <c r="AQ712" i="5"/>
  <c r="AQ711" i="5"/>
  <c r="AQ710" i="5"/>
  <c r="AQ709" i="5"/>
  <c r="AQ708" i="5"/>
  <c r="AQ707" i="5"/>
  <c r="AQ706" i="5"/>
  <c r="AQ705" i="5"/>
  <c r="AQ704" i="5"/>
  <c r="AQ703" i="5"/>
  <c r="AQ702" i="5"/>
  <c r="AQ701" i="5"/>
  <c r="AQ700" i="5"/>
  <c r="AQ699" i="5"/>
  <c r="AQ698" i="5"/>
  <c r="AQ697" i="5"/>
  <c r="AQ696" i="5"/>
  <c r="AQ695" i="5"/>
  <c r="AQ694" i="5"/>
  <c r="AQ693" i="5"/>
  <c r="AQ692" i="5"/>
  <c r="AQ691" i="5"/>
  <c r="AQ690" i="5"/>
  <c r="AQ689" i="5"/>
  <c r="AQ688" i="5"/>
  <c r="AQ687" i="5"/>
  <c r="AQ686" i="5"/>
  <c r="AQ685" i="5"/>
  <c r="AQ684" i="5"/>
  <c r="AQ683" i="5"/>
  <c r="AQ682" i="5"/>
  <c r="AQ681" i="5"/>
  <c r="AQ680" i="5"/>
  <c r="AQ679" i="5"/>
  <c r="AQ678" i="5"/>
  <c r="AQ677" i="5"/>
  <c r="AQ676" i="5"/>
  <c r="AQ675" i="5"/>
  <c r="AQ674" i="5"/>
  <c r="AQ673" i="5"/>
  <c r="AQ672" i="5"/>
  <c r="AQ671" i="5"/>
  <c r="AQ670" i="5"/>
  <c r="AQ669" i="5"/>
  <c r="AQ668" i="5"/>
  <c r="AQ667" i="5"/>
  <c r="AQ666" i="5"/>
  <c r="AQ665" i="5"/>
  <c r="AQ664" i="5"/>
  <c r="AQ663" i="5"/>
  <c r="AQ662" i="5"/>
  <c r="AQ661" i="5"/>
  <c r="AQ660" i="5"/>
  <c r="AQ659" i="5"/>
  <c r="AQ658" i="5"/>
  <c r="AQ657" i="5"/>
  <c r="AQ656" i="5"/>
  <c r="AQ654" i="5"/>
  <c r="AQ655" i="5"/>
  <c r="AQ652" i="5"/>
  <c r="AQ653" i="5"/>
  <c r="AQ650" i="5"/>
  <c r="AQ651" i="5"/>
  <c r="AQ648" i="5"/>
  <c r="AQ649" i="5"/>
  <c r="AQ646" i="5"/>
  <c r="AQ647" i="5"/>
  <c r="AQ644" i="5"/>
  <c r="AQ645" i="5"/>
  <c r="AQ642" i="5"/>
  <c r="AQ643" i="5"/>
  <c r="AQ640" i="5"/>
  <c r="AQ641" i="5"/>
  <c r="AQ638" i="5"/>
  <c r="AQ639" i="5"/>
  <c r="AQ636" i="5"/>
  <c r="AQ637" i="5"/>
  <c r="AQ634" i="5"/>
  <c r="AQ635" i="5"/>
  <c r="AQ632" i="5"/>
  <c r="AQ633" i="5"/>
  <c r="AQ630" i="5"/>
  <c r="AQ631" i="5"/>
  <c r="AQ628" i="5"/>
  <c r="AQ629" i="5"/>
  <c r="AQ626" i="5"/>
  <c r="AQ627" i="5"/>
  <c r="AQ624" i="5"/>
  <c r="AQ625" i="5"/>
  <c r="AQ622" i="5"/>
  <c r="AQ623" i="5"/>
  <c r="AQ620" i="5"/>
  <c r="AQ621" i="5"/>
  <c r="AQ618" i="5"/>
  <c r="AQ619" i="5"/>
  <c r="AQ616" i="5"/>
  <c r="AQ617" i="5"/>
  <c r="AQ615" i="5"/>
  <c r="AQ614" i="5"/>
  <c r="AQ613" i="5"/>
  <c r="AQ612" i="5"/>
  <c r="AQ611" i="5"/>
  <c r="AQ610" i="5"/>
  <c r="AQ609" i="5"/>
  <c r="AQ608" i="5"/>
  <c r="AQ607" i="5"/>
  <c r="AQ606" i="5"/>
  <c r="AQ605" i="5"/>
  <c r="AQ604" i="5"/>
  <c r="AQ603" i="5"/>
  <c r="AQ602" i="5"/>
  <c r="AQ601" i="5"/>
  <c r="AQ600" i="5"/>
  <c r="AQ599" i="5"/>
  <c r="AQ598" i="5"/>
  <c r="AQ597" i="5"/>
  <c r="AQ596" i="5"/>
  <c r="AQ595" i="5"/>
  <c r="AQ594" i="5"/>
  <c r="AQ593" i="5"/>
  <c r="AQ592" i="5"/>
  <c r="AQ591" i="5"/>
  <c r="AQ590" i="5"/>
  <c r="AQ589" i="5"/>
  <c r="AQ588" i="5"/>
  <c r="AQ587" i="5"/>
  <c r="AQ586" i="5"/>
  <c r="AQ585" i="5"/>
  <c r="AQ584" i="5"/>
  <c r="AQ583" i="5"/>
  <c r="AQ582" i="5"/>
  <c r="AQ581" i="5"/>
  <c r="AQ580" i="5"/>
  <c r="AQ579" i="5"/>
  <c r="AQ578" i="5"/>
  <c r="AQ577" i="5"/>
  <c r="AQ576" i="5"/>
  <c r="AQ575" i="5"/>
  <c r="AQ574" i="5"/>
  <c r="AQ573" i="5"/>
  <c r="AQ570" i="5"/>
  <c r="AQ571" i="5"/>
  <c r="AQ572" i="5"/>
  <c r="AQ567" i="5"/>
  <c r="AQ568" i="5"/>
  <c r="AQ569" i="5"/>
  <c r="AQ564" i="5"/>
  <c r="AQ565" i="5"/>
  <c r="AQ566" i="5"/>
  <c r="AQ561" i="5"/>
  <c r="AQ562" i="5"/>
  <c r="AQ563" i="5"/>
  <c r="AQ558" i="5"/>
  <c r="AQ559" i="5"/>
  <c r="AQ560" i="5"/>
  <c r="AQ555" i="5"/>
  <c r="AQ556" i="5"/>
  <c r="AQ557" i="5"/>
  <c r="AQ552" i="5"/>
  <c r="AQ553" i="5"/>
  <c r="AQ554" i="5"/>
  <c r="AQ549" i="5"/>
  <c r="AQ550" i="5"/>
  <c r="AQ551" i="5"/>
  <c r="AQ546" i="5"/>
  <c r="AQ547" i="5"/>
  <c r="AQ548" i="5"/>
  <c r="AQ543" i="5"/>
  <c r="AQ544" i="5"/>
  <c r="AQ545" i="5"/>
  <c r="AQ540" i="5"/>
  <c r="AQ541" i="5"/>
  <c r="AQ542" i="5"/>
  <c r="AQ537" i="5"/>
  <c r="AQ538" i="5"/>
  <c r="AQ539" i="5"/>
  <c r="AQ534" i="5"/>
  <c r="AQ535" i="5"/>
  <c r="AQ536" i="5"/>
  <c r="AQ531" i="5"/>
  <c r="AQ532" i="5"/>
  <c r="AQ533" i="5"/>
  <c r="AQ528" i="5"/>
  <c r="AQ529" i="5"/>
  <c r="AQ530" i="5"/>
  <c r="AQ525" i="5"/>
  <c r="AQ526" i="5"/>
  <c r="AQ527" i="5"/>
  <c r="AQ522" i="5"/>
  <c r="AQ523" i="5"/>
  <c r="AQ524" i="5"/>
  <c r="AQ519" i="5"/>
  <c r="AQ520" i="5"/>
  <c r="AQ521" i="5"/>
  <c r="AQ518" i="5"/>
  <c r="AQ517" i="5"/>
  <c r="AQ516" i="5"/>
  <c r="AQ515" i="5"/>
  <c r="AQ514" i="5"/>
  <c r="AQ513" i="5"/>
  <c r="AQ512" i="5"/>
  <c r="AQ511" i="5"/>
  <c r="AQ510" i="5"/>
  <c r="AQ509" i="5"/>
  <c r="AQ508" i="5"/>
  <c r="AQ507" i="5"/>
  <c r="AQ506" i="5"/>
  <c r="AQ505" i="5"/>
  <c r="AQ504" i="5"/>
  <c r="AQ503" i="5"/>
  <c r="AQ502" i="5"/>
  <c r="AQ501" i="5"/>
  <c r="AQ500" i="5"/>
  <c r="AQ499" i="5"/>
  <c r="AQ498" i="5"/>
  <c r="AQ497" i="5"/>
  <c r="AQ496" i="5"/>
  <c r="AQ495" i="5"/>
  <c r="AQ494" i="5"/>
  <c r="AQ493" i="5"/>
  <c r="AQ492" i="5"/>
  <c r="AQ491" i="5"/>
  <c r="AQ490" i="5"/>
  <c r="AQ489" i="5"/>
  <c r="AQ488" i="5"/>
  <c r="AQ487" i="5"/>
  <c r="AQ486" i="5"/>
  <c r="AQ485" i="5"/>
  <c r="AQ484" i="5"/>
  <c r="AQ483" i="5"/>
  <c r="AQ482" i="5"/>
  <c r="AQ481" i="5"/>
  <c r="AQ480" i="5"/>
  <c r="AQ479" i="5"/>
  <c r="AQ478" i="5"/>
  <c r="AQ477" i="5"/>
  <c r="AQ476" i="5"/>
  <c r="AQ475" i="5"/>
  <c r="AQ474" i="5"/>
  <c r="AQ473" i="5"/>
  <c r="AQ472" i="5"/>
  <c r="AQ471" i="5"/>
  <c r="AQ470" i="5"/>
  <c r="AQ469" i="5"/>
  <c r="AQ468" i="5"/>
  <c r="AQ467" i="5"/>
  <c r="AQ466" i="5"/>
  <c r="AQ465" i="5"/>
  <c r="AQ464" i="5"/>
  <c r="AQ463" i="5"/>
  <c r="AQ462" i="5"/>
  <c r="AQ461" i="5"/>
  <c r="AQ460" i="5"/>
  <c r="AQ459" i="5"/>
  <c r="AQ458" i="5"/>
  <c r="AQ457" i="5"/>
  <c r="AQ456" i="5"/>
  <c r="AQ455" i="5"/>
  <c r="AQ454" i="5"/>
  <c r="AQ453" i="5"/>
  <c r="AQ452" i="5"/>
  <c r="AQ451" i="5"/>
  <c r="AQ450" i="5"/>
  <c r="AQ449" i="5"/>
  <c r="AQ448" i="5"/>
  <c r="AQ447" i="5"/>
  <c r="AQ446" i="5"/>
  <c r="AQ445" i="5"/>
  <c r="AQ444" i="5"/>
  <c r="AQ443" i="5"/>
  <c r="AQ442" i="5"/>
  <c r="AQ441" i="5"/>
  <c r="AQ440" i="5"/>
  <c r="AQ439" i="5"/>
  <c r="AQ438" i="5"/>
  <c r="AQ437" i="5"/>
  <c r="AQ436" i="5"/>
  <c r="AQ435" i="5"/>
  <c r="AQ434" i="5"/>
  <c r="AQ433" i="5"/>
  <c r="AQ432" i="5"/>
  <c r="AQ431" i="5"/>
  <c r="AQ430" i="5"/>
  <c r="AQ429" i="5"/>
  <c r="AQ428" i="5"/>
  <c r="AQ427" i="5"/>
  <c r="AQ426" i="5"/>
  <c r="AQ425" i="5"/>
  <c r="AQ424" i="5"/>
  <c r="AQ423" i="5"/>
  <c r="AQ422" i="5"/>
  <c r="AQ421" i="5"/>
  <c r="AQ420" i="5"/>
  <c r="AQ419" i="5"/>
  <c r="AQ418" i="5"/>
  <c r="AQ417" i="5"/>
  <c r="AQ416" i="5"/>
  <c r="AQ415" i="5"/>
  <c r="AQ414" i="5"/>
  <c r="AQ413" i="5"/>
  <c r="AQ412" i="5"/>
  <c r="AQ411" i="5"/>
  <c r="AQ410" i="5"/>
  <c r="AQ409" i="5"/>
  <c r="AQ408" i="5"/>
  <c r="AQ407" i="5"/>
  <c r="AQ406" i="5"/>
  <c r="AQ405" i="5"/>
  <c r="AQ404" i="5"/>
  <c r="AQ403" i="5"/>
  <c r="AQ402" i="5"/>
  <c r="AQ401" i="5"/>
  <c r="AQ400" i="5"/>
  <c r="AQ399" i="5"/>
  <c r="AQ398" i="5"/>
  <c r="AQ397" i="5"/>
  <c r="AQ396" i="5"/>
  <c r="AQ395" i="5"/>
  <c r="AQ394" i="5"/>
  <c r="AQ393" i="5"/>
  <c r="AQ392" i="5"/>
  <c r="AQ391" i="5"/>
  <c r="AQ390" i="5"/>
  <c r="AQ389" i="5"/>
  <c r="AQ388" i="5"/>
  <c r="AQ387" i="5"/>
  <c r="AQ386" i="5"/>
  <c r="AQ385" i="5"/>
  <c r="AQ384" i="5"/>
  <c r="AQ383" i="5"/>
  <c r="AQ382" i="5"/>
  <c r="AQ381" i="5"/>
  <c r="AQ380" i="5"/>
  <c r="AQ379" i="5"/>
  <c r="AQ378" i="5"/>
  <c r="AQ377" i="5"/>
  <c r="AQ376" i="5"/>
  <c r="AQ375" i="5"/>
  <c r="AQ374" i="5"/>
  <c r="AQ373" i="5"/>
  <c r="AQ372" i="5"/>
  <c r="AQ371" i="5"/>
  <c r="AQ370" i="5"/>
  <c r="AQ369" i="5"/>
  <c r="AQ368" i="5"/>
  <c r="AQ367" i="5"/>
  <c r="AQ366" i="5"/>
  <c r="AQ365" i="5"/>
  <c r="AQ364" i="5"/>
  <c r="AQ363" i="5"/>
  <c r="AQ362" i="5"/>
  <c r="AQ361" i="5"/>
  <c r="AQ360" i="5"/>
  <c r="AQ359" i="5"/>
  <c r="AQ358" i="5"/>
  <c r="AQ357" i="5"/>
  <c r="AQ356" i="5"/>
  <c r="AQ355" i="5"/>
  <c r="AQ354" i="5"/>
  <c r="AQ353" i="5"/>
  <c r="AQ352" i="5"/>
  <c r="AQ351" i="5"/>
  <c r="AQ350" i="5"/>
  <c r="AQ349" i="5"/>
  <c r="AQ348" i="5"/>
  <c r="AQ347" i="5"/>
  <c r="AQ346" i="5"/>
  <c r="AQ345" i="5"/>
  <c r="AQ344" i="5"/>
  <c r="AQ343" i="5"/>
  <c r="AQ342" i="5"/>
  <c r="AQ341" i="5"/>
  <c r="AQ340" i="5"/>
  <c r="AQ339" i="5"/>
  <c r="AQ338" i="5"/>
  <c r="AQ337" i="5"/>
  <c r="AQ336" i="5"/>
  <c r="AQ335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3" i="5"/>
  <c r="AQ302" i="5"/>
  <c r="AQ301" i="5"/>
  <c r="AQ300" i="5"/>
  <c r="AQ299" i="5"/>
  <c r="AQ298" i="5"/>
  <c r="AQ297" i="5"/>
  <c r="AQ296" i="5"/>
  <c r="AQ295" i="5"/>
  <c r="AQ294" i="5"/>
  <c r="AQ293" i="5"/>
  <c r="AQ292" i="5"/>
  <c r="AQ291" i="5"/>
  <c r="AQ290" i="5"/>
  <c r="AQ289" i="5"/>
  <c r="AQ288" i="5"/>
  <c r="AQ287" i="5"/>
  <c r="AQ286" i="5"/>
  <c r="AQ285" i="5"/>
  <c r="AQ284" i="5"/>
  <c r="AQ283" i="5"/>
  <c r="AQ282" i="5"/>
  <c r="AQ281" i="5"/>
  <c r="AQ280" i="5"/>
  <c r="AQ279" i="5"/>
  <c r="AQ278" i="5"/>
  <c r="AQ277" i="5"/>
  <c r="AQ276" i="5"/>
  <c r="AQ275" i="5"/>
  <c r="AQ274" i="5"/>
  <c r="AQ273" i="5"/>
  <c r="AQ272" i="5"/>
  <c r="AQ271" i="5"/>
  <c r="AQ270" i="5"/>
  <c r="AQ269" i="5"/>
  <c r="AQ268" i="5"/>
  <c r="AQ267" i="5"/>
  <c r="AQ266" i="5"/>
  <c r="AQ265" i="5"/>
  <c r="AQ264" i="5"/>
  <c r="AQ263" i="5"/>
  <c r="AQ262" i="5"/>
  <c r="AQ261" i="5"/>
  <c r="AQ260" i="5"/>
  <c r="AQ259" i="5"/>
  <c r="AQ258" i="5"/>
  <c r="AQ257" i="5"/>
  <c r="AQ256" i="5"/>
  <c r="AQ255" i="5"/>
  <c r="AQ254" i="5"/>
  <c r="AQ253" i="5"/>
  <c r="AQ252" i="5"/>
  <c r="AQ251" i="5"/>
  <c r="AQ250" i="5"/>
  <c r="AQ249" i="5"/>
  <c r="AQ248" i="5"/>
  <c r="AQ247" i="5"/>
  <c r="AQ246" i="5"/>
  <c r="AQ245" i="5"/>
  <c r="AQ244" i="5"/>
  <c r="AQ243" i="5"/>
  <c r="AQ242" i="5"/>
  <c r="AQ241" i="5"/>
  <c r="AQ240" i="5"/>
  <c r="AQ239" i="5"/>
  <c r="AQ238" i="5"/>
  <c r="AQ237" i="5"/>
  <c r="AQ236" i="5"/>
  <c r="AQ235" i="5"/>
  <c r="AQ234" i="5"/>
  <c r="AQ233" i="5"/>
  <c r="AQ232" i="5"/>
  <c r="AQ231" i="5"/>
  <c r="AQ230" i="5"/>
  <c r="AQ229" i="5"/>
  <c r="AQ228" i="5"/>
  <c r="AQ227" i="5"/>
  <c r="AQ226" i="5"/>
  <c r="AQ225" i="5"/>
  <c r="AQ224" i="5"/>
  <c r="AQ223" i="5"/>
  <c r="AQ222" i="5"/>
  <c r="AQ221" i="5"/>
  <c r="AQ220" i="5"/>
  <c r="AQ219" i="5"/>
  <c r="AQ218" i="5"/>
  <c r="AQ217" i="5"/>
  <c r="AQ216" i="5"/>
  <c r="AQ215" i="5"/>
  <c r="AQ214" i="5"/>
  <c r="AQ213" i="5"/>
  <c r="AQ212" i="5"/>
  <c r="AQ211" i="5"/>
  <c r="AQ210" i="5"/>
  <c r="AQ209" i="5"/>
  <c r="AQ208" i="5"/>
  <c r="AQ207" i="5"/>
  <c r="AQ206" i="5"/>
  <c r="AQ205" i="5"/>
  <c r="AQ204" i="5"/>
  <c r="AQ203" i="5"/>
  <c r="AQ202" i="5"/>
  <c r="AQ201" i="5"/>
  <c r="AQ200" i="5"/>
  <c r="AQ199" i="5"/>
  <c r="AQ198" i="5"/>
  <c r="AQ197" i="5"/>
  <c r="AQ196" i="5"/>
  <c r="AQ195" i="5"/>
  <c r="AQ194" i="5"/>
  <c r="AQ193" i="5"/>
  <c r="AQ192" i="5"/>
  <c r="AQ191" i="5"/>
  <c r="AQ190" i="5"/>
  <c r="AQ189" i="5"/>
  <c r="AQ188" i="5"/>
  <c r="AQ187" i="5"/>
  <c r="AQ186" i="5"/>
  <c r="AQ185" i="5"/>
  <c r="AQ184" i="5"/>
  <c r="AQ183" i="5"/>
  <c r="AQ182" i="5"/>
  <c r="AQ181" i="5"/>
  <c r="AQ180" i="5"/>
  <c r="AQ179" i="5"/>
  <c r="AQ178" i="5"/>
  <c r="AQ177" i="5"/>
  <c r="AQ176" i="5"/>
  <c r="AQ175" i="5"/>
  <c r="AQ174" i="5"/>
  <c r="AQ173" i="5"/>
  <c r="AQ172" i="5"/>
  <c r="AQ171" i="5"/>
  <c r="AQ170" i="5"/>
  <c r="AQ169" i="5"/>
  <c r="AQ168" i="5"/>
  <c r="AQ167" i="5"/>
  <c r="AQ166" i="5"/>
  <c r="AQ165" i="5"/>
  <c r="AQ164" i="5"/>
  <c r="AQ163" i="5"/>
  <c r="AQ162" i="5"/>
  <c r="AQ161" i="5"/>
  <c r="AQ160" i="5"/>
  <c r="AQ159" i="5"/>
  <c r="AQ158" i="5"/>
  <c r="AQ157" i="5"/>
  <c r="AQ156" i="5"/>
  <c r="AQ155" i="5"/>
  <c r="AQ154" i="5"/>
  <c r="AQ153" i="5"/>
  <c r="AQ152" i="5"/>
  <c r="AQ151" i="5"/>
  <c r="AQ150" i="5"/>
  <c r="AQ149" i="5"/>
  <c r="AQ148" i="5"/>
  <c r="AQ147" i="5"/>
  <c r="AQ146" i="5"/>
  <c r="AQ145" i="5"/>
  <c r="AQ144" i="5"/>
  <c r="AQ143" i="5"/>
  <c r="AQ142" i="5"/>
  <c r="AQ141" i="5"/>
  <c r="AQ140" i="5"/>
  <c r="AQ139" i="5"/>
  <c r="AQ138" i="5"/>
  <c r="AQ137" i="5"/>
  <c r="AQ136" i="5"/>
  <c r="AQ135" i="5"/>
  <c r="AQ134" i="5"/>
  <c r="AQ133" i="5"/>
  <c r="AQ132" i="5"/>
  <c r="AQ131" i="5"/>
  <c r="AQ130" i="5"/>
  <c r="AQ129" i="5"/>
  <c r="AQ128" i="5"/>
  <c r="AQ127" i="5"/>
  <c r="AQ126" i="5"/>
  <c r="AQ125" i="5"/>
  <c r="AQ124" i="5"/>
  <c r="AQ123" i="5"/>
  <c r="AQ122" i="5"/>
  <c r="AQ121" i="5"/>
  <c r="AQ120" i="5"/>
  <c r="AQ119" i="5"/>
  <c r="AQ118" i="5"/>
  <c r="AQ117" i="5"/>
  <c r="AQ116" i="5"/>
  <c r="AQ115" i="5"/>
  <c r="AQ114" i="5"/>
  <c r="AQ113" i="5"/>
  <c r="AQ112" i="5"/>
  <c r="AQ111" i="5"/>
  <c r="AQ110" i="5"/>
  <c r="AQ109" i="5"/>
  <c r="AQ108" i="5"/>
  <c r="AQ107" i="5"/>
  <c r="AQ106" i="5"/>
  <c r="AQ105" i="5"/>
  <c r="AQ104" i="5"/>
  <c r="AQ103" i="5"/>
  <c r="AQ102" i="5"/>
  <c r="AQ101" i="5"/>
  <c r="AQ100" i="5"/>
  <c r="AQ99" i="5"/>
  <c r="AQ98" i="5"/>
  <c r="AQ97" i="5"/>
  <c r="AQ96" i="5"/>
  <c r="AQ95" i="5"/>
  <c r="AQ94" i="5"/>
  <c r="AQ93" i="5"/>
  <c r="AQ92" i="5"/>
  <c r="AQ91" i="5"/>
  <c r="AQ90" i="5"/>
  <c r="AQ89" i="5"/>
  <c r="AQ88" i="5"/>
  <c r="AQ87" i="5"/>
  <c r="AQ86" i="5"/>
  <c r="AQ85" i="5"/>
  <c r="AQ84" i="5"/>
  <c r="AQ83" i="5"/>
  <c r="AQ82" i="5"/>
  <c r="AQ81" i="5"/>
  <c r="AQ80" i="5"/>
  <c r="AQ79" i="5"/>
  <c r="AQ78" i="5"/>
  <c r="AQ77" i="5"/>
  <c r="AQ76" i="5"/>
  <c r="AQ75" i="5"/>
  <c r="AQ74" i="5"/>
  <c r="AQ73" i="5"/>
  <c r="AQ72" i="5"/>
  <c r="AQ71" i="5"/>
  <c r="AQ70" i="5"/>
  <c r="AQ69" i="5"/>
  <c r="AQ68" i="5"/>
  <c r="AQ67" i="5"/>
  <c r="AQ66" i="5"/>
  <c r="AQ65" i="5"/>
  <c r="AQ64" i="5"/>
  <c r="AQ63" i="5"/>
  <c r="AQ62" i="5"/>
  <c r="AQ61" i="5"/>
  <c r="AQ60" i="5"/>
  <c r="AQ59" i="5"/>
  <c r="AQ58" i="5"/>
  <c r="AQ57" i="5"/>
  <c r="AQ56" i="5"/>
  <c r="AQ55" i="5"/>
  <c r="AQ54" i="5"/>
  <c r="AQ53" i="5"/>
  <c r="AQ52" i="5"/>
  <c r="AQ51" i="5"/>
  <c r="AQ50" i="5"/>
  <c r="AQ49" i="5"/>
  <c r="AQ48" i="5"/>
  <c r="AQ47" i="5"/>
  <c r="AQ46" i="5"/>
  <c r="AQ45" i="5"/>
  <c r="AQ44" i="5"/>
  <c r="AQ43" i="5"/>
  <c r="AQ42" i="5"/>
  <c r="AQ41" i="5"/>
  <c r="AQ40" i="5"/>
  <c r="AQ39" i="5"/>
  <c r="AQ38" i="5"/>
  <c r="AQ37" i="5"/>
  <c r="AQ36" i="5"/>
  <c r="AQ35" i="5"/>
  <c r="AQ34" i="5"/>
  <c r="AQ33" i="5"/>
  <c r="AQ32" i="5"/>
  <c r="AQ31" i="5"/>
  <c r="AQ30" i="5"/>
  <c r="AQ29" i="5"/>
  <c r="AQ28" i="5"/>
  <c r="AQ27" i="5"/>
  <c r="AQ26" i="5"/>
  <c r="AQ25" i="5"/>
  <c r="AQ24" i="5"/>
  <c r="AQ23" i="5"/>
  <c r="AQ22" i="5"/>
  <c r="AQ21" i="5"/>
  <c r="AQ20" i="5"/>
  <c r="AQ19" i="5"/>
  <c r="AQ18" i="5"/>
  <c r="AQ17" i="5"/>
  <c r="AQ16" i="5"/>
  <c r="AQ15" i="5"/>
  <c r="AQ14" i="5"/>
  <c r="AQ13" i="5"/>
  <c r="AQ12" i="5"/>
  <c r="AQ11" i="5"/>
  <c r="AQ10" i="5"/>
  <c r="AQ9" i="5"/>
  <c r="AQ8" i="5"/>
  <c r="AQ7" i="5"/>
  <c r="AQ6" i="5"/>
  <c r="AQ5" i="5"/>
  <c r="AQ4" i="5"/>
  <c r="AQ3" i="5"/>
  <c r="AQ2" i="5"/>
  <c r="AR3824" i="5"/>
  <c r="AR3823" i="5"/>
  <c r="AR3822" i="5"/>
  <c r="AR3821" i="5"/>
  <c r="AR3820" i="5"/>
  <c r="AR3819" i="5"/>
  <c r="AR3818" i="5"/>
  <c r="AR3817" i="5"/>
  <c r="AR3816" i="5"/>
  <c r="AR3815" i="5"/>
  <c r="AR3814" i="5"/>
  <c r="AR3813" i="5"/>
  <c r="AR3812" i="5"/>
  <c r="AR3811" i="5"/>
  <c r="AR3810" i="5"/>
  <c r="AR3809" i="5"/>
  <c r="AR3808" i="5"/>
  <c r="AR3807" i="5"/>
  <c r="AR3806" i="5"/>
  <c r="AR3805" i="5"/>
  <c r="AR3804" i="5"/>
  <c r="AR3803" i="5"/>
  <c r="AR3802" i="5"/>
  <c r="AR3801" i="5"/>
  <c r="AR3800" i="5"/>
  <c r="AR3799" i="5"/>
  <c r="AR3798" i="5"/>
  <c r="AR3797" i="5"/>
  <c r="AR3796" i="5"/>
  <c r="AR3795" i="5"/>
  <c r="AR3794" i="5"/>
  <c r="AR3793" i="5"/>
  <c r="AR3792" i="5"/>
  <c r="AR3791" i="5"/>
  <c r="AR3790" i="5"/>
  <c r="AR3789" i="5"/>
  <c r="AR3788" i="5"/>
  <c r="AR3787" i="5"/>
  <c r="AR3786" i="5"/>
  <c r="AR3785" i="5"/>
  <c r="AR3784" i="5"/>
  <c r="AR3783" i="5"/>
  <c r="AR3782" i="5"/>
  <c r="AR3781" i="5"/>
  <c r="AR3780" i="5"/>
  <c r="AR3779" i="5"/>
  <c r="AR3778" i="5"/>
  <c r="AR3777" i="5"/>
  <c r="AR3776" i="5"/>
  <c r="AR3775" i="5"/>
  <c r="AR3774" i="5"/>
  <c r="AR3773" i="5"/>
  <c r="AR3772" i="5"/>
  <c r="AR3771" i="5"/>
  <c r="AR3770" i="5"/>
  <c r="AR3769" i="5"/>
  <c r="AR3768" i="5"/>
  <c r="AR3767" i="5"/>
  <c r="AR3766" i="5"/>
  <c r="AR3765" i="5"/>
  <c r="AR3764" i="5"/>
  <c r="AR3763" i="5"/>
  <c r="AR3762" i="5"/>
  <c r="AR3761" i="5"/>
  <c r="AR3760" i="5"/>
  <c r="AR3759" i="5"/>
  <c r="AR3758" i="5"/>
  <c r="AR3757" i="5"/>
  <c r="AR3756" i="5"/>
  <c r="AR3755" i="5"/>
  <c r="AR3754" i="5"/>
  <c r="AR3753" i="5"/>
  <c r="AR3752" i="5"/>
  <c r="AR3751" i="5"/>
  <c r="AR3750" i="5"/>
  <c r="AR3749" i="5"/>
  <c r="AR3748" i="5"/>
  <c r="AR3747" i="5"/>
  <c r="AR3746" i="5"/>
  <c r="AR3745" i="5"/>
  <c r="AR3744" i="5"/>
  <c r="AR3743" i="5"/>
  <c r="AR3742" i="5"/>
  <c r="AR3741" i="5"/>
  <c r="AR3740" i="5"/>
  <c r="AR3739" i="5"/>
  <c r="AR3738" i="5"/>
  <c r="AR3737" i="5"/>
  <c r="AR3736" i="5"/>
  <c r="AR3735" i="5"/>
  <c r="AR3734" i="5"/>
  <c r="AR3733" i="5"/>
  <c r="AR3732" i="5"/>
  <c r="AR3731" i="5"/>
  <c r="AR3730" i="5"/>
  <c r="AR3729" i="5"/>
  <c r="AR3728" i="5"/>
  <c r="AR3727" i="5"/>
  <c r="AR3726" i="5"/>
  <c r="AR3725" i="5"/>
  <c r="AR3724" i="5"/>
  <c r="AR3723" i="5"/>
  <c r="AR3722" i="5"/>
  <c r="AR3721" i="5"/>
  <c r="AR3720" i="5"/>
  <c r="AR3719" i="5"/>
  <c r="AR3718" i="5"/>
  <c r="AR3717" i="5"/>
  <c r="AR3716" i="5"/>
  <c r="AR3715" i="5"/>
  <c r="AR3714" i="5"/>
  <c r="AR3713" i="5"/>
  <c r="AR3712" i="5"/>
  <c r="AR3711" i="5"/>
  <c r="AR3710" i="5"/>
  <c r="AR3709" i="5"/>
  <c r="AR3708" i="5"/>
  <c r="AR3707" i="5"/>
  <c r="AR3706" i="5"/>
  <c r="AR3705" i="5"/>
  <c r="AR3704" i="5"/>
  <c r="AR3703" i="5"/>
  <c r="AR3702" i="5"/>
  <c r="AR3701" i="5"/>
  <c r="AR3700" i="5"/>
  <c r="AR3699" i="5"/>
  <c r="AR3698" i="5"/>
  <c r="AR3697" i="5"/>
  <c r="AR3696" i="5"/>
  <c r="AR3695" i="5"/>
  <c r="AR3694" i="5"/>
  <c r="AR3693" i="5"/>
  <c r="AR3692" i="5"/>
  <c r="AR3691" i="5"/>
  <c r="AR3690" i="5"/>
  <c r="AR3689" i="5"/>
  <c r="AR3688" i="5"/>
  <c r="AR3687" i="5"/>
  <c r="AR3686" i="5"/>
  <c r="AR3685" i="5"/>
  <c r="AR3684" i="5"/>
  <c r="AR3683" i="5"/>
  <c r="AR3682" i="5"/>
  <c r="AR3681" i="5"/>
  <c r="AR3680" i="5"/>
  <c r="AR3679" i="5"/>
  <c r="AR3678" i="5"/>
  <c r="AR3677" i="5"/>
  <c r="AR3676" i="5"/>
  <c r="AR3675" i="5"/>
  <c r="AR3674" i="5"/>
  <c r="AR3673" i="5"/>
  <c r="AR3672" i="5"/>
  <c r="AR3671" i="5"/>
  <c r="AR3670" i="5"/>
  <c r="AR3669" i="5"/>
  <c r="AR3668" i="5"/>
  <c r="AR3667" i="5"/>
  <c r="AR3666" i="5"/>
  <c r="AR3665" i="5"/>
  <c r="AR3664" i="5"/>
  <c r="AR3663" i="5"/>
  <c r="AR3662" i="5"/>
  <c r="AR3661" i="5"/>
  <c r="AR3660" i="5"/>
  <c r="AR3659" i="5"/>
  <c r="AR3658" i="5"/>
  <c r="AR3657" i="5"/>
  <c r="AR3656" i="5"/>
  <c r="AR3655" i="5"/>
  <c r="AR3654" i="5"/>
  <c r="AR3653" i="5"/>
  <c r="AR3652" i="5"/>
  <c r="AR3651" i="5"/>
  <c r="AR3650" i="5"/>
  <c r="AR3649" i="5"/>
  <c r="AR3648" i="5"/>
  <c r="AR3647" i="5"/>
  <c r="AR3646" i="5"/>
  <c r="AR3645" i="5"/>
  <c r="AR3644" i="5"/>
  <c r="AR3643" i="5"/>
  <c r="AR3642" i="5"/>
  <c r="AR3641" i="5"/>
  <c r="AR3640" i="5"/>
  <c r="AR3639" i="5"/>
  <c r="AR3638" i="5"/>
  <c r="AR3637" i="5"/>
  <c r="AR3636" i="5"/>
  <c r="AR3635" i="5"/>
  <c r="AR3634" i="5"/>
  <c r="AR3633" i="5"/>
  <c r="AR3632" i="5"/>
  <c r="AR3631" i="5"/>
  <c r="AR3630" i="5"/>
  <c r="AR3629" i="5"/>
  <c r="AR3628" i="5"/>
  <c r="AR3627" i="5"/>
  <c r="AR3626" i="5"/>
  <c r="AR3625" i="5"/>
  <c r="AR3624" i="5"/>
  <c r="AR3623" i="5"/>
  <c r="AR3622" i="5"/>
  <c r="AR3621" i="5"/>
  <c r="AR3620" i="5"/>
  <c r="AR3619" i="5"/>
  <c r="AR3618" i="5"/>
  <c r="AR3617" i="5"/>
  <c r="AR3616" i="5"/>
  <c r="AR3615" i="5"/>
  <c r="AR3614" i="5"/>
  <c r="AR3613" i="5"/>
  <c r="AR3612" i="5"/>
  <c r="AR3611" i="5"/>
  <c r="AR3610" i="5"/>
  <c r="AR3609" i="5"/>
  <c r="AR3608" i="5"/>
  <c r="AR3607" i="5"/>
  <c r="AR3606" i="5"/>
  <c r="AR3605" i="5"/>
  <c r="AR3604" i="5"/>
  <c r="AR3603" i="5"/>
  <c r="AR3602" i="5"/>
  <c r="AR3601" i="5"/>
  <c r="AR3600" i="5"/>
  <c r="AR3599" i="5"/>
  <c r="AR3598" i="5"/>
  <c r="AR3597" i="5"/>
  <c r="AR3596" i="5"/>
  <c r="AR3595" i="5"/>
  <c r="AR3594" i="5"/>
  <c r="AR3593" i="5"/>
  <c r="AR3592" i="5"/>
  <c r="AR3591" i="5"/>
  <c r="AR3590" i="5"/>
  <c r="AR3589" i="5"/>
  <c r="AR3588" i="5"/>
  <c r="AR3587" i="5"/>
  <c r="AR3586" i="5"/>
  <c r="AR3585" i="5"/>
  <c r="AR3584" i="5"/>
  <c r="AR3583" i="5"/>
  <c r="AR3582" i="5"/>
  <c r="AR3581" i="5"/>
  <c r="AR3580" i="5"/>
  <c r="AR3579" i="5"/>
  <c r="AR3578" i="5"/>
  <c r="AR3577" i="5"/>
  <c r="AR3576" i="5"/>
  <c r="AR3575" i="5"/>
  <c r="AR3574" i="5"/>
  <c r="AR3573" i="5"/>
  <c r="AR3572" i="5"/>
  <c r="AR3571" i="5"/>
  <c r="AR3570" i="5"/>
  <c r="AR3569" i="5"/>
  <c r="AR3568" i="5"/>
  <c r="AR3567" i="5"/>
  <c r="AR3566" i="5"/>
  <c r="AR3565" i="5"/>
  <c r="AR3564" i="5"/>
  <c r="AR3563" i="5"/>
  <c r="AR3562" i="5"/>
  <c r="AR3561" i="5"/>
  <c r="AR3560" i="5"/>
  <c r="AR3559" i="5"/>
  <c r="AR3558" i="5"/>
  <c r="AR3557" i="5"/>
  <c r="AR3556" i="5"/>
  <c r="AR3555" i="5"/>
  <c r="AR3554" i="5"/>
  <c r="AR3553" i="5"/>
  <c r="AR3552" i="5"/>
  <c r="AR3551" i="5"/>
  <c r="AR3550" i="5"/>
  <c r="AR3549" i="5"/>
  <c r="AR3548" i="5"/>
  <c r="AR3547" i="5"/>
  <c r="AR3546" i="5"/>
  <c r="AR3545" i="5"/>
  <c r="AR3544" i="5"/>
  <c r="AR3543" i="5"/>
  <c r="AR3542" i="5"/>
  <c r="AR3541" i="5"/>
  <c r="AR3540" i="5"/>
  <c r="AR3539" i="5"/>
  <c r="AR3538" i="5"/>
  <c r="AR3537" i="5"/>
  <c r="AR3536" i="5"/>
  <c r="AR3535" i="5"/>
  <c r="AR3534" i="5"/>
  <c r="AR3533" i="5"/>
  <c r="AR3532" i="5"/>
  <c r="AR3531" i="5"/>
  <c r="AR3530" i="5"/>
  <c r="AR3529" i="5"/>
  <c r="AR3528" i="5"/>
  <c r="AR3527" i="5"/>
  <c r="AR3526" i="5"/>
  <c r="AR3525" i="5"/>
  <c r="AR3524" i="5"/>
  <c r="AR3523" i="5"/>
  <c r="AR3522" i="5"/>
  <c r="AR3521" i="5"/>
  <c r="AR3520" i="5"/>
  <c r="AR3519" i="5"/>
  <c r="AR3518" i="5"/>
  <c r="AR3517" i="5"/>
  <c r="AR3516" i="5"/>
  <c r="AR3515" i="5"/>
  <c r="AR3514" i="5"/>
  <c r="AR3513" i="5"/>
  <c r="AR3512" i="5"/>
  <c r="AR3511" i="5"/>
  <c r="AR3510" i="5"/>
  <c r="AR3509" i="5"/>
  <c r="AR3508" i="5"/>
  <c r="AR3507" i="5"/>
  <c r="AR3506" i="5"/>
  <c r="AR3505" i="5"/>
  <c r="AR3504" i="5"/>
  <c r="AR3503" i="5"/>
  <c r="AR3502" i="5"/>
  <c r="AR3501" i="5"/>
  <c r="AR3500" i="5"/>
  <c r="AR3499" i="5"/>
  <c r="AR3498" i="5"/>
  <c r="AR3497" i="5"/>
  <c r="AR3496" i="5"/>
  <c r="AR3495" i="5"/>
  <c r="AR3494" i="5"/>
  <c r="AR3493" i="5"/>
  <c r="AR3492" i="5"/>
  <c r="AR3491" i="5"/>
  <c r="AR3490" i="5"/>
  <c r="AR3489" i="5"/>
  <c r="AR3488" i="5"/>
  <c r="AR3487" i="5"/>
  <c r="AR3486" i="5"/>
  <c r="AR3485" i="5"/>
  <c r="AR3484" i="5"/>
  <c r="AR3483" i="5"/>
  <c r="AR3482" i="5"/>
  <c r="AR3481" i="5"/>
  <c r="AR3480" i="5"/>
  <c r="AR3479" i="5"/>
  <c r="AR3478" i="5"/>
  <c r="AR3477" i="5"/>
  <c r="AR3476" i="5"/>
  <c r="AR3475" i="5"/>
  <c r="AR3474" i="5"/>
  <c r="AR3473" i="5"/>
  <c r="AR3472" i="5"/>
  <c r="AR3471" i="5"/>
  <c r="AR3470" i="5"/>
  <c r="AR3469" i="5"/>
  <c r="AR3468" i="5"/>
  <c r="AR3467" i="5"/>
  <c r="AR3466" i="5"/>
  <c r="AR3465" i="5"/>
  <c r="AR3464" i="5"/>
  <c r="AR3463" i="5"/>
  <c r="AR3462" i="5"/>
  <c r="AR3461" i="5"/>
  <c r="AR3460" i="5"/>
  <c r="AR3459" i="5"/>
  <c r="AR3458" i="5"/>
  <c r="AR3457" i="5"/>
  <c r="AR3456" i="5"/>
  <c r="AR3455" i="5"/>
  <c r="AR3454" i="5"/>
  <c r="AR3453" i="5"/>
  <c r="AR3452" i="5"/>
  <c r="AR3451" i="5"/>
  <c r="AR3450" i="5"/>
  <c r="AR3449" i="5"/>
  <c r="AR3448" i="5"/>
  <c r="AR3447" i="5"/>
  <c r="AR3446" i="5"/>
  <c r="AR3445" i="5"/>
  <c r="AR3444" i="5"/>
  <c r="AR3443" i="5"/>
  <c r="AR3442" i="5"/>
  <c r="AR3441" i="5"/>
  <c r="AR3440" i="5"/>
  <c r="AR3439" i="5"/>
  <c r="AR3438" i="5"/>
  <c r="AR3437" i="5"/>
  <c r="AR3436" i="5"/>
  <c r="AR3435" i="5"/>
  <c r="AR3434" i="5"/>
  <c r="AR3433" i="5"/>
  <c r="AR3432" i="5"/>
  <c r="AR3431" i="5"/>
  <c r="AR3430" i="5"/>
  <c r="AR3429" i="5"/>
  <c r="AR3428" i="5"/>
  <c r="AR3427" i="5"/>
  <c r="AR3426" i="5"/>
  <c r="AR3425" i="5"/>
  <c r="AR3424" i="5"/>
  <c r="AR3423" i="5"/>
  <c r="AR3422" i="5"/>
  <c r="AR3421" i="5"/>
  <c r="AR3420" i="5"/>
  <c r="AR3419" i="5"/>
  <c r="AR3418" i="5"/>
  <c r="AR3417" i="5"/>
  <c r="AR3416" i="5"/>
  <c r="AR3415" i="5"/>
  <c r="AR3414" i="5"/>
  <c r="AR3413" i="5"/>
  <c r="AR3412" i="5"/>
  <c r="AR3411" i="5"/>
  <c r="AR3410" i="5"/>
  <c r="AR3409" i="5"/>
  <c r="AR3408" i="5"/>
  <c r="AR3407" i="5"/>
  <c r="AR3406" i="5"/>
  <c r="AR3405" i="5"/>
  <c r="AR3404" i="5"/>
  <c r="AR3403" i="5"/>
  <c r="AR3402" i="5"/>
  <c r="AR3401" i="5"/>
  <c r="AR3400" i="5"/>
  <c r="AR3399" i="5"/>
  <c r="AR3398" i="5"/>
  <c r="AR3397" i="5"/>
  <c r="AR3396" i="5"/>
  <c r="AR3395" i="5"/>
  <c r="AR3394" i="5"/>
  <c r="AR3393" i="5"/>
  <c r="AR3392" i="5"/>
  <c r="AR3391" i="5"/>
  <c r="AR3390" i="5"/>
  <c r="AR3389" i="5"/>
  <c r="AR3388" i="5"/>
  <c r="AR3387" i="5"/>
  <c r="AR3386" i="5"/>
  <c r="AR3385" i="5"/>
  <c r="AR3384" i="5"/>
  <c r="AR3383" i="5"/>
  <c r="AR3382" i="5"/>
  <c r="AR3381" i="5"/>
  <c r="AR3380" i="5"/>
  <c r="AR3379" i="5"/>
  <c r="AR3378" i="5"/>
  <c r="AR3377" i="5"/>
  <c r="AR3376" i="5"/>
  <c r="AR3375" i="5"/>
  <c r="AR3374" i="5"/>
  <c r="AR3373" i="5"/>
  <c r="AR3372" i="5"/>
  <c r="AR3371" i="5"/>
  <c r="AR3370" i="5"/>
  <c r="AR3369" i="5"/>
  <c r="AR3368" i="5"/>
  <c r="AR3367" i="5"/>
  <c r="AR3366" i="5"/>
  <c r="AR3365" i="5"/>
  <c r="AR3364" i="5"/>
  <c r="AR3363" i="5"/>
  <c r="AR3362" i="5"/>
  <c r="AR3361" i="5"/>
  <c r="AR3360" i="5"/>
  <c r="AR3359" i="5"/>
  <c r="AR3358" i="5"/>
  <c r="AR3357" i="5"/>
  <c r="AR3356" i="5"/>
  <c r="AR3355" i="5"/>
  <c r="AR3354" i="5"/>
  <c r="AR3353" i="5"/>
  <c r="AR3352" i="5"/>
  <c r="AR3351" i="5"/>
  <c r="AR3350" i="5"/>
  <c r="AR3349" i="5"/>
  <c r="AR3348" i="5"/>
  <c r="AR3347" i="5"/>
  <c r="AR3346" i="5"/>
  <c r="AR3345" i="5"/>
  <c r="AR3344" i="5"/>
  <c r="AR3343" i="5"/>
  <c r="AR3342" i="5"/>
  <c r="AR3341" i="5"/>
  <c r="AR3340" i="5"/>
  <c r="AR3339" i="5"/>
  <c r="AR3338" i="5"/>
  <c r="AR3337" i="5"/>
  <c r="AR3336" i="5"/>
  <c r="AR3335" i="5"/>
  <c r="AR3334" i="5"/>
  <c r="AR3333" i="5"/>
  <c r="AR3332" i="5"/>
  <c r="AR3331" i="5"/>
  <c r="AR3330" i="5"/>
  <c r="AR3329" i="5"/>
  <c r="AR3328" i="5"/>
  <c r="AR3327" i="5"/>
  <c r="AR3326" i="5"/>
  <c r="AR3325" i="5"/>
  <c r="AR3324" i="5"/>
  <c r="AR3323" i="5"/>
  <c r="AR3322" i="5"/>
  <c r="AR3321" i="5"/>
  <c r="AR3320" i="5"/>
  <c r="AR3319" i="5"/>
  <c r="AR3318" i="5"/>
  <c r="AR3317" i="5"/>
  <c r="AR3316" i="5"/>
  <c r="AR3315" i="5"/>
  <c r="AR3314" i="5"/>
  <c r="AR3313" i="5"/>
  <c r="AR3312" i="5"/>
  <c r="AR3311" i="5"/>
  <c r="AR3310" i="5"/>
  <c r="AR3309" i="5"/>
  <c r="AR3308" i="5"/>
  <c r="AR3307" i="5"/>
  <c r="AR3306" i="5"/>
  <c r="AR3305" i="5"/>
  <c r="AR3304" i="5"/>
  <c r="AR3303" i="5"/>
  <c r="AR3302" i="5"/>
  <c r="AR3301" i="5"/>
  <c r="AR3300" i="5"/>
  <c r="AR3299" i="5"/>
  <c r="AR3298" i="5"/>
  <c r="AR3297" i="5"/>
  <c r="AR3296" i="5"/>
  <c r="AR3295" i="5"/>
  <c r="AR3294" i="5"/>
  <c r="AR3293" i="5"/>
  <c r="AR3292" i="5"/>
  <c r="AR3291" i="5"/>
  <c r="AR3290" i="5"/>
  <c r="AR3289" i="5"/>
  <c r="AR3288" i="5"/>
  <c r="AR3287" i="5"/>
  <c r="AR3286" i="5"/>
  <c r="AR3285" i="5"/>
  <c r="AR3284" i="5"/>
  <c r="AR3283" i="5"/>
  <c r="AR3282" i="5"/>
  <c r="AR3281" i="5"/>
  <c r="AR3280" i="5"/>
  <c r="AR3279" i="5"/>
  <c r="AR3278" i="5"/>
  <c r="AR3277" i="5"/>
  <c r="AR3276" i="5"/>
  <c r="AR3275" i="5"/>
  <c r="AR3274" i="5"/>
  <c r="AR3273" i="5"/>
  <c r="AR3272" i="5"/>
  <c r="AR3271" i="5"/>
  <c r="AR3270" i="5"/>
  <c r="AR3269" i="5"/>
  <c r="AR3268" i="5"/>
  <c r="AR3267" i="5"/>
  <c r="AR3266" i="5"/>
  <c r="AR3265" i="5"/>
  <c r="AR3264" i="5"/>
  <c r="AR3263" i="5"/>
  <c r="AR3262" i="5"/>
  <c r="AR3261" i="5"/>
  <c r="AR3260" i="5"/>
  <c r="AR3259" i="5"/>
  <c r="AR3258" i="5"/>
  <c r="AR3257" i="5"/>
  <c r="AR3256" i="5"/>
  <c r="AR3255" i="5"/>
  <c r="AR3254" i="5"/>
  <c r="AR3253" i="5"/>
  <c r="AR3252" i="5"/>
  <c r="AR3251" i="5"/>
  <c r="AR3250" i="5"/>
  <c r="AR3249" i="5"/>
  <c r="AR3248" i="5"/>
  <c r="AR3247" i="5"/>
  <c r="AR3246" i="5"/>
  <c r="AR3245" i="5"/>
  <c r="AR3244" i="5"/>
  <c r="AR3243" i="5"/>
  <c r="AR3242" i="5"/>
  <c r="AR3241" i="5"/>
  <c r="AR3240" i="5"/>
  <c r="AR3239" i="5"/>
  <c r="AR3238" i="5"/>
  <c r="AR3237" i="5"/>
  <c r="AR3236" i="5"/>
  <c r="AR3235" i="5"/>
  <c r="AR3234" i="5"/>
  <c r="AR3233" i="5"/>
  <c r="AR3232" i="5"/>
  <c r="AR3231" i="5"/>
  <c r="AR3230" i="5"/>
  <c r="AR3229" i="5"/>
  <c r="AR3228" i="5"/>
  <c r="AR3227" i="5"/>
  <c r="AR3226" i="5"/>
  <c r="AR3225" i="5"/>
  <c r="AR3224" i="5"/>
  <c r="AR3223" i="5"/>
  <c r="AR3222" i="5"/>
  <c r="AR3221" i="5"/>
  <c r="AR3220" i="5"/>
  <c r="AR3219" i="5"/>
  <c r="AR3218" i="5"/>
  <c r="AR3217" i="5"/>
  <c r="AR3216" i="5"/>
  <c r="AR3215" i="5"/>
  <c r="AR3214" i="5"/>
  <c r="AR3213" i="5"/>
  <c r="AR3212" i="5"/>
  <c r="AR3211" i="5"/>
  <c r="AR3210" i="5"/>
  <c r="AR3209" i="5"/>
  <c r="AR3208" i="5"/>
  <c r="AR3207" i="5"/>
  <c r="AR3206" i="5"/>
  <c r="AR3205" i="5"/>
  <c r="AR3204" i="5"/>
  <c r="AR3203" i="5"/>
  <c r="AR3202" i="5"/>
  <c r="AR3201" i="5"/>
  <c r="AR3200" i="5"/>
  <c r="AR3199" i="5"/>
  <c r="AR3198" i="5"/>
  <c r="AR3197" i="5"/>
  <c r="AR3196" i="5"/>
  <c r="AR3195" i="5"/>
  <c r="AR3194" i="5"/>
  <c r="AR3193" i="5"/>
  <c r="AR3192" i="5"/>
  <c r="AR3191" i="5"/>
  <c r="AR3190" i="5"/>
  <c r="AR3189" i="5"/>
  <c r="AR3188" i="5"/>
  <c r="AR3187" i="5"/>
  <c r="AR3186" i="5"/>
  <c r="AR3185" i="5"/>
  <c r="AR3184" i="5"/>
  <c r="AR3183" i="5"/>
  <c r="AR3182" i="5"/>
  <c r="AR3181" i="5"/>
  <c r="AR3180" i="5"/>
  <c r="AR3179" i="5"/>
  <c r="AR3178" i="5"/>
  <c r="AR3177" i="5"/>
  <c r="AR3176" i="5"/>
  <c r="AR3175" i="5"/>
  <c r="AR3174" i="5"/>
  <c r="AR3173" i="5"/>
  <c r="AR3172" i="5"/>
  <c r="AR3171" i="5"/>
  <c r="AR3170" i="5"/>
  <c r="AR3169" i="5"/>
  <c r="AR3168" i="5"/>
  <c r="AR3167" i="5"/>
  <c r="AR3166" i="5"/>
  <c r="AR3165" i="5"/>
  <c r="AR3164" i="5"/>
  <c r="AR3163" i="5"/>
  <c r="AR3162" i="5"/>
  <c r="AR3161" i="5"/>
  <c r="AR3160" i="5"/>
  <c r="AR3159" i="5"/>
  <c r="AR3158" i="5"/>
  <c r="AR3157" i="5"/>
  <c r="AR3156" i="5"/>
  <c r="AR3155" i="5"/>
  <c r="AR3154" i="5"/>
  <c r="AR3153" i="5"/>
  <c r="AR3152" i="5"/>
  <c r="AR3151" i="5"/>
  <c r="AR3150" i="5"/>
  <c r="AR3149" i="5"/>
  <c r="AR3148" i="5"/>
  <c r="AR3147" i="5"/>
  <c r="AR3146" i="5"/>
  <c r="AR3145" i="5"/>
  <c r="AR3144" i="5"/>
  <c r="AR3143" i="5"/>
  <c r="AR3142" i="5"/>
  <c r="AR3141" i="5"/>
  <c r="AR3140" i="5"/>
  <c r="AR3139" i="5"/>
  <c r="AR3138" i="5"/>
  <c r="AR3137" i="5"/>
  <c r="AR3136" i="5"/>
  <c r="AR3135" i="5"/>
  <c r="AR3134" i="5"/>
  <c r="AR3133" i="5"/>
  <c r="AR3132" i="5"/>
  <c r="AR3131" i="5"/>
  <c r="AR3130" i="5"/>
  <c r="AR3129" i="5"/>
  <c r="AR3128" i="5"/>
  <c r="AR3127" i="5"/>
  <c r="AR3126" i="5"/>
  <c r="AR3125" i="5"/>
  <c r="AR3124" i="5"/>
  <c r="AR3123" i="5"/>
  <c r="AR3122" i="5"/>
  <c r="AR3121" i="5"/>
  <c r="AR3120" i="5"/>
  <c r="AR3119" i="5"/>
  <c r="AR3118" i="5"/>
  <c r="AR3117" i="5"/>
  <c r="AR3116" i="5"/>
  <c r="AR3115" i="5"/>
  <c r="AR3114" i="5"/>
  <c r="AR3113" i="5"/>
  <c r="AR3112" i="5"/>
  <c r="AR3111" i="5"/>
  <c r="AR3110" i="5"/>
  <c r="AR3109" i="5"/>
  <c r="AR3108" i="5"/>
  <c r="AR3107" i="5"/>
  <c r="AR3106" i="5"/>
  <c r="AR3105" i="5"/>
  <c r="AR3104" i="5"/>
  <c r="AR3103" i="5"/>
  <c r="AR3102" i="5"/>
  <c r="AR3101" i="5"/>
  <c r="AR3100" i="5"/>
  <c r="AR3099" i="5"/>
  <c r="AR3098" i="5"/>
  <c r="AR3097" i="5"/>
  <c r="AR3096" i="5"/>
  <c r="AR3095" i="5"/>
  <c r="AR3094" i="5"/>
  <c r="AR3093" i="5"/>
  <c r="AR3092" i="5"/>
  <c r="AR3091" i="5"/>
  <c r="AR3090" i="5"/>
  <c r="AR3089" i="5"/>
  <c r="AR3088" i="5"/>
  <c r="AR3087" i="5"/>
  <c r="AR3086" i="5"/>
  <c r="AR3085" i="5"/>
  <c r="AR3084" i="5"/>
  <c r="AR3083" i="5"/>
  <c r="AR3082" i="5"/>
  <c r="AR3081" i="5"/>
  <c r="AR3080" i="5"/>
  <c r="AR3079" i="5"/>
  <c r="AR3078" i="5"/>
  <c r="AR3077" i="5"/>
  <c r="AR3076" i="5"/>
  <c r="AR3075" i="5"/>
  <c r="AR3074" i="5"/>
  <c r="AR3073" i="5"/>
  <c r="AR3072" i="5"/>
  <c r="AR3071" i="5"/>
  <c r="AR3070" i="5"/>
  <c r="AR3069" i="5"/>
  <c r="AR3068" i="5"/>
  <c r="AR3067" i="5"/>
  <c r="AR3066" i="5"/>
  <c r="AR3065" i="5"/>
  <c r="AR3064" i="5"/>
  <c r="AR3063" i="5"/>
  <c r="AR3062" i="5"/>
  <c r="AR3061" i="5"/>
  <c r="AR3060" i="5"/>
  <c r="AR3059" i="5"/>
  <c r="AR3058" i="5"/>
  <c r="AR3057" i="5"/>
  <c r="AR3056" i="5"/>
  <c r="AR3055" i="5"/>
  <c r="AR3054" i="5"/>
  <c r="AR3053" i="5"/>
  <c r="AR3052" i="5"/>
  <c r="AR3051" i="5"/>
  <c r="AR3050" i="5"/>
  <c r="AR3049" i="5"/>
  <c r="AR3048" i="5"/>
  <c r="AR3047" i="5"/>
  <c r="AR3046" i="5"/>
  <c r="AR3045" i="5"/>
  <c r="AR3044" i="5"/>
  <c r="AR3043" i="5"/>
  <c r="AR3042" i="5"/>
  <c r="AR3041" i="5"/>
  <c r="AR3040" i="5"/>
  <c r="AR3039" i="5"/>
  <c r="AR3038" i="5"/>
  <c r="AR3037" i="5"/>
  <c r="AR3036" i="5"/>
  <c r="AR3035" i="5"/>
  <c r="AR3034" i="5"/>
  <c r="AR3033" i="5"/>
  <c r="AR3032" i="5"/>
  <c r="AR3031" i="5"/>
  <c r="AR3030" i="5"/>
  <c r="AR3029" i="5"/>
  <c r="AR3028" i="5"/>
  <c r="AR3027" i="5"/>
  <c r="AR3026" i="5"/>
  <c r="AR3025" i="5"/>
  <c r="AR3024" i="5"/>
  <c r="AR3023" i="5"/>
  <c r="AR3022" i="5"/>
  <c r="AR3021" i="5"/>
  <c r="AR3020" i="5"/>
  <c r="AR3019" i="5"/>
  <c r="AR3018" i="5"/>
  <c r="AR3017" i="5"/>
  <c r="AR3016" i="5"/>
  <c r="AR3015" i="5"/>
  <c r="AR3014" i="5"/>
  <c r="AR3013" i="5"/>
  <c r="AR3012" i="5"/>
  <c r="AR3011" i="5"/>
  <c r="AR3010" i="5"/>
  <c r="AR3009" i="5"/>
  <c r="AR3008" i="5"/>
  <c r="AR3007" i="5"/>
  <c r="AR3006" i="5"/>
  <c r="AR3005" i="5"/>
  <c r="AR3004" i="5"/>
  <c r="AR3003" i="5"/>
  <c r="AR3002" i="5"/>
  <c r="AR3001" i="5"/>
  <c r="AR3000" i="5"/>
  <c r="AR2999" i="5"/>
  <c r="AR2998" i="5"/>
  <c r="AR2997" i="5"/>
  <c r="AR2996" i="5"/>
  <c r="AR2995" i="5"/>
  <c r="AR2994" i="5"/>
  <c r="AR2993" i="5"/>
  <c r="AR2992" i="5"/>
  <c r="AR2991" i="5"/>
  <c r="AR2990" i="5"/>
  <c r="AR2989" i="5"/>
  <c r="AR2988" i="5"/>
  <c r="AR2987" i="5"/>
  <c r="AR2986" i="5"/>
  <c r="AR2985" i="5"/>
  <c r="AR2984" i="5"/>
  <c r="AR2983" i="5"/>
  <c r="AR2982" i="5"/>
  <c r="AR2981" i="5"/>
  <c r="AR2980" i="5"/>
  <c r="AR2979" i="5"/>
  <c r="AR2978" i="5"/>
  <c r="AR2977" i="5"/>
  <c r="AR2976" i="5"/>
  <c r="AR2975" i="5"/>
  <c r="AR2974" i="5"/>
  <c r="AR2973" i="5"/>
  <c r="AR2972" i="5"/>
  <c r="AR2971" i="5"/>
  <c r="AR2970" i="5"/>
  <c r="AR2969" i="5"/>
  <c r="AR2968" i="5"/>
  <c r="AR2967" i="5"/>
  <c r="AR2966" i="5"/>
  <c r="AR2965" i="5"/>
  <c r="AR2964" i="5"/>
  <c r="AR2963" i="5"/>
  <c r="AR2962" i="5"/>
  <c r="AR2961" i="5"/>
  <c r="AR2960" i="5"/>
  <c r="AR2959" i="5"/>
  <c r="AR2958" i="5"/>
  <c r="AR2957" i="5"/>
  <c r="AR2956" i="5"/>
  <c r="AR2955" i="5"/>
  <c r="AR2954" i="5"/>
  <c r="AR2953" i="5"/>
  <c r="AR2952" i="5"/>
  <c r="AR2951" i="5"/>
  <c r="AR2950" i="5"/>
  <c r="AR2949" i="5"/>
  <c r="AR2948" i="5"/>
  <c r="AR2947" i="5"/>
  <c r="AR2946" i="5"/>
  <c r="AR2945" i="5"/>
  <c r="AR2944" i="5"/>
  <c r="AR2943" i="5"/>
  <c r="AR2942" i="5"/>
  <c r="AR2941" i="5"/>
  <c r="AR2940" i="5"/>
  <c r="AR2939" i="5"/>
  <c r="AR2938" i="5"/>
  <c r="AR2937" i="5"/>
  <c r="AR2936" i="5"/>
  <c r="AR2935" i="5"/>
  <c r="AR2934" i="5"/>
  <c r="AR2933" i="5"/>
  <c r="AR2932" i="5"/>
  <c r="AR2931" i="5"/>
  <c r="AR2930" i="5"/>
  <c r="AR2929" i="5"/>
  <c r="AR2928" i="5"/>
  <c r="AR2927" i="5"/>
  <c r="AR2926" i="5"/>
  <c r="AR2925" i="5"/>
  <c r="AR2924" i="5"/>
  <c r="AR2923" i="5"/>
  <c r="AR2922" i="5"/>
  <c r="AR2921" i="5"/>
  <c r="AR2920" i="5"/>
  <c r="AR2919" i="5"/>
  <c r="AR2918" i="5"/>
  <c r="AR2917" i="5"/>
  <c r="AR2916" i="5"/>
  <c r="AR2915" i="5"/>
  <c r="AR2914" i="5"/>
  <c r="AR2913" i="5"/>
  <c r="AR2912" i="5"/>
  <c r="AR2911" i="5"/>
  <c r="AR2910" i="5"/>
  <c r="AR2909" i="5"/>
  <c r="AR2908" i="5"/>
  <c r="AR2907" i="5"/>
  <c r="AR2906" i="5"/>
  <c r="AR2905" i="5"/>
  <c r="AR2904" i="5"/>
  <c r="AR2903" i="5"/>
  <c r="AR2902" i="5"/>
  <c r="AR2901" i="5"/>
  <c r="AR2900" i="5"/>
  <c r="AR2899" i="5"/>
  <c r="AR2898" i="5"/>
  <c r="AR2897" i="5"/>
  <c r="AR2896" i="5"/>
  <c r="AR2895" i="5"/>
  <c r="AR2894" i="5"/>
  <c r="AR2893" i="5"/>
  <c r="AR2892" i="5"/>
  <c r="AR2891" i="5"/>
  <c r="AR2890" i="5"/>
  <c r="AR2889" i="5"/>
  <c r="AR2888" i="5"/>
  <c r="AR2887" i="5"/>
  <c r="AR2886" i="5"/>
  <c r="AR2885" i="5"/>
  <c r="AR2884" i="5"/>
  <c r="AR2883" i="5"/>
  <c r="AR2882" i="5"/>
  <c r="AR2881" i="5"/>
  <c r="AR2880" i="5"/>
  <c r="AR2879" i="5"/>
  <c r="AR2878" i="5"/>
  <c r="AR2877" i="5"/>
  <c r="AR2876" i="5"/>
  <c r="AR2875" i="5"/>
  <c r="AR2874" i="5"/>
  <c r="AR2873" i="5"/>
  <c r="AR2872" i="5"/>
  <c r="AR2871" i="5"/>
  <c r="AR2870" i="5"/>
  <c r="AR2869" i="5"/>
  <c r="AR2868" i="5"/>
  <c r="AR2867" i="5"/>
  <c r="AR2866" i="5"/>
  <c r="AR2865" i="5"/>
  <c r="AR2864" i="5"/>
  <c r="AR2863" i="5"/>
  <c r="AR2862" i="5"/>
  <c r="AR2861" i="5"/>
  <c r="AR2860" i="5"/>
  <c r="AR2859" i="5"/>
  <c r="AR2858" i="5"/>
  <c r="AR2857" i="5"/>
  <c r="AR2856" i="5"/>
  <c r="AR2855" i="5"/>
  <c r="AR2854" i="5"/>
  <c r="AR2853" i="5"/>
  <c r="AR2852" i="5"/>
  <c r="AR2851" i="5"/>
  <c r="AR2850" i="5"/>
  <c r="AR2849" i="5"/>
  <c r="AR2848" i="5"/>
  <c r="AR2847" i="5"/>
  <c r="AR2846" i="5"/>
  <c r="AR2845" i="5"/>
  <c r="AR2844" i="5"/>
  <c r="AR2843" i="5"/>
  <c r="AR2842" i="5"/>
  <c r="AR2841" i="5"/>
  <c r="AR2840" i="5"/>
  <c r="AR2839" i="5"/>
  <c r="AR2838" i="5"/>
  <c r="AR2837" i="5"/>
  <c r="AR2836" i="5"/>
  <c r="AR2835" i="5"/>
  <c r="AR2834" i="5"/>
  <c r="AR2833" i="5"/>
  <c r="AR2832" i="5"/>
  <c r="AR2831" i="5"/>
  <c r="AR2830" i="5"/>
  <c r="AR2829" i="5"/>
  <c r="AR2828" i="5"/>
  <c r="AR2827" i="5"/>
  <c r="AR2826" i="5"/>
  <c r="AR2825" i="5"/>
  <c r="AR2824" i="5"/>
  <c r="AR2823" i="5"/>
  <c r="AR2822" i="5"/>
  <c r="AR2821" i="5"/>
  <c r="AR2820" i="5"/>
  <c r="AR2819" i="5"/>
  <c r="AR2818" i="5"/>
  <c r="AR2817" i="5"/>
  <c r="AR2816" i="5"/>
  <c r="AR2815" i="5"/>
  <c r="AR2814" i="5"/>
  <c r="AR2813" i="5"/>
  <c r="AR2812" i="5"/>
  <c r="AR2811" i="5"/>
  <c r="AR2810" i="5"/>
  <c r="AR2809" i="5"/>
  <c r="AR2808" i="5"/>
  <c r="AR2807" i="5"/>
  <c r="AR2806" i="5"/>
  <c r="AR2805" i="5"/>
  <c r="AR2804" i="5"/>
  <c r="AR2803" i="5"/>
  <c r="AR2802" i="5"/>
  <c r="AR2801" i="5"/>
  <c r="AR2800" i="5"/>
  <c r="AR2799" i="5"/>
  <c r="AR2798" i="5"/>
  <c r="AR2797" i="5"/>
  <c r="AR2796" i="5"/>
  <c r="AR2795" i="5"/>
  <c r="AR2794" i="5"/>
  <c r="AR2793" i="5"/>
  <c r="AR2792" i="5"/>
  <c r="AR2791" i="5"/>
  <c r="AR2790" i="5"/>
  <c r="AR2789" i="5"/>
  <c r="AR2788" i="5"/>
  <c r="AR2787" i="5"/>
  <c r="AR2786" i="5"/>
  <c r="AR2785" i="5"/>
  <c r="AR2784" i="5"/>
  <c r="AR2783" i="5"/>
  <c r="AR2782" i="5"/>
  <c r="AR2781" i="5"/>
  <c r="AR2780" i="5"/>
  <c r="AR2779" i="5"/>
  <c r="AR2778" i="5"/>
  <c r="AR2777" i="5"/>
  <c r="AR2776" i="5"/>
  <c r="AR2775" i="5"/>
  <c r="AR2774" i="5"/>
  <c r="AR2773" i="5"/>
  <c r="AR2772" i="5"/>
  <c r="AR2771" i="5"/>
  <c r="AR2770" i="5"/>
  <c r="AR2769" i="5"/>
  <c r="AR2768" i="5"/>
  <c r="AR2767" i="5"/>
  <c r="AR2766" i="5"/>
  <c r="AR2765" i="5"/>
  <c r="AR2764" i="5"/>
  <c r="AR2763" i="5"/>
  <c r="AR2762" i="5"/>
  <c r="AR2761" i="5"/>
  <c r="AR2760" i="5"/>
  <c r="AR2759" i="5"/>
  <c r="AR2758" i="5"/>
  <c r="AR2757" i="5"/>
  <c r="AR2756" i="5"/>
  <c r="AR2755" i="5"/>
  <c r="AR2754" i="5"/>
  <c r="AR2753" i="5"/>
  <c r="AR2752" i="5"/>
  <c r="AR2751" i="5"/>
  <c r="AR2750" i="5"/>
  <c r="AR2749" i="5"/>
  <c r="AR2748" i="5"/>
  <c r="AR2747" i="5"/>
  <c r="AR2746" i="5"/>
  <c r="AR2745" i="5"/>
  <c r="AR2744" i="5"/>
  <c r="AR2743" i="5"/>
  <c r="AR2742" i="5"/>
  <c r="AR2741" i="5"/>
  <c r="AR2740" i="5"/>
  <c r="AR2739" i="5"/>
  <c r="AR2738" i="5"/>
  <c r="AR2737" i="5"/>
  <c r="AR2736" i="5"/>
  <c r="AR2735" i="5"/>
  <c r="AR2734" i="5"/>
  <c r="AR2733" i="5"/>
  <c r="AR2732" i="5"/>
  <c r="AR2731" i="5"/>
  <c r="AR2730" i="5"/>
  <c r="AR2729" i="5"/>
  <c r="AR2728" i="5"/>
  <c r="AR2727" i="5"/>
  <c r="AR2726" i="5"/>
  <c r="AR2725" i="5"/>
  <c r="AR2724" i="5"/>
  <c r="AR2723" i="5"/>
  <c r="AR2722" i="5"/>
  <c r="AR2721" i="5"/>
  <c r="AR2720" i="5"/>
  <c r="AR2719" i="5"/>
  <c r="AR2718" i="5"/>
  <c r="AR2717" i="5"/>
  <c r="AR2716" i="5"/>
  <c r="AR2715" i="5"/>
  <c r="AR2714" i="5"/>
  <c r="AR2713" i="5"/>
  <c r="AR2712" i="5"/>
  <c r="AR2711" i="5"/>
  <c r="AR2710" i="5"/>
  <c r="AR2709" i="5"/>
  <c r="AR2708" i="5"/>
  <c r="AR2707" i="5"/>
  <c r="AR2706" i="5"/>
  <c r="AR2705" i="5"/>
  <c r="AR2704" i="5"/>
  <c r="AR2703" i="5"/>
  <c r="AR2702" i="5"/>
  <c r="AR2701" i="5"/>
  <c r="AR2700" i="5"/>
  <c r="AR2699" i="5"/>
  <c r="AR2698" i="5"/>
  <c r="AR2697" i="5"/>
  <c r="AR2696" i="5"/>
  <c r="AR2695" i="5"/>
  <c r="AR2694" i="5"/>
  <c r="AR2693" i="5"/>
  <c r="AR2692" i="5"/>
  <c r="AR2691" i="5"/>
  <c r="AR2690" i="5"/>
  <c r="AR2689" i="5"/>
  <c r="AR2688" i="5"/>
  <c r="AR2687" i="5"/>
  <c r="AR2686" i="5"/>
  <c r="AR2685" i="5"/>
  <c r="AR2684" i="5"/>
  <c r="AR2683" i="5"/>
  <c r="AR2682" i="5"/>
  <c r="AR2681" i="5"/>
  <c r="AR2680" i="5"/>
  <c r="AR2679" i="5"/>
  <c r="AR2678" i="5"/>
  <c r="AR2677" i="5"/>
  <c r="AR2676" i="5"/>
  <c r="AR2675" i="5"/>
  <c r="AR2674" i="5"/>
  <c r="AR2673" i="5"/>
  <c r="AR2672" i="5"/>
  <c r="AR2671" i="5"/>
  <c r="AR2670" i="5"/>
  <c r="AR2669" i="5"/>
  <c r="AR2668" i="5"/>
  <c r="AR2667" i="5"/>
  <c r="AR2666" i="5"/>
  <c r="AR2665" i="5"/>
  <c r="AR2664" i="5"/>
  <c r="AR2663" i="5"/>
  <c r="AR2662" i="5"/>
  <c r="AR2661" i="5"/>
  <c r="AR2660" i="5"/>
  <c r="AR2659" i="5"/>
  <c r="AR2658" i="5"/>
  <c r="AR2657" i="5"/>
  <c r="AR2656" i="5"/>
  <c r="AR2655" i="5"/>
  <c r="AR2654" i="5"/>
  <c r="AR2653" i="5"/>
  <c r="AR2652" i="5"/>
  <c r="AR2651" i="5"/>
  <c r="AR2650" i="5"/>
  <c r="AR2649" i="5"/>
  <c r="AR2648" i="5"/>
  <c r="AR2647" i="5"/>
  <c r="AR2646" i="5"/>
  <c r="AR2645" i="5"/>
  <c r="AR2644" i="5"/>
  <c r="AR2643" i="5"/>
  <c r="AR2642" i="5"/>
  <c r="AR2641" i="5"/>
  <c r="AR2640" i="5"/>
  <c r="AR2639" i="5"/>
  <c r="AR2638" i="5"/>
  <c r="AR2637" i="5"/>
  <c r="AR2636" i="5"/>
  <c r="AR2635" i="5"/>
  <c r="AR2634" i="5"/>
  <c r="AR2633" i="5"/>
  <c r="AR2632" i="5"/>
  <c r="AR2631" i="5"/>
  <c r="AR2630" i="5"/>
  <c r="AR2629" i="5"/>
  <c r="AR2628" i="5"/>
  <c r="AR2627" i="5"/>
  <c r="AR2626" i="5"/>
  <c r="AR2625" i="5"/>
  <c r="AR2624" i="5"/>
  <c r="AR2623" i="5"/>
  <c r="AR2622" i="5"/>
  <c r="AR2621" i="5"/>
  <c r="AR2620" i="5"/>
  <c r="AR2619" i="5"/>
  <c r="AR2618" i="5"/>
  <c r="AR2617" i="5"/>
  <c r="AR2616" i="5"/>
  <c r="AR2615" i="5"/>
  <c r="AR2614" i="5"/>
  <c r="AR2613" i="5"/>
  <c r="AR2612" i="5"/>
  <c r="AR2611" i="5"/>
  <c r="AR2610" i="5"/>
  <c r="AR2609" i="5"/>
  <c r="AR2608" i="5"/>
  <c r="AR2607" i="5"/>
  <c r="AR2606" i="5"/>
  <c r="AR2605" i="5"/>
  <c r="AR2604" i="5"/>
  <c r="AR2603" i="5"/>
  <c r="AR2602" i="5"/>
  <c r="AR2601" i="5"/>
  <c r="AR2600" i="5"/>
  <c r="AR2599" i="5"/>
  <c r="AR2598" i="5"/>
  <c r="AR2597" i="5"/>
  <c r="AR2596" i="5"/>
  <c r="AR2595" i="5"/>
  <c r="AR2594" i="5"/>
  <c r="AR2593" i="5"/>
  <c r="AR2592" i="5"/>
  <c r="AR2591" i="5"/>
  <c r="AR2590" i="5"/>
  <c r="AR2589" i="5"/>
  <c r="AR2588" i="5"/>
  <c r="AR2587" i="5"/>
  <c r="AR2586" i="5"/>
  <c r="AR2585" i="5"/>
  <c r="AR2584" i="5"/>
  <c r="AR2583" i="5"/>
  <c r="AR2582" i="5"/>
  <c r="AR2581" i="5"/>
  <c r="AR2580" i="5"/>
  <c r="AR2579" i="5"/>
  <c r="AR2578" i="5"/>
  <c r="AR2577" i="5"/>
  <c r="AR2576" i="5"/>
  <c r="AR2575" i="5"/>
  <c r="AR2574" i="5"/>
  <c r="AR2573" i="5"/>
  <c r="AR2572" i="5"/>
  <c r="AR2571" i="5"/>
  <c r="AR2570" i="5"/>
  <c r="AR2569" i="5"/>
  <c r="AR2568" i="5"/>
  <c r="AR2567" i="5"/>
  <c r="AR2566" i="5"/>
  <c r="AR2565" i="5"/>
  <c r="AR2564" i="5"/>
  <c r="AR2563" i="5"/>
  <c r="AR2562" i="5"/>
  <c r="AR2561" i="5"/>
  <c r="AR2560" i="5"/>
  <c r="AR2559" i="5"/>
  <c r="AR2558" i="5"/>
  <c r="AR2557" i="5"/>
  <c r="AR2556" i="5"/>
  <c r="AR2555" i="5"/>
  <c r="AR2554" i="5"/>
  <c r="AR2553" i="5"/>
  <c r="AR2552" i="5"/>
  <c r="AR2551" i="5"/>
  <c r="AR2550" i="5"/>
  <c r="AR2549" i="5"/>
  <c r="AR2548" i="5"/>
  <c r="AR2547" i="5"/>
  <c r="AR2546" i="5"/>
  <c r="AR2545" i="5"/>
  <c r="AR2544" i="5"/>
  <c r="AR2543" i="5"/>
  <c r="AR2542" i="5"/>
  <c r="AR2541" i="5"/>
  <c r="AR2540" i="5"/>
  <c r="AR2539" i="5"/>
  <c r="AR2538" i="5"/>
  <c r="AR2537" i="5"/>
  <c r="AR2536" i="5"/>
  <c r="AR2535" i="5"/>
  <c r="AR2534" i="5"/>
  <c r="AR2533" i="5"/>
  <c r="AR2532" i="5"/>
  <c r="AR2531" i="5"/>
  <c r="AR2530" i="5"/>
  <c r="AR2529" i="5"/>
  <c r="AR2528" i="5"/>
  <c r="AR2527" i="5"/>
  <c r="AR2526" i="5"/>
  <c r="AR2525" i="5"/>
  <c r="AR2524" i="5"/>
  <c r="AR2523" i="5"/>
  <c r="AR2522" i="5"/>
  <c r="AR2521" i="5"/>
  <c r="AR2520" i="5"/>
  <c r="AR2519" i="5"/>
  <c r="AR2518" i="5"/>
  <c r="AR2517" i="5"/>
  <c r="AR2516" i="5"/>
  <c r="AR2515" i="5"/>
  <c r="AR2514" i="5"/>
  <c r="AR2513" i="5"/>
  <c r="AR2512" i="5"/>
  <c r="AR2511" i="5"/>
  <c r="AR2510" i="5"/>
  <c r="AR2509" i="5"/>
  <c r="AR2508" i="5"/>
  <c r="AR2507" i="5"/>
  <c r="AR2506" i="5"/>
  <c r="AR2505" i="5"/>
  <c r="AR2504" i="5"/>
  <c r="AR2503" i="5"/>
  <c r="AR2502" i="5"/>
  <c r="AR2501" i="5"/>
  <c r="AR2500" i="5"/>
  <c r="AR2499" i="5"/>
  <c r="AR2498" i="5"/>
  <c r="AR2497" i="5"/>
  <c r="AR2496" i="5"/>
  <c r="AR2495" i="5"/>
  <c r="AR2494" i="5"/>
  <c r="AR2493" i="5"/>
  <c r="AR2492" i="5"/>
  <c r="AR2491" i="5"/>
  <c r="AR2490" i="5"/>
  <c r="AR2489" i="5"/>
  <c r="AR2488" i="5"/>
  <c r="AR2487" i="5"/>
  <c r="AR2486" i="5"/>
  <c r="AR2485" i="5"/>
  <c r="AR2484" i="5"/>
  <c r="AR2483" i="5"/>
  <c r="AR2482" i="5"/>
  <c r="AR2481" i="5"/>
  <c r="AR2480" i="5"/>
  <c r="AR2479" i="5"/>
  <c r="AR2478" i="5"/>
  <c r="AR2477" i="5"/>
  <c r="AR2476" i="5"/>
  <c r="AR2475" i="5"/>
  <c r="AR2474" i="5"/>
  <c r="AR2473" i="5"/>
  <c r="AR2472" i="5"/>
  <c r="AR2471" i="5"/>
  <c r="AR2470" i="5"/>
  <c r="AR2469" i="5"/>
  <c r="AR2468" i="5"/>
  <c r="AR2467" i="5"/>
  <c r="AR2466" i="5"/>
  <c r="AR2465" i="5"/>
  <c r="AR2464" i="5"/>
  <c r="AR2463" i="5"/>
  <c r="AR2462" i="5"/>
  <c r="AR2461" i="5"/>
  <c r="AR2460" i="5"/>
  <c r="AR2459" i="5"/>
  <c r="AR2458" i="5"/>
  <c r="AR2457" i="5"/>
  <c r="AR2456" i="5"/>
  <c r="AR2455" i="5"/>
  <c r="AR2454" i="5"/>
  <c r="AR2453" i="5"/>
  <c r="AR2452" i="5"/>
  <c r="AR2451" i="5"/>
  <c r="AR2450" i="5"/>
  <c r="AR2449" i="5"/>
  <c r="AR2448" i="5"/>
  <c r="AR2447" i="5"/>
  <c r="AR2446" i="5"/>
  <c r="AR2445" i="5"/>
  <c r="AR2444" i="5"/>
  <c r="AR2443" i="5"/>
  <c r="AR2442" i="5"/>
  <c r="AR2441" i="5"/>
  <c r="AR2440" i="5"/>
  <c r="AR2439" i="5"/>
  <c r="AR2438" i="5"/>
  <c r="AR2437" i="5"/>
  <c r="AR2436" i="5"/>
  <c r="AR2435" i="5"/>
  <c r="AR2434" i="5"/>
  <c r="AR2433" i="5"/>
  <c r="AR2432" i="5"/>
  <c r="AR2431" i="5"/>
  <c r="AR2430" i="5"/>
  <c r="AR2429" i="5"/>
  <c r="AR2428" i="5"/>
  <c r="AR2427" i="5"/>
  <c r="AR2426" i="5"/>
  <c r="AR2425" i="5"/>
  <c r="AR2424" i="5"/>
  <c r="AR2423" i="5"/>
  <c r="AR2422" i="5"/>
  <c r="AR2421" i="5"/>
  <c r="AR2420" i="5"/>
  <c r="AR2419" i="5"/>
  <c r="AR2418" i="5"/>
  <c r="AR2417" i="5"/>
  <c r="AR2416" i="5"/>
  <c r="AR2415" i="5"/>
  <c r="AR2414" i="5"/>
  <c r="AR2413" i="5"/>
  <c r="AR2412" i="5"/>
  <c r="AR2411" i="5"/>
  <c r="AR2410" i="5"/>
  <c r="AR2409" i="5"/>
  <c r="AR2408" i="5"/>
  <c r="AR2407" i="5"/>
  <c r="AR2406" i="5"/>
  <c r="AR2405" i="5"/>
  <c r="AR2404" i="5"/>
  <c r="AR2403" i="5"/>
  <c r="AR2402" i="5"/>
  <c r="AR2401" i="5"/>
  <c r="AR2400" i="5"/>
  <c r="AR2399" i="5"/>
  <c r="AR2398" i="5"/>
  <c r="AR2397" i="5"/>
  <c r="AR2396" i="5"/>
  <c r="AR2395" i="5"/>
  <c r="AR2394" i="5"/>
  <c r="AR2393" i="5"/>
  <c r="AR2392" i="5"/>
  <c r="AR2391" i="5"/>
  <c r="AR2390" i="5"/>
  <c r="AR2389" i="5"/>
  <c r="AR2388" i="5"/>
  <c r="AR2387" i="5"/>
  <c r="AR2386" i="5"/>
  <c r="AR2385" i="5"/>
  <c r="AR2384" i="5"/>
  <c r="AR2383" i="5"/>
  <c r="AR2382" i="5"/>
  <c r="AR2381" i="5"/>
  <c r="AR2380" i="5"/>
  <c r="AR2379" i="5"/>
  <c r="AR2378" i="5"/>
  <c r="AR2377" i="5"/>
  <c r="AR2376" i="5"/>
  <c r="AR2375" i="5"/>
  <c r="AR2374" i="5"/>
  <c r="AR2373" i="5"/>
  <c r="AR2372" i="5"/>
  <c r="AR2371" i="5"/>
  <c r="AR2370" i="5"/>
  <c r="AR2369" i="5"/>
  <c r="AR2368" i="5"/>
  <c r="AR2367" i="5"/>
  <c r="AR2366" i="5"/>
  <c r="AR2365" i="5"/>
  <c r="AR2364" i="5"/>
  <c r="AR2363" i="5"/>
  <c r="AR2362" i="5"/>
  <c r="AR2361" i="5"/>
  <c r="AR2360" i="5"/>
  <c r="AR2359" i="5"/>
  <c r="AR2358" i="5"/>
  <c r="AR2357" i="5"/>
  <c r="AR2356" i="5"/>
  <c r="AR2355" i="5"/>
  <c r="AR2354" i="5"/>
  <c r="AR2353" i="5"/>
  <c r="AR2352" i="5"/>
  <c r="AR2351" i="5"/>
  <c r="AR2350" i="5"/>
  <c r="AR2349" i="5"/>
  <c r="AR2348" i="5"/>
  <c r="AR2347" i="5"/>
  <c r="AR2346" i="5"/>
  <c r="AR2345" i="5"/>
  <c r="AR2344" i="5"/>
  <c r="AR2343" i="5"/>
  <c r="AR2342" i="5"/>
  <c r="AR2341" i="5"/>
  <c r="AR2340" i="5"/>
  <c r="AR2339" i="5"/>
  <c r="AR2338" i="5"/>
  <c r="AR2337" i="5"/>
  <c r="AR2336" i="5"/>
  <c r="AR2335" i="5"/>
  <c r="AR2334" i="5"/>
  <c r="AR2333" i="5"/>
  <c r="AR2332" i="5"/>
  <c r="AR2331" i="5"/>
  <c r="AR2330" i="5"/>
  <c r="AR2329" i="5"/>
  <c r="AR2328" i="5"/>
  <c r="AR2327" i="5"/>
  <c r="AR2326" i="5"/>
  <c r="AR2325" i="5"/>
  <c r="AR2324" i="5"/>
  <c r="AR2323" i="5"/>
  <c r="AR2322" i="5"/>
  <c r="AR2321" i="5"/>
  <c r="AR2320" i="5"/>
  <c r="AR2319" i="5"/>
  <c r="AR2318" i="5"/>
  <c r="AR2317" i="5"/>
  <c r="AR2316" i="5"/>
  <c r="AR2315" i="5"/>
  <c r="AR2314" i="5"/>
  <c r="AR2313" i="5"/>
  <c r="AR2312" i="5"/>
  <c r="AR2311" i="5"/>
  <c r="AR2310" i="5"/>
  <c r="AR2309" i="5"/>
  <c r="AR2308" i="5"/>
  <c r="AR2307" i="5"/>
  <c r="AR2306" i="5"/>
  <c r="AR2305" i="5"/>
  <c r="AR2304" i="5"/>
  <c r="AR2303" i="5"/>
  <c r="AR2302" i="5"/>
  <c r="AR2301" i="5"/>
  <c r="AR2300" i="5"/>
  <c r="AR2299" i="5"/>
  <c r="AR2298" i="5"/>
  <c r="AR2297" i="5"/>
  <c r="AR2296" i="5"/>
  <c r="AR2295" i="5"/>
  <c r="AR2294" i="5"/>
  <c r="AR2293" i="5"/>
  <c r="AR2292" i="5"/>
  <c r="AR2291" i="5"/>
  <c r="AR2290" i="5"/>
  <c r="AR2289" i="5"/>
  <c r="AR2288" i="5"/>
  <c r="AR2287" i="5"/>
  <c r="AR2286" i="5"/>
  <c r="AR2285" i="5"/>
  <c r="AR2284" i="5"/>
  <c r="AR2283" i="5"/>
  <c r="AR2282" i="5"/>
  <c r="AR2281" i="5"/>
  <c r="AR2280" i="5"/>
  <c r="AR2279" i="5"/>
  <c r="AR2278" i="5"/>
  <c r="AR2277" i="5"/>
  <c r="AR2276" i="5"/>
  <c r="AR2275" i="5"/>
  <c r="AR2274" i="5"/>
  <c r="AR2273" i="5"/>
  <c r="AR2272" i="5"/>
  <c r="AR2271" i="5"/>
  <c r="AR2270" i="5"/>
  <c r="AR2269" i="5"/>
  <c r="AR2268" i="5"/>
  <c r="AR2267" i="5"/>
  <c r="AR2266" i="5"/>
  <c r="AR2265" i="5"/>
  <c r="AR2264" i="5"/>
  <c r="AR2263" i="5"/>
  <c r="AR2262" i="5"/>
  <c r="AR2261" i="5"/>
  <c r="AR2260" i="5"/>
  <c r="AR2259" i="5"/>
  <c r="AR2258" i="5"/>
  <c r="AR2257" i="5"/>
  <c r="AR2256" i="5"/>
  <c r="AR2255" i="5"/>
  <c r="AR2254" i="5"/>
  <c r="AR2253" i="5"/>
  <c r="AR2252" i="5"/>
  <c r="AR2251" i="5"/>
  <c r="AR2250" i="5"/>
  <c r="AR2249" i="5"/>
  <c r="AR2248" i="5"/>
  <c r="AR2247" i="5"/>
  <c r="AR2246" i="5"/>
  <c r="AR2245" i="5"/>
  <c r="AR2244" i="5"/>
  <c r="AR2243" i="5"/>
  <c r="AR2242" i="5"/>
  <c r="AR2241" i="5"/>
  <c r="AR2240" i="5"/>
  <c r="AR2239" i="5"/>
  <c r="AR2238" i="5"/>
  <c r="AR2237" i="5"/>
  <c r="AR2236" i="5"/>
  <c r="AR2235" i="5"/>
  <c r="AR2234" i="5"/>
  <c r="AR2233" i="5"/>
  <c r="AR2232" i="5"/>
  <c r="AR2231" i="5"/>
  <c r="AR2230" i="5"/>
  <c r="AR2229" i="5"/>
  <c r="AR2228" i="5"/>
  <c r="AR2227" i="5"/>
  <c r="AR2226" i="5"/>
  <c r="AR2225" i="5"/>
  <c r="AR2224" i="5"/>
  <c r="AR2223" i="5"/>
  <c r="AR2222" i="5"/>
  <c r="AR2221" i="5"/>
  <c r="AR2220" i="5"/>
  <c r="AR2219" i="5"/>
  <c r="AR2218" i="5"/>
  <c r="AR2217" i="5"/>
  <c r="AR2216" i="5"/>
  <c r="AR2215" i="5"/>
  <c r="AR2214" i="5"/>
  <c r="AR2213" i="5"/>
  <c r="AR2212" i="5"/>
  <c r="AR2211" i="5"/>
  <c r="AR2210" i="5"/>
  <c r="AR2209" i="5"/>
  <c r="AR2208" i="5"/>
  <c r="AR2207" i="5"/>
  <c r="AR2206" i="5"/>
  <c r="AR2205" i="5"/>
  <c r="AR2204" i="5"/>
  <c r="AR2203" i="5"/>
  <c r="AR2202" i="5"/>
  <c r="AR2201" i="5"/>
  <c r="AR2200" i="5"/>
  <c r="AR2199" i="5"/>
  <c r="AR2198" i="5"/>
  <c r="AR2197" i="5"/>
  <c r="AR2196" i="5"/>
  <c r="AR2195" i="5"/>
  <c r="AR2194" i="5"/>
  <c r="AR2193" i="5"/>
  <c r="AR2192" i="5"/>
  <c r="AR2191" i="5"/>
  <c r="AR2190" i="5"/>
  <c r="AR2189" i="5"/>
  <c r="AR2188" i="5"/>
  <c r="AR2187" i="5"/>
  <c r="AR2186" i="5"/>
  <c r="AR2185" i="5"/>
  <c r="AR2184" i="5"/>
  <c r="AR2183" i="5"/>
  <c r="AR2182" i="5"/>
  <c r="AR2181" i="5"/>
  <c r="AR2180" i="5"/>
  <c r="AR2179" i="5"/>
  <c r="AR2178" i="5"/>
  <c r="AR2177" i="5"/>
  <c r="AR2176" i="5"/>
  <c r="AR2175" i="5"/>
  <c r="AR2174" i="5"/>
  <c r="AR2173" i="5"/>
  <c r="AR2172" i="5"/>
  <c r="AR2171" i="5"/>
  <c r="AR2170" i="5"/>
  <c r="AR2169" i="5"/>
  <c r="AR2168" i="5"/>
  <c r="AR2167" i="5"/>
  <c r="AR2166" i="5"/>
  <c r="AR2165" i="5"/>
  <c r="AR2164" i="5"/>
  <c r="AR2163" i="5"/>
  <c r="AR2162" i="5"/>
  <c r="AR2161" i="5"/>
  <c r="AR2160" i="5"/>
  <c r="AR2159" i="5"/>
  <c r="AR2158" i="5"/>
  <c r="AR2157" i="5"/>
  <c r="AR2156" i="5"/>
  <c r="AR2155" i="5"/>
  <c r="AR2154" i="5"/>
  <c r="AR2153" i="5"/>
  <c r="AR2152" i="5"/>
  <c r="AR2151" i="5"/>
  <c r="AR2150" i="5"/>
  <c r="AR2149" i="5"/>
  <c r="AR2148" i="5"/>
  <c r="AR2147" i="5"/>
  <c r="AR2146" i="5"/>
  <c r="AR2145" i="5"/>
  <c r="AR2144" i="5"/>
  <c r="AR2143" i="5"/>
  <c r="AR2142" i="5"/>
  <c r="AR2141" i="5"/>
  <c r="AR2140" i="5"/>
  <c r="AR2139" i="5"/>
  <c r="AR2138" i="5"/>
  <c r="AR2137" i="5"/>
  <c r="AR2136" i="5"/>
  <c r="AR2135" i="5"/>
  <c r="AR2134" i="5"/>
  <c r="AR2133" i="5"/>
  <c r="AR2132" i="5"/>
  <c r="AR2131" i="5"/>
  <c r="AR2130" i="5"/>
  <c r="AR2129" i="5"/>
  <c r="AR2128" i="5"/>
  <c r="AR2127" i="5"/>
  <c r="AR2126" i="5"/>
  <c r="AR2125" i="5"/>
  <c r="AR2124" i="5"/>
  <c r="AR2123" i="5"/>
  <c r="AR2122" i="5"/>
  <c r="AR2121" i="5"/>
  <c r="AR2120" i="5"/>
  <c r="AR2119" i="5"/>
  <c r="AR2118" i="5"/>
  <c r="AR2117" i="5"/>
  <c r="AR2116" i="5"/>
  <c r="AR2115" i="5"/>
  <c r="AR2114" i="5"/>
  <c r="AR2113" i="5"/>
  <c r="AR2112" i="5"/>
  <c r="AR2111" i="5"/>
  <c r="AR2110" i="5"/>
  <c r="AR2109" i="5"/>
  <c r="AR2108" i="5"/>
  <c r="AR2107" i="5"/>
  <c r="AR2106" i="5"/>
  <c r="AR2105" i="5"/>
  <c r="AR2104" i="5"/>
  <c r="AR2103" i="5"/>
  <c r="AR2102" i="5"/>
  <c r="AR2101" i="5"/>
  <c r="AR2100" i="5"/>
  <c r="AR2099" i="5"/>
  <c r="AR2098" i="5"/>
  <c r="AR2097" i="5"/>
  <c r="AR2096" i="5"/>
  <c r="AR2095" i="5"/>
  <c r="AR2094" i="5"/>
  <c r="AR2093" i="5"/>
  <c r="AR2092" i="5"/>
  <c r="AR2091" i="5"/>
  <c r="AR2090" i="5"/>
  <c r="AR2089" i="5"/>
  <c r="AR2088" i="5"/>
  <c r="AR2087" i="5"/>
  <c r="AR2086" i="5"/>
  <c r="AR2085" i="5"/>
  <c r="AR2084" i="5"/>
  <c r="AR2083" i="5"/>
  <c r="AR2082" i="5"/>
  <c r="AR2081" i="5"/>
  <c r="AR2080" i="5"/>
  <c r="AR2079" i="5"/>
  <c r="AR2078" i="5"/>
  <c r="AR2077" i="5"/>
  <c r="AR2076" i="5"/>
  <c r="AR2075" i="5"/>
  <c r="AR2074" i="5"/>
  <c r="AR2073" i="5"/>
  <c r="AR2072" i="5"/>
  <c r="AR2071" i="5"/>
  <c r="AR2070" i="5"/>
  <c r="AR2069" i="5"/>
  <c r="AR2068" i="5"/>
  <c r="AR2067" i="5"/>
  <c r="AR2066" i="5"/>
  <c r="AR2065" i="5"/>
  <c r="AR2064" i="5"/>
  <c r="AR2063" i="5"/>
  <c r="AR2062" i="5"/>
  <c r="AR2061" i="5"/>
  <c r="AR2060" i="5"/>
  <c r="AR2059" i="5"/>
  <c r="AR2058" i="5"/>
  <c r="AR2057" i="5"/>
  <c r="AR2056" i="5"/>
  <c r="AR2055" i="5"/>
  <c r="AR2054" i="5"/>
  <c r="AR2053" i="5"/>
  <c r="AR2052" i="5"/>
  <c r="AR2051" i="5"/>
  <c r="AR2050" i="5"/>
  <c r="AR2049" i="5"/>
  <c r="AR2048" i="5"/>
  <c r="AR2047" i="5"/>
  <c r="AR2046" i="5"/>
  <c r="AR2045" i="5"/>
  <c r="AR2044" i="5"/>
  <c r="AR2043" i="5"/>
  <c r="AR2042" i="5"/>
  <c r="AR2041" i="5"/>
  <c r="AR2040" i="5"/>
  <c r="AR2039" i="5"/>
  <c r="AR2038" i="5"/>
  <c r="AR2037" i="5"/>
  <c r="AR2036" i="5"/>
  <c r="AR2035" i="5"/>
  <c r="AR2034" i="5"/>
  <c r="AR2033" i="5"/>
  <c r="AR2032" i="5"/>
  <c r="AR2031" i="5"/>
  <c r="AR2030" i="5"/>
  <c r="AR2029" i="5"/>
  <c r="AR2028" i="5"/>
  <c r="AR2027" i="5"/>
  <c r="AR2026" i="5"/>
  <c r="AR2025" i="5"/>
  <c r="AR2024" i="5"/>
  <c r="AR2023" i="5"/>
  <c r="AR2022" i="5"/>
  <c r="AR2021" i="5"/>
  <c r="AR2020" i="5"/>
  <c r="AR2019" i="5"/>
  <c r="AR2018" i="5"/>
  <c r="AR2017" i="5"/>
  <c r="AR2016" i="5"/>
  <c r="AR2015" i="5"/>
  <c r="AR2014" i="5"/>
  <c r="AR2013" i="5"/>
  <c r="AR2012" i="5"/>
  <c r="AR2011" i="5"/>
  <c r="AR2010" i="5"/>
  <c r="AR2009" i="5"/>
  <c r="AR2008" i="5"/>
  <c r="AR2007" i="5"/>
  <c r="AR2006" i="5"/>
  <c r="AR2005" i="5"/>
  <c r="AR2004" i="5"/>
  <c r="AR2003" i="5"/>
  <c r="AR2002" i="5"/>
  <c r="AR2001" i="5"/>
  <c r="AR2000" i="5"/>
  <c r="AR1999" i="5"/>
  <c r="AR1998" i="5"/>
  <c r="AR1997" i="5"/>
  <c r="AR1996" i="5"/>
  <c r="AR1995" i="5"/>
  <c r="AR1994" i="5"/>
  <c r="AR1993" i="5"/>
  <c r="AR1992" i="5"/>
  <c r="AR1991" i="5"/>
  <c r="AR1990" i="5"/>
  <c r="AR1989" i="5"/>
  <c r="AR1988" i="5"/>
  <c r="AR1987" i="5"/>
  <c r="AR1986" i="5"/>
  <c r="AR1985" i="5"/>
  <c r="AR1984" i="5"/>
  <c r="AR1983" i="5"/>
  <c r="AR1982" i="5"/>
  <c r="AR1981" i="5"/>
  <c r="AR1980" i="5"/>
  <c r="AR1979" i="5"/>
  <c r="AR1978" i="5"/>
  <c r="AR1977" i="5"/>
  <c r="AR1976" i="5"/>
  <c r="AR1975" i="5"/>
  <c r="AR1974" i="5"/>
  <c r="AR1973" i="5"/>
  <c r="AR1972" i="5"/>
  <c r="AR1971" i="5"/>
  <c r="AR1970" i="5"/>
  <c r="AR1969" i="5"/>
  <c r="AR1968" i="5"/>
  <c r="AR1967" i="5"/>
  <c r="AR1966" i="5"/>
  <c r="AR1965" i="5"/>
  <c r="AR1964" i="5"/>
  <c r="AR1963" i="5"/>
  <c r="AR1962" i="5"/>
  <c r="AR1961" i="5"/>
  <c r="AR1960" i="5"/>
  <c r="AR1959" i="5"/>
  <c r="AR1958" i="5"/>
  <c r="AR1957" i="5"/>
  <c r="AR1956" i="5"/>
  <c r="AR1955" i="5"/>
  <c r="AR1954" i="5"/>
  <c r="AR1953" i="5"/>
  <c r="AR1952" i="5"/>
  <c r="AR1951" i="5"/>
  <c r="AR1950" i="5"/>
  <c r="AR1949" i="5"/>
  <c r="AR1948" i="5"/>
  <c r="AR1947" i="5"/>
  <c r="AR1946" i="5"/>
  <c r="AR1945" i="5"/>
  <c r="AR1944" i="5"/>
  <c r="AR1943" i="5"/>
  <c r="AR1942" i="5"/>
  <c r="AR1941" i="5"/>
  <c r="AR1940" i="5"/>
  <c r="AR1939" i="5"/>
  <c r="AR1938" i="5"/>
  <c r="AR1937" i="5"/>
  <c r="AR1936" i="5"/>
  <c r="AR1935" i="5"/>
  <c r="AR1934" i="5"/>
  <c r="AR1933" i="5"/>
  <c r="AR1932" i="5"/>
  <c r="AR1931" i="5"/>
  <c r="AR1930" i="5"/>
  <c r="AR1929" i="5"/>
  <c r="AR1928" i="5"/>
  <c r="AR1927" i="5"/>
  <c r="AR1926" i="5"/>
  <c r="AR1925" i="5"/>
  <c r="AR1924" i="5"/>
  <c r="AR1923" i="5"/>
  <c r="AR1922" i="5"/>
  <c r="AR1921" i="5"/>
  <c r="AR1920" i="5"/>
  <c r="AR1919" i="5"/>
  <c r="AR1918" i="5"/>
  <c r="AR1917" i="5"/>
  <c r="AR1916" i="5"/>
  <c r="AR1915" i="5"/>
  <c r="AR1914" i="5"/>
  <c r="AR1913" i="5"/>
  <c r="AR1912" i="5"/>
  <c r="AR1911" i="5"/>
  <c r="AR1910" i="5"/>
  <c r="AR1909" i="5"/>
  <c r="AR1908" i="5"/>
  <c r="AR1907" i="5"/>
  <c r="AR1906" i="5"/>
  <c r="AR1905" i="5"/>
  <c r="AR1904" i="5"/>
  <c r="AR1903" i="5"/>
  <c r="AR1902" i="5"/>
  <c r="AR1901" i="5"/>
  <c r="AR1900" i="5"/>
  <c r="AR1899" i="5"/>
  <c r="AR1898" i="5"/>
  <c r="AR1897" i="5"/>
  <c r="AR1896" i="5"/>
  <c r="AR1895" i="5"/>
  <c r="AR1894" i="5"/>
  <c r="AR1893" i="5"/>
  <c r="AR1892" i="5"/>
  <c r="AR1891" i="5"/>
  <c r="AR1890" i="5"/>
  <c r="AR1889" i="5"/>
  <c r="AR1888" i="5"/>
  <c r="AR1887" i="5"/>
  <c r="AR1886" i="5"/>
  <c r="AR1885" i="5"/>
  <c r="AR1884" i="5"/>
  <c r="AR1883" i="5"/>
  <c r="AR1882" i="5"/>
  <c r="AR1881" i="5"/>
  <c r="AR1880" i="5"/>
  <c r="AR1879" i="5"/>
  <c r="AR1878" i="5"/>
  <c r="AR1877" i="5"/>
  <c r="AR1876" i="5"/>
  <c r="AR1875" i="5"/>
  <c r="AR1874" i="5"/>
  <c r="AR1873" i="5"/>
  <c r="AR1872" i="5"/>
  <c r="AR1871" i="5"/>
  <c r="AR1870" i="5"/>
  <c r="AR1869" i="5"/>
  <c r="AR1868" i="5"/>
  <c r="AR1867" i="5"/>
  <c r="AR1866" i="5"/>
  <c r="AR1865" i="5"/>
  <c r="AR1864" i="5"/>
  <c r="AR1863" i="5"/>
  <c r="AR1862" i="5"/>
  <c r="AR1861" i="5"/>
  <c r="AR1860" i="5"/>
  <c r="AR1859" i="5"/>
  <c r="AR1858" i="5"/>
  <c r="AR1857" i="5"/>
  <c r="AR1856" i="5"/>
  <c r="AR1855" i="5"/>
  <c r="AR1854" i="5"/>
  <c r="AR1853" i="5"/>
  <c r="AR1852" i="5"/>
  <c r="AR1851" i="5"/>
  <c r="AR1850" i="5"/>
  <c r="AR1849" i="5"/>
  <c r="AR1848" i="5"/>
  <c r="AR1847" i="5"/>
  <c r="AR1846" i="5"/>
  <c r="AR1845" i="5"/>
  <c r="AR1844" i="5"/>
  <c r="AR1843" i="5"/>
  <c r="AR1842" i="5"/>
  <c r="AR1841" i="5"/>
  <c r="AR1840" i="5"/>
  <c r="AR1839" i="5"/>
  <c r="AR1838" i="5"/>
  <c r="AR1837" i="5"/>
  <c r="AR1836" i="5"/>
  <c r="AR1835" i="5"/>
  <c r="AR1834" i="5"/>
  <c r="AR1833" i="5"/>
  <c r="AR1832" i="5"/>
  <c r="AR1831" i="5"/>
  <c r="AR1830" i="5"/>
  <c r="AR1829" i="5"/>
  <c r="AR1828" i="5"/>
  <c r="AR1827" i="5"/>
  <c r="AR1826" i="5"/>
  <c r="AR1825" i="5"/>
  <c r="AR1824" i="5"/>
  <c r="AR1823" i="5"/>
  <c r="AR1822" i="5"/>
  <c r="AR1821" i="5"/>
  <c r="AR1820" i="5"/>
  <c r="AR1819" i="5"/>
  <c r="AR1818" i="5"/>
  <c r="AR1817" i="5"/>
  <c r="AR1816" i="5"/>
  <c r="AR1815" i="5"/>
  <c r="AR1814" i="5"/>
  <c r="AR1813" i="5"/>
  <c r="AR1812" i="5"/>
  <c r="AR1811" i="5"/>
  <c r="AR1810" i="5"/>
  <c r="AR1809" i="5"/>
  <c r="AR1808" i="5"/>
  <c r="AR1807" i="5"/>
  <c r="AR1806" i="5"/>
  <c r="AR1805" i="5"/>
  <c r="AR1804" i="5"/>
  <c r="AR1803" i="5"/>
  <c r="AR1802" i="5"/>
  <c r="AR1801" i="5"/>
  <c r="AR1800" i="5"/>
  <c r="AR1799" i="5"/>
  <c r="AR1798" i="5"/>
  <c r="AR1797" i="5"/>
  <c r="AR1796" i="5"/>
  <c r="AR1795" i="5"/>
  <c r="AR1794" i="5"/>
  <c r="AR1793" i="5"/>
  <c r="AR1792" i="5"/>
  <c r="AR1791" i="5"/>
  <c r="AR1790" i="5"/>
  <c r="AR1789" i="5"/>
  <c r="AR1788" i="5"/>
  <c r="AR1787" i="5"/>
  <c r="AR1786" i="5"/>
  <c r="AR1785" i="5"/>
  <c r="AR1784" i="5"/>
  <c r="AR1783" i="5"/>
  <c r="AR1782" i="5"/>
  <c r="AR1781" i="5"/>
  <c r="AR1780" i="5"/>
  <c r="AR1779" i="5"/>
  <c r="AR1778" i="5"/>
  <c r="AR1777" i="5"/>
  <c r="AR1776" i="5"/>
  <c r="AR1775" i="5"/>
  <c r="AR1774" i="5"/>
  <c r="AR1773" i="5"/>
  <c r="AR1772" i="5"/>
  <c r="AR1771" i="5"/>
  <c r="AR1770" i="5"/>
  <c r="AR1769" i="5"/>
  <c r="AR1768" i="5"/>
  <c r="AR1767" i="5"/>
  <c r="AR1766" i="5"/>
  <c r="AR1765" i="5"/>
  <c r="AR1764" i="5"/>
  <c r="AR1763" i="5"/>
  <c r="AR1762" i="5"/>
  <c r="AR1761" i="5"/>
  <c r="AR1760" i="5"/>
  <c r="AR1759" i="5"/>
  <c r="AR1758" i="5"/>
  <c r="AR1757" i="5"/>
  <c r="AR1756" i="5"/>
  <c r="AR1755" i="5"/>
  <c r="AR1754" i="5"/>
  <c r="AR1753" i="5"/>
  <c r="AR1752" i="5"/>
  <c r="AR1751" i="5"/>
  <c r="AR1750" i="5"/>
  <c r="AR1749" i="5"/>
  <c r="AR1748" i="5"/>
  <c r="AR1747" i="5"/>
  <c r="AR1746" i="5"/>
  <c r="AR1745" i="5"/>
  <c r="AR1744" i="5"/>
  <c r="AR1743" i="5"/>
  <c r="AR1742" i="5"/>
  <c r="AR1741" i="5"/>
  <c r="AR1740" i="5"/>
  <c r="AR1739" i="5"/>
  <c r="AR1738" i="5"/>
  <c r="AR1737" i="5"/>
  <c r="AR1736" i="5"/>
  <c r="AR1735" i="5"/>
  <c r="AR1734" i="5"/>
  <c r="AR1733" i="5"/>
  <c r="AR1732" i="5"/>
  <c r="AR1731" i="5"/>
  <c r="AR1730" i="5"/>
  <c r="AR1729" i="5"/>
  <c r="AR1728" i="5"/>
  <c r="AR1727" i="5"/>
  <c r="AR1726" i="5"/>
  <c r="AR1725" i="5"/>
  <c r="AR1724" i="5"/>
  <c r="AR1723" i="5"/>
  <c r="AR1722" i="5"/>
  <c r="AR1721" i="5"/>
  <c r="AR1720" i="5"/>
  <c r="AR1719" i="5"/>
  <c r="AR1718" i="5"/>
  <c r="AR1717" i="5"/>
  <c r="AR1716" i="5"/>
  <c r="AR1715" i="5"/>
  <c r="AR1714" i="5"/>
  <c r="AR1713" i="5"/>
  <c r="AR1712" i="5"/>
  <c r="AR1711" i="5"/>
  <c r="AR1710" i="5"/>
  <c r="AR1709" i="5"/>
  <c r="AR1708" i="5"/>
  <c r="AR1707" i="5"/>
  <c r="AR1706" i="5"/>
  <c r="AR1705" i="5"/>
  <c r="AR1704" i="5"/>
  <c r="AR1703" i="5"/>
  <c r="AR1702" i="5"/>
  <c r="AR1701" i="5"/>
  <c r="AR1700" i="5"/>
  <c r="AR1699" i="5"/>
  <c r="AR1698" i="5"/>
  <c r="AR1697" i="5"/>
  <c r="AR1696" i="5"/>
  <c r="AR1695" i="5"/>
  <c r="AR1694" i="5"/>
  <c r="AR1693" i="5"/>
  <c r="AR1692" i="5"/>
  <c r="AR1691" i="5"/>
  <c r="AR1690" i="5"/>
  <c r="AR1689" i="5"/>
  <c r="AR1688" i="5"/>
  <c r="AR1687" i="5"/>
  <c r="AR1686" i="5"/>
  <c r="AR1685" i="5"/>
  <c r="AR1684" i="5"/>
  <c r="AR1683" i="5"/>
  <c r="AR1682" i="5"/>
  <c r="AR1681" i="5"/>
  <c r="AR1680" i="5"/>
  <c r="AR1679" i="5"/>
  <c r="AR1678" i="5"/>
  <c r="AR1677" i="5"/>
  <c r="AR1676" i="5"/>
  <c r="AR1675" i="5"/>
  <c r="AR1674" i="5"/>
  <c r="AR1673" i="5"/>
  <c r="AR1672" i="5"/>
  <c r="AR1671" i="5"/>
  <c r="AR1670" i="5"/>
  <c r="AR1669" i="5"/>
  <c r="AR1668" i="5"/>
  <c r="AR1667" i="5"/>
  <c r="AR1666" i="5"/>
  <c r="AR1665" i="5"/>
  <c r="AR1664" i="5"/>
  <c r="AR1663" i="5"/>
  <c r="AR1662" i="5"/>
  <c r="AR1661" i="5"/>
  <c r="AR1660" i="5"/>
  <c r="AR1659" i="5"/>
  <c r="AR1658" i="5"/>
  <c r="AR1657" i="5"/>
  <c r="AR1656" i="5"/>
  <c r="AR1655" i="5"/>
  <c r="AR1654" i="5"/>
  <c r="AR1653" i="5"/>
  <c r="AR1652" i="5"/>
  <c r="AR1651" i="5"/>
  <c r="AR1650" i="5"/>
  <c r="AR1649" i="5"/>
  <c r="AR1648" i="5"/>
  <c r="AR1647" i="5"/>
  <c r="AR1646" i="5"/>
  <c r="AR1645" i="5"/>
  <c r="AR1644" i="5"/>
  <c r="AR1643" i="5"/>
  <c r="AR1642" i="5"/>
  <c r="AR1641" i="5"/>
  <c r="AR1640" i="5"/>
  <c r="AR1639" i="5"/>
  <c r="AR1638" i="5"/>
  <c r="AR1637" i="5"/>
  <c r="AR1636" i="5"/>
  <c r="AR1635" i="5"/>
  <c r="AR1634" i="5"/>
  <c r="AR1633" i="5"/>
  <c r="AR1632" i="5"/>
  <c r="AR1631" i="5"/>
  <c r="AR1630" i="5"/>
  <c r="AR1629" i="5"/>
  <c r="AR1628" i="5"/>
  <c r="AR1627" i="5"/>
  <c r="AR1626" i="5"/>
  <c r="AR1625" i="5"/>
  <c r="AR1624" i="5"/>
  <c r="AR1623" i="5"/>
  <c r="AR1622" i="5"/>
  <c r="AR1621" i="5"/>
  <c r="AR1620" i="5"/>
  <c r="AR1619" i="5"/>
  <c r="AR1618" i="5"/>
  <c r="AR1617" i="5"/>
  <c r="AR1616" i="5"/>
  <c r="AR1615" i="5"/>
  <c r="AR1614" i="5"/>
  <c r="AR1613" i="5"/>
  <c r="AR1612" i="5"/>
  <c r="AR1611" i="5"/>
  <c r="AR1610" i="5"/>
  <c r="AR1609" i="5"/>
  <c r="AR1608" i="5"/>
  <c r="AR1607" i="5"/>
  <c r="AR1606" i="5"/>
  <c r="AR1605" i="5"/>
  <c r="AR1604" i="5"/>
  <c r="AR1603" i="5"/>
  <c r="AR1602" i="5"/>
  <c r="AR1601" i="5"/>
  <c r="AR1600" i="5"/>
  <c r="AR1599" i="5"/>
  <c r="AR1598" i="5"/>
  <c r="AR1597" i="5"/>
  <c r="AR1596" i="5"/>
  <c r="AR1595" i="5"/>
  <c r="AR1594" i="5"/>
  <c r="AR1593" i="5"/>
  <c r="AR1592" i="5"/>
  <c r="AR1591" i="5"/>
  <c r="AR1590" i="5"/>
  <c r="AR1589" i="5"/>
  <c r="AR1588" i="5"/>
  <c r="AR1587" i="5"/>
  <c r="AR1586" i="5"/>
  <c r="AR1585" i="5"/>
  <c r="AR1584" i="5"/>
  <c r="AR1583" i="5"/>
  <c r="AR1582" i="5"/>
  <c r="AR1581" i="5"/>
  <c r="AR1580" i="5"/>
  <c r="AR1579" i="5"/>
  <c r="AR1578" i="5"/>
  <c r="AR1577" i="5"/>
  <c r="AR1576" i="5"/>
  <c r="AR1575" i="5"/>
  <c r="AR1574" i="5"/>
  <c r="AR1573" i="5"/>
  <c r="AR1572" i="5"/>
  <c r="AR1571" i="5"/>
  <c r="AR1570" i="5"/>
  <c r="AR1569" i="5"/>
  <c r="AR1568" i="5"/>
  <c r="AR1567" i="5"/>
  <c r="AR1566" i="5"/>
  <c r="AR1565" i="5"/>
  <c r="AR1564" i="5"/>
  <c r="AR1563" i="5"/>
  <c r="AR1562" i="5"/>
  <c r="AR1561" i="5"/>
  <c r="AR1560" i="5"/>
  <c r="AR1559" i="5"/>
  <c r="AR1558" i="5"/>
  <c r="AR1557" i="5"/>
  <c r="AR1556" i="5"/>
  <c r="AR1555" i="5"/>
  <c r="AR1554" i="5"/>
  <c r="AR1553" i="5"/>
  <c r="AR1552" i="5"/>
  <c r="AR1551" i="5"/>
  <c r="AR1550" i="5"/>
  <c r="AR1549" i="5"/>
  <c r="AR1548" i="5"/>
  <c r="AR1547" i="5"/>
  <c r="AR1546" i="5"/>
  <c r="AR1545" i="5"/>
  <c r="AR1544" i="5"/>
  <c r="AR1543" i="5"/>
  <c r="AR1542" i="5"/>
  <c r="AR1541" i="5"/>
  <c r="AR1540" i="5"/>
  <c r="AR1539" i="5"/>
  <c r="AR1538" i="5"/>
  <c r="AR1537" i="5"/>
  <c r="AR1536" i="5"/>
  <c r="AR1535" i="5"/>
  <c r="AR1534" i="5"/>
  <c r="AR1533" i="5"/>
  <c r="AR1532" i="5"/>
  <c r="AR1531" i="5"/>
  <c r="AR1530" i="5"/>
  <c r="AR1529" i="5"/>
  <c r="AR1528" i="5"/>
  <c r="AR1527" i="5"/>
  <c r="AR1526" i="5"/>
  <c r="AR1525" i="5"/>
  <c r="AR1524" i="5"/>
  <c r="AR1523" i="5"/>
  <c r="AR1522" i="5"/>
  <c r="AR1521" i="5"/>
  <c r="AR1520" i="5"/>
  <c r="AR1519" i="5"/>
  <c r="AR1518" i="5"/>
  <c r="AR1517" i="5"/>
  <c r="AR1516" i="5"/>
  <c r="AR1515" i="5"/>
  <c r="AR1514" i="5"/>
  <c r="AR1513" i="5"/>
  <c r="AR1512" i="5"/>
  <c r="AR1511" i="5"/>
  <c r="AR1510" i="5"/>
  <c r="AR1509" i="5"/>
  <c r="AR1508" i="5"/>
  <c r="AR1507" i="5"/>
  <c r="AR1506" i="5"/>
  <c r="AR1505" i="5"/>
  <c r="AR1504" i="5"/>
  <c r="AR1503" i="5"/>
  <c r="AR1502" i="5"/>
  <c r="AR1501" i="5"/>
  <c r="AR1500" i="5"/>
  <c r="AR1499" i="5"/>
  <c r="AR1498" i="5"/>
  <c r="AR1497" i="5"/>
  <c r="AR1496" i="5"/>
  <c r="AR1495" i="5"/>
  <c r="AR1494" i="5"/>
  <c r="AR1493" i="5"/>
  <c r="AR1492" i="5"/>
  <c r="AR1491" i="5"/>
  <c r="AR1490" i="5"/>
  <c r="AR1489" i="5"/>
  <c r="AR1488" i="5"/>
  <c r="AR1487" i="5"/>
  <c r="AR1486" i="5"/>
  <c r="AR1485" i="5"/>
  <c r="AR1484" i="5"/>
  <c r="AR1483" i="5"/>
  <c r="AR1482" i="5"/>
  <c r="AR1481" i="5"/>
  <c r="AR1480" i="5"/>
  <c r="AR1479" i="5"/>
  <c r="AR1478" i="5"/>
  <c r="AR1477" i="5"/>
  <c r="AR1476" i="5"/>
  <c r="AR1475" i="5"/>
  <c r="AR1474" i="5"/>
  <c r="AR1473" i="5"/>
  <c r="AR1472" i="5"/>
  <c r="AR1471" i="5"/>
  <c r="AR1470" i="5"/>
  <c r="AR1469" i="5"/>
  <c r="AR1468" i="5"/>
  <c r="AR1467" i="5"/>
  <c r="AR1466" i="5"/>
  <c r="AR1465" i="5"/>
  <c r="AR1464" i="5"/>
  <c r="AR1463" i="5"/>
  <c r="AR1462" i="5"/>
  <c r="AR1461" i="5"/>
  <c r="AR1460" i="5"/>
  <c r="AR1459" i="5"/>
  <c r="AR1458" i="5"/>
  <c r="AR1457" i="5"/>
  <c r="AR1456" i="5"/>
  <c r="AR1455" i="5"/>
  <c r="AR1454" i="5"/>
  <c r="AR1453" i="5"/>
  <c r="AR1452" i="5"/>
  <c r="AR1451" i="5"/>
  <c r="AR1450" i="5"/>
  <c r="AR1449" i="5"/>
  <c r="AR1448" i="5"/>
  <c r="AR1447" i="5"/>
  <c r="AR1446" i="5"/>
  <c r="AR1445" i="5"/>
  <c r="AR1444" i="5"/>
  <c r="AR1443" i="5"/>
  <c r="AR1442" i="5"/>
  <c r="AR1441" i="5"/>
  <c r="AR1440" i="5"/>
  <c r="AR1439" i="5"/>
  <c r="AR1438" i="5"/>
  <c r="AR1437" i="5"/>
  <c r="AR1436" i="5"/>
  <c r="AR1435" i="5"/>
  <c r="AR1434" i="5"/>
  <c r="AR1433" i="5"/>
  <c r="AR1432" i="5"/>
  <c r="AR1431" i="5"/>
  <c r="AR1430" i="5"/>
  <c r="AR1429" i="5"/>
  <c r="AR1428" i="5"/>
  <c r="AR1427" i="5"/>
  <c r="AR1426" i="5"/>
  <c r="AR1425" i="5"/>
  <c r="AR1424" i="5"/>
  <c r="AR1423" i="5"/>
  <c r="AR1422" i="5"/>
  <c r="AR1421" i="5"/>
  <c r="AR1420" i="5"/>
  <c r="AR1419" i="5"/>
  <c r="AR1418" i="5"/>
  <c r="AR1417" i="5"/>
  <c r="AR1416" i="5"/>
  <c r="AR1415" i="5"/>
  <c r="AR1414" i="5"/>
  <c r="AR1413" i="5"/>
  <c r="AR1412" i="5"/>
  <c r="AR1411" i="5"/>
  <c r="AR1410" i="5"/>
  <c r="AR1409" i="5"/>
  <c r="AR1408" i="5"/>
  <c r="AR1407" i="5"/>
  <c r="AR1406" i="5"/>
  <c r="AR1405" i="5"/>
  <c r="AR1404" i="5"/>
  <c r="AR1403" i="5"/>
  <c r="AR1402" i="5"/>
  <c r="AR1401" i="5"/>
  <c r="AR1400" i="5"/>
  <c r="AR1399" i="5"/>
  <c r="AR1398" i="5"/>
  <c r="AR1397" i="5"/>
  <c r="AR1396" i="5"/>
  <c r="AR1395" i="5"/>
  <c r="AR1394" i="5"/>
  <c r="AR1393" i="5"/>
  <c r="AR1392" i="5"/>
  <c r="AR1391" i="5"/>
  <c r="AR1390" i="5"/>
  <c r="AR1389" i="5"/>
  <c r="AR1388" i="5"/>
  <c r="AR1387" i="5"/>
  <c r="AR1386" i="5"/>
  <c r="AR1385" i="5"/>
  <c r="AR1384" i="5"/>
  <c r="AR1383" i="5"/>
  <c r="AR1382" i="5"/>
  <c r="AR1381" i="5"/>
  <c r="AR1380" i="5"/>
  <c r="AR1379" i="5"/>
  <c r="AR1378" i="5"/>
  <c r="AR1377" i="5"/>
  <c r="AR1376" i="5"/>
  <c r="AR1375" i="5"/>
  <c r="AR1374" i="5"/>
  <c r="AR1373" i="5"/>
  <c r="AR1372" i="5"/>
  <c r="AR1371" i="5"/>
  <c r="AR1370" i="5"/>
  <c r="AR1369" i="5"/>
  <c r="AR1368" i="5"/>
  <c r="AR1367" i="5"/>
  <c r="AR1366" i="5"/>
  <c r="AR1365" i="5"/>
  <c r="AR1364" i="5"/>
  <c r="AR1363" i="5"/>
  <c r="AR1362" i="5"/>
  <c r="AR1361" i="5"/>
  <c r="AR1360" i="5"/>
  <c r="AR1359" i="5"/>
  <c r="AR1358" i="5"/>
  <c r="AR1357" i="5"/>
  <c r="AR1356" i="5"/>
  <c r="AR1355" i="5"/>
  <c r="AR1354" i="5"/>
  <c r="AR1353" i="5"/>
  <c r="AR1352" i="5"/>
  <c r="AR1351" i="5"/>
  <c r="AR1350" i="5"/>
  <c r="AR1349" i="5"/>
  <c r="AR1348" i="5"/>
  <c r="AR1347" i="5"/>
  <c r="AR1346" i="5"/>
  <c r="AR1345" i="5"/>
  <c r="AR1344" i="5"/>
  <c r="AR1343" i="5"/>
  <c r="AR1342" i="5"/>
  <c r="AR1341" i="5"/>
  <c r="AR1340" i="5"/>
  <c r="AR1339" i="5"/>
  <c r="AR1338" i="5"/>
  <c r="AR1337" i="5"/>
  <c r="AR1336" i="5"/>
  <c r="AR1335" i="5"/>
  <c r="AR1334" i="5"/>
  <c r="AR1333" i="5"/>
  <c r="AR1332" i="5"/>
  <c r="AR1331" i="5"/>
  <c r="AR1330" i="5"/>
  <c r="AR1329" i="5"/>
  <c r="AR1328" i="5"/>
  <c r="AR1327" i="5"/>
  <c r="AR1326" i="5"/>
  <c r="AR1325" i="5"/>
  <c r="AR1324" i="5"/>
  <c r="AR1323" i="5"/>
  <c r="AR1322" i="5"/>
  <c r="AR1321" i="5"/>
  <c r="AR1320" i="5"/>
  <c r="AR1319" i="5"/>
  <c r="AR1318" i="5"/>
  <c r="AR1317" i="5"/>
  <c r="AR1316" i="5"/>
  <c r="AR1315" i="5"/>
  <c r="AR1314" i="5"/>
  <c r="AR1313" i="5"/>
  <c r="AR1312" i="5"/>
  <c r="AR1311" i="5"/>
  <c r="AR1310" i="5"/>
  <c r="AR1309" i="5"/>
  <c r="AR1308" i="5"/>
  <c r="AR1307" i="5"/>
  <c r="AR1306" i="5"/>
  <c r="AR1305" i="5"/>
  <c r="AR1304" i="5"/>
  <c r="AR1303" i="5"/>
  <c r="AR1302" i="5"/>
  <c r="AR1301" i="5"/>
  <c r="AR1300" i="5"/>
  <c r="AR1299" i="5"/>
  <c r="AR1298" i="5"/>
  <c r="AR1297" i="5"/>
  <c r="AR1296" i="5"/>
  <c r="AR1295" i="5"/>
  <c r="AR1294" i="5"/>
  <c r="AR1293" i="5"/>
  <c r="AR1292" i="5"/>
  <c r="AR1291" i="5"/>
  <c r="AR1290" i="5"/>
  <c r="AR1289" i="5"/>
  <c r="AR1288" i="5"/>
  <c r="AR1287" i="5"/>
  <c r="AR1286" i="5"/>
  <c r="AR1285" i="5"/>
  <c r="AR1284" i="5"/>
  <c r="AR1283" i="5"/>
  <c r="AR1282" i="5"/>
  <c r="AR1281" i="5"/>
  <c r="AR1280" i="5"/>
  <c r="AR1279" i="5"/>
  <c r="AR1278" i="5"/>
  <c r="AR1277" i="5"/>
  <c r="AR1276" i="5"/>
  <c r="AR1275" i="5"/>
  <c r="AR1274" i="5"/>
  <c r="AR1273" i="5"/>
  <c r="AR1272" i="5"/>
  <c r="AR1271" i="5"/>
  <c r="AR1270" i="5"/>
  <c r="AR1269" i="5"/>
  <c r="AR1268" i="5"/>
  <c r="AR1267" i="5"/>
  <c r="AR1266" i="5"/>
  <c r="AR1265" i="5"/>
  <c r="AR1264" i="5"/>
  <c r="AR1263" i="5"/>
  <c r="AR1262" i="5"/>
  <c r="AR1261" i="5"/>
  <c r="AR1260" i="5"/>
  <c r="AR1259" i="5"/>
  <c r="AR1258" i="5"/>
  <c r="AR1257" i="5"/>
  <c r="AR1256" i="5"/>
  <c r="AR1255" i="5"/>
  <c r="AR1254" i="5"/>
  <c r="AR1253" i="5"/>
  <c r="AR1252" i="5"/>
  <c r="AR1251" i="5"/>
  <c r="AR1250" i="5"/>
  <c r="AR1249" i="5"/>
  <c r="AR1248" i="5"/>
  <c r="AR1247" i="5"/>
  <c r="AR1246" i="5"/>
  <c r="AR1245" i="5"/>
  <c r="AR1244" i="5"/>
  <c r="AR1243" i="5"/>
  <c r="AR1242" i="5"/>
  <c r="AR1241" i="5"/>
  <c r="AR1240" i="5"/>
  <c r="AR1239" i="5"/>
  <c r="AR1238" i="5"/>
  <c r="AR1237" i="5"/>
  <c r="AR1236" i="5"/>
  <c r="AR1235" i="5"/>
  <c r="AR1234" i="5"/>
  <c r="AR1233" i="5"/>
  <c r="AR1232" i="5"/>
  <c r="AR1231" i="5"/>
  <c r="AR1230" i="5"/>
  <c r="AR1229" i="5"/>
  <c r="AR1228" i="5"/>
  <c r="AR1227" i="5"/>
  <c r="AR1226" i="5"/>
  <c r="AR1225" i="5"/>
  <c r="AR1224" i="5"/>
  <c r="AR1223" i="5"/>
  <c r="AR1222" i="5"/>
  <c r="AR1221" i="5"/>
  <c r="AR1220" i="5"/>
  <c r="AR1219" i="5"/>
  <c r="AR1218" i="5"/>
  <c r="AR1217" i="5"/>
  <c r="AR1216" i="5"/>
  <c r="AR1215" i="5"/>
  <c r="AR1214" i="5"/>
  <c r="AR1213" i="5"/>
  <c r="AR1212" i="5"/>
  <c r="AR1211" i="5"/>
  <c r="AR1210" i="5"/>
  <c r="AR1209" i="5"/>
  <c r="AR1208" i="5"/>
  <c r="AR1207" i="5"/>
  <c r="AR1206" i="5"/>
  <c r="AR1205" i="5"/>
  <c r="AR1204" i="5"/>
  <c r="AR1203" i="5"/>
  <c r="AR1202" i="5"/>
  <c r="AR1201" i="5"/>
  <c r="AR1200" i="5"/>
  <c r="AR1199" i="5"/>
  <c r="AR1198" i="5"/>
  <c r="AR1197" i="5"/>
  <c r="AR1196" i="5"/>
  <c r="AR1195" i="5"/>
  <c r="AR1194" i="5"/>
  <c r="AR1193" i="5"/>
  <c r="AR1192" i="5"/>
  <c r="AR1191" i="5"/>
  <c r="AR1190" i="5"/>
  <c r="AR1189" i="5"/>
  <c r="AR1188" i="5"/>
  <c r="AR1187" i="5"/>
  <c r="AR1186" i="5"/>
  <c r="AR1185" i="5"/>
  <c r="AR1184" i="5"/>
  <c r="AR1183" i="5"/>
  <c r="AR1182" i="5"/>
  <c r="AR1181" i="5"/>
  <c r="AR1180" i="5"/>
  <c r="AR1179" i="5"/>
  <c r="AR1178" i="5"/>
  <c r="AR1177" i="5"/>
  <c r="AR1176" i="5"/>
  <c r="AR1175" i="5"/>
  <c r="AR1174" i="5"/>
  <c r="AR1173" i="5"/>
  <c r="AR1172" i="5"/>
  <c r="AR1171" i="5"/>
  <c r="AR1170" i="5"/>
  <c r="AR1169" i="5"/>
  <c r="AR1168" i="5"/>
  <c r="AR1167" i="5"/>
  <c r="AR1166" i="5"/>
  <c r="AR1165" i="5"/>
  <c r="AR1164" i="5"/>
  <c r="AR1163" i="5"/>
  <c r="AR1162" i="5"/>
  <c r="AR1161" i="5"/>
  <c r="AR1160" i="5"/>
  <c r="AR1159" i="5"/>
  <c r="AR1158" i="5"/>
  <c r="AR1157" i="5"/>
  <c r="AR1156" i="5"/>
  <c r="AR1155" i="5"/>
  <c r="AR1154" i="5"/>
  <c r="AR1153" i="5"/>
  <c r="AR1152" i="5"/>
  <c r="AR1151" i="5"/>
  <c r="AR1150" i="5"/>
  <c r="AR1149" i="5"/>
  <c r="AR1148" i="5"/>
  <c r="AR1147" i="5"/>
  <c r="AR1146" i="5"/>
  <c r="AR1145" i="5"/>
  <c r="AR1144" i="5"/>
  <c r="AR1143" i="5"/>
  <c r="AR1142" i="5"/>
  <c r="AR1141" i="5"/>
  <c r="AR1140" i="5"/>
  <c r="AR1139" i="5"/>
  <c r="AR1138" i="5"/>
  <c r="AR1137" i="5"/>
  <c r="AR1136" i="5"/>
  <c r="AR1135" i="5"/>
  <c r="AR1134" i="5"/>
  <c r="AR1133" i="5"/>
  <c r="AR1132" i="5"/>
  <c r="AR1131" i="5"/>
  <c r="AR1130" i="5"/>
  <c r="AR1129" i="5"/>
  <c r="AR1128" i="5"/>
  <c r="AR1127" i="5"/>
  <c r="AR1126" i="5"/>
  <c r="AR1125" i="5"/>
  <c r="AR1124" i="5"/>
  <c r="AR1123" i="5"/>
  <c r="AR1122" i="5"/>
  <c r="AR1121" i="5"/>
  <c r="AR1120" i="5"/>
  <c r="AR1119" i="5"/>
  <c r="AR1118" i="5"/>
  <c r="AR1117" i="5"/>
  <c r="AR1116" i="5"/>
  <c r="AR1115" i="5"/>
  <c r="AR1114" i="5"/>
  <c r="AR1113" i="5"/>
  <c r="AR1112" i="5"/>
  <c r="AR1111" i="5"/>
  <c r="AR1110" i="5"/>
  <c r="AR1109" i="5"/>
  <c r="AR1108" i="5"/>
  <c r="AR1107" i="5"/>
  <c r="AR1106" i="5"/>
  <c r="AR1105" i="5"/>
  <c r="AR1104" i="5"/>
  <c r="AR1103" i="5"/>
  <c r="AR1102" i="5"/>
  <c r="AR1101" i="5"/>
  <c r="AR1100" i="5"/>
  <c r="AR1099" i="5"/>
  <c r="AR1098" i="5"/>
  <c r="AR1097" i="5"/>
  <c r="AR1096" i="5"/>
  <c r="AR1095" i="5"/>
  <c r="AR1094" i="5"/>
  <c r="AR1093" i="5"/>
  <c r="AR1092" i="5"/>
  <c r="AR1091" i="5"/>
  <c r="AR1090" i="5"/>
  <c r="AR1089" i="5"/>
  <c r="AR1088" i="5"/>
  <c r="AR1087" i="5"/>
  <c r="AR1086" i="5"/>
  <c r="AR1085" i="5"/>
  <c r="AR1084" i="5"/>
  <c r="AR1083" i="5"/>
  <c r="AR1082" i="5"/>
  <c r="AR1081" i="5"/>
  <c r="AR1080" i="5"/>
  <c r="AR1079" i="5"/>
  <c r="AR1078" i="5"/>
  <c r="AR1077" i="5"/>
  <c r="AR1076" i="5"/>
  <c r="AR1075" i="5"/>
  <c r="AR1074" i="5"/>
  <c r="AR1073" i="5"/>
  <c r="AR1072" i="5"/>
  <c r="AR1071" i="5"/>
  <c r="AR1070" i="5"/>
  <c r="AR1069" i="5"/>
  <c r="AR1068" i="5"/>
  <c r="AR1067" i="5"/>
  <c r="AR1066" i="5"/>
  <c r="AR1065" i="5"/>
  <c r="AR1064" i="5"/>
  <c r="AR1063" i="5"/>
  <c r="AR1062" i="5"/>
  <c r="AR1061" i="5"/>
  <c r="AR1060" i="5"/>
  <c r="AR1059" i="5"/>
  <c r="AR1058" i="5"/>
  <c r="AR1057" i="5"/>
  <c r="AR1056" i="5"/>
  <c r="AR1055" i="5"/>
  <c r="AR1054" i="5"/>
  <c r="AR1053" i="5"/>
  <c r="AR1052" i="5"/>
  <c r="AR1051" i="5"/>
  <c r="AR1050" i="5"/>
  <c r="AR1049" i="5"/>
  <c r="AR1048" i="5"/>
  <c r="AR1047" i="5"/>
  <c r="AR1046" i="5"/>
  <c r="AR1045" i="5"/>
  <c r="AR1044" i="5"/>
  <c r="AR1043" i="5"/>
  <c r="AR1042" i="5"/>
  <c r="AR1041" i="5"/>
  <c r="AR1040" i="5"/>
  <c r="AR1039" i="5"/>
  <c r="AR1038" i="5"/>
  <c r="AR1037" i="5"/>
  <c r="AR1036" i="5"/>
  <c r="AR1035" i="5"/>
  <c r="AR1034" i="5"/>
  <c r="AR1033" i="5"/>
  <c r="AR1032" i="5"/>
  <c r="AR1031" i="5"/>
  <c r="AR1030" i="5"/>
  <c r="AR1029" i="5"/>
  <c r="AR1028" i="5"/>
  <c r="AR1027" i="5"/>
  <c r="AR1026" i="5"/>
  <c r="AR1025" i="5"/>
  <c r="AR1024" i="5"/>
  <c r="AR1023" i="5"/>
  <c r="AR1022" i="5"/>
  <c r="AR1021" i="5"/>
  <c r="AR1020" i="5"/>
  <c r="AR1019" i="5"/>
  <c r="AR1018" i="5"/>
  <c r="AR1017" i="5"/>
  <c r="AR1016" i="5"/>
  <c r="AR1015" i="5"/>
  <c r="AR1014" i="5"/>
  <c r="AR1013" i="5"/>
  <c r="AR1012" i="5"/>
  <c r="AR1011" i="5"/>
  <c r="AR1010" i="5"/>
  <c r="AR1009" i="5"/>
  <c r="AR1008" i="5"/>
  <c r="AR1007" i="5"/>
  <c r="AR1006" i="5"/>
  <c r="AR1005" i="5"/>
  <c r="AR1004" i="5"/>
  <c r="AR1003" i="5"/>
  <c r="AR1002" i="5"/>
  <c r="AR1001" i="5"/>
  <c r="AR1000" i="5"/>
  <c r="AR999" i="5"/>
  <c r="AR998" i="5"/>
  <c r="AR997" i="5"/>
  <c r="AR996" i="5"/>
  <c r="AR995" i="5"/>
  <c r="AR994" i="5"/>
  <c r="AR993" i="5"/>
  <c r="AR992" i="5"/>
  <c r="AR991" i="5"/>
  <c r="AR990" i="5"/>
  <c r="AR989" i="5"/>
  <c r="AR988" i="5"/>
  <c r="AR987" i="5"/>
  <c r="AR986" i="5"/>
  <c r="AR985" i="5"/>
  <c r="AR984" i="5"/>
  <c r="AR983" i="5"/>
  <c r="AR982" i="5"/>
  <c r="AR981" i="5"/>
  <c r="AR980" i="5"/>
  <c r="AR979" i="5"/>
  <c r="AR978" i="5"/>
  <c r="AR977" i="5"/>
  <c r="AR976" i="5"/>
  <c r="AR975" i="5"/>
  <c r="AR974" i="5"/>
  <c r="AR973" i="5"/>
  <c r="AR972" i="5"/>
  <c r="AR971" i="5"/>
  <c r="AR970" i="5"/>
  <c r="AR969" i="5"/>
  <c r="AR968" i="5"/>
  <c r="AR967" i="5"/>
  <c r="AR966" i="5"/>
  <c r="AR965" i="5"/>
  <c r="AR964" i="5"/>
  <c r="AR963" i="5"/>
  <c r="AR962" i="5"/>
  <c r="AR961" i="5"/>
  <c r="AR960" i="5"/>
  <c r="AR959" i="5"/>
  <c r="AR958" i="5"/>
  <c r="AR957" i="5"/>
  <c r="AR956" i="5"/>
  <c r="AR955" i="5"/>
  <c r="AR954" i="5"/>
  <c r="AR953" i="5"/>
  <c r="AR952" i="5"/>
  <c r="AR951" i="5"/>
  <c r="AR950" i="5"/>
  <c r="AR949" i="5"/>
  <c r="AR948" i="5"/>
  <c r="AR947" i="5"/>
  <c r="AR946" i="5"/>
  <c r="AR945" i="5"/>
  <c r="AR944" i="5"/>
  <c r="AR943" i="5"/>
  <c r="AR942" i="5"/>
  <c r="AR941" i="5"/>
  <c r="AR940" i="5"/>
  <c r="AR939" i="5"/>
  <c r="AR938" i="5"/>
  <c r="AR937" i="5"/>
  <c r="AR936" i="5"/>
  <c r="AR935" i="5"/>
  <c r="AR934" i="5"/>
  <c r="AR933" i="5"/>
  <c r="AR932" i="5"/>
  <c r="AR931" i="5"/>
  <c r="AR930" i="5"/>
  <c r="AR929" i="5"/>
  <c r="AR928" i="5"/>
  <c r="AR927" i="5"/>
  <c r="AR926" i="5"/>
  <c r="AR925" i="5"/>
  <c r="AR924" i="5"/>
  <c r="AR923" i="5"/>
  <c r="AR922" i="5"/>
  <c r="AR921" i="5"/>
  <c r="AR920" i="5"/>
  <c r="AR919" i="5"/>
  <c r="AR918" i="5"/>
  <c r="AR917" i="5"/>
  <c r="AR916" i="5"/>
  <c r="AR915" i="5"/>
  <c r="AR914" i="5"/>
  <c r="AR913" i="5"/>
  <c r="AR912" i="5"/>
  <c r="AR911" i="5"/>
  <c r="AR910" i="5"/>
  <c r="AR909" i="5"/>
  <c r="AR908" i="5"/>
  <c r="AR907" i="5"/>
  <c r="AR906" i="5"/>
  <c r="AR905" i="5"/>
  <c r="AR904" i="5"/>
  <c r="AR903" i="5"/>
  <c r="AR902" i="5"/>
  <c r="AR901" i="5"/>
  <c r="AR900" i="5"/>
  <c r="AR899" i="5"/>
  <c r="AR898" i="5"/>
  <c r="AR897" i="5"/>
  <c r="AR896" i="5"/>
  <c r="AR895" i="5"/>
  <c r="AR894" i="5"/>
  <c r="AR893" i="5"/>
  <c r="AR892" i="5"/>
  <c r="AR891" i="5"/>
  <c r="AR890" i="5"/>
  <c r="AR889" i="5"/>
  <c r="AR888" i="5"/>
  <c r="AR887" i="5"/>
  <c r="AR886" i="5"/>
  <c r="AR885" i="5"/>
  <c r="AR884" i="5"/>
  <c r="AR883" i="5"/>
  <c r="AR882" i="5"/>
  <c r="AR881" i="5"/>
  <c r="AR880" i="5"/>
  <c r="AR879" i="5"/>
  <c r="AR878" i="5"/>
  <c r="AR877" i="5"/>
  <c r="AR876" i="5"/>
  <c r="AR875" i="5"/>
  <c r="AR874" i="5"/>
  <c r="AR873" i="5"/>
  <c r="AR872" i="5"/>
  <c r="AR871" i="5"/>
  <c r="AR870" i="5"/>
  <c r="AR869" i="5"/>
  <c r="AR868" i="5"/>
  <c r="AR867" i="5"/>
  <c r="AR866" i="5"/>
  <c r="AR865" i="5"/>
  <c r="AR864" i="5"/>
  <c r="AR863" i="5"/>
  <c r="AR862" i="5"/>
  <c r="AR861" i="5"/>
  <c r="AR860" i="5"/>
  <c r="AR859" i="5"/>
  <c r="AR858" i="5"/>
  <c r="AR857" i="5"/>
  <c r="AR856" i="5"/>
  <c r="AR855" i="5"/>
  <c r="AR854" i="5"/>
  <c r="AR853" i="5"/>
  <c r="AR852" i="5"/>
  <c r="AR851" i="5"/>
  <c r="AR850" i="5"/>
  <c r="AR849" i="5"/>
  <c r="AR848" i="5"/>
  <c r="AR847" i="5"/>
  <c r="AR846" i="5"/>
  <c r="AR845" i="5"/>
  <c r="AR844" i="5"/>
  <c r="AR843" i="5"/>
  <c r="AR842" i="5"/>
  <c r="AR841" i="5"/>
  <c r="AR840" i="5"/>
  <c r="AR839" i="5"/>
  <c r="AR838" i="5"/>
  <c r="AR837" i="5"/>
  <c r="AR836" i="5"/>
  <c r="AR835" i="5"/>
  <c r="AR834" i="5"/>
  <c r="AR833" i="5"/>
  <c r="AR832" i="5"/>
  <c r="AR831" i="5"/>
  <c r="AR830" i="5"/>
  <c r="AR829" i="5"/>
  <c r="AR828" i="5"/>
  <c r="AR827" i="5"/>
  <c r="AR826" i="5"/>
  <c r="AR825" i="5"/>
  <c r="AR824" i="5"/>
  <c r="AR823" i="5"/>
  <c r="AR822" i="5"/>
  <c r="AR821" i="5"/>
  <c r="AR820" i="5"/>
  <c r="AR819" i="5"/>
  <c r="AR818" i="5"/>
  <c r="AR817" i="5"/>
  <c r="AR816" i="5"/>
  <c r="AR815" i="5"/>
  <c r="AR814" i="5"/>
  <c r="AR813" i="5"/>
  <c r="AR812" i="5"/>
  <c r="AR811" i="5"/>
  <c r="AR810" i="5"/>
  <c r="AR809" i="5"/>
  <c r="AR808" i="5"/>
  <c r="AR807" i="5"/>
  <c r="AR806" i="5"/>
  <c r="AR805" i="5"/>
  <c r="AR804" i="5"/>
  <c r="AR803" i="5"/>
  <c r="AR802" i="5"/>
  <c r="AR801" i="5"/>
  <c r="AR800" i="5"/>
  <c r="AR799" i="5"/>
  <c r="AR798" i="5"/>
  <c r="AR797" i="5"/>
  <c r="AR796" i="5"/>
  <c r="AR795" i="5"/>
  <c r="AR794" i="5"/>
  <c r="AR793" i="5"/>
  <c r="AR792" i="5"/>
  <c r="AR791" i="5"/>
  <c r="AR790" i="5"/>
  <c r="AR789" i="5"/>
  <c r="AR788" i="5"/>
  <c r="AR787" i="5"/>
  <c r="AR786" i="5"/>
  <c r="AR785" i="5"/>
  <c r="AR784" i="5"/>
  <c r="AR783" i="5"/>
  <c r="AR782" i="5"/>
  <c r="AR781" i="5"/>
  <c r="AR780" i="5"/>
  <c r="AR779" i="5"/>
  <c r="AR778" i="5"/>
  <c r="AR777" i="5"/>
  <c r="AR776" i="5"/>
  <c r="AR775" i="5"/>
  <c r="AR774" i="5"/>
  <c r="AR773" i="5"/>
  <c r="AR772" i="5"/>
  <c r="AR771" i="5"/>
  <c r="AR770" i="5"/>
  <c r="AR769" i="5"/>
  <c r="AR768" i="5"/>
  <c r="AR767" i="5"/>
  <c r="AR766" i="5"/>
  <c r="AR765" i="5"/>
  <c r="AR764" i="5"/>
  <c r="AR763" i="5"/>
  <c r="AR762" i="5"/>
  <c r="AR761" i="5"/>
  <c r="AR760" i="5"/>
  <c r="AR759" i="5"/>
  <c r="AR758" i="5"/>
  <c r="AR757" i="5"/>
  <c r="AR756" i="5"/>
  <c r="AR755" i="5"/>
  <c r="AR754" i="5"/>
  <c r="AR753" i="5"/>
  <c r="AR752" i="5"/>
  <c r="AR751" i="5"/>
  <c r="AR750" i="5"/>
  <c r="AR749" i="5"/>
  <c r="AR748" i="5"/>
  <c r="AR747" i="5"/>
  <c r="AR746" i="5"/>
  <c r="AR745" i="5"/>
  <c r="AR744" i="5"/>
  <c r="AR743" i="5"/>
  <c r="AR742" i="5"/>
  <c r="AR741" i="5"/>
  <c r="AR740" i="5"/>
  <c r="AR739" i="5"/>
  <c r="AR738" i="5"/>
  <c r="AR737" i="5"/>
  <c r="AR736" i="5"/>
  <c r="AR735" i="5"/>
  <c r="AR734" i="5"/>
  <c r="AR733" i="5"/>
  <c r="AR732" i="5"/>
  <c r="AR731" i="5"/>
  <c r="AR730" i="5"/>
  <c r="AR729" i="5"/>
  <c r="AR728" i="5"/>
  <c r="AR727" i="5"/>
  <c r="AR726" i="5"/>
  <c r="AR725" i="5"/>
  <c r="AR724" i="5"/>
  <c r="AR723" i="5"/>
  <c r="AR722" i="5"/>
  <c r="AR721" i="5"/>
  <c r="AR720" i="5"/>
  <c r="AR719" i="5"/>
  <c r="AR718" i="5"/>
  <c r="AR717" i="5"/>
  <c r="AR716" i="5"/>
  <c r="AR715" i="5"/>
  <c r="AR714" i="5"/>
  <c r="AR713" i="5"/>
  <c r="AR712" i="5"/>
  <c r="AR711" i="5"/>
  <c r="AR710" i="5"/>
  <c r="AR709" i="5"/>
  <c r="AR708" i="5"/>
  <c r="AR707" i="5"/>
  <c r="AR706" i="5"/>
  <c r="AR705" i="5"/>
  <c r="AR704" i="5"/>
  <c r="AR703" i="5"/>
  <c r="AR702" i="5"/>
  <c r="AR701" i="5"/>
  <c r="AR700" i="5"/>
  <c r="AR699" i="5"/>
  <c r="AR698" i="5"/>
  <c r="AR697" i="5"/>
  <c r="AR696" i="5"/>
  <c r="AR695" i="5"/>
  <c r="AR694" i="5"/>
  <c r="AR693" i="5"/>
  <c r="AR692" i="5"/>
  <c r="AR691" i="5"/>
  <c r="AR690" i="5"/>
  <c r="AR689" i="5"/>
  <c r="AR688" i="5"/>
  <c r="AR687" i="5"/>
  <c r="AR686" i="5"/>
  <c r="AR685" i="5"/>
  <c r="AR684" i="5"/>
  <c r="AR683" i="5"/>
  <c r="AR682" i="5"/>
  <c r="AR681" i="5"/>
  <c r="AR680" i="5"/>
  <c r="AR679" i="5"/>
  <c r="AR678" i="5"/>
  <c r="AR677" i="5"/>
  <c r="AR676" i="5"/>
  <c r="AR675" i="5"/>
  <c r="AR674" i="5"/>
  <c r="AR673" i="5"/>
  <c r="AR672" i="5"/>
  <c r="AR671" i="5"/>
  <c r="AR670" i="5"/>
  <c r="AR669" i="5"/>
  <c r="AR668" i="5"/>
  <c r="AR667" i="5"/>
  <c r="AR666" i="5"/>
  <c r="AR665" i="5"/>
  <c r="AR664" i="5"/>
  <c r="AR663" i="5"/>
  <c r="AR662" i="5"/>
  <c r="AR661" i="5"/>
  <c r="AR660" i="5"/>
  <c r="AR659" i="5"/>
  <c r="AR658" i="5"/>
  <c r="AR657" i="5"/>
  <c r="AR656" i="5"/>
  <c r="AR654" i="5"/>
  <c r="AR655" i="5"/>
  <c r="AR652" i="5"/>
  <c r="AR653" i="5"/>
  <c r="AR650" i="5"/>
  <c r="AR651" i="5"/>
  <c r="AR648" i="5"/>
  <c r="AR649" i="5"/>
  <c r="AR646" i="5"/>
  <c r="AR647" i="5"/>
  <c r="AR644" i="5"/>
  <c r="AR645" i="5"/>
  <c r="AR642" i="5"/>
  <c r="AR643" i="5"/>
  <c r="AR640" i="5"/>
  <c r="AR641" i="5"/>
  <c r="AR638" i="5"/>
  <c r="AR639" i="5"/>
  <c r="AR636" i="5"/>
  <c r="AR637" i="5"/>
  <c r="AR634" i="5"/>
  <c r="AR635" i="5"/>
  <c r="AR632" i="5"/>
  <c r="AR633" i="5"/>
  <c r="AR630" i="5"/>
  <c r="AR631" i="5"/>
  <c r="AR628" i="5"/>
  <c r="AR629" i="5"/>
  <c r="AR626" i="5"/>
  <c r="AR627" i="5"/>
  <c r="AR624" i="5"/>
  <c r="AR625" i="5"/>
  <c r="AR622" i="5"/>
  <c r="AR623" i="5"/>
  <c r="AR620" i="5"/>
  <c r="AR621" i="5"/>
  <c r="AR618" i="5"/>
  <c r="AR619" i="5"/>
  <c r="AR616" i="5"/>
  <c r="AR617" i="5"/>
  <c r="AR615" i="5"/>
  <c r="AR614" i="5"/>
  <c r="AR613" i="5"/>
  <c r="AR612" i="5"/>
  <c r="AR611" i="5"/>
  <c r="AR610" i="5"/>
  <c r="AR609" i="5"/>
  <c r="AR608" i="5"/>
  <c r="AR607" i="5"/>
  <c r="AR606" i="5"/>
  <c r="AR605" i="5"/>
  <c r="AR604" i="5"/>
  <c r="AR603" i="5"/>
  <c r="AR602" i="5"/>
  <c r="AR601" i="5"/>
  <c r="AR600" i="5"/>
  <c r="AR599" i="5"/>
  <c r="AR598" i="5"/>
  <c r="AR597" i="5"/>
  <c r="AR596" i="5"/>
  <c r="AR595" i="5"/>
  <c r="AR594" i="5"/>
  <c r="AR593" i="5"/>
  <c r="AR592" i="5"/>
  <c r="AR591" i="5"/>
  <c r="AR590" i="5"/>
  <c r="AR589" i="5"/>
  <c r="AR588" i="5"/>
  <c r="AR587" i="5"/>
  <c r="AR586" i="5"/>
  <c r="AR585" i="5"/>
  <c r="AR584" i="5"/>
  <c r="AR583" i="5"/>
  <c r="AR582" i="5"/>
  <c r="AR581" i="5"/>
  <c r="AR580" i="5"/>
  <c r="AR579" i="5"/>
  <c r="AR578" i="5"/>
  <c r="AR577" i="5"/>
  <c r="AR576" i="5"/>
  <c r="AR575" i="5"/>
  <c r="AR574" i="5"/>
  <c r="AR573" i="5"/>
  <c r="AR570" i="5"/>
  <c r="AR571" i="5"/>
  <c r="AR572" i="5"/>
  <c r="AR567" i="5"/>
  <c r="AR568" i="5"/>
  <c r="AR569" i="5"/>
  <c r="AR564" i="5"/>
  <c r="AR565" i="5"/>
  <c r="AR566" i="5"/>
  <c r="AR561" i="5"/>
  <c r="AR562" i="5"/>
  <c r="AR563" i="5"/>
  <c r="AR558" i="5"/>
  <c r="AR559" i="5"/>
  <c r="AR560" i="5"/>
  <c r="AR555" i="5"/>
  <c r="AR556" i="5"/>
  <c r="AR557" i="5"/>
  <c r="AR552" i="5"/>
  <c r="AR553" i="5"/>
  <c r="AR554" i="5"/>
  <c r="AR549" i="5"/>
  <c r="AR550" i="5"/>
  <c r="AR551" i="5"/>
  <c r="AR546" i="5"/>
  <c r="AR547" i="5"/>
  <c r="AR548" i="5"/>
  <c r="AR543" i="5"/>
  <c r="AR544" i="5"/>
  <c r="AR545" i="5"/>
  <c r="AR540" i="5"/>
  <c r="AR541" i="5"/>
  <c r="AR542" i="5"/>
  <c r="AR537" i="5"/>
  <c r="AR538" i="5"/>
  <c r="AR539" i="5"/>
  <c r="AR534" i="5"/>
  <c r="AR535" i="5"/>
  <c r="AR536" i="5"/>
  <c r="AR531" i="5"/>
  <c r="AR532" i="5"/>
  <c r="AR533" i="5"/>
  <c r="AR528" i="5"/>
  <c r="AR529" i="5"/>
  <c r="AR530" i="5"/>
  <c r="AR525" i="5"/>
  <c r="AR526" i="5"/>
  <c r="AR527" i="5"/>
  <c r="AR522" i="5"/>
  <c r="AR523" i="5"/>
  <c r="AR524" i="5"/>
  <c r="AR519" i="5"/>
  <c r="AR520" i="5"/>
  <c r="AR521" i="5"/>
  <c r="AR518" i="5"/>
  <c r="AR517" i="5"/>
  <c r="AR516" i="5"/>
  <c r="AR515" i="5"/>
  <c r="AR514" i="5"/>
  <c r="AR513" i="5"/>
  <c r="AR512" i="5"/>
  <c r="AR511" i="5"/>
  <c r="AR510" i="5"/>
  <c r="AR509" i="5"/>
  <c r="AR508" i="5"/>
  <c r="AR507" i="5"/>
  <c r="AR506" i="5"/>
  <c r="AR505" i="5"/>
  <c r="AR504" i="5"/>
  <c r="AR503" i="5"/>
  <c r="AR502" i="5"/>
  <c r="AR501" i="5"/>
  <c r="AR500" i="5"/>
  <c r="AR499" i="5"/>
  <c r="AR498" i="5"/>
  <c r="AR497" i="5"/>
  <c r="AR496" i="5"/>
  <c r="AR495" i="5"/>
  <c r="AR494" i="5"/>
  <c r="AR493" i="5"/>
  <c r="AR492" i="5"/>
  <c r="AR491" i="5"/>
  <c r="AR490" i="5"/>
  <c r="AR489" i="5"/>
  <c r="AR488" i="5"/>
  <c r="AR487" i="5"/>
  <c r="AR486" i="5"/>
  <c r="AR485" i="5"/>
  <c r="AR484" i="5"/>
  <c r="AR483" i="5"/>
  <c r="AR482" i="5"/>
  <c r="AR481" i="5"/>
  <c r="AR480" i="5"/>
  <c r="AR479" i="5"/>
  <c r="AR478" i="5"/>
  <c r="AR477" i="5"/>
  <c r="AR476" i="5"/>
  <c r="AR475" i="5"/>
  <c r="AR474" i="5"/>
  <c r="AR473" i="5"/>
  <c r="AR472" i="5"/>
  <c r="AR471" i="5"/>
  <c r="AR470" i="5"/>
  <c r="AR469" i="5"/>
  <c r="AR468" i="5"/>
  <c r="AR467" i="5"/>
  <c r="AR466" i="5"/>
  <c r="AR465" i="5"/>
  <c r="AR464" i="5"/>
  <c r="AR463" i="5"/>
  <c r="AR462" i="5"/>
  <c r="AR461" i="5"/>
  <c r="AR460" i="5"/>
  <c r="AR459" i="5"/>
  <c r="AR458" i="5"/>
  <c r="AR457" i="5"/>
  <c r="AR456" i="5"/>
  <c r="AR455" i="5"/>
  <c r="AR454" i="5"/>
  <c r="AR453" i="5"/>
  <c r="AR452" i="5"/>
  <c r="AR451" i="5"/>
  <c r="AR450" i="5"/>
  <c r="AR449" i="5"/>
  <c r="AR448" i="5"/>
  <c r="AR447" i="5"/>
  <c r="AR446" i="5"/>
  <c r="AR445" i="5"/>
  <c r="AR444" i="5"/>
  <c r="AR443" i="5"/>
  <c r="AR442" i="5"/>
  <c r="AR441" i="5"/>
  <c r="AR440" i="5"/>
  <c r="AR439" i="5"/>
  <c r="AR438" i="5"/>
  <c r="AR437" i="5"/>
  <c r="AR436" i="5"/>
  <c r="AR435" i="5"/>
  <c r="AR434" i="5"/>
  <c r="AR433" i="5"/>
  <c r="AR432" i="5"/>
  <c r="AR431" i="5"/>
  <c r="AR430" i="5"/>
  <c r="AR429" i="5"/>
  <c r="AR428" i="5"/>
  <c r="AR427" i="5"/>
  <c r="AR426" i="5"/>
  <c r="AR425" i="5"/>
  <c r="AR424" i="5"/>
  <c r="AR423" i="5"/>
  <c r="AR422" i="5"/>
  <c r="AR421" i="5"/>
  <c r="AR420" i="5"/>
  <c r="AR419" i="5"/>
  <c r="AR418" i="5"/>
  <c r="AR417" i="5"/>
  <c r="AR416" i="5"/>
  <c r="AR415" i="5"/>
  <c r="AR414" i="5"/>
  <c r="AR413" i="5"/>
  <c r="AR412" i="5"/>
  <c r="AR411" i="5"/>
  <c r="AR410" i="5"/>
  <c r="AR409" i="5"/>
  <c r="AR408" i="5"/>
  <c r="AR407" i="5"/>
  <c r="AR406" i="5"/>
  <c r="AR405" i="5"/>
  <c r="AR404" i="5"/>
  <c r="AR403" i="5"/>
  <c r="AR402" i="5"/>
  <c r="AR401" i="5"/>
  <c r="AR400" i="5"/>
  <c r="AR399" i="5"/>
  <c r="AR398" i="5"/>
  <c r="AR397" i="5"/>
  <c r="AR396" i="5"/>
  <c r="AR395" i="5"/>
  <c r="AR394" i="5"/>
  <c r="AR393" i="5"/>
  <c r="AR392" i="5"/>
  <c r="AR391" i="5"/>
  <c r="AR390" i="5"/>
  <c r="AR389" i="5"/>
  <c r="AR388" i="5"/>
  <c r="AR387" i="5"/>
  <c r="AR386" i="5"/>
  <c r="AR385" i="5"/>
  <c r="AR384" i="5"/>
  <c r="AR383" i="5"/>
  <c r="AR382" i="5"/>
  <c r="AR381" i="5"/>
  <c r="AR380" i="5"/>
  <c r="AR379" i="5"/>
  <c r="AR378" i="5"/>
  <c r="AR377" i="5"/>
  <c r="AR376" i="5"/>
  <c r="AR375" i="5"/>
  <c r="AR374" i="5"/>
  <c r="AR373" i="5"/>
  <c r="AR372" i="5"/>
  <c r="AR371" i="5"/>
  <c r="AR370" i="5"/>
  <c r="AR369" i="5"/>
  <c r="AR368" i="5"/>
  <c r="AR367" i="5"/>
  <c r="AR366" i="5"/>
  <c r="AR365" i="5"/>
  <c r="AR364" i="5"/>
  <c r="AR363" i="5"/>
  <c r="AR362" i="5"/>
  <c r="AR361" i="5"/>
  <c r="AR360" i="5"/>
  <c r="AR359" i="5"/>
  <c r="AR358" i="5"/>
  <c r="AR357" i="5"/>
  <c r="AR356" i="5"/>
  <c r="AR355" i="5"/>
  <c r="AR354" i="5"/>
  <c r="AR353" i="5"/>
  <c r="AR352" i="5"/>
  <c r="AR351" i="5"/>
  <c r="AR350" i="5"/>
  <c r="AR349" i="5"/>
  <c r="AR348" i="5"/>
  <c r="AR347" i="5"/>
  <c r="AR346" i="5"/>
  <c r="AR345" i="5"/>
  <c r="AR344" i="5"/>
  <c r="AR343" i="5"/>
  <c r="AR342" i="5"/>
  <c r="AR341" i="5"/>
  <c r="AR340" i="5"/>
  <c r="AR339" i="5"/>
  <c r="AR338" i="5"/>
  <c r="AR337" i="5"/>
  <c r="AR336" i="5"/>
  <c r="AR335" i="5"/>
  <c r="AR334" i="5"/>
  <c r="AR333" i="5"/>
  <c r="AR332" i="5"/>
  <c r="AR331" i="5"/>
  <c r="AR330" i="5"/>
  <c r="AR329" i="5"/>
  <c r="AR328" i="5"/>
  <c r="AR327" i="5"/>
  <c r="AR326" i="5"/>
  <c r="AR325" i="5"/>
  <c r="AR324" i="5"/>
  <c r="AR323" i="5"/>
  <c r="AR322" i="5"/>
  <c r="AR321" i="5"/>
  <c r="AR320" i="5"/>
  <c r="AR319" i="5"/>
  <c r="AR318" i="5"/>
  <c r="AR317" i="5"/>
  <c r="AR316" i="5"/>
  <c r="AR315" i="5"/>
  <c r="AR314" i="5"/>
  <c r="AR313" i="5"/>
  <c r="AR312" i="5"/>
  <c r="AR311" i="5"/>
  <c r="AR310" i="5"/>
  <c r="AR309" i="5"/>
  <c r="AR308" i="5"/>
  <c r="AR307" i="5"/>
  <c r="AR306" i="5"/>
  <c r="AR305" i="5"/>
  <c r="AR304" i="5"/>
  <c r="AR303" i="5"/>
  <c r="AR302" i="5"/>
  <c r="AR301" i="5"/>
  <c r="AR300" i="5"/>
  <c r="AR299" i="5"/>
  <c r="AR298" i="5"/>
  <c r="AR297" i="5"/>
  <c r="AR296" i="5"/>
  <c r="AR295" i="5"/>
  <c r="AR294" i="5"/>
  <c r="AR293" i="5"/>
  <c r="AR292" i="5"/>
  <c r="AR291" i="5"/>
  <c r="AR290" i="5"/>
  <c r="AR289" i="5"/>
  <c r="AR288" i="5"/>
  <c r="AR287" i="5"/>
  <c r="AR286" i="5"/>
  <c r="AR285" i="5"/>
  <c r="AR284" i="5"/>
  <c r="AR283" i="5"/>
  <c r="AR282" i="5"/>
  <c r="AR281" i="5"/>
  <c r="AR280" i="5"/>
  <c r="AR279" i="5"/>
  <c r="AR278" i="5"/>
  <c r="AR277" i="5"/>
  <c r="AR276" i="5"/>
  <c r="AR275" i="5"/>
  <c r="AR274" i="5"/>
  <c r="AR273" i="5"/>
  <c r="AR272" i="5"/>
  <c r="AR271" i="5"/>
  <c r="AR270" i="5"/>
  <c r="AR269" i="5"/>
  <c r="AR268" i="5"/>
  <c r="AR267" i="5"/>
  <c r="AR266" i="5"/>
  <c r="AR265" i="5"/>
  <c r="AR264" i="5"/>
  <c r="AR263" i="5"/>
  <c r="AR262" i="5"/>
  <c r="AR261" i="5"/>
  <c r="AR260" i="5"/>
  <c r="AR259" i="5"/>
  <c r="AR258" i="5"/>
  <c r="AR257" i="5"/>
  <c r="AR256" i="5"/>
  <c r="AR255" i="5"/>
  <c r="AR254" i="5"/>
  <c r="AR253" i="5"/>
  <c r="AR252" i="5"/>
  <c r="AR251" i="5"/>
  <c r="AR250" i="5"/>
  <c r="AR249" i="5"/>
  <c r="AR248" i="5"/>
  <c r="AR247" i="5"/>
  <c r="AR246" i="5"/>
  <c r="AR245" i="5"/>
  <c r="AR244" i="5"/>
  <c r="AR243" i="5"/>
  <c r="AR242" i="5"/>
  <c r="AR241" i="5"/>
  <c r="AR240" i="5"/>
  <c r="AR239" i="5"/>
  <c r="AR238" i="5"/>
  <c r="AR237" i="5"/>
  <c r="AR236" i="5"/>
  <c r="AR235" i="5"/>
  <c r="AR234" i="5"/>
  <c r="AR233" i="5"/>
  <c r="AR232" i="5"/>
  <c r="AR231" i="5"/>
  <c r="AR230" i="5"/>
  <c r="AR229" i="5"/>
  <c r="AR228" i="5"/>
  <c r="AR227" i="5"/>
  <c r="AR226" i="5"/>
  <c r="AR225" i="5"/>
  <c r="AR224" i="5"/>
  <c r="AR223" i="5"/>
  <c r="AR222" i="5"/>
  <c r="AR221" i="5"/>
  <c r="AR220" i="5"/>
  <c r="AR219" i="5"/>
  <c r="AR218" i="5"/>
  <c r="AR217" i="5"/>
  <c r="AR216" i="5"/>
  <c r="AR215" i="5"/>
  <c r="AR214" i="5"/>
  <c r="AR213" i="5"/>
  <c r="AR212" i="5"/>
  <c r="AR211" i="5"/>
  <c r="AR210" i="5"/>
  <c r="AR209" i="5"/>
  <c r="AR208" i="5"/>
  <c r="AR207" i="5"/>
  <c r="AR206" i="5"/>
  <c r="AR205" i="5"/>
  <c r="AR204" i="5"/>
  <c r="AR203" i="5"/>
  <c r="AR202" i="5"/>
  <c r="AR201" i="5"/>
  <c r="AR200" i="5"/>
  <c r="AR199" i="5"/>
  <c r="AR198" i="5"/>
  <c r="AR197" i="5"/>
  <c r="AR196" i="5"/>
  <c r="AR195" i="5"/>
  <c r="AR194" i="5"/>
  <c r="AR193" i="5"/>
  <c r="AR192" i="5"/>
  <c r="AR191" i="5"/>
  <c r="AR190" i="5"/>
  <c r="AR189" i="5"/>
  <c r="AR188" i="5"/>
  <c r="AR187" i="5"/>
  <c r="AR186" i="5"/>
  <c r="AR185" i="5"/>
  <c r="AR184" i="5"/>
  <c r="AR183" i="5"/>
  <c r="AR182" i="5"/>
  <c r="AR181" i="5"/>
  <c r="AR180" i="5"/>
  <c r="AR179" i="5"/>
  <c r="AR178" i="5"/>
  <c r="AR177" i="5"/>
  <c r="AR176" i="5"/>
  <c r="AR175" i="5"/>
  <c r="AR174" i="5"/>
  <c r="AR173" i="5"/>
  <c r="AR172" i="5"/>
  <c r="AR171" i="5"/>
  <c r="AR170" i="5"/>
  <c r="AR169" i="5"/>
  <c r="AR168" i="5"/>
  <c r="AR167" i="5"/>
  <c r="AR166" i="5"/>
  <c r="AR165" i="5"/>
  <c r="AR164" i="5"/>
  <c r="AR163" i="5"/>
  <c r="AR162" i="5"/>
  <c r="AR161" i="5"/>
  <c r="AR160" i="5"/>
  <c r="AR159" i="5"/>
  <c r="AR158" i="5"/>
  <c r="AR157" i="5"/>
  <c r="AR156" i="5"/>
  <c r="AR155" i="5"/>
  <c r="AR154" i="5"/>
  <c r="AR153" i="5"/>
  <c r="AR152" i="5"/>
  <c r="AR151" i="5"/>
  <c r="AR150" i="5"/>
  <c r="AR149" i="5"/>
  <c r="AR148" i="5"/>
  <c r="AR147" i="5"/>
  <c r="AR146" i="5"/>
  <c r="AR145" i="5"/>
  <c r="AR144" i="5"/>
  <c r="AR143" i="5"/>
  <c r="AR142" i="5"/>
  <c r="AR141" i="5"/>
  <c r="AR140" i="5"/>
  <c r="AR139" i="5"/>
  <c r="AR138" i="5"/>
  <c r="AR137" i="5"/>
  <c r="AR136" i="5"/>
  <c r="AR135" i="5"/>
  <c r="AR134" i="5"/>
  <c r="AR133" i="5"/>
  <c r="AR132" i="5"/>
  <c r="AR131" i="5"/>
  <c r="AR130" i="5"/>
  <c r="AR129" i="5"/>
  <c r="AR128" i="5"/>
  <c r="AR127" i="5"/>
  <c r="AR126" i="5"/>
  <c r="AR125" i="5"/>
  <c r="AR124" i="5"/>
  <c r="AR123" i="5"/>
  <c r="AR122" i="5"/>
  <c r="AR121" i="5"/>
  <c r="AR120" i="5"/>
  <c r="AR119" i="5"/>
  <c r="AR118" i="5"/>
  <c r="AR117" i="5"/>
  <c r="AR116" i="5"/>
  <c r="AR115" i="5"/>
  <c r="AR114" i="5"/>
  <c r="AR113" i="5"/>
  <c r="AR112" i="5"/>
  <c r="AR111" i="5"/>
  <c r="AR110" i="5"/>
  <c r="AR109" i="5"/>
  <c r="AR108" i="5"/>
  <c r="AR107" i="5"/>
  <c r="AR106" i="5"/>
  <c r="AR105" i="5"/>
  <c r="AR104" i="5"/>
  <c r="AR103" i="5"/>
  <c r="AR102" i="5"/>
  <c r="AR101" i="5"/>
  <c r="AR100" i="5"/>
  <c r="AR99" i="5"/>
  <c r="AR98" i="5"/>
  <c r="AR97" i="5"/>
  <c r="AR96" i="5"/>
  <c r="AR95" i="5"/>
  <c r="AR94" i="5"/>
  <c r="AR93" i="5"/>
  <c r="AR92" i="5"/>
  <c r="AR91" i="5"/>
  <c r="AR90" i="5"/>
  <c r="AR89" i="5"/>
  <c r="AR88" i="5"/>
  <c r="AR87" i="5"/>
  <c r="AR86" i="5"/>
  <c r="AR85" i="5"/>
  <c r="AR84" i="5"/>
  <c r="AR83" i="5"/>
  <c r="AR82" i="5"/>
  <c r="AR81" i="5"/>
  <c r="AR80" i="5"/>
  <c r="AR79" i="5"/>
  <c r="AR78" i="5"/>
  <c r="AR77" i="5"/>
  <c r="AR76" i="5"/>
  <c r="AR75" i="5"/>
  <c r="AR74" i="5"/>
  <c r="AR73" i="5"/>
  <c r="AR72" i="5"/>
  <c r="AR71" i="5"/>
  <c r="AR70" i="5"/>
  <c r="AR69" i="5"/>
  <c r="AR68" i="5"/>
  <c r="AR67" i="5"/>
  <c r="AR66" i="5"/>
  <c r="AR65" i="5"/>
  <c r="AR64" i="5"/>
  <c r="AR63" i="5"/>
  <c r="AR62" i="5"/>
  <c r="AR61" i="5"/>
  <c r="AR60" i="5"/>
  <c r="AR59" i="5"/>
  <c r="AR58" i="5"/>
  <c r="AR57" i="5"/>
  <c r="AR56" i="5"/>
  <c r="AR55" i="5"/>
  <c r="AR54" i="5"/>
  <c r="AR53" i="5"/>
  <c r="AR52" i="5"/>
  <c r="AR51" i="5"/>
  <c r="AR50" i="5"/>
  <c r="AR49" i="5"/>
  <c r="AR48" i="5"/>
  <c r="AR47" i="5"/>
  <c r="AR46" i="5"/>
  <c r="AR45" i="5"/>
  <c r="AR44" i="5"/>
  <c r="AR43" i="5"/>
  <c r="AR42" i="5"/>
  <c r="AR41" i="5"/>
  <c r="AR40" i="5"/>
  <c r="AR39" i="5"/>
  <c r="AR38" i="5"/>
  <c r="AR37" i="5"/>
  <c r="AR36" i="5"/>
  <c r="AR35" i="5"/>
  <c r="AR34" i="5"/>
  <c r="AR33" i="5"/>
  <c r="AR32" i="5"/>
  <c r="AR31" i="5"/>
  <c r="AR30" i="5"/>
  <c r="AR29" i="5"/>
  <c r="AR28" i="5"/>
  <c r="AR27" i="5"/>
  <c r="AR26" i="5"/>
  <c r="AR25" i="5"/>
  <c r="AR24" i="5"/>
  <c r="AR23" i="5"/>
  <c r="AR22" i="5"/>
  <c r="AR21" i="5"/>
  <c r="AR20" i="5"/>
  <c r="AR19" i="5"/>
  <c r="AR18" i="5"/>
  <c r="AR17" i="5"/>
  <c r="AR16" i="5"/>
  <c r="AR15" i="5"/>
  <c r="AR14" i="5"/>
  <c r="AR13" i="5"/>
  <c r="AR12" i="5"/>
  <c r="AR11" i="5"/>
  <c r="AR10" i="5"/>
  <c r="AR9" i="5"/>
  <c r="AR8" i="5"/>
  <c r="AR7" i="5"/>
  <c r="AR6" i="5"/>
  <c r="AR5" i="5"/>
  <c r="AR4" i="5"/>
  <c r="AR3" i="5"/>
  <c r="AR2" i="5"/>
  <c r="AS3824" i="5"/>
  <c r="AS3823" i="5"/>
  <c r="AS3822" i="5"/>
  <c r="AS3821" i="5"/>
  <c r="AS3820" i="5"/>
  <c r="AS3819" i="5"/>
  <c r="AS3818" i="5"/>
  <c r="AS3817" i="5"/>
  <c r="AS3816" i="5"/>
  <c r="AS3815" i="5"/>
  <c r="AS3814" i="5"/>
  <c r="AS3813" i="5"/>
  <c r="AS3812" i="5"/>
  <c r="AS3811" i="5"/>
  <c r="AS3810" i="5"/>
  <c r="AS3809" i="5"/>
  <c r="AS3808" i="5"/>
  <c r="AS3807" i="5"/>
  <c r="AS3806" i="5"/>
  <c r="AS3805" i="5"/>
  <c r="AS3804" i="5"/>
  <c r="AS3803" i="5"/>
  <c r="AS3802" i="5"/>
  <c r="AS3801" i="5"/>
  <c r="AS3800" i="5"/>
  <c r="AS3799" i="5"/>
  <c r="AS3798" i="5"/>
  <c r="AS3797" i="5"/>
  <c r="AS3796" i="5"/>
  <c r="AS3795" i="5"/>
  <c r="AS3794" i="5"/>
  <c r="AS3793" i="5"/>
  <c r="AS3792" i="5"/>
  <c r="AS3791" i="5"/>
  <c r="AS3790" i="5"/>
  <c r="AS3789" i="5"/>
  <c r="AS3788" i="5"/>
  <c r="AS3787" i="5"/>
  <c r="AS3786" i="5"/>
  <c r="AS3785" i="5"/>
  <c r="AS3784" i="5"/>
  <c r="AS3783" i="5"/>
  <c r="AS3782" i="5"/>
  <c r="AS3781" i="5"/>
  <c r="AS3780" i="5"/>
  <c r="AS3779" i="5"/>
  <c r="AS3778" i="5"/>
  <c r="AS3777" i="5"/>
  <c r="AS3776" i="5"/>
  <c r="AS3775" i="5"/>
  <c r="AS3774" i="5"/>
  <c r="AS3773" i="5"/>
  <c r="AS3772" i="5"/>
  <c r="AS3771" i="5"/>
  <c r="AS3770" i="5"/>
  <c r="AS3769" i="5"/>
  <c r="AS3768" i="5"/>
  <c r="AS3767" i="5"/>
  <c r="AS3766" i="5"/>
  <c r="AS3765" i="5"/>
  <c r="AS3764" i="5"/>
  <c r="AS3763" i="5"/>
  <c r="AS3762" i="5"/>
  <c r="AS3761" i="5"/>
  <c r="AS3760" i="5"/>
  <c r="AS3759" i="5"/>
  <c r="AS3758" i="5"/>
  <c r="AS3757" i="5"/>
  <c r="AS3756" i="5"/>
  <c r="AS3755" i="5"/>
  <c r="AS3754" i="5"/>
  <c r="AS3753" i="5"/>
  <c r="AS3752" i="5"/>
  <c r="AS3751" i="5"/>
  <c r="AS3750" i="5"/>
  <c r="AS3749" i="5"/>
  <c r="AS3748" i="5"/>
  <c r="AS3747" i="5"/>
  <c r="AS3746" i="5"/>
  <c r="AS3745" i="5"/>
  <c r="AS3744" i="5"/>
  <c r="AS3743" i="5"/>
  <c r="AS3742" i="5"/>
  <c r="AS3741" i="5"/>
  <c r="AS3740" i="5"/>
  <c r="AS3739" i="5"/>
  <c r="AS3738" i="5"/>
  <c r="AS3737" i="5"/>
  <c r="AS3736" i="5"/>
  <c r="AS3735" i="5"/>
  <c r="AS3734" i="5"/>
  <c r="AS3733" i="5"/>
  <c r="AS3732" i="5"/>
  <c r="AS3731" i="5"/>
  <c r="AS3730" i="5"/>
  <c r="AS3729" i="5"/>
  <c r="AS3728" i="5"/>
  <c r="AS3727" i="5"/>
  <c r="AS3726" i="5"/>
  <c r="AS3725" i="5"/>
  <c r="AS3724" i="5"/>
  <c r="AS3723" i="5"/>
  <c r="AS3722" i="5"/>
  <c r="AS3721" i="5"/>
  <c r="AS3720" i="5"/>
  <c r="AS3719" i="5"/>
  <c r="AS3718" i="5"/>
  <c r="AS3717" i="5"/>
  <c r="AS3716" i="5"/>
  <c r="AS3715" i="5"/>
  <c r="AS3714" i="5"/>
  <c r="AS3713" i="5"/>
  <c r="AS3712" i="5"/>
  <c r="AS3711" i="5"/>
  <c r="AS3710" i="5"/>
  <c r="AS3709" i="5"/>
  <c r="AS3708" i="5"/>
  <c r="AS3707" i="5"/>
  <c r="AS3706" i="5"/>
  <c r="AS3705" i="5"/>
  <c r="AS3704" i="5"/>
  <c r="AS3703" i="5"/>
  <c r="AS3702" i="5"/>
  <c r="AS3701" i="5"/>
  <c r="AS3700" i="5"/>
  <c r="AS3699" i="5"/>
  <c r="AS3698" i="5"/>
  <c r="AS3697" i="5"/>
  <c r="AS3696" i="5"/>
  <c r="AS3695" i="5"/>
  <c r="AS3694" i="5"/>
  <c r="AS3693" i="5"/>
  <c r="AS3692" i="5"/>
  <c r="AS3691" i="5"/>
  <c r="AS3690" i="5"/>
  <c r="AS3689" i="5"/>
  <c r="AS3688" i="5"/>
  <c r="AS3687" i="5"/>
  <c r="AS3686" i="5"/>
  <c r="AS3685" i="5"/>
  <c r="AS3684" i="5"/>
  <c r="AS3683" i="5"/>
  <c r="AS3682" i="5"/>
  <c r="AS3681" i="5"/>
  <c r="AS3680" i="5"/>
  <c r="AS3679" i="5"/>
  <c r="AS3678" i="5"/>
  <c r="AS3677" i="5"/>
  <c r="AS3676" i="5"/>
  <c r="AS3675" i="5"/>
  <c r="AS3674" i="5"/>
  <c r="AS3673" i="5"/>
  <c r="AS3672" i="5"/>
  <c r="AS3671" i="5"/>
  <c r="AS3670" i="5"/>
  <c r="AS3669" i="5"/>
  <c r="AS3668" i="5"/>
  <c r="AS3667" i="5"/>
  <c r="AS3666" i="5"/>
  <c r="AS3665" i="5"/>
  <c r="AS3664" i="5"/>
  <c r="AS3663" i="5"/>
  <c r="AS3662" i="5"/>
  <c r="AS3661" i="5"/>
  <c r="AS3660" i="5"/>
  <c r="AS3659" i="5"/>
  <c r="AS3658" i="5"/>
  <c r="AS3657" i="5"/>
  <c r="AS3656" i="5"/>
  <c r="AS3655" i="5"/>
  <c r="AS3654" i="5"/>
  <c r="AS3653" i="5"/>
  <c r="AS3652" i="5"/>
  <c r="AS3651" i="5"/>
  <c r="AS3650" i="5"/>
  <c r="AS3649" i="5"/>
  <c r="AS3648" i="5"/>
  <c r="AS3647" i="5"/>
  <c r="AS3646" i="5"/>
  <c r="AS3645" i="5"/>
  <c r="AS3644" i="5"/>
  <c r="AS3643" i="5"/>
  <c r="AS3642" i="5"/>
  <c r="AS3641" i="5"/>
  <c r="AS3640" i="5"/>
  <c r="AS3639" i="5"/>
  <c r="AS3638" i="5"/>
  <c r="AS3637" i="5"/>
  <c r="AS3636" i="5"/>
  <c r="AS3635" i="5"/>
  <c r="AS3634" i="5"/>
  <c r="AS3633" i="5"/>
  <c r="AS3632" i="5"/>
  <c r="AS3631" i="5"/>
  <c r="AS3630" i="5"/>
  <c r="AS3629" i="5"/>
  <c r="AS3628" i="5"/>
  <c r="AS3627" i="5"/>
  <c r="AS3626" i="5"/>
  <c r="AS3625" i="5"/>
  <c r="AS3624" i="5"/>
  <c r="AS3623" i="5"/>
  <c r="AS3622" i="5"/>
  <c r="AS3621" i="5"/>
  <c r="AS3620" i="5"/>
  <c r="AS3619" i="5"/>
  <c r="AS3618" i="5"/>
  <c r="AS3617" i="5"/>
  <c r="AS3616" i="5"/>
  <c r="AS3615" i="5"/>
  <c r="AS3614" i="5"/>
  <c r="AS3613" i="5"/>
  <c r="AS3612" i="5"/>
  <c r="AS3611" i="5"/>
  <c r="AS3610" i="5"/>
  <c r="AS3609" i="5"/>
  <c r="AS3608" i="5"/>
  <c r="AS3607" i="5"/>
  <c r="AS3606" i="5"/>
  <c r="AS3605" i="5"/>
  <c r="AS3604" i="5"/>
  <c r="AS3603" i="5"/>
  <c r="AS3602" i="5"/>
  <c r="AS3601" i="5"/>
  <c r="AS3600" i="5"/>
  <c r="AS3599" i="5"/>
  <c r="AS3598" i="5"/>
  <c r="AS3597" i="5"/>
  <c r="AS3596" i="5"/>
  <c r="AS3595" i="5"/>
  <c r="AS3594" i="5"/>
  <c r="AS3593" i="5"/>
  <c r="AS3592" i="5"/>
  <c r="AS3591" i="5"/>
  <c r="AS3590" i="5"/>
  <c r="AS3589" i="5"/>
  <c r="AS3588" i="5"/>
  <c r="AS3587" i="5"/>
  <c r="AS3586" i="5"/>
  <c r="AS3585" i="5"/>
  <c r="AS3584" i="5"/>
  <c r="AS3583" i="5"/>
  <c r="AS3582" i="5"/>
  <c r="AS3581" i="5"/>
  <c r="AS3580" i="5"/>
  <c r="AS3579" i="5"/>
  <c r="AS3578" i="5"/>
  <c r="AS3577" i="5"/>
  <c r="AS3576" i="5"/>
  <c r="AS3575" i="5"/>
  <c r="AS3574" i="5"/>
  <c r="AS3573" i="5"/>
  <c r="AS3572" i="5"/>
  <c r="AS3571" i="5"/>
  <c r="AS3570" i="5"/>
  <c r="AS3569" i="5"/>
  <c r="AS3568" i="5"/>
  <c r="AS3567" i="5"/>
  <c r="AS3566" i="5"/>
  <c r="AS3565" i="5"/>
  <c r="AS3564" i="5"/>
  <c r="AS3563" i="5"/>
  <c r="AS3562" i="5"/>
  <c r="AS3561" i="5"/>
  <c r="AS3560" i="5"/>
  <c r="AS3559" i="5"/>
  <c r="AS3558" i="5"/>
  <c r="AS3557" i="5"/>
  <c r="AS3556" i="5"/>
  <c r="AS3555" i="5"/>
  <c r="AS3554" i="5"/>
  <c r="AS3553" i="5"/>
  <c r="AS3552" i="5"/>
  <c r="AS3551" i="5"/>
  <c r="AS3550" i="5"/>
  <c r="AS3549" i="5"/>
  <c r="AS3548" i="5"/>
  <c r="AS3547" i="5"/>
  <c r="AS3546" i="5"/>
  <c r="AS3545" i="5"/>
  <c r="AS3544" i="5"/>
  <c r="AS3543" i="5"/>
  <c r="AS3542" i="5"/>
  <c r="AS3541" i="5"/>
  <c r="AS3540" i="5"/>
  <c r="AS3539" i="5"/>
  <c r="AS3538" i="5"/>
  <c r="AS3537" i="5"/>
  <c r="AS3536" i="5"/>
  <c r="AS3535" i="5"/>
  <c r="AS3534" i="5"/>
  <c r="AS3533" i="5"/>
  <c r="AS3532" i="5"/>
  <c r="AS3531" i="5"/>
  <c r="AS3530" i="5"/>
  <c r="AS3529" i="5"/>
  <c r="AS3528" i="5"/>
  <c r="AS3527" i="5"/>
  <c r="AS3526" i="5"/>
  <c r="AS3525" i="5"/>
  <c r="AS3524" i="5"/>
  <c r="AS3523" i="5"/>
  <c r="AS3522" i="5"/>
  <c r="AS3521" i="5"/>
  <c r="AS3520" i="5"/>
  <c r="AS3519" i="5"/>
  <c r="AS3518" i="5"/>
  <c r="AS3517" i="5"/>
  <c r="AS3516" i="5"/>
  <c r="AS3515" i="5"/>
  <c r="AS3514" i="5"/>
  <c r="AS3513" i="5"/>
  <c r="AS3512" i="5"/>
  <c r="AS3511" i="5"/>
  <c r="AS3510" i="5"/>
  <c r="AS3509" i="5"/>
  <c r="AS3508" i="5"/>
  <c r="AS3507" i="5"/>
  <c r="AS3506" i="5"/>
  <c r="AS3505" i="5"/>
  <c r="AS3504" i="5"/>
  <c r="AS3503" i="5"/>
  <c r="AS3502" i="5"/>
  <c r="AS3501" i="5"/>
  <c r="AS3500" i="5"/>
  <c r="AS3499" i="5"/>
  <c r="AS3498" i="5"/>
  <c r="AS3497" i="5"/>
  <c r="AS3496" i="5"/>
  <c r="AS3495" i="5"/>
  <c r="AS3494" i="5"/>
  <c r="AS3493" i="5"/>
  <c r="AS3492" i="5"/>
  <c r="AS3491" i="5"/>
  <c r="AS3490" i="5"/>
  <c r="AS3489" i="5"/>
  <c r="AS3488" i="5"/>
  <c r="AS3487" i="5"/>
  <c r="AS3486" i="5"/>
  <c r="AS3485" i="5"/>
  <c r="AS3484" i="5"/>
  <c r="AS3483" i="5"/>
  <c r="AS3482" i="5"/>
  <c r="AS3481" i="5"/>
  <c r="AS3480" i="5"/>
  <c r="AS3479" i="5"/>
  <c r="AS3478" i="5"/>
  <c r="AS3477" i="5"/>
  <c r="AS3476" i="5"/>
  <c r="AS3475" i="5"/>
  <c r="AS3474" i="5"/>
  <c r="AS3473" i="5"/>
  <c r="AS3472" i="5"/>
  <c r="AS3471" i="5"/>
  <c r="AS3470" i="5"/>
  <c r="AS3469" i="5"/>
  <c r="AS3468" i="5"/>
  <c r="AS3467" i="5"/>
  <c r="AS3466" i="5"/>
  <c r="AS3465" i="5"/>
  <c r="AS3464" i="5"/>
  <c r="AS3463" i="5"/>
  <c r="AS3462" i="5"/>
  <c r="AS3461" i="5"/>
  <c r="AS3460" i="5"/>
  <c r="AS3459" i="5"/>
  <c r="AS3458" i="5"/>
  <c r="AS3457" i="5"/>
  <c r="AS3456" i="5"/>
  <c r="AS3455" i="5"/>
  <c r="AS3454" i="5"/>
  <c r="AS3453" i="5"/>
  <c r="AS3452" i="5"/>
  <c r="AS3451" i="5"/>
  <c r="AS3450" i="5"/>
  <c r="AS3449" i="5"/>
  <c r="AS3448" i="5"/>
  <c r="AS3447" i="5"/>
  <c r="AS3446" i="5"/>
  <c r="AS3445" i="5"/>
  <c r="AS3444" i="5"/>
  <c r="AS3443" i="5"/>
  <c r="AS3442" i="5"/>
  <c r="AS3441" i="5"/>
  <c r="AS3440" i="5"/>
  <c r="AS3439" i="5"/>
  <c r="AS3438" i="5"/>
  <c r="AS3437" i="5"/>
  <c r="AS3436" i="5"/>
  <c r="AS3435" i="5"/>
  <c r="AS3434" i="5"/>
  <c r="AS3433" i="5"/>
  <c r="AS3432" i="5"/>
  <c r="AS3431" i="5"/>
  <c r="AS3430" i="5"/>
  <c r="AS3429" i="5"/>
  <c r="AS3428" i="5"/>
  <c r="AS3427" i="5"/>
  <c r="AS3426" i="5"/>
  <c r="AS3425" i="5"/>
  <c r="AS3424" i="5"/>
  <c r="AS3423" i="5"/>
  <c r="AS3422" i="5"/>
  <c r="AS3421" i="5"/>
  <c r="AS3420" i="5"/>
  <c r="AS3419" i="5"/>
  <c r="AS3418" i="5"/>
  <c r="AS3417" i="5"/>
  <c r="AS3416" i="5"/>
  <c r="AS3415" i="5"/>
  <c r="AS3414" i="5"/>
  <c r="AS3413" i="5"/>
  <c r="AS3412" i="5"/>
  <c r="AS3411" i="5"/>
  <c r="AS3410" i="5"/>
  <c r="AS3409" i="5"/>
  <c r="AS3408" i="5"/>
  <c r="AS3407" i="5"/>
  <c r="AS3406" i="5"/>
  <c r="AS3405" i="5"/>
  <c r="AS3404" i="5"/>
  <c r="AS3403" i="5"/>
  <c r="AS3402" i="5"/>
  <c r="AS3401" i="5"/>
  <c r="AS3400" i="5"/>
  <c r="AS3399" i="5"/>
  <c r="AS3398" i="5"/>
  <c r="AS3397" i="5"/>
  <c r="AS3396" i="5"/>
  <c r="AS3395" i="5"/>
  <c r="AS3394" i="5"/>
  <c r="AS3393" i="5"/>
  <c r="AS3392" i="5"/>
  <c r="AS3391" i="5"/>
  <c r="AS3390" i="5"/>
  <c r="AS3389" i="5"/>
  <c r="AS3388" i="5"/>
  <c r="AS3387" i="5"/>
  <c r="AS3386" i="5"/>
  <c r="AS3385" i="5"/>
  <c r="AS3384" i="5"/>
  <c r="AS3383" i="5"/>
  <c r="AS3382" i="5"/>
  <c r="AS3381" i="5"/>
  <c r="AS3380" i="5"/>
  <c r="AS3379" i="5"/>
  <c r="AS3378" i="5"/>
  <c r="AS3377" i="5"/>
  <c r="AS3376" i="5"/>
  <c r="AS3375" i="5"/>
  <c r="AS3374" i="5"/>
  <c r="AS3373" i="5"/>
  <c r="AS3372" i="5"/>
  <c r="AS3371" i="5"/>
  <c r="AS3370" i="5"/>
  <c r="AS3369" i="5"/>
  <c r="AS3368" i="5"/>
  <c r="AS3367" i="5"/>
  <c r="AS3366" i="5"/>
  <c r="AS3365" i="5"/>
  <c r="AS3364" i="5"/>
  <c r="AS3363" i="5"/>
  <c r="AS3362" i="5"/>
  <c r="AS3361" i="5"/>
  <c r="AS3360" i="5"/>
  <c r="AS3359" i="5"/>
  <c r="AS3358" i="5"/>
  <c r="AS3357" i="5"/>
  <c r="AS3356" i="5"/>
  <c r="AS3355" i="5"/>
  <c r="AS3354" i="5"/>
  <c r="AS3353" i="5"/>
  <c r="AS3352" i="5"/>
  <c r="AS3351" i="5"/>
  <c r="AS3350" i="5"/>
  <c r="AS3349" i="5"/>
  <c r="AS3348" i="5"/>
  <c r="AS3347" i="5"/>
  <c r="AS3346" i="5"/>
  <c r="AS3345" i="5"/>
  <c r="AS3344" i="5"/>
  <c r="AS3343" i="5"/>
  <c r="AS3342" i="5"/>
  <c r="AS3341" i="5"/>
  <c r="AS3340" i="5"/>
  <c r="AS3339" i="5"/>
  <c r="AS3338" i="5"/>
  <c r="AS3337" i="5"/>
  <c r="AS3336" i="5"/>
  <c r="AS3335" i="5"/>
  <c r="AS3334" i="5"/>
  <c r="AS3333" i="5"/>
  <c r="AS3332" i="5"/>
  <c r="AS3331" i="5"/>
  <c r="AS3330" i="5"/>
  <c r="AS3329" i="5"/>
  <c r="AS3328" i="5"/>
  <c r="AS3327" i="5"/>
  <c r="AS3326" i="5"/>
  <c r="AS3325" i="5"/>
  <c r="AS3324" i="5"/>
  <c r="AS3323" i="5"/>
  <c r="AS3322" i="5"/>
  <c r="AS3321" i="5"/>
  <c r="AS3320" i="5"/>
  <c r="AS3319" i="5"/>
  <c r="AS3318" i="5"/>
  <c r="AS3317" i="5"/>
  <c r="AS3316" i="5"/>
  <c r="AS3315" i="5"/>
  <c r="AS3314" i="5"/>
  <c r="AS3313" i="5"/>
  <c r="AS3312" i="5"/>
  <c r="AS3311" i="5"/>
  <c r="AS3310" i="5"/>
  <c r="AS3309" i="5"/>
  <c r="AS3308" i="5"/>
  <c r="AS3307" i="5"/>
  <c r="AS3306" i="5"/>
  <c r="AS3305" i="5"/>
  <c r="AS3304" i="5"/>
  <c r="AS3303" i="5"/>
  <c r="AS3302" i="5"/>
  <c r="AS3301" i="5"/>
  <c r="AS3300" i="5"/>
  <c r="AS3299" i="5"/>
  <c r="AS3298" i="5"/>
  <c r="AS3297" i="5"/>
  <c r="AS3296" i="5"/>
  <c r="AS3295" i="5"/>
  <c r="AS3294" i="5"/>
  <c r="AS3293" i="5"/>
  <c r="AS3292" i="5"/>
  <c r="AS3291" i="5"/>
  <c r="AS3290" i="5"/>
  <c r="AS3289" i="5"/>
  <c r="AS3288" i="5"/>
  <c r="AS3287" i="5"/>
  <c r="AS3286" i="5"/>
  <c r="AS3285" i="5"/>
  <c r="AS3284" i="5"/>
  <c r="AS3283" i="5"/>
  <c r="AS3282" i="5"/>
  <c r="AS3281" i="5"/>
  <c r="AS3280" i="5"/>
  <c r="AS3279" i="5"/>
  <c r="AS3278" i="5"/>
  <c r="AS3277" i="5"/>
  <c r="AS3276" i="5"/>
  <c r="AS3275" i="5"/>
  <c r="AS3274" i="5"/>
  <c r="AS3273" i="5"/>
  <c r="AS3272" i="5"/>
  <c r="AS3271" i="5"/>
  <c r="AS3270" i="5"/>
  <c r="AS3269" i="5"/>
  <c r="AS3268" i="5"/>
  <c r="AS3267" i="5"/>
  <c r="AS3266" i="5"/>
  <c r="AS3265" i="5"/>
  <c r="AS3264" i="5"/>
  <c r="AS3263" i="5"/>
  <c r="AS3262" i="5"/>
  <c r="AS3261" i="5"/>
  <c r="AS3260" i="5"/>
  <c r="AS3259" i="5"/>
  <c r="AS3258" i="5"/>
  <c r="AS3257" i="5"/>
  <c r="AS3256" i="5"/>
  <c r="AS3255" i="5"/>
  <c r="AS3254" i="5"/>
  <c r="AS3253" i="5"/>
  <c r="AS3252" i="5"/>
  <c r="AS3251" i="5"/>
  <c r="AS3250" i="5"/>
  <c r="AS3249" i="5"/>
  <c r="AS3248" i="5"/>
  <c r="AS3247" i="5"/>
  <c r="AS3246" i="5"/>
  <c r="AS3245" i="5"/>
  <c r="AS3244" i="5"/>
  <c r="AS3243" i="5"/>
  <c r="AS3242" i="5"/>
  <c r="AS3241" i="5"/>
  <c r="AS3240" i="5"/>
  <c r="AS3239" i="5"/>
  <c r="AS3238" i="5"/>
  <c r="AS3237" i="5"/>
  <c r="AS3236" i="5"/>
  <c r="AS3235" i="5"/>
  <c r="AS3234" i="5"/>
  <c r="AS3233" i="5"/>
  <c r="AS3232" i="5"/>
  <c r="AS3231" i="5"/>
  <c r="AS3230" i="5"/>
  <c r="AS3229" i="5"/>
  <c r="AS3228" i="5"/>
  <c r="AS3227" i="5"/>
  <c r="AS3226" i="5"/>
  <c r="AS3225" i="5"/>
  <c r="AS3224" i="5"/>
  <c r="AS3223" i="5"/>
  <c r="AS3222" i="5"/>
  <c r="AS3221" i="5"/>
  <c r="AS3220" i="5"/>
  <c r="AS3219" i="5"/>
  <c r="AS3218" i="5"/>
  <c r="AS3217" i="5"/>
  <c r="AS3216" i="5"/>
  <c r="AS3215" i="5"/>
  <c r="AS3214" i="5"/>
  <c r="AS3213" i="5"/>
  <c r="AS3212" i="5"/>
  <c r="AS3211" i="5"/>
  <c r="AS3210" i="5"/>
  <c r="AS3209" i="5"/>
  <c r="AS3208" i="5"/>
  <c r="AS3207" i="5"/>
  <c r="AS3206" i="5"/>
  <c r="AS3205" i="5"/>
  <c r="AS3204" i="5"/>
  <c r="AS3203" i="5"/>
  <c r="AS3202" i="5"/>
  <c r="AS3201" i="5"/>
  <c r="AS3200" i="5"/>
  <c r="AS3199" i="5"/>
  <c r="AS3198" i="5"/>
  <c r="AS3197" i="5"/>
  <c r="AS3196" i="5"/>
  <c r="AS3195" i="5"/>
  <c r="AS3194" i="5"/>
  <c r="AS3193" i="5"/>
  <c r="AS3192" i="5"/>
  <c r="AS3191" i="5"/>
  <c r="AS3190" i="5"/>
  <c r="AS3189" i="5"/>
  <c r="AS3188" i="5"/>
  <c r="AS3187" i="5"/>
  <c r="AS3186" i="5"/>
  <c r="AS3185" i="5"/>
  <c r="AS3184" i="5"/>
  <c r="AS3183" i="5"/>
  <c r="AS3182" i="5"/>
  <c r="AS3181" i="5"/>
  <c r="AS3180" i="5"/>
  <c r="AS3179" i="5"/>
  <c r="AS3178" i="5"/>
  <c r="AS3177" i="5"/>
  <c r="AS3176" i="5"/>
  <c r="AS3175" i="5"/>
  <c r="AS3174" i="5"/>
  <c r="AS3173" i="5"/>
  <c r="AS3172" i="5"/>
  <c r="AS3171" i="5"/>
  <c r="AS3170" i="5"/>
  <c r="AS3169" i="5"/>
  <c r="AS3168" i="5"/>
  <c r="AS3167" i="5"/>
  <c r="AS3166" i="5"/>
  <c r="AS3165" i="5"/>
  <c r="AS3164" i="5"/>
  <c r="AS3163" i="5"/>
  <c r="AS3162" i="5"/>
  <c r="AS3161" i="5"/>
  <c r="AS3160" i="5"/>
  <c r="AS3159" i="5"/>
  <c r="AS3158" i="5"/>
  <c r="AS3157" i="5"/>
  <c r="AS3156" i="5"/>
  <c r="AS3155" i="5"/>
  <c r="AS3154" i="5"/>
  <c r="AS3153" i="5"/>
  <c r="AS3152" i="5"/>
  <c r="AS3151" i="5"/>
  <c r="AS3150" i="5"/>
  <c r="AS3149" i="5"/>
  <c r="AS3148" i="5"/>
  <c r="AS3147" i="5"/>
  <c r="AS3146" i="5"/>
  <c r="AS3145" i="5"/>
  <c r="AS3144" i="5"/>
  <c r="AS3143" i="5"/>
  <c r="AS3142" i="5"/>
  <c r="AS3141" i="5"/>
  <c r="AS3140" i="5"/>
  <c r="AS3139" i="5"/>
  <c r="AS3138" i="5"/>
  <c r="AS3137" i="5"/>
  <c r="AS3136" i="5"/>
  <c r="AS3135" i="5"/>
  <c r="AS3134" i="5"/>
  <c r="AS3133" i="5"/>
  <c r="AS3132" i="5"/>
  <c r="AS3131" i="5"/>
  <c r="AS3130" i="5"/>
  <c r="AS3129" i="5"/>
  <c r="AS3128" i="5"/>
  <c r="AS3127" i="5"/>
  <c r="AS3126" i="5"/>
  <c r="AS3125" i="5"/>
  <c r="AS3124" i="5"/>
  <c r="AS3123" i="5"/>
  <c r="AS3122" i="5"/>
  <c r="AS3121" i="5"/>
  <c r="AS3120" i="5"/>
  <c r="AS3119" i="5"/>
  <c r="AS3118" i="5"/>
  <c r="AS3117" i="5"/>
  <c r="AS3116" i="5"/>
  <c r="AS3115" i="5"/>
  <c r="AS3114" i="5"/>
  <c r="AS3113" i="5"/>
  <c r="AS3112" i="5"/>
  <c r="AS3111" i="5"/>
  <c r="AS3110" i="5"/>
  <c r="AS3109" i="5"/>
  <c r="AS3108" i="5"/>
  <c r="AS3107" i="5"/>
  <c r="AS3106" i="5"/>
  <c r="AS3105" i="5"/>
  <c r="AS3104" i="5"/>
  <c r="AS3103" i="5"/>
  <c r="AS3102" i="5"/>
  <c r="AS3101" i="5"/>
  <c r="AS3100" i="5"/>
  <c r="AS3099" i="5"/>
  <c r="AS3098" i="5"/>
  <c r="AS3097" i="5"/>
  <c r="AS3096" i="5"/>
  <c r="AS3095" i="5"/>
  <c r="AS3094" i="5"/>
  <c r="AS3093" i="5"/>
  <c r="AS3092" i="5"/>
  <c r="AS3091" i="5"/>
  <c r="AS3090" i="5"/>
  <c r="AS3089" i="5"/>
  <c r="AS3088" i="5"/>
  <c r="AS3087" i="5"/>
  <c r="AS3086" i="5"/>
  <c r="AS3085" i="5"/>
  <c r="AS3084" i="5"/>
  <c r="AS3083" i="5"/>
  <c r="AS3082" i="5"/>
  <c r="AS3081" i="5"/>
  <c r="AS3080" i="5"/>
  <c r="AS3079" i="5"/>
  <c r="AS3078" i="5"/>
  <c r="AS3077" i="5"/>
  <c r="AS3076" i="5"/>
  <c r="AS3075" i="5"/>
  <c r="AS3074" i="5"/>
  <c r="AS3073" i="5"/>
  <c r="AS3072" i="5"/>
  <c r="AS3071" i="5"/>
  <c r="AS3070" i="5"/>
  <c r="AS3069" i="5"/>
  <c r="AS3068" i="5"/>
  <c r="AS3067" i="5"/>
  <c r="AS3066" i="5"/>
  <c r="AS3065" i="5"/>
  <c r="AS3064" i="5"/>
  <c r="AS3063" i="5"/>
  <c r="AS3062" i="5"/>
  <c r="AS3061" i="5"/>
  <c r="AS3060" i="5"/>
  <c r="AS3059" i="5"/>
  <c r="AS3058" i="5"/>
  <c r="AS3057" i="5"/>
  <c r="AS3056" i="5"/>
  <c r="AS3055" i="5"/>
  <c r="AS3054" i="5"/>
  <c r="AS3053" i="5"/>
  <c r="AS3052" i="5"/>
  <c r="AS3051" i="5"/>
  <c r="AS3050" i="5"/>
  <c r="AS3049" i="5"/>
  <c r="AS3048" i="5"/>
  <c r="AS3047" i="5"/>
  <c r="AS3046" i="5"/>
  <c r="AS3045" i="5"/>
  <c r="AS3044" i="5"/>
  <c r="AS3043" i="5"/>
  <c r="AS3042" i="5"/>
  <c r="AS3041" i="5"/>
  <c r="AS3040" i="5"/>
  <c r="AS3039" i="5"/>
  <c r="AS3038" i="5"/>
  <c r="AS3037" i="5"/>
  <c r="AS3036" i="5"/>
  <c r="AS3035" i="5"/>
  <c r="AS3034" i="5"/>
  <c r="AS3033" i="5"/>
  <c r="AS3032" i="5"/>
  <c r="AS3031" i="5"/>
  <c r="AS3030" i="5"/>
  <c r="AS3029" i="5"/>
  <c r="AS3028" i="5"/>
  <c r="AS3027" i="5"/>
  <c r="AS3026" i="5"/>
  <c r="AS3025" i="5"/>
  <c r="AS3024" i="5"/>
  <c r="AS3023" i="5"/>
  <c r="AS3022" i="5"/>
  <c r="AS3021" i="5"/>
  <c r="AS3020" i="5"/>
  <c r="AS3019" i="5"/>
  <c r="AS3018" i="5"/>
  <c r="AS3017" i="5"/>
  <c r="AS3016" i="5"/>
  <c r="AS3015" i="5"/>
  <c r="AS3014" i="5"/>
  <c r="AS3013" i="5"/>
  <c r="AS3012" i="5"/>
  <c r="AS3011" i="5"/>
  <c r="AS3010" i="5"/>
  <c r="AS3009" i="5"/>
  <c r="AS3008" i="5"/>
  <c r="AS3007" i="5"/>
  <c r="AS3006" i="5"/>
  <c r="AS3005" i="5"/>
  <c r="AS3004" i="5"/>
  <c r="AS3003" i="5"/>
  <c r="AS3002" i="5"/>
  <c r="AS3001" i="5"/>
  <c r="AS3000" i="5"/>
  <c r="AS2999" i="5"/>
  <c r="AS2998" i="5"/>
  <c r="AS2997" i="5"/>
  <c r="AS2996" i="5"/>
  <c r="AS2995" i="5"/>
  <c r="AS2994" i="5"/>
  <c r="AS2993" i="5"/>
  <c r="AS2992" i="5"/>
  <c r="AS2991" i="5"/>
  <c r="AS2990" i="5"/>
  <c r="AS2989" i="5"/>
  <c r="AS2988" i="5"/>
  <c r="AS2987" i="5"/>
  <c r="AS2986" i="5"/>
  <c r="AS2985" i="5"/>
  <c r="AS2984" i="5"/>
  <c r="AS2983" i="5"/>
  <c r="AS2982" i="5"/>
  <c r="AS2981" i="5"/>
  <c r="AS2980" i="5"/>
  <c r="AS2979" i="5"/>
  <c r="AS2978" i="5"/>
  <c r="AS2977" i="5"/>
  <c r="AS2976" i="5"/>
  <c r="AS2975" i="5"/>
  <c r="AS2974" i="5"/>
  <c r="AS2973" i="5"/>
  <c r="AS2972" i="5"/>
  <c r="AS2971" i="5"/>
  <c r="AS2970" i="5"/>
  <c r="AS2969" i="5"/>
  <c r="AS2968" i="5"/>
  <c r="AS2967" i="5"/>
  <c r="AS2966" i="5"/>
  <c r="AS2965" i="5"/>
  <c r="AS2964" i="5"/>
  <c r="AS2963" i="5"/>
  <c r="AS2962" i="5"/>
  <c r="AS2961" i="5"/>
  <c r="AS2960" i="5"/>
  <c r="AS2959" i="5"/>
  <c r="AS2958" i="5"/>
  <c r="AS2957" i="5"/>
  <c r="AS2956" i="5"/>
  <c r="AS2955" i="5"/>
  <c r="AS2954" i="5"/>
  <c r="AS2953" i="5"/>
  <c r="AS2952" i="5"/>
  <c r="AS2951" i="5"/>
  <c r="AS2950" i="5"/>
  <c r="AS2949" i="5"/>
  <c r="AS2948" i="5"/>
  <c r="AS2947" i="5"/>
  <c r="AS2946" i="5"/>
  <c r="AS2945" i="5"/>
  <c r="AS2944" i="5"/>
  <c r="AS2943" i="5"/>
  <c r="AS2942" i="5"/>
  <c r="AS2941" i="5"/>
  <c r="AS2940" i="5"/>
  <c r="AS2939" i="5"/>
  <c r="AS2938" i="5"/>
  <c r="AS2937" i="5"/>
  <c r="AS2936" i="5"/>
  <c r="AS2935" i="5"/>
  <c r="AS2934" i="5"/>
  <c r="AS2933" i="5"/>
  <c r="AS2932" i="5"/>
  <c r="AS2931" i="5"/>
  <c r="AS2930" i="5"/>
  <c r="AS2929" i="5"/>
  <c r="AS2928" i="5"/>
  <c r="AS2927" i="5"/>
  <c r="AS2926" i="5"/>
  <c r="AS2925" i="5"/>
  <c r="AS2924" i="5"/>
  <c r="AS2923" i="5"/>
  <c r="AS2922" i="5"/>
  <c r="AS2921" i="5"/>
  <c r="AS2920" i="5"/>
  <c r="AS2919" i="5"/>
  <c r="AS2918" i="5"/>
  <c r="AS2917" i="5"/>
  <c r="AS2916" i="5"/>
  <c r="AS2915" i="5"/>
  <c r="AS2914" i="5"/>
  <c r="AS2913" i="5"/>
  <c r="AS2912" i="5"/>
  <c r="AS2911" i="5"/>
  <c r="AS2910" i="5"/>
  <c r="AS2909" i="5"/>
  <c r="AS2908" i="5"/>
  <c r="AS2907" i="5"/>
  <c r="AS2906" i="5"/>
  <c r="AS2905" i="5"/>
  <c r="AS2904" i="5"/>
  <c r="AS2903" i="5"/>
  <c r="AS2902" i="5"/>
  <c r="AS2901" i="5"/>
  <c r="AS2900" i="5"/>
  <c r="AS2899" i="5"/>
  <c r="AS2898" i="5"/>
  <c r="AS2897" i="5"/>
  <c r="AS2896" i="5"/>
  <c r="AS2895" i="5"/>
  <c r="AS2894" i="5"/>
  <c r="AS2893" i="5"/>
  <c r="AS2892" i="5"/>
  <c r="AS2891" i="5"/>
  <c r="AS2890" i="5"/>
  <c r="AS2889" i="5"/>
  <c r="AS2888" i="5"/>
  <c r="AS2887" i="5"/>
  <c r="AS2886" i="5"/>
  <c r="AS2885" i="5"/>
  <c r="AS2884" i="5"/>
  <c r="AS2883" i="5"/>
  <c r="AS2882" i="5"/>
  <c r="AS2881" i="5"/>
  <c r="AS2880" i="5"/>
  <c r="AS2879" i="5"/>
  <c r="AS2878" i="5"/>
  <c r="AS2877" i="5"/>
  <c r="AS2876" i="5"/>
  <c r="AS2875" i="5"/>
  <c r="AS2874" i="5"/>
  <c r="AS2873" i="5"/>
  <c r="AS2872" i="5"/>
  <c r="AS2871" i="5"/>
  <c r="AS2870" i="5"/>
  <c r="AS2869" i="5"/>
  <c r="AS2868" i="5"/>
  <c r="AS2867" i="5"/>
  <c r="AS2866" i="5"/>
  <c r="AS2865" i="5"/>
  <c r="AS2864" i="5"/>
  <c r="AS2863" i="5"/>
  <c r="AS2862" i="5"/>
  <c r="AS2861" i="5"/>
  <c r="AS2860" i="5"/>
  <c r="AS2859" i="5"/>
  <c r="AS2858" i="5"/>
  <c r="AS2857" i="5"/>
  <c r="AS2856" i="5"/>
  <c r="AS2855" i="5"/>
  <c r="AS2854" i="5"/>
  <c r="AS2853" i="5"/>
  <c r="AS2852" i="5"/>
  <c r="AS2851" i="5"/>
  <c r="AS2850" i="5"/>
  <c r="AS2849" i="5"/>
  <c r="AS2848" i="5"/>
  <c r="AS2847" i="5"/>
  <c r="AS2846" i="5"/>
  <c r="AS2845" i="5"/>
  <c r="AS2844" i="5"/>
  <c r="AS2843" i="5"/>
  <c r="AS2842" i="5"/>
  <c r="AS2841" i="5"/>
  <c r="AS2840" i="5"/>
  <c r="AS2839" i="5"/>
  <c r="AS2838" i="5"/>
  <c r="AS2837" i="5"/>
  <c r="AS2836" i="5"/>
  <c r="AS2835" i="5"/>
  <c r="AS2834" i="5"/>
  <c r="AS2833" i="5"/>
  <c r="AS2832" i="5"/>
  <c r="AS2831" i="5"/>
  <c r="AS2830" i="5"/>
  <c r="AS2829" i="5"/>
  <c r="AS2828" i="5"/>
  <c r="AS2827" i="5"/>
  <c r="AS2826" i="5"/>
  <c r="AS2825" i="5"/>
  <c r="AS2824" i="5"/>
  <c r="AS2823" i="5"/>
  <c r="AS2822" i="5"/>
  <c r="AS2821" i="5"/>
  <c r="AS2820" i="5"/>
  <c r="AS2819" i="5"/>
  <c r="AS2818" i="5"/>
  <c r="AS2817" i="5"/>
  <c r="AS2816" i="5"/>
  <c r="AS2815" i="5"/>
  <c r="AS2814" i="5"/>
  <c r="AS2813" i="5"/>
  <c r="AS2812" i="5"/>
  <c r="AS2811" i="5"/>
  <c r="AS2810" i="5"/>
  <c r="AS2809" i="5"/>
  <c r="AS2808" i="5"/>
  <c r="AS2807" i="5"/>
  <c r="AS2806" i="5"/>
  <c r="AS2805" i="5"/>
  <c r="AS2804" i="5"/>
  <c r="AS2803" i="5"/>
  <c r="AS2802" i="5"/>
  <c r="AS2801" i="5"/>
  <c r="AS2800" i="5"/>
  <c r="AS2799" i="5"/>
  <c r="AS2798" i="5"/>
  <c r="AS2797" i="5"/>
  <c r="AS2796" i="5"/>
  <c r="AS2795" i="5"/>
  <c r="AS2794" i="5"/>
  <c r="AS2793" i="5"/>
  <c r="AS2792" i="5"/>
  <c r="AS2791" i="5"/>
  <c r="AS2790" i="5"/>
  <c r="AS2789" i="5"/>
  <c r="AS2788" i="5"/>
  <c r="AS2787" i="5"/>
  <c r="AS2786" i="5"/>
  <c r="AS2785" i="5"/>
  <c r="AS2784" i="5"/>
  <c r="AS2783" i="5"/>
  <c r="AS2782" i="5"/>
  <c r="AS2781" i="5"/>
  <c r="AS2780" i="5"/>
  <c r="AS2779" i="5"/>
  <c r="AS2778" i="5"/>
  <c r="AS2777" i="5"/>
  <c r="AS2776" i="5"/>
  <c r="AS2775" i="5"/>
  <c r="AS2774" i="5"/>
  <c r="AS2773" i="5"/>
  <c r="AS2772" i="5"/>
  <c r="AS2771" i="5"/>
  <c r="AS2770" i="5"/>
  <c r="AS2769" i="5"/>
  <c r="AS2768" i="5"/>
  <c r="AS2767" i="5"/>
  <c r="AS2766" i="5"/>
  <c r="AS2765" i="5"/>
  <c r="AS2764" i="5"/>
  <c r="AS2763" i="5"/>
  <c r="AS2762" i="5"/>
  <c r="AS2761" i="5"/>
  <c r="AS2760" i="5"/>
  <c r="AS2759" i="5"/>
  <c r="AS2758" i="5"/>
  <c r="AS2757" i="5"/>
  <c r="AS2756" i="5"/>
  <c r="AS2755" i="5"/>
  <c r="AS2754" i="5"/>
  <c r="AS2753" i="5"/>
  <c r="AS2752" i="5"/>
  <c r="AS2751" i="5"/>
  <c r="AS2750" i="5"/>
  <c r="AS2749" i="5"/>
  <c r="AS2748" i="5"/>
  <c r="AS2747" i="5"/>
  <c r="AS2746" i="5"/>
  <c r="AS2745" i="5"/>
  <c r="AS2744" i="5"/>
  <c r="AS2743" i="5"/>
  <c r="AS2742" i="5"/>
  <c r="AS2741" i="5"/>
  <c r="AS2740" i="5"/>
  <c r="AS2739" i="5"/>
  <c r="AS2738" i="5"/>
  <c r="AS2737" i="5"/>
  <c r="AS2736" i="5"/>
  <c r="AS2735" i="5"/>
  <c r="AS2734" i="5"/>
  <c r="AS2733" i="5"/>
  <c r="AS2732" i="5"/>
  <c r="AS2731" i="5"/>
  <c r="AS2730" i="5"/>
  <c r="AS2729" i="5"/>
  <c r="AS2728" i="5"/>
  <c r="AS2727" i="5"/>
  <c r="AS2726" i="5"/>
  <c r="AS2725" i="5"/>
  <c r="AS2724" i="5"/>
  <c r="AS2723" i="5"/>
  <c r="AS2722" i="5"/>
  <c r="AS2721" i="5"/>
  <c r="AS2720" i="5"/>
  <c r="AS2719" i="5"/>
  <c r="AS2718" i="5"/>
  <c r="AS2717" i="5"/>
  <c r="AS2716" i="5"/>
  <c r="AS2715" i="5"/>
  <c r="AS2714" i="5"/>
  <c r="AS2713" i="5"/>
  <c r="AS2712" i="5"/>
  <c r="AS2711" i="5"/>
  <c r="AS2710" i="5"/>
  <c r="AS2709" i="5"/>
  <c r="AS2708" i="5"/>
  <c r="AS2707" i="5"/>
  <c r="AS2706" i="5"/>
  <c r="AS2705" i="5"/>
  <c r="AS2704" i="5"/>
  <c r="AS2703" i="5"/>
  <c r="AS2702" i="5"/>
  <c r="AS2701" i="5"/>
  <c r="AS2700" i="5"/>
  <c r="AS2699" i="5"/>
  <c r="AS2698" i="5"/>
  <c r="AS2697" i="5"/>
  <c r="AS2696" i="5"/>
  <c r="AS2695" i="5"/>
  <c r="AS2694" i="5"/>
  <c r="AS2693" i="5"/>
  <c r="AS2692" i="5"/>
  <c r="AS2691" i="5"/>
  <c r="AS2690" i="5"/>
  <c r="AS2689" i="5"/>
  <c r="AS2688" i="5"/>
  <c r="AS2687" i="5"/>
  <c r="AS2686" i="5"/>
  <c r="AS2685" i="5"/>
  <c r="AS2684" i="5"/>
  <c r="AS2683" i="5"/>
  <c r="AS2682" i="5"/>
  <c r="AS2681" i="5"/>
  <c r="AS2680" i="5"/>
  <c r="AS2679" i="5"/>
  <c r="AS2678" i="5"/>
  <c r="AS2677" i="5"/>
  <c r="AS2676" i="5"/>
  <c r="AS2675" i="5"/>
  <c r="AS2674" i="5"/>
  <c r="AS2673" i="5"/>
  <c r="AS2672" i="5"/>
  <c r="AS2671" i="5"/>
  <c r="AS2670" i="5"/>
  <c r="AS2669" i="5"/>
  <c r="AS2668" i="5"/>
  <c r="AS2667" i="5"/>
  <c r="AS2666" i="5"/>
  <c r="AS2665" i="5"/>
  <c r="AS2664" i="5"/>
  <c r="AS2663" i="5"/>
  <c r="AS2662" i="5"/>
  <c r="AS2661" i="5"/>
  <c r="AS2660" i="5"/>
  <c r="AS2659" i="5"/>
  <c r="AS2658" i="5"/>
  <c r="AS2657" i="5"/>
  <c r="AS2656" i="5"/>
  <c r="AS2655" i="5"/>
  <c r="AS2654" i="5"/>
  <c r="AS2653" i="5"/>
  <c r="AS2652" i="5"/>
  <c r="AS2651" i="5"/>
  <c r="AS2650" i="5"/>
  <c r="AS2649" i="5"/>
  <c r="AS2648" i="5"/>
  <c r="AS2647" i="5"/>
  <c r="AS2646" i="5"/>
  <c r="AS2645" i="5"/>
  <c r="AS2644" i="5"/>
  <c r="AS2643" i="5"/>
  <c r="AS2642" i="5"/>
  <c r="AS2641" i="5"/>
  <c r="AS2640" i="5"/>
  <c r="AS2639" i="5"/>
  <c r="AS2638" i="5"/>
  <c r="AS2637" i="5"/>
  <c r="AS2636" i="5"/>
  <c r="AS2635" i="5"/>
  <c r="AS2634" i="5"/>
  <c r="AS2633" i="5"/>
  <c r="AS2632" i="5"/>
  <c r="AS2631" i="5"/>
  <c r="AS2630" i="5"/>
  <c r="AS2629" i="5"/>
  <c r="AS2628" i="5"/>
  <c r="AS2627" i="5"/>
  <c r="AS2626" i="5"/>
  <c r="AS2625" i="5"/>
  <c r="AS2624" i="5"/>
  <c r="AS2623" i="5"/>
  <c r="AS2622" i="5"/>
  <c r="AS2621" i="5"/>
  <c r="AS2620" i="5"/>
  <c r="AS2619" i="5"/>
  <c r="AS2618" i="5"/>
  <c r="AS2617" i="5"/>
  <c r="AS2616" i="5"/>
  <c r="AS2615" i="5"/>
  <c r="AS2614" i="5"/>
  <c r="AS2613" i="5"/>
  <c r="AS2612" i="5"/>
  <c r="AS2611" i="5"/>
  <c r="AS2610" i="5"/>
  <c r="AS2609" i="5"/>
  <c r="AS2608" i="5"/>
  <c r="AS2607" i="5"/>
  <c r="AS2606" i="5"/>
  <c r="AS2605" i="5"/>
  <c r="AS2604" i="5"/>
  <c r="AS2603" i="5"/>
  <c r="AS2602" i="5"/>
  <c r="AS2601" i="5"/>
  <c r="AS2600" i="5"/>
  <c r="AS2599" i="5"/>
  <c r="AS2598" i="5"/>
  <c r="AS2597" i="5"/>
  <c r="AS2596" i="5"/>
  <c r="AS2595" i="5"/>
  <c r="AS2594" i="5"/>
  <c r="AS2593" i="5"/>
  <c r="AS2592" i="5"/>
  <c r="AS2591" i="5"/>
  <c r="AS2590" i="5"/>
  <c r="AS2589" i="5"/>
  <c r="AS2588" i="5"/>
  <c r="AS2587" i="5"/>
  <c r="AS2586" i="5"/>
  <c r="AS2585" i="5"/>
  <c r="AS2584" i="5"/>
  <c r="AS2583" i="5"/>
  <c r="AS2582" i="5"/>
  <c r="AS2581" i="5"/>
  <c r="AS2580" i="5"/>
  <c r="AS2579" i="5"/>
  <c r="AS2578" i="5"/>
  <c r="AS2577" i="5"/>
  <c r="AS2576" i="5"/>
  <c r="AS2575" i="5"/>
  <c r="AS2574" i="5"/>
  <c r="AS2573" i="5"/>
  <c r="AS2572" i="5"/>
  <c r="AS2571" i="5"/>
  <c r="AS2570" i="5"/>
  <c r="AS2569" i="5"/>
  <c r="AS2568" i="5"/>
  <c r="AS2567" i="5"/>
  <c r="AS2566" i="5"/>
  <c r="AS2565" i="5"/>
  <c r="AS2564" i="5"/>
  <c r="AS2563" i="5"/>
  <c r="AS2562" i="5"/>
  <c r="AS2561" i="5"/>
  <c r="AS2560" i="5"/>
  <c r="AS2559" i="5"/>
  <c r="AS2558" i="5"/>
  <c r="AS2557" i="5"/>
  <c r="AS2556" i="5"/>
  <c r="AS2555" i="5"/>
  <c r="AS2554" i="5"/>
  <c r="AS2553" i="5"/>
  <c r="AS2552" i="5"/>
  <c r="AS2551" i="5"/>
  <c r="AS2550" i="5"/>
  <c r="AS2549" i="5"/>
  <c r="AS2548" i="5"/>
  <c r="AS2547" i="5"/>
  <c r="AS2546" i="5"/>
  <c r="AS2545" i="5"/>
  <c r="AS2544" i="5"/>
  <c r="AS2543" i="5"/>
  <c r="AS2542" i="5"/>
  <c r="AS2541" i="5"/>
  <c r="AS2540" i="5"/>
  <c r="AS2539" i="5"/>
  <c r="AS2538" i="5"/>
  <c r="AS2537" i="5"/>
  <c r="AS2536" i="5"/>
  <c r="AS2535" i="5"/>
  <c r="AS2534" i="5"/>
  <c r="AS2533" i="5"/>
  <c r="AS2532" i="5"/>
  <c r="AS2531" i="5"/>
  <c r="AS2530" i="5"/>
  <c r="AS2529" i="5"/>
  <c r="AS2528" i="5"/>
  <c r="AS2527" i="5"/>
  <c r="AS2526" i="5"/>
  <c r="AS2525" i="5"/>
  <c r="AS2524" i="5"/>
  <c r="AS2523" i="5"/>
  <c r="AS2522" i="5"/>
  <c r="AS2521" i="5"/>
  <c r="AS2520" i="5"/>
  <c r="AS2519" i="5"/>
  <c r="AS2518" i="5"/>
  <c r="AS2517" i="5"/>
  <c r="AS2516" i="5"/>
  <c r="AS2515" i="5"/>
  <c r="AS2514" i="5"/>
  <c r="AS2513" i="5"/>
  <c r="AS2512" i="5"/>
  <c r="AS2511" i="5"/>
  <c r="AS2510" i="5"/>
  <c r="AS2509" i="5"/>
  <c r="AS2508" i="5"/>
  <c r="AS2507" i="5"/>
  <c r="AS2506" i="5"/>
  <c r="AS2505" i="5"/>
  <c r="AS2504" i="5"/>
  <c r="AS2503" i="5"/>
  <c r="AS2502" i="5"/>
  <c r="AS2501" i="5"/>
  <c r="AS2500" i="5"/>
  <c r="AS2499" i="5"/>
  <c r="AS2498" i="5"/>
  <c r="AS2497" i="5"/>
  <c r="AS2496" i="5"/>
  <c r="AS2495" i="5"/>
  <c r="AS2494" i="5"/>
  <c r="AS2493" i="5"/>
  <c r="AS2492" i="5"/>
  <c r="AS2491" i="5"/>
  <c r="AS2490" i="5"/>
  <c r="AS2489" i="5"/>
  <c r="AS2488" i="5"/>
  <c r="AS2487" i="5"/>
  <c r="AS2486" i="5"/>
  <c r="AS2485" i="5"/>
  <c r="AS2484" i="5"/>
  <c r="AS2483" i="5"/>
  <c r="AS2482" i="5"/>
  <c r="AS2481" i="5"/>
  <c r="AS2480" i="5"/>
  <c r="AS2479" i="5"/>
  <c r="AS2478" i="5"/>
  <c r="AS2477" i="5"/>
  <c r="AS2476" i="5"/>
  <c r="AS2475" i="5"/>
  <c r="AS2474" i="5"/>
  <c r="AS2473" i="5"/>
  <c r="AS2472" i="5"/>
  <c r="AS2471" i="5"/>
  <c r="AS2470" i="5"/>
  <c r="AS2469" i="5"/>
  <c r="AS2468" i="5"/>
  <c r="AS2467" i="5"/>
  <c r="AS2466" i="5"/>
  <c r="AS2465" i="5"/>
  <c r="AS2464" i="5"/>
  <c r="AS2463" i="5"/>
  <c r="AS2462" i="5"/>
  <c r="AS2461" i="5"/>
  <c r="AS2460" i="5"/>
  <c r="AS2459" i="5"/>
  <c r="AS2458" i="5"/>
  <c r="AS2457" i="5"/>
  <c r="AS2456" i="5"/>
  <c r="AS2455" i="5"/>
  <c r="AS2454" i="5"/>
  <c r="AS2453" i="5"/>
  <c r="AS2452" i="5"/>
  <c r="AS2451" i="5"/>
  <c r="AS2450" i="5"/>
  <c r="AS2449" i="5"/>
  <c r="AS2448" i="5"/>
  <c r="AS2447" i="5"/>
  <c r="AS2446" i="5"/>
  <c r="AS2445" i="5"/>
  <c r="AS2444" i="5"/>
  <c r="AS2443" i="5"/>
  <c r="AS2442" i="5"/>
  <c r="AS2441" i="5"/>
  <c r="AS2440" i="5"/>
  <c r="AS2439" i="5"/>
  <c r="AS2438" i="5"/>
  <c r="AS2437" i="5"/>
  <c r="AS2436" i="5"/>
  <c r="AS2435" i="5"/>
  <c r="AS2434" i="5"/>
  <c r="AS2433" i="5"/>
  <c r="AS2432" i="5"/>
  <c r="AS2431" i="5"/>
  <c r="AS2430" i="5"/>
  <c r="AS2429" i="5"/>
  <c r="AS2428" i="5"/>
  <c r="AS2427" i="5"/>
  <c r="AS2426" i="5"/>
  <c r="AS2425" i="5"/>
  <c r="AS2424" i="5"/>
  <c r="AS2423" i="5"/>
  <c r="AS2422" i="5"/>
  <c r="AS2421" i="5"/>
  <c r="AS2420" i="5"/>
  <c r="AS2419" i="5"/>
  <c r="AS2418" i="5"/>
  <c r="AS2417" i="5"/>
  <c r="AS2416" i="5"/>
  <c r="AS2415" i="5"/>
  <c r="AS2414" i="5"/>
  <c r="AS2413" i="5"/>
  <c r="AS2412" i="5"/>
  <c r="AS2411" i="5"/>
  <c r="AS2410" i="5"/>
  <c r="AS2409" i="5"/>
  <c r="AS2408" i="5"/>
  <c r="AS2407" i="5"/>
  <c r="AS2406" i="5"/>
  <c r="AS2405" i="5"/>
  <c r="AS2404" i="5"/>
  <c r="AS2403" i="5"/>
  <c r="AS2402" i="5"/>
  <c r="AS2401" i="5"/>
  <c r="AS2400" i="5"/>
  <c r="AS2399" i="5"/>
  <c r="AS2398" i="5"/>
  <c r="AS2397" i="5"/>
  <c r="AS2396" i="5"/>
  <c r="AS2395" i="5"/>
  <c r="AS2394" i="5"/>
  <c r="AS2393" i="5"/>
  <c r="AS2392" i="5"/>
  <c r="AS2391" i="5"/>
  <c r="AS2390" i="5"/>
  <c r="AS2389" i="5"/>
  <c r="AS2388" i="5"/>
  <c r="AS2387" i="5"/>
  <c r="AS2386" i="5"/>
  <c r="AS2385" i="5"/>
  <c r="AS2384" i="5"/>
  <c r="AS2383" i="5"/>
  <c r="AS2382" i="5"/>
  <c r="AS2381" i="5"/>
  <c r="AS2380" i="5"/>
  <c r="AS2379" i="5"/>
  <c r="AS2378" i="5"/>
  <c r="AS2377" i="5"/>
  <c r="AS2376" i="5"/>
  <c r="AS2375" i="5"/>
  <c r="AS2374" i="5"/>
  <c r="AS2373" i="5"/>
  <c r="AS2372" i="5"/>
  <c r="AS2371" i="5"/>
  <c r="AS2370" i="5"/>
  <c r="AS2369" i="5"/>
  <c r="AS2368" i="5"/>
  <c r="AS2367" i="5"/>
  <c r="AS2366" i="5"/>
  <c r="AS2365" i="5"/>
  <c r="AS2364" i="5"/>
  <c r="AS2363" i="5"/>
  <c r="AS2362" i="5"/>
  <c r="AS2361" i="5"/>
  <c r="AS2360" i="5"/>
  <c r="AS2359" i="5"/>
  <c r="AS2358" i="5"/>
  <c r="AS2357" i="5"/>
  <c r="AS2356" i="5"/>
  <c r="AS2355" i="5"/>
  <c r="AS2354" i="5"/>
  <c r="AS2353" i="5"/>
  <c r="AS2352" i="5"/>
  <c r="AS2351" i="5"/>
  <c r="AS2350" i="5"/>
  <c r="AS2349" i="5"/>
  <c r="AS2348" i="5"/>
  <c r="AS2347" i="5"/>
  <c r="AS2346" i="5"/>
  <c r="AS2345" i="5"/>
  <c r="AS2344" i="5"/>
  <c r="AS2343" i="5"/>
  <c r="AS2342" i="5"/>
  <c r="AS2341" i="5"/>
  <c r="AS2340" i="5"/>
  <c r="AS2339" i="5"/>
  <c r="AS2338" i="5"/>
  <c r="AS2337" i="5"/>
  <c r="AS2336" i="5"/>
  <c r="AS2335" i="5"/>
  <c r="AS2334" i="5"/>
  <c r="AS2333" i="5"/>
  <c r="AS2332" i="5"/>
  <c r="AS2331" i="5"/>
  <c r="AS2330" i="5"/>
  <c r="AS2329" i="5"/>
  <c r="AS2328" i="5"/>
  <c r="AS2327" i="5"/>
  <c r="AS2326" i="5"/>
  <c r="AS2325" i="5"/>
  <c r="AS2324" i="5"/>
  <c r="AS2323" i="5"/>
  <c r="AS2322" i="5"/>
  <c r="AS2321" i="5"/>
  <c r="AS2320" i="5"/>
  <c r="AS2319" i="5"/>
  <c r="AS2318" i="5"/>
  <c r="AS2317" i="5"/>
  <c r="AS2316" i="5"/>
  <c r="AS2315" i="5"/>
  <c r="AS2314" i="5"/>
  <c r="AS2313" i="5"/>
  <c r="AS2312" i="5"/>
  <c r="AS2311" i="5"/>
  <c r="AS2310" i="5"/>
  <c r="AS2309" i="5"/>
  <c r="AS2308" i="5"/>
  <c r="AS2307" i="5"/>
  <c r="AS2306" i="5"/>
  <c r="AS2305" i="5"/>
  <c r="AS2304" i="5"/>
  <c r="AS2303" i="5"/>
  <c r="AS2302" i="5"/>
  <c r="AS2301" i="5"/>
  <c r="AS2300" i="5"/>
  <c r="AS2299" i="5"/>
  <c r="AS2298" i="5"/>
  <c r="AS2297" i="5"/>
  <c r="AS2296" i="5"/>
  <c r="AS2295" i="5"/>
  <c r="AS2294" i="5"/>
  <c r="AS2293" i="5"/>
  <c r="AS2292" i="5"/>
  <c r="AS2291" i="5"/>
  <c r="AS2290" i="5"/>
  <c r="AS2289" i="5"/>
  <c r="AS2288" i="5"/>
  <c r="AS2287" i="5"/>
  <c r="AS2286" i="5"/>
  <c r="AS2285" i="5"/>
  <c r="AS2284" i="5"/>
  <c r="AS2283" i="5"/>
  <c r="AS2282" i="5"/>
  <c r="AS2281" i="5"/>
  <c r="AS2280" i="5"/>
  <c r="AS2279" i="5"/>
  <c r="AS2278" i="5"/>
  <c r="AS2277" i="5"/>
  <c r="AS2276" i="5"/>
  <c r="AS2275" i="5"/>
  <c r="AS2274" i="5"/>
  <c r="AS2273" i="5"/>
  <c r="AS2272" i="5"/>
  <c r="AS2271" i="5"/>
  <c r="AS2270" i="5"/>
  <c r="AS2269" i="5"/>
  <c r="AS2268" i="5"/>
  <c r="AS2267" i="5"/>
  <c r="AS2266" i="5"/>
  <c r="AS2265" i="5"/>
  <c r="AS2264" i="5"/>
  <c r="AS2263" i="5"/>
  <c r="AS2262" i="5"/>
  <c r="AS2261" i="5"/>
  <c r="AS2260" i="5"/>
  <c r="AS2259" i="5"/>
  <c r="AS2258" i="5"/>
  <c r="AS2257" i="5"/>
  <c r="AS2256" i="5"/>
  <c r="AS2255" i="5"/>
  <c r="AS2254" i="5"/>
  <c r="AS2253" i="5"/>
  <c r="AS2252" i="5"/>
  <c r="AS2251" i="5"/>
  <c r="AS2250" i="5"/>
  <c r="AS2249" i="5"/>
  <c r="AS2248" i="5"/>
  <c r="AS2247" i="5"/>
  <c r="AS2246" i="5"/>
  <c r="AS2245" i="5"/>
  <c r="AS2244" i="5"/>
  <c r="AS2243" i="5"/>
  <c r="AS2242" i="5"/>
  <c r="AS2241" i="5"/>
  <c r="AS2240" i="5"/>
  <c r="AS2239" i="5"/>
  <c r="AS2238" i="5"/>
  <c r="AS2237" i="5"/>
  <c r="AS2236" i="5"/>
  <c r="AS2235" i="5"/>
  <c r="AS2234" i="5"/>
  <c r="AS2233" i="5"/>
  <c r="AS2232" i="5"/>
  <c r="AS2231" i="5"/>
  <c r="AS2230" i="5"/>
  <c r="AS2229" i="5"/>
  <c r="AS2228" i="5"/>
  <c r="AS2227" i="5"/>
  <c r="AS2226" i="5"/>
  <c r="AS2225" i="5"/>
  <c r="AS2224" i="5"/>
  <c r="AS2223" i="5"/>
  <c r="AS2222" i="5"/>
  <c r="AS2221" i="5"/>
  <c r="AS2220" i="5"/>
  <c r="AS2219" i="5"/>
  <c r="AS2218" i="5"/>
  <c r="AS2217" i="5"/>
  <c r="AS2216" i="5"/>
  <c r="AS2215" i="5"/>
  <c r="AS2214" i="5"/>
  <c r="AS2213" i="5"/>
  <c r="AS2212" i="5"/>
  <c r="AS2211" i="5"/>
  <c r="AS2210" i="5"/>
  <c r="AS2209" i="5"/>
  <c r="AS2208" i="5"/>
  <c r="AS2207" i="5"/>
  <c r="AS2206" i="5"/>
  <c r="AS2205" i="5"/>
  <c r="AS2204" i="5"/>
  <c r="AS2203" i="5"/>
  <c r="AS2202" i="5"/>
  <c r="AS2201" i="5"/>
  <c r="AS2200" i="5"/>
  <c r="AS2199" i="5"/>
  <c r="AS2198" i="5"/>
  <c r="AS2197" i="5"/>
  <c r="AS2196" i="5"/>
  <c r="AS2195" i="5"/>
  <c r="AS2194" i="5"/>
  <c r="AS2193" i="5"/>
  <c r="AS2192" i="5"/>
  <c r="AS2191" i="5"/>
  <c r="AS2190" i="5"/>
  <c r="AS2189" i="5"/>
  <c r="AS2188" i="5"/>
  <c r="AS2187" i="5"/>
  <c r="AS2186" i="5"/>
  <c r="AS2185" i="5"/>
  <c r="AS2184" i="5"/>
  <c r="AS2183" i="5"/>
  <c r="AS2182" i="5"/>
  <c r="AS2181" i="5"/>
  <c r="AS2180" i="5"/>
  <c r="AS2179" i="5"/>
  <c r="AS2178" i="5"/>
  <c r="AS2177" i="5"/>
  <c r="AS2176" i="5"/>
  <c r="AS2175" i="5"/>
  <c r="AS2174" i="5"/>
  <c r="AS2173" i="5"/>
  <c r="AS2172" i="5"/>
  <c r="AS2171" i="5"/>
  <c r="AS2170" i="5"/>
  <c r="AS2169" i="5"/>
  <c r="AS2168" i="5"/>
  <c r="AS2167" i="5"/>
  <c r="AS2166" i="5"/>
  <c r="AS2165" i="5"/>
  <c r="AS2164" i="5"/>
  <c r="AS2163" i="5"/>
  <c r="AS2162" i="5"/>
  <c r="AS2161" i="5"/>
  <c r="AS2160" i="5"/>
  <c r="AS2159" i="5"/>
  <c r="AS2158" i="5"/>
  <c r="AS2157" i="5"/>
  <c r="AS2156" i="5"/>
  <c r="AS2155" i="5"/>
  <c r="AS2154" i="5"/>
  <c r="AS2153" i="5"/>
  <c r="AS2152" i="5"/>
  <c r="AS2151" i="5"/>
  <c r="AS2150" i="5"/>
  <c r="AS2149" i="5"/>
  <c r="AS2148" i="5"/>
  <c r="AS2147" i="5"/>
  <c r="AS2146" i="5"/>
  <c r="AS2145" i="5"/>
  <c r="AS2144" i="5"/>
  <c r="AS2143" i="5"/>
  <c r="AS2142" i="5"/>
  <c r="AS2141" i="5"/>
  <c r="AS2140" i="5"/>
  <c r="AS2139" i="5"/>
  <c r="AS2138" i="5"/>
  <c r="AS2137" i="5"/>
  <c r="AS2136" i="5"/>
  <c r="AS2135" i="5"/>
  <c r="AS2134" i="5"/>
  <c r="AS2133" i="5"/>
  <c r="AS2132" i="5"/>
  <c r="AS2131" i="5"/>
  <c r="AS2130" i="5"/>
  <c r="AS2129" i="5"/>
  <c r="AS2128" i="5"/>
  <c r="AS2127" i="5"/>
  <c r="AS2126" i="5"/>
  <c r="AS2125" i="5"/>
  <c r="AS2124" i="5"/>
  <c r="AS2123" i="5"/>
  <c r="AS2122" i="5"/>
  <c r="AS2121" i="5"/>
  <c r="AS2120" i="5"/>
  <c r="AS2119" i="5"/>
  <c r="AS2118" i="5"/>
  <c r="AS2117" i="5"/>
  <c r="AS2116" i="5"/>
  <c r="AS2115" i="5"/>
  <c r="AS2114" i="5"/>
  <c r="AS2113" i="5"/>
  <c r="AS2112" i="5"/>
  <c r="AS2111" i="5"/>
  <c r="AS2110" i="5"/>
  <c r="AS2109" i="5"/>
  <c r="AS2108" i="5"/>
  <c r="AS2107" i="5"/>
  <c r="AS2106" i="5"/>
  <c r="AS2105" i="5"/>
  <c r="AS2104" i="5"/>
  <c r="AS2103" i="5"/>
  <c r="AS2102" i="5"/>
  <c r="AS2101" i="5"/>
  <c r="AS2100" i="5"/>
  <c r="AS2099" i="5"/>
  <c r="AS2098" i="5"/>
  <c r="AS2097" i="5"/>
  <c r="AS2096" i="5"/>
  <c r="AS2095" i="5"/>
  <c r="AS2094" i="5"/>
  <c r="AS2093" i="5"/>
  <c r="AS2092" i="5"/>
  <c r="AS2091" i="5"/>
  <c r="AS2090" i="5"/>
  <c r="AS2089" i="5"/>
  <c r="AS2088" i="5"/>
  <c r="AS2087" i="5"/>
  <c r="AS2086" i="5"/>
  <c r="AS2085" i="5"/>
  <c r="AS2084" i="5"/>
  <c r="AS2083" i="5"/>
  <c r="AS2082" i="5"/>
  <c r="AS2081" i="5"/>
  <c r="AS2080" i="5"/>
  <c r="AS2079" i="5"/>
  <c r="AS2078" i="5"/>
  <c r="AS2077" i="5"/>
  <c r="AS2076" i="5"/>
  <c r="AS2075" i="5"/>
  <c r="AS2074" i="5"/>
  <c r="AS2073" i="5"/>
  <c r="AS2072" i="5"/>
  <c r="AS2071" i="5"/>
  <c r="AS2070" i="5"/>
  <c r="AS2069" i="5"/>
  <c r="AS2068" i="5"/>
  <c r="AS2067" i="5"/>
  <c r="AS2066" i="5"/>
  <c r="AS2065" i="5"/>
  <c r="AS2064" i="5"/>
  <c r="AS2063" i="5"/>
  <c r="AS2062" i="5"/>
  <c r="AS2061" i="5"/>
  <c r="AS2060" i="5"/>
  <c r="AS2059" i="5"/>
  <c r="AS2058" i="5"/>
  <c r="AS2057" i="5"/>
  <c r="AS2056" i="5"/>
  <c r="AS2055" i="5"/>
  <c r="AS2054" i="5"/>
  <c r="AS2053" i="5"/>
  <c r="AS2052" i="5"/>
  <c r="AS2051" i="5"/>
  <c r="AS2050" i="5"/>
  <c r="AS2049" i="5"/>
  <c r="AS2048" i="5"/>
  <c r="AS2047" i="5"/>
  <c r="AS2046" i="5"/>
  <c r="AS2045" i="5"/>
  <c r="AS2044" i="5"/>
  <c r="AS2043" i="5"/>
  <c r="AS2042" i="5"/>
  <c r="AS2041" i="5"/>
  <c r="AS2040" i="5"/>
  <c r="AS2039" i="5"/>
  <c r="AS2038" i="5"/>
  <c r="AS2037" i="5"/>
  <c r="AS2036" i="5"/>
  <c r="AS2035" i="5"/>
  <c r="AS2034" i="5"/>
  <c r="AS2033" i="5"/>
  <c r="AS2032" i="5"/>
  <c r="AS2031" i="5"/>
  <c r="AS2030" i="5"/>
  <c r="AS2029" i="5"/>
  <c r="AS2028" i="5"/>
  <c r="AS2027" i="5"/>
  <c r="AS2026" i="5"/>
  <c r="AS2025" i="5"/>
  <c r="AS2024" i="5"/>
  <c r="AS2023" i="5"/>
  <c r="AS2022" i="5"/>
  <c r="AS2021" i="5"/>
  <c r="AS2020" i="5"/>
  <c r="AS2019" i="5"/>
  <c r="AS2018" i="5"/>
  <c r="AS2017" i="5"/>
  <c r="AS2016" i="5"/>
  <c r="AS2015" i="5"/>
  <c r="AS2014" i="5"/>
  <c r="AS2013" i="5"/>
  <c r="AS2012" i="5"/>
  <c r="AS2011" i="5"/>
  <c r="AS2010" i="5"/>
  <c r="AS2009" i="5"/>
  <c r="AS2008" i="5"/>
  <c r="AS2007" i="5"/>
  <c r="AS2006" i="5"/>
  <c r="AS2005" i="5"/>
  <c r="AS2004" i="5"/>
  <c r="AS2003" i="5"/>
  <c r="AS2002" i="5"/>
  <c r="AS2001" i="5"/>
  <c r="AS2000" i="5"/>
  <c r="AS1999" i="5"/>
  <c r="AS1998" i="5"/>
  <c r="AS1997" i="5"/>
  <c r="AS1996" i="5"/>
  <c r="AS1995" i="5"/>
  <c r="AS1994" i="5"/>
  <c r="AS1993" i="5"/>
  <c r="AS1992" i="5"/>
  <c r="AS1991" i="5"/>
  <c r="AS1990" i="5"/>
  <c r="AS1989" i="5"/>
  <c r="AS1988" i="5"/>
  <c r="AS1987" i="5"/>
  <c r="AS1986" i="5"/>
  <c r="AS1985" i="5"/>
  <c r="AS1984" i="5"/>
  <c r="AS1983" i="5"/>
  <c r="AS1982" i="5"/>
  <c r="AS1981" i="5"/>
  <c r="AS1980" i="5"/>
  <c r="AS1979" i="5"/>
  <c r="AS1978" i="5"/>
  <c r="AS1977" i="5"/>
  <c r="AS1976" i="5"/>
  <c r="AS1975" i="5"/>
  <c r="AS1974" i="5"/>
  <c r="AS1973" i="5"/>
  <c r="AS1972" i="5"/>
  <c r="AS1971" i="5"/>
  <c r="AS1970" i="5"/>
  <c r="AS1969" i="5"/>
  <c r="AS1968" i="5"/>
  <c r="AS1967" i="5"/>
  <c r="AS1966" i="5"/>
  <c r="AS1965" i="5"/>
  <c r="AS1964" i="5"/>
  <c r="AS1963" i="5"/>
  <c r="AS1962" i="5"/>
  <c r="AS1961" i="5"/>
  <c r="AS1960" i="5"/>
  <c r="AS1959" i="5"/>
  <c r="AS1958" i="5"/>
  <c r="AS1957" i="5"/>
  <c r="AS1956" i="5"/>
  <c r="AS1955" i="5"/>
  <c r="AS1954" i="5"/>
  <c r="AS1953" i="5"/>
  <c r="AS1952" i="5"/>
  <c r="AS1951" i="5"/>
  <c r="AS1950" i="5"/>
  <c r="AS1949" i="5"/>
  <c r="AS1948" i="5"/>
  <c r="AS1947" i="5"/>
  <c r="AS1946" i="5"/>
  <c r="AS1945" i="5"/>
  <c r="AS1944" i="5"/>
  <c r="AS1943" i="5"/>
  <c r="AS1942" i="5"/>
  <c r="AS1941" i="5"/>
  <c r="AS1940" i="5"/>
  <c r="AS1939" i="5"/>
  <c r="AS1938" i="5"/>
  <c r="AS1937" i="5"/>
  <c r="AS1936" i="5"/>
  <c r="AS1935" i="5"/>
  <c r="AS1934" i="5"/>
  <c r="AS1933" i="5"/>
  <c r="AS1932" i="5"/>
  <c r="AS1931" i="5"/>
  <c r="AS1930" i="5"/>
  <c r="AS1929" i="5"/>
  <c r="AS1928" i="5"/>
  <c r="AS1927" i="5"/>
  <c r="AS1926" i="5"/>
  <c r="AS1925" i="5"/>
  <c r="AS1924" i="5"/>
  <c r="AS1923" i="5"/>
  <c r="AS1922" i="5"/>
  <c r="AS1921" i="5"/>
  <c r="AS1920" i="5"/>
  <c r="AS1919" i="5"/>
  <c r="AS1918" i="5"/>
  <c r="AS1917" i="5"/>
  <c r="AS1916" i="5"/>
  <c r="AS1915" i="5"/>
  <c r="AS1914" i="5"/>
  <c r="AS1913" i="5"/>
  <c r="AS1912" i="5"/>
  <c r="AS1911" i="5"/>
  <c r="AS1910" i="5"/>
  <c r="AS1909" i="5"/>
  <c r="AS1908" i="5"/>
  <c r="AS1907" i="5"/>
  <c r="AS1906" i="5"/>
  <c r="AS1905" i="5"/>
  <c r="AS1904" i="5"/>
  <c r="AS1903" i="5"/>
  <c r="AS1902" i="5"/>
  <c r="AS1901" i="5"/>
  <c r="AS1900" i="5"/>
  <c r="AS1899" i="5"/>
  <c r="AS1898" i="5"/>
  <c r="AS1897" i="5"/>
  <c r="AS1896" i="5"/>
  <c r="AS1895" i="5"/>
  <c r="AS1894" i="5"/>
  <c r="AS1893" i="5"/>
  <c r="AS1892" i="5"/>
  <c r="AS1891" i="5"/>
  <c r="AS1890" i="5"/>
  <c r="AS1889" i="5"/>
  <c r="AS1888" i="5"/>
  <c r="AS1887" i="5"/>
  <c r="AS1886" i="5"/>
  <c r="AS1885" i="5"/>
  <c r="AS1884" i="5"/>
  <c r="AS1883" i="5"/>
  <c r="AS1882" i="5"/>
  <c r="AS1881" i="5"/>
  <c r="AS1880" i="5"/>
  <c r="AS1879" i="5"/>
  <c r="AS1878" i="5"/>
  <c r="AS1877" i="5"/>
  <c r="AS1876" i="5"/>
  <c r="AS1875" i="5"/>
  <c r="AS1874" i="5"/>
  <c r="AS1873" i="5"/>
  <c r="AS1872" i="5"/>
  <c r="AS1871" i="5"/>
  <c r="AS1870" i="5"/>
  <c r="AS1869" i="5"/>
  <c r="AS1868" i="5"/>
  <c r="AS1867" i="5"/>
  <c r="AS1866" i="5"/>
  <c r="AS1865" i="5"/>
  <c r="AS1864" i="5"/>
  <c r="AS1863" i="5"/>
  <c r="AS1862" i="5"/>
  <c r="AS1861" i="5"/>
  <c r="AS1860" i="5"/>
  <c r="AS1859" i="5"/>
  <c r="AS1858" i="5"/>
  <c r="AS1857" i="5"/>
  <c r="AS1856" i="5"/>
  <c r="AS1855" i="5"/>
  <c r="AS1854" i="5"/>
  <c r="AS1853" i="5"/>
  <c r="AS1852" i="5"/>
  <c r="AS1851" i="5"/>
  <c r="AS1850" i="5"/>
  <c r="AS1849" i="5"/>
  <c r="AS1848" i="5"/>
  <c r="AS1847" i="5"/>
  <c r="AS1846" i="5"/>
  <c r="AS1845" i="5"/>
  <c r="AS1844" i="5"/>
  <c r="AS1843" i="5"/>
  <c r="AS1842" i="5"/>
  <c r="AS1841" i="5"/>
  <c r="AS1840" i="5"/>
  <c r="AS1839" i="5"/>
  <c r="AS1838" i="5"/>
  <c r="AS1837" i="5"/>
  <c r="AS1836" i="5"/>
  <c r="AS1835" i="5"/>
  <c r="AS1834" i="5"/>
  <c r="AS1833" i="5"/>
  <c r="AS1832" i="5"/>
  <c r="AS1831" i="5"/>
  <c r="AS1830" i="5"/>
  <c r="AS1829" i="5"/>
  <c r="AS1828" i="5"/>
  <c r="AS1827" i="5"/>
  <c r="AS1826" i="5"/>
  <c r="AS1825" i="5"/>
  <c r="AS1824" i="5"/>
  <c r="AS1823" i="5"/>
  <c r="AS1822" i="5"/>
  <c r="AS1821" i="5"/>
  <c r="AS1820" i="5"/>
  <c r="AS1819" i="5"/>
  <c r="AS1818" i="5"/>
  <c r="AS1817" i="5"/>
  <c r="AS1816" i="5"/>
  <c r="AS1815" i="5"/>
  <c r="AS1814" i="5"/>
  <c r="AS1813" i="5"/>
  <c r="AS1812" i="5"/>
  <c r="AS1811" i="5"/>
  <c r="AS1810" i="5"/>
  <c r="AS1809" i="5"/>
  <c r="AS1808" i="5"/>
  <c r="AS1807" i="5"/>
  <c r="AS1806" i="5"/>
  <c r="AS1805" i="5"/>
  <c r="AS1804" i="5"/>
  <c r="AS1803" i="5"/>
  <c r="AS1802" i="5"/>
  <c r="AS1801" i="5"/>
  <c r="AS1800" i="5"/>
  <c r="AS1799" i="5"/>
  <c r="AS1798" i="5"/>
  <c r="AS1797" i="5"/>
  <c r="AS1796" i="5"/>
  <c r="AS1795" i="5"/>
  <c r="AS1794" i="5"/>
  <c r="AS1793" i="5"/>
  <c r="AS1792" i="5"/>
  <c r="AS1791" i="5"/>
  <c r="AS1790" i="5"/>
  <c r="AS1789" i="5"/>
  <c r="AS1788" i="5"/>
  <c r="AS1787" i="5"/>
  <c r="AS1786" i="5"/>
  <c r="AS1785" i="5"/>
  <c r="AS1784" i="5"/>
  <c r="AS1783" i="5"/>
  <c r="AS1782" i="5"/>
  <c r="AS1781" i="5"/>
  <c r="AS1780" i="5"/>
  <c r="AS1779" i="5"/>
  <c r="AS1778" i="5"/>
  <c r="AS1777" i="5"/>
  <c r="AS1776" i="5"/>
  <c r="AS1775" i="5"/>
  <c r="AS1774" i="5"/>
  <c r="AS1773" i="5"/>
  <c r="AS1772" i="5"/>
  <c r="AS1771" i="5"/>
  <c r="AS1770" i="5"/>
  <c r="AS1769" i="5"/>
  <c r="AS1768" i="5"/>
  <c r="AS1767" i="5"/>
  <c r="AS1766" i="5"/>
  <c r="AS1765" i="5"/>
  <c r="AS1764" i="5"/>
  <c r="AS1763" i="5"/>
  <c r="AS1762" i="5"/>
  <c r="AS1761" i="5"/>
  <c r="AS1760" i="5"/>
  <c r="AS1759" i="5"/>
  <c r="AS1758" i="5"/>
  <c r="AS1757" i="5"/>
  <c r="AS1756" i="5"/>
  <c r="AS1755" i="5"/>
  <c r="AS1754" i="5"/>
  <c r="AS1753" i="5"/>
  <c r="AS1752" i="5"/>
  <c r="AS1751" i="5"/>
  <c r="AS1750" i="5"/>
  <c r="AS1749" i="5"/>
  <c r="AS1748" i="5"/>
  <c r="AS1747" i="5"/>
  <c r="AS1746" i="5"/>
  <c r="AS1745" i="5"/>
  <c r="AS1744" i="5"/>
  <c r="AS1743" i="5"/>
  <c r="AS1742" i="5"/>
  <c r="AS1741" i="5"/>
  <c r="AS1740" i="5"/>
  <c r="AS1739" i="5"/>
  <c r="AS1738" i="5"/>
  <c r="AS1737" i="5"/>
  <c r="AS1736" i="5"/>
  <c r="AS1735" i="5"/>
  <c r="AS1734" i="5"/>
  <c r="AS1733" i="5"/>
  <c r="AS1732" i="5"/>
  <c r="AS1731" i="5"/>
  <c r="AS1730" i="5"/>
  <c r="AS1729" i="5"/>
  <c r="AS1728" i="5"/>
  <c r="AS1727" i="5"/>
  <c r="AS1726" i="5"/>
  <c r="AS1725" i="5"/>
  <c r="AS1724" i="5"/>
  <c r="AS1723" i="5"/>
  <c r="AS1722" i="5"/>
  <c r="AS1721" i="5"/>
  <c r="AS1720" i="5"/>
  <c r="AS1719" i="5"/>
  <c r="AS1718" i="5"/>
  <c r="AS1717" i="5"/>
  <c r="AS1716" i="5"/>
  <c r="AS1715" i="5"/>
  <c r="AS1714" i="5"/>
  <c r="AS1713" i="5"/>
  <c r="AS1712" i="5"/>
  <c r="AS1711" i="5"/>
  <c r="AS1710" i="5"/>
  <c r="AS1709" i="5"/>
  <c r="AS1708" i="5"/>
  <c r="AS1707" i="5"/>
  <c r="AS1706" i="5"/>
  <c r="AS1705" i="5"/>
  <c r="AS1704" i="5"/>
  <c r="AS1703" i="5"/>
  <c r="AS1702" i="5"/>
  <c r="AS1701" i="5"/>
  <c r="AS1700" i="5"/>
  <c r="AS1699" i="5"/>
  <c r="AS1698" i="5"/>
  <c r="AS1697" i="5"/>
  <c r="AS1696" i="5"/>
  <c r="AS1695" i="5"/>
  <c r="AS1694" i="5"/>
  <c r="AS1693" i="5"/>
  <c r="AS1692" i="5"/>
  <c r="AS1691" i="5"/>
  <c r="AS1690" i="5"/>
  <c r="AS1689" i="5"/>
  <c r="AS1688" i="5"/>
  <c r="AS1687" i="5"/>
  <c r="AS1686" i="5"/>
  <c r="AS1685" i="5"/>
  <c r="AS1684" i="5"/>
  <c r="AS1683" i="5"/>
  <c r="AS1682" i="5"/>
  <c r="AS1681" i="5"/>
  <c r="AS1680" i="5"/>
  <c r="AS1679" i="5"/>
  <c r="AS1678" i="5"/>
  <c r="AS1677" i="5"/>
  <c r="AS1676" i="5"/>
  <c r="AS1675" i="5"/>
  <c r="AS1674" i="5"/>
  <c r="AS1673" i="5"/>
  <c r="AS1672" i="5"/>
  <c r="AS1671" i="5"/>
  <c r="AS1670" i="5"/>
  <c r="AS1669" i="5"/>
  <c r="AS1668" i="5"/>
  <c r="AS1667" i="5"/>
  <c r="AS1666" i="5"/>
  <c r="AS1665" i="5"/>
  <c r="AS1664" i="5"/>
  <c r="AS1663" i="5"/>
  <c r="AS1662" i="5"/>
  <c r="AS1661" i="5"/>
  <c r="AS1660" i="5"/>
  <c r="AS1659" i="5"/>
  <c r="AS1658" i="5"/>
  <c r="AS1657" i="5"/>
  <c r="AS1656" i="5"/>
  <c r="AS1655" i="5"/>
  <c r="AS1654" i="5"/>
  <c r="AS1653" i="5"/>
  <c r="AS1652" i="5"/>
  <c r="AS1651" i="5"/>
  <c r="AS1650" i="5"/>
  <c r="AS1649" i="5"/>
  <c r="AS1648" i="5"/>
  <c r="AS1647" i="5"/>
  <c r="AS1646" i="5"/>
  <c r="AS1645" i="5"/>
  <c r="AS1644" i="5"/>
  <c r="AS1643" i="5"/>
  <c r="AS1642" i="5"/>
  <c r="AS1641" i="5"/>
  <c r="AS1640" i="5"/>
  <c r="AS1639" i="5"/>
  <c r="AS1638" i="5"/>
  <c r="AS1637" i="5"/>
  <c r="AS1636" i="5"/>
  <c r="AS1635" i="5"/>
  <c r="AS1634" i="5"/>
  <c r="AS1633" i="5"/>
  <c r="AS1632" i="5"/>
  <c r="AS1631" i="5"/>
  <c r="AS1630" i="5"/>
  <c r="AS1629" i="5"/>
  <c r="AS1628" i="5"/>
  <c r="AS1627" i="5"/>
  <c r="AS1626" i="5"/>
  <c r="AS1625" i="5"/>
  <c r="AS1624" i="5"/>
  <c r="AS1623" i="5"/>
  <c r="AS1622" i="5"/>
  <c r="AS1621" i="5"/>
  <c r="AS1620" i="5"/>
  <c r="AS1619" i="5"/>
  <c r="AS1618" i="5"/>
  <c r="AS1617" i="5"/>
  <c r="AS1616" i="5"/>
  <c r="AS1615" i="5"/>
  <c r="AS1614" i="5"/>
  <c r="AS1613" i="5"/>
  <c r="AS1612" i="5"/>
  <c r="AS1611" i="5"/>
  <c r="AS1610" i="5"/>
  <c r="AS1609" i="5"/>
  <c r="AS1608" i="5"/>
  <c r="AS1607" i="5"/>
  <c r="AS1606" i="5"/>
  <c r="AS1605" i="5"/>
  <c r="AS1604" i="5"/>
  <c r="AS1603" i="5"/>
  <c r="AS1602" i="5"/>
  <c r="AS1601" i="5"/>
  <c r="AS1600" i="5"/>
  <c r="AS1599" i="5"/>
  <c r="AS1598" i="5"/>
  <c r="AS1597" i="5"/>
  <c r="AS1596" i="5"/>
  <c r="AS1595" i="5"/>
  <c r="AS1594" i="5"/>
  <c r="AS1593" i="5"/>
  <c r="AS1592" i="5"/>
  <c r="AS1591" i="5"/>
  <c r="AS1590" i="5"/>
  <c r="AS1589" i="5"/>
  <c r="AS1588" i="5"/>
  <c r="AS1587" i="5"/>
  <c r="AS1586" i="5"/>
  <c r="AS1585" i="5"/>
  <c r="AS1584" i="5"/>
  <c r="AS1583" i="5"/>
  <c r="AS1582" i="5"/>
  <c r="AS1581" i="5"/>
  <c r="AS1580" i="5"/>
  <c r="AS1579" i="5"/>
  <c r="AS1578" i="5"/>
  <c r="AS1577" i="5"/>
  <c r="AS1576" i="5"/>
  <c r="AS1575" i="5"/>
  <c r="AS1574" i="5"/>
  <c r="AS1573" i="5"/>
  <c r="AS1572" i="5"/>
  <c r="AS1571" i="5"/>
  <c r="AS1570" i="5"/>
  <c r="AS1569" i="5"/>
  <c r="AS1568" i="5"/>
  <c r="AS1567" i="5"/>
  <c r="AS1566" i="5"/>
  <c r="AS1565" i="5"/>
  <c r="AS1564" i="5"/>
  <c r="AS1563" i="5"/>
  <c r="AS1562" i="5"/>
  <c r="AS1561" i="5"/>
  <c r="AS1560" i="5"/>
  <c r="AS1559" i="5"/>
  <c r="AS1558" i="5"/>
  <c r="AS1557" i="5"/>
  <c r="AS1556" i="5"/>
  <c r="AS1555" i="5"/>
  <c r="AS1554" i="5"/>
  <c r="AS1553" i="5"/>
  <c r="AS1552" i="5"/>
  <c r="AS1551" i="5"/>
  <c r="AS1550" i="5"/>
  <c r="AS1549" i="5"/>
  <c r="AS1548" i="5"/>
  <c r="AS1547" i="5"/>
  <c r="AS1546" i="5"/>
  <c r="AS1545" i="5"/>
  <c r="AS1544" i="5"/>
  <c r="AS1543" i="5"/>
  <c r="AS1542" i="5"/>
  <c r="AS1541" i="5"/>
  <c r="AS1540" i="5"/>
  <c r="AS1539" i="5"/>
  <c r="AS1538" i="5"/>
  <c r="AS1537" i="5"/>
  <c r="AS1536" i="5"/>
  <c r="AS1535" i="5"/>
  <c r="AS1534" i="5"/>
  <c r="AS1533" i="5"/>
  <c r="AS1532" i="5"/>
  <c r="AS1531" i="5"/>
  <c r="AS1530" i="5"/>
  <c r="AS1529" i="5"/>
  <c r="AS1528" i="5"/>
  <c r="AS1527" i="5"/>
  <c r="AS1526" i="5"/>
  <c r="AS1525" i="5"/>
  <c r="AS1524" i="5"/>
  <c r="AS1523" i="5"/>
  <c r="AS1522" i="5"/>
  <c r="AS1521" i="5"/>
  <c r="AS1520" i="5"/>
  <c r="AS1519" i="5"/>
  <c r="AS1518" i="5"/>
  <c r="AS1517" i="5"/>
  <c r="AS1516" i="5"/>
  <c r="AS1515" i="5"/>
  <c r="AS1514" i="5"/>
  <c r="AS1513" i="5"/>
  <c r="AS1512" i="5"/>
  <c r="AS1511" i="5"/>
  <c r="AS1510" i="5"/>
  <c r="AS1509" i="5"/>
  <c r="AS1508" i="5"/>
  <c r="AS1507" i="5"/>
  <c r="AS1506" i="5"/>
  <c r="AS1505" i="5"/>
  <c r="AS1504" i="5"/>
  <c r="AS1503" i="5"/>
  <c r="AS1502" i="5"/>
  <c r="AS1501" i="5"/>
  <c r="AS1500" i="5"/>
  <c r="AS1499" i="5"/>
  <c r="AS1498" i="5"/>
  <c r="AS1497" i="5"/>
  <c r="AS1496" i="5"/>
  <c r="AS1495" i="5"/>
  <c r="AS1494" i="5"/>
  <c r="AS1493" i="5"/>
  <c r="AS1492" i="5"/>
  <c r="AS1491" i="5"/>
  <c r="AS1490" i="5"/>
  <c r="AS1489" i="5"/>
  <c r="AS1488" i="5"/>
  <c r="AS1487" i="5"/>
  <c r="AS1486" i="5"/>
  <c r="AS1485" i="5"/>
  <c r="AS1484" i="5"/>
  <c r="AS1483" i="5"/>
  <c r="AS1482" i="5"/>
  <c r="AS1481" i="5"/>
  <c r="AS1480" i="5"/>
  <c r="AS1479" i="5"/>
  <c r="AS1478" i="5"/>
  <c r="AS1477" i="5"/>
  <c r="AS1476" i="5"/>
  <c r="AS1475" i="5"/>
  <c r="AS1474" i="5"/>
  <c r="AS1473" i="5"/>
  <c r="AS1472" i="5"/>
  <c r="AS1471" i="5"/>
  <c r="AS1470" i="5"/>
  <c r="AS1469" i="5"/>
  <c r="AS1468" i="5"/>
  <c r="AS1467" i="5"/>
  <c r="AS1466" i="5"/>
  <c r="AS1465" i="5"/>
  <c r="AS1464" i="5"/>
  <c r="AS1463" i="5"/>
  <c r="AS1462" i="5"/>
  <c r="AS1461" i="5"/>
  <c r="AS1460" i="5"/>
  <c r="AS1459" i="5"/>
  <c r="AS1458" i="5"/>
  <c r="AS1457" i="5"/>
  <c r="AS1456" i="5"/>
  <c r="AS1455" i="5"/>
  <c r="AS1454" i="5"/>
  <c r="AS1453" i="5"/>
  <c r="AS1452" i="5"/>
  <c r="AS1451" i="5"/>
  <c r="AS1450" i="5"/>
  <c r="AS1449" i="5"/>
  <c r="AS1448" i="5"/>
  <c r="AS1447" i="5"/>
  <c r="AS1446" i="5"/>
  <c r="AS1445" i="5"/>
  <c r="AS1444" i="5"/>
  <c r="AS1443" i="5"/>
  <c r="AS1442" i="5"/>
  <c r="AS1441" i="5"/>
  <c r="AS1440" i="5"/>
  <c r="AS1439" i="5"/>
  <c r="AS1438" i="5"/>
  <c r="AS1437" i="5"/>
  <c r="AS1436" i="5"/>
  <c r="AS1435" i="5"/>
  <c r="AS1434" i="5"/>
  <c r="AS1433" i="5"/>
  <c r="AS1432" i="5"/>
  <c r="AS1431" i="5"/>
  <c r="AS1430" i="5"/>
  <c r="AS1429" i="5"/>
  <c r="AS1428" i="5"/>
  <c r="AS1427" i="5"/>
  <c r="AS1426" i="5"/>
  <c r="AS1425" i="5"/>
  <c r="AS1424" i="5"/>
  <c r="AS1423" i="5"/>
  <c r="AS1422" i="5"/>
  <c r="AS1421" i="5"/>
  <c r="AS1420" i="5"/>
  <c r="AS1419" i="5"/>
  <c r="AS1418" i="5"/>
  <c r="AS1417" i="5"/>
  <c r="AS1416" i="5"/>
  <c r="AS1415" i="5"/>
  <c r="AS1414" i="5"/>
  <c r="AS1413" i="5"/>
  <c r="AS1412" i="5"/>
  <c r="AS1411" i="5"/>
  <c r="AS1410" i="5"/>
  <c r="AS1409" i="5"/>
  <c r="AS1408" i="5"/>
  <c r="AS1407" i="5"/>
  <c r="AS1406" i="5"/>
  <c r="AS1405" i="5"/>
  <c r="AS1404" i="5"/>
  <c r="AS1403" i="5"/>
  <c r="AS1402" i="5"/>
  <c r="AS1401" i="5"/>
  <c r="AS1400" i="5"/>
  <c r="AS1399" i="5"/>
  <c r="AS1398" i="5"/>
  <c r="AS1397" i="5"/>
  <c r="AS1396" i="5"/>
  <c r="AS1395" i="5"/>
  <c r="AS1394" i="5"/>
  <c r="AS1393" i="5"/>
  <c r="AS1392" i="5"/>
  <c r="AS1391" i="5"/>
  <c r="AS1390" i="5"/>
  <c r="AS1389" i="5"/>
  <c r="AS1388" i="5"/>
  <c r="AS1387" i="5"/>
  <c r="AS1386" i="5"/>
  <c r="AS1385" i="5"/>
  <c r="AS1384" i="5"/>
  <c r="AS1383" i="5"/>
  <c r="AS1382" i="5"/>
  <c r="AS1381" i="5"/>
  <c r="AS1380" i="5"/>
  <c r="AS1379" i="5"/>
  <c r="AS1378" i="5"/>
  <c r="AS1377" i="5"/>
  <c r="AS1376" i="5"/>
  <c r="AS1375" i="5"/>
  <c r="AS1374" i="5"/>
  <c r="AS1373" i="5"/>
  <c r="AS1372" i="5"/>
  <c r="AS1371" i="5"/>
  <c r="AS1370" i="5"/>
  <c r="AS1369" i="5"/>
  <c r="AS1368" i="5"/>
  <c r="AS1367" i="5"/>
  <c r="AS1366" i="5"/>
  <c r="AS1365" i="5"/>
  <c r="AS1364" i="5"/>
  <c r="AS1363" i="5"/>
  <c r="AS1362" i="5"/>
  <c r="AS1361" i="5"/>
  <c r="AS1360" i="5"/>
  <c r="AS1359" i="5"/>
  <c r="AS1358" i="5"/>
  <c r="AS1357" i="5"/>
  <c r="AS1356" i="5"/>
  <c r="AS1355" i="5"/>
  <c r="AS1354" i="5"/>
  <c r="AS1353" i="5"/>
  <c r="AS1352" i="5"/>
  <c r="AS1351" i="5"/>
  <c r="AS1350" i="5"/>
  <c r="AS1349" i="5"/>
  <c r="AS1348" i="5"/>
  <c r="AS1347" i="5"/>
  <c r="AS1346" i="5"/>
  <c r="AS1345" i="5"/>
  <c r="AS1344" i="5"/>
  <c r="AS1343" i="5"/>
  <c r="AS1342" i="5"/>
  <c r="AS1341" i="5"/>
  <c r="AS1340" i="5"/>
  <c r="AS1339" i="5"/>
  <c r="AS1338" i="5"/>
  <c r="AS1337" i="5"/>
  <c r="AS1336" i="5"/>
  <c r="AS1335" i="5"/>
  <c r="AS1334" i="5"/>
  <c r="AS1333" i="5"/>
  <c r="AS1332" i="5"/>
  <c r="AS1331" i="5"/>
  <c r="AS1330" i="5"/>
  <c r="AS1329" i="5"/>
  <c r="AS1328" i="5"/>
  <c r="AS1327" i="5"/>
  <c r="AS1326" i="5"/>
  <c r="AS1325" i="5"/>
  <c r="AS1324" i="5"/>
  <c r="AS1323" i="5"/>
  <c r="AS1322" i="5"/>
  <c r="AS1321" i="5"/>
  <c r="AS1320" i="5"/>
  <c r="AS1319" i="5"/>
  <c r="AS1318" i="5"/>
  <c r="AS1317" i="5"/>
  <c r="AS1316" i="5"/>
  <c r="AS1315" i="5"/>
  <c r="AS1314" i="5"/>
  <c r="AS1313" i="5"/>
  <c r="AS1312" i="5"/>
  <c r="AS1311" i="5"/>
  <c r="AS1310" i="5"/>
  <c r="AS1309" i="5"/>
  <c r="AS1308" i="5"/>
  <c r="AS1307" i="5"/>
  <c r="AS1306" i="5"/>
  <c r="AS1305" i="5"/>
  <c r="AS1304" i="5"/>
  <c r="AS1303" i="5"/>
  <c r="AS1302" i="5"/>
  <c r="AS1301" i="5"/>
  <c r="AS1300" i="5"/>
  <c r="AS1299" i="5"/>
  <c r="AS1298" i="5"/>
  <c r="AS1297" i="5"/>
  <c r="AS1296" i="5"/>
  <c r="AS1295" i="5"/>
  <c r="AS1294" i="5"/>
  <c r="AS1293" i="5"/>
  <c r="AS1292" i="5"/>
  <c r="AS1291" i="5"/>
  <c r="AS1290" i="5"/>
  <c r="AS1289" i="5"/>
  <c r="AS1288" i="5"/>
  <c r="AS1287" i="5"/>
  <c r="AS1286" i="5"/>
  <c r="AS1285" i="5"/>
  <c r="AS1284" i="5"/>
  <c r="AS1283" i="5"/>
  <c r="AS1282" i="5"/>
  <c r="AS1281" i="5"/>
  <c r="AS1280" i="5"/>
  <c r="AS1279" i="5"/>
  <c r="AS1278" i="5"/>
  <c r="AS1277" i="5"/>
  <c r="AS1276" i="5"/>
  <c r="AS1275" i="5"/>
  <c r="AS1274" i="5"/>
  <c r="AS1273" i="5"/>
  <c r="AS1272" i="5"/>
  <c r="AS1271" i="5"/>
  <c r="AS1270" i="5"/>
  <c r="AS1269" i="5"/>
  <c r="AS1268" i="5"/>
  <c r="AS1267" i="5"/>
  <c r="AS1266" i="5"/>
  <c r="AS1265" i="5"/>
  <c r="AS1264" i="5"/>
  <c r="AS1263" i="5"/>
  <c r="AS1262" i="5"/>
  <c r="AS1261" i="5"/>
  <c r="AS1260" i="5"/>
  <c r="AS1259" i="5"/>
  <c r="AS1258" i="5"/>
  <c r="AS1257" i="5"/>
  <c r="AS1256" i="5"/>
  <c r="AS1255" i="5"/>
  <c r="AS1254" i="5"/>
  <c r="AS1253" i="5"/>
  <c r="AS1252" i="5"/>
  <c r="AS1251" i="5"/>
  <c r="AS1250" i="5"/>
  <c r="AS1249" i="5"/>
  <c r="AS1248" i="5"/>
  <c r="AS1247" i="5"/>
  <c r="AS1246" i="5"/>
  <c r="AS1245" i="5"/>
  <c r="AS1244" i="5"/>
  <c r="AS1243" i="5"/>
  <c r="AS1242" i="5"/>
  <c r="AS1241" i="5"/>
  <c r="AS1240" i="5"/>
  <c r="AS1239" i="5"/>
  <c r="AS1238" i="5"/>
  <c r="AS1237" i="5"/>
  <c r="AS1236" i="5"/>
  <c r="AS1235" i="5"/>
  <c r="AS1234" i="5"/>
  <c r="AS1233" i="5"/>
  <c r="AS1232" i="5"/>
  <c r="AS1231" i="5"/>
  <c r="AS1230" i="5"/>
  <c r="AS1229" i="5"/>
  <c r="AS1228" i="5"/>
  <c r="AS1227" i="5"/>
  <c r="AS1226" i="5"/>
  <c r="AS1225" i="5"/>
  <c r="AS1224" i="5"/>
  <c r="AS1223" i="5"/>
  <c r="AS1222" i="5"/>
  <c r="AS1221" i="5"/>
  <c r="AS1220" i="5"/>
  <c r="AS1219" i="5"/>
  <c r="AS1218" i="5"/>
  <c r="AS1217" i="5"/>
  <c r="AS1216" i="5"/>
  <c r="AS1215" i="5"/>
  <c r="AS1214" i="5"/>
  <c r="AS1213" i="5"/>
  <c r="AS1212" i="5"/>
  <c r="AS1211" i="5"/>
  <c r="AS1210" i="5"/>
  <c r="AS1209" i="5"/>
  <c r="AS1208" i="5"/>
  <c r="AS1207" i="5"/>
  <c r="AS1206" i="5"/>
  <c r="AS1205" i="5"/>
  <c r="AS1204" i="5"/>
  <c r="AS1203" i="5"/>
  <c r="AS1202" i="5"/>
  <c r="AS1201" i="5"/>
  <c r="AS1200" i="5"/>
  <c r="AS1199" i="5"/>
  <c r="AS1198" i="5"/>
  <c r="AS1197" i="5"/>
  <c r="AS1196" i="5"/>
  <c r="AS1195" i="5"/>
  <c r="AS1194" i="5"/>
  <c r="AS1193" i="5"/>
  <c r="AS1192" i="5"/>
  <c r="AS1191" i="5"/>
  <c r="AS1190" i="5"/>
  <c r="AS1189" i="5"/>
  <c r="AS1188" i="5"/>
  <c r="AS1187" i="5"/>
  <c r="AS1186" i="5"/>
  <c r="AS1185" i="5"/>
  <c r="AS1184" i="5"/>
  <c r="AS1183" i="5"/>
  <c r="AS1182" i="5"/>
  <c r="AS1181" i="5"/>
  <c r="AS1180" i="5"/>
  <c r="AS1179" i="5"/>
  <c r="AS1178" i="5"/>
  <c r="AS1177" i="5"/>
  <c r="AS1176" i="5"/>
  <c r="AS1175" i="5"/>
  <c r="AS1174" i="5"/>
  <c r="AS1173" i="5"/>
  <c r="AS1172" i="5"/>
  <c r="AS1171" i="5"/>
  <c r="AS1170" i="5"/>
  <c r="AS1169" i="5"/>
  <c r="AS1168" i="5"/>
  <c r="AS1167" i="5"/>
  <c r="AS1166" i="5"/>
  <c r="AS1165" i="5"/>
  <c r="AS1164" i="5"/>
  <c r="AS1163" i="5"/>
  <c r="AS1162" i="5"/>
  <c r="AS1161" i="5"/>
  <c r="AS1160" i="5"/>
  <c r="AS1159" i="5"/>
  <c r="AS1158" i="5"/>
  <c r="AS1157" i="5"/>
  <c r="AS1156" i="5"/>
  <c r="AS1155" i="5"/>
  <c r="AS1154" i="5"/>
  <c r="AS1153" i="5"/>
  <c r="AS1152" i="5"/>
  <c r="AS1151" i="5"/>
  <c r="AS1150" i="5"/>
  <c r="AS1149" i="5"/>
  <c r="AS1148" i="5"/>
  <c r="AS1147" i="5"/>
  <c r="AS1146" i="5"/>
  <c r="AS1145" i="5"/>
  <c r="AS1144" i="5"/>
  <c r="AS1143" i="5"/>
  <c r="AS1142" i="5"/>
  <c r="AS1141" i="5"/>
  <c r="AS1140" i="5"/>
  <c r="AS1139" i="5"/>
  <c r="AS1138" i="5"/>
  <c r="AS1137" i="5"/>
  <c r="AS1136" i="5"/>
  <c r="AS1135" i="5"/>
  <c r="AS1134" i="5"/>
  <c r="AS1133" i="5"/>
  <c r="AS1132" i="5"/>
  <c r="AS1131" i="5"/>
  <c r="AS1130" i="5"/>
  <c r="AS1129" i="5"/>
  <c r="AS1128" i="5"/>
  <c r="AS1127" i="5"/>
  <c r="AS1126" i="5"/>
  <c r="AS1125" i="5"/>
  <c r="AS1124" i="5"/>
  <c r="AS1123" i="5"/>
  <c r="AS1122" i="5"/>
  <c r="AS1121" i="5"/>
  <c r="AS1120" i="5"/>
  <c r="AS1119" i="5"/>
  <c r="AS1118" i="5"/>
  <c r="AS1117" i="5"/>
  <c r="AS1116" i="5"/>
  <c r="AS1115" i="5"/>
  <c r="AS1114" i="5"/>
  <c r="AS1113" i="5"/>
  <c r="AS1112" i="5"/>
  <c r="AS1111" i="5"/>
  <c r="AS1110" i="5"/>
  <c r="AS1109" i="5"/>
  <c r="AS1108" i="5"/>
  <c r="AS1107" i="5"/>
  <c r="AS1106" i="5"/>
  <c r="AS1105" i="5"/>
  <c r="AS1104" i="5"/>
  <c r="AS1103" i="5"/>
  <c r="AS1102" i="5"/>
  <c r="AS1101" i="5"/>
  <c r="AS1100" i="5"/>
  <c r="AS1099" i="5"/>
  <c r="AS1098" i="5"/>
  <c r="AS1097" i="5"/>
  <c r="AS1096" i="5"/>
  <c r="AS1095" i="5"/>
  <c r="AS1094" i="5"/>
  <c r="AS1093" i="5"/>
  <c r="AS1092" i="5"/>
  <c r="AS1091" i="5"/>
  <c r="AS1090" i="5"/>
  <c r="AS1089" i="5"/>
  <c r="AS1088" i="5"/>
  <c r="AS1087" i="5"/>
  <c r="AS1086" i="5"/>
  <c r="AS1085" i="5"/>
  <c r="AS1084" i="5"/>
  <c r="AS1083" i="5"/>
  <c r="AS1082" i="5"/>
  <c r="AS1081" i="5"/>
  <c r="AS1080" i="5"/>
  <c r="AS1079" i="5"/>
  <c r="AS1078" i="5"/>
  <c r="AS1077" i="5"/>
  <c r="AS1076" i="5"/>
  <c r="AS1075" i="5"/>
  <c r="AS1074" i="5"/>
  <c r="AS1073" i="5"/>
  <c r="AS1072" i="5"/>
  <c r="AS1071" i="5"/>
  <c r="AS1070" i="5"/>
  <c r="AS1069" i="5"/>
  <c r="AS1068" i="5"/>
  <c r="AS1067" i="5"/>
  <c r="AS1066" i="5"/>
  <c r="AS1065" i="5"/>
  <c r="AS1064" i="5"/>
  <c r="AS1063" i="5"/>
  <c r="AS1062" i="5"/>
  <c r="AS1061" i="5"/>
  <c r="AS1060" i="5"/>
  <c r="AS1059" i="5"/>
  <c r="AS1058" i="5"/>
  <c r="AS1057" i="5"/>
  <c r="AS1056" i="5"/>
  <c r="AS1055" i="5"/>
  <c r="AS1054" i="5"/>
  <c r="AS1053" i="5"/>
  <c r="AS1052" i="5"/>
  <c r="AS1051" i="5"/>
  <c r="AS1050" i="5"/>
  <c r="AS1049" i="5"/>
  <c r="AS1048" i="5"/>
  <c r="AS1047" i="5"/>
  <c r="AS1046" i="5"/>
  <c r="AS1045" i="5"/>
  <c r="AS1044" i="5"/>
  <c r="AS1043" i="5"/>
  <c r="AS1042" i="5"/>
  <c r="AS1041" i="5"/>
  <c r="AS1040" i="5"/>
  <c r="AS1039" i="5"/>
  <c r="AS1038" i="5"/>
  <c r="AS1037" i="5"/>
  <c r="AS1036" i="5"/>
  <c r="AS1035" i="5"/>
  <c r="AS1034" i="5"/>
  <c r="AS1033" i="5"/>
  <c r="AS1032" i="5"/>
  <c r="AS1031" i="5"/>
  <c r="AS1030" i="5"/>
  <c r="AS1029" i="5"/>
  <c r="AS1028" i="5"/>
  <c r="AS1027" i="5"/>
  <c r="AS1026" i="5"/>
  <c r="AS1025" i="5"/>
  <c r="AS1024" i="5"/>
  <c r="AS1023" i="5"/>
  <c r="AS1022" i="5"/>
  <c r="AS1021" i="5"/>
  <c r="AS1020" i="5"/>
  <c r="AS1019" i="5"/>
  <c r="AS1018" i="5"/>
  <c r="AS1017" i="5"/>
  <c r="AS1016" i="5"/>
  <c r="AS1015" i="5"/>
  <c r="AS1014" i="5"/>
  <c r="AS1013" i="5"/>
  <c r="AS1012" i="5"/>
  <c r="AS1011" i="5"/>
  <c r="AS1010" i="5"/>
  <c r="AS1009" i="5"/>
  <c r="AS1008" i="5"/>
  <c r="AS1007" i="5"/>
  <c r="AS1006" i="5"/>
  <c r="AS1005" i="5"/>
  <c r="AS1004" i="5"/>
  <c r="AS1003" i="5"/>
  <c r="AS1002" i="5"/>
  <c r="AS1001" i="5"/>
  <c r="AS1000" i="5"/>
  <c r="AS999" i="5"/>
  <c r="AS998" i="5"/>
  <c r="AS997" i="5"/>
  <c r="AS996" i="5"/>
  <c r="AS995" i="5"/>
  <c r="AS994" i="5"/>
  <c r="AS993" i="5"/>
  <c r="AS992" i="5"/>
  <c r="AS991" i="5"/>
  <c r="AS990" i="5"/>
  <c r="AS989" i="5"/>
  <c r="AS988" i="5"/>
  <c r="AS987" i="5"/>
  <c r="AS986" i="5"/>
  <c r="AS985" i="5"/>
  <c r="AS984" i="5"/>
  <c r="AS983" i="5"/>
  <c r="AS982" i="5"/>
  <c r="AS981" i="5"/>
  <c r="AS980" i="5"/>
  <c r="AS979" i="5"/>
  <c r="AS978" i="5"/>
  <c r="AS977" i="5"/>
  <c r="AS976" i="5"/>
  <c r="AS975" i="5"/>
  <c r="AS974" i="5"/>
  <c r="AS973" i="5"/>
  <c r="AS972" i="5"/>
  <c r="AS971" i="5"/>
  <c r="AS970" i="5"/>
  <c r="AS969" i="5"/>
  <c r="AS968" i="5"/>
  <c r="AS967" i="5"/>
  <c r="AS966" i="5"/>
  <c r="AS965" i="5"/>
  <c r="AS964" i="5"/>
  <c r="AS963" i="5"/>
  <c r="AS962" i="5"/>
  <c r="AS961" i="5"/>
  <c r="AS960" i="5"/>
  <c r="AS959" i="5"/>
  <c r="AS958" i="5"/>
  <c r="AS957" i="5"/>
  <c r="AS956" i="5"/>
  <c r="AS955" i="5"/>
  <c r="AS954" i="5"/>
  <c r="AS953" i="5"/>
  <c r="AS952" i="5"/>
  <c r="AS951" i="5"/>
  <c r="AS950" i="5"/>
  <c r="AS949" i="5"/>
  <c r="AS948" i="5"/>
  <c r="AS947" i="5"/>
  <c r="AS946" i="5"/>
  <c r="AS945" i="5"/>
  <c r="AS944" i="5"/>
  <c r="AS943" i="5"/>
  <c r="AS942" i="5"/>
  <c r="AS941" i="5"/>
  <c r="AS940" i="5"/>
  <c r="AS939" i="5"/>
  <c r="AS938" i="5"/>
  <c r="AS937" i="5"/>
  <c r="AS936" i="5"/>
  <c r="AS935" i="5"/>
  <c r="AS934" i="5"/>
  <c r="AS933" i="5"/>
  <c r="AS932" i="5"/>
  <c r="AS931" i="5"/>
  <c r="AS930" i="5"/>
  <c r="AS929" i="5"/>
  <c r="AS928" i="5"/>
  <c r="AS927" i="5"/>
  <c r="AS926" i="5"/>
  <c r="AS925" i="5"/>
  <c r="AS924" i="5"/>
  <c r="AS923" i="5"/>
  <c r="AS922" i="5"/>
  <c r="AS921" i="5"/>
  <c r="AS920" i="5"/>
  <c r="AS919" i="5"/>
  <c r="AS918" i="5"/>
  <c r="AS917" i="5"/>
  <c r="AS916" i="5"/>
  <c r="AS915" i="5"/>
  <c r="AS914" i="5"/>
  <c r="AS913" i="5"/>
  <c r="AS912" i="5"/>
  <c r="AS911" i="5"/>
  <c r="AS910" i="5"/>
  <c r="AS909" i="5"/>
  <c r="AS908" i="5"/>
  <c r="AS907" i="5"/>
  <c r="AS906" i="5"/>
  <c r="AS905" i="5"/>
  <c r="AS904" i="5"/>
  <c r="AS903" i="5"/>
  <c r="AS902" i="5"/>
  <c r="AS901" i="5"/>
  <c r="AS900" i="5"/>
  <c r="AS899" i="5"/>
  <c r="AS898" i="5"/>
  <c r="AS897" i="5"/>
  <c r="AS896" i="5"/>
  <c r="AS895" i="5"/>
  <c r="AS894" i="5"/>
  <c r="AS893" i="5"/>
  <c r="AS892" i="5"/>
  <c r="AS891" i="5"/>
  <c r="AS890" i="5"/>
  <c r="AS889" i="5"/>
  <c r="AS888" i="5"/>
  <c r="AS887" i="5"/>
  <c r="AS886" i="5"/>
  <c r="AS885" i="5"/>
  <c r="AS884" i="5"/>
  <c r="AS883" i="5"/>
  <c r="AS882" i="5"/>
  <c r="AS881" i="5"/>
  <c r="AS880" i="5"/>
  <c r="AS879" i="5"/>
  <c r="AS878" i="5"/>
  <c r="AS877" i="5"/>
  <c r="AS876" i="5"/>
  <c r="AS875" i="5"/>
  <c r="AS874" i="5"/>
  <c r="AS873" i="5"/>
  <c r="AS872" i="5"/>
  <c r="AS871" i="5"/>
  <c r="AS870" i="5"/>
  <c r="AS869" i="5"/>
  <c r="AS868" i="5"/>
  <c r="AS867" i="5"/>
  <c r="AS866" i="5"/>
  <c r="AS865" i="5"/>
  <c r="AS864" i="5"/>
  <c r="AS863" i="5"/>
  <c r="AS862" i="5"/>
  <c r="AS861" i="5"/>
  <c r="AS860" i="5"/>
  <c r="AS859" i="5"/>
  <c r="AS858" i="5"/>
  <c r="AS857" i="5"/>
  <c r="AS856" i="5"/>
  <c r="AS855" i="5"/>
  <c r="AS854" i="5"/>
  <c r="AS853" i="5"/>
  <c r="AS852" i="5"/>
  <c r="AS851" i="5"/>
  <c r="AS850" i="5"/>
  <c r="AS849" i="5"/>
  <c r="AS848" i="5"/>
  <c r="AS847" i="5"/>
  <c r="AS846" i="5"/>
  <c r="AS845" i="5"/>
  <c r="AS844" i="5"/>
  <c r="AS843" i="5"/>
  <c r="AS842" i="5"/>
  <c r="AS841" i="5"/>
  <c r="AS840" i="5"/>
  <c r="AS839" i="5"/>
  <c r="AS838" i="5"/>
  <c r="AS837" i="5"/>
  <c r="AS836" i="5"/>
  <c r="AS835" i="5"/>
  <c r="AS834" i="5"/>
  <c r="AS833" i="5"/>
  <c r="AS832" i="5"/>
  <c r="AS831" i="5"/>
  <c r="AS830" i="5"/>
  <c r="AS829" i="5"/>
  <c r="AS828" i="5"/>
  <c r="AS827" i="5"/>
  <c r="AS826" i="5"/>
  <c r="AS825" i="5"/>
  <c r="AS824" i="5"/>
  <c r="AS823" i="5"/>
  <c r="AS822" i="5"/>
  <c r="AS821" i="5"/>
  <c r="AS820" i="5"/>
  <c r="AS819" i="5"/>
  <c r="AS818" i="5"/>
  <c r="AS817" i="5"/>
  <c r="AS816" i="5"/>
  <c r="AS815" i="5"/>
  <c r="AS814" i="5"/>
  <c r="AS813" i="5"/>
  <c r="AS812" i="5"/>
  <c r="AS811" i="5"/>
  <c r="AS810" i="5"/>
  <c r="AS809" i="5"/>
  <c r="AS808" i="5"/>
  <c r="AS807" i="5"/>
  <c r="AS806" i="5"/>
  <c r="AS805" i="5"/>
  <c r="AS804" i="5"/>
  <c r="AS803" i="5"/>
  <c r="AS802" i="5"/>
  <c r="AS801" i="5"/>
  <c r="AS800" i="5"/>
  <c r="AS799" i="5"/>
  <c r="AS798" i="5"/>
  <c r="AS797" i="5"/>
  <c r="AS796" i="5"/>
  <c r="AS795" i="5"/>
  <c r="AS794" i="5"/>
  <c r="AS793" i="5"/>
  <c r="AS792" i="5"/>
  <c r="AS791" i="5"/>
  <c r="AS790" i="5"/>
  <c r="AS789" i="5"/>
  <c r="AS788" i="5"/>
  <c r="AS787" i="5"/>
  <c r="AS786" i="5"/>
  <c r="AS785" i="5"/>
  <c r="AS784" i="5"/>
  <c r="AS783" i="5"/>
  <c r="AS782" i="5"/>
  <c r="AS781" i="5"/>
  <c r="AS780" i="5"/>
  <c r="AS779" i="5"/>
  <c r="AS778" i="5"/>
  <c r="AS777" i="5"/>
  <c r="AS776" i="5"/>
  <c r="AS775" i="5"/>
  <c r="AS774" i="5"/>
  <c r="AS773" i="5"/>
  <c r="AS772" i="5"/>
  <c r="AS771" i="5"/>
  <c r="AS770" i="5"/>
  <c r="AS769" i="5"/>
  <c r="AS768" i="5"/>
  <c r="AS767" i="5"/>
  <c r="AS766" i="5"/>
  <c r="AS765" i="5"/>
  <c r="AS764" i="5"/>
  <c r="AS763" i="5"/>
  <c r="AS762" i="5"/>
  <c r="AS761" i="5"/>
  <c r="AS760" i="5"/>
  <c r="AS759" i="5"/>
  <c r="AS758" i="5"/>
  <c r="AS757" i="5"/>
  <c r="AS756" i="5"/>
  <c r="AS755" i="5"/>
  <c r="AS754" i="5"/>
  <c r="AS753" i="5"/>
  <c r="AS752" i="5"/>
  <c r="AS751" i="5"/>
  <c r="AS750" i="5"/>
  <c r="AS749" i="5"/>
  <c r="AS748" i="5"/>
  <c r="AS747" i="5"/>
  <c r="AS746" i="5"/>
  <c r="AS745" i="5"/>
  <c r="AS744" i="5"/>
  <c r="AS743" i="5"/>
  <c r="AS742" i="5"/>
  <c r="AS741" i="5"/>
  <c r="AS740" i="5"/>
  <c r="AS739" i="5"/>
  <c r="AS738" i="5"/>
  <c r="AS737" i="5"/>
  <c r="AS736" i="5"/>
  <c r="AS735" i="5"/>
  <c r="AS734" i="5"/>
  <c r="AS733" i="5"/>
  <c r="AS732" i="5"/>
  <c r="AS731" i="5"/>
  <c r="AS730" i="5"/>
  <c r="AS729" i="5"/>
  <c r="AS728" i="5"/>
  <c r="AS727" i="5"/>
  <c r="AS726" i="5"/>
  <c r="AS725" i="5"/>
  <c r="AS724" i="5"/>
  <c r="AS723" i="5"/>
  <c r="AS722" i="5"/>
  <c r="AS721" i="5"/>
  <c r="AS720" i="5"/>
  <c r="AS719" i="5"/>
  <c r="AS718" i="5"/>
  <c r="AS717" i="5"/>
  <c r="AS716" i="5"/>
  <c r="AS715" i="5"/>
  <c r="AS714" i="5"/>
  <c r="AS713" i="5"/>
  <c r="AS712" i="5"/>
  <c r="AS711" i="5"/>
  <c r="AS710" i="5"/>
  <c r="AS709" i="5"/>
  <c r="AS708" i="5"/>
  <c r="AS707" i="5"/>
  <c r="AS706" i="5"/>
  <c r="AS705" i="5"/>
  <c r="AS704" i="5"/>
  <c r="AS703" i="5"/>
  <c r="AS702" i="5"/>
  <c r="AS701" i="5"/>
  <c r="AS700" i="5"/>
  <c r="AS699" i="5"/>
  <c r="AS698" i="5"/>
  <c r="AS697" i="5"/>
  <c r="AS696" i="5"/>
  <c r="AS695" i="5"/>
  <c r="AS694" i="5"/>
  <c r="AS693" i="5"/>
  <c r="AS692" i="5"/>
  <c r="AS691" i="5"/>
  <c r="AS690" i="5"/>
  <c r="AS689" i="5"/>
  <c r="AS688" i="5"/>
  <c r="AS687" i="5"/>
  <c r="AS686" i="5"/>
  <c r="AS685" i="5"/>
  <c r="AS684" i="5"/>
  <c r="AS683" i="5"/>
  <c r="AS682" i="5"/>
  <c r="AS681" i="5"/>
  <c r="AS680" i="5"/>
  <c r="AS679" i="5"/>
  <c r="AS678" i="5"/>
  <c r="AS677" i="5"/>
  <c r="AS676" i="5"/>
  <c r="AS675" i="5"/>
  <c r="AS674" i="5"/>
  <c r="AS673" i="5"/>
  <c r="AS672" i="5"/>
  <c r="AS671" i="5"/>
  <c r="AS670" i="5"/>
  <c r="AS669" i="5"/>
  <c r="AS668" i="5"/>
  <c r="AS667" i="5"/>
  <c r="AS666" i="5"/>
  <c r="AS665" i="5"/>
  <c r="AS664" i="5"/>
  <c r="AS663" i="5"/>
  <c r="AS662" i="5"/>
  <c r="AS661" i="5"/>
  <c r="AS660" i="5"/>
  <c r="AS659" i="5"/>
  <c r="AS658" i="5"/>
  <c r="AS657" i="5"/>
  <c r="AS656" i="5"/>
  <c r="AS654" i="5"/>
  <c r="AS655" i="5"/>
  <c r="AS652" i="5"/>
  <c r="AS653" i="5"/>
  <c r="AS650" i="5"/>
  <c r="AS651" i="5"/>
  <c r="AS648" i="5"/>
  <c r="AS649" i="5"/>
  <c r="AS646" i="5"/>
  <c r="AS647" i="5"/>
  <c r="AS644" i="5"/>
  <c r="AS645" i="5"/>
  <c r="AS642" i="5"/>
  <c r="AS643" i="5"/>
  <c r="AS640" i="5"/>
  <c r="AS641" i="5"/>
  <c r="AS638" i="5"/>
  <c r="AS639" i="5"/>
  <c r="AS636" i="5"/>
  <c r="AS637" i="5"/>
  <c r="AS634" i="5"/>
  <c r="AS635" i="5"/>
  <c r="AS632" i="5"/>
  <c r="AS633" i="5"/>
  <c r="AS630" i="5"/>
  <c r="AS631" i="5"/>
  <c r="AS628" i="5"/>
  <c r="AS629" i="5"/>
  <c r="AS626" i="5"/>
  <c r="AS627" i="5"/>
  <c r="AS624" i="5"/>
  <c r="AS625" i="5"/>
  <c r="AS622" i="5"/>
  <c r="AS623" i="5"/>
  <c r="AS620" i="5"/>
  <c r="AS621" i="5"/>
  <c r="AS618" i="5"/>
  <c r="AS619" i="5"/>
  <c r="AS616" i="5"/>
  <c r="AS617" i="5"/>
  <c r="AS615" i="5"/>
  <c r="AS614" i="5"/>
  <c r="AS613" i="5"/>
  <c r="AS612" i="5"/>
  <c r="AS611" i="5"/>
  <c r="AS610" i="5"/>
  <c r="AS609" i="5"/>
  <c r="AS608" i="5"/>
  <c r="AS607" i="5"/>
  <c r="AS606" i="5"/>
  <c r="AS605" i="5"/>
  <c r="AS604" i="5"/>
  <c r="AS603" i="5"/>
  <c r="AS602" i="5"/>
  <c r="AS601" i="5"/>
  <c r="AS600" i="5"/>
  <c r="AS599" i="5"/>
  <c r="AS598" i="5"/>
  <c r="AS597" i="5"/>
  <c r="AS596" i="5"/>
  <c r="AS595" i="5"/>
  <c r="AS594" i="5"/>
  <c r="AS593" i="5"/>
  <c r="AS592" i="5"/>
  <c r="AS591" i="5"/>
  <c r="AS590" i="5"/>
  <c r="AS589" i="5"/>
  <c r="AS588" i="5"/>
  <c r="AS587" i="5"/>
  <c r="AS586" i="5"/>
  <c r="AS585" i="5"/>
  <c r="AS584" i="5"/>
  <c r="AS583" i="5"/>
  <c r="AS582" i="5"/>
  <c r="AS581" i="5"/>
  <c r="AS580" i="5"/>
  <c r="AS579" i="5"/>
  <c r="AS578" i="5"/>
  <c r="AS577" i="5"/>
  <c r="AS576" i="5"/>
  <c r="AS575" i="5"/>
  <c r="AS574" i="5"/>
  <c r="AS573" i="5"/>
  <c r="AS570" i="5"/>
  <c r="AS571" i="5"/>
  <c r="AS572" i="5"/>
  <c r="AS567" i="5"/>
  <c r="AS568" i="5"/>
  <c r="AS569" i="5"/>
  <c r="AS564" i="5"/>
  <c r="AS565" i="5"/>
  <c r="AS566" i="5"/>
  <c r="AS561" i="5"/>
  <c r="AS562" i="5"/>
  <c r="AS563" i="5"/>
  <c r="AS558" i="5"/>
  <c r="AS559" i="5"/>
  <c r="AS560" i="5"/>
  <c r="AS555" i="5"/>
  <c r="AS556" i="5"/>
  <c r="AS557" i="5"/>
  <c r="AS552" i="5"/>
  <c r="AS553" i="5"/>
  <c r="AS554" i="5"/>
  <c r="AS549" i="5"/>
  <c r="AS550" i="5"/>
  <c r="AS551" i="5"/>
  <c r="AS546" i="5"/>
  <c r="AS547" i="5"/>
  <c r="AS548" i="5"/>
  <c r="AS543" i="5"/>
  <c r="AS544" i="5"/>
  <c r="AS545" i="5"/>
  <c r="AS540" i="5"/>
  <c r="AS541" i="5"/>
  <c r="AS542" i="5"/>
  <c r="AS537" i="5"/>
  <c r="AS538" i="5"/>
  <c r="AS539" i="5"/>
  <c r="AS534" i="5"/>
  <c r="AS535" i="5"/>
  <c r="AS536" i="5"/>
  <c r="AS531" i="5"/>
  <c r="AS532" i="5"/>
  <c r="AS533" i="5"/>
  <c r="AS528" i="5"/>
  <c r="AS529" i="5"/>
  <c r="AS530" i="5"/>
  <c r="AS525" i="5"/>
  <c r="AS526" i="5"/>
  <c r="AS527" i="5"/>
  <c r="AS522" i="5"/>
  <c r="AS523" i="5"/>
  <c r="AS524" i="5"/>
  <c r="AS519" i="5"/>
  <c r="AS520" i="5"/>
  <c r="AS521" i="5"/>
  <c r="AS518" i="5"/>
  <c r="AS517" i="5"/>
  <c r="AS516" i="5"/>
  <c r="AS515" i="5"/>
  <c r="AS514" i="5"/>
  <c r="AS513" i="5"/>
  <c r="AS512" i="5"/>
  <c r="AS511" i="5"/>
  <c r="AS510" i="5"/>
  <c r="AS509" i="5"/>
  <c r="AS508" i="5"/>
  <c r="AS507" i="5"/>
  <c r="AS506" i="5"/>
  <c r="AS505" i="5"/>
  <c r="AS504" i="5"/>
  <c r="AS503" i="5"/>
  <c r="AS502" i="5"/>
  <c r="AS501" i="5"/>
  <c r="AS500" i="5"/>
  <c r="AS499" i="5"/>
  <c r="AS498" i="5"/>
  <c r="AS497" i="5"/>
  <c r="AS496" i="5"/>
  <c r="AS495" i="5"/>
  <c r="AS494" i="5"/>
  <c r="AS493" i="5"/>
  <c r="AS492" i="5"/>
  <c r="AS491" i="5"/>
  <c r="AS490" i="5"/>
  <c r="AS489" i="5"/>
  <c r="AS488" i="5"/>
  <c r="AS487" i="5"/>
  <c r="AS486" i="5"/>
  <c r="AS485" i="5"/>
  <c r="AS484" i="5"/>
  <c r="AS483" i="5"/>
  <c r="AS482" i="5"/>
  <c r="AS481" i="5"/>
  <c r="AS480" i="5"/>
  <c r="AS479" i="5"/>
  <c r="AS478" i="5"/>
  <c r="AS477" i="5"/>
  <c r="AS476" i="5"/>
  <c r="AS475" i="5"/>
  <c r="AS474" i="5"/>
  <c r="AS473" i="5"/>
  <c r="AS472" i="5"/>
  <c r="AS471" i="5"/>
  <c r="AS470" i="5"/>
  <c r="AS469" i="5"/>
  <c r="AS468" i="5"/>
  <c r="AS467" i="5"/>
  <c r="AS466" i="5"/>
  <c r="AS465" i="5"/>
  <c r="AS464" i="5"/>
  <c r="AS463" i="5"/>
  <c r="AS462" i="5"/>
  <c r="AS461" i="5"/>
  <c r="AS460" i="5"/>
  <c r="AS459" i="5"/>
  <c r="AS458" i="5"/>
  <c r="AS457" i="5"/>
  <c r="AS456" i="5"/>
  <c r="AS455" i="5"/>
  <c r="AS454" i="5"/>
  <c r="AS453" i="5"/>
  <c r="AS452" i="5"/>
  <c r="AS451" i="5"/>
  <c r="AS450" i="5"/>
  <c r="AS449" i="5"/>
  <c r="AS448" i="5"/>
  <c r="AS447" i="5"/>
  <c r="AS446" i="5"/>
  <c r="AS445" i="5"/>
  <c r="AS444" i="5"/>
  <c r="AS443" i="5"/>
  <c r="AS442" i="5"/>
  <c r="AS441" i="5"/>
  <c r="AS440" i="5"/>
  <c r="AS439" i="5"/>
  <c r="AS438" i="5"/>
  <c r="AS437" i="5"/>
  <c r="AS436" i="5"/>
  <c r="AS435" i="5"/>
  <c r="AS434" i="5"/>
  <c r="AS433" i="5"/>
  <c r="AS432" i="5"/>
  <c r="AS431" i="5"/>
  <c r="AS430" i="5"/>
  <c r="AS429" i="5"/>
  <c r="AS428" i="5"/>
  <c r="AS427" i="5"/>
  <c r="AS426" i="5"/>
  <c r="AS425" i="5"/>
  <c r="AS424" i="5"/>
  <c r="AS423" i="5"/>
  <c r="AS422" i="5"/>
  <c r="AS421" i="5"/>
  <c r="AS420" i="5"/>
  <c r="AS419" i="5"/>
  <c r="AS418" i="5"/>
  <c r="AS417" i="5"/>
  <c r="AS416" i="5"/>
  <c r="AS415" i="5"/>
  <c r="AS414" i="5"/>
  <c r="AS413" i="5"/>
  <c r="AS412" i="5"/>
  <c r="AS411" i="5"/>
  <c r="AS410" i="5"/>
  <c r="AS409" i="5"/>
  <c r="AS408" i="5"/>
  <c r="AS407" i="5"/>
  <c r="AS406" i="5"/>
  <c r="AS405" i="5"/>
  <c r="AS404" i="5"/>
  <c r="AS403" i="5"/>
  <c r="AS402" i="5"/>
  <c r="AS401" i="5"/>
  <c r="AS400" i="5"/>
  <c r="AS399" i="5"/>
  <c r="AS398" i="5"/>
  <c r="AS397" i="5"/>
  <c r="AS396" i="5"/>
  <c r="AS395" i="5"/>
  <c r="AS394" i="5"/>
  <c r="AS393" i="5"/>
  <c r="AS392" i="5"/>
  <c r="AS391" i="5"/>
  <c r="AS390" i="5"/>
  <c r="AS389" i="5"/>
  <c r="AS388" i="5"/>
  <c r="AS387" i="5"/>
  <c r="AS386" i="5"/>
  <c r="AS385" i="5"/>
  <c r="AS384" i="5"/>
  <c r="AS383" i="5"/>
  <c r="AS382" i="5"/>
  <c r="AS381" i="5"/>
  <c r="AS380" i="5"/>
  <c r="AS379" i="5"/>
  <c r="AS378" i="5"/>
  <c r="AS377" i="5"/>
  <c r="AS376" i="5"/>
  <c r="AS375" i="5"/>
  <c r="AS374" i="5"/>
  <c r="AS373" i="5"/>
  <c r="AS372" i="5"/>
  <c r="AS371" i="5"/>
  <c r="AS370" i="5"/>
  <c r="AS369" i="5"/>
  <c r="AS368" i="5"/>
  <c r="AS367" i="5"/>
  <c r="AS366" i="5"/>
  <c r="AS365" i="5"/>
  <c r="AS364" i="5"/>
  <c r="AS363" i="5"/>
  <c r="AS362" i="5"/>
  <c r="AS361" i="5"/>
  <c r="AS360" i="5"/>
  <c r="AS359" i="5"/>
  <c r="AS358" i="5"/>
  <c r="AS357" i="5"/>
  <c r="AS356" i="5"/>
  <c r="AS355" i="5"/>
  <c r="AS354" i="5"/>
  <c r="AS353" i="5"/>
  <c r="AS352" i="5"/>
  <c r="AS351" i="5"/>
  <c r="AS350" i="5"/>
  <c r="AS349" i="5"/>
  <c r="AS348" i="5"/>
  <c r="AS347" i="5"/>
  <c r="AS346" i="5"/>
  <c r="AS345" i="5"/>
  <c r="AS344" i="5"/>
  <c r="AS343" i="5"/>
  <c r="AS342" i="5"/>
  <c r="AS341" i="5"/>
  <c r="AS340" i="5"/>
  <c r="AS339" i="5"/>
  <c r="AS338" i="5"/>
  <c r="AS337" i="5"/>
  <c r="AS336" i="5"/>
  <c r="AS335" i="5"/>
  <c r="AS334" i="5"/>
  <c r="AS333" i="5"/>
  <c r="AS332" i="5"/>
  <c r="AS331" i="5"/>
  <c r="AS330" i="5"/>
  <c r="AS329" i="5"/>
  <c r="AS328" i="5"/>
  <c r="AS327" i="5"/>
  <c r="AS326" i="5"/>
  <c r="AS325" i="5"/>
  <c r="AS324" i="5"/>
  <c r="AS323" i="5"/>
  <c r="AS322" i="5"/>
  <c r="AS321" i="5"/>
  <c r="AS320" i="5"/>
  <c r="AS319" i="5"/>
  <c r="AS318" i="5"/>
  <c r="AS317" i="5"/>
  <c r="AS316" i="5"/>
  <c r="AS315" i="5"/>
  <c r="AS314" i="5"/>
  <c r="AS313" i="5"/>
  <c r="AS312" i="5"/>
  <c r="AS311" i="5"/>
  <c r="AS310" i="5"/>
  <c r="AS309" i="5"/>
  <c r="AS308" i="5"/>
  <c r="AS307" i="5"/>
  <c r="AS306" i="5"/>
  <c r="AS305" i="5"/>
  <c r="AS304" i="5"/>
  <c r="AS303" i="5"/>
  <c r="AS302" i="5"/>
  <c r="AS301" i="5"/>
  <c r="AS300" i="5"/>
  <c r="AS299" i="5"/>
  <c r="AS298" i="5"/>
  <c r="AS297" i="5"/>
  <c r="AS296" i="5"/>
  <c r="AS295" i="5"/>
  <c r="AS294" i="5"/>
  <c r="AS293" i="5"/>
  <c r="AS292" i="5"/>
  <c r="AS291" i="5"/>
  <c r="AS290" i="5"/>
  <c r="AS289" i="5"/>
  <c r="AS288" i="5"/>
  <c r="AS287" i="5"/>
  <c r="AS286" i="5"/>
  <c r="AS285" i="5"/>
  <c r="AS284" i="5"/>
  <c r="AS283" i="5"/>
  <c r="AS282" i="5"/>
  <c r="AS281" i="5"/>
  <c r="AS280" i="5"/>
  <c r="AS279" i="5"/>
  <c r="AS278" i="5"/>
  <c r="AS277" i="5"/>
  <c r="AS276" i="5"/>
  <c r="AS275" i="5"/>
  <c r="AS274" i="5"/>
  <c r="AS273" i="5"/>
  <c r="AS272" i="5"/>
  <c r="AS271" i="5"/>
  <c r="AS270" i="5"/>
  <c r="AS269" i="5"/>
  <c r="AS268" i="5"/>
  <c r="AS267" i="5"/>
  <c r="AS266" i="5"/>
  <c r="AS265" i="5"/>
  <c r="AS264" i="5"/>
  <c r="AS263" i="5"/>
  <c r="AS262" i="5"/>
  <c r="AS261" i="5"/>
  <c r="AS260" i="5"/>
  <c r="AS259" i="5"/>
  <c r="AS258" i="5"/>
  <c r="AS257" i="5"/>
  <c r="AS256" i="5"/>
  <c r="AS255" i="5"/>
  <c r="AS254" i="5"/>
  <c r="AS253" i="5"/>
  <c r="AS252" i="5"/>
  <c r="AS251" i="5"/>
  <c r="AS250" i="5"/>
  <c r="AS249" i="5"/>
  <c r="AS248" i="5"/>
  <c r="AS247" i="5"/>
  <c r="AS246" i="5"/>
  <c r="AS245" i="5"/>
  <c r="AS244" i="5"/>
  <c r="AS243" i="5"/>
  <c r="AS242" i="5"/>
  <c r="AS241" i="5"/>
  <c r="AS240" i="5"/>
  <c r="AS239" i="5"/>
  <c r="AS238" i="5"/>
  <c r="AS237" i="5"/>
  <c r="AS236" i="5"/>
  <c r="AS235" i="5"/>
  <c r="AS234" i="5"/>
  <c r="AS233" i="5"/>
  <c r="AS232" i="5"/>
  <c r="AS231" i="5"/>
  <c r="AS230" i="5"/>
  <c r="AS229" i="5"/>
  <c r="AS228" i="5"/>
  <c r="AS227" i="5"/>
  <c r="AS226" i="5"/>
  <c r="AS225" i="5"/>
  <c r="AS224" i="5"/>
  <c r="AS223" i="5"/>
  <c r="AS222" i="5"/>
  <c r="AS221" i="5"/>
  <c r="AS220" i="5"/>
  <c r="AS219" i="5"/>
  <c r="AS218" i="5"/>
  <c r="AS217" i="5"/>
  <c r="AS216" i="5"/>
  <c r="AS215" i="5"/>
  <c r="AS214" i="5"/>
  <c r="AS213" i="5"/>
  <c r="AS212" i="5"/>
  <c r="AS211" i="5"/>
  <c r="AS210" i="5"/>
  <c r="AS209" i="5"/>
  <c r="AS208" i="5"/>
  <c r="AS207" i="5"/>
  <c r="AS206" i="5"/>
  <c r="AS205" i="5"/>
  <c r="AS204" i="5"/>
  <c r="AS203" i="5"/>
  <c r="AS202" i="5"/>
  <c r="AS201" i="5"/>
  <c r="AS200" i="5"/>
  <c r="AS199" i="5"/>
  <c r="AS198" i="5"/>
  <c r="AS197" i="5"/>
  <c r="AS196" i="5"/>
  <c r="AS195" i="5"/>
  <c r="AS194" i="5"/>
  <c r="AS193" i="5"/>
  <c r="AS192" i="5"/>
  <c r="AS191" i="5"/>
  <c r="AS190" i="5"/>
  <c r="AS189" i="5"/>
  <c r="AS188" i="5"/>
  <c r="AS187" i="5"/>
  <c r="AS186" i="5"/>
  <c r="AS185" i="5"/>
  <c r="AS184" i="5"/>
  <c r="AS183" i="5"/>
  <c r="AS182" i="5"/>
  <c r="AS181" i="5"/>
  <c r="AS180" i="5"/>
  <c r="AS179" i="5"/>
  <c r="AS178" i="5"/>
  <c r="AS177" i="5"/>
  <c r="AS176" i="5"/>
  <c r="AS175" i="5"/>
  <c r="AS174" i="5"/>
  <c r="AS173" i="5"/>
  <c r="AS172" i="5"/>
  <c r="AS171" i="5"/>
  <c r="AS170" i="5"/>
  <c r="AS169" i="5"/>
  <c r="AS168" i="5"/>
  <c r="AS167" i="5"/>
  <c r="AS166" i="5"/>
  <c r="AS165" i="5"/>
  <c r="AS164" i="5"/>
  <c r="AS163" i="5"/>
  <c r="AS162" i="5"/>
  <c r="AS161" i="5"/>
  <c r="AS160" i="5"/>
  <c r="AS159" i="5"/>
  <c r="AS158" i="5"/>
  <c r="AS157" i="5"/>
  <c r="AS156" i="5"/>
  <c r="AS155" i="5"/>
  <c r="AS154" i="5"/>
  <c r="AS153" i="5"/>
  <c r="AS152" i="5"/>
  <c r="AS151" i="5"/>
  <c r="AS150" i="5"/>
  <c r="AS149" i="5"/>
  <c r="AS148" i="5"/>
  <c r="AS147" i="5"/>
  <c r="AS146" i="5"/>
  <c r="AS145" i="5"/>
  <c r="AS144" i="5"/>
  <c r="AS143" i="5"/>
  <c r="AS142" i="5"/>
  <c r="AS141" i="5"/>
  <c r="AS140" i="5"/>
  <c r="AS139" i="5"/>
  <c r="AS138" i="5"/>
  <c r="AS137" i="5"/>
  <c r="AS136" i="5"/>
  <c r="AS135" i="5"/>
  <c r="AS134" i="5"/>
  <c r="AS133" i="5"/>
  <c r="AS132" i="5"/>
  <c r="AS131" i="5"/>
  <c r="AS130" i="5"/>
  <c r="AS129" i="5"/>
  <c r="AS128" i="5"/>
  <c r="AS127" i="5"/>
  <c r="AS126" i="5"/>
  <c r="AS125" i="5"/>
  <c r="AS124" i="5"/>
  <c r="AS123" i="5"/>
  <c r="AS122" i="5"/>
  <c r="AS121" i="5"/>
  <c r="AS120" i="5"/>
  <c r="AS119" i="5"/>
  <c r="AS118" i="5"/>
  <c r="AS117" i="5"/>
  <c r="AS116" i="5"/>
  <c r="AS115" i="5"/>
  <c r="AS114" i="5"/>
  <c r="AS113" i="5"/>
  <c r="AS112" i="5"/>
  <c r="AS111" i="5"/>
  <c r="AS110" i="5"/>
  <c r="AS109" i="5"/>
  <c r="AS108" i="5"/>
  <c r="AS107" i="5"/>
  <c r="AS106" i="5"/>
  <c r="AS105" i="5"/>
  <c r="AS104" i="5"/>
  <c r="AS103" i="5"/>
  <c r="AS102" i="5"/>
  <c r="AS101" i="5"/>
  <c r="AS100" i="5"/>
  <c r="AS99" i="5"/>
  <c r="AS98" i="5"/>
  <c r="AS97" i="5"/>
  <c r="AS96" i="5"/>
  <c r="AS95" i="5"/>
  <c r="AS94" i="5"/>
  <c r="AS93" i="5"/>
  <c r="AS92" i="5"/>
  <c r="AS91" i="5"/>
  <c r="AS90" i="5"/>
  <c r="AS89" i="5"/>
  <c r="AS88" i="5"/>
  <c r="AS87" i="5"/>
  <c r="AS86" i="5"/>
  <c r="AS85" i="5"/>
  <c r="AS84" i="5"/>
  <c r="AS83" i="5"/>
  <c r="AS82" i="5"/>
  <c r="AS81" i="5"/>
  <c r="AS80" i="5"/>
  <c r="AS79" i="5"/>
  <c r="AS78" i="5"/>
  <c r="AS77" i="5"/>
  <c r="AS76" i="5"/>
  <c r="AS75" i="5"/>
  <c r="AS74" i="5"/>
  <c r="AS73" i="5"/>
  <c r="AS72" i="5"/>
  <c r="AS71" i="5"/>
  <c r="AS70" i="5"/>
  <c r="AS69" i="5"/>
  <c r="AS68" i="5"/>
  <c r="AS67" i="5"/>
  <c r="AS66" i="5"/>
  <c r="AS65" i="5"/>
  <c r="AS64" i="5"/>
  <c r="AS63" i="5"/>
  <c r="AS62" i="5"/>
  <c r="AS61" i="5"/>
  <c r="AS60" i="5"/>
  <c r="AS59" i="5"/>
  <c r="AS58" i="5"/>
  <c r="AS57" i="5"/>
  <c r="AS56" i="5"/>
  <c r="AS55" i="5"/>
  <c r="AS54" i="5"/>
  <c r="AS53" i="5"/>
  <c r="AS52" i="5"/>
  <c r="AS51" i="5"/>
  <c r="AS50" i="5"/>
  <c r="AS49" i="5"/>
  <c r="AS48" i="5"/>
  <c r="AS47" i="5"/>
  <c r="AS46" i="5"/>
  <c r="AS45" i="5"/>
  <c r="AS44" i="5"/>
  <c r="AS43" i="5"/>
  <c r="AS42" i="5"/>
  <c r="AS41" i="5"/>
  <c r="AS40" i="5"/>
  <c r="AS39" i="5"/>
  <c r="AS38" i="5"/>
  <c r="AS37" i="5"/>
  <c r="AS36" i="5"/>
  <c r="AS35" i="5"/>
  <c r="AS34" i="5"/>
  <c r="AS33" i="5"/>
  <c r="AS32" i="5"/>
  <c r="AS31" i="5"/>
  <c r="AS30" i="5"/>
  <c r="AS29" i="5"/>
  <c r="AS28" i="5"/>
  <c r="AS27" i="5"/>
  <c r="AS26" i="5"/>
  <c r="AS25" i="5"/>
  <c r="AS24" i="5"/>
  <c r="AS23" i="5"/>
  <c r="AS22" i="5"/>
  <c r="AS21" i="5"/>
  <c r="AS20" i="5"/>
  <c r="AS19" i="5"/>
  <c r="AS18" i="5"/>
  <c r="AS17" i="5"/>
  <c r="AS16" i="5"/>
  <c r="AS15" i="5"/>
  <c r="AS14" i="5"/>
  <c r="AS13" i="5"/>
  <c r="AS12" i="5"/>
  <c r="AS11" i="5"/>
  <c r="AS10" i="5"/>
  <c r="AS9" i="5"/>
  <c r="AS8" i="5"/>
  <c r="AS7" i="5"/>
  <c r="AS6" i="5"/>
  <c r="AS5" i="5"/>
  <c r="AS4" i="5"/>
  <c r="AS3" i="5"/>
  <c r="AS2" i="5"/>
  <c r="BI2" i="5"/>
  <c r="L218" i="1" l="1"/>
  <c r="J218" i="1"/>
  <c r="K214" i="1" l="1"/>
  <c r="L214" i="1"/>
  <c r="H209" i="1"/>
  <c r="I209" i="1"/>
  <c r="L102" i="1"/>
  <c r="P139" i="1"/>
  <c r="Q139" i="1"/>
  <c r="L110" i="1"/>
  <c r="X122" i="1" s="1"/>
  <c r="L108" i="1"/>
  <c r="X120" i="1" s="1"/>
  <c r="W120" i="1"/>
  <c r="U122" i="1" l="1"/>
  <c r="Q122" i="1"/>
  <c r="R122" i="1"/>
  <c r="P122" i="1"/>
  <c r="U120" i="1"/>
  <c r="T120" i="1"/>
  <c r="S120" i="1"/>
  <c r="Q120" i="1"/>
  <c r="R120" i="1"/>
  <c r="P120" i="1"/>
  <c r="Q118" i="1"/>
  <c r="E244" i="1" s="1"/>
  <c r="R118" i="1"/>
  <c r="F244" i="1" s="1"/>
  <c r="F247" i="1" s="1"/>
  <c r="P118" i="1"/>
  <c r="D244" i="1" s="1"/>
  <c r="U114" i="1"/>
  <c r="T114" i="1"/>
  <c r="S114" i="1"/>
  <c r="Q114" i="1"/>
  <c r="R114" i="1"/>
  <c r="P114" i="1"/>
  <c r="F101" i="1"/>
  <c r="L92" i="1"/>
  <c r="E91" i="1"/>
  <c r="D91" i="1"/>
  <c r="E89" i="1"/>
  <c r="D89" i="1"/>
  <c r="K83" i="1"/>
  <c r="L83" i="1" s="1"/>
  <c r="D94" i="1"/>
  <c r="I87" i="1"/>
  <c r="H87" i="1"/>
  <c r="G87" i="1"/>
  <c r="E87" i="1"/>
  <c r="F87" i="1"/>
  <c r="D87" i="1"/>
  <c r="D82" i="1"/>
  <c r="G166" i="1"/>
  <c r="S100" i="1"/>
  <c r="R140" i="1"/>
  <c r="R141" i="1"/>
  <c r="R139" i="1"/>
  <c r="I82" i="1"/>
  <c r="H82" i="1"/>
  <c r="G82" i="1"/>
  <c r="E82" i="1"/>
  <c r="F82" i="1"/>
  <c r="E247" i="1" l="1"/>
  <c r="E246" i="1"/>
  <c r="D247" i="1"/>
  <c r="D246" i="1"/>
  <c r="L203" i="1"/>
  <c r="K87" i="1"/>
  <c r="E226" i="1"/>
  <c r="A227" i="1"/>
  <c r="I70" i="1"/>
  <c r="I74" i="1" s="1"/>
  <c r="D70" i="1"/>
  <c r="E70" i="1"/>
  <c r="F70" i="1"/>
  <c r="G70" i="1"/>
  <c r="G74" i="1" s="1"/>
  <c r="H70" i="1"/>
  <c r="H55" i="1"/>
  <c r="H59" i="1" s="1"/>
  <c r="Y47" i="1"/>
  <c r="L243" i="1" s="1"/>
  <c r="L247" i="1" s="1"/>
  <c r="X47" i="1"/>
  <c r="BI3" i="5"/>
  <c r="BJ3" i="5"/>
  <c r="BK3" i="5"/>
  <c r="BL3" i="5"/>
  <c r="BI4" i="5"/>
  <c r="BJ4" i="5"/>
  <c r="BK4" i="5"/>
  <c r="BL4" i="5"/>
  <c r="BI5" i="5"/>
  <c r="BJ5" i="5"/>
  <c r="BK5" i="5"/>
  <c r="BL5" i="5"/>
  <c r="BI6" i="5"/>
  <c r="BJ6" i="5"/>
  <c r="BK6" i="5"/>
  <c r="BL6" i="5"/>
  <c r="BI7" i="5"/>
  <c r="BJ7" i="5"/>
  <c r="BK7" i="5"/>
  <c r="BL7" i="5"/>
  <c r="BI8" i="5"/>
  <c r="BJ8" i="5"/>
  <c r="BK8" i="5"/>
  <c r="BL8" i="5"/>
  <c r="BI9" i="5"/>
  <c r="BJ9" i="5"/>
  <c r="BK9" i="5"/>
  <c r="BL9" i="5"/>
  <c r="BI10" i="5"/>
  <c r="BJ10" i="5"/>
  <c r="BK10" i="5"/>
  <c r="BL10" i="5"/>
  <c r="BI11" i="5"/>
  <c r="BJ11" i="5"/>
  <c r="BK11" i="5"/>
  <c r="BL11" i="5"/>
  <c r="BI12" i="5"/>
  <c r="BJ12" i="5"/>
  <c r="BK12" i="5"/>
  <c r="BL12" i="5"/>
  <c r="BI13" i="5"/>
  <c r="BJ13" i="5"/>
  <c r="BK13" i="5"/>
  <c r="BL13" i="5"/>
  <c r="BI14" i="5"/>
  <c r="BJ14" i="5"/>
  <c r="BK14" i="5"/>
  <c r="BL14" i="5"/>
  <c r="BI15" i="5"/>
  <c r="BJ15" i="5"/>
  <c r="BK15" i="5"/>
  <c r="BL15" i="5"/>
  <c r="BI16" i="5"/>
  <c r="BJ16" i="5"/>
  <c r="BK16" i="5"/>
  <c r="BL16" i="5"/>
  <c r="BI17" i="5"/>
  <c r="BJ17" i="5"/>
  <c r="BK17" i="5"/>
  <c r="BL17" i="5"/>
  <c r="BI18" i="5"/>
  <c r="BJ18" i="5"/>
  <c r="BK18" i="5"/>
  <c r="BL18" i="5"/>
  <c r="BI19" i="5"/>
  <c r="BJ19" i="5"/>
  <c r="BK19" i="5"/>
  <c r="BL19" i="5"/>
  <c r="BI20" i="5"/>
  <c r="BJ20" i="5"/>
  <c r="BK20" i="5"/>
  <c r="BL20" i="5"/>
  <c r="BI21" i="5"/>
  <c r="BJ21" i="5"/>
  <c r="BK21" i="5"/>
  <c r="BL21" i="5"/>
  <c r="BI22" i="5"/>
  <c r="BJ22" i="5"/>
  <c r="BK22" i="5"/>
  <c r="BL22" i="5"/>
  <c r="BI23" i="5"/>
  <c r="BJ23" i="5"/>
  <c r="BK23" i="5"/>
  <c r="BL23" i="5"/>
  <c r="BI24" i="5"/>
  <c r="BJ24" i="5"/>
  <c r="BK24" i="5"/>
  <c r="BL24" i="5"/>
  <c r="BI25" i="5"/>
  <c r="BJ25" i="5"/>
  <c r="BK25" i="5"/>
  <c r="BL25" i="5"/>
  <c r="BI26" i="5"/>
  <c r="BJ26" i="5"/>
  <c r="BK26" i="5"/>
  <c r="BL26" i="5"/>
  <c r="BI27" i="5"/>
  <c r="BJ27" i="5"/>
  <c r="BK27" i="5"/>
  <c r="BL27" i="5"/>
  <c r="BI28" i="5"/>
  <c r="BJ28" i="5"/>
  <c r="BK28" i="5"/>
  <c r="BL28" i="5"/>
  <c r="BI29" i="5"/>
  <c r="BJ29" i="5"/>
  <c r="BK29" i="5"/>
  <c r="BL29" i="5"/>
  <c r="BI30" i="5"/>
  <c r="BJ30" i="5"/>
  <c r="BK30" i="5"/>
  <c r="BL30" i="5"/>
  <c r="BI31" i="5"/>
  <c r="BJ31" i="5"/>
  <c r="BK31" i="5"/>
  <c r="BL31" i="5"/>
  <c r="BI32" i="5"/>
  <c r="BJ32" i="5"/>
  <c r="BK32" i="5"/>
  <c r="BL32" i="5"/>
  <c r="BI33" i="5"/>
  <c r="BJ33" i="5"/>
  <c r="BK33" i="5"/>
  <c r="BL33" i="5"/>
  <c r="BI34" i="5"/>
  <c r="BJ34" i="5"/>
  <c r="BK34" i="5"/>
  <c r="BL34" i="5"/>
  <c r="BI35" i="5"/>
  <c r="BJ35" i="5"/>
  <c r="BK35" i="5"/>
  <c r="BL35" i="5"/>
  <c r="BI36" i="5"/>
  <c r="BJ36" i="5"/>
  <c r="BK36" i="5"/>
  <c r="BL36" i="5"/>
  <c r="BI37" i="5"/>
  <c r="BJ37" i="5"/>
  <c r="BK37" i="5"/>
  <c r="BL37" i="5"/>
  <c r="BI38" i="5"/>
  <c r="BJ38" i="5"/>
  <c r="BK38" i="5"/>
  <c r="BL38" i="5"/>
  <c r="BI39" i="5"/>
  <c r="BJ39" i="5"/>
  <c r="BK39" i="5"/>
  <c r="BL39" i="5"/>
  <c r="BI40" i="5"/>
  <c r="BJ40" i="5"/>
  <c r="BK40" i="5"/>
  <c r="BL40" i="5"/>
  <c r="BI41" i="5"/>
  <c r="BJ41" i="5"/>
  <c r="BK41" i="5"/>
  <c r="BL41" i="5"/>
  <c r="BI42" i="5"/>
  <c r="BJ42" i="5"/>
  <c r="BK42" i="5"/>
  <c r="BL42" i="5"/>
  <c r="BI43" i="5"/>
  <c r="BJ43" i="5"/>
  <c r="BK43" i="5"/>
  <c r="BL43" i="5"/>
  <c r="BI44" i="5"/>
  <c r="BJ44" i="5"/>
  <c r="BK44" i="5"/>
  <c r="BL44" i="5"/>
  <c r="BI45" i="5"/>
  <c r="BJ45" i="5"/>
  <c r="BK45" i="5"/>
  <c r="BL45" i="5"/>
  <c r="BI46" i="5"/>
  <c r="BJ46" i="5"/>
  <c r="BK46" i="5"/>
  <c r="BL46" i="5"/>
  <c r="BI47" i="5"/>
  <c r="BJ47" i="5"/>
  <c r="BK47" i="5"/>
  <c r="BL47" i="5"/>
  <c r="BI48" i="5"/>
  <c r="BJ48" i="5"/>
  <c r="BK48" i="5"/>
  <c r="BL48" i="5"/>
  <c r="BI49" i="5"/>
  <c r="BJ49" i="5"/>
  <c r="BK49" i="5"/>
  <c r="BL49" i="5"/>
  <c r="BI50" i="5"/>
  <c r="BJ50" i="5"/>
  <c r="BK50" i="5"/>
  <c r="BL50" i="5"/>
  <c r="BI51" i="5"/>
  <c r="BJ51" i="5"/>
  <c r="BK51" i="5"/>
  <c r="BL51" i="5"/>
  <c r="BJ2" i="5"/>
  <c r="BK2" i="5"/>
  <c r="BL2" i="5"/>
  <c r="BE3" i="5"/>
  <c r="BF3" i="5"/>
  <c r="BG3" i="5"/>
  <c r="BH3" i="5"/>
  <c r="BE4" i="5"/>
  <c r="BF4" i="5"/>
  <c r="BG4" i="5"/>
  <c r="BH4" i="5"/>
  <c r="BE5" i="5"/>
  <c r="BF5" i="5"/>
  <c r="BG5" i="5"/>
  <c r="BH5" i="5"/>
  <c r="BE6" i="5"/>
  <c r="BF6" i="5"/>
  <c r="BG6" i="5"/>
  <c r="BH6" i="5"/>
  <c r="BE7" i="5"/>
  <c r="BF7" i="5"/>
  <c r="BG7" i="5"/>
  <c r="BH7" i="5"/>
  <c r="BE8" i="5"/>
  <c r="BF8" i="5"/>
  <c r="BG8" i="5"/>
  <c r="BH8" i="5"/>
  <c r="BE9" i="5"/>
  <c r="BF9" i="5"/>
  <c r="BG9" i="5"/>
  <c r="BH9" i="5"/>
  <c r="BE10" i="5"/>
  <c r="BF10" i="5"/>
  <c r="BG10" i="5"/>
  <c r="BH10" i="5"/>
  <c r="BE11" i="5"/>
  <c r="BF11" i="5"/>
  <c r="BG11" i="5"/>
  <c r="BH11" i="5"/>
  <c r="BE12" i="5"/>
  <c r="BF12" i="5"/>
  <c r="BG12" i="5"/>
  <c r="BH12" i="5"/>
  <c r="BE13" i="5"/>
  <c r="BF13" i="5"/>
  <c r="BG13" i="5"/>
  <c r="BH13" i="5"/>
  <c r="BE14" i="5"/>
  <c r="BF14" i="5"/>
  <c r="BG14" i="5"/>
  <c r="BH14" i="5"/>
  <c r="BE15" i="5"/>
  <c r="BF15" i="5"/>
  <c r="BG15" i="5"/>
  <c r="BH15" i="5"/>
  <c r="BE16" i="5"/>
  <c r="BF16" i="5"/>
  <c r="BG16" i="5"/>
  <c r="BH16" i="5"/>
  <c r="BE17" i="5"/>
  <c r="BF17" i="5"/>
  <c r="BG17" i="5"/>
  <c r="BH17" i="5"/>
  <c r="BE18" i="5"/>
  <c r="BF18" i="5"/>
  <c r="BG18" i="5"/>
  <c r="BH18" i="5"/>
  <c r="BE19" i="5"/>
  <c r="BF19" i="5"/>
  <c r="BG19" i="5"/>
  <c r="BH19" i="5"/>
  <c r="BE20" i="5"/>
  <c r="BF20" i="5"/>
  <c r="BG20" i="5"/>
  <c r="BH20" i="5"/>
  <c r="BE21" i="5"/>
  <c r="BF21" i="5"/>
  <c r="BG21" i="5"/>
  <c r="BH21" i="5"/>
  <c r="BE22" i="5"/>
  <c r="BF22" i="5"/>
  <c r="BG22" i="5"/>
  <c r="BH22" i="5"/>
  <c r="BE23" i="5"/>
  <c r="BF23" i="5"/>
  <c r="BG23" i="5"/>
  <c r="BH23" i="5"/>
  <c r="BE24" i="5"/>
  <c r="BF24" i="5"/>
  <c r="BG24" i="5"/>
  <c r="BH24" i="5"/>
  <c r="BE25" i="5"/>
  <c r="BF25" i="5"/>
  <c r="BG25" i="5"/>
  <c r="BH25" i="5"/>
  <c r="BE26" i="5"/>
  <c r="BF26" i="5"/>
  <c r="BG26" i="5"/>
  <c r="BH26" i="5"/>
  <c r="BE27" i="5"/>
  <c r="BF27" i="5"/>
  <c r="BG27" i="5"/>
  <c r="BH27" i="5"/>
  <c r="BE28" i="5"/>
  <c r="BF28" i="5"/>
  <c r="BG28" i="5"/>
  <c r="BH28" i="5"/>
  <c r="BE29" i="5"/>
  <c r="BF29" i="5"/>
  <c r="BG29" i="5"/>
  <c r="BH29" i="5"/>
  <c r="BE30" i="5"/>
  <c r="BF30" i="5"/>
  <c r="BG30" i="5"/>
  <c r="BH30" i="5"/>
  <c r="BE31" i="5"/>
  <c r="BF31" i="5"/>
  <c r="BG31" i="5"/>
  <c r="BH31" i="5"/>
  <c r="BE32" i="5"/>
  <c r="BF32" i="5"/>
  <c r="BG32" i="5"/>
  <c r="BH32" i="5"/>
  <c r="BE33" i="5"/>
  <c r="BF33" i="5"/>
  <c r="BG33" i="5"/>
  <c r="BH33" i="5"/>
  <c r="BE34" i="5"/>
  <c r="BF34" i="5"/>
  <c r="BG34" i="5"/>
  <c r="BH34" i="5"/>
  <c r="BE35" i="5"/>
  <c r="BF35" i="5"/>
  <c r="BG35" i="5"/>
  <c r="BH35" i="5"/>
  <c r="BE36" i="5"/>
  <c r="BF36" i="5"/>
  <c r="BG36" i="5"/>
  <c r="BH36" i="5"/>
  <c r="BE37" i="5"/>
  <c r="BF37" i="5"/>
  <c r="BG37" i="5"/>
  <c r="BH37" i="5"/>
  <c r="BE38" i="5"/>
  <c r="BF38" i="5"/>
  <c r="BG38" i="5"/>
  <c r="BH38" i="5"/>
  <c r="BE39" i="5"/>
  <c r="BF39" i="5"/>
  <c r="BG39" i="5"/>
  <c r="BH39" i="5"/>
  <c r="BE40" i="5"/>
  <c r="BF40" i="5"/>
  <c r="BG40" i="5"/>
  <c r="BH40" i="5"/>
  <c r="BE41" i="5"/>
  <c r="BF41" i="5"/>
  <c r="BG41" i="5"/>
  <c r="BH41" i="5"/>
  <c r="BE42" i="5"/>
  <c r="BF42" i="5"/>
  <c r="BG42" i="5"/>
  <c r="BH42" i="5"/>
  <c r="BE43" i="5"/>
  <c r="BF43" i="5"/>
  <c r="BG43" i="5"/>
  <c r="BH43" i="5"/>
  <c r="BE44" i="5"/>
  <c r="BF44" i="5"/>
  <c r="BG44" i="5"/>
  <c r="BH44" i="5"/>
  <c r="BE45" i="5"/>
  <c r="BF45" i="5"/>
  <c r="BG45" i="5"/>
  <c r="BH45" i="5"/>
  <c r="BE46" i="5"/>
  <c r="BF46" i="5"/>
  <c r="BG46" i="5"/>
  <c r="BH46" i="5"/>
  <c r="BE47" i="5"/>
  <c r="BF47" i="5"/>
  <c r="BG47" i="5"/>
  <c r="BH47" i="5"/>
  <c r="BE48" i="5"/>
  <c r="BF48" i="5"/>
  <c r="BG48" i="5"/>
  <c r="BH48" i="5"/>
  <c r="BE49" i="5"/>
  <c r="BF49" i="5"/>
  <c r="BG49" i="5"/>
  <c r="BH49" i="5"/>
  <c r="BE50" i="5"/>
  <c r="BF50" i="5"/>
  <c r="BG50" i="5"/>
  <c r="BH50" i="5"/>
  <c r="BE51" i="5"/>
  <c r="BF51" i="5"/>
  <c r="BG51" i="5"/>
  <c r="BH51" i="5"/>
  <c r="BF2" i="5"/>
  <c r="BG2" i="5"/>
  <c r="BH2" i="5"/>
  <c r="BE2" i="5"/>
  <c r="K82" i="1" l="1"/>
  <c r="X49" i="1"/>
  <c r="K243" i="1"/>
  <c r="X51" i="1"/>
  <c r="F74" i="1"/>
  <c r="F208" i="1"/>
  <c r="H74" i="1"/>
  <c r="H208" i="1"/>
  <c r="E74" i="1"/>
  <c r="E208" i="1"/>
  <c r="D74" i="1"/>
  <c r="D208" i="1"/>
  <c r="Y49" i="1"/>
  <c r="Y51" i="1"/>
  <c r="L87" i="1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L82" i="1" l="1"/>
  <c r="L13" i="1"/>
  <c r="L14" i="1"/>
  <c r="L15" i="1"/>
  <c r="L16" i="1"/>
  <c r="K13" i="1"/>
  <c r="K35" i="1" s="1"/>
  <c r="K14" i="1"/>
  <c r="K15" i="1"/>
  <c r="K16" i="1"/>
  <c r="J13" i="1"/>
  <c r="J14" i="1"/>
  <c r="J15" i="1"/>
  <c r="J16" i="1"/>
  <c r="K36" i="1" l="1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H228" i="1"/>
  <c r="H229" i="1"/>
  <c r="J229" i="1"/>
  <c r="I229" i="1"/>
  <c r="G229" i="1"/>
  <c r="E229" i="1"/>
  <c r="F229" i="1"/>
  <c r="D229" i="1"/>
  <c r="I225" i="1"/>
  <c r="H225" i="1"/>
  <c r="E225" i="1"/>
  <c r="F225" i="1"/>
  <c r="D225" i="1"/>
  <c r="E217" i="1"/>
  <c r="E230" i="1" s="1"/>
  <c r="F217" i="1"/>
  <c r="F230" i="1" s="1"/>
  <c r="G217" i="1"/>
  <c r="G230" i="1" s="1"/>
  <c r="H230" i="1"/>
  <c r="I230" i="1"/>
  <c r="J230" i="1"/>
  <c r="D217" i="1"/>
  <c r="D230" i="1" s="1"/>
  <c r="S159" i="1"/>
  <c r="T159" i="1"/>
  <c r="P160" i="1"/>
  <c r="Q160" i="1"/>
  <c r="S160" i="1"/>
  <c r="T160" i="1"/>
  <c r="P161" i="1"/>
  <c r="Q161" i="1"/>
  <c r="S161" i="1"/>
  <c r="T161" i="1"/>
  <c r="U160" i="1"/>
  <c r="U161" i="1"/>
  <c r="W145" i="1"/>
  <c r="W144" i="1"/>
  <c r="W142" i="1"/>
  <c r="V142" i="1"/>
  <c r="U144" i="1"/>
  <c r="U145" i="1"/>
  <c r="T145" i="1"/>
  <c r="S145" i="1"/>
  <c r="T144" i="1"/>
  <c r="S144" i="1"/>
  <c r="T143" i="1"/>
  <c r="S143" i="1"/>
  <c r="Q143" i="1"/>
  <c r="Q144" i="1"/>
  <c r="R144" i="1"/>
  <c r="Q145" i="1"/>
  <c r="P145" i="1"/>
  <c r="P144" i="1"/>
  <c r="V139" i="1" l="1"/>
  <c r="V159" i="1" s="1"/>
  <c r="V140" i="1"/>
  <c r="W140" i="1"/>
  <c r="V141" i="1"/>
  <c r="T162" i="1"/>
  <c r="W139" i="1"/>
  <c r="W141" i="1"/>
  <c r="P162" i="1"/>
  <c r="U162" i="1"/>
  <c r="J189" i="1" s="1"/>
  <c r="Q162" i="1"/>
  <c r="R162" i="1"/>
  <c r="R163" i="1" s="1"/>
  <c r="S162" i="1"/>
  <c r="S163" i="1" s="1"/>
  <c r="S155" i="1"/>
  <c r="S154" i="1"/>
  <c r="S153" i="1"/>
  <c r="Q152" i="1"/>
  <c r="P152" i="1"/>
  <c r="J51" i="1"/>
  <c r="J52" i="1" s="1"/>
  <c r="J48" i="1"/>
  <c r="J49" i="1" s="1"/>
  <c r="J56" i="1"/>
  <c r="J55" i="1"/>
  <c r="I126" i="1"/>
  <c r="H126" i="1"/>
  <c r="G126" i="1"/>
  <c r="E126" i="1"/>
  <c r="F126" i="1"/>
  <c r="D126" i="1"/>
  <c r="I120" i="1"/>
  <c r="H120" i="1"/>
  <c r="G120" i="1"/>
  <c r="E120" i="1"/>
  <c r="F120" i="1"/>
  <c r="D120" i="1"/>
  <c r="E94" i="1"/>
  <c r="F94" i="1"/>
  <c r="G94" i="1"/>
  <c r="H94" i="1"/>
  <c r="I94" i="1"/>
  <c r="F105" i="1"/>
  <c r="F106" i="1" s="1"/>
  <c r="F107" i="1"/>
  <c r="F108" i="1" s="1"/>
  <c r="F109" i="1"/>
  <c r="F110" i="1" s="1"/>
  <c r="F111" i="1"/>
  <c r="S99" i="1"/>
  <c r="S103" i="1"/>
  <c r="S104" i="1"/>
  <c r="S105" i="1"/>
  <c r="S107" i="1"/>
  <c r="D107" i="1"/>
  <c r="D108" i="1" s="1"/>
  <c r="E107" i="1"/>
  <c r="E108" i="1" s="1"/>
  <c r="G107" i="1"/>
  <c r="G108" i="1" s="1"/>
  <c r="H107" i="1"/>
  <c r="H108" i="1" s="1"/>
  <c r="I107" i="1"/>
  <c r="I108" i="1" s="1"/>
  <c r="D109" i="1"/>
  <c r="D110" i="1" s="1"/>
  <c r="E109" i="1"/>
  <c r="E110" i="1" s="1"/>
  <c r="G109" i="1"/>
  <c r="G110" i="1" s="1"/>
  <c r="H109" i="1"/>
  <c r="H110" i="1" s="1"/>
  <c r="I109" i="1"/>
  <c r="I110" i="1" s="1"/>
  <c r="D111" i="1"/>
  <c r="E111" i="1"/>
  <c r="G111" i="1"/>
  <c r="H111" i="1"/>
  <c r="I111" i="1"/>
  <c r="D105" i="1"/>
  <c r="D106" i="1" s="1"/>
  <c r="E105" i="1"/>
  <c r="E106" i="1" s="1"/>
  <c r="G105" i="1"/>
  <c r="G106" i="1" s="1"/>
  <c r="H105" i="1"/>
  <c r="H106" i="1" s="1"/>
  <c r="I105" i="1"/>
  <c r="I106" i="1" s="1"/>
  <c r="D103" i="1"/>
  <c r="E103" i="1"/>
  <c r="F103" i="1"/>
  <c r="G103" i="1"/>
  <c r="H103" i="1"/>
  <c r="I103" i="1"/>
  <c r="U99" i="1"/>
  <c r="Q104" i="1"/>
  <c r="R104" i="1"/>
  <c r="T104" i="1"/>
  <c r="U104" i="1"/>
  <c r="Q105" i="1"/>
  <c r="R105" i="1"/>
  <c r="T105" i="1"/>
  <c r="U105" i="1"/>
  <c r="H50" i="1"/>
  <c r="H51" i="1"/>
  <c r="D56" i="1"/>
  <c r="D55" i="1"/>
  <c r="D59" i="1" s="1"/>
  <c r="D51" i="1"/>
  <c r="D50" i="1"/>
  <c r="Q49" i="1" s="1"/>
  <c r="Q50" i="1" s="1"/>
  <c r="D48" i="1"/>
  <c r="E56" i="1"/>
  <c r="E55" i="1"/>
  <c r="E59" i="1" s="1"/>
  <c r="E51" i="1"/>
  <c r="E50" i="1"/>
  <c r="R49" i="1" s="1"/>
  <c r="R50" i="1" s="1"/>
  <c r="E48" i="1"/>
  <c r="F56" i="1"/>
  <c r="F55" i="1"/>
  <c r="F59" i="1" s="1"/>
  <c r="F51" i="1"/>
  <c r="F50" i="1"/>
  <c r="F48" i="1"/>
  <c r="G56" i="1"/>
  <c r="G55" i="1"/>
  <c r="G59" i="1" s="1"/>
  <c r="G51" i="1"/>
  <c r="G50" i="1"/>
  <c r="T49" i="1" s="1"/>
  <c r="T50" i="1" s="1"/>
  <c r="G48" i="1"/>
  <c r="H56" i="1"/>
  <c r="J66" i="1"/>
  <c r="J73" i="1" s="1"/>
  <c r="I66" i="1"/>
  <c r="H66" i="1"/>
  <c r="G66" i="1"/>
  <c r="E66" i="1"/>
  <c r="F66" i="1"/>
  <c r="D66" i="1"/>
  <c r="J41" i="1"/>
  <c r="I41" i="1"/>
  <c r="H41" i="1"/>
  <c r="G41" i="1"/>
  <c r="E41" i="1"/>
  <c r="F41" i="1"/>
  <c r="D41" i="1"/>
  <c r="J37" i="1"/>
  <c r="I37" i="1"/>
  <c r="H37" i="1"/>
  <c r="G37" i="1"/>
  <c r="E37" i="1"/>
  <c r="F37" i="1"/>
  <c r="D37" i="1"/>
  <c r="I28" i="1"/>
  <c r="H28" i="1"/>
  <c r="G28" i="1"/>
  <c r="E28" i="1"/>
  <c r="F28" i="1"/>
  <c r="I24" i="1"/>
  <c r="H24" i="1"/>
  <c r="G24" i="1"/>
  <c r="E24" i="1"/>
  <c r="F24" i="1"/>
  <c r="D24" i="1"/>
  <c r="I56" i="1"/>
  <c r="I55" i="1"/>
  <c r="I59" i="1" s="1"/>
  <c r="U49" i="1" l="1"/>
  <c r="U50" i="1" s="1"/>
  <c r="H49" i="1"/>
  <c r="H52" i="1"/>
  <c r="K52" i="1" s="1"/>
  <c r="S49" i="1"/>
  <c r="S50" i="1" s="1"/>
  <c r="K111" i="1"/>
  <c r="W123" i="1" s="1"/>
  <c r="J125" i="1"/>
  <c r="K103" i="1"/>
  <c r="W115" i="1" s="1"/>
  <c r="J119" i="1"/>
  <c r="D57" i="1"/>
  <c r="J57" i="1"/>
  <c r="K57" i="1" s="1"/>
  <c r="L57" i="1" s="1"/>
  <c r="G57" i="1"/>
  <c r="H57" i="1"/>
  <c r="E57" i="1"/>
  <c r="D49" i="1"/>
  <c r="F57" i="1"/>
  <c r="D52" i="1"/>
  <c r="E52" i="1"/>
  <c r="F52" i="1"/>
  <c r="G52" i="1"/>
  <c r="F49" i="1"/>
  <c r="K49" i="1" s="1"/>
  <c r="G49" i="1"/>
  <c r="E49" i="1"/>
  <c r="D127" i="1"/>
  <c r="H29" i="1"/>
  <c r="H93" i="1" s="1"/>
  <c r="J43" i="1"/>
  <c r="H43" i="1"/>
  <c r="G53" i="1"/>
  <c r="I29" i="1"/>
  <c r="I93" i="1" s="1"/>
  <c r="I43" i="1"/>
  <c r="J89" i="1"/>
  <c r="K89" i="1" s="1"/>
  <c r="I53" i="1"/>
  <c r="E53" i="1"/>
  <c r="H53" i="1"/>
  <c r="D53" i="1"/>
  <c r="F53" i="1"/>
  <c r="F29" i="1"/>
  <c r="F93" i="1" s="1"/>
  <c r="G43" i="1"/>
  <c r="G29" i="1"/>
  <c r="G93" i="1" s="1"/>
  <c r="D43" i="1"/>
  <c r="F43" i="1"/>
  <c r="E43" i="1"/>
  <c r="I91" i="1" l="1"/>
  <c r="I96" i="1"/>
  <c r="I246" i="1" s="1"/>
  <c r="G91" i="1"/>
  <c r="G96" i="1"/>
  <c r="G246" i="1" s="1"/>
  <c r="F91" i="1"/>
  <c r="F89" i="1"/>
  <c r="F96" i="1"/>
  <c r="F246" i="1" s="1"/>
  <c r="H91" i="1"/>
  <c r="H89" i="1"/>
  <c r="H96" i="1"/>
  <c r="H246" i="1" s="1"/>
  <c r="K125" i="1"/>
  <c r="L111" i="1"/>
  <c r="L103" i="1"/>
  <c r="K119" i="1"/>
  <c r="J91" i="1"/>
  <c r="I89" i="1"/>
  <c r="G89" i="1"/>
  <c r="U152" i="1"/>
  <c r="U155" i="1" s="1"/>
  <c r="V155" i="1" s="1"/>
  <c r="L52" i="1"/>
  <c r="T152" i="1"/>
  <c r="R152" i="1"/>
  <c r="D167" i="1"/>
  <c r="L119" i="1" l="1"/>
  <c r="X115" i="1"/>
  <c r="L125" i="1"/>
  <c r="X123" i="1"/>
  <c r="L49" i="1"/>
  <c r="K91" i="1"/>
  <c r="L91" i="1" s="1"/>
  <c r="L89" i="1"/>
  <c r="W155" i="1"/>
  <c r="T155" i="1"/>
  <c r="I13" i="3"/>
  <c r="J13" i="3"/>
  <c r="W153" i="1" l="1"/>
  <c r="J94" i="1"/>
  <c r="W154" i="1"/>
  <c r="I2" i="3"/>
  <c r="J2" i="3"/>
  <c r="K2" i="3"/>
  <c r="L2" i="3"/>
  <c r="M2" i="3"/>
  <c r="N2" i="3"/>
  <c r="O2" i="3"/>
  <c r="W56" i="1" s="1"/>
  <c r="P2" i="3"/>
  <c r="Q2" i="3"/>
  <c r="X56" i="1" s="1"/>
  <c r="R2" i="3"/>
  <c r="S2" i="3"/>
  <c r="Y56" i="1" s="1"/>
  <c r="I3" i="3"/>
  <c r="J3" i="3"/>
  <c r="K3" i="3"/>
  <c r="L3" i="3"/>
  <c r="M3" i="3"/>
  <c r="N3" i="3"/>
  <c r="O3" i="3"/>
  <c r="P3" i="3"/>
  <c r="Q3" i="3"/>
  <c r="R3" i="3"/>
  <c r="S3" i="3"/>
  <c r="I4" i="3"/>
  <c r="J4" i="3"/>
  <c r="I5" i="3"/>
  <c r="J5" i="3"/>
  <c r="I6" i="3"/>
  <c r="J6" i="3"/>
  <c r="I7" i="3"/>
  <c r="J7" i="3"/>
  <c r="I8" i="3"/>
  <c r="J8" i="3"/>
  <c r="I9" i="3"/>
  <c r="J9" i="3"/>
  <c r="I10" i="3"/>
  <c r="J10" i="3"/>
  <c r="I11" i="3"/>
  <c r="J11" i="3"/>
  <c r="I12" i="3"/>
  <c r="J12" i="3"/>
  <c r="I14" i="3"/>
  <c r="J14" i="3"/>
  <c r="I15" i="3"/>
  <c r="J15" i="3"/>
  <c r="K15" i="3"/>
  <c r="L15" i="3"/>
  <c r="M15" i="3"/>
  <c r="N15" i="3"/>
  <c r="O15" i="3"/>
  <c r="P15" i="3"/>
  <c r="I16" i="3"/>
  <c r="J16" i="3"/>
  <c r="K16" i="3"/>
  <c r="L16" i="3"/>
  <c r="M16" i="3"/>
  <c r="N16" i="3"/>
  <c r="O16" i="3"/>
  <c r="P16" i="3"/>
  <c r="Q16" i="3"/>
  <c r="R16" i="3"/>
  <c r="S16" i="3"/>
  <c r="I17" i="3"/>
  <c r="J17" i="3"/>
  <c r="I18" i="3"/>
  <c r="J18" i="3"/>
  <c r="K18" i="3"/>
  <c r="L18" i="3"/>
  <c r="M18" i="3"/>
  <c r="N18" i="3"/>
  <c r="O18" i="3"/>
  <c r="P18" i="3"/>
  <c r="Q18" i="3"/>
  <c r="R18" i="3"/>
  <c r="S18" i="3"/>
  <c r="I19" i="3"/>
  <c r="J19" i="3"/>
  <c r="K213" i="1" l="1"/>
  <c r="K229" i="1" l="1"/>
  <c r="R12" i="3" s="1"/>
  <c r="K217" i="1"/>
  <c r="K230" i="1" s="1"/>
  <c r="R13" i="3" s="1"/>
  <c r="L213" i="1"/>
  <c r="L229" i="1" s="1"/>
  <c r="K228" i="1"/>
  <c r="R11" i="3" s="1"/>
  <c r="S12" i="3" l="1"/>
  <c r="L217" i="1"/>
  <c r="L228" i="1"/>
  <c r="S11" i="3" s="1"/>
  <c r="L230" i="1" l="1"/>
  <c r="S13" i="3" s="1"/>
  <c r="L112" i="1"/>
  <c r="L105" i="1" s="1"/>
  <c r="J112" i="1"/>
  <c r="J208" i="1" s="1"/>
  <c r="L196" i="1"/>
  <c r="K187" i="1"/>
  <c r="K147" i="1"/>
  <c r="L147" i="1" s="1"/>
  <c r="L58" i="1"/>
  <c r="L142" i="1"/>
  <c r="J142" i="1"/>
  <c r="J245" i="1" s="1"/>
  <c r="D141" i="1"/>
  <c r="L202" i="1" l="1"/>
  <c r="L226" i="1" s="1"/>
  <c r="L245" i="1"/>
  <c r="L187" i="1"/>
  <c r="J110" i="1"/>
  <c r="J108" i="1"/>
  <c r="J106" i="1"/>
  <c r="J124" i="1"/>
  <c r="J123" i="1"/>
  <c r="L107" i="1"/>
  <c r="X119" i="1" s="1"/>
  <c r="L109" i="1"/>
  <c r="X121" i="1" s="1"/>
  <c r="Y55" i="1"/>
  <c r="Y54" i="1" s="1"/>
  <c r="K196" i="1"/>
  <c r="C2869" i="5"/>
  <c r="C2047" i="5"/>
  <c r="F2891" i="5"/>
  <c r="F2817" i="5"/>
  <c r="F2880" i="5"/>
  <c r="F3151" i="5"/>
  <c r="C2852" i="5"/>
  <c r="C2033" i="5"/>
  <c r="C2023" i="5"/>
  <c r="F2904" i="5"/>
  <c r="C3136" i="5"/>
  <c r="F1393" i="5"/>
  <c r="C2267" i="5"/>
  <c r="F2231" i="5"/>
  <c r="C1920" i="5"/>
  <c r="F2921" i="5"/>
  <c r="F2783" i="5"/>
  <c r="C2843" i="5"/>
  <c r="C3086" i="5"/>
  <c r="F2896" i="5"/>
  <c r="C3146" i="5"/>
  <c r="C2621" i="5"/>
  <c r="C3261" i="5"/>
  <c r="F2269" i="5"/>
  <c r="F2051" i="5"/>
  <c r="F3225" i="5"/>
  <c r="C3181" i="5"/>
  <c r="C1963" i="5"/>
  <c r="C2127" i="5"/>
  <c r="F558" i="5"/>
  <c r="F2118" i="5"/>
  <c r="F2036" i="5"/>
  <c r="C2924" i="5"/>
  <c r="F3084" i="5"/>
  <c r="F3226" i="5"/>
  <c r="F3107" i="5"/>
  <c r="F3214" i="5"/>
  <c r="F3081" i="5"/>
  <c r="F3267" i="5"/>
  <c r="F1188" i="5"/>
  <c r="F3070" i="5"/>
  <c r="C2341" i="5"/>
  <c r="C2250" i="5"/>
  <c r="F2802" i="5"/>
  <c r="F3125" i="5"/>
  <c r="C2762" i="5"/>
  <c r="C2804" i="5"/>
  <c r="F3158" i="5"/>
  <c r="C2958" i="5"/>
  <c r="C2808" i="5"/>
  <c r="C3016" i="5"/>
  <c r="C3083" i="5"/>
  <c r="F2433" i="5"/>
  <c r="C2370" i="5"/>
  <c r="C3099" i="5"/>
  <c r="C3045" i="5"/>
  <c r="C1619" i="5"/>
  <c r="F3220" i="5"/>
  <c r="F2884" i="5"/>
  <c r="C1911" i="5"/>
  <c r="F1901" i="5"/>
  <c r="F3132" i="5"/>
  <c r="F2070" i="5"/>
  <c r="F2503" i="5"/>
  <c r="F3154" i="5"/>
  <c r="F2786" i="5"/>
  <c r="C2551" i="5"/>
  <c r="C2737" i="5"/>
  <c r="C2927" i="5"/>
  <c r="C2886" i="5"/>
  <c r="F3049" i="5"/>
  <c r="C3169" i="5"/>
  <c r="C3228" i="5"/>
  <c r="C2989" i="5"/>
  <c r="F2106" i="5"/>
  <c r="C2158" i="5"/>
  <c r="C2689" i="5"/>
  <c r="C2838" i="5"/>
  <c r="C2452" i="5"/>
  <c r="F2387" i="5"/>
  <c r="F2768" i="5"/>
  <c r="F3072" i="5"/>
  <c r="C2373" i="5"/>
  <c r="F3213" i="5"/>
  <c r="C2335" i="5"/>
  <c r="F1808" i="5"/>
  <c r="F2885" i="5"/>
  <c r="C2582" i="5"/>
  <c r="F2627" i="5"/>
  <c r="F1820" i="5"/>
  <c r="C2902" i="5"/>
  <c r="F2361" i="5"/>
  <c r="F2990" i="5"/>
  <c r="F3045" i="5"/>
  <c r="C2303" i="5"/>
  <c r="C2925" i="5"/>
  <c r="C2512" i="5"/>
  <c r="C2555" i="5"/>
  <c r="C3254" i="5"/>
  <c r="F2621" i="5"/>
  <c r="C2884" i="5"/>
  <c r="C1113" i="5"/>
  <c r="C804" i="5"/>
  <c r="F2104" i="5"/>
  <c r="C1972" i="5"/>
  <c r="C2652" i="5"/>
  <c r="C2546" i="5"/>
  <c r="F3069" i="5"/>
  <c r="C2415" i="5"/>
  <c r="C3201" i="5"/>
  <c r="C2242" i="5"/>
  <c r="F2952" i="5"/>
  <c r="C2444" i="5"/>
  <c r="C2431" i="5"/>
  <c r="F3058" i="5"/>
  <c r="F3074" i="5"/>
  <c r="F2289" i="5"/>
  <c r="C2152" i="5"/>
  <c r="F1573" i="5"/>
  <c r="C542" i="5"/>
  <c r="F2864" i="5"/>
  <c r="C1245" i="5"/>
  <c r="C772" i="5"/>
  <c r="C2990" i="5"/>
  <c r="F2661" i="5"/>
  <c r="F3071" i="5"/>
  <c r="F2712" i="5"/>
  <c r="C3015" i="5"/>
  <c r="C2952" i="5"/>
  <c r="C2871" i="5"/>
  <c r="F3019" i="5"/>
  <c r="C3089" i="5"/>
  <c r="C2311" i="5"/>
  <c r="F2792" i="5"/>
  <c r="F2600" i="5"/>
  <c r="C2549" i="5"/>
  <c r="C3229" i="5"/>
  <c r="C3000" i="5"/>
  <c r="C1870" i="5"/>
  <c r="C2780" i="5"/>
  <c r="C3241" i="5"/>
  <c r="F2562" i="5"/>
  <c r="F3027" i="5"/>
  <c r="F2986" i="5"/>
  <c r="C3230" i="5"/>
  <c r="F2779" i="5"/>
  <c r="F2854" i="5"/>
  <c r="F2953" i="5"/>
  <c r="C3013" i="5"/>
  <c r="F2615" i="5"/>
  <c r="F2371" i="5"/>
  <c r="C2699" i="5"/>
  <c r="C2184" i="5"/>
  <c r="F2422" i="5"/>
  <c r="F2226" i="5"/>
  <c r="F2995" i="5"/>
  <c r="C2912" i="5"/>
  <c r="F2275" i="5"/>
  <c r="C3231" i="5"/>
  <c r="C3061" i="5"/>
  <c r="C3115" i="5"/>
  <c r="F2506" i="5"/>
  <c r="C3242" i="5"/>
  <c r="F2743" i="5"/>
  <c r="F2480" i="5"/>
  <c r="F2238" i="5"/>
  <c r="C3223" i="5"/>
  <c r="C2986" i="5"/>
  <c r="C3222" i="5"/>
  <c r="C3026" i="5"/>
  <c r="F2656" i="5"/>
  <c r="F3201" i="5"/>
  <c r="C2701" i="5"/>
  <c r="C2566" i="5"/>
  <c r="C2255" i="5"/>
  <c r="F3110" i="5"/>
  <c r="C3177" i="5"/>
  <c r="C2647" i="5"/>
  <c r="F2795" i="5"/>
  <c r="F2331" i="5"/>
  <c r="F2638" i="5"/>
  <c r="F3089" i="5"/>
  <c r="C2548" i="5"/>
  <c r="F3205" i="5"/>
  <c r="C2630" i="5"/>
  <c r="C2573" i="5"/>
  <c r="C2970" i="5"/>
  <c r="F3028" i="5"/>
  <c r="F2449" i="5"/>
  <c r="C2156" i="5"/>
  <c r="C2606" i="5"/>
  <c r="C2988" i="5"/>
  <c r="C3175" i="5"/>
  <c r="C3126" i="5"/>
  <c r="C3062" i="5"/>
  <c r="F2566" i="5"/>
  <c r="F3143" i="5"/>
  <c r="F2923" i="5"/>
  <c r="C3137" i="5"/>
  <c r="C3098" i="5"/>
  <c r="F2787" i="5"/>
  <c r="F3077" i="5"/>
  <c r="C2378" i="5"/>
  <c r="F2502" i="5"/>
  <c r="F2514" i="5"/>
  <c r="C2993" i="5"/>
  <c r="C2577" i="5"/>
  <c r="C2445" i="5"/>
  <c r="F3184" i="5"/>
  <c r="F2876" i="5"/>
  <c r="C2941" i="5"/>
  <c r="C3101" i="5"/>
  <c r="C3069" i="5"/>
  <c r="C3147" i="5"/>
  <c r="C3021" i="5"/>
  <c r="C2253" i="5"/>
  <c r="F1890" i="5"/>
  <c r="F3130" i="5"/>
  <c r="F2985" i="5"/>
  <c r="C1891" i="5"/>
  <c r="F3159" i="5"/>
  <c r="F3114" i="5"/>
  <c r="C3029" i="5"/>
  <c r="F2608" i="5"/>
  <c r="C2628" i="5"/>
  <c r="F1974" i="5"/>
  <c r="C2150" i="5"/>
  <c r="F2636" i="5"/>
  <c r="C2353" i="5"/>
  <c r="C2437" i="5"/>
  <c r="C2180" i="5"/>
  <c r="C1600" i="5"/>
  <c r="C1875" i="5"/>
  <c r="F1842" i="5"/>
  <c r="C2191" i="5"/>
  <c r="C2487" i="5"/>
  <c r="C2626" i="5"/>
  <c r="F2948" i="5"/>
  <c r="F2005" i="5"/>
  <c r="F3112" i="5"/>
  <c r="C2623" i="5"/>
  <c r="F1008" i="5"/>
  <c r="F2358" i="5"/>
  <c r="C2226" i="5"/>
  <c r="F1010" i="5"/>
  <c r="C2938" i="5"/>
  <c r="C1967" i="5"/>
  <c r="F2243" i="5"/>
  <c r="C1677" i="5"/>
  <c r="F3262" i="5"/>
  <c r="F2914" i="5"/>
  <c r="F2191" i="5"/>
  <c r="C2293" i="5"/>
  <c r="F2872" i="5"/>
  <c r="C3082" i="5"/>
  <c r="C2911" i="5"/>
  <c r="C2846" i="5"/>
  <c r="C2088" i="5"/>
  <c r="F3244" i="5"/>
  <c r="F2527" i="5"/>
  <c r="C2700" i="5"/>
  <c r="C2657" i="5"/>
  <c r="C3160" i="5"/>
  <c r="C1795" i="5"/>
  <c r="C3004" i="5"/>
  <c r="C3109" i="5"/>
  <c r="C2556" i="5"/>
  <c r="C2558" i="5"/>
  <c r="F2603" i="5"/>
  <c r="C2833" i="5"/>
  <c r="F2808" i="5"/>
  <c r="F2996" i="5"/>
  <c r="C3080" i="5"/>
  <c r="F2516" i="5"/>
  <c r="F2285" i="5"/>
  <c r="C3121" i="5"/>
  <c r="C2604" i="5"/>
  <c r="C2758" i="5"/>
  <c r="F2999" i="5"/>
  <c r="F3011" i="5"/>
  <c r="F1289" i="5"/>
  <c r="C2526" i="5"/>
  <c r="C582" i="5"/>
  <c r="F3153" i="5"/>
  <c r="F2815" i="5"/>
  <c r="F2959" i="5"/>
  <c r="F2901" i="5"/>
  <c r="F2540" i="5"/>
  <c r="C3239" i="5"/>
  <c r="C2574" i="5"/>
  <c r="C2613" i="5"/>
  <c r="F3004" i="5"/>
  <c r="F2881" i="5"/>
  <c r="C3226" i="5"/>
  <c r="C1400" i="5"/>
  <c r="F3018" i="5"/>
  <c r="F2840" i="5"/>
  <c r="C3150" i="5"/>
  <c r="C2247" i="5"/>
  <c r="C3036" i="5"/>
  <c r="F2565" i="5"/>
  <c r="C3044" i="5"/>
  <c r="F2632" i="5"/>
  <c r="F3187" i="5"/>
  <c r="F3215" i="5"/>
  <c r="F2613" i="5"/>
  <c r="C2705" i="5"/>
  <c r="C2412" i="5"/>
  <c r="C2747" i="5"/>
  <c r="F3075" i="5"/>
  <c r="C2853" i="5"/>
  <c r="C2044" i="5"/>
  <c r="F3100" i="5"/>
  <c r="F3239" i="5"/>
  <c r="C3250" i="5"/>
  <c r="F2936" i="5"/>
  <c r="C2770" i="5"/>
  <c r="C1904" i="5"/>
  <c r="F2354" i="5"/>
  <c r="F2829" i="5"/>
  <c r="F2701" i="5"/>
  <c r="F1877" i="5"/>
  <c r="F3002" i="5"/>
  <c r="C3224" i="5"/>
  <c r="F2889" i="5"/>
  <c r="F2984" i="5"/>
  <c r="F2493" i="5"/>
  <c r="C3235" i="5"/>
  <c r="C3047" i="5"/>
  <c r="F2157" i="5"/>
  <c r="C1810" i="5"/>
  <c r="C2798" i="5"/>
  <c r="C2841" i="5"/>
  <c r="F2253" i="5"/>
  <c r="F2208" i="5"/>
  <c r="F2920" i="5"/>
  <c r="F2797" i="5"/>
  <c r="C2277" i="5"/>
  <c r="C2675" i="5"/>
  <c r="F2073" i="5"/>
  <c r="C3073" i="5"/>
  <c r="F2697" i="5"/>
  <c r="C3103" i="5"/>
  <c r="C1089" i="5"/>
  <c r="C2268" i="5"/>
  <c r="F1514" i="5"/>
  <c r="C3171" i="5"/>
  <c r="F2856" i="5"/>
  <c r="F3144" i="5"/>
  <c r="C2997" i="5"/>
  <c r="F3242" i="5"/>
  <c r="F3145" i="5"/>
  <c r="F2457" i="5"/>
  <c r="F3222" i="5"/>
  <c r="C2539" i="5"/>
  <c r="C2974" i="5"/>
  <c r="C2740" i="5"/>
  <c r="F1117" i="5"/>
  <c r="C3144" i="5"/>
  <c r="F2862" i="5"/>
  <c r="C2729" i="5"/>
  <c r="C1864" i="5"/>
  <c r="F3098" i="5"/>
  <c r="C2682" i="5"/>
  <c r="F3241" i="5"/>
  <c r="C2828" i="5"/>
  <c r="F2852" i="5"/>
  <c r="F3014" i="5"/>
  <c r="F2941" i="5"/>
  <c r="F2874" i="5"/>
  <c r="C3189" i="5"/>
  <c r="C3187" i="5"/>
  <c r="F2951" i="5"/>
  <c r="C3134" i="5"/>
  <c r="C2498" i="5"/>
  <c r="C2515" i="5"/>
  <c r="C3158" i="5"/>
  <c r="C2254" i="5"/>
  <c r="C3076" i="5"/>
  <c r="C1048" i="5"/>
  <c r="F3150" i="5"/>
  <c r="F2698" i="5"/>
  <c r="F2307" i="5"/>
  <c r="F2826" i="5"/>
  <c r="C2338" i="5"/>
  <c r="F2739" i="5"/>
  <c r="C3267" i="5"/>
  <c r="C2786" i="5"/>
  <c r="F2821" i="5"/>
  <c r="F3197" i="5"/>
  <c r="C2534" i="5"/>
  <c r="C3055" i="5"/>
  <c r="C3156" i="5"/>
  <c r="C3046" i="5"/>
  <c r="F3209" i="5"/>
  <c r="C2921" i="5"/>
  <c r="F1921" i="5"/>
  <c r="C3216" i="5"/>
  <c r="F3013" i="5"/>
  <c r="F2520" i="5"/>
  <c r="C3130" i="5"/>
  <c r="F2556" i="5"/>
  <c r="F2886" i="5"/>
  <c r="F2300" i="5"/>
  <c r="F1725" i="5"/>
  <c r="C2559" i="5"/>
  <c r="F2956" i="5"/>
  <c r="F2616" i="5"/>
  <c r="C2954" i="5"/>
  <c r="C1621" i="5"/>
  <c r="C1539" i="5"/>
  <c r="F1611" i="5"/>
  <c r="C2862" i="5"/>
  <c r="C2021" i="5"/>
  <c r="C3145" i="5"/>
  <c r="C2670" i="5"/>
  <c r="F2774" i="5"/>
  <c r="C2596" i="5"/>
  <c r="F3193" i="5"/>
  <c r="C2287" i="5"/>
  <c r="C3114" i="5"/>
  <c r="F2850" i="5"/>
  <c r="C2469" i="5"/>
  <c r="C2308" i="5"/>
  <c r="F2964" i="5"/>
  <c r="F1230" i="5"/>
  <c r="C2505" i="5"/>
  <c r="C3153" i="5"/>
  <c r="F2576" i="5"/>
  <c r="F2833" i="5"/>
  <c r="F2421" i="5"/>
  <c r="F3230" i="5"/>
  <c r="F2261" i="5"/>
  <c r="F2511" i="5"/>
  <c r="C1564" i="5"/>
  <c r="F2020" i="5"/>
  <c r="C2867" i="5"/>
  <c r="C2709" i="5"/>
  <c r="C3165" i="5"/>
  <c r="F1950" i="5"/>
  <c r="C2975" i="5"/>
  <c r="C3119" i="5"/>
  <c r="C2495" i="5"/>
  <c r="C2918" i="5"/>
  <c r="F3090" i="5"/>
  <c r="F3118" i="5"/>
  <c r="C2717" i="5"/>
  <c r="F3234" i="5"/>
  <c r="F2991" i="5"/>
  <c r="C2718" i="5"/>
  <c r="F2076" i="5"/>
  <c r="C2666" i="5"/>
  <c r="F2764" i="5"/>
  <c r="C2714" i="5"/>
  <c r="F2631" i="5"/>
  <c r="C3068" i="5"/>
  <c r="C3043" i="5"/>
  <c r="C3030" i="5"/>
  <c r="C2015" i="5"/>
  <c r="F2757" i="5"/>
  <c r="F2591" i="5"/>
  <c r="F2264" i="5"/>
  <c r="F3060" i="5"/>
  <c r="F1754" i="5"/>
  <c r="F1768" i="5"/>
  <c r="C1017" i="5"/>
  <c r="F1751" i="5"/>
  <c r="C2529" i="5"/>
  <c r="F2906" i="5"/>
  <c r="F1711" i="5"/>
  <c r="C993" i="5"/>
  <c r="C2161" i="5"/>
  <c r="C2269" i="5"/>
  <c r="C2943" i="5"/>
  <c r="C3218" i="5"/>
  <c r="F3039" i="5"/>
  <c r="C3020" i="5"/>
  <c r="F2311" i="5"/>
  <c r="F2844" i="5"/>
  <c r="F2804" i="5"/>
  <c r="F812" i="5"/>
  <c r="F2781" i="5"/>
  <c r="F3000" i="5"/>
  <c r="C3142" i="5"/>
  <c r="C3182" i="5"/>
  <c r="C1873" i="5"/>
  <c r="C3188" i="5"/>
  <c r="C2870" i="5"/>
  <c r="C2972" i="5"/>
  <c r="F2776" i="5"/>
  <c r="F2328" i="5"/>
  <c r="C2199" i="5"/>
  <c r="C2964" i="5"/>
  <c r="C3238" i="5"/>
  <c r="C1663" i="5"/>
  <c r="C3094" i="5"/>
  <c r="F3010" i="5"/>
  <c r="C3085" i="5"/>
  <c r="F2869" i="5"/>
  <c r="F2524" i="5"/>
  <c r="C2279" i="5"/>
  <c r="F3005" i="5"/>
  <c r="F3231" i="5"/>
  <c r="F2982" i="5"/>
  <c r="C2633" i="5"/>
  <c r="F2396" i="5"/>
  <c r="C2081" i="5"/>
  <c r="C2695" i="5"/>
  <c r="F3185" i="5"/>
  <c r="F2740" i="5"/>
  <c r="F3038" i="5"/>
  <c r="F3255" i="5"/>
  <c r="C3225" i="5"/>
  <c r="C2686" i="5"/>
  <c r="F3128" i="5"/>
  <c r="C1906" i="5"/>
  <c r="C2791" i="5"/>
  <c r="F2109" i="5"/>
  <c r="F2962" i="5"/>
  <c r="F3032" i="5"/>
  <c r="F2866" i="5"/>
  <c r="F3195" i="5"/>
  <c r="C2948" i="5"/>
  <c r="F2893" i="5"/>
  <c r="C2863" i="5"/>
  <c r="F2958" i="5"/>
  <c r="C2646" i="5"/>
  <c r="F3180" i="5"/>
  <c r="C2473" i="5"/>
  <c r="F3091" i="5"/>
  <c r="C2785" i="5"/>
  <c r="C2457" i="5"/>
  <c r="F2722" i="5"/>
  <c r="F3133" i="5"/>
  <c r="C2903" i="5"/>
  <c r="C2405" i="5"/>
  <c r="F1644" i="5"/>
  <c r="C2793" i="5"/>
  <c r="F811" i="5"/>
  <c r="C3090" i="5"/>
  <c r="C3059" i="5"/>
  <c r="F2510" i="5"/>
  <c r="C3249" i="5"/>
  <c r="C2545" i="5"/>
  <c r="F3041" i="5"/>
  <c r="F3176" i="5"/>
  <c r="C2859" i="5"/>
  <c r="C3104" i="5"/>
  <c r="C2917" i="5"/>
  <c r="C3210" i="5"/>
  <c r="C1754" i="5"/>
  <c r="C2211" i="5"/>
  <c r="C1453" i="5"/>
  <c r="F2310" i="5"/>
  <c r="C2922" i="5"/>
  <c r="C2468" i="5"/>
  <c r="C2868" i="5"/>
  <c r="C2926" i="5"/>
  <c r="F2724" i="5"/>
  <c r="F2533" i="5"/>
  <c r="F3216" i="5"/>
  <c r="C2981" i="5"/>
  <c r="C2775" i="5"/>
  <c r="C3051" i="5"/>
  <c r="F3173" i="5"/>
  <c r="C2503" i="5"/>
  <c r="F2103" i="5"/>
  <c r="F2925" i="5"/>
  <c r="C2586" i="5"/>
  <c r="C3057" i="5"/>
  <c r="F2642" i="5"/>
  <c r="C3100" i="5"/>
  <c r="C2625" i="5"/>
  <c r="C2603" i="5"/>
  <c r="F3079" i="5"/>
  <c r="C2945" i="5"/>
  <c r="C2983" i="5"/>
  <c r="C1855" i="5"/>
  <c r="F2477" i="5"/>
  <c r="C2854" i="5"/>
  <c r="F927" i="5"/>
  <c r="F2594" i="5"/>
  <c r="C1319" i="5"/>
  <c r="C2334" i="5"/>
  <c r="F3161" i="5"/>
  <c r="C3123" i="5"/>
  <c r="F2381" i="5"/>
  <c r="F2438" i="5"/>
  <c r="F2526" i="5"/>
  <c r="F2927" i="5"/>
  <c r="F1903" i="5"/>
  <c r="C2677" i="5"/>
  <c r="C3107" i="5"/>
  <c r="F1597" i="5"/>
  <c r="C3179" i="5"/>
  <c r="C2894" i="5"/>
  <c r="F1718" i="5"/>
  <c r="C2872" i="5"/>
  <c r="C1244" i="5"/>
  <c r="C3124" i="5"/>
  <c r="F2543" i="5"/>
  <c r="C2532" i="5"/>
  <c r="C3196" i="5"/>
  <c r="F2971" i="5"/>
  <c r="C2426" i="5"/>
  <c r="C757" i="5"/>
  <c r="C2754" i="5"/>
  <c r="F1532" i="5"/>
  <c r="F3268" i="5"/>
  <c r="F2140" i="5"/>
  <c r="C2810" i="5"/>
  <c r="F2835" i="5"/>
  <c r="C1524" i="5"/>
  <c r="C2458" i="5"/>
  <c r="F1987" i="5"/>
  <c r="C2423" i="5"/>
  <c r="C2726" i="5"/>
  <c r="F2554" i="5"/>
  <c r="C2814" i="5"/>
  <c r="F2730" i="5"/>
  <c r="F2974" i="5"/>
  <c r="C2368" i="5"/>
  <c r="F3131" i="5"/>
  <c r="C2259" i="5"/>
  <c r="F2756" i="5"/>
  <c r="F2325" i="5"/>
  <c r="C2217" i="5"/>
  <c r="F3044" i="5"/>
  <c r="C2836" i="5"/>
  <c r="F2726" i="5"/>
  <c r="C2914" i="5"/>
  <c r="C2781" i="5"/>
  <c r="C3097" i="5"/>
  <c r="C3010" i="5"/>
  <c r="C2769" i="5"/>
  <c r="F3059" i="5"/>
  <c r="F2599" i="5"/>
  <c r="F3167" i="5"/>
  <c r="F2168" i="5"/>
  <c r="C2282" i="5"/>
  <c r="F3251" i="5"/>
  <c r="C2213" i="5"/>
  <c r="F2790" i="5"/>
  <c r="F2733" i="5"/>
  <c r="F3260" i="5"/>
  <c r="F3142" i="5"/>
  <c r="F1797" i="5"/>
  <c r="C2317" i="5"/>
  <c r="C2632" i="5"/>
  <c r="C2937" i="5"/>
  <c r="C1146" i="5"/>
  <c r="F2755" i="5"/>
  <c r="F3235" i="5"/>
  <c r="F3119" i="5"/>
  <c r="C3065" i="5"/>
  <c r="C2779" i="5"/>
  <c r="F2196" i="5"/>
  <c r="F3108" i="5"/>
  <c r="F2393" i="5"/>
  <c r="C2004" i="5"/>
  <c r="C3243" i="5"/>
  <c r="C920" i="5"/>
  <c r="C1713" i="5"/>
  <c r="F3210" i="5"/>
  <c r="C2542" i="5"/>
  <c r="F3246" i="5"/>
  <c r="F2961" i="5"/>
  <c r="C2702" i="5"/>
  <c r="F2762" i="5"/>
  <c r="C2761" i="5"/>
  <c r="C2764" i="5"/>
  <c r="C3133" i="5"/>
  <c r="C2820" i="5"/>
  <c r="F3148" i="5"/>
  <c r="C2030" i="5"/>
  <c r="F1829" i="5"/>
  <c r="C1829" i="5"/>
  <c r="F2801" i="5"/>
  <c r="C3019" i="5"/>
  <c r="F3178" i="5"/>
  <c r="C3186" i="5"/>
  <c r="C2668" i="5"/>
  <c r="C3033" i="5"/>
  <c r="C2861" i="5"/>
  <c r="F1280" i="5"/>
  <c r="F2883" i="5"/>
  <c r="C2751" i="5"/>
  <c r="C2385" i="5"/>
  <c r="C1597" i="5"/>
  <c r="C2845" i="5"/>
  <c r="F2641" i="5"/>
  <c r="C2309" i="5"/>
  <c r="C3072" i="5"/>
  <c r="C1991" i="5"/>
  <c r="C2561" i="5"/>
  <c r="C3166" i="5"/>
  <c r="F1945" i="5"/>
  <c r="F2620" i="5"/>
  <c r="F3102" i="5"/>
  <c r="C3240" i="5"/>
  <c r="F2865" i="5"/>
  <c r="F3245" i="5"/>
  <c r="F2303" i="5"/>
  <c r="F3022" i="5"/>
  <c r="F2339" i="5"/>
  <c r="C2898" i="5"/>
  <c r="C2346" i="5"/>
  <c r="C1938" i="5"/>
  <c r="C2653" i="5"/>
  <c r="C1644" i="5"/>
  <c r="C2285" i="5"/>
  <c r="F2389" i="5"/>
  <c r="F2390" i="5"/>
  <c r="C2724" i="5"/>
  <c r="F2838" i="5"/>
  <c r="F1408" i="5"/>
  <c r="F3183" i="5"/>
  <c r="F3080" i="5"/>
  <c r="F2534" i="5"/>
  <c r="C2719" i="5"/>
  <c r="C1031" i="5"/>
  <c r="C2215" i="5"/>
  <c r="C405" i="5"/>
  <c r="F3113" i="5"/>
  <c r="F2898" i="5"/>
  <c r="F2107" i="5"/>
  <c r="C2721" i="5"/>
  <c r="C2650" i="5"/>
  <c r="F2960" i="5"/>
  <c r="C2492" i="5"/>
  <c r="F2707" i="5"/>
  <c r="C3152" i="5"/>
  <c r="F2546" i="5"/>
  <c r="F2482" i="5"/>
  <c r="F1551" i="5"/>
  <c r="C1811" i="5"/>
  <c r="C1652" i="5"/>
  <c r="F2892" i="5"/>
  <c r="F3174" i="5"/>
  <c r="F3199" i="5"/>
  <c r="F3141" i="5"/>
  <c r="C2324" i="5"/>
  <c r="F2912" i="5"/>
  <c r="F1580" i="5"/>
  <c r="C2530" i="5"/>
  <c r="C2361" i="5"/>
  <c r="C3031" i="5"/>
  <c r="C3093" i="5"/>
  <c r="C3053" i="5"/>
  <c r="C2801" i="5"/>
  <c r="C3268" i="5"/>
  <c r="F3236" i="5"/>
  <c r="C3084" i="5"/>
  <c r="F2351" i="5"/>
  <c r="C2892" i="5"/>
  <c r="F2778" i="5"/>
  <c r="C2307" i="5"/>
  <c r="C3263" i="5"/>
  <c r="C2432" i="5"/>
  <c r="C3206" i="5"/>
  <c r="F3085" i="5"/>
  <c r="C3075" i="5"/>
  <c r="C2450" i="5"/>
  <c r="C3252" i="5"/>
  <c r="C2821" i="5"/>
  <c r="C3256" i="5"/>
  <c r="F3115" i="5"/>
  <c r="C2634" i="5"/>
  <c r="C2245" i="5"/>
  <c r="C1487" i="5"/>
  <c r="F2935" i="5"/>
  <c r="F1489" i="5"/>
  <c r="C2467" i="5"/>
  <c r="C2879" i="5"/>
  <c r="C3135" i="5"/>
  <c r="F3232" i="5"/>
  <c r="C3041" i="5"/>
  <c r="C3219" i="5"/>
  <c r="C3221" i="5"/>
  <c r="F3061" i="5"/>
  <c r="F2796" i="5"/>
  <c r="C2803" i="5"/>
  <c r="F3203" i="5"/>
  <c r="F2863" i="5"/>
  <c r="F3157" i="5"/>
  <c r="F2135" i="5"/>
  <c r="C2660" i="5"/>
  <c r="C2330" i="5"/>
  <c r="C3042" i="5"/>
  <c r="C3002" i="5"/>
  <c r="F2940" i="5"/>
  <c r="F2771" i="5"/>
  <c r="C3106" i="5"/>
  <c r="F3067" i="5"/>
  <c r="C3096" i="5"/>
  <c r="C2584" i="5"/>
  <c r="C3034" i="5"/>
  <c r="F3029" i="5"/>
  <c r="C2089" i="5"/>
  <c r="F2918" i="5"/>
  <c r="F2709" i="5"/>
  <c r="F1429" i="5"/>
  <c r="F2235" i="5"/>
  <c r="C2055" i="5"/>
  <c r="F2486" i="5"/>
  <c r="C2540" i="5"/>
  <c r="C3138" i="5"/>
  <c r="C3038" i="5"/>
  <c r="C3125" i="5"/>
  <c r="C2829" i="5"/>
  <c r="C2620" i="5"/>
  <c r="C3233" i="5"/>
  <c r="C2349" i="5"/>
  <c r="F2775" i="5"/>
  <c r="F2926" i="5"/>
  <c r="F3164" i="5"/>
  <c r="F2592" i="5"/>
  <c r="C3037" i="5"/>
  <c r="F3123" i="5"/>
  <c r="F2634" i="5"/>
  <c r="C3095" i="5"/>
  <c r="C2915" i="5"/>
  <c r="C2889" i="5"/>
  <c r="F2845" i="5"/>
  <c r="F2071" i="5"/>
  <c r="F2672" i="5"/>
  <c r="F3182" i="5"/>
  <c r="C2965" i="5"/>
  <c r="C3025" i="5"/>
  <c r="F2695" i="5"/>
  <c r="C2104" i="5"/>
  <c r="F2782" i="5"/>
  <c r="F2813" i="5"/>
  <c r="F2395" i="5"/>
  <c r="C2742" i="5"/>
  <c r="F2203" i="5"/>
  <c r="C1190" i="5"/>
  <c r="F2400" i="5"/>
  <c r="F2199" i="5"/>
  <c r="F1729" i="5"/>
  <c r="F640" i="5"/>
  <c r="C2750" i="5"/>
  <c r="F2992" i="5"/>
  <c r="C2865" i="5"/>
  <c r="F2509" i="5"/>
  <c r="F1840" i="5"/>
  <c r="F3221" i="5"/>
  <c r="C3023" i="5"/>
  <c r="F2832" i="5"/>
  <c r="C2466" i="5"/>
  <c r="C3078" i="5"/>
  <c r="C3005" i="5"/>
  <c r="F2200" i="5"/>
  <c r="F2178" i="5"/>
  <c r="C2002" i="5"/>
  <c r="F2478" i="5"/>
  <c r="F2997" i="5"/>
  <c r="F3068" i="5"/>
  <c r="C3113" i="5"/>
  <c r="F2972" i="5"/>
  <c r="F2499" i="5"/>
  <c r="C3193" i="5"/>
  <c r="C3194" i="5"/>
  <c r="C2420" i="5"/>
  <c r="C3200" i="5"/>
  <c r="F2980" i="5"/>
  <c r="C3066" i="5"/>
  <c r="F2839" i="5"/>
  <c r="F2766" i="5"/>
  <c r="C2654" i="5"/>
  <c r="F3217" i="5"/>
  <c r="F3169" i="5"/>
  <c r="F2932" i="5"/>
  <c r="C2890" i="5"/>
  <c r="F2657" i="5"/>
  <c r="F2455" i="5"/>
  <c r="C2066" i="5"/>
  <c r="F2994" i="5"/>
  <c r="C2830" i="5"/>
  <c r="F2799" i="5"/>
  <c r="C2194" i="5"/>
  <c r="F3171" i="5"/>
  <c r="C3199" i="5"/>
  <c r="F2519" i="5"/>
  <c r="F1527" i="5"/>
  <c r="C2678" i="5"/>
  <c r="C1977" i="5"/>
  <c r="C2550" i="5"/>
  <c r="C3063" i="5"/>
  <c r="C3131" i="5"/>
  <c r="F2853" i="5"/>
  <c r="C2519" i="5"/>
  <c r="C2565" i="5"/>
  <c r="F2981" i="5"/>
  <c r="C3245" i="5"/>
  <c r="F3188" i="5"/>
  <c r="C2936" i="5"/>
  <c r="C1817" i="5"/>
  <c r="F2911" i="5"/>
  <c r="C1902" i="5"/>
  <c r="F3047" i="5"/>
  <c r="C2908" i="5"/>
  <c r="F2963" i="5"/>
  <c r="C3074" i="5"/>
  <c r="F2674" i="5"/>
  <c r="F3121" i="5"/>
  <c r="C1889" i="5"/>
  <c r="C1802" i="5"/>
  <c r="C2874" i="5"/>
  <c r="F3065" i="5"/>
  <c r="C1676" i="5"/>
  <c r="F3026" i="5"/>
  <c r="F3254" i="5"/>
  <c r="C2806" i="5"/>
  <c r="C2618" i="5"/>
  <c r="C2899" i="5"/>
  <c r="F3139" i="5"/>
  <c r="C2175" i="5"/>
  <c r="C2888" i="5"/>
  <c r="F2851" i="5"/>
  <c r="F2663" i="5"/>
  <c r="C3052" i="5"/>
  <c r="F2623" i="5"/>
  <c r="C2535" i="5"/>
  <c r="C2252" i="5"/>
  <c r="C3141" i="5"/>
  <c r="F2617" i="5"/>
  <c r="F2392" i="5"/>
  <c r="C2616" i="5"/>
  <c r="F2530" i="5"/>
  <c r="F2173" i="5"/>
  <c r="C2585" i="5"/>
  <c r="C2212" i="5"/>
  <c r="C3191" i="5"/>
  <c r="C2692" i="5"/>
  <c r="F2760" i="5"/>
  <c r="C2147" i="5"/>
  <c r="C2822" i="5"/>
  <c r="C3071" i="5"/>
  <c r="F3066" i="5"/>
  <c r="F2922" i="5"/>
  <c r="C2909" i="5"/>
  <c r="C2022" i="5"/>
  <c r="F2710" i="5"/>
  <c r="C1387" i="5"/>
  <c r="F2123" i="5"/>
  <c r="F1296" i="5"/>
  <c r="C1781" i="5"/>
  <c r="C3247" i="5"/>
  <c r="F2938" i="5"/>
  <c r="F2770" i="5"/>
  <c r="F2934" i="5"/>
  <c r="C2698" i="5"/>
  <c r="F2286" i="5"/>
  <c r="F2677" i="5"/>
  <c r="F2223" i="5"/>
  <c r="C2665" i="5"/>
  <c r="F3062" i="5"/>
  <c r="F2236" i="5"/>
  <c r="F2291" i="5"/>
  <c r="C2397" i="5"/>
  <c r="F2558" i="5"/>
  <c r="C3208" i="5"/>
  <c r="F2266" i="5"/>
  <c r="F2403" i="5"/>
  <c r="F2313" i="5"/>
  <c r="C191" i="5"/>
  <c r="F431" i="5"/>
  <c r="F712" i="5"/>
  <c r="C2697" i="5"/>
  <c r="F2583" i="5"/>
  <c r="C2919" i="5"/>
  <c r="F2342" i="5"/>
  <c r="C2792" i="5"/>
  <c r="F3088" i="5"/>
  <c r="C2520" i="5"/>
  <c r="C3056" i="5"/>
  <c r="F2798" i="5"/>
  <c r="C2221" i="5"/>
  <c r="C2557" i="5"/>
  <c r="F1833" i="5"/>
  <c r="C518" i="5"/>
  <c r="F1407" i="5"/>
  <c r="C70" i="5"/>
  <c r="C2012" i="5"/>
  <c r="C2614" i="5"/>
  <c r="F2559" i="5"/>
  <c r="F2975" i="5"/>
  <c r="F1770" i="5"/>
  <c r="C3127" i="5"/>
  <c r="F2102" i="5"/>
  <c r="C2655" i="5"/>
  <c r="F3194" i="5"/>
  <c r="C2878" i="5"/>
  <c r="F1689" i="5"/>
  <c r="F3117" i="5"/>
  <c r="F189" i="5"/>
  <c r="F3228" i="5"/>
  <c r="F1257" i="5"/>
  <c r="F2728" i="5"/>
  <c r="F84" i="5"/>
  <c r="C2703" i="5"/>
  <c r="C2947" i="5"/>
  <c r="F3147" i="5"/>
  <c r="C3122" i="5"/>
  <c r="F1875" i="5"/>
  <c r="F2458" i="5"/>
  <c r="C2956" i="5"/>
  <c r="F2176" i="5"/>
  <c r="F2758" i="5"/>
  <c r="F2843" i="5"/>
  <c r="F2427" i="5"/>
  <c r="C1892" i="5"/>
  <c r="F2167" i="5"/>
  <c r="F2153" i="5"/>
  <c r="F2464" i="5"/>
  <c r="C777" i="5"/>
  <c r="F2323" i="5"/>
  <c r="C1966" i="5"/>
  <c r="F2939" i="5"/>
  <c r="C1389" i="5"/>
  <c r="C1716" i="5"/>
  <c r="F2979" i="5"/>
  <c r="F2349" i="5"/>
  <c r="F3021" i="5"/>
  <c r="F2630" i="5"/>
  <c r="C2645" i="5"/>
  <c r="F2694" i="5"/>
  <c r="C2553" i="5"/>
  <c r="F2595" i="5"/>
  <c r="C2168" i="5"/>
  <c r="F1525" i="5"/>
  <c r="F2406" i="5"/>
  <c r="C2031" i="5"/>
  <c r="C649" i="5"/>
  <c r="C357" i="5"/>
  <c r="C457" i="5"/>
  <c r="C1730" i="5"/>
  <c r="C2883" i="5"/>
  <c r="F3207" i="5"/>
  <c r="C2641" i="5"/>
  <c r="F545" i="5"/>
  <c r="F2028" i="5"/>
  <c r="C2688" i="5"/>
  <c r="F2370" i="5"/>
  <c r="C2690" i="5"/>
  <c r="F1341" i="5"/>
  <c r="F2294" i="5"/>
  <c r="C1788" i="5"/>
  <c r="F2736" i="5"/>
  <c r="F2442" i="5"/>
  <c r="F2803" i="5"/>
  <c r="C2478" i="5"/>
  <c r="F1149" i="5"/>
  <c r="F1691" i="5"/>
  <c r="F1112" i="5"/>
  <c r="C2980" i="5"/>
  <c r="F2401" i="5"/>
  <c r="C3012" i="5"/>
  <c r="C2436" i="5"/>
  <c r="C2399" i="5"/>
  <c r="C1369" i="5"/>
  <c r="C1196" i="5"/>
  <c r="F2271" i="5"/>
  <c r="F2895" i="5"/>
  <c r="C2306" i="5"/>
  <c r="F2644" i="5"/>
  <c r="C1002" i="5"/>
  <c r="F2068" i="5"/>
  <c r="C915" i="5"/>
  <c r="F1548" i="5"/>
  <c r="F2054" i="5"/>
  <c r="C2299" i="5"/>
  <c r="F2619" i="5"/>
  <c r="F1933" i="5"/>
  <c r="C1678" i="5"/>
  <c r="F2504" i="5"/>
  <c r="C2987" i="5"/>
  <c r="C2995" i="5"/>
  <c r="C2957" i="5"/>
  <c r="C2807" i="5"/>
  <c r="C1969" i="5"/>
  <c r="F2625" i="5"/>
  <c r="C2985" i="5"/>
  <c r="F3156" i="5"/>
  <c r="F2187" i="5"/>
  <c r="C3117" i="5"/>
  <c r="F2513" i="5"/>
  <c r="C2272" i="5"/>
  <c r="F1971" i="5"/>
  <c r="C2499" i="5"/>
  <c r="C2896" i="5"/>
  <c r="C832" i="5"/>
  <c r="F3012" i="5"/>
  <c r="C1062" i="5"/>
  <c r="C2490" i="5"/>
  <c r="F2258" i="5"/>
  <c r="F2715" i="5"/>
  <c r="C2907" i="5"/>
  <c r="F2800" i="5"/>
  <c r="C2794" i="5"/>
  <c r="C2684" i="5"/>
  <c r="F2529" i="5"/>
  <c r="F2814" i="5"/>
  <c r="C3203" i="5"/>
  <c r="F3007" i="5"/>
  <c r="F2977" i="5"/>
  <c r="F1475" i="5"/>
  <c r="C3018" i="5"/>
  <c r="C652" i="5"/>
  <c r="F2425" i="5"/>
  <c r="F1583" i="5"/>
  <c r="C3007" i="5"/>
  <c r="F3172" i="5"/>
  <c r="F2568" i="5"/>
  <c r="F2942" i="5"/>
  <c r="F2459" i="5"/>
  <c r="C2441" i="5"/>
  <c r="F2163" i="5"/>
  <c r="C2844" i="5"/>
  <c r="F3109" i="5"/>
  <c r="C2129" i="5"/>
  <c r="C1595" i="5"/>
  <c r="C1934" i="5"/>
  <c r="C1502" i="5"/>
  <c r="F1867" i="5"/>
  <c r="F2010" i="5"/>
  <c r="F3196" i="5"/>
  <c r="C3035" i="5"/>
  <c r="F2732" i="5"/>
  <c r="C2715" i="5"/>
  <c r="C2527" i="5"/>
  <c r="C2772" i="5"/>
  <c r="C2713" i="5"/>
  <c r="F2678" i="5"/>
  <c r="F3265" i="5"/>
  <c r="C3195" i="5"/>
  <c r="C2568" i="5"/>
  <c r="C1962" i="5"/>
  <c r="F1406" i="5"/>
  <c r="F2346" i="5"/>
  <c r="C3167" i="5"/>
  <c r="F3087" i="5"/>
  <c r="C2508" i="5"/>
  <c r="C1721" i="5"/>
  <c r="C1940" i="5"/>
  <c r="C3049" i="5"/>
  <c r="F1353" i="5"/>
  <c r="C2805" i="5"/>
  <c r="C2857" i="5"/>
  <c r="F2209" i="5"/>
  <c r="C2056" i="5"/>
  <c r="C1439" i="5"/>
  <c r="F1876" i="5"/>
  <c r="C3091" i="5"/>
  <c r="C3197" i="5"/>
  <c r="C2376" i="5"/>
  <c r="F2902" i="5"/>
  <c r="C1457" i="5"/>
  <c r="F2105" i="5"/>
  <c r="F1891" i="5"/>
  <c r="F1807" i="5"/>
  <c r="C2379" i="5"/>
  <c r="F2542" i="5"/>
  <c r="F1925" i="5"/>
  <c r="F1855" i="5"/>
  <c r="F3163" i="5"/>
  <c r="F1694" i="5"/>
  <c r="C2663" i="5"/>
  <c r="C1645" i="5"/>
  <c r="C1531" i="5"/>
  <c r="F2284" i="5"/>
  <c r="C525" i="5"/>
  <c r="F2202" i="5"/>
  <c r="F1207" i="5"/>
  <c r="C3184" i="5"/>
  <c r="F923" i="5"/>
  <c r="C2321" i="5"/>
  <c r="F2363" i="5"/>
  <c r="C2354" i="5"/>
  <c r="C2662" i="5"/>
  <c r="C2658" i="5"/>
  <c r="C2394" i="5"/>
  <c r="F3106" i="5"/>
  <c r="F1972" i="5"/>
  <c r="F2769" i="5"/>
  <c r="C934" i="5"/>
  <c r="F2575" i="5"/>
  <c r="C909" i="5"/>
  <c r="F3146" i="5"/>
  <c r="F3126" i="5"/>
  <c r="F1432" i="5"/>
  <c r="F1815" i="5"/>
  <c r="F3120" i="5"/>
  <c r="C2336" i="5"/>
  <c r="F3104" i="5"/>
  <c r="F2250" i="5"/>
  <c r="C2581" i="5"/>
  <c r="F2240" i="5"/>
  <c r="C1696" i="5"/>
  <c r="F2626" i="5"/>
  <c r="F2890" i="5"/>
  <c r="C1223" i="5"/>
  <c r="F2159" i="5"/>
  <c r="F2877" i="5"/>
  <c r="F957" i="5"/>
  <c r="C769" i="5"/>
  <c r="F1977" i="5"/>
  <c r="F2485" i="5"/>
  <c r="F1675" i="5"/>
  <c r="F2589" i="5"/>
  <c r="F1498" i="5"/>
  <c r="F2671" i="5"/>
  <c r="F771" i="5"/>
  <c r="C2835" i="5"/>
  <c r="C2735" i="5"/>
  <c r="F3263" i="5"/>
  <c r="F3040" i="5"/>
  <c r="F2699" i="5"/>
  <c r="F2848" i="5"/>
  <c r="F2142" i="5"/>
  <c r="C1164" i="5"/>
  <c r="C2745" i="5"/>
  <c r="C2146" i="5"/>
  <c r="F2017" i="5"/>
  <c r="F1981" i="5"/>
  <c r="C1114" i="5"/>
  <c r="F1707" i="5"/>
  <c r="F2002" i="5"/>
  <c r="C1783" i="5"/>
  <c r="C2339" i="5"/>
  <c r="F3137" i="5"/>
  <c r="C2734" i="5"/>
  <c r="C3003" i="5"/>
  <c r="F3082" i="5"/>
  <c r="C2601" i="5"/>
  <c r="F1375" i="5"/>
  <c r="C2231" i="5"/>
  <c r="F2452" i="5"/>
  <c r="F3105" i="5"/>
  <c r="F3023" i="5"/>
  <c r="C3253" i="5"/>
  <c r="F2747" i="5"/>
  <c r="C2643" i="5"/>
  <c r="C2093" i="5"/>
  <c r="C3162" i="5"/>
  <c r="C673" i="5"/>
  <c r="C2819" i="5"/>
  <c r="C2099" i="5"/>
  <c r="F2115" i="5"/>
  <c r="F2274" i="5"/>
  <c r="C219" i="5"/>
  <c r="C2075" i="5"/>
  <c r="C2569" i="5"/>
  <c r="C2421" i="5"/>
  <c r="C1796" i="5"/>
  <c r="F2077" i="5"/>
  <c r="C1105" i="5"/>
  <c r="F2612" i="5"/>
  <c r="F685" i="5"/>
  <c r="C2236" i="5"/>
  <c r="F1687" i="5"/>
  <c r="F22" i="5"/>
  <c r="C1995" i="5"/>
  <c r="F3097" i="5"/>
  <c r="C379" i="5"/>
  <c r="F2108" i="5"/>
  <c r="F2374" i="5"/>
  <c r="F2809" i="5"/>
  <c r="F1500" i="5"/>
  <c r="F3135" i="5"/>
  <c r="C2264" i="5"/>
  <c r="F3206" i="5"/>
  <c r="C972" i="5"/>
  <c r="C2136" i="5"/>
  <c r="C3154" i="5"/>
  <c r="C2079" i="5"/>
  <c r="C2963" i="5"/>
  <c r="C2877" i="5"/>
  <c r="F2085" i="5"/>
  <c r="C1419" i="5"/>
  <c r="C1605" i="5"/>
  <c r="C3155" i="5"/>
  <c r="C2357" i="5"/>
  <c r="F2536" i="5"/>
  <c r="C2077" i="5"/>
  <c r="F1648" i="5"/>
  <c r="C2685" i="5"/>
  <c r="C1979" i="5"/>
  <c r="F461" i="5"/>
  <c r="C2998" i="5"/>
  <c r="C1626" i="5"/>
  <c r="F1762" i="5"/>
  <c r="F1033" i="5"/>
  <c r="C2053" i="5"/>
  <c r="C1770" i="5"/>
  <c r="F2969" i="5"/>
  <c r="C3118" i="5"/>
  <c r="F1944" i="5"/>
  <c r="C1263" i="5"/>
  <c r="C2186" i="5"/>
  <c r="C2825" i="5"/>
  <c r="C678" i="5"/>
  <c r="F2545" i="5"/>
  <c r="F1932" i="5"/>
  <c r="C2594" i="5"/>
  <c r="C1919" i="5"/>
  <c r="F3054" i="5"/>
  <c r="F2716" i="5"/>
  <c r="F1669" i="5"/>
  <c r="F3076" i="5"/>
  <c r="F2654" i="5"/>
  <c r="C2905" i="5"/>
  <c r="F2312" i="5"/>
  <c r="F3243" i="5"/>
  <c r="C2183" i="5"/>
  <c r="F2309" i="5"/>
  <c r="F2535" i="5"/>
  <c r="F3136" i="5"/>
  <c r="C2930" i="5"/>
  <c r="C2837" i="5"/>
  <c r="C3202" i="5"/>
  <c r="C2260" i="5"/>
  <c r="F1658" i="5"/>
  <c r="C1785" i="5"/>
  <c r="C807" i="5"/>
  <c r="F2754" i="5"/>
  <c r="C2984" i="5"/>
  <c r="C2694" i="5"/>
  <c r="C1383" i="5"/>
  <c r="C1915" i="5"/>
  <c r="F2555" i="5"/>
  <c r="F2711" i="5"/>
  <c r="F1541" i="5"/>
  <c r="F2501" i="5"/>
  <c r="C2950" i="5"/>
  <c r="C2181" i="5"/>
  <c r="C2167" i="5"/>
  <c r="C1946" i="5"/>
  <c r="C2419" i="5"/>
  <c r="F557" i="5"/>
  <c r="C3112" i="5"/>
  <c r="C3017" i="5"/>
  <c r="F3191" i="5"/>
  <c r="C3110" i="5"/>
  <c r="F2950" i="5"/>
  <c r="F2170" i="5"/>
  <c r="C2395" i="5"/>
  <c r="F2350" i="5"/>
  <c r="C3198" i="5"/>
  <c r="F3202" i="5"/>
  <c r="F3093" i="5"/>
  <c r="F3116" i="5"/>
  <c r="C3262" i="5"/>
  <c r="F2139" i="5"/>
  <c r="F1953" i="5"/>
  <c r="F2704" i="5"/>
  <c r="C705" i="5"/>
  <c r="C3264" i="5"/>
  <c r="C2962" i="5"/>
  <c r="C1743" i="5"/>
  <c r="C2327" i="5"/>
  <c r="C2422" i="5"/>
  <c r="F2858" i="5"/>
  <c r="F2445" i="5"/>
  <c r="F2784" i="5"/>
  <c r="C2283" i="5"/>
  <c r="C1712" i="5"/>
  <c r="F1476" i="5"/>
  <c r="C2649" i="5"/>
  <c r="C2711" i="5"/>
  <c r="F1565" i="5"/>
  <c r="F2461" i="5"/>
  <c r="C2759" i="5"/>
  <c r="C2403" i="5"/>
  <c r="F2497" i="5"/>
  <c r="C1622" i="5"/>
  <c r="F985" i="5"/>
  <c r="C3257" i="5"/>
  <c r="C1827" i="5"/>
  <c r="C2812" i="5"/>
  <c r="F2133" i="5"/>
  <c r="F2369" i="5"/>
  <c r="C2410" i="5"/>
  <c r="F2668" i="5"/>
  <c r="F2037" i="5"/>
  <c r="F3160" i="5"/>
  <c r="F1671" i="5"/>
  <c r="F3186" i="5"/>
  <c r="F1936" i="5"/>
  <c r="C2488" i="5"/>
  <c r="C1158" i="5"/>
  <c r="F2557" i="5"/>
  <c r="F615" i="5"/>
  <c r="F1830" i="5"/>
  <c r="C3139" i="5"/>
  <c r="F3042" i="5"/>
  <c r="F2257" i="5"/>
  <c r="F1739" i="5"/>
  <c r="C2631" i="5"/>
  <c r="C2815" i="5"/>
  <c r="F1120" i="5"/>
  <c r="F3204" i="5"/>
  <c r="C599" i="5"/>
  <c r="F1693" i="5"/>
  <c r="F3177" i="5"/>
  <c r="F573" i="5"/>
  <c r="F1159" i="5"/>
  <c r="F96" i="5"/>
  <c r="F2945" i="5"/>
  <c r="F3189" i="5"/>
  <c r="C2045" i="5"/>
  <c r="C2887" i="5"/>
  <c r="F2723" i="5"/>
  <c r="C1305" i="5"/>
  <c r="F2737" i="5"/>
  <c r="F1752" i="5"/>
  <c r="C1511" i="5"/>
  <c r="F1344" i="5"/>
  <c r="C2138" i="5"/>
  <c r="F814" i="5"/>
  <c r="F2474" i="5"/>
  <c r="F2607" i="5"/>
  <c r="C1986" i="5"/>
  <c r="F3092" i="5"/>
  <c r="C2480" i="5"/>
  <c r="C1724" i="5"/>
  <c r="F2525" i="5"/>
  <c r="C3168" i="5"/>
  <c r="F625" i="5"/>
  <c r="F2624" i="5"/>
  <c r="C502" i="5"/>
  <c r="F2521" i="5"/>
  <c r="F890" i="5"/>
  <c r="F2791" i="5"/>
  <c r="C3143" i="5"/>
  <c r="C2873" i="5"/>
  <c r="F2629" i="5"/>
  <c r="F1778" i="5"/>
  <c r="F2411" i="5"/>
  <c r="C3178" i="5"/>
  <c r="C2516" i="5"/>
  <c r="C1903" i="5"/>
  <c r="F3025" i="5"/>
  <c r="F2818" i="5"/>
  <c r="C930" i="5"/>
  <c r="F2976" i="5"/>
  <c r="F3099" i="5"/>
  <c r="C870" i="5"/>
  <c r="C1853" i="5"/>
  <c r="F1884" i="5"/>
  <c r="F1134" i="5"/>
  <c r="C2707" i="5"/>
  <c r="C2337" i="5"/>
  <c r="F2290" i="5"/>
  <c r="C3132" i="5"/>
  <c r="F1869" i="5"/>
  <c r="C2597" i="5"/>
  <c r="F2297" i="5"/>
  <c r="C1914" i="5"/>
  <c r="F2150" i="5"/>
  <c r="F1941" i="5"/>
  <c r="C3232" i="5"/>
  <c r="F2246" i="5"/>
  <c r="F704" i="5"/>
  <c r="C2536" i="5"/>
  <c r="C1310" i="5"/>
  <c r="F2741" i="5"/>
  <c r="C1771" i="5"/>
  <c r="C3148" i="5"/>
  <c r="F2336" i="5"/>
  <c r="F3247" i="5"/>
  <c r="C2849" i="5"/>
  <c r="F3218" i="5"/>
  <c r="C2235" i="5"/>
  <c r="F2040" i="5"/>
  <c r="F2643" i="5"/>
  <c r="C2274" i="5"/>
  <c r="C2482" i="5"/>
  <c r="F1946" i="5"/>
  <c r="F2093" i="5"/>
  <c r="C2966" i="5"/>
  <c r="F2382" i="5"/>
  <c r="C1954" i="5"/>
  <c r="F3035" i="5"/>
  <c r="F2970" i="5"/>
  <c r="F3257" i="5"/>
  <c r="C2380" i="5"/>
  <c r="C3001" i="5"/>
  <c r="C2391" i="5"/>
  <c r="F3252" i="5"/>
  <c r="F2785" i="5"/>
  <c r="C3192" i="5"/>
  <c r="F2003" i="5"/>
  <c r="F1928" i="5"/>
  <c r="C2788" i="5"/>
  <c r="F1688" i="5"/>
  <c r="F2000" i="5"/>
  <c r="C3180" i="5"/>
  <c r="C3039" i="5"/>
  <c r="F2822" i="5"/>
  <c r="C2073" i="5"/>
  <c r="C2955" i="5"/>
  <c r="C2934" i="5"/>
  <c r="F1220" i="5"/>
  <c r="C3032" i="5"/>
  <c r="C2525" i="5"/>
  <c r="F2968" i="5"/>
  <c r="C2636" i="5"/>
  <c r="C2048" i="5"/>
  <c r="C2676" i="5"/>
  <c r="C2949" i="5"/>
  <c r="C2111" i="5"/>
  <c r="F1594" i="5"/>
  <c r="F2050" i="5"/>
  <c r="F1745" i="5"/>
  <c r="F3055" i="5"/>
  <c r="F2931" i="5"/>
  <c r="C1543" i="5"/>
  <c r="C410" i="5"/>
  <c r="C217" i="5"/>
  <c r="C806" i="5"/>
  <c r="F2714" i="5"/>
  <c r="F2742" i="5"/>
  <c r="F2871" i="5"/>
  <c r="C1801" i="5"/>
  <c r="C2651" i="5"/>
  <c r="F2633" i="5"/>
  <c r="F780" i="5"/>
  <c r="C2434" i="5"/>
  <c r="F2192" i="5"/>
  <c r="F3211" i="5"/>
  <c r="C2134" i="5"/>
  <c r="F1518" i="5"/>
  <c r="C91" i="5"/>
  <c r="F2978" i="5"/>
  <c r="F2691" i="5"/>
  <c r="C2664" i="5"/>
  <c r="C713" i="5"/>
  <c r="C2977" i="5"/>
  <c r="F2811" i="5"/>
  <c r="F2166" i="5"/>
  <c r="F2304" i="5"/>
  <c r="C299" i="5"/>
  <c r="C2510" i="5"/>
  <c r="F1929" i="5"/>
  <c r="C2169" i="5"/>
  <c r="C2848" i="5"/>
  <c r="C132" i="5"/>
  <c r="F2267" i="5"/>
  <c r="F2919" i="5"/>
  <c r="F1795" i="5"/>
  <c r="C2295" i="5"/>
  <c r="F876" i="5"/>
  <c r="C2590" i="5"/>
  <c r="F2144" i="5"/>
  <c r="C868" i="5"/>
  <c r="F2248" i="5"/>
  <c r="F1989" i="5"/>
  <c r="F3181" i="5"/>
  <c r="F150" i="5"/>
  <c r="F3179" i="5"/>
  <c r="C3209" i="5"/>
  <c r="C1375" i="5"/>
  <c r="F2587" i="5"/>
  <c r="F3111" i="5"/>
  <c r="C3234" i="5"/>
  <c r="C3265" i="5"/>
  <c r="C2210" i="5"/>
  <c r="C2897" i="5"/>
  <c r="F2867" i="5"/>
  <c r="F3250" i="5"/>
  <c r="F846" i="5"/>
  <c r="F2888" i="5"/>
  <c r="F3037" i="5"/>
  <c r="C2304" i="5"/>
  <c r="C3087" i="5"/>
  <c r="F1758" i="5"/>
  <c r="C863" i="5"/>
  <c r="C2389" i="5"/>
  <c r="F2424" i="5"/>
  <c r="C3060" i="5"/>
  <c r="F2763" i="5"/>
  <c r="C3251" i="5"/>
  <c r="C1314" i="5"/>
  <c r="C2570" i="5"/>
  <c r="F3048" i="5"/>
  <c r="F3237" i="5"/>
  <c r="F2967" i="5"/>
  <c r="C2547" i="5"/>
  <c r="C1100" i="5"/>
  <c r="C2796" i="5"/>
  <c r="F2245" i="5"/>
  <c r="F3170" i="5"/>
  <c r="F2345" i="5"/>
  <c r="F2158" i="5"/>
  <c r="F2773" i="5"/>
  <c r="C2589" i="5"/>
  <c r="C3244" i="5"/>
  <c r="F2423" i="5"/>
  <c r="C1973" i="5"/>
  <c r="C2817" i="5"/>
  <c r="F1931" i="5"/>
  <c r="C3220" i="5"/>
  <c r="F2635" i="5"/>
  <c r="C2816" i="5"/>
  <c r="C3022" i="5"/>
  <c r="F2727" i="5"/>
  <c r="F1312" i="5"/>
  <c r="C2619" i="5"/>
  <c r="F963" i="5"/>
  <c r="F3240" i="5"/>
  <c r="F3056" i="5"/>
  <c r="F2750" i="5"/>
  <c r="F3001" i="5"/>
  <c r="C1455" i="5"/>
  <c r="C2659" i="5"/>
  <c r="C3009" i="5"/>
  <c r="F1912" i="5"/>
  <c r="F2955" i="5"/>
  <c r="C2135" i="5"/>
  <c r="C2119" i="5"/>
  <c r="C1394" i="5"/>
  <c r="F3129" i="5"/>
  <c r="F1472" i="5"/>
  <c r="F2916" i="5"/>
  <c r="F2428" i="5"/>
  <c r="F2241" i="5"/>
  <c r="C1881" i="5"/>
  <c r="C2352" i="5"/>
  <c r="C1489" i="5"/>
  <c r="C2850" i="5"/>
  <c r="F2873" i="5"/>
  <c r="F2414" i="5"/>
  <c r="F2383" i="5"/>
  <c r="F2552" i="5"/>
  <c r="C2461" i="5"/>
  <c r="C2214" i="5"/>
  <c r="C2009" i="5"/>
  <c r="F1917" i="5"/>
  <c r="F3223" i="5"/>
  <c r="C614" i="5"/>
  <c r="C2218" i="5"/>
  <c r="C1665" i="5"/>
  <c r="C2592" i="5"/>
  <c r="C2050" i="5"/>
  <c r="C781" i="5"/>
  <c r="F1767" i="5"/>
  <c r="F92" i="5"/>
  <c r="F2432" i="5"/>
  <c r="C2541" i="5"/>
  <c r="C2587" i="5"/>
  <c r="C3151" i="5"/>
  <c r="F1788" i="5"/>
  <c r="F1889" i="5"/>
  <c r="C3161" i="5"/>
  <c r="C3140" i="5"/>
  <c r="F1372" i="5"/>
  <c r="F2086" i="5"/>
  <c r="C2935" i="5"/>
  <c r="F1902" i="5"/>
  <c r="F14" i="5"/>
  <c r="F2378" i="5"/>
  <c r="C2471" i="5"/>
  <c r="F2004" i="5"/>
  <c r="F1405" i="5"/>
  <c r="F2693" i="5"/>
  <c r="F1816" i="5"/>
  <c r="F2751" i="5"/>
  <c r="C2092" i="5"/>
  <c r="C553" i="5"/>
  <c r="F2147" i="5"/>
  <c r="C1711" i="5"/>
  <c r="F3063" i="5"/>
  <c r="C3266" i="5"/>
  <c r="C2367" i="5"/>
  <c r="F3124" i="5"/>
  <c r="C2609" i="5"/>
  <c r="C2477" i="5"/>
  <c r="F3024" i="5"/>
  <c r="C1434" i="5"/>
  <c r="C829" i="5"/>
  <c r="C1180" i="5"/>
  <c r="C1258" i="5"/>
  <c r="F3152" i="5"/>
  <c r="C2900" i="5"/>
  <c r="C2880" i="5"/>
  <c r="F2012" i="5"/>
  <c r="F2388" i="5"/>
  <c r="F2563" i="5"/>
  <c r="C2942" i="5"/>
  <c r="C2706" i="5"/>
  <c r="F2670" i="5"/>
  <c r="C2882" i="5"/>
  <c r="C3054" i="5"/>
  <c r="F2680" i="5"/>
  <c r="F1286" i="5"/>
  <c r="F1986" i="5"/>
  <c r="C1701" i="5"/>
  <c r="F3258" i="5"/>
  <c r="F2734" i="5"/>
  <c r="F2842" i="5"/>
  <c r="C3248" i="5"/>
  <c r="F2659" i="5"/>
  <c r="C962" i="5"/>
  <c r="F2966" i="5"/>
  <c r="F3083" i="5"/>
  <c r="F2009" i="5"/>
  <c r="F2229" i="5"/>
  <c r="C2509" i="5"/>
  <c r="C1896" i="5"/>
  <c r="F2746" i="5"/>
  <c r="C2605" i="5"/>
  <c r="C2407" i="5"/>
  <c r="C2847" i="5"/>
  <c r="F2434" i="5"/>
  <c r="F2946" i="5"/>
  <c r="F3192" i="5"/>
  <c r="C3128" i="5"/>
  <c r="F2560" i="5"/>
  <c r="C3050" i="5"/>
  <c r="C3236" i="5"/>
  <c r="F2551" i="5"/>
  <c r="F2887" i="5"/>
  <c r="C3149" i="5"/>
  <c r="C3120" i="5"/>
  <c r="C2933" i="5"/>
  <c r="C1844" i="5"/>
  <c r="C1794" i="5"/>
  <c r="F2717" i="5"/>
  <c r="F2684" i="5"/>
  <c r="C3207" i="5"/>
  <c r="C1695" i="5"/>
  <c r="C1807" i="5"/>
  <c r="C2456" i="5"/>
  <c r="F2465" i="5"/>
  <c r="F2903" i="5"/>
  <c r="C3102" i="5"/>
  <c r="C2881" i="5"/>
  <c r="C3183" i="5"/>
  <c r="F2531" i="5"/>
  <c r="F2561" i="5"/>
  <c r="C1027" i="5"/>
  <c r="C2208" i="5"/>
  <c r="C3204" i="5"/>
  <c r="C947" i="5"/>
  <c r="F1628" i="5"/>
  <c r="C2052" i="5"/>
  <c r="C1714" i="5"/>
  <c r="C2809" i="5"/>
  <c r="F1164" i="5"/>
  <c r="F694" i="5"/>
  <c r="F1685" i="5"/>
  <c r="F1957" i="5"/>
  <c r="C3185" i="5"/>
  <c r="F2518" i="5"/>
  <c r="F2471" i="5"/>
  <c r="F2571" i="5"/>
  <c r="F900" i="5"/>
  <c r="C2040" i="5"/>
  <c r="F672" i="5"/>
  <c r="C1741" i="5"/>
  <c r="C2042" i="5"/>
  <c r="F1656" i="5"/>
  <c r="F683" i="5"/>
  <c r="C738" i="5"/>
  <c r="F2965" i="5"/>
  <c r="F2356" i="5"/>
  <c r="F2825" i="5"/>
  <c r="F3073" i="5"/>
  <c r="C2667" i="5"/>
  <c r="C1821" i="5"/>
  <c r="C2673" i="5"/>
  <c r="F2988" i="5"/>
  <c r="F2579" i="5"/>
  <c r="C2904" i="5"/>
  <c r="C2059" i="5"/>
  <c r="F1018" i="5"/>
  <c r="F2188" i="5"/>
  <c r="F2957" i="5"/>
  <c r="F2759" i="5"/>
  <c r="F2588" i="5"/>
  <c r="C2314" i="5"/>
  <c r="F2828" i="5"/>
  <c r="C957" i="5"/>
  <c r="F2136" i="5"/>
  <c r="C1632" i="5"/>
  <c r="C1132" i="5"/>
  <c r="F2174" i="5"/>
  <c r="C2343" i="5"/>
  <c r="F1900" i="5"/>
  <c r="C625" i="5"/>
  <c r="F3248" i="5"/>
  <c r="F2254" i="5"/>
  <c r="F1965" i="5"/>
  <c r="F2337" i="5"/>
  <c r="F1515" i="5"/>
  <c r="C1231" i="5"/>
  <c r="C3159" i="5"/>
  <c r="C1631" i="5"/>
  <c r="C1812" i="5"/>
  <c r="F3162" i="5"/>
  <c r="C2562" i="5"/>
  <c r="C3163" i="5"/>
  <c r="C2748" i="5"/>
  <c r="F1704" i="5"/>
  <c r="C2602" i="5"/>
  <c r="C2923" i="5"/>
  <c r="C2115" i="5"/>
  <c r="C2041" i="5"/>
  <c r="F3165" i="5"/>
  <c r="C2125" i="5"/>
  <c r="F2897" i="5"/>
  <c r="F2651" i="5"/>
  <c r="C2207" i="5"/>
  <c r="C2449" i="5"/>
  <c r="F2666" i="5"/>
  <c r="C2913" i="5"/>
  <c r="F2973" i="5"/>
  <c r="C2680" i="5"/>
  <c r="F1590" i="5"/>
  <c r="F2143" i="5"/>
  <c r="F2097" i="5"/>
  <c r="F1943" i="5"/>
  <c r="F2652" i="5"/>
  <c r="F2162" i="5"/>
  <c r="F2875" i="5"/>
  <c r="C3081" i="5"/>
  <c r="C2940" i="5"/>
  <c r="C3027" i="5"/>
  <c r="C3157" i="5"/>
  <c r="F3212" i="5"/>
  <c r="F2731" i="5"/>
  <c r="C2517" i="5"/>
  <c r="F2692" i="5"/>
  <c r="F2861" i="5"/>
  <c r="F2924" i="5"/>
  <c r="C3214" i="5"/>
  <c r="F1888" i="5"/>
  <c r="C899" i="5"/>
  <c r="C1746" i="5"/>
  <c r="C1965" i="5"/>
  <c r="F1024" i="5"/>
  <c r="C2072" i="5"/>
  <c r="F2277" i="5"/>
  <c r="F2767" i="5"/>
  <c r="F1513" i="5"/>
  <c r="C1054" i="5"/>
  <c r="C2637" i="5"/>
  <c r="C2823" i="5"/>
  <c r="F2930" i="5"/>
  <c r="F2523" i="5"/>
  <c r="C3205" i="5"/>
  <c r="C3088" i="5"/>
  <c r="C1176" i="5"/>
  <c r="C2344" i="5"/>
  <c r="C2766" i="5"/>
  <c r="C2683" i="5"/>
  <c r="C2331" i="5"/>
  <c r="F2793" i="5"/>
  <c r="C2978" i="5"/>
  <c r="F813" i="5"/>
  <c r="F872" i="5"/>
  <c r="F2467" i="5"/>
  <c r="F2647" i="5"/>
  <c r="C2932" i="5"/>
  <c r="C2504" i="5"/>
  <c r="C2855" i="5"/>
  <c r="C3014" i="5"/>
  <c r="F1881" i="5"/>
  <c r="C2611" i="5"/>
  <c r="F1259" i="5"/>
  <c r="F1852" i="5"/>
  <c r="C646" i="5"/>
  <c r="F1536" i="5"/>
  <c r="C2071" i="5"/>
  <c r="F350" i="5"/>
  <c r="C1818" i="5"/>
  <c r="F1071" i="5"/>
  <c r="F226" i="5"/>
  <c r="F2405" i="5"/>
  <c r="F2676" i="5"/>
  <c r="C3172" i="5"/>
  <c r="C2789" i="5"/>
  <c r="C318" i="5"/>
  <c r="F2900" i="5"/>
  <c r="C2483" i="5"/>
  <c r="F622" i="5"/>
  <c r="F126" i="5"/>
  <c r="F2816" i="5"/>
  <c r="F1310" i="5"/>
  <c r="C631" i="5"/>
  <c r="C13" i="5"/>
  <c r="C2929" i="5"/>
  <c r="C3070" i="5"/>
  <c r="F1622" i="5"/>
  <c r="F2484" i="5"/>
  <c r="C836" i="5"/>
  <c r="F2658" i="5"/>
  <c r="C2599" i="5"/>
  <c r="F2029" i="5"/>
  <c r="C1628" i="5"/>
  <c r="F2454" i="5"/>
  <c r="C1353" i="5"/>
  <c r="C2366" i="5"/>
  <c r="C2223" i="5"/>
  <c r="F3233" i="5"/>
  <c r="F3155" i="5"/>
  <c r="C2944" i="5"/>
  <c r="C1927" i="5"/>
  <c r="F2217" i="5"/>
  <c r="C1247" i="5"/>
  <c r="C1843" i="5"/>
  <c r="F3264" i="5"/>
  <c r="C2291" i="5"/>
  <c r="F2570" i="5"/>
  <c r="C1272" i="5"/>
  <c r="F1997" i="5"/>
  <c r="C746" i="5"/>
  <c r="F2219" i="5"/>
  <c r="C2190" i="5"/>
  <c r="F2450" i="5"/>
  <c r="F2256" i="5"/>
  <c r="F1988" i="5"/>
  <c r="C2842" i="5"/>
  <c r="C1609" i="5"/>
  <c r="C2220" i="5"/>
  <c r="F1955" i="5"/>
  <c r="F721" i="5"/>
  <c r="F1713" i="5"/>
  <c r="C3211" i="5"/>
  <c r="F2352" i="5"/>
  <c r="C1672" i="5"/>
  <c r="F1469" i="5"/>
  <c r="F3016" i="5"/>
  <c r="F2180" i="5"/>
  <c r="C1732" i="5"/>
  <c r="C2976" i="5"/>
  <c r="F1203" i="5"/>
  <c r="C2790" i="5"/>
  <c r="F1779" i="5"/>
  <c r="C2969" i="5"/>
  <c r="C1772" i="5"/>
  <c r="C691" i="5"/>
  <c r="F2145" i="5"/>
  <c r="C995" i="5"/>
  <c r="F795" i="5"/>
  <c r="C45" i="5"/>
  <c r="F2913" i="5"/>
  <c r="F1350" i="5"/>
  <c r="F31" i="5"/>
  <c r="F1434" i="5"/>
  <c r="F1654" i="5"/>
  <c r="C1251" i="5"/>
  <c r="C148" i="5"/>
  <c r="C194" i="5"/>
  <c r="F2490" i="5"/>
  <c r="C56" i="5"/>
  <c r="C2116" i="5"/>
  <c r="F1841" i="5"/>
  <c r="F2130" i="5"/>
  <c r="F2025" i="5"/>
  <c r="C1766" i="5"/>
  <c r="F645" i="5"/>
  <c r="C1445" i="5"/>
  <c r="C1456" i="5"/>
  <c r="F1650" i="5"/>
  <c r="C234" i="5"/>
  <c r="C1736" i="5"/>
  <c r="F710" i="5"/>
  <c r="C2813" i="5"/>
  <c r="F1637" i="5"/>
  <c r="F322" i="5"/>
  <c r="F2227" i="5"/>
  <c r="F1116" i="5"/>
  <c r="F1144" i="5"/>
  <c r="C2635" i="5"/>
  <c r="F2177" i="5"/>
  <c r="F2681" i="5"/>
  <c r="F2224" i="5"/>
  <c r="C2058" i="5"/>
  <c r="F919" i="5"/>
  <c r="C606" i="5"/>
  <c r="F1564" i="5"/>
  <c r="C1637" i="5"/>
  <c r="F1678" i="5"/>
  <c r="F1882" i="5"/>
  <c r="F1838" i="5"/>
  <c r="C785" i="5"/>
  <c r="F1774" i="5"/>
  <c r="F1760" i="5"/>
  <c r="F1197" i="5"/>
  <c r="F965" i="5"/>
  <c r="C1271" i="5"/>
  <c r="C1922" i="5"/>
  <c r="F1935" i="5"/>
  <c r="F2441" i="5"/>
  <c r="F3200" i="5"/>
  <c r="C1583" i="5"/>
  <c r="F2210" i="5"/>
  <c r="F1602" i="5"/>
  <c r="F186" i="5"/>
  <c r="C93" i="5"/>
  <c r="C1499" i="5"/>
  <c r="C897" i="5"/>
  <c r="C2112" i="5"/>
  <c r="F1740" i="5"/>
  <c r="F305" i="5"/>
  <c r="F2987" i="5"/>
  <c r="F2018" i="5"/>
  <c r="C2563" i="5"/>
  <c r="C1691" i="5"/>
  <c r="C1227" i="5"/>
  <c r="F412" i="5"/>
  <c r="C2744" i="5"/>
  <c r="F1096" i="5"/>
  <c r="F2522" i="5"/>
  <c r="F479" i="5"/>
  <c r="F844" i="5"/>
  <c r="F208" i="5"/>
  <c r="F505" i="5"/>
  <c r="F2033" i="5"/>
  <c r="F2152" i="5"/>
  <c r="C1011" i="5"/>
  <c r="C1565" i="5"/>
  <c r="C2019" i="5"/>
  <c r="F1268" i="5"/>
  <c r="F1421" i="5"/>
  <c r="F518" i="5"/>
  <c r="F3249" i="5"/>
  <c r="C2417" i="5"/>
  <c r="C1540" i="5"/>
  <c r="F10" i="5"/>
  <c r="C2552" i="5"/>
  <c r="F1060" i="5"/>
  <c r="C419" i="5"/>
  <c r="F337" i="5"/>
  <c r="C10" i="5"/>
  <c r="C2696" i="5"/>
  <c r="C1824" i="5"/>
  <c r="C1047" i="5"/>
  <c r="C1412" i="5"/>
  <c r="C1933" i="5"/>
  <c r="C908" i="5"/>
  <c r="C1483" i="5"/>
  <c r="F1089" i="5"/>
  <c r="C1616" i="5"/>
  <c r="C2607" i="5"/>
  <c r="C1193" i="5"/>
  <c r="F2640" i="5"/>
  <c r="F1651" i="5"/>
  <c r="F2446" i="5"/>
  <c r="F2476" i="5"/>
  <c r="F1173" i="5"/>
  <c r="F1234" i="5"/>
  <c r="C1738" i="5"/>
  <c r="C260" i="5"/>
  <c r="C988" i="5"/>
  <c r="F323" i="5"/>
  <c r="C1040" i="5"/>
  <c r="C1480" i="5"/>
  <c r="C2465" i="5"/>
  <c r="C127" i="5"/>
  <c r="F1505" i="5"/>
  <c r="C857" i="5"/>
  <c r="C2454" i="5"/>
  <c r="F508" i="5"/>
  <c r="C3258" i="5"/>
  <c r="F1287" i="5"/>
  <c r="C955" i="5"/>
  <c r="F1512" i="5"/>
  <c r="F1806" i="5"/>
  <c r="C864" i="5"/>
  <c r="C246" i="5"/>
  <c r="F851" i="5"/>
  <c r="F1959" i="5"/>
  <c r="F2251" i="5"/>
  <c r="C607" i="5"/>
  <c r="C174" i="5"/>
  <c r="F1860" i="5"/>
  <c r="F1404" i="5"/>
  <c r="F112" i="5"/>
  <c r="C3174" i="5"/>
  <c r="F2567" i="5"/>
  <c r="F634" i="5"/>
  <c r="C2224" i="5"/>
  <c r="F894" i="5"/>
  <c r="F870" i="5"/>
  <c r="C309" i="5"/>
  <c r="F293" i="5"/>
  <c r="C425" i="5"/>
  <c r="C1970" i="5"/>
  <c r="F2544" i="5"/>
  <c r="C1014" i="5"/>
  <c r="C1814" i="5"/>
  <c r="C2783" i="5"/>
  <c r="C2384" i="5"/>
  <c r="F1719" i="5"/>
  <c r="C1007" i="5"/>
  <c r="C2280" i="5"/>
  <c r="C499" i="5"/>
  <c r="C960" i="5"/>
  <c r="C2388" i="5"/>
  <c r="C3237" i="5"/>
  <c r="F1427" i="5"/>
  <c r="C2661" i="5"/>
  <c r="F277" i="5"/>
  <c r="C1646" i="5"/>
  <c r="F2489" i="5"/>
  <c r="C2916" i="5"/>
  <c r="C1592" i="5"/>
  <c r="C981" i="5"/>
  <c r="F3198" i="5"/>
  <c r="F1119" i="5"/>
  <c r="C1494" i="5"/>
  <c r="F2207" i="5"/>
  <c r="C2008" i="5"/>
  <c r="F2263" i="5"/>
  <c r="F850" i="5"/>
  <c r="C512" i="5"/>
  <c r="F512" i="5"/>
  <c r="C390" i="5"/>
  <c r="C1507" i="5"/>
  <c r="C2572" i="5"/>
  <c r="F1002" i="5"/>
  <c r="F1672" i="5"/>
  <c r="C221" i="5"/>
  <c r="C1497" i="5"/>
  <c r="F2059" i="5"/>
  <c r="C1961" i="5"/>
  <c r="F1076" i="5"/>
  <c r="F196" i="5"/>
  <c r="C1134" i="5"/>
  <c r="C426" i="5"/>
  <c r="C951" i="5"/>
  <c r="F283" i="5"/>
  <c r="F2564" i="5"/>
  <c r="F506" i="5"/>
  <c r="F1095" i="5"/>
  <c r="C214" i="5"/>
  <c r="F2738" i="5"/>
  <c r="C1286" i="5"/>
  <c r="C2639" i="5"/>
  <c r="C1975" i="5"/>
  <c r="F1625" i="5"/>
  <c r="F1529" i="5"/>
  <c r="F2292" i="5"/>
  <c r="C1203" i="5"/>
  <c r="C2219" i="5"/>
  <c r="F1192" i="5"/>
  <c r="F1335" i="5"/>
  <c r="F1382" i="5"/>
  <c r="F1099" i="5"/>
  <c r="C1187" i="5"/>
  <c r="C408" i="5"/>
  <c r="F1152" i="5"/>
  <c r="C681" i="5"/>
  <c r="F2021" i="5"/>
  <c r="F2416" i="5"/>
  <c r="C1170" i="5"/>
  <c r="F1699" i="5"/>
  <c r="F1092" i="5"/>
  <c r="F836" i="5"/>
  <c r="F1823" i="5"/>
  <c r="F1907" i="5"/>
  <c r="C1485" i="5"/>
  <c r="C1634" i="5"/>
  <c r="F1142" i="5"/>
  <c r="F1543" i="5"/>
  <c r="F756" i="5"/>
  <c r="F2117" i="5"/>
  <c r="F1640" i="5"/>
  <c r="C406" i="5"/>
  <c r="F2322" i="5"/>
  <c r="C2054" i="5"/>
  <c r="F3219" i="5"/>
  <c r="F2481" i="5"/>
  <c r="C2733" i="5"/>
  <c r="F2983" i="5"/>
  <c r="C562" i="5"/>
  <c r="F662" i="5"/>
  <c r="F521" i="5"/>
  <c r="C1599" i="5"/>
  <c r="F1497" i="5"/>
  <c r="C2973" i="5"/>
  <c r="C1828" i="5"/>
  <c r="F1384" i="5"/>
  <c r="C2622" i="5"/>
  <c r="F931" i="5"/>
  <c r="F2910" i="5"/>
  <c r="C2782" i="5"/>
  <c r="C2681" i="5"/>
  <c r="C2524" i="5"/>
  <c r="C2615" i="5"/>
  <c r="C2251" i="5"/>
  <c r="C2446" i="5"/>
  <c r="F1443" i="5"/>
  <c r="C822" i="5"/>
  <c r="C1887" i="5"/>
  <c r="C1907" i="5"/>
  <c r="F594" i="5"/>
  <c r="F867" i="5"/>
  <c r="F56" i="5"/>
  <c r="C1364" i="5"/>
  <c r="C89" i="5"/>
  <c r="F360" i="5"/>
  <c r="C2005" i="5"/>
  <c r="C1142" i="5"/>
  <c r="F1612" i="5"/>
  <c r="F1893" i="5"/>
  <c r="C1094" i="5"/>
  <c r="F1679" i="5"/>
  <c r="F1202" i="5"/>
  <c r="C1381" i="5"/>
  <c r="C874" i="5"/>
  <c r="C1165" i="5"/>
  <c r="C3006" i="5"/>
  <c r="F3140" i="5"/>
  <c r="C1108" i="5"/>
  <c r="C265" i="5"/>
  <c r="C181" i="5"/>
  <c r="C1591" i="5"/>
  <c r="F1425" i="5"/>
  <c r="C169" i="5"/>
  <c r="C131" i="5"/>
  <c r="F2341" i="5"/>
  <c r="F2281" i="5"/>
  <c r="C1787" i="5"/>
  <c r="C307" i="5"/>
  <c r="C398" i="5"/>
  <c r="F2469" i="5"/>
  <c r="C1137" i="5"/>
  <c r="F2179" i="5"/>
  <c r="F2030" i="5"/>
  <c r="C2196" i="5"/>
  <c r="C1239" i="5"/>
  <c r="C687" i="5"/>
  <c r="F1186" i="5"/>
  <c r="F1782" i="5"/>
  <c r="C885" i="5"/>
  <c r="C1084" i="5"/>
  <c r="F766" i="5"/>
  <c r="C2856" i="5"/>
  <c r="F827" i="5"/>
  <c r="F302" i="5"/>
  <c r="C2564" i="5"/>
  <c r="F2372" i="5"/>
  <c r="F747" i="5"/>
  <c r="F1433" i="5"/>
  <c r="F1775" i="5"/>
  <c r="C2720" i="5"/>
  <c r="C1935" i="5"/>
  <c r="F2329" i="5"/>
  <c r="C1587" i="5"/>
  <c r="F2230" i="5"/>
  <c r="C1421" i="5"/>
  <c r="F1464" i="5"/>
  <c r="F2412" i="5"/>
  <c r="F1059" i="5"/>
  <c r="F1248" i="5"/>
  <c r="C1326" i="5"/>
  <c r="F1731" i="5"/>
  <c r="C2538" i="5"/>
  <c r="C2392" i="5"/>
  <c r="F770" i="5"/>
  <c r="C1025" i="5"/>
  <c r="C283" i="5"/>
  <c r="F1395" i="5"/>
  <c r="F358" i="5"/>
  <c r="F2280" i="5"/>
  <c r="F1386" i="5"/>
  <c r="C1842" i="5"/>
  <c r="C2174" i="5"/>
  <c r="F669" i="5"/>
  <c r="F288" i="5"/>
  <c r="C2234" i="5"/>
  <c r="C401" i="5"/>
  <c r="F1342" i="5"/>
  <c r="C364" i="5"/>
  <c r="F1600" i="5"/>
  <c r="C1944" i="5"/>
  <c r="F2095" i="5"/>
  <c r="F565" i="5"/>
  <c r="F654" i="5"/>
  <c r="C2710" i="5"/>
  <c r="C1761" i="5"/>
  <c r="C2610" i="5"/>
  <c r="F1641" i="5"/>
  <c r="F1643" i="5"/>
  <c r="F1738" i="5"/>
  <c r="C268" i="5"/>
  <c r="F1194" i="5"/>
  <c r="C1063" i="5"/>
  <c r="C1953" i="5"/>
  <c r="C900" i="5"/>
  <c r="F1975" i="5"/>
  <c r="C1352" i="5"/>
  <c r="F1734" i="5"/>
  <c r="C162" i="5"/>
  <c r="C695" i="5"/>
  <c r="F469" i="5"/>
  <c r="C1705" i="5"/>
  <c r="C875" i="5"/>
  <c r="C306" i="5"/>
  <c r="C2671" i="5"/>
  <c r="F3034" i="5"/>
  <c r="F2333" i="5"/>
  <c r="F1793" i="5"/>
  <c r="C1758" i="5"/>
  <c r="C330" i="5"/>
  <c r="F2039" i="5"/>
  <c r="F2125" i="5"/>
  <c r="C350" i="5"/>
  <c r="C838" i="5"/>
  <c r="F2385" i="5"/>
  <c r="C2728" i="5"/>
  <c r="C486" i="5"/>
  <c r="F365" i="5"/>
  <c r="F2151" i="5"/>
  <c r="F2360" i="5"/>
  <c r="F357" i="5"/>
  <c r="F1290" i="5"/>
  <c r="C2448" i="5"/>
  <c r="C1577" i="5"/>
  <c r="F271" i="5"/>
  <c r="F2719" i="5"/>
  <c r="F2347" i="5"/>
  <c r="F223" i="5"/>
  <c r="F959" i="5"/>
  <c r="C994" i="5"/>
  <c r="F1345" i="5"/>
  <c r="C1561" i="5"/>
  <c r="C498" i="5"/>
  <c r="F1951" i="5"/>
  <c r="F1490" i="5"/>
  <c r="C2286" i="5"/>
  <c r="C501" i="5"/>
  <c r="F3031" i="5"/>
  <c r="F2512" i="5"/>
  <c r="C1750" i="5"/>
  <c r="C2233" i="5"/>
  <c r="C1370" i="5"/>
  <c r="C1428" i="5"/>
  <c r="F3053" i="5"/>
  <c r="C1059" i="5"/>
  <c r="C334" i="5"/>
  <c r="C1545" i="5"/>
  <c r="F1114" i="5"/>
  <c r="C1848" i="5"/>
  <c r="C2113" i="5"/>
  <c r="F1015" i="5"/>
  <c r="C3190" i="5"/>
  <c r="C684" i="5"/>
  <c r="C1475" i="5"/>
  <c r="F1993" i="5"/>
  <c r="C1279" i="5"/>
  <c r="C2139" i="5"/>
  <c r="F2857" i="5"/>
  <c r="C1122" i="5"/>
  <c r="F597" i="5"/>
  <c r="F488" i="5"/>
  <c r="C1929" i="5"/>
  <c r="C119" i="5"/>
  <c r="C2351" i="5"/>
  <c r="F2688" i="5"/>
  <c r="C1602" i="5"/>
  <c r="F1904" i="5"/>
  <c r="C1418" i="5"/>
  <c r="F1235" i="5"/>
  <c r="C1490" i="5"/>
  <c r="C1506" i="5"/>
  <c r="F1787" i="5"/>
  <c r="F1601" i="5"/>
  <c r="F349" i="5"/>
  <c r="C1121" i="5"/>
  <c r="F1794" i="5"/>
  <c r="C1556" i="5"/>
  <c r="C1890" i="5"/>
  <c r="C2201" i="5"/>
  <c r="F2894" i="5"/>
  <c r="C2716" i="5"/>
  <c r="F1692" i="5"/>
  <c r="F1029" i="5"/>
  <c r="F1709" i="5"/>
  <c r="C3170" i="5"/>
  <c r="F2404" i="5"/>
  <c r="C1399" i="5"/>
  <c r="F2429" i="5"/>
  <c r="F3094" i="5"/>
  <c r="C2746" i="5"/>
  <c r="F2683" i="5"/>
  <c r="C2132" i="5"/>
  <c r="F580" i="5"/>
  <c r="C1709" i="5"/>
  <c r="C1895" i="5"/>
  <c r="F2929" i="5"/>
  <c r="C1959" i="5"/>
  <c r="C2840" i="5"/>
  <c r="C153" i="5"/>
  <c r="F2495" i="5"/>
  <c r="C2164" i="5"/>
  <c r="F2060" i="5"/>
  <c r="C2381" i="5"/>
  <c r="F1892" i="5"/>
  <c r="C1845" i="5"/>
  <c r="C1322" i="5"/>
  <c r="F440" i="5"/>
  <c r="F1491" i="5"/>
  <c r="C1492" i="5"/>
  <c r="F2043" i="5"/>
  <c r="F2655" i="5"/>
  <c r="C1012" i="5"/>
  <c r="C1670" i="5"/>
  <c r="F1354" i="5"/>
  <c r="C698" i="5"/>
  <c r="F1435" i="5"/>
  <c r="C1939" i="5"/>
  <c r="F1979" i="5"/>
  <c r="C2723" i="5"/>
  <c r="F2665" i="5"/>
  <c r="C1607" i="5"/>
  <c r="F115" i="5"/>
  <c r="C450" i="5"/>
  <c r="F1017" i="5"/>
  <c r="C2029" i="5"/>
  <c r="F536" i="5"/>
  <c r="F2087" i="5"/>
  <c r="F1370" i="5"/>
  <c r="F1982" i="5"/>
  <c r="C1574" i="5"/>
  <c r="F739" i="5"/>
  <c r="C2162" i="5"/>
  <c r="F2314" i="5"/>
  <c r="F1222" i="5"/>
  <c r="C1984" i="5"/>
  <c r="F2156" i="5"/>
  <c r="C1125" i="5"/>
  <c r="C1191" i="5"/>
  <c r="F1878" i="5"/>
  <c r="C471" i="5"/>
  <c r="F1277" i="5"/>
  <c r="F799" i="5"/>
  <c r="C767" i="5"/>
  <c r="C121" i="5"/>
  <c r="C1876" i="5"/>
  <c r="F46" i="5"/>
  <c r="F2905" i="5"/>
  <c r="F1479" i="5"/>
  <c r="C1586" i="5"/>
  <c r="C982" i="5"/>
  <c r="F2114" i="5"/>
  <c r="C839" i="5"/>
  <c r="C632" i="5"/>
  <c r="F3015" i="5"/>
  <c r="C2730" i="5"/>
  <c r="F1571" i="5"/>
  <c r="F972" i="5"/>
  <c r="F1485" i="5"/>
  <c r="F1553" i="5"/>
  <c r="F1122" i="5"/>
  <c r="C573" i="5"/>
  <c r="C1220" i="5"/>
  <c r="C1392" i="5"/>
  <c r="F2321" i="5"/>
  <c r="C638" i="5"/>
  <c r="C2992" i="5"/>
  <c r="C1899" i="5"/>
  <c r="C790" i="5"/>
  <c r="F443" i="5"/>
  <c r="C2177" i="5"/>
  <c r="C2799" i="5"/>
  <c r="C2137" i="5"/>
  <c r="C2460" i="5"/>
  <c r="C2463" i="5"/>
  <c r="C2811" i="5"/>
  <c r="F333" i="5"/>
  <c r="C1083" i="5"/>
  <c r="C1859" i="5"/>
  <c r="F1478" i="5"/>
  <c r="C173" i="5"/>
  <c r="F295" i="5"/>
  <c r="F48" i="5"/>
  <c r="F666" i="5"/>
  <c r="C2406" i="5"/>
  <c r="F2472" i="5"/>
  <c r="F2606" i="5"/>
  <c r="C1516" i="5"/>
  <c r="F1657" i="5"/>
  <c r="F2296" i="5"/>
  <c r="F105" i="5"/>
  <c r="F2283" i="5"/>
  <c r="C1429" i="5"/>
  <c r="F504" i="5"/>
  <c r="C1755" i="5"/>
  <c r="C1603" i="5"/>
  <c r="F1075" i="5"/>
  <c r="F130" i="5"/>
  <c r="F979" i="5"/>
  <c r="F1765" i="5"/>
  <c r="F1444" i="5"/>
  <c r="F1510" i="5"/>
  <c r="C1293" i="5"/>
  <c r="C1882" i="5"/>
  <c r="C84" i="5"/>
  <c r="C1522" i="5"/>
  <c r="F925" i="5"/>
  <c r="F1105" i="5"/>
  <c r="F2667" i="5"/>
  <c r="F2660" i="5"/>
  <c r="C1776" i="5"/>
  <c r="C1886" i="5"/>
  <c r="C2408" i="5"/>
  <c r="C1431" i="5"/>
  <c r="C397" i="5"/>
  <c r="F2175" i="5"/>
  <c r="F2379" i="5"/>
  <c r="F2586" i="5"/>
  <c r="C2369" i="5"/>
  <c r="F1824" i="5"/>
  <c r="C2390" i="5"/>
  <c r="F158" i="5"/>
  <c r="F2475" i="5"/>
  <c r="F2435" i="5"/>
  <c r="F2915" i="5"/>
  <c r="F1744" i="5"/>
  <c r="F1087" i="5"/>
  <c r="F2954" i="5"/>
  <c r="F1216" i="5"/>
  <c r="F1801" i="5"/>
  <c r="F815" i="5"/>
  <c r="F575" i="5"/>
  <c r="C1584" i="5"/>
  <c r="C264" i="5"/>
  <c r="F1226" i="5"/>
  <c r="C2891" i="5"/>
  <c r="C1931" i="5"/>
  <c r="C24" i="5"/>
  <c r="C1079" i="5"/>
  <c r="F3229" i="5"/>
  <c r="C3048" i="5"/>
  <c r="F849" i="5"/>
  <c r="F1493" i="5"/>
  <c r="F116" i="5"/>
  <c r="C1999" i="5"/>
  <c r="C2063" i="5"/>
  <c r="C138" i="5"/>
  <c r="C780" i="5"/>
  <c r="C2860" i="5"/>
  <c r="F499" i="5"/>
  <c r="C2738" i="5"/>
  <c r="C2374" i="5"/>
  <c r="F866" i="5"/>
  <c r="F762" i="5"/>
  <c r="C771" i="5"/>
  <c r="F1227" i="5"/>
  <c r="C740" i="5"/>
  <c r="C2363" i="5"/>
  <c r="C2027" i="5"/>
  <c r="C1792" i="5"/>
  <c r="F730" i="5"/>
  <c r="C1214" i="5"/>
  <c r="F1084" i="5"/>
  <c r="C1734" i="5"/>
  <c r="C846" i="5"/>
  <c r="C1280" i="5"/>
  <c r="F2380" i="5"/>
  <c r="C1362" i="5"/>
  <c r="C888" i="5"/>
  <c r="F1796" i="5"/>
  <c r="F319" i="5"/>
  <c r="F2846" i="5"/>
  <c r="C1866" i="5"/>
  <c r="F2550" i="5"/>
  <c r="F2943" i="5"/>
  <c r="C2413" i="5"/>
  <c r="F2578" i="5"/>
  <c r="F926" i="5"/>
  <c r="C2256" i="5"/>
  <c r="F2508" i="5"/>
  <c r="C1692" i="5"/>
  <c r="F2273" i="5"/>
  <c r="F2413" i="5"/>
  <c r="F995" i="5"/>
  <c r="F1873" i="5"/>
  <c r="F2810" i="5"/>
  <c r="C1327" i="5"/>
  <c r="C812" i="5"/>
  <c r="F2639" i="5"/>
  <c r="C1235" i="5"/>
  <c r="F1592" i="5"/>
  <c r="C2192" i="5"/>
  <c r="C88" i="5"/>
  <c r="F289" i="5"/>
  <c r="C292" i="5"/>
  <c r="F2233" i="5"/>
  <c r="F268" i="5"/>
  <c r="F1741" i="5"/>
  <c r="F693" i="5"/>
  <c r="C2203" i="5"/>
  <c r="F1468" i="5"/>
  <c r="C906" i="5"/>
  <c r="F1163" i="5"/>
  <c r="C711" i="5"/>
  <c r="F1413" i="5"/>
  <c r="C2057" i="5"/>
  <c r="C1629" i="5"/>
  <c r="C1338" i="5"/>
  <c r="C2227" i="5"/>
  <c r="F2185" i="5"/>
  <c r="F2749" i="5"/>
  <c r="F1906" i="5"/>
  <c r="F1812" i="5"/>
  <c r="F79" i="5"/>
  <c r="C1417" i="5"/>
  <c r="F3168" i="5"/>
  <c r="C2470" i="5"/>
  <c r="F2761" i="5"/>
  <c r="C813" i="5"/>
  <c r="C1727" i="5"/>
  <c r="F301" i="5"/>
  <c r="C723" i="5"/>
  <c r="F842" i="5"/>
  <c r="C2275" i="5"/>
  <c r="C240" i="5"/>
  <c r="C522" i="5"/>
  <c r="C2241" i="5"/>
  <c r="C1657" i="5"/>
  <c r="C400" i="5"/>
  <c r="F678" i="5"/>
  <c r="C640" i="5"/>
  <c r="C2851" i="5"/>
  <c r="C1572" i="5"/>
  <c r="C493" i="5"/>
  <c r="F2646" i="5"/>
  <c r="F1756" i="5"/>
  <c r="F1381" i="5"/>
  <c r="C1749" i="5"/>
  <c r="C660" i="5"/>
  <c r="F502" i="5"/>
  <c r="C172" i="5"/>
  <c r="F2933" i="5"/>
  <c r="F2765" i="5"/>
  <c r="F1184" i="5"/>
  <c r="C2179" i="5"/>
  <c r="C1072" i="5"/>
  <c r="C1971" i="5"/>
  <c r="F2141" i="5"/>
  <c r="F131" i="5"/>
  <c r="C726" i="5"/>
  <c r="F2572" i="5"/>
  <c r="F997" i="5"/>
  <c r="F473" i="5"/>
  <c r="F1282" i="5"/>
  <c r="F1916" i="5"/>
  <c r="C926" i="5"/>
  <c r="C643" i="5"/>
  <c r="C393" i="5"/>
  <c r="C716" i="5"/>
  <c r="F845" i="5"/>
  <c r="C1217" i="5"/>
  <c r="C1764" i="5"/>
  <c r="F895" i="5"/>
  <c r="F1769" i="5"/>
  <c r="C1535" i="5"/>
  <c r="C301" i="5"/>
  <c r="F796" i="5"/>
  <c r="F141" i="5"/>
  <c r="C537" i="5"/>
  <c r="C207" i="5"/>
  <c r="C1250" i="5"/>
  <c r="C1510" i="5"/>
  <c r="F1716" i="5"/>
  <c r="F2820" i="5"/>
  <c r="F698" i="5"/>
  <c r="C1871" i="5"/>
  <c r="C1654" i="5"/>
  <c r="F1629" i="5"/>
  <c r="F729" i="5"/>
  <c r="C2777" i="5"/>
  <c r="C463" i="5"/>
  <c r="F1204" i="5"/>
  <c r="C1351" i="5"/>
  <c r="C1862" i="5"/>
  <c r="C2263" i="5"/>
  <c r="F2014" i="5"/>
  <c r="C2085" i="5"/>
  <c r="C2771" i="5"/>
  <c r="F1913" i="5"/>
  <c r="F2119" i="5"/>
  <c r="F2806" i="5"/>
  <c r="C1425" i="5"/>
  <c r="F2301" i="5"/>
  <c r="F1319" i="5"/>
  <c r="C3176" i="5"/>
  <c r="F1761" i="5"/>
  <c r="F2679" i="5"/>
  <c r="F2295" i="5"/>
  <c r="C1563" i="5"/>
  <c r="C729" i="5"/>
  <c r="F1272" i="5"/>
  <c r="C1833" i="5"/>
  <c r="C1884" i="5"/>
  <c r="C2069" i="5"/>
  <c r="F1570" i="5"/>
  <c r="F525" i="5"/>
  <c r="C913" i="5"/>
  <c r="C2198" i="5"/>
  <c r="F834" i="5"/>
  <c r="F2498" i="5"/>
  <c r="F1998" i="5"/>
  <c r="F2181" i="5"/>
  <c r="C1039" i="5"/>
  <c r="C1211" i="5"/>
  <c r="F1724" i="5"/>
  <c r="F803" i="5"/>
  <c r="C2065" i="5"/>
  <c r="F1366" i="5"/>
  <c r="C1372" i="5"/>
  <c r="F379" i="5"/>
  <c r="F491" i="5"/>
  <c r="F624" i="5"/>
  <c r="C2447" i="5"/>
  <c r="C1570" i="5"/>
  <c r="F1781" i="5"/>
  <c r="C343" i="5"/>
  <c r="F3227" i="5"/>
  <c r="C2074" i="5"/>
  <c r="F3166" i="5"/>
  <c r="F2048" i="5"/>
  <c r="F82" i="5"/>
  <c r="C2727" i="5"/>
  <c r="C1236" i="5"/>
  <c r="C81" i="5"/>
  <c r="F243" i="5"/>
  <c r="F2064" i="5"/>
  <c r="F1973" i="5"/>
  <c r="F2584" i="5"/>
  <c r="C3217" i="5"/>
  <c r="C2560" i="5"/>
  <c r="C544" i="5"/>
  <c r="C987" i="5"/>
  <c r="C1144" i="5"/>
  <c r="C2197" i="5"/>
  <c r="C674" i="5"/>
  <c r="C1832" i="5"/>
  <c r="F932" i="5"/>
  <c r="F405" i="5"/>
  <c r="C1588" i="5"/>
  <c r="C1694" i="5"/>
  <c r="F2232" i="5"/>
  <c r="C1660" i="5"/>
  <c r="F2437" i="5"/>
  <c r="F29" i="5"/>
  <c r="C196" i="5"/>
  <c r="F1285" i="5"/>
  <c r="F51" i="5"/>
  <c r="F2116" i="5"/>
  <c r="C1233" i="5"/>
  <c r="C1154" i="5"/>
  <c r="C801" i="5"/>
  <c r="F472" i="5"/>
  <c r="C252" i="5"/>
  <c r="F147" i="5"/>
  <c r="F595" i="5"/>
  <c r="C939" i="5"/>
  <c r="F1896" i="5"/>
  <c r="C1803" i="5"/>
  <c r="C2355" i="5"/>
  <c r="C189" i="5"/>
  <c r="C2062" i="5"/>
  <c r="C2479" i="5"/>
  <c r="C1710" i="5"/>
  <c r="C929" i="5"/>
  <c r="F1575" i="5"/>
  <c r="C347" i="5"/>
  <c r="C1614" i="5"/>
  <c r="F1426" i="5"/>
  <c r="F2748" i="5"/>
  <c r="F250" i="5"/>
  <c r="C1956" i="5"/>
  <c r="F1131" i="5"/>
  <c r="C710" i="5"/>
  <c r="F1305" i="5"/>
  <c r="F2171" i="5"/>
  <c r="F1966" i="5"/>
  <c r="F1918" i="5"/>
  <c r="C2178" i="5"/>
  <c r="C1994" i="5"/>
  <c r="C490" i="5"/>
  <c r="C1042" i="5"/>
  <c r="F124" i="5"/>
  <c r="C2424" i="5"/>
  <c r="F1187" i="5"/>
  <c r="C2531" i="5"/>
  <c r="F359" i="5"/>
  <c r="F637" i="5"/>
  <c r="C1145" i="5"/>
  <c r="F2812" i="5"/>
  <c r="C445" i="5"/>
  <c r="F2448" i="5"/>
  <c r="C211" i="5"/>
  <c r="F1537" i="5"/>
  <c r="C238" i="5"/>
  <c r="F62" i="5"/>
  <c r="C1822" i="5"/>
  <c r="C1308" i="5"/>
  <c r="C1093" i="5"/>
  <c r="C434" i="5"/>
  <c r="C2396" i="5"/>
  <c r="F819" i="5"/>
  <c r="F1322" i="5"/>
  <c r="F1451" i="5"/>
  <c r="C52" i="5"/>
  <c r="C2205" i="5"/>
  <c r="F2023" i="5"/>
  <c r="F2410" i="5"/>
  <c r="F41" i="5"/>
  <c r="C2261" i="5"/>
  <c r="C2893" i="5"/>
  <c r="F943" i="5"/>
  <c r="C1361" i="5"/>
  <c r="C2430" i="5"/>
  <c r="C2322" i="5"/>
  <c r="C1662" i="5"/>
  <c r="F1422" i="5"/>
  <c r="C2097" i="5"/>
  <c r="F2834" i="5"/>
  <c r="C2333" i="5"/>
  <c r="C2427" i="5"/>
  <c r="C2971" i="5"/>
  <c r="C2271" i="5"/>
  <c r="C945" i="5"/>
  <c r="F1511" i="5"/>
  <c r="C2928" i="5"/>
  <c r="F3103" i="5"/>
  <c r="F2908" i="5"/>
  <c r="F3095" i="5"/>
  <c r="F2090" i="5"/>
  <c r="F1996" i="5"/>
  <c r="C2414" i="5"/>
  <c r="C2082" i="5"/>
  <c r="F840" i="5"/>
  <c r="F2841" i="5"/>
  <c r="C1680" i="5"/>
  <c r="C997" i="5"/>
  <c r="C2591" i="5"/>
  <c r="C1706" i="5"/>
  <c r="C1548" i="5"/>
  <c r="C504" i="5"/>
  <c r="C1992" i="5"/>
  <c r="C2067" i="5"/>
  <c r="F2343" i="5"/>
  <c r="F636" i="5"/>
  <c r="C2216" i="5"/>
  <c r="C2476" i="5"/>
  <c r="C1173" i="5"/>
  <c r="F2604" i="5"/>
  <c r="F2706" i="5"/>
  <c r="C413" i="5"/>
  <c r="F361" i="5"/>
  <c r="F2419" i="5"/>
  <c r="C1471" i="5"/>
  <c r="F255" i="5"/>
  <c r="C759" i="5"/>
  <c r="F1258" i="5"/>
  <c r="C793" i="5"/>
  <c r="F50" i="5"/>
  <c r="C1106" i="5"/>
  <c r="C2288" i="5"/>
  <c r="C1739" i="5"/>
  <c r="F1401" i="5"/>
  <c r="F2330" i="5"/>
  <c r="F599" i="5"/>
  <c r="C2756" i="5"/>
  <c r="F231" i="5"/>
  <c r="F1915" i="5"/>
  <c r="F831" i="5"/>
  <c r="F2430" i="5"/>
  <c r="F1001" i="5"/>
  <c r="C1847" i="5"/>
  <c r="C1688" i="5"/>
  <c r="F2088" i="5"/>
  <c r="F1631" i="5"/>
  <c r="F956" i="5"/>
  <c r="C2533" i="5"/>
  <c r="F2479" i="5"/>
  <c r="F776" i="5"/>
  <c r="F204" i="5"/>
  <c r="C1166" i="5"/>
  <c r="C794" i="5"/>
  <c r="F2247" i="5"/>
  <c r="C2034" i="5"/>
  <c r="C90" i="5"/>
  <c r="F587" i="5"/>
  <c r="C1257" i="5"/>
  <c r="C2258" i="5"/>
  <c r="F2827" i="5"/>
  <c r="C2598" i="5"/>
  <c r="F1934" i="5"/>
  <c r="F107" i="5"/>
  <c r="F1642" i="5"/>
  <c r="F74" i="5"/>
  <c r="F1927" i="5"/>
  <c r="C2312" i="5"/>
  <c r="F463" i="5"/>
  <c r="C2901" i="5"/>
  <c r="C2145" i="5"/>
  <c r="F1898" i="5"/>
  <c r="C1989" i="5"/>
  <c r="F2398" i="5"/>
  <c r="F338" i="5"/>
  <c r="C1534" i="5"/>
  <c r="F1686" i="5"/>
  <c r="C2755" i="5"/>
  <c r="F2338" i="5"/>
  <c r="F3006" i="5"/>
  <c r="F2687" i="5"/>
  <c r="F2189" i="5"/>
  <c r="C1339" i="5"/>
  <c r="F1182" i="5"/>
  <c r="C602" i="5"/>
  <c r="F2279" i="5"/>
  <c r="C361" i="5"/>
  <c r="C449" i="5"/>
  <c r="F1128" i="5"/>
  <c r="F261" i="5"/>
  <c r="F754" i="5"/>
  <c r="F1320" i="5"/>
  <c r="C1034" i="5"/>
  <c r="F1803" i="5"/>
  <c r="C348" i="5"/>
  <c r="F2055" i="5"/>
  <c r="F2324" i="5"/>
  <c r="F328" i="5"/>
  <c r="F2319" i="5"/>
  <c r="F944" i="5"/>
  <c r="F3122" i="5"/>
  <c r="C671" i="5"/>
  <c r="F1449" i="5"/>
  <c r="C617" i="5"/>
  <c r="F1387" i="5"/>
  <c r="C1335" i="5"/>
  <c r="C744" i="5"/>
  <c r="C178" i="5"/>
  <c r="C985" i="5"/>
  <c r="F1880" i="5"/>
  <c r="C1168" i="5"/>
  <c r="F2611" i="5"/>
  <c r="F2265" i="5"/>
  <c r="F2368" i="5"/>
  <c r="C2159" i="5"/>
  <c r="C1683" i="5"/>
  <c r="C634" i="5"/>
  <c r="F2907" i="5"/>
  <c r="F1742" i="5"/>
  <c r="C1177" i="5"/>
  <c r="F2113" i="5"/>
  <c r="F1863" i="5"/>
  <c r="C1149" i="5"/>
  <c r="C815" i="5"/>
  <c r="C259" i="5"/>
  <c r="F1579" i="5"/>
  <c r="F2753" i="5"/>
  <c r="C2107" i="5"/>
  <c r="C978" i="5"/>
  <c r="F1728" i="5"/>
  <c r="F751" i="5"/>
  <c r="C2090" i="5"/>
  <c r="C2358" i="5"/>
  <c r="F2001" i="5"/>
  <c r="F861" i="5"/>
  <c r="C63" i="5"/>
  <c r="C1937" i="5"/>
  <c r="C1566" i="5"/>
  <c r="F1785" i="5"/>
  <c r="C1226" i="5"/>
  <c r="C1955" i="5"/>
  <c r="C817" i="5"/>
  <c r="F1922" i="5"/>
  <c r="C2438" i="5"/>
  <c r="F1872" i="5"/>
  <c r="C2404" i="5"/>
  <c r="F2831" i="5"/>
  <c r="F808" i="5"/>
  <c r="F368" i="5"/>
  <c r="F1326" i="5"/>
  <c r="F420" i="5"/>
  <c r="F802" i="5"/>
  <c r="F1171" i="5"/>
  <c r="F2154" i="5"/>
  <c r="C1148" i="5"/>
  <c r="C424" i="5"/>
  <c r="C624" i="5"/>
  <c r="F2165" i="5"/>
  <c r="C1819" i="5"/>
  <c r="F245" i="5"/>
  <c r="F847" i="5"/>
  <c r="F1825" i="5"/>
  <c r="C1285" i="5"/>
  <c r="C1752" i="5"/>
  <c r="C1368" i="5"/>
  <c r="C3040" i="5"/>
  <c r="F1923" i="5"/>
  <c r="F2080" i="5"/>
  <c r="F1254" i="5"/>
  <c r="C1748" i="5"/>
  <c r="C1723" i="5"/>
  <c r="F593" i="5"/>
  <c r="F973" i="5"/>
  <c r="C1800" i="5"/>
  <c r="F132" i="5"/>
  <c r="C685" i="5"/>
  <c r="C1008" i="5"/>
  <c r="C440" i="5"/>
  <c r="F3046" i="5"/>
  <c r="F1376" i="5"/>
  <c r="F2340" i="5"/>
  <c r="C2757" i="5"/>
  <c r="C1863" i="5"/>
  <c r="F626" i="5"/>
  <c r="F2334" i="5"/>
  <c r="C975" i="5"/>
  <c r="F2377" i="5"/>
  <c r="C876" i="5"/>
  <c r="F2989" i="5"/>
  <c r="C2593" i="5"/>
  <c r="F1516" i="5"/>
  <c r="F1133" i="5"/>
  <c r="F1239" i="5"/>
  <c r="F1148" i="5"/>
  <c r="C6" i="5"/>
  <c r="C2656" i="5"/>
  <c r="C362" i="5"/>
  <c r="F2609" i="5"/>
  <c r="C886" i="5"/>
  <c r="C1330" i="5"/>
  <c r="F763" i="5"/>
  <c r="F2847" i="5"/>
  <c r="C115" i="5"/>
  <c r="C946" i="5"/>
  <c r="F859" i="5"/>
  <c r="C2243" i="5"/>
  <c r="F3008" i="5"/>
  <c r="F891" i="5"/>
  <c r="F1582" i="5"/>
  <c r="C928" i="5"/>
  <c r="C1360" i="5"/>
  <c r="F363" i="5"/>
  <c r="F1819" i="5"/>
  <c r="F1256" i="5"/>
  <c r="C1982" i="5"/>
  <c r="C1980" i="5"/>
  <c r="F1045" i="5"/>
  <c r="C1473" i="5"/>
  <c r="F590" i="5"/>
  <c r="C258" i="5"/>
  <c r="F793" i="5"/>
  <c r="F922" i="5"/>
  <c r="C1302" i="5"/>
  <c r="F785" i="5"/>
  <c r="C2433" i="5"/>
  <c r="F572" i="5"/>
  <c r="C2229" i="5"/>
  <c r="C551" i="5"/>
  <c r="C2133" i="5"/>
  <c r="C418" i="5"/>
  <c r="F260" i="5"/>
  <c r="F2909" i="5"/>
  <c r="F1563" i="5"/>
  <c r="F2708" i="5"/>
  <c r="F1958" i="5"/>
  <c r="F1562" i="5"/>
  <c r="C1673" i="5"/>
  <c r="C1735" i="5"/>
  <c r="C2580" i="5"/>
  <c r="F2541" i="5"/>
  <c r="F2255" i="5"/>
  <c r="F1499" i="5"/>
  <c r="C360" i="5"/>
  <c r="F432" i="5"/>
  <c r="F1584" i="5"/>
  <c r="C2876" i="5"/>
  <c r="C2994" i="5"/>
  <c r="F2317" i="5"/>
  <c r="F2899" i="5"/>
  <c r="C2895" i="5"/>
  <c r="F539" i="5"/>
  <c r="C1974" i="5"/>
  <c r="F3238" i="5"/>
  <c r="C1260" i="5"/>
  <c r="C2239" i="5"/>
  <c r="F2949" i="5"/>
  <c r="C2967" i="5"/>
  <c r="C575" i="5"/>
  <c r="C1990" i="5"/>
  <c r="C297" i="5"/>
  <c r="F2278" i="5"/>
  <c r="C2121" i="5"/>
  <c r="C735" i="5"/>
  <c r="C82" i="5"/>
  <c r="C294" i="5"/>
  <c r="C2130" i="5"/>
  <c r="C1423" i="5"/>
  <c r="C2105" i="5"/>
  <c r="C2375" i="5"/>
  <c r="F307" i="5"/>
  <c r="F2299" i="5"/>
  <c r="F1221" i="5"/>
  <c r="F2420" i="5"/>
  <c r="F2072" i="5"/>
  <c r="F108" i="5"/>
  <c r="C1779" i="5"/>
  <c r="C1488" i="5"/>
  <c r="F541" i="5"/>
  <c r="F1870" i="5"/>
  <c r="C2172" i="5"/>
  <c r="F569" i="5"/>
  <c r="F2146" i="5"/>
  <c r="C1576" i="5"/>
  <c r="F1960" i="5"/>
  <c r="C1420" i="5"/>
  <c r="F489" i="5"/>
  <c r="F466" i="5"/>
  <c r="C3064" i="5"/>
  <c r="C2087" i="5"/>
  <c r="F630" i="5"/>
  <c r="F2686" i="5"/>
  <c r="F2121" i="5"/>
  <c r="F1603" i="5"/>
  <c r="C2017" i="5"/>
  <c r="F1994" i="5"/>
  <c r="C814" i="5"/>
  <c r="C2906" i="5"/>
  <c r="C2377" i="5"/>
  <c r="C1500" i="5"/>
  <c r="F1471" i="5"/>
  <c r="C2493" i="5"/>
  <c r="F1058" i="5"/>
  <c r="F728" i="5"/>
  <c r="C273" i="5"/>
  <c r="C1414" i="5"/>
  <c r="C1949" i="5"/>
  <c r="F2483" i="5"/>
  <c r="C2131" i="5"/>
  <c r="F44" i="5"/>
  <c r="F1766" i="5"/>
  <c r="F1300" i="5"/>
  <c r="C448" i="5"/>
  <c r="F90" i="5"/>
  <c r="C1155" i="5"/>
  <c r="C3067" i="5"/>
  <c r="F2201" i="5"/>
  <c r="F1710" i="5"/>
  <c r="C300" i="5"/>
  <c r="F1680" i="5"/>
  <c r="C1378" i="5"/>
  <c r="F717" i="5"/>
  <c r="C2290" i="5"/>
  <c r="C1675" i="5"/>
  <c r="F736" i="5"/>
  <c r="C2521" i="5"/>
  <c r="F1967" i="5"/>
  <c r="C1216" i="5"/>
  <c r="C2382" i="5"/>
  <c r="C1900" i="5"/>
  <c r="C601" i="5"/>
  <c r="C223" i="5"/>
  <c r="C1495" i="5"/>
  <c r="F2214" i="5"/>
  <c r="F1445" i="5"/>
  <c r="C2084" i="5"/>
  <c r="F2917" i="5"/>
  <c r="C819" i="5"/>
  <c r="F681" i="5"/>
  <c r="F1581" i="5"/>
  <c r="C2741" i="5"/>
  <c r="F838" i="5"/>
  <c r="F1448" i="5"/>
  <c r="C2506" i="5"/>
  <c r="C2176" i="5"/>
  <c r="F832" i="5"/>
  <c r="F2038" i="5"/>
  <c r="C2439" i="5"/>
  <c r="C2753" i="5"/>
  <c r="C3058" i="5"/>
  <c r="F1037" i="5"/>
  <c r="C2294" i="5"/>
  <c r="C2472" i="5"/>
  <c r="F1057" i="5"/>
  <c r="C2126" i="5"/>
  <c r="C2571" i="5"/>
  <c r="C351" i="5"/>
  <c r="C1407" i="5"/>
  <c r="F986" i="5"/>
  <c r="C2170" i="5"/>
  <c r="F2673" i="5"/>
  <c r="C371" i="5"/>
  <c r="C158" i="5"/>
  <c r="F2700" i="5"/>
  <c r="C2818" i="5"/>
  <c r="C1686" i="5"/>
  <c r="F2752" i="5"/>
  <c r="F2745" i="5"/>
  <c r="C1854" i="5"/>
  <c r="C2185" i="5"/>
  <c r="F2206" i="5"/>
  <c r="C2679" i="5"/>
  <c r="F1026" i="5"/>
  <c r="F1664" i="5"/>
  <c r="C2371" i="5"/>
  <c r="C889" i="5"/>
  <c r="C337" i="5"/>
  <c r="C2359" i="5"/>
  <c r="C1640" i="5"/>
  <c r="C2225" i="5"/>
  <c r="F651" i="5"/>
  <c r="F3149" i="5"/>
  <c r="F554" i="5"/>
  <c r="F901" i="5"/>
  <c r="C1201" i="5"/>
  <c r="C2046" i="5"/>
  <c r="C1993" i="5"/>
  <c r="C72" i="5"/>
  <c r="F1103" i="5"/>
  <c r="C39" i="5"/>
  <c r="C989" i="5"/>
  <c r="F1168" i="5"/>
  <c r="C549" i="5"/>
  <c r="C865" i="5"/>
  <c r="F1298" i="5"/>
  <c r="F2011" i="5"/>
  <c r="F1146" i="5"/>
  <c r="F1106" i="5"/>
  <c r="F153" i="5"/>
  <c r="F611" i="5"/>
  <c r="C2474" i="5"/>
  <c r="C3259" i="5"/>
  <c r="F2944" i="5"/>
  <c r="C1799" i="5"/>
  <c r="C992" i="5"/>
  <c r="F2222" i="5"/>
  <c r="F2186" i="5"/>
  <c r="F315" i="5"/>
  <c r="F705" i="5"/>
  <c r="C1778" i="5"/>
  <c r="C423" i="5"/>
  <c r="F1308" i="5"/>
  <c r="C477" i="5"/>
  <c r="C2114" i="5"/>
  <c r="F1130" i="5"/>
  <c r="F1777" i="5"/>
  <c r="F2084" i="5"/>
  <c r="C1793" i="5"/>
  <c r="F984" i="5"/>
  <c r="F1080" i="5"/>
  <c r="C1682" i="5"/>
  <c r="C1604" i="5"/>
  <c r="F61" i="5"/>
  <c r="C961" i="5"/>
  <c r="F2487" i="5"/>
  <c r="F2581" i="5"/>
  <c r="C743" i="5"/>
  <c r="C559" i="5"/>
  <c r="C1206" i="5"/>
  <c r="C1704" i="5"/>
  <c r="C3255" i="5"/>
  <c r="F829" i="5"/>
  <c r="C1452" i="5"/>
  <c r="F1430" i="5"/>
  <c r="F745" i="5"/>
  <c r="F1306" i="5"/>
  <c r="F2528" i="5"/>
  <c r="F1614" i="5"/>
  <c r="C1197" i="5"/>
  <c r="C349" i="5"/>
  <c r="C1065" i="5"/>
  <c r="F2444" i="5"/>
  <c r="F948" i="5"/>
  <c r="F652" i="5"/>
  <c r="F1236" i="5"/>
  <c r="C1893" i="5"/>
  <c r="C76" i="5"/>
  <c r="F670" i="5"/>
  <c r="C409" i="5"/>
  <c r="C367" i="5"/>
  <c r="C1839" i="5"/>
  <c r="F915" i="5"/>
  <c r="C1345" i="5"/>
  <c r="F1652" i="5"/>
  <c r="C1107" i="5"/>
  <c r="F462" i="5"/>
  <c r="F1229" i="5"/>
  <c r="C1212" i="5"/>
  <c r="F3078" i="5"/>
  <c r="C1981" i="5"/>
  <c r="C1744" i="5"/>
  <c r="C2101" i="5"/>
  <c r="F797" i="5"/>
  <c r="C697" i="5"/>
  <c r="C1985" i="5"/>
  <c r="F2735" i="5"/>
  <c r="F2386" i="5"/>
  <c r="F2468" i="5"/>
  <c r="C3260" i="5"/>
  <c r="F2789" i="5"/>
  <c r="F2373" i="5"/>
  <c r="F2293" i="5"/>
  <c r="F2937" i="5"/>
  <c r="C1080" i="5"/>
  <c r="F1856" i="5"/>
  <c r="C3105" i="5"/>
  <c r="F3036" i="5"/>
  <c r="C1880" i="5"/>
  <c r="F2463" i="5"/>
  <c r="F6" i="5"/>
  <c r="C2827" i="5"/>
  <c r="F606" i="5"/>
  <c r="C557" i="5"/>
  <c r="F2628" i="5"/>
  <c r="F2417" i="5"/>
  <c r="C1612" i="5"/>
  <c r="F529" i="5"/>
  <c r="F500" i="5"/>
  <c r="C2567" i="5"/>
  <c r="F1457" i="5"/>
  <c r="F1531" i="5"/>
  <c r="C845" i="5"/>
  <c r="F2538" i="5"/>
  <c r="C983" i="5"/>
  <c r="F138" i="5"/>
  <c r="F2689" i="5"/>
  <c r="F2492" i="5"/>
  <c r="F987" i="5"/>
  <c r="C2340" i="5"/>
  <c r="C774" i="5"/>
  <c r="C1851" i="5"/>
  <c r="C1568" i="5"/>
  <c r="C23" i="5"/>
  <c r="C1825" i="5"/>
  <c r="C2193" i="5"/>
  <c r="C262" i="5"/>
  <c r="C3028" i="5"/>
  <c r="C2528" i="5"/>
  <c r="C1872" i="5"/>
  <c r="C2732" i="5"/>
  <c r="C403" i="5"/>
  <c r="F170" i="5"/>
  <c r="C2238" i="5"/>
  <c r="C1950" i="5"/>
  <c r="F1005" i="5"/>
  <c r="F2993" i="5"/>
  <c r="C1569" i="5"/>
  <c r="F109" i="5"/>
  <c r="F98" i="5"/>
  <c r="F3224" i="5"/>
  <c r="F1206" i="5"/>
  <c r="C1633" i="5"/>
  <c r="C700" i="5"/>
  <c r="C3215" i="5"/>
  <c r="F2605" i="5"/>
  <c r="F2859" i="5"/>
  <c r="C911" i="5"/>
  <c r="C1268" i="5"/>
  <c r="C1926" i="5"/>
  <c r="F1695" i="5"/>
  <c r="C2575" i="5"/>
  <c r="F3101" i="5"/>
  <c r="C2083" i="5"/>
  <c r="C3164" i="5"/>
  <c r="F2074" i="5"/>
  <c r="F1861" i="5"/>
  <c r="C2418" i="5"/>
  <c r="C1751" i="5"/>
  <c r="C1636" i="5"/>
  <c r="C2157" i="5"/>
  <c r="C1095" i="5"/>
  <c r="F2127" i="5"/>
  <c r="F2690" i="5"/>
  <c r="F1879" i="5"/>
  <c r="F19" i="5"/>
  <c r="F1618" i="5"/>
  <c r="C2687" i="5"/>
  <c r="C1224" i="5"/>
  <c r="F1014" i="5"/>
  <c r="F887" i="5"/>
  <c r="F2580" i="5"/>
  <c r="F2500" i="5"/>
  <c r="F588" i="5"/>
  <c r="C2644" i="5"/>
  <c r="F2259" i="5"/>
  <c r="C1797" i="5"/>
  <c r="F1047" i="5"/>
  <c r="F2505" i="5"/>
  <c r="C2501" i="5"/>
  <c r="F589" i="5"/>
  <c r="F1356" i="5"/>
  <c r="F2682" i="5"/>
  <c r="F1294" i="5"/>
  <c r="C7" i="5"/>
  <c r="F1389" i="5"/>
  <c r="C2094" i="5"/>
  <c r="F2601" i="5"/>
  <c r="C1589" i="5"/>
  <c r="F2855" i="5"/>
  <c r="C1747" i="5"/>
  <c r="C1183" i="5"/>
  <c r="F2819" i="5"/>
  <c r="C637" i="5"/>
  <c r="F1046" i="5"/>
  <c r="F2602" i="5"/>
  <c r="F1585" i="5"/>
  <c r="F2365" i="5"/>
  <c r="F1655" i="5"/>
  <c r="F2022" i="5"/>
  <c r="F1454" i="5"/>
  <c r="C2237" i="5"/>
  <c r="C1152" i="5"/>
  <c r="C129" i="5"/>
  <c r="C748" i="5"/>
  <c r="C1838" i="5"/>
  <c r="C2187" i="5"/>
  <c r="F1073" i="5"/>
  <c r="F3138" i="5"/>
  <c r="F3050" i="5"/>
  <c r="F2614" i="5"/>
  <c r="C1601" i="5"/>
  <c r="C1344" i="5"/>
  <c r="C1809" i="5"/>
  <c r="C636" i="5"/>
  <c r="F1357" i="5"/>
  <c r="F1328" i="5"/>
  <c r="F2805" i="5"/>
  <c r="F1297" i="5"/>
  <c r="F1956" i="5"/>
  <c r="F364" i="5"/>
  <c r="C1700" i="5"/>
  <c r="F781" i="5"/>
  <c r="F1048" i="5"/>
  <c r="F2215" i="5"/>
  <c r="C1451" i="5"/>
  <c r="F549" i="5"/>
  <c r="F917" i="5"/>
  <c r="C1923" i="5"/>
  <c r="C245" i="5"/>
  <c r="C21" i="5"/>
  <c r="F134" i="5"/>
  <c r="F1247" i="5"/>
  <c r="F1252" i="5"/>
  <c r="F450" i="5"/>
  <c r="F1041" i="5"/>
  <c r="F1391" i="5"/>
  <c r="F2094" i="5"/>
  <c r="F1012" i="5"/>
  <c r="C41" i="5"/>
  <c r="F2870" i="5"/>
  <c r="C1951" i="5"/>
  <c r="F877" i="5"/>
  <c r="F1402" i="5"/>
  <c r="C2166" i="5"/>
  <c r="F1557" i="5"/>
  <c r="F2777" i="5"/>
  <c r="F1609" i="5"/>
  <c r="F1533" i="5"/>
  <c r="F1321" i="5"/>
  <c r="C1909" i="5"/>
  <c r="C2496" i="5"/>
  <c r="C2316" i="5"/>
  <c r="F2056" i="5"/>
  <c r="C2204" i="5"/>
  <c r="F123" i="5"/>
  <c r="F1035" i="5"/>
  <c r="F2860" i="5"/>
  <c r="F188" i="5"/>
  <c r="F1937" i="5"/>
  <c r="F805" i="5"/>
  <c r="F1340" i="5"/>
  <c r="C2195" i="5"/>
  <c r="F1940" i="5"/>
  <c r="C2752" i="5"/>
  <c r="C2725" i="5"/>
  <c r="C1759" i="5"/>
  <c r="F1747" i="5"/>
  <c r="F507" i="5"/>
  <c r="F1874" i="5"/>
  <c r="C1684" i="5"/>
  <c r="F1845" i="5"/>
  <c r="F714" i="5"/>
  <c r="F1574" i="5"/>
  <c r="C69" i="5"/>
  <c r="C1798" i="5"/>
  <c r="F2272" i="5"/>
  <c r="F1299" i="5"/>
  <c r="C589" i="5"/>
  <c r="C465" i="5"/>
  <c r="F1123" i="5"/>
  <c r="C1118" i="5"/>
  <c r="F695" i="5"/>
  <c r="F1167" i="5"/>
  <c r="C2257" i="5"/>
  <c r="F905" i="5"/>
  <c r="F1446" i="5"/>
  <c r="F735" i="5"/>
  <c r="C843" i="5"/>
  <c r="F137" i="5"/>
  <c r="C1648" i="5"/>
  <c r="C755" i="5"/>
  <c r="C272" i="5"/>
  <c r="F1161" i="5"/>
  <c r="F202" i="5"/>
  <c r="F1560" i="5"/>
  <c r="F241" i="5"/>
  <c r="F2364" i="5"/>
  <c r="C466" i="5"/>
  <c r="F1836" i="5"/>
  <c r="F2355" i="5"/>
  <c r="F2456" i="5"/>
  <c r="F1667" i="5"/>
  <c r="C2123" i="5"/>
  <c r="C1182" i="5"/>
  <c r="F2239" i="5"/>
  <c r="C1204" i="5"/>
  <c r="F239" i="5"/>
  <c r="C703" i="5"/>
  <c r="C2249" i="5"/>
  <c r="C103" i="5"/>
  <c r="F27" i="5"/>
  <c r="F65" i="5"/>
  <c r="C932" i="5"/>
  <c r="C2364" i="5"/>
  <c r="F855" i="5"/>
  <c r="C416" i="5"/>
  <c r="F2549" i="5"/>
  <c r="C128" i="5"/>
  <c r="C749" i="5"/>
  <c r="F2" i="5"/>
  <c r="F321" i="5"/>
  <c r="F2249" i="5"/>
  <c r="C882" i="5"/>
  <c r="F974" i="5"/>
  <c r="F313" i="5"/>
  <c r="C917" i="5"/>
  <c r="C959" i="5"/>
  <c r="C519" i="5"/>
  <c r="F1267" i="5"/>
  <c r="F339" i="5"/>
  <c r="F3096" i="5"/>
  <c r="F2928" i="5"/>
  <c r="F1358" i="5"/>
  <c r="F2460" i="5"/>
  <c r="F2066" i="5"/>
  <c r="F2344" i="5"/>
  <c r="F2225" i="5"/>
  <c r="F3175" i="5"/>
  <c r="C2360" i="5"/>
  <c r="F2190" i="5"/>
  <c r="C2910" i="5"/>
  <c r="C3077" i="5"/>
  <c r="C1306" i="5"/>
  <c r="C1411" i="5"/>
  <c r="C1162" i="5"/>
  <c r="F1930" i="5"/>
  <c r="C1936" i="5"/>
  <c r="F2160" i="5"/>
  <c r="C2459" i="5"/>
  <c r="F3253" i="5"/>
  <c r="C3227" i="5"/>
  <c r="F2780" i="5"/>
  <c r="C4" i="5"/>
  <c r="F430" i="5"/>
  <c r="C2722" i="5"/>
  <c r="C2588" i="5"/>
  <c r="F482" i="5"/>
  <c r="C1186" i="5"/>
  <c r="F2649" i="5"/>
  <c r="C2064" i="5"/>
  <c r="C2939" i="5"/>
  <c r="C1126" i="5"/>
  <c r="F1255" i="5"/>
  <c r="F1383" i="5"/>
  <c r="C1745" i="5"/>
  <c r="F103" i="5"/>
  <c r="C1119" i="5"/>
  <c r="C903" i="5"/>
  <c r="F1586" i="5"/>
  <c r="C1850" i="5"/>
  <c r="F1864" i="5"/>
  <c r="C298" i="5"/>
  <c r="F2824" i="5"/>
  <c r="C1674" i="5"/>
  <c r="C626" i="5"/>
  <c r="C1337" i="5"/>
  <c r="F117" i="5"/>
  <c r="F1086" i="5"/>
  <c r="F184" i="5"/>
  <c r="F17" i="5"/>
  <c r="F3127" i="5"/>
  <c r="C810" i="5"/>
  <c r="C2767" i="5"/>
  <c r="C1918" i="5"/>
  <c r="C50" i="5"/>
  <c r="C1671" i="5"/>
  <c r="F1291" i="5"/>
  <c r="C1823" i="5"/>
  <c r="F437" i="5"/>
  <c r="F2443" i="5"/>
  <c r="C2140" i="5"/>
  <c r="C2281" i="5"/>
  <c r="C2507" i="5"/>
  <c r="F2112" i="5"/>
  <c r="C1611" i="5"/>
  <c r="F2218" i="5"/>
  <c r="C1026" i="5"/>
  <c r="C1978" i="5"/>
  <c r="F1660" i="5"/>
  <c r="C1856" i="5"/>
  <c r="C2960" i="5"/>
  <c r="C1760" i="5"/>
  <c r="C1493" i="5"/>
  <c r="C1115" i="5"/>
  <c r="C1858" i="5"/>
  <c r="C754" i="5"/>
  <c r="C341" i="5"/>
  <c r="C2991" i="5"/>
  <c r="C1835" i="5"/>
  <c r="C834" i="5"/>
  <c r="C2038" i="5"/>
  <c r="C2522" i="5"/>
  <c r="C1255" i="5"/>
  <c r="F1486" i="5"/>
  <c r="C1261" i="5"/>
  <c r="F777" i="5"/>
  <c r="F1851" i="5"/>
  <c r="F1814" i="5"/>
  <c r="F1392" i="5"/>
  <c r="C17" i="5"/>
  <c r="F2675" i="5"/>
  <c r="F2408" i="5"/>
  <c r="C167" i="5"/>
  <c r="F346" i="5"/>
  <c r="C1515" i="5"/>
  <c r="C704" i="5"/>
  <c r="F2548" i="5"/>
  <c r="F3208" i="5"/>
  <c r="F2664" i="5"/>
  <c r="C1049" i="5"/>
  <c r="F1813" i="5"/>
  <c r="F2129" i="5"/>
  <c r="F938" i="5"/>
  <c r="F908" i="5"/>
  <c r="C1312" i="5"/>
  <c r="C2455" i="5"/>
  <c r="C521" i="5"/>
  <c r="C760" i="5"/>
  <c r="C474" i="5"/>
  <c r="F1223" i="5"/>
  <c r="C1551" i="5"/>
  <c r="F3030" i="5"/>
  <c r="C2462" i="5"/>
  <c r="C2244" i="5"/>
  <c r="C2098" i="5"/>
  <c r="C2544" i="5"/>
  <c r="C1391" i="5"/>
  <c r="C453" i="5"/>
  <c r="F2046" i="5"/>
  <c r="C1841" i="5"/>
  <c r="F1459" i="5"/>
  <c r="C1320" i="5"/>
  <c r="F1056" i="5"/>
  <c r="C2387" i="5"/>
  <c r="C61" i="5"/>
  <c r="C1466" i="5"/>
  <c r="F1663" i="5"/>
  <c r="C1374" i="5"/>
  <c r="F2057" i="5"/>
  <c r="F3009" i="5"/>
  <c r="F1416" i="5"/>
  <c r="C3129" i="5"/>
  <c r="F3003" i="5"/>
  <c r="C1246" i="5"/>
  <c r="C305" i="5"/>
  <c r="C1615" i="5"/>
  <c r="C1717" i="5"/>
  <c r="F1302" i="5"/>
  <c r="C2118" i="5"/>
  <c r="F2878" i="5"/>
  <c r="F2585" i="5"/>
  <c r="F2515" i="5"/>
  <c r="C206" i="5"/>
  <c r="F1517" i="5"/>
  <c r="F2061" i="5"/>
  <c r="F1127" i="5"/>
  <c r="C1432" i="5"/>
  <c r="C1722" i="5"/>
  <c r="F2849" i="5"/>
  <c r="F2031" i="5"/>
  <c r="C2149" i="5"/>
  <c r="F718" i="5"/>
  <c r="F1211" i="5"/>
  <c r="C1996" i="5"/>
  <c r="F1347" i="5"/>
  <c r="C2037" i="5"/>
  <c r="C2310" i="5"/>
  <c r="F1378" i="5"/>
  <c r="F1107" i="5"/>
  <c r="F2006" i="5"/>
  <c r="C31" i="5"/>
  <c r="C2318" i="5"/>
  <c r="F69" i="5"/>
  <c r="C2968" i="5"/>
  <c r="C2323" i="5"/>
  <c r="C2265" i="5"/>
  <c r="C578" i="5"/>
  <c r="F837" i="5"/>
  <c r="F2593" i="5"/>
  <c r="F1016" i="5"/>
  <c r="C1719" i="5"/>
  <c r="F1865" i="5"/>
  <c r="C1708" i="5"/>
  <c r="F1633" i="5"/>
  <c r="C1528" i="5"/>
  <c r="F2610" i="5"/>
  <c r="F3017" i="5"/>
  <c r="C799" i="5"/>
  <c r="C722" i="5"/>
  <c r="F3064" i="5"/>
  <c r="F934" i="5"/>
  <c r="F2729" i="5"/>
  <c r="F510" i="5"/>
  <c r="F175" i="5"/>
  <c r="C2240" i="5"/>
  <c r="C356" i="5"/>
  <c r="C530" i="5"/>
  <c r="F95" i="5"/>
  <c r="F2466" i="5"/>
  <c r="F273" i="5"/>
  <c r="F2348" i="5"/>
  <c r="F2183" i="5"/>
  <c r="C2122" i="5"/>
  <c r="C270" i="5"/>
  <c r="C2831" i="5"/>
  <c r="C2554" i="5"/>
  <c r="C2959" i="5"/>
  <c r="F801" i="5"/>
  <c r="F2320" i="5"/>
  <c r="C1050" i="5"/>
  <c r="F744" i="5"/>
  <c r="C1728" i="5"/>
  <c r="C919" i="5"/>
  <c r="F992" i="5"/>
  <c r="C2039" i="5"/>
  <c r="F904" i="5"/>
  <c r="F1817" i="5"/>
  <c r="F1831" i="5"/>
  <c r="F2270" i="5"/>
  <c r="F629" i="5"/>
  <c r="F1577" i="5"/>
  <c r="C239" i="5"/>
  <c r="C1328" i="5"/>
  <c r="C49" i="5"/>
  <c r="C2100" i="5"/>
  <c r="F1616" i="5"/>
  <c r="F1496" i="5"/>
  <c r="F1036" i="5"/>
  <c r="C670" i="5"/>
  <c r="F1061" i="5"/>
  <c r="F2164" i="5"/>
  <c r="F1983" i="5"/>
  <c r="F2794" i="5"/>
  <c r="F1050" i="5"/>
  <c r="F1844" i="5"/>
  <c r="C1720" i="5"/>
  <c r="C2091" i="5"/>
  <c r="F1265" i="5"/>
  <c r="F916" i="5"/>
  <c r="C1998" i="5"/>
  <c r="F534" i="5"/>
  <c r="F863" i="5"/>
  <c r="C1273" i="5"/>
  <c r="C884" i="5"/>
  <c r="F966" i="5"/>
  <c r="C244" i="5"/>
  <c r="C1036" i="5"/>
  <c r="C2513" i="5"/>
  <c r="F169" i="5"/>
  <c r="C1321" i="5"/>
  <c r="F633" i="5"/>
  <c r="C1555" i="5"/>
  <c r="C1763" i="5"/>
  <c r="C201" i="5"/>
  <c r="F702" i="5"/>
  <c r="F146" i="5"/>
  <c r="C25" i="5"/>
  <c r="F1992" i="5"/>
  <c r="C2202" i="5"/>
  <c r="C327" i="5"/>
  <c r="F2126" i="5"/>
  <c r="C385" i="5"/>
  <c r="F2034" i="5"/>
  <c r="F1352" i="5"/>
  <c r="C1323" i="5"/>
  <c r="F607" i="5"/>
  <c r="F642" i="5"/>
  <c r="C587" i="5"/>
  <c r="C662" i="5"/>
  <c r="F342" i="5"/>
  <c r="C353" i="5"/>
  <c r="F991" i="5"/>
  <c r="F2662" i="5"/>
  <c r="F772" i="5"/>
  <c r="F387" i="5"/>
  <c r="F171" i="5"/>
  <c r="F2703" i="5"/>
  <c r="F20" i="5"/>
  <c r="F2081" i="5"/>
  <c r="F902" i="5"/>
  <c r="C2475" i="5"/>
  <c r="C1544" i="5"/>
  <c r="F1180" i="5"/>
  <c r="C2731" i="5"/>
  <c r="F282" i="5"/>
  <c r="C2638" i="5"/>
  <c r="C513" i="5"/>
  <c r="F2418" i="5"/>
  <c r="F700" i="5"/>
  <c r="C83" i="5"/>
  <c r="C1410" i="5"/>
  <c r="F1746" i="5"/>
  <c r="C1131" i="5"/>
  <c r="F807" i="5"/>
  <c r="F750" i="5"/>
  <c r="F2026" i="5"/>
  <c r="C1627" i="5"/>
  <c r="C818" i="5"/>
  <c r="F1055" i="5"/>
  <c r="C8" i="5"/>
  <c r="F2058" i="5"/>
  <c r="F1091" i="5"/>
  <c r="C2795" i="5"/>
  <c r="C354" i="5"/>
  <c r="F764" i="5"/>
  <c r="C1968" i="5"/>
  <c r="F415" i="5"/>
  <c r="F377" i="5"/>
  <c r="F1789" i="5"/>
  <c r="C1656" i="5"/>
  <c r="C381" i="5"/>
  <c r="F1283" i="5"/>
  <c r="F758" i="5"/>
  <c r="C1112" i="5"/>
  <c r="C1359" i="5"/>
  <c r="F1419" i="5"/>
  <c r="F2244" i="5"/>
  <c r="F1604" i="5"/>
  <c r="F1183" i="5"/>
  <c r="C1647" i="5"/>
  <c r="C1127" i="5"/>
  <c r="C2013" i="5"/>
  <c r="C1228" i="5"/>
  <c r="F292" i="5"/>
  <c r="C230" i="5"/>
  <c r="C1742" i="5"/>
  <c r="F1066" i="5"/>
  <c r="F632" i="5"/>
  <c r="F1330" i="5"/>
  <c r="F1730" i="5"/>
  <c r="C1284" i="5"/>
  <c r="C326" i="5"/>
  <c r="C198" i="5"/>
  <c r="F1504" i="5"/>
  <c r="C935" i="5"/>
  <c r="F2473" i="5"/>
  <c r="F2124" i="5"/>
  <c r="C51" i="5"/>
  <c r="F687" i="5"/>
  <c r="F1349" i="5"/>
  <c r="C2931" i="5"/>
  <c r="F1020" i="5"/>
  <c r="C1557" i="5"/>
  <c r="C2154" i="5"/>
  <c r="F1632" i="5"/>
  <c r="C97" i="5"/>
  <c r="C2409" i="5"/>
  <c r="C213" i="5"/>
  <c r="C1774" i="5"/>
  <c r="F1288" i="5"/>
  <c r="F2316" i="5"/>
  <c r="C1988" i="5"/>
  <c r="F2120" i="5"/>
  <c r="F1495" i="5"/>
  <c r="C218" i="5"/>
  <c r="F1072" i="5"/>
  <c r="C279" i="5"/>
  <c r="C927" i="5"/>
  <c r="C904" i="5"/>
  <c r="C3008" i="5"/>
  <c r="C1469" i="5"/>
  <c r="C1454" i="5"/>
  <c r="C1830" i="5"/>
  <c r="C907" i="5"/>
  <c r="F1676" i="5"/>
  <c r="F1791" i="5"/>
  <c r="C1288" i="5"/>
  <c r="F617" i="5"/>
  <c r="C728" i="5"/>
  <c r="F344" i="5"/>
  <c r="C1349" i="5"/>
  <c r="C820" i="5"/>
  <c r="F1846" i="5"/>
  <c r="F707" i="5"/>
  <c r="F2507" i="5"/>
  <c r="F2260" i="5"/>
  <c r="C2402" i="5"/>
  <c r="F259" i="5"/>
  <c r="F1598" i="5"/>
  <c r="F1240" i="5"/>
  <c r="F914" i="5"/>
  <c r="C2328" i="5"/>
  <c r="C389" i="5"/>
  <c r="F954" i="5"/>
  <c r="F1019" i="5"/>
  <c r="C1699" i="5"/>
  <c r="C163" i="5"/>
  <c r="F1540" i="5"/>
  <c r="C1252" i="5"/>
  <c r="C1649" i="5"/>
  <c r="F49" i="5"/>
  <c r="C1958" i="5"/>
  <c r="F2024" i="5"/>
  <c r="C2080" i="5"/>
  <c r="F975" i="5"/>
  <c r="C2951" i="5"/>
  <c r="C317" i="5"/>
  <c r="F1910" i="5"/>
  <c r="F1150" i="5"/>
  <c r="C802" i="5"/>
  <c r="F2111" i="5"/>
  <c r="F733" i="5"/>
  <c r="F760" i="5"/>
  <c r="C1133" i="5"/>
  <c r="F899" i="5"/>
  <c r="F149" i="5"/>
  <c r="C1091" i="5"/>
  <c r="C1237" i="5"/>
  <c r="F382" i="5"/>
  <c r="F1683" i="5"/>
  <c r="C1519" i="5"/>
  <c r="C1325" i="5"/>
  <c r="F70" i="5"/>
  <c r="F484" i="5"/>
  <c r="F2362" i="5"/>
  <c r="C1573" i="5"/>
  <c r="C137" i="5"/>
  <c r="C135" i="5"/>
  <c r="F1599" i="5"/>
  <c r="F2409" i="5"/>
  <c r="F953" i="5"/>
  <c r="F1911" i="5"/>
  <c r="F433" i="5"/>
  <c r="C2429" i="5"/>
  <c r="C2313" i="5"/>
  <c r="C1529" i="5"/>
  <c r="F1776" i="5"/>
  <c r="F1411" i="5"/>
  <c r="C1769" i="5"/>
  <c r="C1579" i="5"/>
  <c r="C407" i="5"/>
  <c r="C1786" i="5"/>
  <c r="F274" i="5"/>
  <c r="F205" i="5"/>
  <c r="C192" i="5"/>
  <c r="C1324" i="5"/>
  <c r="C2629" i="5"/>
  <c r="F425" i="5"/>
  <c r="F924" i="5"/>
  <c r="F605" i="5"/>
  <c r="F1576" i="5"/>
  <c r="C28" i="5"/>
  <c r="F1337" i="5"/>
  <c r="F1821" i="5"/>
  <c r="F2399" i="5"/>
  <c r="F893" i="5"/>
  <c r="C184" i="5"/>
  <c r="C248" i="5"/>
  <c r="F2318" i="5"/>
  <c r="C786" i="5"/>
  <c r="F1810" i="5"/>
  <c r="C2109" i="5"/>
  <c r="C2014" i="5"/>
  <c r="C255" i="5"/>
  <c r="F1703" i="5"/>
  <c r="C1055" i="5"/>
  <c r="F682" i="5"/>
  <c r="F55" i="5"/>
  <c r="C966" i="5"/>
  <c r="C1582" i="5"/>
  <c r="F1253" i="5"/>
  <c r="F1447" i="5"/>
  <c r="C789" i="5"/>
  <c r="F1324" i="5"/>
  <c r="C472" i="5"/>
  <c r="C1189" i="5"/>
  <c r="F1104" i="5"/>
  <c r="C747" i="5"/>
  <c r="C2320" i="5"/>
  <c r="F792" i="5"/>
  <c r="C663" i="5"/>
  <c r="F236" i="5"/>
  <c r="C1052" i="5"/>
  <c r="C1462" i="5"/>
  <c r="C333" i="5"/>
  <c r="F372" i="5"/>
  <c r="F858" i="5"/>
  <c r="F3051" i="5"/>
  <c r="C721" i="5"/>
  <c r="C1071" i="5"/>
  <c r="C1030" i="5"/>
  <c r="F1027" i="5"/>
  <c r="F1539" i="5"/>
  <c r="F2807" i="5"/>
  <c r="C682" i="5"/>
  <c r="F686" i="5"/>
  <c r="F1480" i="5"/>
  <c r="C432" i="5"/>
  <c r="F2044" i="5"/>
  <c r="F561" i="5"/>
  <c r="F1355" i="5"/>
  <c r="F1101" i="5"/>
  <c r="F2062" i="5"/>
  <c r="F148" i="5"/>
  <c r="F2134" i="5"/>
  <c r="C1141" i="5"/>
  <c r="C816" i="5"/>
  <c r="C796" i="5"/>
  <c r="C494" i="5"/>
  <c r="F336" i="5"/>
  <c r="F195" i="5"/>
  <c r="C107" i="5"/>
  <c r="F709" i="5"/>
  <c r="F1698" i="5"/>
  <c r="F3020" i="5"/>
  <c r="F371" i="5"/>
  <c r="C58" i="5"/>
  <c r="C1156" i="5"/>
  <c r="F1246" i="5"/>
  <c r="C1789" i="5"/>
  <c r="F370" i="5"/>
  <c r="F673" i="5"/>
  <c r="C95" i="5"/>
  <c r="F2366" i="5"/>
  <c r="F2332" i="5"/>
  <c r="F1627" i="5"/>
  <c r="C709" i="5"/>
  <c r="C1192" i="5"/>
  <c r="C533" i="5"/>
  <c r="C835" i="5"/>
  <c r="C1527" i="5"/>
  <c r="F531" i="5"/>
  <c r="F1978" i="5"/>
  <c r="F1098" i="5"/>
  <c r="C1661" i="5"/>
  <c r="C161" i="5"/>
  <c r="C1343" i="5"/>
  <c r="C235" i="5"/>
  <c r="C2672" i="5"/>
  <c r="F653" i="5"/>
  <c r="F2015" i="5"/>
  <c r="C2763" i="5"/>
  <c r="C311" i="5"/>
  <c r="C165" i="5"/>
  <c r="C1045" i="5"/>
  <c r="F1638" i="5"/>
  <c r="C22" i="5"/>
  <c r="C143" i="5"/>
  <c r="C1278" i="5"/>
  <c r="F264" i="5"/>
  <c r="C2096" i="5"/>
  <c r="C2302" i="5"/>
  <c r="F1636" i="5"/>
  <c r="C16" i="5"/>
  <c r="C586" i="5"/>
  <c r="C2078" i="5"/>
  <c r="F291" i="5"/>
  <c r="F1588" i="5"/>
  <c r="C1222" i="5"/>
  <c r="F1030" i="5"/>
  <c r="C1304" i="5"/>
  <c r="C358" i="5"/>
  <c r="F2788" i="5"/>
  <c r="F1885" i="5"/>
  <c r="F2092" i="5"/>
  <c r="C905" i="5"/>
  <c r="F1418" i="5"/>
  <c r="C1885" i="5"/>
  <c r="C923" i="5"/>
  <c r="C1266" i="5"/>
  <c r="C1525" i="5"/>
  <c r="C468" i="5"/>
  <c r="C269" i="5"/>
  <c r="F1624" i="5"/>
  <c r="F542" i="5"/>
  <c r="F1883" i="5"/>
  <c r="F609" i="5"/>
  <c r="F118" i="5"/>
  <c r="C1309" i="5"/>
  <c r="C2749" i="5"/>
  <c r="C1861" i="5"/>
  <c r="F1805" i="5"/>
  <c r="F1293" i="5"/>
  <c r="C226" i="5"/>
  <c r="F674" i="5"/>
  <c r="C725" i="5"/>
  <c r="F434" i="5"/>
  <c r="F964" i="5"/>
  <c r="F1094" i="5"/>
  <c r="F880" i="5"/>
  <c r="F1545" i="5"/>
  <c r="C2188" i="5"/>
  <c r="F1331" i="5"/>
  <c r="C984" i="5"/>
  <c r="C346" i="5"/>
  <c r="F778" i="5"/>
  <c r="F2298" i="5"/>
  <c r="C427" i="5"/>
  <c r="F424" i="5"/>
  <c r="F2138" i="5"/>
  <c r="F1962" i="5"/>
  <c r="C633" i="5"/>
  <c r="C1138" i="5"/>
  <c r="C2797" i="5"/>
  <c r="C229" i="5"/>
  <c r="F1908" i="5"/>
  <c r="C43" i="5"/>
  <c r="C1175" i="5"/>
  <c r="C1253" i="5"/>
  <c r="F2491" i="5"/>
  <c r="C3173" i="5"/>
  <c r="C1669" i="5"/>
  <c r="F1279" i="5"/>
  <c r="F1715" i="5"/>
  <c r="F641" i="5"/>
  <c r="C596" i="5"/>
  <c r="F68" i="5"/>
  <c r="C2086" i="5"/>
  <c r="C242" i="5"/>
  <c r="C441" i="5"/>
  <c r="F761" i="5"/>
  <c r="C1130" i="5"/>
  <c r="F1219" i="5"/>
  <c r="F1780" i="5"/>
  <c r="F1415" i="5"/>
  <c r="F1985" i="5"/>
  <c r="C1910" i="5"/>
  <c r="C157" i="5"/>
  <c r="F514" i="5"/>
  <c r="F1720" i="5"/>
  <c r="C1826" i="5"/>
  <c r="F442" i="5"/>
  <c r="F1210" i="5"/>
  <c r="F2696" i="5"/>
  <c r="F603" i="5"/>
  <c r="F297" i="5"/>
  <c r="F8" i="5"/>
  <c r="C1347" i="5"/>
  <c r="C2502" i="5"/>
  <c r="F1522" i="5"/>
  <c r="C1703" i="5"/>
  <c r="F2391" i="5"/>
  <c r="F247" i="5"/>
  <c r="F822" i="5"/>
  <c r="C699" i="5"/>
  <c r="C1707" i="5"/>
  <c r="C1435" i="5"/>
  <c r="F304" i="5"/>
  <c r="C1575" i="5"/>
  <c r="C693" i="5"/>
  <c r="C1178" i="5"/>
  <c r="C1729" i="5"/>
  <c r="F1899" i="5"/>
  <c r="C1195" i="5"/>
  <c r="C276" i="5"/>
  <c r="C1315" i="5"/>
  <c r="C27" i="5"/>
  <c r="C2266" i="5"/>
  <c r="C506" i="5"/>
  <c r="C616" i="5"/>
  <c r="C1215" i="5"/>
  <c r="F1920" i="5"/>
  <c r="C1449" i="5"/>
  <c r="F998" i="5"/>
  <c r="F83" i="5"/>
  <c r="C1064" i="5"/>
  <c r="F2653" i="5"/>
  <c r="C2784" i="5"/>
  <c r="C3116" i="5"/>
  <c r="F1682" i="5"/>
  <c r="C2386" i="5"/>
  <c r="F374" i="5"/>
  <c r="C1390" i="5"/>
  <c r="C2578" i="5"/>
  <c r="F2096" i="5"/>
  <c r="C492" i="5"/>
  <c r="C967" i="5"/>
  <c r="F1154" i="5"/>
  <c r="F111" i="5"/>
  <c r="F1138" i="5"/>
  <c r="F99" i="5"/>
  <c r="F122" i="5"/>
  <c r="F1333" i="5"/>
  <c r="C2003" i="5"/>
  <c r="C1567" i="5"/>
  <c r="C1038" i="5"/>
  <c r="C60" i="5"/>
  <c r="F1442" i="5"/>
  <c r="F13" i="5"/>
  <c r="C2627" i="5"/>
  <c r="C2270" i="5"/>
  <c r="F533" i="5"/>
  <c r="C1129" i="5"/>
  <c r="F438" i="5"/>
  <c r="C1865" i="5"/>
  <c r="C597" i="5"/>
  <c r="F389" i="5"/>
  <c r="F2685" i="5"/>
  <c r="F1568" i="5"/>
  <c r="C800" i="5"/>
  <c r="C261" i="5"/>
  <c r="F177" i="5"/>
  <c r="C937" i="5"/>
  <c r="F1100" i="5"/>
  <c r="C532" i="5"/>
  <c r="F306" i="5"/>
  <c r="F1853" i="5"/>
  <c r="F1790" i="5"/>
  <c r="F1169" i="5"/>
  <c r="F1397" i="5"/>
  <c r="F1634" i="5"/>
  <c r="C910" i="5"/>
  <c r="F2082" i="5"/>
  <c r="F1460" i="5"/>
  <c r="F1021" i="5"/>
  <c r="C289" i="5"/>
  <c r="C470" i="5"/>
  <c r="C1474" i="5"/>
  <c r="F253" i="5"/>
  <c r="F15" i="5"/>
  <c r="F201" i="5"/>
  <c r="F1437" i="5"/>
  <c r="C2953" i="5"/>
  <c r="F35" i="5"/>
  <c r="C891" i="5"/>
  <c r="C454" i="5"/>
  <c r="F272" i="5"/>
  <c r="F1839" i="5"/>
  <c r="C1081" i="5"/>
  <c r="F467" i="5"/>
  <c r="C2289" i="5"/>
  <c r="C1061" i="5"/>
  <c r="C325" i="5"/>
  <c r="F1275" i="5"/>
  <c r="F1191" i="5"/>
  <c r="C526" i="5"/>
  <c r="C1377" i="5"/>
  <c r="C715" i="5"/>
  <c r="F1961" i="5"/>
  <c r="C1681" i="5"/>
  <c r="C2011" i="5"/>
  <c r="F1196" i="5"/>
  <c r="F266" i="5"/>
  <c r="C2523" i="5"/>
  <c r="F517" i="5"/>
  <c r="F2305" i="5"/>
  <c r="F1949" i="5"/>
  <c r="F93" i="5"/>
  <c r="F2288" i="5"/>
  <c r="C514" i="5"/>
  <c r="F2622" i="5"/>
  <c r="F340" i="5"/>
  <c r="F1400" i="5"/>
  <c r="C1470" i="5"/>
  <c r="F2577" i="5"/>
  <c r="F87" i="5"/>
  <c r="C1913" i="5"/>
  <c r="C880" i="5"/>
  <c r="F667" i="5"/>
  <c r="C1765" i="5"/>
  <c r="F788" i="5"/>
  <c r="F697" i="5"/>
  <c r="C2885" i="5"/>
  <c r="C1472" i="5"/>
  <c r="F643" i="5"/>
  <c r="C689" i="5"/>
  <c r="F474" i="5"/>
  <c r="F320" i="5"/>
  <c r="F476" i="5"/>
  <c r="C969" i="5"/>
  <c r="C854" i="5"/>
  <c r="F332" i="5"/>
  <c r="F2287" i="5"/>
  <c r="F592" i="5"/>
  <c r="C3011" i="5"/>
  <c r="C233" i="5"/>
  <c r="F1215" i="5"/>
  <c r="F1462" i="5"/>
  <c r="F1208" i="5"/>
  <c r="F546" i="5"/>
  <c r="C1295" i="5"/>
  <c r="F2110" i="5"/>
  <c r="C2669" i="5"/>
  <c r="C2350" i="5"/>
  <c r="F2357" i="5"/>
  <c r="F584" i="5"/>
  <c r="C151" i="5"/>
  <c r="C595" i="5"/>
  <c r="C2612" i="5"/>
  <c r="C2151" i="5"/>
  <c r="F2016" i="5"/>
  <c r="C254" i="5"/>
  <c r="C1140" i="5"/>
  <c r="C412" i="5"/>
  <c r="C1756" i="5"/>
  <c r="F1858" i="5"/>
  <c r="C547" i="5"/>
  <c r="F493" i="5"/>
  <c r="C5" i="5"/>
  <c r="C373" i="5"/>
  <c r="C1009" i="5"/>
  <c r="F1834" i="5"/>
  <c r="F967" i="5"/>
  <c r="C15" i="5"/>
  <c r="C1331" i="5"/>
  <c r="F200" i="5"/>
  <c r="C1276" i="5"/>
  <c r="C1930" i="5"/>
  <c r="C2514" i="5"/>
  <c r="F1569" i="5"/>
  <c r="F2718" i="5"/>
  <c r="F1984" i="5"/>
  <c r="C1658" i="5"/>
  <c r="C1096" i="5"/>
  <c r="C33" i="5"/>
  <c r="F1507" i="5"/>
  <c r="C608" i="5"/>
  <c r="F1784" i="5"/>
  <c r="C2305" i="5"/>
  <c r="F1615" i="5"/>
  <c r="C444" i="5"/>
  <c r="F1039" i="5"/>
  <c r="F32" i="5"/>
  <c r="F2517" i="5"/>
  <c r="C1613" i="5"/>
  <c r="C388" i="5"/>
  <c r="C117" i="5"/>
  <c r="C1230" i="5"/>
  <c r="C2778" i="5"/>
  <c r="F1567" i="5"/>
  <c r="C1409" i="5"/>
  <c r="C2999" i="5"/>
  <c r="F1483" i="5"/>
  <c r="C2398" i="5"/>
  <c r="C1077" i="5"/>
  <c r="C1553" i="5"/>
  <c r="C200" i="5"/>
  <c r="C3213" i="5"/>
  <c r="C1498" i="5"/>
  <c r="C775" i="5"/>
  <c r="F106" i="5"/>
  <c r="C1620" i="5"/>
  <c r="F1690" i="5"/>
  <c r="C2774" i="5"/>
  <c r="F269" i="5"/>
  <c r="F2045" i="5"/>
  <c r="F1783" i="5"/>
  <c r="C1120" i="5"/>
  <c r="F638" i="5"/>
  <c r="F393" i="5"/>
  <c r="F294" i="5"/>
  <c r="C2640" i="5"/>
  <c r="F1067" i="5"/>
  <c r="C352" i="5"/>
  <c r="C2095" i="5"/>
  <c r="C1001" i="5"/>
  <c r="C1167" i="5"/>
  <c r="F2462" i="5"/>
  <c r="F2276" i="5"/>
  <c r="F825" i="5"/>
  <c r="C750" i="5"/>
  <c r="F2836" i="5"/>
  <c r="C1404" i="5"/>
  <c r="C114" i="5"/>
  <c r="F1706" i="5"/>
  <c r="C683" i="5"/>
  <c r="F66" i="5"/>
  <c r="C2200" i="5"/>
  <c r="C2996" i="5"/>
  <c r="F1481" i="5"/>
  <c r="C2296" i="5"/>
  <c r="F993" i="5"/>
  <c r="C1805" i="5"/>
  <c r="C1501" i="5"/>
  <c r="F91" i="5"/>
  <c r="C2832" i="5"/>
  <c r="C609" i="5"/>
  <c r="F598" i="5"/>
  <c r="C1928" i="5"/>
  <c r="C736" i="5"/>
  <c r="F1826" i="5"/>
  <c r="C1593" i="5"/>
  <c r="F1662" i="5"/>
  <c r="F1596" i="5"/>
  <c r="F544" i="5"/>
  <c r="C2315" i="5"/>
  <c r="F1069" i="5"/>
  <c r="C1618" i="5"/>
  <c r="F1947" i="5"/>
  <c r="C879" i="5"/>
  <c r="C1947" i="5"/>
  <c r="F327" i="5"/>
  <c r="F2720" i="5"/>
  <c r="C2875" i="5"/>
  <c r="F909" i="5"/>
  <c r="F400" i="5"/>
  <c r="F1364" i="5"/>
  <c r="F1185" i="5"/>
  <c r="F655" i="5"/>
  <c r="C1386" i="5"/>
  <c r="C1160" i="5"/>
  <c r="F101" i="5"/>
  <c r="C1448" i="5"/>
  <c r="C901" i="5"/>
  <c r="F885" i="5"/>
  <c r="C452" i="5"/>
  <c r="C651" i="5"/>
  <c r="C555" i="5"/>
  <c r="F1081" i="5"/>
  <c r="C1624" i="5"/>
  <c r="F120" i="5"/>
  <c r="F2101" i="5"/>
  <c r="C1773" i="5"/>
  <c r="F1868" i="5"/>
  <c r="C1860" i="5"/>
  <c r="F1032" i="5"/>
  <c r="C1921" i="5"/>
  <c r="F1241" i="5"/>
  <c r="F755" i="5"/>
  <c r="C329" i="5"/>
  <c r="C1161" i="5"/>
  <c r="F335" i="5"/>
  <c r="C1029" i="5"/>
  <c r="C1465" i="5"/>
  <c r="C734" i="5"/>
  <c r="C263" i="5"/>
  <c r="C2209" i="5"/>
  <c r="C1594" i="5"/>
  <c r="F2669" i="5"/>
  <c r="C3212" i="5"/>
  <c r="F1374" i="5"/>
  <c r="C890" i="5"/>
  <c r="F2306" i="5"/>
  <c r="F1919" i="5"/>
  <c r="F1249" i="5"/>
  <c r="F2282" i="5"/>
  <c r="F1042" i="5"/>
  <c r="F898" i="5"/>
  <c r="F2431" i="5"/>
  <c r="F54" i="5"/>
  <c r="C1256" i="5"/>
  <c r="F789" i="5"/>
  <c r="F1528" i="5"/>
  <c r="C1520" i="5"/>
  <c r="C2051" i="5"/>
  <c r="C14" i="5"/>
  <c r="C2025" i="5"/>
  <c r="F1088" i="5"/>
  <c r="C1232" i="5"/>
  <c r="C2297" i="5"/>
  <c r="C1679" i="5"/>
  <c r="C496" i="5"/>
  <c r="C1413" i="5"/>
  <c r="F1385" i="5"/>
  <c r="C1905" i="5"/>
  <c r="F790" i="5"/>
  <c r="F1083" i="5"/>
  <c r="F1659" i="5"/>
  <c r="F1477" i="5"/>
  <c r="C2060" i="5"/>
  <c r="C1169" i="5"/>
  <c r="F1243" i="5"/>
  <c r="F1843" i="5"/>
  <c r="C2" i="5"/>
  <c r="F757" i="5"/>
  <c r="C1530" i="5"/>
  <c r="C2453" i="5"/>
  <c r="C977" i="5"/>
  <c r="F1809" i="5"/>
  <c r="F24" i="5"/>
  <c r="C1241" i="5"/>
  <c r="C1043" i="5"/>
  <c r="F483" i="5"/>
  <c r="C1348" i="5"/>
  <c r="C293" i="5"/>
  <c r="C1659" i="5"/>
  <c r="C895" i="5"/>
  <c r="C2866" i="5"/>
  <c r="F475" i="5"/>
  <c r="F1113" i="5"/>
  <c r="C2393" i="5"/>
  <c r="C391" i="5"/>
  <c r="C1213" i="5"/>
  <c r="C2543" i="5"/>
  <c r="F1129" i="5"/>
  <c r="F884" i="5"/>
  <c r="C2961" i="5"/>
  <c r="C1945" i="5"/>
  <c r="F435" i="5"/>
  <c r="F1213" i="5"/>
  <c r="C970" i="5"/>
  <c r="F690" i="5"/>
  <c r="F1646" i="5"/>
  <c r="C428" i="5"/>
  <c r="F568" i="5"/>
  <c r="F501" i="5"/>
  <c r="C622" i="5"/>
  <c r="C1098" i="5"/>
  <c r="F1894" i="5"/>
  <c r="F1905" i="5"/>
  <c r="F1063" i="5"/>
  <c r="F1859" i="5"/>
  <c r="F1360" i="5"/>
  <c r="F2197" i="5"/>
  <c r="F398" i="5"/>
  <c r="C655" i="5"/>
  <c r="F856" i="5"/>
  <c r="C2979" i="5"/>
  <c r="F1924" i="5"/>
  <c r="C1478" i="5"/>
  <c r="F1295" i="5"/>
  <c r="C2608" i="5"/>
  <c r="F215" i="5"/>
  <c r="F1547" i="5"/>
  <c r="F2237" i="5"/>
  <c r="F907" i="5"/>
  <c r="F2367" i="5"/>
  <c r="C1542" i="5"/>
  <c r="C313" i="5"/>
  <c r="F203" i="5"/>
  <c r="F1264" i="5"/>
  <c r="F2597" i="5"/>
  <c r="F2837" i="5"/>
  <c r="C1085" i="5"/>
  <c r="C2326" i="5"/>
  <c r="C66" i="5"/>
  <c r="C456" i="5"/>
  <c r="F1022" i="5"/>
  <c r="C1437" i="5"/>
  <c r="F2573" i="5"/>
  <c r="F1488" i="5"/>
  <c r="F128" i="5"/>
  <c r="F2823" i="5"/>
  <c r="C505" i="5"/>
  <c r="C950" i="5"/>
  <c r="F1700" i="5"/>
  <c r="F1534" i="5"/>
  <c r="C1092" i="5"/>
  <c r="C784" i="5"/>
  <c r="C1571" i="5"/>
  <c r="C1836" i="5"/>
  <c r="C2693" i="5"/>
  <c r="F2213" i="5"/>
  <c r="F1526" i="5"/>
  <c r="C1496" i="5"/>
  <c r="F854" i="5"/>
  <c r="C694" i="5"/>
  <c r="F330" i="5"/>
  <c r="F708" i="5"/>
  <c r="C1441" i="5"/>
  <c r="F401" i="5"/>
  <c r="C109" i="5"/>
  <c r="C696" i="5"/>
  <c r="F631" i="5"/>
  <c r="C1541" i="5"/>
  <c r="F720" i="5"/>
  <c r="C422" i="5"/>
  <c r="F604" i="5"/>
  <c r="F1351" i="5"/>
  <c r="C635" i="5"/>
  <c r="F78" i="5"/>
  <c r="F1786" i="5"/>
  <c r="F1722" i="5"/>
  <c r="C894" i="5"/>
  <c r="F4" i="5"/>
  <c r="C1554" i="5"/>
  <c r="C1188" i="5"/>
  <c r="C435" i="5"/>
  <c r="C821" i="5"/>
  <c r="F176" i="5"/>
  <c r="C1194" i="5"/>
  <c r="C1517" i="5"/>
  <c r="F1530" i="5"/>
  <c r="F28" i="5"/>
  <c r="C1623" i="5"/>
  <c r="C484" i="5"/>
  <c r="C2708" i="5"/>
  <c r="F2161" i="5"/>
  <c r="F659" i="5"/>
  <c r="C653" i="5"/>
  <c r="F125" i="5"/>
  <c r="F882" i="5"/>
  <c r="F513" i="5"/>
  <c r="F1271" i="5"/>
  <c r="C2007" i="5"/>
  <c r="C1558" i="5"/>
  <c r="C288" i="5"/>
  <c r="F935" i="5"/>
  <c r="C64" i="5"/>
  <c r="F2172" i="5"/>
  <c r="F1764" i="5"/>
  <c r="F2830" i="5"/>
  <c r="F142" i="5"/>
  <c r="C320" i="5"/>
  <c r="C118" i="5"/>
  <c r="F427" i="5"/>
  <c r="F3261" i="5"/>
  <c r="C1782" i="5"/>
  <c r="F835" i="5"/>
  <c r="C112" i="5"/>
  <c r="F181" i="5"/>
  <c r="C933" i="5"/>
  <c r="F1190" i="5"/>
  <c r="C2010" i="5"/>
  <c r="F2879" i="5"/>
  <c r="F912" i="5"/>
  <c r="F888" i="5"/>
  <c r="F515" i="5"/>
  <c r="F248" i="5"/>
  <c r="F1242" i="5"/>
  <c r="F818" i="5"/>
  <c r="F1195" i="5"/>
  <c r="F1346" i="5"/>
  <c r="C642" i="5"/>
  <c r="C520" i="5"/>
  <c r="F1278" i="5"/>
  <c r="C1013" i="5"/>
  <c r="F1313" i="5"/>
  <c r="C266" i="5"/>
  <c r="F246" i="5"/>
  <c r="C1697" i="5"/>
  <c r="C1117" i="5"/>
  <c r="C139" i="5"/>
  <c r="F2402" i="5"/>
  <c r="F464" i="5"/>
  <c r="F786" i="5"/>
  <c r="C1300" i="5"/>
  <c r="C380" i="5"/>
  <c r="F1361" i="5"/>
  <c r="C2106" i="5"/>
  <c r="F1726" i="5"/>
  <c r="F918" i="5"/>
  <c r="F1377" i="5"/>
  <c r="C2489" i="5"/>
  <c r="F2868" i="5"/>
  <c r="C1816" i="5"/>
  <c r="C2076" i="5"/>
  <c r="F1040" i="5"/>
  <c r="F830" i="5"/>
  <c r="F2315" i="5"/>
  <c r="C773" i="5"/>
  <c r="C1689" i="5"/>
  <c r="F828" i="5"/>
  <c r="C536" i="5"/>
  <c r="C756" i="5"/>
  <c r="C1336" i="5"/>
  <c r="C621" i="5"/>
  <c r="F1519" i="5"/>
  <c r="F601" i="5"/>
  <c r="F222" i="5"/>
  <c r="F1260" i="5"/>
  <c r="F853" i="5"/>
  <c r="F2384" i="5"/>
  <c r="F104" i="5"/>
  <c r="C603" i="5"/>
  <c r="F1068" i="5"/>
  <c r="F60" i="5"/>
  <c r="F2007" i="5"/>
  <c r="F242" i="5"/>
  <c r="F1343" i="5"/>
  <c r="C120" i="5"/>
  <c r="F865" i="5"/>
  <c r="C1172" i="5"/>
  <c r="F2335" i="5"/>
  <c r="F2212" i="5"/>
  <c r="F2155" i="5"/>
  <c r="F3057" i="5"/>
  <c r="C1415" i="5"/>
  <c r="F875" i="5"/>
  <c r="F548" i="5"/>
  <c r="F1736" i="5"/>
  <c r="C1757" i="5"/>
  <c r="C2329" i="5"/>
  <c r="F2063" i="5"/>
  <c r="F178" i="5"/>
  <c r="F1403" i="5"/>
  <c r="F256" i="5"/>
  <c r="F1559" i="5"/>
  <c r="F381" i="5"/>
  <c r="C1894" i="5"/>
  <c r="C193" i="5"/>
  <c r="F1837" i="5"/>
  <c r="F1999" i="5"/>
  <c r="C1249" i="5"/>
  <c r="C2016" i="5"/>
  <c r="F911" i="5"/>
  <c r="C451" i="5"/>
  <c r="C2372" i="5"/>
  <c r="C1032" i="5"/>
  <c r="F1054" i="5"/>
  <c r="F657" i="5"/>
  <c r="F2042" i="5"/>
  <c r="F281" i="5"/>
  <c r="C1983" i="5"/>
  <c r="C164" i="5"/>
  <c r="C1840" i="5"/>
  <c r="C953" i="5"/>
  <c r="C991" i="5"/>
  <c r="C86" i="5"/>
  <c r="C1376" i="5"/>
  <c r="F2132" i="5"/>
  <c r="C2128" i="5"/>
  <c r="F40" i="5"/>
  <c r="F286" i="5"/>
  <c r="F2184" i="5"/>
  <c r="C1028" i="5"/>
  <c r="F447" i="5"/>
  <c r="F903" i="5"/>
  <c r="F154" i="5"/>
  <c r="C208" i="5"/>
  <c r="F460" i="5"/>
  <c r="F2211" i="5"/>
  <c r="C387" i="5"/>
  <c r="C1019" i="5"/>
  <c r="F1151" i="5"/>
  <c r="C2442" i="5"/>
  <c r="C295" i="5"/>
  <c r="C68" i="5"/>
  <c r="C1240" i="5"/>
  <c r="C1436" i="5"/>
  <c r="C1147" i="5"/>
  <c r="C583" i="5"/>
  <c r="C620" i="5"/>
  <c r="C1867" i="5"/>
  <c r="F410" i="5"/>
  <c r="C1888" i="5"/>
  <c r="F1990" i="5"/>
  <c r="C1590" i="5"/>
  <c r="C571" i="5"/>
  <c r="F1926" i="5"/>
  <c r="C849" i="5"/>
  <c r="C594" i="5"/>
  <c r="F1224" i="5"/>
  <c r="F567" i="5"/>
  <c r="C1153" i="5"/>
  <c r="C795" i="5"/>
  <c r="F110" i="5"/>
  <c r="C1296" i="5"/>
  <c r="C650" i="5"/>
  <c r="F579" i="5"/>
  <c r="F1952" i="5"/>
  <c r="C2858" i="5"/>
  <c r="C761" i="5"/>
  <c r="F397" i="5"/>
  <c r="C187" i="5"/>
  <c r="F2574" i="5"/>
  <c r="C37" i="5"/>
  <c r="F1494" i="5"/>
  <c r="F2326" i="5"/>
  <c r="F577" i="5"/>
  <c r="C1424" i="5"/>
  <c r="F1414" i="5"/>
  <c r="F166" i="5"/>
  <c r="F9" i="5"/>
  <c r="C267" i="5"/>
  <c r="F1399" i="5"/>
  <c r="F680" i="5"/>
  <c r="F2302" i="5"/>
  <c r="C1718" i="5"/>
  <c r="C1831" i="5"/>
  <c r="F665" i="5"/>
  <c r="C382" i="5"/>
  <c r="F913" i="5"/>
  <c r="F144" i="5"/>
  <c r="F1292" i="5"/>
  <c r="F3256" i="5"/>
  <c r="C1533" i="5"/>
  <c r="C859" i="5"/>
  <c r="C19" i="5"/>
  <c r="F1980" i="5"/>
  <c r="C2362" i="5"/>
  <c r="F143" i="5"/>
  <c r="F2308" i="5"/>
  <c r="F1589" i="5"/>
  <c r="C1291" i="5"/>
  <c r="C912" i="5"/>
  <c r="F1367" i="5"/>
  <c r="C374" i="5"/>
  <c r="F2539" i="5"/>
  <c r="C2484" i="5"/>
  <c r="F816" i="5"/>
  <c r="C2383" i="5"/>
  <c r="C1521" i="5"/>
  <c r="C686" i="5"/>
  <c r="C1460" i="5"/>
  <c r="F257" i="5"/>
  <c r="C862" i="5"/>
  <c r="C1808" i="5"/>
  <c r="F1502" i="5"/>
  <c r="F571" i="5"/>
  <c r="C667" i="5"/>
  <c r="C475" i="5"/>
  <c r="F1467" i="5"/>
  <c r="C1733" i="5"/>
  <c r="F1964" i="5"/>
  <c r="F399" i="5"/>
  <c r="F1388" i="5"/>
  <c r="F939" i="5"/>
  <c r="C768" i="5"/>
  <c r="F2041" i="5"/>
  <c r="C1834" i="5"/>
  <c r="F224" i="5"/>
  <c r="F2013" i="5"/>
  <c r="F3052" i="5"/>
  <c r="C1209" i="5"/>
  <c r="C122" i="5"/>
  <c r="F1325" i="5"/>
  <c r="F331" i="5"/>
  <c r="C1198" i="5"/>
  <c r="C572" i="5"/>
  <c r="C241" i="5"/>
  <c r="C386" i="5"/>
  <c r="F43" i="5"/>
  <c r="F658" i="5"/>
  <c r="F37" i="5"/>
  <c r="C1852" i="5"/>
  <c r="C690" i="5"/>
  <c r="C1482" i="5"/>
  <c r="F347" i="5"/>
  <c r="C1762" i="5"/>
  <c r="F378" i="5"/>
  <c r="F254" i="5"/>
  <c r="F1064" i="5"/>
  <c r="C144" i="5"/>
  <c r="C96" i="5"/>
  <c r="F380" i="5"/>
  <c r="F689" i="5"/>
  <c r="C2345" i="5"/>
  <c r="F1000" i="5"/>
  <c r="C1546" i="5"/>
  <c r="F1007" i="5"/>
  <c r="C918" i="5"/>
  <c r="C701" i="5"/>
  <c r="C500" i="5"/>
  <c r="F1737" i="5"/>
  <c r="C605" i="5"/>
  <c r="C1254" i="5"/>
  <c r="C1018" i="5"/>
  <c r="C2246" i="5"/>
  <c r="F1832" i="5"/>
  <c r="C1726" i="5"/>
  <c r="F179" i="5"/>
  <c r="C1917" i="5"/>
  <c r="C1505" i="5"/>
  <c r="F119" i="5"/>
  <c r="F734" i="5"/>
  <c r="C247" i="5"/>
  <c r="C630" i="5"/>
  <c r="C227" i="5"/>
  <c r="F2075" i="5"/>
  <c r="F391" i="5"/>
  <c r="C762" i="5"/>
  <c r="F102" i="5"/>
  <c r="C1205" i="5"/>
  <c r="F298" i="5"/>
  <c r="C202" i="5"/>
  <c r="C753" i="5"/>
  <c r="F547" i="5"/>
  <c r="C1606" i="5"/>
  <c r="F235" i="5"/>
  <c r="F1025" i="5"/>
  <c r="C130" i="5"/>
  <c r="C2760" i="5"/>
  <c r="C1580" i="5"/>
  <c r="F85" i="5"/>
  <c r="F783" i="5"/>
  <c r="C1943" i="5"/>
  <c r="F1735" i="5"/>
  <c r="F696" i="5"/>
  <c r="C2864" i="5"/>
  <c r="F314" i="5"/>
  <c r="F994" i="5"/>
  <c r="F64" i="5"/>
  <c r="F2353" i="5"/>
  <c r="C210" i="5"/>
  <c r="C2102" i="5"/>
  <c r="C782" i="5"/>
  <c r="C44" i="5"/>
  <c r="C1088" i="5"/>
  <c r="C342" i="5"/>
  <c r="F1143" i="5"/>
  <c r="F309" i="5"/>
  <c r="C1024" i="5"/>
  <c r="F1189" i="5"/>
  <c r="C1346" i="5"/>
  <c r="F494" i="5"/>
  <c r="C585" i="5"/>
  <c r="F1554" i="5"/>
  <c r="F946" i="5"/>
  <c r="F2596" i="5"/>
  <c r="C1234" i="5"/>
  <c r="C446" i="5"/>
  <c r="F1136" i="5"/>
  <c r="C344" i="5"/>
  <c r="C877" i="5"/>
  <c r="F1201" i="5"/>
  <c r="C2451" i="5"/>
  <c r="C752" i="5"/>
  <c r="C87" i="5"/>
  <c r="F465" i="5"/>
  <c r="C648" i="5"/>
  <c r="C404" i="5"/>
  <c r="F2496" i="5"/>
  <c r="F706" i="5"/>
  <c r="F1420" i="5"/>
  <c r="C1868" i="5"/>
  <c r="F619" i="5"/>
  <c r="F860" i="5"/>
  <c r="C1380" i="5"/>
  <c r="F1205" i="5"/>
  <c r="C133" i="5"/>
  <c r="F976" i="5"/>
  <c r="F2376" i="5"/>
  <c r="F94" i="5"/>
  <c r="F2618" i="5"/>
  <c r="C788" i="5"/>
  <c r="F441" i="5"/>
  <c r="F409" i="5"/>
  <c r="C2120" i="5"/>
  <c r="F810" i="5"/>
  <c r="C1960" i="5"/>
  <c r="F779" i="5"/>
  <c r="F1363" i="5"/>
  <c r="F1301" i="5"/>
  <c r="C176" i="5"/>
  <c r="F2488" i="5"/>
  <c r="F1535" i="5"/>
  <c r="C866" i="5"/>
  <c r="C2026" i="5"/>
  <c r="C878" i="5"/>
  <c r="C1638" i="5"/>
  <c r="F453" i="5"/>
  <c r="C2070" i="5"/>
  <c r="F582" i="5"/>
  <c r="C1777" i="5"/>
  <c r="F1886" i="5"/>
  <c r="C1952" i="5"/>
  <c r="F1093" i="5"/>
  <c r="C515" i="5"/>
  <c r="C1775" i="5"/>
  <c r="C1813" i="5"/>
  <c r="C1668" i="5"/>
  <c r="C464" i="5"/>
  <c r="C1385" i="5"/>
  <c r="F1390" i="5"/>
  <c r="C2691" i="5"/>
  <c r="C844" i="5"/>
  <c r="C125" i="5"/>
  <c r="C1791" i="5"/>
  <c r="F524" i="5"/>
  <c r="C1238" i="5"/>
  <c r="F2067" i="5"/>
  <c r="F2721" i="5"/>
  <c r="F1140" i="5"/>
  <c r="C902" i="5"/>
  <c r="C2826" i="5"/>
  <c r="C134" i="5"/>
  <c r="F1003" i="5"/>
  <c r="F1441" i="5"/>
  <c r="C1086" i="5"/>
  <c r="F1251" i="5"/>
  <c r="C1908" i="5"/>
  <c r="F999" i="5"/>
  <c r="C1504" i="5"/>
  <c r="C359" i="5"/>
  <c r="C1547" i="5"/>
  <c r="F121" i="5"/>
  <c r="C26" i="5"/>
  <c r="F404" i="5"/>
  <c r="F1179" i="5"/>
  <c r="C1076" i="5"/>
  <c r="C1664" i="5"/>
  <c r="C569" i="5"/>
  <c r="F1524" i="5"/>
  <c r="C396" i="5"/>
  <c r="F197" i="5"/>
  <c r="F2637" i="5"/>
  <c r="F806" i="5"/>
  <c r="F570" i="5"/>
  <c r="C140" i="5"/>
  <c r="F1304" i="5"/>
  <c r="C1311" i="5"/>
  <c r="C2674" i="5"/>
  <c r="C588" i="5"/>
  <c r="C2298" i="5"/>
  <c r="C197" i="5"/>
  <c r="F2705" i="5"/>
  <c r="F1125" i="5"/>
  <c r="F608" i="5"/>
  <c r="C497" i="5"/>
  <c r="F1097" i="5"/>
  <c r="F1914" i="5"/>
  <c r="F448" i="5"/>
  <c r="C1058" i="5"/>
  <c r="C998" i="5"/>
  <c r="F2083" i="5"/>
  <c r="C958" i="5"/>
  <c r="C1068" i="5"/>
  <c r="F543" i="5"/>
  <c r="C321" i="5"/>
  <c r="F679" i="5"/>
  <c r="C3111" i="5"/>
  <c r="F942" i="5"/>
  <c r="C1737" i="5"/>
  <c r="C355" i="5"/>
  <c r="F1090" i="5"/>
  <c r="C1479" i="5"/>
  <c r="F227" i="5"/>
  <c r="C658" i="5"/>
  <c r="C860" i="5"/>
  <c r="C647" i="5"/>
  <c r="F127" i="5"/>
  <c r="F1523" i="5"/>
  <c r="F1028" i="5"/>
  <c r="F42" i="5"/>
  <c r="C2035" i="5"/>
  <c r="F958" i="5"/>
  <c r="C2839" i="5"/>
  <c r="F1484" i="5"/>
  <c r="C2802" i="5"/>
  <c r="C1171" i="5"/>
  <c r="C1512" i="5"/>
  <c r="F1315" i="5"/>
  <c r="C1396" i="5"/>
  <c r="C113" i="5"/>
  <c r="C824" i="5"/>
  <c r="C376" i="5"/>
  <c r="F1696" i="5"/>
  <c r="C1643" i="5"/>
  <c r="C1022" i="5"/>
  <c r="F75" i="5"/>
  <c r="C447" i="5"/>
  <c r="F511" i="5"/>
  <c r="C442" i="5"/>
  <c r="F1681" i="5"/>
  <c r="C1667" i="5"/>
  <c r="F1862" i="5"/>
  <c r="C2103" i="5"/>
  <c r="F1668" i="5"/>
  <c r="C1401" i="5"/>
  <c r="C1073" i="5"/>
  <c r="F490" i="5"/>
  <c r="C1513" i="5"/>
  <c r="C941" i="5"/>
  <c r="F402" i="5"/>
  <c r="C1179" i="5"/>
  <c r="F299" i="5"/>
  <c r="C372" i="5"/>
  <c r="F1684" i="5"/>
  <c r="C1532" i="5"/>
  <c r="C2189" i="5"/>
  <c r="F3266" i="5"/>
  <c r="C847" i="5"/>
  <c r="C1003" i="5"/>
  <c r="C2704" i="5"/>
  <c r="C1202" i="5"/>
  <c r="C1363" i="5"/>
  <c r="F47" i="5"/>
  <c r="F1348" i="5"/>
  <c r="F133" i="5"/>
  <c r="C2155" i="5"/>
  <c r="F1031" i="5"/>
  <c r="F270" i="5"/>
  <c r="F1647" i="5"/>
  <c r="F1542" i="5"/>
  <c r="C1207" i="5"/>
  <c r="C628" i="5"/>
  <c r="F1074" i="5"/>
  <c r="F535" i="5"/>
  <c r="F1193" i="5"/>
  <c r="F1176" i="5"/>
  <c r="C665" i="5"/>
  <c r="C29" i="5"/>
  <c r="F395" i="5"/>
  <c r="C2006" i="5"/>
  <c r="F1697" i="5"/>
  <c r="C459" i="5"/>
  <c r="F848" i="5"/>
  <c r="F878" i="5"/>
  <c r="F586" i="5"/>
  <c r="F1550" i="5"/>
  <c r="C98" i="5"/>
  <c r="F265" i="5"/>
  <c r="C666" i="5"/>
  <c r="C1897" i="5"/>
  <c r="C1422" i="5"/>
  <c r="C1159" i="5"/>
  <c r="F446" i="5"/>
  <c r="C411" i="5"/>
  <c r="C803" i="5"/>
  <c r="C1354" i="5"/>
  <c r="C1446" i="5"/>
  <c r="F2582" i="5"/>
  <c r="C940" i="5"/>
  <c r="F1620" i="5"/>
  <c r="C383" i="5"/>
  <c r="F675" i="5"/>
  <c r="F1318" i="5"/>
  <c r="C2617" i="5"/>
  <c r="F1155" i="5"/>
  <c r="F2713" i="5"/>
  <c r="F1436" i="5"/>
  <c r="F2547" i="5"/>
  <c r="C2163" i="5"/>
  <c r="F1630" i="5"/>
  <c r="C395" i="5"/>
  <c r="C62" i="5"/>
  <c r="C1725" i="5"/>
  <c r="F421" i="5"/>
  <c r="C567" i="5"/>
  <c r="C2300" i="5"/>
  <c r="F820" i="5"/>
  <c r="F416" i="5"/>
  <c r="C1070" i="5"/>
  <c r="C1550" i="5"/>
  <c r="C1136" i="5"/>
  <c r="C565" i="5"/>
  <c r="C30" i="5"/>
  <c r="F1474" i="5"/>
  <c r="F1887" i="5"/>
  <c r="F523" i="5"/>
  <c r="C1097" i="5"/>
  <c r="F290" i="5"/>
  <c r="F1969" i="5"/>
  <c r="F2137" i="5"/>
  <c r="C46" i="5"/>
  <c r="F503" i="5"/>
  <c r="F738" i="5"/>
  <c r="C142" i="5"/>
  <c r="C1608" i="5"/>
  <c r="F1850" i="5"/>
  <c r="C1874" i="5"/>
  <c r="C368" i="5"/>
  <c r="C2347" i="5"/>
  <c r="C724" i="5"/>
  <c r="F1450" i="5"/>
  <c r="F564" i="5"/>
  <c r="C280" i="5"/>
  <c r="C284" i="5"/>
  <c r="C1116" i="5"/>
  <c r="F930" i="5"/>
  <c r="C2319" i="5"/>
  <c r="C363" i="5"/>
  <c r="C675" i="5"/>
  <c r="F1124" i="5"/>
  <c r="F1261" i="5"/>
  <c r="C986" i="5"/>
  <c r="C2332" i="5"/>
  <c r="C668" i="5"/>
  <c r="C706" i="5"/>
  <c r="F526" i="5"/>
  <c r="C2440" i="5"/>
  <c r="C809" i="5"/>
  <c r="C414" i="5"/>
  <c r="F278" i="5"/>
  <c r="C629" i="5"/>
  <c r="C1200" i="5"/>
  <c r="C2400" i="5"/>
  <c r="C852" i="5"/>
  <c r="C1912" i="5"/>
  <c r="C837" i="5"/>
  <c r="F1323" i="5"/>
  <c r="C1340" i="5"/>
  <c r="C9" i="5"/>
  <c r="F1800" i="5"/>
  <c r="F2407" i="5"/>
  <c r="F1619" i="5"/>
  <c r="F920" i="5"/>
  <c r="F1506" i="5"/>
  <c r="C1598" i="5"/>
  <c r="C1074" i="5"/>
  <c r="F53" i="5"/>
  <c r="F334" i="5"/>
  <c r="F12" i="5"/>
  <c r="C2292" i="5"/>
  <c r="F1334" i="5"/>
  <c r="F612" i="5"/>
  <c r="C2787" i="5"/>
  <c r="F159" i="5"/>
  <c r="F1721" i="5"/>
  <c r="C1341" i="5"/>
  <c r="F67" i="5"/>
  <c r="F961" i="5"/>
  <c r="F211" i="5"/>
  <c r="C2428" i="5"/>
  <c r="F2131" i="5"/>
  <c r="C566" i="5"/>
  <c r="F1177" i="5"/>
  <c r="F2069" i="5"/>
  <c r="F663" i="5"/>
  <c r="C2583" i="5"/>
  <c r="F1455" i="5"/>
  <c r="C2020" i="5"/>
  <c r="C2232" i="5"/>
  <c r="F1670" i="5"/>
  <c r="F1373" i="5"/>
  <c r="F451" i="5"/>
  <c r="C1111" i="5"/>
  <c r="C1693" i="5"/>
  <c r="C1837" i="5"/>
  <c r="C980" i="5"/>
  <c r="C702" i="5"/>
  <c r="C65" i="5"/>
  <c r="C437" i="5"/>
  <c r="F1175" i="5"/>
  <c r="F2947" i="5"/>
  <c r="F1269" i="5"/>
  <c r="F978" i="5"/>
  <c r="F1970" i="5"/>
  <c r="C717" i="5"/>
  <c r="F2553" i="5"/>
  <c r="C2768" i="5"/>
  <c r="C1464" i="5"/>
  <c r="F600" i="5"/>
  <c r="C615" i="5"/>
  <c r="F800" i="5"/>
  <c r="C2443" i="5"/>
  <c r="F1398" i="5"/>
  <c r="F1608" i="5"/>
  <c r="F989" i="5"/>
  <c r="C1067" i="5"/>
  <c r="C1283" i="5"/>
  <c r="F1792" i="5"/>
  <c r="C429" i="5"/>
  <c r="F240" i="5"/>
  <c r="F318" i="5"/>
  <c r="F383" i="5"/>
  <c r="F660" i="5"/>
  <c r="F1773" i="5"/>
  <c r="C336" i="5"/>
  <c r="C160" i="5"/>
  <c r="F1245" i="5"/>
  <c r="F1653" i="5"/>
  <c r="C415" i="5"/>
  <c r="F39" i="5"/>
  <c r="F2648" i="5"/>
  <c r="F351" i="5"/>
  <c r="C2173" i="5"/>
  <c r="F217" i="5"/>
  <c r="C737" i="5"/>
  <c r="C1625" i="5"/>
  <c r="C2273" i="5"/>
  <c r="C1481" i="5"/>
  <c r="C848" i="5"/>
  <c r="C1508" i="5"/>
  <c r="C867" i="5"/>
  <c r="C2171" i="5"/>
  <c r="C1687" i="5"/>
  <c r="F1263" i="5"/>
  <c r="F1482" i="5"/>
  <c r="C2435" i="5"/>
  <c r="F238" i="5"/>
  <c r="C1509" i="5"/>
  <c r="F470" i="5"/>
  <c r="C1282" i="5"/>
  <c r="F192" i="5"/>
  <c r="F407" i="5"/>
  <c r="C841" i="5"/>
  <c r="C166" i="5"/>
  <c r="F376" i="5"/>
  <c r="C154" i="5"/>
  <c r="C833" i="5"/>
  <c r="C171" i="5"/>
  <c r="C2800" i="5"/>
  <c r="F386" i="5"/>
  <c r="F921" i="5"/>
  <c r="C999" i="5"/>
  <c r="F1549" i="5"/>
  <c r="F417" i="5"/>
  <c r="F1544" i="5"/>
  <c r="C2511" i="5"/>
  <c r="F207" i="5"/>
  <c r="C618" i="5"/>
  <c r="F2744" i="5"/>
  <c r="C973" i="5"/>
  <c r="F136" i="5"/>
  <c r="C1878" i="5"/>
  <c r="F2439" i="5"/>
  <c r="F614" i="5"/>
  <c r="F1714" i="5"/>
  <c r="C222" i="5"/>
  <c r="C574" i="5"/>
  <c r="C1199" i="5"/>
  <c r="F1578" i="5"/>
  <c r="C1056" i="5"/>
  <c r="C1610" i="5"/>
  <c r="C2049" i="5"/>
  <c r="C2276" i="5"/>
  <c r="F23" i="5"/>
  <c r="C1438" i="5"/>
  <c r="F1303" i="5"/>
  <c r="C2464" i="5"/>
  <c r="F1617" i="5"/>
  <c r="C2278" i="5"/>
  <c r="F1566" i="5"/>
  <c r="F1396" i="5"/>
  <c r="F1428" i="5"/>
  <c r="C1366" i="5"/>
  <c r="F1109" i="5"/>
  <c r="F1772" i="5"/>
  <c r="C54" i="5"/>
  <c r="C2624" i="5"/>
  <c r="C1269" i="5"/>
  <c r="F1828" i="5"/>
  <c r="F585" i="5"/>
  <c r="C2712" i="5"/>
  <c r="F221" i="5"/>
  <c r="F1857" i="5"/>
  <c r="C384" i="5"/>
  <c r="F996" i="5"/>
  <c r="C1925" i="5"/>
  <c r="C576" i="5"/>
  <c r="C1075" i="5"/>
  <c r="F1160" i="5"/>
  <c r="C676" i="5"/>
  <c r="F2221" i="5"/>
  <c r="C2143" i="5"/>
  <c r="F1038" i="5"/>
  <c r="F280" i="5"/>
  <c r="C1440" i="5"/>
  <c r="C2142" i="5"/>
  <c r="C654" i="5"/>
  <c r="C827" i="5"/>
  <c r="F244" i="5"/>
  <c r="F1661" i="5"/>
  <c r="C1901" i="5"/>
  <c r="C431" i="5"/>
  <c r="F375" i="5"/>
  <c r="C869" i="5"/>
  <c r="C751" i="5"/>
  <c r="C3108" i="5"/>
  <c r="F180" i="5"/>
  <c r="C956" i="5"/>
  <c r="C1139" i="5"/>
  <c r="C1143" i="5"/>
  <c r="C443" i="5"/>
  <c r="C798" i="5"/>
  <c r="C509" i="5"/>
  <c r="F1849" i="5"/>
  <c r="C1270" i="5"/>
  <c r="F237" i="5"/>
  <c r="C1184" i="5"/>
  <c r="C175" i="5"/>
  <c r="F1757" i="5"/>
  <c r="F1023" i="5"/>
  <c r="F2195" i="5"/>
  <c r="C257" i="5"/>
  <c r="F724" i="5"/>
  <c r="F343" i="5"/>
  <c r="C1815" i="5"/>
  <c r="C1051" i="5"/>
  <c r="F1051" i="5"/>
  <c r="F33" i="5"/>
  <c r="C805" i="5"/>
  <c r="C921" i="5"/>
  <c r="C1033" i="5"/>
  <c r="C1491" i="5"/>
  <c r="F892" i="5"/>
  <c r="F1802" i="5"/>
  <c r="C147" i="5"/>
  <c r="F1218" i="5"/>
  <c r="F879" i="5"/>
  <c r="F287" i="5"/>
  <c r="F1976" i="5"/>
  <c r="F941" i="5"/>
  <c r="C856" i="5"/>
  <c r="C439" i="5"/>
  <c r="F2049" i="5"/>
  <c r="F454" i="5"/>
  <c r="C278" i="5"/>
  <c r="F1121" i="5"/>
  <c r="F648" i="5"/>
  <c r="F562" i="5"/>
  <c r="C916" i="5"/>
  <c r="C104" i="5"/>
  <c r="C1367" i="5"/>
  <c r="F1214" i="5"/>
  <c r="C949" i="5"/>
  <c r="F21" i="5"/>
  <c r="C1110" i="5"/>
  <c r="C1221" i="5"/>
  <c r="C170" i="5"/>
  <c r="C538" i="5"/>
  <c r="F1157" i="5"/>
  <c r="F408" i="5"/>
  <c r="C990" i="5"/>
  <c r="C1163" i="5"/>
  <c r="C303" i="5"/>
  <c r="F627" i="5"/>
  <c r="C1243" i="5"/>
  <c r="C1388" i="5"/>
  <c r="F732" i="5"/>
  <c r="C1358" i="5"/>
  <c r="C943" i="5"/>
  <c r="F252" i="5"/>
  <c r="C1790" i="5"/>
  <c r="C32" i="5"/>
  <c r="C177" i="5"/>
  <c r="C420" i="5"/>
  <c r="F233" i="5"/>
  <c r="F1034" i="5"/>
  <c r="C1883" i="5"/>
  <c r="F824" i="5"/>
  <c r="F1137" i="5"/>
  <c r="C2481" i="5"/>
  <c r="F414" i="5"/>
  <c r="F1009" i="5"/>
  <c r="F950" i="5"/>
  <c r="C2834" i="5"/>
  <c r="F63" i="5"/>
  <c r="C180" i="5"/>
  <c r="F737" i="5"/>
  <c r="C332" i="5"/>
  <c r="F960" i="5"/>
  <c r="C42" i="5"/>
  <c r="F206" i="5"/>
  <c r="F1677" i="5"/>
  <c r="F3259" i="5"/>
  <c r="C2348" i="5"/>
  <c r="F1156" i="5"/>
  <c r="C1641" i="5"/>
  <c r="F933" i="5"/>
  <c r="F646" i="5"/>
  <c r="F661" i="5"/>
  <c r="C1784" i="5"/>
  <c r="F2415" i="5"/>
  <c r="C742" i="5"/>
  <c r="F1307" i="5"/>
  <c r="F308" i="5"/>
  <c r="F2998" i="5"/>
  <c r="C1552" i="5"/>
  <c r="F160" i="5"/>
  <c r="C199" i="5"/>
  <c r="C1537" i="5"/>
  <c r="F2702" i="5"/>
  <c r="F373" i="5"/>
  <c r="C2124" i="5"/>
  <c r="F30" i="5"/>
  <c r="F72" i="5"/>
  <c r="C182" i="5"/>
  <c r="C881" i="5"/>
  <c r="F664" i="5"/>
  <c r="F1126" i="5"/>
  <c r="F418" i="5"/>
  <c r="F2327" i="5"/>
  <c r="C1078" i="5"/>
  <c r="C1857" i="5"/>
  <c r="C1655" i="5"/>
  <c r="C1559" i="5"/>
  <c r="C488" i="5"/>
  <c r="F2008" i="5"/>
  <c r="C2425" i="5"/>
  <c r="F821" i="5"/>
  <c r="F981" i="5"/>
  <c r="C600" i="5"/>
  <c r="F1371" i="5"/>
  <c r="F1639" i="5"/>
  <c r="F1948" i="5"/>
  <c r="F540" i="5"/>
  <c r="F1118" i="5"/>
  <c r="F1811" i="5"/>
  <c r="C2144" i="5"/>
  <c r="F2537" i="5"/>
  <c r="C1806" i="5"/>
  <c r="C1403" i="5"/>
  <c r="C811" i="5"/>
  <c r="C1443" i="5"/>
  <c r="C2000" i="5"/>
  <c r="C1060" i="5"/>
  <c r="F970" i="5"/>
  <c r="F16" i="5"/>
  <c r="C1767" i="5"/>
  <c r="F1558" i="5"/>
  <c r="F172" i="5"/>
  <c r="C1463" i="5"/>
  <c r="F1145" i="5"/>
  <c r="C2648" i="5"/>
  <c r="C1846" i="5"/>
  <c r="F2882" i="5"/>
  <c r="C1290" i="5"/>
  <c r="C914" i="5"/>
  <c r="C831" i="5"/>
  <c r="C510" i="5"/>
  <c r="C1292" i="5"/>
  <c r="C316" i="5"/>
  <c r="F711" i="5"/>
  <c r="C1942" i="5"/>
  <c r="F1621" i="5"/>
  <c r="C339" i="5"/>
  <c r="F2099" i="5"/>
  <c r="F1606" i="5"/>
  <c r="F741" i="5"/>
  <c r="C1484" i="5"/>
  <c r="C2494" i="5"/>
  <c r="F1004" i="5"/>
  <c r="F623" i="5"/>
  <c r="C1916" i="5"/>
  <c r="F869" i="5"/>
  <c r="C1941" i="5"/>
  <c r="C1753" i="5"/>
  <c r="C1264" i="5"/>
  <c r="C546" i="5"/>
  <c r="F1165" i="5"/>
  <c r="F2375" i="5"/>
  <c r="C2248" i="5"/>
  <c r="F225" i="5"/>
  <c r="F1250" i="5"/>
  <c r="F3190" i="5"/>
  <c r="F2397" i="5"/>
  <c r="C2920" i="5"/>
  <c r="C2325" i="5"/>
  <c r="C1651" i="5"/>
  <c r="F1181" i="5"/>
  <c r="F1135" i="5"/>
  <c r="C1635" i="5"/>
  <c r="C552" i="5"/>
  <c r="C78" i="5"/>
  <c r="F1759" i="5"/>
  <c r="C770" i="5"/>
  <c r="C73" i="5"/>
  <c r="F1712" i="5"/>
  <c r="C156" i="5"/>
  <c r="C996" i="5"/>
  <c r="F384" i="5"/>
  <c r="F1466" i="5"/>
  <c r="F727" i="5"/>
  <c r="C168" i="5"/>
  <c r="C2518" i="5"/>
  <c r="F1938" i="5"/>
  <c r="C483" i="5"/>
  <c r="F2394" i="5"/>
  <c r="F2052" i="5"/>
  <c r="C2262" i="5"/>
  <c r="F2220" i="5"/>
  <c r="F1162" i="5"/>
  <c r="F1147" i="5"/>
  <c r="F538" i="5"/>
  <c r="C1398" i="5"/>
  <c r="C1447" i="5"/>
  <c r="C2595" i="5"/>
  <c r="F977" i="5"/>
  <c r="F874" i="5"/>
  <c r="F839" i="5"/>
  <c r="C345" i="5"/>
  <c r="C720" i="5"/>
  <c r="C1082" i="5"/>
  <c r="C1653" i="5"/>
  <c r="F1199" i="5"/>
  <c r="C2773" i="5"/>
  <c r="C1698" i="5"/>
  <c r="C1357" i="5"/>
  <c r="C312" i="5"/>
  <c r="C963" i="5"/>
  <c r="C1405" i="5"/>
  <c r="F639" i="5"/>
  <c r="F262" i="5"/>
  <c r="F1077" i="5"/>
  <c r="C1342" i="5"/>
  <c r="C1702" i="5"/>
  <c r="F552" i="5"/>
  <c r="F267" i="5"/>
  <c r="F2252" i="5"/>
  <c r="C2024" i="5"/>
  <c r="C1869" i="5"/>
  <c r="C38" i="5"/>
  <c r="C1523" i="5"/>
  <c r="C712" i="5"/>
  <c r="F423" i="5"/>
  <c r="F173" i="5"/>
  <c r="F1052" i="5"/>
  <c r="C548" i="5"/>
  <c r="F1897" i="5"/>
  <c r="F817" i="5"/>
  <c r="C936" i="5"/>
  <c r="F452" i="5"/>
  <c r="C1820" i="5"/>
  <c r="C1503" i="5"/>
  <c r="C481" i="5"/>
  <c r="C1087" i="5"/>
  <c r="F1708" i="5"/>
  <c r="F1623" i="5"/>
  <c r="C1514" i="5"/>
  <c r="C2165" i="5"/>
  <c r="C591" i="5"/>
  <c r="C366" i="5"/>
  <c r="F2032" i="5"/>
  <c r="F2569" i="5"/>
  <c r="F826" i="5"/>
  <c r="C126" i="5"/>
  <c r="F532" i="5"/>
  <c r="C2117" i="5"/>
  <c r="F1804" i="5"/>
  <c r="F2650" i="5"/>
  <c r="C610" i="5"/>
  <c r="C2018" i="5"/>
  <c r="F2205" i="5"/>
  <c r="F263" i="5"/>
  <c r="F480" i="5"/>
  <c r="F516" i="5"/>
  <c r="F1359" i="5"/>
  <c r="F5" i="5"/>
  <c r="C145" i="5"/>
  <c r="C861" i="5"/>
  <c r="F1379" i="5"/>
  <c r="F496" i="5"/>
  <c r="C850" i="5"/>
  <c r="F214" i="5"/>
  <c r="C898" i="5"/>
  <c r="F3086" i="5"/>
  <c r="C1382" i="5"/>
  <c r="C1297" i="5"/>
  <c r="F2772" i="5"/>
  <c r="F1755" i="5"/>
  <c r="F152" i="5"/>
  <c r="F58" i="5"/>
  <c r="F1748" i="5"/>
  <c r="C57" i="5"/>
  <c r="F1078" i="5"/>
  <c r="C433" i="5"/>
  <c r="F276" i="5"/>
  <c r="C644" i="5"/>
  <c r="F57" i="5"/>
  <c r="C627" i="5"/>
  <c r="F560" i="5"/>
  <c r="F559" i="5"/>
  <c r="F406" i="5"/>
  <c r="C680" i="5"/>
  <c r="F1626" i="5"/>
  <c r="C931" i="5"/>
  <c r="C101" i="5"/>
  <c r="C2043" i="5"/>
  <c r="C1898" i="5"/>
  <c r="F1338" i="5"/>
  <c r="F1492" i="5"/>
  <c r="F1702" i="5"/>
  <c r="C106" i="5"/>
  <c r="C1174" i="5"/>
  <c r="C487" i="5"/>
  <c r="F1645" i="5"/>
  <c r="C511" i="5"/>
  <c r="C1123" i="5"/>
  <c r="C733" i="5"/>
  <c r="F326" i="5"/>
  <c r="C485" i="5"/>
  <c r="C328" i="5"/>
  <c r="F88" i="5"/>
  <c r="F1848" i="5"/>
  <c r="C149" i="5"/>
  <c r="C828" i="5"/>
  <c r="C1581" i="5"/>
  <c r="F135" i="5"/>
  <c r="F1610" i="5"/>
  <c r="F76" i="5"/>
  <c r="F823" i="5"/>
  <c r="C1124" i="5"/>
  <c r="C370" i="5"/>
  <c r="C639" i="5"/>
  <c r="C285" i="5"/>
  <c r="F356" i="5"/>
  <c r="C35" i="5"/>
  <c r="F574" i="5"/>
  <c r="F1595" i="5"/>
  <c r="C296" i="5"/>
  <c r="C11" i="5"/>
  <c r="F1995" i="5"/>
  <c r="C203" i="5"/>
  <c r="C3092" i="5"/>
  <c r="F1244" i="5"/>
  <c r="C1450" i="5"/>
  <c r="C1225" i="5"/>
  <c r="F703" i="5"/>
  <c r="F459" i="5"/>
  <c r="F2019" i="5"/>
  <c r="C1057" i="5"/>
  <c r="C3024" i="5"/>
  <c r="C421" i="5"/>
  <c r="C1289" i="5"/>
  <c r="C840" i="5"/>
  <c r="C2160" i="5"/>
  <c r="F769" i="5"/>
  <c r="F199" i="5"/>
  <c r="C791" i="5"/>
  <c r="F422" i="5"/>
  <c r="F2194" i="5"/>
  <c r="F193" i="5"/>
  <c r="C274" i="5"/>
  <c r="C287" i="5"/>
  <c r="F1013" i="5"/>
  <c r="C2110" i="5"/>
  <c r="F3043" i="5"/>
  <c r="F1431" i="5"/>
  <c r="C302" i="5"/>
  <c r="C558" i="5"/>
  <c r="F187" i="5"/>
  <c r="F671" i="5"/>
  <c r="C335" i="5"/>
  <c r="C1768" i="5"/>
  <c r="C540" i="5"/>
  <c r="F439" i="5"/>
  <c r="F929" i="5"/>
  <c r="C964" i="5"/>
  <c r="F1284" i="5"/>
  <c r="C281" i="5"/>
  <c r="C1461" i="5"/>
  <c r="C228" i="5"/>
  <c r="C2222" i="5"/>
  <c r="C598" i="5"/>
  <c r="F369" i="5"/>
  <c r="F1743" i="5"/>
  <c r="C732" i="5"/>
  <c r="F722" i="5"/>
  <c r="F2149" i="5"/>
  <c r="F1991" i="5"/>
  <c r="F791" i="5"/>
  <c r="F602" i="5"/>
  <c r="F2451" i="5"/>
  <c r="F1327" i="5"/>
  <c r="F684" i="5"/>
  <c r="F881" i="5"/>
  <c r="C1924" i="5"/>
  <c r="F151" i="5"/>
  <c r="F1556" i="5"/>
  <c r="C968" i="5"/>
  <c r="C392" i="5"/>
  <c r="C18" i="5"/>
  <c r="F749" i="5"/>
  <c r="F3033" i="5"/>
  <c r="C377" i="5"/>
  <c r="C75" i="5"/>
  <c r="F2436" i="5"/>
  <c r="F1011" i="5"/>
  <c r="C36" i="5"/>
  <c r="C763" i="5"/>
  <c r="F537" i="5"/>
  <c r="F1316" i="5"/>
  <c r="F857" i="5"/>
  <c r="F285" i="5"/>
  <c r="F140" i="5"/>
  <c r="C1218" i="5"/>
  <c r="F310" i="5"/>
  <c r="C1274" i="5"/>
  <c r="F563" i="5"/>
  <c r="F325" i="5"/>
  <c r="C469" i="5"/>
  <c r="F1465" i="5"/>
  <c r="C516" i="5"/>
  <c r="C830" i="5"/>
  <c r="F1871" i="5"/>
  <c r="F394" i="5"/>
  <c r="F1473" i="5"/>
  <c r="F229" i="5"/>
  <c r="F752" i="5"/>
  <c r="F279" i="5"/>
  <c r="F478" i="5"/>
  <c r="C529" i="5"/>
  <c r="C141" i="5"/>
  <c r="C2600" i="5"/>
  <c r="C619" i="5"/>
  <c r="F928" i="5"/>
  <c r="F896" i="5"/>
  <c r="F1412" i="5"/>
  <c r="C275" i="5"/>
  <c r="F1827" i="5"/>
  <c r="C190" i="5"/>
  <c r="F1818" i="5"/>
  <c r="F2198" i="5"/>
  <c r="C922" i="5"/>
  <c r="F759" i="5"/>
  <c r="F1854" i="5"/>
  <c r="F34" i="5"/>
  <c r="F1314" i="5"/>
  <c r="F2204" i="5"/>
  <c r="C455" i="5"/>
  <c r="F528" i="5"/>
  <c r="C489" i="5"/>
  <c r="F1552" i="5"/>
  <c r="F1082" i="5"/>
  <c r="C776" i="5"/>
  <c r="C1303" i="5"/>
  <c r="F1439" i="5"/>
  <c r="C123" i="5"/>
  <c r="C1265" i="5"/>
  <c r="C1650" i="5"/>
  <c r="C1313" i="5"/>
  <c r="C944" i="5"/>
  <c r="F713" i="5"/>
  <c r="C79" i="5"/>
  <c r="F145" i="5"/>
  <c r="C613" i="5"/>
  <c r="F97" i="5"/>
  <c r="C1248" i="5"/>
  <c r="F1463" i="5"/>
  <c r="F1635" i="5"/>
  <c r="F471" i="5"/>
  <c r="F77" i="5"/>
  <c r="F2053" i="5"/>
  <c r="F481" i="5"/>
  <c r="C954" i="5"/>
  <c r="F740" i="5"/>
  <c r="C136" i="5"/>
  <c r="F157" i="5"/>
  <c r="C672" i="5"/>
  <c r="C375" i="5"/>
  <c r="C338" i="5"/>
  <c r="C554" i="5"/>
  <c r="C1104" i="5"/>
  <c r="C1426" i="5"/>
  <c r="C1397" i="5"/>
  <c r="C952" i="5"/>
  <c r="C476" i="5"/>
  <c r="F213" i="5"/>
  <c r="C1316" i="5"/>
  <c r="C2356" i="5"/>
  <c r="C1069" i="5"/>
  <c r="F553" i="5"/>
  <c r="C564" i="5"/>
  <c r="F341" i="5"/>
  <c r="C124" i="5"/>
  <c r="C731" i="5"/>
  <c r="F366" i="5"/>
  <c r="C324" i="5"/>
  <c r="F1732" i="5"/>
  <c r="F316" i="5"/>
  <c r="C855" i="5"/>
  <c r="F86" i="5"/>
  <c r="C1476" i="5"/>
  <c r="C892" i="5"/>
  <c r="C1617" i="5"/>
  <c r="F1847" i="5"/>
  <c r="C1458" i="5"/>
  <c r="F1666" i="5"/>
  <c r="C842" i="5"/>
  <c r="C462" i="5"/>
  <c r="F324" i="5"/>
  <c r="F804" i="5"/>
  <c r="F2532" i="5"/>
  <c r="C491" i="5"/>
  <c r="C679" i="5"/>
  <c r="F1727" i="5"/>
  <c r="F676" i="5"/>
  <c r="C741" i="5"/>
  <c r="C458" i="5"/>
  <c r="F937" i="5"/>
  <c r="F656" i="5"/>
  <c r="C1804" i="5"/>
  <c r="C473" i="5"/>
  <c r="F1153" i="5"/>
  <c r="C938" i="5"/>
  <c r="C47" i="5"/>
  <c r="F527" i="5"/>
  <c r="F1102" i="5"/>
  <c r="C1560" i="5"/>
  <c r="F129" i="5"/>
  <c r="C718" i="5"/>
  <c r="F843" i="5"/>
  <c r="F2148" i="5"/>
  <c r="C563" i="5"/>
  <c r="C188" i="5"/>
  <c r="C924" i="5"/>
  <c r="F988" i="5"/>
  <c r="C20" i="5"/>
  <c r="C974" i="5"/>
  <c r="C2068" i="5"/>
  <c r="C1395" i="5"/>
  <c r="F2268" i="5"/>
  <c r="C290" i="5"/>
  <c r="F1674" i="5"/>
  <c r="C1536" i="5"/>
  <c r="C250" i="5"/>
  <c r="F1895" i="5"/>
  <c r="C545" i="5"/>
  <c r="F742" i="5"/>
  <c r="F1701" i="5"/>
  <c r="C535" i="5"/>
  <c r="C1430" i="5"/>
  <c r="F485" i="5"/>
  <c r="C714" i="5"/>
  <c r="F1572" i="5"/>
  <c r="F411" i="5"/>
  <c r="C1210" i="5"/>
  <c r="C1393" i="5"/>
  <c r="C1103" i="5"/>
  <c r="F1273" i="5"/>
  <c r="C256" i="5"/>
  <c r="C524" i="5"/>
  <c r="F873" i="5"/>
  <c r="F1262" i="5"/>
  <c r="F385" i="5"/>
  <c r="F971" i="5"/>
  <c r="F1309" i="5"/>
  <c r="C231" i="5"/>
  <c r="C236" i="5"/>
  <c r="C561" i="5"/>
  <c r="F1909" i="5"/>
  <c r="C656" i="5"/>
  <c r="C1384" i="5"/>
  <c r="C71" i="5"/>
  <c r="F165" i="5"/>
  <c r="C645" i="5"/>
  <c r="C369" i="5"/>
  <c r="C1287" i="5"/>
  <c r="C883" i="5"/>
  <c r="F1733" i="5"/>
  <c r="C2284" i="5"/>
  <c r="F862" i="5"/>
  <c r="F1509" i="5"/>
  <c r="C580" i="5"/>
  <c r="F1394" i="5"/>
  <c r="F1470" i="5"/>
  <c r="F2079" i="5"/>
  <c r="C2765" i="5"/>
  <c r="F390" i="5"/>
  <c r="F2440" i="5"/>
  <c r="C2485" i="5"/>
  <c r="F1723" i="5"/>
  <c r="F139" i="5"/>
  <c r="F731" i="5"/>
  <c r="F161" i="5"/>
  <c r="F1939" i="5"/>
  <c r="C1442" i="5"/>
  <c r="F232" i="5"/>
  <c r="F355" i="5"/>
  <c r="C539" i="5"/>
  <c r="C1459" i="5"/>
  <c r="C568" i="5"/>
  <c r="F647" i="5"/>
  <c r="F1368" i="5"/>
  <c r="C152" i="5"/>
  <c r="C314" i="5"/>
  <c r="F1866" i="5"/>
  <c r="C766" i="5"/>
  <c r="F182" i="5"/>
  <c r="C1997" i="5"/>
  <c r="F555" i="5"/>
  <c r="F782" i="5"/>
  <c r="F1276" i="5"/>
  <c r="C657" i="5"/>
  <c r="C965" i="5"/>
  <c r="F716" i="5"/>
  <c r="C593" i="5"/>
  <c r="C570" i="5"/>
  <c r="F2035" i="5"/>
  <c r="C1334" i="5"/>
  <c r="C2036" i="5"/>
  <c r="C430" i="5"/>
  <c r="C1317" i="5"/>
  <c r="F1438" i="5"/>
  <c r="C507" i="5"/>
  <c r="F1487" i="5"/>
  <c r="F990" i="5"/>
  <c r="C331" i="5"/>
  <c r="F190" i="5"/>
  <c r="F1423" i="5"/>
  <c r="F841" i="5"/>
  <c r="C2982" i="5"/>
  <c r="C102" i="5"/>
  <c r="F89" i="5"/>
  <c r="C59" i="5"/>
  <c r="C105" i="5"/>
  <c r="C1964" i="5"/>
  <c r="F955" i="5"/>
  <c r="F748" i="5"/>
  <c r="C887" i="5"/>
  <c r="C659" i="5"/>
  <c r="C976" i="5"/>
  <c r="C467" i="5"/>
  <c r="C1356" i="5"/>
  <c r="F329" i="5"/>
  <c r="F883" i="5"/>
  <c r="F468" i="5"/>
  <c r="F303" i="5"/>
  <c r="F2078" i="5"/>
  <c r="C1355" i="5"/>
  <c r="C2401" i="5"/>
  <c r="C560" i="5"/>
  <c r="F1835" i="5"/>
  <c r="C216" i="5"/>
  <c r="F951" i="5"/>
  <c r="C1642" i="5"/>
  <c r="C1299" i="5"/>
  <c r="C150" i="5"/>
  <c r="F183" i="5"/>
  <c r="F1520" i="5"/>
  <c r="C783" i="5"/>
  <c r="F2047" i="5"/>
  <c r="C2486" i="5"/>
  <c r="C1102" i="5"/>
  <c r="F983" i="5"/>
  <c r="F228" i="5"/>
  <c r="F1538" i="5"/>
  <c r="F1954" i="5"/>
  <c r="C764" i="5"/>
  <c r="F444" i="5"/>
  <c r="C669" i="5"/>
  <c r="C243" i="5"/>
  <c r="F2193" i="5"/>
  <c r="F906" i="5"/>
  <c r="F2426" i="5"/>
  <c r="F80" i="5"/>
  <c r="C365" i="5"/>
  <c r="C205" i="5"/>
  <c r="F2228" i="5"/>
  <c r="C1099" i="5"/>
  <c r="F353" i="5"/>
  <c r="C1666" i="5"/>
  <c r="C1585" i="5"/>
  <c r="F11" i="5"/>
  <c r="F692" i="5"/>
  <c r="F216" i="5"/>
  <c r="F2065" i="5"/>
  <c r="C2028" i="5"/>
  <c r="F1798" i="5"/>
  <c r="F2359" i="5"/>
  <c r="F650" i="5"/>
  <c r="F616" i="5"/>
  <c r="F1110" i="5"/>
  <c r="F1942" i="5"/>
  <c r="C1090" i="5"/>
  <c r="F649" i="5"/>
  <c r="F1049" i="5"/>
  <c r="F726" i="5"/>
  <c r="C2739" i="5"/>
  <c r="C1630" i="5"/>
  <c r="C1021" i="5"/>
  <c r="C1780" i="5"/>
  <c r="F2447" i="5"/>
  <c r="C1109" i="5"/>
  <c r="F212" i="5"/>
  <c r="F2590" i="5"/>
  <c r="C1932" i="5"/>
  <c r="F458" i="5"/>
  <c r="F457" i="5"/>
  <c r="F723" i="5"/>
  <c r="C1406" i="5"/>
  <c r="C612" i="5"/>
  <c r="C85" i="5"/>
  <c r="C2416" i="5"/>
  <c r="F1085" i="5"/>
  <c r="F1217" i="5"/>
  <c r="C322" i="5"/>
  <c r="C590" i="5"/>
  <c r="C204" i="5"/>
  <c r="F317" i="5"/>
  <c r="C323" i="5"/>
  <c r="C641" i="5"/>
  <c r="C319" i="5"/>
  <c r="C527" i="5"/>
  <c r="C1948" i="5"/>
  <c r="C1005" i="5"/>
  <c r="F2598" i="5"/>
  <c r="C1281" i="5"/>
  <c r="C581" i="5"/>
  <c r="F71" i="5"/>
  <c r="C185" i="5"/>
  <c r="C1020" i="5"/>
  <c r="C34" i="5"/>
  <c r="F1329" i="5"/>
  <c r="C508" i="5"/>
  <c r="F403" i="5"/>
  <c r="C2824" i="5"/>
  <c r="F1613" i="5"/>
  <c r="F2182" i="5"/>
  <c r="F1799" i="5"/>
  <c r="C1294" i="5"/>
  <c r="F3" i="5"/>
  <c r="F1501" i="5"/>
  <c r="C1427" i="5"/>
  <c r="F1170" i="5"/>
  <c r="C1371" i="5"/>
  <c r="C482" i="5"/>
  <c r="C1275" i="5"/>
  <c r="F773" i="5"/>
  <c r="C1468" i="5"/>
  <c r="F753" i="5"/>
  <c r="F635" i="5"/>
  <c r="C623" i="5"/>
  <c r="C730" i="5"/>
  <c r="C1444" i="5"/>
  <c r="C2576" i="5"/>
  <c r="C1987" i="5"/>
  <c r="F765" i="5"/>
  <c r="C893" i="5"/>
  <c r="C873" i="5"/>
  <c r="C1332" i="5"/>
  <c r="C787" i="5"/>
  <c r="C872" i="5"/>
  <c r="F868" i="5"/>
  <c r="C1639" i="5"/>
  <c r="F787" i="5"/>
  <c r="F522" i="5"/>
  <c r="C77" i="5"/>
  <c r="F1508" i="5"/>
  <c r="F1231" i="5"/>
  <c r="F520" i="5"/>
  <c r="F1968" i="5"/>
  <c r="F300" i="5"/>
  <c r="C2153" i="5"/>
  <c r="F1270" i="5"/>
  <c r="F498" i="5"/>
  <c r="C1879" i="5"/>
  <c r="F1521" i="5"/>
  <c r="F1763" i="5"/>
  <c r="C2061" i="5"/>
  <c r="C592" i="5"/>
  <c r="F275" i="5"/>
  <c r="F163" i="5"/>
  <c r="C2001" i="5"/>
  <c r="F1593" i="5"/>
  <c r="C186" i="5"/>
  <c r="C3246" i="5"/>
  <c r="C438" i="5"/>
  <c r="C778" i="5"/>
  <c r="F1062" i="5"/>
  <c r="F952" i="5"/>
  <c r="F794" i="5"/>
  <c r="C1526" i="5"/>
  <c r="F311" i="5"/>
  <c r="F980" i="5"/>
  <c r="F1212" i="5"/>
  <c r="F114" i="5"/>
  <c r="C183" i="5"/>
  <c r="F210" i="5"/>
  <c r="C220" i="5"/>
  <c r="C1277" i="5"/>
  <c r="C739" i="5"/>
  <c r="F1458" i="5"/>
  <c r="F36" i="5"/>
  <c r="C692" i="5"/>
  <c r="F234" i="5"/>
  <c r="F18" i="5"/>
  <c r="C478" i="5"/>
  <c r="F155" i="5"/>
  <c r="F621" i="5"/>
  <c r="C1549" i="5"/>
  <c r="F367" i="5"/>
  <c r="F947" i="5"/>
  <c r="F1339" i="5"/>
  <c r="F618" i="5"/>
  <c r="F1238" i="5"/>
  <c r="C3079" i="5"/>
  <c r="C556" i="5"/>
  <c r="F1546" i="5"/>
  <c r="C1685" i="5"/>
  <c r="F864" i="5"/>
  <c r="C1333" i="5"/>
  <c r="F219" i="5"/>
  <c r="F701" i="5"/>
  <c r="F1065" i="5"/>
  <c r="C1037" i="5"/>
  <c r="C291" i="5"/>
  <c r="C378" i="5"/>
  <c r="F2725" i="5"/>
  <c r="C1329" i="5"/>
  <c r="F1561" i="5"/>
  <c r="C611" i="5"/>
  <c r="C436" i="5"/>
  <c r="F1461" i="5"/>
  <c r="F362" i="5"/>
  <c r="C2032" i="5"/>
  <c r="C2342" i="5"/>
  <c r="F1410" i="5"/>
  <c r="C853" i="5"/>
  <c r="F1228" i="5"/>
  <c r="F1317" i="5"/>
  <c r="C100" i="5"/>
  <c r="F1417" i="5"/>
  <c r="C942" i="5"/>
  <c r="F596" i="5"/>
  <c r="F945" i="5"/>
  <c r="C212" i="5"/>
  <c r="F576" i="5"/>
  <c r="F1753" i="5"/>
  <c r="C1041" i="5"/>
  <c r="F550" i="5"/>
  <c r="F2453" i="5"/>
  <c r="F3134" i="5"/>
  <c r="F2234" i="5"/>
  <c r="F1822" i="5"/>
  <c r="F191" i="5"/>
  <c r="C1150" i="5"/>
  <c r="C948" i="5"/>
  <c r="C1402" i="5"/>
  <c r="C315" i="5"/>
  <c r="C1185" i="5"/>
  <c r="F1174" i="5"/>
  <c r="F1200" i="5"/>
  <c r="C1016" i="5"/>
  <c r="C92" i="5"/>
  <c r="F1115" i="5"/>
  <c r="F668" i="5"/>
  <c r="C1128" i="5"/>
  <c r="F26" i="5"/>
  <c r="F392" i="5"/>
  <c r="C159" i="5"/>
  <c r="C604" i="5"/>
  <c r="C179" i="5"/>
  <c r="C55" i="5"/>
  <c r="C1181" i="5"/>
  <c r="C48" i="5"/>
  <c r="F1365" i="5"/>
  <c r="F2262" i="5"/>
  <c r="C146" i="5"/>
  <c r="F1771" i="5"/>
  <c r="C111" i="5"/>
  <c r="C271" i="5"/>
  <c r="F1717" i="5"/>
  <c r="C826" i="5"/>
  <c r="C2148" i="5"/>
  <c r="F581" i="5"/>
  <c r="F445" i="5"/>
  <c r="F312" i="5"/>
  <c r="C1690" i="5"/>
  <c r="C1408" i="5"/>
  <c r="C1365" i="5"/>
  <c r="C394" i="5"/>
  <c r="F1369" i="5"/>
  <c r="F1607" i="5"/>
  <c r="C1562" i="5"/>
  <c r="F743" i="5"/>
  <c r="C67" i="5"/>
  <c r="F2098" i="5"/>
  <c r="C399" i="5"/>
  <c r="C1015" i="5"/>
  <c r="F613" i="5"/>
  <c r="F1108" i="5"/>
  <c r="F2027" i="5"/>
  <c r="F168" i="5"/>
  <c r="F436" i="5"/>
  <c r="C1262" i="5"/>
  <c r="F486" i="5"/>
  <c r="F1555" i="5"/>
  <c r="F982" i="5"/>
  <c r="F566" i="5"/>
  <c r="F495" i="5"/>
  <c r="F1409" i="5"/>
  <c r="F426" i="5"/>
  <c r="C2776" i="5"/>
  <c r="F2122" i="5"/>
  <c r="F25" i="5"/>
  <c r="F551" i="5"/>
  <c r="F968" i="5"/>
  <c r="F897" i="5"/>
  <c r="F1158" i="5"/>
  <c r="C792" i="5"/>
  <c r="F174" i="5"/>
  <c r="C1596" i="5"/>
  <c r="F487" i="5"/>
  <c r="C1957" i="5"/>
  <c r="F249" i="5"/>
  <c r="C1849" i="5"/>
  <c r="F1665" i="5"/>
  <c r="F1452" i="5"/>
  <c r="F852" i="5"/>
  <c r="F2169" i="5"/>
  <c r="F1232" i="5"/>
  <c r="C253" i="5"/>
  <c r="F677" i="5"/>
  <c r="F1266" i="5"/>
  <c r="C225" i="5"/>
  <c r="C480" i="5"/>
  <c r="F413" i="5"/>
  <c r="C304" i="5"/>
  <c r="C2230" i="5"/>
  <c r="C896" i="5"/>
  <c r="F871" i="5"/>
  <c r="F889" i="5"/>
  <c r="C1267" i="5"/>
  <c r="C2411" i="5"/>
  <c r="C2108" i="5"/>
  <c r="F1336" i="5"/>
  <c r="F497" i="5"/>
  <c r="C1538" i="5"/>
  <c r="F388" i="5"/>
  <c r="F455" i="5"/>
  <c r="C108" i="5"/>
  <c r="F230" i="5"/>
  <c r="F164" i="5"/>
  <c r="C528" i="5"/>
  <c r="C2642" i="5"/>
  <c r="C1301" i="5"/>
  <c r="C402" i="5"/>
  <c r="C925" i="5"/>
  <c r="F113" i="5"/>
  <c r="C1486" i="5"/>
  <c r="F59" i="5"/>
  <c r="F352" i="5"/>
  <c r="C1046" i="5"/>
  <c r="F1705" i="5"/>
  <c r="C224" i="5"/>
  <c r="C2497" i="5"/>
  <c r="F1456" i="5"/>
  <c r="F910" i="5"/>
  <c r="F2091" i="5"/>
  <c r="F251" i="5"/>
  <c r="F2645" i="5"/>
  <c r="F1750" i="5"/>
  <c r="F1649" i="5"/>
  <c r="C745" i="5"/>
  <c r="C823" i="5"/>
  <c r="C765" i="5"/>
  <c r="C503" i="5"/>
  <c r="C1101" i="5"/>
  <c r="C797" i="5"/>
  <c r="F1166" i="5"/>
  <c r="C249" i="5"/>
  <c r="C531" i="5"/>
  <c r="C707" i="5"/>
  <c r="C779" i="5"/>
  <c r="C286" i="5"/>
  <c r="F530" i="5"/>
  <c r="C727" i="5"/>
  <c r="C94" i="5"/>
  <c r="F962" i="5"/>
  <c r="C12" i="5"/>
  <c r="F1079" i="5"/>
  <c r="F699" i="5"/>
  <c r="C517" i="5"/>
  <c r="F1673" i="5"/>
  <c r="F2216" i="5"/>
  <c r="F449" i="5"/>
  <c r="F220" i="5"/>
  <c r="F45" i="5"/>
  <c r="C2736" i="5"/>
  <c r="F628" i="5"/>
  <c r="C1433" i="5"/>
  <c r="F348" i="5"/>
  <c r="F492" i="5"/>
  <c r="F2089" i="5"/>
  <c r="C1004" i="5"/>
  <c r="F774" i="5"/>
  <c r="F2128" i="5"/>
  <c r="F969" i="5"/>
  <c r="F1043" i="5"/>
  <c r="C53" i="5"/>
  <c r="F258" i="5"/>
  <c r="F1178" i="5"/>
  <c r="F2470" i="5"/>
  <c r="C1298" i="5"/>
  <c r="F610" i="5"/>
  <c r="F1070" i="5"/>
  <c r="C579" i="5"/>
  <c r="C2365" i="5"/>
  <c r="C1518" i="5"/>
  <c r="C2537" i="5"/>
  <c r="C2579" i="5"/>
  <c r="F1311" i="5"/>
  <c r="F691" i="5"/>
  <c r="F809" i="5"/>
  <c r="F688" i="5"/>
  <c r="F644" i="5"/>
  <c r="C664" i="5"/>
  <c r="F725" i="5"/>
  <c r="C677" i="5"/>
  <c r="F419" i="5"/>
  <c r="F52" i="5"/>
  <c r="C2491" i="5"/>
  <c r="F768" i="5"/>
  <c r="C541" i="5"/>
  <c r="C461" i="5"/>
  <c r="C2206" i="5"/>
  <c r="F583" i="5"/>
  <c r="F886" i="5"/>
  <c r="F296" i="5"/>
  <c r="F1141" i="5"/>
  <c r="F949" i="5"/>
  <c r="C1053" i="5"/>
  <c r="F509" i="5"/>
  <c r="F940" i="5"/>
  <c r="C209" i="5"/>
  <c r="F1963" i="5"/>
  <c r="C2182" i="5"/>
  <c r="F167" i="5"/>
  <c r="F1380" i="5"/>
  <c r="C417" i="5"/>
  <c r="F1587" i="5"/>
  <c r="C1477" i="5"/>
  <c r="F477" i="5"/>
  <c r="C1416" i="5"/>
  <c r="C1379" i="5"/>
  <c r="C1151" i="5"/>
  <c r="C232" i="5"/>
  <c r="C543" i="5"/>
  <c r="F1233" i="5"/>
  <c r="F1044" i="5"/>
  <c r="F2494" i="5"/>
  <c r="C1000" i="5"/>
  <c r="F1281" i="5"/>
  <c r="C2228" i="5"/>
  <c r="C808" i="5"/>
  <c r="C1157" i="5"/>
  <c r="F429" i="5"/>
  <c r="C215" i="5"/>
  <c r="C1318" i="5"/>
  <c r="C1023" i="5"/>
  <c r="F1453" i="5"/>
  <c r="F185" i="5"/>
  <c r="F1605" i="5"/>
  <c r="C1006" i="5"/>
  <c r="C577" i="5"/>
  <c r="F746" i="5"/>
  <c r="C688" i="5"/>
  <c r="F1503" i="5"/>
  <c r="F578" i="5"/>
  <c r="C1467" i="5"/>
  <c r="F345" i="5"/>
  <c r="C1242" i="5"/>
  <c r="F2242" i="5"/>
  <c r="C479" i="5"/>
  <c r="F81" i="5"/>
  <c r="F1209" i="5"/>
  <c r="F798" i="5"/>
  <c r="C661" i="5"/>
  <c r="F209" i="5"/>
  <c r="C1578" i="5"/>
  <c r="C1976" i="5"/>
  <c r="C74" i="5"/>
  <c r="F1172" i="5"/>
  <c r="C40" i="5"/>
  <c r="C237" i="5"/>
  <c r="C825" i="5"/>
  <c r="C534" i="5"/>
  <c r="C1307" i="5"/>
  <c r="F354" i="5"/>
  <c r="C1035" i="5"/>
  <c r="C282" i="5"/>
  <c r="C460" i="5"/>
  <c r="C1010" i="5"/>
  <c r="F194" i="5"/>
  <c r="C110" i="5"/>
  <c r="F1362" i="5"/>
  <c r="C858" i="5"/>
  <c r="C1877" i="5"/>
  <c r="C340" i="5"/>
  <c r="C310" i="5"/>
  <c r="F719" i="5"/>
  <c r="F1591" i="5"/>
  <c r="F218" i="5"/>
  <c r="C1259" i="5"/>
  <c r="F1237" i="5"/>
  <c r="C550" i="5"/>
  <c r="C708" i="5"/>
  <c r="C99" i="5"/>
  <c r="C2500" i="5"/>
  <c r="C758" i="5"/>
  <c r="F715" i="5"/>
  <c r="C2141" i="5"/>
  <c r="C1350" i="5"/>
  <c r="C1715" i="5"/>
  <c r="C308" i="5"/>
  <c r="F833" i="5"/>
  <c r="C2301" i="5"/>
  <c r="F1006" i="5"/>
  <c r="C1135" i="5"/>
  <c r="C277" i="5"/>
  <c r="F775" i="5"/>
  <c r="C3" i="5"/>
  <c r="F1332" i="5"/>
  <c r="F73" i="5"/>
  <c r="F591" i="5"/>
  <c r="C251" i="5"/>
  <c r="C195" i="5"/>
  <c r="F162" i="5"/>
  <c r="C719" i="5"/>
  <c r="C1219" i="5"/>
  <c r="C1229" i="5"/>
  <c r="F284" i="5"/>
  <c r="C851" i="5"/>
  <c r="F1225" i="5"/>
  <c r="F456" i="5"/>
  <c r="F2100" i="5"/>
  <c r="F428" i="5"/>
  <c r="C584" i="5"/>
  <c r="C1208" i="5"/>
  <c r="C1740" i="5"/>
  <c r="F1053" i="5"/>
  <c r="C523" i="5"/>
  <c r="C1066" i="5"/>
  <c r="C1373" i="5"/>
  <c r="F1424" i="5"/>
  <c r="C871" i="5"/>
  <c r="C2946" i="5"/>
  <c r="F38" i="5"/>
  <c r="F1198" i="5"/>
  <c r="F7" i="5"/>
  <c r="F519" i="5"/>
  <c r="F1132" i="5"/>
  <c r="F1440" i="5"/>
  <c r="C1044" i="5"/>
  <c r="F396" i="5"/>
  <c r="F198" i="5"/>
  <c r="F767" i="5"/>
  <c r="C2743" i="5"/>
  <c r="F784" i="5"/>
  <c r="F156" i="5"/>
  <c r="C1731" i="5"/>
  <c r="F1139" i="5"/>
  <c r="C155" i="5"/>
  <c r="F100" i="5"/>
  <c r="F936" i="5"/>
  <c r="C495" i="5"/>
  <c r="F620" i="5"/>
  <c r="C116" i="5"/>
  <c r="C80" i="5"/>
  <c r="F556" i="5"/>
  <c r="F1111" i="5"/>
  <c r="C971" i="5"/>
  <c r="F1274" i="5"/>
  <c r="C979" i="5"/>
  <c r="F1749" i="5"/>
  <c r="L101" i="1" l="1"/>
  <c r="X112" i="1" s="1"/>
  <c r="X117" i="1"/>
  <c r="Y53" i="1"/>
  <c r="L50" i="1" s="1"/>
  <c r="S9" i="3"/>
  <c r="D1749" i="5"/>
  <c r="D156" i="5"/>
  <c r="D7" i="5"/>
  <c r="D1225" i="5"/>
  <c r="D833" i="5"/>
  <c r="D354" i="5"/>
  <c r="D578" i="5"/>
  <c r="D2494" i="5"/>
  <c r="D940" i="5"/>
  <c r="D52" i="5"/>
  <c r="D1070" i="5"/>
  <c r="D774" i="5"/>
  <c r="D2216" i="5"/>
  <c r="D1750" i="5"/>
  <c r="D59" i="5"/>
  <c r="D889" i="5"/>
  <c r="D1452" i="5"/>
  <c r="D551" i="5"/>
  <c r="D1555" i="5"/>
  <c r="D743" i="5"/>
  <c r="D2262" i="5"/>
  <c r="D191" i="5"/>
  <c r="D945" i="5"/>
  <c r="D1561" i="5"/>
  <c r="D618" i="5"/>
  <c r="D36" i="5"/>
  <c r="D952" i="5"/>
  <c r="D1270" i="5"/>
  <c r="D868" i="5"/>
  <c r="D1799" i="5"/>
  <c r="D1217" i="5"/>
  <c r="D726" i="5"/>
  <c r="D1798" i="5"/>
  <c r="D2426" i="5"/>
  <c r="D2047" i="5"/>
  <c r="D883" i="5"/>
  <c r="D990" i="5"/>
  <c r="D182" i="5"/>
  <c r="D731" i="5"/>
  <c r="D1509" i="5"/>
  <c r="D1262" i="5"/>
  <c r="D1895" i="5"/>
  <c r="D527" i="5"/>
  <c r="D324" i="5"/>
  <c r="D553" i="5"/>
  <c r="D1635" i="5"/>
  <c r="D528" i="5"/>
  <c r="D1827" i="5"/>
  <c r="D1473" i="5"/>
  <c r="D285" i="5"/>
  <c r="D1556" i="5"/>
  <c r="D1991" i="5"/>
  <c r="D671" i="5"/>
  <c r="D199" i="5"/>
  <c r="D574" i="5"/>
  <c r="D326" i="5"/>
  <c r="D560" i="5"/>
  <c r="D2772" i="5"/>
  <c r="D480" i="5"/>
  <c r="D2032" i="5"/>
  <c r="D423" i="5"/>
  <c r="D839" i="5"/>
  <c r="D2394" i="5"/>
  <c r="D1181" i="5"/>
  <c r="D623" i="5"/>
  <c r="D1145" i="5"/>
  <c r="D540" i="5"/>
  <c r="D418" i="5"/>
  <c r="D2998" i="5"/>
  <c r="D3259" i="5"/>
  <c r="D414" i="5"/>
  <c r="D408" i="5"/>
  <c r="D2049" i="5"/>
  <c r="D33" i="5"/>
  <c r="D1849" i="5"/>
  <c r="D1160" i="5"/>
  <c r="D1428" i="5"/>
  <c r="D614" i="5"/>
  <c r="D921" i="5"/>
  <c r="D1263" i="5"/>
  <c r="D660" i="5"/>
  <c r="D800" i="5"/>
  <c r="D451" i="5"/>
  <c r="D211" i="5"/>
  <c r="D334" i="5"/>
  <c r="D278" i="5"/>
  <c r="D738" i="5"/>
  <c r="D416" i="5"/>
  <c r="D1318" i="5"/>
  <c r="D878" i="5"/>
  <c r="D1542" i="5"/>
  <c r="D1684" i="5"/>
  <c r="D75" i="5"/>
  <c r="D127" i="5"/>
  <c r="D1914" i="5"/>
  <c r="D2637" i="5"/>
  <c r="D1441" i="5"/>
  <c r="D1886" i="5"/>
  <c r="D810" i="5"/>
  <c r="D860" i="5"/>
  <c r="D2596" i="5"/>
  <c r="D64" i="5"/>
  <c r="D235" i="5"/>
  <c r="D179" i="5"/>
  <c r="D254" i="5"/>
  <c r="D3052" i="5"/>
  <c r="D1467" i="5"/>
  <c r="D2308" i="5"/>
  <c r="D2302" i="5"/>
  <c r="D1494" i="5"/>
  <c r="D1926" i="5"/>
  <c r="D447" i="5"/>
  <c r="D1054" i="5"/>
  <c r="D178" i="5"/>
  <c r="D2335" i="5"/>
  <c r="D2384" i="5"/>
  <c r="D830" i="5"/>
  <c r="D464" i="5"/>
  <c r="D1242" i="5"/>
  <c r="D835" i="5"/>
  <c r="D1271" i="5"/>
  <c r="D176" i="5"/>
  <c r="D631" i="5"/>
  <c r="D1700" i="5"/>
  <c r="D1264" i="5"/>
  <c r="D1924" i="5"/>
  <c r="D1894" i="5"/>
  <c r="D1129" i="5"/>
  <c r="D1243" i="5"/>
  <c r="D789" i="5"/>
  <c r="D2306" i="5"/>
  <c r="D2101" i="5"/>
  <c r="D400" i="5"/>
  <c r="D1662" i="5"/>
  <c r="D2836" i="5"/>
  <c r="D1783" i="5"/>
  <c r="D32" i="5"/>
  <c r="D200" i="5"/>
  <c r="D2110" i="5"/>
  <c r="D476" i="5"/>
  <c r="D2577" i="5"/>
  <c r="D517" i="5"/>
  <c r="D272" i="5"/>
  <c r="D2082" i="5"/>
  <c r="D177" i="5"/>
  <c r="D1333" i="5"/>
  <c r="D1682" i="5"/>
  <c r="D247" i="5"/>
  <c r="D442" i="5"/>
  <c r="D68" i="5"/>
  <c r="D424" i="5"/>
  <c r="D434" i="5"/>
  <c r="D1624" i="5"/>
  <c r="D1636" i="5"/>
  <c r="D1627" i="5"/>
  <c r="D1698" i="5"/>
  <c r="D1355" i="5"/>
  <c r="D3051" i="5"/>
  <c r="D1253" i="5"/>
  <c r="D1821" i="5"/>
  <c r="D1411" i="5"/>
  <c r="D484" i="5"/>
  <c r="D2111" i="5"/>
  <c r="D954" i="5"/>
  <c r="D1846" i="5"/>
  <c r="D2316" i="5"/>
  <c r="D1504" i="5"/>
  <c r="D2244" i="5"/>
  <c r="D1091" i="5"/>
  <c r="D2418" i="5"/>
  <c r="D387" i="5"/>
  <c r="D2034" i="5"/>
  <c r="D863" i="5"/>
  <c r="D2164" i="5"/>
  <c r="D1831" i="5"/>
  <c r="D2348" i="5"/>
  <c r="D3064" i="5"/>
  <c r="D69" i="5"/>
  <c r="D2849" i="5"/>
  <c r="D3003" i="5"/>
  <c r="D3030" i="5"/>
  <c r="D2548" i="5"/>
  <c r="D1486" i="5"/>
  <c r="D17" i="5"/>
  <c r="D1383" i="5"/>
  <c r="D1930" i="5"/>
  <c r="D2928" i="5"/>
  <c r="D2" i="5"/>
  <c r="D2456" i="5"/>
  <c r="D137" i="5"/>
  <c r="D2272" i="5"/>
  <c r="D1340" i="5"/>
  <c r="D1321" i="5"/>
  <c r="D1012" i="5"/>
  <c r="D917" i="5"/>
  <c r="D2805" i="5"/>
  <c r="D2022" i="5"/>
  <c r="D2601" i="5"/>
  <c r="D2259" i="5"/>
  <c r="D1879" i="5"/>
  <c r="D2605" i="5"/>
  <c r="D987" i="5"/>
  <c r="D529" i="5"/>
  <c r="D2937" i="5"/>
  <c r="D3078" i="5"/>
  <c r="D948" i="5"/>
  <c r="D2581" i="5"/>
  <c r="D1308" i="5"/>
  <c r="D1106" i="5"/>
  <c r="D3149" i="5"/>
  <c r="D2673" i="5"/>
  <c r="D1581" i="5"/>
  <c r="D1680" i="5"/>
  <c r="D728" i="5"/>
  <c r="D466" i="5"/>
  <c r="D2072" i="5"/>
  <c r="D539" i="5"/>
  <c r="D1562" i="5"/>
  <c r="D922" i="5"/>
  <c r="D891" i="5"/>
  <c r="D1133" i="5"/>
  <c r="D3046" i="5"/>
  <c r="D847" i="5"/>
  <c r="D368" i="5"/>
  <c r="D751" i="5"/>
  <c r="D2368" i="5"/>
  <c r="D2319" i="5"/>
  <c r="D1128" i="5"/>
  <c r="D338" i="5"/>
  <c r="D1934" i="5"/>
  <c r="D1631" i="5"/>
  <c r="D2330" i="5"/>
  <c r="D2604" i="5"/>
  <c r="D2908" i="5"/>
  <c r="D2023" i="5"/>
  <c r="D637" i="5"/>
  <c r="D1131" i="5"/>
  <c r="D472" i="5"/>
  <c r="D932" i="5"/>
  <c r="D3227" i="5"/>
  <c r="D2181" i="5"/>
  <c r="D2679" i="5"/>
  <c r="D1204" i="5"/>
  <c r="D1769" i="5"/>
  <c r="D131" i="5"/>
  <c r="D2646" i="5"/>
  <c r="D1906" i="5"/>
  <c r="D268" i="5"/>
  <c r="D2413" i="5"/>
  <c r="D319" i="5"/>
  <c r="D499" i="5"/>
  <c r="D1801" i="5"/>
  <c r="D158" i="5"/>
  <c r="D925" i="5"/>
  <c r="D2283" i="5"/>
  <c r="D295" i="5"/>
  <c r="D972" i="5"/>
  <c r="D1277" i="5"/>
  <c r="D2087" i="5"/>
  <c r="D2655" i="5"/>
  <c r="D580" i="5"/>
  <c r="D2894" i="5"/>
  <c r="D488" i="5"/>
  <c r="D3031" i="5"/>
  <c r="D271" i="5"/>
  <c r="D2039" i="5"/>
  <c r="D1738" i="5"/>
  <c r="D288" i="5"/>
  <c r="D1248" i="5"/>
  <c r="D747" i="5"/>
  <c r="D2179" i="5"/>
  <c r="D1893" i="5"/>
  <c r="D931" i="5"/>
  <c r="D2322" i="5"/>
  <c r="D836" i="5"/>
  <c r="D1335" i="5"/>
  <c r="D2564" i="5"/>
  <c r="D850" i="5"/>
  <c r="D1719" i="5"/>
  <c r="D1404" i="5"/>
  <c r="D508" i="5"/>
  <c r="D2640" i="5"/>
  <c r="D1268" i="5"/>
  <c r="D1096" i="5"/>
  <c r="D2210" i="5"/>
  <c r="D1838" i="5"/>
  <c r="D1144" i="5"/>
  <c r="D2025" i="5"/>
  <c r="D2913" i="5"/>
  <c r="D2352" i="5"/>
  <c r="D1997" i="5"/>
  <c r="D2658" i="5"/>
  <c r="D2676" i="5"/>
  <c r="D1881" i="5"/>
  <c r="D1513" i="5"/>
  <c r="D2731" i="5"/>
  <c r="D1590" i="5"/>
  <c r="D1515" i="5"/>
  <c r="D2828" i="5"/>
  <c r="D3073" i="5"/>
  <c r="D2571" i="5"/>
  <c r="D2561" i="5"/>
  <c r="D2560" i="5"/>
  <c r="D2966" i="5"/>
  <c r="D2670" i="5"/>
  <c r="D2147" i="5"/>
  <c r="D1902" i="5"/>
  <c r="D3223" i="5"/>
  <c r="D2916" i="5"/>
  <c r="D3240" i="5"/>
  <c r="D2158" i="5"/>
  <c r="D2424" i="5"/>
  <c r="D2587" i="5"/>
  <c r="D1795" i="5"/>
  <c r="D2978" i="5"/>
  <c r="D2714" i="5"/>
  <c r="D2822" i="5"/>
  <c r="D2970" i="5"/>
  <c r="D3247" i="5"/>
  <c r="D1869" i="5"/>
  <c r="D2411" i="5"/>
  <c r="D2525" i="5"/>
  <c r="D2723" i="5"/>
  <c r="D3204" i="5"/>
  <c r="D1936" i="5"/>
  <c r="D985" i="5"/>
  <c r="D2704" i="5"/>
  <c r="D2950" i="5"/>
  <c r="D1658" i="5"/>
  <c r="D1669" i="5"/>
  <c r="D1762" i="5"/>
  <c r="D2809" i="5"/>
  <c r="D2077" i="5"/>
  <c r="D3082" i="5"/>
  <c r="D2699" i="5"/>
  <c r="D2485" i="5"/>
  <c r="D2250" i="5"/>
  <c r="D2769" i="5"/>
  <c r="D1694" i="5"/>
  <c r="D2902" i="5"/>
  <c r="D2678" i="5"/>
  <c r="D2942" i="5"/>
  <c r="D2814" i="5"/>
  <c r="D2187" i="5"/>
  <c r="D2068" i="5"/>
  <c r="D2803" i="5"/>
  <c r="D3207" i="5"/>
  <c r="D2979" i="5"/>
  <c r="D2758" i="5"/>
  <c r="D3228" i="5"/>
  <c r="D2559" i="5"/>
  <c r="D431" i="5"/>
  <c r="D2223" i="5"/>
  <c r="D2710" i="5"/>
  <c r="D2623" i="5"/>
  <c r="D2674" i="5"/>
  <c r="D2519" i="5"/>
  <c r="D3217" i="5"/>
  <c r="D2478" i="5"/>
  <c r="D640" i="5"/>
  <c r="D2695" i="5"/>
  <c r="D3164" i="5"/>
  <c r="D3029" i="5"/>
  <c r="D2796" i="5"/>
  <c r="D2351" i="5"/>
  <c r="D1551" i="5"/>
  <c r="D2534" i="5"/>
  <c r="D3022" i="5"/>
  <c r="D2883" i="5"/>
  <c r="D3246" i="5"/>
  <c r="D1797" i="5"/>
  <c r="D2599" i="5"/>
  <c r="D2730" i="5"/>
  <c r="D2543" i="5"/>
  <c r="D3161" i="5"/>
  <c r="D3173" i="5"/>
  <c r="D811" i="5"/>
  <c r="D3195" i="5"/>
  <c r="D2740" i="5"/>
  <c r="D3010" i="5"/>
  <c r="D2311" i="5"/>
  <c r="D2264" i="5"/>
  <c r="D3118" i="5"/>
  <c r="D2833" i="5"/>
  <c r="D2616" i="5"/>
  <c r="D1921" i="5"/>
  <c r="D3150" i="5"/>
  <c r="D2862" i="5"/>
  <c r="D1514" i="5"/>
  <c r="D2493" i="5"/>
  <c r="D2936" i="5"/>
  <c r="D2565" i="5"/>
  <c r="D2815" i="5"/>
  <c r="D2808" i="5"/>
  <c r="D2243" i="5"/>
  <c r="D2636" i="5"/>
  <c r="D2876" i="5"/>
  <c r="D2566" i="5"/>
  <c r="D3110" i="5"/>
  <c r="D2995" i="5"/>
  <c r="D2986" i="5"/>
  <c r="D2661" i="5"/>
  <c r="D2104" i="5"/>
  <c r="D1808" i="5"/>
  <c r="D3154" i="5"/>
  <c r="D3158" i="5"/>
  <c r="D3107" i="5"/>
  <c r="D2269" i="5"/>
  <c r="D2880" i="5"/>
  <c r="D1274" i="5"/>
  <c r="D784" i="5"/>
  <c r="D1198" i="5"/>
  <c r="D284" i="5"/>
  <c r="D715" i="5"/>
  <c r="D1172" i="5"/>
  <c r="D1503" i="5"/>
  <c r="D1044" i="5"/>
  <c r="D509" i="5"/>
  <c r="D419" i="5"/>
  <c r="D610" i="5"/>
  <c r="D2089" i="5"/>
  <c r="D1673" i="5"/>
  <c r="D2645" i="5"/>
  <c r="D113" i="5"/>
  <c r="D871" i="5"/>
  <c r="D1665" i="5"/>
  <c r="D25" i="5"/>
  <c r="D486" i="5"/>
  <c r="D1607" i="5"/>
  <c r="D1365" i="5"/>
  <c r="D1822" i="5"/>
  <c r="D596" i="5"/>
  <c r="D2725" i="5"/>
  <c r="D1339" i="5"/>
  <c r="D1458" i="5"/>
  <c r="D1062" i="5"/>
  <c r="D300" i="5"/>
  <c r="D765" i="5"/>
  <c r="D2182" i="5"/>
  <c r="D1085" i="5"/>
  <c r="D1049" i="5"/>
  <c r="D2065" i="5"/>
  <c r="D906" i="5"/>
  <c r="D1520" i="5"/>
  <c r="D329" i="5"/>
  <c r="D1487" i="5"/>
  <c r="D1866" i="5"/>
  <c r="D139" i="5"/>
  <c r="D862" i="5"/>
  <c r="D873" i="5"/>
  <c r="D1674" i="5"/>
  <c r="D1153" i="5"/>
  <c r="D1666" i="5"/>
  <c r="D213" i="5"/>
  <c r="D1463" i="5"/>
  <c r="D2204" i="5"/>
  <c r="D1412" i="5"/>
  <c r="D394" i="5"/>
  <c r="D857" i="5"/>
  <c r="D151" i="5"/>
  <c r="D2149" i="5"/>
  <c r="D187" i="5"/>
  <c r="D769" i="5"/>
  <c r="D356" i="5"/>
  <c r="D1645" i="5"/>
  <c r="D57" i="5"/>
  <c r="D3086" i="5"/>
  <c r="D263" i="5"/>
  <c r="D1623" i="5"/>
  <c r="D2252" i="5"/>
  <c r="D874" i="5"/>
  <c r="D1938" i="5"/>
  <c r="D2397" i="5"/>
  <c r="D1004" i="5"/>
  <c r="D172" i="5"/>
  <c r="D1948" i="5"/>
  <c r="D1126" i="5"/>
  <c r="D308" i="5"/>
  <c r="D1677" i="5"/>
  <c r="D1137" i="5"/>
  <c r="D1157" i="5"/>
  <c r="D941" i="5"/>
  <c r="D1051" i="5"/>
  <c r="D180" i="5"/>
  <c r="D996" i="5"/>
  <c r="D1396" i="5"/>
  <c r="D2439" i="5"/>
  <c r="D386" i="5"/>
  <c r="D217" i="5"/>
  <c r="D383" i="5"/>
  <c r="D600" i="5"/>
  <c r="D1373" i="5"/>
  <c r="D961" i="5"/>
  <c r="D53" i="5"/>
  <c r="D526" i="5"/>
  <c r="D503" i="5"/>
  <c r="D820" i="5"/>
  <c r="D675" i="5"/>
  <c r="D848" i="5"/>
  <c r="D1647" i="5"/>
  <c r="D299" i="5"/>
  <c r="D1696" i="5"/>
  <c r="D227" i="5"/>
  <c r="D1097" i="5"/>
  <c r="D197" i="5"/>
  <c r="D1003" i="5"/>
  <c r="D582" i="5"/>
  <c r="D409" i="5"/>
  <c r="D619" i="5"/>
  <c r="D946" i="5"/>
  <c r="D994" i="5"/>
  <c r="D547" i="5"/>
  <c r="D1832" i="5"/>
  <c r="D378" i="5"/>
  <c r="D2013" i="5"/>
  <c r="D571" i="5"/>
  <c r="D143" i="5"/>
  <c r="D680" i="5"/>
  <c r="D2574" i="5"/>
  <c r="D1990" i="5"/>
  <c r="D2184" i="5"/>
  <c r="D911" i="5"/>
  <c r="D2063" i="5"/>
  <c r="D865" i="5"/>
  <c r="D853" i="5"/>
  <c r="D1040" i="5"/>
  <c r="D2402" i="5"/>
  <c r="D248" i="5"/>
  <c r="D3261" i="5"/>
  <c r="D513" i="5"/>
  <c r="D4" i="5"/>
  <c r="D401" i="5"/>
  <c r="D2823" i="5"/>
  <c r="D203" i="5"/>
  <c r="D856" i="5"/>
  <c r="D501" i="5"/>
  <c r="D1113" i="5"/>
  <c r="D1477" i="5"/>
  <c r="D54" i="5"/>
  <c r="D1374" i="5"/>
  <c r="D120" i="5"/>
  <c r="D909" i="5"/>
  <c r="D1826" i="5"/>
  <c r="D825" i="5"/>
  <c r="D2045" i="5"/>
  <c r="D1039" i="5"/>
  <c r="D967" i="5"/>
  <c r="D546" i="5"/>
  <c r="D320" i="5"/>
  <c r="D1400" i="5"/>
  <c r="D266" i="5"/>
  <c r="D35" i="5"/>
  <c r="D1634" i="5"/>
  <c r="D1568" i="5"/>
  <c r="D122" i="5"/>
  <c r="D2653" i="5"/>
  <c r="D2391" i="5"/>
  <c r="D1720" i="5"/>
  <c r="D641" i="5"/>
  <c r="D2298" i="5"/>
  <c r="D674" i="5"/>
  <c r="D1418" i="5"/>
  <c r="D264" i="5"/>
  <c r="D2332" i="5"/>
  <c r="D709" i="5"/>
  <c r="D561" i="5"/>
  <c r="D858" i="5"/>
  <c r="D55" i="5"/>
  <c r="D1337" i="5"/>
  <c r="D1776" i="5"/>
  <c r="D70" i="5"/>
  <c r="D1150" i="5"/>
  <c r="D914" i="5"/>
  <c r="D344" i="5"/>
  <c r="D1288" i="5"/>
  <c r="D1730" i="5"/>
  <c r="D1419" i="5"/>
  <c r="D2058" i="5"/>
  <c r="D282" i="5"/>
  <c r="D772" i="5"/>
  <c r="D2126" i="5"/>
  <c r="D534" i="5"/>
  <c r="D1061" i="5"/>
  <c r="D1817" i="5"/>
  <c r="D273" i="5"/>
  <c r="D3017" i="5"/>
  <c r="D2006" i="5"/>
  <c r="D1127" i="5"/>
  <c r="D1416" i="5"/>
  <c r="D1223" i="5"/>
  <c r="D346" i="5"/>
  <c r="D1660" i="5"/>
  <c r="D184" i="5"/>
  <c r="D1255" i="5"/>
  <c r="D2190" i="5"/>
  <c r="D3096" i="5"/>
  <c r="D2549" i="5"/>
  <c r="D2355" i="5"/>
  <c r="D735" i="5"/>
  <c r="D1574" i="5"/>
  <c r="D805" i="5"/>
  <c r="D1533" i="5"/>
  <c r="D2094" i="5"/>
  <c r="D549" i="5"/>
  <c r="D1328" i="5"/>
  <c r="D1655" i="5"/>
  <c r="D1389" i="5"/>
  <c r="D588" i="5"/>
  <c r="D2690" i="5"/>
  <c r="D1206" i="5"/>
  <c r="D2492" i="5"/>
  <c r="D2417" i="5"/>
  <c r="D2293" i="5"/>
  <c r="D1229" i="5"/>
  <c r="D2444" i="5"/>
  <c r="D2487" i="5"/>
  <c r="D705" i="5"/>
  <c r="D1146" i="5"/>
  <c r="D651" i="5"/>
  <c r="D986" i="5"/>
  <c r="D681" i="5"/>
  <c r="D1710" i="5"/>
  <c r="D1058" i="5"/>
  <c r="D489" i="5"/>
  <c r="D2420" i="5"/>
  <c r="D2899" i="5"/>
  <c r="D1958" i="5"/>
  <c r="D793" i="5"/>
  <c r="D3008" i="5"/>
  <c r="D1516" i="5"/>
  <c r="D132" i="5"/>
  <c r="D245" i="5"/>
  <c r="D808" i="5"/>
  <c r="D1728" i="5"/>
  <c r="D2265" i="5"/>
  <c r="D328" i="5"/>
  <c r="D2279" i="5"/>
  <c r="D2398" i="5"/>
  <c r="D2827" i="5"/>
  <c r="D2088" i="5"/>
  <c r="D1401" i="5"/>
  <c r="D636" i="5"/>
  <c r="D3103" i="5"/>
  <c r="D1451" i="5"/>
  <c r="D359" i="5"/>
  <c r="D250" i="5"/>
  <c r="D2116" i="5"/>
  <c r="D2584" i="5"/>
  <c r="D1781" i="5"/>
  <c r="D1998" i="5"/>
  <c r="D1761" i="5"/>
  <c r="D729" i="5"/>
  <c r="D895" i="5"/>
  <c r="D2141" i="5"/>
  <c r="D678" i="5"/>
  <c r="D2749" i="5"/>
  <c r="D2233" i="5"/>
  <c r="D2273" i="5"/>
  <c r="D1796" i="5"/>
  <c r="D116" i="5"/>
  <c r="D1216" i="5"/>
  <c r="D1824" i="5"/>
  <c r="D1510" i="5"/>
  <c r="D105" i="5"/>
  <c r="D1478" i="5"/>
  <c r="D1571" i="5"/>
  <c r="D1878" i="5"/>
  <c r="D536" i="5"/>
  <c r="D2043" i="5"/>
  <c r="D2683" i="5"/>
  <c r="D1794" i="5"/>
  <c r="D597" i="5"/>
  <c r="D1490" i="5"/>
  <c r="D1290" i="5"/>
  <c r="D1793" i="5"/>
  <c r="D1643" i="5"/>
  <c r="D669" i="5"/>
  <c r="D1059" i="5"/>
  <c r="D2372" i="5"/>
  <c r="D2469" i="5"/>
  <c r="D1612" i="5"/>
  <c r="D1384" i="5"/>
  <c r="D1640" i="5"/>
  <c r="D1092" i="5"/>
  <c r="D1192" i="5"/>
  <c r="D283" i="5"/>
  <c r="D2263" i="5"/>
  <c r="D2544" i="5"/>
  <c r="D1860" i="5"/>
  <c r="D1505" i="5"/>
  <c r="D1089" i="5"/>
  <c r="D2152" i="5"/>
  <c r="D412" i="5"/>
  <c r="D3200" i="5"/>
  <c r="D1882" i="5"/>
  <c r="D1116" i="5"/>
  <c r="D2130" i="5"/>
  <c r="D795" i="5"/>
  <c r="D1713" i="5"/>
  <c r="D2570" i="5"/>
  <c r="D2484" i="5"/>
  <c r="D2405" i="5"/>
  <c r="D2647" i="5"/>
  <c r="D2767" i="5"/>
  <c r="D3212" i="5"/>
  <c r="D2973" i="5"/>
  <c r="D2337" i="5"/>
  <c r="D2588" i="5"/>
  <c r="D2825" i="5"/>
  <c r="D2471" i="5"/>
  <c r="D2531" i="5"/>
  <c r="D3192" i="5"/>
  <c r="D2659" i="5"/>
  <c r="D2563" i="5"/>
  <c r="D2751" i="5"/>
  <c r="D2086" i="5"/>
  <c r="D1917" i="5"/>
  <c r="D1472" i="5"/>
  <c r="D963" i="5"/>
  <c r="D2345" i="5"/>
  <c r="D1758" i="5"/>
  <c r="D3179" i="5"/>
  <c r="D2919" i="5"/>
  <c r="D1518" i="5"/>
  <c r="D2931" i="5"/>
  <c r="D2000" i="5"/>
  <c r="D3035" i="5"/>
  <c r="D2336" i="5"/>
  <c r="D2290" i="5"/>
  <c r="D1778" i="5"/>
  <c r="D3092" i="5"/>
  <c r="D3189" i="5"/>
  <c r="D1120" i="5"/>
  <c r="D3186" i="5"/>
  <c r="D2497" i="5"/>
  <c r="D1953" i="5"/>
  <c r="D3191" i="5"/>
  <c r="D3136" i="5"/>
  <c r="D2716" i="5"/>
  <c r="D461" i="5"/>
  <c r="D2374" i="5"/>
  <c r="D2274" i="5"/>
  <c r="D3137" i="5"/>
  <c r="D3040" i="5"/>
  <c r="D1977" i="5"/>
  <c r="D3104" i="5"/>
  <c r="D1972" i="5"/>
  <c r="D3163" i="5"/>
  <c r="D1876" i="5"/>
  <c r="D2732" i="5"/>
  <c r="D2568" i="5"/>
  <c r="D2529" i="5"/>
  <c r="D3156" i="5"/>
  <c r="D2644" i="5"/>
  <c r="D2442" i="5"/>
  <c r="D2406" i="5"/>
  <c r="D2939" i="5"/>
  <c r="D2176" i="5"/>
  <c r="D189" i="5"/>
  <c r="D1407" i="5"/>
  <c r="D2313" i="5"/>
  <c r="D2677" i="5"/>
  <c r="D2922" i="5"/>
  <c r="D2663" i="5"/>
  <c r="D2963" i="5"/>
  <c r="D3171" i="5"/>
  <c r="D2766" i="5"/>
  <c r="D2178" i="5"/>
  <c r="D1729" i="5"/>
  <c r="D3182" i="5"/>
  <c r="D2926" i="5"/>
  <c r="D3067" i="5"/>
  <c r="D3061" i="5"/>
  <c r="D3236" i="5"/>
  <c r="D2482" i="5"/>
  <c r="D3080" i="5"/>
  <c r="D2303" i="5"/>
  <c r="D1280" i="5"/>
  <c r="D3210" i="5"/>
  <c r="D3142" i="5"/>
  <c r="D3059" i="5"/>
  <c r="D2554" i="5"/>
  <c r="D1718" i="5"/>
  <c r="D2594" i="5"/>
  <c r="D3216" i="5"/>
  <c r="D1644" i="5"/>
  <c r="D2866" i="5"/>
  <c r="D3185" i="5"/>
  <c r="D2328" i="5"/>
  <c r="D3039" i="5"/>
  <c r="D2591" i="5"/>
  <c r="D3090" i="5"/>
  <c r="D2576" i="5"/>
  <c r="D2956" i="5"/>
  <c r="D3209" i="5"/>
  <c r="D2951" i="5"/>
  <c r="D1117" i="5"/>
  <c r="D2697" i="5"/>
  <c r="D2984" i="5"/>
  <c r="D3239" i="5"/>
  <c r="D2840" i="5"/>
  <c r="D3153" i="5"/>
  <c r="D2603" i="5"/>
  <c r="D1010" i="5"/>
  <c r="D1974" i="5"/>
  <c r="D3184" i="5"/>
  <c r="D2449" i="5"/>
  <c r="D3201" i="5"/>
  <c r="D2226" i="5"/>
  <c r="D3027" i="5"/>
  <c r="D2864" i="5"/>
  <c r="D2621" i="5"/>
  <c r="D3213" i="5"/>
  <c r="D2503" i="5"/>
  <c r="D3125" i="5"/>
  <c r="D3226" i="5"/>
  <c r="D2896" i="5"/>
  <c r="D2817" i="5"/>
  <c r="D1111" i="5"/>
  <c r="D767" i="5"/>
  <c r="D38" i="5"/>
  <c r="D162" i="5"/>
  <c r="D1237" i="5"/>
  <c r="D209" i="5"/>
  <c r="D746" i="5"/>
  <c r="D1233" i="5"/>
  <c r="D949" i="5"/>
  <c r="D725" i="5"/>
  <c r="D2470" i="5"/>
  <c r="D492" i="5"/>
  <c r="D699" i="5"/>
  <c r="D251" i="5"/>
  <c r="D164" i="5"/>
  <c r="D413" i="5"/>
  <c r="D249" i="5"/>
  <c r="D2122" i="5"/>
  <c r="D436" i="5"/>
  <c r="D1369" i="5"/>
  <c r="D392" i="5"/>
  <c r="D2234" i="5"/>
  <c r="D1417" i="5"/>
  <c r="D1065" i="5"/>
  <c r="D947" i="5"/>
  <c r="D210" i="5"/>
  <c r="D1593" i="5"/>
  <c r="D1968" i="5"/>
  <c r="D635" i="5"/>
  <c r="D1613" i="5"/>
  <c r="D723" i="5"/>
  <c r="D649" i="5"/>
  <c r="D216" i="5"/>
  <c r="D2193" i="5"/>
  <c r="D183" i="5"/>
  <c r="D748" i="5"/>
  <c r="D1438" i="5"/>
  <c r="D1368" i="5"/>
  <c r="D1723" i="5"/>
  <c r="D1733" i="5"/>
  <c r="D1273" i="5"/>
  <c r="D2268" i="5"/>
  <c r="D656" i="5"/>
  <c r="D1847" i="5"/>
  <c r="D157" i="5"/>
  <c r="D97" i="5"/>
  <c r="D1314" i="5"/>
  <c r="D896" i="5"/>
  <c r="D1871" i="5"/>
  <c r="D1316" i="5"/>
  <c r="D881" i="5"/>
  <c r="D722" i="5"/>
  <c r="D1431" i="5"/>
  <c r="D2019" i="5"/>
  <c r="D823" i="5"/>
  <c r="D1702" i="5"/>
  <c r="D276" i="5"/>
  <c r="D214" i="5"/>
  <c r="D2205" i="5"/>
  <c r="D1708" i="5"/>
  <c r="D267" i="5"/>
  <c r="D977" i="5"/>
  <c r="D727" i="5"/>
  <c r="D3190" i="5"/>
  <c r="D741" i="5"/>
  <c r="D1558" i="5"/>
  <c r="D1639" i="5"/>
  <c r="D664" i="5"/>
  <c r="D1307" i="5"/>
  <c r="D206" i="5"/>
  <c r="D824" i="5"/>
  <c r="D21" i="5"/>
  <c r="D1976" i="5"/>
  <c r="D343" i="5"/>
  <c r="D375" i="5"/>
  <c r="D1857" i="5"/>
  <c r="D1566" i="5"/>
  <c r="D136" i="5"/>
  <c r="D376" i="5"/>
  <c r="D351" i="5"/>
  <c r="D318" i="5"/>
  <c r="D2553" i="5"/>
  <c r="D1670" i="5"/>
  <c r="D67" i="5"/>
  <c r="D1506" i="5"/>
  <c r="D1261" i="5"/>
  <c r="D2137" i="5"/>
  <c r="D421" i="5"/>
  <c r="D1620" i="5"/>
  <c r="D1697" i="5"/>
  <c r="D270" i="5"/>
  <c r="D402" i="5"/>
  <c r="D1315" i="5"/>
  <c r="D1090" i="5"/>
  <c r="D608" i="5"/>
  <c r="D1524" i="5"/>
  <c r="D1140" i="5"/>
  <c r="D453" i="5"/>
  <c r="D441" i="5"/>
  <c r="D1420" i="5"/>
  <c r="D1554" i="5"/>
  <c r="D314" i="5"/>
  <c r="D298" i="5"/>
  <c r="D1737" i="5"/>
  <c r="D347" i="5"/>
  <c r="D224" i="5"/>
  <c r="D1502" i="5"/>
  <c r="D1980" i="5"/>
  <c r="D1399" i="5"/>
  <c r="D397" i="5"/>
  <c r="D410" i="5"/>
  <c r="D286" i="5"/>
  <c r="D1999" i="5"/>
  <c r="D1736" i="5"/>
  <c r="D1343" i="5"/>
  <c r="D1260" i="5"/>
  <c r="D2868" i="5"/>
  <c r="D246" i="5"/>
  <c r="D515" i="5"/>
  <c r="D427" i="5"/>
  <c r="D882" i="5"/>
  <c r="D1722" i="5"/>
  <c r="D708" i="5"/>
  <c r="D128" i="5"/>
  <c r="D2367" i="5"/>
  <c r="D398" i="5"/>
  <c r="D568" i="5"/>
  <c r="D475" i="5"/>
  <c r="D1659" i="5"/>
  <c r="D2431" i="5"/>
  <c r="D2669" i="5"/>
  <c r="D1081" i="5"/>
  <c r="D2720" i="5"/>
  <c r="D598" i="5"/>
  <c r="D2276" i="5"/>
  <c r="D269" i="5"/>
  <c r="D1615" i="5"/>
  <c r="D1834" i="5"/>
  <c r="D1208" i="5"/>
  <c r="D474" i="5"/>
  <c r="D340" i="5"/>
  <c r="D1196" i="5"/>
  <c r="D1437" i="5"/>
  <c r="D1397" i="5"/>
  <c r="D2685" i="5"/>
  <c r="D99" i="5"/>
  <c r="D83" i="5"/>
  <c r="D1522" i="5"/>
  <c r="D514" i="5"/>
  <c r="D1715" i="5"/>
  <c r="D778" i="5"/>
  <c r="D1293" i="5"/>
  <c r="D2092" i="5"/>
  <c r="D1638" i="5"/>
  <c r="D2366" i="5"/>
  <c r="D195" i="5"/>
  <c r="D2044" i="5"/>
  <c r="D372" i="5"/>
  <c r="D682" i="5"/>
  <c r="D1576" i="5"/>
  <c r="D433" i="5"/>
  <c r="D1683" i="5"/>
  <c r="D1910" i="5"/>
  <c r="D1240" i="5"/>
  <c r="D617" i="5"/>
  <c r="D1632" i="5"/>
  <c r="D1330" i="5"/>
  <c r="D758" i="5"/>
  <c r="D1055" i="5"/>
  <c r="D1180" i="5"/>
  <c r="D2662" i="5"/>
  <c r="D1992" i="5"/>
  <c r="D916" i="5"/>
  <c r="D1036" i="5"/>
  <c r="D904" i="5"/>
  <c r="D2466" i="5"/>
  <c r="D2610" i="5"/>
  <c r="D1107" i="5"/>
  <c r="D2061" i="5"/>
  <c r="D3009" i="5"/>
  <c r="D908" i="5"/>
  <c r="D2408" i="5"/>
  <c r="D2218" i="5"/>
  <c r="D1086" i="5"/>
  <c r="D2649" i="5"/>
  <c r="D3175" i="5"/>
  <c r="D339" i="5"/>
  <c r="D855" i="5"/>
  <c r="D1836" i="5"/>
  <c r="D1446" i="5"/>
  <c r="D714" i="5"/>
  <c r="D1937" i="5"/>
  <c r="D1609" i="5"/>
  <c r="D1391" i="5"/>
  <c r="D2215" i="5"/>
  <c r="D1357" i="5"/>
  <c r="D2365" i="5"/>
  <c r="D1294" i="5"/>
  <c r="D2500" i="5"/>
  <c r="D2127" i="5"/>
  <c r="D3224" i="5"/>
  <c r="D2689" i="5"/>
  <c r="D2628" i="5"/>
  <c r="D2373" i="5"/>
  <c r="D462" i="5"/>
  <c r="D1614" i="5"/>
  <c r="D61" i="5"/>
  <c r="D315" i="5"/>
  <c r="D2011" i="5"/>
  <c r="D1664" i="5"/>
  <c r="D1057" i="5"/>
  <c r="D2917" i="5"/>
  <c r="D2201" i="5"/>
  <c r="D1471" i="5"/>
  <c r="D1960" i="5"/>
  <c r="D1221" i="5"/>
  <c r="D2317" i="5"/>
  <c r="D2708" i="5"/>
  <c r="D590" i="5"/>
  <c r="D859" i="5"/>
  <c r="D2989" i="5"/>
  <c r="D973" i="5"/>
  <c r="D2165" i="5"/>
  <c r="D2831" i="5"/>
  <c r="D2753" i="5"/>
  <c r="D2611" i="5"/>
  <c r="D2324" i="5"/>
  <c r="D1182" i="5"/>
  <c r="D1898" i="5"/>
  <c r="D587" i="5"/>
  <c r="D1001" i="5"/>
  <c r="D50" i="5"/>
  <c r="D2343" i="5"/>
  <c r="D1511" i="5"/>
  <c r="D1322" i="5"/>
  <c r="D1187" i="5"/>
  <c r="D2748" i="5"/>
  <c r="D51" i="5"/>
  <c r="D1973" i="5"/>
  <c r="D624" i="5"/>
  <c r="D2498" i="5"/>
  <c r="D1319" i="5"/>
  <c r="D1629" i="5"/>
  <c r="D845" i="5"/>
  <c r="D1184" i="5"/>
  <c r="D842" i="5"/>
  <c r="D2185" i="5"/>
  <c r="D289" i="5"/>
  <c r="D2508" i="5"/>
  <c r="D2380" i="5"/>
  <c r="D1493" i="5"/>
  <c r="D2954" i="5"/>
  <c r="D2586" i="5"/>
  <c r="D1444" i="5"/>
  <c r="D2296" i="5"/>
  <c r="D333" i="5"/>
  <c r="D3015" i="5"/>
  <c r="D2156" i="5"/>
  <c r="D1017" i="5"/>
  <c r="D1491" i="5"/>
  <c r="D3094" i="5"/>
  <c r="D349" i="5"/>
  <c r="D2857" i="5"/>
  <c r="D1951" i="5"/>
  <c r="D357" i="5"/>
  <c r="D2333" i="5"/>
  <c r="D1641" i="5"/>
  <c r="D1386" i="5"/>
  <c r="D2412" i="5"/>
  <c r="D302" i="5"/>
  <c r="D2281" i="5"/>
  <c r="D360" i="5"/>
  <c r="D1497" i="5"/>
  <c r="D2117" i="5"/>
  <c r="D1699" i="5"/>
  <c r="D2292" i="5"/>
  <c r="D196" i="5"/>
  <c r="D2207" i="5"/>
  <c r="D293" i="5"/>
  <c r="D2251" i="5"/>
  <c r="D323" i="5"/>
  <c r="D337" i="5"/>
  <c r="D2033" i="5"/>
  <c r="D2018" i="5"/>
  <c r="D2441" i="5"/>
  <c r="D1678" i="5"/>
  <c r="D2227" i="5"/>
  <c r="D1841" i="5"/>
  <c r="D2145" i="5"/>
  <c r="D721" i="5"/>
  <c r="D3264" i="5"/>
  <c r="D1622" i="5"/>
  <c r="D226" i="5"/>
  <c r="D2467" i="5"/>
  <c r="D2277" i="5"/>
  <c r="D2875" i="5"/>
  <c r="D2666" i="5"/>
  <c r="D1965" i="5"/>
  <c r="D2759" i="5"/>
  <c r="D2356" i="5"/>
  <c r="D2518" i="5"/>
  <c r="D2903" i="5"/>
  <c r="D2946" i="5"/>
  <c r="D2842" i="5"/>
  <c r="D2388" i="5"/>
  <c r="D1816" i="5"/>
  <c r="D1372" i="5"/>
  <c r="D2552" i="5"/>
  <c r="D3129" i="5"/>
  <c r="D1312" i="5"/>
  <c r="D3170" i="5"/>
  <c r="D3037" i="5"/>
  <c r="D150" i="5"/>
  <c r="D2267" i="5"/>
  <c r="D3211" i="5"/>
  <c r="D3055" i="5"/>
  <c r="D1688" i="5"/>
  <c r="D2382" i="5"/>
  <c r="D2741" i="5"/>
  <c r="D1134" i="5"/>
  <c r="D2629" i="5"/>
  <c r="D2607" i="5"/>
  <c r="D2945" i="5"/>
  <c r="D1739" i="5"/>
  <c r="D1671" i="5"/>
  <c r="D2461" i="5"/>
  <c r="D2139" i="5"/>
  <c r="D557" i="5"/>
  <c r="D2535" i="5"/>
  <c r="D3054" i="5"/>
  <c r="D1648" i="5"/>
  <c r="D2108" i="5"/>
  <c r="D2115" i="5"/>
  <c r="D2002" i="5"/>
  <c r="D3263" i="5"/>
  <c r="D957" i="5"/>
  <c r="D3120" i="5"/>
  <c r="D3106" i="5"/>
  <c r="D1855" i="5"/>
  <c r="D2209" i="5"/>
  <c r="D3196" i="5"/>
  <c r="D3172" i="5"/>
  <c r="D2800" i="5"/>
  <c r="D2625" i="5"/>
  <c r="D2895" i="5"/>
  <c r="D2736" i="5"/>
  <c r="D1525" i="5"/>
  <c r="D2323" i="5"/>
  <c r="D2458" i="5"/>
  <c r="D3117" i="5"/>
  <c r="D1833" i="5"/>
  <c r="D2403" i="5"/>
  <c r="D2286" i="5"/>
  <c r="D3066" i="5"/>
  <c r="D2851" i="5"/>
  <c r="D3047" i="5"/>
  <c r="D2799" i="5"/>
  <c r="D2839" i="5"/>
  <c r="D2200" i="5"/>
  <c r="D2199" i="5"/>
  <c r="D2672" i="5"/>
  <c r="D2775" i="5"/>
  <c r="D2771" i="5"/>
  <c r="D3232" i="5"/>
  <c r="D1580" i="5"/>
  <c r="D2546" i="5"/>
  <c r="D3183" i="5"/>
  <c r="D3245" i="5"/>
  <c r="D3178" i="5"/>
  <c r="D2393" i="5"/>
  <c r="D3260" i="5"/>
  <c r="D2726" i="5"/>
  <c r="D1987" i="5"/>
  <c r="D1597" i="5"/>
  <c r="D927" i="5"/>
  <c r="D2533" i="5"/>
  <c r="D3133" i="5"/>
  <c r="D3032" i="5"/>
  <c r="D2396" i="5"/>
  <c r="D2776" i="5"/>
  <c r="D1711" i="5"/>
  <c r="D2757" i="5"/>
  <c r="D1950" i="5"/>
  <c r="D1230" i="5"/>
  <c r="D1725" i="5"/>
  <c r="D3197" i="5"/>
  <c r="D2874" i="5"/>
  <c r="D3222" i="5"/>
  <c r="D2073" i="5"/>
  <c r="D2889" i="5"/>
  <c r="D3100" i="5"/>
  <c r="D3018" i="5"/>
  <c r="D1289" i="5"/>
  <c r="D2527" i="5"/>
  <c r="D2358" i="5"/>
  <c r="D2608" i="5"/>
  <c r="D2514" i="5"/>
  <c r="D3028" i="5"/>
  <c r="D2656" i="5"/>
  <c r="D2422" i="5"/>
  <c r="D2562" i="5"/>
  <c r="D1573" i="5"/>
  <c r="D3045" i="5"/>
  <c r="D3072" i="5"/>
  <c r="D2070" i="5"/>
  <c r="D2802" i="5"/>
  <c r="D3084" i="5"/>
  <c r="D2783" i="5"/>
  <c r="D2891" i="5"/>
  <c r="D556" i="5"/>
  <c r="D198" i="5"/>
  <c r="D1424" i="5"/>
  <c r="D591" i="5"/>
  <c r="D218" i="5"/>
  <c r="D798" i="5"/>
  <c r="D1605" i="5"/>
  <c r="D477" i="5"/>
  <c r="D1141" i="5"/>
  <c r="D644" i="5"/>
  <c r="D1178" i="5"/>
  <c r="D348" i="5"/>
  <c r="D1079" i="5"/>
  <c r="D2091" i="5"/>
  <c r="D230" i="5"/>
  <c r="D1266" i="5"/>
  <c r="D487" i="5"/>
  <c r="D426" i="5"/>
  <c r="D168" i="5"/>
  <c r="D312" i="5"/>
  <c r="D26" i="5"/>
  <c r="D3134" i="5"/>
  <c r="D1317" i="5"/>
  <c r="D701" i="5"/>
  <c r="D367" i="5"/>
  <c r="D114" i="5"/>
  <c r="D163" i="5"/>
  <c r="D520" i="5"/>
  <c r="D753" i="5"/>
  <c r="D403" i="5"/>
  <c r="D457" i="5"/>
  <c r="D1942" i="5"/>
  <c r="D692" i="5"/>
  <c r="D444" i="5"/>
  <c r="D951" i="5"/>
  <c r="D955" i="5"/>
  <c r="D2035" i="5"/>
  <c r="D647" i="5"/>
  <c r="D2440" i="5"/>
  <c r="D165" i="5"/>
  <c r="D411" i="5"/>
  <c r="D988" i="5"/>
  <c r="D937" i="5"/>
  <c r="D86" i="5"/>
  <c r="D740" i="5"/>
  <c r="D145" i="5"/>
  <c r="D34" i="5"/>
  <c r="D928" i="5"/>
  <c r="D1465" i="5"/>
  <c r="D537" i="5"/>
  <c r="D684" i="5"/>
  <c r="D1743" i="5"/>
  <c r="D3043" i="5"/>
  <c r="D459" i="5"/>
  <c r="D76" i="5"/>
  <c r="D1492" i="5"/>
  <c r="D1078" i="5"/>
  <c r="D496" i="5"/>
  <c r="D2650" i="5"/>
  <c r="D452" i="5"/>
  <c r="D552" i="5"/>
  <c r="D538" i="5"/>
  <c r="D1466" i="5"/>
  <c r="D1250" i="5"/>
  <c r="D1606" i="5"/>
  <c r="D16" i="5"/>
  <c r="D1371" i="5"/>
  <c r="D72" i="5"/>
  <c r="D2415" i="5"/>
  <c r="D960" i="5"/>
  <c r="D1034" i="5"/>
  <c r="D1214" i="5"/>
  <c r="D287" i="5"/>
  <c r="D724" i="5"/>
  <c r="D1661" i="5"/>
  <c r="D221" i="5"/>
  <c r="D1617" i="5"/>
  <c r="D2744" i="5"/>
  <c r="D407" i="5"/>
  <c r="D2648" i="5"/>
  <c r="D240" i="5"/>
  <c r="D1970" i="5"/>
  <c r="D1455" i="5"/>
  <c r="D1721" i="5"/>
  <c r="D920" i="5"/>
  <c r="D1124" i="5"/>
  <c r="D1969" i="5"/>
  <c r="D1630" i="5"/>
  <c r="D2582" i="5"/>
  <c r="D395" i="5"/>
  <c r="D1031" i="5"/>
  <c r="D490" i="5"/>
  <c r="D1484" i="5"/>
  <c r="D942" i="5"/>
  <c r="D1125" i="5"/>
  <c r="D1179" i="5"/>
  <c r="D2721" i="5"/>
  <c r="D1535" i="5"/>
  <c r="D2618" i="5"/>
  <c r="D706" i="5"/>
  <c r="D494" i="5"/>
  <c r="D696" i="5"/>
  <c r="D102" i="5"/>
  <c r="D1007" i="5"/>
  <c r="D37" i="5"/>
  <c r="D2041" i="5"/>
  <c r="D257" i="5"/>
  <c r="D3256" i="5"/>
  <c r="D9" i="5"/>
  <c r="D1952" i="5"/>
  <c r="D1151" i="5"/>
  <c r="D40" i="5"/>
  <c r="D1837" i="5"/>
  <c r="D548" i="5"/>
  <c r="D242" i="5"/>
  <c r="D222" i="5"/>
  <c r="D1377" i="5"/>
  <c r="D1313" i="5"/>
  <c r="D888" i="5"/>
  <c r="D142" i="5"/>
  <c r="D125" i="5"/>
  <c r="D1786" i="5"/>
  <c r="D330" i="5"/>
  <c r="D1488" i="5"/>
  <c r="D907" i="5"/>
  <c r="D2197" i="5"/>
  <c r="D1646" i="5"/>
  <c r="D483" i="5"/>
  <c r="D1083" i="5"/>
  <c r="D898" i="5"/>
  <c r="D335" i="5"/>
  <c r="D885" i="5"/>
  <c r="D327" i="5"/>
  <c r="D91" i="5"/>
  <c r="D2462" i="5"/>
  <c r="D1690" i="5"/>
  <c r="D1784" i="5"/>
  <c r="D493" i="5"/>
  <c r="D1462" i="5"/>
  <c r="D643" i="5"/>
  <c r="D2622" i="5"/>
  <c r="D1961" i="5"/>
  <c r="D201" i="5"/>
  <c r="D1169" i="5"/>
  <c r="D389" i="5"/>
  <c r="D1138" i="5"/>
  <c r="D998" i="5"/>
  <c r="D8" i="5"/>
  <c r="D1985" i="5"/>
  <c r="D1279" i="5"/>
  <c r="D1331" i="5"/>
  <c r="D1805" i="5"/>
  <c r="D1885" i="5"/>
  <c r="D2015" i="5"/>
  <c r="D673" i="5"/>
  <c r="D336" i="5"/>
  <c r="D1480" i="5"/>
  <c r="D236" i="5"/>
  <c r="D1703" i="5"/>
  <c r="D605" i="5"/>
  <c r="D1911" i="5"/>
  <c r="D382" i="5"/>
  <c r="D975" i="5"/>
  <c r="D1598" i="5"/>
  <c r="D1791" i="5"/>
  <c r="D1020" i="5"/>
  <c r="D632" i="5"/>
  <c r="D1283" i="5"/>
  <c r="D2026" i="5"/>
  <c r="D902" i="5"/>
  <c r="D991" i="5"/>
  <c r="D146" i="5"/>
  <c r="D1265" i="5"/>
  <c r="D1496" i="5"/>
  <c r="D992" i="5"/>
  <c r="D95" i="5"/>
  <c r="D1633" i="5"/>
  <c r="D1378" i="5"/>
  <c r="D1517" i="5"/>
  <c r="D2057" i="5"/>
  <c r="D938" i="5"/>
  <c r="D2675" i="5"/>
  <c r="D2112" i="5"/>
  <c r="D117" i="5"/>
  <c r="D482" i="5"/>
  <c r="D2225" i="5"/>
  <c r="D1267" i="5"/>
  <c r="D65" i="5"/>
  <c r="D2364" i="5"/>
  <c r="D905" i="5"/>
  <c r="D1845" i="5"/>
  <c r="D188" i="5"/>
  <c r="D2777" i="5"/>
  <c r="D1041" i="5"/>
  <c r="D1048" i="5"/>
  <c r="D2614" i="5"/>
  <c r="D1585" i="5"/>
  <c r="D2682" i="5"/>
  <c r="D2580" i="5"/>
  <c r="D1861" i="5"/>
  <c r="D98" i="5"/>
  <c r="D138" i="5"/>
  <c r="D606" i="5"/>
  <c r="D2789" i="5"/>
  <c r="D1652" i="5"/>
  <c r="D2528" i="5"/>
  <c r="D1080" i="5"/>
  <c r="D2186" i="5"/>
  <c r="D1298" i="5"/>
  <c r="D1026" i="5"/>
  <c r="D1037" i="5"/>
  <c r="D1445" i="5"/>
  <c r="D90" i="5"/>
  <c r="D1994" i="5"/>
  <c r="D2146" i="5"/>
  <c r="D2299" i="5"/>
  <c r="D1584" i="5"/>
  <c r="D1563" i="5"/>
  <c r="D1045" i="5"/>
  <c r="D2847" i="5"/>
  <c r="D2377" i="5"/>
  <c r="D593" i="5"/>
  <c r="D2154" i="5"/>
  <c r="D1872" i="5"/>
  <c r="D1579" i="5"/>
  <c r="D1880" i="5"/>
  <c r="D2055" i="5"/>
  <c r="D2189" i="5"/>
  <c r="D463" i="5"/>
  <c r="D2247" i="5"/>
  <c r="D2430" i="5"/>
  <c r="D1258" i="5"/>
  <c r="D2841" i="5"/>
  <c r="D2834" i="5"/>
  <c r="D819" i="5"/>
  <c r="D124" i="5"/>
  <c r="D1426" i="5"/>
  <c r="D1285" i="5"/>
  <c r="D2064" i="5"/>
  <c r="D491" i="5"/>
  <c r="D834" i="5"/>
  <c r="D2301" i="5"/>
  <c r="D698" i="5"/>
  <c r="D1916" i="5"/>
  <c r="D2765" i="5"/>
  <c r="D301" i="5"/>
  <c r="D1413" i="5"/>
  <c r="D1592" i="5"/>
  <c r="D926" i="5"/>
  <c r="D1084" i="5"/>
  <c r="D849" i="5"/>
  <c r="D1087" i="5"/>
  <c r="D2379" i="5"/>
  <c r="D1765" i="5"/>
  <c r="D1657" i="5"/>
  <c r="D443" i="5"/>
  <c r="D2114" i="5"/>
  <c r="D1222" i="5"/>
  <c r="D115" i="5"/>
  <c r="D440" i="5"/>
  <c r="D2429" i="5"/>
  <c r="D1601" i="5"/>
  <c r="D1993" i="5"/>
  <c r="D1345" i="5"/>
  <c r="D2360" i="5"/>
  <c r="D3034" i="5"/>
  <c r="D654" i="5"/>
  <c r="D2280" i="5"/>
  <c r="D1464" i="5"/>
  <c r="D827" i="5"/>
  <c r="D2341" i="5"/>
  <c r="D56" i="5"/>
  <c r="D521" i="5"/>
  <c r="D756" i="5"/>
  <c r="D2416" i="5"/>
  <c r="D1529" i="5"/>
  <c r="D1076" i="5"/>
  <c r="D1119" i="5"/>
  <c r="D870" i="5"/>
  <c r="D1959" i="5"/>
  <c r="D1234" i="5"/>
  <c r="D1060" i="5"/>
  <c r="D505" i="5"/>
  <c r="D2987" i="5"/>
  <c r="D1935" i="5"/>
  <c r="D1564" i="5"/>
  <c r="D322" i="5"/>
  <c r="D2490" i="5"/>
  <c r="D1779" i="5"/>
  <c r="D1955" i="5"/>
  <c r="D2217" i="5"/>
  <c r="D1310" i="5"/>
  <c r="D1071" i="5"/>
  <c r="D872" i="5"/>
  <c r="D1024" i="5"/>
  <c r="D2162" i="5"/>
  <c r="D2651" i="5"/>
  <c r="D2254" i="5"/>
  <c r="D2957" i="5"/>
  <c r="D2965" i="5"/>
  <c r="D1957" i="5"/>
  <c r="D2465" i="5"/>
  <c r="D2434" i="5"/>
  <c r="D2734" i="5"/>
  <c r="D2012" i="5"/>
  <c r="D2693" i="5"/>
  <c r="D1889" i="5"/>
  <c r="D2383" i="5"/>
  <c r="D2955" i="5"/>
  <c r="D2727" i="5"/>
  <c r="D2245" i="5"/>
  <c r="D2888" i="5"/>
  <c r="D3181" i="5"/>
  <c r="D1929" i="5"/>
  <c r="D2192" i="5"/>
  <c r="D1745" i="5"/>
  <c r="D1928" i="5"/>
  <c r="D2093" i="5"/>
  <c r="D704" i="5"/>
  <c r="D1884" i="5"/>
  <c r="D2791" i="5"/>
  <c r="D2474" i="5"/>
  <c r="D96" i="5"/>
  <c r="D2257" i="5"/>
  <c r="D3160" i="5"/>
  <c r="D1565" i="5"/>
  <c r="D3116" i="5"/>
  <c r="D2501" i="5"/>
  <c r="D2309" i="5"/>
  <c r="D1932" i="5"/>
  <c r="D2536" i="5"/>
  <c r="D3097" i="5"/>
  <c r="D2747" i="5"/>
  <c r="D1707" i="5"/>
  <c r="D771" i="5"/>
  <c r="D2877" i="5"/>
  <c r="D1815" i="5"/>
  <c r="D2363" i="5"/>
  <c r="D1925" i="5"/>
  <c r="D1353" i="5"/>
  <c r="D2010" i="5"/>
  <c r="D1583" i="5"/>
  <c r="D2715" i="5"/>
  <c r="D2504" i="5"/>
  <c r="D2271" i="5"/>
  <c r="D2294" i="5"/>
  <c r="D2595" i="5"/>
  <c r="D2464" i="5"/>
  <c r="D1875" i="5"/>
  <c r="D1689" i="5"/>
  <c r="D2798" i="5"/>
  <c r="D2266" i="5"/>
  <c r="D2934" i="5"/>
  <c r="D2760" i="5"/>
  <c r="D3139" i="5"/>
  <c r="D2911" i="5"/>
  <c r="D2994" i="5"/>
  <c r="D2980" i="5"/>
  <c r="D2832" i="5"/>
  <c r="D2400" i="5"/>
  <c r="D2071" i="5"/>
  <c r="D2486" i="5"/>
  <c r="D2940" i="5"/>
  <c r="D1489" i="5"/>
  <c r="D2912" i="5"/>
  <c r="D2707" i="5"/>
  <c r="D1408" i="5"/>
  <c r="D2865" i="5"/>
  <c r="D2801" i="5"/>
  <c r="D3108" i="5"/>
  <c r="D2733" i="5"/>
  <c r="D3044" i="5"/>
  <c r="D2835" i="5"/>
  <c r="D1903" i="5"/>
  <c r="D2477" i="5"/>
  <c r="D2724" i="5"/>
  <c r="D2722" i="5"/>
  <c r="D2962" i="5"/>
  <c r="D2982" i="5"/>
  <c r="D3000" i="5"/>
  <c r="D2906" i="5"/>
  <c r="D2631" i="5"/>
  <c r="D2020" i="5"/>
  <c r="D2964" i="5"/>
  <c r="D2300" i="5"/>
  <c r="D2821" i="5"/>
  <c r="D2941" i="5"/>
  <c r="D2457" i="5"/>
  <c r="D2797" i="5"/>
  <c r="D3002" i="5"/>
  <c r="D3075" i="5"/>
  <c r="D2881" i="5"/>
  <c r="D3011" i="5"/>
  <c r="D3244" i="5"/>
  <c r="D1008" i="5"/>
  <c r="D3114" i="5"/>
  <c r="D2502" i="5"/>
  <c r="D3205" i="5"/>
  <c r="D2238" i="5"/>
  <c r="D2371" i="5"/>
  <c r="D2600" i="5"/>
  <c r="D2289" i="5"/>
  <c r="D2990" i="5"/>
  <c r="D2768" i="5"/>
  <c r="D3132" i="5"/>
  <c r="D3070" i="5"/>
  <c r="D2036" i="5"/>
  <c r="D2921" i="5"/>
  <c r="D620" i="5"/>
  <c r="D396" i="5"/>
  <c r="D1053" i="5"/>
  <c r="D73" i="5"/>
  <c r="D1591" i="5"/>
  <c r="D1209" i="5"/>
  <c r="D185" i="5"/>
  <c r="D1587" i="5"/>
  <c r="D296" i="5"/>
  <c r="D688" i="5"/>
  <c r="D258" i="5"/>
  <c r="D628" i="5"/>
  <c r="D962" i="5"/>
  <c r="D910" i="5"/>
  <c r="D455" i="5"/>
  <c r="D677" i="5"/>
  <c r="D174" i="5"/>
  <c r="D1409" i="5"/>
  <c r="D2027" i="5"/>
  <c r="D445" i="5"/>
  <c r="D668" i="5"/>
  <c r="D2453" i="5"/>
  <c r="D1228" i="5"/>
  <c r="D219" i="5"/>
  <c r="D621" i="5"/>
  <c r="D1212" i="5"/>
  <c r="D275" i="5"/>
  <c r="D1231" i="5"/>
  <c r="D773" i="5"/>
  <c r="D1329" i="5"/>
  <c r="D458" i="5"/>
  <c r="D1110" i="5"/>
  <c r="D11" i="5"/>
  <c r="D1954" i="5"/>
  <c r="D1835" i="5"/>
  <c r="D89" i="5"/>
  <c r="D716" i="5"/>
  <c r="D355" i="5"/>
  <c r="D390" i="5"/>
  <c r="D1909" i="5"/>
  <c r="D1572" i="5"/>
  <c r="D2148" i="5"/>
  <c r="D676" i="5"/>
  <c r="D316" i="5"/>
  <c r="D481" i="5"/>
  <c r="D713" i="5"/>
  <c r="D1854" i="5"/>
  <c r="D478" i="5"/>
  <c r="D325" i="5"/>
  <c r="D1011" i="5"/>
  <c r="D1327" i="5"/>
  <c r="D369" i="5"/>
  <c r="D1013" i="5"/>
  <c r="D703" i="5"/>
  <c r="D1610" i="5"/>
  <c r="D1338" i="5"/>
  <c r="D1748" i="5"/>
  <c r="D1379" i="5"/>
  <c r="D1804" i="5"/>
  <c r="D817" i="5"/>
  <c r="D1077" i="5"/>
  <c r="D1147" i="5"/>
  <c r="D384" i="5"/>
  <c r="D225" i="5"/>
  <c r="D2099" i="5"/>
  <c r="D970" i="5"/>
  <c r="D981" i="5"/>
  <c r="D30" i="5"/>
  <c r="D661" i="5"/>
  <c r="D737" i="5"/>
  <c r="D233" i="5"/>
  <c r="D562" i="5"/>
  <c r="D879" i="5"/>
  <c r="D2195" i="5"/>
  <c r="D244" i="5"/>
  <c r="D585" i="5"/>
  <c r="D1303" i="5"/>
  <c r="D207" i="5"/>
  <c r="D192" i="5"/>
  <c r="D39" i="5"/>
  <c r="D1792" i="5"/>
  <c r="D978" i="5"/>
  <c r="D663" i="5"/>
  <c r="D159" i="5"/>
  <c r="D1619" i="5"/>
  <c r="D930" i="5"/>
  <c r="D290" i="5"/>
  <c r="D2547" i="5"/>
  <c r="D446" i="5"/>
  <c r="D1176" i="5"/>
  <c r="D133" i="5"/>
  <c r="D1668" i="5"/>
  <c r="D958" i="5"/>
  <c r="D679" i="5"/>
  <c r="D2705" i="5"/>
  <c r="D404" i="5"/>
  <c r="D2067" i="5"/>
  <c r="D2488" i="5"/>
  <c r="D94" i="5"/>
  <c r="D2496" i="5"/>
  <c r="D1189" i="5"/>
  <c r="D1735" i="5"/>
  <c r="D391" i="5"/>
  <c r="D1000" i="5"/>
  <c r="D658" i="5"/>
  <c r="D939" i="5"/>
  <c r="D816" i="5"/>
  <c r="D1292" i="5"/>
  <c r="D166" i="5"/>
  <c r="D579" i="5"/>
  <c r="D2211" i="5"/>
  <c r="D2132" i="5"/>
  <c r="D381" i="5"/>
  <c r="D875" i="5"/>
  <c r="D2007" i="5"/>
  <c r="D601" i="5"/>
  <c r="D918" i="5"/>
  <c r="D1278" i="5"/>
  <c r="D912" i="5"/>
  <c r="D2830" i="5"/>
  <c r="D659" i="5"/>
  <c r="D78" i="5"/>
  <c r="D854" i="5"/>
  <c r="D2573" i="5"/>
  <c r="D2237" i="5"/>
  <c r="D1360" i="5"/>
  <c r="D690" i="5"/>
  <c r="D24" i="5"/>
  <c r="D790" i="5"/>
  <c r="D1042" i="5"/>
  <c r="D755" i="5"/>
  <c r="D101" i="5"/>
  <c r="D1947" i="5"/>
  <c r="D993" i="5"/>
  <c r="D1067" i="5"/>
  <c r="D106" i="5"/>
  <c r="D1507" i="5"/>
  <c r="D1858" i="5"/>
  <c r="D1215" i="5"/>
  <c r="D697" i="5"/>
  <c r="D2288" i="5"/>
  <c r="D1191" i="5"/>
  <c r="D15" i="5"/>
  <c r="D1790" i="5"/>
  <c r="D438" i="5"/>
  <c r="D111" i="5"/>
  <c r="D1920" i="5"/>
  <c r="D297" i="5"/>
  <c r="D1415" i="5"/>
  <c r="D2491" i="5"/>
  <c r="D1545" i="5"/>
  <c r="D118" i="5"/>
  <c r="D2788" i="5"/>
  <c r="D653" i="5"/>
  <c r="D370" i="5"/>
  <c r="D2134" i="5"/>
  <c r="D686" i="5"/>
  <c r="D792" i="5"/>
  <c r="D1810" i="5"/>
  <c r="D924" i="5"/>
  <c r="D953" i="5"/>
  <c r="D149" i="5"/>
  <c r="D2024" i="5"/>
  <c r="D259" i="5"/>
  <c r="D1676" i="5"/>
  <c r="D1349" i="5"/>
  <c r="D1066" i="5"/>
  <c r="D1789" i="5"/>
  <c r="D750" i="5"/>
  <c r="D2081" i="5"/>
  <c r="D342" i="5"/>
  <c r="D702" i="5"/>
  <c r="D1844" i="5"/>
  <c r="D1616" i="5"/>
  <c r="D744" i="5"/>
  <c r="D175" i="5"/>
  <c r="D1865" i="5"/>
  <c r="D1347" i="5"/>
  <c r="D2515" i="5"/>
  <c r="D1663" i="5"/>
  <c r="D2129" i="5"/>
  <c r="D1392" i="5"/>
  <c r="D2443" i="5"/>
  <c r="D2824" i="5"/>
  <c r="D430" i="5"/>
  <c r="D2344" i="5"/>
  <c r="D313" i="5"/>
  <c r="D27" i="5"/>
  <c r="D241" i="5"/>
  <c r="D1167" i="5"/>
  <c r="D1874" i="5"/>
  <c r="D2860" i="5"/>
  <c r="D1557" i="5"/>
  <c r="D450" i="5"/>
  <c r="D781" i="5"/>
  <c r="D3050" i="5"/>
  <c r="D2602" i="5"/>
  <c r="D1356" i="5"/>
  <c r="D887" i="5"/>
  <c r="D2074" i="5"/>
  <c r="D109" i="5"/>
  <c r="D2538" i="5"/>
  <c r="D6" i="5"/>
  <c r="D2468" i="5"/>
  <c r="D915" i="5"/>
  <c r="D1306" i="5"/>
  <c r="D984" i="5"/>
  <c r="D2222" i="5"/>
  <c r="D1168" i="5"/>
  <c r="D2206" i="5"/>
  <c r="D2038" i="5"/>
  <c r="D2214" i="5"/>
  <c r="D1300" i="5"/>
  <c r="D1603" i="5"/>
  <c r="D569" i="5"/>
  <c r="D307" i="5"/>
  <c r="D432" i="5"/>
  <c r="D2909" i="5"/>
  <c r="D1256" i="5"/>
  <c r="D763" i="5"/>
  <c r="D2334" i="5"/>
  <c r="D1254" i="5"/>
  <c r="D1171" i="5"/>
  <c r="D1922" i="5"/>
  <c r="D1863" i="5"/>
  <c r="D1387" i="5"/>
  <c r="D1803" i="5"/>
  <c r="D2687" i="5"/>
  <c r="D1927" i="5"/>
  <c r="D204" i="5"/>
  <c r="D831" i="5"/>
  <c r="D255" i="5"/>
  <c r="D840" i="5"/>
  <c r="D1422" i="5"/>
  <c r="D62" i="5"/>
  <c r="D1918" i="5"/>
  <c r="D1575" i="5"/>
  <c r="D29" i="5"/>
  <c r="D243" i="5"/>
  <c r="D379" i="5"/>
  <c r="D525" i="5"/>
  <c r="D2806" i="5"/>
  <c r="D2820" i="5"/>
  <c r="D1282" i="5"/>
  <c r="D2933" i="5"/>
  <c r="D2761" i="5"/>
  <c r="D1163" i="5"/>
  <c r="D2639" i="5"/>
  <c r="D2578" i="5"/>
  <c r="D730" i="5"/>
  <c r="D3229" i="5"/>
  <c r="D1744" i="5"/>
  <c r="D2175" i="5"/>
  <c r="D979" i="5"/>
  <c r="D2606" i="5"/>
  <c r="D2321" i="5"/>
  <c r="D1479" i="5"/>
  <c r="D2314" i="5"/>
  <c r="D2665" i="5"/>
  <c r="D1892" i="5"/>
  <c r="D2404" i="5"/>
  <c r="D1787" i="5"/>
  <c r="D1015" i="5"/>
  <c r="D959" i="5"/>
  <c r="D2151" i="5"/>
  <c r="D469" i="5"/>
  <c r="D565" i="5"/>
  <c r="D358" i="5"/>
  <c r="D2230" i="5"/>
  <c r="D766" i="5"/>
  <c r="D1425" i="5"/>
  <c r="D867" i="5"/>
  <c r="D662" i="5"/>
  <c r="D1543" i="5"/>
  <c r="D2021" i="5"/>
  <c r="D1625" i="5"/>
  <c r="D2059" i="5"/>
  <c r="D3198" i="5"/>
  <c r="D894" i="5"/>
  <c r="D851" i="5"/>
  <c r="D1173" i="5"/>
  <c r="D10" i="5"/>
  <c r="D208" i="5"/>
  <c r="D305" i="5"/>
  <c r="D965" i="5"/>
  <c r="D919" i="5"/>
  <c r="D1637" i="5"/>
  <c r="D1654" i="5"/>
  <c r="D1203" i="5"/>
  <c r="D1988" i="5"/>
  <c r="D3155" i="5"/>
  <c r="D2816" i="5"/>
  <c r="D350" i="5"/>
  <c r="D813" i="5"/>
  <c r="D1888" i="5"/>
  <c r="D2652" i="5"/>
  <c r="D2897" i="5"/>
  <c r="D3248" i="5"/>
  <c r="D2188" i="5"/>
  <c r="D683" i="5"/>
  <c r="D1685" i="5"/>
  <c r="D2684" i="5"/>
  <c r="D2746" i="5"/>
  <c r="D3258" i="5"/>
  <c r="D3152" i="5"/>
  <c r="D1405" i="5"/>
  <c r="D1788" i="5"/>
  <c r="D2414" i="5"/>
  <c r="D1912" i="5"/>
  <c r="D2635" i="5"/>
  <c r="D2967" i="5"/>
  <c r="D846" i="5"/>
  <c r="D1989" i="5"/>
  <c r="D2304" i="5"/>
  <c r="D780" i="5"/>
  <c r="D2050" i="5"/>
  <c r="D2003" i="5"/>
  <c r="D1946" i="5"/>
  <c r="D2246" i="5"/>
  <c r="D3099" i="5"/>
  <c r="D890" i="5"/>
  <c r="D814" i="5"/>
  <c r="D1159" i="5"/>
  <c r="D3042" i="5"/>
  <c r="D2037" i="5"/>
  <c r="D1476" i="5"/>
  <c r="D3093" i="5"/>
  <c r="D1541" i="5"/>
  <c r="D3243" i="5"/>
  <c r="D2545" i="5"/>
  <c r="D2085" i="5"/>
  <c r="D22" i="5"/>
  <c r="D3023" i="5"/>
  <c r="D1981" i="5"/>
  <c r="D2671" i="5"/>
  <c r="D2159" i="5"/>
  <c r="D1432" i="5"/>
  <c r="D923" i="5"/>
  <c r="D2542" i="5"/>
  <c r="D3087" i="5"/>
  <c r="D1867" i="5"/>
  <c r="D2425" i="5"/>
  <c r="D2258" i="5"/>
  <c r="D1933" i="5"/>
  <c r="D2401" i="5"/>
  <c r="D1341" i="5"/>
  <c r="D2694" i="5"/>
  <c r="D2153" i="5"/>
  <c r="D3147" i="5"/>
  <c r="D3194" i="5"/>
  <c r="D3088" i="5"/>
  <c r="D2558" i="5"/>
  <c r="D2770" i="5"/>
  <c r="D2173" i="5"/>
  <c r="D3254" i="5"/>
  <c r="D3188" i="5"/>
  <c r="D2455" i="5"/>
  <c r="D2499" i="5"/>
  <c r="D3221" i="5"/>
  <c r="D2203" i="5"/>
  <c r="D2845" i="5"/>
  <c r="D2235" i="5"/>
  <c r="D2135" i="5"/>
  <c r="D2935" i="5"/>
  <c r="D3141" i="5"/>
  <c r="D2960" i="5"/>
  <c r="D2838" i="5"/>
  <c r="D3102" i="5"/>
  <c r="D1829" i="5"/>
  <c r="D2196" i="5"/>
  <c r="D2790" i="5"/>
  <c r="D2325" i="5"/>
  <c r="D2140" i="5"/>
  <c r="D2927" i="5"/>
  <c r="D3079" i="5"/>
  <c r="D2310" i="5"/>
  <c r="D3091" i="5"/>
  <c r="D2109" i="5"/>
  <c r="D3231" i="5"/>
  <c r="D2781" i="5"/>
  <c r="D1751" i="5"/>
  <c r="D2764" i="5"/>
  <c r="D2511" i="5"/>
  <c r="D2850" i="5"/>
  <c r="D2886" i="5"/>
  <c r="D2739" i="5"/>
  <c r="D3014" i="5"/>
  <c r="D3145" i="5"/>
  <c r="D2920" i="5"/>
  <c r="D1877" i="5"/>
  <c r="D2613" i="5"/>
  <c r="D3004" i="5"/>
  <c r="D2999" i="5"/>
  <c r="D2872" i="5"/>
  <c r="D3112" i="5"/>
  <c r="D3159" i="5"/>
  <c r="D3077" i="5"/>
  <c r="D3089" i="5"/>
  <c r="D2480" i="5"/>
  <c r="D2615" i="5"/>
  <c r="D2792" i="5"/>
  <c r="D3074" i="5"/>
  <c r="D2361" i="5"/>
  <c r="D2387" i="5"/>
  <c r="D1901" i="5"/>
  <c r="D1188" i="5"/>
  <c r="D2118" i="5"/>
  <c r="D2231" i="5"/>
  <c r="D936" i="5"/>
  <c r="D1440" i="5"/>
  <c r="D428" i="5"/>
  <c r="D1332" i="5"/>
  <c r="D719" i="5"/>
  <c r="D81" i="5"/>
  <c r="D1453" i="5"/>
  <c r="D1380" i="5"/>
  <c r="D886" i="5"/>
  <c r="D809" i="5"/>
  <c r="D1043" i="5"/>
  <c r="D45" i="5"/>
  <c r="D530" i="5"/>
  <c r="D1456" i="5"/>
  <c r="D388" i="5"/>
  <c r="D1232" i="5"/>
  <c r="D1158" i="5"/>
  <c r="D495" i="5"/>
  <c r="D1108" i="5"/>
  <c r="D581" i="5"/>
  <c r="D1115" i="5"/>
  <c r="D550" i="5"/>
  <c r="D1410" i="5"/>
  <c r="D864" i="5"/>
  <c r="D155" i="5"/>
  <c r="D980" i="5"/>
  <c r="D1763" i="5"/>
  <c r="D1508" i="5"/>
  <c r="D1170" i="5"/>
  <c r="D71" i="5"/>
  <c r="D2590" i="5"/>
  <c r="D616" i="5"/>
  <c r="D353" i="5"/>
  <c r="D1538" i="5"/>
  <c r="D2078" i="5"/>
  <c r="D841" i="5"/>
  <c r="D1276" i="5"/>
  <c r="D232" i="5"/>
  <c r="D2079" i="5"/>
  <c r="D1309" i="5"/>
  <c r="D485" i="5"/>
  <c r="D843" i="5"/>
  <c r="D1727" i="5"/>
  <c r="D1732" i="5"/>
  <c r="D2053" i="5"/>
  <c r="D1439" i="5"/>
  <c r="D759" i="5"/>
  <c r="D279" i="5"/>
  <c r="D563" i="5"/>
  <c r="D2436" i="5"/>
  <c r="D2451" i="5"/>
  <c r="D1284" i="5"/>
  <c r="D193" i="5"/>
  <c r="D1244" i="5"/>
  <c r="D135" i="5"/>
  <c r="D1626" i="5"/>
  <c r="D58" i="5"/>
  <c r="D5" i="5"/>
  <c r="D532" i="5"/>
  <c r="D1897" i="5"/>
  <c r="D262" i="5"/>
  <c r="D1162" i="5"/>
  <c r="D1712" i="5"/>
  <c r="D2375" i="5"/>
  <c r="D1621" i="5"/>
  <c r="D2537" i="5"/>
  <c r="D821" i="5"/>
  <c r="D373" i="5"/>
  <c r="D646" i="5"/>
  <c r="D63" i="5"/>
  <c r="D252" i="5"/>
  <c r="D648" i="5"/>
  <c r="D1218" i="5"/>
  <c r="D1023" i="5"/>
  <c r="D280" i="5"/>
  <c r="D1828" i="5"/>
  <c r="D23" i="5"/>
  <c r="D1544" i="5"/>
  <c r="D470" i="5"/>
  <c r="D1653" i="5"/>
  <c r="D989" i="5"/>
  <c r="D1269" i="5"/>
  <c r="D2069" i="5"/>
  <c r="D612" i="5"/>
  <c r="D2407" i="5"/>
  <c r="D564" i="5"/>
  <c r="D523" i="5"/>
  <c r="D1436" i="5"/>
  <c r="D265" i="5"/>
  <c r="D1193" i="5"/>
  <c r="D1348" i="5"/>
  <c r="D1862" i="5"/>
  <c r="D42" i="5"/>
  <c r="D543" i="5"/>
  <c r="D1304" i="5"/>
  <c r="D121" i="5"/>
  <c r="D524" i="5"/>
  <c r="D1301" i="5"/>
  <c r="D2376" i="5"/>
  <c r="D465" i="5"/>
  <c r="D309" i="5"/>
  <c r="D783" i="5"/>
  <c r="D2075" i="5"/>
  <c r="D689" i="5"/>
  <c r="D43" i="5"/>
  <c r="D1388" i="5"/>
  <c r="D2539" i="5"/>
  <c r="D144" i="5"/>
  <c r="D1414" i="5"/>
  <c r="D110" i="5"/>
  <c r="D460" i="5"/>
  <c r="D281" i="5"/>
  <c r="D1559" i="5"/>
  <c r="D3057" i="5"/>
  <c r="D60" i="5"/>
  <c r="D1519" i="5"/>
  <c r="D1726" i="5"/>
  <c r="D1346" i="5"/>
  <c r="D2879" i="5"/>
  <c r="D1764" i="5"/>
  <c r="D2161" i="5"/>
  <c r="D1351" i="5"/>
  <c r="D1526" i="5"/>
  <c r="D1022" i="5"/>
  <c r="D1547" i="5"/>
  <c r="D1859" i="5"/>
  <c r="D1213" i="5"/>
  <c r="D1809" i="5"/>
  <c r="D1385" i="5"/>
  <c r="D2282" i="5"/>
  <c r="D1241" i="5"/>
  <c r="D655" i="5"/>
  <c r="D1069" i="5"/>
  <c r="D1481" i="5"/>
  <c r="D294" i="5"/>
  <c r="D1483" i="5"/>
  <c r="D1984" i="5"/>
  <c r="D2016" i="5"/>
  <c r="D592" i="5"/>
  <c r="D788" i="5"/>
  <c r="D93" i="5"/>
  <c r="D1275" i="5"/>
  <c r="D253" i="5"/>
  <c r="D1853" i="5"/>
  <c r="D533" i="5"/>
  <c r="D1154" i="5"/>
  <c r="D1899" i="5"/>
  <c r="D603" i="5"/>
  <c r="D1780" i="5"/>
  <c r="D1908" i="5"/>
  <c r="D880" i="5"/>
  <c r="D609" i="5"/>
  <c r="D1030" i="5"/>
  <c r="D1098" i="5"/>
  <c r="D1246" i="5"/>
  <c r="D148" i="5"/>
  <c r="D2807" i="5"/>
  <c r="D1104" i="5"/>
  <c r="D2318" i="5"/>
  <c r="D425" i="5"/>
  <c r="D2409" i="5"/>
  <c r="D899" i="5"/>
  <c r="D49" i="5"/>
  <c r="D2260" i="5"/>
  <c r="D1072" i="5"/>
  <c r="D687" i="5"/>
  <c r="D292" i="5"/>
  <c r="D377" i="5"/>
  <c r="D807" i="5"/>
  <c r="D20" i="5"/>
  <c r="D642" i="5"/>
  <c r="D633" i="5"/>
  <c r="D1050" i="5"/>
  <c r="D1577" i="5"/>
  <c r="D2320" i="5"/>
  <c r="D510" i="5"/>
  <c r="D1016" i="5"/>
  <c r="D1211" i="5"/>
  <c r="D2585" i="5"/>
  <c r="D1056" i="5"/>
  <c r="D1813" i="5"/>
  <c r="D1814" i="5"/>
  <c r="D437" i="5"/>
  <c r="D1864" i="5"/>
  <c r="D2780" i="5"/>
  <c r="D2066" i="5"/>
  <c r="D974" i="5"/>
  <c r="D239" i="5"/>
  <c r="D1560" i="5"/>
  <c r="D695" i="5"/>
  <c r="D507" i="5"/>
  <c r="D1035" i="5"/>
  <c r="D1402" i="5"/>
  <c r="D1252" i="5"/>
  <c r="D364" i="5"/>
  <c r="D3138" i="5"/>
  <c r="D1046" i="5"/>
  <c r="D589" i="5"/>
  <c r="D1014" i="5"/>
  <c r="D3101" i="5"/>
  <c r="D2993" i="5"/>
  <c r="D1531" i="5"/>
  <c r="D2463" i="5"/>
  <c r="D2386" i="5"/>
  <c r="D670" i="5"/>
  <c r="D745" i="5"/>
  <c r="D2084" i="5"/>
  <c r="D2944" i="5"/>
  <c r="D1103" i="5"/>
  <c r="D2745" i="5"/>
  <c r="D832" i="5"/>
  <c r="D1967" i="5"/>
  <c r="D1766" i="5"/>
  <c r="D2121" i="5"/>
  <c r="D1870" i="5"/>
  <c r="D2278" i="5"/>
  <c r="D1499" i="5"/>
  <c r="D260" i="5"/>
  <c r="D1819" i="5"/>
  <c r="D2609" i="5"/>
  <c r="D626" i="5"/>
  <c r="D2080" i="5"/>
  <c r="D802" i="5"/>
  <c r="D1785" i="5"/>
  <c r="D2113" i="5"/>
  <c r="D1449" i="5"/>
  <c r="D1320" i="5"/>
  <c r="D3006" i="5"/>
  <c r="D74" i="5"/>
  <c r="D776" i="5"/>
  <c r="D1915" i="5"/>
  <c r="D2419" i="5"/>
  <c r="D1996" i="5"/>
  <c r="D943" i="5"/>
  <c r="D1537" i="5"/>
  <c r="D1966" i="5"/>
  <c r="D1896" i="5"/>
  <c r="D2437" i="5"/>
  <c r="D82" i="5"/>
  <c r="D1366" i="5"/>
  <c r="D1570" i="5"/>
  <c r="D2119" i="5"/>
  <c r="D1716" i="5"/>
  <c r="D473" i="5"/>
  <c r="D502" i="5"/>
  <c r="D3168" i="5"/>
  <c r="D1468" i="5"/>
  <c r="D2810" i="5"/>
  <c r="D2943" i="5"/>
  <c r="D1227" i="5"/>
  <c r="D1226" i="5"/>
  <c r="D2915" i="5"/>
  <c r="D2660" i="5"/>
  <c r="D130" i="5"/>
  <c r="D2472" i="5"/>
  <c r="D1122" i="5"/>
  <c r="D2905" i="5"/>
  <c r="D739" i="5"/>
  <c r="D1979" i="5"/>
  <c r="D2060" i="5"/>
  <c r="D1709" i="5"/>
  <c r="D1235" i="5"/>
  <c r="D1114" i="5"/>
  <c r="D223" i="5"/>
  <c r="D365" i="5"/>
  <c r="D1734" i="5"/>
  <c r="D2095" i="5"/>
  <c r="D1395" i="5"/>
  <c r="D2329" i="5"/>
  <c r="D1782" i="5"/>
  <c r="D3140" i="5"/>
  <c r="D594" i="5"/>
  <c r="D2983" i="5"/>
  <c r="D1142" i="5"/>
  <c r="D1152" i="5"/>
  <c r="D2738" i="5"/>
  <c r="D1672" i="5"/>
  <c r="D2489" i="5"/>
  <c r="D634" i="5"/>
  <c r="D1806" i="5"/>
  <c r="D2476" i="5"/>
  <c r="D3249" i="5"/>
  <c r="D844" i="5"/>
  <c r="D1740" i="5"/>
  <c r="D1197" i="5"/>
  <c r="D2224" i="5"/>
  <c r="D710" i="5"/>
  <c r="D1434" i="5"/>
  <c r="D2180" i="5"/>
  <c r="D2256" i="5"/>
  <c r="D3233" i="5"/>
  <c r="D126" i="5"/>
  <c r="D1536" i="5"/>
  <c r="D2793" i="5"/>
  <c r="D2924" i="5"/>
  <c r="D1943" i="5"/>
  <c r="D3165" i="5"/>
  <c r="D1900" i="5"/>
  <c r="D1018" i="5"/>
  <c r="D1656" i="5"/>
  <c r="D694" i="5"/>
  <c r="D2717" i="5"/>
  <c r="D2229" i="5"/>
  <c r="D1986" i="5"/>
  <c r="D3024" i="5"/>
  <c r="D2004" i="5"/>
  <c r="D2432" i="5"/>
  <c r="D2873" i="5"/>
  <c r="D3001" i="5"/>
  <c r="D1931" i="5"/>
  <c r="D3237" i="5"/>
  <c r="D3250" i="5"/>
  <c r="D2248" i="5"/>
  <c r="D2166" i="5"/>
  <c r="D2633" i="5"/>
  <c r="D1594" i="5"/>
  <c r="D2785" i="5"/>
  <c r="D2643" i="5"/>
  <c r="D1941" i="5"/>
  <c r="D2976" i="5"/>
  <c r="D2521" i="5"/>
  <c r="D1344" i="5"/>
  <c r="D573" i="5"/>
  <c r="D1830" i="5"/>
  <c r="D2668" i="5"/>
  <c r="D2784" i="5"/>
  <c r="D3202" i="5"/>
  <c r="D2711" i="5"/>
  <c r="D2312" i="5"/>
  <c r="D1944" i="5"/>
  <c r="D3206" i="5"/>
  <c r="D1687" i="5"/>
  <c r="D3105" i="5"/>
  <c r="D2017" i="5"/>
  <c r="D1498" i="5"/>
  <c r="D2890" i="5"/>
  <c r="D3126" i="5"/>
  <c r="D1207" i="5"/>
  <c r="D1807" i="5"/>
  <c r="D2346" i="5"/>
  <c r="D3109" i="5"/>
  <c r="D1475" i="5"/>
  <c r="D3012" i="5"/>
  <c r="D2619" i="5"/>
  <c r="D1112" i="5"/>
  <c r="D2370" i="5"/>
  <c r="D2630" i="5"/>
  <c r="D2167" i="5"/>
  <c r="D84" i="5"/>
  <c r="D2102" i="5"/>
  <c r="D2342" i="5"/>
  <c r="D2291" i="5"/>
  <c r="D2938" i="5"/>
  <c r="D2530" i="5"/>
  <c r="D3026" i="5"/>
  <c r="D2981" i="5"/>
  <c r="D2657" i="5"/>
  <c r="D2972" i="5"/>
  <c r="D1840" i="5"/>
  <c r="D2395" i="5"/>
  <c r="D2634" i="5"/>
  <c r="D1429" i="5"/>
  <c r="D3157" i="5"/>
  <c r="D3115" i="5"/>
  <c r="D3199" i="5"/>
  <c r="D2107" i="5"/>
  <c r="D2390" i="5"/>
  <c r="D2620" i="5"/>
  <c r="D3148" i="5"/>
  <c r="D3119" i="5"/>
  <c r="D3251" i="5"/>
  <c r="D2756" i="5"/>
  <c r="D3268" i="5"/>
  <c r="D2526" i="5"/>
  <c r="D2642" i="5"/>
  <c r="D3176" i="5"/>
  <c r="D3180" i="5"/>
  <c r="D3128" i="5"/>
  <c r="D3005" i="5"/>
  <c r="D812" i="5"/>
  <c r="D1768" i="5"/>
  <c r="D2076" i="5"/>
  <c r="D2261" i="5"/>
  <c r="D3193" i="5"/>
  <c r="D2556" i="5"/>
  <c r="D2826" i="5"/>
  <c r="D2852" i="5"/>
  <c r="D3242" i="5"/>
  <c r="D2208" i="5"/>
  <c r="D2701" i="5"/>
  <c r="D3215" i="5"/>
  <c r="D2540" i="5"/>
  <c r="D2285" i="5"/>
  <c r="D2191" i="5"/>
  <c r="D2005" i="5"/>
  <c r="D2985" i="5"/>
  <c r="D2787" i="5"/>
  <c r="D2638" i="5"/>
  <c r="D2743" i="5"/>
  <c r="D2953" i="5"/>
  <c r="D3019" i="5"/>
  <c r="D3058" i="5"/>
  <c r="D1820" i="5"/>
  <c r="D2106" i="5"/>
  <c r="D2884" i="5"/>
  <c r="D3267" i="5"/>
  <c r="D558" i="5"/>
  <c r="D1393" i="5"/>
  <c r="D1139" i="5"/>
  <c r="D519" i="5"/>
  <c r="D456" i="5"/>
  <c r="D1006" i="5"/>
  <c r="D194" i="5"/>
  <c r="D345" i="5"/>
  <c r="D1281" i="5"/>
  <c r="D1963" i="5"/>
  <c r="D768" i="5"/>
  <c r="D1311" i="5"/>
  <c r="D2128" i="5"/>
  <c r="D449" i="5"/>
  <c r="D1649" i="5"/>
  <c r="D352" i="5"/>
  <c r="D1336" i="5"/>
  <c r="D852" i="5"/>
  <c r="D968" i="5"/>
  <c r="D982" i="5"/>
  <c r="D2098" i="5"/>
  <c r="D1771" i="5"/>
  <c r="D1174" i="5"/>
  <c r="D576" i="5"/>
  <c r="D1461" i="5"/>
  <c r="D1238" i="5"/>
  <c r="D234" i="5"/>
  <c r="D794" i="5"/>
  <c r="D498" i="5"/>
  <c r="D787" i="5"/>
  <c r="D3" i="5"/>
  <c r="D317" i="5"/>
  <c r="D2447" i="5"/>
  <c r="D2359" i="5"/>
  <c r="D80" i="5"/>
  <c r="D983" i="5"/>
  <c r="D468" i="5"/>
  <c r="D190" i="5"/>
  <c r="D555" i="5"/>
  <c r="D161" i="5"/>
  <c r="D1394" i="5"/>
  <c r="D385" i="5"/>
  <c r="D742" i="5"/>
  <c r="D1102" i="5"/>
  <c r="D804" i="5"/>
  <c r="D341" i="5"/>
  <c r="D471" i="5"/>
  <c r="D1552" i="5"/>
  <c r="D1818" i="5"/>
  <c r="D229" i="5"/>
  <c r="D140" i="5"/>
  <c r="D749" i="5"/>
  <c r="D791" i="5"/>
  <c r="D439" i="5"/>
  <c r="D422" i="5"/>
  <c r="D1595" i="5"/>
  <c r="D88" i="5"/>
  <c r="D559" i="5"/>
  <c r="D1755" i="5"/>
  <c r="D516" i="5"/>
  <c r="D2569" i="5"/>
  <c r="D173" i="5"/>
  <c r="D1199" i="5"/>
  <c r="D2052" i="5"/>
  <c r="D1135" i="5"/>
  <c r="D869" i="5"/>
  <c r="D2882" i="5"/>
  <c r="D1118" i="5"/>
  <c r="D2327" i="5"/>
  <c r="D160" i="5"/>
  <c r="D1156" i="5"/>
  <c r="D1009" i="5"/>
  <c r="D627" i="5"/>
  <c r="D454" i="5"/>
  <c r="D892" i="5"/>
  <c r="D237" i="5"/>
  <c r="D2221" i="5"/>
  <c r="D1109" i="5"/>
  <c r="D1714" i="5"/>
  <c r="D1549" i="5"/>
  <c r="D1482" i="5"/>
  <c r="D1773" i="5"/>
  <c r="D1398" i="5"/>
  <c r="D1175" i="5"/>
  <c r="D2131" i="5"/>
  <c r="D12" i="5"/>
  <c r="D1323" i="5"/>
  <c r="D1850" i="5"/>
  <c r="D1474" i="5"/>
  <c r="D1155" i="5"/>
  <c r="D586" i="5"/>
  <c r="D1074" i="5"/>
  <c r="D3266" i="5"/>
  <c r="D511" i="5"/>
  <c r="D1523" i="5"/>
  <c r="D448" i="5"/>
  <c r="D806" i="5"/>
  <c r="D1251" i="5"/>
  <c r="D1093" i="5"/>
  <c r="D779" i="5"/>
  <c r="D1205" i="5"/>
  <c r="D1136" i="5"/>
  <c r="D2353" i="5"/>
  <c r="D1025" i="5"/>
  <c r="D119" i="5"/>
  <c r="D1064" i="5"/>
  <c r="D1325" i="5"/>
  <c r="D1964" i="5"/>
  <c r="D1589" i="5"/>
  <c r="D665" i="5"/>
  <c r="D2326" i="5"/>
  <c r="D1224" i="5"/>
  <c r="D903" i="5"/>
  <c r="D657" i="5"/>
  <c r="D1403" i="5"/>
  <c r="D2212" i="5"/>
  <c r="D104" i="5"/>
  <c r="D2315" i="5"/>
  <c r="D786" i="5"/>
  <c r="D818" i="5"/>
  <c r="D181" i="5"/>
  <c r="D935" i="5"/>
  <c r="D1530" i="5"/>
  <c r="D720" i="5"/>
  <c r="D1534" i="5"/>
  <c r="D2597" i="5"/>
  <c r="D1295" i="5"/>
  <c r="D1905" i="5"/>
  <c r="D884" i="5"/>
  <c r="D1843" i="5"/>
  <c r="D1528" i="5"/>
  <c r="D1919" i="5"/>
  <c r="D1868" i="5"/>
  <c r="D1364" i="5"/>
  <c r="D1596" i="5"/>
  <c r="D1706" i="5"/>
  <c r="D638" i="5"/>
  <c r="D2517" i="5"/>
  <c r="D1569" i="5"/>
  <c r="D2357" i="5"/>
  <c r="D332" i="5"/>
  <c r="D87" i="5"/>
  <c r="D2305" i="5"/>
  <c r="D1839" i="5"/>
  <c r="D1460" i="5"/>
  <c r="D1100" i="5"/>
  <c r="D1442" i="5"/>
  <c r="D374" i="5"/>
  <c r="D822" i="5"/>
  <c r="D1210" i="5"/>
  <c r="D761" i="5"/>
  <c r="D2138" i="5"/>
  <c r="D964" i="5"/>
  <c r="D542" i="5"/>
  <c r="D291" i="5"/>
  <c r="D531" i="5"/>
  <c r="D3020" i="5"/>
  <c r="D1101" i="5"/>
  <c r="D1027" i="5"/>
  <c r="D1447" i="5"/>
  <c r="D2399" i="5"/>
  <c r="D274" i="5"/>
  <c r="D2362" i="5"/>
  <c r="D733" i="5"/>
  <c r="D1019" i="5"/>
  <c r="D707" i="5"/>
  <c r="D2120" i="5"/>
  <c r="D2473" i="5"/>
  <c r="D1604" i="5"/>
  <c r="D764" i="5"/>
  <c r="D700" i="5"/>
  <c r="D171" i="5"/>
  <c r="D1352" i="5"/>
  <c r="D966" i="5"/>
  <c r="D1983" i="5"/>
  <c r="D2270" i="5"/>
  <c r="D2183" i="5"/>
  <c r="D934" i="5"/>
  <c r="D837" i="5"/>
  <c r="D2031" i="5"/>
  <c r="D1302" i="5"/>
  <c r="D2046" i="5"/>
  <c r="D3208" i="5"/>
  <c r="D777" i="5"/>
  <c r="D3127" i="5"/>
  <c r="D103" i="5"/>
  <c r="D2160" i="5"/>
  <c r="D1358" i="5"/>
  <c r="D321" i="5"/>
  <c r="D1667" i="5"/>
  <c r="D1161" i="5"/>
  <c r="D1299" i="5"/>
  <c r="D1940" i="5"/>
  <c r="D2056" i="5"/>
  <c r="D2870" i="5"/>
  <c r="D134" i="5"/>
  <c r="D1297" i="5"/>
  <c r="D1454" i="5"/>
  <c r="D2855" i="5"/>
  <c r="D1047" i="5"/>
  <c r="D19" i="5"/>
  <c r="D2859" i="5"/>
  <c r="D170" i="5"/>
  <c r="D500" i="5"/>
  <c r="D1856" i="5"/>
  <c r="D797" i="5"/>
  <c r="D652" i="5"/>
  <c r="D829" i="5"/>
  <c r="D1130" i="5"/>
  <c r="D153" i="5"/>
  <c r="D554" i="5"/>
  <c r="D2700" i="5"/>
  <c r="D838" i="5"/>
  <c r="D717" i="5"/>
  <c r="D2483" i="5"/>
  <c r="D630" i="5"/>
  <c r="D108" i="5"/>
  <c r="D3238" i="5"/>
  <c r="D2541" i="5"/>
  <c r="D785" i="5"/>
  <c r="D1582" i="5"/>
  <c r="D1239" i="5"/>
  <c r="D1376" i="5"/>
  <c r="D1825" i="5"/>
  <c r="D1326" i="5"/>
  <c r="D2001" i="5"/>
  <c r="D2907" i="5"/>
  <c r="D944" i="5"/>
  <c r="D261" i="5"/>
  <c r="D1686" i="5"/>
  <c r="D107" i="5"/>
  <c r="D956" i="5"/>
  <c r="D599" i="5"/>
  <c r="D2706" i="5"/>
  <c r="D3095" i="5"/>
  <c r="D2410" i="5"/>
  <c r="D2812" i="5"/>
  <c r="D1305" i="5"/>
  <c r="D147" i="5"/>
  <c r="D405" i="5"/>
  <c r="D3166" i="5"/>
  <c r="D1724" i="5"/>
  <c r="D2295" i="5"/>
  <c r="D2014" i="5"/>
  <c r="D796" i="5"/>
  <c r="D2572" i="5"/>
  <c r="D1756" i="5"/>
  <c r="D1812" i="5"/>
  <c r="D1741" i="5"/>
  <c r="D995" i="5"/>
  <c r="D2846" i="5"/>
  <c r="D866" i="5"/>
  <c r="D815" i="5"/>
  <c r="D2475" i="5"/>
  <c r="D1105" i="5"/>
  <c r="D504" i="5"/>
  <c r="D48" i="5"/>
  <c r="D1485" i="5"/>
  <c r="D799" i="5"/>
  <c r="D1370" i="5"/>
  <c r="D1354" i="5"/>
  <c r="D2929" i="5"/>
  <c r="D1692" i="5"/>
  <c r="D2688" i="5"/>
  <c r="D2512" i="5"/>
  <c r="D2719" i="5"/>
  <c r="D2125" i="5"/>
  <c r="D1194" i="5"/>
  <c r="D1342" i="5"/>
  <c r="D1731" i="5"/>
  <c r="D1433" i="5"/>
  <c r="D2030" i="5"/>
  <c r="D1679" i="5"/>
  <c r="D2910" i="5"/>
  <c r="D3219" i="5"/>
  <c r="D1823" i="5"/>
  <c r="D1382" i="5"/>
  <c r="D506" i="5"/>
  <c r="D512" i="5"/>
  <c r="D1427" i="5"/>
  <c r="D112" i="5"/>
  <c r="D1287" i="5"/>
  <c r="D1651" i="5"/>
  <c r="D1421" i="5"/>
  <c r="D2522" i="5"/>
  <c r="D1602" i="5"/>
  <c r="D1774" i="5"/>
  <c r="D2177" i="5"/>
  <c r="D645" i="5"/>
  <c r="D1350" i="5"/>
  <c r="D1469" i="5"/>
  <c r="D2219" i="5"/>
  <c r="D2029" i="5"/>
  <c r="D2900" i="5"/>
  <c r="D1259" i="5"/>
  <c r="D2930" i="5"/>
  <c r="D2692" i="5"/>
  <c r="D2143" i="5"/>
  <c r="D3162" i="5"/>
  <c r="D2136" i="5"/>
  <c r="D2988" i="5"/>
  <c r="D900" i="5"/>
  <c r="D1628" i="5"/>
  <c r="D2551" i="5"/>
  <c r="D3083" i="5"/>
  <c r="D2680" i="5"/>
  <c r="D3063" i="5"/>
  <c r="D14" i="5"/>
  <c r="D1767" i="5"/>
  <c r="D2428" i="5"/>
  <c r="D3056" i="5"/>
  <c r="D2773" i="5"/>
  <c r="D2763" i="5"/>
  <c r="D3111" i="5"/>
  <c r="D876" i="5"/>
  <c r="D2691" i="5"/>
  <c r="D2742" i="5"/>
  <c r="D1220" i="5"/>
  <c r="D3257" i="5"/>
  <c r="D3218" i="5"/>
  <c r="D2297" i="5"/>
  <c r="D3025" i="5"/>
  <c r="D625" i="5"/>
  <c r="D2737" i="5"/>
  <c r="D1693" i="5"/>
  <c r="D2557" i="5"/>
  <c r="D2133" i="5"/>
  <c r="D2858" i="5"/>
  <c r="D2170" i="5"/>
  <c r="D2754" i="5"/>
  <c r="D3076" i="5"/>
  <c r="D1033" i="5"/>
  <c r="D1500" i="5"/>
  <c r="D2612" i="5"/>
  <c r="D1375" i="5"/>
  <c r="D2848" i="5"/>
  <c r="D1675" i="5"/>
  <c r="D2240" i="5"/>
  <c r="D2575" i="5"/>
  <c r="D2284" i="5"/>
  <c r="D2105" i="5"/>
  <c r="D3265" i="5"/>
  <c r="D2459" i="5"/>
  <c r="D3007" i="5"/>
  <c r="D2513" i="5"/>
  <c r="D1548" i="5"/>
  <c r="D1149" i="5"/>
  <c r="D545" i="5"/>
  <c r="D2349" i="5"/>
  <c r="D2843" i="5"/>
  <c r="D1257" i="5"/>
  <c r="D2975" i="5"/>
  <c r="D712" i="5"/>
  <c r="D3062" i="5"/>
  <c r="D2123" i="5"/>
  <c r="D2617" i="5"/>
  <c r="D3121" i="5"/>
  <c r="D1527" i="5"/>
  <c r="D3169" i="5"/>
  <c r="D2997" i="5"/>
  <c r="D2992" i="5"/>
  <c r="D2782" i="5"/>
  <c r="D2592" i="5"/>
  <c r="D2918" i="5"/>
  <c r="D3203" i="5"/>
  <c r="D2778" i="5"/>
  <c r="D2892" i="5"/>
  <c r="D3113" i="5"/>
  <c r="D2339" i="5"/>
  <c r="D2641" i="5"/>
  <c r="D2961" i="5"/>
  <c r="D2755" i="5"/>
  <c r="D3167" i="5"/>
  <c r="D2974" i="5"/>
  <c r="D2971" i="5"/>
  <c r="D2381" i="5"/>
  <c r="D2103" i="5"/>
  <c r="D2510" i="5"/>
  <c r="D2893" i="5"/>
  <c r="D3038" i="5"/>
  <c r="D2869" i="5"/>
  <c r="D2844" i="5"/>
  <c r="D3060" i="5"/>
  <c r="D3234" i="5"/>
  <c r="D2421" i="5"/>
  <c r="D1611" i="5"/>
  <c r="D3013" i="5"/>
  <c r="D2698" i="5"/>
  <c r="D3098" i="5"/>
  <c r="D2856" i="5"/>
  <c r="D2157" i="5"/>
  <c r="D2354" i="5"/>
  <c r="D2632" i="5"/>
  <c r="D2959" i="5"/>
  <c r="D2996" i="5"/>
  <c r="D3262" i="5"/>
  <c r="D1842" i="5"/>
  <c r="D1890" i="5"/>
  <c r="D3143" i="5"/>
  <c r="D2795" i="5"/>
  <c r="D2275" i="5"/>
  <c r="D2779" i="5"/>
  <c r="D3071" i="5"/>
  <c r="D3069" i="5"/>
  <c r="D2885" i="5"/>
  <c r="D2786" i="5"/>
  <c r="D2433" i="5"/>
  <c r="D3214" i="5"/>
  <c r="D2051" i="5"/>
  <c r="D3151" i="5"/>
  <c r="D100" i="5"/>
  <c r="D583" i="5"/>
  <c r="D897" i="5"/>
  <c r="D18" i="5"/>
  <c r="D2228" i="5"/>
  <c r="D1701" i="5"/>
  <c r="D310" i="5"/>
  <c r="D152" i="5"/>
  <c r="D711" i="5"/>
  <c r="D1802" i="5"/>
  <c r="D1608" i="5"/>
  <c r="D1550" i="5"/>
  <c r="D1390" i="5"/>
  <c r="D331" i="5"/>
  <c r="D256" i="5"/>
  <c r="D28" i="5"/>
  <c r="D1088" i="5"/>
  <c r="D2718" i="5"/>
  <c r="D13" i="5"/>
  <c r="D1588" i="5"/>
  <c r="D1599" i="5"/>
  <c r="D1746" i="5"/>
  <c r="D2593" i="5"/>
  <c r="D3253" i="5"/>
  <c r="D877" i="5"/>
  <c r="D1005" i="5"/>
  <c r="D901" i="5"/>
  <c r="D2255" i="5"/>
  <c r="D1742" i="5"/>
  <c r="D2090" i="5"/>
  <c r="D1272" i="5"/>
  <c r="D2550" i="5"/>
  <c r="D46" i="5"/>
  <c r="D2385" i="5"/>
  <c r="D2481" i="5"/>
  <c r="D2446" i="5"/>
  <c r="D3016" i="5"/>
  <c r="D1704" i="5"/>
  <c r="D3124" i="5"/>
  <c r="D2144" i="5"/>
  <c r="D2624" i="5"/>
  <c r="D2654" i="5"/>
  <c r="D3146" i="5"/>
  <c r="D1691" i="5"/>
  <c r="D1296" i="5"/>
  <c r="D3123" i="5"/>
  <c r="D2762" i="5"/>
  <c r="D2958" i="5"/>
  <c r="D2520" i="5"/>
  <c r="D2516" i="5"/>
  <c r="D2712" i="5"/>
  <c r="D1132" i="5"/>
  <c r="D691" i="5"/>
  <c r="D566" i="5"/>
  <c r="D311" i="5"/>
  <c r="D228" i="5"/>
  <c r="D129" i="5"/>
  <c r="D3033" i="5"/>
  <c r="D1359" i="5"/>
  <c r="D1811" i="5"/>
  <c r="D1757" i="5"/>
  <c r="D2947" i="5"/>
  <c r="D535" i="5"/>
  <c r="D1363" i="5"/>
  <c r="D399" i="5"/>
  <c r="D2155" i="5"/>
  <c r="D604" i="5"/>
  <c r="D1249" i="5"/>
  <c r="D584" i="5"/>
  <c r="D2096" i="5"/>
  <c r="D1978" i="5"/>
  <c r="D760" i="5"/>
  <c r="D2703" i="5"/>
  <c r="D718" i="5"/>
  <c r="D2460" i="5"/>
  <c r="D1247" i="5"/>
  <c r="D1457" i="5"/>
  <c r="D2752" i="5"/>
  <c r="D572" i="5"/>
  <c r="D3122" i="5"/>
  <c r="D41" i="5"/>
  <c r="D1913" i="5"/>
  <c r="D762" i="5"/>
  <c r="D1982" i="5"/>
  <c r="D1975" i="5"/>
  <c r="D1907" i="5"/>
  <c r="D518" i="5"/>
  <c r="D2450" i="5"/>
  <c r="D2174" i="5"/>
  <c r="D2378" i="5"/>
  <c r="D2811" i="5"/>
  <c r="D1752" i="5"/>
  <c r="D2969" i="5"/>
  <c r="D2202" i="5"/>
  <c r="D2028" i="5"/>
  <c r="D2392" i="5"/>
  <c r="D2709" i="5"/>
  <c r="D3235" i="5"/>
  <c r="D3255" i="5"/>
  <c r="D2307" i="5"/>
  <c r="D2914" i="5"/>
  <c r="D2952" i="5"/>
  <c r="D2100" i="5"/>
  <c r="D969" i="5"/>
  <c r="D613" i="5"/>
  <c r="D1521" i="5"/>
  <c r="D303" i="5"/>
  <c r="D2532" i="5"/>
  <c r="D602" i="5"/>
  <c r="D826" i="5"/>
  <c r="D2008" i="5"/>
  <c r="D1038" i="5"/>
  <c r="D1177" i="5"/>
  <c r="D47" i="5"/>
  <c r="D976" i="5"/>
  <c r="D1367" i="5"/>
  <c r="D1068" i="5"/>
  <c r="D2213" i="5"/>
  <c r="D1032" i="5"/>
  <c r="D2287" i="5"/>
  <c r="D304" i="5"/>
  <c r="D371" i="5"/>
  <c r="D1540" i="5"/>
  <c r="D607" i="5"/>
  <c r="D2878" i="5"/>
  <c r="D2249" i="5"/>
  <c r="D1956" i="5"/>
  <c r="D3036" i="5"/>
  <c r="D1448" i="5"/>
  <c r="D363" i="5"/>
  <c r="D754" i="5"/>
  <c r="D2448" i="5"/>
  <c r="D141" i="5"/>
  <c r="D575" i="5"/>
  <c r="D1435" i="5"/>
  <c r="D1600" i="5"/>
  <c r="D1099" i="5"/>
  <c r="D479" i="5"/>
  <c r="D2454" i="5"/>
  <c r="D2579" i="5"/>
  <c r="D92" i="5"/>
  <c r="D2871" i="5"/>
  <c r="D3177" i="5"/>
  <c r="D3135" i="5"/>
  <c r="D1891" i="5"/>
  <c r="D3021" i="5"/>
  <c r="D3065" i="5"/>
  <c r="D2863" i="5"/>
  <c r="D2168" i="5"/>
  <c r="D2524" i="5"/>
  <c r="D3241" i="5"/>
  <c r="D2948" i="5"/>
  <c r="D2627" i="5"/>
  <c r="D775" i="5"/>
  <c r="D220" i="5"/>
  <c r="D1717" i="5"/>
  <c r="D522" i="5"/>
  <c r="D1423" i="5"/>
  <c r="D366" i="5"/>
  <c r="D929" i="5"/>
  <c r="D1052" i="5"/>
  <c r="D2702" i="5"/>
  <c r="D1772" i="5"/>
  <c r="D1334" i="5"/>
  <c r="D1681" i="5"/>
  <c r="D1201" i="5"/>
  <c r="D913" i="5"/>
  <c r="D828" i="5"/>
  <c r="D2837" i="5"/>
  <c r="D1185" i="5"/>
  <c r="D667" i="5"/>
  <c r="D2696" i="5"/>
  <c r="D2062" i="5"/>
  <c r="D2507" i="5"/>
  <c r="D169" i="5"/>
  <c r="D1459" i="5"/>
  <c r="D2239" i="5"/>
  <c r="D1073" i="5"/>
  <c r="D2735" i="5"/>
  <c r="D736" i="5"/>
  <c r="D1148" i="5"/>
  <c r="D2338" i="5"/>
  <c r="D2171" i="5"/>
  <c r="D997" i="5"/>
  <c r="D2435" i="5"/>
  <c r="D2495" i="5"/>
  <c r="D770" i="5"/>
  <c r="D1095" i="5"/>
  <c r="D186" i="5"/>
  <c r="D622" i="5"/>
  <c r="D672" i="5"/>
  <c r="D2241" i="5"/>
  <c r="D2968" i="5"/>
  <c r="D615" i="5"/>
  <c r="D685" i="5"/>
  <c r="D1406" i="5"/>
  <c r="D2427" i="5"/>
  <c r="D2853" i="5"/>
  <c r="D3085" i="5"/>
  <c r="D3131" i="5"/>
  <c r="D2804" i="5"/>
  <c r="D3144" i="5"/>
  <c r="D3130" i="5"/>
  <c r="D3049" i="5"/>
  <c r="D1362" i="5"/>
  <c r="D1166" i="5"/>
  <c r="D1200" i="5"/>
  <c r="D1501" i="5"/>
  <c r="D782" i="5"/>
  <c r="D77" i="5"/>
  <c r="D2194" i="5"/>
  <c r="D639" i="5"/>
  <c r="D933" i="5"/>
  <c r="D1578" i="5"/>
  <c r="D1800" i="5"/>
  <c r="D1028" i="5"/>
  <c r="D1143" i="5"/>
  <c r="D577" i="5"/>
  <c r="D1361" i="5"/>
  <c r="D215" i="5"/>
  <c r="D544" i="5"/>
  <c r="D1949" i="5"/>
  <c r="D1219" i="5"/>
  <c r="D1539" i="5"/>
  <c r="D1495" i="5"/>
  <c r="D2794" i="5"/>
  <c r="D2664" i="5"/>
  <c r="D202" i="5"/>
  <c r="D2819" i="5"/>
  <c r="D1236" i="5"/>
  <c r="D44" i="5"/>
  <c r="D2340" i="5"/>
  <c r="D1642" i="5"/>
  <c r="D595" i="5"/>
  <c r="D1381" i="5"/>
  <c r="D2667" i="5"/>
  <c r="D1029" i="5"/>
  <c r="D1775" i="5"/>
  <c r="D1002" i="5"/>
  <c r="D1760" i="5"/>
  <c r="D1852" i="5"/>
  <c r="D1164" i="5"/>
  <c r="D2750" i="5"/>
  <c r="D3252" i="5"/>
  <c r="D2369" i="5"/>
  <c r="D2452" i="5"/>
  <c r="D2163" i="5"/>
  <c r="D2728" i="5"/>
  <c r="D2932" i="5"/>
  <c r="D3174" i="5"/>
  <c r="D1532" i="5"/>
  <c r="D1754" i="5"/>
  <c r="D2253" i="5"/>
  <c r="D2923" i="5"/>
  <c r="D3220" i="5"/>
  <c r="D2242" i="5"/>
  <c r="D1705" i="5"/>
  <c r="D1753" i="5"/>
  <c r="D2598" i="5"/>
  <c r="D1939" i="5"/>
  <c r="D1082" i="5"/>
  <c r="D1995" i="5"/>
  <c r="D2220" i="5"/>
  <c r="D950" i="5"/>
  <c r="D417" i="5"/>
  <c r="D1450" i="5"/>
  <c r="D2083" i="5"/>
  <c r="D85" i="5"/>
  <c r="D567" i="5"/>
  <c r="D1195" i="5"/>
  <c r="D1063" i="5"/>
  <c r="D66" i="5"/>
  <c r="D467" i="5"/>
  <c r="D1962" i="5"/>
  <c r="D1324" i="5"/>
  <c r="D2124" i="5"/>
  <c r="D629" i="5"/>
  <c r="D1851" i="5"/>
  <c r="D1123" i="5"/>
  <c r="D2505" i="5"/>
  <c r="D1430" i="5"/>
  <c r="D2686" i="5"/>
  <c r="D1923" i="5"/>
  <c r="D2479" i="5"/>
  <c r="D2232" i="5"/>
  <c r="D79" i="5"/>
  <c r="D429" i="5"/>
  <c r="D497" i="5"/>
  <c r="D362" i="5"/>
  <c r="D212" i="5"/>
  <c r="D1470" i="5"/>
  <c r="D2198" i="5"/>
  <c r="D1848" i="5"/>
  <c r="D1759" i="5"/>
  <c r="D732" i="5"/>
  <c r="D238" i="5"/>
  <c r="D1887" i="5"/>
  <c r="D570" i="5"/>
  <c r="D734" i="5"/>
  <c r="D154" i="5"/>
  <c r="D1190" i="5"/>
  <c r="D435" i="5"/>
  <c r="D393" i="5"/>
  <c r="D1021" i="5"/>
  <c r="D1094" i="5"/>
  <c r="D893" i="5"/>
  <c r="D1183" i="5"/>
  <c r="D801" i="5"/>
  <c r="D1291" i="5"/>
  <c r="D1747" i="5"/>
  <c r="D1618" i="5"/>
  <c r="D1777" i="5"/>
  <c r="D541" i="5"/>
  <c r="D420" i="5"/>
  <c r="D231" i="5"/>
  <c r="D2048" i="5"/>
  <c r="D693" i="5"/>
  <c r="D167" i="5"/>
  <c r="D1121" i="5"/>
  <c r="D1567" i="5"/>
  <c r="D1695" i="5"/>
  <c r="D666" i="5"/>
  <c r="D277" i="5"/>
  <c r="D2097" i="5"/>
  <c r="D2150" i="5"/>
  <c r="D2977" i="5"/>
  <c r="D2813" i="5"/>
  <c r="D3230" i="5"/>
  <c r="D3081" i="5"/>
  <c r="D2169" i="5"/>
  <c r="D1245" i="5"/>
  <c r="D306" i="5"/>
  <c r="D611" i="5"/>
  <c r="D1553" i="5"/>
  <c r="D2567" i="5"/>
  <c r="D2887" i="5"/>
  <c r="D2818" i="5"/>
  <c r="D1971" i="5"/>
  <c r="D2898" i="5"/>
  <c r="D2774" i="5"/>
  <c r="D3225" i="5"/>
  <c r="D1546" i="5"/>
  <c r="D2713" i="5"/>
  <c r="D1883" i="5"/>
  <c r="D2949" i="5"/>
  <c r="D1904" i="5"/>
  <c r="D1512" i="5"/>
  <c r="D2009" i="5"/>
  <c r="D2445" i="5"/>
  <c r="D2054" i="5"/>
  <c r="D2389" i="5"/>
  <c r="D2829" i="5"/>
  <c r="D2904" i="5"/>
  <c r="D650" i="5"/>
  <c r="D999" i="5"/>
  <c r="D205" i="5"/>
  <c r="D861" i="5"/>
  <c r="D3053" i="5"/>
  <c r="D2681" i="5"/>
  <c r="D1286" i="5"/>
  <c r="D2350" i="5"/>
  <c r="D1770" i="5"/>
  <c r="D1945" i="5"/>
  <c r="D3187" i="5"/>
  <c r="D971" i="5"/>
  <c r="D380" i="5"/>
  <c r="D415" i="5"/>
  <c r="D361" i="5"/>
  <c r="D2347" i="5"/>
  <c r="D1650" i="5"/>
  <c r="D2423" i="5"/>
  <c r="D2555" i="5"/>
  <c r="D2583" i="5"/>
  <c r="D2438" i="5"/>
  <c r="D2901" i="5"/>
  <c r="D752" i="5"/>
  <c r="D2042" i="5"/>
  <c r="D2729" i="5"/>
  <c r="D803" i="5"/>
  <c r="D1186" i="5"/>
  <c r="D31" i="5"/>
  <c r="D3048" i="5"/>
  <c r="D2142" i="5"/>
  <c r="D2236" i="5"/>
  <c r="D2925" i="5"/>
  <c r="D2331" i="5"/>
  <c r="D406" i="5"/>
  <c r="D2172" i="5"/>
  <c r="D1586" i="5"/>
  <c r="D1873" i="5"/>
  <c r="D1202" i="5"/>
  <c r="D2523" i="5"/>
  <c r="D2867" i="5"/>
  <c r="D2589" i="5"/>
  <c r="D3068" i="5"/>
  <c r="D3041" i="5"/>
  <c r="D2506" i="5"/>
  <c r="D1165" i="5"/>
  <c r="D757" i="5"/>
  <c r="D123" i="5"/>
  <c r="D1075" i="5"/>
  <c r="D1443" i="5"/>
  <c r="D2861" i="5"/>
  <c r="D2040" i="5"/>
  <c r="D2626" i="5"/>
  <c r="D2509" i="5"/>
  <c r="D2991" i="5"/>
  <c r="D2854" i="5"/>
  <c r="B2854" i="5" l="1"/>
  <c r="AB371" i="5" s="1"/>
  <c r="B2991" i="5"/>
  <c r="B2509" i="5"/>
  <c r="AB719" i="5" s="1"/>
  <c r="AE719" i="5" s="1"/>
  <c r="B2626" i="5"/>
  <c r="AB604" i="5" s="1"/>
  <c r="AD604" i="5" s="1"/>
  <c r="B2040" i="5"/>
  <c r="AB1133" i="5" s="1"/>
  <c r="B2861" i="5"/>
  <c r="AB366" i="5" s="1"/>
  <c r="B1443" i="5"/>
  <c r="AB1633" i="5" s="1"/>
  <c r="AD1633" i="5" s="1"/>
  <c r="B1075" i="5"/>
  <c r="B123" i="5"/>
  <c r="AB2783" i="5" s="1"/>
  <c r="B757" i="5"/>
  <c r="AB2226" i="5" s="1"/>
  <c r="B1165" i="5"/>
  <c r="B2506" i="5"/>
  <c r="B3041" i="5"/>
  <c r="AB218" i="5" s="1"/>
  <c r="B3068" i="5"/>
  <c r="B2589" i="5"/>
  <c r="B2867" i="5"/>
  <c r="AB361" i="5" s="1"/>
  <c r="B2523" i="5"/>
  <c r="B1202" i="5"/>
  <c r="AB1842" i="5" s="1"/>
  <c r="B1873" i="5"/>
  <c r="B1586" i="5"/>
  <c r="AB1506" i="5" s="1"/>
  <c r="B2172" i="5"/>
  <c r="AB1014" i="5" s="1"/>
  <c r="B406" i="5"/>
  <c r="AB2532" i="5" s="1"/>
  <c r="B2331" i="5"/>
  <c r="AB879" i="5" s="1"/>
  <c r="B2925" i="5"/>
  <c r="AB308" i="5" s="1"/>
  <c r="AE308" i="5" s="1"/>
  <c r="B2236" i="5"/>
  <c r="AB956" i="5" s="1"/>
  <c r="B2142" i="5"/>
  <c r="AB1040" i="5" s="1"/>
  <c r="AC1040" i="5" s="1"/>
  <c r="B3048" i="5"/>
  <c r="AB212" i="5" s="1"/>
  <c r="B31" i="5"/>
  <c r="AB2862" i="5" s="1"/>
  <c r="AE2862" i="5" s="1"/>
  <c r="B1186" i="5"/>
  <c r="AB1855" i="5" s="1"/>
  <c r="B803" i="5"/>
  <c r="AB2189" i="5" s="1"/>
  <c r="B2729" i="5"/>
  <c r="AB478" i="5" s="1"/>
  <c r="B2042" i="5"/>
  <c r="B752" i="5"/>
  <c r="AB2231" i="5" s="1"/>
  <c r="B2901" i="5"/>
  <c r="AB332" i="5" s="1"/>
  <c r="B2438" i="5"/>
  <c r="AB782" i="5" s="1"/>
  <c r="B2583" i="5"/>
  <c r="B2555" i="5"/>
  <c r="AB680" i="5" s="1"/>
  <c r="B2423" i="5"/>
  <c r="AB795" i="5" s="1"/>
  <c r="AE795" i="5" s="1"/>
  <c r="B1650" i="5"/>
  <c r="AB1449" i="5" s="1"/>
  <c r="B2347" i="5"/>
  <c r="AB860" i="5" s="1"/>
  <c r="B361" i="5"/>
  <c r="AB2571" i="5" s="1"/>
  <c r="B415" i="5"/>
  <c r="B380" i="5"/>
  <c r="B971" i="5"/>
  <c r="B3187" i="5"/>
  <c r="AB98" i="5" s="1"/>
  <c r="B1945" i="5"/>
  <c r="AB1207" i="5" s="1"/>
  <c r="B1770" i="5"/>
  <c r="B2350" i="5"/>
  <c r="B1286" i="5"/>
  <c r="AB1769" i="5" s="1"/>
  <c r="B2681" i="5"/>
  <c r="B3053" i="5"/>
  <c r="AB208" i="5" s="1"/>
  <c r="AC208" i="5" s="1"/>
  <c r="B861" i="5"/>
  <c r="AB2141" i="5" s="1"/>
  <c r="B205" i="5"/>
  <c r="B999" i="5"/>
  <c r="B650" i="5"/>
  <c r="AB2320" i="5" s="1"/>
  <c r="AD2320" i="5" s="1"/>
  <c r="B2904" i="5"/>
  <c r="B2829" i="5"/>
  <c r="AB390" i="5" s="1"/>
  <c r="B2389" i="5"/>
  <c r="B2054" i="5"/>
  <c r="AB1118" i="5" s="1"/>
  <c r="B2445" i="5"/>
  <c r="B2009" i="5"/>
  <c r="B1512" i="5"/>
  <c r="AB1571" i="5" s="1"/>
  <c r="AC1571" i="5" s="1"/>
  <c r="B1904" i="5"/>
  <c r="AB1240" i="5" s="1"/>
  <c r="B2949" i="5"/>
  <c r="AB290" i="5" s="1"/>
  <c r="B1883" i="5"/>
  <c r="AB1259" i="5" s="1"/>
  <c r="B2713" i="5"/>
  <c r="AB495" i="5" s="1"/>
  <c r="B1546" i="5"/>
  <c r="B3225" i="5"/>
  <c r="AB55" i="5" s="1"/>
  <c r="B2774" i="5"/>
  <c r="AB437" i="5" s="1"/>
  <c r="B2898" i="5"/>
  <c r="B1971" i="5"/>
  <c r="B2818" i="5"/>
  <c r="AB399" i="5" s="1"/>
  <c r="B2887" i="5"/>
  <c r="B2567" i="5"/>
  <c r="AB675" i="5" s="1"/>
  <c r="B1553" i="5"/>
  <c r="B611" i="5"/>
  <c r="AB2355" i="5" s="1"/>
  <c r="B306" i="5"/>
  <c r="B1245" i="5"/>
  <c r="AB1803" i="5" s="1"/>
  <c r="B2169" i="5"/>
  <c r="B3081" i="5"/>
  <c r="AB184" i="5" s="1"/>
  <c r="AC184" i="5" s="1"/>
  <c r="B3230" i="5"/>
  <c r="B2813" i="5"/>
  <c r="AB403" i="5" s="1"/>
  <c r="B2977" i="5"/>
  <c r="AB270" i="5" s="1"/>
  <c r="B2150" i="5"/>
  <c r="AB1033" i="5" s="1"/>
  <c r="B2097" i="5"/>
  <c r="B277" i="5"/>
  <c r="B666" i="5"/>
  <c r="AB2307" i="5" s="1"/>
  <c r="AC2307" i="5" s="1"/>
  <c r="B1695" i="5"/>
  <c r="B1567" i="5"/>
  <c r="AB1522" i="5" s="1"/>
  <c r="B1121" i="5"/>
  <c r="AB1915" i="5" s="1"/>
  <c r="B167" i="5"/>
  <c r="AB2744" i="5" s="1"/>
  <c r="B693" i="5"/>
  <c r="AB2281" i="5" s="1"/>
  <c r="AE2281" i="5" s="1"/>
  <c r="B2048" i="5"/>
  <c r="B231" i="5"/>
  <c r="AB2687" i="5" s="1"/>
  <c r="B420" i="5"/>
  <c r="B541" i="5"/>
  <c r="AB2417" i="5" s="1"/>
  <c r="B1777" i="5"/>
  <c r="B1618" i="5"/>
  <c r="AB1478" i="5" s="1"/>
  <c r="B1747" i="5"/>
  <c r="B1291" i="5"/>
  <c r="AB1765" i="5" s="1"/>
  <c r="B801" i="5"/>
  <c r="AB2191" i="5" s="1"/>
  <c r="B1183" i="5"/>
  <c r="B893" i="5"/>
  <c r="B1094" i="5"/>
  <c r="AB1936" i="5" s="1"/>
  <c r="B1021" i="5"/>
  <c r="AB1999" i="5" s="1"/>
  <c r="B393" i="5"/>
  <c r="AB2544" i="5" s="1"/>
  <c r="B435" i="5"/>
  <c r="AB2508" i="5" s="1"/>
  <c r="B1190" i="5"/>
  <c r="B154" i="5"/>
  <c r="B734" i="5"/>
  <c r="AB2247" i="5" s="1"/>
  <c r="AC2247" i="5" s="1"/>
  <c r="B570" i="5"/>
  <c r="AB2392" i="5" s="1"/>
  <c r="B1887" i="5"/>
  <c r="AB1256" i="5" s="1"/>
  <c r="B238" i="5"/>
  <c r="B732" i="5"/>
  <c r="AB2249" i="5" s="1"/>
  <c r="B1759" i="5"/>
  <c r="B1848" i="5"/>
  <c r="AB1283" i="5" s="1"/>
  <c r="B2198" i="5"/>
  <c r="AB991" i="5" s="1"/>
  <c r="B1470" i="5"/>
  <c r="B212" i="5"/>
  <c r="AB2701" i="5" s="1"/>
  <c r="B362" i="5"/>
  <c r="B497" i="5"/>
  <c r="AB2453" i="5" s="1"/>
  <c r="AD2453" i="5" s="1"/>
  <c r="B429" i="5"/>
  <c r="AB2513" i="5" s="1"/>
  <c r="B79" i="5"/>
  <c r="AB2822" i="5" s="1"/>
  <c r="B2232" i="5"/>
  <c r="AB959" i="5" s="1"/>
  <c r="B2479" i="5"/>
  <c r="B1923" i="5"/>
  <c r="AB1224" i="5" s="1"/>
  <c r="B2686" i="5"/>
  <c r="AB517" i="5" s="1"/>
  <c r="AE517" i="5" s="1"/>
  <c r="B1430" i="5"/>
  <c r="B2505" i="5"/>
  <c r="AB723" i="5" s="1"/>
  <c r="B1123" i="5"/>
  <c r="AB1913" i="5" s="1"/>
  <c r="AE1913" i="5" s="1"/>
  <c r="B1851" i="5"/>
  <c r="B629" i="5"/>
  <c r="B2124" i="5"/>
  <c r="AB1055" i="5" s="1"/>
  <c r="B1324" i="5"/>
  <c r="AB1734" i="5" s="1"/>
  <c r="B1962" i="5"/>
  <c r="AB1194" i="5" s="1"/>
  <c r="B467" i="5"/>
  <c r="AB2480" i="5" s="1"/>
  <c r="B66" i="5"/>
  <c r="AB2834" i="5" s="1"/>
  <c r="B1063" i="5"/>
  <c r="B1195" i="5"/>
  <c r="AB1848" i="5" s="1"/>
  <c r="AC1848" i="5" s="1"/>
  <c r="B567" i="5"/>
  <c r="B85" i="5"/>
  <c r="B2083" i="5"/>
  <c r="AB1091" i="5" s="1"/>
  <c r="B1450" i="5"/>
  <c r="AB1623" i="5" s="1"/>
  <c r="B417" i="5"/>
  <c r="AB2523" i="5" s="1"/>
  <c r="B950" i="5"/>
  <c r="B2220" i="5"/>
  <c r="AB971" i="5" s="1"/>
  <c r="B1995" i="5"/>
  <c r="AB1173" i="5" s="1"/>
  <c r="B1082" i="5"/>
  <c r="AB1945" i="5" s="1"/>
  <c r="AC1945" i="5" s="1"/>
  <c r="B1939" i="5"/>
  <c r="AB1211" i="5" s="1"/>
  <c r="AE1211" i="5" s="1"/>
  <c r="B2598" i="5"/>
  <c r="B1753" i="5"/>
  <c r="B1705" i="5"/>
  <c r="AB1405" i="5" s="1"/>
  <c r="B2242" i="5"/>
  <c r="AB951" i="5" s="1"/>
  <c r="AC951" i="5" s="1"/>
  <c r="B3220" i="5"/>
  <c r="B2923" i="5"/>
  <c r="B2253" i="5"/>
  <c r="B1754" i="5"/>
  <c r="AB1359" i="5" s="1"/>
  <c r="AE1359" i="5" s="1"/>
  <c r="B1532" i="5"/>
  <c r="AB1552" i="5" s="1"/>
  <c r="B3174" i="5"/>
  <c r="AB109" i="5" s="1"/>
  <c r="AC109" i="5" s="1"/>
  <c r="B2932" i="5"/>
  <c r="AB301" i="5" s="1"/>
  <c r="AD301" i="5" s="1"/>
  <c r="B2728" i="5"/>
  <c r="AB479" i="5" s="1"/>
  <c r="B2163" i="5"/>
  <c r="B2452" i="5"/>
  <c r="AB770" i="5" s="1"/>
  <c r="B2369" i="5"/>
  <c r="AB842" i="5" s="1"/>
  <c r="B3252" i="5"/>
  <c r="B2750" i="5"/>
  <c r="AB457" i="5" s="1"/>
  <c r="AE457" i="5" s="1"/>
  <c r="B1164" i="5"/>
  <c r="AB1875" i="5" s="1"/>
  <c r="B1852" i="5"/>
  <c r="AB1281" i="5" s="1"/>
  <c r="B1760" i="5"/>
  <c r="AB1354" i="5" s="1"/>
  <c r="B1002" i="5"/>
  <c r="AB2016" i="5" s="1"/>
  <c r="B1775" i="5"/>
  <c r="AB1342" i="5" s="1"/>
  <c r="B1029" i="5"/>
  <c r="B2667" i="5"/>
  <c r="B1381" i="5"/>
  <c r="AB1685" i="5" s="1"/>
  <c r="AD1685" i="5" s="1"/>
  <c r="B595" i="5"/>
  <c r="B1642" i="5"/>
  <c r="AB1456" i="5" s="1"/>
  <c r="B2340" i="5"/>
  <c r="B44" i="5"/>
  <c r="AB2852" i="5" s="1"/>
  <c r="AD2852" i="5" s="1"/>
  <c r="B1236" i="5"/>
  <c r="AB1812" i="5" s="1"/>
  <c r="B2819" i="5"/>
  <c r="AB398" i="5" s="1"/>
  <c r="B202" i="5"/>
  <c r="AB2709" i="5" s="1"/>
  <c r="AC2709" i="5" s="1"/>
  <c r="B2664" i="5"/>
  <c r="B2794" i="5"/>
  <c r="AB419" i="5" s="1"/>
  <c r="AC419" i="5" s="1"/>
  <c r="B1495" i="5"/>
  <c r="AB1585" i="5" s="1"/>
  <c r="AC1585" i="5" s="1"/>
  <c r="B1539" i="5"/>
  <c r="AB1546" i="5" s="1"/>
  <c r="AE1546" i="5" s="1"/>
  <c r="B1219" i="5"/>
  <c r="AB1827" i="5" s="1"/>
  <c r="B1949" i="5"/>
  <c r="AB1203" i="5" s="1"/>
  <c r="B544" i="5"/>
  <c r="B215" i="5"/>
  <c r="AB2698" i="5" s="1"/>
  <c r="B1361" i="5"/>
  <c r="B577" i="5"/>
  <c r="AB2383" i="5" s="1"/>
  <c r="AC2383" i="5" s="1"/>
  <c r="B1143" i="5"/>
  <c r="B1028" i="5"/>
  <c r="B1800" i="5"/>
  <c r="B1578" i="5"/>
  <c r="AB1514" i="5" s="1"/>
  <c r="B933" i="5"/>
  <c r="AB2076" i="5" s="1"/>
  <c r="B639" i="5"/>
  <c r="B2194" i="5"/>
  <c r="AB994" i="5" s="1"/>
  <c r="B77" i="5"/>
  <c r="AB2824" i="5" s="1"/>
  <c r="AE2824" i="5" s="1"/>
  <c r="B782" i="5"/>
  <c r="B1501" i="5"/>
  <c r="AB1582" i="5" s="1"/>
  <c r="AE1582" i="5" s="1"/>
  <c r="B1200" i="5"/>
  <c r="B1166" i="5"/>
  <c r="B1362" i="5"/>
  <c r="AB1700" i="5" s="1"/>
  <c r="B3049" i="5"/>
  <c r="AB211" i="5" s="1"/>
  <c r="AB210" i="5" s="1"/>
  <c r="AC210" i="5" s="1"/>
  <c r="B3130" i="5"/>
  <c r="AB144" i="5" s="1"/>
  <c r="AC144" i="5" s="1"/>
  <c r="B3144" i="5"/>
  <c r="B2804" i="5"/>
  <c r="B3131" i="5"/>
  <c r="B3085" i="5"/>
  <c r="B2853" i="5"/>
  <c r="B2427" i="5"/>
  <c r="B1406" i="5"/>
  <c r="B685" i="5"/>
  <c r="B615" i="5"/>
  <c r="AB2352" i="5" s="1"/>
  <c r="AE2352" i="5" s="1"/>
  <c r="B2968" i="5"/>
  <c r="AB277" i="5" s="1"/>
  <c r="AC277" i="5" s="1"/>
  <c r="B2241" i="5"/>
  <c r="B672" i="5"/>
  <c r="AB2301" i="5" s="1"/>
  <c r="B622" i="5"/>
  <c r="AB2345" i="5" s="1"/>
  <c r="AC2345" i="5" s="1"/>
  <c r="B186" i="5"/>
  <c r="AB2725" i="5" s="1"/>
  <c r="B1095" i="5"/>
  <c r="B770" i="5"/>
  <c r="B2495" i="5"/>
  <c r="B2435" i="5"/>
  <c r="AB785" i="5" s="1"/>
  <c r="AE785" i="5" s="1"/>
  <c r="B997" i="5"/>
  <c r="AB2020" i="5" s="1"/>
  <c r="B2171" i="5"/>
  <c r="AB1015" i="5" s="1"/>
  <c r="B2338" i="5"/>
  <c r="AB870" i="5" s="1"/>
  <c r="B1148" i="5"/>
  <c r="B736" i="5"/>
  <c r="B2735" i="5"/>
  <c r="AB473" i="5" s="1"/>
  <c r="B1073" i="5"/>
  <c r="AB1954" i="5" s="1"/>
  <c r="B2239" i="5"/>
  <c r="AB953" i="5" s="1"/>
  <c r="B1459" i="5"/>
  <c r="B169" i="5"/>
  <c r="B2507" i="5"/>
  <c r="AB721" i="5" s="1"/>
  <c r="B2062" i="5"/>
  <c r="AB1108" i="5" s="1"/>
  <c r="AD1108" i="5" s="1"/>
  <c r="B2696" i="5"/>
  <c r="AB509" i="5" s="1"/>
  <c r="B667" i="5"/>
  <c r="AB2306" i="5" s="1"/>
  <c r="B1185" i="5"/>
  <c r="AB1856" i="5" s="1"/>
  <c r="AD1856" i="5" s="1"/>
  <c r="B2837" i="5"/>
  <c r="AB383" i="5" s="1"/>
  <c r="B828" i="5"/>
  <c r="AB2169" i="5" s="1"/>
  <c r="AB2168" i="5" s="1"/>
  <c r="AC2168" i="5" s="1"/>
  <c r="B913" i="5"/>
  <c r="AB2093" i="5" s="1"/>
  <c r="B1201" i="5"/>
  <c r="AB1843" i="5" s="1"/>
  <c r="B1681" i="5"/>
  <c r="AB1425" i="5" s="1"/>
  <c r="AD1425" i="5" s="1"/>
  <c r="B1334" i="5"/>
  <c r="B1772" i="5"/>
  <c r="B2702" i="5"/>
  <c r="AB504" i="5" s="1"/>
  <c r="B1052" i="5"/>
  <c r="B929" i="5"/>
  <c r="AB2079" i="5" s="1"/>
  <c r="B366" i="5"/>
  <c r="AB2567" i="5" s="1"/>
  <c r="B1423" i="5"/>
  <c r="AB1650" i="5" s="1"/>
  <c r="B522" i="5"/>
  <c r="AB2434" i="5" s="1"/>
  <c r="B1717" i="5"/>
  <c r="B220" i="5"/>
  <c r="B775" i="5"/>
  <c r="AB2211" i="5" s="1"/>
  <c r="B2627" i="5"/>
  <c r="AB603" i="5" s="1"/>
  <c r="B2948" i="5"/>
  <c r="AB291" i="5" s="1"/>
  <c r="AD291" i="5" s="1"/>
  <c r="B3241" i="5"/>
  <c r="AB41" i="5" s="1"/>
  <c r="AC41" i="5" s="1"/>
  <c r="B2524" i="5"/>
  <c r="AB706" i="5" s="1"/>
  <c r="B2168" i="5"/>
  <c r="B2863" i="5"/>
  <c r="B3065" i="5"/>
  <c r="AB199" i="5" s="1"/>
  <c r="B3021" i="5"/>
  <c r="AB237" i="5" s="1"/>
  <c r="AC237" i="5" s="1"/>
  <c r="B1891" i="5"/>
  <c r="B3135" i="5"/>
  <c r="AB140" i="5" s="1"/>
  <c r="B3177" i="5"/>
  <c r="B2871" i="5"/>
  <c r="AB358" i="5" s="1"/>
  <c r="B92" i="5"/>
  <c r="B2579" i="5"/>
  <c r="AB664" i="5" s="1"/>
  <c r="B2454" i="5"/>
  <c r="AB768" i="5" s="1"/>
  <c r="B479" i="5"/>
  <c r="AB2468" i="5" s="1"/>
  <c r="AC2468" i="5" s="1"/>
  <c r="B1099" i="5"/>
  <c r="AB1933" i="5" s="1"/>
  <c r="B1600" i="5"/>
  <c r="AB1493" i="5" s="1"/>
  <c r="B1435" i="5"/>
  <c r="B575" i="5"/>
  <c r="AB2388" i="5" s="1"/>
  <c r="AD2388" i="5" s="1"/>
  <c r="B141" i="5"/>
  <c r="B2448" i="5"/>
  <c r="AB773" i="5" s="1"/>
  <c r="AC773" i="5" s="1"/>
  <c r="B754" i="5"/>
  <c r="B363" i="5"/>
  <c r="B1448" i="5"/>
  <c r="B3036" i="5"/>
  <c r="AB224" i="5" s="1"/>
  <c r="B1956" i="5"/>
  <c r="AB1198" i="5" s="1"/>
  <c r="AC1198" i="5" s="1"/>
  <c r="B2249" i="5"/>
  <c r="AB945" i="5" s="1"/>
  <c r="AE945" i="5" s="1"/>
  <c r="B2878" i="5"/>
  <c r="AB352" i="5" s="1"/>
  <c r="AE352" i="5" s="1"/>
  <c r="B607" i="5"/>
  <c r="B1540" i="5"/>
  <c r="B371" i="5"/>
  <c r="AB2563" i="5" s="1"/>
  <c r="B304" i="5"/>
  <c r="AB2619" i="5" s="1"/>
  <c r="B2287" i="5"/>
  <c r="AB918" i="5" s="1"/>
  <c r="B1032" i="5"/>
  <c r="AB1990" i="5" s="1"/>
  <c r="B2213" i="5"/>
  <c r="AB978" i="5" s="1"/>
  <c r="B1068" i="5"/>
  <c r="AB1959" i="5" s="1"/>
  <c r="B1367" i="5"/>
  <c r="B976" i="5"/>
  <c r="B47" i="5"/>
  <c r="B1177" i="5"/>
  <c r="B1038" i="5"/>
  <c r="AB1985" i="5" s="1"/>
  <c r="B2008" i="5"/>
  <c r="AB1162" i="5" s="1"/>
  <c r="B826" i="5"/>
  <c r="AB2171" i="5" s="1"/>
  <c r="B602" i="5"/>
  <c r="B2532" i="5"/>
  <c r="AB699" i="5" s="1"/>
  <c r="B303" i="5"/>
  <c r="AB2620" i="5" s="1"/>
  <c r="B1521" i="5"/>
  <c r="AB1561" i="5" s="1"/>
  <c r="B613" i="5"/>
  <c r="B969" i="5"/>
  <c r="AB2043" i="5" s="1"/>
  <c r="AD2043" i="5" s="1"/>
  <c r="B2100" i="5"/>
  <c r="AB1077" i="5" s="1"/>
  <c r="B2952" i="5"/>
  <c r="AB287" i="5" s="1"/>
  <c r="AD287" i="5" s="1"/>
  <c r="B2914" i="5"/>
  <c r="B2307" i="5"/>
  <c r="AB901" i="5" s="1"/>
  <c r="B3255" i="5"/>
  <c r="AB31" i="5" s="1"/>
  <c r="B3235" i="5"/>
  <c r="B2709" i="5"/>
  <c r="AB498" i="5" s="1"/>
  <c r="AC498" i="5" s="1"/>
  <c r="B2392" i="5"/>
  <c r="B2028" i="5"/>
  <c r="AB1143" i="5" s="1"/>
  <c r="AE1143" i="5" s="1"/>
  <c r="B2202" i="5"/>
  <c r="B2969" i="5"/>
  <c r="AB276" i="5" s="1"/>
  <c r="AE276" i="5" s="1"/>
  <c r="B1752" i="5"/>
  <c r="B2811" i="5"/>
  <c r="AB405" i="5" s="1"/>
  <c r="B2378" i="5"/>
  <c r="B2174" i="5"/>
  <c r="B2450" i="5"/>
  <c r="B518" i="5"/>
  <c r="AB2437" i="5" s="1"/>
  <c r="B1907" i="5"/>
  <c r="B1975" i="5"/>
  <c r="AB1185" i="5" s="1"/>
  <c r="B1982" i="5"/>
  <c r="B762" i="5"/>
  <c r="AB2222" i="5" s="1"/>
  <c r="B1913" i="5"/>
  <c r="B41" i="5"/>
  <c r="B3122" i="5"/>
  <c r="AB151" i="5" s="1"/>
  <c r="B572" i="5"/>
  <c r="B2752" i="5"/>
  <c r="B1457" i="5"/>
  <c r="AB1615" i="5" s="1"/>
  <c r="B1247" i="5"/>
  <c r="AB1801" i="5" s="1"/>
  <c r="B2460" i="5"/>
  <c r="AB763" i="5" s="1"/>
  <c r="B718" i="5"/>
  <c r="AB2261" i="5" s="1"/>
  <c r="AE2261" i="5" s="1"/>
  <c r="B2703" i="5"/>
  <c r="AB503" i="5" s="1"/>
  <c r="B760" i="5"/>
  <c r="AB2224" i="5" s="1"/>
  <c r="AE2224" i="5" s="1"/>
  <c r="B1978" i="5"/>
  <c r="B2096" i="5"/>
  <c r="AB1080" i="5" s="1"/>
  <c r="B584" i="5"/>
  <c r="B1249" i="5"/>
  <c r="B604" i="5"/>
  <c r="AB2360" i="5" s="1"/>
  <c r="B2155" i="5"/>
  <c r="AB1029" i="5" s="1"/>
  <c r="B399" i="5"/>
  <c r="AB2538" i="5" s="1"/>
  <c r="B1363" i="5"/>
  <c r="AB1699" i="5" s="1"/>
  <c r="B535" i="5"/>
  <c r="AB2422" i="5" s="1"/>
  <c r="B2947" i="5"/>
  <c r="B1757" i="5"/>
  <c r="AB1356" i="5" s="1"/>
  <c r="AD1356" i="5" s="1"/>
  <c r="B1811" i="5"/>
  <c r="AB1313" i="5" s="1"/>
  <c r="B1359" i="5"/>
  <c r="AB1702" i="5" s="1"/>
  <c r="B3033" i="5"/>
  <c r="AB226" i="5" s="1"/>
  <c r="B129" i="5"/>
  <c r="AB2779" i="5" s="1"/>
  <c r="B228" i="5"/>
  <c r="AB2690" i="5" s="1"/>
  <c r="B311" i="5"/>
  <c r="B566" i="5"/>
  <c r="B691" i="5"/>
  <c r="AB2283" i="5" s="1"/>
  <c r="B1132" i="5"/>
  <c r="AB1905" i="5" s="1"/>
  <c r="B2712" i="5"/>
  <c r="B2516" i="5"/>
  <c r="B2520" i="5"/>
  <c r="AB709" i="5" s="1"/>
  <c r="B2958" i="5"/>
  <c r="AB283" i="5" s="1"/>
  <c r="AC283" i="5" s="1"/>
  <c r="B2762" i="5"/>
  <c r="AB447" i="5" s="1"/>
  <c r="B3123" i="5"/>
  <c r="AB150" i="5" s="1"/>
  <c r="AD150" i="5" s="1"/>
  <c r="B1296" i="5"/>
  <c r="B1691" i="5"/>
  <c r="AB1417" i="5" s="1"/>
  <c r="B3146" i="5"/>
  <c r="AB131" i="5" s="1"/>
  <c r="B2654" i="5"/>
  <c r="B2624" i="5"/>
  <c r="B2144" i="5"/>
  <c r="AB1038" i="5" s="1"/>
  <c r="AE1038" i="5" s="1"/>
  <c r="B3124" i="5"/>
  <c r="AB149" i="5" s="1"/>
  <c r="B1704" i="5"/>
  <c r="AB1406" i="5" s="1"/>
  <c r="AC1406" i="5" s="1"/>
  <c r="B3016" i="5"/>
  <c r="AB242" i="5" s="1"/>
  <c r="B2446" i="5"/>
  <c r="AB775" i="5" s="1"/>
  <c r="B2481" i="5"/>
  <c r="AB745" i="5" s="1"/>
  <c r="B2385" i="5"/>
  <c r="AB829" i="5" s="1"/>
  <c r="B46" i="5"/>
  <c r="AB2850" i="5" s="1"/>
  <c r="B2550" i="5"/>
  <c r="AB684" i="5" s="1"/>
  <c r="AE684" i="5" s="1"/>
  <c r="B1272" i="5"/>
  <c r="B2090" i="5"/>
  <c r="AB1085" i="5" s="1"/>
  <c r="B1742" i="5"/>
  <c r="AB1369" i="5" s="1"/>
  <c r="AE1369" i="5" s="1"/>
  <c r="B2255" i="5"/>
  <c r="AB940" i="5" s="1"/>
  <c r="B901" i="5"/>
  <c r="AB2104" i="5" s="1"/>
  <c r="AD2104" i="5" s="1"/>
  <c r="B1005" i="5"/>
  <c r="B877" i="5"/>
  <c r="B3253" i="5"/>
  <c r="AB33" i="5" s="1"/>
  <c r="AC33" i="5" s="1"/>
  <c r="B2593" i="5"/>
  <c r="AB648" i="5" s="1"/>
  <c r="AB647" i="5" s="1"/>
  <c r="AE647" i="5" s="1"/>
  <c r="B1746" i="5"/>
  <c r="B1599" i="5"/>
  <c r="AB1494" i="5" s="1"/>
  <c r="B1588" i="5"/>
  <c r="B13" i="5"/>
  <c r="B2718" i="5"/>
  <c r="B1088" i="5"/>
  <c r="AB1940" i="5" s="1"/>
  <c r="B28" i="5"/>
  <c r="AB2864" i="5" s="1"/>
  <c r="B256" i="5"/>
  <c r="AB2664" i="5" s="1"/>
  <c r="B331" i="5"/>
  <c r="AB2598" i="5" s="1"/>
  <c r="B1390" i="5"/>
  <c r="B1550" i="5"/>
  <c r="AB1536" i="5" s="1"/>
  <c r="AC1536" i="5" s="1"/>
  <c r="B1608" i="5"/>
  <c r="AB1486" i="5" s="1"/>
  <c r="B1802" i="5"/>
  <c r="AB1321" i="5" s="1"/>
  <c r="AE1321" i="5" s="1"/>
  <c r="B711" i="5"/>
  <c r="AB2267" i="5" s="1"/>
  <c r="AE2267" i="5" s="1"/>
  <c r="B152" i="5"/>
  <c r="AB2758" i="5" s="1"/>
  <c r="AC2758" i="5" s="1"/>
  <c r="B310" i="5"/>
  <c r="AB2614" i="5" s="1"/>
  <c r="B1701" i="5"/>
  <c r="B2228" i="5"/>
  <c r="B18" i="5"/>
  <c r="B897" i="5"/>
  <c r="AB2107" i="5" s="1"/>
  <c r="B583" i="5"/>
  <c r="B100" i="5"/>
  <c r="AB2804" i="5" s="1"/>
  <c r="B3151" i="5"/>
  <c r="AB127" i="5" s="1"/>
  <c r="B2051" i="5"/>
  <c r="AB1124" i="5" s="1"/>
  <c r="AD1124" i="5" s="1"/>
  <c r="B3214" i="5"/>
  <c r="B2433" i="5"/>
  <c r="B2786" i="5"/>
  <c r="B2885" i="5"/>
  <c r="AB346" i="5" s="1"/>
  <c r="B3069" i="5"/>
  <c r="B3071" i="5"/>
  <c r="AB194" i="5" s="1"/>
  <c r="AC194" i="5" s="1"/>
  <c r="B2779" i="5"/>
  <c r="AB432" i="5" s="1"/>
  <c r="B2275" i="5"/>
  <c r="AB928" i="5" s="1"/>
  <c r="B2795" i="5"/>
  <c r="AB418" i="5" s="1"/>
  <c r="B3143" i="5"/>
  <c r="B1890" i="5"/>
  <c r="B1842" i="5"/>
  <c r="AB1287" i="5" s="1"/>
  <c r="B3262" i="5"/>
  <c r="B2996" i="5"/>
  <c r="AB256" i="5" s="1"/>
  <c r="B2959" i="5"/>
  <c r="B2632" i="5"/>
  <c r="AB594" i="5" s="1"/>
  <c r="B2354" i="5"/>
  <c r="B2157" i="5"/>
  <c r="AB1027" i="5" s="1"/>
  <c r="AC1027" i="5" s="1"/>
  <c r="B2856" i="5"/>
  <c r="B3098" i="5"/>
  <c r="AB171" i="5" s="1"/>
  <c r="B2698" i="5"/>
  <c r="AB507" i="5" s="1"/>
  <c r="AE507" i="5" s="1"/>
  <c r="B3013" i="5"/>
  <c r="B1611" i="5"/>
  <c r="AB1484" i="5" s="1"/>
  <c r="AC1484" i="5" s="1"/>
  <c r="B2421" i="5"/>
  <c r="B3234" i="5"/>
  <c r="B3060" i="5"/>
  <c r="AB203" i="5" s="1"/>
  <c r="AC203" i="5" s="1"/>
  <c r="B2844" i="5"/>
  <c r="B2869" i="5"/>
  <c r="B3038" i="5"/>
  <c r="AB222" i="5" s="1"/>
  <c r="B2893" i="5"/>
  <c r="B2510" i="5"/>
  <c r="AB718" i="5" s="1"/>
  <c r="AE718" i="5" s="1"/>
  <c r="B2103" i="5"/>
  <c r="B2381" i="5"/>
  <c r="AB833" i="5" s="1"/>
  <c r="AC833" i="5" s="1"/>
  <c r="B2971" i="5"/>
  <c r="AB274" i="5" s="1"/>
  <c r="B2974" i="5"/>
  <c r="B3167" i="5"/>
  <c r="B2755" i="5"/>
  <c r="AB453" i="5" s="1"/>
  <c r="AE453" i="5" s="1"/>
  <c r="B2961" i="5"/>
  <c r="AB282" i="5" s="1"/>
  <c r="AC282" i="5" s="1"/>
  <c r="B2641" i="5"/>
  <c r="B2339" i="5"/>
  <c r="AB869" i="5" s="1"/>
  <c r="B3113" i="5"/>
  <c r="B2892" i="5"/>
  <c r="B2778" i="5"/>
  <c r="AB433" i="5" s="1"/>
  <c r="AE433" i="5" s="1"/>
  <c r="B3203" i="5"/>
  <c r="AB82" i="5" s="1"/>
  <c r="AE82" i="5" s="1"/>
  <c r="B2918" i="5"/>
  <c r="AB317" i="5" s="1"/>
  <c r="AC317" i="5" s="1"/>
  <c r="B2592" i="5"/>
  <c r="B2782" i="5"/>
  <c r="AB430" i="5" s="1"/>
  <c r="AE430" i="5" s="1"/>
  <c r="B2992" i="5"/>
  <c r="B2997" i="5"/>
  <c r="AB255" i="5" s="1"/>
  <c r="AD255" i="5" s="1"/>
  <c r="B3169" i="5"/>
  <c r="AB114" i="5" s="1"/>
  <c r="B1527" i="5"/>
  <c r="AB1556" i="5" s="1"/>
  <c r="AE1556" i="5" s="1"/>
  <c r="B3121" i="5"/>
  <c r="AB152" i="5" s="1"/>
  <c r="B2617" i="5"/>
  <c r="B2123" i="5"/>
  <c r="B3062" i="5"/>
  <c r="B712" i="5"/>
  <c r="AB2266" i="5" s="1"/>
  <c r="B2975" i="5"/>
  <c r="AB272" i="5" s="1"/>
  <c r="AE272" i="5" s="1"/>
  <c r="B1257" i="5"/>
  <c r="AB1793" i="5" s="1"/>
  <c r="AC1793" i="5" s="1"/>
  <c r="B2843" i="5"/>
  <c r="AB378" i="5" s="1"/>
  <c r="B2349" i="5"/>
  <c r="B545" i="5"/>
  <c r="AB2414" i="5" s="1"/>
  <c r="B1149" i="5"/>
  <c r="B1548" i="5"/>
  <c r="AB1538" i="5" s="1"/>
  <c r="B2513" i="5"/>
  <c r="AB716" i="5" s="1"/>
  <c r="B3007" i="5"/>
  <c r="AB249" i="5" s="1"/>
  <c r="AE249" i="5" s="1"/>
  <c r="B2459" i="5"/>
  <c r="AB764" i="5" s="1"/>
  <c r="AD764" i="5" s="1"/>
  <c r="B3265" i="5"/>
  <c r="AB23" i="5" s="1"/>
  <c r="AE23" i="5" s="1"/>
  <c r="B2105" i="5"/>
  <c r="B2284" i="5"/>
  <c r="AB921" i="5" s="1"/>
  <c r="AD921" i="5" s="1"/>
  <c r="B2575" i="5"/>
  <c r="AB668" i="5" s="1"/>
  <c r="B2240" i="5"/>
  <c r="B1675" i="5"/>
  <c r="AB1430" i="5" s="1"/>
  <c r="AC1430" i="5" s="1"/>
  <c r="B2848" i="5"/>
  <c r="AB374" i="5" s="1"/>
  <c r="AE374" i="5" s="1"/>
  <c r="B1375" i="5"/>
  <c r="AB1688" i="5" s="1"/>
  <c r="B2612" i="5"/>
  <c r="B1500" i="5"/>
  <c r="B1033" i="5"/>
  <c r="AB1989" i="5" s="1"/>
  <c r="AE1989" i="5" s="1"/>
  <c r="B3076" i="5"/>
  <c r="AB190" i="5" s="1"/>
  <c r="AD190" i="5" s="1"/>
  <c r="B2754" i="5"/>
  <c r="AB454" i="5" s="1"/>
  <c r="B2170" i="5"/>
  <c r="B2858" i="5"/>
  <c r="B2133" i="5"/>
  <c r="AB1047" i="5" s="1"/>
  <c r="AE1047" i="5" s="1"/>
  <c r="B2557" i="5"/>
  <c r="B1693" i="5"/>
  <c r="AB1415" i="5" s="1"/>
  <c r="B2737" i="5"/>
  <c r="B625" i="5"/>
  <c r="B3025" i="5"/>
  <c r="AB233" i="5" s="1"/>
  <c r="AE233" i="5" s="1"/>
  <c r="B2297" i="5"/>
  <c r="AB910" i="5" s="1"/>
  <c r="B3218" i="5"/>
  <c r="B3257" i="5"/>
  <c r="B1220" i="5"/>
  <c r="AB1826" i="5" s="1"/>
  <c r="B2742" i="5"/>
  <c r="AB467" i="5" s="1"/>
  <c r="B2691" i="5"/>
  <c r="AB513" i="5" s="1"/>
  <c r="B876" i="5"/>
  <c r="B3111" i="5"/>
  <c r="AB160" i="5" s="1"/>
  <c r="B2763" i="5"/>
  <c r="B2773" i="5"/>
  <c r="AB438" i="5" s="1"/>
  <c r="B3056" i="5"/>
  <c r="B2428" i="5"/>
  <c r="B1767" i="5"/>
  <c r="AB1348" i="5" s="1"/>
  <c r="AC1348" i="5" s="1"/>
  <c r="B14" i="5"/>
  <c r="B3063" i="5"/>
  <c r="B2680" i="5"/>
  <c r="AB526" i="5" s="1"/>
  <c r="B3083" i="5"/>
  <c r="B2551" i="5"/>
  <c r="AB683" i="5" s="1"/>
  <c r="B1628" i="5"/>
  <c r="B900" i="5"/>
  <c r="B2988" i="5"/>
  <c r="AB262" i="5" s="1"/>
  <c r="B2136" i="5"/>
  <c r="AB1045" i="5" s="1"/>
  <c r="AE1045" i="5" s="1"/>
  <c r="B3162" i="5"/>
  <c r="B2143" i="5"/>
  <c r="AB1039" i="5" s="1"/>
  <c r="B2692" i="5"/>
  <c r="AB512" i="5" s="1"/>
  <c r="AC512" i="5" s="1"/>
  <c r="B2930" i="5"/>
  <c r="AB303" i="5" s="1"/>
  <c r="AD303" i="5" s="1"/>
  <c r="B1259" i="5"/>
  <c r="AB1791" i="5" s="1"/>
  <c r="AC1791" i="5" s="1"/>
  <c r="B2900" i="5"/>
  <c r="AB333" i="5" s="1"/>
  <c r="B2029" i="5"/>
  <c r="AB1142" i="5" s="1"/>
  <c r="B2219" i="5"/>
  <c r="B1469" i="5"/>
  <c r="B1350" i="5"/>
  <c r="AB1712" i="5" s="1"/>
  <c r="B645" i="5"/>
  <c r="B2177" i="5"/>
  <c r="AB1010" i="5" s="1"/>
  <c r="B1774" i="5"/>
  <c r="AB1343" i="5" s="1"/>
  <c r="AC1343" i="5" s="1"/>
  <c r="B1602" i="5"/>
  <c r="AB1491" i="5" s="1"/>
  <c r="B2522" i="5"/>
  <c r="B1421" i="5"/>
  <c r="AB1652" i="5" s="1"/>
  <c r="AD1652" i="5" s="1"/>
  <c r="B1651" i="5"/>
  <c r="AB1448" i="5" s="1"/>
  <c r="B1287" i="5"/>
  <c r="AB1768" i="5" s="1"/>
  <c r="B112" i="5"/>
  <c r="AB2794" i="5" s="1"/>
  <c r="AE2794" i="5" s="1"/>
  <c r="B1427" i="5"/>
  <c r="AB1647" i="5" s="1"/>
  <c r="B512" i="5"/>
  <c r="AB2442" i="5" s="1"/>
  <c r="AB2441" i="5" s="1"/>
  <c r="AB2440" i="5" s="1"/>
  <c r="AC2440" i="5" s="1"/>
  <c r="B506" i="5"/>
  <c r="B1382" i="5"/>
  <c r="AB1684" i="5" s="1"/>
  <c r="B1823" i="5"/>
  <c r="AB1303" i="5" s="1"/>
  <c r="B3219" i="5"/>
  <c r="B2910" i="5"/>
  <c r="AB324" i="5" s="1"/>
  <c r="AD324" i="5" s="1"/>
  <c r="B1679" i="5"/>
  <c r="AB1427" i="5" s="1"/>
  <c r="B2030" i="5"/>
  <c r="B1433" i="5"/>
  <c r="AB1642" i="5" s="1"/>
  <c r="B1731" i="5"/>
  <c r="AB1382" i="5" s="1"/>
  <c r="B1342" i="5"/>
  <c r="AB1719" i="5" s="1"/>
  <c r="B1194" i="5"/>
  <c r="B2125" i="5"/>
  <c r="AB1054" i="5" s="1"/>
  <c r="B2719" i="5"/>
  <c r="AB490" i="5" s="1"/>
  <c r="AE490" i="5" s="1"/>
  <c r="B2512" i="5"/>
  <c r="B2688" i="5"/>
  <c r="AB516" i="5" s="1"/>
  <c r="AE516" i="5" s="1"/>
  <c r="B1692" i="5"/>
  <c r="AB1416" i="5" s="1"/>
  <c r="AD1416" i="5" s="1"/>
  <c r="B2929" i="5"/>
  <c r="AB304" i="5" s="1"/>
  <c r="B1354" i="5"/>
  <c r="AB1708" i="5" s="1"/>
  <c r="B1370" i="5"/>
  <c r="AB1693" i="5" s="1"/>
  <c r="AE1693" i="5" s="1"/>
  <c r="B799" i="5"/>
  <c r="B1485" i="5"/>
  <c r="AB1593" i="5" s="1"/>
  <c r="AB1592" i="5" s="1"/>
  <c r="B48" i="5"/>
  <c r="B504" i="5"/>
  <c r="AB2447" i="5" s="1"/>
  <c r="B1105" i="5"/>
  <c r="AB1928" i="5" s="1"/>
  <c r="AE1928" i="5" s="1"/>
  <c r="B2475" i="5"/>
  <c r="AB750" i="5" s="1"/>
  <c r="B815" i="5"/>
  <c r="AB2180" i="5" s="1"/>
  <c r="B866" i="5"/>
  <c r="AB2137" i="5" s="1"/>
  <c r="B2846" i="5"/>
  <c r="AB376" i="5" s="1"/>
  <c r="B995" i="5"/>
  <c r="B1741" i="5"/>
  <c r="AB1370" i="5" s="1"/>
  <c r="B1812" i="5"/>
  <c r="B1756" i="5"/>
  <c r="AB1357" i="5" s="1"/>
  <c r="B2572" i="5"/>
  <c r="B796" i="5"/>
  <c r="AB2193" i="5" s="1"/>
  <c r="B2014" i="5"/>
  <c r="AB1157" i="5" s="1"/>
  <c r="B2295" i="5"/>
  <c r="B1724" i="5"/>
  <c r="B3166" i="5"/>
  <c r="B405" i="5"/>
  <c r="AB2533" i="5" s="1"/>
  <c r="B147" i="5"/>
  <c r="B1305" i="5"/>
  <c r="B2812" i="5"/>
  <c r="AB404" i="5" s="1"/>
  <c r="AD404" i="5" s="1"/>
  <c r="B2410" i="5"/>
  <c r="B3095" i="5"/>
  <c r="B2706" i="5"/>
  <c r="B599" i="5"/>
  <c r="AB2364" i="5" s="1"/>
  <c r="AE2364" i="5" s="1"/>
  <c r="B956" i="5"/>
  <c r="AB2056" i="5" s="1"/>
  <c r="B107" i="5"/>
  <c r="AB2798" i="5" s="1"/>
  <c r="B1686" i="5"/>
  <c r="AB1421" i="5" s="1"/>
  <c r="B261" i="5"/>
  <c r="AB2660" i="5" s="1"/>
  <c r="B944" i="5"/>
  <c r="B2907" i="5"/>
  <c r="AB326" i="5" s="1"/>
  <c r="B2001" i="5"/>
  <c r="AB1168" i="5" s="1"/>
  <c r="B1326" i="5"/>
  <c r="AB1732" i="5" s="1"/>
  <c r="AB1731" i="5" s="1"/>
  <c r="AC1731" i="5" s="1"/>
  <c r="B1825" i="5"/>
  <c r="B1376" i="5"/>
  <c r="AB1687" i="5" s="1"/>
  <c r="B1239" i="5"/>
  <c r="B1582" i="5"/>
  <c r="B785" i="5"/>
  <c r="AB2203" i="5" s="1"/>
  <c r="AD2203" i="5" s="1"/>
  <c r="B2541" i="5"/>
  <c r="AB691" i="5" s="1"/>
  <c r="B3238" i="5"/>
  <c r="AB45" i="5" s="1"/>
  <c r="AC45" i="5" s="1"/>
  <c r="B108" i="5"/>
  <c r="AB2797" i="5" s="1"/>
  <c r="B630" i="5"/>
  <c r="B2483" i="5"/>
  <c r="AB743" i="5" s="1"/>
  <c r="B717" i="5"/>
  <c r="AB2262" i="5" s="1"/>
  <c r="AE2262" i="5" s="1"/>
  <c r="B838" i="5"/>
  <c r="AB2160" i="5" s="1"/>
  <c r="AD2160" i="5" s="1"/>
  <c r="B2700" i="5"/>
  <c r="B554" i="5"/>
  <c r="B153" i="5"/>
  <c r="B1130" i="5"/>
  <c r="B829" i="5"/>
  <c r="B652" i="5"/>
  <c r="B797" i="5"/>
  <c r="AB2192" i="5" s="1"/>
  <c r="B1856" i="5"/>
  <c r="AB1277" i="5" s="1"/>
  <c r="B500" i="5"/>
  <c r="B170" i="5"/>
  <c r="B2859" i="5"/>
  <c r="AB368" i="5" s="1"/>
  <c r="B19" i="5"/>
  <c r="B1047" i="5"/>
  <c r="AB1977" i="5" s="1"/>
  <c r="B2855" i="5"/>
  <c r="AB370" i="5" s="1"/>
  <c r="B1454" i="5"/>
  <c r="AB1618" i="5" s="1"/>
  <c r="B1297" i="5"/>
  <c r="AB1759" i="5" s="1"/>
  <c r="B134" i="5"/>
  <c r="AB2774" i="5" s="1"/>
  <c r="AC2774" i="5" s="1"/>
  <c r="B2870" i="5"/>
  <c r="AB359" i="5" s="1"/>
  <c r="AC359" i="5" s="1"/>
  <c r="B2056" i="5"/>
  <c r="B1940" i="5"/>
  <c r="AB1210" i="5" s="1"/>
  <c r="AC1210" i="5" s="1"/>
  <c r="B1299" i="5"/>
  <c r="AB1757" i="5" s="1"/>
  <c r="B1161" i="5"/>
  <c r="B1667" i="5"/>
  <c r="B321" i="5"/>
  <c r="AB2606" i="5" s="1"/>
  <c r="AC2606" i="5" s="1"/>
  <c r="B1358" i="5"/>
  <c r="AB1704" i="5" s="1"/>
  <c r="AC1704" i="5" s="1"/>
  <c r="B2160" i="5"/>
  <c r="AB1024" i="5" s="1"/>
  <c r="AC1024" i="5" s="1"/>
  <c r="B103" i="5"/>
  <c r="B3127" i="5"/>
  <c r="AB147" i="5" s="1"/>
  <c r="AE147" i="5" s="1"/>
  <c r="B777" i="5"/>
  <c r="B3208" i="5"/>
  <c r="AB78" i="5" s="1"/>
  <c r="B2046" i="5"/>
  <c r="AB1128" i="5" s="1"/>
  <c r="B1302" i="5"/>
  <c r="AB1755" i="5" s="1"/>
  <c r="B2031" i="5"/>
  <c r="B837" i="5"/>
  <c r="AB2161" i="5" s="1"/>
  <c r="AE2161" i="5" s="1"/>
  <c r="B934" i="5"/>
  <c r="AB2075" i="5" s="1"/>
  <c r="B2183" i="5"/>
  <c r="AB1003" i="5" s="1"/>
  <c r="B2270" i="5"/>
  <c r="B1983" i="5"/>
  <c r="AB1181" i="5" s="1"/>
  <c r="B966" i="5"/>
  <c r="AB2046" i="5" s="1"/>
  <c r="B1352" i="5"/>
  <c r="AB1710" i="5" s="1"/>
  <c r="B171" i="5"/>
  <c r="AB2741" i="5" s="1"/>
  <c r="B700" i="5"/>
  <c r="AB2276" i="5" s="1"/>
  <c r="B764" i="5"/>
  <c r="B1604" i="5"/>
  <c r="B2473" i="5"/>
  <c r="B2120" i="5"/>
  <c r="AB1059" i="5" s="1"/>
  <c r="B707" i="5"/>
  <c r="B1019" i="5"/>
  <c r="AB2001" i="5" s="1"/>
  <c r="B733" i="5"/>
  <c r="AB2248" i="5" s="1"/>
  <c r="AC2248" i="5" s="1"/>
  <c r="B2362" i="5"/>
  <c r="AB848" i="5" s="1"/>
  <c r="AD848" i="5" s="1"/>
  <c r="B274" i="5"/>
  <c r="AB2649" i="5" s="1"/>
  <c r="B2399" i="5"/>
  <c r="B1447" i="5"/>
  <c r="B1027" i="5"/>
  <c r="AB1994" i="5" s="1"/>
  <c r="B1101" i="5"/>
  <c r="B3020" i="5"/>
  <c r="AB238" i="5" s="1"/>
  <c r="B531" i="5"/>
  <c r="B291" i="5"/>
  <c r="B542" i="5"/>
  <c r="AB2416" i="5" s="1"/>
  <c r="B964" i="5"/>
  <c r="B2138" i="5"/>
  <c r="AB1043" i="5" s="1"/>
  <c r="B761" i="5"/>
  <c r="AB2223" i="5" s="1"/>
  <c r="B1210" i="5"/>
  <c r="B822" i="5"/>
  <c r="AB2174" i="5" s="1"/>
  <c r="B374" i="5"/>
  <c r="B1442" i="5"/>
  <c r="B1100" i="5"/>
  <c r="AB1932" i="5" s="1"/>
  <c r="B1460" i="5"/>
  <c r="AB1613" i="5" s="1"/>
  <c r="B1839" i="5"/>
  <c r="AB1290" i="5" s="1"/>
  <c r="AC1290" i="5" s="1"/>
  <c r="B2305" i="5"/>
  <c r="B87" i="5"/>
  <c r="AB2815" i="5" s="1"/>
  <c r="B332" i="5"/>
  <c r="AB2597" i="5" s="1"/>
  <c r="B2357" i="5"/>
  <c r="AB852" i="5" s="1"/>
  <c r="B1569" i="5"/>
  <c r="AB1520" i="5" s="1"/>
  <c r="B2517" i="5"/>
  <c r="B638" i="5"/>
  <c r="AB2330" i="5" s="1"/>
  <c r="B1706" i="5"/>
  <c r="AB1404" i="5" s="1"/>
  <c r="AD1404" i="5" s="1"/>
  <c r="B1596" i="5"/>
  <c r="AB1498" i="5" s="1"/>
  <c r="B1364" i="5"/>
  <c r="AB1698" i="5" s="1"/>
  <c r="B1868" i="5"/>
  <c r="AB1269" i="5" s="1"/>
  <c r="AC1269" i="5" s="1"/>
  <c r="B1919" i="5"/>
  <c r="B1528" i="5"/>
  <c r="AB1555" i="5" s="1"/>
  <c r="B1843" i="5"/>
  <c r="B884" i="5"/>
  <c r="AB2118" i="5" s="1"/>
  <c r="B1905" i="5"/>
  <c r="AB1239" i="5" s="1"/>
  <c r="B1295" i="5"/>
  <c r="B2597" i="5"/>
  <c r="B1534" i="5"/>
  <c r="AB1550" i="5" s="1"/>
  <c r="B720" i="5"/>
  <c r="B1530" i="5"/>
  <c r="B935" i="5"/>
  <c r="AB2074" i="5" s="1"/>
  <c r="AD2074" i="5" s="1"/>
  <c r="B181" i="5"/>
  <c r="AB2730" i="5" s="1"/>
  <c r="AE2730" i="5" s="1"/>
  <c r="B818" i="5"/>
  <c r="B786" i="5"/>
  <c r="AB2202" i="5" s="1"/>
  <c r="B2315" i="5"/>
  <c r="AB893" i="5" s="1"/>
  <c r="AD893" i="5" s="1"/>
  <c r="B104" i="5"/>
  <c r="B2212" i="5"/>
  <c r="AB979" i="5" s="1"/>
  <c r="AE979" i="5" s="1"/>
  <c r="B1403" i="5"/>
  <c r="AB1667" i="5" s="1"/>
  <c r="AD1667" i="5" s="1"/>
  <c r="B657" i="5"/>
  <c r="B903" i="5"/>
  <c r="AB2102" i="5" s="1"/>
  <c r="B1224" i="5"/>
  <c r="AB1823" i="5" s="1"/>
  <c r="AC1823" i="5" s="1"/>
  <c r="B2326" i="5"/>
  <c r="AB884" i="5" s="1"/>
  <c r="B665" i="5"/>
  <c r="AB2308" i="5" s="1"/>
  <c r="B1589" i="5"/>
  <c r="AB1504" i="5" s="1"/>
  <c r="B1964" i="5"/>
  <c r="B1325" i="5"/>
  <c r="AB1733" i="5" s="1"/>
  <c r="AC1733" i="5" s="1"/>
  <c r="B1064" i="5"/>
  <c r="B119" i="5"/>
  <c r="AB2788" i="5" s="1"/>
  <c r="B1025" i="5"/>
  <c r="AB1996" i="5" s="1"/>
  <c r="AC1996" i="5" s="1"/>
  <c r="B2353" i="5"/>
  <c r="AB856" i="5" s="1"/>
  <c r="AB855" i="5" s="1"/>
  <c r="AB854" i="5" s="1"/>
  <c r="AC854" i="5" s="1"/>
  <c r="B1136" i="5"/>
  <c r="B1205" i="5"/>
  <c r="B779" i="5"/>
  <c r="AB2208" i="5" s="1"/>
  <c r="AC2208" i="5" s="1"/>
  <c r="B1093" i="5"/>
  <c r="AB1937" i="5" s="1"/>
  <c r="AC1937" i="5" s="1"/>
  <c r="B1251" i="5"/>
  <c r="AB1798" i="5" s="1"/>
  <c r="B806" i="5"/>
  <c r="B448" i="5"/>
  <c r="AB2497" i="5" s="1"/>
  <c r="B1523" i="5"/>
  <c r="B511" i="5"/>
  <c r="B3266" i="5"/>
  <c r="AB22" i="5" s="1"/>
  <c r="B1074" i="5"/>
  <c r="B586" i="5"/>
  <c r="AB2373" i="5" s="1"/>
  <c r="AE2373" i="5" s="1"/>
  <c r="B1155" i="5"/>
  <c r="AB1885" i="5" s="1"/>
  <c r="B1474" i="5"/>
  <c r="B1850" i="5"/>
  <c r="B1323" i="5"/>
  <c r="AB1735" i="5" s="1"/>
  <c r="AE1735" i="5" s="1"/>
  <c r="B12" i="5"/>
  <c r="B2131" i="5"/>
  <c r="AB1049" i="5" s="1"/>
  <c r="B1175" i="5"/>
  <c r="AB1865" i="5" s="1"/>
  <c r="B1398" i="5"/>
  <c r="AB1671" i="5" s="1"/>
  <c r="AD1671" i="5" s="1"/>
  <c r="B1773" i="5"/>
  <c r="AB1344" i="5" s="1"/>
  <c r="AD1344" i="5" s="1"/>
  <c r="B1482" i="5"/>
  <c r="AB1596" i="5" s="1"/>
  <c r="B1549" i="5"/>
  <c r="AB1537" i="5" s="1"/>
  <c r="AE1537" i="5" s="1"/>
  <c r="B1714" i="5"/>
  <c r="AB1397" i="5" s="1"/>
  <c r="AD1397" i="5" s="1"/>
  <c r="B1109" i="5"/>
  <c r="AB1925" i="5" s="1"/>
  <c r="B2221" i="5"/>
  <c r="AB969" i="5" s="1"/>
  <c r="B237" i="5"/>
  <c r="B892" i="5"/>
  <c r="AB2111" i="5" s="1"/>
  <c r="B454" i="5"/>
  <c r="B627" i="5"/>
  <c r="AB2341" i="5" s="1"/>
  <c r="B1009" i="5"/>
  <c r="AB2010" i="5" s="1"/>
  <c r="AC2010" i="5" s="1"/>
  <c r="B1156" i="5"/>
  <c r="AB1884" i="5" s="1"/>
  <c r="B160" i="5"/>
  <c r="AB2751" i="5" s="1"/>
  <c r="B2327" i="5"/>
  <c r="AB883" i="5" s="1"/>
  <c r="B1118" i="5"/>
  <c r="AB1917" i="5" s="1"/>
  <c r="AC1917" i="5" s="1"/>
  <c r="B2882" i="5"/>
  <c r="AB349" i="5" s="1"/>
  <c r="B869" i="5"/>
  <c r="AB2134" i="5" s="1"/>
  <c r="AB2133" i="5" s="1"/>
  <c r="AB2132" i="5" s="1"/>
  <c r="AB2131" i="5" s="1"/>
  <c r="B1135" i="5"/>
  <c r="AB1902" i="5" s="1"/>
  <c r="AD1902" i="5" s="1"/>
  <c r="B2052" i="5"/>
  <c r="AB1120" i="5" s="1"/>
  <c r="B1199" i="5"/>
  <c r="B173" i="5"/>
  <c r="AB2739" i="5" s="1"/>
  <c r="B2569" i="5"/>
  <c r="AB673" i="5" s="1"/>
  <c r="B516" i="5"/>
  <c r="AB2439" i="5" s="1"/>
  <c r="AD2439" i="5" s="1"/>
  <c r="B1755" i="5"/>
  <c r="AB1358" i="5" s="1"/>
  <c r="AC1358" i="5" s="1"/>
  <c r="B559" i="5"/>
  <c r="AB2401" i="5" s="1"/>
  <c r="AD2401" i="5" s="1"/>
  <c r="B88" i="5"/>
  <c r="AB2814" i="5" s="1"/>
  <c r="B1595" i="5"/>
  <c r="AB1499" i="5" s="1"/>
  <c r="B422" i="5"/>
  <c r="AB2519" i="5" s="1"/>
  <c r="B439" i="5"/>
  <c r="AB2505" i="5" s="1"/>
  <c r="B791" i="5"/>
  <c r="AB2197" i="5" s="1"/>
  <c r="B749" i="5"/>
  <c r="AB2234" i="5" s="1"/>
  <c r="B140" i="5"/>
  <c r="AB2768" i="5" s="1"/>
  <c r="B229" i="5"/>
  <c r="AB2689" i="5" s="1"/>
  <c r="B1818" i="5"/>
  <c r="B1552" i="5"/>
  <c r="B471" i="5"/>
  <c r="B341" i="5"/>
  <c r="B804" i="5"/>
  <c r="B1102" i="5"/>
  <c r="B742" i="5"/>
  <c r="B385" i="5"/>
  <c r="AB2551" i="5" s="1"/>
  <c r="AD2551" i="5" s="1"/>
  <c r="B1394" i="5"/>
  <c r="B161" i="5"/>
  <c r="AB2750" i="5" s="1"/>
  <c r="B555" i="5"/>
  <c r="B190" i="5"/>
  <c r="AB2721" i="5" s="1"/>
  <c r="B468" i="5"/>
  <c r="AB2479" i="5" s="1"/>
  <c r="B983" i="5"/>
  <c r="AB2031" i="5" s="1"/>
  <c r="B80" i="5"/>
  <c r="B2359" i="5"/>
  <c r="AB850" i="5" s="1"/>
  <c r="AD850" i="5" s="1"/>
  <c r="B2447" i="5"/>
  <c r="AB774" i="5" s="1"/>
  <c r="B317" i="5"/>
  <c r="B3" i="5"/>
  <c r="B787" i="5"/>
  <c r="AB2201" i="5" s="1"/>
  <c r="AB2200" i="5" s="1"/>
  <c r="AC2200" i="5" s="1"/>
  <c r="B498" i="5"/>
  <c r="AB2452" i="5" s="1"/>
  <c r="B794" i="5"/>
  <c r="B234" i="5"/>
  <c r="AB2684" i="5" s="1"/>
  <c r="B1238" i="5"/>
  <c r="B1461" i="5"/>
  <c r="AB1611" i="5" s="1"/>
  <c r="B576" i="5"/>
  <c r="AB2387" i="5" s="1"/>
  <c r="AE2387" i="5" s="1"/>
  <c r="B1174" i="5"/>
  <c r="AB1866" i="5" s="1"/>
  <c r="B1771" i="5"/>
  <c r="B2098" i="5"/>
  <c r="B982" i="5"/>
  <c r="B968" i="5"/>
  <c r="AB2044" i="5" s="1"/>
  <c r="AC2044" i="5" s="1"/>
  <c r="B852" i="5"/>
  <c r="B1336" i="5"/>
  <c r="AB1724" i="5" s="1"/>
  <c r="AC1724" i="5" s="1"/>
  <c r="B352" i="5"/>
  <c r="B1649" i="5"/>
  <c r="B449" i="5"/>
  <c r="B2128" i="5"/>
  <c r="B1311" i="5"/>
  <c r="B768" i="5"/>
  <c r="AB2217" i="5" s="1"/>
  <c r="AD2217" i="5" s="1"/>
  <c r="B1963" i="5"/>
  <c r="AB1193" i="5" s="1"/>
  <c r="B1281" i="5"/>
  <c r="AB1772" i="5" s="1"/>
  <c r="B345" i="5"/>
  <c r="B194" i="5"/>
  <c r="AB2716" i="5" s="1"/>
  <c r="B1006" i="5"/>
  <c r="B456" i="5"/>
  <c r="AB2490" i="5" s="1"/>
  <c r="B519" i="5"/>
  <c r="AB2436" i="5" s="1"/>
  <c r="B1139" i="5"/>
  <c r="AB1899" i="5" s="1"/>
  <c r="AE1899" i="5" s="1"/>
  <c r="B1393" i="5"/>
  <c r="AB1675" i="5" s="1"/>
  <c r="AC1675" i="5" s="1"/>
  <c r="B558" i="5"/>
  <c r="AB2402" i="5" s="1"/>
  <c r="B3267" i="5"/>
  <c r="B2884" i="5"/>
  <c r="AB347" i="5" s="1"/>
  <c r="AC347" i="5" s="1"/>
  <c r="B2106" i="5"/>
  <c r="B1820" i="5"/>
  <c r="AB1306" i="5" s="1"/>
  <c r="AD1306" i="5" s="1"/>
  <c r="B3058" i="5"/>
  <c r="B3019" i="5"/>
  <c r="AB239" i="5" s="1"/>
  <c r="AE239" i="5" s="1"/>
  <c r="B2953" i="5"/>
  <c r="B2743" i="5"/>
  <c r="B2638" i="5"/>
  <c r="AB591" i="5" s="1"/>
  <c r="B2787" i="5"/>
  <c r="AB425" i="5" s="1"/>
  <c r="AC425" i="5" s="1"/>
  <c r="B2985" i="5"/>
  <c r="B2005" i="5"/>
  <c r="AB1165" i="5" s="1"/>
  <c r="B2191" i="5"/>
  <c r="B2285" i="5"/>
  <c r="AB920" i="5" s="1"/>
  <c r="B2540" i="5"/>
  <c r="B3215" i="5"/>
  <c r="AB70" i="5" s="1"/>
  <c r="B2701" i="5"/>
  <c r="AB505" i="5" s="1"/>
  <c r="AE505" i="5" s="1"/>
  <c r="B2208" i="5"/>
  <c r="B3242" i="5"/>
  <c r="AB40" i="5" s="1"/>
  <c r="B2852" i="5"/>
  <c r="B2826" i="5"/>
  <c r="B2556" i="5"/>
  <c r="AB679" i="5" s="1"/>
  <c r="AD679" i="5" s="1"/>
  <c r="B3193" i="5"/>
  <c r="AB92" i="5" s="1"/>
  <c r="AB91" i="5" s="1"/>
  <c r="B2261" i="5"/>
  <c r="AB935" i="5" s="1"/>
  <c r="AC935" i="5" s="1"/>
  <c r="B2076" i="5"/>
  <c r="AB1096" i="5" s="1"/>
  <c r="AE1096" i="5" s="1"/>
  <c r="B1768" i="5"/>
  <c r="AB1347" i="5" s="1"/>
  <c r="B812" i="5"/>
  <c r="B3005" i="5"/>
  <c r="B3128" i="5"/>
  <c r="AB146" i="5" s="1"/>
  <c r="AC146" i="5" s="1"/>
  <c r="B3180" i="5"/>
  <c r="AB104" i="5" s="1"/>
  <c r="AC104" i="5" s="1"/>
  <c r="B3176" i="5"/>
  <c r="AB107" i="5" s="1"/>
  <c r="AC107" i="5" s="1"/>
  <c r="B2642" i="5"/>
  <c r="B2526" i="5"/>
  <c r="AB704" i="5" s="1"/>
  <c r="B3268" i="5"/>
  <c r="B2756" i="5"/>
  <c r="AB452" i="5" s="1"/>
  <c r="AE452" i="5" s="1"/>
  <c r="B3251" i="5"/>
  <c r="B3119" i="5"/>
  <c r="B3148" i="5"/>
  <c r="AB129" i="5" s="1"/>
  <c r="AD129" i="5" s="1"/>
  <c r="B2620" i="5"/>
  <c r="AB609" i="5" s="1"/>
  <c r="AC609" i="5" s="1"/>
  <c r="B2390" i="5"/>
  <c r="AB825" i="5" s="1"/>
  <c r="B2107" i="5"/>
  <c r="AB1070" i="5" s="1"/>
  <c r="AE1070" i="5" s="1"/>
  <c r="B3199" i="5"/>
  <c r="B3115" i="5"/>
  <c r="AB157" i="5" s="1"/>
  <c r="AC157" i="5" s="1"/>
  <c r="B3157" i="5"/>
  <c r="B1429" i="5"/>
  <c r="AB1645" i="5" s="1"/>
  <c r="B2634" i="5"/>
  <c r="AB592" i="5" s="1"/>
  <c r="AE592" i="5" s="1"/>
  <c r="B2395" i="5"/>
  <c r="AB819" i="5" s="1"/>
  <c r="AC819" i="5" s="1"/>
  <c r="B1840" i="5"/>
  <c r="AB1289" i="5" s="1"/>
  <c r="AD1289" i="5" s="1"/>
  <c r="B2972" i="5"/>
  <c r="AB273" i="5" s="1"/>
  <c r="B2657" i="5"/>
  <c r="AB575" i="5" s="1"/>
  <c r="AC575" i="5" s="1"/>
  <c r="B2981" i="5"/>
  <c r="B3026" i="5"/>
  <c r="AB232" i="5" s="1"/>
  <c r="B2530" i="5"/>
  <c r="AB701" i="5" s="1"/>
  <c r="AE701" i="5" s="1"/>
  <c r="B2938" i="5"/>
  <c r="AB296" i="5" s="1"/>
  <c r="AC296" i="5" s="1"/>
  <c r="B2291" i="5"/>
  <c r="AB915" i="5" s="1"/>
  <c r="B2342" i="5"/>
  <c r="AB866" i="5" s="1"/>
  <c r="B2102" i="5"/>
  <c r="B84" i="5"/>
  <c r="AB2818" i="5" s="1"/>
  <c r="AB2817" i="5" s="1"/>
  <c r="AB2816" i="5" s="1"/>
  <c r="AE2816" i="5" s="1"/>
  <c r="B2167" i="5"/>
  <c r="AB1017" i="5" s="1"/>
  <c r="B2630" i="5"/>
  <c r="B2370" i="5"/>
  <c r="AB841" i="5" s="1"/>
  <c r="AC841" i="5" s="1"/>
  <c r="B1112" i="5"/>
  <c r="AB1922" i="5" s="1"/>
  <c r="AD1922" i="5" s="1"/>
  <c r="B2619" i="5"/>
  <c r="AB610" i="5" s="1"/>
  <c r="AD610" i="5" s="1"/>
  <c r="B3012" i="5"/>
  <c r="B1475" i="5"/>
  <c r="B3109" i="5"/>
  <c r="AB162" i="5" s="1"/>
  <c r="AC162" i="5" s="1"/>
  <c r="B2346" i="5"/>
  <c r="AB861" i="5" s="1"/>
  <c r="B1807" i="5"/>
  <c r="B1207" i="5"/>
  <c r="AB1837" i="5" s="1"/>
  <c r="AD1837" i="5" s="1"/>
  <c r="B3126" i="5"/>
  <c r="B2890" i="5"/>
  <c r="AB342" i="5" s="1"/>
  <c r="B1498" i="5"/>
  <c r="B2017" i="5"/>
  <c r="AB1155" i="5" s="1"/>
  <c r="AD1155" i="5" s="1"/>
  <c r="B3105" i="5"/>
  <c r="AB165" i="5" s="1"/>
  <c r="AE165" i="5" s="1"/>
  <c r="B1687" i="5"/>
  <c r="AB1420" i="5" s="1"/>
  <c r="AE1420" i="5" s="1"/>
  <c r="B3206" i="5"/>
  <c r="AB80" i="5" s="1"/>
  <c r="B1944" i="5"/>
  <c r="B2312" i="5"/>
  <c r="AB896" i="5" s="1"/>
  <c r="B2711" i="5"/>
  <c r="B3202" i="5"/>
  <c r="AB83" i="5" s="1"/>
  <c r="AE83" i="5" s="1"/>
  <c r="B2784" i="5"/>
  <c r="AB427" i="5" s="1"/>
  <c r="AB426" i="5" s="1"/>
  <c r="B2668" i="5"/>
  <c r="AB554" i="5" s="1"/>
  <c r="AC554" i="5" s="1"/>
  <c r="B1830" i="5"/>
  <c r="B573" i="5"/>
  <c r="B1344" i="5"/>
  <c r="AB1717" i="5" s="1"/>
  <c r="B2521" i="5"/>
  <c r="AB708" i="5" s="1"/>
  <c r="B2976" i="5"/>
  <c r="AB271" i="5" s="1"/>
  <c r="B1941" i="5"/>
  <c r="AB1209" i="5" s="1"/>
  <c r="AE1209" i="5" s="1"/>
  <c r="B2643" i="5"/>
  <c r="AB587" i="5" s="1"/>
  <c r="B2785" i="5"/>
  <c r="B1594" i="5"/>
  <c r="B2633" i="5"/>
  <c r="AB593" i="5" s="1"/>
  <c r="AE593" i="5" s="1"/>
  <c r="B2166" i="5"/>
  <c r="AB1018" i="5" s="1"/>
  <c r="B2248" i="5"/>
  <c r="AB946" i="5" s="1"/>
  <c r="B3250" i="5"/>
  <c r="B3237" i="5"/>
  <c r="AB46" i="5" s="1"/>
  <c r="AC46" i="5" s="1"/>
  <c r="B1931" i="5"/>
  <c r="B3001" i="5"/>
  <c r="AB253" i="5" s="1"/>
  <c r="B2873" i="5"/>
  <c r="AB356" i="5" s="1"/>
  <c r="AD356" i="5" s="1"/>
  <c r="B2432" i="5"/>
  <c r="AB787" i="5" s="1"/>
  <c r="B2004" i="5"/>
  <c r="B3024" i="5"/>
  <c r="B1986" i="5"/>
  <c r="B2229" i="5"/>
  <c r="B2717" i="5"/>
  <c r="B694" i="5"/>
  <c r="AB2280" i="5" s="1"/>
  <c r="AC2280" i="5" s="1"/>
  <c r="B1656" i="5"/>
  <c r="AB1443" i="5" s="1"/>
  <c r="B1018" i="5"/>
  <c r="AB2002" i="5" s="1"/>
  <c r="B1900" i="5"/>
  <c r="B3165" i="5"/>
  <c r="AB117" i="5" s="1"/>
  <c r="B1943" i="5"/>
  <c r="B2924" i="5"/>
  <c r="AB309" i="5" s="1"/>
  <c r="AC309" i="5" s="1"/>
  <c r="B2793" i="5"/>
  <c r="AB420" i="5" s="1"/>
  <c r="B1536" i="5"/>
  <c r="B126" i="5"/>
  <c r="B3233" i="5"/>
  <c r="AB49" i="5" s="1"/>
  <c r="B2256" i="5"/>
  <c r="AB939" i="5" s="1"/>
  <c r="AC939" i="5" s="1"/>
  <c r="B2180" i="5"/>
  <c r="B1434" i="5"/>
  <c r="AB1641" i="5" s="1"/>
  <c r="B710" i="5"/>
  <c r="AB2268" i="5" s="1"/>
  <c r="AD2268" i="5" s="1"/>
  <c r="B2224" i="5"/>
  <c r="B1197" i="5"/>
  <c r="AB1846" i="5" s="1"/>
  <c r="AD1846" i="5" s="1"/>
  <c r="B1740" i="5"/>
  <c r="AB1371" i="5" s="1"/>
  <c r="B844" i="5"/>
  <c r="AB2155" i="5" s="1"/>
  <c r="B3249" i="5"/>
  <c r="AB35" i="5" s="1"/>
  <c r="B2476" i="5"/>
  <c r="AB749" i="5" s="1"/>
  <c r="AD749" i="5" s="1"/>
  <c r="B1806" i="5"/>
  <c r="B634" i="5"/>
  <c r="B2489" i="5"/>
  <c r="AB738" i="5" s="1"/>
  <c r="AE738" i="5" s="1"/>
  <c r="B1672" i="5"/>
  <c r="B2738" i="5"/>
  <c r="B1152" i="5"/>
  <c r="AB1888" i="5" s="1"/>
  <c r="B1142" i="5"/>
  <c r="B2983" i="5"/>
  <c r="AB266" i="5" s="1"/>
  <c r="B594" i="5"/>
  <c r="AB2366" i="5" s="1"/>
  <c r="B3140" i="5"/>
  <c r="AB136" i="5" s="1"/>
  <c r="AC136" i="5" s="1"/>
  <c r="B1782" i="5"/>
  <c r="B2329" i="5"/>
  <c r="AB881" i="5" s="1"/>
  <c r="AC881" i="5" s="1"/>
  <c r="B1395" i="5"/>
  <c r="B2095" i="5"/>
  <c r="AB1081" i="5" s="1"/>
  <c r="AC1081" i="5" s="1"/>
  <c r="B1734" i="5"/>
  <c r="AB1379" i="5" s="1"/>
  <c r="AD1379" i="5" s="1"/>
  <c r="B365" i="5"/>
  <c r="AB2568" i="5" s="1"/>
  <c r="B223" i="5"/>
  <c r="B1114" i="5"/>
  <c r="B1235" i="5"/>
  <c r="AB1813" i="5" s="1"/>
  <c r="AC1813" i="5" s="1"/>
  <c r="B1709" i="5"/>
  <c r="AB1401" i="5" s="1"/>
  <c r="B2060" i="5"/>
  <c r="AB1110" i="5" s="1"/>
  <c r="B1979" i="5"/>
  <c r="B739" i="5"/>
  <c r="AB2242" i="5" s="1"/>
  <c r="B2905" i="5"/>
  <c r="AB329" i="5" s="1"/>
  <c r="B1122" i="5"/>
  <c r="AB1914" i="5" s="1"/>
  <c r="B2472" i="5"/>
  <c r="B130" i="5"/>
  <c r="B2660" i="5"/>
  <c r="B2915" i="5"/>
  <c r="B1226" i="5"/>
  <c r="AB1821" i="5" s="1"/>
  <c r="B1227" i="5"/>
  <c r="B2943" i="5"/>
  <c r="AB295" i="5" s="1"/>
  <c r="B2810" i="5"/>
  <c r="AB406" i="5" s="1"/>
  <c r="B1468" i="5"/>
  <c r="AB1607" i="5" s="1"/>
  <c r="B3168" i="5"/>
  <c r="AB115" i="5" s="1"/>
  <c r="AD115" i="5" s="1"/>
  <c r="B502" i="5"/>
  <c r="AB2449" i="5" s="1"/>
  <c r="B473" i="5"/>
  <c r="AB2475" i="5" s="1"/>
  <c r="B1716" i="5"/>
  <c r="AB1394" i="5" s="1"/>
  <c r="B2119" i="5"/>
  <c r="AB1060" i="5" s="1"/>
  <c r="B1570" i="5"/>
  <c r="B1366" i="5"/>
  <c r="B82" i="5"/>
  <c r="AB2820" i="5" s="1"/>
  <c r="B2437" i="5"/>
  <c r="AB783" i="5" s="1"/>
  <c r="B1896" i="5"/>
  <c r="AB1247" i="5" s="1"/>
  <c r="B1966" i="5"/>
  <c r="AB1192" i="5" s="1"/>
  <c r="AC1192" i="5" s="1"/>
  <c r="B1537" i="5"/>
  <c r="AB1548" i="5" s="1"/>
  <c r="B943" i="5"/>
  <c r="B1996" i="5"/>
  <c r="AB1172" i="5" s="1"/>
  <c r="AE1172" i="5" s="1"/>
  <c r="B2419" i="5"/>
  <c r="AB798" i="5" s="1"/>
  <c r="AC798" i="5" s="1"/>
  <c r="B1915" i="5"/>
  <c r="AB1231" i="5" s="1"/>
  <c r="AE1231" i="5" s="1"/>
  <c r="B776" i="5"/>
  <c r="B74" i="5"/>
  <c r="B3006" i="5"/>
  <c r="B1320" i="5"/>
  <c r="AB1737" i="5" s="1"/>
  <c r="B1449" i="5"/>
  <c r="B2113" i="5"/>
  <c r="AB1065" i="5" s="1"/>
  <c r="B1785" i="5"/>
  <c r="AB1334" i="5" s="1"/>
  <c r="B802" i="5"/>
  <c r="AB2190" i="5" s="1"/>
  <c r="B2080" i="5"/>
  <c r="B626" i="5"/>
  <c r="B2609" i="5"/>
  <c r="B1819" i="5"/>
  <c r="B260" i="5"/>
  <c r="B1499" i="5"/>
  <c r="B2278" i="5"/>
  <c r="AB926" i="5" s="1"/>
  <c r="B1870" i="5"/>
  <c r="AB1267" i="5" s="1"/>
  <c r="B2121" i="5"/>
  <c r="AB1058" i="5" s="1"/>
  <c r="AC1058" i="5" s="1"/>
  <c r="B1766" i="5"/>
  <c r="AB1349" i="5" s="1"/>
  <c r="AE1349" i="5" s="1"/>
  <c r="B1967" i="5"/>
  <c r="AB1191" i="5" s="1"/>
  <c r="B832" i="5"/>
  <c r="AB2166" i="5" s="1"/>
  <c r="B2745" i="5"/>
  <c r="AB462" i="5" s="1"/>
  <c r="B1103" i="5"/>
  <c r="AB1930" i="5" s="1"/>
  <c r="AC1930" i="5" s="1"/>
  <c r="B2944" i="5"/>
  <c r="AB294" i="5" s="1"/>
  <c r="B2084" i="5"/>
  <c r="AB1090" i="5" s="1"/>
  <c r="AE1090" i="5" s="1"/>
  <c r="B745" i="5"/>
  <c r="AB2237" i="5" s="1"/>
  <c r="B670" i="5"/>
  <c r="AB2303" i="5" s="1"/>
  <c r="B2386" i="5"/>
  <c r="AB828" i="5" s="1"/>
  <c r="AC828" i="5" s="1"/>
  <c r="B2463" i="5"/>
  <c r="AB760" i="5" s="1"/>
  <c r="B1531" i="5"/>
  <c r="AB1553" i="5" s="1"/>
  <c r="B2993" i="5"/>
  <c r="AB259" i="5" s="1"/>
  <c r="AD259" i="5" s="1"/>
  <c r="B3101" i="5"/>
  <c r="B1014" i="5"/>
  <c r="AB2006" i="5" s="1"/>
  <c r="AC2006" i="5" s="1"/>
  <c r="B589" i="5"/>
  <c r="B1046" i="5"/>
  <c r="B3138" i="5"/>
  <c r="B364" i="5"/>
  <c r="AB2569" i="5" s="1"/>
  <c r="B1252" i="5"/>
  <c r="AB1797" i="5" s="1"/>
  <c r="B1402" i="5"/>
  <c r="AB1668" i="5" s="1"/>
  <c r="AC1668" i="5" s="1"/>
  <c r="B1035" i="5"/>
  <c r="B507" i="5"/>
  <c r="AB2444" i="5" s="1"/>
  <c r="AB2443" i="5" s="1"/>
  <c r="B695" i="5"/>
  <c r="B1560" i="5"/>
  <c r="AB1528" i="5" s="1"/>
  <c r="B239" i="5"/>
  <c r="AB2680" i="5" s="1"/>
  <c r="B974" i="5"/>
  <c r="AB2039" i="5" s="1"/>
  <c r="B2066" i="5"/>
  <c r="AB1104" i="5" s="1"/>
  <c r="B2780" i="5"/>
  <c r="B1864" i="5"/>
  <c r="B437" i="5"/>
  <c r="B1814" i="5"/>
  <c r="AB1311" i="5" s="1"/>
  <c r="AE1311" i="5" s="1"/>
  <c r="B1813" i="5"/>
  <c r="B1056" i="5"/>
  <c r="AB1969" i="5" s="1"/>
  <c r="AC1969" i="5" s="1"/>
  <c r="B2585" i="5"/>
  <c r="AB659" i="5" s="1"/>
  <c r="AE659" i="5" s="1"/>
  <c r="B1211" i="5"/>
  <c r="B1016" i="5"/>
  <c r="B510" i="5"/>
  <c r="B2320" i="5"/>
  <c r="AB889" i="5" s="1"/>
  <c r="AC889" i="5" s="1"/>
  <c r="B1577" i="5"/>
  <c r="B1050" i="5"/>
  <c r="AB1974" i="5" s="1"/>
  <c r="B633" i="5"/>
  <c r="B642" i="5"/>
  <c r="AB2327" i="5" s="1"/>
  <c r="B20" i="5"/>
  <c r="AB2872" i="5" s="1"/>
  <c r="AC2872" i="5" s="1"/>
  <c r="B807" i="5"/>
  <c r="AB2187" i="5" s="1"/>
  <c r="B377" i="5"/>
  <c r="AB2558" i="5" s="1"/>
  <c r="AE2558" i="5" s="1"/>
  <c r="B292" i="5"/>
  <c r="AB2630" i="5" s="1"/>
  <c r="B687" i="5"/>
  <c r="AB2287" i="5" s="1"/>
  <c r="AC2287" i="5" s="1"/>
  <c r="B1072" i="5"/>
  <c r="AB1956" i="5" s="1"/>
  <c r="B2260" i="5"/>
  <c r="AB936" i="5" s="1"/>
  <c r="B49" i="5"/>
  <c r="AB2848" i="5" s="1"/>
  <c r="AC2848" i="5" s="1"/>
  <c r="B899" i="5"/>
  <c r="B2409" i="5"/>
  <c r="B425" i="5"/>
  <c r="B2318" i="5"/>
  <c r="AB891" i="5" s="1"/>
  <c r="B1104" i="5"/>
  <c r="AB1929" i="5" s="1"/>
  <c r="B2807" i="5"/>
  <c r="AB408" i="5" s="1"/>
  <c r="B148" i="5"/>
  <c r="B1246" i="5"/>
  <c r="AB1802" i="5" s="1"/>
  <c r="B1098" i="5"/>
  <c r="AB1934" i="5" s="1"/>
  <c r="B1030" i="5"/>
  <c r="AB1992" i="5" s="1"/>
  <c r="B609" i="5"/>
  <c r="B880" i="5"/>
  <c r="AB2121" i="5" s="1"/>
  <c r="B1908" i="5"/>
  <c r="AB1237" i="5" s="1"/>
  <c r="B1780" i="5"/>
  <c r="AB1338" i="5" s="1"/>
  <c r="B603" i="5"/>
  <c r="AB2361" i="5" s="1"/>
  <c r="B1899" i="5"/>
  <c r="AB1244" i="5" s="1"/>
  <c r="B1154" i="5"/>
  <c r="B533" i="5"/>
  <c r="AB2424" i="5" s="1"/>
  <c r="AE2424" i="5" s="1"/>
  <c r="B1853" i="5"/>
  <c r="AB1280" i="5" s="1"/>
  <c r="B253" i="5"/>
  <c r="AB2667" i="5" s="1"/>
  <c r="B1275" i="5"/>
  <c r="AB1777" i="5" s="1"/>
  <c r="B93" i="5"/>
  <c r="AB2810" i="5" s="1"/>
  <c r="B788" i="5"/>
  <c r="B592" i="5"/>
  <c r="AB2368" i="5" s="1"/>
  <c r="B2016" i="5"/>
  <c r="B1984" i="5"/>
  <c r="AB1180" i="5" s="1"/>
  <c r="AC1180" i="5" s="1"/>
  <c r="B1483" i="5"/>
  <c r="AB1595" i="5" s="1"/>
  <c r="B294" i="5"/>
  <c r="B1481" i="5"/>
  <c r="B1069" i="5"/>
  <c r="B655" i="5"/>
  <c r="AB2316" i="5" s="1"/>
  <c r="B1241" i="5"/>
  <c r="AB1808" i="5" s="1"/>
  <c r="B2282" i="5"/>
  <c r="B1385" i="5"/>
  <c r="B1809" i="5"/>
  <c r="AB1315" i="5" s="1"/>
  <c r="B1213" i="5"/>
  <c r="AB1833" i="5" s="1"/>
  <c r="B1859" i="5"/>
  <c r="AB1276" i="5" s="1"/>
  <c r="B1547" i="5"/>
  <c r="B1022" i="5"/>
  <c r="B1526" i="5"/>
  <c r="AB1557" i="5" s="1"/>
  <c r="B1351" i="5"/>
  <c r="B2161" i="5"/>
  <c r="AB1023" i="5" s="1"/>
  <c r="B1764" i="5"/>
  <c r="B2879" i="5"/>
  <c r="AB351" i="5" s="1"/>
  <c r="B1346" i="5"/>
  <c r="B1726" i="5"/>
  <c r="AB1386" i="5" s="1"/>
  <c r="B1519" i="5"/>
  <c r="B60" i="5"/>
  <c r="B3057" i="5"/>
  <c r="B1559" i="5"/>
  <c r="B281" i="5"/>
  <c r="AB2643" i="5" s="1"/>
  <c r="AC2643" i="5" s="1"/>
  <c r="B460" i="5"/>
  <c r="B110" i="5"/>
  <c r="B1414" i="5"/>
  <c r="AB1658" i="5" s="1"/>
  <c r="B144" i="5"/>
  <c r="AB2765" i="5" s="1"/>
  <c r="AC2765" i="5" s="1"/>
  <c r="B2539" i="5"/>
  <c r="B1388" i="5"/>
  <c r="AB1680" i="5" s="1"/>
  <c r="AE1680" i="5" s="1"/>
  <c r="B43" i="5"/>
  <c r="AB2853" i="5" s="1"/>
  <c r="B689" i="5"/>
  <c r="B2075" i="5"/>
  <c r="AB1097" i="5" s="1"/>
  <c r="AD1097" i="5" s="1"/>
  <c r="B783" i="5"/>
  <c r="B309" i="5"/>
  <c r="AB2615" i="5" s="1"/>
  <c r="B465" i="5"/>
  <c r="B2376" i="5"/>
  <c r="AB837" i="5" s="1"/>
  <c r="B1301" i="5"/>
  <c r="B524" i="5"/>
  <c r="AB2432" i="5" s="1"/>
  <c r="B121" i="5"/>
  <c r="B1304" i="5"/>
  <c r="AB1752" i="5" s="1"/>
  <c r="B543" i="5"/>
  <c r="B42" i="5"/>
  <c r="B1862" i="5"/>
  <c r="AB1273" i="5" s="1"/>
  <c r="AD1273" i="5" s="1"/>
  <c r="B1348" i="5"/>
  <c r="AB1714" i="5" s="1"/>
  <c r="B1193" i="5"/>
  <c r="B265" i="5"/>
  <c r="B1436" i="5"/>
  <c r="B523" i="5"/>
  <c r="AB2433" i="5" s="1"/>
  <c r="B564" i="5"/>
  <c r="AB2397" i="5" s="1"/>
  <c r="AE2397" i="5" s="1"/>
  <c r="B2407" i="5"/>
  <c r="AB808" i="5" s="1"/>
  <c r="B612" i="5"/>
  <c r="AB2354" i="5" s="1"/>
  <c r="B2069" i="5"/>
  <c r="B1269" i="5"/>
  <c r="AB1782" i="5" s="1"/>
  <c r="AE1782" i="5" s="1"/>
  <c r="B989" i="5"/>
  <c r="AB2026" i="5" s="1"/>
  <c r="B1653" i="5"/>
  <c r="B470" i="5"/>
  <c r="AB2477" i="5" s="1"/>
  <c r="AC2477" i="5" s="1"/>
  <c r="B1544" i="5"/>
  <c r="AB1541" i="5" s="1"/>
  <c r="AD1541" i="5" s="1"/>
  <c r="B23" i="5"/>
  <c r="AB2869" i="5" s="1"/>
  <c r="B1828" i="5"/>
  <c r="AB1299" i="5" s="1"/>
  <c r="B280" i="5"/>
  <c r="AB2644" i="5" s="1"/>
  <c r="AE2644" i="5" s="1"/>
  <c r="B1023" i="5"/>
  <c r="B1218" i="5"/>
  <c r="AB1828" i="5" s="1"/>
  <c r="B648" i="5"/>
  <c r="AB2322" i="5" s="1"/>
  <c r="B252" i="5"/>
  <c r="AB2668" i="5" s="1"/>
  <c r="B63" i="5"/>
  <c r="B646" i="5"/>
  <c r="B373" i="5"/>
  <c r="AB2561" i="5" s="1"/>
  <c r="AC2561" i="5" s="1"/>
  <c r="B821" i="5"/>
  <c r="AB2175" i="5" s="1"/>
  <c r="AE2175" i="5" s="1"/>
  <c r="B2537" i="5"/>
  <c r="AB694" i="5" s="1"/>
  <c r="B1621" i="5"/>
  <c r="B2375" i="5"/>
  <c r="AB838" i="5" s="1"/>
  <c r="B1712" i="5"/>
  <c r="B1162" i="5"/>
  <c r="B262" i="5"/>
  <c r="AB2659" i="5" s="1"/>
  <c r="B1897" i="5"/>
  <c r="AB1246" i="5" s="1"/>
  <c r="B532" i="5"/>
  <c r="B5" i="5"/>
  <c r="AB2884" i="5" s="1"/>
  <c r="B58" i="5"/>
  <c r="AB2840" i="5" s="1"/>
  <c r="B1626" i="5"/>
  <c r="AB1471" i="5" s="1"/>
  <c r="B135" i="5"/>
  <c r="AB2773" i="5" s="1"/>
  <c r="AD2773" i="5" s="1"/>
  <c r="B1244" i="5"/>
  <c r="AB1804" i="5" s="1"/>
  <c r="AC1804" i="5" s="1"/>
  <c r="B193" i="5"/>
  <c r="AB2718" i="5" s="1"/>
  <c r="B1284" i="5"/>
  <c r="B2451" i="5"/>
  <c r="B2436" i="5"/>
  <c r="AB784" i="5" s="1"/>
  <c r="AC784" i="5" s="1"/>
  <c r="B563" i="5"/>
  <c r="AB2398" i="5" s="1"/>
  <c r="B279" i="5"/>
  <c r="AB2645" i="5" s="1"/>
  <c r="B759" i="5"/>
  <c r="B1439" i="5"/>
  <c r="AB1636" i="5" s="1"/>
  <c r="B2053" i="5"/>
  <c r="AB1119" i="5" s="1"/>
  <c r="AD1119" i="5" s="1"/>
  <c r="B1732" i="5"/>
  <c r="AB1381" i="5" s="1"/>
  <c r="B1727" i="5"/>
  <c r="AB1385" i="5" s="1"/>
  <c r="B843" i="5"/>
  <c r="AB2156" i="5" s="1"/>
  <c r="AC2156" i="5" s="1"/>
  <c r="B485" i="5"/>
  <c r="AB2463" i="5" s="1"/>
  <c r="AD2463" i="5" s="1"/>
  <c r="B1309" i="5"/>
  <c r="AB1748" i="5" s="1"/>
  <c r="B2079" i="5"/>
  <c r="B232" i="5"/>
  <c r="B1276" i="5"/>
  <c r="AB1776" i="5" s="1"/>
  <c r="B841" i="5"/>
  <c r="B2078" i="5"/>
  <c r="AB1094" i="5" s="1"/>
  <c r="B1538" i="5"/>
  <c r="AB1547" i="5" s="1"/>
  <c r="AC1547" i="5" s="1"/>
  <c r="B353" i="5"/>
  <c r="AB2579" i="5" s="1"/>
  <c r="B616" i="5"/>
  <c r="AB2350" i="5" s="1"/>
  <c r="B2590" i="5"/>
  <c r="AB655" i="5" s="1"/>
  <c r="AD655" i="5" s="1"/>
  <c r="B71" i="5"/>
  <c r="AB2829" i="5" s="1"/>
  <c r="B1170" i="5"/>
  <c r="AB1869" i="5" s="1"/>
  <c r="B1508" i="5"/>
  <c r="B1763" i="5"/>
  <c r="AB1351" i="5" s="1"/>
  <c r="B980" i="5"/>
  <c r="AB2033" i="5" s="1"/>
  <c r="B155" i="5"/>
  <c r="AB2756" i="5" s="1"/>
  <c r="B864" i="5"/>
  <c r="B1410" i="5"/>
  <c r="AB1661" i="5" s="1"/>
  <c r="B550" i="5"/>
  <c r="AB2409" i="5" s="1"/>
  <c r="B1115" i="5"/>
  <c r="AB1920" i="5" s="1"/>
  <c r="B581" i="5"/>
  <c r="B1108" i="5"/>
  <c r="B495" i="5"/>
  <c r="AB2455" i="5" s="1"/>
  <c r="B1158" i="5"/>
  <c r="AB1882" i="5" s="1"/>
  <c r="B1232" i="5"/>
  <c r="AB1816" i="5" s="1"/>
  <c r="B388" i="5"/>
  <c r="AB2549" i="5" s="1"/>
  <c r="B1456" i="5"/>
  <c r="AB1616" i="5" s="1"/>
  <c r="AD1616" i="5" s="1"/>
  <c r="B530" i="5"/>
  <c r="AB2426" i="5" s="1"/>
  <c r="B45" i="5"/>
  <c r="AB2851" i="5" s="1"/>
  <c r="B1043" i="5"/>
  <c r="AB1980" i="5" s="1"/>
  <c r="B809" i="5"/>
  <c r="AB2185" i="5" s="1"/>
  <c r="AC2185" i="5" s="1"/>
  <c r="B886" i="5"/>
  <c r="AB2116" i="5" s="1"/>
  <c r="B1380" i="5"/>
  <c r="B1453" i="5"/>
  <c r="AB1620" i="5" s="1"/>
  <c r="B81" i="5"/>
  <c r="B719" i="5"/>
  <c r="B1332" i="5"/>
  <c r="AB1727" i="5" s="1"/>
  <c r="AB1726" i="5" s="1"/>
  <c r="AC1726" i="5" s="1"/>
  <c r="B428" i="5"/>
  <c r="AB2514" i="5" s="1"/>
  <c r="AD2514" i="5" s="1"/>
  <c r="B1440" i="5"/>
  <c r="AB1635" i="5" s="1"/>
  <c r="B936" i="5"/>
  <c r="AB2073" i="5" s="1"/>
  <c r="B2231" i="5"/>
  <c r="AB960" i="5" s="1"/>
  <c r="AC960" i="5" s="1"/>
  <c r="B2118" i="5"/>
  <c r="B1188" i="5"/>
  <c r="B1901" i="5"/>
  <c r="B2387" i="5"/>
  <c r="AB827" i="5" s="1"/>
  <c r="B2361" i="5"/>
  <c r="B3074" i="5"/>
  <c r="B2792" i="5"/>
  <c r="B2615" i="5"/>
  <c r="AB613" i="5" s="1"/>
  <c r="B2480" i="5"/>
  <c r="AB746" i="5" s="1"/>
  <c r="B3089" i="5"/>
  <c r="B3077" i="5"/>
  <c r="AB189" i="5" s="1"/>
  <c r="B3159" i="5"/>
  <c r="AB121" i="5" s="1"/>
  <c r="AD121" i="5" s="1"/>
  <c r="B3112" i="5"/>
  <c r="AB159" i="5" s="1"/>
  <c r="B2872" i="5"/>
  <c r="AB357" i="5" s="1"/>
  <c r="AC357" i="5" s="1"/>
  <c r="B2999" i="5"/>
  <c r="B3004" i="5"/>
  <c r="AB250" i="5" s="1"/>
  <c r="B2613" i="5"/>
  <c r="AB615" i="5" s="1"/>
  <c r="AC615" i="5" s="1"/>
  <c r="B1877" i="5"/>
  <c r="AB1263" i="5" s="1"/>
  <c r="B2920" i="5"/>
  <c r="B3145" i="5"/>
  <c r="AB132" i="5" s="1"/>
  <c r="B3014" i="5"/>
  <c r="AB244" i="5" s="1"/>
  <c r="B2739" i="5"/>
  <c r="AB470" i="5" s="1"/>
  <c r="B2886" i="5"/>
  <c r="B2850" i="5"/>
  <c r="B2511" i="5"/>
  <c r="B2764" i="5"/>
  <c r="B1751" i="5"/>
  <c r="AB1361" i="5" s="1"/>
  <c r="B2781" i="5"/>
  <c r="B3231" i="5"/>
  <c r="B2109" i="5"/>
  <c r="AB1068" i="5" s="1"/>
  <c r="AC1068" i="5" s="1"/>
  <c r="B3091" i="5"/>
  <c r="AB176" i="5" s="1"/>
  <c r="B2310" i="5"/>
  <c r="B3079" i="5"/>
  <c r="B2927" i="5"/>
  <c r="AB306" i="5" s="1"/>
  <c r="AB305" i="5" s="1"/>
  <c r="B2140" i="5"/>
  <c r="B2325" i="5"/>
  <c r="AB885" i="5" s="1"/>
  <c r="AD885" i="5" s="1"/>
  <c r="B2790" i="5"/>
  <c r="AB422" i="5" s="1"/>
  <c r="B2196" i="5"/>
  <c r="B1829" i="5"/>
  <c r="AB1298" i="5" s="1"/>
  <c r="B3102" i="5"/>
  <c r="B2838" i="5"/>
  <c r="B2960" i="5"/>
  <c r="B3141" i="5"/>
  <c r="AB135" i="5" s="1"/>
  <c r="AC135" i="5" s="1"/>
  <c r="B2935" i="5"/>
  <c r="AB299" i="5" s="1"/>
  <c r="AD299" i="5" s="1"/>
  <c r="B2135" i="5"/>
  <c r="B2235" i="5"/>
  <c r="B2845" i="5"/>
  <c r="B2203" i="5"/>
  <c r="B3221" i="5"/>
  <c r="AB60" i="5" s="1"/>
  <c r="B2499" i="5"/>
  <c r="AB729" i="5" s="1"/>
  <c r="B2455" i="5"/>
  <c r="AB767" i="5" s="1"/>
  <c r="B3188" i="5"/>
  <c r="AB97" i="5" s="1"/>
  <c r="AD97" i="5" s="1"/>
  <c r="B3254" i="5"/>
  <c r="AB32" i="5" s="1"/>
  <c r="B2173" i="5"/>
  <c r="AB1013" i="5" s="1"/>
  <c r="AD1013" i="5" s="1"/>
  <c r="B2770" i="5"/>
  <c r="B2558" i="5"/>
  <c r="B3088" i="5"/>
  <c r="B3194" i="5"/>
  <c r="B3147" i="5"/>
  <c r="AB130" i="5" s="1"/>
  <c r="AE130" i="5" s="1"/>
  <c r="B2153" i="5"/>
  <c r="B2694" i="5"/>
  <c r="B1341" i="5"/>
  <c r="AB1720" i="5" s="1"/>
  <c r="AE1720" i="5" s="1"/>
  <c r="B2401" i="5"/>
  <c r="AB814" i="5" s="1"/>
  <c r="AC814" i="5" s="1"/>
  <c r="B1933" i="5"/>
  <c r="AB1217" i="5" s="1"/>
  <c r="B2258" i="5"/>
  <c r="B2425" i="5"/>
  <c r="AB793" i="5" s="1"/>
  <c r="B1867" i="5"/>
  <c r="AB1270" i="5" s="1"/>
  <c r="B3087" i="5"/>
  <c r="AB179" i="5" s="1"/>
  <c r="B2542" i="5"/>
  <c r="AB690" i="5" s="1"/>
  <c r="B923" i="5"/>
  <c r="AB2086" i="5" s="1"/>
  <c r="AC2086" i="5" s="1"/>
  <c r="B1432" i="5"/>
  <c r="AB1643" i="5" s="1"/>
  <c r="AC1643" i="5" s="1"/>
  <c r="B2159" i="5"/>
  <c r="B2671" i="5"/>
  <c r="B1981" i="5"/>
  <c r="B3023" i="5"/>
  <c r="B22" i="5"/>
  <c r="AB2870" i="5" s="1"/>
  <c r="AC2870" i="5" s="1"/>
  <c r="B2085" i="5"/>
  <c r="B2545" i="5"/>
  <c r="AB687" i="5" s="1"/>
  <c r="AE687" i="5" s="1"/>
  <c r="B3243" i="5"/>
  <c r="AB39" i="5" s="1"/>
  <c r="AC39" i="5" s="1"/>
  <c r="B1541" i="5"/>
  <c r="B3093" i="5"/>
  <c r="AB174" i="5" s="1"/>
  <c r="AE174" i="5" s="1"/>
  <c r="B1476" i="5"/>
  <c r="B2037" i="5"/>
  <c r="B3042" i="5"/>
  <c r="AB217" i="5" s="1"/>
  <c r="B1159" i="5"/>
  <c r="AB1877" i="5" s="1"/>
  <c r="AD1877" i="5" s="1"/>
  <c r="B814" i="5"/>
  <c r="AB2181" i="5" s="1"/>
  <c r="AC2181" i="5" s="1"/>
  <c r="B890" i="5"/>
  <c r="AB2113" i="5" s="1"/>
  <c r="B3099" i="5"/>
  <c r="AB170" i="5" s="1"/>
  <c r="B2246" i="5"/>
  <c r="B1946" i="5"/>
  <c r="AB1206" i="5" s="1"/>
  <c r="AC1206" i="5" s="1"/>
  <c r="B2003" i="5"/>
  <c r="B2050" i="5"/>
  <c r="AB1125" i="5" s="1"/>
  <c r="B780" i="5"/>
  <c r="AB2207" i="5" s="1"/>
  <c r="B2304" i="5"/>
  <c r="AB903" i="5" s="1"/>
  <c r="AE903" i="5" s="1"/>
  <c r="B1989" i="5"/>
  <c r="AB1178" i="5" s="1"/>
  <c r="AC1178" i="5" s="1"/>
  <c r="B846" i="5"/>
  <c r="B2967" i="5"/>
  <c r="B2635" i="5"/>
  <c r="B1912" i="5"/>
  <c r="B2414" i="5"/>
  <c r="AB802" i="5" s="1"/>
  <c r="B1788" i="5"/>
  <c r="B1405" i="5"/>
  <c r="AB1665" i="5" s="1"/>
  <c r="AD1665" i="5" s="1"/>
  <c r="B3152" i="5"/>
  <c r="AB126" i="5" s="1"/>
  <c r="AE126" i="5" s="1"/>
  <c r="B3258" i="5"/>
  <c r="AB29" i="5" s="1"/>
  <c r="AC29" i="5" s="1"/>
  <c r="B2746" i="5"/>
  <c r="B2684" i="5"/>
  <c r="B1685" i="5"/>
  <c r="AB1422" i="5" s="1"/>
  <c r="B683" i="5"/>
  <c r="AB2290" i="5" s="1"/>
  <c r="B2188" i="5"/>
  <c r="AB999" i="5" s="1"/>
  <c r="B3248" i="5"/>
  <c r="AB36" i="5" s="1"/>
  <c r="B2897" i="5"/>
  <c r="B2652" i="5"/>
  <c r="AB579" i="5" s="1"/>
  <c r="B1888" i="5"/>
  <c r="AB1255" i="5" s="1"/>
  <c r="B813" i="5"/>
  <c r="AB2182" i="5" s="1"/>
  <c r="AC2182" i="5" s="1"/>
  <c r="B350" i="5"/>
  <c r="AB2581" i="5" s="1"/>
  <c r="B2816" i="5"/>
  <c r="AB401" i="5" s="1"/>
  <c r="AC401" i="5" s="1"/>
  <c r="B3155" i="5"/>
  <c r="B1988" i="5"/>
  <c r="B1203" i="5"/>
  <c r="AB1841" i="5" s="1"/>
  <c r="B1654" i="5"/>
  <c r="B1637" i="5"/>
  <c r="AB1461" i="5" s="1"/>
  <c r="AB1460" i="5" s="1"/>
  <c r="AC1460" i="5" s="1"/>
  <c r="B919" i="5"/>
  <c r="AB2089" i="5" s="1"/>
  <c r="B965" i="5"/>
  <c r="B305" i="5"/>
  <c r="B208" i="5"/>
  <c r="AB2704" i="5" s="1"/>
  <c r="B10" i="5"/>
  <c r="AB2878" i="5" s="1"/>
  <c r="AE2878" i="5" s="1"/>
  <c r="B1173" i="5"/>
  <c r="AB1867" i="5" s="1"/>
  <c r="B851" i="5"/>
  <c r="AB2149" i="5" s="1"/>
  <c r="AB2148" i="5" s="1"/>
  <c r="B894" i="5"/>
  <c r="B3198" i="5"/>
  <c r="AB87" i="5" s="1"/>
  <c r="B2059" i="5"/>
  <c r="B1625" i="5"/>
  <c r="AB1472" i="5" s="1"/>
  <c r="B2021" i="5"/>
  <c r="B1543" i="5"/>
  <c r="AB1542" i="5" s="1"/>
  <c r="B662" i="5"/>
  <c r="AB2310" i="5" s="1"/>
  <c r="AE2310" i="5" s="1"/>
  <c r="B867" i="5"/>
  <c r="AB2136" i="5" s="1"/>
  <c r="AE2136" i="5" s="1"/>
  <c r="B1425" i="5"/>
  <c r="B766" i="5"/>
  <c r="AB2219" i="5" s="1"/>
  <c r="B2230" i="5"/>
  <c r="AB961" i="5" s="1"/>
  <c r="AE961" i="5" s="1"/>
  <c r="B358" i="5"/>
  <c r="B565" i="5"/>
  <c r="AB2396" i="5" s="1"/>
  <c r="B469" i="5"/>
  <c r="AB2478" i="5" s="1"/>
  <c r="AC2478" i="5" s="1"/>
  <c r="B2151" i="5"/>
  <c r="AB1032" i="5" s="1"/>
  <c r="AE1032" i="5" s="1"/>
  <c r="B959" i="5"/>
  <c r="AB2053" i="5" s="1"/>
  <c r="B1015" i="5"/>
  <c r="AB2005" i="5" s="1"/>
  <c r="B1787" i="5"/>
  <c r="AB1332" i="5" s="1"/>
  <c r="B2404" i="5"/>
  <c r="B1892" i="5"/>
  <c r="AB1252" i="5" s="1"/>
  <c r="B2665" i="5"/>
  <c r="B2314" i="5"/>
  <c r="AB894" i="5" s="1"/>
  <c r="B1479" i="5"/>
  <c r="AB1598" i="5" s="1"/>
  <c r="B2321" i="5"/>
  <c r="AB888" i="5" s="1"/>
  <c r="B2606" i="5"/>
  <c r="B979" i="5"/>
  <c r="AB2034" i="5" s="1"/>
  <c r="AE2034" i="5" s="1"/>
  <c r="B2175" i="5"/>
  <c r="B1744" i="5"/>
  <c r="AB1367" i="5" s="1"/>
  <c r="B3229" i="5"/>
  <c r="B730" i="5"/>
  <c r="AB2251" i="5" s="1"/>
  <c r="B2578" i="5"/>
  <c r="AB665" i="5" s="1"/>
  <c r="B2639" i="5"/>
  <c r="AB590" i="5" s="1"/>
  <c r="AE590" i="5" s="1"/>
  <c r="B1163" i="5"/>
  <c r="AB1876" i="5" s="1"/>
  <c r="B2761" i="5"/>
  <c r="AB448" i="5" s="1"/>
  <c r="AE448" i="5" s="1"/>
  <c r="B2933" i="5"/>
  <c r="B1282" i="5"/>
  <c r="AB1771" i="5" s="1"/>
  <c r="B2820" i="5"/>
  <c r="B2806" i="5"/>
  <c r="AB409" i="5" s="1"/>
  <c r="B525" i="5"/>
  <c r="AB2431" i="5" s="1"/>
  <c r="B379" i="5"/>
  <c r="AB2556" i="5" s="1"/>
  <c r="B243" i="5"/>
  <c r="B29" i="5"/>
  <c r="B1575" i="5"/>
  <c r="AB1516" i="5" s="1"/>
  <c r="B1918" i="5"/>
  <c r="B62" i="5"/>
  <c r="AB2837" i="5" s="1"/>
  <c r="B1422" i="5"/>
  <c r="AB1651" i="5" s="1"/>
  <c r="AE1651" i="5" s="1"/>
  <c r="B840" i="5"/>
  <c r="B255" i="5"/>
  <c r="AB2665" i="5" s="1"/>
  <c r="B831" i="5"/>
  <c r="AB2167" i="5" s="1"/>
  <c r="AE2167" i="5" s="1"/>
  <c r="B204" i="5"/>
  <c r="B1927" i="5"/>
  <c r="AB1222" i="5" s="1"/>
  <c r="B2687" i="5"/>
  <c r="B1803" i="5"/>
  <c r="AB1320" i="5" s="1"/>
  <c r="AE1320" i="5" s="1"/>
  <c r="B1387" i="5"/>
  <c r="AB1681" i="5" s="1"/>
  <c r="AC1681" i="5" s="1"/>
  <c r="B1863" i="5"/>
  <c r="AB1272" i="5" s="1"/>
  <c r="B1922" i="5"/>
  <c r="AB1225" i="5" s="1"/>
  <c r="AE1225" i="5" s="1"/>
  <c r="B1171" i="5"/>
  <c r="B1254" i="5"/>
  <c r="B2334" i="5"/>
  <c r="B763" i="5"/>
  <c r="AB2221" i="5" s="1"/>
  <c r="AB2220" i="5" s="1"/>
  <c r="AD2220" i="5" s="1"/>
  <c r="B1256" i="5"/>
  <c r="AB1794" i="5" s="1"/>
  <c r="B2909" i="5"/>
  <c r="B432" i="5"/>
  <c r="B307" i="5"/>
  <c r="AB2617" i="5" s="1"/>
  <c r="B569" i="5"/>
  <c r="AB2393" i="5" s="1"/>
  <c r="B1603" i="5"/>
  <c r="B1300" i="5"/>
  <c r="B2214" i="5"/>
  <c r="B2038" i="5"/>
  <c r="AB1135" i="5" s="1"/>
  <c r="AE1135" i="5" s="1"/>
  <c r="B2206" i="5"/>
  <c r="AB984" i="5" s="1"/>
  <c r="B1168" i="5"/>
  <c r="AB1871" i="5" s="1"/>
  <c r="AE1871" i="5" s="1"/>
  <c r="B2222" i="5"/>
  <c r="AB968" i="5" s="1"/>
  <c r="B984" i="5"/>
  <c r="AB2030" i="5" s="1"/>
  <c r="AC2030" i="5" s="1"/>
  <c r="B1306" i="5"/>
  <c r="B915" i="5"/>
  <c r="B2468" i="5"/>
  <c r="AB756" i="5" s="1"/>
  <c r="AC756" i="5" s="1"/>
  <c r="B6" i="5"/>
  <c r="AB2883" i="5" s="1"/>
  <c r="B2538" i="5"/>
  <c r="AB693" i="5" s="1"/>
  <c r="B109" i="5"/>
  <c r="B2074" i="5"/>
  <c r="B887" i="5"/>
  <c r="B1356" i="5"/>
  <c r="B2602" i="5"/>
  <c r="B3050" i="5"/>
  <c r="B781" i="5"/>
  <c r="AB2206" i="5" s="1"/>
  <c r="B450" i="5"/>
  <c r="B1557" i="5"/>
  <c r="AB1530" i="5" s="1"/>
  <c r="B2860" i="5"/>
  <c r="AB367" i="5" s="1"/>
  <c r="B1874" i="5"/>
  <c r="AB1266" i="5" s="1"/>
  <c r="B1167" i="5"/>
  <c r="AB1872" i="5" s="1"/>
  <c r="B241" i="5"/>
  <c r="AB2678" i="5" s="1"/>
  <c r="AE2678" i="5" s="1"/>
  <c r="B27" i="5"/>
  <c r="AB2866" i="5" s="1"/>
  <c r="B313" i="5"/>
  <c r="AB2612" i="5" s="1"/>
  <c r="B2344" i="5"/>
  <c r="B430" i="5"/>
  <c r="AB2512" i="5" s="1"/>
  <c r="AD2512" i="5" s="1"/>
  <c r="B2824" i="5"/>
  <c r="AB394" i="5" s="1"/>
  <c r="AC394" i="5" s="1"/>
  <c r="B2443" i="5"/>
  <c r="AB778" i="5" s="1"/>
  <c r="AD778" i="5" s="1"/>
  <c r="B1392" i="5"/>
  <c r="AB1676" i="5" s="1"/>
  <c r="B2129" i="5"/>
  <c r="B1663" i="5"/>
  <c r="AB1437" i="5" s="1"/>
  <c r="B2515" i="5"/>
  <c r="AB713" i="5" s="1"/>
  <c r="AE713" i="5" s="1"/>
  <c r="B1347" i="5"/>
  <c r="AB1715" i="5" s="1"/>
  <c r="AD1715" i="5" s="1"/>
  <c r="B1865" i="5"/>
  <c r="B175" i="5"/>
  <c r="B744" i="5"/>
  <c r="AB2238" i="5" s="1"/>
  <c r="B1616" i="5"/>
  <c r="B1844" i="5"/>
  <c r="B702" i="5"/>
  <c r="B342" i="5"/>
  <c r="B2081" i="5"/>
  <c r="B750" i="5"/>
  <c r="AB2233" i="5" s="1"/>
  <c r="B1789" i="5"/>
  <c r="B1066" i="5"/>
  <c r="AB1961" i="5" s="1"/>
  <c r="B1349" i="5"/>
  <c r="AB1713" i="5" s="1"/>
  <c r="AE1713" i="5" s="1"/>
  <c r="B1676" i="5"/>
  <c r="AB1429" i="5" s="1"/>
  <c r="B259" i="5"/>
  <c r="B2024" i="5"/>
  <c r="B149" i="5"/>
  <c r="AB2761" i="5" s="1"/>
  <c r="B953" i="5"/>
  <c r="AB2058" i="5" s="1"/>
  <c r="AE2058" i="5" s="1"/>
  <c r="B924" i="5"/>
  <c r="AB2085" i="5" s="1"/>
  <c r="AB2084" i="5" s="1"/>
  <c r="AB2083" i="5" s="1"/>
  <c r="AB2082" i="5" s="1"/>
  <c r="B1810" i="5"/>
  <c r="AB1314" i="5" s="1"/>
  <c r="AE1314" i="5" s="1"/>
  <c r="B792" i="5"/>
  <c r="AB2196" i="5" s="1"/>
  <c r="AD2196" i="5" s="1"/>
  <c r="B686" i="5"/>
  <c r="AB2288" i="5" s="1"/>
  <c r="B2134" i="5"/>
  <c r="B370" i="5"/>
  <c r="AB2564" i="5" s="1"/>
  <c r="B653" i="5"/>
  <c r="AB2318" i="5" s="1"/>
  <c r="B2788" i="5"/>
  <c r="AB424" i="5" s="1"/>
  <c r="B118" i="5"/>
  <c r="AB2789" i="5" s="1"/>
  <c r="B1545" i="5"/>
  <c r="AB1540" i="5" s="1"/>
  <c r="B2491" i="5"/>
  <c r="B1415" i="5"/>
  <c r="AB1657" i="5" s="1"/>
  <c r="B297" i="5"/>
  <c r="AB2626" i="5" s="1"/>
  <c r="AE2626" i="5" s="1"/>
  <c r="B1920" i="5"/>
  <c r="AB1227" i="5" s="1"/>
  <c r="B111" i="5"/>
  <c r="AB2795" i="5" s="1"/>
  <c r="B438" i="5"/>
  <c r="B1790" i="5"/>
  <c r="B15" i="5"/>
  <c r="AB2876" i="5" s="1"/>
  <c r="AC2876" i="5" s="1"/>
  <c r="B1191" i="5"/>
  <c r="AB1852" i="5" s="1"/>
  <c r="AE1852" i="5" s="1"/>
  <c r="B2288" i="5"/>
  <c r="B697" i="5"/>
  <c r="B1215" i="5"/>
  <c r="AB1831" i="5" s="1"/>
  <c r="B1858" i="5"/>
  <c r="B1507" i="5"/>
  <c r="AB1575" i="5" s="1"/>
  <c r="B106" i="5"/>
  <c r="AB2799" i="5" s="1"/>
  <c r="AC2799" i="5" s="1"/>
  <c r="B1067" i="5"/>
  <c r="AB1960" i="5" s="1"/>
  <c r="B993" i="5"/>
  <c r="B1947" i="5"/>
  <c r="AB1205" i="5" s="1"/>
  <c r="B101" i="5"/>
  <c r="AB2803" i="5" s="1"/>
  <c r="B755" i="5"/>
  <c r="AB2229" i="5" s="1"/>
  <c r="B1042" i="5"/>
  <c r="AB1981" i="5" s="1"/>
  <c r="B790" i="5"/>
  <c r="AB2198" i="5" s="1"/>
  <c r="B24" i="5"/>
  <c r="B690" i="5"/>
  <c r="B1360" i="5"/>
  <c r="B2237" i="5"/>
  <c r="AB955" i="5" s="1"/>
  <c r="B2573" i="5"/>
  <c r="AB670" i="5" s="1"/>
  <c r="B854" i="5"/>
  <c r="AB2147" i="5" s="1"/>
  <c r="B78" i="5"/>
  <c r="AB2823" i="5" s="1"/>
  <c r="B659" i="5"/>
  <c r="AB2313" i="5" s="1"/>
  <c r="B2830" i="5"/>
  <c r="AB389" i="5" s="1"/>
  <c r="B912" i="5"/>
  <c r="AB2094" i="5" s="1"/>
  <c r="AE2094" i="5" s="1"/>
  <c r="B1278" i="5"/>
  <c r="B918" i="5"/>
  <c r="AB2090" i="5" s="1"/>
  <c r="B601" i="5"/>
  <c r="B2007" i="5"/>
  <c r="AB1163" i="5" s="1"/>
  <c r="AD1163" i="5" s="1"/>
  <c r="B875" i="5"/>
  <c r="B381" i="5"/>
  <c r="B2132" i="5"/>
  <c r="AB1048" i="5" s="1"/>
  <c r="AC1048" i="5" s="1"/>
  <c r="B2211" i="5"/>
  <c r="AB980" i="5" s="1"/>
  <c r="B579" i="5"/>
  <c r="AB2381" i="5" s="1"/>
  <c r="B166" i="5"/>
  <c r="AB2745" i="5" s="1"/>
  <c r="AC2745" i="5" s="1"/>
  <c r="B1292" i="5"/>
  <c r="AB1764" i="5" s="1"/>
  <c r="B816" i="5"/>
  <c r="AB2179" i="5" s="1"/>
  <c r="B939" i="5"/>
  <c r="AB2071" i="5" s="1"/>
  <c r="AE2071" i="5" s="1"/>
  <c r="B658" i="5"/>
  <c r="B1000" i="5"/>
  <c r="B391" i="5"/>
  <c r="B1735" i="5"/>
  <c r="B1189" i="5"/>
  <c r="B2496" i="5"/>
  <c r="B94" i="5"/>
  <c r="AB2809" i="5" s="1"/>
  <c r="B2488" i="5"/>
  <c r="AB739" i="5" s="1"/>
  <c r="B2067" i="5"/>
  <c r="AB1103" i="5" s="1"/>
  <c r="B404" i="5"/>
  <c r="AB2534" i="5" s="1"/>
  <c r="B2705" i="5"/>
  <c r="B679" i="5"/>
  <c r="B958" i="5"/>
  <c r="AB2054" i="5" s="1"/>
  <c r="AE2054" i="5" s="1"/>
  <c r="B1668" i="5"/>
  <c r="B133" i="5"/>
  <c r="AB2775" i="5" s="1"/>
  <c r="B1176" i="5"/>
  <c r="AB1864" i="5" s="1"/>
  <c r="AD1864" i="5" s="1"/>
  <c r="B446" i="5"/>
  <c r="AB2499" i="5" s="1"/>
  <c r="AE2499" i="5" s="1"/>
  <c r="B2547" i="5"/>
  <c r="B290" i="5"/>
  <c r="B930" i="5"/>
  <c r="AB2078" i="5" s="1"/>
  <c r="B1619" i="5"/>
  <c r="AB1477" i="5" s="1"/>
  <c r="AD1477" i="5" s="1"/>
  <c r="B159" i="5"/>
  <c r="B663" i="5"/>
  <c r="B978" i="5"/>
  <c r="AB2036" i="5" s="1"/>
  <c r="B1792" i="5"/>
  <c r="AB1329" i="5" s="1"/>
  <c r="AC1329" i="5" s="1"/>
  <c r="B39" i="5"/>
  <c r="AB2856" i="5" s="1"/>
  <c r="AC2856" i="5" s="1"/>
  <c r="B192" i="5"/>
  <c r="AB2719" i="5" s="1"/>
  <c r="B207" i="5"/>
  <c r="AB2705" i="5" s="1"/>
  <c r="AC2705" i="5" s="1"/>
  <c r="B1303" i="5"/>
  <c r="AB1753" i="5" s="1"/>
  <c r="B585" i="5"/>
  <c r="AB2374" i="5" s="1"/>
  <c r="B244" i="5"/>
  <c r="B2195" i="5"/>
  <c r="AB993" i="5" s="1"/>
  <c r="B879" i="5"/>
  <c r="AB2122" i="5" s="1"/>
  <c r="B562" i="5"/>
  <c r="AB2399" i="5" s="1"/>
  <c r="B233" i="5"/>
  <c r="AB2685" i="5" s="1"/>
  <c r="AC2685" i="5" s="1"/>
  <c r="B737" i="5"/>
  <c r="B661" i="5"/>
  <c r="AB2311" i="5" s="1"/>
  <c r="AE2311" i="5" s="1"/>
  <c r="B30" i="5"/>
  <c r="B981" i="5"/>
  <c r="B970" i="5"/>
  <c r="B2099" i="5"/>
  <c r="AB1078" i="5" s="1"/>
  <c r="B225" i="5"/>
  <c r="AB2693" i="5" s="1"/>
  <c r="AC2693" i="5" s="1"/>
  <c r="B384" i="5"/>
  <c r="AB2552" i="5" s="1"/>
  <c r="AD2552" i="5" s="1"/>
  <c r="B1147" i="5"/>
  <c r="AB1892" i="5" s="1"/>
  <c r="B1077" i="5"/>
  <c r="AB1951" i="5" s="1"/>
  <c r="B817" i="5"/>
  <c r="B1804" i="5"/>
  <c r="AB1319" i="5" s="1"/>
  <c r="B1379" i="5"/>
  <c r="B1748" i="5"/>
  <c r="AB1364" i="5" s="1"/>
  <c r="B1338" i="5"/>
  <c r="AB1722" i="5" s="1"/>
  <c r="B1610" i="5"/>
  <c r="B703" i="5"/>
  <c r="AB2274" i="5" s="1"/>
  <c r="B1013" i="5"/>
  <c r="AB2007" i="5" s="1"/>
  <c r="B369" i="5"/>
  <c r="B1327" i="5"/>
  <c r="B1011" i="5"/>
  <c r="B325" i="5"/>
  <c r="AB2603" i="5" s="1"/>
  <c r="AC2603" i="5" s="1"/>
  <c r="B478" i="5"/>
  <c r="AB2469" i="5" s="1"/>
  <c r="B1854" i="5"/>
  <c r="AB1279" i="5" s="1"/>
  <c r="B713" i="5"/>
  <c r="B481" i="5"/>
  <c r="B316" i="5"/>
  <c r="AB2609" i="5" s="1"/>
  <c r="B676" i="5"/>
  <c r="AB2298" i="5" s="1"/>
  <c r="B2148" i="5"/>
  <c r="AB1035" i="5" s="1"/>
  <c r="AC1035" i="5" s="1"/>
  <c r="B1572" i="5"/>
  <c r="B1909" i="5"/>
  <c r="AB1236" i="5" s="1"/>
  <c r="B390" i="5"/>
  <c r="AB2546" i="5" s="1"/>
  <c r="B355" i="5"/>
  <c r="AB2577" i="5" s="1"/>
  <c r="B716" i="5"/>
  <c r="AB2263" i="5" s="1"/>
  <c r="AC2263" i="5" s="1"/>
  <c r="B89" i="5"/>
  <c r="AB2813" i="5" s="1"/>
  <c r="AD2813" i="5" s="1"/>
  <c r="B1835" i="5"/>
  <c r="AB1293" i="5" s="1"/>
  <c r="B1954" i="5"/>
  <c r="AB1200" i="5" s="1"/>
  <c r="AE1200" i="5" s="1"/>
  <c r="B11" i="5"/>
  <c r="AB2877" i="5" s="1"/>
  <c r="B1110" i="5"/>
  <c r="AB1924" i="5" s="1"/>
  <c r="B458" i="5"/>
  <c r="AB2488" i="5" s="1"/>
  <c r="AC2488" i="5" s="1"/>
  <c r="B1329" i="5"/>
  <c r="AB1730" i="5" s="1"/>
  <c r="AC1730" i="5" s="1"/>
  <c r="B773" i="5"/>
  <c r="AB2213" i="5" s="1"/>
  <c r="B1231" i="5"/>
  <c r="AB1817" i="5" s="1"/>
  <c r="B275" i="5"/>
  <c r="AB2648" i="5" s="1"/>
  <c r="B1212" i="5"/>
  <c r="B621" i="5"/>
  <c r="AB2346" i="5" s="1"/>
  <c r="B219" i="5"/>
  <c r="B1228" i="5"/>
  <c r="B2453" i="5"/>
  <c r="AB769" i="5" s="1"/>
  <c r="AC769" i="5" s="1"/>
  <c r="B668" i="5"/>
  <c r="AB2305" i="5" s="1"/>
  <c r="B445" i="5"/>
  <c r="AB2500" i="5" s="1"/>
  <c r="B2027" i="5"/>
  <c r="AB1144" i="5" s="1"/>
  <c r="B1409" i="5"/>
  <c r="AB1662" i="5" s="1"/>
  <c r="AD1662" i="5" s="1"/>
  <c r="B174" i="5"/>
  <c r="B677" i="5"/>
  <c r="AB2295" i="5" s="1"/>
  <c r="AE2295" i="5" s="1"/>
  <c r="B455" i="5"/>
  <c r="B910" i="5"/>
  <c r="B962" i="5"/>
  <c r="AB2049" i="5" s="1"/>
  <c r="B628" i="5"/>
  <c r="AB2340" i="5" s="1"/>
  <c r="B258" i="5"/>
  <c r="AB2662" i="5" s="1"/>
  <c r="B688" i="5"/>
  <c r="AB2286" i="5" s="1"/>
  <c r="B296" i="5"/>
  <c r="AB2627" i="5" s="1"/>
  <c r="B1587" i="5"/>
  <c r="B185" i="5"/>
  <c r="AB2726" i="5" s="1"/>
  <c r="B1209" i="5"/>
  <c r="AB1835" i="5" s="1"/>
  <c r="B1591" i="5"/>
  <c r="AB1502" i="5" s="1"/>
  <c r="B73" i="5"/>
  <c r="AB2827" i="5" s="1"/>
  <c r="B1053" i="5"/>
  <c r="AB1972" i="5" s="1"/>
  <c r="B396" i="5"/>
  <c r="AB2541" i="5" s="1"/>
  <c r="B620" i="5"/>
  <c r="AB2347" i="5" s="1"/>
  <c r="B2921" i="5"/>
  <c r="AB311" i="5" s="1"/>
  <c r="B2036" i="5"/>
  <c r="B3070" i="5"/>
  <c r="AB195" i="5" s="1"/>
  <c r="AE195" i="5" s="1"/>
  <c r="B3132" i="5"/>
  <c r="B2768" i="5"/>
  <c r="AB442" i="5" s="1"/>
  <c r="AC442" i="5" s="1"/>
  <c r="B2990" i="5"/>
  <c r="AB260" i="5" s="1"/>
  <c r="B2289" i="5"/>
  <c r="B2600" i="5"/>
  <c r="B2371" i="5"/>
  <c r="AB840" i="5" s="1"/>
  <c r="B2238" i="5"/>
  <c r="AB954" i="5" s="1"/>
  <c r="AD954" i="5" s="1"/>
  <c r="B3205" i="5"/>
  <c r="B2502" i="5"/>
  <c r="AB726" i="5" s="1"/>
  <c r="AE726" i="5" s="1"/>
  <c r="B3114" i="5"/>
  <c r="B1008" i="5"/>
  <c r="AB2011" i="5" s="1"/>
  <c r="B3244" i="5"/>
  <c r="B3011" i="5"/>
  <c r="AB245" i="5" s="1"/>
  <c r="B2881" i="5"/>
  <c r="B3075" i="5"/>
  <c r="B3002" i="5"/>
  <c r="AB252" i="5" s="1"/>
  <c r="AE252" i="5" s="1"/>
  <c r="B2797" i="5"/>
  <c r="B2457" i="5"/>
  <c r="B2941" i="5"/>
  <c r="B2821" i="5"/>
  <c r="B2300" i="5"/>
  <c r="B2964" i="5"/>
  <c r="AB279" i="5" s="1"/>
  <c r="B2020" i="5"/>
  <c r="AB1152" i="5" s="1"/>
  <c r="B2631" i="5"/>
  <c r="B2906" i="5"/>
  <c r="AB327" i="5" s="1"/>
  <c r="B3000" i="5"/>
  <c r="AB254" i="5" s="1"/>
  <c r="AE254" i="5" s="1"/>
  <c r="B2982" i="5"/>
  <c r="AB267" i="5" s="1"/>
  <c r="B2962" i="5"/>
  <c r="AB281" i="5" s="1"/>
  <c r="AE281" i="5" s="1"/>
  <c r="B2722" i="5"/>
  <c r="AB487" i="5" s="1"/>
  <c r="B2724" i="5"/>
  <c r="B2477" i="5"/>
  <c r="AB748" i="5" s="1"/>
  <c r="AC748" i="5" s="1"/>
  <c r="B1903" i="5"/>
  <c r="AB1241" i="5" s="1"/>
  <c r="B2835" i="5"/>
  <c r="AB385" i="5" s="1"/>
  <c r="B3044" i="5"/>
  <c r="B2733" i="5"/>
  <c r="AB475" i="5" s="1"/>
  <c r="B3108" i="5"/>
  <c r="B2801" i="5"/>
  <c r="AB412" i="5" s="1"/>
  <c r="AC412" i="5" s="1"/>
  <c r="B2865" i="5"/>
  <c r="AB363" i="5" s="1"/>
  <c r="AC363" i="5" s="1"/>
  <c r="B1408" i="5"/>
  <c r="AB1663" i="5" s="1"/>
  <c r="AD1663" i="5" s="1"/>
  <c r="B2707" i="5"/>
  <c r="AB500" i="5" s="1"/>
  <c r="B2912" i="5"/>
  <c r="AB322" i="5" s="1"/>
  <c r="B1489" i="5"/>
  <c r="AB1590" i="5" s="1"/>
  <c r="B2940" i="5"/>
  <c r="B2486" i="5"/>
  <c r="AB741" i="5" s="1"/>
  <c r="AC741" i="5" s="1"/>
  <c r="B2071" i="5"/>
  <c r="AB1101" i="5" s="1"/>
  <c r="AE1101" i="5" s="1"/>
  <c r="B2400" i="5"/>
  <c r="AB815" i="5" s="1"/>
  <c r="B2832" i="5"/>
  <c r="B2980" i="5"/>
  <c r="B2994" i="5"/>
  <c r="AB258" i="5" s="1"/>
  <c r="B2911" i="5"/>
  <c r="AB323" i="5" s="1"/>
  <c r="B3139" i="5"/>
  <c r="AB137" i="5" s="1"/>
  <c r="B2760" i="5"/>
  <c r="AB449" i="5" s="1"/>
  <c r="B2934" i="5"/>
  <c r="B2266" i="5"/>
  <c r="AB931" i="5" s="1"/>
  <c r="AE931" i="5" s="1"/>
  <c r="B2798" i="5"/>
  <c r="AB415" i="5" s="1"/>
  <c r="AE415" i="5" s="1"/>
  <c r="B1689" i="5"/>
  <c r="B1875" i="5"/>
  <c r="AB1265" i="5" s="1"/>
  <c r="B2464" i="5"/>
  <c r="AB759" i="5" s="1"/>
  <c r="B2595" i="5"/>
  <c r="B2294" i="5"/>
  <c r="B2271" i="5"/>
  <c r="B2504" i="5"/>
  <c r="AB724" i="5" s="1"/>
  <c r="B2715" i="5"/>
  <c r="AB493" i="5" s="1"/>
  <c r="B1583" i="5"/>
  <c r="AB1509" i="5" s="1"/>
  <c r="AD1509" i="5" s="1"/>
  <c r="B2010" i="5"/>
  <c r="B1353" i="5"/>
  <c r="AB1709" i="5" s="1"/>
  <c r="B1925" i="5"/>
  <c r="B2363" i="5"/>
  <c r="AB847" i="5" s="1"/>
  <c r="B1815" i="5"/>
  <c r="AB1310" i="5" s="1"/>
  <c r="B2877" i="5"/>
  <c r="AB353" i="5" s="1"/>
  <c r="AD353" i="5" s="1"/>
  <c r="B771" i="5"/>
  <c r="B1707" i="5"/>
  <c r="B2747" i="5"/>
  <c r="AB460" i="5" s="1"/>
  <c r="B3097" i="5"/>
  <c r="AB172" i="5" s="1"/>
  <c r="AE172" i="5" s="1"/>
  <c r="B2536" i="5"/>
  <c r="AB695" i="5" s="1"/>
  <c r="B1932" i="5"/>
  <c r="B2309" i="5"/>
  <c r="AB898" i="5" s="1"/>
  <c r="B2501" i="5"/>
  <c r="B3116" i="5"/>
  <c r="AB156" i="5" s="1"/>
  <c r="AC156" i="5" s="1"/>
  <c r="B1565" i="5"/>
  <c r="B3160" i="5"/>
  <c r="B2257" i="5"/>
  <c r="AB938" i="5" s="1"/>
  <c r="AD938" i="5" s="1"/>
  <c r="B96" i="5"/>
  <c r="AB2807" i="5" s="1"/>
  <c r="B2474" i="5"/>
  <c r="AB751" i="5" s="1"/>
  <c r="AD751" i="5" s="1"/>
  <c r="B2791" i="5"/>
  <c r="B1884" i="5"/>
  <c r="B704" i="5"/>
  <c r="AB2273" i="5" s="1"/>
  <c r="AC2273" i="5" s="1"/>
  <c r="B2093" i="5"/>
  <c r="AB1083" i="5" s="1"/>
  <c r="AC1083" i="5" s="1"/>
  <c r="B1928" i="5"/>
  <c r="AB1220" i="5" s="1"/>
  <c r="AC1220" i="5" s="1"/>
  <c r="B1745" i="5"/>
  <c r="AB1366" i="5" s="1"/>
  <c r="AE1366" i="5" s="1"/>
  <c r="B2192" i="5"/>
  <c r="AB996" i="5" s="1"/>
  <c r="AE996" i="5" s="1"/>
  <c r="B1929" i="5"/>
  <c r="AB1219" i="5" s="1"/>
  <c r="B3181" i="5"/>
  <c r="AB103" i="5" s="1"/>
  <c r="AE103" i="5" s="1"/>
  <c r="B2888" i="5"/>
  <c r="AB344" i="5" s="1"/>
  <c r="AC344" i="5" s="1"/>
  <c r="B2245" i="5"/>
  <c r="AB948" i="5" s="1"/>
  <c r="AE948" i="5" s="1"/>
  <c r="B2727" i="5"/>
  <c r="AB480" i="5" s="1"/>
  <c r="B2955" i="5"/>
  <c r="B2383" i="5"/>
  <c r="AB831" i="5" s="1"/>
  <c r="AB830" i="5" s="1"/>
  <c r="B1889" i="5"/>
  <c r="AB1254" i="5" s="1"/>
  <c r="AD1254" i="5" s="1"/>
  <c r="B2693" i="5"/>
  <c r="B2012" i="5"/>
  <c r="AB1159" i="5" s="1"/>
  <c r="B2734" i="5"/>
  <c r="AB474" i="5" s="1"/>
  <c r="B2434" i="5"/>
  <c r="B2465" i="5"/>
  <c r="AB758" i="5" s="1"/>
  <c r="B1957" i="5"/>
  <c r="B2965" i="5"/>
  <c r="AB278" i="5" s="1"/>
  <c r="B2957" i="5"/>
  <c r="AB284" i="5" s="1"/>
  <c r="B2254" i="5"/>
  <c r="AB941" i="5" s="1"/>
  <c r="AC941" i="5" s="1"/>
  <c r="B2651" i="5"/>
  <c r="AB580" i="5" s="1"/>
  <c r="AC580" i="5" s="1"/>
  <c r="B2162" i="5"/>
  <c r="AB1022" i="5" s="1"/>
  <c r="B1024" i="5"/>
  <c r="AB1997" i="5" s="1"/>
  <c r="AD1997" i="5" s="1"/>
  <c r="B872" i="5"/>
  <c r="B1071" i="5"/>
  <c r="AB1957" i="5" s="1"/>
  <c r="AC1957" i="5" s="1"/>
  <c r="B1310" i="5"/>
  <c r="AB1747" i="5" s="1"/>
  <c r="AD1747" i="5" s="1"/>
  <c r="B2217" i="5"/>
  <c r="AB974" i="5" s="1"/>
  <c r="B1955" i="5"/>
  <c r="AB1199" i="5" s="1"/>
  <c r="B1779" i="5"/>
  <c r="AB1339" i="5" s="1"/>
  <c r="AD1339" i="5" s="1"/>
  <c r="B2490" i="5"/>
  <c r="B322" i="5"/>
  <c r="AB2605" i="5" s="1"/>
  <c r="AD2605" i="5" s="1"/>
  <c r="B1564" i="5"/>
  <c r="B1935" i="5"/>
  <c r="AB1213" i="5" s="1"/>
  <c r="B2987" i="5"/>
  <c r="AB263" i="5" s="1"/>
  <c r="AD263" i="5" s="1"/>
  <c r="B505" i="5"/>
  <c r="B1060" i="5"/>
  <c r="AB1966" i="5" s="1"/>
  <c r="AD1966" i="5" s="1"/>
  <c r="B1234" i="5"/>
  <c r="B1959" i="5"/>
  <c r="AB1197" i="5" s="1"/>
  <c r="B870" i="5"/>
  <c r="AB2130" i="5" s="1"/>
  <c r="AD2130" i="5" s="1"/>
  <c r="B1119" i="5"/>
  <c r="B1076" i="5"/>
  <c r="AB1952" i="5" s="1"/>
  <c r="B1529" i="5"/>
  <c r="B2416" i="5"/>
  <c r="B756" i="5"/>
  <c r="AB2227" i="5" s="1"/>
  <c r="B521" i="5"/>
  <c r="B56" i="5"/>
  <c r="AB2842" i="5" s="1"/>
  <c r="B2341" i="5"/>
  <c r="B827" i="5"/>
  <c r="AB2170" i="5" s="1"/>
  <c r="AC2170" i="5" s="1"/>
  <c r="B1464" i="5"/>
  <c r="B2280" i="5"/>
  <c r="AB924" i="5" s="1"/>
  <c r="B654" i="5"/>
  <c r="AB2317" i="5" s="1"/>
  <c r="B3034" i="5"/>
  <c r="B2360" i="5"/>
  <c r="B1345" i="5"/>
  <c r="B1993" i="5"/>
  <c r="AB1175" i="5" s="1"/>
  <c r="AC1175" i="5" s="1"/>
  <c r="B1601" i="5"/>
  <c r="AB1492" i="5" s="1"/>
  <c r="B2429" i="5"/>
  <c r="AB790" i="5" s="1"/>
  <c r="B440" i="5"/>
  <c r="AB2504" i="5" s="1"/>
  <c r="AD2504" i="5" s="1"/>
  <c r="B115" i="5"/>
  <c r="B1222" i="5"/>
  <c r="B2114" i="5"/>
  <c r="AB1064" i="5" s="1"/>
  <c r="AD1064" i="5" s="1"/>
  <c r="B443" i="5"/>
  <c r="B1657" i="5"/>
  <c r="AB1442" i="5" s="1"/>
  <c r="AE1442" i="5" s="1"/>
  <c r="B1765" i="5"/>
  <c r="B2379" i="5"/>
  <c r="B1087" i="5"/>
  <c r="AB1941" i="5" s="1"/>
  <c r="AC1941" i="5" s="1"/>
  <c r="B849" i="5"/>
  <c r="AB2151" i="5" s="1"/>
  <c r="AE2151" i="5" s="1"/>
  <c r="B1084" i="5"/>
  <c r="B926" i="5"/>
  <c r="B1592" i="5"/>
  <c r="AB1501" i="5" s="1"/>
  <c r="AB1500" i="5" s="1"/>
  <c r="AC1500" i="5" s="1"/>
  <c r="B1413" i="5"/>
  <c r="B301" i="5"/>
  <c r="AB2622" i="5" s="1"/>
  <c r="AC2622" i="5" s="1"/>
  <c r="B2765" i="5"/>
  <c r="AB445" i="5" s="1"/>
  <c r="AC445" i="5" s="1"/>
  <c r="B1916" i="5"/>
  <c r="AB1230" i="5" s="1"/>
  <c r="B698" i="5"/>
  <c r="AB2278" i="5" s="1"/>
  <c r="B2301" i="5"/>
  <c r="AB906" i="5" s="1"/>
  <c r="B834" i="5"/>
  <c r="B491" i="5"/>
  <c r="AB2458" i="5" s="1"/>
  <c r="B2064" i="5"/>
  <c r="B1285" i="5"/>
  <c r="B1426" i="5"/>
  <c r="AB1648" i="5" s="1"/>
  <c r="B124" i="5"/>
  <c r="AB2782" i="5" s="1"/>
  <c r="B819" i="5"/>
  <c r="AB2177" i="5" s="1"/>
  <c r="B2834" i="5"/>
  <c r="AB386" i="5" s="1"/>
  <c r="B2841" i="5"/>
  <c r="AB380" i="5" s="1"/>
  <c r="B1258" i="5"/>
  <c r="AB1792" i="5" s="1"/>
  <c r="B2430" i="5"/>
  <c r="AB789" i="5" s="1"/>
  <c r="AD789" i="5" s="1"/>
  <c r="B2247" i="5"/>
  <c r="B463" i="5"/>
  <c r="AB2483" i="5" s="1"/>
  <c r="B2189" i="5"/>
  <c r="AB998" i="5" s="1"/>
  <c r="B2055" i="5"/>
  <c r="B1880" i="5"/>
  <c r="AB1262" i="5" s="1"/>
  <c r="AD1262" i="5" s="1"/>
  <c r="B1579" i="5"/>
  <c r="AB1513" i="5" s="1"/>
  <c r="B1872" i="5"/>
  <c r="B2154" i="5"/>
  <c r="AB1030" i="5" s="1"/>
  <c r="B593" i="5"/>
  <c r="AB2367" i="5" s="1"/>
  <c r="AC2367" i="5" s="1"/>
  <c r="B2377" i="5"/>
  <c r="AB836" i="5" s="1"/>
  <c r="B2847" i="5"/>
  <c r="AB375" i="5" s="1"/>
  <c r="B1045" i="5"/>
  <c r="B1563" i="5"/>
  <c r="AB1525" i="5" s="1"/>
  <c r="B1584" i="5"/>
  <c r="AB1508" i="5" s="1"/>
  <c r="B2299" i="5"/>
  <c r="B2146" i="5"/>
  <c r="B1994" i="5"/>
  <c r="AB1174" i="5" s="1"/>
  <c r="B90" i="5"/>
  <c r="AB2812" i="5" s="1"/>
  <c r="AB2811" i="5" s="1"/>
  <c r="AC2811" i="5" s="1"/>
  <c r="B1445" i="5"/>
  <c r="AB1631" i="5" s="1"/>
  <c r="AC1631" i="5" s="1"/>
  <c r="B1037" i="5"/>
  <c r="AB1986" i="5" s="1"/>
  <c r="AD1986" i="5" s="1"/>
  <c r="B1026" i="5"/>
  <c r="AB1995" i="5" s="1"/>
  <c r="B1298" i="5"/>
  <c r="AB1758" i="5" s="1"/>
  <c r="AD1758" i="5" s="1"/>
  <c r="B2186" i="5"/>
  <c r="AB1001" i="5" s="1"/>
  <c r="AC1001" i="5" s="1"/>
  <c r="B1080" i="5"/>
  <c r="AB1947" i="5" s="1"/>
  <c r="B2528" i="5"/>
  <c r="B1652" i="5"/>
  <c r="AB1446" i="5" s="1"/>
  <c r="B2789" i="5"/>
  <c r="AB423" i="5" s="1"/>
  <c r="AC423" i="5" s="1"/>
  <c r="B606" i="5"/>
  <c r="AB2358" i="5" s="1"/>
  <c r="B138" i="5"/>
  <c r="AB2771" i="5" s="1"/>
  <c r="AE2771" i="5" s="1"/>
  <c r="B98" i="5"/>
  <c r="B1861" i="5"/>
  <c r="AB1274" i="5" s="1"/>
  <c r="B2580" i="5"/>
  <c r="AB663" i="5" s="1"/>
  <c r="B2682" i="5"/>
  <c r="B1585" i="5"/>
  <c r="AB1507" i="5" s="1"/>
  <c r="B2614" i="5"/>
  <c r="AB614" i="5" s="1"/>
  <c r="B1048" i="5"/>
  <c r="AB1976" i="5" s="1"/>
  <c r="B1041" i="5"/>
  <c r="AB1982" i="5" s="1"/>
  <c r="B2777" i="5"/>
  <c r="AB434" i="5" s="1"/>
  <c r="AC434" i="5" s="1"/>
  <c r="B188" i="5"/>
  <c r="B1845" i="5"/>
  <c r="AB1286" i="5" s="1"/>
  <c r="B905" i="5"/>
  <c r="B2364" i="5"/>
  <c r="AB846" i="5" s="1"/>
  <c r="AE846" i="5" s="1"/>
  <c r="B65" i="5"/>
  <c r="AB2835" i="5" s="1"/>
  <c r="AD2835" i="5" s="1"/>
  <c r="B1267" i="5"/>
  <c r="AB1784" i="5" s="1"/>
  <c r="B2225" i="5"/>
  <c r="AB966" i="5" s="1"/>
  <c r="B482" i="5"/>
  <c r="B117" i="5"/>
  <c r="AB2790" i="5" s="1"/>
  <c r="B2112" i="5"/>
  <c r="B2675" i="5"/>
  <c r="B938" i="5"/>
  <c r="B2057" i="5"/>
  <c r="AB1113" i="5" s="1"/>
  <c r="AC1113" i="5" s="1"/>
  <c r="B1517" i="5"/>
  <c r="AB1566" i="5" s="1"/>
  <c r="B1378" i="5"/>
  <c r="B1633" i="5"/>
  <c r="B95" i="5"/>
  <c r="AB2808" i="5" s="1"/>
  <c r="B992" i="5"/>
  <c r="AB2023" i="5" s="1"/>
  <c r="B1496" i="5"/>
  <c r="AB1584" i="5" s="1"/>
  <c r="B1265" i="5"/>
  <c r="B146" i="5"/>
  <c r="AB2763" i="5" s="1"/>
  <c r="B991" i="5"/>
  <c r="AB2024" i="5" s="1"/>
  <c r="B902" i="5"/>
  <c r="AB2103" i="5" s="1"/>
  <c r="B2026" i="5"/>
  <c r="AB1145" i="5" s="1"/>
  <c r="AD1145" i="5" s="1"/>
  <c r="B1283" i="5"/>
  <c r="B632" i="5"/>
  <c r="AB2337" i="5" s="1"/>
  <c r="AB2336" i="5" s="1"/>
  <c r="AB2335" i="5" s="1"/>
  <c r="AB2334" i="5" s="1"/>
  <c r="B1020" i="5"/>
  <c r="AB2000" i="5" s="1"/>
  <c r="B1791" i="5"/>
  <c r="AB1330" i="5" s="1"/>
  <c r="B1598" i="5"/>
  <c r="AB1496" i="5" s="1"/>
  <c r="B975" i="5"/>
  <c r="AB2038" i="5" s="1"/>
  <c r="B382" i="5"/>
  <c r="AB2554" i="5" s="1"/>
  <c r="B1911" i="5"/>
  <c r="AB1234" i="5" s="1"/>
  <c r="B605" i="5"/>
  <c r="AB2359" i="5" s="1"/>
  <c r="B1703" i="5"/>
  <c r="AB1407" i="5" s="1"/>
  <c r="B236" i="5"/>
  <c r="AB2682" i="5" s="1"/>
  <c r="B1480" i="5"/>
  <c r="B336" i="5"/>
  <c r="B673" i="5"/>
  <c r="AB2300" i="5" s="1"/>
  <c r="B2015" i="5"/>
  <c r="B1885" i="5"/>
  <c r="B1805" i="5"/>
  <c r="AB1318" i="5" s="1"/>
  <c r="B1331" i="5"/>
  <c r="AB1728" i="5" s="1"/>
  <c r="B1279" i="5"/>
  <c r="AB1774" i="5" s="1"/>
  <c r="B1985" i="5"/>
  <c r="B8" i="5"/>
  <c r="AB2880" i="5" s="1"/>
  <c r="B998" i="5"/>
  <c r="AB2019" i="5" s="1"/>
  <c r="B1138" i="5"/>
  <c r="AB1900" i="5" s="1"/>
  <c r="B389" i="5"/>
  <c r="AB2547" i="5" s="1"/>
  <c r="B1169" i="5"/>
  <c r="AB1870" i="5" s="1"/>
  <c r="B201" i="5"/>
  <c r="AB2710" i="5" s="1"/>
  <c r="B1961" i="5"/>
  <c r="AB1195" i="5" s="1"/>
  <c r="AC1195" i="5" s="1"/>
  <c r="B2622" i="5"/>
  <c r="AB607" i="5" s="1"/>
  <c r="AB606" i="5" s="1"/>
  <c r="B643" i="5"/>
  <c r="AB2326" i="5" s="1"/>
  <c r="AE2326" i="5" s="1"/>
  <c r="B1462" i="5"/>
  <c r="AB1610" i="5" s="1"/>
  <c r="B493" i="5"/>
  <c r="B1784" i="5"/>
  <c r="AB1335" i="5" s="1"/>
  <c r="B1690" i="5"/>
  <c r="B2462" i="5"/>
  <c r="B91" i="5"/>
  <c r="B327" i="5"/>
  <c r="AB2601" i="5" s="1"/>
  <c r="B885" i="5"/>
  <c r="AB2117" i="5" s="1"/>
  <c r="AC2117" i="5" s="1"/>
  <c r="B335" i="5"/>
  <c r="B898" i="5"/>
  <c r="AB2106" i="5" s="1"/>
  <c r="AC2106" i="5" s="1"/>
  <c r="B1083" i="5"/>
  <c r="AB1944" i="5" s="1"/>
  <c r="B483" i="5"/>
  <c r="AB2465" i="5" s="1"/>
  <c r="AE2465" i="5" s="1"/>
  <c r="B1646" i="5"/>
  <c r="AB1452" i="5" s="1"/>
  <c r="B2197" i="5"/>
  <c r="B907" i="5"/>
  <c r="AB2099" i="5" s="1"/>
  <c r="AD2099" i="5" s="1"/>
  <c r="B1488" i="5"/>
  <c r="AB1591" i="5" s="1"/>
  <c r="AE1591" i="5" s="1"/>
  <c r="B330" i="5"/>
  <c r="B1786" i="5"/>
  <c r="AB1333" i="5" s="1"/>
  <c r="B125" i="5"/>
  <c r="B142" i="5"/>
  <c r="B888" i="5"/>
  <c r="B1313" i="5"/>
  <c r="AB1745" i="5" s="1"/>
  <c r="B1377" i="5"/>
  <c r="B222" i="5"/>
  <c r="B242" i="5"/>
  <c r="AB2677" i="5" s="1"/>
  <c r="AB2676" i="5" s="1"/>
  <c r="AE2676" i="5" s="1"/>
  <c r="B548" i="5"/>
  <c r="B1837" i="5"/>
  <c r="B40" i="5"/>
  <c r="AB2855" i="5" s="1"/>
  <c r="AB2854" i="5" s="1"/>
  <c r="B1151" i="5"/>
  <c r="AB1889" i="5" s="1"/>
  <c r="B1952" i="5"/>
  <c r="AB1202" i="5" s="1"/>
  <c r="AD1202" i="5" s="1"/>
  <c r="B9" i="5"/>
  <c r="AB2879" i="5" s="1"/>
  <c r="B3256" i="5"/>
  <c r="B257" i="5"/>
  <c r="AB2663" i="5" s="1"/>
  <c r="B2041" i="5"/>
  <c r="AB1132" i="5" s="1"/>
  <c r="B37" i="5"/>
  <c r="B1007" i="5"/>
  <c r="AB2012" i="5" s="1"/>
  <c r="B102" i="5"/>
  <c r="AB2802" i="5" s="1"/>
  <c r="AD2802" i="5" s="1"/>
  <c r="B696" i="5"/>
  <c r="B494" i="5"/>
  <c r="B706" i="5"/>
  <c r="AB2271" i="5" s="1"/>
  <c r="B2618" i="5"/>
  <c r="B1535" i="5"/>
  <c r="B2721" i="5"/>
  <c r="AB488" i="5" s="1"/>
  <c r="B1179" i="5"/>
  <c r="AB1862" i="5" s="1"/>
  <c r="B1125" i="5"/>
  <c r="B942" i="5"/>
  <c r="AB2068" i="5" s="1"/>
  <c r="B1484" i="5"/>
  <c r="AB1594" i="5" s="1"/>
  <c r="AD1594" i="5" s="1"/>
  <c r="B490" i="5"/>
  <c r="AB2459" i="5" s="1"/>
  <c r="B1031" i="5"/>
  <c r="AB1991" i="5" s="1"/>
  <c r="B395" i="5"/>
  <c r="AB2542" i="5" s="1"/>
  <c r="B2582" i="5"/>
  <c r="B1630" i="5"/>
  <c r="AB1468" i="5" s="1"/>
  <c r="AD1468" i="5" s="1"/>
  <c r="B1969" i="5"/>
  <c r="AB1189" i="5" s="1"/>
  <c r="AD1189" i="5" s="1"/>
  <c r="B1124" i="5"/>
  <c r="AB1912" i="5" s="1"/>
  <c r="B920" i="5"/>
  <c r="AB2088" i="5" s="1"/>
  <c r="B1721" i="5"/>
  <c r="AB1390" i="5" s="1"/>
  <c r="AD1390" i="5" s="1"/>
  <c r="B1455" i="5"/>
  <c r="AB1617" i="5" s="1"/>
  <c r="AD1617" i="5" s="1"/>
  <c r="B1970" i="5"/>
  <c r="AB1188" i="5" s="1"/>
  <c r="B240" i="5"/>
  <c r="AB2679" i="5" s="1"/>
  <c r="AD2679" i="5" s="1"/>
  <c r="B2648" i="5"/>
  <c r="B407" i="5"/>
  <c r="AB2531" i="5" s="1"/>
  <c r="B2744" i="5"/>
  <c r="B1617" i="5"/>
  <c r="AB1479" i="5" s="1"/>
  <c r="B221" i="5"/>
  <c r="B1661" i="5"/>
  <c r="AB1439" i="5" s="1"/>
  <c r="AE1439" i="5" s="1"/>
  <c r="B724" i="5"/>
  <c r="AB2256" i="5" s="1"/>
  <c r="B287" i="5"/>
  <c r="AB2634" i="5" s="1"/>
  <c r="B1214" i="5"/>
  <c r="AB1832" i="5" s="1"/>
  <c r="AC1832" i="5" s="1"/>
  <c r="B1034" i="5"/>
  <c r="B960" i="5"/>
  <c r="AB2051" i="5" s="1"/>
  <c r="B2415" i="5"/>
  <c r="B72" i="5"/>
  <c r="AB2828" i="5" s="1"/>
  <c r="B1371" i="5"/>
  <c r="AB1692" i="5" s="1"/>
  <c r="B16" i="5"/>
  <c r="AB2875" i="5" s="1"/>
  <c r="B1606" i="5"/>
  <c r="AB1488" i="5" s="1"/>
  <c r="AD1488" i="5" s="1"/>
  <c r="B1250" i="5"/>
  <c r="AB1799" i="5" s="1"/>
  <c r="B1466" i="5"/>
  <c r="AB1609" i="5" s="1"/>
  <c r="AC1609" i="5" s="1"/>
  <c r="B538" i="5"/>
  <c r="B552" i="5"/>
  <c r="AB2407" i="5" s="1"/>
  <c r="B452" i="5"/>
  <c r="AB2494" i="5" s="1"/>
  <c r="B2650" i="5"/>
  <c r="AB581" i="5" s="1"/>
  <c r="AD581" i="5" s="1"/>
  <c r="B496" i="5"/>
  <c r="AB2454" i="5" s="1"/>
  <c r="AC2454" i="5" s="1"/>
  <c r="B1078" i="5"/>
  <c r="AB1950" i="5" s="1"/>
  <c r="AD1950" i="5" s="1"/>
  <c r="B1492" i="5"/>
  <c r="B76" i="5"/>
  <c r="AB2825" i="5" s="1"/>
  <c r="AC2825" i="5" s="1"/>
  <c r="B459" i="5"/>
  <c r="B3043" i="5"/>
  <c r="AB216" i="5" s="1"/>
  <c r="AD216" i="5" s="1"/>
  <c r="B1743" i="5"/>
  <c r="AB1368" i="5" s="1"/>
  <c r="B684" i="5"/>
  <c r="B537" i="5"/>
  <c r="B1465" i="5"/>
  <c r="B928" i="5"/>
  <c r="AB2080" i="5" s="1"/>
  <c r="B34" i="5"/>
  <c r="AB2859" i="5" s="1"/>
  <c r="AD2859" i="5" s="1"/>
  <c r="B145" i="5"/>
  <c r="AB2764" i="5" s="1"/>
  <c r="B740" i="5"/>
  <c r="AB2241" i="5" s="1"/>
  <c r="B86" i="5"/>
  <c r="B937" i="5"/>
  <c r="B988" i="5"/>
  <c r="B411" i="5"/>
  <c r="AB2529" i="5" s="1"/>
  <c r="B165" i="5"/>
  <c r="AB2746" i="5" s="1"/>
  <c r="AE2746" i="5" s="1"/>
  <c r="B2440" i="5"/>
  <c r="B647" i="5"/>
  <c r="AB2323" i="5" s="1"/>
  <c r="B2035" i="5"/>
  <c r="AB1137" i="5" s="1"/>
  <c r="B955" i="5"/>
  <c r="B951" i="5"/>
  <c r="AB2061" i="5" s="1"/>
  <c r="B444" i="5"/>
  <c r="B692" i="5"/>
  <c r="AB2282" i="5" s="1"/>
  <c r="B1942" i="5"/>
  <c r="AB1208" i="5" s="1"/>
  <c r="B457" i="5"/>
  <c r="AB2489" i="5" s="1"/>
  <c r="B403" i="5"/>
  <c r="B753" i="5"/>
  <c r="B520" i="5"/>
  <c r="B163" i="5"/>
  <c r="B114" i="5"/>
  <c r="AB2792" i="5" s="1"/>
  <c r="B367" i="5"/>
  <c r="AB2566" i="5" s="1"/>
  <c r="B701" i="5"/>
  <c r="B1317" i="5"/>
  <c r="B3134" i="5"/>
  <c r="AB141" i="5" s="1"/>
  <c r="B26" i="5"/>
  <c r="AB2867" i="5" s="1"/>
  <c r="B312" i="5"/>
  <c r="B168" i="5"/>
  <c r="AB2743" i="5" s="1"/>
  <c r="AE2743" i="5" s="1"/>
  <c r="B426" i="5"/>
  <c r="B487" i="5"/>
  <c r="B1266" i="5"/>
  <c r="B230" i="5"/>
  <c r="AB2688" i="5" s="1"/>
  <c r="B2091" i="5"/>
  <c r="B1079" i="5"/>
  <c r="B348" i="5"/>
  <c r="AB2583" i="5" s="1"/>
  <c r="B1178" i="5"/>
  <c r="B644" i="5"/>
  <c r="AB2325" i="5" s="1"/>
  <c r="B1141" i="5"/>
  <c r="AB1897" i="5" s="1"/>
  <c r="AC1897" i="5" s="1"/>
  <c r="B477" i="5"/>
  <c r="AB2470" i="5" s="1"/>
  <c r="B1605" i="5"/>
  <c r="AB1489" i="5" s="1"/>
  <c r="B798" i="5"/>
  <c r="B218" i="5"/>
  <c r="AB2696" i="5" s="1"/>
  <c r="B591" i="5"/>
  <c r="AB2369" i="5" s="1"/>
  <c r="B1424" i="5"/>
  <c r="B198" i="5"/>
  <c r="B556" i="5"/>
  <c r="AB2404" i="5" s="1"/>
  <c r="B2891" i="5"/>
  <c r="AB341" i="5" s="1"/>
  <c r="B2783" i="5"/>
  <c r="AB428" i="5" s="1"/>
  <c r="B3084" i="5"/>
  <c r="B2802" i="5"/>
  <c r="B2070" i="5"/>
  <c r="B3072" i="5"/>
  <c r="AB193" i="5" s="1"/>
  <c r="AE193" i="5" s="1"/>
  <c r="B3045" i="5"/>
  <c r="B1573" i="5"/>
  <c r="AB1518" i="5" s="1"/>
  <c r="B2562" i="5"/>
  <c r="AB677" i="5" s="1"/>
  <c r="AE677" i="5" s="1"/>
  <c r="B2422" i="5"/>
  <c r="B2656" i="5"/>
  <c r="AB576" i="5" s="1"/>
  <c r="B3028" i="5"/>
  <c r="B2514" i="5"/>
  <c r="AB714" i="5" s="1"/>
  <c r="B2608" i="5"/>
  <c r="B2358" i="5"/>
  <c r="AB851" i="5" s="1"/>
  <c r="B2527" i="5"/>
  <c r="AB703" i="5" s="1"/>
  <c r="B1289" i="5"/>
  <c r="B3018" i="5"/>
  <c r="B3100" i="5"/>
  <c r="AB169" i="5" s="1"/>
  <c r="B2889" i="5"/>
  <c r="AB343" i="5" s="1"/>
  <c r="B2073" i="5"/>
  <c r="B3222" i="5"/>
  <c r="AB59" i="5" s="1"/>
  <c r="AC59" i="5" s="1"/>
  <c r="B2874" i="5"/>
  <c r="B3197" i="5"/>
  <c r="AB88" i="5" s="1"/>
  <c r="B1725" i="5"/>
  <c r="AB1387" i="5" s="1"/>
  <c r="AC1387" i="5" s="1"/>
  <c r="B1230" i="5"/>
  <c r="AB1818" i="5" s="1"/>
  <c r="AC1818" i="5" s="1"/>
  <c r="B1950" i="5"/>
  <c r="B2757" i="5"/>
  <c r="B1711" i="5"/>
  <c r="AB1399" i="5" s="1"/>
  <c r="AE1399" i="5" s="1"/>
  <c r="B2776" i="5"/>
  <c r="B2396" i="5"/>
  <c r="AB818" i="5" s="1"/>
  <c r="B3032" i="5"/>
  <c r="AB227" i="5" s="1"/>
  <c r="B3133" i="5"/>
  <c r="AB142" i="5" s="1"/>
  <c r="B2533" i="5"/>
  <c r="B927" i="5"/>
  <c r="AB2081" i="5" s="1"/>
  <c r="AE2081" i="5" s="1"/>
  <c r="B1597" i="5"/>
  <c r="AB1497" i="5" s="1"/>
  <c r="AD1497" i="5" s="1"/>
  <c r="B1987" i="5"/>
  <c r="AB1179" i="5" s="1"/>
  <c r="B2726" i="5"/>
  <c r="AB482" i="5" s="1"/>
  <c r="B3260" i="5"/>
  <c r="B2393" i="5"/>
  <c r="B3178" i="5"/>
  <c r="B3245" i="5"/>
  <c r="B3183" i="5"/>
  <c r="B2546" i="5"/>
  <c r="B1580" i="5"/>
  <c r="AB1512" i="5" s="1"/>
  <c r="AE1512" i="5" s="1"/>
  <c r="B3232" i="5"/>
  <c r="AB51" i="5" s="1"/>
  <c r="AE51" i="5" s="1"/>
  <c r="B2771" i="5"/>
  <c r="AB440" i="5" s="1"/>
  <c r="AD440" i="5" s="1"/>
  <c r="B2775" i="5"/>
  <c r="B2672" i="5"/>
  <c r="AB543" i="5" s="1"/>
  <c r="B2199" i="5"/>
  <c r="AB990" i="5" s="1"/>
  <c r="AE990" i="5" s="1"/>
  <c r="B2200" i="5"/>
  <c r="AB989" i="5" s="1"/>
  <c r="AC989" i="5" s="1"/>
  <c r="B2839" i="5"/>
  <c r="B2799" i="5"/>
  <c r="AB414" i="5" s="1"/>
  <c r="AE414" i="5" s="1"/>
  <c r="B3047" i="5"/>
  <c r="AB213" i="5" s="1"/>
  <c r="AE213" i="5" s="1"/>
  <c r="B2851" i="5"/>
  <c r="B3066" i="5"/>
  <c r="AB198" i="5" s="1"/>
  <c r="AC198" i="5" s="1"/>
  <c r="B2286" i="5"/>
  <c r="AB919" i="5" s="1"/>
  <c r="B2403" i="5"/>
  <c r="B1833" i="5"/>
  <c r="AB1295" i="5" s="1"/>
  <c r="AC1295" i="5" s="1"/>
  <c r="B3117" i="5"/>
  <c r="AB155" i="5" s="1"/>
  <c r="B2458" i="5"/>
  <c r="AB765" i="5" s="1"/>
  <c r="B2323" i="5"/>
  <c r="B1525" i="5"/>
  <c r="AB1558" i="5" s="1"/>
  <c r="B2736" i="5"/>
  <c r="AB472" i="5" s="1"/>
  <c r="AE472" i="5" s="1"/>
  <c r="B2895" i="5"/>
  <c r="AB337" i="5" s="1"/>
  <c r="AE337" i="5" s="1"/>
  <c r="B2625" i="5"/>
  <c r="AB605" i="5" s="1"/>
  <c r="AE605" i="5" s="1"/>
  <c r="B2800" i="5"/>
  <c r="AB413" i="5" s="1"/>
  <c r="AE413" i="5" s="1"/>
  <c r="B3172" i="5"/>
  <c r="B3196" i="5"/>
  <c r="AB89" i="5" s="1"/>
  <c r="AE89" i="5" s="1"/>
  <c r="B2209" i="5"/>
  <c r="B1855" i="5"/>
  <c r="AB1278" i="5" s="1"/>
  <c r="B3106" i="5"/>
  <c r="AB164" i="5" s="1"/>
  <c r="AB163" i="5" s="1"/>
  <c r="B3120" i="5"/>
  <c r="B957" i="5"/>
  <c r="AB2055" i="5" s="1"/>
  <c r="AC2055" i="5" s="1"/>
  <c r="B3263" i="5"/>
  <c r="AB25" i="5" s="1"/>
  <c r="B2002" i="5"/>
  <c r="AB1167" i="5" s="1"/>
  <c r="B2115" i="5"/>
  <c r="AB1063" i="5" s="1"/>
  <c r="AD1063" i="5" s="1"/>
  <c r="B2108" i="5"/>
  <c r="AB1069" i="5" s="1"/>
  <c r="B1648" i="5"/>
  <c r="B3054" i="5"/>
  <c r="AB207" i="5" s="1"/>
  <c r="AE207" i="5" s="1"/>
  <c r="B2535" i="5"/>
  <c r="AB696" i="5" s="1"/>
  <c r="B557" i="5"/>
  <c r="AB2403" i="5" s="1"/>
  <c r="B2139" i="5"/>
  <c r="AB1042" i="5" s="1"/>
  <c r="B2461" i="5"/>
  <c r="AB762" i="5" s="1"/>
  <c r="AB761" i="5" s="1"/>
  <c r="B1671" i="5"/>
  <c r="B1739" i="5"/>
  <c r="AB1372" i="5" s="1"/>
  <c r="B2945" i="5"/>
  <c r="AB293" i="5" s="1"/>
  <c r="AE293" i="5" s="1"/>
  <c r="B2607" i="5"/>
  <c r="AB625" i="5" s="1"/>
  <c r="AC625" i="5" s="1"/>
  <c r="B2629" i="5"/>
  <c r="AB597" i="5" s="1"/>
  <c r="AB596" i="5" s="1"/>
  <c r="AB595" i="5" s="1"/>
  <c r="AC595" i="5" s="1"/>
  <c r="B1134" i="5"/>
  <c r="AB1903" i="5" s="1"/>
  <c r="B2741" i="5"/>
  <c r="AB468" i="5" s="1"/>
  <c r="B2382" i="5"/>
  <c r="AB832" i="5" s="1"/>
  <c r="B1688" i="5"/>
  <c r="AB1419" i="5" s="1"/>
  <c r="AC1419" i="5" s="1"/>
  <c r="B3055" i="5"/>
  <c r="AB206" i="5" s="1"/>
  <c r="B3211" i="5"/>
  <c r="B2267" i="5"/>
  <c r="B150" i="5"/>
  <c r="AB2760" i="5" s="1"/>
  <c r="AE2760" i="5" s="1"/>
  <c r="B3037" i="5"/>
  <c r="AB223" i="5" s="1"/>
  <c r="AC223" i="5" s="1"/>
  <c r="B3170" i="5"/>
  <c r="AB113" i="5" s="1"/>
  <c r="AC113" i="5" s="1"/>
  <c r="B1312" i="5"/>
  <c r="B3129" i="5"/>
  <c r="AB145" i="5" s="1"/>
  <c r="AD145" i="5" s="1"/>
  <c r="B2552" i="5"/>
  <c r="B1372" i="5"/>
  <c r="B1816" i="5"/>
  <c r="AB1309" i="5" s="1"/>
  <c r="B2388" i="5"/>
  <c r="B2842" i="5"/>
  <c r="AB379" i="5" s="1"/>
  <c r="B2946" i="5"/>
  <c r="AB292" i="5" s="1"/>
  <c r="B2903" i="5"/>
  <c r="B2518" i="5"/>
  <c r="AB711" i="5" s="1"/>
  <c r="B2356" i="5"/>
  <c r="AB853" i="5" s="1"/>
  <c r="B2759" i="5"/>
  <c r="AB450" i="5" s="1"/>
  <c r="AC450" i="5" s="1"/>
  <c r="B1965" i="5"/>
  <c r="B2666" i="5"/>
  <c r="B2875" i="5"/>
  <c r="B2277" i="5"/>
  <c r="B2467" i="5"/>
  <c r="B226" i="5"/>
  <c r="B1622" i="5"/>
  <c r="B3264" i="5"/>
  <c r="AB24" i="5" s="1"/>
  <c r="B721" i="5"/>
  <c r="AB2259" i="5" s="1"/>
  <c r="AE2259" i="5" s="1"/>
  <c r="B2145" i="5"/>
  <c r="AB1037" i="5" s="1"/>
  <c r="B1841" i="5"/>
  <c r="AB1288" i="5" s="1"/>
  <c r="B2227" i="5"/>
  <c r="AB963" i="5" s="1"/>
  <c r="B1678" i="5"/>
  <c r="B2441" i="5"/>
  <c r="AB780" i="5" s="1"/>
  <c r="AC780" i="5" s="1"/>
  <c r="B2018" i="5"/>
  <c r="AB1154" i="5" s="1"/>
  <c r="B2033" i="5"/>
  <c r="AB1139" i="5" s="1"/>
  <c r="B337" i="5"/>
  <c r="B323" i="5"/>
  <c r="B2251" i="5"/>
  <c r="AB943" i="5" s="1"/>
  <c r="AE943" i="5" s="1"/>
  <c r="B293" i="5"/>
  <c r="AB2629" i="5" s="1"/>
  <c r="AD2629" i="5" s="1"/>
  <c r="B2207" i="5"/>
  <c r="AB983" i="5" s="1"/>
  <c r="B196" i="5"/>
  <c r="AB2714" i="5" s="1"/>
  <c r="B2292" i="5"/>
  <c r="AB914" i="5" s="1"/>
  <c r="B1699" i="5"/>
  <c r="AB1410" i="5" s="1"/>
  <c r="B2117" i="5"/>
  <c r="B1497" i="5"/>
  <c r="B360" i="5"/>
  <c r="AB2572" i="5" s="1"/>
  <c r="B2281" i="5"/>
  <c r="AB923" i="5" s="1"/>
  <c r="AD923" i="5" s="1"/>
  <c r="B302" i="5"/>
  <c r="AB2621" i="5" s="1"/>
  <c r="B2412" i="5"/>
  <c r="AB804" i="5" s="1"/>
  <c r="B1386" i="5"/>
  <c r="AB1682" i="5" s="1"/>
  <c r="AD1682" i="5" s="1"/>
  <c r="B1641" i="5"/>
  <c r="AB1457" i="5" s="1"/>
  <c r="B2333" i="5"/>
  <c r="B357" i="5"/>
  <c r="B1951" i="5"/>
  <c r="B2857" i="5"/>
  <c r="B349" i="5"/>
  <c r="AB2582" i="5" s="1"/>
  <c r="B3094" i="5"/>
  <c r="AB173" i="5" s="1"/>
  <c r="AD173" i="5" s="1"/>
  <c r="B1491" i="5"/>
  <c r="AB1588" i="5" s="1"/>
  <c r="B1017" i="5"/>
  <c r="B2156" i="5"/>
  <c r="AB1028" i="5" s="1"/>
  <c r="B3015" i="5"/>
  <c r="AB243" i="5" s="1"/>
  <c r="B333" i="5"/>
  <c r="AB2596" i="5" s="1"/>
  <c r="AD2596" i="5" s="1"/>
  <c r="B2296" i="5"/>
  <c r="AB911" i="5" s="1"/>
  <c r="B1444" i="5"/>
  <c r="AB1632" i="5" s="1"/>
  <c r="B2586" i="5"/>
  <c r="AB658" i="5" s="1"/>
  <c r="AC658" i="5" s="1"/>
  <c r="B2954" i="5"/>
  <c r="B1493" i="5"/>
  <c r="B2380" i="5"/>
  <c r="AB834" i="5" s="1"/>
  <c r="B2508" i="5"/>
  <c r="AB720" i="5" s="1"/>
  <c r="AD720" i="5" s="1"/>
  <c r="B289" i="5"/>
  <c r="AB2632" i="5" s="1"/>
  <c r="B2185" i="5"/>
  <c r="B842" i="5"/>
  <c r="AB2157" i="5" s="1"/>
  <c r="AC2157" i="5" s="1"/>
  <c r="B1184" i="5"/>
  <c r="AB1857" i="5" s="1"/>
  <c r="B845" i="5"/>
  <c r="AB2154" i="5" s="1"/>
  <c r="AD2154" i="5" s="1"/>
  <c r="B1629" i="5"/>
  <c r="AB1469" i="5" s="1"/>
  <c r="B1319" i="5"/>
  <c r="AB1740" i="5" s="1"/>
  <c r="AE1740" i="5" s="1"/>
  <c r="B2498" i="5"/>
  <c r="AB730" i="5" s="1"/>
  <c r="B624" i="5"/>
  <c r="B1973" i="5"/>
  <c r="AB1187" i="5" s="1"/>
  <c r="AD1187" i="5" s="1"/>
  <c r="B51" i="5"/>
  <c r="AB2846" i="5" s="1"/>
  <c r="AC2846" i="5" s="1"/>
  <c r="B2748" i="5"/>
  <c r="AB459" i="5" s="1"/>
  <c r="B1187" i="5"/>
  <c r="AB1854" i="5" s="1"/>
  <c r="AB1853" i="5" s="1"/>
  <c r="AC1853" i="5" s="1"/>
  <c r="B1322" i="5"/>
  <c r="B1511" i="5"/>
  <c r="AB1572" i="5" s="1"/>
  <c r="B2343" i="5"/>
  <c r="AB863" i="5" s="1"/>
  <c r="AE863" i="5" s="1"/>
  <c r="B50" i="5"/>
  <c r="AB2847" i="5" s="1"/>
  <c r="AC2847" i="5" s="1"/>
  <c r="B1001" i="5"/>
  <c r="AB2017" i="5" s="1"/>
  <c r="B587" i="5"/>
  <c r="AB2372" i="5" s="1"/>
  <c r="AC2372" i="5" s="1"/>
  <c r="B1898" i="5"/>
  <c r="AB1245" i="5" s="1"/>
  <c r="AD1245" i="5" s="1"/>
  <c r="B1182" i="5"/>
  <c r="B2324" i="5"/>
  <c r="AB886" i="5" s="1"/>
  <c r="AC886" i="5" s="1"/>
  <c r="B2611" i="5"/>
  <c r="B2753" i="5"/>
  <c r="AB455" i="5" s="1"/>
  <c r="AC455" i="5" s="1"/>
  <c r="B2831" i="5"/>
  <c r="AB388" i="5" s="1"/>
  <c r="B2165" i="5"/>
  <c r="AB1020" i="5" s="1"/>
  <c r="AC1020" i="5" s="1"/>
  <c r="B973" i="5"/>
  <c r="AB2040" i="5" s="1"/>
  <c r="B2989" i="5"/>
  <c r="AB261" i="5" s="1"/>
  <c r="AC261" i="5" s="1"/>
  <c r="B859" i="5"/>
  <c r="B590" i="5"/>
  <c r="B2708" i="5"/>
  <c r="AB499" i="5" s="1"/>
  <c r="AC499" i="5" s="1"/>
  <c r="B2317" i="5"/>
  <c r="B1221" i="5"/>
  <c r="B1960" i="5"/>
  <c r="AB1196" i="5" s="1"/>
  <c r="AC1196" i="5" s="1"/>
  <c r="B1471" i="5"/>
  <c r="AB1605" i="5" s="1"/>
  <c r="B2201" i="5"/>
  <c r="AB988" i="5" s="1"/>
  <c r="AE988" i="5" s="1"/>
  <c r="B2917" i="5"/>
  <c r="AB318" i="5" s="1"/>
  <c r="B1057" i="5"/>
  <c r="B1664" i="5"/>
  <c r="AB1436" i="5" s="1"/>
  <c r="B2011" i="5"/>
  <c r="AB1160" i="5" s="1"/>
  <c r="B315" i="5"/>
  <c r="AB2610" i="5" s="1"/>
  <c r="B61" i="5"/>
  <c r="AB2838" i="5" s="1"/>
  <c r="B1614" i="5"/>
  <c r="AB1481" i="5" s="1"/>
  <c r="B462" i="5"/>
  <c r="AB2484" i="5" s="1"/>
  <c r="B2373" i="5"/>
  <c r="B2628" i="5"/>
  <c r="AB602" i="5" s="1"/>
  <c r="AD602" i="5" s="1"/>
  <c r="B2689" i="5"/>
  <c r="AB515" i="5" s="1"/>
  <c r="B3224" i="5"/>
  <c r="AB57" i="5" s="1"/>
  <c r="AC57" i="5" s="1"/>
  <c r="B2127" i="5"/>
  <c r="AB1052" i="5" s="1"/>
  <c r="AE1052" i="5" s="1"/>
  <c r="B2500" i="5"/>
  <c r="AB728" i="5" s="1"/>
  <c r="B1294" i="5"/>
  <c r="AB1762" i="5" s="1"/>
  <c r="B2365" i="5"/>
  <c r="AB845" i="5" s="1"/>
  <c r="AC845" i="5" s="1"/>
  <c r="B1357" i="5"/>
  <c r="B2215" i="5"/>
  <c r="AB976" i="5" s="1"/>
  <c r="AC976" i="5" s="1"/>
  <c r="B1391" i="5"/>
  <c r="AB1678" i="5" s="1"/>
  <c r="B1609" i="5"/>
  <c r="B1937" i="5"/>
  <c r="B714" i="5"/>
  <c r="B1446" i="5"/>
  <c r="AB1630" i="5" s="1"/>
  <c r="AD1630" i="5" s="1"/>
  <c r="B1836" i="5"/>
  <c r="B855" i="5"/>
  <c r="AB2146" i="5" s="1"/>
  <c r="B339" i="5"/>
  <c r="AB2592" i="5" s="1"/>
  <c r="B3175" i="5"/>
  <c r="AB108" i="5" s="1"/>
  <c r="B2649" i="5"/>
  <c r="AB582" i="5" s="1"/>
  <c r="B1086" i="5"/>
  <c r="AB1942" i="5" s="1"/>
  <c r="AE1942" i="5" s="1"/>
  <c r="B2218" i="5"/>
  <c r="AB973" i="5" s="1"/>
  <c r="B2408" i="5"/>
  <c r="AB807" i="5" s="1"/>
  <c r="B908" i="5"/>
  <c r="AB2098" i="5" s="1"/>
  <c r="B3009" i="5"/>
  <c r="AB247" i="5" s="1"/>
  <c r="B2061" i="5"/>
  <c r="AB1109" i="5" s="1"/>
  <c r="B1107" i="5"/>
  <c r="B2610" i="5"/>
  <c r="B2466" i="5"/>
  <c r="B904" i="5"/>
  <c r="B1036" i="5"/>
  <c r="AB1987" i="5" s="1"/>
  <c r="B916" i="5"/>
  <c r="B1992" i="5"/>
  <c r="B2662" i="5"/>
  <c r="AB569" i="5" s="1"/>
  <c r="AE569" i="5" s="1"/>
  <c r="B1180" i="5"/>
  <c r="AB1861" i="5" s="1"/>
  <c r="B1055" i="5"/>
  <c r="AB1970" i="5" s="1"/>
  <c r="AD1970" i="5" s="1"/>
  <c r="B758" i="5"/>
  <c r="B1330" i="5"/>
  <c r="AB1729" i="5" s="1"/>
  <c r="AD1729" i="5" s="1"/>
  <c r="B1632" i="5"/>
  <c r="B617" i="5"/>
  <c r="AB2349" i="5" s="1"/>
  <c r="B1240" i="5"/>
  <c r="AB1809" i="5" s="1"/>
  <c r="AD1809" i="5" s="1"/>
  <c r="B1910" i="5"/>
  <c r="AB1235" i="5" s="1"/>
  <c r="AE1235" i="5" s="1"/>
  <c r="B1683" i="5"/>
  <c r="B433" i="5"/>
  <c r="AB2510" i="5" s="1"/>
  <c r="B1576" i="5"/>
  <c r="B682" i="5"/>
  <c r="AB2291" i="5" s="1"/>
  <c r="B372" i="5"/>
  <c r="AB2562" i="5" s="1"/>
  <c r="B2044" i="5"/>
  <c r="AB1130" i="5" s="1"/>
  <c r="B195" i="5"/>
  <c r="AB2715" i="5" s="1"/>
  <c r="AD2715" i="5" s="1"/>
  <c r="B2366" i="5"/>
  <c r="B1638" i="5"/>
  <c r="B2092" i="5"/>
  <c r="B1293" i="5"/>
  <c r="AB1763" i="5" s="1"/>
  <c r="B778" i="5"/>
  <c r="AB2209" i="5" s="1"/>
  <c r="B1715" i="5"/>
  <c r="AB1395" i="5" s="1"/>
  <c r="B514" i="5"/>
  <c r="B1522" i="5"/>
  <c r="AB1560" i="5" s="1"/>
  <c r="B83" i="5"/>
  <c r="AB2819" i="5" s="1"/>
  <c r="AC2819" i="5" s="1"/>
  <c r="B99" i="5"/>
  <c r="AB2805" i="5" s="1"/>
  <c r="B2685" i="5"/>
  <c r="AB518" i="5" s="1"/>
  <c r="B1397" i="5"/>
  <c r="AB1672" i="5" s="1"/>
  <c r="B1437" i="5"/>
  <c r="AB1638" i="5" s="1"/>
  <c r="B1196" i="5"/>
  <c r="AB1847" i="5" s="1"/>
  <c r="B340" i="5"/>
  <c r="AB2591" i="5" s="1"/>
  <c r="B474" i="5"/>
  <c r="AB2474" i="5" s="1"/>
  <c r="AB2473" i="5" s="1"/>
  <c r="AB2472" i="5" s="1"/>
  <c r="AB2471" i="5" s="1"/>
  <c r="B1208" i="5"/>
  <c r="AB1836" i="5" s="1"/>
  <c r="AC1836" i="5" s="1"/>
  <c r="B1834" i="5"/>
  <c r="AB1294" i="5" s="1"/>
  <c r="B1615" i="5"/>
  <c r="B269" i="5"/>
  <c r="AB2653" i="5" s="1"/>
  <c r="AE2653" i="5" s="1"/>
  <c r="B2276" i="5"/>
  <c r="B598" i="5"/>
  <c r="AB2365" i="5" s="1"/>
  <c r="AC2365" i="5" s="1"/>
  <c r="B2720" i="5"/>
  <c r="AB489" i="5" s="1"/>
  <c r="B1081" i="5"/>
  <c r="AB1946" i="5" s="1"/>
  <c r="AE1946" i="5" s="1"/>
  <c r="B2669" i="5"/>
  <c r="B2431" i="5"/>
  <c r="AB788" i="5" s="1"/>
  <c r="AE788" i="5" s="1"/>
  <c r="B1659" i="5"/>
  <c r="B475" i="5"/>
  <c r="B568" i="5"/>
  <c r="AB2394" i="5" s="1"/>
  <c r="AD2394" i="5" s="1"/>
  <c r="B398" i="5"/>
  <c r="AB2539" i="5" s="1"/>
  <c r="B2367" i="5"/>
  <c r="B128" i="5"/>
  <c r="AB2780" i="5" s="1"/>
  <c r="AC2780" i="5" s="1"/>
  <c r="B708" i="5"/>
  <c r="B1722" i="5"/>
  <c r="AB1389" i="5" s="1"/>
  <c r="B882" i="5"/>
  <c r="B427" i="5"/>
  <c r="AB2515" i="5" s="1"/>
  <c r="B515" i="5"/>
  <c r="B246" i="5"/>
  <c r="AB2673" i="5" s="1"/>
  <c r="B2868" i="5"/>
  <c r="B1260" i="5"/>
  <c r="B1343" i="5"/>
  <c r="AB1718" i="5" s="1"/>
  <c r="B1736" i="5"/>
  <c r="B1999" i="5"/>
  <c r="AB1170" i="5" s="1"/>
  <c r="B286" i="5"/>
  <c r="AB2635" i="5" s="1"/>
  <c r="AC2635" i="5" s="1"/>
  <c r="B410" i="5"/>
  <c r="B397" i="5"/>
  <c r="B1399" i="5"/>
  <c r="AB1670" i="5" s="1"/>
  <c r="AC1670" i="5" s="1"/>
  <c r="B1980" i="5"/>
  <c r="AB1182" i="5" s="1"/>
  <c r="B1502" i="5"/>
  <c r="AB1581" i="5" s="1"/>
  <c r="B224" i="5"/>
  <c r="B347" i="5"/>
  <c r="AB2584" i="5" s="1"/>
  <c r="B1737" i="5"/>
  <c r="AB1377" i="5" s="1"/>
  <c r="B298" i="5"/>
  <c r="AB2625" i="5" s="1"/>
  <c r="B314" i="5"/>
  <c r="AB2611" i="5" s="1"/>
  <c r="B1554" i="5"/>
  <c r="AB1533" i="5" s="1"/>
  <c r="B1420" i="5"/>
  <c r="AB1653" i="5" s="1"/>
  <c r="B441" i="5"/>
  <c r="AB2503" i="5" s="1"/>
  <c r="AD2503" i="5" s="1"/>
  <c r="B453" i="5"/>
  <c r="AB2492" i="5" s="1"/>
  <c r="B1140" i="5"/>
  <c r="AB1898" i="5" s="1"/>
  <c r="B1524" i="5"/>
  <c r="B608" i="5"/>
  <c r="B1090" i="5"/>
  <c r="B1315" i="5"/>
  <c r="AB1743" i="5" s="1"/>
  <c r="B402" i="5"/>
  <c r="B270" i="5"/>
  <c r="AB2652" i="5" s="1"/>
  <c r="AE2652" i="5" s="1"/>
  <c r="B1697" i="5"/>
  <c r="AB1412" i="5" s="1"/>
  <c r="AE1412" i="5" s="1"/>
  <c r="B1620" i="5"/>
  <c r="AB1476" i="5" s="1"/>
  <c r="AB1475" i="5" s="1"/>
  <c r="AC1475" i="5" s="1"/>
  <c r="B421" i="5"/>
  <c r="AB2520" i="5" s="1"/>
  <c r="B2137" i="5"/>
  <c r="AB1044" i="5" s="1"/>
  <c r="AC1044" i="5" s="1"/>
  <c r="B1261" i="5"/>
  <c r="AB1789" i="5" s="1"/>
  <c r="B1506" i="5"/>
  <c r="AB1576" i="5" s="1"/>
  <c r="AC1576" i="5" s="1"/>
  <c r="B67" i="5"/>
  <c r="AB2833" i="5" s="1"/>
  <c r="B1670" i="5"/>
  <c r="AB1433" i="5" s="1"/>
  <c r="B2553" i="5"/>
  <c r="B318" i="5"/>
  <c r="B351" i="5"/>
  <c r="B376" i="5"/>
  <c r="AB2559" i="5" s="1"/>
  <c r="B136" i="5"/>
  <c r="B1566" i="5"/>
  <c r="AB1523" i="5" s="1"/>
  <c r="B1857" i="5"/>
  <c r="B375" i="5"/>
  <c r="B343" i="5"/>
  <c r="AB2589" i="5" s="1"/>
  <c r="B1976" i="5"/>
  <c r="AB1184" i="5" s="1"/>
  <c r="B21" i="5"/>
  <c r="AB2871" i="5" s="1"/>
  <c r="B824" i="5"/>
  <c r="B206" i="5"/>
  <c r="AB2706" i="5" s="1"/>
  <c r="AE2706" i="5" s="1"/>
  <c r="B1307" i="5"/>
  <c r="AB1750" i="5" s="1"/>
  <c r="B664" i="5"/>
  <c r="B1639" i="5"/>
  <c r="AB1459" i="5" s="1"/>
  <c r="AD1459" i="5" s="1"/>
  <c r="B1558" i="5"/>
  <c r="B741" i="5"/>
  <c r="B3190" i="5"/>
  <c r="AB95" i="5" s="1"/>
  <c r="B727" i="5"/>
  <c r="AB2254" i="5" s="1"/>
  <c r="B977" i="5"/>
  <c r="B267" i="5"/>
  <c r="AB2655" i="5" s="1"/>
  <c r="B1708" i="5"/>
  <c r="AB1402" i="5" s="1"/>
  <c r="B2205" i="5"/>
  <c r="AB985" i="5" s="1"/>
  <c r="B214" i="5"/>
  <c r="AB2699" i="5" s="1"/>
  <c r="B276" i="5"/>
  <c r="AB2647" i="5" s="1"/>
  <c r="B1702" i="5"/>
  <c r="B823" i="5"/>
  <c r="B2019" i="5"/>
  <c r="AB1153" i="5" s="1"/>
  <c r="AD1153" i="5" s="1"/>
  <c r="B1431" i="5"/>
  <c r="B722" i="5"/>
  <c r="AB2258" i="5" s="1"/>
  <c r="AC2258" i="5" s="1"/>
  <c r="B881" i="5"/>
  <c r="B1316" i="5"/>
  <c r="AB1742" i="5" s="1"/>
  <c r="AC1742" i="5" s="1"/>
  <c r="B1871" i="5"/>
  <c r="B896" i="5"/>
  <c r="AB2108" i="5" s="1"/>
  <c r="B1314" i="5"/>
  <c r="AB1744" i="5" s="1"/>
  <c r="AE1744" i="5" s="1"/>
  <c r="B97" i="5"/>
  <c r="B157" i="5"/>
  <c r="AB2754" i="5" s="1"/>
  <c r="AD2754" i="5" s="1"/>
  <c r="B1847" i="5"/>
  <c r="AB1284" i="5" s="1"/>
  <c r="B656" i="5"/>
  <c r="AB2315" i="5" s="1"/>
  <c r="B2268" i="5"/>
  <c r="B1273" i="5"/>
  <c r="AB1779" i="5" s="1"/>
  <c r="B1733" i="5"/>
  <c r="AB1380" i="5" s="1"/>
  <c r="AE1380" i="5" s="1"/>
  <c r="B1723" i="5"/>
  <c r="B1368" i="5"/>
  <c r="AB1695" i="5" s="1"/>
  <c r="AD1695" i="5" s="1"/>
  <c r="B1438" i="5"/>
  <c r="AB1637" i="5" s="1"/>
  <c r="AD1637" i="5" s="1"/>
  <c r="B748" i="5"/>
  <c r="B183" i="5"/>
  <c r="B2193" i="5"/>
  <c r="AB995" i="5" s="1"/>
  <c r="B216" i="5"/>
  <c r="B649" i="5"/>
  <c r="AB2321" i="5" s="1"/>
  <c r="B723" i="5"/>
  <c r="AB2257" i="5" s="1"/>
  <c r="AC2257" i="5" s="1"/>
  <c r="B1613" i="5"/>
  <c r="AB1482" i="5" s="1"/>
  <c r="B635" i="5"/>
  <c r="AB2333" i="5" s="1"/>
  <c r="B1968" i="5"/>
  <c r="AB1190" i="5" s="1"/>
  <c r="B1593" i="5"/>
  <c r="B210" i="5"/>
  <c r="B947" i="5"/>
  <c r="AB2064" i="5" s="1"/>
  <c r="B1065" i="5"/>
  <c r="AB1962" i="5" s="1"/>
  <c r="AC1962" i="5" s="1"/>
  <c r="B1417" i="5"/>
  <c r="AB1655" i="5" s="1"/>
  <c r="B2234" i="5"/>
  <c r="B392" i="5"/>
  <c r="B1369" i="5"/>
  <c r="AB1694" i="5" s="1"/>
  <c r="B436" i="5"/>
  <c r="AB2507" i="5" s="1"/>
  <c r="B2122" i="5"/>
  <c r="AB1057" i="5" s="1"/>
  <c r="B249" i="5"/>
  <c r="B413" i="5"/>
  <c r="AB2527" i="5" s="1"/>
  <c r="B164" i="5"/>
  <c r="B251" i="5"/>
  <c r="AB2669" i="5" s="1"/>
  <c r="B699" i="5"/>
  <c r="AB2277" i="5" s="1"/>
  <c r="AD2277" i="5" s="1"/>
  <c r="B492" i="5"/>
  <c r="AB2457" i="5" s="1"/>
  <c r="AB2456" i="5" s="1"/>
  <c r="AC2456" i="5" s="1"/>
  <c r="B2470" i="5"/>
  <c r="AB754" i="5" s="1"/>
  <c r="B725" i="5"/>
  <c r="B949" i="5"/>
  <c r="B1233" i="5"/>
  <c r="B746" i="5"/>
  <c r="AB2236" i="5" s="1"/>
  <c r="B209" i="5"/>
  <c r="AB2703" i="5" s="1"/>
  <c r="B1237" i="5"/>
  <c r="AB1811" i="5" s="1"/>
  <c r="AE1811" i="5" s="1"/>
  <c r="B162" i="5"/>
  <c r="AB2749" i="5" s="1"/>
  <c r="B38" i="5"/>
  <c r="AB2857" i="5" s="1"/>
  <c r="B767" i="5"/>
  <c r="AB2218" i="5" s="1"/>
  <c r="B1111" i="5"/>
  <c r="AB1923" i="5" s="1"/>
  <c r="AD1923" i="5" s="1"/>
  <c r="B2817" i="5"/>
  <c r="AB400" i="5" s="1"/>
  <c r="AC400" i="5" s="1"/>
  <c r="B2896" i="5"/>
  <c r="AB336" i="5" s="1"/>
  <c r="B3226" i="5"/>
  <c r="AB54" i="5" s="1"/>
  <c r="B3125" i="5"/>
  <c r="B2503" i="5"/>
  <c r="AB725" i="5" s="1"/>
  <c r="AD725" i="5" s="1"/>
  <c r="B3213" i="5"/>
  <c r="AB74" i="5" s="1"/>
  <c r="AB73" i="5" s="1"/>
  <c r="AB72" i="5" s="1"/>
  <c r="AB71" i="5" s="1"/>
  <c r="B2621" i="5"/>
  <c r="AB608" i="5" s="1"/>
  <c r="AD608" i="5" s="1"/>
  <c r="B2864" i="5"/>
  <c r="AB364" i="5" s="1"/>
  <c r="AE364" i="5" s="1"/>
  <c r="B3027" i="5"/>
  <c r="AB231" i="5" s="1"/>
  <c r="B2226" i="5"/>
  <c r="AB965" i="5" s="1"/>
  <c r="B3201" i="5"/>
  <c r="AB84" i="5" s="1"/>
  <c r="B2449" i="5"/>
  <c r="AB772" i="5" s="1"/>
  <c r="AD772" i="5" s="1"/>
  <c r="B3184" i="5"/>
  <c r="B1974" i="5"/>
  <c r="AB1186" i="5" s="1"/>
  <c r="B1010" i="5"/>
  <c r="AB2009" i="5" s="1"/>
  <c r="B2603" i="5"/>
  <c r="AB630" i="5" s="1"/>
  <c r="B3153" i="5"/>
  <c r="AB125" i="5" s="1"/>
  <c r="AD125" i="5" s="1"/>
  <c r="B2840" i="5"/>
  <c r="AB381" i="5" s="1"/>
  <c r="B3239" i="5"/>
  <c r="AB44" i="5" s="1"/>
  <c r="AC44" i="5" s="1"/>
  <c r="B2984" i="5"/>
  <c r="AB265" i="5" s="1"/>
  <c r="B2697" i="5"/>
  <c r="AB508" i="5" s="1"/>
  <c r="AD508" i="5" s="1"/>
  <c r="B1117" i="5"/>
  <c r="AB1918" i="5" s="1"/>
  <c r="AE1918" i="5" s="1"/>
  <c r="B2951" i="5"/>
  <c r="AB288" i="5" s="1"/>
  <c r="AE288" i="5" s="1"/>
  <c r="B3209" i="5"/>
  <c r="AB77" i="5" s="1"/>
  <c r="AC77" i="5" s="1"/>
  <c r="B2956" i="5"/>
  <c r="AB286" i="5" s="1"/>
  <c r="AE286" i="5" s="1"/>
  <c r="B2576" i="5"/>
  <c r="AB667" i="5" s="1"/>
  <c r="B3090" i="5"/>
  <c r="AB177" i="5" s="1"/>
  <c r="B2591" i="5"/>
  <c r="B3039" i="5"/>
  <c r="AB221" i="5" s="1"/>
  <c r="AB220" i="5" s="1"/>
  <c r="AB219" i="5" s="1"/>
  <c r="AD219" i="5" s="1"/>
  <c r="B2328" i="5"/>
  <c r="B3185" i="5"/>
  <c r="AB100" i="5" s="1"/>
  <c r="B2866" i="5"/>
  <c r="AB362" i="5" s="1"/>
  <c r="B1644" i="5"/>
  <c r="B3216" i="5"/>
  <c r="AB67" i="5" s="1"/>
  <c r="B2594" i="5"/>
  <c r="B1718" i="5"/>
  <c r="B2554" i="5"/>
  <c r="AB681" i="5" s="1"/>
  <c r="AD681" i="5" s="1"/>
  <c r="B3059" i="5"/>
  <c r="AB204" i="5" s="1"/>
  <c r="AE204" i="5" s="1"/>
  <c r="B3142" i="5"/>
  <c r="AB134" i="5" s="1"/>
  <c r="AC134" i="5" s="1"/>
  <c r="B3210" i="5"/>
  <c r="B1280" i="5"/>
  <c r="AB1773" i="5" s="1"/>
  <c r="B2303" i="5"/>
  <c r="AB904" i="5" s="1"/>
  <c r="B3080" i="5"/>
  <c r="AB186" i="5" s="1"/>
  <c r="AB185" i="5" s="1"/>
  <c r="B2482" i="5"/>
  <c r="AB744" i="5" s="1"/>
  <c r="AC744" i="5" s="1"/>
  <c r="B3236" i="5"/>
  <c r="AB47" i="5" s="1"/>
  <c r="AE47" i="5" s="1"/>
  <c r="B3061" i="5"/>
  <c r="AB202" i="5" s="1"/>
  <c r="B3067" i="5"/>
  <c r="AB197" i="5" s="1"/>
  <c r="B2926" i="5"/>
  <c r="AB307" i="5" s="1"/>
  <c r="B3182" i="5"/>
  <c r="AB102" i="5" s="1"/>
  <c r="B1729" i="5"/>
  <c r="B2178" i="5"/>
  <c r="AB1009" i="5" s="1"/>
  <c r="B2766" i="5"/>
  <c r="AB444" i="5" s="1"/>
  <c r="B3171" i="5"/>
  <c r="AB112" i="5" s="1"/>
  <c r="B2963" i="5"/>
  <c r="AB280" i="5" s="1"/>
  <c r="B2663" i="5"/>
  <c r="B2922" i="5"/>
  <c r="B2677" i="5"/>
  <c r="B2313" i="5"/>
  <c r="AB895" i="5" s="1"/>
  <c r="AE895" i="5" s="1"/>
  <c r="B1407" i="5"/>
  <c r="B189" i="5"/>
  <c r="B2176" i="5"/>
  <c r="AB1011" i="5" s="1"/>
  <c r="AC1011" i="5" s="1"/>
  <c r="B2939" i="5"/>
  <c r="B2406" i="5"/>
  <c r="AB809" i="5" s="1"/>
  <c r="AD809" i="5" s="1"/>
  <c r="B2442" i="5"/>
  <c r="AB779" i="5" s="1"/>
  <c r="AE779" i="5" s="1"/>
  <c r="B2644" i="5"/>
  <c r="AB586" i="5" s="1"/>
  <c r="B3156" i="5"/>
  <c r="B2529" i="5"/>
  <c r="B2568" i="5"/>
  <c r="AB674" i="5" s="1"/>
  <c r="AE674" i="5" s="1"/>
  <c r="B2732" i="5"/>
  <c r="B1876" i="5"/>
  <c r="AB1264" i="5" s="1"/>
  <c r="B3163" i="5"/>
  <c r="AB119" i="5" s="1"/>
  <c r="AD119" i="5" s="1"/>
  <c r="B1972" i="5"/>
  <c r="B3104" i="5"/>
  <c r="AB166" i="5" s="1"/>
  <c r="B1977" i="5"/>
  <c r="AB1183" i="5" s="1"/>
  <c r="B3040" i="5"/>
  <c r="B3137" i="5"/>
  <c r="B2274" i="5"/>
  <c r="B2374" i="5"/>
  <c r="AB839" i="5" s="1"/>
  <c r="AC839" i="5" s="1"/>
  <c r="B461" i="5"/>
  <c r="AB2485" i="5" s="1"/>
  <c r="B2716" i="5"/>
  <c r="AB492" i="5" s="1"/>
  <c r="B3136" i="5"/>
  <c r="AB139" i="5" s="1"/>
  <c r="B3191" i="5"/>
  <c r="AB94" i="5" s="1"/>
  <c r="B1953" i="5"/>
  <c r="AB1201" i="5" s="1"/>
  <c r="AD1201" i="5" s="1"/>
  <c r="B2497" i="5"/>
  <c r="AB731" i="5" s="1"/>
  <c r="B3186" i="5"/>
  <c r="AB99" i="5" s="1"/>
  <c r="B1120" i="5"/>
  <c r="B3189" i="5"/>
  <c r="B3092" i="5"/>
  <c r="AB175" i="5" s="1"/>
  <c r="B1778" i="5"/>
  <c r="AB1340" i="5" s="1"/>
  <c r="AE1340" i="5" s="1"/>
  <c r="B2290" i="5"/>
  <c r="AB916" i="5" s="1"/>
  <c r="B2336" i="5"/>
  <c r="AB875" i="5" s="1"/>
  <c r="AE875" i="5" s="1"/>
  <c r="B3035" i="5"/>
  <c r="B2000" i="5"/>
  <c r="AB1169" i="5" s="1"/>
  <c r="AC1169" i="5" s="1"/>
  <c r="B2931" i="5"/>
  <c r="AB302" i="5" s="1"/>
  <c r="B1518" i="5"/>
  <c r="AB1565" i="5" s="1"/>
  <c r="AB1564" i="5" s="1"/>
  <c r="AB1563" i="5" s="1"/>
  <c r="AB1562" i="5" s="1"/>
  <c r="B2919" i="5"/>
  <c r="AB316" i="5" s="1"/>
  <c r="AE316" i="5" s="1"/>
  <c r="B3179" i="5"/>
  <c r="AB105" i="5" s="1"/>
  <c r="AD105" i="5" s="1"/>
  <c r="B1758" i="5"/>
  <c r="B2345" i="5"/>
  <c r="B963" i="5"/>
  <c r="AB2048" i="5" s="1"/>
  <c r="AC2048" i="5" s="1"/>
  <c r="B1472" i="5"/>
  <c r="AB1603" i="5" s="1"/>
  <c r="AD1603" i="5" s="1"/>
  <c r="B1917" i="5"/>
  <c r="AB1229" i="5" s="1"/>
  <c r="AC1229" i="5" s="1"/>
  <c r="B2086" i="5"/>
  <c r="B2751" i="5"/>
  <c r="B2563" i="5"/>
  <c r="AB676" i="5" s="1"/>
  <c r="AE676" i="5" s="1"/>
  <c r="B2659" i="5"/>
  <c r="B3192" i="5"/>
  <c r="AB93" i="5" s="1"/>
  <c r="AE93" i="5" s="1"/>
  <c r="B2531" i="5"/>
  <c r="AB700" i="5" s="1"/>
  <c r="B2471" i="5"/>
  <c r="AB753" i="5" s="1"/>
  <c r="AC753" i="5" s="1"/>
  <c r="B2825" i="5"/>
  <c r="AB393" i="5" s="1"/>
  <c r="B2588" i="5"/>
  <c r="B2337" i="5"/>
  <c r="AB874" i="5" s="1"/>
  <c r="AE874" i="5" s="1"/>
  <c r="B2973" i="5"/>
  <c r="B3212" i="5"/>
  <c r="AB75" i="5" s="1"/>
  <c r="B2767" i="5"/>
  <c r="AB443" i="5" s="1"/>
  <c r="B2647" i="5"/>
  <c r="B2405" i="5"/>
  <c r="AB810" i="5" s="1"/>
  <c r="AE810" i="5" s="1"/>
  <c r="B2484" i="5"/>
  <c r="B2570" i="5"/>
  <c r="AB672" i="5" s="1"/>
  <c r="AC672" i="5" s="1"/>
  <c r="B1713" i="5"/>
  <c r="B795" i="5"/>
  <c r="AB2194" i="5" s="1"/>
  <c r="AC2194" i="5" s="1"/>
  <c r="B2130" i="5"/>
  <c r="AB1050" i="5" s="1"/>
  <c r="AD1050" i="5" s="1"/>
  <c r="B1116" i="5"/>
  <c r="AB1919" i="5" s="1"/>
  <c r="B1882" i="5"/>
  <c r="AB1260" i="5" s="1"/>
  <c r="B3200" i="5"/>
  <c r="AB85" i="5" s="1"/>
  <c r="AC85" i="5" s="1"/>
  <c r="B412" i="5"/>
  <c r="AB2528" i="5" s="1"/>
  <c r="B2152" i="5"/>
  <c r="B1089" i="5"/>
  <c r="AB1939" i="5" s="1"/>
  <c r="B1505" i="5"/>
  <c r="AB1577" i="5" s="1"/>
  <c r="B1860" i="5"/>
  <c r="AB1275" i="5" s="1"/>
  <c r="B2544" i="5"/>
  <c r="AB688" i="5" s="1"/>
  <c r="B2263" i="5"/>
  <c r="AB933" i="5" s="1"/>
  <c r="AB932" i="5" s="1"/>
  <c r="AC932" i="5" s="1"/>
  <c r="B283" i="5"/>
  <c r="B1192" i="5"/>
  <c r="AB1851" i="5" s="1"/>
  <c r="B1092" i="5"/>
  <c r="B1640" i="5"/>
  <c r="AB1458" i="5" s="1"/>
  <c r="AC1458" i="5" s="1"/>
  <c r="B1384" i="5"/>
  <c r="B1612" i="5"/>
  <c r="AB1483" i="5" s="1"/>
  <c r="B2469" i="5"/>
  <c r="AB755" i="5" s="1"/>
  <c r="AD755" i="5" s="1"/>
  <c r="B2372" i="5"/>
  <c r="B1059" i="5"/>
  <c r="AB1967" i="5" s="1"/>
  <c r="B669" i="5"/>
  <c r="B1643" i="5"/>
  <c r="B1793" i="5"/>
  <c r="AB1328" i="5" s="1"/>
  <c r="AD1328" i="5" s="1"/>
  <c r="B1290" i="5"/>
  <c r="B1490" i="5"/>
  <c r="AB1589" i="5" s="1"/>
  <c r="AE1589" i="5" s="1"/>
  <c r="B597" i="5"/>
  <c r="B1794" i="5"/>
  <c r="B2683" i="5"/>
  <c r="B2043" i="5"/>
  <c r="B536" i="5"/>
  <c r="AB2421" i="5" s="1"/>
  <c r="B1878" i="5"/>
  <c r="B1571" i="5"/>
  <c r="B1478" i="5"/>
  <c r="AB1599" i="5" s="1"/>
  <c r="B105" i="5"/>
  <c r="AB2800" i="5" s="1"/>
  <c r="B1510" i="5"/>
  <c r="AB1573" i="5" s="1"/>
  <c r="B1824" i="5"/>
  <c r="B1216" i="5"/>
  <c r="B116" i="5"/>
  <c r="B1796" i="5"/>
  <c r="AB1326" i="5" s="1"/>
  <c r="B2273" i="5"/>
  <c r="B2233" i="5"/>
  <c r="AB958" i="5" s="1"/>
  <c r="B2749" i="5"/>
  <c r="AB458" i="5" s="1"/>
  <c r="B678" i="5"/>
  <c r="B2141" i="5"/>
  <c r="B895" i="5"/>
  <c r="AB2109" i="5" s="1"/>
  <c r="B729" i="5"/>
  <c r="AB2252" i="5" s="1"/>
  <c r="AD2252" i="5" s="1"/>
  <c r="B1761" i="5"/>
  <c r="AB1353" i="5" s="1"/>
  <c r="AE1353" i="5" s="1"/>
  <c r="B1998" i="5"/>
  <c r="B1781" i="5"/>
  <c r="AB1337" i="5" s="1"/>
  <c r="B2584" i="5"/>
  <c r="AB660" i="5" s="1"/>
  <c r="AE660" i="5" s="1"/>
  <c r="B2116" i="5"/>
  <c r="AB1062" i="5" s="1"/>
  <c r="AD1062" i="5" s="1"/>
  <c r="B250" i="5"/>
  <c r="AB2670" i="5" s="1"/>
  <c r="B359" i="5"/>
  <c r="AB2573" i="5" s="1"/>
  <c r="AE2573" i="5" s="1"/>
  <c r="B1451" i="5"/>
  <c r="AB1622" i="5" s="1"/>
  <c r="AE1622" i="5" s="1"/>
  <c r="B3103" i="5"/>
  <c r="AB167" i="5" s="1"/>
  <c r="B636" i="5"/>
  <c r="AB2332" i="5" s="1"/>
  <c r="AE2332" i="5" s="1"/>
  <c r="B1401" i="5"/>
  <c r="B2088" i="5"/>
  <c r="AB1087" i="5" s="1"/>
  <c r="B2827" i="5"/>
  <c r="B2398" i="5"/>
  <c r="B2279" i="5"/>
  <c r="AB925" i="5" s="1"/>
  <c r="B328" i="5"/>
  <c r="AB2600" i="5" s="1"/>
  <c r="AE2600" i="5" s="1"/>
  <c r="B2265" i="5"/>
  <c r="B1728" i="5"/>
  <c r="AB1384" i="5" s="1"/>
  <c r="B808" i="5"/>
  <c r="AB2186" i="5" s="1"/>
  <c r="AC2186" i="5" s="1"/>
  <c r="B245" i="5"/>
  <c r="AB2675" i="5" s="1"/>
  <c r="AB2674" i="5" s="1"/>
  <c r="B132" i="5"/>
  <c r="AB2776" i="5" s="1"/>
  <c r="B1516" i="5"/>
  <c r="AB1567" i="5" s="1"/>
  <c r="B3008" i="5"/>
  <c r="AB248" i="5" s="1"/>
  <c r="B793" i="5"/>
  <c r="B1958" i="5"/>
  <c r="B2899" i="5"/>
  <c r="AB334" i="5" s="1"/>
  <c r="AE334" i="5" s="1"/>
  <c r="B2420" i="5"/>
  <c r="AB797" i="5" s="1"/>
  <c r="B489" i="5"/>
  <c r="AB2460" i="5" s="1"/>
  <c r="AE2460" i="5" s="1"/>
  <c r="B1058" i="5"/>
  <c r="B1710" i="5"/>
  <c r="AB1400" i="5" s="1"/>
  <c r="B681" i="5"/>
  <c r="AB2292" i="5" s="1"/>
  <c r="B986" i="5"/>
  <c r="AB2028" i="5" s="1"/>
  <c r="B651" i="5"/>
  <c r="B1146" i="5"/>
  <c r="AB1893" i="5" s="1"/>
  <c r="B705" i="5"/>
  <c r="AB2272" i="5" s="1"/>
  <c r="B2487" i="5"/>
  <c r="AB740" i="5" s="1"/>
  <c r="B2444" i="5"/>
  <c r="AB777" i="5" s="1"/>
  <c r="B1229" i="5"/>
  <c r="AB1819" i="5" s="1"/>
  <c r="B2293" i="5"/>
  <c r="AB913" i="5" s="1"/>
  <c r="B2417" i="5"/>
  <c r="AB800" i="5" s="1"/>
  <c r="B2492" i="5"/>
  <c r="AB736" i="5" s="1"/>
  <c r="B1206" i="5"/>
  <c r="AB1838" i="5" s="1"/>
  <c r="B2690" i="5"/>
  <c r="AB514" i="5" s="1"/>
  <c r="B588" i="5"/>
  <c r="AB2371" i="5" s="1"/>
  <c r="B1389" i="5"/>
  <c r="B1655" i="5"/>
  <c r="AB1444" i="5" s="1"/>
  <c r="AD1444" i="5" s="1"/>
  <c r="B1328" i="5"/>
  <c r="B549" i="5"/>
  <c r="B2094" i="5"/>
  <c r="AB1082" i="5" s="1"/>
  <c r="B1533" i="5"/>
  <c r="AB1551" i="5" s="1"/>
  <c r="B805" i="5"/>
  <c r="B1574" i="5"/>
  <c r="AB1517" i="5" s="1"/>
  <c r="B735" i="5"/>
  <c r="AB2246" i="5" s="1"/>
  <c r="B2355" i="5"/>
  <c r="B2549" i="5"/>
  <c r="AB685" i="5" s="1"/>
  <c r="B3096" i="5"/>
  <c r="B2190" i="5"/>
  <c r="B1255" i="5"/>
  <c r="B184" i="5"/>
  <c r="B1660" i="5"/>
  <c r="B346" i="5"/>
  <c r="B1223" i="5"/>
  <c r="AB1824" i="5" s="1"/>
  <c r="AD1824" i="5" s="1"/>
  <c r="B1416" i="5"/>
  <c r="AB1656" i="5" s="1"/>
  <c r="B1127" i="5"/>
  <c r="AB1910" i="5" s="1"/>
  <c r="B2006" i="5"/>
  <c r="AB1164" i="5" s="1"/>
  <c r="B3017" i="5"/>
  <c r="AB241" i="5" s="1"/>
  <c r="B273" i="5"/>
  <c r="AB2650" i="5" s="1"/>
  <c r="AD2650" i="5" s="1"/>
  <c r="B1817" i="5"/>
  <c r="AB1308" i="5" s="1"/>
  <c r="B1061" i="5"/>
  <c r="AB1965" i="5" s="1"/>
  <c r="B534" i="5"/>
  <c r="AB2423" i="5" s="1"/>
  <c r="B2126" i="5"/>
  <c r="AB1053" i="5" s="1"/>
  <c r="B772" i="5"/>
  <c r="AB2214" i="5" s="1"/>
  <c r="AE2214" i="5" s="1"/>
  <c r="B282" i="5"/>
  <c r="AB2642" i="5" s="1"/>
  <c r="AC2642" i="5" s="1"/>
  <c r="B2058" i="5"/>
  <c r="B1419" i="5"/>
  <c r="B1730" i="5"/>
  <c r="B1288" i="5"/>
  <c r="AB1767" i="5" s="1"/>
  <c r="AE1767" i="5" s="1"/>
  <c r="B344" i="5"/>
  <c r="AB2586" i="5" s="1"/>
  <c r="B914" i="5"/>
  <c r="AB2092" i="5" s="1"/>
  <c r="AC2092" i="5" s="1"/>
  <c r="B1150" i="5"/>
  <c r="AB1890" i="5" s="1"/>
  <c r="AE1890" i="5" s="1"/>
  <c r="B70" i="5"/>
  <c r="B1776" i="5"/>
  <c r="B1337" i="5"/>
  <c r="AB1723" i="5" s="1"/>
  <c r="B55" i="5"/>
  <c r="AB2843" i="5" s="1"/>
  <c r="B858" i="5"/>
  <c r="B561" i="5"/>
  <c r="B709" i="5"/>
  <c r="AB2269" i="5" s="1"/>
  <c r="B2332" i="5"/>
  <c r="AB878" i="5" s="1"/>
  <c r="B264" i="5"/>
  <c r="AB2657" i="5" s="1"/>
  <c r="B1418" i="5"/>
  <c r="B674" i="5"/>
  <c r="B2298" i="5"/>
  <c r="AB908" i="5" s="1"/>
  <c r="B641" i="5"/>
  <c r="AB2328" i="5" s="1"/>
  <c r="AE2328" i="5" s="1"/>
  <c r="B1720" i="5"/>
  <c r="AB1391" i="5" s="1"/>
  <c r="B2391" i="5"/>
  <c r="AB824" i="5" s="1"/>
  <c r="AE824" i="5" s="1"/>
  <c r="B2653" i="5"/>
  <c r="B122" i="5"/>
  <c r="AB2784" i="5" s="1"/>
  <c r="B1568" i="5"/>
  <c r="AB1521" i="5" s="1"/>
  <c r="B1634" i="5"/>
  <c r="AB1464" i="5" s="1"/>
  <c r="AD1464" i="5" s="1"/>
  <c r="B35" i="5"/>
  <c r="B266" i="5"/>
  <c r="B1400" i="5"/>
  <c r="B320" i="5"/>
  <c r="AB2607" i="5" s="1"/>
  <c r="B546" i="5"/>
  <c r="AB2412" i="5" s="1"/>
  <c r="AE2412" i="5" s="1"/>
  <c r="B967" i="5"/>
  <c r="AB2045" i="5" s="1"/>
  <c r="B1039" i="5"/>
  <c r="AB1984" i="5" s="1"/>
  <c r="B2045" i="5"/>
  <c r="AB1129" i="5" s="1"/>
  <c r="B825" i="5"/>
  <c r="AB2172" i="5" s="1"/>
  <c r="B1826" i="5"/>
  <c r="AB1301" i="5" s="1"/>
  <c r="B909" i="5"/>
  <c r="AB2097" i="5" s="1"/>
  <c r="B120" i="5"/>
  <c r="AB2787" i="5" s="1"/>
  <c r="B1374" i="5"/>
  <c r="AB1689" i="5" s="1"/>
  <c r="AE1689" i="5" s="1"/>
  <c r="B54" i="5"/>
  <c r="B1477" i="5"/>
  <c r="AB1600" i="5" s="1"/>
  <c r="B1113" i="5"/>
  <c r="B501" i="5"/>
  <c r="AB2450" i="5" s="1"/>
  <c r="B856" i="5"/>
  <c r="AB2145" i="5" s="1"/>
  <c r="AC2145" i="5" s="1"/>
  <c r="B203" i="5"/>
  <c r="AB2708" i="5" s="1"/>
  <c r="B2823" i="5"/>
  <c r="AB395" i="5" s="1"/>
  <c r="B401" i="5"/>
  <c r="AB2536" i="5" s="1"/>
  <c r="B4" i="5"/>
  <c r="AB2885" i="5" s="1"/>
  <c r="B513" i="5"/>
  <c r="B3261" i="5"/>
  <c r="B248" i="5"/>
  <c r="B2402" i="5"/>
  <c r="AB812" i="5" s="1"/>
  <c r="AC812" i="5" s="1"/>
  <c r="B1040" i="5"/>
  <c r="B853" i="5"/>
  <c r="B865" i="5"/>
  <c r="B2063" i="5"/>
  <c r="B911" i="5"/>
  <c r="AB2095" i="5" s="1"/>
  <c r="B2184" i="5"/>
  <c r="B1990" i="5"/>
  <c r="AB1177" i="5" s="1"/>
  <c r="B2574" i="5"/>
  <c r="AB669" i="5" s="1"/>
  <c r="B680" i="5"/>
  <c r="AB2293" i="5" s="1"/>
  <c r="AE2293" i="5" s="1"/>
  <c r="B143" i="5"/>
  <c r="AB2766" i="5" s="1"/>
  <c r="B571" i="5"/>
  <c r="AB2391" i="5" s="1"/>
  <c r="AC2391" i="5" s="1"/>
  <c r="B2013" i="5"/>
  <c r="AB1158" i="5" s="1"/>
  <c r="B378" i="5"/>
  <c r="AB2557" i="5" s="1"/>
  <c r="AD2557" i="5" s="1"/>
  <c r="B1832" i="5"/>
  <c r="AB1296" i="5" s="1"/>
  <c r="B547" i="5"/>
  <c r="AB2411" i="5" s="1"/>
  <c r="B994" i="5"/>
  <c r="B946" i="5"/>
  <c r="AB2065" i="5" s="1"/>
  <c r="B619" i="5"/>
  <c r="B409" i="5"/>
  <c r="B582" i="5"/>
  <c r="AB2379" i="5" s="1"/>
  <c r="AE2379" i="5" s="1"/>
  <c r="B1003" i="5"/>
  <c r="AB2015" i="5" s="1"/>
  <c r="B197" i="5"/>
  <c r="AB2713" i="5" s="1"/>
  <c r="B1097" i="5"/>
  <c r="AB1935" i="5" s="1"/>
  <c r="AC1935" i="5" s="1"/>
  <c r="B227" i="5"/>
  <c r="B1696" i="5"/>
  <c r="B299" i="5"/>
  <c r="AB2624" i="5" s="1"/>
  <c r="AB2623" i="5" s="1"/>
  <c r="AD2623" i="5" s="1"/>
  <c r="B1647" i="5"/>
  <c r="AB1451" i="5" s="1"/>
  <c r="AD1451" i="5" s="1"/>
  <c r="B848" i="5"/>
  <c r="AB2152" i="5" s="1"/>
  <c r="B675" i="5"/>
  <c r="B820" i="5"/>
  <c r="AB2176" i="5" s="1"/>
  <c r="B503" i="5"/>
  <c r="AB2448" i="5" s="1"/>
  <c r="B526" i="5"/>
  <c r="B53" i="5"/>
  <c r="B961" i="5"/>
  <c r="AB2050" i="5" s="1"/>
  <c r="B1373" i="5"/>
  <c r="AB1690" i="5" s="1"/>
  <c r="B600" i="5"/>
  <c r="AB2363" i="5" s="1"/>
  <c r="B383" i="5"/>
  <c r="AB2553" i="5" s="1"/>
  <c r="AC2553" i="5" s="1"/>
  <c r="B217" i="5"/>
  <c r="B386" i="5"/>
  <c r="B2439" i="5"/>
  <c r="B1396" i="5"/>
  <c r="AB1673" i="5" s="1"/>
  <c r="AD1673" i="5" s="1"/>
  <c r="B996" i="5"/>
  <c r="AB2021" i="5" s="1"/>
  <c r="AC2021" i="5" s="1"/>
  <c r="B180" i="5"/>
  <c r="AB2731" i="5" s="1"/>
  <c r="B1051" i="5"/>
  <c r="B941" i="5"/>
  <c r="AB2069" i="5" s="1"/>
  <c r="B1157" i="5"/>
  <c r="AB1883" i="5" s="1"/>
  <c r="B1137" i="5"/>
  <c r="B1677" i="5"/>
  <c r="B308" i="5"/>
  <c r="AB2616" i="5" s="1"/>
  <c r="B1126" i="5"/>
  <c r="B1948" i="5"/>
  <c r="AB1204" i="5" s="1"/>
  <c r="B172" i="5"/>
  <c r="AB2740" i="5" s="1"/>
  <c r="AE2740" i="5" s="1"/>
  <c r="B1004" i="5"/>
  <c r="AB2014" i="5" s="1"/>
  <c r="AD2014" i="5" s="1"/>
  <c r="B2397" i="5"/>
  <c r="AB817" i="5" s="1"/>
  <c r="B1938" i="5"/>
  <c r="AB1212" i="5" s="1"/>
  <c r="AC1212" i="5" s="1"/>
  <c r="B874" i="5"/>
  <c r="AB2126" i="5" s="1"/>
  <c r="AC2126" i="5" s="1"/>
  <c r="B2252" i="5"/>
  <c r="B1623" i="5"/>
  <c r="AB1474" i="5" s="1"/>
  <c r="AC1474" i="5" s="1"/>
  <c r="B263" i="5"/>
  <c r="AB2658" i="5" s="1"/>
  <c r="B3086" i="5"/>
  <c r="AB181" i="5" s="1"/>
  <c r="B57" i="5"/>
  <c r="AB2841" i="5" s="1"/>
  <c r="B1645" i="5"/>
  <c r="AB1453" i="5" s="1"/>
  <c r="B356" i="5"/>
  <c r="AB2576" i="5" s="1"/>
  <c r="B769" i="5"/>
  <c r="AB2216" i="5" s="1"/>
  <c r="B187" i="5"/>
  <c r="AB2724" i="5" s="1"/>
  <c r="AC2724" i="5" s="1"/>
  <c r="B2149" i="5"/>
  <c r="AB1034" i="5" s="1"/>
  <c r="B151" i="5"/>
  <c r="AB2759" i="5" s="1"/>
  <c r="B857" i="5"/>
  <c r="AB2144" i="5" s="1"/>
  <c r="B394" i="5"/>
  <c r="AB2543" i="5" s="1"/>
  <c r="AE2543" i="5" s="1"/>
  <c r="B1412" i="5"/>
  <c r="B2204" i="5"/>
  <c r="AB986" i="5" s="1"/>
  <c r="B1463" i="5"/>
  <c r="B213" i="5"/>
  <c r="AB2700" i="5" s="1"/>
  <c r="AC2700" i="5" s="1"/>
  <c r="B1666" i="5"/>
  <c r="B1153" i="5"/>
  <c r="AB1887" i="5" s="1"/>
  <c r="B1674" i="5"/>
  <c r="AB1431" i="5" s="1"/>
  <c r="B873" i="5"/>
  <c r="AB2127" i="5" s="1"/>
  <c r="AE2127" i="5" s="1"/>
  <c r="B862" i="5"/>
  <c r="AB2140" i="5" s="1"/>
  <c r="B139" i="5"/>
  <c r="AB2770" i="5" s="1"/>
  <c r="AC2770" i="5" s="1"/>
  <c r="B1866" i="5"/>
  <c r="AB1271" i="5" s="1"/>
  <c r="AC1271" i="5" s="1"/>
  <c r="B1487" i="5"/>
  <c r="B329" i="5"/>
  <c r="B1520" i="5"/>
  <c r="B906" i="5"/>
  <c r="AB2100" i="5" s="1"/>
  <c r="B2065" i="5"/>
  <c r="AB1105" i="5" s="1"/>
  <c r="B1049" i="5"/>
  <c r="AB1975" i="5" s="1"/>
  <c r="B1085" i="5"/>
  <c r="B2182" i="5"/>
  <c r="AB1004" i="5" s="1"/>
  <c r="B765" i="5"/>
  <c r="B300" i="5"/>
  <c r="B1062" i="5"/>
  <c r="AB1964" i="5" s="1"/>
  <c r="AE1964" i="5" s="1"/>
  <c r="B1458" i="5"/>
  <c r="B1339" i="5"/>
  <c r="B2725" i="5"/>
  <c r="AB485" i="5" s="1"/>
  <c r="B596" i="5"/>
  <c r="B1822" i="5"/>
  <c r="AB1304" i="5" s="1"/>
  <c r="AD1304" i="5" s="1"/>
  <c r="B1365" i="5"/>
  <c r="AB1697" i="5" s="1"/>
  <c r="B1607" i="5"/>
  <c r="AB1487" i="5" s="1"/>
  <c r="B486" i="5"/>
  <c r="AB2462" i="5" s="1"/>
  <c r="B25" i="5"/>
  <c r="B1665" i="5"/>
  <c r="B871" i="5"/>
  <c r="B113" i="5"/>
  <c r="AB2793" i="5" s="1"/>
  <c r="B2645" i="5"/>
  <c r="AB585" i="5" s="1"/>
  <c r="B1673" i="5"/>
  <c r="B2089" i="5"/>
  <c r="AB1086" i="5" s="1"/>
  <c r="B610" i="5"/>
  <c r="AB2356" i="5" s="1"/>
  <c r="B419" i="5"/>
  <c r="B509" i="5"/>
  <c r="B1044" i="5"/>
  <c r="AB1979" i="5" s="1"/>
  <c r="B1503" i="5"/>
  <c r="AB1580" i="5" s="1"/>
  <c r="AB1579" i="5" s="1"/>
  <c r="AB1578" i="5" s="1"/>
  <c r="AC1578" i="5" s="1"/>
  <c r="B1172" i="5"/>
  <c r="B715" i="5"/>
  <c r="AB2264" i="5" s="1"/>
  <c r="AE2264" i="5" s="1"/>
  <c r="B284" i="5"/>
  <c r="B1198" i="5"/>
  <c r="AB1845" i="5" s="1"/>
  <c r="AB1844" i="5" s="1"/>
  <c r="AE1844" i="5" s="1"/>
  <c r="B784" i="5"/>
  <c r="AB2204" i="5" s="1"/>
  <c r="B1274" i="5"/>
  <c r="AB1778" i="5" s="1"/>
  <c r="B2880" i="5"/>
  <c r="B2269" i="5"/>
  <c r="B3107" i="5"/>
  <c r="B3158" i="5"/>
  <c r="AB122" i="5" s="1"/>
  <c r="AE122" i="5" s="1"/>
  <c r="B3154" i="5"/>
  <c r="AB124" i="5" s="1"/>
  <c r="B1808" i="5"/>
  <c r="AB1316" i="5" s="1"/>
  <c r="AC1316" i="5" s="1"/>
  <c r="B2104" i="5"/>
  <c r="AB1075" i="5" s="1"/>
  <c r="AE1075" i="5" s="1"/>
  <c r="B2661" i="5"/>
  <c r="B2986" i="5"/>
  <c r="AB264" i="5" s="1"/>
  <c r="AC264" i="5" s="1"/>
  <c r="B2995" i="5"/>
  <c r="AB257" i="5" s="1"/>
  <c r="B3110" i="5"/>
  <c r="AB161" i="5" s="1"/>
  <c r="AD161" i="5" s="1"/>
  <c r="B2566" i="5"/>
  <c r="B2876" i="5"/>
  <c r="AB354" i="5" s="1"/>
  <c r="AD354" i="5" s="1"/>
  <c r="B2636" i="5"/>
  <c r="B2243" i="5"/>
  <c r="AB950" i="5" s="1"/>
  <c r="B2808" i="5"/>
  <c r="B2815" i="5"/>
  <c r="B2565" i="5"/>
  <c r="B2936" i="5"/>
  <c r="AB298" i="5" s="1"/>
  <c r="B2493" i="5"/>
  <c r="AB735" i="5" s="1"/>
  <c r="AD735" i="5" s="1"/>
  <c r="B1514" i="5"/>
  <c r="B2862" i="5"/>
  <c r="B3150" i="5"/>
  <c r="B1921" i="5"/>
  <c r="AB1226" i="5" s="1"/>
  <c r="B2616" i="5"/>
  <c r="AB612" i="5" s="1"/>
  <c r="B2833" i="5"/>
  <c r="B3118" i="5"/>
  <c r="AB154" i="5" s="1"/>
  <c r="B2264" i="5"/>
  <c r="B2311" i="5"/>
  <c r="B3010" i="5"/>
  <c r="AB246" i="5" s="1"/>
  <c r="AC246" i="5" s="1"/>
  <c r="B2740" i="5"/>
  <c r="AB469" i="5" s="1"/>
  <c r="AE469" i="5" s="1"/>
  <c r="B3195" i="5"/>
  <c r="AB90" i="5" s="1"/>
  <c r="AC90" i="5" s="1"/>
  <c r="B811" i="5"/>
  <c r="B3173" i="5"/>
  <c r="AB110" i="5" s="1"/>
  <c r="B3161" i="5"/>
  <c r="B2543" i="5"/>
  <c r="AB689" i="5" s="1"/>
  <c r="B2730" i="5"/>
  <c r="AB477" i="5" s="1"/>
  <c r="B2599" i="5"/>
  <c r="B1797" i="5"/>
  <c r="AB1325" i="5" s="1"/>
  <c r="AD1325" i="5" s="1"/>
  <c r="B3246" i="5"/>
  <c r="B2883" i="5"/>
  <c r="AB348" i="5" s="1"/>
  <c r="B3022" i="5"/>
  <c r="AB236" i="5" s="1"/>
  <c r="AC236" i="5" s="1"/>
  <c r="B2534" i="5"/>
  <c r="B1551" i="5"/>
  <c r="AB1535" i="5" s="1"/>
  <c r="AB1534" i="5" s="1"/>
  <c r="B2351" i="5"/>
  <c r="B2796" i="5"/>
  <c r="AB417" i="5" s="1"/>
  <c r="B3029" i="5"/>
  <c r="B3164" i="5"/>
  <c r="AB118" i="5" s="1"/>
  <c r="AE118" i="5" s="1"/>
  <c r="B2695" i="5"/>
  <c r="AB510" i="5" s="1"/>
  <c r="B640" i="5"/>
  <c r="B2478" i="5"/>
  <c r="B3217" i="5"/>
  <c r="B2519" i="5"/>
  <c r="AB710" i="5" s="1"/>
  <c r="AD710" i="5" s="1"/>
  <c r="B2674" i="5"/>
  <c r="B2623" i="5"/>
  <c r="B2710" i="5"/>
  <c r="AB497" i="5" s="1"/>
  <c r="B2223" i="5"/>
  <c r="B431" i="5"/>
  <c r="B2559" i="5"/>
  <c r="B3228" i="5"/>
  <c r="AB52" i="5" s="1"/>
  <c r="AE52" i="5" s="1"/>
  <c r="B2758" i="5"/>
  <c r="B2979" i="5"/>
  <c r="AB268" i="5" s="1"/>
  <c r="AC268" i="5" s="1"/>
  <c r="B3207" i="5"/>
  <c r="AB79" i="5" s="1"/>
  <c r="AE79" i="5" s="1"/>
  <c r="B2803" i="5"/>
  <c r="B2068" i="5"/>
  <c r="B2187" i="5"/>
  <c r="AB1000" i="5" s="1"/>
  <c r="B2814" i="5"/>
  <c r="B2942" i="5"/>
  <c r="B2678" i="5"/>
  <c r="B2902" i="5"/>
  <c r="AB331" i="5" s="1"/>
  <c r="B1694" i="5"/>
  <c r="AB1414" i="5" s="1"/>
  <c r="B2769" i="5"/>
  <c r="B2250" i="5"/>
  <c r="AB944" i="5" s="1"/>
  <c r="AC944" i="5" s="1"/>
  <c r="B2485" i="5"/>
  <c r="B2699" i="5"/>
  <c r="B3082" i="5"/>
  <c r="AB183" i="5" s="1"/>
  <c r="AC183" i="5" s="1"/>
  <c r="B2077" i="5"/>
  <c r="AB1095" i="5" s="1"/>
  <c r="AC1095" i="5" s="1"/>
  <c r="B2809" i="5"/>
  <c r="B1762" i="5"/>
  <c r="AB1352" i="5" s="1"/>
  <c r="B1669" i="5"/>
  <c r="AB1434" i="5" s="1"/>
  <c r="B1658" i="5"/>
  <c r="AB1441" i="5" s="1"/>
  <c r="B2950" i="5"/>
  <c r="AB289" i="5" s="1"/>
  <c r="B2704" i="5"/>
  <c r="AB502" i="5" s="1"/>
  <c r="AD502" i="5" s="1"/>
  <c r="B985" i="5"/>
  <c r="AB2029" i="5" s="1"/>
  <c r="B1936" i="5"/>
  <c r="B3204" i="5"/>
  <c r="B2723" i="5"/>
  <c r="B2525" i="5"/>
  <c r="AB705" i="5" s="1"/>
  <c r="AD705" i="5" s="1"/>
  <c r="B2411" i="5"/>
  <c r="AB805" i="5" s="1"/>
  <c r="B1869" i="5"/>
  <c r="AB1268" i="5" s="1"/>
  <c r="B3247" i="5"/>
  <c r="AB37" i="5" s="1"/>
  <c r="AC37" i="5" s="1"/>
  <c r="B2970" i="5"/>
  <c r="AB275" i="5" s="1"/>
  <c r="AE275" i="5" s="1"/>
  <c r="B2822" i="5"/>
  <c r="AB396" i="5" s="1"/>
  <c r="B2714" i="5"/>
  <c r="AB494" i="5" s="1"/>
  <c r="B2978" i="5"/>
  <c r="AB269" i="5" s="1"/>
  <c r="B1795" i="5"/>
  <c r="B2587" i="5"/>
  <c r="AB657" i="5" s="1"/>
  <c r="B2424" i="5"/>
  <c r="AB794" i="5" s="1"/>
  <c r="AE794" i="5" s="1"/>
  <c r="B2158" i="5"/>
  <c r="B3240" i="5"/>
  <c r="AB42" i="5" s="1"/>
  <c r="AE42" i="5" s="1"/>
  <c r="B2916" i="5"/>
  <c r="AB319" i="5" s="1"/>
  <c r="B3223" i="5"/>
  <c r="AB58" i="5" s="1"/>
  <c r="B1902" i="5"/>
  <c r="AB1242" i="5" s="1"/>
  <c r="B2147" i="5"/>
  <c r="B2670" i="5"/>
  <c r="B2966" i="5"/>
  <c r="B2560" i="5"/>
  <c r="B2561" i="5"/>
  <c r="AB678" i="5" s="1"/>
  <c r="B2571" i="5"/>
  <c r="B3073" i="5"/>
  <c r="AB192" i="5" s="1"/>
  <c r="AB191" i="5" s="1"/>
  <c r="AC191" i="5" s="1"/>
  <c r="B2828" i="5"/>
  <c r="AB391" i="5" s="1"/>
  <c r="AE391" i="5" s="1"/>
  <c r="B1515" i="5"/>
  <c r="AB1568" i="5" s="1"/>
  <c r="AE1568" i="5" s="1"/>
  <c r="B1590" i="5"/>
  <c r="AB1503" i="5" s="1"/>
  <c r="B2731" i="5"/>
  <c r="B1513" i="5"/>
  <c r="B1881" i="5"/>
  <c r="AB1261" i="5" s="1"/>
  <c r="AE1261" i="5" s="1"/>
  <c r="B2676" i="5"/>
  <c r="B2658" i="5"/>
  <c r="AB574" i="5" s="1"/>
  <c r="B1997" i="5"/>
  <c r="B2352" i="5"/>
  <c r="AB857" i="5" s="1"/>
  <c r="B2913" i="5"/>
  <c r="AB321" i="5" s="1"/>
  <c r="B2025" i="5"/>
  <c r="B1144" i="5"/>
  <c r="AB1895" i="5" s="1"/>
  <c r="AC1895" i="5" s="1"/>
  <c r="B1838" i="5"/>
  <c r="AB1291" i="5" s="1"/>
  <c r="AE1291" i="5" s="1"/>
  <c r="B2210" i="5"/>
  <c r="AB981" i="5" s="1"/>
  <c r="B1096" i="5"/>
  <c r="B1268" i="5"/>
  <c r="AB1783" i="5" s="1"/>
  <c r="B2640" i="5"/>
  <c r="AB589" i="5" s="1"/>
  <c r="B508" i="5"/>
  <c r="B1404" i="5"/>
  <c r="AB1666" i="5" s="1"/>
  <c r="B1719" i="5"/>
  <c r="AB1392" i="5" s="1"/>
  <c r="AE1392" i="5" s="1"/>
  <c r="B850" i="5"/>
  <c r="AB2150" i="5" s="1"/>
  <c r="AC2150" i="5" s="1"/>
  <c r="B2564" i="5"/>
  <c r="B1335" i="5"/>
  <c r="AB1725" i="5" s="1"/>
  <c r="B836" i="5"/>
  <c r="AB2162" i="5" s="1"/>
  <c r="B2322" i="5"/>
  <c r="B931" i="5"/>
  <c r="B1893" i="5"/>
  <c r="AB1251" i="5" s="1"/>
  <c r="AB1250" i="5" s="1"/>
  <c r="AB1249" i="5" s="1"/>
  <c r="AB1248" i="5" s="1"/>
  <c r="B2179" i="5"/>
  <c r="AB1008" i="5" s="1"/>
  <c r="AB1007" i="5" s="1"/>
  <c r="AB1006" i="5" s="1"/>
  <c r="AB1005" i="5" s="1"/>
  <c r="B747" i="5"/>
  <c r="B1248" i="5"/>
  <c r="B288" i="5"/>
  <c r="AB2633" i="5" s="1"/>
  <c r="AC2633" i="5" s="1"/>
  <c r="B1738" i="5"/>
  <c r="B2039" i="5"/>
  <c r="AB1134" i="5" s="1"/>
  <c r="B271" i="5"/>
  <c r="B3031" i="5"/>
  <c r="AB228" i="5" s="1"/>
  <c r="AE228" i="5" s="1"/>
  <c r="B488" i="5"/>
  <c r="B2894" i="5"/>
  <c r="AB339" i="5" s="1"/>
  <c r="AC339" i="5" s="1"/>
  <c r="B580" i="5"/>
  <c r="B2655" i="5"/>
  <c r="AB577" i="5" s="1"/>
  <c r="AE577" i="5" s="1"/>
  <c r="B2087" i="5"/>
  <c r="AB1088" i="5" s="1"/>
  <c r="B1277" i="5"/>
  <c r="B972" i="5"/>
  <c r="AB2041" i="5" s="1"/>
  <c r="B295" i="5"/>
  <c r="B2283" i="5"/>
  <c r="B925" i="5"/>
  <c r="B158" i="5"/>
  <c r="B1801" i="5"/>
  <c r="B499" i="5"/>
  <c r="B319" i="5"/>
  <c r="B2413" i="5"/>
  <c r="AB803" i="5" s="1"/>
  <c r="AE803" i="5" s="1"/>
  <c r="B268" i="5"/>
  <c r="AB2654" i="5" s="1"/>
  <c r="AD2654" i="5" s="1"/>
  <c r="B1906" i="5"/>
  <c r="B2646" i="5"/>
  <c r="AB584" i="5" s="1"/>
  <c r="B131" i="5"/>
  <c r="B1769" i="5"/>
  <c r="AB1346" i="5" s="1"/>
  <c r="AC1346" i="5" s="1"/>
  <c r="B1204" i="5"/>
  <c r="AB1840" i="5" s="1"/>
  <c r="AB1839" i="5" s="1"/>
  <c r="AC1839" i="5" s="1"/>
  <c r="B2679" i="5"/>
  <c r="B2181" i="5"/>
  <c r="B3227" i="5"/>
  <c r="AB53" i="5" s="1"/>
  <c r="B932" i="5"/>
  <c r="B472" i="5"/>
  <c r="B1131" i="5"/>
  <c r="B637" i="5"/>
  <c r="AB2331" i="5" s="1"/>
  <c r="AE2331" i="5" s="1"/>
  <c r="B2023" i="5"/>
  <c r="AB1148" i="5" s="1"/>
  <c r="AC1148" i="5" s="1"/>
  <c r="B2908" i="5"/>
  <c r="B2604" i="5"/>
  <c r="B2330" i="5"/>
  <c r="AB880" i="5" s="1"/>
  <c r="B1631" i="5"/>
  <c r="AB1467" i="5" s="1"/>
  <c r="AB1466" i="5" s="1"/>
  <c r="AB1465" i="5" s="1"/>
  <c r="AE1465" i="5" s="1"/>
  <c r="B1934" i="5"/>
  <c r="AB1216" i="5" s="1"/>
  <c r="AD1216" i="5" s="1"/>
  <c r="B338" i="5"/>
  <c r="AB2593" i="5" s="1"/>
  <c r="AD2593" i="5" s="1"/>
  <c r="B1128" i="5"/>
  <c r="AB1909" i="5" s="1"/>
  <c r="AE1909" i="5" s="1"/>
  <c r="B2319" i="5"/>
  <c r="AB890" i="5" s="1"/>
  <c r="AC890" i="5" s="1"/>
  <c r="B2368" i="5"/>
  <c r="AB843" i="5" s="1"/>
  <c r="AC843" i="5" s="1"/>
  <c r="B751" i="5"/>
  <c r="AB2232" i="5" s="1"/>
  <c r="B368" i="5"/>
  <c r="B847" i="5"/>
  <c r="B3046" i="5"/>
  <c r="AB214" i="5" s="1"/>
  <c r="B1133" i="5"/>
  <c r="AB1904" i="5" s="1"/>
  <c r="AE1904" i="5" s="1"/>
  <c r="B891" i="5"/>
  <c r="AB2112" i="5" s="1"/>
  <c r="B922" i="5"/>
  <c r="B1562" i="5"/>
  <c r="AB1526" i="5" s="1"/>
  <c r="AD1526" i="5" s="1"/>
  <c r="B539" i="5"/>
  <c r="AB2419" i="5" s="1"/>
  <c r="B2072" i="5"/>
  <c r="AB1100" i="5" s="1"/>
  <c r="B466" i="5"/>
  <c r="B728" i="5"/>
  <c r="AB2253" i="5" s="1"/>
  <c r="AD2253" i="5" s="1"/>
  <c r="B1680" i="5"/>
  <c r="AB1426" i="5" s="1"/>
  <c r="B1581" i="5"/>
  <c r="AB1511" i="5" s="1"/>
  <c r="AB1510" i="5" s="1"/>
  <c r="AC1510" i="5" s="1"/>
  <c r="B2673" i="5"/>
  <c r="AB541" i="5" s="1"/>
  <c r="AD541" i="5" s="1"/>
  <c r="B3149" i="5"/>
  <c r="B1106" i="5"/>
  <c r="AB1927" i="5" s="1"/>
  <c r="AE1927" i="5" s="1"/>
  <c r="B1308" i="5"/>
  <c r="AB1749" i="5" s="1"/>
  <c r="B2581" i="5"/>
  <c r="AB662" i="5" s="1"/>
  <c r="AE662" i="5" s="1"/>
  <c r="B948" i="5"/>
  <c r="AB2063" i="5" s="1"/>
  <c r="AD2063" i="5" s="1"/>
  <c r="B3078" i="5"/>
  <c r="AB188" i="5" s="1"/>
  <c r="B2937" i="5"/>
  <c r="AB297" i="5" s="1"/>
  <c r="B529" i="5"/>
  <c r="AB2427" i="5" s="1"/>
  <c r="B987" i="5"/>
  <c r="B2605" i="5"/>
  <c r="B1879" i="5"/>
  <c r="B2259" i="5"/>
  <c r="B2601" i="5"/>
  <c r="AB634" i="5" s="1"/>
  <c r="B2022" i="5"/>
  <c r="AB1149" i="5" s="1"/>
  <c r="B2805" i="5"/>
  <c r="AB410" i="5" s="1"/>
  <c r="AC410" i="5" s="1"/>
  <c r="B917" i="5"/>
  <c r="B1012" i="5"/>
  <c r="B1321" i="5"/>
  <c r="B1340" i="5"/>
  <c r="B2272" i="5"/>
  <c r="AB929" i="5" s="1"/>
  <c r="B137" i="5"/>
  <c r="B2456" i="5"/>
  <c r="B2" i="5"/>
  <c r="B2928" i="5"/>
  <c r="B1930" i="5"/>
  <c r="AB1218" i="5" s="1"/>
  <c r="AC1218" i="5" s="1"/>
  <c r="B1383" i="5"/>
  <c r="B17" i="5"/>
  <c r="AB2874" i="5" s="1"/>
  <c r="AC2874" i="5" s="1"/>
  <c r="B1486" i="5"/>
  <c r="B2548" i="5"/>
  <c r="AB686" i="5" s="1"/>
  <c r="B3030" i="5"/>
  <c r="AB229" i="5" s="1"/>
  <c r="AC229" i="5" s="1"/>
  <c r="B3003" i="5"/>
  <c r="AB251" i="5" s="1"/>
  <c r="B2849" i="5"/>
  <c r="AB373" i="5" s="1"/>
  <c r="AC373" i="5" s="1"/>
  <c r="B69" i="5"/>
  <c r="B3064" i="5"/>
  <c r="AB200" i="5" s="1"/>
  <c r="B2348" i="5"/>
  <c r="AB859" i="5" s="1"/>
  <c r="AE859" i="5" s="1"/>
  <c r="B1831" i="5"/>
  <c r="B2164" i="5"/>
  <c r="B863" i="5"/>
  <c r="AB2139" i="5" s="1"/>
  <c r="B2034" i="5"/>
  <c r="AB1138" i="5" s="1"/>
  <c r="B387" i="5"/>
  <c r="B2418" i="5"/>
  <c r="AB799" i="5" s="1"/>
  <c r="B1091" i="5"/>
  <c r="B2244" i="5"/>
  <c r="AB949" i="5" s="1"/>
  <c r="B1504" i="5"/>
  <c r="B2316" i="5"/>
  <c r="B1846" i="5"/>
  <c r="AB1285" i="5" s="1"/>
  <c r="B954" i="5"/>
  <c r="B2111" i="5"/>
  <c r="B484" i="5"/>
  <c r="AB2464" i="5" s="1"/>
  <c r="B1411" i="5"/>
  <c r="AB1660" i="5" s="1"/>
  <c r="B1821" i="5"/>
  <c r="AB1305" i="5" s="1"/>
  <c r="B1253" i="5"/>
  <c r="AB1796" i="5" s="1"/>
  <c r="AC1796" i="5" s="1"/>
  <c r="B3051" i="5"/>
  <c r="B1355" i="5"/>
  <c r="AB1707" i="5" s="1"/>
  <c r="B1698" i="5"/>
  <c r="AB1411" i="5" s="1"/>
  <c r="AC1411" i="5" s="1"/>
  <c r="B1627" i="5"/>
  <c r="B1636" i="5"/>
  <c r="AB1462" i="5" s="1"/>
  <c r="AD1462" i="5" s="1"/>
  <c r="B1624" i="5"/>
  <c r="AB1473" i="5" s="1"/>
  <c r="B434" i="5"/>
  <c r="AB2509" i="5" s="1"/>
  <c r="B424" i="5"/>
  <c r="AB2517" i="5" s="1"/>
  <c r="AE2517" i="5" s="1"/>
  <c r="B68" i="5"/>
  <c r="AB2832" i="5" s="1"/>
  <c r="B442" i="5"/>
  <c r="AB2502" i="5" s="1"/>
  <c r="B247" i="5"/>
  <c r="AB2672" i="5" s="1"/>
  <c r="AB2671" i="5" s="1"/>
  <c r="AD2671" i="5" s="1"/>
  <c r="B1682" i="5"/>
  <c r="AB1424" i="5" s="1"/>
  <c r="B1333" i="5"/>
  <c r="B177" i="5"/>
  <c r="AB2735" i="5" s="1"/>
  <c r="B2082" i="5"/>
  <c r="AB1092" i="5" s="1"/>
  <c r="AD1092" i="5" s="1"/>
  <c r="B272" i="5"/>
  <c r="B517" i="5"/>
  <c r="AB2438" i="5" s="1"/>
  <c r="B2577" i="5"/>
  <c r="B476" i="5"/>
  <c r="B2110" i="5"/>
  <c r="AB1067" i="5" s="1"/>
  <c r="AD1067" i="5" s="1"/>
  <c r="B200" i="5"/>
  <c r="AB2711" i="5" s="1"/>
  <c r="B32" i="5"/>
  <c r="AB2861" i="5" s="1"/>
  <c r="B1783" i="5"/>
  <c r="B2836" i="5"/>
  <c r="AB384" i="5" s="1"/>
  <c r="B1662" i="5"/>
  <c r="AB1438" i="5" s="1"/>
  <c r="B400" i="5"/>
  <c r="AB2537" i="5" s="1"/>
  <c r="AD2537" i="5" s="1"/>
  <c r="B2101" i="5"/>
  <c r="B2306" i="5"/>
  <c r="B789" i="5"/>
  <c r="AB2199" i="5" s="1"/>
  <c r="B1243" i="5"/>
  <c r="B1129" i="5"/>
  <c r="AB1908" i="5" s="1"/>
  <c r="B1894" i="5"/>
  <c r="B1924" i="5"/>
  <c r="AB1223" i="5" s="1"/>
  <c r="AE1223" i="5" s="1"/>
  <c r="B1264" i="5"/>
  <c r="AB1786" i="5" s="1"/>
  <c r="AB1785" i="5" s="1"/>
  <c r="AC1785" i="5" s="1"/>
  <c r="B1700" i="5"/>
  <c r="AB1409" i="5" s="1"/>
  <c r="B631" i="5"/>
  <c r="AB2338" i="5" s="1"/>
  <c r="B176" i="5"/>
  <c r="AB2736" i="5" s="1"/>
  <c r="B1271" i="5"/>
  <c r="B835" i="5"/>
  <c r="B1242" i="5"/>
  <c r="B464" i="5"/>
  <c r="AB2482" i="5" s="1"/>
  <c r="AB2481" i="5" s="1"/>
  <c r="AC2481" i="5" s="1"/>
  <c r="B830" i="5"/>
  <c r="B2384" i="5"/>
  <c r="B2335" i="5"/>
  <c r="AB876" i="5" s="1"/>
  <c r="B178" i="5"/>
  <c r="AB2734" i="5" s="1"/>
  <c r="B1054" i="5"/>
  <c r="AB1971" i="5" s="1"/>
  <c r="B447" i="5"/>
  <c r="AB2498" i="5" s="1"/>
  <c r="B1926" i="5"/>
  <c r="B1494" i="5"/>
  <c r="AB1586" i="5" s="1"/>
  <c r="B2302" i="5"/>
  <c r="AB905" i="5" s="1"/>
  <c r="B2308" i="5"/>
  <c r="AB899" i="5" s="1"/>
  <c r="B1467" i="5"/>
  <c r="AB1608" i="5" s="1"/>
  <c r="AC1608" i="5" s="1"/>
  <c r="B3052" i="5"/>
  <c r="AB209" i="5" s="1"/>
  <c r="B254" i="5"/>
  <c r="B179" i="5"/>
  <c r="B235" i="5"/>
  <c r="AB2683" i="5" s="1"/>
  <c r="B64" i="5"/>
  <c r="B2596" i="5"/>
  <c r="AB644" i="5" s="1"/>
  <c r="B860" i="5"/>
  <c r="AB2142" i="5" s="1"/>
  <c r="B810" i="5"/>
  <c r="AB2184" i="5" s="1"/>
  <c r="B1886" i="5"/>
  <c r="AB1257" i="5" s="1"/>
  <c r="AC1257" i="5" s="1"/>
  <c r="B1441" i="5"/>
  <c r="B2637" i="5"/>
  <c r="B1914" i="5"/>
  <c r="AB1232" i="5" s="1"/>
  <c r="B127" i="5"/>
  <c r="B75" i="5"/>
  <c r="B1684" i="5"/>
  <c r="B1542" i="5"/>
  <c r="AB1543" i="5" s="1"/>
  <c r="AC1543" i="5" s="1"/>
  <c r="B878" i="5"/>
  <c r="AB2123" i="5" s="1"/>
  <c r="B1318" i="5"/>
  <c r="B416" i="5"/>
  <c r="AB2524" i="5" s="1"/>
  <c r="B738" i="5"/>
  <c r="AB2243" i="5" s="1"/>
  <c r="B278" i="5"/>
  <c r="B334" i="5"/>
  <c r="AB2595" i="5" s="1"/>
  <c r="AB2594" i="5" s="1"/>
  <c r="B211" i="5"/>
  <c r="B451" i="5"/>
  <c r="AB2495" i="5" s="1"/>
  <c r="AC2495" i="5" s="1"/>
  <c r="B800" i="5"/>
  <c r="B660" i="5"/>
  <c r="AB2312" i="5" s="1"/>
  <c r="B1263" i="5"/>
  <c r="AB1787" i="5" s="1"/>
  <c r="B921" i="5"/>
  <c r="B614" i="5"/>
  <c r="B1428" i="5"/>
  <c r="AB1646" i="5" s="1"/>
  <c r="B1160" i="5"/>
  <c r="B1849" i="5"/>
  <c r="AB1282" i="5" s="1"/>
  <c r="B33" i="5"/>
  <c r="AB2860" i="5" s="1"/>
  <c r="B2049" i="5"/>
  <c r="B408" i="5"/>
  <c r="B414" i="5"/>
  <c r="B3259" i="5"/>
  <c r="AB27" i="5" s="1"/>
  <c r="B2998" i="5"/>
  <c r="B418" i="5"/>
  <c r="AB2522" i="5" s="1"/>
  <c r="B540" i="5"/>
  <c r="AB2418" i="5" s="1"/>
  <c r="B1145" i="5"/>
  <c r="AB1894" i="5" s="1"/>
  <c r="B623" i="5"/>
  <c r="AB2344" i="5" s="1"/>
  <c r="B1181" i="5"/>
  <c r="AB1860" i="5" s="1"/>
  <c r="B2394" i="5"/>
  <c r="AB820" i="5" s="1"/>
  <c r="B839" i="5"/>
  <c r="AB2159" i="5" s="1"/>
  <c r="B423" i="5"/>
  <c r="AB2518" i="5" s="1"/>
  <c r="B2032" i="5"/>
  <c r="AB1140" i="5" s="1"/>
  <c r="B480" i="5"/>
  <c r="AB2467" i="5" s="1"/>
  <c r="AC2467" i="5" s="1"/>
  <c r="B2772" i="5"/>
  <c r="AB439" i="5" s="1"/>
  <c r="AC439" i="5" s="1"/>
  <c r="B560" i="5"/>
  <c r="B326" i="5"/>
  <c r="AB2602" i="5" s="1"/>
  <c r="AC2602" i="5" s="1"/>
  <c r="B574" i="5"/>
  <c r="AB2389" i="5" s="1"/>
  <c r="AC2389" i="5" s="1"/>
  <c r="B199" i="5"/>
  <c r="B671" i="5"/>
  <c r="AB2302" i="5" s="1"/>
  <c r="B1991" i="5"/>
  <c r="B1556" i="5"/>
  <c r="AB1531" i="5" s="1"/>
  <c r="AE1531" i="5" s="1"/>
  <c r="B285" i="5"/>
  <c r="AB2640" i="5" s="1"/>
  <c r="AE2640" i="5" s="1"/>
  <c r="B1473" i="5"/>
  <c r="AB1602" i="5" s="1"/>
  <c r="AC1602" i="5" s="1"/>
  <c r="B1827" i="5"/>
  <c r="AB1300" i="5" s="1"/>
  <c r="AE1300" i="5" s="1"/>
  <c r="B528" i="5"/>
  <c r="AB2428" i="5" s="1"/>
  <c r="AD2428" i="5" s="1"/>
  <c r="B1635" i="5"/>
  <c r="AB1463" i="5" s="1"/>
  <c r="AC1463" i="5" s="1"/>
  <c r="B553" i="5"/>
  <c r="AB2406" i="5" s="1"/>
  <c r="B324" i="5"/>
  <c r="B527" i="5"/>
  <c r="AB2429" i="5" s="1"/>
  <c r="B1895" i="5"/>
  <c r="B1262" i="5"/>
  <c r="AB1788" i="5" s="1"/>
  <c r="AD1788" i="5" s="1"/>
  <c r="B1509" i="5"/>
  <c r="B731" i="5"/>
  <c r="B182" i="5"/>
  <c r="AB2729" i="5" s="1"/>
  <c r="AE2729" i="5" s="1"/>
  <c r="B990" i="5"/>
  <c r="AB2025" i="5" s="1"/>
  <c r="B883" i="5"/>
  <c r="AB2119" i="5" s="1"/>
  <c r="AC2119" i="5" s="1"/>
  <c r="B2047" i="5"/>
  <c r="AB1127" i="5" s="1"/>
  <c r="B2426" i="5"/>
  <c r="AB792" i="5" s="1"/>
  <c r="B1798" i="5"/>
  <c r="AB1324" i="5" s="1"/>
  <c r="AE1324" i="5" s="1"/>
  <c r="B726" i="5"/>
  <c r="B1217" i="5"/>
  <c r="AB1829" i="5" s="1"/>
  <c r="B1799" i="5"/>
  <c r="AB1323" i="5" s="1"/>
  <c r="B868" i="5"/>
  <c r="AB2135" i="5" s="1"/>
  <c r="B1270" i="5"/>
  <c r="AB1781" i="5" s="1"/>
  <c r="B952" i="5"/>
  <c r="AB2060" i="5" s="1"/>
  <c r="B36" i="5"/>
  <c r="B618" i="5"/>
  <c r="B1561" i="5"/>
  <c r="AB1527" i="5" s="1"/>
  <c r="AC1527" i="5" s="1"/>
  <c r="B945" i="5"/>
  <c r="AB2066" i="5" s="1"/>
  <c r="AD2066" i="5" s="1"/>
  <c r="B191" i="5"/>
  <c r="AB2720" i="5" s="1"/>
  <c r="B2262" i="5"/>
  <c r="AB934" i="5" s="1"/>
  <c r="B743" i="5"/>
  <c r="AB2239" i="5" s="1"/>
  <c r="AC2239" i="5" s="1"/>
  <c r="B1555" i="5"/>
  <c r="AB1532" i="5" s="1"/>
  <c r="B551" i="5"/>
  <c r="AB2408" i="5" s="1"/>
  <c r="AC2408" i="5" s="1"/>
  <c r="B1452" i="5"/>
  <c r="AB1621" i="5" s="1"/>
  <c r="B889" i="5"/>
  <c r="AB2114" i="5" s="1"/>
  <c r="AC2114" i="5" s="1"/>
  <c r="B59" i="5"/>
  <c r="B1750" i="5"/>
  <c r="AB1362" i="5" s="1"/>
  <c r="B2216" i="5"/>
  <c r="AB975" i="5" s="1"/>
  <c r="AC975" i="5" s="1"/>
  <c r="B774" i="5"/>
  <c r="AB2212" i="5" s="1"/>
  <c r="B1070" i="5"/>
  <c r="B52" i="5"/>
  <c r="AB2845" i="5" s="1"/>
  <c r="AB2844" i="5" s="1"/>
  <c r="AC2844" i="5" s="1"/>
  <c r="B940" i="5"/>
  <c r="AB2070" i="5" s="1"/>
  <c r="B2494" i="5"/>
  <c r="AB734" i="5" s="1"/>
  <c r="B578" i="5"/>
  <c r="AB2382" i="5" s="1"/>
  <c r="AD2382" i="5" s="1"/>
  <c r="B354" i="5"/>
  <c r="AB2578" i="5" s="1"/>
  <c r="AC2578" i="5" s="1"/>
  <c r="B833" i="5"/>
  <c r="AB2165" i="5" s="1"/>
  <c r="B1225" i="5"/>
  <c r="AB1822" i="5" s="1"/>
  <c r="AE1822" i="5" s="1"/>
  <c r="B7" i="5"/>
  <c r="AB2882" i="5" s="1"/>
  <c r="B156" i="5"/>
  <c r="AB2755" i="5" s="1"/>
  <c r="AD2755" i="5" s="1"/>
  <c r="B1749" i="5"/>
  <c r="AB1363" i="5" s="1"/>
  <c r="AE1969" i="5"/>
  <c r="AD405" i="5"/>
  <c r="AE405" i="5"/>
  <c r="AC98" i="5"/>
  <c r="AE98" i="5"/>
  <c r="AD98" i="5"/>
  <c r="AD773" i="5"/>
  <c r="AE2704" i="5"/>
  <c r="AC2704" i="5"/>
  <c r="AD2704" i="5"/>
  <c r="AD2532" i="5"/>
  <c r="AE2532" i="5"/>
  <c r="AC2532" i="5"/>
  <c r="AE2765" i="5"/>
  <c r="AD2247" i="5"/>
  <c r="AE2247" i="5"/>
  <c r="AC1682" i="5"/>
  <c r="AB1253" i="5"/>
  <c r="AC1253" i="5" s="1"/>
  <c r="AC1254" i="5"/>
  <c r="AC23" i="5"/>
  <c r="AC1913" i="5"/>
  <c r="AB1292" i="5"/>
  <c r="AC1292" i="5" s="1"/>
  <c r="AC1293" i="5"/>
  <c r="AC2508" i="5"/>
  <c r="AD2508" i="5"/>
  <c r="AE2508" i="5"/>
  <c r="AC2453" i="5"/>
  <c r="AE2453" i="5"/>
  <c r="AD1173" i="5"/>
  <c r="AD1913" i="5"/>
  <c r="AC1211" i="5"/>
  <c r="AE773" i="5"/>
  <c r="AC1033" i="5"/>
  <c r="AE1033" i="5"/>
  <c r="AE2229" i="5"/>
  <c r="AC2229" i="5"/>
  <c r="AD2229" i="5"/>
  <c r="AC2104" i="5"/>
  <c r="AE2104" i="5"/>
  <c r="AD1802" i="5"/>
  <c r="AC1802" i="5"/>
  <c r="AE1802" i="5"/>
  <c r="AD593" i="5"/>
  <c r="AC593" i="5"/>
  <c r="AB556" i="5"/>
  <c r="AB557" i="5"/>
  <c r="AC557" i="5" s="1"/>
  <c r="AB555" i="5"/>
  <c r="AC555" i="5" s="1"/>
  <c r="AD1211" i="5"/>
  <c r="AE1293" i="5"/>
  <c r="AC2298" i="5"/>
  <c r="AE2298" i="5"/>
  <c r="AC2179" i="5"/>
  <c r="AD2179" i="5"/>
  <c r="AE2179" i="5"/>
  <c r="AB2178" i="5"/>
  <c r="AC2178" i="5" s="1"/>
  <c r="AB2297" i="5"/>
  <c r="AB2296" i="5" s="1"/>
  <c r="AE2296" i="5" s="1"/>
  <c r="AB2228" i="5"/>
  <c r="AD2228" i="5" s="1"/>
  <c r="AD1293" i="5"/>
  <c r="AC405" i="5"/>
  <c r="AD2262" i="5"/>
  <c r="AD2298" i="5"/>
  <c r="AE1945" i="5"/>
  <c r="AE1142" i="5"/>
  <c r="AD1945" i="5"/>
  <c r="AC398" i="5"/>
  <c r="AD1142" i="5"/>
  <c r="AD1192" i="5"/>
  <c r="AC2358" i="5"/>
  <c r="AD2358" i="5"/>
  <c r="AE648" i="5"/>
  <c r="AD1546" i="5"/>
  <c r="AD82" i="5"/>
  <c r="AC2160" i="5"/>
  <c r="AE951" i="5"/>
  <c r="AC211" i="5"/>
  <c r="AC452" i="5"/>
  <c r="AE208" i="5"/>
  <c r="AB2357" i="5"/>
  <c r="AB781" i="5"/>
  <c r="AE782" i="5"/>
  <c r="AC782" i="5"/>
  <c r="AD782" i="5"/>
  <c r="AE1986" i="5"/>
  <c r="AD1277" i="5"/>
  <c r="AE1277" i="5"/>
  <c r="AC1277" i="5"/>
  <c r="AC51" i="5"/>
  <c r="AD2281" i="5"/>
  <c r="AC2281" i="5"/>
  <c r="AD1320" i="5"/>
  <c r="AC1320" i="5"/>
  <c r="AC1417" i="5"/>
  <c r="AD1417" i="5"/>
  <c r="AE1417" i="5"/>
  <c r="AE210" i="5"/>
  <c r="AD648" i="5"/>
  <c r="AD210" i="5"/>
  <c r="AD2743" i="5"/>
  <c r="AC2151" i="5"/>
  <c r="AE2709" i="5"/>
  <c r="AD1081" i="5"/>
  <c r="AC2201" i="5"/>
  <c r="AD211" i="5"/>
  <c r="AC1163" i="5"/>
  <c r="AE604" i="5"/>
  <c r="AD208" i="5"/>
  <c r="AC457" i="5"/>
  <c r="AB456" i="5"/>
  <c r="AD457" i="5"/>
  <c r="AC795" i="5"/>
  <c r="AD795" i="5"/>
  <c r="AD1556" i="5"/>
  <c r="AD1135" i="5"/>
  <c r="AC1135" i="5"/>
  <c r="AC433" i="5"/>
  <c r="AC2011" i="5"/>
  <c r="AD2011" i="5"/>
  <c r="AE2011" i="5"/>
  <c r="AC404" i="5"/>
  <c r="AE404" i="5"/>
  <c r="AD770" i="5"/>
  <c r="AE770" i="5"/>
  <c r="AC770" i="5"/>
  <c r="AC390" i="5"/>
  <c r="AD390" i="5"/>
  <c r="AE390" i="5"/>
  <c r="AD1359" i="5"/>
  <c r="AC1359" i="5"/>
  <c r="AC1877" i="5"/>
  <c r="AD2709" i="5"/>
  <c r="AE2514" i="5"/>
  <c r="AC82" i="5"/>
  <c r="AE2597" i="5"/>
  <c r="AE2848" i="5"/>
  <c r="AD2151" i="5"/>
  <c r="AE1306" i="5"/>
  <c r="AC604" i="5"/>
  <c r="AD1905" i="5"/>
  <c r="AE1905" i="5"/>
  <c r="AC1905" i="5"/>
  <c r="AB712" i="5"/>
  <c r="AC713" i="5"/>
  <c r="AD713" i="5"/>
  <c r="AD422" i="5"/>
  <c r="AC422" i="5"/>
  <c r="AC2862" i="5"/>
  <c r="AD2862" i="5"/>
  <c r="AE787" i="5"/>
  <c r="AD787" i="5"/>
  <c r="AD193" i="5"/>
  <c r="AD719" i="5"/>
  <c r="AC719" i="5"/>
  <c r="AC2207" i="5"/>
  <c r="AD2207" i="5"/>
  <c r="AE2207" i="5"/>
  <c r="AE1198" i="5"/>
  <c r="AC2514" i="5"/>
  <c r="AC2677" i="5"/>
  <c r="AE2160" i="5"/>
  <c r="AD2848" i="5"/>
  <c r="AE1163" i="5"/>
  <c r="AD775" i="5"/>
  <c r="AE1269" i="5"/>
  <c r="AC1685" i="5"/>
  <c r="AD1287" i="5"/>
  <c r="AC1287" i="5"/>
  <c r="AE1287" i="5"/>
  <c r="AC1124" i="5"/>
  <c r="AE828" i="5"/>
  <c r="AD212" i="5"/>
  <c r="AE212" i="5"/>
  <c r="AC212" i="5"/>
  <c r="AB158" i="5"/>
  <c r="AD159" i="5"/>
  <c r="AD1536" i="5"/>
  <c r="AE1536" i="5"/>
  <c r="AD475" i="5"/>
  <c r="AC475" i="5"/>
  <c r="AE475" i="5"/>
  <c r="AC55" i="5"/>
  <c r="AD55" i="5"/>
  <c r="AE55" i="5"/>
  <c r="AB1570" i="5"/>
  <c r="AB1569" i="5" s="1"/>
  <c r="AE1569" i="5" s="1"/>
  <c r="AD1571" i="5"/>
  <c r="AC690" i="5"/>
  <c r="AE673" i="5"/>
  <c r="AD2644" i="5"/>
  <c r="AE1348" i="5"/>
  <c r="AE1081" i="5"/>
  <c r="AE1571" i="5"/>
  <c r="AE211" i="5"/>
  <c r="AC1306" i="5"/>
  <c r="AD2606" i="5"/>
  <c r="AD951" i="5"/>
  <c r="AE232" i="5"/>
  <c r="AC232" i="5"/>
  <c r="AD232" i="5"/>
  <c r="AC996" i="5"/>
  <c r="AD996" i="5"/>
  <c r="AC32" i="5"/>
  <c r="AD32" i="5"/>
  <c r="AE32" i="5"/>
  <c r="AC97" i="5"/>
  <c r="AB96" i="5"/>
  <c r="AB892" i="5"/>
  <c r="AE144" i="5"/>
  <c r="AB143" i="5"/>
  <c r="AD144" i="5"/>
  <c r="AD2775" i="5"/>
  <c r="AC2775" i="5"/>
  <c r="AE2775" i="5"/>
  <c r="AD659" i="5"/>
  <c r="AC659" i="5"/>
  <c r="AE756" i="5"/>
  <c r="AE1877" i="5"/>
  <c r="AC2644" i="5"/>
  <c r="AD1348" i="5"/>
  <c r="AE121" i="5"/>
  <c r="AB81" i="5"/>
  <c r="AC81" i="5" s="1"/>
  <c r="AE1144" i="5"/>
  <c r="AD1269" i="5"/>
  <c r="AE80" i="5"/>
  <c r="AD80" i="5"/>
  <c r="AC80" i="5"/>
  <c r="AC332" i="5"/>
  <c r="AD332" i="5"/>
  <c r="AE332" i="5"/>
  <c r="AC901" i="5"/>
  <c r="AB900" i="5"/>
  <c r="AD901" i="5"/>
  <c r="AE901" i="5"/>
  <c r="AC1420" i="5"/>
  <c r="AD1420" i="5"/>
  <c r="AB30" i="5"/>
  <c r="AC31" i="5"/>
  <c r="AD31" i="5"/>
  <c r="AE31" i="5"/>
  <c r="AC2852" i="5"/>
  <c r="AD2175" i="5"/>
  <c r="AC2175" i="5"/>
  <c r="AD2870" i="5"/>
  <c r="AB2560" i="5"/>
  <c r="AD2561" i="5"/>
  <c r="AE745" i="5"/>
  <c r="AC745" i="5"/>
  <c r="AD745" i="5"/>
  <c r="AC137" i="5"/>
  <c r="AD137" i="5"/>
  <c r="AE137" i="5"/>
  <c r="AB451" i="5"/>
  <c r="AE2677" i="5"/>
  <c r="AE2258" i="5"/>
  <c r="AB120" i="5"/>
  <c r="AE120" i="5" s="1"/>
  <c r="AE2043" i="5"/>
  <c r="AD1848" i="5"/>
  <c r="AB2742" i="5"/>
  <c r="AC2742" i="5" s="1"/>
  <c r="AE1848" i="5"/>
  <c r="AD1033" i="5"/>
  <c r="AE1685" i="5"/>
  <c r="AE2606" i="5"/>
  <c r="AE2358" i="5"/>
  <c r="AC1593" i="5"/>
  <c r="AE1040" i="5"/>
  <c r="AD1040" i="5"/>
  <c r="AD2200" i="5"/>
  <c r="AC2676" i="5"/>
  <c r="AD2676" i="5"/>
  <c r="AB1807" i="5"/>
  <c r="AB1806" i="5" s="1"/>
  <c r="AB1805" i="5" s="1"/>
  <c r="L48" i="1"/>
  <c r="L51" i="1"/>
  <c r="X124" i="1"/>
  <c r="X114" i="1" s="1"/>
  <c r="V124" i="1"/>
  <c r="AD2856" i="5" l="1"/>
  <c r="AB429" i="5"/>
  <c r="AE819" i="5"/>
  <c r="AC430" i="5"/>
  <c r="AE1387" i="5"/>
  <c r="AE455" i="5"/>
  <c r="AE1854" i="5"/>
  <c r="AD2794" i="5"/>
  <c r="AE1617" i="5"/>
  <c r="AC165" i="5"/>
  <c r="AB2153" i="5"/>
  <c r="AD2010" i="5"/>
  <c r="AD1946" i="5"/>
  <c r="AC1946" i="5"/>
  <c r="AC193" i="5"/>
  <c r="AD718" i="5"/>
  <c r="AE353" i="5"/>
  <c r="AD2799" i="5"/>
  <c r="AE2169" i="5"/>
  <c r="AB717" i="5"/>
  <c r="AD717" i="5" s="1"/>
  <c r="AB2692" i="5"/>
  <c r="AB2691" i="5" s="1"/>
  <c r="AC2691" i="5" s="1"/>
  <c r="AC1344" i="5"/>
  <c r="AC291" i="5"/>
  <c r="AC2465" i="5"/>
  <c r="AE2799" i="5"/>
  <c r="AD2136" i="5"/>
  <c r="AE720" i="5"/>
  <c r="AE33" i="5"/>
  <c r="AD684" i="5"/>
  <c r="AD2169" i="5"/>
  <c r="AD316" i="5"/>
  <c r="AB28" i="5"/>
  <c r="AE28" i="5" s="1"/>
  <c r="AD1225" i="5"/>
  <c r="AB2757" i="5"/>
  <c r="AC2757" i="5" s="1"/>
  <c r="AE77" i="5"/>
  <c r="AE1001" i="5"/>
  <c r="AC610" i="5"/>
  <c r="AD609" i="5"/>
  <c r="AC597" i="5"/>
  <c r="AC590" i="5"/>
  <c r="AD2168" i="5"/>
  <c r="AC2169" i="5"/>
  <c r="AE1500" i="5"/>
  <c r="AE610" i="5"/>
  <c r="AC1582" i="5"/>
  <c r="AD363" i="5"/>
  <c r="AB1545" i="5"/>
  <c r="AB1544" i="5" s="1"/>
  <c r="AD1544" i="5" s="1"/>
  <c r="AD1582" i="5"/>
  <c r="AE609" i="5"/>
  <c r="AC2224" i="5"/>
  <c r="AC2136" i="5"/>
  <c r="AC1546" i="5"/>
  <c r="AD931" i="5"/>
  <c r="AD2055" i="5"/>
  <c r="AC1461" i="5"/>
  <c r="AD33" i="5"/>
  <c r="AC1501" i="5"/>
  <c r="AC684" i="5"/>
  <c r="AD430" i="5"/>
  <c r="AD590" i="5"/>
  <c r="AC233" i="5"/>
  <c r="AD1387" i="5"/>
  <c r="AE394" i="5"/>
  <c r="AD1476" i="5"/>
  <c r="AC720" i="5"/>
  <c r="AE1501" i="5"/>
  <c r="AE2074" i="5"/>
  <c r="AC1353" i="5"/>
  <c r="AB76" i="5"/>
  <c r="AC76" i="5" s="1"/>
  <c r="AE291" i="5"/>
  <c r="AB2550" i="5"/>
  <c r="AC2550" i="5" s="1"/>
  <c r="AC2746" i="5"/>
  <c r="AE2758" i="5"/>
  <c r="AC2295" i="5"/>
  <c r="AB525" i="5"/>
  <c r="AC525" i="5" s="1"/>
  <c r="AD960" i="5"/>
  <c r="AE363" i="5"/>
  <c r="AD2855" i="5"/>
  <c r="AB873" i="5"/>
  <c r="AB872" i="5" s="1"/>
  <c r="AB871" i="5" s="1"/>
  <c r="AC1038" i="5"/>
  <c r="AE1048" i="5"/>
  <c r="AC490" i="5"/>
  <c r="AB545" i="5"/>
  <c r="AD545" i="5" s="1"/>
  <c r="AD2746" i="5"/>
  <c r="AD107" i="5"/>
  <c r="AD779" i="5"/>
  <c r="AD233" i="5"/>
  <c r="AC353" i="5"/>
  <c r="AD819" i="5"/>
  <c r="AD1048" i="5"/>
  <c r="AD677" i="5"/>
  <c r="AC2043" i="5"/>
  <c r="AC2074" i="5"/>
  <c r="AD2758" i="5"/>
  <c r="AB527" i="5"/>
  <c r="AD527" i="5" s="1"/>
  <c r="AE2551" i="5"/>
  <c r="AE960" i="5"/>
  <c r="AE2855" i="5"/>
  <c r="AE92" i="5"/>
  <c r="AD490" i="5"/>
  <c r="AC2401" i="5"/>
  <c r="AD798" i="5"/>
  <c r="AE1832" i="5"/>
  <c r="AE1344" i="5"/>
  <c r="AE1675" i="5"/>
  <c r="AC874" i="5"/>
  <c r="AD1484" i="5"/>
  <c r="AC677" i="5"/>
  <c r="AD394" i="5"/>
  <c r="AD344" i="5"/>
  <c r="AE1970" i="5"/>
  <c r="AC2551" i="5"/>
  <c r="AC2855" i="5"/>
  <c r="AD2760" i="5"/>
  <c r="AD1038" i="5"/>
  <c r="AE29" i="5"/>
  <c r="AB544" i="5"/>
  <c r="AD544" i="5" s="1"/>
  <c r="AC2760" i="5"/>
  <c r="AE1593" i="5"/>
  <c r="AD92" i="5"/>
  <c r="AD2693" i="5"/>
  <c r="AD874" i="5"/>
  <c r="AE2149" i="5"/>
  <c r="AD1501" i="5"/>
  <c r="AD455" i="5"/>
  <c r="AB2042" i="5"/>
  <c r="AC2042" i="5" s="1"/>
  <c r="AE1484" i="5"/>
  <c r="AD29" i="5"/>
  <c r="AD1500" i="5"/>
  <c r="AE344" i="5"/>
  <c r="AB849" i="5"/>
  <c r="AC849" i="5" s="1"/>
  <c r="AC1970" i="5"/>
  <c r="AE324" i="5"/>
  <c r="AB2294" i="5"/>
  <c r="AD2294" i="5" s="1"/>
  <c r="AC718" i="5"/>
  <c r="AE2693" i="5"/>
  <c r="AE1476" i="5"/>
  <c r="AE2856" i="5"/>
  <c r="AE2168" i="5"/>
  <c r="AC931" i="5"/>
  <c r="AE2643" i="5"/>
  <c r="AD863" i="5"/>
  <c r="AD2465" i="5"/>
  <c r="AE1468" i="5"/>
  <c r="AC850" i="5"/>
  <c r="AE850" i="5"/>
  <c r="AD2295" i="5"/>
  <c r="AD1593" i="5"/>
  <c r="AC92" i="5"/>
  <c r="AD2740" i="5"/>
  <c r="AD1001" i="5"/>
  <c r="AD2224" i="5"/>
  <c r="AD337" i="5"/>
  <c r="AB631" i="5"/>
  <c r="AE798" i="5"/>
  <c r="AC2558" i="5"/>
  <c r="AD1832" i="5"/>
  <c r="AC1225" i="5"/>
  <c r="AB930" i="5"/>
  <c r="AD2558" i="5"/>
  <c r="AD2643" i="5"/>
  <c r="AE57" i="5"/>
  <c r="AC1468" i="5"/>
  <c r="AC324" i="5"/>
  <c r="AD45" i="5"/>
  <c r="AC337" i="5"/>
  <c r="AD77" i="5"/>
  <c r="AB56" i="5"/>
  <c r="AC863" i="5"/>
  <c r="AE45" i="5"/>
  <c r="AE1245" i="5"/>
  <c r="AE1726" i="5"/>
  <c r="AD2117" i="5"/>
  <c r="AC287" i="5"/>
  <c r="AE833" i="5"/>
  <c r="AD1406" i="5"/>
  <c r="AD2345" i="5"/>
  <c r="AC150" i="5"/>
  <c r="AC249" i="5"/>
  <c r="AE1823" i="5"/>
  <c r="AE1996" i="5"/>
  <c r="AE2345" i="5"/>
  <c r="AC1509" i="5"/>
  <c r="AD1175" i="5"/>
  <c r="AE889" i="5"/>
  <c r="AE1732" i="5"/>
  <c r="AC2773" i="5"/>
  <c r="AD1461" i="5"/>
  <c r="AD1430" i="5"/>
  <c r="AB646" i="5"/>
  <c r="AC646" i="5" s="1"/>
  <c r="AE2030" i="5"/>
  <c r="AC1097" i="5"/>
  <c r="AD615" i="5"/>
  <c r="AE615" i="5"/>
  <c r="AE2852" i="5"/>
  <c r="AE512" i="5"/>
  <c r="AE1663" i="5"/>
  <c r="AD935" i="5"/>
  <c r="AE2006" i="5"/>
  <c r="AD83" i="5"/>
  <c r="AE309" i="5"/>
  <c r="AC2268" i="5"/>
  <c r="AD1198" i="5"/>
  <c r="AC1231" i="5"/>
  <c r="AB649" i="5"/>
  <c r="AE649" i="5" s="1"/>
  <c r="AE1124" i="5"/>
  <c r="AC1997" i="5"/>
  <c r="AE1097" i="5"/>
  <c r="AD147" i="5"/>
  <c r="AC2730" i="5"/>
  <c r="AD647" i="5"/>
  <c r="AE1289" i="5"/>
  <c r="AD2488" i="5"/>
  <c r="AD889" i="5"/>
  <c r="AC2364" i="5"/>
  <c r="AE41" i="5"/>
  <c r="AC778" i="5"/>
  <c r="AC648" i="5"/>
  <c r="AC1902" i="5"/>
  <c r="AD1209" i="5"/>
  <c r="AC1143" i="5"/>
  <c r="AE2773" i="5"/>
  <c r="AC2605" i="5"/>
  <c r="AD2730" i="5"/>
  <c r="AD46" i="5"/>
  <c r="AE2444" i="5"/>
  <c r="AD1460" i="5"/>
  <c r="AD2030" i="5"/>
  <c r="AC647" i="5"/>
  <c r="AE1460" i="5"/>
  <c r="AB2476" i="5"/>
  <c r="AC2476" i="5" s="1"/>
  <c r="AD1231" i="5"/>
  <c r="AD2364" i="5"/>
  <c r="AD41" i="5"/>
  <c r="AE1430" i="5"/>
  <c r="AB1901" i="5"/>
  <c r="AC1901" i="5" s="1"/>
  <c r="AC1209" i="5"/>
  <c r="AD136" i="5"/>
  <c r="AE778" i="5"/>
  <c r="AC2167" i="5"/>
  <c r="AD1143" i="5"/>
  <c r="AC83" i="5"/>
  <c r="AC2794" i="5"/>
  <c r="AE935" i="5"/>
  <c r="AB2858" i="5"/>
  <c r="AC2858" i="5" s="1"/>
  <c r="AE46" i="5"/>
  <c r="AC2444" i="5"/>
  <c r="AC1090" i="5"/>
  <c r="AE2130" i="5"/>
  <c r="AB747" i="5"/>
  <c r="AC1442" i="5"/>
  <c r="AE2685" i="5"/>
  <c r="AD2006" i="5"/>
  <c r="AD2273" i="5"/>
  <c r="AD2444" i="5"/>
  <c r="AD1090" i="5"/>
  <c r="AE2876" i="5"/>
  <c r="AD1609" i="5"/>
  <c r="AD415" i="5"/>
  <c r="AC1189" i="5"/>
  <c r="AD1314" i="5"/>
  <c r="AD1732" i="5"/>
  <c r="AE2268" i="5"/>
  <c r="AC789" i="5"/>
  <c r="AD174" i="5"/>
  <c r="AD156" i="5"/>
  <c r="AD309" i="5"/>
  <c r="AC147" i="5"/>
  <c r="AB1089" i="5"/>
  <c r="AC1089" i="5" s="1"/>
  <c r="AB654" i="5"/>
  <c r="AE654" i="5" s="1"/>
  <c r="AC1314" i="5"/>
  <c r="AC174" i="5"/>
  <c r="AB1123" i="5"/>
  <c r="AB1122" i="5" s="1"/>
  <c r="AB1121" i="5" s="1"/>
  <c r="AE1121" i="5" s="1"/>
  <c r="AC1289" i="5"/>
  <c r="AD2167" i="5"/>
  <c r="AC415" i="5"/>
  <c r="AB2487" i="5"/>
  <c r="AB2486" i="5" s="1"/>
  <c r="AD2486" i="5" s="1"/>
  <c r="AC1732" i="5"/>
  <c r="AE136" i="5"/>
  <c r="AE1461" i="5"/>
  <c r="AE789" i="5"/>
  <c r="AE1731" i="5"/>
  <c r="AC1663" i="5"/>
  <c r="AD2876" i="5"/>
  <c r="AD948" i="5"/>
  <c r="AB2772" i="5"/>
  <c r="AD2772" i="5" s="1"/>
  <c r="AD1731" i="5"/>
  <c r="AE1902" i="5"/>
  <c r="AD881" i="5"/>
  <c r="AD1791" i="5"/>
  <c r="AC855" i="5"/>
  <c r="AD425" i="5"/>
  <c r="AD347" i="5"/>
  <c r="AE881" i="5"/>
  <c r="AD2818" i="5"/>
  <c r="AB1046" i="5"/>
  <c r="AD1046" i="5" s="1"/>
  <c r="AC1356" i="5"/>
  <c r="AD1735" i="5"/>
  <c r="AC1328" i="5"/>
  <c r="AE1458" i="5"/>
  <c r="AC219" i="5"/>
  <c r="AE681" i="5"/>
  <c r="AD195" i="5"/>
  <c r="AE1206" i="5"/>
  <c r="AD1058" i="5"/>
  <c r="AE1682" i="5"/>
  <c r="AE59" i="5"/>
  <c r="AD59" i="5"/>
  <c r="AD1853" i="5"/>
  <c r="AC2743" i="5"/>
  <c r="AD47" i="5"/>
  <c r="AD213" i="5"/>
  <c r="AE1254" i="5"/>
  <c r="AE725" i="5"/>
  <c r="AE1853" i="5"/>
  <c r="AC508" i="5"/>
  <c r="AE581" i="5"/>
  <c r="AC213" i="5"/>
  <c r="AD2677" i="5"/>
  <c r="AC1439" i="5"/>
  <c r="AC581" i="5"/>
  <c r="AD51" i="5"/>
  <c r="AC1986" i="5"/>
  <c r="AC1809" i="5"/>
  <c r="AC681" i="5"/>
  <c r="AD220" i="5"/>
  <c r="AE221" i="5"/>
  <c r="AD1439" i="5"/>
  <c r="AB50" i="5"/>
  <c r="AD50" i="5" s="1"/>
  <c r="AE2780" i="5"/>
  <c r="AC1617" i="5"/>
  <c r="AD756" i="5"/>
  <c r="AC885" i="5"/>
  <c r="AC1591" i="5"/>
  <c r="AE263" i="5"/>
  <c r="AD172" i="5"/>
  <c r="AC831" i="5"/>
  <c r="AE425" i="5"/>
  <c r="AB2279" i="5"/>
  <c r="AC2279" i="5" s="1"/>
  <c r="AE575" i="5"/>
  <c r="AD2441" i="5"/>
  <c r="AC1369" i="5"/>
  <c r="AE1425" i="5"/>
  <c r="AE1108" i="5"/>
  <c r="AD352" i="5"/>
  <c r="AD162" i="5"/>
  <c r="AC1735" i="5"/>
  <c r="AD2440" i="5"/>
  <c r="AE1356" i="5"/>
  <c r="AC308" i="5"/>
  <c r="AD1458" i="5"/>
  <c r="AE135" i="5"/>
  <c r="AD135" i="5"/>
  <c r="AE1846" i="5"/>
  <c r="AB552" i="5"/>
  <c r="AD552" i="5" s="1"/>
  <c r="AE855" i="5"/>
  <c r="AE1824" i="5"/>
  <c r="AC1397" i="5"/>
  <c r="AD1349" i="5"/>
  <c r="AE2442" i="5"/>
  <c r="AE1169" i="5"/>
  <c r="AD1928" i="5"/>
  <c r="AC856" i="5"/>
  <c r="AD855" i="5"/>
  <c r="AC220" i="5"/>
  <c r="AC1349" i="5"/>
  <c r="AC2154" i="5"/>
  <c r="AC764" i="5"/>
  <c r="AD2258" i="5"/>
  <c r="AB1396" i="5"/>
  <c r="AC1396" i="5" s="1"/>
  <c r="AC2818" i="5"/>
  <c r="AC1854" i="5"/>
  <c r="AD1793" i="5"/>
  <c r="AE1809" i="5"/>
  <c r="AD575" i="5"/>
  <c r="AB553" i="5"/>
  <c r="AC553" i="5" s="1"/>
  <c r="AE2441" i="5"/>
  <c r="AD854" i="5"/>
  <c r="AD1369" i="5"/>
  <c r="AE2818" i="5"/>
  <c r="AE764" i="5"/>
  <c r="AD1343" i="5"/>
  <c r="AE162" i="5"/>
  <c r="AB1355" i="5"/>
  <c r="AE1355" i="5" s="1"/>
  <c r="AC1425" i="5"/>
  <c r="AC2441" i="5"/>
  <c r="AE854" i="5"/>
  <c r="AE508" i="5"/>
  <c r="AC1846" i="5"/>
  <c r="AC1416" i="5"/>
  <c r="AB1026" i="5"/>
  <c r="AB1025" i="5" s="1"/>
  <c r="AE1025" i="5" s="1"/>
  <c r="AE203" i="5"/>
  <c r="AE2154" i="5"/>
  <c r="AE1343" i="5"/>
  <c r="AD165" i="5"/>
  <c r="AE2440" i="5"/>
  <c r="AE1397" i="5"/>
  <c r="AE347" i="5"/>
  <c r="AD203" i="5"/>
  <c r="AC1928" i="5"/>
  <c r="AD2442" i="5"/>
  <c r="AE856" i="5"/>
  <c r="AE220" i="5"/>
  <c r="AE219" i="5"/>
  <c r="AD2054" i="5"/>
  <c r="AC2442" i="5"/>
  <c r="AE1793" i="5"/>
  <c r="AE2280" i="5"/>
  <c r="AD2280" i="5"/>
  <c r="AE1416" i="5"/>
  <c r="AC47" i="5"/>
  <c r="AC352" i="5"/>
  <c r="AD2457" i="5"/>
  <c r="AD856" i="5"/>
  <c r="AB1664" i="5"/>
  <c r="AE2463" i="5"/>
  <c r="AD1442" i="5"/>
  <c r="AC954" i="5"/>
  <c r="AE156" i="5"/>
  <c r="AD990" i="5"/>
  <c r="AC1942" i="5"/>
  <c r="AE1175" i="5"/>
  <c r="AD1052" i="5"/>
  <c r="AE2055" i="5"/>
  <c r="AD2685" i="5"/>
  <c r="AD605" i="5"/>
  <c r="AC948" i="5"/>
  <c r="AB2129" i="5"/>
  <c r="AB2128" i="5" s="1"/>
  <c r="AC2128" i="5" s="1"/>
  <c r="AE2488" i="5"/>
  <c r="AB2801" i="5"/>
  <c r="AE2801" i="5" s="1"/>
  <c r="AE1997" i="5"/>
  <c r="AE2273" i="5"/>
  <c r="AE2605" i="5"/>
  <c r="AC605" i="5"/>
  <c r="AB947" i="5"/>
  <c r="AC947" i="5" s="1"/>
  <c r="AB2604" i="5"/>
  <c r="AC2604" i="5" s="1"/>
  <c r="AE954" i="5"/>
  <c r="AD2847" i="5"/>
  <c r="AC2130" i="5"/>
  <c r="AD1576" i="5"/>
  <c r="AE1475" i="5"/>
  <c r="AB862" i="5"/>
  <c r="AC862" i="5" s="1"/>
  <c r="AD57" i="5"/>
  <c r="AC1923" i="5"/>
  <c r="AE2642" i="5"/>
  <c r="AD890" i="5"/>
  <c r="AC1075" i="5"/>
  <c r="AB1327" i="5"/>
  <c r="AC1327" i="5" s="1"/>
  <c r="AE1328" i="5"/>
  <c r="AC364" i="5"/>
  <c r="AD1353" i="5"/>
  <c r="AE1923" i="5"/>
  <c r="AC2379" i="5"/>
  <c r="AC316" i="5"/>
  <c r="AD1475" i="5"/>
  <c r="AD364" i="5"/>
  <c r="AD79" i="5"/>
  <c r="AC1476" i="5"/>
  <c r="AE1325" i="5"/>
  <c r="AE541" i="5"/>
  <c r="AC779" i="5"/>
  <c r="AD2263" i="5"/>
  <c r="AD130" i="5"/>
  <c r="AD961" i="5"/>
  <c r="AC1477" i="5"/>
  <c r="AD334" i="5"/>
  <c r="AB285" i="5"/>
  <c r="AD285" i="5" s="1"/>
  <c r="AC1340" i="5"/>
  <c r="AE989" i="5"/>
  <c r="AD1796" i="5"/>
  <c r="AE39" i="5"/>
  <c r="AC662" i="5"/>
  <c r="AD1024" i="5"/>
  <c r="AE359" i="5"/>
  <c r="AD2044" i="5"/>
  <c r="AD104" i="5"/>
  <c r="AC1466" i="5"/>
  <c r="AE104" i="5"/>
  <c r="AC1922" i="5"/>
  <c r="AE282" i="5"/>
  <c r="AE1668" i="5"/>
  <c r="AC2326" i="5"/>
  <c r="AD2328" i="5"/>
  <c r="AE1145" i="5"/>
  <c r="AE848" i="5"/>
  <c r="AE744" i="5"/>
  <c r="AE1419" i="5"/>
  <c r="AD1930" i="5"/>
  <c r="AE933" i="5"/>
  <c r="AB1061" i="5"/>
  <c r="AE1061" i="5" s="1"/>
  <c r="AD2267" i="5"/>
  <c r="AC933" i="5"/>
  <c r="AC207" i="5"/>
  <c r="AC1172" i="5"/>
  <c r="AE184" i="5"/>
  <c r="AD517" i="5"/>
  <c r="AC1633" i="5"/>
  <c r="AC1045" i="5"/>
  <c r="AD2774" i="5"/>
  <c r="AE1633" i="5"/>
  <c r="AB1703" i="5"/>
  <c r="AD1703" i="5" s="1"/>
  <c r="AB2351" i="5"/>
  <c r="AD2351" i="5" s="1"/>
  <c r="AC507" i="5"/>
  <c r="AE2185" i="5"/>
  <c r="AD701" i="5"/>
  <c r="AC921" i="5"/>
  <c r="AC469" i="5"/>
  <c r="AB540" i="5"/>
  <c r="AD540" i="5" s="1"/>
  <c r="AC391" i="5"/>
  <c r="AC79" i="5"/>
  <c r="AD1543" i="5"/>
  <c r="AD1840" i="5"/>
  <c r="AD391" i="5"/>
  <c r="AD2379" i="5"/>
  <c r="AE1067" i="5"/>
  <c r="AC2740" i="5"/>
  <c r="AE890" i="5"/>
  <c r="AC502" i="5"/>
  <c r="AB1398" i="5"/>
  <c r="AD2048" i="5"/>
  <c r="AD1727" i="5"/>
  <c r="AE932" i="5"/>
  <c r="AE2277" i="5"/>
  <c r="AE1062" i="5"/>
  <c r="AE2389" i="5"/>
  <c r="AD1399" i="5"/>
  <c r="AE2561" i="5"/>
  <c r="AE2870" i="5"/>
  <c r="AC145" i="5"/>
  <c r="AC263" i="5"/>
  <c r="AC1747" i="5"/>
  <c r="AC356" i="5"/>
  <c r="AC299" i="5"/>
  <c r="AD2326" i="5"/>
  <c r="AC2754" i="5"/>
  <c r="AC414" i="5"/>
  <c r="AD261" i="5"/>
  <c r="AD845" i="5"/>
  <c r="AB2125" i="5"/>
  <c r="AB2124" i="5" s="1"/>
  <c r="AC2124" i="5" s="1"/>
  <c r="AD433" i="5"/>
  <c r="AE1063" i="5"/>
  <c r="AD812" i="5"/>
  <c r="AD2201" i="5"/>
  <c r="AD1726" i="5"/>
  <c r="AD442" i="5"/>
  <c r="AC2262" i="5"/>
  <c r="AD2626" i="5"/>
  <c r="AE2221" i="5"/>
  <c r="AC1390" i="5"/>
  <c r="AC772" i="5"/>
  <c r="AE1273" i="5"/>
  <c r="AE1637" i="5"/>
  <c r="AE812" i="5"/>
  <c r="AC674" i="5"/>
  <c r="AC2277" i="5"/>
  <c r="AD254" i="5"/>
  <c r="AE1466" i="5"/>
  <c r="AD744" i="5"/>
  <c r="AD674" i="5"/>
  <c r="AD452" i="5"/>
  <c r="AC1399" i="5"/>
  <c r="AD932" i="5"/>
  <c r="AE1747" i="5"/>
  <c r="AE37" i="5"/>
  <c r="AD401" i="5"/>
  <c r="AB661" i="5"/>
  <c r="AD661" i="5" s="1"/>
  <c r="AE1727" i="5"/>
  <c r="AC1366" i="5"/>
  <c r="AC1512" i="5"/>
  <c r="AE845" i="5"/>
  <c r="AE658" i="5"/>
  <c r="AE261" i="5"/>
  <c r="AE1192" i="5"/>
  <c r="AE1576" i="5"/>
  <c r="AC2626" i="5"/>
  <c r="AC2221" i="5"/>
  <c r="AE1390" i="5"/>
  <c r="AB771" i="5"/>
  <c r="AD1969" i="5"/>
  <c r="AD1466" i="5"/>
  <c r="AE1467" i="5"/>
  <c r="AD37" i="5"/>
  <c r="AB1746" i="5"/>
  <c r="AD662" i="5"/>
  <c r="AE2504" i="5"/>
  <c r="AD831" i="5"/>
  <c r="AE885" i="5"/>
  <c r="AB441" i="5"/>
  <c r="AC441" i="5" s="1"/>
  <c r="AC89" i="5"/>
  <c r="AD1512" i="5"/>
  <c r="AE772" i="5"/>
  <c r="AE1304" i="5"/>
  <c r="AD2221" i="5"/>
  <c r="AB1968" i="5"/>
  <c r="AD1968" i="5" s="1"/>
  <c r="AE2200" i="5"/>
  <c r="AB501" i="5"/>
  <c r="AE501" i="5" s="1"/>
  <c r="AE2126" i="5"/>
  <c r="AD1895" i="5"/>
  <c r="AC2835" i="5"/>
  <c r="AC1727" i="5"/>
  <c r="AB2047" i="5"/>
  <c r="AC2047" i="5" s="1"/>
  <c r="AC172" i="5"/>
  <c r="AE97" i="5"/>
  <c r="AD828" i="5"/>
  <c r="AE157" i="5"/>
  <c r="AE831" i="5"/>
  <c r="AB844" i="5"/>
  <c r="AC844" i="5" s="1"/>
  <c r="AD933" i="5"/>
  <c r="AB2753" i="5"/>
  <c r="AB2752" i="5" s="1"/>
  <c r="AD2752" i="5" s="1"/>
  <c r="AE1631" i="5"/>
  <c r="AC2328" i="5"/>
  <c r="AE2835" i="5"/>
  <c r="AD1767" i="5"/>
  <c r="AD1631" i="5"/>
  <c r="AD23" i="5"/>
  <c r="AD2765" i="5"/>
  <c r="AC1304" i="5"/>
  <c r="AD1465" i="5"/>
  <c r="AE502" i="5"/>
  <c r="AE2117" i="5"/>
  <c r="AE1895" i="5"/>
  <c r="AE2048" i="5"/>
  <c r="AC988" i="5"/>
  <c r="AD157" i="5"/>
  <c r="AB1669" i="5"/>
  <c r="AC1669" i="5" s="1"/>
  <c r="AE2201" i="5"/>
  <c r="AC938" i="5"/>
  <c r="AB811" i="5"/>
  <c r="AC811" i="5" s="1"/>
  <c r="AC2504" i="5"/>
  <c r="AC161" i="5"/>
  <c r="AD2145" i="5"/>
  <c r="AC1767" i="5"/>
  <c r="AC1062" i="5"/>
  <c r="AC1465" i="5"/>
  <c r="AE299" i="5"/>
  <c r="AD89" i="5"/>
  <c r="AE173" i="5"/>
  <c r="AD658" i="5"/>
  <c r="AD2126" i="5"/>
  <c r="AD1271" i="5"/>
  <c r="AE2145" i="5"/>
  <c r="AC1273" i="5"/>
  <c r="AE145" i="5"/>
  <c r="AD1591" i="5"/>
  <c r="AB987" i="5"/>
  <c r="AE987" i="5" s="1"/>
  <c r="AE401" i="5"/>
  <c r="AD1113" i="5"/>
  <c r="AC1063" i="5"/>
  <c r="AE938" i="5"/>
  <c r="AE442" i="5"/>
  <c r="AE2754" i="5"/>
  <c r="AC1637" i="5"/>
  <c r="AD988" i="5"/>
  <c r="AD414" i="5"/>
  <c r="AC173" i="5"/>
  <c r="AB937" i="5"/>
  <c r="AC937" i="5" s="1"/>
  <c r="AC1556" i="5"/>
  <c r="AC1245" i="5"/>
  <c r="AC121" i="5"/>
  <c r="AC254" i="5"/>
  <c r="AE1271" i="5"/>
  <c r="AD1261" i="5"/>
  <c r="AC1729" i="5"/>
  <c r="AD2367" i="5"/>
  <c r="AD2293" i="5"/>
  <c r="AB2628" i="5"/>
  <c r="AC1744" i="5"/>
  <c r="AD1011" i="5"/>
  <c r="AD1096" i="5"/>
  <c r="AC115" i="5"/>
  <c r="AC516" i="5"/>
  <c r="AC1070" i="5"/>
  <c r="AC1788" i="5"/>
  <c r="AD2194" i="5"/>
  <c r="AE2186" i="5"/>
  <c r="AD2635" i="5"/>
  <c r="AC221" i="5"/>
  <c r="AC427" i="5"/>
  <c r="AE1202" i="5"/>
  <c r="AC306" i="5"/>
  <c r="AE1804" i="5"/>
  <c r="AE2194" i="5"/>
  <c r="AE1444" i="5"/>
  <c r="AD2034" i="5"/>
  <c r="AD221" i="5"/>
  <c r="AD1380" i="5"/>
  <c r="AD2387" i="5"/>
  <c r="AD1744" i="5"/>
  <c r="AC105" i="5"/>
  <c r="AC1537" i="5"/>
  <c r="AD2287" i="5"/>
  <c r="AC2653" i="5"/>
  <c r="AE1011" i="5"/>
  <c r="AE2182" i="5"/>
  <c r="AD1996" i="5"/>
  <c r="AC2596" i="5"/>
  <c r="AE1962" i="5"/>
  <c r="AD810" i="5"/>
  <c r="AE105" i="5"/>
  <c r="AD1942" i="5"/>
  <c r="AD282" i="5"/>
  <c r="AD359" i="5"/>
  <c r="AC1052" i="5"/>
  <c r="AE190" i="5"/>
  <c r="AE1189" i="5"/>
  <c r="AD184" i="5"/>
  <c r="AB942" i="5"/>
  <c r="AC942" i="5" s="1"/>
  <c r="AE2337" i="5"/>
  <c r="AE125" i="5"/>
  <c r="AD676" i="5"/>
  <c r="AE2859" i="5"/>
  <c r="AE223" i="5"/>
  <c r="AB1051" i="5"/>
  <c r="AC1051" i="5" s="1"/>
  <c r="AC1568" i="5"/>
  <c r="AC990" i="5"/>
  <c r="AE1667" i="5"/>
  <c r="AD943" i="5"/>
  <c r="AC1380" i="5"/>
  <c r="AE498" i="5"/>
  <c r="AC125" i="5"/>
  <c r="AC676" i="5"/>
  <c r="AC190" i="5"/>
  <c r="AE1180" i="5"/>
  <c r="AE296" i="5"/>
  <c r="AB2013" i="5"/>
  <c r="AC2013" i="5" s="1"/>
  <c r="AC2859" i="5"/>
  <c r="AD223" i="5"/>
  <c r="AC301" i="5"/>
  <c r="AE2847" i="5"/>
  <c r="AD1818" i="5"/>
  <c r="AE1818" i="5"/>
  <c r="AD277" i="5"/>
  <c r="AD400" i="5"/>
  <c r="AC2424" i="5"/>
  <c r="AC943" i="5"/>
  <c r="AE1609" i="5"/>
  <c r="AC2217" i="5"/>
  <c r="AD2373" i="5"/>
  <c r="AE277" i="5"/>
  <c r="AD2161" i="5"/>
  <c r="AE400" i="5"/>
  <c r="AE749" i="5"/>
  <c r="AC1032" i="5"/>
  <c r="AE2802" i="5"/>
  <c r="AD2653" i="5"/>
  <c r="AE90" i="5"/>
  <c r="AE2596" i="5"/>
  <c r="AD1358" i="5"/>
  <c r="AE1024" i="5"/>
  <c r="AD1733" i="5"/>
  <c r="AC2373" i="5"/>
  <c r="AD1962" i="5"/>
  <c r="AD1329" i="5"/>
  <c r="AD308" i="5"/>
  <c r="AE580" i="5"/>
  <c r="AE2635" i="5"/>
  <c r="AC129" i="5"/>
  <c r="AD1668" i="5"/>
  <c r="AC2802" i="5"/>
  <c r="AD1340" i="5"/>
  <c r="AD2127" i="5"/>
  <c r="AC1464" i="5"/>
  <c r="AC2267" i="5"/>
  <c r="AB542" i="5"/>
  <c r="AD542" i="5" s="1"/>
  <c r="AC1840" i="5"/>
  <c r="AC1325" i="5"/>
  <c r="AD1839" i="5"/>
  <c r="AD1075" i="5"/>
  <c r="AD469" i="5"/>
  <c r="AE1840" i="5"/>
  <c r="AC738" i="5"/>
  <c r="AD448" i="5"/>
  <c r="AD113" i="5"/>
  <c r="AD505" i="5"/>
  <c r="AC735" i="5"/>
  <c r="AC803" i="5"/>
  <c r="AE1464" i="5"/>
  <c r="AE1050" i="5"/>
  <c r="AC1444" i="5"/>
  <c r="AE769" i="5"/>
  <c r="AC2264" i="5"/>
  <c r="AB737" i="5"/>
  <c r="AE737" i="5" s="1"/>
  <c r="AC1824" i="5"/>
  <c r="AD1169" i="5"/>
  <c r="AD769" i="5"/>
  <c r="AE287" i="5"/>
  <c r="AC1541" i="5"/>
  <c r="AC1603" i="5"/>
  <c r="AE2650" i="5"/>
  <c r="AC1202" i="5"/>
  <c r="AD2257" i="5"/>
  <c r="AC255" i="5"/>
  <c r="AD2170" i="5"/>
  <c r="AE1020" i="5"/>
  <c r="AE1404" i="5"/>
  <c r="AC923" i="5"/>
  <c r="AD252" i="5"/>
  <c r="AE1509" i="5"/>
  <c r="AC448" i="5"/>
  <c r="AE113" i="5"/>
  <c r="AC505" i="5"/>
  <c r="AD2081" i="5"/>
  <c r="AD803" i="5"/>
  <c r="AC1050" i="5"/>
  <c r="AD413" i="5"/>
  <c r="AD738" i="5"/>
  <c r="AD2622" i="5"/>
  <c r="AE1541" i="5"/>
  <c r="AE2287" i="5"/>
  <c r="AD2724" i="5"/>
  <c r="AE1058" i="5"/>
  <c r="AD249" i="5"/>
  <c r="AC2650" i="5"/>
  <c r="AD2182" i="5"/>
  <c r="AE2170" i="5"/>
  <c r="AD516" i="5"/>
  <c r="AD1020" i="5"/>
  <c r="AC1404" i="5"/>
  <c r="AB922" i="5"/>
  <c r="AC922" i="5" s="1"/>
  <c r="AC252" i="5"/>
  <c r="AD264" i="5"/>
  <c r="AE1187" i="5"/>
  <c r="AC1311" i="5"/>
  <c r="AD1713" i="5"/>
  <c r="AE2622" i="5"/>
  <c r="AC2034" i="5"/>
  <c r="AC413" i="5"/>
  <c r="AB2386" i="5"/>
  <c r="AB2385" i="5" s="1"/>
  <c r="AB2384" i="5" s="1"/>
  <c r="AE2384" i="5" s="1"/>
  <c r="AD1083" i="5"/>
  <c r="AC1261" i="5"/>
  <c r="AE1044" i="5"/>
  <c r="AB1403" i="5"/>
  <c r="AC1403" i="5" s="1"/>
  <c r="AB2723" i="5"/>
  <c r="AB2722" i="5" s="1"/>
  <c r="AE2722" i="5" s="1"/>
  <c r="AC1589" i="5"/>
  <c r="AD1730" i="5"/>
  <c r="AD1804" i="5"/>
  <c r="AE1616" i="5"/>
  <c r="AE1813" i="5"/>
  <c r="AB1926" i="5"/>
  <c r="AD1926" i="5" s="1"/>
  <c r="AE2010" i="5"/>
  <c r="AE1295" i="5"/>
  <c r="AE264" i="5"/>
  <c r="AD1823" i="5"/>
  <c r="AD944" i="5"/>
  <c r="AD1311" i="5"/>
  <c r="AE1083" i="5"/>
  <c r="AC1713" i="5"/>
  <c r="AC2081" i="5"/>
  <c r="AD1589" i="5"/>
  <c r="AB1019" i="5"/>
  <c r="AC1019" i="5" s="1"/>
  <c r="AD1813" i="5"/>
  <c r="AC1187" i="5"/>
  <c r="AD1535" i="5"/>
  <c r="AC2293" i="5"/>
  <c r="AD1195" i="5"/>
  <c r="AE2257" i="5"/>
  <c r="AE150" i="5"/>
  <c r="AC195" i="5"/>
  <c r="AD1537" i="5"/>
  <c r="AE1788" i="5"/>
  <c r="AE1195" i="5"/>
  <c r="AC374" i="5"/>
  <c r="AE306" i="5"/>
  <c r="AE427" i="5"/>
  <c r="AD989" i="5"/>
  <c r="AC2629" i="5"/>
  <c r="AC1096" i="5"/>
  <c r="AE1406" i="5"/>
  <c r="AE555" i="5"/>
  <c r="AD1044" i="5"/>
  <c r="AB2195" i="5"/>
  <c r="AC2195" i="5" s="1"/>
  <c r="AE1196" i="5"/>
  <c r="AD374" i="5"/>
  <c r="AE2367" i="5"/>
  <c r="AE1730" i="5"/>
  <c r="AD306" i="5"/>
  <c r="AD427" i="5"/>
  <c r="AE2629" i="5"/>
  <c r="AD2705" i="5"/>
  <c r="AD1854" i="5"/>
  <c r="AE115" i="5"/>
  <c r="AE753" i="5"/>
  <c r="AC2387" i="5"/>
  <c r="AD1927" i="5"/>
  <c r="AD1295" i="5"/>
  <c r="AC810" i="5"/>
  <c r="AC1616" i="5"/>
  <c r="AE944" i="5"/>
  <c r="AD1070" i="5"/>
  <c r="AE303" i="5"/>
  <c r="AC945" i="5"/>
  <c r="AD1206" i="5"/>
  <c r="AE1603" i="5"/>
  <c r="AE255" i="5"/>
  <c r="AE85" i="5"/>
  <c r="AD753" i="5"/>
  <c r="AD1290" i="5"/>
  <c r="AD52" i="5"/>
  <c r="AD2186" i="5"/>
  <c r="AD833" i="5"/>
  <c r="AE2388" i="5"/>
  <c r="AE1290" i="5"/>
  <c r="AC52" i="5"/>
  <c r="AE735" i="5"/>
  <c r="AC303" i="5"/>
  <c r="AD945" i="5"/>
  <c r="AC2388" i="5"/>
  <c r="AD2780" i="5"/>
  <c r="AC725" i="5"/>
  <c r="AD1196" i="5"/>
  <c r="AE2705" i="5"/>
  <c r="AD85" i="5"/>
  <c r="AE923" i="5"/>
  <c r="AE1729" i="5"/>
  <c r="AD2812" i="5"/>
  <c r="AD1148" i="5"/>
  <c r="AD2365" i="5"/>
  <c r="AD2297" i="5"/>
  <c r="AD2874" i="5"/>
  <c r="AC1467" i="5"/>
  <c r="AC126" i="5"/>
  <c r="AD1568" i="5"/>
  <c r="AE2217" i="5"/>
  <c r="AD580" i="5"/>
  <c r="AC749" i="5"/>
  <c r="AB1171" i="5"/>
  <c r="AC1171" i="5" s="1"/>
  <c r="AE2044" i="5"/>
  <c r="AE1922" i="5"/>
  <c r="AE1733" i="5"/>
  <c r="AD1180" i="5"/>
  <c r="AC2058" i="5"/>
  <c r="AD1178" i="5"/>
  <c r="AE1937" i="5"/>
  <c r="AD814" i="5"/>
  <c r="AE1758" i="5"/>
  <c r="AE679" i="5"/>
  <c r="AC2512" i="5"/>
  <c r="AD1937" i="5"/>
  <c r="AD2424" i="5"/>
  <c r="AD126" i="5"/>
  <c r="AE1339" i="5"/>
  <c r="AC1101" i="5"/>
  <c r="AB1921" i="5"/>
  <c r="AC1921" i="5" s="1"/>
  <c r="AC1667" i="5"/>
  <c r="AE1064" i="5"/>
  <c r="AE1930" i="5"/>
  <c r="AC679" i="5"/>
  <c r="AC1339" i="5"/>
  <c r="AB38" i="5"/>
  <c r="AD38" i="5" s="1"/>
  <c r="AD194" i="5"/>
  <c r="AE198" i="5"/>
  <c r="AE1671" i="5"/>
  <c r="AD1101" i="5"/>
  <c r="AD2058" i="5"/>
  <c r="AB2511" i="5"/>
  <c r="AD2511" i="5" s="1"/>
  <c r="AD1871" i="5"/>
  <c r="AC1064" i="5"/>
  <c r="AC2259" i="5"/>
  <c r="AE2603" i="5"/>
  <c r="AE434" i="5"/>
  <c r="AD198" i="5"/>
  <c r="AE2512" i="5"/>
  <c r="AE259" i="5"/>
  <c r="AD2603" i="5"/>
  <c r="AC1871" i="5"/>
  <c r="AC2161" i="5"/>
  <c r="AC259" i="5"/>
  <c r="AD434" i="5"/>
  <c r="AD412" i="5"/>
  <c r="AC705" i="5"/>
  <c r="AD1172" i="5"/>
  <c r="AD296" i="5"/>
  <c r="AD39" i="5"/>
  <c r="AC848" i="5"/>
  <c r="AE1358" i="5"/>
  <c r="AC2463" i="5"/>
  <c r="AB471" i="5"/>
  <c r="AD471" i="5" s="1"/>
  <c r="AE1178" i="5"/>
  <c r="AE1329" i="5"/>
  <c r="AD207" i="5"/>
  <c r="AC1145" i="5"/>
  <c r="AB2057" i="5"/>
  <c r="AE2057" i="5" s="1"/>
  <c r="AE194" i="5"/>
  <c r="AC334" i="5"/>
  <c r="AC1671" i="5"/>
  <c r="AD498" i="5"/>
  <c r="AE625" i="5"/>
  <c r="AD2553" i="5"/>
  <c r="AC2332" i="5"/>
  <c r="AC607" i="5"/>
  <c r="AD1579" i="5"/>
  <c r="AC1119" i="5"/>
  <c r="AE1695" i="5"/>
  <c r="AE2745" i="5"/>
  <c r="AE2811" i="5"/>
  <c r="AD2745" i="5"/>
  <c r="AE1477" i="5"/>
  <c r="AC93" i="5"/>
  <c r="AD236" i="5"/>
  <c r="AE1526" i="5"/>
  <c r="AE705" i="5"/>
  <c r="AD90" i="5"/>
  <c r="AC961" i="5"/>
  <c r="AC2127" i="5"/>
  <c r="AC1594" i="5"/>
  <c r="AE2812" i="5"/>
  <c r="AE2263" i="5"/>
  <c r="AE1630" i="5"/>
  <c r="AC2054" i="5"/>
  <c r="AC130" i="5"/>
  <c r="AE1119" i="5"/>
  <c r="AE2553" i="5"/>
  <c r="AD2332" i="5"/>
  <c r="AD288" i="5"/>
  <c r="AC288" i="5"/>
  <c r="AB2390" i="5"/>
  <c r="AE2390" i="5" s="1"/>
  <c r="AB133" i="5"/>
  <c r="AC133" i="5" s="1"/>
  <c r="AD1392" i="5"/>
  <c r="AB1766" i="5"/>
  <c r="AC1766" i="5" s="1"/>
  <c r="AB1795" i="5"/>
  <c r="AE1795" i="5" s="1"/>
  <c r="AE2858" i="5"/>
  <c r="AE161" i="5"/>
  <c r="AC596" i="5"/>
  <c r="AD557" i="5"/>
  <c r="AE557" i="5"/>
  <c r="AD2389" i="5"/>
  <c r="AC1392" i="5"/>
  <c r="AE1543" i="5"/>
  <c r="AD843" i="5"/>
  <c r="AD577" i="5"/>
  <c r="AC2297" i="5"/>
  <c r="AC118" i="5"/>
  <c r="AE1796" i="5"/>
  <c r="AD118" i="5"/>
  <c r="AD1822" i="5"/>
  <c r="AE2150" i="5"/>
  <c r="AD2264" i="5"/>
  <c r="AE2014" i="5"/>
  <c r="AD2482" i="5"/>
  <c r="AE1608" i="5"/>
  <c r="AB1949" i="5"/>
  <c r="AB1948" i="5" s="1"/>
  <c r="AD1948" i="5" s="1"/>
  <c r="AE134" i="5"/>
  <c r="AD373" i="5"/>
  <c r="AD788" i="5"/>
  <c r="AE499" i="5"/>
  <c r="AC2296" i="5"/>
  <c r="AD2296" i="5"/>
  <c r="AD1608" i="5"/>
  <c r="AB624" i="5"/>
  <c r="AC624" i="5" s="1"/>
  <c r="AC1740" i="5"/>
  <c r="AD2672" i="5"/>
  <c r="AD134" i="5"/>
  <c r="AC541" i="5"/>
  <c r="AE119" i="5"/>
  <c r="AC788" i="5"/>
  <c r="AD499" i="5"/>
  <c r="AC2252" i="5"/>
  <c r="AC164" i="5"/>
  <c r="AC608" i="5"/>
  <c r="AC119" i="5"/>
  <c r="AD2495" i="5"/>
  <c r="AC1758" i="5"/>
  <c r="AC1531" i="5"/>
  <c r="AE164" i="5"/>
  <c r="AD1531" i="5"/>
  <c r="AD2412" i="5"/>
  <c r="AE1897" i="5"/>
  <c r="AE608" i="5"/>
  <c r="AC2499" i="5"/>
  <c r="AD164" i="5"/>
  <c r="AE1742" i="5"/>
  <c r="AD1897" i="5"/>
  <c r="AB1739" i="5"/>
  <c r="AB1738" i="5" s="1"/>
  <c r="AC1738" i="5" s="1"/>
  <c r="AD2499" i="5"/>
  <c r="AB1896" i="5"/>
  <c r="AD1896" i="5" s="1"/>
  <c r="AE2297" i="5"/>
  <c r="AD2600" i="5"/>
  <c r="AD625" i="5"/>
  <c r="AD2259" i="5"/>
  <c r="AD1740" i="5"/>
  <c r="AB752" i="5"/>
  <c r="AC752" i="5" s="1"/>
  <c r="AC1216" i="5"/>
  <c r="AD1218" i="5"/>
  <c r="AC1782" i="5"/>
  <c r="AC1856" i="5"/>
  <c r="AE2383" i="5"/>
  <c r="AE2178" i="5"/>
  <c r="AE921" i="5"/>
  <c r="AD1989" i="5"/>
  <c r="AD1045" i="5"/>
  <c r="AE939" i="5"/>
  <c r="AE2774" i="5"/>
  <c r="AE2468" i="5"/>
  <c r="AD507" i="5"/>
  <c r="AC687" i="5"/>
  <c r="AD419" i="5"/>
  <c r="AD903" i="5"/>
  <c r="AE2156" i="5"/>
  <c r="AC517" i="5"/>
  <c r="AC701" i="5"/>
  <c r="AE1013" i="5"/>
  <c r="AE2320" i="5"/>
  <c r="AD2114" i="5"/>
  <c r="AD939" i="5"/>
  <c r="AC2675" i="5"/>
  <c r="AE1856" i="5"/>
  <c r="AD2383" i="5"/>
  <c r="AE1917" i="5"/>
  <c r="AE1379" i="5"/>
  <c r="AB1012" i="5"/>
  <c r="AD1012" i="5" s="1"/>
  <c r="AD1570" i="5"/>
  <c r="AC2439" i="5"/>
  <c r="AD1720" i="5"/>
  <c r="AC1570" i="5"/>
  <c r="AC1720" i="5"/>
  <c r="AD2208" i="5"/>
  <c r="AE2181" i="5"/>
  <c r="AE1068" i="5"/>
  <c r="AD1212" i="5"/>
  <c r="AE2307" i="5"/>
  <c r="AE109" i="5"/>
  <c r="AC2352" i="5"/>
  <c r="AD1782" i="5"/>
  <c r="AB2516" i="5"/>
  <c r="AE2516" i="5" s="1"/>
  <c r="AB645" i="5"/>
  <c r="AE645" i="5" s="1"/>
  <c r="AD2352" i="5"/>
  <c r="AD237" i="5"/>
  <c r="AE2439" i="5"/>
  <c r="AB823" i="5"/>
  <c r="AB822" i="5" s="1"/>
  <c r="AB821" i="5" s="1"/>
  <c r="AE821" i="5" s="1"/>
  <c r="AD841" i="5"/>
  <c r="AC2320" i="5"/>
  <c r="AD1917" i="5"/>
  <c r="AD794" i="5"/>
  <c r="AD2181" i="5"/>
  <c r="AD146" i="5"/>
  <c r="AB1916" i="5"/>
  <c r="AC1916" i="5" s="1"/>
  <c r="AD109" i="5"/>
  <c r="AB1378" i="5"/>
  <c r="AC1378" i="5" s="1"/>
  <c r="AD2468" i="5"/>
  <c r="AB506" i="5"/>
  <c r="AC506" i="5" s="1"/>
  <c r="AE2066" i="5"/>
  <c r="AC2517" i="5"/>
  <c r="AE784" i="5"/>
  <c r="AE317" i="5"/>
  <c r="AE146" i="5"/>
  <c r="AD1321" i="5"/>
  <c r="AC1569" i="5"/>
  <c r="AE841" i="5"/>
  <c r="AB2319" i="5"/>
  <c r="AC2319" i="5" s="1"/>
  <c r="AE1864" i="5"/>
  <c r="AE655" i="5"/>
  <c r="AD2307" i="5"/>
  <c r="AD2185" i="5"/>
  <c r="AD317" i="5"/>
  <c r="AE741" i="5"/>
  <c r="AE357" i="5"/>
  <c r="AC2203" i="5"/>
  <c r="AE419" i="5"/>
  <c r="AE2602" i="5"/>
  <c r="AD2517" i="5"/>
  <c r="AD2573" i="5"/>
  <c r="AE237" i="5"/>
  <c r="AE2382" i="5"/>
  <c r="AC2382" i="5"/>
  <c r="AB2466" i="5"/>
  <c r="AD2466" i="5" s="1"/>
  <c r="AD44" i="5"/>
  <c r="AD93" i="5"/>
  <c r="AE1292" i="5"/>
  <c r="AC1497" i="5"/>
  <c r="AC726" i="5"/>
  <c r="AD445" i="5"/>
  <c r="AC186" i="5"/>
  <c r="AC755" i="5"/>
  <c r="AC1201" i="5"/>
  <c r="AE1957" i="5"/>
  <c r="AE2372" i="5"/>
  <c r="AD2811" i="5"/>
  <c r="AC2654" i="5"/>
  <c r="AE236" i="5"/>
  <c r="AD1300" i="5"/>
  <c r="AC1580" i="5"/>
  <c r="AC1695" i="5"/>
  <c r="AD2706" i="5"/>
  <c r="AE1212" i="5"/>
  <c r="AC660" i="5"/>
  <c r="AE862" i="5"/>
  <c r="AE2846" i="5"/>
  <c r="AD2817" i="5"/>
  <c r="AD2460" i="5"/>
  <c r="AE2654" i="5"/>
  <c r="AD1957" i="5"/>
  <c r="AE762" i="5"/>
  <c r="AD660" i="5"/>
  <c r="AE2114" i="5"/>
  <c r="AC1300" i="5"/>
  <c r="AE1092" i="5"/>
  <c r="AB1601" i="5"/>
  <c r="AC1927" i="5"/>
  <c r="AC794" i="5"/>
  <c r="AD846" i="5"/>
  <c r="AC216" i="5"/>
  <c r="AC762" i="5"/>
  <c r="AE2099" i="5"/>
  <c r="AD228" i="5"/>
  <c r="AE1594" i="5"/>
  <c r="AD1602" i="5"/>
  <c r="AC1579" i="5"/>
  <c r="AD2157" i="5"/>
  <c r="AE1578" i="5"/>
  <c r="AC2460" i="5"/>
  <c r="AB858" i="5"/>
  <c r="AC858" i="5" s="1"/>
  <c r="AE1579" i="5"/>
  <c r="AC2220" i="5"/>
  <c r="AC846" i="5"/>
  <c r="AD762" i="5"/>
  <c r="AC2812" i="5"/>
  <c r="AC2099" i="5"/>
  <c r="AC1630" i="5"/>
  <c r="AE1602" i="5"/>
  <c r="AE2675" i="5"/>
  <c r="AE2365" i="5"/>
  <c r="AC228" i="5"/>
  <c r="AD2602" i="5"/>
  <c r="AD2675" i="5"/>
  <c r="AE1935" i="5"/>
  <c r="AE1497" i="5"/>
  <c r="AE1201" i="5"/>
  <c r="AB235" i="5"/>
  <c r="AB234" i="5" s="1"/>
  <c r="AE234" i="5" s="1"/>
  <c r="AD1220" i="5"/>
  <c r="AD2770" i="5"/>
  <c r="AE1580" i="5"/>
  <c r="AC1324" i="5"/>
  <c r="AC1092" i="5"/>
  <c r="AD1935" i="5"/>
  <c r="AC2706" i="5"/>
  <c r="AD2372" i="5"/>
  <c r="AD1578" i="5"/>
  <c r="AD862" i="5"/>
  <c r="AD554" i="5"/>
  <c r="AD2846" i="5"/>
  <c r="AE755" i="5"/>
  <c r="AD726" i="5"/>
  <c r="AE445" i="5"/>
  <c r="AE2157" i="5"/>
  <c r="AE1220" i="5"/>
  <c r="AE1527" i="5"/>
  <c r="AD1580" i="5"/>
  <c r="AD1324" i="5"/>
  <c r="AD1569" i="5"/>
  <c r="AD1467" i="5"/>
  <c r="AD1527" i="5"/>
  <c r="AD81" i="5"/>
  <c r="AC2816" i="5"/>
  <c r="AE81" i="5"/>
  <c r="AC2066" i="5"/>
  <c r="AE2495" i="5"/>
  <c r="AE1839" i="5"/>
  <c r="AE1570" i="5"/>
  <c r="AD2239" i="5"/>
  <c r="AE596" i="5"/>
  <c r="AD595" i="5"/>
  <c r="AE2757" i="5"/>
  <c r="AE1462" i="5"/>
  <c r="AD596" i="5"/>
  <c r="AE595" i="5"/>
  <c r="AE1218" i="5"/>
  <c r="AC1462" i="5"/>
  <c r="AE2467" i="5"/>
  <c r="AD2178" i="5"/>
  <c r="AD2757" i="5"/>
  <c r="AC42" i="5"/>
  <c r="AE439" i="5"/>
  <c r="AC2482" i="5"/>
  <c r="AD2481" i="5"/>
  <c r="AD183" i="5"/>
  <c r="AE1836" i="5"/>
  <c r="AE2481" i="5"/>
  <c r="AC2593" i="5"/>
  <c r="AB182" i="5"/>
  <c r="AC182" i="5" s="1"/>
  <c r="AD2021" i="5"/>
  <c r="AE2700" i="5"/>
  <c r="AE1673" i="5"/>
  <c r="AD122" i="5"/>
  <c r="AE886" i="5"/>
  <c r="AE183" i="5"/>
  <c r="AE2724" i="5"/>
  <c r="AC2595" i="5"/>
  <c r="AC1673" i="5"/>
  <c r="AE2220" i="5"/>
  <c r="AD2578" i="5"/>
  <c r="AD439" i="5"/>
  <c r="AD2700" i="5"/>
  <c r="AE1474" i="5"/>
  <c r="AC2817" i="5"/>
  <c r="AD2816" i="5"/>
  <c r="AE1411" i="5"/>
  <c r="AD246" i="5"/>
  <c r="AB2599" i="5"/>
  <c r="AC2599" i="5" s="1"/>
  <c r="AE2672" i="5"/>
  <c r="AC1451" i="5"/>
  <c r="AC1822" i="5"/>
  <c r="AC2845" i="5"/>
  <c r="AE2253" i="5"/>
  <c r="AE2063" i="5"/>
  <c r="AE2239" i="5"/>
  <c r="AE2633" i="5"/>
  <c r="AC2428" i="5"/>
  <c r="AD672" i="5"/>
  <c r="AD1909" i="5"/>
  <c r="AE268" i="5"/>
  <c r="AD2633" i="5"/>
  <c r="AE672" i="5"/>
  <c r="AD191" i="5"/>
  <c r="AC1909" i="5"/>
  <c r="AC2600" i="5"/>
  <c r="AD1411" i="5"/>
  <c r="AC2672" i="5"/>
  <c r="AD268" i="5"/>
  <c r="AC2214" i="5"/>
  <c r="AB671" i="5"/>
  <c r="AE671" i="5" s="1"/>
  <c r="AD1316" i="5"/>
  <c r="AD1689" i="5"/>
  <c r="AD2331" i="5"/>
  <c r="AD1463" i="5"/>
  <c r="AB1345" i="5"/>
  <c r="AD2214" i="5"/>
  <c r="AE1845" i="5"/>
  <c r="AE192" i="5"/>
  <c r="AD410" i="5"/>
  <c r="AE191" i="5"/>
  <c r="AE2252" i="5"/>
  <c r="AE2578" i="5"/>
  <c r="AE2671" i="5"/>
  <c r="AD1223" i="5"/>
  <c r="AC1689" i="5"/>
  <c r="AC2331" i="5"/>
  <c r="AE1463" i="5"/>
  <c r="AD1890" i="5"/>
  <c r="AD1964" i="5"/>
  <c r="AD192" i="5"/>
  <c r="AD1622" i="5"/>
  <c r="AC2671" i="5"/>
  <c r="AC1890" i="5"/>
  <c r="AD1346" i="5"/>
  <c r="AB1963" i="5"/>
  <c r="AC192" i="5"/>
  <c r="AE2456" i="5"/>
  <c r="AE2391" i="5"/>
  <c r="AE2817" i="5"/>
  <c r="AD555" i="5"/>
  <c r="AD1292" i="5"/>
  <c r="AD2391" i="5"/>
  <c r="AE410" i="5"/>
  <c r="AE246" i="5"/>
  <c r="AC1622" i="5"/>
  <c r="AC2412" i="5"/>
  <c r="AC577" i="5"/>
  <c r="AE1346" i="5"/>
  <c r="AE1316" i="5"/>
  <c r="AC1964" i="5"/>
  <c r="AD2467" i="5"/>
  <c r="AB2062" i="5"/>
  <c r="AE2062" i="5" s="1"/>
  <c r="AC2063" i="5"/>
  <c r="AC2755" i="5"/>
  <c r="AE2428" i="5"/>
  <c r="AE2755" i="5"/>
  <c r="AC2302" i="5"/>
  <c r="AD2302" i="5"/>
  <c r="AE2302" i="5"/>
  <c r="AC1285" i="5"/>
  <c r="AD1285" i="5"/>
  <c r="AE1285" i="5"/>
  <c r="AE319" i="5"/>
  <c r="AC319" i="5"/>
  <c r="AD319" i="5"/>
  <c r="AD1656" i="5"/>
  <c r="AC1656" i="5"/>
  <c r="AE1656" i="5"/>
  <c r="AD2109" i="5"/>
  <c r="AE2109" i="5"/>
  <c r="AC2109" i="5"/>
  <c r="AB2314" i="5"/>
  <c r="AE2315" i="5"/>
  <c r="AC2315" i="5"/>
  <c r="AD2315" i="5"/>
  <c r="AB549" i="5"/>
  <c r="AB550" i="5"/>
  <c r="AB551" i="5"/>
  <c r="AC2592" i="5"/>
  <c r="AE2592" i="5"/>
  <c r="AD2592" i="5"/>
  <c r="AB1131" i="5"/>
  <c r="AC1132" i="5"/>
  <c r="AE1132" i="5"/>
  <c r="AD1132" i="5"/>
  <c r="AD2103" i="5"/>
  <c r="AE2103" i="5"/>
  <c r="AC2103" i="5"/>
  <c r="AE386" i="5"/>
  <c r="AD386" i="5"/>
  <c r="AC386" i="5"/>
  <c r="AC449" i="5"/>
  <c r="AE449" i="5"/>
  <c r="AC751" i="5"/>
  <c r="AE941" i="5"/>
  <c r="AD1844" i="5"/>
  <c r="AE2742" i="5"/>
  <c r="AE554" i="5"/>
  <c r="AD1510" i="5"/>
  <c r="AB1863" i="5"/>
  <c r="AC1863" i="5" s="1"/>
  <c r="AC1013" i="5"/>
  <c r="AC1223" i="5"/>
  <c r="AE2478" i="5"/>
  <c r="AE839" i="5"/>
  <c r="AD741" i="5"/>
  <c r="AD687" i="5"/>
  <c r="AD1786" i="5"/>
  <c r="AC1235" i="5"/>
  <c r="AE1459" i="5"/>
  <c r="AC2537" i="5"/>
  <c r="AD1229" i="5"/>
  <c r="AE1785" i="5"/>
  <c r="AC903" i="5"/>
  <c r="AD1474" i="5"/>
  <c r="AC1262" i="5"/>
  <c r="AC2253" i="5"/>
  <c r="AD784" i="5"/>
  <c r="AC2212" i="5"/>
  <c r="AE2212" i="5"/>
  <c r="AD2212" i="5"/>
  <c r="AD1781" i="5"/>
  <c r="AB1780" i="5"/>
  <c r="AE1781" i="5"/>
  <c r="AC1781" i="5"/>
  <c r="AD2119" i="5"/>
  <c r="AE2119" i="5"/>
  <c r="AD1140" i="5"/>
  <c r="AE1140" i="5"/>
  <c r="AC1140" i="5"/>
  <c r="AB2521" i="5"/>
  <c r="AC2522" i="5"/>
  <c r="AD2522" i="5"/>
  <c r="AE2522" i="5"/>
  <c r="AD2142" i="5"/>
  <c r="AE2142" i="5"/>
  <c r="AC2142" i="5"/>
  <c r="AC899" i="5"/>
  <c r="AE899" i="5"/>
  <c r="AD899" i="5"/>
  <c r="AD1409" i="5"/>
  <c r="AC1409" i="5"/>
  <c r="AB1408" i="5"/>
  <c r="AE1409" i="5"/>
  <c r="AC1138" i="5"/>
  <c r="AD1138" i="5"/>
  <c r="AE1138" i="5"/>
  <c r="AD251" i="5"/>
  <c r="AC251" i="5"/>
  <c r="AE251" i="5"/>
  <c r="AC297" i="5"/>
  <c r="AD297" i="5"/>
  <c r="AE297" i="5"/>
  <c r="AC1511" i="5"/>
  <c r="AD1511" i="5"/>
  <c r="AE1511" i="5"/>
  <c r="AC2112" i="5"/>
  <c r="AE2112" i="5"/>
  <c r="AD2112" i="5"/>
  <c r="AC1725" i="5"/>
  <c r="AD1725" i="5"/>
  <c r="AE1725" i="5"/>
  <c r="AC574" i="5"/>
  <c r="AD574" i="5"/>
  <c r="AE574" i="5"/>
  <c r="AE58" i="5"/>
  <c r="AC58" i="5"/>
  <c r="AD58" i="5"/>
  <c r="AD494" i="5"/>
  <c r="AC494" i="5"/>
  <c r="AE494" i="5"/>
  <c r="AE331" i="5"/>
  <c r="AC331" i="5"/>
  <c r="AD331" i="5"/>
  <c r="AB330" i="5"/>
  <c r="AB539" i="5"/>
  <c r="AB537" i="5"/>
  <c r="AB538" i="5"/>
  <c r="AE417" i="5"/>
  <c r="AC417" i="5"/>
  <c r="AD417" i="5"/>
  <c r="AB416" i="5"/>
  <c r="AD1845" i="5"/>
  <c r="AC1845" i="5"/>
  <c r="AE2356" i="5"/>
  <c r="AD2356" i="5"/>
  <c r="AC2356" i="5"/>
  <c r="AC2462" i="5"/>
  <c r="AB2461" i="5"/>
  <c r="AE2462" i="5"/>
  <c r="AD2462" i="5"/>
  <c r="AB1886" i="5"/>
  <c r="AE1887" i="5"/>
  <c r="AC1887" i="5"/>
  <c r="AD1887" i="5"/>
  <c r="AE2759" i="5"/>
  <c r="AC2759" i="5"/>
  <c r="AD2759" i="5"/>
  <c r="AC2658" i="5"/>
  <c r="AD2658" i="5"/>
  <c r="AE2658" i="5"/>
  <c r="AE1204" i="5"/>
  <c r="AC1204" i="5"/>
  <c r="AD1204" i="5"/>
  <c r="AD2731" i="5"/>
  <c r="AC2731" i="5"/>
  <c r="AE2731" i="5"/>
  <c r="AC1690" i="5"/>
  <c r="AE1690" i="5"/>
  <c r="AD1690" i="5"/>
  <c r="AB1450" i="5"/>
  <c r="AE1451" i="5"/>
  <c r="AE2536" i="5"/>
  <c r="AC2536" i="5"/>
  <c r="AD2536" i="5"/>
  <c r="AB2535" i="5"/>
  <c r="AB877" i="5"/>
  <c r="AD878" i="5"/>
  <c r="AE878" i="5"/>
  <c r="AC878" i="5"/>
  <c r="AE1910" i="5"/>
  <c r="AD1910" i="5"/>
  <c r="AC1910" i="5"/>
  <c r="AD800" i="5"/>
  <c r="AC800" i="5"/>
  <c r="AE800" i="5"/>
  <c r="AB2027" i="5"/>
  <c r="AD2028" i="5"/>
  <c r="AE2028" i="5"/>
  <c r="AC2028" i="5"/>
  <c r="AD2421" i="5"/>
  <c r="AE2421" i="5"/>
  <c r="AC2421" i="5"/>
  <c r="AB2420" i="5"/>
  <c r="AD1565" i="5"/>
  <c r="AC1565" i="5"/>
  <c r="AE1565" i="5"/>
  <c r="AC2485" i="5"/>
  <c r="AE2485" i="5"/>
  <c r="AD2485" i="5"/>
  <c r="AC809" i="5"/>
  <c r="AE809" i="5"/>
  <c r="AB566" i="5"/>
  <c r="AB564" i="5"/>
  <c r="AB565" i="5"/>
  <c r="AE197" i="5"/>
  <c r="AD197" i="5"/>
  <c r="AC197" i="5"/>
  <c r="AB196" i="5"/>
  <c r="AC100" i="5"/>
  <c r="AD100" i="5"/>
  <c r="AE100" i="5"/>
  <c r="AC2009" i="5"/>
  <c r="AE2009" i="5"/>
  <c r="AB2008" i="5"/>
  <c r="AD2009" i="5"/>
  <c r="AE2218" i="5"/>
  <c r="AD2218" i="5"/>
  <c r="AC2218" i="5"/>
  <c r="AC1057" i="5"/>
  <c r="AE1057" i="5"/>
  <c r="AB1056" i="5"/>
  <c r="AD1057" i="5"/>
  <c r="AC995" i="5"/>
  <c r="AE995" i="5"/>
  <c r="AD995" i="5"/>
  <c r="AB1741" i="5"/>
  <c r="AD1742" i="5"/>
  <c r="AE2699" i="5"/>
  <c r="AD2699" i="5"/>
  <c r="AC2699" i="5"/>
  <c r="AD2589" i="5"/>
  <c r="AE2589" i="5"/>
  <c r="AC2589" i="5"/>
  <c r="AB2588" i="5"/>
  <c r="AC1412" i="5"/>
  <c r="AD1412" i="5"/>
  <c r="AC2492" i="5"/>
  <c r="AB2491" i="5"/>
  <c r="AE2492" i="5"/>
  <c r="AD2492" i="5"/>
  <c r="AC1389" i="5"/>
  <c r="AE1389" i="5"/>
  <c r="AB1388" i="5"/>
  <c r="AD1389" i="5"/>
  <c r="AD1294" i="5"/>
  <c r="AE1294" i="5"/>
  <c r="AC1294" i="5"/>
  <c r="AE2805" i="5"/>
  <c r="AD2805" i="5"/>
  <c r="AC2805" i="5"/>
  <c r="AD1861" i="5"/>
  <c r="AC1861" i="5"/>
  <c r="AE1861" i="5"/>
  <c r="AC108" i="5"/>
  <c r="AE108" i="5"/>
  <c r="AD108" i="5"/>
  <c r="AB1677" i="5"/>
  <c r="AC1678" i="5"/>
  <c r="AE1678" i="5"/>
  <c r="AD1678" i="5"/>
  <c r="AC515" i="5"/>
  <c r="AD515" i="5"/>
  <c r="AE515" i="5"/>
  <c r="AB1435" i="5"/>
  <c r="AE1436" i="5"/>
  <c r="AD1436" i="5"/>
  <c r="AC1436" i="5"/>
  <c r="AE1572" i="5"/>
  <c r="AC1572" i="5"/>
  <c r="AD1572" i="5"/>
  <c r="AC834" i="5"/>
  <c r="AE834" i="5"/>
  <c r="AD834" i="5"/>
  <c r="AC1028" i="5"/>
  <c r="AD1028" i="5"/>
  <c r="AE1028" i="5"/>
  <c r="AE1309" i="5"/>
  <c r="AD1309" i="5"/>
  <c r="AC1309" i="5"/>
  <c r="AC472" i="5"/>
  <c r="AD472" i="5"/>
  <c r="AE227" i="5"/>
  <c r="AC227" i="5"/>
  <c r="AD227" i="5"/>
  <c r="AC88" i="5"/>
  <c r="AD88" i="5"/>
  <c r="AE88" i="5"/>
  <c r="AB702" i="5"/>
  <c r="AE703" i="5"/>
  <c r="AD703" i="5"/>
  <c r="AC703" i="5"/>
  <c r="AC1518" i="5"/>
  <c r="AE1518" i="5"/>
  <c r="AD1518" i="5"/>
  <c r="AC2404" i="5"/>
  <c r="AD2404" i="5"/>
  <c r="AE2404" i="5"/>
  <c r="AE2566" i="5"/>
  <c r="AC2566" i="5"/>
  <c r="AB2565" i="5"/>
  <c r="AD2566" i="5"/>
  <c r="AD2282" i="5"/>
  <c r="AE2282" i="5"/>
  <c r="AC2282" i="5"/>
  <c r="AD2529" i="5"/>
  <c r="AE2529" i="5"/>
  <c r="AC2529" i="5"/>
  <c r="AC1950" i="5"/>
  <c r="AE1950" i="5"/>
  <c r="AC1488" i="5"/>
  <c r="AE1488" i="5"/>
  <c r="AD2634" i="5"/>
  <c r="AC2634" i="5"/>
  <c r="AE2634" i="5"/>
  <c r="AE2679" i="5"/>
  <c r="AC2679" i="5"/>
  <c r="AE488" i="5"/>
  <c r="AC488" i="5"/>
  <c r="AD488" i="5"/>
  <c r="AC1944" i="5"/>
  <c r="AB1943" i="5"/>
  <c r="AD1944" i="5"/>
  <c r="AE1944" i="5"/>
  <c r="AD1335" i="5"/>
  <c r="AC1335" i="5"/>
  <c r="AE1335" i="5"/>
  <c r="AC2547" i="5"/>
  <c r="AD2547" i="5"/>
  <c r="AE2547" i="5"/>
  <c r="AC1234" i="5"/>
  <c r="AB1233" i="5"/>
  <c r="AE1234" i="5"/>
  <c r="AD1234" i="5"/>
  <c r="AD1508" i="5"/>
  <c r="AC1508" i="5"/>
  <c r="AE1508" i="5"/>
  <c r="AC1513" i="5"/>
  <c r="AE1513" i="5"/>
  <c r="AD1513" i="5"/>
  <c r="AD380" i="5"/>
  <c r="AC380" i="5"/>
  <c r="AE380" i="5"/>
  <c r="AC1159" i="5"/>
  <c r="AD1159" i="5"/>
  <c r="AE1159" i="5"/>
  <c r="AC103" i="5"/>
  <c r="AD103" i="5"/>
  <c r="AC898" i="5"/>
  <c r="AB897" i="5"/>
  <c r="AE898" i="5"/>
  <c r="AD898" i="5"/>
  <c r="AC1310" i="5"/>
  <c r="AE1310" i="5"/>
  <c r="AD1310" i="5"/>
  <c r="AB411" i="5"/>
  <c r="AE412" i="5"/>
  <c r="AB486" i="5"/>
  <c r="AD487" i="5"/>
  <c r="AE487" i="5"/>
  <c r="AC487" i="5"/>
  <c r="AE245" i="5"/>
  <c r="AC245" i="5"/>
  <c r="AD245" i="5"/>
  <c r="AC2347" i="5"/>
  <c r="AE2347" i="5"/>
  <c r="AD2347" i="5"/>
  <c r="AC2627" i="5"/>
  <c r="AE2627" i="5"/>
  <c r="AD2627" i="5"/>
  <c r="AC2346" i="5"/>
  <c r="AE2346" i="5"/>
  <c r="AD2346" i="5"/>
  <c r="AD2877" i="5"/>
  <c r="AC2877" i="5"/>
  <c r="AE2877" i="5"/>
  <c r="AC1364" i="5"/>
  <c r="AE1364" i="5"/>
  <c r="AD1364" i="5"/>
  <c r="AD1078" i="5"/>
  <c r="AC1078" i="5"/>
  <c r="AE1078" i="5"/>
  <c r="AD2122" i="5"/>
  <c r="AC2122" i="5"/>
  <c r="AE2122" i="5"/>
  <c r="AC1103" i="5"/>
  <c r="AD1103" i="5"/>
  <c r="AB1102" i="5"/>
  <c r="AE1103" i="5"/>
  <c r="AC2313" i="5"/>
  <c r="AD2313" i="5"/>
  <c r="AE2313" i="5"/>
  <c r="AC2198" i="5"/>
  <c r="AE2198" i="5"/>
  <c r="AD2198" i="5"/>
  <c r="AB1574" i="5"/>
  <c r="AD1575" i="5"/>
  <c r="AE1575" i="5"/>
  <c r="AC1575" i="5"/>
  <c r="AC424" i="5"/>
  <c r="AD424" i="5"/>
  <c r="AE424" i="5"/>
  <c r="AE2233" i="5"/>
  <c r="AD2233" i="5"/>
  <c r="AC2233" i="5"/>
  <c r="AD1530" i="5"/>
  <c r="AE1530" i="5"/>
  <c r="AC1530" i="5"/>
  <c r="AB1529" i="5"/>
  <c r="AC1272" i="5"/>
  <c r="AE1272" i="5"/>
  <c r="AD1272" i="5"/>
  <c r="AC2431" i="5"/>
  <c r="AE2431" i="5"/>
  <c r="AB2430" i="5"/>
  <c r="AD2431" i="5"/>
  <c r="AE665" i="5"/>
  <c r="AC665" i="5"/>
  <c r="AD665" i="5"/>
  <c r="AB1597" i="5"/>
  <c r="AC1598" i="5"/>
  <c r="AE1598" i="5"/>
  <c r="AD1598" i="5"/>
  <c r="AB1031" i="5"/>
  <c r="AD1032" i="5"/>
  <c r="AB2309" i="5"/>
  <c r="AC2310" i="5"/>
  <c r="AD2310" i="5"/>
  <c r="AC1867" i="5"/>
  <c r="AE1867" i="5"/>
  <c r="AD1867" i="5"/>
  <c r="AC1841" i="5"/>
  <c r="AE1841" i="5"/>
  <c r="AD1841" i="5"/>
  <c r="AD2113" i="5"/>
  <c r="AE2113" i="5"/>
  <c r="AC2113" i="5"/>
  <c r="AE1643" i="5"/>
  <c r="AD1643" i="5"/>
  <c r="AB813" i="5"/>
  <c r="AE814" i="5"/>
  <c r="AC1298" i="5"/>
  <c r="AE1298" i="5"/>
  <c r="AB1297" i="5"/>
  <c r="AD1298" i="5"/>
  <c r="AD176" i="5"/>
  <c r="AE176" i="5"/>
  <c r="AC176" i="5"/>
  <c r="AD2073" i="5"/>
  <c r="AB2072" i="5"/>
  <c r="AC2073" i="5"/>
  <c r="AE2073" i="5"/>
  <c r="AB2115" i="5"/>
  <c r="AC2116" i="5"/>
  <c r="AE2116" i="5"/>
  <c r="AD2116" i="5"/>
  <c r="AC1882" i="5"/>
  <c r="AE1882" i="5"/>
  <c r="AD1882" i="5"/>
  <c r="AE2756" i="5"/>
  <c r="AD2756" i="5"/>
  <c r="AC2756" i="5"/>
  <c r="AC2579" i="5"/>
  <c r="AD2579" i="5"/>
  <c r="AE2579" i="5"/>
  <c r="AE2398" i="5"/>
  <c r="AC2398" i="5"/>
  <c r="AD2398" i="5"/>
  <c r="AD2840" i="5"/>
  <c r="AB2839" i="5"/>
  <c r="AC2840" i="5"/>
  <c r="AE2840" i="5"/>
  <c r="AD1828" i="5"/>
  <c r="AE1828" i="5"/>
  <c r="AC1828" i="5"/>
  <c r="AE2026" i="5"/>
  <c r="AD2026" i="5"/>
  <c r="AC2026" i="5"/>
  <c r="AE2432" i="5"/>
  <c r="AD2432" i="5"/>
  <c r="AC2432" i="5"/>
  <c r="AE2853" i="5"/>
  <c r="AC2853" i="5"/>
  <c r="AD2853" i="5"/>
  <c r="AC1023" i="5"/>
  <c r="AD1023" i="5"/>
  <c r="AE1023" i="5"/>
  <c r="AE1992" i="5"/>
  <c r="AD1992" i="5"/>
  <c r="AC1992" i="5"/>
  <c r="AC2187" i="5"/>
  <c r="AD2187" i="5"/>
  <c r="AE2187" i="5"/>
  <c r="AC1065" i="5"/>
  <c r="AE1065" i="5"/>
  <c r="AD1065" i="5"/>
  <c r="AD295" i="5"/>
  <c r="AE295" i="5"/>
  <c r="AC295" i="5"/>
  <c r="AB328" i="5"/>
  <c r="AD329" i="5"/>
  <c r="AE329" i="5"/>
  <c r="AC329" i="5"/>
  <c r="AC2568" i="5"/>
  <c r="AE2568" i="5"/>
  <c r="AD2568" i="5"/>
  <c r="AD266" i="5"/>
  <c r="AC266" i="5"/>
  <c r="AE266" i="5"/>
  <c r="AB116" i="5"/>
  <c r="AC117" i="5"/>
  <c r="AE117" i="5"/>
  <c r="AD117" i="5"/>
  <c r="AD946" i="5"/>
  <c r="AC946" i="5"/>
  <c r="AE946" i="5"/>
  <c r="AD708" i="5"/>
  <c r="AC708" i="5"/>
  <c r="AB707" i="5"/>
  <c r="AE708" i="5"/>
  <c r="AC896" i="5"/>
  <c r="AE896" i="5"/>
  <c r="AD896" i="5"/>
  <c r="AC592" i="5"/>
  <c r="AD592" i="5"/>
  <c r="AB128" i="5"/>
  <c r="AE129" i="5"/>
  <c r="AD920" i="5"/>
  <c r="AE920" i="5"/>
  <c r="AC920" i="5"/>
  <c r="AC239" i="5"/>
  <c r="AD239" i="5"/>
  <c r="AC1899" i="5"/>
  <c r="AD1899" i="5"/>
  <c r="AC2684" i="5"/>
  <c r="AE2684" i="5"/>
  <c r="AD2684" i="5"/>
  <c r="AC2768" i="5"/>
  <c r="AB2767" i="5"/>
  <c r="AD2768" i="5"/>
  <c r="AE2768" i="5"/>
  <c r="AE349" i="5"/>
  <c r="AD349" i="5"/>
  <c r="AC349" i="5"/>
  <c r="AC2111" i="5"/>
  <c r="AE2111" i="5"/>
  <c r="AB2110" i="5"/>
  <c r="AD2111" i="5"/>
  <c r="AB1554" i="5"/>
  <c r="AE1555" i="5"/>
  <c r="AC1555" i="5"/>
  <c r="AD1555" i="5"/>
  <c r="AB1519" i="5"/>
  <c r="AC1520" i="5"/>
  <c r="AD1520" i="5"/>
  <c r="AE1520" i="5"/>
  <c r="AD2276" i="5"/>
  <c r="AE2276" i="5"/>
  <c r="AB2275" i="5"/>
  <c r="AC2276" i="5"/>
  <c r="AE691" i="5"/>
  <c r="AC691" i="5"/>
  <c r="AD691" i="5"/>
  <c r="AE326" i="5"/>
  <c r="AD326" i="5"/>
  <c r="AB325" i="5"/>
  <c r="AC326" i="5"/>
  <c r="AC376" i="5"/>
  <c r="AD376" i="5"/>
  <c r="AE376" i="5"/>
  <c r="AC1054" i="5"/>
  <c r="AE1054" i="5"/>
  <c r="AD1054" i="5"/>
  <c r="AE1448" i="5"/>
  <c r="AC1448" i="5"/>
  <c r="AB1447" i="5"/>
  <c r="AD1448" i="5"/>
  <c r="AC668" i="5"/>
  <c r="AD668" i="5"/>
  <c r="AE668" i="5"/>
  <c r="AB650" i="5"/>
  <c r="AB651" i="5"/>
  <c r="AD256" i="5"/>
  <c r="AE256" i="5"/>
  <c r="AC256" i="5"/>
  <c r="AC2804" i="5"/>
  <c r="AE2804" i="5"/>
  <c r="AD2804" i="5"/>
  <c r="AC1940" i="5"/>
  <c r="AE1940" i="5"/>
  <c r="AD1940" i="5"/>
  <c r="AD2850" i="5"/>
  <c r="AC2850" i="5"/>
  <c r="AE2850" i="5"/>
  <c r="AB2849" i="5"/>
  <c r="AE709" i="5"/>
  <c r="AD709" i="5"/>
  <c r="AC709" i="5"/>
  <c r="AC2779" i="5"/>
  <c r="AB2778" i="5"/>
  <c r="AD2779" i="5"/>
  <c r="AE2779" i="5"/>
  <c r="AC2538" i="5"/>
  <c r="AD2538" i="5"/>
  <c r="AE2538" i="5"/>
  <c r="AD503" i="5"/>
  <c r="AE503" i="5"/>
  <c r="AC503" i="5"/>
  <c r="AC2619" i="5"/>
  <c r="AD2619" i="5"/>
  <c r="AB2618" i="5"/>
  <c r="AE2619" i="5"/>
  <c r="AE1933" i="5"/>
  <c r="AC1933" i="5"/>
  <c r="AD1933" i="5"/>
  <c r="AC603" i="5"/>
  <c r="AD603" i="5"/>
  <c r="AE603" i="5"/>
  <c r="AE383" i="5"/>
  <c r="AB382" i="5"/>
  <c r="AD383" i="5"/>
  <c r="AC383" i="5"/>
  <c r="AC953" i="5"/>
  <c r="AD953" i="5"/>
  <c r="AE953" i="5"/>
  <c r="AB952" i="5"/>
  <c r="AC785" i="5"/>
  <c r="AD785" i="5"/>
  <c r="AE1585" i="5"/>
  <c r="AD1585" i="5"/>
  <c r="AC1456" i="5"/>
  <c r="AD1456" i="5"/>
  <c r="AB1455" i="5"/>
  <c r="AE1456" i="5"/>
  <c r="AE1281" i="5"/>
  <c r="AC1281" i="5"/>
  <c r="AD1281" i="5"/>
  <c r="AB300" i="5"/>
  <c r="AE301" i="5"/>
  <c r="AC1405" i="5"/>
  <c r="AE1405" i="5"/>
  <c r="AD1405" i="5"/>
  <c r="AD2523" i="5"/>
  <c r="AC2523" i="5"/>
  <c r="AE2523" i="5"/>
  <c r="AC2480" i="5"/>
  <c r="AD2480" i="5"/>
  <c r="AE2480" i="5"/>
  <c r="AC1256" i="5"/>
  <c r="AD1256" i="5"/>
  <c r="AE1256" i="5"/>
  <c r="AC1936" i="5"/>
  <c r="AD1936" i="5"/>
  <c r="AE1936" i="5"/>
  <c r="AD2417" i="5"/>
  <c r="AC2417" i="5"/>
  <c r="AE2417" i="5"/>
  <c r="AC399" i="5"/>
  <c r="AE399" i="5"/>
  <c r="AD399" i="5"/>
  <c r="AC290" i="5"/>
  <c r="AE290" i="5"/>
  <c r="AD290" i="5"/>
  <c r="AC860" i="5"/>
  <c r="AD860" i="5"/>
  <c r="AE860" i="5"/>
  <c r="AE361" i="5"/>
  <c r="AD361" i="5"/>
  <c r="AB360" i="5"/>
  <c r="AC361" i="5"/>
  <c r="AC934" i="5"/>
  <c r="AE934" i="5"/>
  <c r="AD934" i="5"/>
  <c r="AD396" i="5"/>
  <c r="AE396" i="5"/>
  <c r="AC396" i="5"/>
  <c r="AD2050" i="5"/>
  <c r="AC2050" i="5"/>
  <c r="AE2050" i="5"/>
  <c r="AC2607" i="5"/>
  <c r="AE2607" i="5"/>
  <c r="AD2607" i="5"/>
  <c r="AE2292" i="5"/>
  <c r="AD2292" i="5"/>
  <c r="AC2292" i="5"/>
  <c r="AD2528" i="5"/>
  <c r="AE2528" i="5"/>
  <c r="AC2528" i="5"/>
  <c r="AD280" i="5"/>
  <c r="AE280" i="5"/>
  <c r="AC280" i="5"/>
  <c r="AC2507" i="5"/>
  <c r="AE2507" i="5"/>
  <c r="AD1433" i="5"/>
  <c r="AC1433" i="5"/>
  <c r="AE1433" i="5"/>
  <c r="AB1432" i="5"/>
  <c r="AB2791" i="5"/>
  <c r="AD2792" i="5"/>
  <c r="AC2792" i="5"/>
  <c r="AE2792" i="5"/>
  <c r="AE906" i="5"/>
  <c r="AC906" i="5"/>
  <c r="AD906" i="5"/>
  <c r="AC1662" i="5"/>
  <c r="AE1662" i="5"/>
  <c r="AD993" i="5"/>
  <c r="AE993" i="5"/>
  <c r="AB992" i="5"/>
  <c r="AC993" i="5"/>
  <c r="AC739" i="5"/>
  <c r="AD739" i="5"/>
  <c r="AE739" i="5"/>
  <c r="AC2823" i="5"/>
  <c r="AE2823" i="5"/>
  <c r="AD2823" i="5"/>
  <c r="AD1981" i="5"/>
  <c r="AC1981" i="5"/>
  <c r="AE1981" i="5"/>
  <c r="AC2795" i="5"/>
  <c r="AE2795" i="5"/>
  <c r="AD2795" i="5"/>
  <c r="AB692" i="5"/>
  <c r="AE693" i="5"/>
  <c r="AC984" i="5"/>
  <c r="AD984" i="5"/>
  <c r="AE984" i="5"/>
  <c r="AC409" i="5"/>
  <c r="AD409" i="5"/>
  <c r="AE409" i="5"/>
  <c r="AB2250" i="5"/>
  <c r="AC2251" i="5"/>
  <c r="AD2251" i="5"/>
  <c r="AE2251" i="5"/>
  <c r="AD894" i="5"/>
  <c r="AC894" i="5"/>
  <c r="AE894" i="5"/>
  <c r="AD1542" i="5"/>
  <c r="AE1542" i="5"/>
  <c r="AC1542" i="5"/>
  <c r="AD36" i="5"/>
  <c r="AC36" i="5"/>
  <c r="AE36" i="5"/>
  <c r="AE470" i="5"/>
  <c r="AC470" i="5"/>
  <c r="AD470" i="5"/>
  <c r="AC1635" i="5"/>
  <c r="AB1634" i="5"/>
  <c r="AE1635" i="5"/>
  <c r="AD1635" i="5"/>
  <c r="AD2455" i="5"/>
  <c r="AE2455" i="5"/>
  <c r="AC2455" i="5"/>
  <c r="AB2032" i="5"/>
  <c r="AC2033" i="5"/>
  <c r="AD2033" i="5"/>
  <c r="AE2033" i="5"/>
  <c r="AD2884" i="5"/>
  <c r="AC2884" i="5"/>
  <c r="AE2884" i="5"/>
  <c r="AE694" i="5"/>
  <c r="AD694" i="5"/>
  <c r="AC694" i="5"/>
  <c r="AC1934" i="5"/>
  <c r="AE1934" i="5"/>
  <c r="AD1934" i="5"/>
  <c r="AD1104" i="5"/>
  <c r="AC1104" i="5"/>
  <c r="AE1104" i="5"/>
  <c r="AC1797" i="5"/>
  <c r="AE1797" i="5"/>
  <c r="AD1797" i="5"/>
  <c r="AD1553" i="5"/>
  <c r="AC1553" i="5"/>
  <c r="AE1553" i="5"/>
  <c r="AC462" i="5"/>
  <c r="AE462" i="5"/>
  <c r="AD462" i="5"/>
  <c r="AB461" i="5"/>
  <c r="AD1060" i="5"/>
  <c r="AC1060" i="5"/>
  <c r="AE1060" i="5"/>
  <c r="AD2242" i="5"/>
  <c r="AE2242" i="5"/>
  <c r="AC2242" i="5"/>
  <c r="AC35" i="5"/>
  <c r="AD35" i="5"/>
  <c r="AB34" i="5"/>
  <c r="AE35" i="5"/>
  <c r="AD1018" i="5"/>
  <c r="AE1018" i="5"/>
  <c r="AC1018" i="5"/>
  <c r="AE1717" i="5"/>
  <c r="AB1716" i="5"/>
  <c r="AD1717" i="5"/>
  <c r="AC1717" i="5"/>
  <c r="AC1837" i="5"/>
  <c r="AE1837" i="5"/>
  <c r="AC1645" i="5"/>
  <c r="AB1644" i="5"/>
  <c r="AE1645" i="5"/>
  <c r="AD1645" i="5"/>
  <c r="AC2436" i="5"/>
  <c r="AE2436" i="5"/>
  <c r="AD2436" i="5"/>
  <c r="AB2435" i="5"/>
  <c r="AE2031" i="5"/>
  <c r="AC2031" i="5"/>
  <c r="AD2031" i="5"/>
  <c r="AC2234" i="5"/>
  <c r="AD2234" i="5"/>
  <c r="AE2234" i="5"/>
  <c r="AE1865" i="5"/>
  <c r="AD1865" i="5"/>
  <c r="AC1865" i="5"/>
  <c r="AC979" i="5"/>
  <c r="AD979" i="5"/>
  <c r="AC852" i="5"/>
  <c r="AE852" i="5"/>
  <c r="AD852" i="5"/>
  <c r="AD2248" i="5"/>
  <c r="AE2248" i="5"/>
  <c r="AC2741" i="5"/>
  <c r="AD2741" i="5"/>
  <c r="AE2741" i="5"/>
  <c r="AD1704" i="5"/>
  <c r="AE1704" i="5"/>
  <c r="AD1157" i="5"/>
  <c r="AE1157" i="5"/>
  <c r="AC1157" i="5"/>
  <c r="AB1156" i="5"/>
  <c r="AC2137" i="5"/>
  <c r="AD2137" i="5"/>
  <c r="AE2137" i="5"/>
  <c r="AB1302" i="5"/>
  <c r="AD1303" i="5"/>
  <c r="AC1303" i="5"/>
  <c r="AE1303" i="5"/>
  <c r="AC1652" i="5"/>
  <c r="AE1652" i="5"/>
  <c r="AC513" i="5"/>
  <c r="AE513" i="5"/>
  <c r="AD513" i="5"/>
  <c r="AC1989" i="5"/>
  <c r="AB1988" i="5"/>
  <c r="AB2413" i="5"/>
  <c r="AC2414" i="5"/>
  <c r="AE2414" i="5"/>
  <c r="AD2414" i="5"/>
  <c r="AC453" i="5"/>
  <c r="AD453" i="5"/>
  <c r="AC222" i="5"/>
  <c r="AD222" i="5"/>
  <c r="AE222" i="5"/>
  <c r="AD829" i="5"/>
  <c r="AC829" i="5"/>
  <c r="AE829" i="5"/>
  <c r="AE226" i="5"/>
  <c r="AB225" i="5"/>
  <c r="AD226" i="5"/>
  <c r="AC226" i="5"/>
  <c r="AC1029" i="5"/>
  <c r="AD1029" i="5"/>
  <c r="AE1029" i="5"/>
  <c r="AC2261" i="5"/>
  <c r="AB2260" i="5"/>
  <c r="AD2261" i="5"/>
  <c r="AC1561" i="5"/>
  <c r="AE1561" i="5"/>
  <c r="AD1561" i="5"/>
  <c r="AC2563" i="5"/>
  <c r="AD2563" i="5"/>
  <c r="AE2563" i="5"/>
  <c r="AB2210" i="5"/>
  <c r="AC2211" i="5"/>
  <c r="AD2211" i="5"/>
  <c r="AE2211" i="5"/>
  <c r="AC504" i="5"/>
  <c r="AE504" i="5"/>
  <c r="AD504" i="5"/>
  <c r="AB1953" i="5"/>
  <c r="AC1954" i="5"/>
  <c r="AE1954" i="5"/>
  <c r="AD1954" i="5"/>
  <c r="AC2824" i="5"/>
  <c r="AD2824" i="5"/>
  <c r="AC1875" i="5"/>
  <c r="AD1875" i="5"/>
  <c r="AB1874" i="5"/>
  <c r="AE1875" i="5"/>
  <c r="AC1623" i="5"/>
  <c r="AD1623" i="5"/>
  <c r="AE1623" i="5"/>
  <c r="AD1194" i="5"/>
  <c r="AC1194" i="5"/>
  <c r="AE1194" i="5"/>
  <c r="AD2701" i="5"/>
  <c r="AC2701" i="5"/>
  <c r="AE2701" i="5"/>
  <c r="AC2392" i="5"/>
  <c r="AE2392" i="5"/>
  <c r="AD2392" i="5"/>
  <c r="AE1240" i="5"/>
  <c r="AC1240" i="5"/>
  <c r="AD1240" i="5"/>
  <c r="AC1449" i="5"/>
  <c r="AD1449" i="5"/>
  <c r="AE1449" i="5"/>
  <c r="AC478" i="5"/>
  <c r="AE478" i="5"/>
  <c r="AD478" i="5"/>
  <c r="AC879" i="5"/>
  <c r="AE879" i="5"/>
  <c r="AD879" i="5"/>
  <c r="AB2405" i="5"/>
  <c r="AC2406" i="5"/>
  <c r="AD2406" i="5"/>
  <c r="AE2406" i="5"/>
  <c r="AC1426" i="5"/>
  <c r="AE1426" i="5"/>
  <c r="AD1426" i="5"/>
  <c r="AD477" i="5"/>
  <c r="AE477" i="5"/>
  <c r="AB476" i="5"/>
  <c r="AC477" i="5"/>
  <c r="AC1034" i="5"/>
  <c r="AD1034" i="5"/>
  <c r="AE1034" i="5"/>
  <c r="AE2787" i="5"/>
  <c r="AB2786" i="5"/>
  <c r="AC2787" i="5"/>
  <c r="AD2787" i="5"/>
  <c r="AC302" i="5"/>
  <c r="AD302" i="5"/>
  <c r="AE302" i="5"/>
  <c r="AE2857" i="5"/>
  <c r="AC2857" i="5"/>
  <c r="AD2857" i="5"/>
  <c r="AE851" i="5"/>
  <c r="AC851" i="5"/>
  <c r="AD851" i="5"/>
  <c r="AD1333" i="5"/>
  <c r="AC1333" i="5"/>
  <c r="AE1333" i="5"/>
  <c r="AD2771" i="5"/>
  <c r="AC2771" i="5"/>
  <c r="AC1199" i="5"/>
  <c r="AD1199" i="5"/>
  <c r="AE1199" i="5"/>
  <c r="AC2286" i="5"/>
  <c r="AB2285" i="5"/>
  <c r="AE2286" i="5"/>
  <c r="AD2286" i="5"/>
  <c r="AE1253" i="5"/>
  <c r="AD1836" i="5"/>
  <c r="AD886" i="5"/>
  <c r="AE2593" i="5"/>
  <c r="AE2454" i="5"/>
  <c r="AD2156" i="5"/>
  <c r="AD1904" i="5"/>
  <c r="AD2106" i="5"/>
  <c r="AD1362" i="5"/>
  <c r="AE1362" i="5"/>
  <c r="AC1362" i="5"/>
  <c r="AC2720" i="5"/>
  <c r="AD2720" i="5"/>
  <c r="AE2720" i="5"/>
  <c r="AC1323" i="5"/>
  <c r="AB1322" i="5"/>
  <c r="AD1323" i="5"/>
  <c r="AE1323" i="5"/>
  <c r="AC2729" i="5"/>
  <c r="AD2729" i="5"/>
  <c r="AB2728" i="5"/>
  <c r="AB2158" i="5"/>
  <c r="AE2159" i="5"/>
  <c r="AC2159" i="5"/>
  <c r="AD2159" i="5"/>
  <c r="AB26" i="5"/>
  <c r="AD27" i="5"/>
  <c r="AC27" i="5"/>
  <c r="AE27" i="5"/>
  <c r="AC1586" i="5"/>
  <c r="AE1586" i="5"/>
  <c r="AD1586" i="5"/>
  <c r="AC1438" i="5"/>
  <c r="AD1438" i="5"/>
  <c r="AE1438" i="5"/>
  <c r="AE2438" i="5"/>
  <c r="AC2438" i="5"/>
  <c r="AD2438" i="5"/>
  <c r="AD2832" i="5"/>
  <c r="AC2832" i="5"/>
  <c r="AE2832" i="5"/>
  <c r="AB2831" i="5"/>
  <c r="AC686" i="5"/>
  <c r="AE686" i="5"/>
  <c r="AD686" i="5"/>
  <c r="AD214" i="5"/>
  <c r="AE214" i="5"/>
  <c r="AC214" i="5"/>
  <c r="AB1215" i="5"/>
  <c r="AE1216" i="5"/>
  <c r="AD584" i="5"/>
  <c r="AB583" i="5"/>
  <c r="AE584" i="5"/>
  <c r="AE678" i="5"/>
  <c r="AC678" i="5"/>
  <c r="AD678" i="5"/>
  <c r="AC275" i="5"/>
  <c r="AD275" i="5"/>
  <c r="AC2029" i="5"/>
  <c r="AE2029" i="5"/>
  <c r="AD2029" i="5"/>
  <c r="AE1535" i="5"/>
  <c r="AC1535" i="5"/>
  <c r="AC689" i="5"/>
  <c r="AE689" i="5"/>
  <c r="AD689" i="5"/>
  <c r="AB1696" i="5"/>
  <c r="AD1697" i="5"/>
  <c r="AC1697" i="5"/>
  <c r="AE1697" i="5"/>
  <c r="AC2616" i="5"/>
  <c r="AE2616" i="5"/>
  <c r="AD2616" i="5"/>
  <c r="AE2065" i="5"/>
  <c r="AD2065" i="5"/>
  <c r="AC2065" i="5"/>
  <c r="AC2708" i="5"/>
  <c r="AD2708" i="5"/>
  <c r="AE2708" i="5"/>
  <c r="AB2707" i="5"/>
  <c r="AD2097" i="5"/>
  <c r="AC2097" i="5"/>
  <c r="AB2096" i="5"/>
  <c r="AE2097" i="5"/>
  <c r="AC1391" i="5"/>
  <c r="AD1391" i="5"/>
  <c r="AE1391" i="5"/>
  <c r="AC2586" i="5"/>
  <c r="AE2586" i="5"/>
  <c r="AD2586" i="5"/>
  <c r="AB2585" i="5"/>
  <c r="AE2423" i="5"/>
  <c r="AC2423" i="5"/>
  <c r="AD2423" i="5"/>
  <c r="AC1819" i="5"/>
  <c r="AD1819" i="5"/>
  <c r="AE1819" i="5"/>
  <c r="AC1400" i="5"/>
  <c r="AD1400" i="5"/>
  <c r="AE1400" i="5"/>
  <c r="AC1567" i="5"/>
  <c r="AD1567" i="5"/>
  <c r="AE1567" i="5"/>
  <c r="AC2670" i="5"/>
  <c r="AD2670" i="5"/>
  <c r="AE2670" i="5"/>
  <c r="AD1967" i="5"/>
  <c r="AE1967" i="5"/>
  <c r="AC1967" i="5"/>
  <c r="AC99" i="5"/>
  <c r="AD99" i="5"/>
  <c r="AE99" i="5"/>
  <c r="AE112" i="5"/>
  <c r="AB111" i="5"/>
  <c r="AC112" i="5"/>
  <c r="AD112" i="5"/>
  <c r="AC2749" i="5"/>
  <c r="AD2749" i="5"/>
  <c r="AB2748" i="5"/>
  <c r="AE2749" i="5"/>
  <c r="AC2457" i="5"/>
  <c r="AE2457" i="5"/>
  <c r="AC1694" i="5"/>
  <c r="AD1694" i="5"/>
  <c r="AE1694" i="5"/>
  <c r="AE1190" i="5"/>
  <c r="AC1190" i="5"/>
  <c r="AD1190" i="5"/>
  <c r="AE1284" i="5"/>
  <c r="AD1284" i="5"/>
  <c r="AC1284" i="5"/>
  <c r="AE1402" i="5"/>
  <c r="AC1402" i="5"/>
  <c r="AD1402" i="5"/>
  <c r="AD2833" i="5"/>
  <c r="AE2833" i="5"/>
  <c r="AC2833" i="5"/>
  <c r="AC1653" i="5"/>
  <c r="AE1653" i="5"/>
  <c r="AD1653" i="5"/>
  <c r="AC1182" i="5"/>
  <c r="AE1182" i="5"/>
  <c r="AD1182" i="5"/>
  <c r="AE2474" i="5"/>
  <c r="AC2474" i="5"/>
  <c r="AD2474" i="5"/>
  <c r="AD1560" i="5"/>
  <c r="AC1560" i="5"/>
  <c r="AE1560" i="5"/>
  <c r="AB1559" i="5"/>
  <c r="AC2715" i="5"/>
  <c r="AE2715" i="5"/>
  <c r="AC247" i="5"/>
  <c r="AD247" i="5"/>
  <c r="AE247" i="5"/>
  <c r="AC2146" i="5"/>
  <c r="AE2146" i="5"/>
  <c r="AD2146" i="5"/>
  <c r="AC318" i="5"/>
  <c r="AD318" i="5"/>
  <c r="AE318" i="5"/>
  <c r="AB1587" i="5"/>
  <c r="AE1588" i="5"/>
  <c r="AD1588" i="5"/>
  <c r="AC1588" i="5"/>
  <c r="AD914" i="5"/>
  <c r="AC914" i="5"/>
  <c r="AE914" i="5"/>
  <c r="AC1154" i="5"/>
  <c r="AE1154" i="5"/>
  <c r="AD1154" i="5"/>
  <c r="AC853" i="5"/>
  <c r="AD853" i="5"/>
  <c r="AE853" i="5"/>
  <c r="AC206" i="5"/>
  <c r="AD206" i="5"/>
  <c r="AE206" i="5"/>
  <c r="AB205" i="5"/>
  <c r="AE1372" i="5"/>
  <c r="AD1372" i="5"/>
  <c r="AC1372" i="5"/>
  <c r="AC1069" i="5"/>
  <c r="AD1069" i="5"/>
  <c r="AE1069" i="5"/>
  <c r="AB481" i="5"/>
  <c r="AC482" i="5"/>
  <c r="AE482" i="5"/>
  <c r="AD482" i="5"/>
  <c r="AB622" i="5"/>
  <c r="AB623" i="5"/>
  <c r="AC2061" i="5"/>
  <c r="AE2061" i="5"/>
  <c r="AD2061" i="5"/>
  <c r="AC1692" i="5"/>
  <c r="AD1692" i="5"/>
  <c r="AB1691" i="5"/>
  <c r="AE1692" i="5"/>
  <c r="AC1991" i="5"/>
  <c r="AD1991" i="5"/>
  <c r="AE1991" i="5"/>
  <c r="AE2663" i="5"/>
  <c r="AC2663" i="5"/>
  <c r="AD2663" i="5"/>
  <c r="AC1610" i="5"/>
  <c r="AE1610" i="5"/>
  <c r="AD1610" i="5"/>
  <c r="AE2019" i="5"/>
  <c r="AD2019" i="5"/>
  <c r="AC2019" i="5"/>
  <c r="AB2018" i="5"/>
  <c r="AC2300" i="5"/>
  <c r="AB2299" i="5"/>
  <c r="AE2300" i="5"/>
  <c r="AD2300" i="5"/>
  <c r="AE2038" i="5"/>
  <c r="AC2038" i="5"/>
  <c r="AD2038" i="5"/>
  <c r="AB2037" i="5"/>
  <c r="AC2024" i="5"/>
  <c r="AD2024" i="5"/>
  <c r="AE2024" i="5"/>
  <c r="AD1566" i="5"/>
  <c r="AC1566" i="5"/>
  <c r="AE1566" i="5"/>
  <c r="AD1784" i="5"/>
  <c r="AE1784" i="5"/>
  <c r="AC1784" i="5"/>
  <c r="AE1976" i="5"/>
  <c r="AC1976" i="5"/>
  <c r="AD1976" i="5"/>
  <c r="AC2177" i="5"/>
  <c r="AD2177" i="5"/>
  <c r="AE2177" i="5"/>
  <c r="AD2278" i="5"/>
  <c r="AE2278" i="5"/>
  <c r="AC2278" i="5"/>
  <c r="AE2317" i="5"/>
  <c r="AC2317" i="5"/>
  <c r="AD2317" i="5"/>
  <c r="AE974" i="5"/>
  <c r="AC974" i="5"/>
  <c r="AD974" i="5"/>
  <c r="AD284" i="5"/>
  <c r="AE284" i="5"/>
  <c r="AC284" i="5"/>
  <c r="AB2806" i="5"/>
  <c r="AC2807" i="5"/>
  <c r="AE2807" i="5"/>
  <c r="AD2807" i="5"/>
  <c r="AC695" i="5"/>
  <c r="AD695" i="5"/>
  <c r="AE695" i="5"/>
  <c r="AC267" i="5"/>
  <c r="AD267" i="5"/>
  <c r="AE267" i="5"/>
  <c r="AC260" i="5"/>
  <c r="AD260" i="5"/>
  <c r="AE260" i="5"/>
  <c r="AC1972" i="5"/>
  <c r="AE1972" i="5"/>
  <c r="AD1972" i="5"/>
  <c r="AB2661" i="5"/>
  <c r="AD2662" i="5"/>
  <c r="AC2662" i="5"/>
  <c r="AE2662" i="5"/>
  <c r="AC1144" i="5"/>
  <c r="AD1144" i="5"/>
  <c r="AE2648" i="5"/>
  <c r="AD2648" i="5"/>
  <c r="AC2648" i="5"/>
  <c r="AE1319" i="5"/>
  <c r="AC1319" i="5"/>
  <c r="AD1319" i="5"/>
  <c r="AE2809" i="5"/>
  <c r="AC2809" i="5"/>
  <c r="AD2809" i="5"/>
  <c r="AC2147" i="5"/>
  <c r="AE2147" i="5"/>
  <c r="AD2147" i="5"/>
  <c r="AE1831" i="5"/>
  <c r="AD1831" i="5"/>
  <c r="AB1830" i="5"/>
  <c r="AC1831" i="5"/>
  <c r="AE1227" i="5"/>
  <c r="AC1227" i="5"/>
  <c r="AD1227" i="5"/>
  <c r="AC2564" i="5"/>
  <c r="AE2564" i="5"/>
  <c r="AD2564" i="5"/>
  <c r="AE2612" i="5"/>
  <c r="AC2612" i="5"/>
  <c r="AD2612" i="5"/>
  <c r="AB2205" i="5"/>
  <c r="AD2206" i="5"/>
  <c r="AC2206" i="5"/>
  <c r="AE2206" i="5"/>
  <c r="AC2883" i="5"/>
  <c r="AD2883" i="5"/>
  <c r="AE2883" i="5"/>
  <c r="AC1794" i="5"/>
  <c r="AD1794" i="5"/>
  <c r="AE1794" i="5"/>
  <c r="AB2836" i="5"/>
  <c r="AE2837" i="5"/>
  <c r="AD2837" i="5"/>
  <c r="AC2837" i="5"/>
  <c r="AD2396" i="5"/>
  <c r="AE2396" i="5"/>
  <c r="AC2396" i="5"/>
  <c r="AB2395" i="5"/>
  <c r="AE999" i="5"/>
  <c r="AC999" i="5"/>
  <c r="AD999" i="5"/>
  <c r="AD690" i="5"/>
  <c r="AE690" i="5"/>
  <c r="AB421" i="5"/>
  <c r="AE422" i="5"/>
  <c r="AC244" i="5"/>
  <c r="AE244" i="5"/>
  <c r="AD244" i="5"/>
  <c r="AE159" i="5"/>
  <c r="AC159" i="5"/>
  <c r="AC1980" i="5"/>
  <c r="AE1980" i="5"/>
  <c r="AD1980" i="5"/>
  <c r="AC1351" i="5"/>
  <c r="AD1351" i="5"/>
  <c r="AE1351" i="5"/>
  <c r="AB1350" i="5"/>
  <c r="AB1093" i="5"/>
  <c r="AC1094" i="5"/>
  <c r="AE1094" i="5"/>
  <c r="AD1094" i="5"/>
  <c r="AC1385" i="5"/>
  <c r="AE1385" i="5"/>
  <c r="AD1385" i="5"/>
  <c r="AC1714" i="5"/>
  <c r="AE1714" i="5"/>
  <c r="AD1714" i="5"/>
  <c r="AD837" i="5"/>
  <c r="AC837" i="5"/>
  <c r="AE837" i="5"/>
  <c r="AE1557" i="5"/>
  <c r="AC1557" i="5"/>
  <c r="AD1557" i="5"/>
  <c r="AC1808" i="5"/>
  <c r="AE1808" i="5"/>
  <c r="AD1808" i="5"/>
  <c r="AC2368" i="5"/>
  <c r="AE2368" i="5"/>
  <c r="AD2368" i="5"/>
  <c r="AC1244" i="5"/>
  <c r="AB1243" i="5"/>
  <c r="AE1244" i="5"/>
  <c r="AD1244" i="5"/>
  <c r="AC2327" i="5"/>
  <c r="AE2327" i="5"/>
  <c r="AD2327" i="5"/>
  <c r="AC2039" i="5"/>
  <c r="AD2039" i="5"/>
  <c r="AE2039" i="5"/>
  <c r="AC2569" i="5"/>
  <c r="AD2569" i="5"/>
  <c r="AE2569" i="5"/>
  <c r="AC760" i="5"/>
  <c r="AD760" i="5"/>
  <c r="AE760" i="5"/>
  <c r="AD2166" i="5"/>
  <c r="AE2166" i="5"/>
  <c r="AC2166" i="5"/>
  <c r="AB1736" i="5"/>
  <c r="AE1737" i="5"/>
  <c r="AC1737" i="5"/>
  <c r="AD1737" i="5"/>
  <c r="AC1548" i="5"/>
  <c r="AE1548" i="5"/>
  <c r="AD1548" i="5"/>
  <c r="AB1393" i="5"/>
  <c r="AC1394" i="5"/>
  <c r="AD1394" i="5"/>
  <c r="AE1394" i="5"/>
  <c r="AB1820" i="5"/>
  <c r="AC1821" i="5"/>
  <c r="AD1821" i="5"/>
  <c r="AE1821" i="5"/>
  <c r="AC1888" i="5"/>
  <c r="AD1888" i="5"/>
  <c r="AE1888" i="5"/>
  <c r="AC2155" i="5"/>
  <c r="AD2155" i="5"/>
  <c r="AE2155" i="5"/>
  <c r="AB48" i="5"/>
  <c r="AE49" i="5"/>
  <c r="AD49" i="5"/>
  <c r="AC49" i="5"/>
  <c r="AD2002" i="5"/>
  <c r="AE2002" i="5"/>
  <c r="AC2002" i="5"/>
  <c r="AC787" i="5"/>
  <c r="AB786" i="5"/>
  <c r="AE1165" i="5"/>
  <c r="AC1165" i="5"/>
  <c r="AD1165" i="5"/>
  <c r="AC2490" i="5"/>
  <c r="AE2490" i="5"/>
  <c r="AD2490" i="5"/>
  <c r="AE2452" i="5"/>
  <c r="AC2452" i="5"/>
  <c r="AD2452" i="5"/>
  <c r="AB2451" i="5"/>
  <c r="AD2479" i="5"/>
  <c r="AE2479" i="5"/>
  <c r="AC2479" i="5"/>
  <c r="AC2197" i="5"/>
  <c r="AD2197" i="5"/>
  <c r="AE2197" i="5"/>
  <c r="AD673" i="5"/>
  <c r="AC673" i="5"/>
  <c r="AD883" i="5"/>
  <c r="AE883" i="5"/>
  <c r="AC883" i="5"/>
  <c r="AB882" i="5"/>
  <c r="AC969" i="5"/>
  <c r="AE969" i="5"/>
  <c r="AD969" i="5"/>
  <c r="AD1049" i="5"/>
  <c r="AE1049" i="5"/>
  <c r="AC1049" i="5"/>
  <c r="AD22" i="5"/>
  <c r="AC22" i="5"/>
  <c r="AE22" i="5"/>
  <c r="AC1504" i="5"/>
  <c r="AD1504" i="5"/>
  <c r="AE1504" i="5"/>
  <c r="AD1550" i="5"/>
  <c r="AE1550" i="5"/>
  <c r="AB1549" i="5"/>
  <c r="AC1550" i="5"/>
  <c r="AC2597" i="5"/>
  <c r="AD2597" i="5"/>
  <c r="AC2174" i="5"/>
  <c r="AB2173" i="5"/>
  <c r="AE2174" i="5"/>
  <c r="AD2174" i="5"/>
  <c r="AC238" i="5"/>
  <c r="AD238" i="5"/>
  <c r="AE238" i="5"/>
  <c r="AD2001" i="5"/>
  <c r="AC2001" i="5"/>
  <c r="AE2001" i="5"/>
  <c r="AC1710" i="5"/>
  <c r="AD1710" i="5"/>
  <c r="AE1710" i="5"/>
  <c r="AE1755" i="5"/>
  <c r="AB1754" i="5"/>
  <c r="AC1755" i="5"/>
  <c r="AD1755" i="5"/>
  <c r="AE1759" i="5"/>
  <c r="AC1759" i="5"/>
  <c r="AD1759" i="5"/>
  <c r="AE2660" i="5"/>
  <c r="AC2660" i="5"/>
  <c r="AD2660" i="5"/>
  <c r="AE2193" i="5"/>
  <c r="AD2193" i="5"/>
  <c r="AC2193" i="5"/>
  <c r="AE2180" i="5"/>
  <c r="AC2180" i="5"/>
  <c r="AD2180" i="5"/>
  <c r="AC1708" i="5"/>
  <c r="AD1708" i="5"/>
  <c r="AE1708" i="5"/>
  <c r="AC1719" i="5"/>
  <c r="AD1719" i="5"/>
  <c r="AE1719" i="5"/>
  <c r="AB1683" i="5"/>
  <c r="AD1684" i="5"/>
  <c r="AC1684" i="5"/>
  <c r="AE1684" i="5"/>
  <c r="AC1142" i="5"/>
  <c r="AB1141" i="5"/>
  <c r="AE262" i="5"/>
  <c r="AC262" i="5"/>
  <c r="AD262" i="5"/>
  <c r="AE467" i="5"/>
  <c r="AC467" i="5"/>
  <c r="AD467" i="5"/>
  <c r="AC1415" i="5"/>
  <c r="AD1415" i="5"/>
  <c r="AE1415" i="5"/>
  <c r="AD152" i="5"/>
  <c r="AC152" i="5"/>
  <c r="AE152" i="5"/>
  <c r="AC171" i="5"/>
  <c r="AE171" i="5"/>
  <c r="AD171" i="5"/>
  <c r="AC346" i="5"/>
  <c r="AE346" i="5"/>
  <c r="AD346" i="5"/>
  <c r="AB345" i="5"/>
  <c r="AC2107" i="5"/>
  <c r="AD2107" i="5"/>
  <c r="AE2107" i="5"/>
  <c r="AC1486" i="5"/>
  <c r="AD1486" i="5"/>
  <c r="AE1486" i="5"/>
  <c r="AB1485" i="5"/>
  <c r="AD131" i="5"/>
  <c r="AC131" i="5"/>
  <c r="AE131" i="5"/>
  <c r="AC1702" i="5"/>
  <c r="AD1702" i="5"/>
  <c r="AB1701" i="5"/>
  <c r="AE1702" i="5"/>
  <c r="AC2360" i="5"/>
  <c r="AD2360" i="5"/>
  <c r="AE2360" i="5"/>
  <c r="AC763" i="5"/>
  <c r="AD763" i="5"/>
  <c r="AE763" i="5"/>
  <c r="AC2222" i="5"/>
  <c r="AE2222" i="5"/>
  <c r="AD2222" i="5"/>
  <c r="AC2620" i="5"/>
  <c r="AE2620" i="5"/>
  <c r="AD2620" i="5"/>
  <c r="AC768" i="5"/>
  <c r="AE768" i="5"/>
  <c r="AD768" i="5"/>
  <c r="AC199" i="5"/>
  <c r="AD199" i="5"/>
  <c r="AE199" i="5"/>
  <c r="AC2306" i="5"/>
  <c r="AE2306" i="5"/>
  <c r="AD2306" i="5"/>
  <c r="AE473" i="5"/>
  <c r="AD473" i="5"/>
  <c r="AC473" i="5"/>
  <c r="AD994" i="5"/>
  <c r="AC994" i="5"/>
  <c r="AE994" i="5"/>
  <c r="AC1552" i="5"/>
  <c r="AE1552" i="5"/>
  <c r="AD1552" i="5"/>
  <c r="AB639" i="5"/>
  <c r="AB638" i="5"/>
  <c r="AE1091" i="5"/>
  <c r="AC1091" i="5"/>
  <c r="AD1091" i="5"/>
  <c r="AC1734" i="5"/>
  <c r="AD1734" i="5"/>
  <c r="AE1734" i="5"/>
  <c r="AC1224" i="5"/>
  <c r="AD1224" i="5"/>
  <c r="AE1224" i="5"/>
  <c r="AC2687" i="5"/>
  <c r="AB2686" i="5"/>
  <c r="AD2687" i="5"/>
  <c r="AE2687" i="5"/>
  <c r="AD1803" i="5"/>
  <c r="AC1803" i="5"/>
  <c r="AE1803" i="5"/>
  <c r="AD1207" i="5"/>
  <c r="AC1207" i="5"/>
  <c r="AE1207" i="5"/>
  <c r="AD2189" i="5"/>
  <c r="AB2188" i="5"/>
  <c r="AE2189" i="5"/>
  <c r="AC2189" i="5"/>
  <c r="AB365" i="5"/>
  <c r="AC366" i="5"/>
  <c r="AE366" i="5"/>
  <c r="AD366" i="5"/>
  <c r="AE2025" i="5"/>
  <c r="AD2025" i="5"/>
  <c r="AC2025" i="5"/>
  <c r="AB2501" i="5"/>
  <c r="AC2502" i="5"/>
  <c r="AE2502" i="5"/>
  <c r="AD2502" i="5"/>
  <c r="AC710" i="5"/>
  <c r="AE710" i="5"/>
  <c r="AE1487" i="5"/>
  <c r="AC1487" i="5"/>
  <c r="AD1487" i="5"/>
  <c r="AC2624" i="5"/>
  <c r="AE2624" i="5"/>
  <c r="AD2624" i="5"/>
  <c r="AE2269" i="5"/>
  <c r="AD2269" i="5"/>
  <c r="AC2269" i="5"/>
  <c r="AD248" i="5"/>
  <c r="AE248" i="5"/>
  <c r="AC248" i="5"/>
  <c r="AE393" i="5"/>
  <c r="AC393" i="5"/>
  <c r="AD393" i="5"/>
  <c r="AB392" i="5"/>
  <c r="AD1581" i="5"/>
  <c r="AE1581" i="5"/>
  <c r="AC1581" i="5"/>
  <c r="AC569" i="5"/>
  <c r="AD569" i="5"/>
  <c r="AC1469" i="5"/>
  <c r="AD1469" i="5"/>
  <c r="AE1469" i="5"/>
  <c r="AC2542" i="5"/>
  <c r="AE2542" i="5"/>
  <c r="AD2542" i="5"/>
  <c r="AE2554" i="5"/>
  <c r="AD2554" i="5"/>
  <c r="AC2554" i="5"/>
  <c r="AD1525" i="5"/>
  <c r="AE1525" i="5"/>
  <c r="AE2761" i="5"/>
  <c r="AC2761" i="5"/>
  <c r="AD2761" i="5"/>
  <c r="AD975" i="5"/>
  <c r="AD1651" i="5"/>
  <c r="AC204" i="5"/>
  <c r="AD976" i="5"/>
  <c r="AC1844" i="5"/>
  <c r="AE2228" i="5"/>
  <c r="AD2742" i="5"/>
  <c r="AD1918" i="5"/>
  <c r="AD2507" i="5"/>
  <c r="AC2652" i="5"/>
  <c r="AB1524" i="5"/>
  <c r="AC1524" i="5" s="1"/>
  <c r="AC1864" i="5"/>
  <c r="AE1665" i="5"/>
  <c r="AE1715" i="5"/>
  <c r="AE2408" i="5"/>
  <c r="AD2086" i="5"/>
  <c r="AD281" i="5"/>
  <c r="AB635" i="5"/>
  <c r="AD635" i="5" s="1"/>
  <c r="AD1095" i="5"/>
  <c r="AE2819" i="5"/>
  <c r="AD357" i="5"/>
  <c r="AC1526" i="5"/>
  <c r="AE2021" i="5"/>
  <c r="AC584" i="5"/>
  <c r="AD1035" i="5"/>
  <c r="AC122" i="5"/>
  <c r="AE339" i="5"/>
  <c r="AE2595" i="5"/>
  <c r="AE975" i="5"/>
  <c r="AC2014" i="5"/>
  <c r="AC1904" i="5"/>
  <c r="AD2872" i="5"/>
  <c r="AB2105" i="5"/>
  <c r="AC1829" i="5"/>
  <c r="AD1829" i="5"/>
  <c r="AE1829" i="5"/>
  <c r="AD820" i="5"/>
  <c r="AE820" i="5"/>
  <c r="AC820" i="5"/>
  <c r="AC2243" i="5"/>
  <c r="AE2243" i="5"/>
  <c r="AD2243" i="5"/>
  <c r="AD1232" i="5"/>
  <c r="AC1232" i="5"/>
  <c r="AE1232" i="5"/>
  <c r="AC2683" i="5"/>
  <c r="AE2683" i="5"/>
  <c r="AD2683" i="5"/>
  <c r="AC384" i="5"/>
  <c r="AE384" i="5"/>
  <c r="AD384" i="5"/>
  <c r="AC929" i="5"/>
  <c r="AD929" i="5"/>
  <c r="AE929" i="5"/>
  <c r="AD1008" i="5"/>
  <c r="AE1008" i="5"/>
  <c r="AC1008" i="5"/>
  <c r="AD154" i="5"/>
  <c r="AE154" i="5"/>
  <c r="AB153" i="5"/>
  <c r="AC154" i="5"/>
  <c r="AD298" i="5"/>
  <c r="AC298" i="5"/>
  <c r="AE298" i="5"/>
  <c r="AE585" i="5"/>
  <c r="AC585" i="5"/>
  <c r="AD585" i="5"/>
  <c r="AD1004" i="5"/>
  <c r="AE1004" i="5"/>
  <c r="AC1004" i="5"/>
  <c r="AD2216" i="5"/>
  <c r="AB2215" i="5"/>
  <c r="AC2216" i="5"/>
  <c r="AE2216" i="5"/>
  <c r="AE669" i="5"/>
  <c r="AD669" i="5"/>
  <c r="AC669" i="5"/>
  <c r="AC1301" i="5"/>
  <c r="AD1301" i="5"/>
  <c r="AE1301" i="5"/>
  <c r="AC1965" i="5"/>
  <c r="AE1965" i="5"/>
  <c r="AD1965" i="5"/>
  <c r="AD2246" i="5"/>
  <c r="AE2246" i="5"/>
  <c r="AB2245" i="5"/>
  <c r="AC2246" i="5"/>
  <c r="AB776" i="5"/>
  <c r="AD777" i="5"/>
  <c r="AC777" i="5"/>
  <c r="AE777" i="5"/>
  <c r="AC2776" i="5"/>
  <c r="AD2776" i="5"/>
  <c r="AE2776" i="5"/>
  <c r="AD1573" i="5"/>
  <c r="AC1573" i="5"/>
  <c r="AE1573" i="5"/>
  <c r="AD1260" i="5"/>
  <c r="AE1260" i="5"/>
  <c r="AC1260" i="5"/>
  <c r="AC700" i="5"/>
  <c r="AD700" i="5"/>
  <c r="AE700" i="5"/>
  <c r="AC731" i="5"/>
  <c r="AD731" i="5"/>
  <c r="AE731" i="5"/>
  <c r="AE444" i="5"/>
  <c r="AD444" i="5"/>
  <c r="AC444" i="5"/>
  <c r="AB653" i="5"/>
  <c r="AB652" i="5"/>
  <c r="AD265" i="5"/>
  <c r="AC265" i="5"/>
  <c r="AE265" i="5"/>
  <c r="AB1810" i="5"/>
  <c r="AC1811" i="5"/>
  <c r="AD1811" i="5"/>
  <c r="AE2333" i="5"/>
  <c r="AD2333" i="5"/>
  <c r="AC2333" i="5"/>
  <c r="AC2655" i="5"/>
  <c r="AD2655" i="5"/>
  <c r="AE2655" i="5"/>
  <c r="AC1750" i="5"/>
  <c r="AE1750" i="5"/>
  <c r="AD1750" i="5"/>
  <c r="AC1523" i="5"/>
  <c r="AE1523" i="5"/>
  <c r="AD1523" i="5"/>
  <c r="AC1743" i="5"/>
  <c r="AD1743" i="5"/>
  <c r="AE1743" i="5"/>
  <c r="AD1533" i="5"/>
  <c r="AE1533" i="5"/>
  <c r="AC1533" i="5"/>
  <c r="AD1670" i="5"/>
  <c r="AE1670" i="5"/>
  <c r="AC489" i="5"/>
  <c r="AD489" i="5"/>
  <c r="AE489" i="5"/>
  <c r="AC2591" i="5"/>
  <c r="AE2591" i="5"/>
  <c r="AD2591" i="5"/>
  <c r="AB2590" i="5"/>
  <c r="AC1130" i="5"/>
  <c r="AE1130" i="5"/>
  <c r="AD1130" i="5"/>
  <c r="AD2349" i="5"/>
  <c r="AB2348" i="5"/>
  <c r="AE2349" i="5"/>
  <c r="AC2349" i="5"/>
  <c r="AC2098" i="5"/>
  <c r="AD2098" i="5"/>
  <c r="AE2098" i="5"/>
  <c r="AC2484" i="5"/>
  <c r="AE2484" i="5"/>
  <c r="AD2484" i="5"/>
  <c r="AC459" i="5"/>
  <c r="AE459" i="5"/>
  <c r="AD459" i="5"/>
  <c r="AC1857" i="5"/>
  <c r="AD1857" i="5"/>
  <c r="AE1857" i="5"/>
  <c r="AE804" i="5"/>
  <c r="AC804" i="5"/>
  <c r="AD804" i="5"/>
  <c r="AC2714" i="5"/>
  <c r="AE2714" i="5"/>
  <c r="AD2714" i="5"/>
  <c r="AD780" i="5"/>
  <c r="AE780" i="5"/>
  <c r="AC711" i="5"/>
  <c r="AD711" i="5"/>
  <c r="AE711" i="5"/>
  <c r="AD1419" i="5"/>
  <c r="AB1418" i="5"/>
  <c r="AC765" i="5"/>
  <c r="AD765" i="5"/>
  <c r="AE765" i="5"/>
  <c r="AD1179" i="5"/>
  <c r="AE1179" i="5"/>
  <c r="AC1179" i="5"/>
  <c r="AE714" i="5"/>
  <c r="AD714" i="5"/>
  <c r="AC714" i="5"/>
  <c r="AD2369" i="5"/>
  <c r="AC2369" i="5"/>
  <c r="AE2369" i="5"/>
  <c r="AE2583" i="5"/>
  <c r="AC2583" i="5"/>
  <c r="AD2583" i="5"/>
  <c r="AC1368" i="5"/>
  <c r="AD1368" i="5"/>
  <c r="AE1368" i="5"/>
  <c r="AB2493" i="5"/>
  <c r="AD2494" i="5"/>
  <c r="AC2494" i="5"/>
  <c r="AE2494" i="5"/>
  <c r="AC2828" i="5"/>
  <c r="AD2828" i="5"/>
  <c r="AE2828" i="5"/>
  <c r="AC2459" i="5"/>
  <c r="AE2459" i="5"/>
  <c r="AD2459" i="5"/>
  <c r="AC2271" i="5"/>
  <c r="AB2270" i="5"/>
  <c r="AE2271" i="5"/>
  <c r="AD2271" i="5"/>
  <c r="AD2880" i="5"/>
  <c r="AC2880" i="5"/>
  <c r="AE2880" i="5"/>
  <c r="AE1496" i="5"/>
  <c r="AB1495" i="5"/>
  <c r="AD1496" i="5"/>
  <c r="AC1496" i="5"/>
  <c r="AB2762" i="5"/>
  <c r="AE2763" i="5"/>
  <c r="AD2763" i="5"/>
  <c r="AC2763" i="5"/>
  <c r="AE1113" i="5"/>
  <c r="AB1112" i="5"/>
  <c r="AD614" i="5"/>
  <c r="AE614" i="5"/>
  <c r="AC614" i="5"/>
  <c r="AD423" i="5"/>
  <c r="AE423" i="5"/>
  <c r="AC375" i="5"/>
  <c r="AE375" i="5"/>
  <c r="AD375" i="5"/>
  <c r="AE998" i="5"/>
  <c r="AD998" i="5"/>
  <c r="AB997" i="5"/>
  <c r="AC998" i="5"/>
  <c r="AC2782" i="5"/>
  <c r="AE2782" i="5"/>
  <c r="AB2781" i="5"/>
  <c r="AD2782" i="5"/>
  <c r="AC1230" i="5"/>
  <c r="AE1230" i="5"/>
  <c r="AD1230" i="5"/>
  <c r="AD1941" i="5"/>
  <c r="AE1941" i="5"/>
  <c r="AC924" i="5"/>
  <c r="AD924" i="5"/>
  <c r="AE924" i="5"/>
  <c r="AC278" i="5"/>
  <c r="AE278" i="5"/>
  <c r="AD278" i="5"/>
  <c r="AB1365" i="5"/>
  <c r="AD1366" i="5"/>
  <c r="AD1709" i="5"/>
  <c r="AE1709" i="5"/>
  <c r="AC1709" i="5"/>
  <c r="AC759" i="5"/>
  <c r="AD759" i="5"/>
  <c r="AE759" i="5"/>
  <c r="AC323" i="5"/>
  <c r="AD323" i="5"/>
  <c r="AE323" i="5"/>
  <c r="AD1590" i="5"/>
  <c r="AE1590" i="5"/>
  <c r="AC1590" i="5"/>
  <c r="AB2826" i="5"/>
  <c r="AC2827" i="5"/>
  <c r="AD2827" i="5"/>
  <c r="AE2827" i="5"/>
  <c r="AE2340" i="5"/>
  <c r="AC2340" i="5"/>
  <c r="AD2340" i="5"/>
  <c r="AB2339" i="5"/>
  <c r="AC2500" i="5"/>
  <c r="AE2500" i="5"/>
  <c r="AD2500" i="5"/>
  <c r="AD1817" i="5"/>
  <c r="AE1817" i="5"/>
  <c r="AC1817" i="5"/>
  <c r="AC2813" i="5"/>
  <c r="AE2813" i="5"/>
  <c r="AE2609" i="5"/>
  <c r="AB2608" i="5"/>
  <c r="AC2609" i="5"/>
  <c r="AD2609" i="5"/>
  <c r="AC2374" i="5"/>
  <c r="AE2374" i="5"/>
  <c r="AD2374" i="5"/>
  <c r="AE1764" i="5"/>
  <c r="AC1764" i="5"/>
  <c r="AD1764" i="5"/>
  <c r="AE670" i="5"/>
  <c r="AC670" i="5"/>
  <c r="AD670" i="5"/>
  <c r="AD2803" i="5"/>
  <c r="AC2803" i="5"/>
  <c r="AE2803" i="5"/>
  <c r="AD1437" i="5"/>
  <c r="AE1437" i="5"/>
  <c r="AC1437" i="5"/>
  <c r="AD2866" i="5"/>
  <c r="AC2866" i="5"/>
  <c r="AB2865" i="5"/>
  <c r="AE2866" i="5"/>
  <c r="AC1771" i="5"/>
  <c r="AE1771" i="5"/>
  <c r="AB1770" i="5"/>
  <c r="AD1771" i="5"/>
  <c r="AE1367" i="5"/>
  <c r="AC1367" i="5"/>
  <c r="AD1367" i="5"/>
  <c r="AD1252" i="5"/>
  <c r="AC1252" i="5"/>
  <c r="AE1252" i="5"/>
  <c r="AD1472" i="5"/>
  <c r="AC1472" i="5"/>
  <c r="AE1472" i="5"/>
  <c r="AC2290" i="5"/>
  <c r="AE2290" i="5"/>
  <c r="AD2290" i="5"/>
  <c r="AB2289" i="5"/>
  <c r="AC802" i="5"/>
  <c r="AB801" i="5"/>
  <c r="AD802" i="5"/>
  <c r="AE802" i="5"/>
  <c r="AC1125" i="5"/>
  <c r="AE1125" i="5"/>
  <c r="AD1125" i="5"/>
  <c r="AC217" i="5"/>
  <c r="AE217" i="5"/>
  <c r="AD217" i="5"/>
  <c r="AE179" i="5"/>
  <c r="AB178" i="5"/>
  <c r="AC179" i="5"/>
  <c r="AD179" i="5"/>
  <c r="AC132" i="5"/>
  <c r="AE132" i="5"/>
  <c r="AD132" i="5"/>
  <c r="AB826" i="5"/>
  <c r="AC827" i="5"/>
  <c r="AD827" i="5"/>
  <c r="AE827" i="5"/>
  <c r="AE2851" i="5"/>
  <c r="AC2851" i="5"/>
  <c r="AD2851" i="5"/>
  <c r="AC1381" i="5"/>
  <c r="AE1381" i="5"/>
  <c r="AD1381" i="5"/>
  <c r="AE1246" i="5"/>
  <c r="AC1246" i="5"/>
  <c r="AD1246" i="5"/>
  <c r="AC1299" i="5"/>
  <c r="AD1299" i="5"/>
  <c r="AE1299" i="5"/>
  <c r="AE2354" i="5"/>
  <c r="AC2354" i="5"/>
  <c r="AD2354" i="5"/>
  <c r="AB2353" i="5"/>
  <c r="AD2316" i="5"/>
  <c r="AC2316" i="5"/>
  <c r="AE2316" i="5"/>
  <c r="AD2361" i="5"/>
  <c r="AC2361" i="5"/>
  <c r="AE2361" i="5"/>
  <c r="AC936" i="5"/>
  <c r="AE936" i="5"/>
  <c r="AD936" i="5"/>
  <c r="AD2680" i="5"/>
  <c r="AE2680" i="5"/>
  <c r="AC2680" i="5"/>
  <c r="AD1191" i="5"/>
  <c r="AC1191" i="5"/>
  <c r="AE1191" i="5"/>
  <c r="AB621" i="5"/>
  <c r="AB620" i="5"/>
  <c r="AD2475" i="5"/>
  <c r="AC2475" i="5"/>
  <c r="AE2475" i="5"/>
  <c r="AC1110" i="5"/>
  <c r="AD1110" i="5"/>
  <c r="AE1110" i="5"/>
  <c r="AC1371" i="5"/>
  <c r="AD1371" i="5"/>
  <c r="AE1371" i="5"/>
  <c r="AC1443" i="5"/>
  <c r="AD1443" i="5"/>
  <c r="AE1443" i="5"/>
  <c r="AE356" i="5"/>
  <c r="AB355" i="5"/>
  <c r="AC861" i="5"/>
  <c r="AE861" i="5"/>
  <c r="AD861" i="5"/>
  <c r="AC1017" i="5"/>
  <c r="AB1016" i="5"/>
  <c r="AE1017" i="5"/>
  <c r="AD1017" i="5"/>
  <c r="AC40" i="5"/>
  <c r="AD40" i="5"/>
  <c r="AE40" i="5"/>
  <c r="AE2721" i="5"/>
  <c r="AC2721" i="5"/>
  <c r="AD2721" i="5"/>
  <c r="AC2505" i="5"/>
  <c r="AD2505" i="5"/>
  <c r="AE2505" i="5"/>
  <c r="AC2739" i="5"/>
  <c r="AE2739" i="5"/>
  <c r="AD2739" i="5"/>
  <c r="AB2738" i="5"/>
  <c r="AC2751" i="5"/>
  <c r="AD2751" i="5"/>
  <c r="AE2751" i="5"/>
  <c r="AC1925" i="5"/>
  <c r="AD1925" i="5"/>
  <c r="AE1925" i="5"/>
  <c r="AC2308" i="5"/>
  <c r="AD2308" i="5"/>
  <c r="AE2308" i="5"/>
  <c r="AC893" i="5"/>
  <c r="AE893" i="5"/>
  <c r="AB643" i="5"/>
  <c r="AB642" i="5"/>
  <c r="AC1698" i="5"/>
  <c r="AE1698" i="5"/>
  <c r="AD1698" i="5"/>
  <c r="AD2815" i="5"/>
  <c r="AC2815" i="5"/>
  <c r="AE2815" i="5"/>
  <c r="AC2046" i="5"/>
  <c r="AD2046" i="5"/>
  <c r="AE2046" i="5"/>
  <c r="AD1128" i="5"/>
  <c r="AC1128" i="5"/>
  <c r="AE1128" i="5"/>
  <c r="AC1618" i="5"/>
  <c r="AD1618" i="5"/>
  <c r="AE1618" i="5"/>
  <c r="AE2192" i="5"/>
  <c r="AD2192" i="5"/>
  <c r="AC2192" i="5"/>
  <c r="AC1421" i="5"/>
  <c r="AD1421" i="5"/>
  <c r="AE1421" i="5"/>
  <c r="AD750" i="5"/>
  <c r="AE750" i="5"/>
  <c r="AC750" i="5"/>
  <c r="AC304" i="5"/>
  <c r="AD304" i="5"/>
  <c r="AE304" i="5"/>
  <c r="AD1382" i="5"/>
  <c r="AE1382" i="5"/>
  <c r="AC1382" i="5"/>
  <c r="AC1491" i="5"/>
  <c r="AD1491" i="5"/>
  <c r="AB1490" i="5"/>
  <c r="AE1491" i="5"/>
  <c r="AE333" i="5"/>
  <c r="AD333" i="5"/>
  <c r="AC333" i="5"/>
  <c r="AC1826" i="5"/>
  <c r="AB1825" i="5"/>
  <c r="AE1826" i="5"/>
  <c r="AD1826" i="5"/>
  <c r="AE378" i="5"/>
  <c r="AC378" i="5"/>
  <c r="AD378" i="5"/>
  <c r="AB377" i="5"/>
  <c r="AC940" i="5"/>
  <c r="AE940" i="5"/>
  <c r="AD940" i="5"/>
  <c r="AE775" i="5"/>
  <c r="AC775" i="5"/>
  <c r="AC1313" i="5"/>
  <c r="AD1313" i="5"/>
  <c r="AE1313" i="5"/>
  <c r="AB1312" i="5"/>
  <c r="AC1801" i="5"/>
  <c r="AB1800" i="5"/>
  <c r="AE1801" i="5"/>
  <c r="AD1801" i="5"/>
  <c r="AD699" i="5"/>
  <c r="AE699" i="5"/>
  <c r="AC699" i="5"/>
  <c r="AB698" i="5"/>
  <c r="AD664" i="5"/>
  <c r="AC664" i="5"/>
  <c r="AE664" i="5"/>
  <c r="AC509" i="5"/>
  <c r="AD509" i="5"/>
  <c r="AE509" i="5"/>
  <c r="AC2698" i="5"/>
  <c r="AB2697" i="5"/>
  <c r="AE2698" i="5"/>
  <c r="AD2698" i="5"/>
  <c r="AD1055" i="5"/>
  <c r="AE1055" i="5"/>
  <c r="AC1055" i="5"/>
  <c r="AC991" i="5"/>
  <c r="AD991" i="5"/>
  <c r="AE991" i="5"/>
  <c r="AE2191" i="5"/>
  <c r="AD2191" i="5"/>
  <c r="AC2191" i="5"/>
  <c r="AD437" i="5"/>
  <c r="AC437" i="5"/>
  <c r="AE437" i="5"/>
  <c r="AB436" i="5"/>
  <c r="AC680" i="5"/>
  <c r="AD680" i="5"/>
  <c r="AE680" i="5"/>
  <c r="AC1855" i="5"/>
  <c r="AE1855" i="5"/>
  <c r="AD1855" i="5"/>
  <c r="AC1014" i="5"/>
  <c r="AD1014" i="5"/>
  <c r="AE1014" i="5"/>
  <c r="AE218" i="5"/>
  <c r="AC218" i="5"/>
  <c r="AD218" i="5"/>
  <c r="AC1133" i="5"/>
  <c r="AE1133" i="5"/>
  <c r="AD1133" i="5"/>
  <c r="AD2518" i="5"/>
  <c r="AE2518" i="5"/>
  <c r="AC2518" i="5"/>
  <c r="AC188" i="5"/>
  <c r="AB187" i="5"/>
  <c r="AD188" i="5"/>
  <c r="AE188" i="5"/>
  <c r="AD981" i="5"/>
  <c r="AC981" i="5"/>
  <c r="AE981" i="5"/>
  <c r="AD124" i="5"/>
  <c r="AB123" i="5"/>
  <c r="AE124" i="5"/>
  <c r="AC124" i="5"/>
  <c r="AE2766" i="5"/>
  <c r="AD2766" i="5"/>
  <c r="AC2766" i="5"/>
  <c r="AD202" i="5"/>
  <c r="AC202" i="5"/>
  <c r="AB201" i="5"/>
  <c r="AE202" i="5"/>
  <c r="AD754" i="5"/>
  <c r="AC754" i="5"/>
  <c r="AE754" i="5"/>
  <c r="AC1718" i="5"/>
  <c r="AE1718" i="5"/>
  <c r="AD1718" i="5"/>
  <c r="AC1410" i="5"/>
  <c r="AD1410" i="5"/>
  <c r="AE1410" i="5"/>
  <c r="AC818" i="5"/>
  <c r="AE818" i="5"/>
  <c r="AD818" i="5"/>
  <c r="AE1982" i="5"/>
  <c r="AD1982" i="5"/>
  <c r="AC1982" i="5"/>
  <c r="AC1219" i="5"/>
  <c r="AE1219" i="5"/>
  <c r="AD1219" i="5"/>
  <c r="AC2318" i="5"/>
  <c r="AD2318" i="5"/>
  <c r="AE2318" i="5"/>
  <c r="AE1681" i="5"/>
  <c r="AD693" i="5"/>
  <c r="AC2228" i="5"/>
  <c r="AE1510" i="5"/>
  <c r="AC1918" i="5"/>
  <c r="AC1525" i="5"/>
  <c r="AD2408" i="5"/>
  <c r="AC1665" i="5"/>
  <c r="AE2086" i="5"/>
  <c r="AE751" i="5"/>
  <c r="AC293" i="5"/>
  <c r="AC281" i="5"/>
  <c r="AD2652" i="5"/>
  <c r="AC655" i="5"/>
  <c r="AE1095" i="5"/>
  <c r="AC2878" i="5"/>
  <c r="AD941" i="5"/>
  <c r="AD2819" i="5"/>
  <c r="AC1715" i="5"/>
  <c r="AE2208" i="5"/>
  <c r="AE450" i="5"/>
  <c r="AC1680" i="5"/>
  <c r="AE229" i="5"/>
  <c r="AD42" i="5"/>
  <c r="AC1379" i="5"/>
  <c r="AD1693" i="5"/>
  <c r="AE1035" i="5"/>
  <c r="AC2071" i="5"/>
  <c r="AD1291" i="5"/>
  <c r="AC1693" i="5"/>
  <c r="AD2595" i="5"/>
  <c r="AC2573" i="5"/>
  <c r="AE1966" i="5"/>
  <c r="AE2872" i="5"/>
  <c r="AE2106" i="5"/>
  <c r="AB733" i="5"/>
  <c r="AE734" i="5"/>
  <c r="AC734" i="5"/>
  <c r="AD734" i="5"/>
  <c r="AC1860" i="5"/>
  <c r="AD1860" i="5"/>
  <c r="AE1860" i="5"/>
  <c r="AB1859" i="5"/>
  <c r="AE1787" i="5"/>
  <c r="AC1787" i="5"/>
  <c r="AD1787" i="5"/>
  <c r="AC2524" i="5"/>
  <c r="AE2524" i="5"/>
  <c r="AD2524" i="5"/>
  <c r="AE2498" i="5"/>
  <c r="AC2498" i="5"/>
  <c r="AD2498" i="5"/>
  <c r="AC1908" i="5"/>
  <c r="AE1908" i="5"/>
  <c r="AB1907" i="5"/>
  <c r="AD1908" i="5"/>
  <c r="AE2509" i="5"/>
  <c r="AD2509" i="5"/>
  <c r="AC2509" i="5"/>
  <c r="AC1305" i="5"/>
  <c r="AE1305" i="5"/>
  <c r="AD1305" i="5"/>
  <c r="AE949" i="5"/>
  <c r="AC949" i="5"/>
  <c r="AD949" i="5"/>
  <c r="AD859" i="5"/>
  <c r="AC859" i="5"/>
  <c r="AB2873" i="5"/>
  <c r="AE2874" i="5"/>
  <c r="AD1749" i="5"/>
  <c r="AC1749" i="5"/>
  <c r="AE1749" i="5"/>
  <c r="AC1100" i="5"/>
  <c r="AE1100" i="5"/>
  <c r="AD1100" i="5"/>
  <c r="AB1099" i="5"/>
  <c r="AE880" i="5"/>
  <c r="AC880" i="5"/>
  <c r="AD880" i="5"/>
  <c r="AD53" i="5"/>
  <c r="AC53" i="5"/>
  <c r="AE53" i="5"/>
  <c r="AC1251" i="5"/>
  <c r="AD1251" i="5"/>
  <c r="AE1251" i="5"/>
  <c r="AD1666" i="5"/>
  <c r="AC1666" i="5"/>
  <c r="AE1666" i="5"/>
  <c r="AC1268" i="5"/>
  <c r="AD1268" i="5"/>
  <c r="AE1268" i="5"/>
  <c r="AD289" i="5"/>
  <c r="AC289" i="5"/>
  <c r="AE289" i="5"/>
  <c r="AC1000" i="5"/>
  <c r="AE1000" i="5"/>
  <c r="AD1000" i="5"/>
  <c r="AD110" i="5"/>
  <c r="AC110" i="5"/>
  <c r="AE110" i="5"/>
  <c r="AE257" i="5"/>
  <c r="AD257" i="5"/>
  <c r="AC257" i="5"/>
  <c r="AC2793" i="5"/>
  <c r="AE2793" i="5"/>
  <c r="AD2793" i="5"/>
  <c r="AB2769" i="5"/>
  <c r="AE2770" i="5"/>
  <c r="AD986" i="5"/>
  <c r="AE986" i="5"/>
  <c r="AC986" i="5"/>
  <c r="AC2576" i="5"/>
  <c r="AE2576" i="5"/>
  <c r="AD2576" i="5"/>
  <c r="AB2575" i="5"/>
  <c r="AC2448" i="5"/>
  <c r="AD2448" i="5"/>
  <c r="AE2448" i="5"/>
  <c r="AD2411" i="5"/>
  <c r="AE2411" i="5"/>
  <c r="AB2410" i="5"/>
  <c r="AC2411" i="5"/>
  <c r="AB1176" i="5"/>
  <c r="AC1177" i="5"/>
  <c r="AD1177" i="5"/>
  <c r="AE1177" i="5"/>
  <c r="AC2450" i="5"/>
  <c r="AE2450" i="5"/>
  <c r="AD2450" i="5"/>
  <c r="AC2172" i="5"/>
  <c r="AE2172" i="5"/>
  <c r="AD2172" i="5"/>
  <c r="AB907" i="5"/>
  <c r="AE908" i="5"/>
  <c r="AC908" i="5"/>
  <c r="AD908" i="5"/>
  <c r="AC2843" i="5"/>
  <c r="AE2843" i="5"/>
  <c r="AD2843" i="5"/>
  <c r="AB1307" i="5"/>
  <c r="AE1308" i="5"/>
  <c r="AD1308" i="5"/>
  <c r="AC1308" i="5"/>
  <c r="AC1517" i="5"/>
  <c r="AE1517" i="5"/>
  <c r="AD1517" i="5"/>
  <c r="AB2370" i="5"/>
  <c r="AC2371" i="5"/>
  <c r="AE2371" i="5"/>
  <c r="AD2371" i="5"/>
  <c r="AC740" i="5"/>
  <c r="AD740" i="5"/>
  <c r="AE740" i="5"/>
  <c r="AD1087" i="5"/>
  <c r="AE1087" i="5"/>
  <c r="AC1087" i="5"/>
  <c r="AC458" i="5"/>
  <c r="AE458" i="5"/>
  <c r="AD458" i="5"/>
  <c r="AC2800" i="5"/>
  <c r="AE2800" i="5"/>
  <c r="AD2800" i="5"/>
  <c r="AC688" i="5"/>
  <c r="AD688" i="5"/>
  <c r="AE688" i="5"/>
  <c r="AE1919" i="5"/>
  <c r="AC1919" i="5"/>
  <c r="AD1919" i="5"/>
  <c r="AC443" i="5"/>
  <c r="AD443" i="5"/>
  <c r="AE443" i="5"/>
  <c r="AD875" i="5"/>
  <c r="AC875" i="5"/>
  <c r="AD1009" i="5"/>
  <c r="AC1009" i="5"/>
  <c r="AE1009" i="5"/>
  <c r="AE186" i="5"/>
  <c r="AD186" i="5"/>
  <c r="AE177" i="5"/>
  <c r="AC177" i="5"/>
  <c r="AD177" i="5"/>
  <c r="AB43" i="5"/>
  <c r="AE44" i="5"/>
  <c r="AE84" i="5"/>
  <c r="AD84" i="5"/>
  <c r="AC84" i="5"/>
  <c r="AC54" i="5"/>
  <c r="AE54" i="5"/>
  <c r="AD54" i="5"/>
  <c r="AC2703" i="5"/>
  <c r="AD2703" i="5"/>
  <c r="AB2702" i="5"/>
  <c r="AE2703" i="5"/>
  <c r="AC2669" i="5"/>
  <c r="AE2669" i="5"/>
  <c r="AD2669" i="5"/>
  <c r="AC1482" i="5"/>
  <c r="AE1482" i="5"/>
  <c r="AD1482" i="5"/>
  <c r="AC1153" i="5"/>
  <c r="AE1153" i="5"/>
  <c r="AC1789" i="5"/>
  <c r="AD1789" i="5"/>
  <c r="AE1789" i="5"/>
  <c r="AD2611" i="5"/>
  <c r="AC2611" i="5"/>
  <c r="AE2611" i="5"/>
  <c r="AC2673" i="5"/>
  <c r="AD2673" i="5"/>
  <c r="AE2673" i="5"/>
  <c r="AC2539" i="5"/>
  <c r="AE2539" i="5"/>
  <c r="AD2539" i="5"/>
  <c r="AC1847" i="5"/>
  <c r="AD1847" i="5"/>
  <c r="AE1847" i="5"/>
  <c r="AD1395" i="5"/>
  <c r="AE1395" i="5"/>
  <c r="AC1395" i="5"/>
  <c r="AC2562" i="5"/>
  <c r="AE2562" i="5"/>
  <c r="AD2562" i="5"/>
  <c r="AE1987" i="5"/>
  <c r="AD1987" i="5"/>
  <c r="AC1987" i="5"/>
  <c r="AD807" i="5"/>
  <c r="AB806" i="5"/>
  <c r="AC807" i="5"/>
  <c r="AE807" i="5"/>
  <c r="AC1762" i="5"/>
  <c r="AB1761" i="5"/>
  <c r="AE1762" i="5"/>
  <c r="AD1762" i="5"/>
  <c r="AB1480" i="5"/>
  <c r="AD1481" i="5"/>
  <c r="AC1481" i="5"/>
  <c r="AE1481" i="5"/>
  <c r="AB1604" i="5"/>
  <c r="AD1605" i="5"/>
  <c r="AC1605" i="5"/>
  <c r="AE1605" i="5"/>
  <c r="AC2040" i="5"/>
  <c r="AE2040" i="5"/>
  <c r="AD2040" i="5"/>
  <c r="AD1632" i="5"/>
  <c r="AE1632" i="5"/>
  <c r="AC1632" i="5"/>
  <c r="AD2582" i="5"/>
  <c r="AC2582" i="5"/>
  <c r="AE2582" i="5"/>
  <c r="AE2621" i="5"/>
  <c r="AC2621" i="5"/>
  <c r="AD2621" i="5"/>
  <c r="AB982" i="5"/>
  <c r="AC983" i="5"/>
  <c r="AE983" i="5"/>
  <c r="AD983" i="5"/>
  <c r="AC832" i="5"/>
  <c r="AE832" i="5"/>
  <c r="AD832" i="5"/>
  <c r="AE761" i="5"/>
  <c r="AD761" i="5"/>
  <c r="AC761" i="5"/>
  <c r="AD1167" i="5"/>
  <c r="AE1167" i="5"/>
  <c r="AC1167" i="5"/>
  <c r="AB1166" i="5"/>
  <c r="AC155" i="5"/>
  <c r="AD155" i="5"/>
  <c r="AE155" i="5"/>
  <c r="AE343" i="5"/>
  <c r="AD343" i="5"/>
  <c r="AC343" i="5"/>
  <c r="AD2696" i="5"/>
  <c r="AC2696" i="5"/>
  <c r="AE2696" i="5"/>
  <c r="AB2695" i="5"/>
  <c r="AC2867" i="5"/>
  <c r="AE2867" i="5"/>
  <c r="AD2867" i="5"/>
  <c r="AC1137" i="5"/>
  <c r="AE1137" i="5"/>
  <c r="AD1137" i="5"/>
  <c r="AB1136" i="5"/>
  <c r="AC2241" i="5"/>
  <c r="AE2241" i="5"/>
  <c r="AD2241" i="5"/>
  <c r="AB2240" i="5"/>
  <c r="AE216" i="5"/>
  <c r="AB215" i="5"/>
  <c r="AD2407" i="5"/>
  <c r="AE2407" i="5"/>
  <c r="AC2407" i="5"/>
  <c r="AD1479" i="5"/>
  <c r="AE1479" i="5"/>
  <c r="AC1479" i="5"/>
  <c r="AE2088" i="5"/>
  <c r="AB2087" i="5"/>
  <c r="AD2088" i="5"/>
  <c r="AC2088" i="5"/>
  <c r="AE2879" i="5"/>
  <c r="AC2879" i="5"/>
  <c r="AD2879" i="5"/>
  <c r="AE2601" i="5"/>
  <c r="AC2601" i="5"/>
  <c r="AD2601" i="5"/>
  <c r="AE607" i="5"/>
  <c r="AD607" i="5"/>
  <c r="AC1330" i="5"/>
  <c r="AE1330" i="5"/>
  <c r="AD1330" i="5"/>
  <c r="AE1507" i="5"/>
  <c r="AC1507" i="5"/>
  <c r="AD1507" i="5"/>
  <c r="AE1446" i="5"/>
  <c r="AC1446" i="5"/>
  <c r="AD1446" i="5"/>
  <c r="AB1445" i="5"/>
  <c r="AC836" i="5"/>
  <c r="AB835" i="5"/>
  <c r="AE836" i="5"/>
  <c r="AD836" i="5"/>
  <c r="AC2483" i="5"/>
  <c r="AE2483" i="5"/>
  <c r="AD2483" i="5"/>
  <c r="AE1648" i="5"/>
  <c r="AD1648" i="5"/>
  <c r="AC1648" i="5"/>
  <c r="AD790" i="5"/>
  <c r="AC790" i="5"/>
  <c r="AE790" i="5"/>
  <c r="AE1952" i="5"/>
  <c r="AC1952" i="5"/>
  <c r="AD1952" i="5"/>
  <c r="AC1213" i="5"/>
  <c r="AE1213" i="5"/>
  <c r="AD1213" i="5"/>
  <c r="AC460" i="5"/>
  <c r="AD460" i="5"/>
  <c r="AE460" i="5"/>
  <c r="AD1265" i="5"/>
  <c r="AE1265" i="5"/>
  <c r="AC1265" i="5"/>
  <c r="AD258" i="5"/>
  <c r="AC258" i="5"/>
  <c r="AE258" i="5"/>
  <c r="AE322" i="5"/>
  <c r="AC322" i="5"/>
  <c r="AD322" i="5"/>
  <c r="AC385" i="5"/>
  <c r="AE385" i="5"/>
  <c r="AD385" i="5"/>
  <c r="AC327" i="5"/>
  <c r="AD327" i="5"/>
  <c r="AE327" i="5"/>
  <c r="AC1502" i="5"/>
  <c r="AE1502" i="5"/>
  <c r="AD1502" i="5"/>
  <c r="AC2049" i="5"/>
  <c r="AD2049" i="5"/>
  <c r="AE2049" i="5"/>
  <c r="AC2305" i="5"/>
  <c r="AD2305" i="5"/>
  <c r="AB2304" i="5"/>
  <c r="AE2305" i="5"/>
  <c r="AD2213" i="5"/>
  <c r="AE2213" i="5"/>
  <c r="AC2213" i="5"/>
  <c r="AC2007" i="5"/>
  <c r="AD2007" i="5"/>
  <c r="AE2007" i="5"/>
  <c r="AD1951" i="5"/>
  <c r="AC1951" i="5"/>
  <c r="AE1951" i="5"/>
  <c r="AD2311" i="5"/>
  <c r="AC2311" i="5"/>
  <c r="AD1753" i="5"/>
  <c r="AE1753" i="5"/>
  <c r="AC1753" i="5"/>
  <c r="AC2090" i="5"/>
  <c r="AD2090" i="5"/>
  <c r="AE2090" i="5"/>
  <c r="AE955" i="5"/>
  <c r="AD955" i="5"/>
  <c r="AC955" i="5"/>
  <c r="AE1205" i="5"/>
  <c r="AC1205" i="5"/>
  <c r="AD1205" i="5"/>
  <c r="AC1657" i="5"/>
  <c r="AE1657" i="5"/>
  <c r="AD1657" i="5"/>
  <c r="AC2288" i="5"/>
  <c r="AE2288" i="5"/>
  <c r="AD2288" i="5"/>
  <c r="AB1428" i="5"/>
  <c r="AD1429" i="5"/>
  <c r="AE1429" i="5"/>
  <c r="AC1429" i="5"/>
  <c r="AC2678" i="5"/>
  <c r="AD2678" i="5"/>
  <c r="AB632" i="5"/>
  <c r="AB633" i="5"/>
  <c r="AD1222" i="5"/>
  <c r="AB1221" i="5"/>
  <c r="AC1222" i="5"/>
  <c r="AE1222" i="5"/>
  <c r="AD1516" i="5"/>
  <c r="AC1516" i="5"/>
  <c r="AB1515" i="5"/>
  <c r="AE1516" i="5"/>
  <c r="AB2580" i="5"/>
  <c r="AE2581" i="5"/>
  <c r="AC2581" i="5"/>
  <c r="AD2581" i="5"/>
  <c r="AD1422" i="5"/>
  <c r="AE1422" i="5"/>
  <c r="AC1422" i="5"/>
  <c r="AE1270" i="5"/>
  <c r="AC1270" i="5"/>
  <c r="AD1270" i="5"/>
  <c r="AB766" i="5"/>
  <c r="AD767" i="5"/>
  <c r="AE767" i="5"/>
  <c r="AC767" i="5"/>
  <c r="AD1361" i="5"/>
  <c r="AB1360" i="5"/>
  <c r="AE1361" i="5"/>
  <c r="AC1361" i="5"/>
  <c r="AC189" i="5"/>
  <c r="AD189" i="5"/>
  <c r="AE189" i="5"/>
  <c r="AD2426" i="5"/>
  <c r="AB2425" i="5"/>
  <c r="AC2426" i="5"/>
  <c r="AE2426" i="5"/>
  <c r="AD1920" i="5"/>
  <c r="AC1920" i="5"/>
  <c r="AE1920" i="5"/>
  <c r="AC1869" i="5"/>
  <c r="AB1868" i="5"/>
  <c r="AE1869" i="5"/>
  <c r="AD1869" i="5"/>
  <c r="AD1776" i="5"/>
  <c r="AC1776" i="5"/>
  <c r="AB1775" i="5"/>
  <c r="AE1776" i="5"/>
  <c r="AB2717" i="5"/>
  <c r="AD2718" i="5"/>
  <c r="AC2718" i="5"/>
  <c r="AE2718" i="5"/>
  <c r="AC2659" i="5"/>
  <c r="AD2659" i="5"/>
  <c r="AE2659" i="5"/>
  <c r="AC2869" i="5"/>
  <c r="AB2868" i="5"/>
  <c r="AD2869" i="5"/>
  <c r="AE2869" i="5"/>
  <c r="AE808" i="5"/>
  <c r="AC808" i="5"/>
  <c r="AD808" i="5"/>
  <c r="AC2615" i="5"/>
  <c r="AE2615" i="5"/>
  <c r="AD2615" i="5"/>
  <c r="AC1658" i="5"/>
  <c r="AD1658" i="5"/>
  <c r="AE1658" i="5"/>
  <c r="AD1386" i="5"/>
  <c r="AC1386" i="5"/>
  <c r="AE1386" i="5"/>
  <c r="AD2810" i="5"/>
  <c r="AC2810" i="5"/>
  <c r="AE2810" i="5"/>
  <c r="AD1338" i="5"/>
  <c r="AC1338" i="5"/>
  <c r="AE1338" i="5"/>
  <c r="AB407" i="5"/>
  <c r="AC408" i="5"/>
  <c r="AD408" i="5"/>
  <c r="AE408" i="5"/>
  <c r="AB1955" i="5"/>
  <c r="AE1956" i="5"/>
  <c r="AC1956" i="5"/>
  <c r="AD1956" i="5"/>
  <c r="AD1974" i="5"/>
  <c r="AB1973" i="5"/>
  <c r="AE1974" i="5"/>
  <c r="AC1974" i="5"/>
  <c r="AC1528" i="5"/>
  <c r="AE1528" i="5"/>
  <c r="AD1528" i="5"/>
  <c r="AC2303" i="5"/>
  <c r="AE2303" i="5"/>
  <c r="AD2303" i="5"/>
  <c r="AE1247" i="5"/>
  <c r="AC1247" i="5"/>
  <c r="AD1247" i="5"/>
  <c r="AC2449" i="5"/>
  <c r="AD2449" i="5"/>
  <c r="AE2449" i="5"/>
  <c r="AC1401" i="5"/>
  <c r="AE1401" i="5"/>
  <c r="AD1401" i="5"/>
  <c r="AE253" i="5"/>
  <c r="AC253" i="5"/>
  <c r="AD253" i="5"/>
  <c r="AD1347" i="5"/>
  <c r="AE1347" i="5"/>
  <c r="AC1347" i="5"/>
  <c r="AD2716" i="5"/>
  <c r="AC2716" i="5"/>
  <c r="AE2716" i="5"/>
  <c r="AC1866" i="5"/>
  <c r="AE1866" i="5"/>
  <c r="AD1866" i="5"/>
  <c r="AC2519" i="5"/>
  <c r="AD2519" i="5"/>
  <c r="AE2519" i="5"/>
  <c r="AC1884" i="5"/>
  <c r="AE1884" i="5"/>
  <c r="AD1884" i="5"/>
  <c r="AE884" i="5"/>
  <c r="AD884" i="5"/>
  <c r="AC884" i="5"/>
  <c r="AC2202" i="5"/>
  <c r="AD2202" i="5"/>
  <c r="AE2202" i="5"/>
  <c r="AC1498" i="5"/>
  <c r="AE1498" i="5"/>
  <c r="AD1498" i="5"/>
  <c r="AC2223" i="5"/>
  <c r="AD2223" i="5"/>
  <c r="AE2223" i="5"/>
  <c r="AB1993" i="5"/>
  <c r="AD1994" i="5"/>
  <c r="AE1994" i="5"/>
  <c r="AC1994" i="5"/>
  <c r="AD1059" i="5"/>
  <c r="AC1059" i="5"/>
  <c r="AE1059" i="5"/>
  <c r="AD1181" i="5"/>
  <c r="AE1181" i="5"/>
  <c r="AC1181" i="5"/>
  <c r="AD78" i="5"/>
  <c r="AE78" i="5"/>
  <c r="AC78" i="5"/>
  <c r="AD370" i="5"/>
  <c r="AC370" i="5"/>
  <c r="AE370" i="5"/>
  <c r="AB369" i="5"/>
  <c r="AC743" i="5"/>
  <c r="AE743" i="5"/>
  <c r="AB742" i="5"/>
  <c r="AD743" i="5"/>
  <c r="AD1687" i="5"/>
  <c r="AB1686" i="5"/>
  <c r="AE1687" i="5"/>
  <c r="AC1687" i="5"/>
  <c r="AC2798" i="5"/>
  <c r="AD2798" i="5"/>
  <c r="AE2798" i="5"/>
  <c r="AC1357" i="5"/>
  <c r="AE1357" i="5"/>
  <c r="AD1357" i="5"/>
  <c r="AD1642" i="5"/>
  <c r="AC1642" i="5"/>
  <c r="AE1642" i="5"/>
  <c r="AB1790" i="5"/>
  <c r="AE1791" i="5"/>
  <c r="AD1047" i="5"/>
  <c r="AC1047" i="5"/>
  <c r="AE1688" i="5"/>
  <c r="AC1688" i="5"/>
  <c r="AD1688" i="5"/>
  <c r="AE114" i="5"/>
  <c r="AD114" i="5"/>
  <c r="AC114" i="5"/>
  <c r="AC274" i="5"/>
  <c r="AE274" i="5"/>
  <c r="AD274" i="5"/>
  <c r="AD1027" i="5"/>
  <c r="AE1027" i="5"/>
  <c r="AC1494" i="5"/>
  <c r="AE1494" i="5"/>
  <c r="AD1494" i="5"/>
  <c r="AC242" i="5"/>
  <c r="AE242" i="5"/>
  <c r="AD242" i="5"/>
  <c r="AE2283" i="5"/>
  <c r="AD2283" i="5"/>
  <c r="AC2283" i="5"/>
  <c r="AC1615" i="5"/>
  <c r="AD1615" i="5"/>
  <c r="AE1615" i="5"/>
  <c r="AB1614" i="5"/>
  <c r="AC1185" i="5"/>
  <c r="AE1185" i="5"/>
  <c r="AD1185" i="5"/>
  <c r="AC276" i="5"/>
  <c r="AD276" i="5"/>
  <c r="AB1958" i="5"/>
  <c r="AC1959" i="5"/>
  <c r="AD1959" i="5"/>
  <c r="AE1959" i="5"/>
  <c r="AC2434" i="5"/>
  <c r="AE2434" i="5"/>
  <c r="AD2434" i="5"/>
  <c r="AC1108" i="5"/>
  <c r="AB1107" i="5"/>
  <c r="AC2725" i="5"/>
  <c r="AD2725" i="5"/>
  <c r="AE2725" i="5"/>
  <c r="AC1700" i="5"/>
  <c r="AE1700" i="5"/>
  <c r="AD1700" i="5"/>
  <c r="AE2076" i="5"/>
  <c r="AD2076" i="5"/>
  <c r="AC2076" i="5"/>
  <c r="AB397" i="5"/>
  <c r="AD398" i="5"/>
  <c r="AE398" i="5"/>
  <c r="AD842" i="5"/>
  <c r="AE842" i="5"/>
  <c r="AC842" i="5"/>
  <c r="AE959" i="5"/>
  <c r="AD959" i="5"/>
  <c r="AC959" i="5"/>
  <c r="AC1283" i="5"/>
  <c r="AE1283" i="5"/>
  <c r="AD1283" i="5"/>
  <c r="AC1765" i="5"/>
  <c r="AE1765" i="5"/>
  <c r="AD1765" i="5"/>
  <c r="AE2355" i="5"/>
  <c r="AD2355" i="5"/>
  <c r="AC2355" i="5"/>
  <c r="AD2141" i="5"/>
  <c r="AE2141" i="5"/>
  <c r="AC2141" i="5"/>
  <c r="AB1505" i="5"/>
  <c r="AD1506" i="5"/>
  <c r="AE1506" i="5"/>
  <c r="AC1506" i="5"/>
  <c r="AE1149" i="5"/>
  <c r="AD1149" i="5"/>
  <c r="AC1149" i="5"/>
  <c r="AD1086" i="5"/>
  <c r="AC1086" i="5"/>
  <c r="AE1086" i="5"/>
  <c r="AE913" i="5"/>
  <c r="AD913" i="5"/>
  <c r="AB912" i="5"/>
  <c r="AC913" i="5"/>
  <c r="AC1186" i="5"/>
  <c r="AE1186" i="5"/>
  <c r="AD1186" i="5"/>
  <c r="AD985" i="5"/>
  <c r="AE985" i="5"/>
  <c r="AC985" i="5"/>
  <c r="AC602" i="5"/>
  <c r="AE602" i="5"/>
  <c r="AC1139" i="5"/>
  <c r="AD1139" i="5"/>
  <c r="AE1139" i="5"/>
  <c r="AE1278" i="5"/>
  <c r="AD1278" i="5"/>
  <c r="AE2875" i="5"/>
  <c r="AD2875" i="5"/>
  <c r="AC2875" i="5"/>
  <c r="AD1995" i="5"/>
  <c r="AC1995" i="5"/>
  <c r="AE1995" i="5"/>
  <c r="AC2227" i="5"/>
  <c r="AE2227" i="5"/>
  <c r="AD2227" i="5"/>
  <c r="AE847" i="5"/>
  <c r="AC847" i="5"/>
  <c r="AD847" i="5"/>
  <c r="AB2540" i="5"/>
  <c r="AC2541" i="5"/>
  <c r="AE2541" i="5"/>
  <c r="AD2541" i="5"/>
  <c r="AB2651" i="5"/>
  <c r="AC1278" i="5"/>
  <c r="AD1253" i="5"/>
  <c r="AC1459" i="5"/>
  <c r="AD293" i="5"/>
  <c r="AE2537" i="5"/>
  <c r="AD1200" i="5"/>
  <c r="AE1547" i="5"/>
  <c r="AE354" i="5"/>
  <c r="AD2878" i="5"/>
  <c r="AD450" i="5"/>
  <c r="AB1679" i="5"/>
  <c r="AC1679" i="5" s="1"/>
  <c r="AD229" i="5"/>
  <c r="AE2482" i="5"/>
  <c r="AE2203" i="5"/>
  <c r="AB2091" i="5"/>
  <c r="AC2091" i="5" s="1"/>
  <c r="AE2092" i="5"/>
  <c r="AE440" i="5"/>
  <c r="AE1229" i="5"/>
  <c r="AD2071" i="5"/>
  <c r="AE1262" i="5"/>
  <c r="AC1291" i="5"/>
  <c r="AC1966" i="5"/>
  <c r="AD1547" i="5"/>
  <c r="AB338" i="5"/>
  <c r="AC1363" i="5"/>
  <c r="AD1363" i="5"/>
  <c r="AE1363" i="5"/>
  <c r="AD2070" i="5"/>
  <c r="AE2070" i="5"/>
  <c r="AC2070" i="5"/>
  <c r="AD1621" i="5"/>
  <c r="AE1621" i="5"/>
  <c r="AC1621" i="5"/>
  <c r="AD2344" i="5"/>
  <c r="AC2344" i="5"/>
  <c r="AB2343" i="5"/>
  <c r="AE2344" i="5"/>
  <c r="AC2312" i="5"/>
  <c r="AD2312" i="5"/>
  <c r="AE2312" i="5"/>
  <c r="AD1971" i="5"/>
  <c r="AE1971" i="5"/>
  <c r="AC1971" i="5"/>
  <c r="AC2861" i="5"/>
  <c r="AE2861" i="5"/>
  <c r="AD2861" i="5"/>
  <c r="AC2735" i="5"/>
  <c r="AD2735" i="5"/>
  <c r="AE2735" i="5"/>
  <c r="AC1473" i="5"/>
  <c r="AD1473" i="5"/>
  <c r="AE1473" i="5"/>
  <c r="AB1659" i="5"/>
  <c r="AC1660" i="5"/>
  <c r="AD1660" i="5"/>
  <c r="AE1660" i="5"/>
  <c r="AD200" i="5"/>
  <c r="AC200" i="5"/>
  <c r="AE200" i="5"/>
  <c r="AE2419" i="5"/>
  <c r="AC2419" i="5"/>
  <c r="AD2419" i="5"/>
  <c r="AC2232" i="5"/>
  <c r="AE2232" i="5"/>
  <c r="AD2232" i="5"/>
  <c r="AB628" i="5"/>
  <c r="AB629" i="5"/>
  <c r="AD2041" i="5"/>
  <c r="AE2041" i="5"/>
  <c r="AC2041" i="5"/>
  <c r="AB320" i="5"/>
  <c r="AC321" i="5"/>
  <c r="AD321" i="5"/>
  <c r="AE321" i="5"/>
  <c r="AD1503" i="5"/>
  <c r="AE1503" i="5"/>
  <c r="AC1503" i="5"/>
  <c r="AC657" i="5"/>
  <c r="AE657" i="5"/>
  <c r="AB656" i="5"/>
  <c r="AD657" i="5"/>
  <c r="AD805" i="5"/>
  <c r="AC805" i="5"/>
  <c r="AE805" i="5"/>
  <c r="AC1441" i="5"/>
  <c r="AB1440" i="5"/>
  <c r="AD1441" i="5"/>
  <c r="AE1441" i="5"/>
  <c r="AC510" i="5"/>
  <c r="AD510" i="5"/>
  <c r="AE510" i="5"/>
  <c r="AC348" i="5"/>
  <c r="AD348" i="5"/>
  <c r="AE348" i="5"/>
  <c r="AB611" i="5"/>
  <c r="AC612" i="5"/>
  <c r="AD612" i="5"/>
  <c r="AE612" i="5"/>
  <c r="AB1978" i="5"/>
  <c r="AD1979" i="5"/>
  <c r="AE1979" i="5"/>
  <c r="AC1979" i="5"/>
  <c r="AC485" i="5"/>
  <c r="AE485" i="5"/>
  <c r="AD485" i="5"/>
  <c r="AB484" i="5"/>
  <c r="AC1975" i="5"/>
  <c r="AD1975" i="5"/>
  <c r="AE1975" i="5"/>
  <c r="AC2140" i="5"/>
  <c r="AD2140" i="5"/>
  <c r="AE2140" i="5"/>
  <c r="AE1453" i="5"/>
  <c r="AC1453" i="5"/>
  <c r="AD1453" i="5"/>
  <c r="AB816" i="5"/>
  <c r="AD817" i="5"/>
  <c r="AE817" i="5"/>
  <c r="AC817" i="5"/>
  <c r="AD1883" i="5"/>
  <c r="AC1883" i="5"/>
  <c r="AE1883" i="5"/>
  <c r="AC2176" i="5"/>
  <c r="AD2176" i="5"/>
  <c r="AE2176" i="5"/>
  <c r="AC2713" i="5"/>
  <c r="AD2713" i="5"/>
  <c r="AB2712" i="5"/>
  <c r="AE2713" i="5"/>
  <c r="AE1296" i="5"/>
  <c r="AD1296" i="5"/>
  <c r="AC1296" i="5"/>
  <c r="AC1129" i="5"/>
  <c r="AD1129" i="5"/>
  <c r="AE1129" i="5"/>
  <c r="AC1723" i="5"/>
  <c r="AE1723" i="5"/>
  <c r="AD1723" i="5"/>
  <c r="AC514" i="5"/>
  <c r="AE514" i="5"/>
  <c r="AD514" i="5"/>
  <c r="AD2272" i="5"/>
  <c r="AC2272" i="5"/>
  <c r="AE2272" i="5"/>
  <c r="AE797" i="5"/>
  <c r="AC797" i="5"/>
  <c r="AD797" i="5"/>
  <c r="AB796" i="5"/>
  <c r="AC1337" i="5"/>
  <c r="AD1337" i="5"/>
  <c r="AB1336" i="5"/>
  <c r="AE1337" i="5"/>
  <c r="AE958" i="5"/>
  <c r="AC958" i="5"/>
  <c r="AB957" i="5"/>
  <c r="AD958" i="5"/>
  <c r="AD1599" i="5"/>
  <c r="AE1599" i="5"/>
  <c r="AC1599" i="5"/>
  <c r="AE1483" i="5"/>
  <c r="AD1483" i="5"/>
  <c r="AC1483" i="5"/>
  <c r="AC1275" i="5"/>
  <c r="AD1275" i="5"/>
  <c r="AE1275" i="5"/>
  <c r="AC75" i="5"/>
  <c r="AD75" i="5"/>
  <c r="AE75" i="5"/>
  <c r="AC916" i="5"/>
  <c r="AD916" i="5"/>
  <c r="AE916" i="5"/>
  <c r="AE94" i="5"/>
  <c r="AD94" i="5"/>
  <c r="AC94" i="5"/>
  <c r="AD1183" i="5"/>
  <c r="AC1183" i="5"/>
  <c r="AE1183" i="5"/>
  <c r="AC895" i="5"/>
  <c r="AD895" i="5"/>
  <c r="AC904" i="5"/>
  <c r="AE904" i="5"/>
  <c r="AD904" i="5"/>
  <c r="AE67" i="5"/>
  <c r="AD67" i="5"/>
  <c r="AC67" i="5"/>
  <c r="AD667" i="5"/>
  <c r="AC667" i="5"/>
  <c r="AE667" i="5"/>
  <c r="AB666" i="5"/>
  <c r="AC381" i="5"/>
  <c r="AE381" i="5"/>
  <c r="AD381" i="5"/>
  <c r="AB964" i="5"/>
  <c r="AD965" i="5"/>
  <c r="AC965" i="5"/>
  <c r="AE965" i="5"/>
  <c r="AC336" i="5"/>
  <c r="AD336" i="5"/>
  <c r="AE336" i="5"/>
  <c r="AB335" i="5"/>
  <c r="AB2235" i="5"/>
  <c r="AD2236" i="5"/>
  <c r="AE2236" i="5"/>
  <c r="AC2236" i="5"/>
  <c r="AB1654" i="5"/>
  <c r="AD1655" i="5"/>
  <c r="AE1655" i="5"/>
  <c r="AC1655" i="5"/>
  <c r="AC2254" i="5"/>
  <c r="AE2254" i="5"/>
  <c r="AD2254" i="5"/>
  <c r="AC2559" i="5"/>
  <c r="AD2559" i="5"/>
  <c r="AE2559" i="5"/>
  <c r="AC2625" i="5"/>
  <c r="AE2625" i="5"/>
  <c r="AD2625" i="5"/>
  <c r="AC2394" i="5"/>
  <c r="AE2394" i="5"/>
  <c r="AD1638" i="5"/>
  <c r="AE1638" i="5"/>
  <c r="AC1638" i="5"/>
  <c r="AE2209" i="5"/>
  <c r="AC2209" i="5"/>
  <c r="AD2209" i="5"/>
  <c r="AC2291" i="5"/>
  <c r="AD2291" i="5"/>
  <c r="AE2291" i="5"/>
  <c r="AB972" i="5"/>
  <c r="AD973" i="5"/>
  <c r="AE973" i="5"/>
  <c r="AC973" i="5"/>
  <c r="AB727" i="5"/>
  <c r="AD728" i="5"/>
  <c r="AE728" i="5"/>
  <c r="AC728" i="5"/>
  <c r="AD2838" i="5"/>
  <c r="AE2838" i="5"/>
  <c r="AC2838" i="5"/>
  <c r="AE2017" i="5"/>
  <c r="AD2017" i="5"/>
  <c r="AC2017" i="5"/>
  <c r="AD911" i="5"/>
  <c r="AE911" i="5"/>
  <c r="AC911" i="5"/>
  <c r="AC963" i="5"/>
  <c r="AD963" i="5"/>
  <c r="AB962" i="5"/>
  <c r="AE963" i="5"/>
  <c r="AC292" i="5"/>
  <c r="AE292" i="5"/>
  <c r="AD292" i="5"/>
  <c r="AC468" i="5"/>
  <c r="AE468" i="5"/>
  <c r="AD468" i="5"/>
  <c r="AD1042" i="5"/>
  <c r="AC1042" i="5"/>
  <c r="AB1041" i="5"/>
  <c r="AE1042" i="5"/>
  <c r="AC25" i="5"/>
  <c r="AD25" i="5"/>
  <c r="AE25" i="5"/>
  <c r="AB168" i="5"/>
  <c r="AC169" i="5"/>
  <c r="AE169" i="5"/>
  <c r="AD169" i="5"/>
  <c r="AE576" i="5"/>
  <c r="AC576" i="5"/>
  <c r="AD576" i="5"/>
  <c r="AE141" i="5"/>
  <c r="AC141" i="5"/>
  <c r="AD141" i="5"/>
  <c r="AC2323" i="5"/>
  <c r="AE2323" i="5"/>
  <c r="AD2323" i="5"/>
  <c r="AC2764" i="5"/>
  <c r="AD2764" i="5"/>
  <c r="AE2764" i="5"/>
  <c r="AE2051" i="5"/>
  <c r="AD2051" i="5"/>
  <c r="AC2051" i="5"/>
  <c r="AE1912" i="5"/>
  <c r="AD1912" i="5"/>
  <c r="AB1911" i="5"/>
  <c r="AC1912" i="5"/>
  <c r="AB2067" i="5"/>
  <c r="AC2068" i="5"/>
  <c r="AE2068" i="5"/>
  <c r="AD2068" i="5"/>
  <c r="AC1745" i="5"/>
  <c r="AE1745" i="5"/>
  <c r="AD1745" i="5"/>
  <c r="AC1774" i="5"/>
  <c r="AE1774" i="5"/>
  <c r="AD1774" i="5"/>
  <c r="AD2682" i="5"/>
  <c r="AC2682" i="5"/>
  <c r="AE2682" i="5"/>
  <c r="AB2681" i="5"/>
  <c r="AC2000" i="5"/>
  <c r="AE2000" i="5"/>
  <c r="AD2000" i="5"/>
  <c r="AD1584" i="5"/>
  <c r="AE1584" i="5"/>
  <c r="AB1583" i="5"/>
  <c r="AC1584" i="5"/>
  <c r="AB534" i="5"/>
  <c r="AB535" i="5"/>
  <c r="AB536" i="5"/>
  <c r="AC1174" i="5"/>
  <c r="AD1174" i="5"/>
  <c r="AE1174" i="5"/>
  <c r="AC1492" i="5"/>
  <c r="AE1492" i="5"/>
  <c r="AD1492" i="5"/>
  <c r="AE758" i="5"/>
  <c r="AD758" i="5"/>
  <c r="AB757" i="5"/>
  <c r="AC758" i="5"/>
  <c r="AC480" i="5"/>
  <c r="AD480" i="5"/>
  <c r="AE480" i="5"/>
  <c r="AD500" i="5"/>
  <c r="AC500" i="5"/>
  <c r="AE500" i="5"/>
  <c r="AD1241" i="5"/>
  <c r="AE1241" i="5"/>
  <c r="AC1241" i="5"/>
  <c r="AC1835" i="5"/>
  <c r="AB1834" i="5"/>
  <c r="AE1835" i="5"/>
  <c r="AD1835" i="5"/>
  <c r="AE2577" i="5"/>
  <c r="AC2577" i="5"/>
  <c r="AD2577" i="5"/>
  <c r="AC2274" i="5"/>
  <c r="AD2274" i="5"/>
  <c r="AE2274" i="5"/>
  <c r="AB1891" i="5"/>
  <c r="AE1892" i="5"/>
  <c r="AD1892" i="5"/>
  <c r="AC1892" i="5"/>
  <c r="AC2078" i="5"/>
  <c r="AB2077" i="5"/>
  <c r="AE2078" i="5"/>
  <c r="AD2078" i="5"/>
  <c r="AC2381" i="5"/>
  <c r="AB2380" i="5"/>
  <c r="AD2381" i="5"/>
  <c r="AE2381" i="5"/>
  <c r="AC1852" i="5"/>
  <c r="AD1852" i="5"/>
  <c r="AE2196" i="5"/>
  <c r="AC2196" i="5"/>
  <c r="AD1676" i="5"/>
  <c r="AE1676" i="5"/>
  <c r="AC1676" i="5"/>
  <c r="AD1872" i="5"/>
  <c r="AE1872" i="5"/>
  <c r="AC1872" i="5"/>
  <c r="AE1332" i="5"/>
  <c r="AD1332" i="5"/>
  <c r="AC1332" i="5"/>
  <c r="AB1331" i="5"/>
  <c r="AC2219" i="5"/>
  <c r="AD2219" i="5"/>
  <c r="AE2219" i="5"/>
  <c r="AC87" i="5"/>
  <c r="AB86" i="5"/>
  <c r="AD87" i="5"/>
  <c r="AE87" i="5"/>
  <c r="AD2089" i="5"/>
  <c r="AE2089" i="5"/>
  <c r="AC2089" i="5"/>
  <c r="AC793" i="5"/>
  <c r="AE793" i="5"/>
  <c r="AD793" i="5"/>
  <c r="AE729" i="5"/>
  <c r="AC729" i="5"/>
  <c r="AD729" i="5"/>
  <c r="AC1263" i="5"/>
  <c r="AD1263" i="5"/>
  <c r="AE1263" i="5"/>
  <c r="AC2409" i="5"/>
  <c r="AE2409" i="5"/>
  <c r="AD2409" i="5"/>
  <c r="AC2829" i="5"/>
  <c r="AD2829" i="5"/>
  <c r="AE2829" i="5"/>
  <c r="AC1636" i="5"/>
  <c r="AD1636" i="5"/>
  <c r="AE1636" i="5"/>
  <c r="AD2397" i="5"/>
  <c r="AC2397" i="5"/>
  <c r="AC1276" i="5"/>
  <c r="AE1276" i="5"/>
  <c r="AD1276" i="5"/>
  <c r="AC1777" i="5"/>
  <c r="AD1777" i="5"/>
  <c r="AE1777" i="5"/>
  <c r="AE1237" i="5"/>
  <c r="AC1237" i="5"/>
  <c r="AD1237" i="5"/>
  <c r="AC1929" i="5"/>
  <c r="AD1929" i="5"/>
  <c r="AE1929" i="5"/>
  <c r="AC2237" i="5"/>
  <c r="AD2237" i="5"/>
  <c r="AE2237" i="5"/>
  <c r="AC783" i="5"/>
  <c r="AE783" i="5"/>
  <c r="AD783" i="5"/>
  <c r="AC420" i="5"/>
  <c r="AE420" i="5"/>
  <c r="AD420" i="5"/>
  <c r="AD587" i="5"/>
  <c r="AE587" i="5"/>
  <c r="AC587" i="5"/>
  <c r="AC1155" i="5"/>
  <c r="AE1155" i="5"/>
  <c r="AC273" i="5"/>
  <c r="AD273" i="5"/>
  <c r="AE273" i="5"/>
  <c r="AC704" i="5"/>
  <c r="AD704" i="5"/>
  <c r="AE704" i="5"/>
  <c r="AC591" i="5"/>
  <c r="AE591" i="5"/>
  <c r="AD591" i="5"/>
  <c r="AE2750" i="5"/>
  <c r="AD2750" i="5"/>
  <c r="AC2750" i="5"/>
  <c r="AE1499" i="5"/>
  <c r="AC1499" i="5"/>
  <c r="AD1499" i="5"/>
  <c r="AC1120" i="5"/>
  <c r="AE1120" i="5"/>
  <c r="AD1120" i="5"/>
  <c r="AC2497" i="5"/>
  <c r="AE2497" i="5"/>
  <c r="AD2497" i="5"/>
  <c r="AB2496" i="5"/>
  <c r="AB1238" i="5"/>
  <c r="AC1239" i="5"/>
  <c r="AD1239" i="5"/>
  <c r="AE1239" i="5"/>
  <c r="AC1043" i="5"/>
  <c r="AD1043" i="5"/>
  <c r="AE1043" i="5"/>
  <c r="AC1757" i="5"/>
  <c r="AD1757" i="5"/>
  <c r="AE1757" i="5"/>
  <c r="AB1756" i="5"/>
  <c r="AE1977" i="5"/>
  <c r="AC1977" i="5"/>
  <c r="AD1977" i="5"/>
  <c r="AC2056" i="5"/>
  <c r="AE2056" i="5"/>
  <c r="AD2056" i="5"/>
  <c r="AE2533" i="5"/>
  <c r="AD2533" i="5"/>
  <c r="AC2533" i="5"/>
  <c r="AE2447" i="5"/>
  <c r="AD2447" i="5"/>
  <c r="AB2446" i="5"/>
  <c r="AC2447" i="5"/>
  <c r="AC1647" i="5"/>
  <c r="AD1647" i="5"/>
  <c r="AE1647" i="5"/>
  <c r="AE1010" i="5"/>
  <c r="AC1010" i="5"/>
  <c r="AD1010" i="5"/>
  <c r="AE683" i="5"/>
  <c r="AB682" i="5"/>
  <c r="AD683" i="5"/>
  <c r="AC683" i="5"/>
  <c r="AD438" i="5"/>
  <c r="AC438" i="5"/>
  <c r="AE438" i="5"/>
  <c r="AC272" i="5"/>
  <c r="AD272" i="5"/>
  <c r="AD418" i="5"/>
  <c r="AE418" i="5"/>
  <c r="AC418" i="5"/>
  <c r="AC2598" i="5"/>
  <c r="AD2598" i="5"/>
  <c r="AE2598" i="5"/>
  <c r="AE1085" i="5"/>
  <c r="AB1084" i="5"/>
  <c r="AC1085" i="5"/>
  <c r="AD1085" i="5"/>
  <c r="AD1080" i="5"/>
  <c r="AE1080" i="5"/>
  <c r="AC1080" i="5"/>
  <c r="AB1079" i="5"/>
  <c r="AE2171" i="5"/>
  <c r="AD2171" i="5"/>
  <c r="AC2171" i="5"/>
  <c r="AB977" i="5"/>
  <c r="AC978" i="5"/>
  <c r="AD978" i="5"/>
  <c r="AE978" i="5"/>
  <c r="AC358" i="5"/>
  <c r="AE358" i="5"/>
  <c r="AD358" i="5"/>
  <c r="AD706" i="5"/>
  <c r="AE706" i="5"/>
  <c r="AC706" i="5"/>
  <c r="AD1650" i="5"/>
  <c r="AE1650" i="5"/>
  <c r="AC1650" i="5"/>
  <c r="AB1649" i="5"/>
  <c r="AC1843" i="5"/>
  <c r="AE1843" i="5"/>
  <c r="AD1843" i="5"/>
  <c r="AD721" i="5"/>
  <c r="AE721" i="5"/>
  <c r="AC721" i="5"/>
  <c r="AC870" i="5"/>
  <c r="AE870" i="5"/>
  <c r="AD870" i="5"/>
  <c r="AD1514" i="5"/>
  <c r="AC1514" i="5"/>
  <c r="AE1514" i="5"/>
  <c r="AE1203" i="5"/>
  <c r="AC1203" i="5"/>
  <c r="AD1203" i="5"/>
  <c r="AC1812" i="5"/>
  <c r="AE1812" i="5"/>
  <c r="AD1812" i="5"/>
  <c r="AC1342" i="5"/>
  <c r="AE1342" i="5"/>
  <c r="AB1341" i="5"/>
  <c r="AD1342" i="5"/>
  <c r="AC1173" i="5"/>
  <c r="AE1173" i="5"/>
  <c r="AE2822" i="5"/>
  <c r="AC2822" i="5"/>
  <c r="AD2822" i="5"/>
  <c r="AB2821" i="5"/>
  <c r="AC2744" i="5"/>
  <c r="AD2744" i="5"/>
  <c r="AE2744" i="5"/>
  <c r="AC270" i="5"/>
  <c r="AD270" i="5"/>
  <c r="AE270" i="5"/>
  <c r="AE1118" i="5"/>
  <c r="AC1118" i="5"/>
  <c r="AD1118" i="5"/>
  <c r="AC2135" i="5"/>
  <c r="AD2135" i="5"/>
  <c r="AE2135" i="5"/>
  <c r="AC905" i="5"/>
  <c r="AE905" i="5"/>
  <c r="AD905" i="5"/>
  <c r="AC2139" i="5"/>
  <c r="AD2139" i="5"/>
  <c r="AB2138" i="5"/>
  <c r="AE2139" i="5"/>
  <c r="AC395" i="5"/>
  <c r="AE395" i="5"/>
  <c r="AD395" i="5"/>
  <c r="AC685" i="5"/>
  <c r="AE685" i="5"/>
  <c r="AD685" i="5"/>
  <c r="AC1851" i="5"/>
  <c r="AE1851" i="5"/>
  <c r="AD1851" i="5"/>
  <c r="AB1850" i="5"/>
  <c r="AC2503" i="5"/>
  <c r="AE2503" i="5"/>
  <c r="AD1109" i="5"/>
  <c r="AE1109" i="5"/>
  <c r="AC1109" i="5"/>
  <c r="AD1457" i="5"/>
  <c r="AC1457" i="5"/>
  <c r="AE1457" i="5"/>
  <c r="AD1558" i="5"/>
  <c r="AE1558" i="5"/>
  <c r="AC1558" i="5"/>
  <c r="AB2255" i="5"/>
  <c r="AC2256" i="5"/>
  <c r="AE2256" i="5"/>
  <c r="AD2256" i="5"/>
  <c r="AE966" i="5"/>
  <c r="AD966" i="5"/>
  <c r="AC966" i="5"/>
  <c r="AE2036" i="5"/>
  <c r="AB2035" i="5"/>
  <c r="AD2036" i="5"/>
  <c r="AC2036" i="5"/>
  <c r="AC824" i="5"/>
  <c r="AC1200" i="5"/>
  <c r="AD1681" i="5"/>
  <c r="AD1235" i="5"/>
  <c r="AD449" i="5"/>
  <c r="AD204" i="5"/>
  <c r="AD2092" i="5"/>
  <c r="AC440" i="5"/>
  <c r="AD1785" i="5"/>
  <c r="AE976" i="5"/>
  <c r="AB1228" i="5"/>
  <c r="AE1228" i="5" s="1"/>
  <c r="AE2845" i="5"/>
  <c r="AD2845" i="5"/>
  <c r="AC792" i="5"/>
  <c r="AB791" i="5"/>
  <c r="AE792" i="5"/>
  <c r="AD792" i="5"/>
  <c r="AD2640" i="5"/>
  <c r="AC2640" i="5"/>
  <c r="AD1894" i="5"/>
  <c r="AE1894" i="5"/>
  <c r="AC1894" i="5"/>
  <c r="AD2860" i="5"/>
  <c r="AE2860" i="5"/>
  <c r="AC2860" i="5"/>
  <c r="AC2123" i="5"/>
  <c r="AE2123" i="5"/>
  <c r="AD2123" i="5"/>
  <c r="AD1257" i="5"/>
  <c r="AE1257" i="5"/>
  <c r="AC209" i="5"/>
  <c r="AE209" i="5"/>
  <c r="AD209" i="5"/>
  <c r="AC2734" i="5"/>
  <c r="AE2734" i="5"/>
  <c r="AD2734" i="5"/>
  <c r="AB2733" i="5"/>
  <c r="AE2736" i="5"/>
  <c r="AC2736" i="5"/>
  <c r="AD2736" i="5"/>
  <c r="AC2199" i="5"/>
  <c r="AE2199" i="5"/>
  <c r="AD2199" i="5"/>
  <c r="AC2711" i="5"/>
  <c r="AE2711" i="5"/>
  <c r="AD2711" i="5"/>
  <c r="AC2464" i="5"/>
  <c r="AE2464" i="5"/>
  <c r="AD2464" i="5"/>
  <c r="AD799" i="5"/>
  <c r="AE799" i="5"/>
  <c r="AC799" i="5"/>
  <c r="AB528" i="5"/>
  <c r="AB530" i="5"/>
  <c r="AB529" i="5"/>
  <c r="AD1134" i="5"/>
  <c r="AE1134" i="5"/>
  <c r="AC1134" i="5"/>
  <c r="AE589" i="5"/>
  <c r="AB588" i="5"/>
  <c r="AD589" i="5"/>
  <c r="AC589" i="5"/>
  <c r="AD857" i="5"/>
  <c r="AE857" i="5"/>
  <c r="AC857" i="5"/>
  <c r="AC1434" i="5"/>
  <c r="AD1434" i="5"/>
  <c r="AE1434" i="5"/>
  <c r="AD497" i="5"/>
  <c r="AE497" i="5"/>
  <c r="AC497" i="5"/>
  <c r="AB496" i="5"/>
  <c r="AD1226" i="5"/>
  <c r="AC1226" i="5"/>
  <c r="AE1226" i="5"/>
  <c r="AD1778" i="5"/>
  <c r="AC1778" i="5"/>
  <c r="AE1778" i="5"/>
  <c r="AC1105" i="5"/>
  <c r="AE1105" i="5"/>
  <c r="AD1105" i="5"/>
  <c r="AC2543" i="5"/>
  <c r="AD2543" i="5"/>
  <c r="AC2841" i="5"/>
  <c r="AD2841" i="5"/>
  <c r="AE2841" i="5"/>
  <c r="AC2069" i="5"/>
  <c r="AE2069" i="5"/>
  <c r="AD2069" i="5"/>
  <c r="AC2015" i="5"/>
  <c r="AD2015" i="5"/>
  <c r="AE2015" i="5"/>
  <c r="AC2557" i="5"/>
  <c r="AE2557" i="5"/>
  <c r="AE2095" i="5"/>
  <c r="AD2095" i="5"/>
  <c r="AC2095" i="5"/>
  <c r="AC1600" i="5"/>
  <c r="AE1600" i="5"/>
  <c r="AD1600" i="5"/>
  <c r="AB1983" i="5"/>
  <c r="AD1984" i="5"/>
  <c r="AE1984" i="5"/>
  <c r="AC1984" i="5"/>
  <c r="AD1521" i="5"/>
  <c r="AE1521" i="5"/>
  <c r="AC1521" i="5"/>
  <c r="AC241" i="5"/>
  <c r="AD241" i="5"/>
  <c r="AE241" i="5"/>
  <c r="AB240" i="5"/>
  <c r="AD1551" i="5"/>
  <c r="AC1551" i="5"/>
  <c r="AE1551" i="5"/>
  <c r="AD1838" i="5"/>
  <c r="AC1838" i="5"/>
  <c r="AE1838" i="5"/>
  <c r="AE1893" i="5"/>
  <c r="AC1893" i="5"/>
  <c r="AD1893" i="5"/>
  <c r="AE1384" i="5"/>
  <c r="AD1384" i="5"/>
  <c r="AB1383" i="5"/>
  <c r="AC1384" i="5"/>
  <c r="AC1577" i="5"/>
  <c r="AE1577" i="5"/>
  <c r="AD1577" i="5"/>
  <c r="AE139" i="5"/>
  <c r="AB138" i="5"/>
  <c r="AC139" i="5"/>
  <c r="AD139" i="5"/>
  <c r="AC166" i="5"/>
  <c r="AD166" i="5"/>
  <c r="AE166" i="5"/>
  <c r="AC586" i="5"/>
  <c r="AD586" i="5"/>
  <c r="AE586" i="5"/>
  <c r="AC102" i="5"/>
  <c r="AE102" i="5"/>
  <c r="AD102" i="5"/>
  <c r="AB101" i="5"/>
  <c r="AE1773" i="5"/>
  <c r="AC1773" i="5"/>
  <c r="AD1773" i="5"/>
  <c r="AD286" i="5"/>
  <c r="AC286" i="5"/>
  <c r="AB230" i="5"/>
  <c r="AC231" i="5"/>
  <c r="AD231" i="5"/>
  <c r="AE231" i="5"/>
  <c r="AC2527" i="5"/>
  <c r="AD2527" i="5"/>
  <c r="AB2526" i="5"/>
  <c r="AE2527" i="5"/>
  <c r="AE2321" i="5"/>
  <c r="AC2321" i="5"/>
  <c r="AD2321" i="5"/>
  <c r="AC2108" i="5"/>
  <c r="AE2108" i="5"/>
  <c r="AD2108" i="5"/>
  <c r="AC95" i="5"/>
  <c r="AE95" i="5"/>
  <c r="AD95" i="5"/>
  <c r="AC2871" i="5"/>
  <c r="AD2871" i="5"/>
  <c r="AE2871" i="5"/>
  <c r="AD2520" i="5"/>
  <c r="AC2520" i="5"/>
  <c r="AE2520" i="5"/>
  <c r="AC1377" i="5"/>
  <c r="AD1377" i="5"/>
  <c r="AE1377" i="5"/>
  <c r="AC2515" i="5"/>
  <c r="AD2515" i="5"/>
  <c r="AE2515" i="5"/>
  <c r="AC1672" i="5"/>
  <c r="AD1672" i="5"/>
  <c r="AE1672" i="5"/>
  <c r="AC1763" i="5"/>
  <c r="AD1763" i="5"/>
  <c r="AE1763" i="5"/>
  <c r="AC2610" i="5"/>
  <c r="AD2610" i="5"/>
  <c r="AE2610" i="5"/>
  <c r="AD388" i="5"/>
  <c r="AB387" i="5"/>
  <c r="AE388" i="5"/>
  <c r="AC388" i="5"/>
  <c r="AC2632" i="5"/>
  <c r="AE2632" i="5"/>
  <c r="AB2631" i="5"/>
  <c r="AD2632" i="5"/>
  <c r="AE2572" i="5"/>
  <c r="AD2572" i="5"/>
  <c r="AC2572" i="5"/>
  <c r="AD1288" i="5"/>
  <c r="AC1288" i="5"/>
  <c r="AE1288" i="5"/>
  <c r="AE379" i="5"/>
  <c r="AC379" i="5"/>
  <c r="AD379" i="5"/>
  <c r="AC1903" i="5"/>
  <c r="AD1903" i="5"/>
  <c r="AE1903" i="5"/>
  <c r="AC2403" i="5"/>
  <c r="AD2403" i="5"/>
  <c r="AE2403" i="5"/>
  <c r="AD428" i="5"/>
  <c r="AC428" i="5"/>
  <c r="AE428" i="5"/>
  <c r="AC1489" i="5"/>
  <c r="AE1489" i="5"/>
  <c r="AD1489" i="5"/>
  <c r="AD2688" i="5"/>
  <c r="AC2688" i="5"/>
  <c r="AE2688" i="5"/>
  <c r="AD2489" i="5"/>
  <c r="AE2489" i="5"/>
  <c r="AC2489" i="5"/>
  <c r="AE2825" i="5"/>
  <c r="AD2825" i="5"/>
  <c r="AD2531" i="5"/>
  <c r="AB2530" i="5"/>
  <c r="AE2531" i="5"/>
  <c r="AC2531" i="5"/>
  <c r="AD1889" i="5"/>
  <c r="AE1889" i="5"/>
  <c r="AC1889" i="5"/>
  <c r="AD1452" i="5"/>
  <c r="AE1452" i="5"/>
  <c r="AC1452" i="5"/>
  <c r="AE2710" i="5"/>
  <c r="AC2710" i="5"/>
  <c r="AD2710" i="5"/>
  <c r="AD1728" i="5"/>
  <c r="AE1728" i="5"/>
  <c r="AC1728" i="5"/>
  <c r="AD1407" i="5"/>
  <c r="AE1407" i="5"/>
  <c r="AC1407" i="5"/>
  <c r="AC2337" i="5"/>
  <c r="AD2337" i="5"/>
  <c r="AE2023" i="5"/>
  <c r="AC2023" i="5"/>
  <c r="AB2022" i="5"/>
  <c r="AD2023" i="5"/>
  <c r="AC1286" i="5"/>
  <c r="AE1286" i="5"/>
  <c r="AD1286" i="5"/>
  <c r="AD663" i="5"/>
  <c r="AC663" i="5"/>
  <c r="AE663" i="5"/>
  <c r="AD1947" i="5"/>
  <c r="AE1947" i="5"/>
  <c r="AC1947" i="5"/>
  <c r="AE1030" i="5"/>
  <c r="AD1030" i="5"/>
  <c r="AC1030" i="5"/>
  <c r="AE493" i="5"/>
  <c r="AC493" i="5"/>
  <c r="AD493" i="5"/>
  <c r="AE748" i="5"/>
  <c r="AD748" i="5"/>
  <c r="AD1152" i="5"/>
  <c r="AC1152" i="5"/>
  <c r="AB1151" i="5"/>
  <c r="AE1152" i="5"/>
  <c r="AC2726" i="5"/>
  <c r="AD2726" i="5"/>
  <c r="AE2726" i="5"/>
  <c r="AB2545" i="5"/>
  <c r="AD2546" i="5"/>
  <c r="AE2546" i="5"/>
  <c r="AC2546" i="5"/>
  <c r="AC1279" i="5"/>
  <c r="AD1279" i="5"/>
  <c r="AE1279" i="5"/>
  <c r="AC2552" i="5"/>
  <c r="AE2552" i="5"/>
  <c r="AD2719" i="5"/>
  <c r="AC2719" i="5"/>
  <c r="AE2719" i="5"/>
  <c r="AE980" i="5"/>
  <c r="AC980" i="5"/>
  <c r="AD980" i="5"/>
  <c r="AC2094" i="5"/>
  <c r="AD2094" i="5"/>
  <c r="AE1960" i="5"/>
  <c r="AC1960" i="5"/>
  <c r="AD1960" i="5"/>
  <c r="AC1540" i="5"/>
  <c r="AB1539" i="5"/>
  <c r="AE1540" i="5"/>
  <c r="AD1540" i="5"/>
  <c r="AC1961" i="5"/>
  <c r="AD1961" i="5"/>
  <c r="AE1961" i="5"/>
  <c r="AD2238" i="5"/>
  <c r="AC2238" i="5"/>
  <c r="AE2238" i="5"/>
  <c r="AC1266" i="5"/>
  <c r="AD1266" i="5"/>
  <c r="AE1266" i="5"/>
  <c r="AD2393" i="5"/>
  <c r="AE2393" i="5"/>
  <c r="AC2393" i="5"/>
  <c r="AD1876" i="5"/>
  <c r="AE1876" i="5"/>
  <c r="AC1876" i="5"/>
  <c r="AE2005" i="5"/>
  <c r="AC2005" i="5"/>
  <c r="AD2005" i="5"/>
  <c r="AB2004" i="5"/>
  <c r="AD1255" i="5"/>
  <c r="AC1255" i="5"/>
  <c r="AE1255" i="5"/>
  <c r="AC60" i="5"/>
  <c r="AE60" i="5"/>
  <c r="AD60" i="5"/>
  <c r="AC746" i="5"/>
  <c r="AE746" i="5"/>
  <c r="AD746" i="5"/>
  <c r="AC1620" i="5"/>
  <c r="AB1619" i="5"/>
  <c r="AE1620" i="5"/>
  <c r="AD1620" i="5"/>
  <c r="AB2548" i="5"/>
  <c r="AE2549" i="5"/>
  <c r="AC2549" i="5"/>
  <c r="AD2549" i="5"/>
  <c r="AD1661" i="5"/>
  <c r="AE1661" i="5"/>
  <c r="AC1661" i="5"/>
  <c r="AC2668" i="5"/>
  <c r="AD2668" i="5"/>
  <c r="AE2668" i="5"/>
  <c r="AD2477" i="5"/>
  <c r="AE2477" i="5"/>
  <c r="AC2433" i="5"/>
  <c r="AD2433" i="5"/>
  <c r="AE2433" i="5"/>
  <c r="AC1752" i="5"/>
  <c r="AB1751" i="5"/>
  <c r="AE1752" i="5"/>
  <c r="AD1752" i="5"/>
  <c r="AD351" i="5"/>
  <c r="AE351" i="5"/>
  <c r="AC351" i="5"/>
  <c r="AB350" i="5"/>
  <c r="AD1833" i="5"/>
  <c r="AE1833" i="5"/>
  <c r="AC1833" i="5"/>
  <c r="AC2667" i="5"/>
  <c r="AD2667" i="5"/>
  <c r="AB2666" i="5"/>
  <c r="AE2667" i="5"/>
  <c r="AB2120" i="5"/>
  <c r="AE2121" i="5"/>
  <c r="AC2121" i="5"/>
  <c r="AD2121" i="5"/>
  <c r="AD891" i="5"/>
  <c r="AE891" i="5"/>
  <c r="AC891" i="5"/>
  <c r="AE2630" i="5"/>
  <c r="AD2630" i="5"/>
  <c r="AC2630" i="5"/>
  <c r="AD1267" i="5"/>
  <c r="AC1267" i="5"/>
  <c r="AE1267" i="5"/>
  <c r="AC2190" i="5"/>
  <c r="AD2190" i="5"/>
  <c r="AE2190" i="5"/>
  <c r="AC2820" i="5"/>
  <c r="AE2820" i="5"/>
  <c r="AD2820" i="5"/>
  <c r="AB1606" i="5"/>
  <c r="AD1607" i="5"/>
  <c r="AC1607" i="5"/>
  <c r="AE1607" i="5"/>
  <c r="AC866" i="5"/>
  <c r="AE866" i="5"/>
  <c r="AD866" i="5"/>
  <c r="AB865" i="5"/>
  <c r="AD825" i="5"/>
  <c r="AE825" i="5"/>
  <c r="AC825" i="5"/>
  <c r="AE70" i="5"/>
  <c r="AC70" i="5"/>
  <c r="AD70" i="5"/>
  <c r="AB69" i="5"/>
  <c r="AC2402" i="5"/>
  <c r="AE2402" i="5"/>
  <c r="AD2402" i="5"/>
  <c r="AC1772" i="5"/>
  <c r="AD1772" i="5"/>
  <c r="AE1772" i="5"/>
  <c r="AD1724" i="5"/>
  <c r="AE1724" i="5"/>
  <c r="AC1611" i="5"/>
  <c r="AE1611" i="5"/>
  <c r="AD1611" i="5"/>
  <c r="AC774" i="5"/>
  <c r="AE774" i="5"/>
  <c r="AD774" i="5"/>
  <c r="AC2814" i="5"/>
  <c r="AD2814" i="5"/>
  <c r="AE2814" i="5"/>
  <c r="AC2341" i="5"/>
  <c r="AE2341" i="5"/>
  <c r="AD2341" i="5"/>
  <c r="AD1596" i="5"/>
  <c r="AC1596" i="5"/>
  <c r="AE1596" i="5"/>
  <c r="AC2788" i="5"/>
  <c r="AD2788" i="5"/>
  <c r="AE2788" i="5"/>
  <c r="AD2102" i="5"/>
  <c r="AE2102" i="5"/>
  <c r="AC2102" i="5"/>
  <c r="AB2101" i="5"/>
  <c r="AE2118" i="5"/>
  <c r="AD2118" i="5"/>
  <c r="AC2118" i="5"/>
  <c r="AD2330" i="5"/>
  <c r="AB2329" i="5"/>
  <c r="AC2330" i="5"/>
  <c r="AE2330" i="5"/>
  <c r="AC1613" i="5"/>
  <c r="AB1612" i="5"/>
  <c r="AE1613" i="5"/>
  <c r="AD1613" i="5"/>
  <c r="AB1002" i="5"/>
  <c r="AE1003" i="5"/>
  <c r="AD1003" i="5"/>
  <c r="AC1003" i="5"/>
  <c r="AE1210" i="5"/>
  <c r="AD1210" i="5"/>
  <c r="AD2797" i="5"/>
  <c r="AE2797" i="5"/>
  <c r="AB2796" i="5"/>
  <c r="AC2797" i="5"/>
  <c r="AC1370" i="5"/>
  <c r="AD1370" i="5"/>
  <c r="AE1370" i="5"/>
  <c r="AD1427" i="5"/>
  <c r="AE1427" i="5"/>
  <c r="AC1427" i="5"/>
  <c r="AB511" i="5"/>
  <c r="AD512" i="5"/>
  <c r="AC910" i="5"/>
  <c r="AD910" i="5"/>
  <c r="AE910" i="5"/>
  <c r="AB909" i="5"/>
  <c r="AE716" i="5"/>
  <c r="AB715" i="5"/>
  <c r="AC716" i="5"/>
  <c r="AD716" i="5"/>
  <c r="AD2266" i="5"/>
  <c r="AB2265" i="5"/>
  <c r="AE2266" i="5"/>
  <c r="AC2266" i="5"/>
  <c r="AC869" i="5"/>
  <c r="AD869" i="5"/>
  <c r="AE869" i="5"/>
  <c r="AB868" i="5"/>
  <c r="AC594" i="5"/>
  <c r="AD594" i="5"/>
  <c r="AE594" i="5"/>
  <c r="AD928" i="5"/>
  <c r="AB927" i="5"/>
  <c r="AE928" i="5"/>
  <c r="AC928" i="5"/>
  <c r="AC2614" i="5"/>
  <c r="AD2614" i="5"/>
  <c r="AB2613" i="5"/>
  <c r="AE2614" i="5"/>
  <c r="AE2664" i="5"/>
  <c r="AD2664" i="5"/>
  <c r="AC2664" i="5"/>
  <c r="AC149" i="5"/>
  <c r="AE149" i="5"/>
  <c r="AD149" i="5"/>
  <c r="AB148" i="5"/>
  <c r="AB446" i="5"/>
  <c r="AC447" i="5"/>
  <c r="AD447" i="5"/>
  <c r="AE447" i="5"/>
  <c r="AC2422" i="5"/>
  <c r="AE2422" i="5"/>
  <c r="AD2422" i="5"/>
  <c r="AE2437" i="5"/>
  <c r="AC2437" i="5"/>
  <c r="AD2437" i="5"/>
  <c r="AC1077" i="5"/>
  <c r="AD1077" i="5"/>
  <c r="AE1077" i="5"/>
  <c r="AB1076" i="5"/>
  <c r="AE1162" i="5"/>
  <c r="AC1162" i="5"/>
  <c r="AB1161" i="5"/>
  <c r="AD1162" i="5"/>
  <c r="AC1990" i="5"/>
  <c r="AD1990" i="5"/>
  <c r="AE1990" i="5"/>
  <c r="AD2567" i="5"/>
  <c r="AE2567" i="5"/>
  <c r="AC2567" i="5"/>
  <c r="AE2093" i="5"/>
  <c r="AC2093" i="5"/>
  <c r="AD2093" i="5"/>
  <c r="AD1015" i="5"/>
  <c r="AE1015" i="5"/>
  <c r="AC1015" i="5"/>
  <c r="AD2301" i="5"/>
  <c r="AE2301" i="5"/>
  <c r="AC2301" i="5"/>
  <c r="AC1827" i="5"/>
  <c r="AE1827" i="5"/>
  <c r="AD1827" i="5"/>
  <c r="AE2016" i="5"/>
  <c r="AC2016" i="5"/>
  <c r="AD2016" i="5"/>
  <c r="AC971" i="5"/>
  <c r="AB970" i="5"/>
  <c r="AD971" i="5"/>
  <c r="AE971" i="5"/>
  <c r="AD2513" i="5"/>
  <c r="AE2513" i="5"/>
  <c r="AC2513" i="5"/>
  <c r="AD2249" i="5"/>
  <c r="AE2249" i="5"/>
  <c r="AC2249" i="5"/>
  <c r="AC2544" i="5"/>
  <c r="AE2544" i="5"/>
  <c r="AD2544" i="5"/>
  <c r="AC1478" i="5"/>
  <c r="AE1478" i="5"/>
  <c r="AD1478" i="5"/>
  <c r="AC1915" i="5"/>
  <c r="AD1915" i="5"/>
  <c r="AE1915" i="5"/>
  <c r="AB402" i="5"/>
  <c r="AC403" i="5"/>
  <c r="AE403" i="5"/>
  <c r="AD403" i="5"/>
  <c r="AC675" i="5"/>
  <c r="AD675" i="5"/>
  <c r="AE675" i="5"/>
  <c r="AD495" i="5"/>
  <c r="AC495" i="5"/>
  <c r="AE495" i="5"/>
  <c r="AB524" i="5"/>
  <c r="AB523" i="5"/>
  <c r="AB522" i="5"/>
  <c r="AD1842" i="5"/>
  <c r="AE1842" i="5"/>
  <c r="AC1842" i="5"/>
  <c r="AB2225" i="5"/>
  <c r="AE2226" i="5"/>
  <c r="AD2226" i="5"/>
  <c r="AC2226" i="5"/>
  <c r="AC2165" i="5"/>
  <c r="AE2165" i="5"/>
  <c r="AB2164" i="5"/>
  <c r="AD2165" i="5"/>
  <c r="AC1646" i="5"/>
  <c r="AE1646" i="5"/>
  <c r="AD1646" i="5"/>
  <c r="AE1707" i="5"/>
  <c r="AB1706" i="5"/>
  <c r="AC1707" i="5"/>
  <c r="AD1707" i="5"/>
  <c r="AC1053" i="5"/>
  <c r="AD1053" i="5"/>
  <c r="AE1053" i="5"/>
  <c r="AC925" i="5"/>
  <c r="AD925" i="5"/>
  <c r="AE925" i="5"/>
  <c r="AC1264" i="5"/>
  <c r="AD1264" i="5"/>
  <c r="AE1264" i="5"/>
  <c r="AD74" i="5"/>
  <c r="AC74" i="5"/>
  <c r="AE74" i="5"/>
  <c r="AE24" i="5"/>
  <c r="AD24" i="5"/>
  <c r="AC24" i="5"/>
  <c r="AB2324" i="5"/>
  <c r="AC2325" i="5"/>
  <c r="AE2325" i="5"/>
  <c r="AD2325" i="5"/>
  <c r="AC1188" i="5"/>
  <c r="AE1188" i="5"/>
  <c r="AD1188" i="5"/>
  <c r="AD1900" i="5"/>
  <c r="AC1900" i="5"/>
  <c r="AE1900" i="5"/>
  <c r="AB2506" i="5"/>
  <c r="AD2506" i="5" s="1"/>
  <c r="AD2454" i="5"/>
  <c r="AC354" i="5"/>
  <c r="AB567" i="5"/>
  <c r="AE567" i="5" s="1"/>
  <c r="AC1061" i="5"/>
  <c r="AD2456" i="5"/>
  <c r="AE1786" i="5"/>
  <c r="AD824" i="5"/>
  <c r="AD2478" i="5"/>
  <c r="AD839" i="5"/>
  <c r="AC1786" i="5"/>
  <c r="AC1651" i="5"/>
  <c r="AD1068" i="5"/>
  <c r="AB568" i="5"/>
  <c r="AC568" i="5" s="1"/>
  <c r="AD2150" i="5"/>
  <c r="AC693" i="5"/>
  <c r="AB902" i="5"/>
  <c r="AE843" i="5"/>
  <c r="AC1321" i="5"/>
  <c r="AD339" i="5"/>
  <c r="AD1680" i="5"/>
  <c r="AB2881" i="5"/>
  <c r="AD2882" i="5"/>
  <c r="AE2882" i="5"/>
  <c r="AC2882" i="5"/>
  <c r="AD1532" i="5"/>
  <c r="AE1532" i="5"/>
  <c r="AC1532" i="5"/>
  <c r="AB2059" i="5"/>
  <c r="AE2060" i="5"/>
  <c r="AD2060" i="5"/>
  <c r="AC2060" i="5"/>
  <c r="AE1127" i="5"/>
  <c r="AC1127" i="5"/>
  <c r="AD1127" i="5"/>
  <c r="AB1126" i="5"/>
  <c r="AE2429" i="5"/>
  <c r="AD2429" i="5"/>
  <c r="AC2429" i="5"/>
  <c r="AC2418" i="5"/>
  <c r="AE2418" i="5"/>
  <c r="AD2418" i="5"/>
  <c r="AE1282" i="5"/>
  <c r="AC1282" i="5"/>
  <c r="AD1282" i="5"/>
  <c r="AB2183" i="5"/>
  <c r="AC2184" i="5"/>
  <c r="AE2184" i="5"/>
  <c r="AD2184" i="5"/>
  <c r="AC876" i="5"/>
  <c r="AD876" i="5"/>
  <c r="AE876" i="5"/>
  <c r="AD2338" i="5"/>
  <c r="AC2338" i="5"/>
  <c r="AE2338" i="5"/>
  <c r="AB1066" i="5"/>
  <c r="AC1067" i="5"/>
  <c r="AE1424" i="5"/>
  <c r="AC1424" i="5"/>
  <c r="AD1424" i="5"/>
  <c r="AB1423" i="5"/>
  <c r="AB372" i="5"/>
  <c r="AE373" i="5"/>
  <c r="AC2427" i="5"/>
  <c r="AD2427" i="5"/>
  <c r="AE2427" i="5"/>
  <c r="AE1148" i="5"/>
  <c r="AB1147" i="5"/>
  <c r="AC1088" i="5"/>
  <c r="AE1088" i="5"/>
  <c r="AD1088" i="5"/>
  <c r="AE2162" i="5"/>
  <c r="AC2162" i="5"/>
  <c r="AD2162" i="5"/>
  <c r="AC1783" i="5"/>
  <c r="AD1783" i="5"/>
  <c r="AE1783" i="5"/>
  <c r="AC1242" i="5"/>
  <c r="AD1242" i="5"/>
  <c r="AE1242" i="5"/>
  <c r="AE269" i="5"/>
  <c r="AC269" i="5"/>
  <c r="AD269" i="5"/>
  <c r="AD1352" i="5"/>
  <c r="AE1352" i="5"/>
  <c r="AC1352" i="5"/>
  <c r="AE1414" i="5"/>
  <c r="AD1414" i="5"/>
  <c r="AB1413" i="5"/>
  <c r="AC1414" i="5"/>
  <c r="AE950" i="5"/>
  <c r="AC950" i="5"/>
  <c r="AD950" i="5"/>
  <c r="AE2204" i="5"/>
  <c r="AC2204" i="5"/>
  <c r="AD2204" i="5"/>
  <c r="AE2100" i="5"/>
  <c r="AC2100" i="5"/>
  <c r="AD2100" i="5"/>
  <c r="AD1431" i="5"/>
  <c r="AE1431" i="5"/>
  <c r="AC1431" i="5"/>
  <c r="AB2143" i="5"/>
  <c r="AD2144" i="5"/>
  <c r="AE2144" i="5"/>
  <c r="AC2144" i="5"/>
  <c r="AE181" i="5"/>
  <c r="AB180" i="5"/>
  <c r="AC181" i="5"/>
  <c r="AD181" i="5"/>
  <c r="AE2363" i="5"/>
  <c r="AC2363" i="5"/>
  <c r="AB2362" i="5"/>
  <c r="AD2363" i="5"/>
  <c r="AC2152" i="5"/>
  <c r="AD2152" i="5"/>
  <c r="AE2152" i="5"/>
  <c r="AC1158" i="5"/>
  <c r="AE1158" i="5"/>
  <c r="AD1158" i="5"/>
  <c r="AC2885" i="5"/>
  <c r="AD2885" i="5"/>
  <c r="AE2885" i="5"/>
  <c r="AE2045" i="5"/>
  <c r="AD2045" i="5"/>
  <c r="AC2045" i="5"/>
  <c r="AC2784" i="5"/>
  <c r="AE2784" i="5"/>
  <c r="AD2784" i="5"/>
  <c r="AC2657" i="5"/>
  <c r="AB2656" i="5"/>
  <c r="AE2657" i="5"/>
  <c r="AD2657" i="5"/>
  <c r="AD2642" i="5"/>
  <c r="AB2641" i="5"/>
  <c r="AE1164" i="5"/>
  <c r="AC1164" i="5"/>
  <c r="AD1164" i="5"/>
  <c r="AC1082" i="5"/>
  <c r="AE1082" i="5"/>
  <c r="AD1082" i="5"/>
  <c r="AD736" i="5"/>
  <c r="AE736" i="5"/>
  <c r="AC736" i="5"/>
  <c r="AC167" i="5"/>
  <c r="AD167" i="5"/>
  <c r="AE167" i="5"/>
  <c r="AD1326" i="5"/>
  <c r="AE1326" i="5"/>
  <c r="AC1326" i="5"/>
  <c r="AB1938" i="5"/>
  <c r="AE1939" i="5"/>
  <c r="AC1939" i="5"/>
  <c r="AD1939" i="5"/>
  <c r="AE175" i="5"/>
  <c r="AC175" i="5"/>
  <c r="AD175" i="5"/>
  <c r="AC492" i="5"/>
  <c r="AD492" i="5"/>
  <c r="AE492" i="5"/>
  <c r="AB491" i="5"/>
  <c r="AD307" i="5"/>
  <c r="AC307" i="5"/>
  <c r="AE307" i="5"/>
  <c r="AD362" i="5"/>
  <c r="AC362" i="5"/>
  <c r="AE362" i="5"/>
  <c r="AE2064" i="5"/>
  <c r="AC2064" i="5"/>
  <c r="AD2064" i="5"/>
  <c r="AC1779" i="5"/>
  <c r="AE1779" i="5"/>
  <c r="AD1779" i="5"/>
  <c r="AC2647" i="5"/>
  <c r="AD2647" i="5"/>
  <c r="AB2646" i="5"/>
  <c r="AE2647" i="5"/>
  <c r="AC1184" i="5"/>
  <c r="AE1184" i="5"/>
  <c r="AD1184" i="5"/>
  <c r="AE1898" i="5"/>
  <c r="AC1898" i="5"/>
  <c r="AD1898" i="5"/>
  <c r="AD2584" i="5"/>
  <c r="AC2584" i="5"/>
  <c r="AE2584" i="5"/>
  <c r="AC1170" i="5"/>
  <c r="AD1170" i="5"/>
  <c r="AE1170" i="5"/>
  <c r="AC518" i="5"/>
  <c r="AD518" i="5"/>
  <c r="AE518" i="5"/>
  <c r="AD2510" i="5"/>
  <c r="AE2510" i="5"/>
  <c r="AC2510" i="5"/>
  <c r="AB619" i="5"/>
  <c r="AB618" i="5"/>
  <c r="AD582" i="5"/>
  <c r="AE582" i="5"/>
  <c r="AC582" i="5"/>
  <c r="AC1160" i="5"/>
  <c r="AE1160" i="5"/>
  <c r="AD1160" i="5"/>
  <c r="AC730" i="5"/>
  <c r="AD730" i="5"/>
  <c r="AE730" i="5"/>
  <c r="AC243" i="5"/>
  <c r="AD243" i="5"/>
  <c r="AE243" i="5"/>
  <c r="AC1037" i="5"/>
  <c r="AD1037" i="5"/>
  <c r="AB1036" i="5"/>
  <c r="AE1037" i="5"/>
  <c r="AB558" i="5"/>
  <c r="AB560" i="5"/>
  <c r="AB559" i="5"/>
  <c r="AE597" i="5"/>
  <c r="AD597" i="5"/>
  <c r="AD696" i="5"/>
  <c r="AE696" i="5"/>
  <c r="AC696" i="5"/>
  <c r="AE919" i="5"/>
  <c r="AD919" i="5"/>
  <c r="AC919" i="5"/>
  <c r="AE142" i="5"/>
  <c r="AC142" i="5"/>
  <c r="AD142" i="5"/>
  <c r="AD341" i="5"/>
  <c r="AE341" i="5"/>
  <c r="AB340" i="5"/>
  <c r="AC341" i="5"/>
  <c r="AC2470" i="5"/>
  <c r="AD2470" i="5"/>
  <c r="AE2470" i="5"/>
  <c r="AC1208" i="5"/>
  <c r="AD1208" i="5"/>
  <c r="AE1208" i="5"/>
  <c r="AE2080" i="5"/>
  <c r="AC2080" i="5"/>
  <c r="AD2080" i="5"/>
  <c r="AD1799" i="5"/>
  <c r="AE1799" i="5"/>
  <c r="AC1799" i="5"/>
  <c r="AC1862" i="5"/>
  <c r="AD1862" i="5"/>
  <c r="AE1862" i="5"/>
  <c r="AC2012" i="5"/>
  <c r="AD2012" i="5"/>
  <c r="AE2012" i="5"/>
  <c r="AC1870" i="5"/>
  <c r="AD1870" i="5"/>
  <c r="AE1870" i="5"/>
  <c r="AC1318" i="5"/>
  <c r="AD1318" i="5"/>
  <c r="AB1317" i="5"/>
  <c r="AE1318" i="5"/>
  <c r="AE2359" i="5"/>
  <c r="AC2359" i="5"/>
  <c r="AD2359" i="5"/>
  <c r="AD2808" i="5"/>
  <c r="AE2808" i="5"/>
  <c r="AC2808" i="5"/>
  <c r="AD2790" i="5"/>
  <c r="AC2790" i="5"/>
  <c r="AE2790" i="5"/>
  <c r="AC1274" i="5"/>
  <c r="AD1274" i="5"/>
  <c r="AE1274" i="5"/>
  <c r="AC1792" i="5"/>
  <c r="AD1792" i="5"/>
  <c r="AE1792" i="5"/>
  <c r="AC2458" i="5"/>
  <c r="AD2458" i="5"/>
  <c r="AE2458" i="5"/>
  <c r="AC2842" i="5"/>
  <c r="AE2842" i="5"/>
  <c r="AD2842" i="5"/>
  <c r="AC1197" i="5"/>
  <c r="AD1197" i="5"/>
  <c r="AE1197" i="5"/>
  <c r="AD1022" i="5"/>
  <c r="AC1022" i="5"/>
  <c r="AB1021" i="5"/>
  <c r="AE1022" i="5"/>
  <c r="AE474" i="5"/>
  <c r="AC474" i="5"/>
  <c r="AD474" i="5"/>
  <c r="AD724" i="5"/>
  <c r="AE724" i="5"/>
  <c r="AC724" i="5"/>
  <c r="AC815" i="5"/>
  <c r="AD815" i="5"/>
  <c r="AE815" i="5"/>
  <c r="AE279" i="5"/>
  <c r="AC279" i="5"/>
  <c r="AD279" i="5"/>
  <c r="AD840" i="5"/>
  <c r="AC840" i="5"/>
  <c r="AE840" i="5"/>
  <c r="AD311" i="5"/>
  <c r="AE311" i="5"/>
  <c r="AC311" i="5"/>
  <c r="AB310" i="5"/>
  <c r="AC1924" i="5"/>
  <c r="AE1924" i="5"/>
  <c r="AD1924" i="5"/>
  <c r="AC1236" i="5"/>
  <c r="AD1236" i="5"/>
  <c r="AE1236" i="5"/>
  <c r="AC2469" i="5"/>
  <c r="AE2469" i="5"/>
  <c r="AD2469" i="5"/>
  <c r="AB1721" i="5"/>
  <c r="AD1722" i="5"/>
  <c r="AC1722" i="5"/>
  <c r="AE1722" i="5"/>
  <c r="AD2399" i="5"/>
  <c r="AC2399" i="5"/>
  <c r="AE2399" i="5"/>
  <c r="AD2534" i="5"/>
  <c r="AC2534" i="5"/>
  <c r="AE2534" i="5"/>
  <c r="AD389" i="5"/>
  <c r="AC389" i="5"/>
  <c r="AE389" i="5"/>
  <c r="AE2789" i="5"/>
  <c r="AC2789" i="5"/>
  <c r="AD2789" i="5"/>
  <c r="AC2085" i="5"/>
  <c r="AD2085" i="5"/>
  <c r="AE2085" i="5"/>
  <c r="AC367" i="5"/>
  <c r="AE367" i="5"/>
  <c r="AD367" i="5"/>
  <c r="AB967" i="5"/>
  <c r="AD968" i="5"/>
  <c r="AE968" i="5"/>
  <c r="AC968" i="5"/>
  <c r="AC2617" i="5"/>
  <c r="AE2617" i="5"/>
  <c r="AD2617" i="5"/>
  <c r="AC2665" i="5"/>
  <c r="AE2665" i="5"/>
  <c r="AD2665" i="5"/>
  <c r="AD2556" i="5"/>
  <c r="AC2556" i="5"/>
  <c r="AB2555" i="5"/>
  <c r="AE2556" i="5"/>
  <c r="AB887" i="5"/>
  <c r="AE888" i="5"/>
  <c r="AC888" i="5"/>
  <c r="AD888" i="5"/>
  <c r="AC2053" i="5"/>
  <c r="AE2053" i="5"/>
  <c r="AD2053" i="5"/>
  <c r="AB2052" i="5"/>
  <c r="AC2149" i="5"/>
  <c r="AD2149" i="5"/>
  <c r="AD579" i="5"/>
  <c r="AB578" i="5"/>
  <c r="AE579" i="5"/>
  <c r="AC579" i="5"/>
  <c r="AC170" i="5"/>
  <c r="AE170" i="5"/>
  <c r="AD170" i="5"/>
  <c r="AE1217" i="5"/>
  <c r="AD1217" i="5"/>
  <c r="AC1217" i="5"/>
  <c r="AD250" i="5"/>
  <c r="AE250" i="5"/>
  <c r="AC250" i="5"/>
  <c r="AE613" i="5"/>
  <c r="AC613" i="5"/>
  <c r="AD613" i="5"/>
  <c r="AB1815" i="5"/>
  <c r="AC1816" i="5"/>
  <c r="AD1816" i="5"/>
  <c r="AE1816" i="5"/>
  <c r="AD2350" i="5"/>
  <c r="AC2350" i="5"/>
  <c r="AE2350" i="5"/>
  <c r="AC1748" i="5"/>
  <c r="AE1748" i="5"/>
  <c r="AD1748" i="5"/>
  <c r="AE2645" i="5"/>
  <c r="AC2645" i="5"/>
  <c r="AD2645" i="5"/>
  <c r="AE1471" i="5"/>
  <c r="AD1471" i="5"/>
  <c r="AB1470" i="5"/>
  <c r="AC1471" i="5"/>
  <c r="AD838" i="5"/>
  <c r="AE838" i="5"/>
  <c r="AC838" i="5"/>
  <c r="AE2322" i="5"/>
  <c r="AC2322" i="5"/>
  <c r="AD2322" i="5"/>
  <c r="AC1315" i="5"/>
  <c r="AE1315" i="5"/>
  <c r="AD1315" i="5"/>
  <c r="AD1595" i="5"/>
  <c r="AE1595" i="5"/>
  <c r="AC1595" i="5"/>
  <c r="AC1280" i="5"/>
  <c r="AD1280" i="5"/>
  <c r="AE1280" i="5"/>
  <c r="AE294" i="5"/>
  <c r="AD294" i="5"/>
  <c r="AC294" i="5"/>
  <c r="AE926" i="5"/>
  <c r="AD926" i="5"/>
  <c r="AC926" i="5"/>
  <c r="AC1334" i="5"/>
  <c r="AE1334" i="5"/>
  <c r="AD1334" i="5"/>
  <c r="AC406" i="5"/>
  <c r="AD406" i="5"/>
  <c r="AE406" i="5"/>
  <c r="AD1914" i="5"/>
  <c r="AC1914" i="5"/>
  <c r="AE1914" i="5"/>
  <c r="AE2366" i="5"/>
  <c r="AC2366" i="5"/>
  <c r="AD2366" i="5"/>
  <c r="AC1641" i="5"/>
  <c r="AD1641" i="5"/>
  <c r="AB1640" i="5"/>
  <c r="AE1641" i="5"/>
  <c r="AC271" i="5"/>
  <c r="AD271" i="5"/>
  <c r="AE271" i="5"/>
  <c r="AD342" i="5"/>
  <c r="AC342" i="5"/>
  <c r="AE342" i="5"/>
  <c r="AC915" i="5"/>
  <c r="AD915" i="5"/>
  <c r="AE915" i="5"/>
  <c r="AE107" i="5"/>
  <c r="AB106" i="5"/>
  <c r="AB1674" i="5"/>
  <c r="AD1675" i="5"/>
  <c r="AC1193" i="5"/>
  <c r="AE1193" i="5"/>
  <c r="AD1193" i="5"/>
  <c r="AE2689" i="5"/>
  <c r="AD2689" i="5"/>
  <c r="AC2689" i="5"/>
  <c r="AE2401" i="5"/>
  <c r="AB2400" i="5"/>
  <c r="AC2134" i="5"/>
  <c r="AD2134" i="5"/>
  <c r="AE2134" i="5"/>
  <c r="AD1885" i="5"/>
  <c r="AE1885" i="5"/>
  <c r="AC1885" i="5"/>
  <c r="AC1798" i="5"/>
  <c r="AD1798" i="5"/>
  <c r="AE1798" i="5"/>
  <c r="AB1931" i="5"/>
  <c r="AE1932" i="5"/>
  <c r="AD1932" i="5"/>
  <c r="AC1932" i="5"/>
  <c r="AD2416" i="5"/>
  <c r="AB2415" i="5"/>
  <c r="AC2416" i="5"/>
  <c r="AE2416" i="5"/>
  <c r="AC2649" i="5"/>
  <c r="AD2649" i="5"/>
  <c r="AE2649" i="5"/>
  <c r="AE2075" i="5"/>
  <c r="AD2075" i="5"/>
  <c r="AC2075" i="5"/>
  <c r="AD368" i="5"/>
  <c r="AE368" i="5"/>
  <c r="AC368" i="5"/>
  <c r="AC1168" i="5"/>
  <c r="AE1168" i="5"/>
  <c r="AD1168" i="5"/>
  <c r="AC1768" i="5"/>
  <c r="AD1768" i="5"/>
  <c r="AE1768" i="5"/>
  <c r="AE1712" i="5"/>
  <c r="AC1712" i="5"/>
  <c r="AB1711" i="5"/>
  <c r="AD1712" i="5"/>
  <c r="AD1039" i="5"/>
  <c r="AE1039" i="5"/>
  <c r="AC1039" i="5"/>
  <c r="AC160" i="5"/>
  <c r="AE160" i="5"/>
  <c r="AD160" i="5"/>
  <c r="AD454" i="5"/>
  <c r="AE454" i="5"/>
  <c r="AC454" i="5"/>
  <c r="AD1538" i="5"/>
  <c r="AC1538" i="5"/>
  <c r="AE1538" i="5"/>
  <c r="AE432" i="5"/>
  <c r="AC432" i="5"/>
  <c r="AD432" i="5"/>
  <c r="AB431" i="5"/>
  <c r="AD127" i="5"/>
  <c r="AC127" i="5"/>
  <c r="AE127" i="5"/>
  <c r="AE2864" i="5"/>
  <c r="AC2864" i="5"/>
  <c r="AD2864" i="5"/>
  <c r="AB2863" i="5"/>
  <c r="AE283" i="5"/>
  <c r="AD283" i="5"/>
  <c r="AE2690" i="5"/>
  <c r="AC2690" i="5"/>
  <c r="AD2690" i="5"/>
  <c r="AC1699" i="5"/>
  <c r="AD1699" i="5"/>
  <c r="AE1699" i="5"/>
  <c r="AE151" i="5"/>
  <c r="AC151" i="5"/>
  <c r="AD151" i="5"/>
  <c r="AD1985" i="5"/>
  <c r="AC1985" i="5"/>
  <c r="AE1985" i="5"/>
  <c r="AD918" i="5"/>
  <c r="AB917" i="5"/>
  <c r="AC918" i="5"/>
  <c r="AE918" i="5"/>
  <c r="AE224" i="5"/>
  <c r="AD224" i="5"/>
  <c r="AC224" i="5"/>
  <c r="AD1493" i="5"/>
  <c r="AE1493" i="5"/>
  <c r="AC1493" i="5"/>
  <c r="AD140" i="5"/>
  <c r="AC140" i="5"/>
  <c r="AE140" i="5"/>
  <c r="AC2079" i="5"/>
  <c r="AD2079" i="5"/>
  <c r="AE2079" i="5"/>
  <c r="AD2020" i="5"/>
  <c r="AC2020" i="5"/>
  <c r="AE2020" i="5"/>
  <c r="AE1354" i="5"/>
  <c r="AC1354" i="5"/>
  <c r="AD1354" i="5"/>
  <c r="AC479" i="5"/>
  <c r="AE479" i="5"/>
  <c r="AD479" i="5"/>
  <c r="AC2834" i="5"/>
  <c r="AE2834" i="5"/>
  <c r="AD2834" i="5"/>
  <c r="AD723" i="5"/>
  <c r="AC723" i="5"/>
  <c r="AB722" i="5"/>
  <c r="AE723" i="5"/>
  <c r="AC1999" i="5"/>
  <c r="AD1999" i="5"/>
  <c r="AE1999" i="5"/>
  <c r="AB1998" i="5"/>
  <c r="AC1522" i="5"/>
  <c r="AE1522" i="5"/>
  <c r="AD1522" i="5"/>
  <c r="AB1258" i="5"/>
  <c r="AD1259" i="5"/>
  <c r="AC1259" i="5"/>
  <c r="AE1259" i="5"/>
  <c r="AE1769" i="5"/>
  <c r="AC1769" i="5"/>
  <c r="AD1769" i="5"/>
  <c r="AC2571" i="5"/>
  <c r="AB2570" i="5"/>
  <c r="AE2571" i="5"/>
  <c r="AD2571" i="5"/>
  <c r="AC2231" i="5"/>
  <c r="AE2231" i="5"/>
  <c r="AD2231" i="5"/>
  <c r="AB2230" i="5"/>
  <c r="AC956" i="5"/>
  <c r="AD956" i="5"/>
  <c r="AE956" i="5"/>
  <c r="AE2783" i="5"/>
  <c r="AD2783" i="5"/>
  <c r="AC2783" i="5"/>
  <c r="AC371" i="5"/>
  <c r="AE371" i="5"/>
  <c r="AD371" i="5"/>
  <c r="AE556" i="5"/>
  <c r="AC556" i="5"/>
  <c r="AD556" i="5"/>
  <c r="AC2594" i="5"/>
  <c r="AD2594" i="5"/>
  <c r="AE2594" i="5"/>
  <c r="AC2854" i="5"/>
  <c r="AD2854" i="5"/>
  <c r="AE2854" i="5"/>
  <c r="AE2844" i="5"/>
  <c r="AC2443" i="5"/>
  <c r="AD2443" i="5"/>
  <c r="AE2443" i="5"/>
  <c r="AC654" i="5"/>
  <c r="AC2623" i="5"/>
  <c r="AE2623" i="5"/>
  <c r="AD553" i="5"/>
  <c r="AC771" i="5"/>
  <c r="AD771" i="5"/>
  <c r="AE771" i="5"/>
  <c r="AE2692" i="5"/>
  <c r="AE2691" i="5"/>
  <c r="AD2844" i="5"/>
  <c r="AD56" i="5"/>
  <c r="AE56" i="5"/>
  <c r="AC56" i="5"/>
  <c r="AC526" i="5"/>
  <c r="AD526" i="5"/>
  <c r="AE526" i="5"/>
  <c r="AE2674" i="5"/>
  <c r="AC2674" i="5"/>
  <c r="AD2674" i="5"/>
  <c r="AD91" i="5"/>
  <c r="AE91" i="5"/>
  <c r="AC91" i="5"/>
  <c r="AC900" i="5"/>
  <c r="AD900" i="5"/>
  <c r="AE900" i="5"/>
  <c r="AD630" i="5"/>
  <c r="AE630" i="5"/>
  <c r="AC630" i="5"/>
  <c r="AC1592" i="5"/>
  <c r="AD1592" i="5"/>
  <c r="AE1592" i="5"/>
  <c r="AC451" i="5"/>
  <c r="AD451" i="5"/>
  <c r="AE451" i="5"/>
  <c r="AE606" i="5"/>
  <c r="AC606" i="5"/>
  <c r="AD606" i="5"/>
  <c r="AC1746" i="5"/>
  <c r="AD1746" i="5"/>
  <c r="AE1746" i="5"/>
  <c r="AC426" i="5"/>
  <c r="AD426" i="5"/>
  <c r="AE426" i="5"/>
  <c r="AE50" i="5"/>
  <c r="AE545" i="5"/>
  <c r="AC429" i="5"/>
  <c r="AD429" i="5"/>
  <c r="AE429" i="5"/>
  <c r="AC892" i="5"/>
  <c r="AD892" i="5"/>
  <c r="AE892" i="5"/>
  <c r="AC158" i="5"/>
  <c r="AD158" i="5"/>
  <c r="AE158" i="5"/>
  <c r="AC2357" i="5"/>
  <c r="AE2357" i="5"/>
  <c r="AD2357" i="5"/>
  <c r="AC120" i="5"/>
  <c r="AC30" i="5"/>
  <c r="AD30" i="5"/>
  <c r="AE30" i="5"/>
  <c r="AC737" i="5"/>
  <c r="AC712" i="5"/>
  <c r="AD712" i="5"/>
  <c r="AE712" i="5"/>
  <c r="AD1534" i="5"/>
  <c r="AE1534" i="5"/>
  <c r="AC1534" i="5"/>
  <c r="AC163" i="5"/>
  <c r="AD163" i="5"/>
  <c r="AE163" i="5"/>
  <c r="AC644" i="5"/>
  <c r="AD644" i="5"/>
  <c r="AE644" i="5"/>
  <c r="AC543" i="5"/>
  <c r="AD543" i="5"/>
  <c r="AE543" i="5"/>
  <c r="AD1664" i="5"/>
  <c r="AC1664" i="5"/>
  <c r="AE1664" i="5"/>
  <c r="AC96" i="5"/>
  <c r="AD96" i="5"/>
  <c r="AE96" i="5"/>
  <c r="AC305" i="5"/>
  <c r="AD305" i="5"/>
  <c r="AE305" i="5"/>
  <c r="AD2628" i="5"/>
  <c r="AC2628" i="5"/>
  <c r="AE2628" i="5"/>
  <c r="AC930" i="5"/>
  <c r="AD930" i="5"/>
  <c r="AE930" i="5"/>
  <c r="AD781" i="5"/>
  <c r="AE781" i="5"/>
  <c r="AC781" i="5"/>
  <c r="AC747" i="5"/>
  <c r="AE747" i="5"/>
  <c r="AD747" i="5"/>
  <c r="AC1398" i="5"/>
  <c r="AD1398" i="5"/>
  <c r="AE1398" i="5"/>
  <c r="AD2153" i="5"/>
  <c r="AE2153" i="5"/>
  <c r="AC2153" i="5"/>
  <c r="AC143" i="5"/>
  <c r="AE143" i="5"/>
  <c r="AD143" i="5"/>
  <c r="AE456" i="5"/>
  <c r="AD456" i="5"/>
  <c r="AC456" i="5"/>
  <c r="AC28" i="5"/>
  <c r="AD830" i="5"/>
  <c r="AE830" i="5"/>
  <c r="AC830" i="5"/>
  <c r="AC634" i="5"/>
  <c r="AD634" i="5"/>
  <c r="AE634" i="5"/>
  <c r="AD120" i="5"/>
  <c r="AD28" i="5"/>
  <c r="AE185" i="5"/>
  <c r="AC185" i="5"/>
  <c r="AD185" i="5"/>
  <c r="AE2560" i="5"/>
  <c r="AD2560" i="5"/>
  <c r="AC2560" i="5"/>
  <c r="AD2148" i="5"/>
  <c r="AE2148" i="5"/>
  <c r="AC2148" i="5"/>
  <c r="AE631" i="5"/>
  <c r="AC631" i="5"/>
  <c r="AD631" i="5"/>
  <c r="V122" i="1"/>
  <c r="V118" i="1"/>
  <c r="J244" i="1" s="1"/>
  <c r="J247" i="1" s="1"/>
  <c r="V120" i="1"/>
  <c r="V114" i="1"/>
  <c r="AD1249" i="5"/>
  <c r="AC1006" i="5"/>
  <c r="AC72" i="5"/>
  <c r="AD1006" i="5"/>
  <c r="AE1249" i="5"/>
  <c r="AE1006" i="5"/>
  <c r="AC872" i="5"/>
  <c r="AC1249" i="5"/>
  <c r="AC2132" i="5"/>
  <c r="AE72" i="5"/>
  <c r="AD72" i="5"/>
  <c r="AE872" i="5"/>
  <c r="AD872" i="5"/>
  <c r="AE2132" i="5"/>
  <c r="AD1563" i="5"/>
  <c r="AC71" i="5"/>
  <c r="AD71" i="5"/>
  <c r="AE71" i="5"/>
  <c r="AD1806" i="5"/>
  <c r="AC1248" i="5"/>
  <c r="AD1248" i="5"/>
  <c r="AE1248" i="5"/>
  <c r="AD2132" i="5"/>
  <c r="AC1563" i="5"/>
  <c r="AE2335" i="5"/>
  <c r="AE2472" i="5"/>
  <c r="AE2083" i="5"/>
  <c r="AC1806" i="5"/>
  <c r="AC1562" i="5"/>
  <c r="AD1562" i="5"/>
  <c r="AE1562" i="5"/>
  <c r="AD2335" i="5"/>
  <c r="AD2472" i="5"/>
  <c r="AD2083" i="5"/>
  <c r="AC1805" i="5"/>
  <c r="AD1805" i="5"/>
  <c r="AE1805" i="5"/>
  <c r="AC2131" i="5"/>
  <c r="AD2131" i="5"/>
  <c r="AE2131" i="5"/>
  <c r="AC2335" i="5"/>
  <c r="AC2472" i="5"/>
  <c r="AC2083" i="5"/>
  <c r="AE2471" i="5"/>
  <c r="AC2471" i="5"/>
  <c r="AD2471" i="5"/>
  <c r="AD2082" i="5"/>
  <c r="AE2082" i="5"/>
  <c r="AC2082" i="5"/>
  <c r="AD1121" i="5"/>
  <c r="AC2334" i="5"/>
  <c r="AD2334" i="5"/>
  <c r="AE2334" i="5"/>
  <c r="AE1005" i="5"/>
  <c r="AC1005" i="5"/>
  <c r="AD1005" i="5"/>
  <c r="AC871" i="5"/>
  <c r="AD871" i="5"/>
  <c r="AE871" i="5"/>
  <c r="AE1563" i="5"/>
  <c r="AE1806" i="5"/>
  <c r="AB2639" i="5"/>
  <c r="AB2638" i="5" s="1"/>
  <c r="AB2637" i="5" s="1"/>
  <c r="AB601" i="5"/>
  <c r="AB600" i="5" s="1"/>
  <c r="AB599" i="5" s="1"/>
  <c r="AB1881" i="5"/>
  <c r="AB1880" i="5" s="1"/>
  <c r="AB1879" i="5" s="1"/>
  <c r="AC73" i="5"/>
  <c r="AD73" i="5"/>
  <c r="AE73" i="5"/>
  <c r="AB466" i="5"/>
  <c r="AB465" i="5" s="1"/>
  <c r="AB464" i="5" s="1"/>
  <c r="AC1250" i="5"/>
  <c r="AD1250" i="5"/>
  <c r="AE1250" i="5"/>
  <c r="AB1074" i="5"/>
  <c r="AB1073" i="5" s="1"/>
  <c r="AB1072" i="5" s="1"/>
  <c r="AC1564" i="5"/>
  <c r="AD1564" i="5"/>
  <c r="AE1564" i="5"/>
  <c r="AC1807" i="5"/>
  <c r="AD1807" i="5"/>
  <c r="AE1807" i="5"/>
  <c r="AC2133" i="5"/>
  <c r="AD2133" i="5"/>
  <c r="AE2133" i="5"/>
  <c r="AC2336" i="5"/>
  <c r="AD2336" i="5"/>
  <c r="AE2336" i="5"/>
  <c r="AC2473" i="5"/>
  <c r="AD2473" i="5"/>
  <c r="AE2473" i="5"/>
  <c r="AC2084" i="5"/>
  <c r="AD2084" i="5"/>
  <c r="AE2084" i="5"/>
  <c r="AB1117" i="5"/>
  <c r="AB1116" i="5" s="1"/>
  <c r="AB1115" i="5" s="1"/>
  <c r="AE1123" i="5"/>
  <c r="AB2378" i="5"/>
  <c r="AB2377" i="5" s="1"/>
  <c r="AB2376" i="5" s="1"/>
  <c r="AB1376" i="5"/>
  <c r="AB1375" i="5" s="1"/>
  <c r="AB1374" i="5" s="1"/>
  <c r="AB315" i="5"/>
  <c r="AB314" i="5" s="1"/>
  <c r="AB313" i="5" s="1"/>
  <c r="AC1007" i="5"/>
  <c r="AD1007" i="5"/>
  <c r="AE1007" i="5"/>
  <c r="AC873" i="5"/>
  <c r="AD873" i="5"/>
  <c r="AE873" i="5"/>
  <c r="L56" i="1"/>
  <c r="Q107" i="1"/>
  <c r="Q103" i="1"/>
  <c r="Q99" i="1"/>
  <c r="Q100" i="1"/>
  <c r="R107" i="1"/>
  <c r="R103" i="1"/>
  <c r="R100" i="1"/>
  <c r="R99" i="1"/>
  <c r="T99" i="1"/>
  <c r="U107" i="1"/>
  <c r="T107" i="1"/>
  <c r="T103" i="1"/>
  <c r="U103" i="1"/>
  <c r="T100" i="1"/>
  <c r="U100" i="1"/>
  <c r="L22" i="1"/>
  <c r="L23" i="1"/>
  <c r="L36" i="1" s="1"/>
  <c r="L65" i="1" s="1"/>
  <c r="K40" i="1"/>
  <c r="AD2691" i="5" l="1"/>
  <c r="AC2692" i="5"/>
  <c r="AD2692" i="5"/>
  <c r="AD1171" i="5"/>
  <c r="AD525" i="5"/>
  <c r="AD942" i="5"/>
  <c r="AE947" i="5"/>
  <c r="AC545" i="5"/>
  <c r="AE525" i="5"/>
  <c r="AE849" i="5"/>
  <c r="AE942" i="5"/>
  <c r="AD849" i="5"/>
  <c r="AD501" i="5"/>
  <c r="AD2604" i="5"/>
  <c r="AD1901" i="5"/>
  <c r="AC717" i="5"/>
  <c r="AE717" i="5"/>
  <c r="AE2129" i="5"/>
  <c r="AC2129" i="5"/>
  <c r="AC1012" i="5"/>
  <c r="AE1545" i="5"/>
  <c r="AC1545" i="5"/>
  <c r="AC1544" i="5"/>
  <c r="AE1544" i="5"/>
  <c r="AD1545" i="5"/>
  <c r="AE2195" i="5"/>
  <c r="AC544" i="5"/>
  <c r="AE76" i="5"/>
  <c r="AD76" i="5"/>
  <c r="AC649" i="5"/>
  <c r="AD649" i="5"/>
  <c r="AE1089" i="5"/>
  <c r="AE544" i="5"/>
  <c r="AD1089" i="5"/>
  <c r="AD2550" i="5"/>
  <c r="AE2550" i="5"/>
  <c r="AE1026" i="5"/>
  <c r="AE2476" i="5"/>
  <c r="AC1025" i="5"/>
  <c r="AD2476" i="5"/>
  <c r="AC1926" i="5"/>
  <c r="AD1025" i="5"/>
  <c r="AE527" i="5"/>
  <c r="AD2195" i="5"/>
  <c r="AE1926" i="5"/>
  <c r="AC527" i="5"/>
  <c r="AD821" i="5"/>
  <c r="AD737" i="5"/>
  <c r="AD654" i="5"/>
  <c r="AE2042" i="5"/>
  <c r="AE1171" i="5"/>
  <c r="AD2042" i="5"/>
  <c r="AE2294" i="5"/>
  <c r="AD2057" i="5"/>
  <c r="AE2772" i="5"/>
  <c r="AC2294" i="5"/>
  <c r="AC2772" i="5"/>
  <c r="AE646" i="5"/>
  <c r="AD646" i="5"/>
  <c r="AC823" i="5"/>
  <c r="AC50" i="5"/>
  <c r="AE858" i="5"/>
  <c r="AC2723" i="5"/>
  <c r="AC1121" i="5"/>
  <c r="AD1051" i="5"/>
  <c r="AD1123" i="5"/>
  <c r="AC1123" i="5"/>
  <c r="AC1122" i="5"/>
  <c r="AE1051" i="5"/>
  <c r="AD1122" i="5"/>
  <c r="AE2723" i="5"/>
  <c r="AE1122" i="5"/>
  <c r="AE182" i="5"/>
  <c r="AD858" i="5"/>
  <c r="AE2752" i="5"/>
  <c r="AD182" i="5"/>
  <c r="AE2487" i="5"/>
  <c r="AE1901" i="5"/>
  <c r="AE540" i="5"/>
  <c r="AC540" i="5"/>
  <c r="AE2604" i="5"/>
  <c r="AC501" i="5"/>
  <c r="AE2128" i="5"/>
  <c r="AC2486" i="5"/>
  <c r="AE2486" i="5"/>
  <c r="AE38" i="5"/>
  <c r="AC38" i="5"/>
  <c r="AD2487" i="5"/>
  <c r="AC2487" i="5"/>
  <c r="AD2858" i="5"/>
  <c r="AD2722" i="5"/>
  <c r="AE553" i="5"/>
  <c r="AC2390" i="5"/>
  <c r="AE1046" i="5"/>
  <c r="AD2390" i="5"/>
  <c r="AE937" i="5"/>
  <c r="AC1046" i="5"/>
  <c r="AD937" i="5"/>
  <c r="AD1327" i="5"/>
  <c r="AE1327" i="5"/>
  <c r="AD1355" i="5"/>
  <c r="AC1355" i="5"/>
  <c r="AD1061" i="5"/>
  <c r="AD1396" i="5"/>
  <c r="AE1968" i="5"/>
  <c r="AD2723" i="5"/>
  <c r="AE1396" i="5"/>
  <c r="AC1968" i="5"/>
  <c r="AD947" i="5"/>
  <c r="AD811" i="5"/>
  <c r="AD2128" i="5"/>
  <c r="AD2129" i="5"/>
  <c r="AE1019" i="5"/>
  <c r="AE2279" i="5"/>
  <c r="AE2125" i="5"/>
  <c r="AC471" i="5"/>
  <c r="AD2125" i="5"/>
  <c r="AE471" i="5"/>
  <c r="AE552" i="5"/>
  <c r="AE133" i="5"/>
  <c r="AE1378" i="5"/>
  <c r="AD1019" i="5"/>
  <c r="AD2279" i="5"/>
  <c r="AD133" i="5"/>
  <c r="AE285" i="5"/>
  <c r="AC285" i="5"/>
  <c r="AC552" i="5"/>
  <c r="AD2124" i="5"/>
  <c r="AE2124" i="5"/>
  <c r="AC2125" i="5"/>
  <c r="AE1916" i="5"/>
  <c r="AE1403" i="5"/>
  <c r="AC2753" i="5"/>
  <c r="AD2753" i="5"/>
  <c r="AE1921" i="5"/>
  <c r="AE2753" i="5"/>
  <c r="AC2752" i="5"/>
  <c r="AD1403" i="5"/>
  <c r="AD1916" i="5"/>
  <c r="AD1921" i="5"/>
  <c r="AE2047" i="5"/>
  <c r="AE1669" i="5"/>
  <c r="AE823" i="5"/>
  <c r="AC821" i="5"/>
  <c r="AC822" i="5"/>
  <c r="AD1669" i="5"/>
  <c r="AD822" i="5"/>
  <c r="AD2047" i="5"/>
  <c r="AD823" i="5"/>
  <c r="AE822" i="5"/>
  <c r="AE542" i="5"/>
  <c r="AC542" i="5"/>
  <c r="AD645" i="5"/>
  <c r="AD2384" i="5"/>
  <c r="AC645" i="5"/>
  <c r="AD987" i="5"/>
  <c r="AD1026" i="5"/>
  <c r="AC1026" i="5"/>
  <c r="AC661" i="5"/>
  <c r="AE2351" i="5"/>
  <c r="AC1948" i="5"/>
  <c r="AC2351" i="5"/>
  <c r="AE661" i="5"/>
  <c r="AE1012" i="5"/>
  <c r="AE1949" i="5"/>
  <c r="AE1948" i="5"/>
  <c r="AD1949" i="5"/>
  <c r="AD2319" i="5"/>
  <c r="AC1949" i="5"/>
  <c r="AD2801" i="5"/>
  <c r="AC2801" i="5"/>
  <c r="AE1896" i="5"/>
  <c r="AC1896" i="5"/>
  <c r="AE844" i="5"/>
  <c r="AD844" i="5"/>
  <c r="AE1524" i="5"/>
  <c r="AD1524" i="5"/>
  <c r="AE441" i="5"/>
  <c r="AD441" i="5"/>
  <c r="AE811" i="5"/>
  <c r="AC2384" i="5"/>
  <c r="AE1703" i="5"/>
  <c r="AC987" i="5"/>
  <c r="AC2062" i="5"/>
  <c r="AD2386" i="5"/>
  <c r="AE2385" i="5"/>
  <c r="AC1703" i="5"/>
  <c r="AD1863" i="5"/>
  <c r="AE2511" i="5"/>
  <c r="AC235" i="5"/>
  <c r="AD2062" i="5"/>
  <c r="AD1766" i="5"/>
  <c r="AD2385" i="5"/>
  <c r="AE1863" i="5"/>
  <c r="AC2386" i="5"/>
  <c r="AC2385" i="5"/>
  <c r="AC2511" i="5"/>
  <c r="AD1378" i="5"/>
  <c r="AE2386" i="5"/>
  <c r="AE1766" i="5"/>
  <c r="AC1795" i="5"/>
  <c r="AD2516" i="5"/>
  <c r="AD1795" i="5"/>
  <c r="AE2013" i="5"/>
  <c r="AD2013" i="5"/>
  <c r="AD922" i="5"/>
  <c r="AE635" i="5"/>
  <c r="AE922" i="5"/>
  <c r="AC635" i="5"/>
  <c r="AE1679" i="5"/>
  <c r="AD1679" i="5"/>
  <c r="AE2319" i="5"/>
  <c r="AC2722" i="5"/>
  <c r="AC2057" i="5"/>
  <c r="AE624" i="5"/>
  <c r="AD624" i="5"/>
  <c r="AD568" i="5"/>
  <c r="AD752" i="5"/>
  <c r="AE1739" i="5"/>
  <c r="AD1739" i="5"/>
  <c r="AE752" i="5"/>
  <c r="AC1739" i="5"/>
  <c r="AD1738" i="5"/>
  <c r="AE1738" i="5"/>
  <c r="AC2516" i="5"/>
  <c r="AD671" i="5"/>
  <c r="AE2091" i="5"/>
  <c r="AD2091" i="5"/>
  <c r="AD235" i="5"/>
  <c r="AC671" i="5"/>
  <c r="AD234" i="5"/>
  <c r="AE235" i="5"/>
  <c r="AE506" i="5"/>
  <c r="AC2506" i="5"/>
  <c r="AD506" i="5"/>
  <c r="AC234" i="5"/>
  <c r="AC2466" i="5"/>
  <c r="AE2466" i="5"/>
  <c r="AE568" i="5"/>
  <c r="AE2599" i="5"/>
  <c r="AD2599" i="5"/>
  <c r="AC1601" i="5"/>
  <c r="AE1601" i="5"/>
  <c r="AD1601" i="5"/>
  <c r="AD567" i="5"/>
  <c r="AC567" i="5"/>
  <c r="AE2506" i="5"/>
  <c r="AC1228" i="5"/>
  <c r="AD1228" i="5"/>
  <c r="AC1963" i="5"/>
  <c r="AE1963" i="5"/>
  <c r="AD1963" i="5"/>
  <c r="AE1345" i="5"/>
  <c r="AC1345" i="5"/>
  <c r="AD1345" i="5"/>
  <c r="AE106" i="5"/>
  <c r="AD106" i="5"/>
  <c r="AC106" i="5"/>
  <c r="AB1814" i="5"/>
  <c r="AC1815" i="5"/>
  <c r="AD1815" i="5"/>
  <c r="AE1815" i="5"/>
  <c r="AC967" i="5"/>
  <c r="AD967" i="5"/>
  <c r="AE967" i="5"/>
  <c r="AC310" i="5"/>
  <c r="AE310" i="5"/>
  <c r="AD310" i="5"/>
  <c r="AC1317" i="5"/>
  <c r="AD1317" i="5"/>
  <c r="AE1317" i="5"/>
  <c r="AC560" i="5"/>
  <c r="AE560" i="5"/>
  <c r="AD560" i="5"/>
  <c r="AC1938" i="5"/>
  <c r="AD1938" i="5"/>
  <c r="AE1938" i="5"/>
  <c r="AD2641" i="5"/>
  <c r="AC2641" i="5"/>
  <c r="AE2641" i="5"/>
  <c r="AD2143" i="5"/>
  <c r="AE2143" i="5"/>
  <c r="AC2143" i="5"/>
  <c r="AC523" i="5"/>
  <c r="AD523" i="5"/>
  <c r="AE523" i="5"/>
  <c r="AC1076" i="5"/>
  <c r="AE1076" i="5"/>
  <c r="AD1076" i="5"/>
  <c r="AB867" i="5"/>
  <c r="AE868" i="5"/>
  <c r="AC868" i="5"/>
  <c r="AD868" i="5"/>
  <c r="AC2329" i="5"/>
  <c r="AE2329" i="5"/>
  <c r="AD2329" i="5"/>
  <c r="AB2003" i="5"/>
  <c r="AD2004" i="5"/>
  <c r="AC2004" i="5"/>
  <c r="AE2004" i="5"/>
  <c r="AB2525" i="5"/>
  <c r="AE2526" i="5"/>
  <c r="AC2526" i="5"/>
  <c r="AD2526" i="5"/>
  <c r="AC138" i="5"/>
  <c r="AD138" i="5"/>
  <c r="AE138" i="5"/>
  <c r="AB1849" i="5"/>
  <c r="AC1850" i="5"/>
  <c r="AD1850" i="5"/>
  <c r="AE1850" i="5"/>
  <c r="AC1084" i="5"/>
  <c r="AE1084" i="5"/>
  <c r="AD1084" i="5"/>
  <c r="AB2445" i="5"/>
  <c r="AD2446" i="5"/>
  <c r="AE2446" i="5"/>
  <c r="AC2446" i="5"/>
  <c r="AC86" i="5"/>
  <c r="AE86" i="5"/>
  <c r="AD86" i="5"/>
  <c r="AC1583" i="5"/>
  <c r="AE1583" i="5"/>
  <c r="AD1583" i="5"/>
  <c r="AD727" i="5"/>
  <c r="AC727" i="5"/>
  <c r="AE727" i="5"/>
  <c r="AE2235" i="5"/>
  <c r="AD2235" i="5"/>
  <c r="AC2235" i="5"/>
  <c r="AC964" i="5"/>
  <c r="AD964" i="5"/>
  <c r="AE964" i="5"/>
  <c r="AC1505" i="5"/>
  <c r="AD1505" i="5"/>
  <c r="AE1505" i="5"/>
  <c r="AC1790" i="5"/>
  <c r="AD1790" i="5"/>
  <c r="AE1790" i="5"/>
  <c r="AC2868" i="5"/>
  <c r="AD2868" i="5"/>
  <c r="AE2868" i="5"/>
  <c r="AD2717" i="5"/>
  <c r="AE2717" i="5"/>
  <c r="AC2717" i="5"/>
  <c r="AB1760" i="5"/>
  <c r="AC1761" i="5"/>
  <c r="AD1761" i="5"/>
  <c r="AE1761" i="5"/>
  <c r="AB1906" i="5"/>
  <c r="AE1907" i="5"/>
  <c r="AC1907" i="5"/>
  <c r="AD1907" i="5"/>
  <c r="AB435" i="5"/>
  <c r="AC436" i="5"/>
  <c r="AD436" i="5"/>
  <c r="AE436" i="5"/>
  <c r="AC377" i="5"/>
  <c r="AD377" i="5"/>
  <c r="AE377" i="5"/>
  <c r="AC826" i="5"/>
  <c r="AD826" i="5"/>
  <c r="AE826" i="5"/>
  <c r="AC801" i="5"/>
  <c r="AD801" i="5"/>
  <c r="AE801" i="5"/>
  <c r="AD1770" i="5"/>
  <c r="AC1770" i="5"/>
  <c r="AE1770" i="5"/>
  <c r="AD2608" i="5"/>
  <c r="AC2608" i="5"/>
  <c r="AE2608" i="5"/>
  <c r="AE997" i="5"/>
  <c r="AC997" i="5"/>
  <c r="AD997" i="5"/>
  <c r="AC2762" i="5"/>
  <c r="AE2762" i="5"/>
  <c r="AD2762" i="5"/>
  <c r="AC1418" i="5"/>
  <c r="AD1418" i="5"/>
  <c r="AE1418" i="5"/>
  <c r="AD2590" i="5"/>
  <c r="AC2590" i="5"/>
  <c r="AE2590" i="5"/>
  <c r="AD776" i="5"/>
  <c r="AE776" i="5"/>
  <c r="AC776" i="5"/>
  <c r="AC2215" i="5"/>
  <c r="AE2215" i="5"/>
  <c r="AD2215" i="5"/>
  <c r="AC786" i="5"/>
  <c r="AD786" i="5"/>
  <c r="AE786" i="5"/>
  <c r="AC48" i="5"/>
  <c r="AD48" i="5"/>
  <c r="AE48" i="5"/>
  <c r="AD2707" i="5"/>
  <c r="AE2707" i="5"/>
  <c r="AC2707" i="5"/>
  <c r="AD1322" i="5"/>
  <c r="AE1322" i="5"/>
  <c r="AC1322" i="5"/>
  <c r="AB1873" i="5"/>
  <c r="AC1874" i="5"/>
  <c r="AE1874" i="5"/>
  <c r="AD1874" i="5"/>
  <c r="AE1953" i="5"/>
  <c r="AC1953" i="5"/>
  <c r="AD1953" i="5"/>
  <c r="AC1432" i="5"/>
  <c r="AD1432" i="5"/>
  <c r="AE1432" i="5"/>
  <c r="AB1454" i="5"/>
  <c r="AC1455" i="5"/>
  <c r="AD1455" i="5"/>
  <c r="AE1455" i="5"/>
  <c r="AC1519" i="5"/>
  <c r="AE1519" i="5"/>
  <c r="AD1519" i="5"/>
  <c r="AD1529" i="5"/>
  <c r="AC1529" i="5"/>
  <c r="AE1529" i="5"/>
  <c r="AE702" i="5"/>
  <c r="AC702" i="5"/>
  <c r="AD702" i="5"/>
  <c r="AD1435" i="5"/>
  <c r="AC1435" i="5"/>
  <c r="AE1435" i="5"/>
  <c r="AC196" i="5"/>
  <c r="AD196" i="5"/>
  <c r="AE196" i="5"/>
  <c r="AE877" i="5"/>
  <c r="AC877" i="5"/>
  <c r="AD877" i="5"/>
  <c r="AC537" i="5"/>
  <c r="AD537" i="5"/>
  <c r="AE537" i="5"/>
  <c r="AD2314" i="5"/>
  <c r="AE2314" i="5"/>
  <c r="AC2314" i="5"/>
  <c r="AE1998" i="5"/>
  <c r="AD1998" i="5"/>
  <c r="AC1998" i="5"/>
  <c r="AD1470" i="5"/>
  <c r="AC1470" i="5"/>
  <c r="AE1470" i="5"/>
  <c r="AC340" i="5"/>
  <c r="AD340" i="5"/>
  <c r="AE340" i="5"/>
  <c r="AD558" i="5"/>
  <c r="AC558" i="5"/>
  <c r="AE558" i="5"/>
  <c r="AE372" i="5"/>
  <c r="AD372" i="5"/>
  <c r="AC372" i="5"/>
  <c r="AC2183" i="5"/>
  <c r="AD2183" i="5"/>
  <c r="AE2183" i="5"/>
  <c r="AD2881" i="5"/>
  <c r="AE2881" i="5"/>
  <c r="AC2881" i="5"/>
  <c r="AC524" i="5"/>
  <c r="AE524" i="5"/>
  <c r="AD524" i="5"/>
  <c r="AC511" i="5"/>
  <c r="AE511" i="5"/>
  <c r="AD511" i="5"/>
  <c r="AC2796" i="5"/>
  <c r="AE2796" i="5"/>
  <c r="AD2796" i="5"/>
  <c r="AC1002" i="5"/>
  <c r="AE1002" i="5"/>
  <c r="AD1002" i="5"/>
  <c r="AE1606" i="5"/>
  <c r="AC1606" i="5"/>
  <c r="AD1606" i="5"/>
  <c r="AD496" i="5"/>
  <c r="AC496" i="5"/>
  <c r="AE496" i="5"/>
  <c r="AE1649" i="5"/>
  <c r="AD1649" i="5"/>
  <c r="AC1649" i="5"/>
  <c r="AC2077" i="5"/>
  <c r="AE2077" i="5"/>
  <c r="AD2077" i="5"/>
  <c r="AE962" i="5"/>
  <c r="AC962" i="5"/>
  <c r="AD962" i="5"/>
  <c r="AE335" i="5"/>
  <c r="AD335" i="5"/>
  <c r="AC335" i="5"/>
  <c r="AC2712" i="5"/>
  <c r="AE2712" i="5"/>
  <c r="AD2712" i="5"/>
  <c r="AC656" i="5"/>
  <c r="AD656" i="5"/>
  <c r="AE656" i="5"/>
  <c r="AC338" i="5"/>
  <c r="AD338" i="5"/>
  <c r="AE338" i="5"/>
  <c r="AC2540" i="5"/>
  <c r="AE2540" i="5"/>
  <c r="AD2540" i="5"/>
  <c r="AC1445" i="5"/>
  <c r="AD1445" i="5"/>
  <c r="AE1445" i="5"/>
  <c r="AC982" i="5"/>
  <c r="AD982" i="5"/>
  <c r="AE982" i="5"/>
  <c r="AD1604" i="5"/>
  <c r="AC1604" i="5"/>
  <c r="AE1604" i="5"/>
  <c r="AC43" i="5"/>
  <c r="AD43" i="5"/>
  <c r="AE43" i="5"/>
  <c r="AC1016" i="5"/>
  <c r="AE1016" i="5"/>
  <c r="AD1016" i="5"/>
  <c r="AC2826" i="5"/>
  <c r="AD2826" i="5"/>
  <c r="AE2826" i="5"/>
  <c r="AC652" i="5"/>
  <c r="AD652" i="5"/>
  <c r="AE652" i="5"/>
  <c r="AE2188" i="5"/>
  <c r="AD2188" i="5"/>
  <c r="AC2188" i="5"/>
  <c r="AC1754" i="5"/>
  <c r="AD1754" i="5"/>
  <c r="AE1754" i="5"/>
  <c r="AC2836" i="5"/>
  <c r="AD2836" i="5"/>
  <c r="AE2836" i="5"/>
  <c r="AB2747" i="5"/>
  <c r="AE2748" i="5"/>
  <c r="AC2748" i="5"/>
  <c r="AD2748" i="5"/>
  <c r="AC1644" i="5"/>
  <c r="AD1644" i="5"/>
  <c r="AE1644" i="5"/>
  <c r="AB2777" i="5"/>
  <c r="AD2778" i="5"/>
  <c r="AE2778" i="5"/>
  <c r="AC2778" i="5"/>
  <c r="AC1447" i="5"/>
  <c r="AE1447" i="5"/>
  <c r="AD1447" i="5"/>
  <c r="AC813" i="5"/>
  <c r="AD813" i="5"/>
  <c r="AE813" i="5"/>
  <c r="AC1031" i="5"/>
  <c r="AE1031" i="5"/>
  <c r="AD1031" i="5"/>
  <c r="AC2535" i="5"/>
  <c r="AD2535" i="5"/>
  <c r="AE2535" i="5"/>
  <c r="AE1886" i="5"/>
  <c r="AC1886" i="5"/>
  <c r="AD1886" i="5"/>
  <c r="AD539" i="5"/>
  <c r="AC539" i="5"/>
  <c r="AE539" i="5"/>
  <c r="AC431" i="5"/>
  <c r="AE431" i="5"/>
  <c r="AD431" i="5"/>
  <c r="AE887" i="5"/>
  <c r="AC887" i="5"/>
  <c r="AD887" i="5"/>
  <c r="AB617" i="5"/>
  <c r="AC618" i="5"/>
  <c r="AD618" i="5"/>
  <c r="AE618" i="5"/>
  <c r="AE1423" i="5"/>
  <c r="AC1423" i="5"/>
  <c r="AD1423" i="5"/>
  <c r="AC2059" i="5"/>
  <c r="AD2059" i="5"/>
  <c r="AE2059" i="5"/>
  <c r="AE715" i="5"/>
  <c r="AC715" i="5"/>
  <c r="AD715" i="5"/>
  <c r="AB864" i="5"/>
  <c r="AE865" i="5"/>
  <c r="AC865" i="5"/>
  <c r="AD865" i="5"/>
  <c r="AD1751" i="5"/>
  <c r="AE1751" i="5"/>
  <c r="AC1751" i="5"/>
  <c r="AE2548" i="5"/>
  <c r="AC2548" i="5"/>
  <c r="AD2548" i="5"/>
  <c r="AD2545" i="5"/>
  <c r="AC2545" i="5"/>
  <c r="AE2545" i="5"/>
  <c r="AC2530" i="5"/>
  <c r="AD2530" i="5"/>
  <c r="AE2530" i="5"/>
  <c r="AC2631" i="5"/>
  <c r="AD2631" i="5"/>
  <c r="AE2631" i="5"/>
  <c r="AC240" i="5"/>
  <c r="AE240" i="5"/>
  <c r="AD240" i="5"/>
  <c r="AE529" i="5"/>
  <c r="AD529" i="5"/>
  <c r="AC529" i="5"/>
  <c r="AC791" i="5"/>
  <c r="AD791" i="5"/>
  <c r="AE791" i="5"/>
  <c r="AC1079" i="5"/>
  <c r="AE1079" i="5"/>
  <c r="AD1079" i="5"/>
  <c r="AC168" i="5"/>
  <c r="AE168" i="5"/>
  <c r="AD168" i="5"/>
  <c r="AC1336" i="5"/>
  <c r="AE1336" i="5"/>
  <c r="AD1336" i="5"/>
  <c r="AC611" i="5"/>
  <c r="AD611" i="5"/>
  <c r="AE611" i="5"/>
  <c r="AE320" i="5"/>
  <c r="AD320" i="5"/>
  <c r="AC320" i="5"/>
  <c r="AC369" i="5"/>
  <c r="AE369" i="5"/>
  <c r="AD369" i="5"/>
  <c r="AC1993" i="5"/>
  <c r="AE1993" i="5"/>
  <c r="AD1993" i="5"/>
  <c r="AD1973" i="5"/>
  <c r="AE1973" i="5"/>
  <c r="AC1973" i="5"/>
  <c r="AC1775" i="5"/>
  <c r="AD1775" i="5"/>
  <c r="AE1775" i="5"/>
  <c r="AE766" i="5"/>
  <c r="AC766" i="5"/>
  <c r="AD766" i="5"/>
  <c r="AB2694" i="5"/>
  <c r="AE2695" i="5"/>
  <c r="AC2695" i="5"/>
  <c r="AD2695" i="5"/>
  <c r="AC907" i="5"/>
  <c r="AE907" i="5"/>
  <c r="AD907" i="5"/>
  <c r="AB2737" i="5"/>
  <c r="AC2738" i="5"/>
  <c r="AD2738" i="5"/>
  <c r="AE2738" i="5"/>
  <c r="AC2289" i="5"/>
  <c r="AE2289" i="5"/>
  <c r="AD2289" i="5"/>
  <c r="AD2339" i="5"/>
  <c r="AE2339" i="5"/>
  <c r="AC2339" i="5"/>
  <c r="AC2270" i="5"/>
  <c r="AE2270" i="5"/>
  <c r="AD2270" i="5"/>
  <c r="AC653" i="5"/>
  <c r="AD653" i="5"/>
  <c r="AE653" i="5"/>
  <c r="AB2244" i="5"/>
  <c r="AC2245" i="5"/>
  <c r="AE2245" i="5"/>
  <c r="AD2245" i="5"/>
  <c r="AE392" i="5"/>
  <c r="AD392" i="5"/>
  <c r="AC392" i="5"/>
  <c r="AC882" i="5"/>
  <c r="AE882" i="5"/>
  <c r="AD882" i="5"/>
  <c r="AC1820" i="5"/>
  <c r="AE1820" i="5"/>
  <c r="AD1820" i="5"/>
  <c r="AC2395" i="5"/>
  <c r="AE2395" i="5"/>
  <c r="AD2395" i="5"/>
  <c r="AE2661" i="5"/>
  <c r="AC2661" i="5"/>
  <c r="AD2661" i="5"/>
  <c r="AC2806" i="5"/>
  <c r="AD2806" i="5"/>
  <c r="AE2806" i="5"/>
  <c r="AC623" i="5"/>
  <c r="AE623" i="5"/>
  <c r="AD623" i="5"/>
  <c r="AC1559" i="5"/>
  <c r="AE1559" i="5"/>
  <c r="AD1559" i="5"/>
  <c r="AC2158" i="5"/>
  <c r="AE2158" i="5"/>
  <c r="AD2158" i="5"/>
  <c r="AB2284" i="5"/>
  <c r="AC2285" i="5"/>
  <c r="AD2285" i="5"/>
  <c r="AE2285" i="5"/>
  <c r="AC1156" i="5"/>
  <c r="AE1156" i="5"/>
  <c r="AD1156" i="5"/>
  <c r="AC2275" i="5"/>
  <c r="AD2275" i="5"/>
  <c r="AE2275" i="5"/>
  <c r="AD707" i="5"/>
  <c r="AC707" i="5"/>
  <c r="AE707" i="5"/>
  <c r="AD2430" i="5"/>
  <c r="AE2430" i="5"/>
  <c r="AC2430" i="5"/>
  <c r="AC2491" i="5"/>
  <c r="AE2491" i="5"/>
  <c r="AD2491" i="5"/>
  <c r="AC2008" i="5"/>
  <c r="AE2008" i="5"/>
  <c r="AD2008" i="5"/>
  <c r="AD330" i="5"/>
  <c r="AE330" i="5"/>
  <c r="AC330" i="5"/>
  <c r="AC1408" i="5"/>
  <c r="AE1408" i="5"/>
  <c r="AD1408" i="5"/>
  <c r="AC551" i="5"/>
  <c r="AD551" i="5"/>
  <c r="AE551" i="5"/>
  <c r="AC917" i="5"/>
  <c r="AE917" i="5"/>
  <c r="AD917" i="5"/>
  <c r="AC2863" i="5"/>
  <c r="AE2863" i="5"/>
  <c r="AD2863" i="5"/>
  <c r="AC1711" i="5"/>
  <c r="AD1711" i="5"/>
  <c r="AE1711" i="5"/>
  <c r="AD2052" i="5"/>
  <c r="AE2052" i="5"/>
  <c r="AC2052" i="5"/>
  <c r="AD1036" i="5"/>
  <c r="AE1036" i="5"/>
  <c r="AC1036" i="5"/>
  <c r="AE619" i="5"/>
  <c r="AD619" i="5"/>
  <c r="AC619" i="5"/>
  <c r="AD180" i="5"/>
  <c r="AE180" i="5"/>
  <c r="AC180" i="5"/>
  <c r="AB1146" i="5"/>
  <c r="AC1147" i="5"/>
  <c r="AD1147" i="5"/>
  <c r="AE1147" i="5"/>
  <c r="AC1126" i="5"/>
  <c r="AE1126" i="5"/>
  <c r="AD1126" i="5"/>
  <c r="AE2225" i="5"/>
  <c r="AC2225" i="5"/>
  <c r="AD2225" i="5"/>
  <c r="AC402" i="5"/>
  <c r="AD402" i="5"/>
  <c r="AE402" i="5"/>
  <c r="AC927" i="5"/>
  <c r="AE927" i="5"/>
  <c r="AD927" i="5"/>
  <c r="AB68" i="5"/>
  <c r="AE69" i="5"/>
  <c r="AC69" i="5"/>
  <c r="AD69" i="5"/>
  <c r="AC530" i="5"/>
  <c r="AE530" i="5"/>
  <c r="AD530" i="5"/>
  <c r="AE2138" i="5"/>
  <c r="AC2138" i="5"/>
  <c r="AD2138" i="5"/>
  <c r="AC757" i="5"/>
  <c r="AE757" i="5"/>
  <c r="AD757" i="5"/>
  <c r="AC2067" i="5"/>
  <c r="AE2067" i="5"/>
  <c r="AD2067" i="5"/>
  <c r="AC1440" i="5"/>
  <c r="AD1440" i="5"/>
  <c r="AE1440" i="5"/>
  <c r="AC407" i="5"/>
  <c r="AD407" i="5"/>
  <c r="AE407" i="5"/>
  <c r="AC1221" i="5"/>
  <c r="AD1221" i="5"/>
  <c r="AE1221" i="5"/>
  <c r="AC2304" i="5"/>
  <c r="AD2304" i="5"/>
  <c r="AE2304" i="5"/>
  <c r="AC1136" i="5"/>
  <c r="AE1136" i="5"/>
  <c r="AD1136" i="5"/>
  <c r="AD1307" i="5"/>
  <c r="AE1307" i="5"/>
  <c r="AC1307" i="5"/>
  <c r="AB1098" i="5"/>
  <c r="AD1099" i="5"/>
  <c r="AC1099" i="5"/>
  <c r="AE1099" i="5"/>
  <c r="AC2873" i="5"/>
  <c r="AD2873" i="5"/>
  <c r="AE2873" i="5"/>
  <c r="AB732" i="5"/>
  <c r="AC733" i="5"/>
  <c r="AD733" i="5"/>
  <c r="AE733" i="5"/>
  <c r="AB1111" i="5"/>
  <c r="AC1112" i="5"/>
  <c r="AE1112" i="5"/>
  <c r="AD1112" i="5"/>
  <c r="AC1495" i="5"/>
  <c r="AE1495" i="5"/>
  <c r="AD1495" i="5"/>
  <c r="AE2348" i="5"/>
  <c r="AD2348" i="5"/>
  <c r="AC2348" i="5"/>
  <c r="AC2686" i="5"/>
  <c r="AE2686" i="5"/>
  <c r="AD2686" i="5"/>
  <c r="AD1549" i="5"/>
  <c r="AC1549" i="5"/>
  <c r="AE1549" i="5"/>
  <c r="AE2205" i="5"/>
  <c r="AD2205" i="5"/>
  <c r="AC2205" i="5"/>
  <c r="AD622" i="5"/>
  <c r="AC622" i="5"/>
  <c r="AE622" i="5"/>
  <c r="AB2727" i="5"/>
  <c r="AC2728" i="5"/>
  <c r="AD2728" i="5"/>
  <c r="AE2728" i="5"/>
  <c r="AC2413" i="5"/>
  <c r="AD2413" i="5"/>
  <c r="AE2413" i="5"/>
  <c r="AC2435" i="5"/>
  <c r="AE2435" i="5"/>
  <c r="AD2435" i="5"/>
  <c r="AC300" i="5"/>
  <c r="AE300" i="5"/>
  <c r="AD300" i="5"/>
  <c r="AC651" i="5"/>
  <c r="AD651" i="5"/>
  <c r="AE651" i="5"/>
  <c r="AC325" i="5"/>
  <c r="AE325" i="5"/>
  <c r="AD325" i="5"/>
  <c r="AE128" i="5"/>
  <c r="AC128" i="5"/>
  <c r="AD128" i="5"/>
  <c r="AD116" i="5"/>
  <c r="AC116" i="5"/>
  <c r="AE116" i="5"/>
  <c r="AC2839" i="5"/>
  <c r="AE2839" i="5"/>
  <c r="AD2839" i="5"/>
  <c r="AD486" i="5"/>
  <c r="AC486" i="5"/>
  <c r="AE486" i="5"/>
  <c r="AC897" i="5"/>
  <c r="AE897" i="5"/>
  <c r="AD897" i="5"/>
  <c r="AC1056" i="5"/>
  <c r="AD1056" i="5"/>
  <c r="AE1056" i="5"/>
  <c r="AD416" i="5"/>
  <c r="AC416" i="5"/>
  <c r="AE416" i="5"/>
  <c r="AC550" i="5"/>
  <c r="AD550" i="5"/>
  <c r="AE550" i="5"/>
  <c r="AC1931" i="5"/>
  <c r="AE1931" i="5"/>
  <c r="AD1931" i="5"/>
  <c r="AB1639" i="5"/>
  <c r="AE1640" i="5"/>
  <c r="AD1640" i="5"/>
  <c r="AC1640" i="5"/>
  <c r="AD2555" i="5"/>
  <c r="AC2555" i="5"/>
  <c r="AE2555" i="5"/>
  <c r="AD1021" i="5"/>
  <c r="AC1021" i="5"/>
  <c r="AE1021" i="5"/>
  <c r="AC2656" i="5"/>
  <c r="AE2656" i="5"/>
  <c r="AD2656" i="5"/>
  <c r="AD909" i="5"/>
  <c r="AE909" i="5"/>
  <c r="AC909" i="5"/>
  <c r="AC1612" i="5"/>
  <c r="AD1612" i="5"/>
  <c r="AE1612" i="5"/>
  <c r="AD2120" i="5"/>
  <c r="AC2120" i="5"/>
  <c r="AE2120" i="5"/>
  <c r="AE350" i="5"/>
  <c r="AD350" i="5"/>
  <c r="AC350" i="5"/>
  <c r="AC2022" i="5"/>
  <c r="AE2022" i="5"/>
  <c r="AD2022" i="5"/>
  <c r="AC101" i="5"/>
  <c r="AD101" i="5"/>
  <c r="AE101" i="5"/>
  <c r="AC1983" i="5"/>
  <c r="AD1983" i="5"/>
  <c r="AE1983" i="5"/>
  <c r="AD528" i="5"/>
  <c r="AC528" i="5"/>
  <c r="AE528" i="5"/>
  <c r="AB2732" i="5"/>
  <c r="AD2733" i="5"/>
  <c r="AE2733" i="5"/>
  <c r="AC2733" i="5"/>
  <c r="AD2035" i="5"/>
  <c r="AC2035" i="5"/>
  <c r="AE2035" i="5"/>
  <c r="AD2255" i="5"/>
  <c r="AE2255" i="5"/>
  <c r="AC2255" i="5"/>
  <c r="AC1341" i="5"/>
  <c r="AE1341" i="5"/>
  <c r="AD1341" i="5"/>
  <c r="AC1756" i="5"/>
  <c r="AD1756" i="5"/>
  <c r="AE1756" i="5"/>
  <c r="AD536" i="5"/>
  <c r="AE536" i="5"/>
  <c r="AC536" i="5"/>
  <c r="AD972" i="5"/>
  <c r="AE972" i="5"/>
  <c r="AC972" i="5"/>
  <c r="AD1654" i="5"/>
  <c r="AC1654" i="5"/>
  <c r="AE1654" i="5"/>
  <c r="AD666" i="5"/>
  <c r="AC666" i="5"/>
  <c r="AE666" i="5"/>
  <c r="AD1659" i="5"/>
  <c r="AC1659" i="5"/>
  <c r="AE1659" i="5"/>
  <c r="AD912" i="5"/>
  <c r="AE912" i="5"/>
  <c r="AC912" i="5"/>
  <c r="AC1686" i="5"/>
  <c r="AE1686" i="5"/>
  <c r="AD1686" i="5"/>
  <c r="AC2580" i="5"/>
  <c r="AE2580" i="5"/>
  <c r="AD2580" i="5"/>
  <c r="AD1428" i="5"/>
  <c r="AE1428" i="5"/>
  <c r="AC1428" i="5"/>
  <c r="AD1166" i="5"/>
  <c r="AE1166" i="5"/>
  <c r="AC1166" i="5"/>
  <c r="AC806" i="5"/>
  <c r="AD806" i="5"/>
  <c r="AE806" i="5"/>
  <c r="AC2370" i="5"/>
  <c r="AD2370" i="5"/>
  <c r="AE2370" i="5"/>
  <c r="AE1176" i="5"/>
  <c r="AC1176" i="5"/>
  <c r="AD1176" i="5"/>
  <c r="AB2574" i="5"/>
  <c r="AC2575" i="5"/>
  <c r="AD2575" i="5"/>
  <c r="AE2575" i="5"/>
  <c r="AC2769" i="5"/>
  <c r="AE2769" i="5"/>
  <c r="AD2769" i="5"/>
  <c r="AB1858" i="5"/>
  <c r="AC1859" i="5"/>
  <c r="AE1859" i="5"/>
  <c r="AD1859" i="5"/>
  <c r="AE187" i="5"/>
  <c r="AC187" i="5"/>
  <c r="AD187" i="5"/>
  <c r="AC1490" i="5"/>
  <c r="AE1490" i="5"/>
  <c r="AD1490" i="5"/>
  <c r="AC620" i="5"/>
  <c r="AD620" i="5"/>
  <c r="AE620" i="5"/>
  <c r="AC2865" i="5"/>
  <c r="AD2865" i="5"/>
  <c r="AE2865" i="5"/>
  <c r="AE2781" i="5"/>
  <c r="AD2781" i="5"/>
  <c r="AC2781" i="5"/>
  <c r="AD153" i="5"/>
  <c r="AE153" i="5"/>
  <c r="AC153" i="5"/>
  <c r="AE345" i="5"/>
  <c r="AC345" i="5"/>
  <c r="AD345" i="5"/>
  <c r="AE1683" i="5"/>
  <c r="AC1683" i="5"/>
  <c r="AD1683" i="5"/>
  <c r="AC421" i="5"/>
  <c r="AD421" i="5"/>
  <c r="AE421" i="5"/>
  <c r="AD2299" i="5"/>
  <c r="AE2299" i="5"/>
  <c r="AC2299" i="5"/>
  <c r="AD1691" i="5"/>
  <c r="AC1691" i="5"/>
  <c r="AE1691" i="5"/>
  <c r="AC583" i="5"/>
  <c r="AD583" i="5"/>
  <c r="AE583" i="5"/>
  <c r="AC1988" i="5"/>
  <c r="AD1988" i="5"/>
  <c r="AE1988" i="5"/>
  <c r="AD992" i="5"/>
  <c r="AE992" i="5"/>
  <c r="AC992" i="5"/>
  <c r="AD360" i="5"/>
  <c r="AC360" i="5"/>
  <c r="AE360" i="5"/>
  <c r="AC650" i="5"/>
  <c r="AE650" i="5"/>
  <c r="AD650" i="5"/>
  <c r="AD1554" i="5"/>
  <c r="AC1554" i="5"/>
  <c r="AE1554" i="5"/>
  <c r="AC2115" i="5"/>
  <c r="AD2115" i="5"/>
  <c r="AE2115" i="5"/>
  <c r="AC2565" i="5"/>
  <c r="AD2565" i="5"/>
  <c r="AE2565" i="5"/>
  <c r="AC565" i="5"/>
  <c r="AD565" i="5"/>
  <c r="AE565" i="5"/>
  <c r="AC2461" i="5"/>
  <c r="AE2461" i="5"/>
  <c r="AD2461" i="5"/>
  <c r="AB548" i="5"/>
  <c r="AE549" i="5"/>
  <c r="AD549" i="5"/>
  <c r="AC549" i="5"/>
  <c r="AC2570" i="5"/>
  <c r="AD2570" i="5"/>
  <c r="AE2570" i="5"/>
  <c r="AC1258" i="5"/>
  <c r="AE1258" i="5"/>
  <c r="AD1258" i="5"/>
  <c r="AC2324" i="5"/>
  <c r="AD2324" i="5"/>
  <c r="AE2324" i="5"/>
  <c r="AB2163" i="5"/>
  <c r="AC2164" i="5"/>
  <c r="AD2164" i="5"/>
  <c r="AE2164" i="5"/>
  <c r="AE970" i="5"/>
  <c r="AD970" i="5"/>
  <c r="AC970" i="5"/>
  <c r="AC1161" i="5"/>
  <c r="AD1161" i="5"/>
  <c r="AE1161" i="5"/>
  <c r="AD446" i="5"/>
  <c r="AC446" i="5"/>
  <c r="AE446" i="5"/>
  <c r="AD2101" i="5"/>
  <c r="AC2101" i="5"/>
  <c r="AE2101" i="5"/>
  <c r="AC1619" i="5"/>
  <c r="AE1619" i="5"/>
  <c r="AD1619" i="5"/>
  <c r="AE1539" i="5"/>
  <c r="AC1539" i="5"/>
  <c r="AD1539" i="5"/>
  <c r="AD588" i="5"/>
  <c r="AC588" i="5"/>
  <c r="AE588" i="5"/>
  <c r="AD2821" i="5"/>
  <c r="AE2821" i="5"/>
  <c r="AC2821" i="5"/>
  <c r="AC1331" i="5"/>
  <c r="AE1331" i="5"/>
  <c r="AD1331" i="5"/>
  <c r="AD2380" i="5"/>
  <c r="AE2380" i="5"/>
  <c r="AC2380" i="5"/>
  <c r="AD535" i="5"/>
  <c r="AE535" i="5"/>
  <c r="AC535" i="5"/>
  <c r="AC1911" i="5"/>
  <c r="AD1911" i="5"/>
  <c r="AE1911" i="5"/>
  <c r="AE796" i="5"/>
  <c r="AC796" i="5"/>
  <c r="AD796" i="5"/>
  <c r="AC816" i="5"/>
  <c r="AD816" i="5"/>
  <c r="AE816" i="5"/>
  <c r="AB2342" i="5"/>
  <c r="AE2343" i="5"/>
  <c r="AC2343" i="5"/>
  <c r="AD2343" i="5"/>
  <c r="AE2651" i="5"/>
  <c r="AC2651" i="5"/>
  <c r="AD2651" i="5"/>
  <c r="AD397" i="5"/>
  <c r="AC397" i="5"/>
  <c r="AE397" i="5"/>
  <c r="AC1614" i="5"/>
  <c r="AD1614" i="5"/>
  <c r="AE1614" i="5"/>
  <c r="AC1360" i="5"/>
  <c r="AE1360" i="5"/>
  <c r="AD1360" i="5"/>
  <c r="AE633" i="5"/>
  <c r="AD633" i="5"/>
  <c r="AC633" i="5"/>
  <c r="AC2087" i="5"/>
  <c r="AE2087" i="5"/>
  <c r="AD2087" i="5"/>
  <c r="AC215" i="5"/>
  <c r="AD215" i="5"/>
  <c r="AE215" i="5"/>
  <c r="AE1480" i="5"/>
  <c r="AC1480" i="5"/>
  <c r="AD1480" i="5"/>
  <c r="AE201" i="5"/>
  <c r="AC201" i="5"/>
  <c r="AD201" i="5"/>
  <c r="AC123" i="5"/>
  <c r="AE123" i="5"/>
  <c r="AD123" i="5"/>
  <c r="AD1800" i="5"/>
  <c r="AC1800" i="5"/>
  <c r="AE1800" i="5"/>
  <c r="AB641" i="5"/>
  <c r="AD642" i="5"/>
  <c r="AC642" i="5"/>
  <c r="AE642" i="5"/>
  <c r="AD621" i="5"/>
  <c r="AE621" i="5"/>
  <c r="AC621" i="5"/>
  <c r="AC2353" i="5"/>
  <c r="AE2353" i="5"/>
  <c r="AD2353" i="5"/>
  <c r="AE2493" i="5"/>
  <c r="AC2493" i="5"/>
  <c r="AD2493" i="5"/>
  <c r="AC1810" i="5"/>
  <c r="AE1810" i="5"/>
  <c r="AD1810" i="5"/>
  <c r="AE1485" i="5"/>
  <c r="AD1485" i="5"/>
  <c r="AC1485" i="5"/>
  <c r="AC1736" i="5"/>
  <c r="AE1736" i="5"/>
  <c r="AD1736" i="5"/>
  <c r="AC2585" i="5"/>
  <c r="AD2585" i="5"/>
  <c r="AE2585" i="5"/>
  <c r="AC2096" i="5"/>
  <c r="AD2096" i="5"/>
  <c r="AE2096" i="5"/>
  <c r="AC1696" i="5"/>
  <c r="AE1696" i="5"/>
  <c r="AD1696" i="5"/>
  <c r="AC476" i="5"/>
  <c r="AE476" i="5"/>
  <c r="AD476" i="5"/>
  <c r="AC34" i="5"/>
  <c r="AD34" i="5"/>
  <c r="AE34" i="5"/>
  <c r="AC1634" i="5"/>
  <c r="AD1634" i="5"/>
  <c r="AE1634" i="5"/>
  <c r="AD382" i="5"/>
  <c r="AE382" i="5"/>
  <c r="AC382" i="5"/>
  <c r="AD328" i="5"/>
  <c r="AC328" i="5"/>
  <c r="AE328" i="5"/>
  <c r="AC1297" i="5"/>
  <c r="AD1297" i="5"/>
  <c r="AE1297" i="5"/>
  <c r="AE1597" i="5"/>
  <c r="AD1597" i="5"/>
  <c r="AC1597" i="5"/>
  <c r="AD1574" i="5"/>
  <c r="AC1574" i="5"/>
  <c r="AE1574" i="5"/>
  <c r="AC1102" i="5"/>
  <c r="AE1102" i="5"/>
  <c r="AD1102" i="5"/>
  <c r="AD411" i="5"/>
  <c r="AC411" i="5"/>
  <c r="AE411" i="5"/>
  <c r="AE1233" i="5"/>
  <c r="AD1233" i="5"/>
  <c r="AC1233" i="5"/>
  <c r="AC1388" i="5"/>
  <c r="AE1388" i="5"/>
  <c r="AD1388" i="5"/>
  <c r="AC564" i="5"/>
  <c r="AD564" i="5"/>
  <c r="AE564" i="5"/>
  <c r="AB563" i="5"/>
  <c r="AE722" i="5"/>
  <c r="AC722" i="5"/>
  <c r="AD722" i="5"/>
  <c r="AD2400" i="5"/>
  <c r="AE2400" i="5"/>
  <c r="AC2400" i="5"/>
  <c r="AD1721" i="5"/>
  <c r="AE1721" i="5"/>
  <c r="AC1721" i="5"/>
  <c r="AC491" i="5"/>
  <c r="AE491" i="5"/>
  <c r="AD491" i="5"/>
  <c r="AC2362" i="5"/>
  <c r="AE2362" i="5"/>
  <c r="AD2362" i="5"/>
  <c r="AC1413" i="5"/>
  <c r="AD1413" i="5"/>
  <c r="AE1413" i="5"/>
  <c r="AC902" i="5"/>
  <c r="AE902" i="5"/>
  <c r="AD902" i="5"/>
  <c r="AD148" i="5"/>
  <c r="AC148" i="5"/>
  <c r="AE148" i="5"/>
  <c r="AE2613" i="5"/>
  <c r="AC2613" i="5"/>
  <c r="AD2613" i="5"/>
  <c r="AE2265" i="5"/>
  <c r="AC2265" i="5"/>
  <c r="AD2265" i="5"/>
  <c r="AC2666" i="5"/>
  <c r="AE2666" i="5"/>
  <c r="AD2666" i="5"/>
  <c r="AC230" i="5"/>
  <c r="AD230" i="5"/>
  <c r="AE230" i="5"/>
  <c r="AD1383" i="5"/>
  <c r="AE1383" i="5"/>
  <c r="AC1383" i="5"/>
  <c r="AC977" i="5"/>
  <c r="AD977" i="5"/>
  <c r="AE977" i="5"/>
  <c r="AC1238" i="5"/>
  <c r="AE1238" i="5"/>
  <c r="AD1238" i="5"/>
  <c r="AE1891" i="5"/>
  <c r="AC1891" i="5"/>
  <c r="AD1891" i="5"/>
  <c r="AC534" i="5"/>
  <c r="AD534" i="5"/>
  <c r="AB533" i="5"/>
  <c r="AE534" i="5"/>
  <c r="AC2681" i="5"/>
  <c r="AD2681" i="5"/>
  <c r="AE2681" i="5"/>
  <c r="AD957" i="5"/>
  <c r="AC957" i="5"/>
  <c r="AE957" i="5"/>
  <c r="AC1978" i="5"/>
  <c r="AE1978" i="5"/>
  <c r="AD1978" i="5"/>
  <c r="AE629" i="5"/>
  <c r="AC629" i="5"/>
  <c r="AD629" i="5"/>
  <c r="AD2425" i="5"/>
  <c r="AE2425" i="5"/>
  <c r="AC2425" i="5"/>
  <c r="AC1515" i="5"/>
  <c r="AD1515" i="5"/>
  <c r="AE1515" i="5"/>
  <c r="AD632" i="5"/>
  <c r="AC632" i="5"/>
  <c r="AE632" i="5"/>
  <c r="AE2410" i="5"/>
  <c r="AC2410" i="5"/>
  <c r="AD2410" i="5"/>
  <c r="AD1825" i="5"/>
  <c r="AC1825" i="5"/>
  <c r="AE1825" i="5"/>
  <c r="AC643" i="5"/>
  <c r="AD643" i="5"/>
  <c r="AE643" i="5"/>
  <c r="AE355" i="5"/>
  <c r="AD355" i="5"/>
  <c r="AC355" i="5"/>
  <c r="AC178" i="5"/>
  <c r="AD178" i="5"/>
  <c r="AE178" i="5"/>
  <c r="AC365" i="5"/>
  <c r="AD365" i="5"/>
  <c r="AE365" i="5"/>
  <c r="AD638" i="5"/>
  <c r="AE638" i="5"/>
  <c r="AB637" i="5"/>
  <c r="AC638" i="5"/>
  <c r="AC2173" i="5"/>
  <c r="AD2173" i="5"/>
  <c r="AE2173" i="5"/>
  <c r="AC2451" i="5"/>
  <c r="AE2451" i="5"/>
  <c r="AD2451" i="5"/>
  <c r="AE1393" i="5"/>
  <c r="AC1393" i="5"/>
  <c r="AD1393" i="5"/>
  <c r="AD1093" i="5"/>
  <c r="AE1093" i="5"/>
  <c r="AC1093" i="5"/>
  <c r="AD1830" i="5"/>
  <c r="AC1830" i="5"/>
  <c r="AE1830" i="5"/>
  <c r="AD2037" i="5"/>
  <c r="AC2037" i="5"/>
  <c r="AE2037" i="5"/>
  <c r="AC2018" i="5"/>
  <c r="AD2018" i="5"/>
  <c r="AE2018" i="5"/>
  <c r="AD205" i="5"/>
  <c r="AE205" i="5"/>
  <c r="AC205" i="5"/>
  <c r="AD1587" i="5"/>
  <c r="AC1587" i="5"/>
  <c r="AE1587" i="5"/>
  <c r="AC111" i="5"/>
  <c r="AE111" i="5"/>
  <c r="AD111" i="5"/>
  <c r="AB2830" i="5"/>
  <c r="AE2831" i="5"/>
  <c r="AD2831" i="5"/>
  <c r="AC2831" i="5"/>
  <c r="AC26" i="5"/>
  <c r="AE26" i="5"/>
  <c r="AD26" i="5"/>
  <c r="AC2405" i="5"/>
  <c r="AE2405" i="5"/>
  <c r="AD2405" i="5"/>
  <c r="AC225" i="5"/>
  <c r="AE225" i="5"/>
  <c r="AD225" i="5"/>
  <c r="AE1302" i="5"/>
  <c r="AC1302" i="5"/>
  <c r="AD1302" i="5"/>
  <c r="AE461" i="5"/>
  <c r="AD461" i="5"/>
  <c r="AC461" i="5"/>
  <c r="AC2250" i="5"/>
  <c r="AE2250" i="5"/>
  <c r="AD2250" i="5"/>
  <c r="AC692" i="5"/>
  <c r="AE692" i="5"/>
  <c r="AD692" i="5"/>
  <c r="AE2618" i="5"/>
  <c r="AD2618" i="5"/>
  <c r="AC2618" i="5"/>
  <c r="AC2849" i="5"/>
  <c r="AE2849" i="5"/>
  <c r="AD2849" i="5"/>
  <c r="AE2110" i="5"/>
  <c r="AD2110" i="5"/>
  <c r="AC2110" i="5"/>
  <c r="AD2767" i="5"/>
  <c r="AC2767" i="5"/>
  <c r="AE2767" i="5"/>
  <c r="AB2587" i="5"/>
  <c r="AC2588" i="5"/>
  <c r="AD2588" i="5"/>
  <c r="AE2588" i="5"/>
  <c r="AE1741" i="5"/>
  <c r="AD1741" i="5"/>
  <c r="AC1741" i="5"/>
  <c r="AD566" i="5"/>
  <c r="AC566" i="5"/>
  <c r="AE566" i="5"/>
  <c r="AC2027" i="5"/>
  <c r="AE2027" i="5"/>
  <c r="AD2027" i="5"/>
  <c r="AC1450" i="5"/>
  <c r="AD1450" i="5"/>
  <c r="AE1450" i="5"/>
  <c r="AD2521" i="5"/>
  <c r="AE2521" i="5"/>
  <c r="AC2521" i="5"/>
  <c r="AD1780" i="5"/>
  <c r="AC1780" i="5"/>
  <c r="AE1780" i="5"/>
  <c r="AC1131" i="5"/>
  <c r="AD1131" i="5"/>
  <c r="AE1131" i="5"/>
  <c r="AE2230" i="5"/>
  <c r="AD2230" i="5"/>
  <c r="AC2230" i="5"/>
  <c r="AC2415" i="5"/>
  <c r="AD2415" i="5"/>
  <c r="AE2415" i="5"/>
  <c r="AD1674" i="5"/>
  <c r="AE1674" i="5"/>
  <c r="AC1674" i="5"/>
  <c r="AC578" i="5"/>
  <c r="AE578" i="5"/>
  <c r="AD578" i="5"/>
  <c r="AC559" i="5"/>
  <c r="AD559" i="5"/>
  <c r="AE559" i="5"/>
  <c r="AC2646" i="5"/>
  <c r="AE2646" i="5"/>
  <c r="AD2646" i="5"/>
  <c r="AC1066" i="5"/>
  <c r="AE1066" i="5"/>
  <c r="AD1066" i="5"/>
  <c r="AB1705" i="5"/>
  <c r="AC1706" i="5"/>
  <c r="AD1706" i="5"/>
  <c r="AE1706" i="5"/>
  <c r="AB521" i="5"/>
  <c r="AD522" i="5"/>
  <c r="AE522" i="5"/>
  <c r="AC522" i="5"/>
  <c r="AB1150" i="5"/>
  <c r="AC1151" i="5"/>
  <c r="AE1151" i="5"/>
  <c r="AD1151" i="5"/>
  <c r="AE387" i="5"/>
  <c r="AC387" i="5"/>
  <c r="AD387" i="5"/>
  <c r="AE682" i="5"/>
  <c r="AC682" i="5"/>
  <c r="AD682" i="5"/>
  <c r="AC2496" i="5"/>
  <c r="AE2496" i="5"/>
  <c r="AD2496" i="5"/>
  <c r="AD1834" i="5"/>
  <c r="AC1834" i="5"/>
  <c r="AE1834" i="5"/>
  <c r="AE1041" i="5"/>
  <c r="AC1041" i="5"/>
  <c r="AD1041" i="5"/>
  <c r="AB483" i="5"/>
  <c r="AD484" i="5"/>
  <c r="AC484" i="5"/>
  <c r="AE484" i="5"/>
  <c r="AB627" i="5"/>
  <c r="AE628" i="5"/>
  <c r="AC628" i="5"/>
  <c r="AD628" i="5"/>
  <c r="AB1106" i="5"/>
  <c r="AC1107" i="5"/>
  <c r="AD1107" i="5"/>
  <c r="AE1107" i="5"/>
  <c r="AC1958" i="5"/>
  <c r="AD1958" i="5"/>
  <c r="AE1958" i="5"/>
  <c r="AC742" i="5"/>
  <c r="AE742" i="5"/>
  <c r="AD742" i="5"/>
  <c r="AD1955" i="5"/>
  <c r="AE1955" i="5"/>
  <c r="AC1955" i="5"/>
  <c r="AC1868" i="5"/>
  <c r="AD1868" i="5"/>
  <c r="AE1868" i="5"/>
  <c r="AC835" i="5"/>
  <c r="AD835" i="5"/>
  <c r="AE835" i="5"/>
  <c r="AD2240" i="5"/>
  <c r="AE2240" i="5"/>
  <c r="AC2240" i="5"/>
  <c r="AC2702" i="5"/>
  <c r="AD2702" i="5"/>
  <c r="AE2702" i="5"/>
  <c r="AC2697" i="5"/>
  <c r="AE2697" i="5"/>
  <c r="AD2697" i="5"/>
  <c r="AB697" i="5"/>
  <c r="AE698" i="5"/>
  <c r="AC698" i="5"/>
  <c r="AD698" i="5"/>
  <c r="AC1312" i="5"/>
  <c r="AD1312" i="5"/>
  <c r="AE1312" i="5"/>
  <c r="AD1365" i="5"/>
  <c r="AC1365" i="5"/>
  <c r="AE1365" i="5"/>
  <c r="AC2105" i="5"/>
  <c r="AD2105" i="5"/>
  <c r="AE2105" i="5"/>
  <c r="AD2501" i="5"/>
  <c r="AE2501" i="5"/>
  <c r="AC2501" i="5"/>
  <c r="AC639" i="5"/>
  <c r="AD639" i="5"/>
  <c r="AE639" i="5"/>
  <c r="AC1701" i="5"/>
  <c r="AE1701" i="5"/>
  <c r="AD1701" i="5"/>
  <c r="AE1141" i="5"/>
  <c r="AD1141" i="5"/>
  <c r="AC1141" i="5"/>
  <c r="AC1243" i="5"/>
  <c r="AD1243" i="5"/>
  <c r="AE1243" i="5"/>
  <c r="AD1350" i="5"/>
  <c r="AC1350" i="5"/>
  <c r="AE1350" i="5"/>
  <c r="AC481" i="5"/>
  <c r="AD481" i="5"/>
  <c r="AE481" i="5"/>
  <c r="AB1214" i="5"/>
  <c r="AC1215" i="5"/>
  <c r="AD1215" i="5"/>
  <c r="AE1215" i="5"/>
  <c r="AB2785" i="5"/>
  <c r="AC2786" i="5"/>
  <c r="AD2786" i="5"/>
  <c r="AE2786" i="5"/>
  <c r="AD2210" i="5"/>
  <c r="AC2210" i="5"/>
  <c r="AE2210" i="5"/>
  <c r="AC2260" i="5"/>
  <c r="AD2260" i="5"/>
  <c r="AE2260" i="5"/>
  <c r="AC1716" i="5"/>
  <c r="AE1716" i="5"/>
  <c r="AD1716" i="5"/>
  <c r="AC2032" i="5"/>
  <c r="AE2032" i="5"/>
  <c r="AD2032" i="5"/>
  <c r="AC2791" i="5"/>
  <c r="AD2791" i="5"/>
  <c r="AE2791" i="5"/>
  <c r="AC952" i="5"/>
  <c r="AD952" i="5"/>
  <c r="AE952" i="5"/>
  <c r="AC2072" i="5"/>
  <c r="AE2072" i="5"/>
  <c r="AD2072" i="5"/>
  <c r="AC2309" i="5"/>
  <c r="AD2309" i="5"/>
  <c r="AE2309" i="5"/>
  <c r="AC1943" i="5"/>
  <c r="AE1943" i="5"/>
  <c r="AD1943" i="5"/>
  <c r="AD1677" i="5"/>
  <c r="AE1677" i="5"/>
  <c r="AC1677" i="5"/>
  <c r="AC2420" i="5"/>
  <c r="AD2420" i="5"/>
  <c r="AE2420" i="5"/>
  <c r="AD538" i="5"/>
  <c r="AC538" i="5"/>
  <c r="AE538" i="5"/>
  <c r="L35" i="1"/>
  <c r="L64" i="1" s="1"/>
  <c r="AD1116" i="5"/>
  <c r="AD465" i="5"/>
  <c r="AC465" i="5"/>
  <c r="AB1071" i="5"/>
  <c r="AC1072" i="5"/>
  <c r="AD1072" i="5"/>
  <c r="AE1072" i="5"/>
  <c r="AD1880" i="5"/>
  <c r="AD2638" i="5"/>
  <c r="AB2375" i="5"/>
  <c r="AC2376" i="5"/>
  <c r="AD2376" i="5"/>
  <c r="AE2376" i="5"/>
  <c r="AE1375" i="5"/>
  <c r="AE1880" i="5"/>
  <c r="AD1375" i="5"/>
  <c r="AC1375" i="5"/>
  <c r="AE1116" i="5"/>
  <c r="AE465" i="5"/>
  <c r="AC1880" i="5"/>
  <c r="AC2638" i="5"/>
  <c r="AB1373" i="5"/>
  <c r="AC1374" i="5"/>
  <c r="AE1374" i="5"/>
  <c r="AD1374" i="5"/>
  <c r="AB2636" i="5"/>
  <c r="AE2637" i="5"/>
  <c r="AC2637" i="5"/>
  <c r="AD2637" i="5"/>
  <c r="AE314" i="5"/>
  <c r="AE1073" i="5"/>
  <c r="AE600" i="5"/>
  <c r="AB1878" i="5"/>
  <c r="AD1879" i="5"/>
  <c r="AC1879" i="5"/>
  <c r="AE1879" i="5"/>
  <c r="AE2377" i="5"/>
  <c r="AC1116" i="5"/>
  <c r="AD314" i="5"/>
  <c r="AD2377" i="5"/>
  <c r="AB463" i="5"/>
  <c r="AD464" i="5"/>
  <c r="AE464" i="5"/>
  <c r="AC464" i="5"/>
  <c r="AD600" i="5"/>
  <c r="AB1114" i="5"/>
  <c r="AC1115" i="5"/>
  <c r="AD1115" i="5"/>
  <c r="AE1115" i="5"/>
  <c r="AD1073" i="5"/>
  <c r="AC314" i="5"/>
  <c r="AC2377" i="5"/>
  <c r="AC1073" i="5"/>
  <c r="AC600" i="5"/>
  <c r="AB598" i="5"/>
  <c r="AC599" i="5"/>
  <c r="AE599" i="5"/>
  <c r="AD599" i="5"/>
  <c r="AB312" i="5"/>
  <c r="AE313" i="5"/>
  <c r="AC313" i="5"/>
  <c r="AD313" i="5"/>
  <c r="AE2638" i="5"/>
  <c r="AC1376" i="5"/>
  <c r="AD1376" i="5"/>
  <c r="AE1376" i="5"/>
  <c r="AB573" i="5"/>
  <c r="AB572" i="5" s="1"/>
  <c r="AC1881" i="5"/>
  <c r="AD1881" i="5"/>
  <c r="AE1881" i="5"/>
  <c r="AC466" i="5"/>
  <c r="AD466" i="5"/>
  <c r="AE466" i="5"/>
  <c r="AC315" i="5"/>
  <c r="AD315" i="5"/>
  <c r="AE315" i="5"/>
  <c r="AC2378" i="5"/>
  <c r="AD2378" i="5"/>
  <c r="AE2378" i="5"/>
  <c r="AC1074" i="5"/>
  <c r="AD1074" i="5"/>
  <c r="AE1074" i="5"/>
  <c r="AC601" i="5"/>
  <c r="AD601" i="5"/>
  <c r="AE601" i="5"/>
  <c r="AC1117" i="5"/>
  <c r="AD1117" i="5"/>
  <c r="AE1117" i="5"/>
  <c r="AC2639" i="5"/>
  <c r="AD2639" i="5"/>
  <c r="AE2639" i="5"/>
  <c r="L26" i="1"/>
  <c r="L39" i="1" s="1"/>
  <c r="K39" i="1"/>
  <c r="K41" i="1" s="1"/>
  <c r="K24" i="1"/>
  <c r="K29" i="1" s="1"/>
  <c r="L27" i="1"/>
  <c r="L21" i="1"/>
  <c r="L34" i="1" s="1"/>
  <c r="L63" i="1" s="1"/>
  <c r="AE697" i="5" l="1"/>
  <c r="AD697" i="5"/>
  <c r="AC697" i="5"/>
  <c r="AE627" i="5"/>
  <c r="AC627" i="5"/>
  <c r="AB626" i="5"/>
  <c r="AD627" i="5"/>
  <c r="AC563" i="5"/>
  <c r="AE563" i="5"/>
  <c r="AD563" i="5"/>
  <c r="AB562" i="5"/>
  <c r="AC2574" i="5"/>
  <c r="AD2574" i="5"/>
  <c r="AE2574" i="5"/>
  <c r="AE1111" i="5"/>
  <c r="AD1111" i="5"/>
  <c r="AC1111" i="5"/>
  <c r="AC2244" i="5"/>
  <c r="AD2244" i="5"/>
  <c r="AE2244" i="5"/>
  <c r="AC2737" i="5"/>
  <c r="AD2737" i="5"/>
  <c r="AE2737" i="5"/>
  <c r="AE2163" i="5"/>
  <c r="AC2163" i="5"/>
  <c r="AD2163" i="5"/>
  <c r="AC1858" i="5"/>
  <c r="AD1858" i="5"/>
  <c r="AE1858" i="5"/>
  <c r="AE2284" i="5"/>
  <c r="AD2284" i="5"/>
  <c r="AC2284" i="5"/>
  <c r="AE864" i="5"/>
  <c r="AC864" i="5"/>
  <c r="AD864" i="5"/>
  <c r="AC2747" i="5"/>
  <c r="AE2747" i="5"/>
  <c r="AD2747" i="5"/>
  <c r="AC1906" i="5"/>
  <c r="AD1906" i="5"/>
  <c r="AE1906" i="5"/>
  <c r="AC2785" i="5"/>
  <c r="AD2785" i="5"/>
  <c r="AE2785" i="5"/>
  <c r="AE2830" i="5"/>
  <c r="AC2830" i="5"/>
  <c r="AD2830" i="5"/>
  <c r="AE637" i="5"/>
  <c r="AC637" i="5"/>
  <c r="AD637" i="5"/>
  <c r="AB636" i="5"/>
  <c r="AC2727" i="5"/>
  <c r="AE2727" i="5"/>
  <c r="AD2727" i="5"/>
  <c r="AE2777" i="5"/>
  <c r="AD2777" i="5"/>
  <c r="AC2777" i="5"/>
  <c r="AC1454" i="5"/>
  <c r="AE1454" i="5"/>
  <c r="AD1454" i="5"/>
  <c r="AC2525" i="5"/>
  <c r="AE2525" i="5"/>
  <c r="AD2525" i="5"/>
  <c r="AB520" i="5"/>
  <c r="AE521" i="5"/>
  <c r="AD521" i="5"/>
  <c r="AC521" i="5"/>
  <c r="AE2342" i="5"/>
  <c r="AD2342" i="5"/>
  <c r="AC2342" i="5"/>
  <c r="AD1098" i="5"/>
  <c r="AC1098" i="5"/>
  <c r="AE1098" i="5"/>
  <c r="AE1849" i="5"/>
  <c r="AD1849" i="5"/>
  <c r="AC1849" i="5"/>
  <c r="AE1106" i="5"/>
  <c r="AC1106" i="5"/>
  <c r="AD1106" i="5"/>
  <c r="AE483" i="5"/>
  <c r="AD483" i="5"/>
  <c r="AC483" i="5"/>
  <c r="AE1639" i="5"/>
  <c r="AD1639" i="5"/>
  <c r="AC1639" i="5"/>
  <c r="AD732" i="5"/>
  <c r="AC732" i="5"/>
  <c r="AE732" i="5"/>
  <c r="AE1873" i="5"/>
  <c r="AD1873" i="5"/>
  <c r="AC1873" i="5"/>
  <c r="AC2445" i="5"/>
  <c r="AD2445" i="5"/>
  <c r="AE2445" i="5"/>
  <c r="AC1814" i="5"/>
  <c r="AD1814" i="5"/>
  <c r="AE1814" i="5"/>
  <c r="AC2587" i="5"/>
  <c r="AD2587" i="5"/>
  <c r="AE2587" i="5"/>
  <c r="AC533" i="5"/>
  <c r="AD533" i="5"/>
  <c r="AE533" i="5"/>
  <c r="AB532" i="5"/>
  <c r="AC68" i="5"/>
  <c r="AE68" i="5"/>
  <c r="AD68" i="5"/>
  <c r="AE1146" i="5"/>
  <c r="AD1146" i="5"/>
  <c r="AC1146" i="5"/>
  <c r="AE435" i="5"/>
  <c r="AC435" i="5"/>
  <c r="AD435" i="5"/>
  <c r="AC1760" i="5"/>
  <c r="AD1760" i="5"/>
  <c r="AE1760" i="5"/>
  <c r="AC867" i="5"/>
  <c r="AD867" i="5"/>
  <c r="AE867" i="5"/>
  <c r="AE1214" i="5"/>
  <c r="AC1214" i="5"/>
  <c r="AD1214" i="5"/>
  <c r="AB640" i="5"/>
  <c r="AD641" i="5"/>
  <c r="AC641" i="5"/>
  <c r="AE641" i="5"/>
  <c r="AB547" i="5"/>
  <c r="AC548" i="5"/>
  <c r="AD548" i="5"/>
  <c r="AE548" i="5"/>
  <c r="AB616" i="5"/>
  <c r="AC617" i="5"/>
  <c r="AD617" i="5"/>
  <c r="AE617" i="5"/>
  <c r="AC2003" i="5"/>
  <c r="AD2003" i="5"/>
  <c r="AE2003" i="5"/>
  <c r="AC1150" i="5"/>
  <c r="AE1150" i="5"/>
  <c r="AD1150" i="5"/>
  <c r="AC1705" i="5"/>
  <c r="AD1705" i="5"/>
  <c r="AE1705" i="5"/>
  <c r="AE2732" i="5"/>
  <c r="AD2732" i="5"/>
  <c r="AC2732" i="5"/>
  <c r="AD2694" i="5"/>
  <c r="AE2694" i="5"/>
  <c r="AC2694" i="5"/>
  <c r="L30" i="1"/>
  <c r="K95" i="1"/>
  <c r="K88" i="1"/>
  <c r="AC1071" i="5"/>
  <c r="AD1071" i="5"/>
  <c r="AE1071" i="5"/>
  <c r="AC572" i="5"/>
  <c r="AE572" i="5"/>
  <c r="AD572" i="5"/>
  <c r="AB571" i="5"/>
  <c r="AE312" i="5"/>
  <c r="AC312" i="5"/>
  <c r="AD312" i="5"/>
  <c r="AC598" i="5"/>
  <c r="AD598" i="5"/>
  <c r="AE598" i="5"/>
  <c r="AC2636" i="5"/>
  <c r="AD2636" i="5"/>
  <c r="AE2636" i="5"/>
  <c r="AC2375" i="5"/>
  <c r="AD2375" i="5"/>
  <c r="AE2375" i="5"/>
  <c r="AC463" i="5"/>
  <c r="AD463" i="5"/>
  <c r="AE463" i="5"/>
  <c r="AC1878" i="5"/>
  <c r="AD1878" i="5"/>
  <c r="AE1878" i="5"/>
  <c r="AD1114" i="5"/>
  <c r="AE1114" i="5"/>
  <c r="AC1114" i="5"/>
  <c r="AC1373" i="5"/>
  <c r="AD1373" i="5"/>
  <c r="AE1373" i="5"/>
  <c r="AB66" i="5"/>
  <c r="AB65" i="5" s="1"/>
  <c r="AB64" i="5" s="1"/>
  <c r="AB1629" i="5"/>
  <c r="AB1628" i="5" s="1"/>
  <c r="AB1627" i="5" s="1"/>
  <c r="AC573" i="5"/>
  <c r="AD573" i="5"/>
  <c r="AE573" i="5"/>
  <c r="L28" i="1"/>
  <c r="L40" i="1"/>
  <c r="K37" i="1"/>
  <c r="K43" i="1" s="1"/>
  <c r="L24" i="1"/>
  <c r="G12" i="1"/>
  <c r="D13" i="1"/>
  <c r="D14" i="1"/>
  <c r="D15" i="1"/>
  <c r="D16" i="1"/>
  <c r="D12" i="1"/>
  <c r="I228" i="1"/>
  <c r="P11" i="3" s="1"/>
  <c r="P8" i="3"/>
  <c r="O8" i="3"/>
  <c r="N8" i="3"/>
  <c r="L8" i="3"/>
  <c r="M8" i="3"/>
  <c r="K8" i="3"/>
  <c r="D169" i="1"/>
  <c r="D168" i="1"/>
  <c r="D166" i="1"/>
  <c r="L131" i="1"/>
  <c r="L168" i="1" s="1"/>
  <c r="AB531" i="5" l="1"/>
  <c r="AC532" i="5"/>
  <c r="AD532" i="5"/>
  <c r="AE532" i="5"/>
  <c r="AD520" i="5"/>
  <c r="AB519" i="5"/>
  <c r="AC520" i="5"/>
  <c r="AE520" i="5"/>
  <c r="AC547" i="5"/>
  <c r="AD547" i="5"/>
  <c r="AE547" i="5"/>
  <c r="AB546" i="5"/>
  <c r="AC626" i="5"/>
  <c r="AD626" i="5"/>
  <c r="AE626" i="5"/>
  <c r="AD616" i="5"/>
  <c r="AE616" i="5"/>
  <c r="AC616" i="5"/>
  <c r="AC640" i="5"/>
  <c r="AE640" i="5"/>
  <c r="AD640" i="5"/>
  <c r="AE636" i="5"/>
  <c r="AC636" i="5"/>
  <c r="AD636" i="5"/>
  <c r="AE562" i="5"/>
  <c r="AC562" i="5"/>
  <c r="AD562" i="5"/>
  <c r="AB561" i="5"/>
  <c r="K86" i="1"/>
  <c r="K81" i="1"/>
  <c r="K90" i="1"/>
  <c r="AB1626" i="5"/>
  <c r="AD1627" i="5"/>
  <c r="AE1627" i="5"/>
  <c r="AC1627" i="5"/>
  <c r="AB570" i="5"/>
  <c r="AC571" i="5"/>
  <c r="AD571" i="5"/>
  <c r="AE571" i="5"/>
  <c r="AE65" i="5"/>
  <c r="AD65" i="5"/>
  <c r="AC65" i="5"/>
  <c r="AB63" i="5"/>
  <c r="AE64" i="5"/>
  <c r="AD64" i="5"/>
  <c r="AC64" i="5"/>
  <c r="AC1628" i="5"/>
  <c r="AE1628" i="5"/>
  <c r="AD1628" i="5"/>
  <c r="AC1629" i="5"/>
  <c r="AD1629" i="5"/>
  <c r="AE1629" i="5"/>
  <c r="AC66" i="5"/>
  <c r="AD66" i="5"/>
  <c r="AE66" i="5"/>
  <c r="L29" i="1"/>
  <c r="W152" i="1" s="1"/>
  <c r="L41" i="1"/>
  <c r="L69" i="1"/>
  <c r="V152" i="1"/>
  <c r="V151" i="1"/>
  <c r="V161" i="1" s="1"/>
  <c r="V150" i="1"/>
  <c r="V160" i="1" s="1"/>
  <c r="I101" i="1"/>
  <c r="H101" i="1"/>
  <c r="G101" i="1"/>
  <c r="E101" i="1"/>
  <c r="D101" i="1"/>
  <c r="V162" i="1" l="1"/>
  <c r="K133" i="1" s="1"/>
  <c r="AE519" i="5"/>
  <c r="AC519" i="5"/>
  <c r="AD519" i="5"/>
  <c r="AC546" i="5"/>
  <c r="AD546" i="5"/>
  <c r="AE546" i="5"/>
  <c r="AE561" i="5"/>
  <c r="AC561" i="5"/>
  <c r="AD561" i="5"/>
  <c r="AD531" i="5"/>
  <c r="AE531" i="5"/>
  <c r="AC531" i="5"/>
  <c r="AD570" i="5"/>
  <c r="AC570" i="5"/>
  <c r="AE570" i="5"/>
  <c r="AB62" i="5"/>
  <c r="AD63" i="5"/>
  <c r="AE63" i="5"/>
  <c r="AC63" i="5"/>
  <c r="AB1625" i="5"/>
  <c r="AE1626" i="5"/>
  <c r="AC1626" i="5"/>
  <c r="AD1626" i="5"/>
  <c r="W150" i="1"/>
  <c r="W160" i="1" s="1"/>
  <c r="L88" i="1"/>
  <c r="L123" i="1" s="1"/>
  <c r="W151" i="1"/>
  <c r="W161" i="1" s="1"/>
  <c r="W159" i="1"/>
  <c r="L90" i="1"/>
  <c r="L124" i="1" s="1"/>
  <c r="I127" i="1"/>
  <c r="I146" i="1" s="1"/>
  <c r="G127" i="1"/>
  <c r="F127" i="1"/>
  <c r="E127" i="1"/>
  <c r="H127" i="1"/>
  <c r="AB1624" i="5" l="1"/>
  <c r="AC1625" i="5"/>
  <c r="AD1625" i="5"/>
  <c r="AE1625" i="5"/>
  <c r="AB61" i="5"/>
  <c r="AC62" i="5"/>
  <c r="AD62" i="5"/>
  <c r="AE62" i="5"/>
  <c r="W162" i="1"/>
  <c r="L133" i="1" s="1"/>
  <c r="J58" i="1"/>
  <c r="W49" i="1" s="1"/>
  <c r="W50" i="1" s="1"/>
  <c r="I48" i="1"/>
  <c r="L166" i="1" l="1"/>
  <c r="I57" i="1"/>
  <c r="AC1624" i="5"/>
  <c r="AD1624" i="5"/>
  <c r="AE1624" i="5"/>
  <c r="AE61" i="5"/>
  <c r="AC61" i="5"/>
  <c r="AD61" i="5"/>
  <c r="J134" i="1"/>
  <c r="W55" i="1"/>
  <c r="J59" i="1"/>
  <c r="E76" i="1"/>
  <c r="F76" i="1"/>
  <c r="H76" i="1"/>
  <c r="H73" i="1" l="1"/>
  <c r="F73" i="1"/>
  <c r="I73" i="1"/>
  <c r="G73" i="1"/>
  <c r="E73" i="1"/>
  <c r="D73" i="1"/>
  <c r="Q12" i="3" l="1"/>
  <c r="K132" i="1" l="1"/>
  <c r="L132" i="1" s="1"/>
  <c r="L169" i="1" s="1"/>
  <c r="O9" i="3" l="1"/>
  <c r="L13" i="3"/>
  <c r="I51" i="1" l="1"/>
  <c r="I50" i="1"/>
  <c r="I49" i="1" s="1"/>
  <c r="I52" i="1" l="1"/>
  <c r="V49" i="1"/>
  <c r="V50" i="1" s="1"/>
  <c r="CX47" i="1" a="1"/>
  <c r="CX47" i="1" s="1"/>
  <c r="K188" i="1"/>
  <c r="J139" i="1"/>
  <c r="K139" i="1" s="1"/>
  <c r="L139" i="1" s="1"/>
  <c r="L188" i="1" l="1"/>
  <c r="I12" i="1"/>
  <c r="H12" i="1"/>
  <c r="I16" i="1"/>
  <c r="H16" i="1"/>
  <c r="I15" i="1"/>
  <c r="H15" i="1"/>
  <c r="I14" i="1"/>
  <c r="H14" i="1"/>
  <c r="I13" i="1"/>
  <c r="H13" i="1"/>
  <c r="G16" i="1"/>
  <c r="F16" i="1"/>
  <c r="G15" i="1"/>
  <c r="F15" i="1"/>
  <c r="G14" i="1"/>
  <c r="F14" i="1"/>
  <c r="G13" i="1"/>
  <c r="F13" i="1"/>
  <c r="F12" i="1"/>
  <c r="E16" i="1"/>
  <c r="E15" i="1"/>
  <c r="E14" i="1"/>
  <c r="E13" i="1"/>
  <c r="E12" i="1"/>
  <c r="P12" i="3"/>
  <c r="O12" i="3"/>
  <c r="N12" i="3"/>
  <c r="M12" i="3"/>
  <c r="L12" i="3"/>
  <c r="K12" i="3"/>
  <c r="P9" i="3"/>
  <c r="K13" i="3"/>
  <c r="M13" i="3"/>
  <c r="N13" i="3"/>
  <c r="O13" i="3"/>
  <c r="P13" i="3"/>
  <c r="E221" i="1" l="1"/>
  <c r="L4" i="3" s="1"/>
  <c r="F221" i="1"/>
  <c r="M4" i="3" s="1"/>
  <c r="G221" i="1"/>
  <c r="N4" i="3" s="1"/>
  <c r="H221" i="1"/>
  <c r="O4" i="3" s="1"/>
  <c r="I221" i="1"/>
  <c r="P4" i="3" s="1"/>
  <c r="D221" i="1"/>
  <c r="K4" i="3" s="1"/>
  <c r="L37" i="1" l="1"/>
  <c r="L43" i="1" s="1"/>
  <c r="Q13" i="3"/>
  <c r="Q11" i="3"/>
  <c r="J74" i="1" l="1"/>
  <c r="J76" i="1" s="1"/>
  <c r="J190" i="1"/>
  <c r="J197" i="1" s="1"/>
  <c r="J53" i="1" l="1"/>
  <c r="K53" i="1" s="1"/>
  <c r="L53" i="1" s="1"/>
  <c r="Q8" i="3" l="1"/>
  <c r="I167" i="1"/>
  <c r="H167" i="1"/>
  <c r="G167" i="1"/>
  <c r="F167" i="1"/>
  <c r="E167" i="1"/>
  <c r="J135" i="1" l="1"/>
  <c r="J141" i="1" s="1"/>
  <c r="D148" i="1"/>
  <c r="E141" i="1"/>
  <c r="E148" i="1" s="1"/>
  <c r="F141" i="1"/>
  <c r="F148" i="1" s="1"/>
  <c r="G141" i="1"/>
  <c r="G148" i="1" s="1"/>
  <c r="H141" i="1"/>
  <c r="H148" i="1" s="1"/>
  <c r="I141" i="1"/>
  <c r="I148" i="1" s="1"/>
  <c r="E166" i="1"/>
  <c r="F166" i="1"/>
  <c r="H166" i="1"/>
  <c r="I166" i="1"/>
  <c r="E168" i="1"/>
  <c r="F168" i="1"/>
  <c r="G168" i="1"/>
  <c r="H168" i="1"/>
  <c r="I168" i="1"/>
  <c r="E169" i="1"/>
  <c r="F169" i="1"/>
  <c r="G169" i="1"/>
  <c r="H169" i="1"/>
  <c r="I169" i="1"/>
  <c r="K195" i="1"/>
  <c r="L195" i="1" s="1"/>
  <c r="D197" i="1"/>
  <c r="D224" i="1" s="1"/>
  <c r="K7" i="3" s="1"/>
  <c r="E197" i="1"/>
  <c r="E224" i="1" s="1"/>
  <c r="L7" i="3" s="1"/>
  <c r="F197" i="1"/>
  <c r="F224" i="1" s="1"/>
  <c r="M7" i="3" s="1"/>
  <c r="G197" i="1"/>
  <c r="G224" i="1" s="1"/>
  <c r="N7" i="3" s="1"/>
  <c r="H197" i="1"/>
  <c r="H224" i="1" s="1"/>
  <c r="O7" i="3" s="1"/>
  <c r="I197" i="1"/>
  <c r="I224" i="1" s="1"/>
  <c r="P7" i="3" s="1"/>
  <c r="K9" i="3"/>
  <c r="L9" i="3"/>
  <c r="M9" i="3"/>
  <c r="N9" i="3"/>
  <c r="D228" i="1"/>
  <c r="K11" i="3" s="1"/>
  <c r="E228" i="1"/>
  <c r="L11" i="3" s="1"/>
  <c r="F228" i="1"/>
  <c r="M11" i="3" s="1"/>
  <c r="G228" i="1"/>
  <c r="N11" i="3" s="1"/>
  <c r="O11" i="3"/>
  <c r="K135" i="1" l="1"/>
  <c r="L135" i="1" s="1"/>
  <c r="J168" i="1"/>
  <c r="K169" i="1"/>
  <c r="J169" i="1"/>
  <c r="H146" i="1"/>
  <c r="H151" i="1" s="1"/>
  <c r="Q9" i="3"/>
  <c r="G146" i="1"/>
  <c r="G165" i="1" s="1"/>
  <c r="G170" i="1" s="1"/>
  <c r="F146" i="1"/>
  <c r="F151" i="1" s="1"/>
  <c r="D146" i="1"/>
  <c r="E146" i="1"/>
  <c r="K168" i="1" l="1"/>
  <c r="G151" i="1"/>
  <c r="G155" i="1" s="1"/>
  <c r="G158" i="1" s="1"/>
  <c r="G161" i="1" s="1"/>
  <c r="G160" i="1" s="1"/>
  <c r="F165" i="1"/>
  <c r="F170" i="1" s="1"/>
  <c r="H165" i="1"/>
  <c r="H170" i="1" s="1"/>
  <c r="H149" i="1"/>
  <c r="F149" i="1"/>
  <c r="G149" i="1"/>
  <c r="E151" i="1"/>
  <c r="E155" i="1" s="1"/>
  <c r="E158" i="1" s="1"/>
  <c r="E161" i="1" s="1"/>
  <c r="E165" i="1"/>
  <c r="E170" i="1" s="1"/>
  <c r="E149" i="1"/>
  <c r="I149" i="1"/>
  <c r="I165" i="1"/>
  <c r="I170" i="1" s="1"/>
  <c r="I151" i="1"/>
  <c r="I155" i="1" s="1"/>
  <c r="I158" i="1" s="1"/>
  <c r="I161" i="1" s="1"/>
  <c r="I222" i="1" s="1"/>
  <c r="P5" i="3" s="1"/>
  <c r="D149" i="1"/>
  <c r="D165" i="1"/>
  <c r="D170" i="1" s="1"/>
  <c r="D151" i="1"/>
  <c r="D155" i="1" s="1"/>
  <c r="D158" i="1" s="1"/>
  <c r="D161" i="1" s="1"/>
  <c r="G222" i="1" l="1"/>
  <c r="E160" i="1"/>
  <c r="E222" i="1"/>
  <c r="I160" i="1"/>
  <c r="I223" i="1"/>
  <c r="D222" i="1"/>
  <c r="D160" i="1"/>
  <c r="D223" i="1" l="1"/>
  <c r="K6" i="3" s="1"/>
  <c r="K5" i="3"/>
  <c r="I227" i="1"/>
  <c r="P6" i="3"/>
  <c r="E223" i="1"/>
  <c r="L6" i="3" s="1"/>
  <c r="L5" i="3"/>
  <c r="G223" i="1"/>
  <c r="N6" i="3" s="1"/>
  <c r="N5" i="3"/>
  <c r="I241" i="1"/>
  <c r="E241" i="1" l="1"/>
  <c r="D227" i="1"/>
  <c r="D231" i="1" s="1"/>
  <c r="D237" i="1" s="1"/>
  <c r="D241" i="1"/>
  <c r="E227" i="1"/>
  <c r="E231" i="1" s="1"/>
  <c r="I231" i="1"/>
  <c r="K237" i="1" s="1"/>
  <c r="L237" i="1" s="1"/>
  <c r="P10" i="3"/>
  <c r="G241" i="1"/>
  <c r="G227" i="1"/>
  <c r="J224" i="1"/>
  <c r="Q7" i="3" s="1"/>
  <c r="L10" i="3" l="1"/>
  <c r="L14" i="3"/>
  <c r="E237" i="1"/>
  <c r="K14" i="3"/>
  <c r="D234" i="1"/>
  <c r="K17" i="3" s="1"/>
  <c r="K10" i="3"/>
  <c r="G231" i="1"/>
  <c r="N10" i="3"/>
  <c r="I234" i="1"/>
  <c r="P17" i="3" s="1"/>
  <c r="P14" i="3"/>
  <c r="E234" i="1"/>
  <c r="L17" i="3" s="1"/>
  <c r="D242" i="1" l="1"/>
  <c r="D236" i="1"/>
  <c r="K19" i="3" s="1"/>
  <c r="E236" i="1"/>
  <c r="L19" i="3" s="1"/>
  <c r="E242" i="1"/>
  <c r="I242" i="1"/>
  <c r="I236" i="1"/>
  <c r="P19" i="3" s="1"/>
  <c r="N14" i="3"/>
  <c r="G234" i="1"/>
  <c r="J167" i="1"/>
  <c r="G236" i="1" l="1"/>
  <c r="N19" i="3" s="1"/>
  <c r="N17" i="3"/>
  <c r="G242" i="1"/>
  <c r="F155" i="1"/>
  <c r="F158" i="1" l="1"/>
  <c r="F161" i="1" s="1"/>
  <c r="F222" i="1" l="1"/>
  <c r="F160" i="1"/>
  <c r="H155" i="1"/>
  <c r="H158" i="1" s="1"/>
  <c r="H161" i="1" s="1"/>
  <c r="H222" i="1" s="1"/>
  <c r="O5" i="3" s="1"/>
  <c r="F223" i="1" l="1"/>
  <c r="M6" i="3" s="1"/>
  <c r="M5" i="3"/>
  <c r="H160" i="1"/>
  <c r="F227" i="1" l="1"/>
  <c r="M10" i="3" s="1"/>
  <c r="F241" i="1"/>
  <c r="H223" i="1"/>
  <c r="O6" i="3" s="1"/>
  <c r="F231" i="1" l="1"/>
  <c r="M14" i="3" s="1"/>
  <c r="H241" i="1"/>
  <c r="H227" i="1"/>
  <c r="O10" i="3" s="1"/>
  <c r="F234" i="1" l="1"/>
  <c r="M17" i="3" s="1"/>
  <c r="H231" i="1"/>
  <c r="O14" i="3" s="1"/>
  <c r="F236" i="1" l="1"/>
  <c r="M19" i="3" s="1"/>
  <c r="F242" i="1"/>
  <c r="H234" i="1"/>
  <c r="O17" i="3" s="1"/>
  <c r="H236" i="1" l="1"/>
  <c r="O19" i="3" s="1"/>
  <c r="H242" i="1"/>
  <c r="J166" i="1" l="1"/>
  <c r="J148" i="1"/>
  <c r="J221" i="1"/>
  <c r="Q4" i="3" s="1"/>
  <c r="K112" i="1" l="1"/>
  <c r="K142" i="1"/>
  <c r="K58" i="1"/>
  <c r="W124" i="1"/>
  <c r="K107" i="1" l="1"/>
  <c r="K202" i="1"/>
  <c r="K226" i="1" s="1"/>
  <c r="R9" i="3" s="1"/>
  <c r="K245" i="1"/>
  <c r="K109" i="1"/>
  <c r="X55" i="1"/>
  <c r="X53" i="1" s="1"/>
  <c r="K134" i="1"/>
  <c r="K190" i="1"/>
  <c r="L134" i="1" l="1"/>
  <c r="K141" i="1"/>
  <c r="K148" i="1" s="1"/>
  <c r="K124" i="1"/>
  <c r="W121" i="1"/>
  <c r="K50" i="1"/>
  <c r="X54" i="1"/>
  <c r="K55" i="1" s="1"/>
  <c r="K123" i="1"/>
  <c r="W119" i="1"/>
  <c r="K166" i="1"/>
  <c r="K189" i="1"/>
  <c r="L189" i="1" s="1"/>
  <c r="K167" i="1"/>
  <c r="L190" i="1"/>
  <c r="K51" i="1" l="1"/>
  <c r="K65" i="1" s="1"/>
  <c r="K48" i="1"/>
  <c r="K56" i="1" s="1"/>
  <c r="L167" i="1"/>
  <c r="L141" i="1"/>
  <c r="L148" i="1" s="1"/>
  <c r="K64" i="1"/>
  <c r="K197" i="1"/>
  <c r="K224" i="1" s="1"/>
  <c r="R7" i="3" s="1"/>
  <c r="L197" i="1"/>
  <c r="L224" i="1" s="1"/>
  <c r="S7" i="3" s="1"/>
  <c r="K63" i="1" l="1"/>
  <c r="K69" i="1"/>
  <c r="L66" i="1" l="1"/>
  <c r="K66" i="1"/>
  <c r="AB3824" i="5" l="1"/>
  <c r="AB3823" i="5" s="1"/>
  <c r="AB3822" i="5" s="1"/>
  <c r="AD3823" i="5" l="1"/>
  <c r="AE3823" i="5"/>
  <c r="AC3823" i="5"/>
  <c r="AB3821" i="5"/>
  <c r="AC3822" i="5"/>
  <c r="AE3822" i="5"/>
  <c r="AD3822" i="5"/>
  <c r="AC3824" i="5"/>
  <c r="AD3824" i="5"/>
  <c r="AE3824" i="5"/>
  <c r="AB3820" i="5" l="1"/>
  <c r="AC3821" i="5"/>
  <c r="AE3821" i="5"/>
  <c r="AD3821" i="5"/>
  <c r="AB3819" i="5" l="1"/>
  <c r="AC3820" i="5"/>
  <c r="AE3820" i="5"/>
  <c r="AD3820" i="5"/>
  <c r="AB3818" i="5" l="1"/>
  <c r="AC3819" i="5"/>
  <c r="AE3819" i="5"/>
  <c r="AD3819" i="5"/>
  <c r="AB3817" i="5" l="1"/>
  <c r="AC3818" i="5"/>
  <c r="AE3818" i="5"/>
  <c r="AD3818" i="5"/>
  <c r="AB3816" i="5" l="1"/>
  <c r="AC3817" i="5"/>
  <c r="AE3817" i="5"/>
  <c r="AD3817" i="5"/>
  <c r="AB3815" i="5" l="1"/>
  <c r="AC3816" i="5"/>
  <c r="AE3816" i="5"/>
  <c r="AD3816" i="5"/>
  <c r="AB3814" i="5" l="1"/>
  <c r="AC3815" i="5"/>
  <c r="AE3815" i="5"/>
  <c r="AD3815" i="5"/>
  <c r="AB3813" i="5" l="1"/>
  <c r="AC3814" i="5"/>
  <c r="AE3814" i="5"/>
  <c r="AD3814" i="5"/>
  <c r="AB3812" i="5" l="1"/>
  <c r="AC3813" i="5"/>
  <c r="AE3813" i="5"/>
  <c r="AD3813" i="5"/>
  <c r="AB3811" i="5" l="1"/>
  <c r="AC3812" i="5"/>
  <c r="AE3812" i="5"/>
  <c r="AD3812" i="5"/>
  <c r="AB3810" i="5" l="1"/>
  <c r="AC3811" i="5"/>
  <c r="AE3811" i="5"/>
  <c r="AD3811" i="5"/>
  <c r="AB3809" i="5" l="1"/>
  <c r="AC3810" i="5"/>
  <c r="AE3810" i="5"/>
  <c r="AD3810" i="5"/>
  <c r="AB3808" i="5" l="1"/>
  <c r="AC3809" i="5"/>
  <c r="AE3809" i="5"/>
  <c r="AD3809" i="5"/>
  <c r="AB3807" i="5" l="1"/>
  <c r="AC3808" i="5"/>
  <c r="AE3808" i="5"/>
  <c r="AD3808" i="5"/>
  <c r="AB3806" i="5" l="1"/>
  <c r="AC3807" i="5"/>
  <c r="AE3807" i="5"/>
  <c r="AD3807" i="5"/>
  <c r="AB3805" i="5" l="1"/>
  <c r="AC3806" i="5"/>
  <c r="AE3806" i="5"/>
  <c r="AD3806" i="5"/>
  <c r="AB3804" i="5" l="1"/>
  <c r="AC3805" i="5"/>
  <c r="AE3805" i="5"/>
  <c r="AD3805" i="5"/>
  <c r="AB3803" i="5" l="1"/>
  <c r="AC3804" i="5"/>
  <c r="AE3804" i="5"/>
  <c r="AD3804" i="5"/>
  <c r="AB3802" i="5" l="1"/>
  <c r="AC3803" i="5"/>
  <c r="AE3803" i="5"/>
  <c r="AD3803" i="5"/>
  <c r="AB3801" i="5" l="1"/>
  <c r="AC3802" i="5"/>
  <c r="AE3802" i="5"/>
  <c r="AD3802" i="5"/>
  <c r="AB3800" i="5" l="1"/>
  <c r="AC3801" i="5"/>
  <c r="AE3801" i="5"/>
  <c r="AD3801" i="5"/>
  <c r="AB3799" i="5" l="1"/>
  <c r="AC3800" i="5"/>
  <c r="AE3800" i="5"/>
  <c r="AD3800" i="5"/>
  <c r="AB3798" i="5" l="1"/>
  <c r="AC3799" i="5"/>
  <c r="AE3799" i="5"/>
  <c r="AD3799" i="5"/>
  <c r="AB3797" i="5" l="1"/>
  <c r="AC3798" i="5"/>
  <c r="AD3798" i="5"/>
  <c r="AE3798" i="5"/>
  <c r="AB3796" i="5" l="1"/>
  <c r="AC3797" i="5"/>
  <c r="AE3797" i="5"/>
  <c r="AD3797" i="5"/>
  <c r="AB3795" i="5" l="1"/>
  <c r="AC3796" i="5"/>
  <c r="AE3796" i="5"/>
  <c r="AD3796" i="5"/>
  <c r="AB3794" i="5" l="1"/>
  <c r="AC3795" i="5"/>
  <c r="AE3795" i="5"/>
  <c r="AD3795" i="5"/>
  <c r="AB3793" i="5" l="1"/>
  <c r="AC3794" i="5"/>
  <c r="AE3794" i="5"/>
  <c r="AD3794" i="5"/>
  <c r="AB3792" i="5" l="1"/>
  <c r="AC3793" i="5"/>
  <c r="AE3793" i="5"/>
  <c r="AD3793" i="5"/>
  <c r="AB3791" i="5" l="1"/>
  <c r="AC3792" i="5"/>
  <c r="AE3792" i="5"/>
  <c r="AD3792" i="5"/>
  <c r="AB3790" i="5" l="1"/>
  <c r="AC3791" i="5"/>
  <c r="AE3791" i="5"/>
  <c r="AD3791" i="5"/>
  <c r="AB3789" i="5" l="1"/>
  <c r="AC3790" i="5"/>
  <c r="AE3790" i="5"/>
  <c r="AD3790" i="5"/>
  <c r="AB3788" i="5" l="1"/>
  <c r="AC3789" i="5"/>
  <c r="AE3789" i="5"/>
  <c r="AD3789" i="5"/>
  <c r="AB3787" i="5" l="1"/>
  <c r="AC3788" i="5"/>
  <c r="AE3788" i="5"/>
  <c r="AD3788" i="5"/>
  <c r="AB3786" i="5" l="1"/>
  <c r="AC3787" i="5"/>
  <c r="AE3787" i="5"/>
  <c r="AD3787" i="5"/>
  <c r="AB3785" i="5" l="1"/>
  <c r="AC3786" i="5"/>
  <c r="AE3786" i="5"/>
  <c r="AD3786" i="5"/>
  <c r="AB3784" i="5" l="1"/>
  <c r="AC3785" i="5"/>
  <c r="AE3785" i="5"/>
  <c r="AD3785" i="5"/>
  <c r="AB3783" i="5" l="1"/>
  <c r="AC3784" i="5"/>
  <c r="AE3784" i="5"/>
  <c r="AD3784" i="5"/>
  <c r="AB3782" i="5" l="1"/>
  <c r="AC3783" i="5"/>
  <c r="AE3783" i="5"/>
  <c r="AD3783" i="5"/>
  <c r="AB3781" i="5" l="1"/>
  <c r="AC3782" i="5"/>
  <c r="AE3782" i="5"/>
  <c r="AD3782" i="5"/>
  <c r="AB3780" i="5" l="1"/>
  <c r="AC3781" i="5"/>
  <c r="AE3781" i="5"/>
  <c r="AD3781" i="5"/>
  <c r="AB3779" i="5" l="1"/>
  <c r="AC3780" i="5"/>
  <c r="AE3780" i="5"/>
  <c r="AD3780" i="5"/>
  <c r="AB3778" i="5" l="1"/>
  <c r="AC3779" i="5"/>
  <c r="AE3779" i="5"/>
  <c r="AD3779" i="5"/>
  <c r="AB3777" i="5" l="1"/>
  <c r="AC3778" i="5"/>
  <c r="AE3778" i="5"/>
  <c r="AD3778" i="5"/>
  <c r="AB3776" i="5" l="1"/>
  <c r="AC3777" i="5"/>
  <c r="AE3777" i="5"/>
  <c r="AD3777" i="5"/>
  <c r="AB3775" i="5" l="1"/>
  <c r="AC3776" i="5"/>
  <c r="AE3776" i="5"/>
  <c r="AD3776" i="5"/>
  <c r="AB3774" i="5" l="1"/>
  <c r="AC3775" i="5"/>
  <c r="AE3775" i="5"/>
  <c r="AD3775" i="5"/>
  <c r="AB3773" i="5" l="1"/>
  <c r="AC3774" i="5"/>
  <c r="AE3774" i="5"/>
  <c r="AD3774" i="5"/>
  <c r="AB3772" i="5" l="1"/>
  <c r="AC3773" i="5"/>
  <c r="AE3773" i="5"/>
  <c r="AD3773" i="5"/>
  <c r="AB3771" i="5" l="1"/>
  <c r="AC3772" i="5"/>
  <c r="AE3772" i="5"/>
  <c r="AD3772" i="5"/>
  <c r="AB3770" i="5" l="1"/>
  <c r="AC3771" i="5"/>
  <c r="AE3771" i="5"/>
  <c r="AD3771" i="5"/>
  <c r="AB3769" i="5" l="1"/>
  <c r="AC3770" i="5"/>
  <c r="AE3770" i="5"/>
  <c r="AD3770" i="5"/>
  <c r="AB3768" i="5" l="1"/>
  <c r="AC3769" i="5"/>
  <c r="AE3769" i="5"/>
  <c r="AD3769" i="5"/>
  <c r="AB3767" i="5" l="1"/>
  <c r="AC3768" i="5"/>
  <c r="AE3768" i="5"/>
  <c r="AD3768" i="5"/>
  <c r="AB3766" i="5" l="1"/>
  <c r="AC3767" i="5"/>
  <c r="AE3767" i="5"/>
  <c r="AD3767" i="5"/>
  <c r="AB3765" i="5" l="1"/>
  <c r="AC3766" i="5"/>
  <c r="AE3766" i="5"/>
  <c r="AD3766" i="5"/>
  <c r="AB3764" i="5" l="1"/>
  <c r="AC3765" i="5"/>
  <c r="AE3765" i="5"/>
  <c r="AD3765" i="5"/>
  <c r="AB3763" i="5" l="1"/>
  <c r="AC3764" i="5"/>
  <c r="AE3764" i="5"/>
  <c r="AD3764" i="5"/>
  <c r="AB3762" i="5" l="1"/>
  <c r="AC3763" i="5"/>
  <c r="AE3763" i="5"/>
  <c r="AD3763" i="5"/>
  <c r="AB3761" i="5" l="1"/>
  <c r="AC3762" i="5"/>
  <c r="AE3762" i="5"/>
  <c r="AD3762" i="5"/>
  <c r="AB3760" i="5" l="1"/>
  <c r="AC3761" i="5"/>
  <c r="AE3761" i="5"/>
  <c r="AD3761" i="5"/>
  <c r="AB3759" i="5" l="1"/>
  <c r="AC3760" i="5"/>
  <c r="AE3760" i="5"/>
  <c r="AD3760" i="5"/>
  <c r="AB3758" i="5" l="1"/>
  <c r="AC3759" i="5"/>
  <c r="AE3759" i="5"/>
  <c r="AD3759" i="5"/>
  <c r="AB3757" i="5" l="1"/>
  <c r="AC3758" i="5"/>
  <c r="AE3758" i="5"/>
  <c r="AD3758" i="5"/>
  <c r="AB3756" i="5" l="1"/>
  <c r="AC3757" i="5"/>
  <c r="AE3757" i="5"/>
  <c r="AD3757" i="5"/>
  <c r="AB3755" i="5" l="1"/>
  <c r="AC3756" i="5"/>
  <c r="AE3756" i="5"/>
  <c r="AD3756" i="5"/>
  <c r="AB3754" i="5" l="1"/>
  <c r="AC3755" i="5"/>
  <c r="AE3755" i="5"/>
  <c r="AD3755" i="5"/>
  <c r="AB3753" i="5" l="1"/>
  <c r="AC3754" i="5"/>
  <c r="AE3754" i="5"/>
  <c r="AD3754" i="5"/>
  <c r="AB3752" i="5" l="1"/>
  <c r="AC3753" i="5"/>
  <c r="AE3753" i="5"/>
  <c r="AD3753" i="5"/>
  <c r="AB3751" i="5" l="1"/>
  <c r="AC3752" i="5"/>
  <c r="AE3752" i="5"/>
  <c r="AD3752" i="5"/>
  <c r="AB3750" i="5" l="1"/>
  <c r="AC3751" i="5"/>
  <c r="AE3751" i="5"/>
  <c r="AD3751" i="5"/>
  <c r="AB3749" i="5" l="1"/>
  <c r="AC3750" i="5"/>
  <c r="AE3750" i="5"/>
  <c r="AD3750" i="5"/>
  <c r="AB3748" i="5" l="1"/>
  <c r="AC3749" i="5"/>
  <c r="AE3749" i="5"/>
  <c r="AD3749" i="5"/>
  <c r="AB3747" i="5" l="1"/>
  <c r="AC3748" i="5"/>
  <c r="AE3748" i="5"/>
  <c r="AD3748" i="5"/>
  <c r="AB3746" i="5" l="1"/>
  <c r="AC3747" i="5"/>
  <c r="AE3747" i="5"/>
  <c r="AD3747" i="5"/>
  <c r="AB3745" i="5" l="1"/>
  <c r="AC3746" i="5"/>
  <c r="AE3746" i="5"/>
  <c r="AD3746" i="5"/>
  <c r="AB3744" i="5" l="1"/>
  <c r="AC3745" i="5"/>
  <c r="AE3745" i="5"/>
  <c r="AD3745" i="5"/>
  <c r="AB3743" i="5" l="1"/>
  <c r="AC3744" i="5"/>
  <c r="AE3744" i="5"/>
  <c r="AD3744" i="5"/>
  <c r="AB3742" i="5" l="1"/>
  <c r="AC3743" i="5"/>
  <c r="AE3743" i="5"/>
  <c r="AD3743" i="5"/>
  <c r="AB3741" i="5" l="1"/>
  <c r="AC3742" i="5"/>
  <c r="AE3742" i="5"/>
  <c r="AD3742" i="5"/>
  <c r="AB3740" i="5" l="1"/>
  <c r="AC3741" i="5"/>
  <c r="AE3741" i="5"/>
  <c r="AD3741" i="5"/>
  <c r="AB3739" i="5" l="1"/>
  <c r="AC3740" i="5"/>
  <c r="AE3740" i="5"/>
  <c r="AD3740" i="5"/>
  <c r="AB3738" i="5" l="1"/>
  <c r="AC3739" i="5"/>
  <c r="AE3739" i="5"/>
  <c r="AD3739" i="5"/>
  <c r="AB3737" i="5" l="1"/>
  <c r="AC3738" i="5"/>
  <c r="AE3738" i="5"/>
  <c r="AD3738" i="5"/>
  <c r="AB3736" i="5" l="1"/>
  <c r="AC3737" i="5"/>
  <c r="AE3737" i="5"/>
  <c r="AD3737" i="5"/>
  <c r="AB3735" i="5" l="1"/>
  <c r="AC3736" i="5"/>
  <c r="AE3736" i="5"/>
  <c r="AD3736" i="5"/>
  <c r="AB3734" i="5" l="1"/>
  <c r="AC3735" i="5"/>
  <c r="AE3735" i="5"/>
  <c r="AD3735" i="5"/>
  <c r="AB3733" i="5" l="1"/>
  <c r="AC3734" i="5"/>
  <c r="AE3734" i="5"/>
  <c r="AD3734" i="5"/>
  <c r="AB3732" i="5" l="1"/>
  <c r="AC3733" i="5"/>
  <c r="AE3733" i="5"/>
  <c r="AD3733" i="5"/>
  <c r="AB3731" i="5" l="1"/>
  <c r="AC3732" i="5"/>
  <c r="AE3732" i="5"/>
  <c r="AD3732" i="5"/>
  <c r="AB3730" i="5" l="1"/>
  <c r="AC3731" i="5"/>
  <c r="AE3731" i="5"/>
  <c r="AD3731" i="5"/>
  <c r="AB3729" i="5" l="1"/>
  <c r="AC3730" i="5"/>
  <c r="AE3730" i="5"/>
  <c r="AD3730" i="5"/>
  <c r="AB3728" i="5" l="1"/>
  <c r="AC3729" i="5"/>
  <c r="AE3729" i="5"/>
  <c r="AD3729" i="5"/>
  <c r="AB3727" i="5" l="1"/>
  <c r="AC3728" i="5"/>
  <c r="AE3728" i="5"/>
  <c r="AD3728" i="5"/>
  <c r="AB3726" i="5" l="1"/>
  <c r="AC3727" i="5"/>
  <c r="AE3727" i="5"/>
  <c r="AD3727" i="5"/>
  <c r="AB3725" i="5" l="1"/>
  <c r="AC3726" i="5"/>
  <c r="AE3726" i="5"/>
  <c r="AD3726" i="5"/>
  <c r="AB3724" i="5" l="1"/>
  <c r="AC3725" i="5"/>
  <c r="AE3725" i="5"/>
  <c r="AD3725" i="5"/>
  <c r="AB3723" i="5" l="1"/>
  <c r="AC3724" i="5"/>
  <c r="AE3724" i="5"/>
  <c r="AD3724" i="5"/>
  <c r="AB3722" i="5" l="1"/>
  <c r="AC3723" i="5"/>
  <c r="AE3723" i="5"/>
  <c r="AD3723" i="5"/>
  <c r="AB3721" i="5" l="1"/>
  <c r="AC3722" i="5"/>
  <c r="AE3722" i="5"/>
  <c r="AD3722" i="5"/>
  <c r="AB3720" i="5" l="1"/>
  <c r="AC3721" i="5"/>
  <c r="AE3721" i="5"/>
  <c r="AD3721" i="5"/>
  <c r="AB3719" i="5" l="1"/>
  <c r="AC3720" i="5"/>
  <c r="AE3720" i="5"/>
  <c r="AD3720" i="5"/>
  <c r="AB3718" i="5" l="1"/>
  <c r="AC3719" i="5"/>
  <c r="AE3719" i="5"/>
  <c r="AD3719" i="5"/>
  <c r="AB3717" i="5" l="1"/>
  <c r="AC3718" i="5"/>
  <c r="AE3718" i="5"/>
  <c r="AD3718" i="5"/>
  <c r="AB3716" i="5" l="1"/>
  <c r="AC3717" i="5"/>
  <c r="AE3717" i="5"/>
  <c r="AD3717" i="5"/>
  <c r="AB3715" i="5" l="1"/>
  <c r="AC3716" i="5"/>
  <c r="AE3716" i="5"/>
  <c r="AD3716" i="5"/>
  <c r="AB3714" i="5" l="1"/>
  <c r="AC3715" i="5"/>
  <c r="AE3715" i="5"/>
  <c r="AD3715" i="5"/>
  <c r="AB3713" i="5" l="1"/>
  <c r="AC3714" i="5"/>
  <c r="AE3714" i="5"/>
  <c r="AD3714" i="5"/>
  <c r="AB3712" i="5" l="1"/>
  <c r="AC3713" i="5"/>
  <c r="AE3713" i="5"/>
  <c r="AD3713" i="5"/>
  <c r="AB3711" i="5" l="1"/>
  <c r="AC3712" i="5"/>
  <c r="AE3712" i="5"/>
  <c r="AD3712" i="5"/>
  <c r="AB3710" i="5" l="1"/>
  <c r="AC3711" i="5"/>
  <c r="AE3711" i="5"/>
  <c r="AD3711" i="5"/>
  <c r="AB3709" i="5" l="1"/>
  <c r="AC3710" i="5"/>
  <c r="AE3710" i="5"/>
  <c r="AD3710" i="5"/>
  <c r="AB3708" i="5" l="1"/>
  <c r="AC3709" i="5"/>
  <c r="AE3709" i="5"/>
  <c r="AD3709" i="5"/>
  <c r="AB3707" i="5" l="1"/>
  <c r="AC3708" i="5"/>
  <c r="AE3708" i="5"/>
  <c r="AD3708" i="5"/>
  <c r="AB3706" i="5" l="1"/>
  <c r="AC3707" i="5"/>
  <c r="AE3707" i="5"/>
  <c r="AD3707" i="5"/>
  <c r="AB3705" i="5" l="1"/>
  <c r="AC3706" i="5"/>
  <c r="AE3706" i="5"/>
  <c r="AD3706" i="5"/>
  <c r="AB3704" i="5" l="1"/>
  <c r="AC3705" i="5"/>
  <c r="AE3705" i="5"/>
  <c r="AD3705" i="5"/>
  <c r="AB3703" i="5" l="1"/>
  <c r="AC3704" i="5"/>
  <c r="AE3704" i="5"/>
  <c r="AD3704" i="5"/>
  <c r="AB3702" i="5" l="1"/>
  <c r="AC3703" i="5"/>
  <c r="AE3703" i="5"/>
  <c r="AD3703" i="5"/>
  <c r="AB3701" i="5" l="1"/>
  <c r="AC3702" i="5"/>
  <c r="AE3702" i="5"/>
  <c r="AD3702" i="5"/>
  <c r="AB3700" i="5" l="1"/>
  <c r="AC3701" i="5"/>
  <c r="AE3701" i="5"/>
  <c r="AD3701" i="5"/>
  <c r="AB3699" i="5" l="1"/>
  <c r="AC3700" i="5"/>
  <c r="AE3700" i="5"/>
  <c r="AD3700" i="5"/>
  <c r="AB3698" i="5" l="1"/>
  <c r="AC3699" i="5"/>
  <c r="AE3699" i="5"/>
  <c r="AD3699" i="5"/>
  <c r="AB3697" i="5" l="1"/>
  <c r="AC3698" i="5"/>
  <c r="AE3698" i="5"/>
  <c r="AD3698" i="5"/>
  <c r="AB3696" i="5" l="1"/>
  <c r="AC3697" i="5"/>
  <c r="AE3697" i="5"/>
  <c r="AD3697" i="5"/>
  <c r="AB3695" i="5" l="1"/>
  <c r="AC3696" i="5"/>
  <c r="AE3696" i="5"/>
  <c r="AD3696" i="5"/>
  <c r="AB3694" i="5" l="1"/>
  <c r="AC3695" i="5"/>
  <c r="AE3695" i="5"/>
  <c r="AD3695" i="5"/>
  <c r="AB3693" i="5" l="1"/>
  <c r="AC3694" i="5"/>
  <c r="AE3694" i="5"/>
  <c r="AD3694" i="5"/>
  <c r="AB3692" i="5" l="1"/>
  <c r="AC3693" i="5"/>
  <c r="AE3693" i="5"/>
  <c r="AD3693" i="5"/>
  <c r="AB3691" i="5" l="1"/>
  <c r="AC3692" i="5"/>
  <c r="AE3692" i="5"/>
  <c r="AD3692" i="5"/>
  <c r="AB3690" i="5" l="1"/>
  <c r="AC3691" i="5"/>
  <c r="AE3691" i="5"/>
  <c r="AD3691" i="5"/>
  <c r="AB3689" i="5" l="1"/>
  <c r="AC3690" i="5"/>
  <c r="AE3690" i="5"/>
  <c r="AD3690" i="5"/>
  <c r="AB3688" i="5" l="1"/>
  <c r="AC3689" i="5"/>
  <c r="AE3689" i="5"/>
  <c r="AD3689" i="5"/>
  <c r="AB3687" i="5" l="1"/>
  <c r="AC3688" i="5"/>
  <c r="AE3688" i="5"/>
  <c r="AD3688" i="5"/>
  <c r="AB3686" i="5" l="1"/>
  <c r="AC3687" i="5"/>
  <c r="AE3687" i="5"/>
  <c r="AD3687" i="5"/>
  <c r="AB3685" i="5" l="1"/>
  <c r="AC3686" i="5"/>
  <c r="AE3686" i="5"/>
  <c r="AD3686" i="5"/>
  <c r="AB3684" i="5" l="1"/>
  <c r="AC3685" i="5"/>
  <c r="AE3685" i="5"/>
  <c r="AD3685" i="5"/>
  <c r="AB3683" i="5" l="1"/>
  <c r="AC3684" i="5"/>
  <c r="AE3684" i="5"/>
  <c r="AD3684" i="5"/>
  <c r="AB3682" i="5" l="1"/>
  <c r="AC3683" i="5"/>
  <c r="AE3683" i="5"/>
  <c r="AD3683" i="5"/>
  <c r="AB3681" i="5" l="1"/>
  <c r="AC3682" i="5"/>
  <c r="AE3682" i="5"/>
  <c r="AD3682" i="5"/>
  <c r="AB3680" i="5" l="1"/>
  <c r="AC3681" i="5"/>
  <c r="AE3681" i="5"/>
  <c r="AD3681" i="5"/>
  <c r="AB3679" i="5" l="1"/>
  <c r="AC3680" i="5"/>
  <c r="AD3680" i="5"/>
  <c r="AE3680" i="5"/>
  <c r="AB3678" i="5" l="1"/>
  <c r="AC3679" i="5"/>
  <c r="AD3679" i="5"/>
  <c r="AE3679" i="5"/>
  <c r="AB3677" i="5" l="1"/>
  <c r="AC3678" i="5"/>
  <c r="AE3678" i="5"/>
  <c r="AD3678" i="5"/>
  <c r="AB3676" i="5" l="1"/>
  <c r="AC3677" i="5"/>
  <c r="AE3677" i="5"/>
  <c r="AD3677" i="5"/>
  <c r="AB3675" i="5" l="1"/>
  <c r="AC3676" i="5"/>
  <c r="AE3676" i="5"/>
  <c r="AD3676" i="5"/>
  <c r="AB3674" i="5" l="1"/>
  <c r="AC3675" i="5"/>
  <c r="AE3675" i="5"/>
  <c r="AD3675" i="5"/>
  <c r="AB3673" i="5" l="1"/>
  <c r="AC3674" i="5"/>
  <c r="AE3674" i="5"/>
  <c r="AD3674" i="5"/>
  <c r="AB3672" i="5" l="1"/>
  <c r="AC3673" i="5"/>
  <c r="AE3673" i="5"/>
  <c r="AD3673" i="5"/>
  <c r="AB3671" i="5" l="1"/>
  <c r="AC3672" i="5"/>
  <c r="AE3672" i="5"/>
  <c r="AD3672" i="5"/>
  <c r="AB3670" i="5" l="1"/>
  <c r="AC3671" i="5"/>
  <c r="AE3671" i="5"/>
  <c r="AD3671" i="5"/>
  <c r="AB3669" i="5" l="1"/>
  <c r="AC3670" i="5"/>
  <c r="AE3670" i="5"/>
  <c r="AD3670" i="5"/>
  <c r="AB3668" i="5" l="1"/>
  <c r="AC3669" i="5"/>
  <c r="AE3669" i="5"/>
  <c r="AD3669" i="5"/>
  <c r="AB3667" i="5" l="1"/>
  <c r="AC3668" i="5"/>
  <c r="AE3668" i="5"/>
  <c r="AD3668" i="5"/>
  <c r="AB3666" i="5" l="1"/>
  <c r="AC3667" i="5"/>
  <c r="AE3667" i="5"/>
  <c r="AD3667" i="5"/>
  <c r="AB3665" i="5" l="1"/>
  <c r="AC3666" i="5"/>
  <c r="AE3666" i="5"/>
  <c r="AD3666" i="5"/>
  <c r="AB3664" i="5" l="1"/>
  <c r="AC3665" i="5"/>
  <c r="AE3665" i="5"/>
  <c r="AD3665" i="5"/>
  <c r="AB3663" i="5" l="1"/>
  <c r="AC3664" i="5"/>
  <c r="AE3664" i="5"/>
  <c r="AD3664" i="5"/>
  <c r="AB3662" i="5" l="1"/>
  <c r="AC3663" i="5"/>
  <c r="AE3663" i="5"/>
  <c r="AD3663" i="5"/>
  <c r="AB3661" i="5" l="1"/>
  <c r="AC3662" i="5"/>
  <c r="AE3662" i="5"/>
  <c r="AD3662" i="5"/>
  <c r="AB3660" i="5" l="1"/>
  <c r="AC3661" i="5"/>
  <c r="AE3661" i="5"/>
  <c r="AD3661" i="5"/>
  <c r="AB3659" i="5" l="1"/>
  <c r="AC3660" i="5"/>
  <c r="AE3660" i="5"/>
  <c r="AD3660" i="5"/>
  <c r="AB3658" i="5" l="1"/>
  <c r="AC3659" i="5"/>
  <c r="AE3659" i="5"/>
  <c r="AD3659" i="5"/>
  <c r="AB3657" i="5" l="1"/>
  <c r="AC3658" i="5"/>
  <c r="AE3658" i="5"/>
  <c r="AD3658" i="5"/>
  <c r="AB3656" i="5" l="1"/>
  <c r="AC3657" i="5"/>
  <c r="AE3657" i="5"/>
  <c r="AD3657" i="5"/>
  <c r="AB3655" i="5" l="1"/>
  <c r="AC3656" i="5"/>
  <c r="AE3656" i="5"/>
  <c r="AD3656" i="5"/>
  <c r="AB3654" i="5" l="1"/>
  <c r="AC3655" i="5"/>
  <c r="AE3655" i="5"/>
  <c r="AD3655" i="5"/>
  <c r="AB3653" i="5" l="1"/>
  <c r="AC3654" i="5"/>
  <c r="AE3654" i="5"/>
  <c r="AD3654" i="5"/>
  <c r="AB3652" i="5" l="1"/>
  <c r="AC3653" i="5"/>
  <c r="AE3653" i="5"/>
  <c r="AD3653" i="5"/>
  <c r="AB3651" i="5" l="1"/>
  <c r="AC3652" i="5"/>
  <c r="AE3652" i="5"/>
  <c r="AD3652" i="5"/>
  <c r="AB3650" i="5" l="1"/>
  <c r="AC3651" i="5"/>
  <c r="AE3651" i="5"/>
  <c r="AD3651" i="5"/>
  <c r="AB3649" i="5" l="1"/>
  <c r="AC3650" i="5"/>
  <c r="AE3650" i="5"/>
  <c r="AD3650" i="5"/>
  <c r="AB3648" i="5" l="1"/>
  <c r="AC3649" i="5"/>
  <c r="AE3649" i="5"/>
  <c r="AD3649" i="5"/>
  <c r="AB3647" i="5" l="1"/>
  <c r="AC3648" i="5"/>
  <c r="AE3648" i="5"/>
  <c r="AD3648" i="5"/>
  <c r="AB3646" i="5" l="1"/>
  <c r="AC3647" i="5"/>
  <c r="AE3647" i="5"/>
  <c r="AD3647" i="5"/>
  <c r="AB3645" i="5" l="1"/>
  <c r="AC3646" i="5"/>
  <c r="AE3646" i="5"/>
  <c r="AD3646" i="5"/>
  <c r="AB3644" i="5" l="1"/>
  <c r="AC3645" i="5"/>
  <c r="AE3645" i="5"/>
  <c r="AD3645" i="5"/>
  <c r="AB3643" i="5" l="1"/>
  <c r="AC3644" i="5"/>
  <c r="AE3644" i="5"/>
  <c r="AD3644" i="5"/>
  <c r="AB3642" i="5" l="1"/>
  <c r="AC3643" i="5"/>
  <c r="AE3643" i="5"/>
  <c r="AD3643" i="5"/>
  <c r="AB3641" i="5" l="1"/>
  <c r="AC3642" i="5"/>
  <c r="AE3642" i="5"/>
  <c r="AD3642" i="5"/>
  <c r="AB3640" i="5" l="1"/>
  <c r="AC3641" i="5"/>
  <c r="AE3641" i="5"/>
  <c r="AD3641" i="5"/>
  <c r="AB3639" i="5" l="1"/>
  <c r="AC3640" i="5"/>
  <c r="AE3640" i="5"/>
  <c r="AD3640" i="5"/>
  <c r="AB3638" i="5" l="1"/>
  <c r="AC3639" i="5"/>
  <c r="AE3639" i="5"/>
  <c r="AD3639" i="5"/>
  <c r="AB3637" i="5" l="1"/>
  <c r="AC3638" i="5"/>
  <c r="AE3638" i="5"/>
  <c r="AD3638" i="5"/>
  <c r="AB3636" i="5" l="1"/>
  <c r="AC3637" i="5"/>
  <c r="AE3637" i="5"/>
  <c r="AD3637" i="5"/>
  <c r="AB3635" i="5" l="1"/>
  <c r="AC3636" i="5"/>
  <c r="AE3636" i="5"/>
  <c r="AD3636" i="5"/>
  <c r="AB3634" i="5" l="1"/>
  <c r="AC3635" i="5"/>
  <c r="AE3635" i="5"/>
  <c r="AD3635" i="5"/>
  <c r="AB3633" i="5" l="1"/>
  <c r="AC3634" i="5"/>
  <c r="AE3634" i="5"/>
  <c r="AD3634" i="5"/>
  <c r="AB3632" i="5" l="1"/>
  <c r="AC3633" i="5"/>
  <c r="AE3633" i="5"/>
  <c r="AD3633" i="5"/>
  <c r="AB3631" i="5" l="1"/>
  <c r="AC3632" i="5"/>
  <c r="AE3632" i="5"/>
  <c r="AD3632" i="5"/>
  <c r="AB3630" i="5" l="1"/>
  <c r="AC3631" i="5"/>
  <c r="AE3631" i="5"/>
  <c r="AD3631" i="5"/>
  <c r="AB3629" i="5" l="1"/>
  <c r="AC3630" i="5"/>
  <c r="AE3630" i="5"/>
  <c r="AD3630" i="5"/>
  <c r="AB3628" i="5" l="1"/>
  <c r="AC3629" i="5"/>
  <c r="AE3629" i="5"/>
  <c r="AD3629" i="5"/>
  <c r="AB3627" i="5" l="1"/>
  <c r="AC3628" i="5"/>
  <c r="AE3628" i="5"/>
  <c r="AD3628" i="5"/>
  <c r="AB3626" i="5" l="1"/>
  <c r="AC3627" i="5"/>
  <c r="AE3627" i="5"/>
  <c r="AD3627" i="5"/>
  <c r="AB3625" i="5" l="1"/>
  <c r="AC3626" i="5"/>
  <c r="AE3626" i="5"/>
  <c r="AD3626" i="5"/>
  <c r="AB3624" i="5" l="1"/>
  <c r="AC3625" i="5"/>
  <c r="AE3625" i="5"/>
  <c r="AD3625" i="5"/>
  <c r="AB3623" i="5" l="1"/>
  <c r="AC3624" i="5"/>
  <c r="AE3624" i="5"/>
  <c r="AD3624" i="5"/>
  <c r="AB3622" i="5" l="1"/>
  <c r="AC3623" i="5"/>
  <c r="AE3623" i="5"/>
  <c r="AD3623" i="5"/>
  <c r="AB3621" i="5" l="1"/>
  <c r="AC3622" i="5"/>
  <c r="AE3622" i="5"/>
  <c r="AD3622" i="5"/>
  <c r="AB3620" i="5" l="1"/>
  <c r="AC3621" i="5"/>
  <c r="AE3621" i="5"/>
  <c r="AD3621" i="5"/>
  <c r="AB3619" i="5" l="1"/>
  <c r="AC3620" i="5"/>
  <c r="AE3620" i="5"/>
  <c r="AD3620" i="5"/>
  <c r="AB3618" i="5" l="1"/>
  <c r="AC3619" i="5"/>
  <c r="AE3619" i="5"/>
  <c r="AD3619" i="5"/>
  <c r="AB3617" i="5" l="1"/>
  <c r="AC3618" i="5"/>
  <c r="AE3618" i="5"/>
  <c r="AD3618" i="5"/>
  <c r="AB3616" i="5" l="1"/>
  <c r="AC3617" i="5"/>
  <c r="AE3617" i="5"/>
  <c r="AD3617" i="5"/>
  <c r="AB3615" i="5" l="1"/>
  <c r="AC3616" i="5"/>
  <c r="AE3616" i="5"/>
  <c r="AD3616" i="5"/>
  <c r="AB3614" i="5" l="1"/>
  <c r="AC3615" i="5"/>
  <c r="AE3615" i="5"/>
  <c r="AD3615" i="5"/>
  <c r="AB3613" i="5" l="1"/>
  <c r="AC3614" i="5"/>
  <c r="AE3614" i="5"/>
  <c r="AD3614" i="5"/>
  <c r="AB3612" i="5" l="1"/>
  <c r="AC3613" i="5"/>
  <c r="AE3613" i="5"/>
  <c r="AD3613" i="5"/>
  <c r="AB3611" i="5" l="1"/>
  <c r="AC3612" i="5"/>
  <c r="AE3612" i="5"/>
  <c r="AD3612" i="5"/>
  <c r="AB3610" i="5" l="1"/>
  <c r="AC3611" i="5"/>
  <c r="AE3611" i="5"/>
  <c r="AD3611" i="5"/>
  <c r="AB3609" i="5" l="1"/>
  <c r="AC3610" i="5"/>
  <c r="AE3610" i="5"/>
  <c r="AD3610" i="5"/>
  <c r="AB3608" i="5" l="1"/>
  <c r="AC3609" i="5"/>
  <c r="AE3609" i="5"/>
  <c r="AD3609" i="5"/>
  <c r="AB3607" i="5" l="1"/>
  <c r="AC3608" i="5"/>
  <c r="AE3608" i="5"/>
  <c r="AD3608" i="5"/>
  <c r="AB3606" i="5" l="1"/>
  <c r="AC3607" i="5"/>
  <c r="AE3607" i="5"/>
  <c r="AD3607" i="5"/>
  <c r="AB3605" i="5" l="1"/>
  <c r="AC3606" i="5"/>
  <c r="AE3606" i="5"/>
  <c r="AD3606" i="5"/>
  <c r="AB3604" i="5" l="1"/>
  <c r="AC3605" i="5"/>
  <c r="AE3605" i="5"/>
  <c r="AD3605" i="5"/>
  <c r="AB3603" i="5" l="1"/>
  <c r="AC3604" i="5"/>
  <c r="AE3604" i="5"/>
  <c r="AD3604" i="5"/>
  <c r="AB3602" i="5" l="1"/>
  <c r="AC3603" i="5"/>
  <c r="AE3603" i="5"/>
  <c r="AD3603" i="5"/>
  <c r="AB3601" i="5" l="1"/>
  <c r="AC3602" i="5"/>
  <c r="AE3602" i="5"/>
  <c r="AD3602" i="5"/>
  <c r="AB3600" i="5" l="1"/>
  <c r="AC3601" i="5"/>
  <c r="AE3601" i="5"/>
  <c r="AD3601" i="5"/>
  <c r="AB3599" i="5" l="1"/>
  <c r="AC3600" i="5"/>
  <c r="AE3600" i="5"/>
  <c r="AD3600" i="5"/>
  <c r="AB3598" i="5" l="1"/>
  <c r="AC3599" i="5"/>
  <c r="AE3599" i="5"/>
  <c r="AD3599" i="5"/>
  <c r="AB3597" i="5" l="1"/>
  <c r="AC3598" i="5"/>
  <c r="AE3598" i="5"/>
  <c r="AD3598" i="5"/>
  <c r="AB3596" i="5" l="1"/>
  <c r="AC3597" i="5"/>
  <c r="AE3597" i="5"/>
  <c r="AD3597" i="5"/>
  <c r="AB3595" i="5" l="1"/>
  <c r="AC3596" i="5"/>
  <c r="AE3596" i="5"/>
  <c r="AD3596" i="5"/>
  <c r="AB3594" i="5" l="1"/>
  <c r="AC3595" i="5"/>
  <c r="AE3595" i="5"/>
  <c r="AD3595" i="5"/>
  <c r="AB3593" i="5" l="1"/>
  <c r="AC3594" i="5"/>
  <c r="AE3594" i="5"/>
  <c r="AD3594" i="5"/>
  <c r="AB3592" i="5" l="1"/>
  <c r="AC3593" i="5"/>
  <c r="AE3593" i="5"/>
  <c r="AD3593" i="5"/>
  <c r="AB3591" i="5" l="1"/>
  <c r="AC3592" i="5"/>
  <c r="AE3592" i="5"/>
  <c r="AD3592" i="5"/>
  <c r="AB3590" i="5" l="1"/>
  <c r="AC3591" i="5"/>
  <c r="AE3591" i="5"/>
  <c r="AD3591" i="5"/>
  <c r="AB3589" i="5" l="1"/>
  <c r="AC3590" i="5"/>
  <c r="AE3590" i="5"/>
  <c r="AD3590" i="5"/>
  <c r="AB3588" i="5" l="1"/>
  <c r="AC3589" i="5"/>
  <c r="AE3589" i="5"/>
  <c r="AD3589" i="5"/>
  <c r="AB3587" i="5" l="1"/>
  <c r="AC3588" i="5"/>
  <c r="AE3588" i="5"/>
  <c r="AD3588" i="5"/>
  <c r="AB3586" i="5" l="1"/>
  <c r="AC3587" i="5"/>
  <c r="AE3587" i="5"/>
  <c r="AD3587" i="5"/>
  <c r="AB3585" i="5" l="1"/>
  <c r="AC3586" i="5"/>
  <c r="AE3586" i="5"/>
  <c r="AD3586" i="5"/>
  <c r="AB3584" i="5" l="1"/>
  <c r="AC3585" i="5"/>
  <c r="AE3585" i="5"/>
  <c r="AD3585" i="5"/>
  <c r="AB3583" i="5" l="1"/>
  <c r="AC3584" i="5"/>
  <c r="AE3584" i="5"/>
  <c r="AD3584" i="5"/>
  <c r="AB3582" i="5" l="1"/>
  <c r="AC3583" i="5"/>
  <c r="AE3583" i="5"/>
  <c r="AD3583" i="5"/>
  <c r="AB3581" i="5" l="1"/>
  <c r="AC3582" i="5"/>
  <c r="AE3582" i="5"/>
  <c r="AD3582" i="5"/>
  <c r="AB3580" i="5" l="1"/>
  <c r="AC3581" i="5"/>
  <c r="AE3581" i="5"/>
  <c r="AD3581" i="5"/>
  <c r="AB3579" i="5" l="1"/>
  <c r="AC3580" i="5"/>
  <c r="AE3580" i="5"/>
  <c r="AD3580" i="5"/>
  <c r="AB3578" i="5" l="1"/>
  <c r="AC3579" i="5"/>
  <c r="AE3579" i="5"/>
  <c r="AD3579" i="5"/>
  <c r="AB3577" i="5" l="1"/>
  <c r="AC3578" i="5"/>
  <c r="AE3578" i="5"/>
  <c r="AD3578" i="5"/>
  <c r="AB3576" i="5" l="1"/>
  <c r="AC3577" i="5"/>
  <c r="AE3577" i="5"/>
  <c r="AD3577" i="5"/>
  <c r="AB3575" i="5" l="1"/>
  <c r="AC3576" i="5"/>
  <c r="AE3576" i="5"/>
  <c r="AD3576" i="5"/>
  <c r="AB3574" i="5" l="1"/>
  <c r="AC3575" i="5"/>
  <c r="AE3575" i="5"/>
  <c r="AD3575" i="5"/>
  <c r="AB3573" i="5" l="1"/>
  <c r="AC3574" i="5"/>
  <c r="AE3574" i="5"/>
  <c r="AD3574" i="5"/>
  <c r="AB3572" i="5" l="1"/>
  <c r="AC3573" i="5"/>
  <c r="AE3573" i="5"/>
  <c r="AD3573" i="5"/>
  <c r="AB3571" i="5" l="1"/>
  <c r="AC3572" i="5"/>
  <c r="AE3572" i="5"/>
  <c r="AD3572" i="5"/>
  <c r="AB3570" i="5" l="1"/>
  <c r="AC3571" i="5"/>
  <c r="AE3571" i="5"/>
  <c r="AD3571" i="5"/>
  <c r="AB3569" i="5" l="1"/>
  <c r="AC3570" i="5"/>
  <c r="AE3570" i="5"/>
  <c r="AD3570" i="5"/>
  <c r="AB3568" i="5" l="1"/>
  <c r="AC3569" i="5"/>
  <c r="AE3569" i="5"/>
  <c r="AD3569" i="5"/>
  <c r="AB3567" i="5" l="1"/>
  <c r="AC3568" i="5"/>
  <c r="AE3568" i="5"/>
  <c r="AD3568" i="5"/>
  <c r="AB3566" i="5" l="1"/>
  <c r="AC3567" i="5"/>
  <c r="AE3567" i="5"/>
  <c r="AD3567" i="5"/>
  <c r="AB3565" i="5" l="1"/>
  <c r="AC3566" i="5"/>
  <c r="AE3566" i="5"/>
  <c r="AD3566" i="5"/>
  <c r="AB3564" i="5" l="1"/>
  <c r="AC3565" i="5"/>
  <c r="AE3565" i="5"/>
  <c r="AD3565" i="5"/>
  <c r="AB3563" i="5" l="1"/>
  <c r="AC3564" i="5"/>
  <c r="AE3564" i="5"/>
  <c r="AD3564" i="5"/>
  <c r="AB3562" i="5" l="1"/>
  <c r="AC3563" i="5"/>
  <c r="AE3563" i="5"/>
  <c r="AD3563" i="5"/>
  <c r="AB3561" i="5" l="1"/>
  <c r="AC3562" i="5"/>
  <c r="AE3562" i="5"/>
  <c r="AD3562" i="5"/>
  <c r="AB3560" i="5" l="1"/>
  <c r="AC3561" i="5"/>
  <c r="AE3561" i="5"/>
  <c r="AD3561" i="5"/>
  <c r="AB3559" i="5" l="1"/>
  <c r="AC3560" i="5"/>
  <c r="AE3560" i="5"/>
  <c r="AD3560" i="5"/>
  <c r="AB3558" i="5" l="1"/>
  <c r="AC3559" i="5"/>
  <c r="AE3559" i="5"/>
  <c r="AD3559" i="5"/>
  <c r="AB3557" i="5" l="1"/>
  <c r="AC3558" i="5"/>
  <c r="AE3558" i="5"/>
  <c r="AD3558" i="5"/>
  <c r="AB3556" i="5" l="1"/>
  <c r="AC3557" i="5"/>
  <c r="AE3557" i="5"/>
  <c r="AD3557" i="5"/>
  <c r="AB3555" i="5" l="1"/>
  <c r="AC3556" i="5"/>
  <c r="AE3556" i="5"/>
  <c r="AD3556" i="5"/>
  <c r="AB3554" i="5" l="1"/>
  <c r="AC3555" i="5"/>
  <c r="AE3555" i="5"/>
  <c r="AD3555" i="5"/>
  <c r="AB3553" i="5" l="1"/>
  <c r="AC3554" i="5"/>
  <c r="AE3554" i="5"/>
  <c r="AD3554" i="5"/>
  <c r="AB3552" i="5" l="1"/>
  <c r="AC3553" i="5"/>
  <c r="AE3553" i="5"/>
  <c r="AD3553" i="5"/>
  <c r="AB3551" i="5" l="1"/>
  <c r="AC3552" i="5"/>
  <c r="AE3552" i="5"/>
  <c r="AD3552" i="5"/>
  <c r="AB3550" i="5" l="1"/>
  <c r="AC3551" i="5"/>
  <c r="AE3551" i="5"/>
  <c r="AD3551" i="5"/>
  <c r="AB3549" i="5" l="1"/>
  <c r="AC3550" i="5"/>
  <c r="AE3550" i="5"/>
  <c r="AD3550" i="5"/>
  <c r="AB3548" i="5" l="1"/>
  <c r="AC3549" i="5"/>
  <c r="AE3549" i="5"/>
  <c r="AD3549" i="5"/>
  <c r="AB3547" i="5" l="1"/>
  <c r="AC3548" i="5"/>
  <c r="AE3548" i="5"/>
  <c r="AD3548" i="5"/>
  <c r="AB3546" i="5" l="1"/>
  <c r="AC3547" i="5"/>
  <c r="AE3547" i="5"/>
  <c r="AD3547" i="5"/>
  <c r="AB3545" i="5" l="1"/>
  <c r="AC3546" i="5"/>
  <c r="AE3546" i="5"/>
  <c r="AD3546" i="5"/>
  <c r="AB3544" i="5" l="1"/>
  <c r="AC3545" i="5"/>
  <c r="AE3545" i="5"/>
  <c r="AD3545" i="5"/>
  <c r="AB3543" i="5" l="1"/>
  <c r="AC3544" i="5"/>
  <c r="AE3544" i="5"/>
  <c r="AD3544" i="5"/>
  <c r="AB3542" i="5" l="1"/>
  <c r="AC3543" i="5"/>
  <c r="AE3543" i="5"/>
  <c r="AD3543" i="5"/>
  <c r="AB3541" i="5" l="1"/>
  <c r="AC3542" i="5"/>
  <c r="AE3542" i="5"/>
  <c r="AD3542" i="5"/>
  <c r="AB3540" i="5" l="1"/>
  <c r="AC3541" i="5"/>
  <c r="AE3541" i="5"/>
  <c r="AD3541" i="5"/>
  <c r="AB3539" i="5" l="1"/>
  <c r="AC3540" i="5"/>
  <c r="AE3540" i="5"/>
  <c r="AD3540" i="5"/>
  <c r="AB3538" i="5" l="1"/>
  <c r="AC3539" i="5"/>
  <c r="AE3539" i="5"/>
  <c r="AD3539" i="5"/>
  <c r="AB3537" i="5" l="1"/>
  <c r="AC3538" i="5"/>
  <c r="AE3538" i="5"/>
  <c r="AD3538" i="5"/>
  <c r="AB3536" i="5" l="1"/>
  <c r="AC3537" i="5"/>
  <c r="AE3537" i="5"/>
  <c r="AD3537" i="5"/>
  <c r="AB3535" i="5" l="1"/>
  <c r="AC3536" i="5"/>
  <c r="AE3536" i="5"/>
  <c r="AD3536" i="5"/>
  <c r="AB3534" i="5" l="1"/>
  <c r="AC3535" i="5"/>
  <c r="AE3535" i="5"/>
  <c r="AD3535" i="5"/>
  <c r="AB3533" i="5" l="1"/>
  <c r="AC3534" i="5"/>
  <c r="AE3534" i="5"/>
  <c r="AD3534" i="5"/>
  <c r="AB3532" i="5" l="1"/>
  <c r="AC3533" i="5"/>
  <c r="AE3533" i="5"/>
  <c r="AD3533" i="5"/>
  <c r="AB3531" i="5" l="1"/>
  <c r="AC3532" i="5"/>
  <c r="AE3532" i="5"/>
  <c r="AD3532" i="5"/>
  <c r="AB3530" i="5" l="1"/>
  <c r="AC3531" i="5"/>
  <c r="AE3531" i="5"/>
  <c r="AD3531" i="5"/>
  <c r="AB3529" i="5" l="1"/>
  <c r="AC3530" i="5"/>
  <c r="AE3530" i="5"/>
  <c r="AD3530" i="5"/>
  <c r="AB3528" i="5" l="1"/>
  <c r="AC3529" i="5"/>
  <c r="AE3529" i="5"/>
  <c r="AD3529" i="5"/>
  <c r="AB3527" i="5" l="1"/>
  <c r="AC3528" i="5"/>
  <c r="AE3528" i="5"/>
  <c r="AD3528" i="5"/>
  <c r="AB3526" i="5" l="1"/>
  <c r="AC3527" i="5"/>
  <c r="AE3527" i="5"/>
  <c r="AD3527" i="5"/>
  <c r="AB3525" i="5" l="1"/>
  <c r="AC3526" i="5"/>
  <c r="AE3526" i="5"/>
  <c r="AD3526" i="5"/>
  <c r="AB3524" i="5" l="1"/>
  <c r="AC3525" i="5"/>
  <c r="AE3525" i="5"/>
  <c r="AD3525" i="5"/>
  <c r="AB3523" i="5" l="1"/>
  <c r="AC3524" i="5"/>
  <c r="AE3524" i="5"/>
  <c r="AD3524" i="5"/>
  <c r="AB3522" i="5" l="1"/>
  <c r="AC3523" i="5"/>
  <c r="AE3523" i="5"/>
  <c r="AD3523" i="5"/>
  <c r="AB3521" i="5" l="1"/>
  <c r="AC3522" i="5"/>
  <c r="AE3522" i="5"/>
  <c r="AD3522" i="5"/>
  <c r="AB3520" i="5" l="1"/>
  <c r="AC3521" i="5"/>
  <c r="AE3521" i="5"/>
  <c r="AD3521" i="5"/>
  <c r="AB3519" i="5" l="1"/>
  <c r="AC3520" i="5"/>
  <c r="AE3520" i="5"/>
  <c r="AD3520" i="5"/>
  <c r="AB3518" i="5" l="1"/>
  <c r="AC3519" i="5"/>
  <c r="AE3519" i="5"/>
  <c r="AD3519" i="5"/>
  <c r="AB3517" i="5" l="1"/>
  <c r="AC3518" i="5"/>
  <c r="AE3518" i="5"/>
  <c r="AD3518" i="5"/>
  <c r="AB3516" i="5" l="1"/>
  <c r="AC3517" i="5"/>
  <c r="AE3517" i="5"/>
  <c r="AD3517" i="5"/>
  <c r="AB3515" i="5" l="1"/>
  <c r="AC3516" i="5"/>
  <c r="AE3516" i="5"/>
  <c r="AD3516" i="5"/>
  <c r="AB3514" i="5" l="1"/>
  <c r="AC3515" i="5"/>
  <c r="AE3515" i="5"/>
  <c r="AD3515" i="5"/>
  <c r="AB3513" i="5" l="1"/>
  <c r="AC3514" i="5"/>
  <c r="AE3514" i="5"/>
  <c r="AD3514" i="5"/>
  <c r="AB3512" i="5" l="1"/>
  <c r="AC3513" i="5"/>
  <c r="AE3513" i="5"/>
  <c r="AD3513" i="5"/>
  <c r="AB3511" i="5" l="1"/>
  <c r="AC3512" i="5"/>
  <c r="AE3512" i="5"/>
  <c r="AD3512" i="5"/>
  <c r="AB3510" i="5" l="1"/>
  <c r="AC3511" i="5"/>
  <c r="AE3511" i="5"/>
  <c r="AD3511" i="5"/>
  <c r="AB3509" i="5" l="1"/>
  <c r="AC3510" i="5"/>
  <c r="AE3510" i="5"/>
  <c r="AD3510" i="5"/>
  <c r="AB3508" i="5" l="1"/>
  <c r="AC3509" i="5"/>
  <c r="AE3509" i="5"/>
  <c r="AD3509" i="5"/>
  <c r="AB3507" i="5" l="1"/>
  <c r="AC3508" i="5"/>
  <c r="AE3508" i="5"/>
  <c r="AD3508" i="5"/>
  <c r="AB3506" i="5" l="1"/>
  <c r="AC3507" i="5"/>
  <c r="AE3507" i="5"/>
  <c r="AD3507" i="5"/>
  <c r="AB3505" i="5" l="1"/>
  <c r="AC3506" i="5"/>
  <c r="AE3506" i="5"/>
  <c r="AD3506" i="5"/>
  <c r="AB3504" i="5" l="1"/>
  <c r="AC3505" i="5"/>
  <c r="AE3505" i="5"/>
  <c r="AD3505" i="5"/>
  <c r="AB3503" i="5" l="1"/>
  <c r="AC3504" i="5"/>
  <c r="AE3504" i="5"/>
  <c r="AD3504" i="5"/>
  <c r="AB3502" i="5" l="1"/>
  <c r="AC3503" i="5"/>
  <c r="AE3503" i="5"/>
  <c r="AD3503" i="5"/>
  <c r="AB3501" i="5" l="1"/>
  <c r="AC3502" i="5"/>
  <c r="AE3502" i="5"/>
  <c r="AD3502" i="5"/>
  <c r="AB3500" i="5" l="1"/>
  <c r="AC3501" i="5"/>
  <c r="AE3501" i="5"/>
  <c r="AD3501" i="5"/>
  <c r="AB3499" i="5" l="1"/>
  <c r="AC3500" i="5"/>
  <c r="AE3500" i="5"/>
  <c r="AD3500" i="5"/>
  <c r="AB3498" i="5" l="1"/>
  <c r="AC3499" i="5"/>
  <c r="AE3499" i="5"/>
  <c r="AD3499" i="5"/>
  <c r="AB3497" i="5" l="1"/>
  <c r="AC3498" i="5"/>
  <c r="AE3498" i="5"/>
  <c r="AD3498" i="5"/>
  <c r="AB3496" i="5" l="1"/>
  <c r="AC3497" i="5"/>
  <c r="AE3497" i="5"/>
  <c r="AD3497" i="5"/>
  <c r="AB3495" i="5" l="1"/>
  <c r="AC3496" i="5"/>
  <c r="AE3496" i="5"/>
  <c r="AD3496" i="5"/>
  <c r="AB3494" i="5" l="1"/>
  <c r="AC3495" i="5"/>
  <c r="AE3495" i="5"/>
  <c r="AD3495" i="5"/>
  <c r="AB3493" i="5" l="1"/>
  <c r="AC3494" i="5"/>
  <c r="AE3494" i="5"/>
  <c r="AD3494" i="5"/>
  <c r="AB3492" i="5" l="1"/>
  <c r="AC3493" i="5"/>
  <c r="AE3493" i="5"/>
  <c r="AD3493" i="5"/>
  <c r="AB3491" i="5" l="1"/>
  <c r="AC3492" i="5"/>
  <c r="AE3492" i="5"/>
  <c r="AD3492" i="5"/>
  <c r="AB3490" i="5" l="1"/>
  <c r="AC3491" i="5"/>
  <c r="AE3491" i="5"/>
  <c r="AD3491" i="5"/>
  <c r="AB3489" i="5" l="1"/>
  <c r="AC3490" i="5"/>
  <c r="AE3490" i="5"/>
  <c r="AD3490" i="5"/>
  <c r="AB3488" i="5" l="1"/>
  <c r="AC3489" i="5"/>
  <c r="AE3489" i="5"/>
  <c r="AD3489" i="5"/>
  <c r="AB3487" i="5" l="1"/>
  <c r="AC3488" i="5"/>
  <c r="AE3488" i="5"/>
  <c r="AD3488" i="5"/>
  <c r="AB3486" i="5" l="1"/>
  <c r="AC3487" i="5"/>
  <c r="AE3487" i="5"/>
  <c r="AD3487" i="5"/>
  <c r="AB3485" i="5" l="1"/>
  <c r="AC3486" i="5"/>
  <c r="AE3486" i="5"/>
  <c r="AD3486" i="5"/>
  <c r="AB3484" i="5" l="1"/>
  <c r="AC3485" i="5"/>
  <c r="AE3485" i="5"/>
  <c r="AD3485" i="5"/>
  <c r="AB3483" i="5" l="1"/>
  <c r="AC3484" i="5"/>
  <c r="AE3484" i="5"/>
  <c r="AD3484" i="5"/>
  <c r="AB3482" i="5" l="1"/>
  <c r="AC3483" i="5"/>
  <c r="AE3483" i="5"/>
  <c r="AD3483" i="5"/>
  <c r="AB3481" i="5" l="1"/>
  <c r="AC3482" i="5"/>
  <c r="AE3482" i="5"/>
  <c r="AD3482" i="5"/>
  <c r="AB3480" i="5" l="1"/>
  <c r="AC3481" i="5"/>
  <c r="AE3481" i="5"/>
  <c r="AD3481" i="5"/>
  <c r="AB3479" i="5" l="1"/>
  <c r="AC3480" i="5"/>
  <c r="AE3480" i="5"/>
  <c r="AD3480" i="5"/>
  <c r="AB3478" i="5" l="1"/>
  <c r="AC3479" i="5"/>
  <c r="AE3479" i="5"/>
  <c r="AD3479" i="5"/>
  <c r="AB3477" i="5" l="1"/>
  <c r="AC3478" i="5"/>
  <c r="AE3478" i="5"/>
  <c r="AD3478" i="5"/>
  <c r="AB3476" i="5" l="1"/>
  <c r="AC3477" i="5"/>
  <c r="AE3477" i="5"/>
  <c r="AD3477" i="5"/>
  <c r="AB3475" i="5" l="1"/>
  <c r="AC3476" i="5"/>
  <c r="AE3476" i="5"/>
  <c r="AD3476" i="5"/>
  <c r="AB3474" i="5" l="1"/>
  <c r="AC3475" i="5"/>
  <c r="AE3475" i="5"/>
  <c r="AD3475" i="5"/>
  <c r="AB3473" i="5" l="1"/>
  <c r="AC3474" i="5"/>
  <c r="AD3474" i="5"/>
  <c r="AE3474" i="5"/>
  <c r="AB3472" i="5" l="1"/>
  <c r="AC3473" i="5"/>
  <c r="AE3473" i="5"/>
  <c r="AD3473" i="5"/>
  <c r="AB3471" i="5" l="1"/>
  <c r="AC3472" i="5"/>
  <c r="AE3472" i="5"/>
  <c r="AD3472" i="5"/>
  <c r="AB3470" i="5" l="1"/>
  <c r="AC3471" i="5"/>
  <c r="AE3471" i="5"/>
  <c r="AD3471" i="5"/>
  <c r="AB3469" i="5" l="1"/>
  <c r="AC3470" i="5"/>
  <c r="AE3470" i="5"/>
  <c r="AD3470" i="5"/>
  <c r="AB3468" i="5" l="1"/>
  <c r="AC3469" i="5"/>
  <c r="AE3469" i="5"/>
  <c r="AD3469" i="5"/>
  <c r="AB3467" i="5" l="1"/>
  <c r="AC3468" i="5"/>
  <c r="AE3468" i="5"/>
  <c r="AD3468" i="5"/>
  <c r="AB3466" i="5" l="1"/>
  <c r="AC3467" i="5"/>
  <c r="AE3467" i="5"/>
  <c r="AD3467" i="5"/>
  <c r="AB3465" i="5" l="1"/>
  <c r="AC3466" i="5"/>
  <c r="AE3466" i="5"/>
  <c r="AD3466" i="5"/>
  <c r="AB3464" i="5" l="1"/>
  <c r="AC3465" i="5"/>
  <c r="AE3465" i="5"/>
  <c r="AD3465" i="5"/>
  <c r="AB3463" i="5" l="1"/>
  <c r="AC3464" i="5"/>
  <c r="AE3464" i="5"/>
  <c r="AD3464" i="5"/>
  <c r="AB3462" i="5" l="1"/>
  <c r="AC3463" i="5"/>
  <c r="AE3463" i="5"/>
  <c r="AD3463" i="5"/>
  <c r="AB3461" i="5" l="1"/>
  <c r="AC3462" i="5"/>
  <c r="AE3462" i="5"/>
  <c r="AD3462" i="5"/>
  <c r="AB3460" i="5" l="1"/>
  <c r="AC3461" i="5"/>
  <c r="AE3461" i="5"/>
  <c r="AD3461" i="5"/>
  <c r="AB3459" i="5" l="1"/>
  <c r="AC3460" i="5"/>
  <c r="AE3460" i="5"/>
  <c r="AD3460" i="5"/>
  <c r="AB3458" i="5" l="1"/>
  <c r="AC3459" i="5"/>
  <c r="AE3459" i="5"/>
  <c r="AD3459" i="5"/>
  <c r="AB3457" i="5" l="1"/>
  <c r="AC3458" i="5"/>
  <c r="AE3458" i="5"/>
  <c r="AD3458" i="5"/>
  <c r="AB3456" i="5" l="1"/>
  <c r="AC3457" i="5"/>
  <c r="AE3457" i="5"/>
  <c r="AD3457" i="5"/>
  <c r="AB3455" i="5" l="1"/>
  <c r="AC3456" i="5"/>
  <c r="AE3456" i="5"/>
  <c r="AD3456" i="5"/>
  <c r="AB3454" i="5" l="1"/>
  <c r="AC3455" i="5"/>
  <c r="AE3455" i="5"/>
  <c r="AD3455" i="5"/>
  <c r="AB3453" i="5" l="1"/>
  <c r="AC3454" i="5"/>
  <c r="AE3454" i="5"/>
  <c r="AD3454" i="5"/>
  <c r="AB3452" i="5" l="1"/>
  <c r="AC3453" i="5"/>
  <c r="AE3453" i="5"/>
  <c r="AD3453" i="5"/>
  <c r="AB3451" i="5" l="1"/>
  <c r="AC3452" i="5"/>
  <c r="AE3452" i="5"/>
  <c r="AD3452" i="5"/>
  <c r="AB3450" i="5" l="1"/>
  <c r="AC3451" i="5"/>
  <c r="AE3451" i="5"/>
  <c r="AD3451" i="5"/>
  <c r="AB3449" i="5" l="1"/>
  <c r="AC3450" i="5"/>
  <c r="AE3450" i="5"/>
  <c r="AD3450" i="5"/>
  <c r="AB3448" i="5" l="1"/>
  <c r="AC3449" i="5"/>
  <c r="AE3449" i="5"/>
  <c r="AD3449" i="5"/>
  <c r="AB3447" i="5" l="1"/>
  <c r="AC3448" i="5"/>
  <c r="AE3448" i="5"/>
  <c r="AD3448" i="5"/>
  <c r="AB3446" i="5" l="1"/>
  <c r="AC3447" i="5"/>
  <c r="AE3447" i="5"/>
  <c r="AD3447" i="5"/>
  <c r="AB3445" i="5" l="1"/>
  <c r="AC3446" i="5"/>
  <c r="AD3446" i="5"/>
  <c r="AE3446" i="5"/>
  <c r="AB3444" i="5" l="1"/>
  <c r="AD3445" i="5"/>
  <c r="AE3445" i="5"/>
  <c r="AC3445" i="5"/>
  <c r="AB3443" i="5" l="1"/>
  <c r="AD3444" i="5"/>
  <c r="AE3444" i="5"/>
  <c r="AC3444" i="5"/>
  <c r="AB3442" i="5" l="1"/>
  <c r="AD3443" i="5"/>
  <c r="AE3443" i="5"/>
  <c r="AC3443" i="5"/>
  <c r="AB3441" i="5" l="1"/>
  <c r="AD3442" i="5"/>
  <c r="AE3442" i="5"/>
  <c r="AC3442" i="5"/>
  <c r="AB3440" i="5" l="1"/>
  <c r="AD3441" i="5"/>
  <c r="AE3441" i="5"/>
  <c r="AC3441" i="5"/>
  <c r="AB3439" i="5" l="1"/>
  <c r="AD3440" i="5"/>
  <c r="AE3440" i="5"/>
  <c r="AC3440" i="5"/>
  <c r="AB3438" i="5" l="1"/>
  <c r="AC3439" i="5"/>
  <c r="AD3439" i="5"/>
  <c r="AE3439" i="5"/>
  <c r="AB3437" i="5" l="1"/>
  <c r="AC3438" i="5"/>
  <c r="AE3438" i="5"/>
  <c r="AD3438" i="5"/>
  <c r="AB3436" i="5" l="1"/>
  <c r="AC3437" i="5"/>
  <c r="AE3437" i="5"/>
  <c r="AD3437" i="5"/>
  <c r="AB3435" i="5" l="1"/>
  <c r="AC3436" i="5"/>
  <c r="AE3436" i="5"/>
  <c r="AD3436" i="5"/>
  <c r="AB3434" i="5" l="1"/>
  <c r="AC3435" i="5"/>
  <c r="AD3435" i="5"/>
  <c r="AE3435" i="5"/>
  <c r="AB3433" i="5" l="1"/>
  <c r="AD3434" i="5"/>
  <c r="AE3434" i="5"/>
  <c r="AC3434" i="5"/>
  <c r="AB3432" i="5" l="1"/>
  <c r="AD3433" i="5"/>
  <c r="AE3433" i="5"/>
  <c r="AC3433" i="5"/>
  <c r="AB3431" i="5" l="1"/>
  <c r="AD3432" i="5"/>
  <c r="AE3432" i="5"/>
  <c r="AC3432" i="5"/>
  <c r="AB3430" i="5" l="1"/>
  <c r="AD3431" i="5"/>
  <c r="AE3431" i="5"/>
  <c r="AC3431" i="5"/>
  <c r="AB3429" i="5" l="1"/>
  <c r="AD3430" i="5"/>
  <c r="AE3430" i="5"/>
  <c r="AC3430" i="5"/>
  <c r="AB3428" i="5" l="1"/>
  <c r="AD3429" i="5"/>
  <c r="AE3429" i="5"/>
  <c r="AC3429" i="5"/>
  <c r="AB3427" i="5" l="1"/>
  <c r="AD3428" i="5"/>
  <c r="AE3428" i="5"/>
  <c r="AC3428" i="5"/>
  <c r="AB3426" i="5" l="1"/>
  <c r="AD3427" i="5"/>
  <c r="AC3427" i="5"/>
  <c r="AE3427" i="5"/>
  <c r="AB3425" i="5" l="1"/>
  <c r="AC3426" i="5"/>
  <c r="AD3426" i="5"/>
  <c r="AE3426" i="5"/>
  <c r="AB3424" i="5" l="1"/>
  <c r="AC3425" i="5"/>
  <c r="AD3425" i="5"/>
  <c r="AE3425" i="5"/>
  <c r="AB3423" i="5" l="1"/>
  <c r="AC3424" i="5"/>
  <c r="AD3424" i="5"/>
  <c r="AE3424" i="5"/>
  <c r="AB3422" i="5" l="1"/>
  <c r="AC3423" i="5"/>
  <c r="AD3423" i="5"/>
  <c r="AE3423" i="5"/>
  <c r="AB3421" i="5" l="1"/>
  <c r="AC3422" i="5"/>
  <c r="AD3422" i="5"/>
  <c r="AE3422" i="5"/>
  <c r="AB3420" i="5" l="1"/>
  <c r="AC3421" i="5"/>
  <c r="AD3421" i="5"/>
  <c r="AE3421" i="5"/>
  <c r="AB3419" i="5" l="1"/>
  <c r="AC3420" i="5"/>
  <c r="AD3420" i="5"/>
  <c r="AE3420" i="5"/>
  <c r="AB3418" i="5" l="1"/>
  <c r="AC3419" i="5"/>
  <c r="AD3419" i="5"/>
  <c r="AE3419" i="5"/>
  <c r="AB3417" i="5" l="1"/>
  <c r="AC3418" i="5"/>
  <c r="AD3418" i="5"/>
  <c r="AE3418" i="5"/>
  <c r="AB3416" i="5" l="1"/>
  <c r="AC3417" i="5"/>
  <c r="AD3417" i="5"/>
  <c r="AE3417" i="5"/>
  <c r="AB3415" i="5" l="1"/>
  <c r="AC3416" i="5"/>
  <c r="AD3416" i="5"/>
  <c r="AE3416" i="5"/>
  <c r="AB3414" i="5" l="1"/>
  <c r="AC3415" i="5"/>
  <c r="AD3415" i="5"/>
  <c r="AE3415" i="5"/>
  <c r="AB3413" i="5" l="1"/>
  <c r="AC3414" i="5"/>
  <c r="AD3414" i="5"/>
  <c r="AE3414" i="5"/>
  <c r="AB3412" i="5" l="1"/>
  <c r="AC3413" i="5"/>
  <c r="AD3413" i="5"/>
  <c r="AE3413" i="5"/>
  <c r="AB3411" i="5" l="1"/>
  <c r="AC3412" i="5"/>
  <c r="AD3412" i="5"/>
  <c r="AE3412" i="5"/>
  <c r="AB3410" i="5" l="1"/>
  <c r="AC3411" i="5"/>
  <c r="AD3411" i="5"/>
  <c r="AE3411" i="5"/>
  <c r="AB3409" i="5" l="1"/>
  <c r="AC3410" i="5"/>
  <c r="AD3410" i="5"/>
  <c r="AE3410" i="5"/>
  <c r="AB3408" i="5" l="1"/>
  <c r="AC3409" i="5"/>
  <c r="AD3409" i="5"/>
  <c r="AE3409" i="5"/>
  <c r="AB3407" i="5" l="1"/>
  <c r="AC3408" i="5"/>
  <c r="AD3408" i="5"/>
  <c r="AE3408" i="5"/>
  <c r="AB3406" i="5" l="1"/>
  <c r="AC3407" i="5"/>
  <c r="AD3407" i="5"/>
  <c r="AE3407" i="5"/>
  <c r="AB3405" i="5" l="1"/>
  <c r="AC3406" i="5"/>
  <c r="AD3406" i="5"/>
  <c r="AE3406" i="5"/>
  <c r="AB3404" i="5" l="1"/>
  <c r="AC3405" i="5"/>
  <c r="AD3405" i="5"/>
  <c r="AE3405" i="5"/>
  <c r="AB3403" i="5" l="1"/>
  <c r="AC3404" i="5"/>
  <c r="AD3404" i="5"/>
  <c r="AE3404" i="5"/>
  <c r="AB3402" i="5" l="1"/>
  <c r="AC3403" i="5"/>
  <c r="AD3403" i="5"/>
  <c r="AE3403" i="5"/>
  <c r="AB3401" i="5" l="1"/>
  <c r="AC3402" i="5"/>
  <c r="AD3402" i="5"/>
  <c r="AE3402" i="5"/>
  <c r="AB3400" i="5" l="1"/>
  <c r="AC3401" i="5"/>
  <c r="AD3401" i="5"/>
  <c r="AE3401" i="5"/>
  <c r="AB3399" i="5" l="1"/>
  <c r="AC3400" i="5"/>
  <c r="AD3400" i="5"/>
  <c r="AE3400" i="5"/>
  <c r="AB3398" i="5" l="1"/>
  <c r="AC3399" i="5"/>
  <c r="AD3399" i="5"/>
  <c r="AE3399" i="5"/>
  <c r="AB3397" i="5" l="1"/>
  <c r="AC3398" i="5"/>
  <c r="AD3398" i="5"/>
  <c r="AE3398" i="5"/>
  <c r="AB3396" i="5" l="1"/>
  <c r="AC3397" i="5"/>
  <c r="AD3397" i="5"/>
  <c r="AE3397" i="5"/>
  <c r="AB3395" i="5" l="1"/>
  <c r="AC3396" i="5"/>
  <c r="AD3396" i="5"/>
  <c r="AE3396" i="5"/>
  <c r="AB3394" i="5" l="1"/>
  <c r="AC3395" i="5"/>
  <c r="AD3395" i="5"/>
  <c r="AE3395" i="5"/>
  <c r="AB3393" i="5" l="1"/>
  <c r="AC3394" i="5"/>
  <c r="AE3394" i="5"/>
  <c r="AD3394" i="5"/>
  <c r="AB3392" i="5" l="1"/>
  <c r="AC3393" i="5"/>
  <c r="AD3393" i="5"/>
  <c r="AE3393" i="5"/>
  <c r="AB3391" i="5" l="1"/>
  <c r="AC3392" i="5"/>
  <c r="AD3392" i="5"/>
  <c r="AE3392" i="5"/>
  <c r="AB3390" i="5" l="1"/>
  <c r="AC3391" i="5"/>
  <c r="AD3391" i="5"/>
  <c r="AE3391" i="5"/>
  <c r="AB3389" i="5" l="1"/>
  <c r="AC3390" i="5"/>
  <c r="AD3390" i="5"/>
  <c r="AE3390" i="5"/>
  <c r="AB3388" i="5" l="1"/>
  <c r="AC3389" i="5"/>
  <c r="AD3389" i="5"/>
  <c r="AE3389" i="5"/>
  <c r="AB3387" i="5" l="1"/>
  <c r="AC3388" i="5"/>
  <c r="AD3388" i="5"/>
  <c r="AE3388" i="5"/>
  <c r="AB3386" i="5" l="1"/>
  <c r="AC3387" i="5"/>
  <c r="AD3387" i="5"/>
  <c r="AE3387" i="5"/>
  <c r="AB3385" i="5" l="1"/>
  <c r="AC3386" i="5"/>
  <c r="AD3386" i="5"/>
  <c r="AE3386" i="5"/>
  <c r="AB3384" i="5" l="1"/>
  <c r="AC3385" i="5"/>
  <c r="AD3385" i="5"/>
  <c r="AE3385" i="5"/>
  <c r="AB3383" i="5" l="1"/>
  <c r="AC3384" i="5"/>
  <c r="AD3384" i="5"/>
  <c r="AE3384" i="5"/>
  <c r="AB3382" i="5" l="1"/>
  <c r="AC3383" i="5"/>
  <c r="AD3383" i="5"/>
  <c r="AE3383" i="5"/>
  <c r="AB3381" i="5" l="1"/>
  <c r="AC3382" i="5"/>
  <c r="AD3382" i="5"/>
  <c r="AE3382" i="5"/>
  <c r="AB3380" i="5" l="1"/>
  <c r="AC3381" i="5"/>
  <c r="AD3381" i="5"/>
  <c r="AE3381" i="5"/>
  <c r="AB3379" i="5" l="1"/>
  <c r="AC3380" i="5"/>
  <c r="AD3380" i="5"/>
  <c r="AE3380" i="5"/>
  <c r="AB3378" i="5" l="1"/>
  <c r="AC3379" i="5"/>
  <c r="AD3379" i="5"/>
  <c r="AE3379" i="5"/>
  <c r="AB3377" i="5" l="1"/>
  <c r="AC3378" i="5"/>
  <c r="AD3378" i="5"/>
  <c r="AE3378" i="5"/>
  <c r="AB3376" i="5" l="1"/>
  <c r="AC3377" i="5"/>
  <c r="AD3377" i="5"/>
  <c r="AE3377" i="5"/>
  <c r="AB3375" i="5" l="1"/>
  <c r="AC3376" i="5"/>
  <c r="AD3376" i="5"/>
  <c r="AE3376" i="5"/>
  <c r="AB3374" i="5" l="1"/>
  <c r="AC3375" i="5"/>
  <c r="AD3375" i="5"/>
  <c r="AE3375" i="5"/>
  <c r="AB3373" i="5" l="1"/>
  <c r="AC3374" i="5"/>
  <c r="AD3374" i="5"/>
  <c r="AE3374" i="5"/>
  <c r="AB3372" i="5" l="1"/>
  <c r="AC3373" i="5"/>
  <c r="AD3373" i="5"/>
  <c r="AE3373" i="5"/>
  <c r="AB3371" i="5" l="1"/>
  <c r="AC3372" i="5"/>
  <c r="AD3372" i="5"/>
  <c r="AE3372" i="5"/>
  <c r="AB3370" i="5" l="1"/>
  <c r="AC3371" i="5"/>
  <c r="AD3371" i="5"/>
  <c r="AE3371" i="5"/>
  <c r="AB3369" i="5" l="1"/>
  <c r="AC3370" i="5"/>
  <c r="AD3370" i="5"/>
  <c r="AE3370" i="5"/>
  <c r="AB3368" i="5" l="1"/>
  <c r="AC3369" i="5"/>
  <c r="AD3369" i="5"/>
  <c r="AE3369" i="5"/>
  <c r="AB3367" i="5" l="1"/>
  <c r="AC3368" i="5"/>
  <c r="AD3368" i="5"/>
  <c r="AE3368" i="5"/>
  <c r="AB3366" i="5" l="1"/>
  <c r="AC3367" i="5"/>
  <c r="AD3367" i="5"/>
  <c r="AE3367" i="5"/>
  <c r="AB3365" i="5" l="1"/>
  <c r="AC3366" i="5"/>
  <c r="AD3366" i="5"/>
  <c r="AE3366" i="5"/>
  <c r="AB3364" i="5" l="1"/>
  <c r="AC3365" i="5"/>
  <c r="AD3365" i="5"/>
  <c r="AE3365" i="5"/>
  <c r="AB3363" i="5" l="1"/>
  <c r="AC3364" i="5"/>
  <c r="AD3364" i="5"/>
  <c r="AE3364" i="5"/>
  <c r="AB3362" i="5" l="1"/>
  <c r="AC3363" i="5"/>
  <c r="AD3363" i="5"/>
  <c r="AE3363" i="5"/>
  <c r="AB3361" i="5" l="1"/>
  <c r="AC3362" i="5"/>
  <c r="AD3362" i="5"/>
  <c r="AE3362" i="5"/>
  <c r="AB3360" i="5" l="1"/>
  <c r="AC3361" i="5"/>
  <c r="AD3361" i="5"/>
  <c r="AE3361" i="5"/>
  <c r="AB3359" i="5" l="1"/>
  <c r="AC3360" i="5"/>
  <c r="AD3360" i="5"/>
  <c r="AE3360" i="5"/>
  <c r="AB3358" i="5" l="1"/>
  <c r="AC3359" i="5"/>
  <c r="AD3359" i="5"/>
  <c r="AE3359" i="5"/>
  <c r="AB3357" i="5" l="1"/>
  <c r="AC3358" i="5"/>
  <c r="AD3358" i="5"/>
  <c r="AE3358" i="5"/>
  <c r="AB3356" i="5" l="1"/>
  <c r="AC3357" i="5"/>
  <c r="AD3357" i="5"/>
  <c r="AE3357" i="5"/>
  <c r="AB3355" i="5" l="1"/>
  <c r="AC3356" i="5"/>
  <c r="AD3356" i="5"/>
  <c r="AE3356" i="5"/>
  <c r="AB3354" i="5" l="1"/>
  <c r="AC3355" i="5"/>
  <c r="AD3355" i="5"/>
  <c r="AE3355" i="5"/>
  <c r="AB3353" i="5" l="1"/>
  <c r="AC3354" i="5"/>
  <c r="AD3354" i="5"/>
  <c r="AE3354" i="5"/>
  <c r="AB3352" i="5" l="1"/>
  <c r="AC3353" i="5"/>
  <c r="AD3353" i="5"/>
  <c r="AE3353" i="5"/>
  <c r="AB3351" i="5" l="1"/>
  <c r="AC3352" i="5"/>
  <c r="AD3352" i="5"/>
  <c r="AE3352" i="5"/>
  <c r="AB3350" i="5" l="1"/>
  <c r="AC3351" i="5"/>
  <c r="AD3351" i="5"/>
  <c r="AE3351" i="5"/>
  <c r="AB3349" i="5" l="1"/>
  <c r="AC3350" i="5"/>
  <c r="AD3350" i="5"/>
  <c r="AE3350" i="5"/>
  <c r="AB3348" i="5" l="1"/>
  <c r="AC3349" i="5"/>
  <c r="AD3349" i="5"/>
  <c r="AE3349" i="5"/>
  <c r="AB3347" i="5" l="1"/>
  <c r="AC3348" i="5"/>
  <c r="AD3348" i="5"/>
  <c r="AE3348" i="5"/>
  <c r="AB3346" i="5" l="1"/>
  <c r="AC3347" i="5"/>
  <c r="AD3347" i="5"/>
  <c r="AE3347" i="5"/>
  <c r="AB3345" i="5" l="1"/>
  <c r="AC3346" i="5"/>
  <c r="AD3346" i="5"/>
  <c r="AE3346" i="5"/>
  <c r="AB3344" i="5" l="1"/>
  <c r="AC3345" i="5"/>
  <c r="AD3345" i="5"/>
  <c r="AE3345" i="5"/>
  <c r="AB3343" i="5" l="1"/>
  <c r="AC3344" i="5"/>
  <c r="AD3344" i="5"/>
  <c r="AE3344" i="5"/>
  <c r="AB3342" i="5" l="1"/>
  <c r="AC3343" i="5"/>
  <c r="AD3343" i="5"/>
  <c r="AE3343" i="5"/>
  <c r="AB3341" i="5" l="1"/>
  <c r="AC3342" i="5"/>
  <c r="AD3342" i="5"/>
  <c r="AE3342" i="5"/>
  <c r="AB3340" i="5" l="1"/>
  <c r="AC3341" i="5"/>
  <c r="AD3341" i="5"/>
  <c r="AE3341" i="5"/>
  <c r="AB3339" i="5" l="1"/>
  <c r="AC3340" i="5"/>
  <c r="AD3340" i="5"/>
  <c r="AE3340" i="5"/>
  <c r="AB3338" i="5" l="1"/>
  <c r="AC3339" i="5"/>
  <c r="AD3339" i="5"/>
  <c r="AE3339" i="5"/>
  <c r="AB3337" i="5" l="1"/>
  <c r="AC3338" i="5"/>
  <c r="AD3338" i="5"/>
  <c r="AE3338" i="5"/>
  <c r="AB3336" i="5" l="1"/>
  <c r="AC3337" i="5"/>
  <c r="AD3337" i="5"/>
  <c r="AE3337" i="5"/>
  <c r="AB3335" i="5" l="1"/>
  <c r="AC3336" i="5"/>
  <c r="AD3336" i="5"/>
  <c r="AE3336" i="5"/>
  <c r="AB3334" i="5" l="1"/>
  <c r="AC3335" i="5"/>
  <c r="AE3335" i="5"/>
  <c r="AD3335" i="5"/>
  <c r="AB3333" i="5" l="1"/>
  <c r="AC3334" i="5"/>
  <c r="AE3334" i="5"/>
  <c r="AD3334" i="5"/>
  <c r="AB3332" i="5" l="1"/>
  <c r="AC3333" i="5"/>
  <c r="AE3333" i="5"/>
  <c r="AD3333" i="5"/>
  <c r="AB3331" i="5" l="1"/>
  <c r="AC3332" i="5"/>
  <c r="AE3332" i="5"/>
  <c r="AD3332" i="5"/>
  <c r="AB3330" i="5" l="1"/>
  <c r="AC3331" i="5"/>
  <c r="AD3331" i="5"/>
  <c r="AE3331" i="5"/>
  <c r="AB3329" i="5" l="1"/>
  <c r="AC3330" i="5"/>
  <c r="AD3330" i="5"/>
  <c r="AE3330" i="5"/>
  <c r="AB3328" i="5" l="1"/>
  <c r="AC3329" i="5"/>
  <c r="AD3329" i="5"/>
  <c r="AE3329" i="5"/>
  <c r="AB3327" i="5" l="1"/>
  <c r="AC3328" i="5"/>
  <c r="AE3328" i="5"/>
  <c r="AD3328" i="5"/>
  <c r="AB3326" i="5" l="1"/>
  <c r="AC3327" i="5"/>
  <c r="AD3327" i="5"/>
  <c r="AE3327" i="5"/>
  <c r="AB3325" i="5" l="1"/>
  <c r="AC3326" i="5"/>
  <c r="AE3326" i="5"/>
  <c r="AD3326" i="5"/>
  <c r="AB3324" i="5" l="1"/>
  <c r="AC3325" i="5"/>
  <c r="AE3325" i="5"/>
  <c r="AD3325" i="5"/>
  <c r="AB3323" i="5" l="1"/>
  <c r="AC3324" i="5"/>
  <c r="AE3324" i="5"/>
  <c r="AD3324" i="5"/>
  <c r="AB3322" i="5" l="1"/>
  <c r="AC3323" i="5"/>
  <c r="AE3323" i="5"/>
  <c r="AD3323" i="5"/>
  <c r="AB3321" i="5" l="1"/>
  <c r="AC3322" i="5"/>
  <c r="AE3322" i="5"/>
  <c r="AD3322" i="5"/>
  <c r="AB3320" i="5" l="1"/>
  <c r="AC3321" i="5"/>
  <c r="AE3321" i="5"/>
  <c r="AD3321" i="5"/>
  <c r="AB3319" i="5" l="1"/>
  <c r="AC3320" i="5"/>
  <c r="AE3320" i="5"/>
  <c r="AD3320" i="5"/>
  <c r="AB3318" i="5" l="1"/>
  <c r="AC3319" i="5"/>
  <c r="AE3319" i="5"/>
  <c r="AD3319" i="5"/>
  <c r="AB3317" i="5" l="1"/>
  <c r="AC3318" i="5"/>
  <c r="AE3318" i="5"/>
  <c r="AD3318" i="5"/>
  <c r="AB3316" i="5" l="1"/>
  <c r="AC3317" i="5"/>
  <c r="AE3317" i="5"/>
  <c r="AD3317" i="5"/>
  <c r="AB3315" i="5" l="1"/>
  <c r="AC3316" i="5"/>
  <c r="AE3316" i="5"/>
  <c r="AD3316" i="5"/>
  <c r="AB3314" i="5" l="1"/>
  <c r="AC3315" i="5"/>
  <c r="AE3315" i="5"/>
  <c r="AD3315" i="5"/>
  <c r="AB3313" i="5" l="1"/>
  <c r="AC3314" i="5"/>
  <c r="AE3314" i="5"/>
  <c r="AD3314" i="5"/>
  <c r="AB3312" i="5" l="1"/>
  <c r="AC3313" i="5"/>
  <c r="AE3313" i="5"/>
  <c r="AD3313" i="5"/>
  <c r="AB3311" i="5" l="1"/>
  <c r="AC3312" i="5"/>
  <c r="AE3312" i="5"/>
  <c r="AD3312" i="5"/>
  <c r="AB3310" i="5" l="1"/>
  <c r="AC3311" i="5"/>
  <c r="AE3311" i="5"/>
  <c r="AD3311" i="5"/>
  <c r="AB3309" i="5" l="1"/>
  <c r="AC3310" i="5"/>
  <c r="AE3310" i="5"/>
  <c r="AD3310" i="5"/>
  <c r="AB3308" i="5" l="1"/>
  <c r="AC3309" i="5"/>
  <c r="AE3309" i="5"/>
  <c r="AD3309" i="5"/>
  <c r="AB3307" i="5" l="1"/>
  <c r="AC3308" i="5"/>
  <c r="AE3308" i="5"/>
  <c r="AD3308" i="5"/>
  <c r="AB3306" i="5" l="1"/>
  <c r="AC3307" i="5"/>
  <c r="AE3307" i="5"/>
  <c r="AD3307" i="5"/>
  <c r="AB3305" i="5" l="1"/>
  <c r="AC3306" i="5"/>
  <c r="AE3306" i="5"/>
  <c r="AD3306" i="5"/>
  <c r="AB3304" i="5" l="1"/>
  <c r="AC3305" i="5"/>
  <c r="AE3305" i="5"/>
  <c r="AD3305" i="5"/>
  <c r="AB3303" i="5" l="1"/>
  <c r="AC3304" i="5"/>
  <c r="AE3304" i="5"/>
  <c r="AD3304" i="5"/>
  <c r="AB3302" i="5" l="1"/>
  <c r="AC3303" i="5"/>
  <c r="AE3303" i="5"/>
  <c r="AD3303" i="5"/>
  <c r="AB3301" i="5" l="1"/>
  <c r="AC3302" i="5"/>
  <c r="AE3302" i="5"/>
  <c r="AD3302" i="5"/>
  <c r="AB3300" i="5" l="1"/>
  <c r="AC3301" i="5"/>
  <c r="AE3301" i="5"/>
  <c r="AD3301" i="5"/>
  <c r="AB3299" i="5" l="1"/>
  <c r="AC3300" i="5"/>
  <c r="AE3300" i="5"/>
  <c r="AD3300" i="5"/>
  <c r="AB3298" i="5" l="1"/>
  <c r="AC3299" i="5"/>
  <c r="AE3299" i="5"/>
  <c r="AD3299" i="5"/>
  <c r="AB3297" i="5" l="1"/>
  <c r="AC3298" i="5"/>
  <c r="AE3298" i="5"/>
  <c r="AD3298" i="5"/>
  <c r="AB3296" i="5" l="1"/>
  <c r="AC3297" i="5"/>
  <c r="AE3297" i="5"/>
  <c r="AD3297" i="5"/>
  <c r="AB3295" i="5" l="1"/>
  <c r="AC3296" i="5"/>
  <c r="AE3296" i="5"/>
  <c r="AD3296" i="5"/>
  <c r="AB3294" i="5" l="1"/>
  <c r="AC3295" i="5"/>
  <c r="AE3295" i="5"/>
  <c r="AD3295" i="5"/>
  <c r="AB3293" i="5" l="1"/>
  <c r="AC3294" i="5"/>
  <c r="AE3294" i="5"/>
  <c r="AD3294" i="5"/>
  <c r="AB3292" i="5" l="1"/>
  <c r="AC3293" i="5"/>
  <c r="AE3293" i="5"/>
  <c r="AD3293" i="5"/>
  <c r="AB3291" i="5" l="1"/>
  <c r="AC3292" i="5"/>
  <c r="AE3292" i="5"/>
  <c r="AD3292" i="5"/>
  <c r="AB3290" i="5" l="1"/>
  <c r="AC3291" i="5"/>
  <c r="AE3291" i="5"/>
  <c r="AD3291" i="5"/>
  <c r="AB3289" i="5" l="1"/>
  <c r="AC3290" i="5"/>
  <c r="AE3290" i="5"/>
  <c r="AD3290" i="5"/>
  <c r="AB3288" i="5" l="1"/>
  <c r="AC3289" i="5"/>
  <c r="AE3289" i="5"/>
  <c r="AD3289" i="5"/>
  <c r="AB3287" i="5" l="1"/>
  <c r="AC3288" i="5"/>
  <c r="AE3288" i="5"/>
  <c r="AD3288" i="5"/>
  <c r="AB3286" i="5" l="1"/>
  <c r="AC3287" i="5"/>
  <c r="AE3287" i="5"/>
  <c r="AD3287" i="5"/>
  <c r="AB3285" i="5" l="1"/>
  <c r="AC3286" i="5"/>
  <c r="AE3286" i="5"/>
  <c r="AD3286" i="5"/>
  <c r="AB3284" i="5" l="1"/>
  <c r="AC3285" i="5"/>
  <c r="AE3285" i="5"/>
  <c r="AD3285" i="5"/>
  <c r="AB3283" i="5" l="1"/>
  <c r="AC3284" i="5"/>
  <c r="AE3284" i="5"/>
  <c r="AD3284" i="5"/>
  <c r="AB3282" i="5" l="1"/>
  <c r="AC3283" i="5"/>
  <c r="AE3283" i="5"/>
  <c r="AD3283" i="5"/>
  <c r="AB3281" i="5" l="1"/>
  <c r="AC3282" i="5"/>
  <c r="AE3282" i="5"/>
  <c r="AD3282" i="5"/>
  <c r="AB3280" i="5" l="1"/>
  <c r="AC3281" i="5"/>
  <c r="AE3281" i="5"/>
  <c r="AD3281" i="5"/>
  <c r="AB3279" i="5" l="1"/>
  <c r="AC3280" i="5"/>
  <c r="AE3280" i="5"/>
  <c r="AD3280" i="5"/>
  <c r="AB3278" i="5" l="1"/>
  <c r="AC3279" i="5"/>
  <c r="AE3279" i="5"/>
  <c r="AD3279" i="5"/>
  <c r="AB3277" i="5" l="1"/>
  <c r="AC3278" i="5"/>
  <c r="AE3278" i="5"/>
  <c r="AD3278" i="5"/>
  <c r="AB3276" i="5" l="1"/>
  <c r="AC3277" i="5"/>
  <c r="AE3277" i="5"/>
  <c r="AD3277" i="5"/>
  <c r="AB3275" i="5" l="1"/>
  <c r="AC3276" i="5"/>
  <c r="AE3276" i="5"/>
  <c r="AD3276" i="5"/>
  <c r="AB3274" i="5" l="1"/>
  <c r="AC3275" i="5"/>
  <c r="AE3275" i="5"/>
  <c r="AD3275" i="5"/>
  <c r="AB3273" i="5" l="1"/>
  <c r="AC3274" i="5"/>
  <c r="AE3274" i="5"/>
  <c r="AD3274" i="5"/>
  <c r="AB3272" i="5" l="1"/>
  <c r="AC3273" i="5"/>
  <c r="AE3273" i="5"/>
  <c r="AD3273" i="5"/>
  <c r="AB3271" i="5" l="1"/>
  <c r="AC3272" i="5"/>
  <c r="AE3272" i="5"/>
  <c r="AD3272" i="5"/>
  <c r="AB3270" i="5" l="1"/>
  <c r="AC3271" i="5"/>
  <c r="AE3271" i="5"/>
  <c r="AD3271" i="5"/>
  <c r="AB3269" i="5" l="1"/>
  <c r="AC3270" i="5"/>
  <c r="AE3270" i="5"/>
  <c r="AD3270" i="5"/>
  <c r="AB3268" i="5" l="1"/>
  <c r="AC3269" i="5"/>
  <c r="AE3269" i="5"/>
  <c r="AD3269" i="5"/>
  <c r="AB3267" i="5" l="1"/>
  <c r="AC3268" i="5"/>
  <c r="AE3268" i="5"/>
  <c r="AD3268" i="5"/>
  <c r="AB3266" i="5" l="1"/>
  <c r="AC3267" i="5"/>
  <c r="AE3267" i="5"/>
  <c r="AD3267" i="5"/>
  <c r="AB3265" i="5" l="1"/>
  <c r="AC3266" i="5"/>
  <c r="AE3266" i="5"/>
  <c r="AD3266" i="5"/>
  <c r="AB3264" i="5" l="1"/>
  <c r="AC3265" i="5"/>
  <c r="AE3265" i="5"/>
  <c r="AD3265" i="5"/>
  <c r="AB3263" i="5" l="1"/>
  <c r="AC3264" i="5"/>
  <c r="AE3264" i="5"/>
  <c r="AD3264" i="5"/>
  <c r="AB3262" i="5" l="1"/>
  <c r="AC3263" i="5"/>
  <c r="AE3263" i="5"/>
  <c r="AD3263" i="5"/>
  <c r="AB3261" i="5" l="1"/>
  <c r="AC3262" i="5"/>
  <c r="AE3262" i="5"/>
  <c r="AD3262" i="5"/>
  <c r="AB3260" i="5" l="1"/>
  <c r="AC3261" i="5"/>
  <c r="AE3261" i="5"/>
  <c r="AD3261" i="5"/>
  <c r="AB3259" i="5" l="1"/>
  <c r="AC3260" i="5"/>
  <c r="AE3260" i="5"/>
  <c r="AD3260" i="5"/>
  <c r="AB3258" i="5" l="1"/>
  <c r="AC3259" i="5"/>
  <c r="AD3259" i="5"/>
  <c r="AE3259" i="5"/>
  <c r="AB3257" i="5" l="1"/>
  <c r="AC3258" i="5"/>
  <c r="AD3258" i="5"/>
  <c r="AE3258" i="5"/>
  <c r="AB3256" i="5" l="1"/>
  <c r="AC3257" i="5"/>
  <c r="AD3257" i="5"/>
  <c r="AE3257" i="5"/>
  <c r="AB3255" i="5" l="1"/>
  <c r="AC3256" i="5"/>
  <c r="AE3256" i="5"/>
  <c r="AD3256" i="5"/>
  <c r="AB3254" i="5" l="1"/>
  <c r="AC3255" i="5"/>
  <c r="AD3255" i="5"/>
  <c r="AE3255" i="5"/>
  <c r="AB3253" i="5" l="1"/>
  <c r="AC3254" i="5"/>
  <c r="AD3254" i="5"/>
  <c r="AE3254" i="5"/>
  <c r="AB3252" i="5" l="1"/>
  <c r="AC3253" i="5"/>
  <c r="AE3253" i="5"/>
  <c r="AD3253" i="5"/>
  <c r="AB3251" i="5" l="1"/>
  <c r="AC3252" i="5"/>
  <c r="AD3252" i="5"/>
  <c r="AE3252" i="5"/>
  <c r="AB3250" i="5" l="1"/>
  <c r="AC3251" i="5"/>
  <c r="AE3251" i="5"/>
  <c r="AD3251" i="5"/>
  <c r="AB3249" i="5" l="1"/>
  <c r="AC3250" i="5"/>
  <c r="AE3250" i="5"/>
  <c r="AD3250" i="5"/>
  <c r="AB3248" i="5" l="1"/>
  <c r="AC3249" i="5"/>
  <c r="AD3249" i="5"/>
  <c r="AE3249" i="5"/>
  <c r="AB3247" i="5" l="1"/>
  <c r="AC3248" i="5"/>
  <c r="AE3248" i="5"/>
  <c r="AD3248" i="5"/>
  <c r="AB3246" i="5" l="1"/>
  <c r="AC3247" i="5"/>
  <c r="AE3247" i="5"/>
  <c r="AD3247" i="5"/>
  <c r="AB3245" i="5" l="1"/>
  <c r="AC3246" i="5"/>
  <c r="AE3246" i="5"/>
  <c r="AD3246" i="5"/>
  <c r="AB3244" i="5" l="1"/>
  <c r="AC3245" i="5"/>
  <c r="AE3245" i="5"/>
  <c r="AD3245" i="5"/>
  <c r="AB3243" i="5" l="1"/>
  <c r="AC3244" i="5"/>
  <c r="AE3244" i="5"/>
  <c r="AD3244" i="5"/>
  <c r="AB3242" i="5" l="1"/>
  <c r="AC3243" i="5"/>
  <c r="AE3243" i="5"/>
  <c r="AD3243" i="5"/>
  <c r="AB3241" i="5" l="1"/>
  <c r="AC3242" i="5"/>
  <c r="AE3242" i="5"/>
  <c r="AD3242" i="5"/>
  <c r="AB3240" i="5" l="1"/>
  <c r="AC3241" i="5"/>
  <c r="AE3241" i="5"/>
  <c r="AD3241" i="5"/>
  <c r="AB3239" i="5" l="1"/>
  <c r="AC3240" i="5"/>
  <c r="AE3240" i="5"/>
  <c r="AD3240" i="5"/>
  <c r="AB3238" i="5" l="1"/>
  <c r="AC3239" i="5"/>
  <c r="AE3239" i="5"/>
  <c r="AD3239" i="5"/>
  <c r="AB3237" i="5" l="1"/>
  <c r="AC3238" i="5"/>
  <c r="AE3238" i="5"/>
  <c r="AD3238" i="5"/>
  <c r="AB3236" i="5" l="1"/>
  <c r="AC3237" i="5"/>
  <c r="AE3237" i="5"/>
  <c r="AD3237" i="5"/>
  <c r="AB3235" i="5" l="1"/>
  <c r="AC3236" i="5"/>
  <c r="AE3236" i="5"/>
  <c r="AD3236" i="5"/>
  <c r="AB3234" i="5" l="1"/>
  <c r="AC3235" i="5"/>
  <c r="AE3235" i="5"/>
  <c r="AD3235" i="5"/>
  <c r="AB3233" i="5" l="1"/>
  <c r="AC3234" i="5"/>
  <c r="AE3234" i="5"/>
  <c r="AD3234" i="5"/>
  <c r="AB3232" i="5" l="1"/>
  <c r="AC3233" i="5"/>
  <c r="AE3233" i="5"/>
  <c r="AD3233" i="5"/>
  <c r="AB3231" i="5" l="1"/>
  <c r="AC3232" i="5"/>
  <c r="AE3232" i="5"/>
  <c r="AD3232" i="5"/>
  <c r="AB3230" i="5" l="1"/>
  <c r="AC3231" i="5"/>
  <c r="AE3231" i="5"/>
  <c r="AD3231" i="5"/>
  <c r="AB3229" i="5" l="1"/>
  <c r="AC3230" i="5"/>
  <c r="AE3230" i="5"/>
  <c r="AD3230" i="5"/>
  <c r="AB3228" i="5" l="1"/>
  <c r="AC3229" i="5"/>
  <c r="AE3229" i="5"/>
  <c r="AD3229" i="5"/>
  <c r="AB3227" i="5" l="1"/>
  <c r="AC3228" i="5"/>
  <c r="AE3228" i="5"/>
  <c r="AD3228" i="5"/>
  <c r="AB3226" i="5" l="1"/>
  <c r="AC3227" i="5"/>
  <c r="AE3227" i="5"/>
  <c r="AD3227" i="5"/>
  <c r="AB3225" i="5" l="1"/>
  <c r="AC3226" i="5"/>
  <c r="AE3226" i="5"/>
  <c r="AD3226" i="5"/>
  <c r="AB3224" i="5" l="1"/>
  <c r="AC3225" i="5"/>
  <c r="AE3225" i="5"/>
  <c r="AD3225" i="5"/>
  <c r="AB3223" i="5" l="1"/>
  <c r="AC3224" i="5"/>
  <c r="AE3224" i="5"/>
  <c r="AD3224" i="5"/>
  <c r="AB3222" i="5" l="1"/>
  <c r="AC3223" i="5"/>
  <c r="AE3223" i="5"/>
  <c r="AD3223" i="5"/>
  <c r="AB3221" i="5" l="1"/>
  <c r="AC3222" i="5"/>
  <c r="AE3222" i="5"/>
  <c r="AD3222" i="5"/>
  <c r="AB3220" i="5" l="1"/>
  <c r="AC3221" i="5"/>
  <c r="AE3221" i="5"/>
  <c r="AD3221" i="5"/>
  <c r="AB3219" i="5" l="1"/>
  <c r="AC3220" i="5"/>
  <c r="AE3220" i="5"/>
  <c r="AD3220" i="5"/>
  <c r="AB3218" i="5" l="1"/>
  <c r="AC3219" i="5"/>
  <c r="AE3219" i="5"/>
  <c r="AD3219" i="5"/>
  <c r="AB3217" i="5" l="1"/>
  <c r="AC3218" i="5"/>
  <c r="AE3218" i="5"/>
  <c r="AD3218" i="5"/>
  <c r="AB3216" i="5" l="1"/>
  <c r="AC3217" i="5"/>
  <c r="AE3217" i="5"/>
  <c r="AD3217" i="5"/>
  <c r="AB3215" i="5" l="1"/>
  <c r="AC3216" i="5"/>
  <c r="AE3216" i="5"/>
  <c r="AD3216" i="5"/>
  <c r="AB3214" i="5" l="1"/>
  <c r="AC3215" i="5"/>
  <c r="AE3215" i="5"/>
  <c r="AD3215" i="5"/>
  <c r="AB3213" i="5" l="1"/>
  <c r="AC3214" i="5"/>
  <c r="AE3214" i="5"/>
  <c r="AD3214" i="5"/>
  <c r="AB3212" i="5" l="1"/>
  <c r="AC3213" i="5"/>
  <c r="AE3213" i="5"/>
  <c r="AD3213" i="5"/>
  <c r="AB3211" i="5" l="1"/>
  <c r="AC3212" i="5"/>
  <c r="AE3212" i="5"/>
  <c r="AD3212" i="5"/>
  <c r="AB3210" i="5" l="1"/>
  <c r="AC3211" i="5"/>
  <c r="AE3211" i="5"/>
  <c r="AD3211" i="5"/>
  <c r="AB3209" i="5" l="1"/>
  <c r="AC3210" i="5"/>
  <c r="AE3210" i="5"/>
  <c r="AD3210" i="5"/>
  <c r="AB3208" i="5" l="1"/>
  <c r="AC3209" i="5"/>
  <c r="AE3209" i="5"/>
  <c r="AD3209" i="5"/>
  <c r="AB3207" i="5" l="1"/>
  <c r="AC3208" i="5"/>
  <c r="AE3208" i="5"/>
  <c r="AD3208" i="5"/>
  <c r="AB3206" i="5" l="1"/>
  <c r="AC3207" i="5"/>
  <c r="AE3207" i="5"/>
  <c r="AD3207" i="5"/>
  <c r="AB3205" i="5" l="1"/>
  <c r="AC3206" i="5"/>
  <c r="AE3206" i="5"/>
  <c r="AD3206" i="5"/>
  <c r="AB3204" i="5" l="1"/>
  <c r="AC3205" i="5"/>
  <c r="AD3205" i="5"/>
  <c r="AE3205" i="5"/>
  <c r="AB3203" i="5" l="1"/>
  <c r="AC3204" i="5"/>
  <c r="AE3204" i="5"/>
  <c r="AD3204" i="5"/>
  <c r="AB3202" i="5" l="1"/>
  <c r="AC3203" i="5"/>
  <c r="AE3203" i="5"/>
  <c r="AD3203" i="5"/>
  <c r="AB3201" i="5" l="1"/>
  <c r="AC3202" i="5"/>
  <c r="AE3202" i="5"/>
  <c r="AD3202" i="5"/>
  <c r="AB3200" i="5" l="1"/>
  <c r="AC3201" i="5"/>
  <c r="AE3201" i="5"/>
  <c r="AD3201" i="5"/>
  <c r="AB3199" i="5" l="1"/>
  <c r="AC3200" i="5"/>
  <c r="AE3200" i="5"/>
  <c r="AD3200" i="5"/>
  <c r="AB3198" i="5" l="1"/>
  <c r="AC3199" i="5"/>
  <c r="AE3199" i="5"/>
  <c r="AD3199" i="5"/>
  <c r="AB3197" i="5" l="1"/>
  <c r="AC3198" i="5"/>
  <c r="AE3198" i="5"/>
  <c r="AD3198" i="5"/>
  <c r="AB3196" i="5" l="1"/>
  <c r="AC3197" i="5"/>
  <c r="AE3197" i="5"/>
  <c r="AD3197" i="5"/>
  <c r="AB3195" i="5" l="1"/>
  <c r="AC3196" i="5"/>
  <c r="AE3196" i="5"/>
  <c r="AD3196" i="5"/>
  <c r="AB3194" i="5" l="1"/>
  <c r="AC3195" i="5"/>
  <c r="AE3195" i="5"/>
  <c r="AD3195" i="5"/>
  <c r="AB3193" i="5" l="1"/>
  <c r="AC3194" i="5"/>
  <c r="AE3194" i="5"/>
  <c r="AD3194" i="5"/>
  <c r="AB3192" i="5" l="1"/>
  <c r="AC3193" i="5"/>
  <c r="AE3193" i="5"/>
  <c r="AD3193" i="5"/>
  <c r="AB3191" i="5" l="1"/>
  <c r="AC3192" i="5"/>
  <c r="AE3192" i="5"/>
  <c r="AD3192" i="5"/>
  <c r="AB3190" i="5" l="1"/>
  <c r="AC3191" i="5"/>
  <c r="AE3191" i="5"/>
  <c r="AD3191" i="5"/>
  <c r="AB3189" i="5" l="1"/>
  <c r="AC3190" i="5"/>
  <c r="AE3190" i="5"/>
  <c r="AD3190" i="5"/>
  <c r="AB3188" i="5" l="1"/>
  <c r="AC3189" i="5"/>
  <c r="AE3189" i="5"/>
  <c r="AD3189" i="5"/>
  <c r="AB3187" i="5" l="1"/>
  <c r="AC3188" i="5"/>
  <c r="AE3188" i="5"/>
  <c r="AD3188" i="5"/>
  <c r="AB3186" i="5" l="1"/>
  <c r="AC3187" i="5"/>
  <c r="AE3187" i="5"/>
  <c r="AD3187" i="5"/>
  <c r="AB3185" i="5" l="1"/>
  <c r="AC3186" i="5"/>
  <c r="AE3186" i="5"/>
  <c r="AD3186" i="5"/>
  <c r="AB3184" i="5" l="1"/>
  <c r="AC3185" i="5"/>
  <c r="AE3185" i="5"/>
  <c r="AD3185" i="5"/>
  <c r="AB3183" i="5" l="1"/>
  <c r="AC3184" i="5"/>
  <c r="AE3184" i="5"/>
  <c r="AD3184" i="5"/>
  <c r="AB3182" i="5" l="1"/>
  <c r="AC3183" i="5"/>
  <c r="AE3183" i="5"/>
  <c r="AD3183" i="5"/>
  <c r="AB3181" i="5" l="1"/>
  <c r="AC3182" i="5"/>
  <c r="AE3182" i="5"/>
  <c r="AD3182" i="5"/>
  <c r="AB3180" i="5" l="1"/>
  <c r="AC3181" i="5"/>
  <c r="AE3181" i="5"/>
  <c r="AD3181" i="5"/>
  <c r="AB3179" i="5" l="1"/>
  <c r="AC3180" i="5"/>
  <c r="AE3180" i="5"/>
  <c r="AD3180" i="5"/>
  <c r="AB3178" i="5" l="1"/>
  <c r="AC3179" i="5"/>
  <c r="AE3179" i="5"/>
  <c r="AD3179" i="5"/>
  <c r="AB3177" i="5" l="1"/>
  <c r="AC3178" i="5"/>
  <c r="AE3178" i="5"/>
  <c r="AD3178" i="5"/>
  <c r="AB3176" i="5" l="1"/>
  <c r="AC3177" i="5"/>
  <c r="AE3177" i="5"/>
  <c r="AD3177" i="5"/>
  <c r="AB3175" i="5" l="1"/>
  <c r="AC3176" i="5"/>
  <c r="AE3176" i="5"/>
  <c r="AD3176" i="5"/>
  <c r="AB3174" i="5" l="1"/>
  <c r="AC3175" i="5"/>
  <c r="AE3175" i="5"/>
  <c r="AD3175" i="5"/>
  <c r="AB3173" i="5" l="1"/>
  <c r="AC3174" i="5"/>
  <c r="AE3174" i="5"/>
  <c r="AD3174" i="5"/>
  <c r="AB3172" i="5" l="1"/>
  <c r="AC3173" i="5"/>
  <c r="AE3173" i="5"/>
  <c r="AD3173" i="5"/>
  <c r="AB3171" i="5" l="1"/>
  <c r="AC3172" i="5"/>
  <c r="AE3172" i="5"/>
  <c r="AD3172" i="5"/>
  <c r="AB3170" i="5" l="1"/>
  <c r="AC3171" i="5"/>
  <c r="AD3171" i="5"/>
  <c r="AE3171" i="5"/>
  <c r="AB3169" i="5" l="1"/>
  <c r="AC3170" i="5"/>
  <c r="AE3170" i="5"/>
  <c r="AD3170" i="5"/>
  <c r="AB3168" i="5" l="1"/>
  <c r="AC3169" i="5"/>
  <c r="AE3169" i="5"/>
  <c r="AD3169" i="5"/>
  <c r="AB3167" i="5" l="1"/>
  <c r="AC3168" i="5"/>
  <c r="AE3168" i="5"/>
  <c r="AD3168" i="5"/>
  <c r="AB3166" i="5" l="1"/>
  <c r="AC3167" i="5"/>
  <c r="AE3167" i="5"/>
  <c r="AD3167" i="5"/>
  <c r="AB3165" i="5" l="1"/>
  <c r="AC3166" i="5"/>
  <c r="AE3166" i="5"/>
  <c r="AD3166" i="5"/>
  <c r="AB3164" i="5" l="1"/>
  <c r="AC3165" i="5"/>
  <c r="AE3165" i="5"/>
  <c r="AD3165" i="5"/>
  <c r="AB3163" i="5" l="1"/>
  <c r="AC3164" i="5"/>
  <c r="AE3164" i="5"/>
  <c r="AD3164" i="5"/>
  <c r="AB3162" i="5" l="1"/>
  <c r="AC3163" i="5"/>
  <c r="AE3163" i="5"/>
  <c r="AD3163" i="5"/>
  <c r="AB3161" i="5" l="1"/>
  <c r="AC3162" i="5"/>
  <c r="AE3162" i="5"/>
  <c r="AD3162" i="5"/>
  <c r="AB3160" i="5" l="1"/>
  <c r="AC3161" i="5"/>
  <c r="AE3161" i="5"/>
  <c r="AD3161" i="5"/>
  <c r="AB3159" i="5" l="1"/>
  <c r="AC3160" i="5"/>
  <c r="AE3160" i="5"/>
  <c r="AD3160" i="5"/>
  <c r="AB3158" i="5" l="1"/>
  <c r="AC3159" i="5"/>
  <c r="AE3159" i="5"/>
  <c r="AD3159" i="5"/>
  <c r="AB3157" i="5" l="1"/>
  <c r="AC3158" i="5"/>
  <c r="AE3158" i="5"/>
  <c r="AD3158" i="5"/>
  <c r="AB3156" i="5" l="1"/>
  <c r="AC3157" i="5"/>
  <c r="AE3157" i="5"/>
  <c r="AD3157" i="5"/>
  <c r="AB3155" i="5" l="1"/>
  <c r="AC3156" i="5"/>
  <c r="AE3156" i="5"/>
  <c r="AD3156" i="5"/>
  <c r="AB3154" i="5" l="1"/>
  <c r="AC3155" i="5"/>
  <c r="AE3155" i="5"/>
  <c r="AD3155" i="5"/>
  <c r="AB3153" i="5" l="1"/>
  <c r="AC3154" i="5"/>
  <c r="AE3154" i="5"/>
  <c r="AD3154" i="5"/>
  <c r="AB3152" i="5" l="1"/>
  <c r="AC3153" i="5"/>
  <c r="AE3153" i="5"/>
  <c r="AD3153" i="5"/>
  <c r="AB3151" i="5" l="1"/>
  <c r="AC3152" i="5"/>
  <c r="AE3152" i="5"/>
  <c r="AD3152" i="5"/>
  <c r="AB3150" i="5" l="1"/>
  <c r="AC3151" i="5"/>
  <c r="AE3151" i="5"/>
  <c r="AD3151" i="5"/>
  <c r="AB3149" i="5" l="1"/>
  <c r="AC3150" i="5"/>
  <c r="AE3150" i="5"/>
  <c r="AD3150" i="5"/>
  <c r="AB3148" i="5" l="1"/>
  <c r="AC3149" i="5"/>
  <c r="AE3149" i="5"/>
  <c r="AD3149" i="5"/>
  <c r="AB3147" i="5" l="1"/>
  <c r="AC3148" i="5"/>
  <c r="AE3148" i="5"/>
  <c r="AD3148" i="5"/>
  <c r="AB3146" i="5" l="1"/>
  <c r="AC3147" i="5"/>
  <c r="AE3147" i="5"/>
  <c r="AD3147" i="5"/>
  <c r="AB3145" i="5" l="1"/>
  <c r="AC3146" i="5"/>
  <c r="AE3146" i="5"/>
  <c r="AD3146" i="5"/>
  <c r="AB3144" i="5" l="1"/>
  <c r="AC3145" i="5"/>
  <c r="AE3145" i="5"/>
  <c r="AD3145" i="5"/>
  <c r="AB3143" i="5" l="1"/>
  <c r="AC3144" i="5"/>
  <c r="AE3144" i="5"/>
  <c r="AD3144" i="5"/>
  <c r="AB3142" i="5" l="1"/>
  <c r="AC3143" i="5"/>
  <c r="AE3143" i="5"/>
  <c r="AD3143" i="5"/>
  <c r="AB3141" i="5" l="1"/>
  <c r="AC3142" i="5"/>
  <c r="AE3142" i="5"/>
  <c r="AD3142" i="5"/>
  <c r="AB3140" i="5" l="1"/>
  <c r="AC3141" i="5"/>
  <c r="AE3141" i="5"/>
  <c r="AD3141" i="5"/>
  <c r="AB3139" i="5" l="1"/>
  <c r="AC3140" i="5"/>
  <c r="AE3140" i="5"/>
  <c r="AD3140" i="5"/>
  <c r="AB3138" i="5" l="1"/>
  <c r="AC3139" i="5"/>
  <c r="AE3139" i="5"/>
  <c r="AD3139" i="5"/>
  <c r="AB3137" i="5" l="1"/>
  <c r="AC3138" i="5"/>
  <c r="AE3138" i="5"/>
  <c r="AD3138" i="5"/>
  <c r="AB3136" i="5" l="1"/>
  <c r="AC3137" i="5"/>
  <c r="AD3137" i="5"/>
  <c r="AE3137" i="5"/>
  <c r="AB3135" i="5" l="1"/>
  <c r="AC3136" i="5"/>
  <c r="AE3136" i="5"/>
  <c r="AD3136" i="5"/>
  <c r="AB3134" i="5" l="1"/>
  <c r="AC3135" i="5"/>
  <c r="AE3135" i="5"/>
  <c r="AD3135" i="5"/>
  <c r="AB3133" i="5" l="1"/>
  <c r="AC3134" i="5"/>
  <c r="AE3134" i="5"/>
  <c r="AD3134" i="5"/>
  <c r="AB3132" i="5" l="1"/>
  <c r="AC3133" i="5"/>
  <c r="AE3133" i="5"/>
  <c r="AD3133" i="5"/>
  <c r="AB3131" i="5" l="1"/>
  <c r="AC3132" i="5"/>
  <c r="AE3132" i="5"/>
  <c r="AD3132" i="5"/>
  <c r="AB3130" i="5" l="1"/>
  <c r="AC3131" i="5"/>
  <c r="AE3131" i="5"/>
  <c r="AD3131" i="5"/>
  <c r="AB3129" i="5" l="1"/>
  <c r="AC3130" i="5"/>
  <c r="AE3130" i="5"/>
  <c r="AD3130" i="5"/>
  <c r="AB3128" i="5" l="1"/>
  <c r="AC3129" i="5"/>
  <c r="AE3129" i="5"/>
  <c r="AD3129" i="5"/>
  <c r="AB3127" i="5" l="1"/>
  <c r="AC3128" i="5"/>
  <c r="AE3128" i="5"/>
  <c r="AD3128" i="5"/>
  <c r="AB3126" i="5" l="1"/>
  <c r="AC3127" i="5"/>
  <c r="AE3127" i="5"/>
  <c r="AD3127" i="5"/>
  <c r="AB3125" i="5" l="1"/>
  <c r="AC3126" i="5"/>
  <c r="AE3126" i="5"/>
  <c r="AD3126" i="5"/>
  <c r="AB3124" i="5" l="1"/>
  <c r="AC3125" i="5"/>
  <c r="AE3125" i="5"/>
  <c r="AD3125" i="5"/>
  <c r="AB3123" i="5" l="1"/>
  <c r="AC3124" i="5"/>
  <c r="AE3124" i="5"/>
  <c r="AD3124" i="5"/>
  <c r="AB3122" i="5" l="1"/>
  <c r="AC3123" i="5"/>
  <c r="AE3123" i="5"/>
  <c r="AD3123" i="5"/>
  <c r="AB3121" i="5" l="1"/>
  <c r="AC3122" i="5"/>
  <c r="AE3122" i="5"/>
  <c r="AD3122" i="5"/>
  <c r="AB3120" i="5" l="1"/>
  <c r="AC3121" i="5"/>
  <c r="AE3121" i="5"/>
  <c r="AD3121" i="5"/>
  <c r="AB3119" i="5" l="1"/>
  <c r="AC3120" i="5"/>
  <c r="AE3120" i="5"/>
  <c r="AD3120" i="5"/>
  <c r="AB3118" i="5" l="1"/>
  <c r="AC3119" i="5"/>
  <c r="AE3119" i="5"/>
  <c r="AD3119" i="5"/>
  <c r="AB3117" i="5" l="1"/>
  <c r="AC3118" i="5"/>
  <c r="AE3118" i="5"/>
  <c r="AD3118" i="5"/>
  <c r="AB3116" i="5" l="1"/>
  <c r="AC3117" i="5"/>
  <c r="AE3117" i="5"/>
  <c r="AD3117" i="5"/>
  <c r="AB3115" i="5" l="1"/>
  <c r="AC3116" i="5"/>
  <c r="AE3116" i="5"/>
  <c r="AD3116" i="5"/>
  <c r="AB3114" i="5" l="1"/>
  <c r="AC3115" i="5"/>
  <c r="AE3115" i="5"/>
  <c r="AD3115" i="5"/>
  <c r="AB3113" i="5" l="1"/>
  <c r="AC3114" i="5"/>
  <c r="AE3114" i="5"/>
  <c r="AD3114" i="5"/>
  <c r="AB3112" i="5" l="1"/>
  <c r="AC3113" i="5"/>
  <c r="AE3113" i="5"/>
  <c r="AD3113" i="5"/>
  <c r="AB3111" i="5" l="1"/>
  <c r="AC3112" i="5"/>
  <c r="AE3112" i="5"/>
  <c r="AD3112" i="5"/>
  <c r="AB3110" i="5" l="1"/>
  <c r="AC3111" i="5"/>
  <c r="AE3111" i="5"/>
  <c r="AD3111" i="5"/>
  <c r="AB3109" i="5" l="1"/>
  <c r="AC3110" i="5"/>
  <c r="AE3110" i="5"/>
  <c r="AD3110" i="5"/>
  <c r="AB3108" i="5" l="1"/>
  <c r="AC3109" i="5"/>
  <c r="AE3109" i="5"/>
  <c r="AD3109" i="5"/>
  <c r="AB3107" i="5" l="1"/>
  <c r="AC3108" i="5"/>
  <c r="AE3108" i="5"/>
  <c r="AD3108" i="5"/>
  <c r="AB3106" i="5" l="1"/>
  <c r="AC3107" i="5"/>
  <c r="AE3107" i="5"/>
  <c r="AD3107" i="5"/>
  <c r="AB3105" i="5" l="1"/>
  <c r="AC3106" i="5"/>
  <c r="AE3106" i="5"/>
  <c r="AD3106" i="5"/>
  <c r="AB3104" i="5" l="1"/>
  <c r="AC3105" i="5"/>
  <c r="AE3105" i="5"/>
  <c r="AD3105" i="5"/>
  <c r="AB3103" i="5" l="1"/>
  <c r="AC3104" i="5"/>
  <c r="AE3104" i="5"/>
  <c r="AD3104" i="5"/>
  <c r="AB3102" i="5" l="1"/>
  <c r="AC3103" i="5"/>
  <c r="AE3103" i="5"/>
  <c r="AD3103" i="5"/>
  <c r="AB3101" i="5" l="1"/>
  <c r="AC3102" i="5"/>
  <c r="AE3102" i="5"/>
  <c r="AD3102" i="5"/>
  <c r="AB3100" i="5" l="1"/>
  <c r="AC3101" i="5"/>
  <c r="AE3101" i="5"/>
  <c r="AD3101" i="5"/>
  <c r="AB3099" i="5" l="1"/>
  <c r="AC3100" i="5"/>
  <c r="AE3100" i="5"/>
  <c r="AD3100" i="5"/>
  <c r="AB3098" i="5" l="1"/>
  <c r="AC3099" i="5"/>
  <c r="AE3099" i="5"/>
  <c r="AD3099" i="5"/>
  <c r="AB3097" i="5" l="1"/>
  <c r="AC3098" i="5"/>
  <c r="AE3098" i="5"/>
  <c r="AD3098" i="5"/>
  <c r="AB3096" i="5" l="1"/>
  <c r="AC3097" i="5"/>
  <c r="AE3097" i="5"/>
  <c r="AD3097" i="5"/>
  <c r="AB3095" i="5" l="1"/>
  <c r="AC3096" i="5"/>
  <c r="AE3096" i="5"/>
  <c r="AD3096" i="5"/>
  <c r="AB3094" i="5" l="1"/>
  <c r="AC3095" i="5"/>
  <c r="AE3095" i="5"/>
  <c r="AD3095" i="5"/>
  <c r="AB3093" i="5" l="1"/>
  <c r="AC3094" i="5"/>
  <c r="AE3094" i="5"/>
  <c r="AD3094" i="5"/>
  <c r="AB3092" i="5" l="1"/>
  <c r="AC3093" i="5"/>
  <c r="AE3093" i="5"/>
  <c r="AD3093" i="5"/>
  <c r="AB3091" i="5" l="1"/>
  <c r="AC3092" i="5"/>
  <c r="AE3092" i="5"/>
  <c r="AD3092" i="5"/>
  <c r="AB3090" i="5" l="1"/>
  <c r="AC3091" i="5"/>
  <c r="AE3091" i="5"/>
  <c r="AD3091" i="5"/>
  <c r="AB3089" i="5" l="1"/>
  <c r="AC3090" i="5"/>
  <c r="AE3090" i="5"/>
  <c r="AD3090" i="5"/>
  <c r="AB3088" i="5" l="1"/>
  <c r="AC3089" i="5"/>
  <c r="AE3089" i="5"/>
  <c r="AD3089" i="5"/>
  <c r="AB3087" i="5" l="1"/>
  <c r="AC3088" i="5"/>
  <c r="AE3088" i="5"/>
  <c r="AD3088" i="5"/>
  <c r="AB3086" i="5" l="1"/>
  <c r="AC3087" i="5"/>
  <c r="AE3087" i="5"/>
  <c r="AD3087" i="5"/>
  <c r="AB3085" i="5" l="1"/>
  <c r="AC3086" i="5"/>
  <c r="AE3086" i="5"/>
  <c r="AD3086" i="5"/>
  <c r="AB3084" i="5" l="1"/>
  <c r="AC3085" i="5"/>
  <c r="AE3085" i="5"/>
  <c r="AD3085" i="5"/>
  <c r="AB3083" i="5" l="1"/>
  <c r="AC3084" i="5"/>
  <c r="AE3084" i="5"/>
  <c r="AD3084" i="5"/>
  <c r="AB3082" i="5" l="1"/>
  <c r="AC3083" i="5"/>
  <c r="AE3083" i="5"/>
  <c r="AD3083" i="5"/>
  <c r="AB3081" i="5" l="1"/>
  <c r="AC3082" i="5"/>
  <c r="AE3082" i="5"/>
  <c r="AD3082" i="5"/>
  <c r="AB3080" i="5" l="1"/>
  <c r="AC3081" i="5"/>
  <c r="AE3081" i="5"/>
  <c r="AD3081" i="5"/>
  <c r="AB3079" i="5" l="1"/>
  <c r="AC3080" i="5"/>
  <c r="AE3080" i="5"/>
  <c r="AD3080" i="5"/>
  <c r="AB3078" i="5" l="1"/>
  <c r="AC3079" i="5"/>
  <c r="AE3079" i="5"/>
  <c r="AD3079" i="5"/>
  <c r="AB3077" i="5" l="1"/>
  <c r="AC3078" i="5"/>
  <c r="AE3078" i="5"/>
  <c r="AD3078" i="5"/>
  <c r="AB3076" i="5" l="1"/>
  <c r="AC3077" i="5"/>
  <c r="AE3077" i="5"/>
  <c r="AD3077" i="5"/>
  <c r="AB3075" i="5" l="1"/>
  <c r="AC3076" i="5"/>
  <c r="AE3076" i="5"/>
  <c r="AD3076" i="5"/>
  <c r="AB3074" i="5" l="1"/>
  <c r="AC3075" i="5"/>
  <c r="AE3075" i="5"/>
  <c r="AD3075" i="5"/>
  <c r="AB3073" i="5" l="1"/>
  <c r="AC3074" i="5"/>
  <c r="AE3074" i="5"/>
  <c r="AD3074" i="5"/>
  <c r="AB3072" i="5" l="1"/>
  <c r="AC3073" i="5"/>
  <c r="AE3073" i="5"/>
  <c r="AD3073" i="5"/>
  <c r="AB3071" i="5" l="1"/>
  <c r="AC3072" i="5"/>
  <c r="AE3072" i="5"/>
  <c r="AD3072" i="5"/>
  <c r="AB3070" i="5" l="1"/>
  <c r="AC3071" i="5"/>
  <c r="AE3071" i="5"/>
  <c r="AD3071" i="5"/>
  <c r="AB3069" i="5" l="1"/>
  <c r="AC3070" i="5"/>
  <c r="AE3070" i="5"/>
  <c r="AD3070" i="5"/>
  <c r="AB3068" i="5" l="1"/>
  <c r="AC3069" i="5"/>
  <c r="AE3069" i="5"/>
  <c r="AD3069" i="5"/>
  <c r="AB3067" i="5" l="1"/>
  <c r="AC3068" i="5"/>
  <c r="AE3068" i="5"/>
  <c r="AD3068" i="5"/>
  <c r="AB3066" i="5" l="1"/>
  <c r="AC3067" i="5"/>
  <c r="AE3067" i="5"/>
  <c r="AD3067" i="5"/>
  <c r="AB3065" i="5" l="1"/>
  <c r="AC3066" i="5"/>
  <c r="AE3066" i="5"/>
  <c r="AD3066" i="5"/>
  <c r="AB3064" i="5" l="1"/>
  <c r="AC3065" i="5"/>
  <c r="AE3065" i="5"/>
  <c r="AD3065" i="5"/>
  <c r="AB3063" i="5" l="1"/>
  <c r="AC3064" i="5"/>
  <c r="AE3064" i="5"/>
  <c r="AD3064" i="5"/>
  <c r="AB3062" i="5" l="1"/>
  <c r="AC3063" i="5"/>
  <c r="AE3063" i="5"/>
  <c r="AD3063" i="5"/>
  <c r="AB3061" i="5" l="1"/>
  <c r="AC3062" i="5"/>
  <c r="AE3062" i="5"/>
  <c r="AD3062" i="5"/>
  <c r="AB3060" i="5" l="1"/>
  <c r="AC3061" i="5"/>
  <c r="AE3061" i="5"/>
  <c r="AD3061" i="5"/>
  <c r="AB3059" i="5" l="1"/>
  <c r="AC3060" i="5"/>
  <c r="AE3060" i="5"/>
  <c r="AD3060" i="5"/>
  <c r="AB3058" i="5" l="1"/>
  <c r="AC3059" i="5"/>
  <c r="AE3059" i="5"/>
  <c r="AD3059" i="5"/>
  <c r="AB3057" i="5" l="1"/>
  <c r="AC3058" i="5"/>
  <c r="AE3058" i="5"/>
  <c r="AD3058" i="5"/>
  <c r="AB3056" i="5" l="1"/>
  <c r="AC3057" i="5"/>
  <c r="AE3057" i="5"/>
  <c r="AD3057" i="5"/>
  <c r="AB3055" i="5" l="1"/>
  <c r="AC3056" i="5"/>
  <c r="AE3056" i="5"/>
  <c r="AD3056" i="5"/>
  <c r="AB3054" i="5" l="1"/>
  <c r="AC3055" i="5"/>
  <c r="AE3055" i="5"/>
  <c r="AD3055" i="5"/>
  <c r="AB3053" i="5" l="1"/>
  <c r="AC3054" i="5"/>
  <c r="AE3054" i="5"/>
  <c r="AD3054" i="5"/>
  <c r="AB3052" i="5" l="1"/>
  <c r="AC3053" i="5"/>
  <c r="AE3053" i="5"/>
  <c r="AD3053" i="5"/>
  <c r="AB3051" i="5" l="1"/>
  <c r="AC3052" i="5"/>
  <c r="AE3052" i="5"/>
  <c r="AD3052" i="5"/>
  <c r="AB3050" i="5" l="1"/>
  <c r="AC3051" i="5"/>
  <c r="AE3051" i="5"/>
  <c r="AD3051" i="5"/>
  <c r="AB3049" i="5" l="1"/>
  <c r="AC3050" i="5"/>
  <c r="AE3050" i="5"/>
  <c r="AD3050" i="5"/>
  <c r="AB3048" i="5" l="1"/>
  <c r="AC3049" i="5"/>
  <c r="AE3049" i="5"/>
  <c r="AD3049" i="5"/>
  <c r="AB3047" i="5" l="1"/>
  <c r="AC3048" i="5"/>
  <c r="AE3048" i="5"/>
  <c r="AD3048" i="5"/>
  <c r="AB3046" i="5" l="1"/>
  <c r="AC3047" i="5"/>
  <c r="AE3047" i="5"/>
  <c r="AD3047" i="5"/>
  <c r="AB3045" i="5" l="1"/>
  <c r="AC3046" i="5"/>
  <c r="AE3046" i="5"/>
  <c r="AD3046" i="5"/>
  <c r="AB3044" i="5" l="1"/>
  <c r="AC3045" i="5"/>
  <c r="AE3045" i="5"/>
  <c r="AD3045" i="5"/>
  <c r="AB3043" i="5" l="1"/>
  <c r="AC3044" i="5"/>
  <c r="AE3044" i="5"/>
  <c r="AD3044" i="5"/>
  <c r="AB3042" i="5" l="1"/>
  <c r="AC3043" i="5"/>
  <c r="AE3043" i="5"/>
  <c r="AD3043" i="5"/>
  <c r="AB3041" i="5" l="1"/>
  <c r="AC3042" i="5"/>
  <c r="AE3042" i="5"/>
  <c r="AD3042" i="5"/>
  <c r="AB3040" i="5" l="1"/>
  <c r="AC3041" i="5"/>
  <c r="AE3041" i="5"/>
  <c r="AD3041" i="5"/>
  <c r="AB3039" i="5" l="1"/>
  <c r="AC3040" i="5"/>
  <c r="AE3040" i="5"/>
  <c r="AD3040" i="5"/>
  <c r="AB3038" i="5" l="1"/>
  <c r="AC3039" i="5"/>
  <c r="AE3039" i="5"/>
  <c r="AD3039" i="5"/>
  <c r="AB3037" i="5" l="1"/>
  <c r="AC3038" i="5"/>
  <c r="AE3038" i="5"/>
  <c r="AD3038" i="5"/>
  <c r="AB3036" i="5" l="1"/>
  <c r="AC3037" i="5"/>
  <c r="AE3037" i="5"/>
  <c r="AD3037" i="5"/>
  <c r="AB3035" i="5" l="1"/>
  <c r="AC3036" i="5"/>
  <c r="AE3036" i="5"/>
  <c r="AD3036" i="5"/>
  <c r="AB3034" i="5" l="1"/>
  <c r="AC3035" i="5"/>
  <c r="AE3035" i="5"/>
  <c r="AD3035" i="5"/>
  <c r="AB3033" i="5" l="1"/>
  <c r="AC3034" i="5"/>
  <c r="AD3034" i="5"/>
  <c r="AE3034" i="5"/>
  <c r="AB3032" i="5" l="1"/>
  <c r="AC3033" i="5"/>
  <c r="AE3033" i="5"/>
  <c r="AD3033" i="5"/>
  <c r="AB3031" i="5" l="1"/>
  <c r="AC3032" i="5"/>
  <c r="AE3032" i="5"/>
  <c r="AD3032" i="5"/>
  <c r="AB3030" i="5" l="1"/>
  <c r="AC3031" i="5"/>
  <c r="AE3031" i="5"/>
  <c r="AD3031" i="5"/>
  <c r="AB3029" i="5" l="1"/>
  <c r="AC3030" i="5"/>
  <c r="AE3030" i="5"/>
  <c r="AD3030" i="5"/>
  <c r="AB3028" i="5" l="1"/>
  <c r="AC3029" i="5"/>
  <c r="AE3029" i="5"/>
  <c r="AD3029" i="5"/>
  <c r="AB3027" i="5" l="1"/>
  <c r="AC3028" i="5"/>
  <c r="AE3028" i="5"/>
  <c r="AD3028" i="5"/>
  <c r="AB3026" i="5" l="1"/>
  <c r="AC3027" i="5"/>
  <c r="AE3027" i="5"/>
  <c r="AD3027" i="5"/>
  <c r="AB3025" i="5" l="1"/>
  <c r="AC3026" i="5"/>
  <c r="AE3026" i="5"/>
  <c r="AD3026" i="5"/>
  <c r="AB3024" i="5" l="1"/>
  <c r="AC3025" i="5"/>
  <c r="AE3025" i="5"/>
  <c r="AD3025" i="5"/>
  <c r="AB3023" i="5" l="1"/>
  <c r="AC3024" i="5"/>
  <c r="AE3024" i="5"/>
  <c r="AD3024" i="5"/>
  <c r="AB3022" i="5" l="1"/>
  <c r="AC3023" i="5"/>
  <c r="AE3023" i="5"/>
  <c r="AD3023" i="5"/>
  <c r="AB3021" i="5" l="1"/>
  <c r="AC3022" i="5"/>
  <c r="AE3022" i="5"/>
  <c r="AD3022" i="5"/>
  <c r="AB3020" i="5" l="1"/>
  <c r="AC3021" i="5"/>
  <c r="AE3021" i="5"/>
  <c r="AD3021" i="5"/>
  <c r="AB3019" i="5" l="1"/>
  <c r="AC3020" i="5"/>
  <c r="AE3020" i="5"/>
  <c r="AD3020" i="5"/>
  <c r="AB3018" i="5" l="1"/>
  <c r="AC3019" i="5"/>
  <c r="AE3019" i="5"/>
  <c r="AD3019" i="5"/>
  <c r="AB3017" i="5" l="1"/>
  <c r="AC3018" i="5"/>
  <c r="AE3018" i="5"/>
  <c r="AD3018" i="5"/>
  <c r="AB3016" i="5" l="1"/>
  <c r="AC3017" i="5"/>
  <c r="AE3017" i="5"/>
  <c r="AD3017" i="5"/>
  <c r="AB3015" i="5" l="1"/>
  <c r="AC3016" i="5"/>
  <c r="AE3016" i="5"/>
  <c r="AD3016" i="5"/>
  <c r="AB3014" i="5" l="1"/>
  <c r="AC3015" i="5"/>
  <c r="AE3015" i="5"/>
  <c r="AD3015" i="5"/>
  <c r="AB3013" i="5" l="1"/>
  <c r="AC3014" i="5"/>
  <c r="AE3014" i="5"/>
  <c r="AD3014" i="5"/>
  <c r="AB3012" i="5" l="1"/>
  <c r="AC3013" i="5"/>
  <c r="AE3013" i="5"/>
  <c r="AD3013" i="5"/>
  <c r="AB3011" i="5" l="1"/>
  <c r="AC3012" i="5"/>
  <c r="AE3012" i="5"/>
  <c r="AD3012" i="5"/>
  <c r="AB3010" i="5" l="1"/>
  <c r="AC3011" i="5"/>
  <c r="AE3011" i="5"/>
  <c r="AD3011" i="5"/>
  <c r="AB3009" i="5" l="1"/>
  <c r="AC3010" i="5"/>
  <c r="AE3010" i="5"/>
  <c r="AD3010" i="5"/>
  <c r="AB3008" i="5" l="1"/>
  <c r="AC3009" i="5"/>
  <c r="AE3009" i="5"/>
  <c r="AD3009" i="5"/>
  <c r="AB3007" i="5" l="1"/>
  <c r="AC3008" i="5"/>
  <c r="AE3008" i="5"/>
  <c r="AD3008" i="5"/>
  <c r="AB3006" i="5" l="1"/>
  <c r="AC3007" i="5"/>
  <c r="AE3007" i="5"/>
  <c r="AD3007" i="5"/>
  <c r="AB3005" i="5" l="1"/>
  <c r="AC3006" i="5"/>
  <c r="AE3006" i="5"/>
  <c r="AD3006" i="5"/>
  <c r="AB3004" i="5" l="1"/>
  <c r="AC3005" i="5"/>
  <c r="AE3005" i="5"/>
  <c r="AD3005" i="5"/>
  <c r="AB3003" i="5" l="1"/>
  <c r="AC3004" i="5"/>
  <c r="AE3004" i="5"/>
  <c r="AD3004" i="5"/>
  <c r="AB3002" i="5" l="1"/>
  <c r="AC3003" i="5"/>
  <c r="AE3003" i="5"/>
  <c r="AD3003" i="5"/>
  <c r="AB3001" i="5" l="1"/>
  <c r="AC3002" i="5"/>
  <c r="AE3002" i="5"/>
  <c r="AD3002" i="5"/>
  <c r="AB3000" i="5" l="1"/>
  <c r="AC3001" i="5"/>
  <c r="AE3001" i="5"/>
  <c r="AD3001" i="5"/>
  <c r="AB2999" i="5" l="1"/>
  <c r="AC3000" i="5"/>
  <c r="AE3000" i="5"/>
  <c r="AD3000" i="5"/>
  <c r="AB2998" i="5" l="1"/>
  <c r="AC2999" i="5"/>
  <c r="AE2999" i="5"/>
  <c r="AD2999" i="5"/>
  <c r="AB2997" i="5" l="1"/>
  <c r="AC2998" i="5"/>
  <c r="AE2998" i="5"/>
  <c r="AD2998" i="5"/>
  <c r="AB2996" i="5" l="1"/>
  <c r="AC2997" i="5"/>
  <c r="AE2997" i="5"/>
  <c r="AD2997" i="5"/>
  <c r="AB2995" i="5" l="1"/>
  <c r="AC2996" i="5"/>
  <c r="AE2996" i="5"/>
  <c r="AD2996" i="5"/>
  <c r="AB2994" i="5" l="1"/>
  <c r="AC2995" i="5"/>
  <c r="AE2995" i="5"/>
  <c r="AD2995" i="5"/>
  <c r="AB2993" i="5" l="1"/>
  <c r="AC2994" i="5"/>
  <c r="AE2994" i="5"/>
  <c r="AD2994" i="5"/>
  <c r="AB2992" i="5" l="1"/>
  <c r="AC2993" i="5"/>
  <c r="AE2993" i="5"/>
  <c r="AD2993" i="5"/>
  <c r="AB2991" i="5" l="1"/>
  <c r="AC2992" i="5"/>
  <c r="AE2992" i="5"/>
  <c r="AD2992" i="5"/>
  <c r="AB2990" i="5" l="1"/>
  <c r="AC2991" i="5"/>
  <c r="AE2991" i="5"/>
  <c r="AD2991" i="5"/>
  <c r="AB2989" i="5" l="1"/>
  <c r="AC2990" i="5"/>
  <c r="AE2990" i="5"/>
  <c r="AD2990" i="5"/>
  <c r="AB2988" i="5" l="1"/>
  <c r="AC2989" i="5"/>
  <c r="AE2989" i="5"/>
  <c r="AD2989" i="5"/>
  <c r="AB2987" i="5" l="1"/>
  <c r="AC2988" i="5"/>
  <c r="AE2988" i="5"/>
  <c r="AD2988" i="5"/>
  <c r="AB2986" i="5" l="1"/>
  <c r="AC2987" i="5"/>
  <c r="AE2987" i="5"/>
  <c r="AD2987" i="5"/>
  <c r="AB2985" i="5" l="1"/>
  <c r="AC2986" i="5"/>
  <c r="AE2986" i="5"/>
  <c r="AD2986" i="5"/>
  <c r="AB2984" i="5" l="1"/>
  <c r="AC2985" i="5"/>
  <c r="AE2985" i="5"/>
  <c r="AD2985" i="5"/>
  <c r="AB2983" i="5" l="1"/>
  <c r="AC2984" i="5"/>
  <c r="AE2984" i="5"/>
  <c r="AD2984" i="5"/>
  <c r="AB2982" i="5" l="1"/>
  <c r="AC2983" i="5"/>
  <c r="AE2983" i="5"/>
  <c r="AD2983" i="5"/>
  <c r="AB2981" i="5" l="1"/>
  <c r="AC2982" i="5"/>
  <c r="AE2982" i="5"/>
  <c r="AD2982" i="5"/>
  <c r="AB2980" i="5" l="1"/>
  <c r="AC2981" i="5"/>
  <c r="AE2981" i="5"/>
  <c r="AD2981" i="5"/>
  <c r="AB2979" i="5" l="1"/>
  <c r="AC2980" i="5"/>
  <c r="AE2980" i="5"/>
  <c r="AD2980" i="5"/>
  <c r="AB2978" i="5" l="1"/>
  <c r="AC2979" i="5"/>
  <c r="AE2979" i="5"/>
  <c r="AD2979" i="5"/>
  <c r="AB2977" i="5" l="1"/>
  <c r="AC2978" i="5"/>
  <c r="AE2978" i="5"/>
  <c r="AD2978" i="5"/>
  <c r="AB2976" i="5" l="1"/>
  <c r="AC2977" i="5"/>
  <c r="AE2977" i="5"/>
  <c r="AD2977" i="5"/>
  <c r="AB2975" i="5" l="1"/>
  <c r="AC2976" i="5"/>
  <c r="AE2976" i="5"/>
  <c r="AD2976" i="5"/>
  <c r="AB2974" i="5" l="1"/>
  <c r="AC2975" i="5"/>
  <c r="AE2975" i="5"/>
  <c r="AD2975" i="5"/>
  <c r="AB2973" i="5" l="1"/>
  <c r="AC2974" i="5"/>
  <c r="AE2974" i="5"/>
  <c r="AD2974" i="5"/>
  <c r="AB2972" i="5" l="1"/>
  <c r="AC2973" i="5"/>
  <c r="AE2973" i="5"/>
  <c r="AD2973" i="5"/>
  <c r="AB2971" i="5" l="1"/>
  <c r="AC2972" i="5"/>
  <c r="AE2972" i="5"/>
  <c r="AD2972" i="5"/>
  <c r="AB2970" i="5" l="1"/>
  <c r="AC2971" i="5"/>
  <c r="AE2971" i="5"/>
  <c r="AD2971" i="5"/>
  <c r="AB2969" i="5" l="1"/>
  <c r="AC2970" i="5"/>
  <c r="AE2970" i="5"/>
  <c r="AD2970" i="5"/>
  <c r="AB2968" i="5" l="1"/>
  <c r="AC2969" i="5"/>
  <c r="AE2969" i="5"/>
  <c r="AD2969" i="5"/>
  <c r="AB2967" i="5" l="1"/>
  <c r="AC2968" i="5"/>
  <c r="AE2968" i="5"/>
  <c r="AD2968" i="5"/>
  <c r="AB2966" i="5" l="1"/>
  <c r="AC2967" i="5"/>
  <c r="AD2967" i="5"/>
  <c r="AE2967" i="5"/>
  <c r="AB2965" i="5" l="1"/>
  <c r="AC2966" i="5"/>
  <c r="AE2966" i="5"/>
  <c r="AD2966" i="5"/>
  <c r="AB2964" i="5" l="1"/>
  <c r="AC2965" i="5"/>
  <c r="AD2965" i="5"/>
  <c r="AE2965" i="5"/>
  <c r="AB2963" i="5" l="1"/>
  <c r="AC2964" i="5"/>
  <c r="AE2964" i="5"/>
  <c r="AD2964" i="5"/>
  <c r="AB2962" i="5" l="1"/>
  <c r="AC2963" i="5"/>
  <c r="AE2963" i="5"/>
  <c r="AD2963" i="5"/>
  <c r="AB2961" i="5" l="1"/>
  <c r="AC2962" i="5"/>
  <c r="AE2962" i="5"/>
  <c r="AD2962" i="5"/>
  <c r="AB2960" i="5" l="1"/>
  <c r="AC2961" i="5"/>
  <c r="AE2961" i="5"/>
  <c r="AD2961" i="5"/>
  <c r="AB2959" i="5" l="1"/>
  <c r="AC2960" i="5"/>
  <c r="AE2960" i="5"/>
  <c r="AD2960" i="5"/>
  <c r="AB2958" i="5" l="1"/>
  <c r="AC2959" i="5"/>
  <c r="AE2959" i="5"/>
  <c r="AD2959" i="5"/>
  <c r="AB2957" i="5" l="1"/>
  <c r="AC2958" i="5"/>
  <c r="AE2958" i="5"/>
  <c r="AD2958" i="5"/>
  <c r="AB2956" i="5" l="1"/>
  <c r="AC2957" i="5"/>
  <c r="AE2957" i="5"/>
  <c r="AD2957" i="5"/>
  <c r="AB2955" i="5" l="1"/>
  <c r="AC2956" i="5"/>
  <c r="AE2956" i="5"/>
  <c r="AD2956" i="5"/>
  <c r="AB2954" i="5" l="1"/>
  <c r="AC2955" i="5"/>
  <c r="AE2955" i="5"/>
  <c r="AD2955" i="5"/>
  <c r="AB2953" i="5" l="1"/>
  <c r="AC2954" i="5"/>
  <c r="AE2954" i="5"/>
  <c r="AD2954" i="5"/>
  <c r="AB2952" i="5" l="1"/>
  <c r="AC2953" i="5"/>
  <c r="AE2953" i="5"/>
  <c r="AD2953" i="5"/>
  <c r="AB2951" i="5" l="1"/>
  <c r="AC2952" i="5"/>
  <c r="AE2952" i="5"/>
  <c r="AD2952" i="5"/>
  <c r="AB2950" i="5" l="1"/>
  <c r="AC2951" i="5"/>
  <c r="AE2951" i="5"/>
  <c r="AD2951" i="5"/>
  <c r="AB2949" i="5" l="1"/>
  <c r="AC2950" i="5"/>
  <c r="AE2950" i="5"/>
  <c r="AD2950" i="5"/>
  <c r="AB2948" i="5" l="1"/>
  <c r="AC2949" i="5"/>
  <c r="AE2949" i="5"/>
  <c r="AD2949" i="5"/>
  <c r="AB2947" i="5" l="1"/>
  <c r="AC2948" i="5"/>
  <c r="AE2948" i="5"/>
  <c r="AD2948" i="5"/>
  <c r="AB2946" i="5" l="1"/>
  <c r="AC2947" i="5"/>
  <c r="AE2947" i="5"/>
  <c r="AD2947" i="5"/>
  <c r="AB2945" i="5" l="1"/>
  <c r="AC2946" i="5"/>
  <c r="AE2946" i="5"/>
  <c r="AD2946" i="5"/>
  <c r="AB2944" i="5" l="1"/>
  <c r="AC2945" i="5"/>
  <c r="AE2945" i="5"/>
  <c r="AD2945" i="5"/>
  <c r="AB2943" i="5" l="1"/>
  <c r="AC2944" i="5"/>
  <c r="AE2944" i="5"/>
  <c r="AD2944" i="5"/>
  <c r="AB2942" i="5" l="1"/>
  <c r="AC2943" i="5"/>
  <c r="AE2943" i="5"/>
  <c r="AD2943" i="5"/>
  <c r="AB2941" i="5" l="1"/>
  <c r="AC2942" i="5"/>
  <c r="AE2942" i="5"/>
  <c r="AD2942" i="5"/>
  <c r="AB2940" i="5" l="1"/>
  <c r="AC2941" i="5"/>
  <c r="AE2941" i="5"/>
  <c r="AD2941" i="5"/>
  <c r="AB2939" i="5" l="1"/>
  <c r="AC2940" i="5"/>
  <c r="AE2940" i="5"/>
  <c r="AD2940" i="5"/>
  <c r="AB2938" i="5" l="1"/>
  <c r="AC2939" i="5"/>
  <c r="AE2939" i="5"/>
  <c r="AD2939" i="5"/>
  <c r="AB2937" i="5" l="1"/>
  <c r="AC2938" i="5"/>
  <c r="AE2938" i="5"/>
  <c r="AD2938" i="5"/>
  <c r="AB2936" i="5" l="1"/>
  <c r="AC2937" i="5"/>
  <c r="AE2937" i="5"/>
  <c r="AD2937" i="5"/>
  <c r="AB2935" i="5" l="1"/>
  <c r="AC2936" i="5"/>
  <c r="AE2936" i="5"/>
  <c r="AD2936" i="5"/>
  <c r="AB2934" i="5" l="1"/>
  <c r="AC2935" i="5"/>
  <c r="AE2935" i="5"/>
  <c r="AD2935" i="5"/>
  <c r="AB2933" i="5" l="1"/>
  <c r="AC2934" i="5"/>
  <c r="AE2934" i="5"/>
  <c r="AD2934" i="5"/>
  <c r="AB2932" i="5" l="1"/>
  <c r="AC2933" i="5"/>
  <c r="AE2933" i="5"/>
  <c r="AD2933" i="5"/>
  <c r="AB2931" i="5" l="1"/>
  <c r="AC2932" i="5"/>
  <c r="AE2932" i="5"/>
  <c r="AD2932" i="5"/>
  <c r="AB2930" i="5" l="1"/>
  <c r="AC2931" i="5"/>
  <c r="AE2931" i="5"/>
  <c r="AD2931" i="5"/>
  <c r="AB2929" i="5" l="1"/>
  <c r="AC2930" i="5"/>
  <c r="AE2930" i="5"/>
  <c r="AD2930" i="5"/>
  <c r="AB2928" i="5" l="1"/>
  <c r="AC2929" i="5"/>
  <c r="AE2929" i="5"/>
  <c r="AD2929" i="5"/>
  <c r="AB2927" i="5" l="1"/>
  <c r="AC2928" i="5"/>
  <c r="AE2928" i="5"/>
  <c r="AD2928" i="5"/>
  <c r="AB2926" i="5" l="1"/>
  <c r="AC2927" i="5"/>
  <c r="AE2927" i="5"/>
  <c r="AD2927" i="5"/>
  <c r="AB2925" i="5" l="1"/>
  <c r="AC2926" i="5"/>
  <c r="AE2926" i="5"/>
  <c r="AD2926" i="5"/>
  <c r="AB2924" i="5" l="1"/>
  <c r="AC2925" i="5"/>
  <c r="AE2925" i="5"/>
  <c r="AD2925" i="5"/>
  <c r="AB2923" i="5" l="1"/>
  <c r="AC2924" i="5"/>
  <c r="AE2924" i="5"/>
  <c r="AD2924" i="5"/>
  <c r="AB2922" i="5" l="1"/>
  <c r="AC2923" i="5"/>
  <c r="AE2923" i="5"/>
  <c r="AD2923" i="5"/>
  <c r="AB2921" i="5" l="1"/>
  <c r="AC2922" i="5"/>
  <c r="AE2922" i="5"/>
  <c r="AD2922" i="5"/>
  <c r="AB2920" i="5" l="1"/>
  <c r="AC2921" i="5"/>
  <c r="AE2921" i="5"/>
  <c r="AD2921" i="5"/>
  <c r="AB2919" i="5" l="1"/>
  <c r="AC2920" i="5"/>
  <c r="AE2920" i="5"/>
  <c r="AD2920" i="5"/>
  <c r="AB2918" i="5" l="1"/>
  <c r="AC2919" i="5"/>
  <c r="AE2919" i="5"/>
  <c r="AD2919" i="5"/>
  <c r="AB2917" i="5" l="1"/>
  <c r="AC2918" i="5"/>
  <c r="AE2918" i="5"/>
  <c r="AD2918" i="5"/>
  <c r="AB2916" i="5" l="1"/>
  <c r="AC2917" i="5"/>
  <c r="AE2917" i="5"/>
  <c r="AD2917" i="5"/>
  <c r="AB2915" i="5" l="1"/>
  <c r="AC2916" i="5"/>
  <c r="AE2916" i="5"/>
  <c r="AD2916" i="5"/>
  <c r="AB2914" i="5" l="1"/>
  <c r="AC2915" i="5"/>
  <c r="AE2915" i="5"/>
  <c r="AD2915" i="5"/>
  <c r="AB2913" i="5" l="1"/>
  <c r="AC2914" i="5"/>
  <c r="AE2914" i="5"/>
  <c r="AD2914" i="5"/>
  <c r="AB2912" i="5" l="1"/>
  <c r="AC2913" i="5"/>
  <c r="AE2913" i="5"/>
  <c r="AD2913" i="5"/>
  <c r="AB2911" i="5" l="1"/>
  <c r="AC2912" i="5"/>
  <c r="AE2912" i="5"/>
  <c r="AD2912" i="5"/>
  <c r="AB2910" i="5" l="1"/>
  <c r="AC2911" i="5"/>
  <c r="AD2911" i="5"/>
  <c r="AE2911" i="5"/>
  <c r="AB2909" i="5" l="1"/>
  <c r="AC2910" i="5"/>
  <c r="AE2910" i="5"/>
  <c r="AD2910" i="5"/>
  <c r="AB2908" i="5" l="1"/>
  <c r="AC2909" i="5"/>
  <c r="AE2909" i="5"/>
  <c r="AD2909" i="5"/>
  <c r="AB2907" i="5" l="1"/>
  <c r="AC2908" i="5"/>
  <c r="AE2908" i="5"/>
  <c r="AD2908" i="5"/>
  <c r="AB2906" i="5" l="1"/>
  <c r="AC2907" i="5"/>
  <c r="AE2907" i="5"/>
  <c r="AD2907" i="5"/>
  <c r="AB2905" i="5" l="1"/>
  <c r="AC2906" i="5"/>
  <c r="AE2906" i="5"/>
  <c r="AD2906" i="5"/>
  <c r="AB2904" i="5" l="1"/>
  <c r="AC2905" i="5"/>
  <c r="AE2905" i="5"/>
  <c r="AD2905" i="5"/>
  <c r="AB2903" i="5" l="1"/>
  <c r="AD2904" i="5"/>
  <c r="AE2904" i="5"/>
  <c r="AC2904" i="5"/>
  <c r="AB2902" i="5" l="1"/>
  <c r="AD2903" i="5"/>
  <c r="AE2903" i="5"/>
  <c r="AC2903" i="5"/>
  <c r="AB2901" i="5" l="1"/>
  <c r="AD2902" i="5"/>
  <c r="AC2902" i="5"/>
  <c r="AE2902" i="5"/>
  <c r="AB2900" i="5" l="1"/>
  <c r="AD2901" i="5"/>
  <c r="AC2901" i="5"/>
  <c r="AE2901" i="5"/>
  <c r="AB2899" i="5" l="1"/>
  <c r="AD2900" i="5"/>
  <c r="AC2900" i="5"/>
  <c r="AE2900" i="5"/>
  <c r="AB2898" i="5" l="1"/>
  <c r="AD2899" i="5"/>
  <c r="AE2899" i="5"/>
  <c r="AC2899" i="5"/>
  <c r="AB2897" i="5" l="1"/>
  <c r="AC2898" i="5"/>
  <c r="AD2898" i="5"/>
  <c r="AE2898" i="5"/>
  <c r="AB2896" i="5" l="1"/>
  <c r="AD2897" i="5"/>
  <c r="AE2897" i="5"/>
  <c r="AC2897" i="5"/>
  <c r="AB2895" i="5" l="1"/>
  <c r="AC2896" i="5"/>
  <c r="AE2896" i="5"/>
  <c r="AD2896" i="5"/>
  <c r="AB2894" i="5" l="1"/>
  <c r="AE2895" i="5"/>
  <c r="AD2895" i="5"/>
  <c r="AC2895" i="5"/>
  <c r="AB2893" i="5" l="1"/>
  <c r="AC2894" i="5"/>
  <c r="AD2894" i="5"/>
  <c r="AE2894" i="5"/>
  <c r="AB2892" i="5" l="1"/>
  <c r="AD2893" i="5"/>
  <c r="AC2893" i="5"/>
  <c r="AE2893" i="5"/>
  <c r="AB2891" i="5" l="1"/>
  <c r="AC2892" i="5"/>
  <c r="AD2892" i="5"/>
  <c r="AE2892" i="5"/>
  <c r="AB2890" i="5" l="1"/>
  <c r="AC2891" i="5"/>
  <c r="AE2891" i="5"/>
  <c r="AD2891" i="5"/>
  <c r="AB2889" i="5" l="1"/>
  <c r="AD2890" i="5"/>
  <c r="AE2890" i="5"/>
  <c r="AC2890" i="5"/>
  <c r="AB2888" i="5" l="1"/>
  <c r="AC2889" i="5"/>
  <c r="AD2889" i="5"/>
  <c r="AE2889" i="5"/>
  <c r="AB2887" i="5" l="1"/>
  <c r="AE2888" i="5"/>
  <c r="AC2888" i="5"/>
  <c r="AD2888" i="5"/>
  <c r="AB2886" i="5" l="1"/>
  <c r="AD2887" i="5"/>
  <c r="AE2887" i="5"/>
  <c r="AC2887" i="5"/>
  <c r="AC2886" i="5" l="1"/>
  <c r="AD2886" i="5"/>
  <c r="AE2886" i="5"/>
  <c r="AB21" i="5"/>
  <c r="AB20" i="5" s="1"/>
  <c r="AC21" i="5" l="1"/>
  <c r="AD21" i="5"/>
  <c r="AC20" i="5"/>
  <c r="AD20" i="5"/>
  <c r="AE20" i="5"/>
  <c r="AB19" i="5"/>
  <c r="AE21" i="5"/>
  <c r="AD19" i="5" l="1"/>
  <c r="AC19" i="5"/>
  <c r="AB18" i="5"/>
  <c r="AE19" i="5"/>
  <c r="AC18" i="5" l="1"/>
  <c r="AE18" i="5"/>
  <c r="AB17" i="5"/>
  <c r="AD18" i="5"/>
  <c r="AB16" i="5" l="1"/>
  <c r="AE17" i="5"/>
  <c r="AC17" i="5"/>
  <c r="AD17" i="5"/>
  <c r="AB15" i="5" l="1"/>
  <c r="AC16" i="5"/>
  <c r="AE16" i="5"/>
  <c r="AD16" i="5"/>
  <c r="AD15" i="5" l="1"/>
  <c r="AE15" i="5"/>
  <c r="AC15" i="5"/>
  <c r="AB14" i="5"/>
  <c r="AB13" i="5" l="1"/>
  <c r="AD14" i="5"/>
  <c r="AE14" i="5"/>
  <c r="AC14" i="5"/>
  <c r="AE13" i="5" l="1"/>
  <c r="AB12" i="5"/>
  <c r="AC13" i="5"/>
  <c r="AD13" i="5"/>
  <c r="AC12" i="5" l="1"/>
  <c r="AD12" i="5"/>
  <c r="AE12" i="5"/>
  <c r="AB11" i="5"/>
  <c r="AC11" i="5" l="1"/>
  <c r="AB10" i="5"/>
  <c r="AE11" i="5"/>
  <c r="AD11" i="5"/>
  <c r="AC10" i="5" l="1"/>
  <c r="AE10" i="5"/>
  <c r="AD10" i="5"/>
  <c r="AB9" i="5"/>
  <c r="AE9" i="5" l="1"/>
  <c r="AC9" i="5"/>
  <c r="AD9" i="5"/>
  <c r="AB8" i="5"/>
  <c r="AE8" i="5" l="1"/>
  <c r="AC8" i="5"/>
  <c r="AB7" i="5"/>
  <c r="AD8" i="5"/>
  <c r="AB6" i="5" l="1"/>
  <c r="AD7" i="5"/>
  <c r="AE7" i="5"/>
  <c r="AC7" i="5"/>
  <c r="AE6" i="5" l="1"/>
  <c r="AC6" i="5"/>
  <c r="AB5" i="5"/>
  <c r="AD6" i="5"/>
  <c r="AC5" i="5" l="1"/>
  <c r="AD5" i="5"/>
  <c r="AB4" i="5"/>
  <c r="AE5" i="5"/>
  <c r="AD4" i="5" l="1"/>
  <c r="AE4" i="5"/>
  <c r="AC4" i="5"/>
  <c r="AB3" i="5"/>
  <c r="AE3" i="5" l="1"/>
  <c r="AC3" i="5"/>
  <c r="AD3" i="5"/>
  <c r="AB2" i="5"/>
  <c r="AE2" i="5" l="1"/>
  <c r="AC2" i="5"/>
  <c r="AD2" i="5"/>
  <c r="K68" i="1" l="1"/>
  <c r="K70" i="1" l="1"/>
  <c r="K206" i="1" s="1"/>
  <c r="K201" i="1" s="1"/>
  <c r="K225" i="1" s="1"/>
  <c r="R8" i="3" s="1"/>
  <c r="K73" i="1" l="1"/>
  <c r="K221" i="1" s="1"/>
  <c r="R4" i="3" s="1"/>
  <c r="K74" i="1"/>
  <c r="K76" i="1" s="1"/>
  <c r="L55" i="1" l="1"/>
  <c r="L68" i="1" s="1"/>
  <c r="L70" i="1" l="1"/>
  <c r="L206" i="1" s="1"/>
  <c r="L201" i="1" s="1"/>
  <c r="L225" i="1" s="1"/>
  <c r="S8" i="3" s="1"/>
  <c r="L74" i="1" l="1"/>
  <c r="L76" i="1" s="1"/>
  <c r="L73" i="1"/>
  <c r="L221" i="1" s="1"/>
  <c r="S4" i="3" s="1"/>
  <c r="J118" i="1"/>
  <c r="J120" i="1" s="1"/>
  <c r="J122" i="1"/>
  <c r="J126" i="1" s="1"/>
  <c r="J127" i="1" l="1"/>
  <c r="J146" i="1" s="1"/>
  <c r="J165" i="1" s="1"/>
  <c r="J170" i="1" s="1"/>
  <c r="J151" i="1"/>
  <c r="J149" i="1"/>
  <c r="K152" i="1" l="1"/>
  <c r="J155" i="1" l="1"/>
  <c r="K156" i="1" l="1"/>
  <c r="J158" i="1"/>
  <c r="J161" i="1" s="1"/>
  <c r="J160" i="1" l="1"/>
  <c r="J222" i="1"/>
  <c r="Q5" i="3" l="1"/>
  <c r="J223" i="1"/>
  <c r="J227" i="1" l="1"/>
  <c r="Q6" i="3"/>
  <c r="J241" i="1"/>
  <c r="Q10" i="3" l="1"/>
  <c r="J231" i="1"/>
  <c r="Q15" i="3" l="1"/>
  <c r="Q14" i="3"/>
  <c r="J234" i="1" l="1"/>
  <c r="J236" i="1" s="1"/>
  <c r="Q19" i="3" s="1"/>
  <c r="J242" i="1" l="1"/>
  <c r="Q17" i="3"/>
  <c r="J246" i="1"/>
  <c r="L96" i="1" l="1"/>
  <c r="L246" i="1" l="1"/>
  <c r="L95" i="1"/>
  <c r="K94" i="1" l="1"/>
  <c r="L86" i="1"/>
  <c r="L122" i="1" s="1"/>
  <c r="L126" i="1" s="1"/>
  <c r="L81" i="1"/>
  <c r="L94" i="1" l="1"/>
  <c r="L118" i="1"/>
  <c r="L120" i="1" s="1"/>
  <c r="L127" i="1" s="1"/>
  <c r="L146" i="1" s="1"/>
  <c r="L165" i="1" l="1"/>
  <c r="L170" i="1" s="1"/>
  <c r="L149" i="1"/>
  <c r="L151" i="1"/>
  <c r="W118" i="1"/>
  <c r="K244" i="1" s="1"/>
  <c r="D17" i="3"/>
  <c r="K106" i="1"/>
  <c r="K105" i="1"/>
  <c r="K101" i="1" s="1"/>
  <c r="K118" i="1" l="1"/>
  <c r="K120" i="1" s="1"/>
  <c r="W112" i="1"/>
  <c r="W114" i="1" s="1"/>
  <c r="K246" i="1"/>
  <c r="K247" i="1"/>
  <c r="K122" i="1"/>
  <c r="K126" i="1" s="1"/>
  <c r="K127" i="1" s="1"/>
  <c r="K146" i="1" s="1"/>
  <c r="W117" i="1"/>
  <c r="K149" i="1" l="1"/>
  <c r="K151" i="1"/>
  <c r="K165" i="1"/>
  <c r="K170" i="1" s="1"/>
  <c r="K153" i="1" l="1"/>
  <c r="L152" i="1" s="1"/>
  <c r="K155" i="1"/>
  <c r="L153" i="1"/>
  <c r="K157" i="1" l="1"/>
  <c r="L155" i="1"/>
  <c r="L156" i="1" l="1"/>
  <c r="L157" i="1"/>
  <c r="L158" i="1"/>
  <c r="L161" i="1" s="1"/>
  <c r="K158" i="1"/>
  <c r="K161" i="1" s="1"/>
  <c r="K222" i="1" l="1"/>
  <c r="K160" i="1"/>
  <c r="L222" i="1"/>
  <c r="L160" i="1"/>
  <c r="L223" i="1" l="1"/>
  <c r="S5" i="3"/>
  <c r="K223" i="1"/>
  <c r="R5" i="3"/>
  <c r="K241" i="1" l="1"/>
  <c r="R6" i="3"/>
  <c r="K227" i="1"/>
  <c r="L241" i="1"/>
  <c r="S6" i="3"/>
  <c r="L227" i="1"/>
  <c r="S10" i="3" l="1"/>
  <c r="L231" i="1"/>
  <c r="K231" i="1"/>
  <c r="R10" i="3"/>
  <c r="R14" i="3" l="1"/>
  <c r="K232" i="1"/>
  <c r="R15" i="3" s="1"/>
  <c r="S14" i="3"/>
  <c r="L232" i="1"/>
  <c r="S15" i="3" s="1"/>
  <c r="L234" i="1" l="1"/>
  <c r="L236" i="1"/>
  <c r="S19" i="3" s="1"/>
  <c r="V26" i="3" s="1"/>
  <c r="S17" i="3"/>
  <c r="L242" i="1"/>
  <c r="K234" i="1"/>
  <c r="K242" i="1" l="1"/>
  <c r="R17" i="3"/>
  <c r="K236" i="1"/>
  <c r="R19" i="3" s="1"/>
  <c r="V11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fakhrehosseini</author>
    <author>mirzaie</author>
  </authors>
  <commentList>
    <comment ref="B196" authorId="0" shapeId="0" xr:uid="{13FAFB10-EA22-4508-8546-77D7989F89BA}">
      <text>
        <r>
          <rPr>
            <b/>
            <sz val="9"/>
            <color indexed="81"/>
            <rFont val="Tahoma"/>
          </rPr>
          <t>هزینه آلایندگی، بازار یابی، کارمزد، بورس کالا و سایر</t>
        </r>
      </text>
    </comment>
    <comment ref="B203" authorId="0" shapeId="0" xr:uid="{259883E3-C8FA-44E3-A3CC-8A565D9F2207}">
      <text>
        <r>
          <rPr>
            <b/>
            <sz val="9"/>
            <color indexed="81"/>
            <rFont val="Tahoma"/>
          </rPr>
          <t>تحت تاثیر قطعی برق، خرابی دستگاه ها و تجهیزات و اختلال در تولید به دلیل فرسودگی دیگ ها</t>
        </r>
      </text>
    </comment>
    <comment ref="K205" authorId="0" shapeId="0" xr:uid="{561D7812-58DC-436B-997B-12595569A34C}">
      <text>
        <r>
          <rPr>
            <sz val="9"/>
            <color indexed="81"/>
            <rFont val="Tahoma"/>
          </rPr>
          <t xml:space="preserve">هزار میلیارد تسهیلات با نرخ 18 درصد
</t>
        </r>
      </text>
    </comment>
    <comment ref="L205" authorId="0" shapeId="0" xr:uid="{AAA26F4A-8085-4B4D-8C2F-2616B7335BB5}">
      <text>
        <r>
          <rPr>
            <sz val="9"/>
            <color indexed="81"/>
            <rFont val="Tahoma"/>
          </rPr>
          <t xml:space="preserve">هزار میلیارد با نرخ 18 درصد
</t>
        </r>
      </text>
    </comment>
    <comment ref="K237" authorId="1" shapeId="0" xr:uid="{0FDADCB3-9033-49FB-8284-78702D37B577}">
      <text>
        <r>
          <rPr>
            <b/>
            <sz val="9"/>
            <color indexed="81"/>
            <rFont val="Tahoma"/>
            <family val="2"/>
          </rPr>
          <t>mirzaie:</t>
        </r>
        <r>
          <rPr>
            <sz val="9"/>
            <color indexed="81"/>
            <rFont val="Tahoma"/>
            <family val="2"/>
          </rPr>
          <t xml:space="preserve">
چرا نرخ مالیات کمه؟ سه تا دو و نیم درصد برای بورسی بودن، شناوری و فروش بورس کالا. الباقی واسه چیه؟؟</t>
        </r>
      </text>
    </comment>
    <comment ref="X306" authorId="0" shapeId="0" xr:uid="{10F4F937-8B6F-45E2-8DF8-60E1443DC0BD}">
      <text>
        <r>
          <rPr>
            <b/>
            <sz val="9"/>
            <color indexed="81"/>
            <rFont val="Tahoma"/>
            <family val="2"/>
          </rPr>
          <t>شرکت طرح توسعه جدیدی نداشته است.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B95FA7-F1AC-42ED-86C7-C9D7DF48826B}" keepAlive="1" name="Query - Al Data" description="Connection to the 'Al Data' query in the workbook." type="5" refreshedVersion="0" background="1">
    <dbPr connection="Provider=Microsoft.Mashup.OleDb.1;Data Source=$Workbook$;Location=&quot;Al Data&quot;;Extended Properties=&quot;&quot;" command="SELECT * FROM [Al Data]"/>
  </connection>
  <connection id="2" xr16:uid="{52E47250-D1E8-4A15-B953-47054385680E}" keepAlive="1" name="Query - Azad" description="Connection to the 'Azad' query in the workbook." type="5" refreshedVersion="0" background="1">
    <dbPr connection="Provider=Microsoft.Mashup.OleDb.1;Data Source=$Workbook$;Location=Azad;Extended Properties=&quot;&quot;" command="SELECT * FROM [Azad]"/>
  </connection>
  <connection id="3" xr16:uid="{C63B99C1-3063-4965-816A-22249C8D0C76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  <connection id="4" xr16:uid="{040F83B4-BBDA-419B-BD30-F7BB77763441}" keepAlive="1" name="Query - Merge2" description="Connection to the 'Merge2' query in the workbook." type="5" refreshedVersion="8" background="1">
    <dbPr connection="Provider=Microsoft.Mashup.OleDb.1;Data Source=$Workbook$;Location=Merge2;Extended Properties=&quot;&quot;" command="SELECT * FROM [Merge2]"/>
  </connection>
  <connection id="5" xr16:uid="{74E00C78-787E-4758-B626-803161847CA5}" keepAlive="1" name="Query - Merge2 (2)" description="Connection to the 'Merge2 (2)' query in the workbook." type="5" refreshedVersion="8" background="1">
    <dbPr connection="Provider=Microsoft.Mashup.OleDb.1;Data Source=$Workbook$;Location=&quot;Merge2 (2)&quot;;Extended Properties=&quot;&quot;" command="SELECT * FROM [Merge2 (2)]"/>
  </connection>
  <connection id="6" xr16:uid="{75047338-C2EE-4A88-A64D-405A51FBB893}" keepAlive="1" name="Query - Nima" description="Connection to the 'Nima' query in the workbook." type="5" refreshedVersion="0" background="1">
    <dbPr connection="Provider=Microsoft.Mashup.OleDb.1;Data Source=$Workbook$;Location=Nima;Extended Properties=&quot;&quot;" command="SELECT * FROM [Nima]"/>
  </connection>
  <connection id="7" xr16:uid="{1094AEA3-1BDB-4D60-B767-CAE2DC174979}" keepAlive="1" name="Query - Sh Date" description="Connection to the 'Sh Date' query in the workbook." type="5" refreshedVersion="0" background="1">
    <dbPr connection="Provider=Microsoft.Mashup.OleDb.1;Data Source=$Workbook$;Location=&quot;Sh Date&quot;;Extended Properties=&quot;&quot;" command="SELECT * FROM [Sh Date]"/>
  </connection>
  <connection id="8" xr16:uid="{932919BE-5BF4-48D6-B5B0-54774C35ABC6}" keepAlive="1" name="Query - نرخ های جهانی" description="Connection to the 'نرخ های جهانی' query in the workbook." type="5" refreshedVersion="0" background="1">
    <dbPr connection="Provider=Microsoft.Mashup.OleDb.1;Data Source=$Workbook$;Location=&quot;نرخ های جهانی&quot;;Extended Properties=&quot;&quot;" command="SELECT * FROM [نرخ های جهانی]"/>
  </connection>
  <connection id="9" xr16:uid="{0D213674-A168-4867-A617-BD5FDC6E0C88}" keepAlive="1" name="Query - نرخ های شرکت" description="Connection to the 'نرخ های شرکت' query in the workbook." type="5" refreshedVersion="0" background="1">
    <dbPr connection="Provider=Microsoft.Mashup.OleDb.1;Data Source=$Workbook$;Location=&quot;نرخ های شرکت&quot;;Extended Properties=&quot;&quot;" command="SELECT * FROM [نرخ های شرکت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<sst xmlns="http://schemas.openxmlformats.org/spreadsheetml/2006/main" count="21896" uniqueCount="9929">
  <si>
    <t>مقدار تولید</t>
  </si>
  <si>
    <t>تحلیلی 1401</t>
  </si>
  <si>
    <t>واحد</t>
  </si>
  <si>
    <t>محصولات</t>
  </si>
  <si>
    <t xml:space="preserve">جمع </t>
  </si>
  <si>
    <t>تن</t>
  </si>
  <si>
    <t>مقدار فروش</t>
  </si>
  <si>
    <t xml:space="preserve">فروش داخلي: </t>
  </si>
  <si>
    <t xml:space="preserve">فروش صادراتي: </t>
  </si>
  <si>
    <t xml:space="preserve">جمع فروش صادراتي: </t>
  </si>
  <si>
    <t>جمع</t>
  </si>
  <si>
    <t>نرخ فروش</t>
  </si>
  <si>
    <t>مبلغ فروش</t>
  </si>
  <si>
    <t>میلیون ريال</t>
  </si>
  <si>
    <t>ريال</t>
  </si>
  <si>
    <t>مقدار مصرف</t>
  </si>
  <si>
    <t xml:space="preserve">مواد اوليه داخلي: </t>
  </si>
  <si>
    <t xml:space="preserve">مواد اوليه وارداتي: </t>
  </si>
  <si>
    <t xml:space="preserve">جمع مواد اوليه وارداتي: </t>
  </si>
  <si>
    <t xml:space="preserve">جمع كـل </t>
  </si>
  <si>
    <t>نرخ مصرف</t>
  </si>
  <si>
    <t>مبلغ مصرف</t>
  </si>
  <si>
    <t>بهای تمام شده</t>
  </si>
  <si>
    <t xml:space="preserve">مواد مستقيم مصرفي </t>
  </si>
  <si>
    <t xml:space="preserve">دستمزدمستقيم توليد </t>
  </si>
  <si>
    <t xml:space="preserve">سربارتوليد </t>
  </si>
  <si>
    <t xml:space="preserve">هزينه جذب نشده درتوليد </t>
  </si>
  <si>
    <t xml:space="preserve">جمع هزينه هاي توليد </t>
  </si>
  <si>
    <t xml:space="preserve">موجودي كالاي درجريان ساخت اول دوره </t>
  </si>
  <si>
    <t xml:space="preserve">موجودي كالاي درجريان ساخت پايان دوره </t>
  </si>
  <si>
    <t xml:space="preserve">ضايعات غيرعادي </t>
  </si>
  <si>
    <t xml:space="preserve">بهاي تمام شده كالاي توليد شده </t>
  </si>
  <si>
    <t xml:space="preserve">موجودي كالاي ساخته شده اول دوره </t>
  </si>
  <si>
    <t xml:space="preserve">موجودي كالاي ساخته شده پايان دوره </t>
  </si>
  <si>
    <t xml:space="preserve">بهاي تمام شده كالاي فروش رفته </t>
  </si>
  <si>
    <t xml:space="preserve">بهاي تمام شده خدمات ارايه شده </t>
  </si>
  <si>
    <t xml:space="preserve">جمع بهاي تمام شده </t>
  </si>
  <si>
    <t>تعدیل انبار</t>
  </si>
  <si>
    <t>هزینه های اداری، عمومی و فروش</t>
  </si>
  <si>
    <t>سایر درآمد های عملیاتی</t>
  </si>
  <si>
    <t>سایر هزینه های عملیاتی</t>
  </si>
  <si>
    <t>منابع تامین مالی</t>
  </si>
  <si>
    <t>پیشبینی سود</t>
  </si>
  <si>
    <t>سود ناخالص عملیاتی</t>
  </si>
  <si>
    <t>هزینه های عمومی اداری</t>
  </si>
  <si>
    <t>سود خالص عملیاتی</t>
  </si>
  <si>
    <t>هزینه مالی</t>
  </si>
  <si>
    <t>درآمد حاصل از سرمایه گذاری</t>
  </si>
  <si>
    <t>خالص درآمد (اقلام متفرقه)</t>
  </si>
  <si>
    <t>سود ناخالص قبل از کسر مالیات</t>
  </si>
  <si>
    <t>سود  خالص</t>
  </si>
  <si>
    <t>سود هر سهم</t>
  </si>
  <si>
    <t xml:space="preserve"> ريال</t>
  </si>
  <si>
    <t>سرمایه</t>
  </si>
  <si>
    <t>جمع کل</t>
  </si>
  <si>
    <t>هزینه اداری عمومی</t>
  </si>
  <si>
    <t>1401 شش ماهه</t>
  </si>
  <si>
    <t>دلار</t>
  </si>
  <si>
    <t>سود سرمایه گذاری</t>
  </si>
  <si>
    <t>یوتیلیتی</t>
  </si>
  <si>
    <t>تورم</t>
  </si>
  <si>
    <t>حاشیه سود</t>
  </si>
  <si>
    <t>حاشیه سود ناخالص</t>
  </si>
  <si>
    <t>حاشیه سود خالص</t>
  </si>
  <si>
    <t>تحلیلی 1402</t>
  </si>
  <si>
    <t>مواد</t>
  </si>
  <si>
    <t>انرژی</t>
  </si>
  <si>
    <t>دستمزد</t>
  </si>
  <si>
    <t>استهلاک</t>
  </si>
  <si>
    <t>ساختار بهای تمام شده</t>
  </si>
  <si>
    <t>هزینه های دلاری</t>
  </si>
  <si>
    <t>مفروضات</t>
  </si>
  <si>
    <t>سوالات مجمع</t>
  </si>
  <si>
    <t>ترازنامه</t>
  </si>
  <si>
    <t>فهرست مطالب</t>
  </si>
  <si>
    <t>درآمد عملیاتی</t>
  </si>
  <si>
    <t>مالیات</t>
  </si>
  <si>
    <t>جمع فروش داخلی</t>
  </si>
  <si>
    <t>شش ماهه 1400</t>
  </si>
  <si>
    <t>تغییرات موجودی انبار</t>
  </si>
  <si>
    <t xml:space="preserve">هزینه حقوق و دستمزد </t>
  </si>
  <si>
    <t xml:space="preserve">هزینه استهلاک </t>
  </si>
  <si>
    <t xml:space="preserve">هزینه انرژی (آب، برق، گاز و سوخت) </t>
  </si>
  <si>
    <t xml:space="preserve">هزینه مواد مصرفی </t>
  </si>
  <si>
    <t xml:space="preserve">هزینه تبلیغات </t>
  </si>
  <si>
    <t xml:space="preserve">حق العمل و کمیسیون فروش </t>
  </si>
  <si>
    <t xml:space="preserve">هزینه خدمات پس از فروش </t>
  </si>
  <si>
    <t xml:space="preserve">هزینه مطالبات مشکوک الوصول </t>
  </si>
  <si>
    <t xml:space="preserve">سایر هزینه ها </t>
  </si>
  <si>
    <t>سایر درآمد های غیر عملیاتی</t>
  </si>
  <si>
    <t>يرح توسعه</t>
  </si>
  <si>
    <t>طرح توسعه</t>
  </si>
  <si>
    <t>نام</t>
  </si>
  <si>
    <t>نمودار</t>
  </si>
  <si>
    <t xml:space="preserve"> </t>
  </si>
  <si>
    <t>موجودی پایان دوره انبار</t>
  </si>
  <si>
    <t xml:space="preserve">هزینه حمل و نقل و انتقال </t>
  </si>
  <si>
    <t>سایر موارد سود و زیان (غیر عملیاتی)</t>
  </si>
  <si>
    <t>سایر موارد سود و زیان (عملیاتی)</t>
  </si>
  <si>
    <t>سایر درآمد عملیاتی</t>
  </si>
  <si>
    <t>افزایش حقوق و دستمزد</t>
  </si>
  <si>
    <t xml:space="preserve">برگشت از فروش </t>
  </si>
  <si>
    <t xml:space="preserve">تخفيفات </t>
  </si>
  <si>
    <t xml:space="preserve">تن </t>
  </si>
  <si>
    <t>ريال (تن)</t>
  </si>
  <si>
    <t xml:space="preserve">جمع مواد اوليه داخلی: </t>
  </si>
  <si>
    <t xml:space="preserve">مالیات سال جاری </t>
  </si>
  <si>
    <t>مالیات سال‌های قبل</t>
  </si>
  <si>
    <t>نرخ خرید</t>
  </si>
  <si>
    <t>مقدار پایان دوره</t>
  </si>
  <si>
    <t>تغییرات دوره</t>
  </si>
  <si>
    <t>تحلیلی 1403</t>
  </si>
  <si>
    <t>نرخ هر کیلو وات ساعت برق(دلاری)</t>
  </si>
  <si>
    <t>جمع فروش صادراتی</t>
  </si>
  <si>
    <t>وضعیت ارزی محاسباتی قابل تسعیر</t>
  </si>
  <si>
    <t>سود حاصل از فروش و سرمايه گذاري در سهام شرکتها و درآمد ثابت</t>
  </si>
  <si>
    <t>-</t>
  </si>
  <si>
    <t>حساسیت</t>
  </si>
  <si>
    <t>سربار</t>
  </si>
  <si>
    <t xml:space="preserve">شمش بيلت </t>
  </si>
  <si>
    <t xml:space="preserve">شمش خالص </t>
  </si>
  <si>
    <t xml:space="preserve">شمش آلياژ </t>
  </si>
  <si>
    <t xml:space="preserve">شمش خالص صادراتي </t>
  </si>
  <si>
    <t xml:space="preserve">شمش بيلت صادراتي </t>
  </si>
  <si>
    <t xml:space="preserve">پودر آلومينا </t>
  </si>
  <si>
    <t xml:space="preserve">ساير مواد </t>
  </si>
  <si>
    <t xml:space="preserve">پتروليوم کک </t>
  </si>
  <si>
    <t xml:space="preserve">آند (خطوط جديد) </t>
  </si>
  <si>
    <t>نرخ مصرف پایان دوره</t>
  </si>
  <si>
    <t xml:space="preserve">برق </t>
  </si>
  <si>
    <t xml:space="preserve">گاز طبیعی </t>
  </si>
  <si>
    <t xml:space="preserve">آب </t>
  </si>
  <si>
    <t xml:space="preserve">مگاوات ساعت </t>
  </si>
  <si>
    <t xml:space="preserve">مترمکعب </t>
  </si>
  <si>
    <t>9 ماهه 1400</t>
  </si>
  <si>
    <t>مقدار</t>
  </si>
  <si>
    <t>کل تولید</t>
  </si>
  <si>
    <t>هفت ماهه 1401</t>
  </si>
  <si>
    <t xml:space="preserve">مگاوات ساعت / تن </t>
  </si>
  <si>
    <t>مترمکعب / تن</t>
  </si>
  <si>
    <t>نرخ هر مترمکعب گاز طبیعی (دلاری)</t>
  </si>
  <si>
    <t>نرخ هر متر مکعب آب (دلاری)</t>
  </si>
  <si>
    <t xml:space="preserve">هزينه‌هاي جذب نشده در توليد </t>
  </si>
  <si>
    <t xml:space="preserve">ساير </t>
  </si>
  <si>
    <t xml:space="preserve">سود حاصل از سپرده‌هاي بانکي </t>
  </si>
  <si>
    <t xml:space="preserve">سود(زيان) ناشي از فعاليت‌هاي غيرمرتبط با عمليات </t>
  </si>
  <si>
    <t>Date M</t>
  </si>
  <si>
    <t>Date SH</t>
  </si>
  <si>
    <t>Column23</t>
  </si>
  <si>
    <t>Column24</t>
  </si>
  <si>
    <t>Column3</t>
  </si>
  <si>
    <t>Column22</t>
  </si>
  <si>
    <t>تاریخ شمسی</t>
  </si>
  <si>
    <t>1391-01-05</t>
  </si>
  <si>
    <t>1391-01-06</t>
  </si>
  <si>
    <t>1391-01-07</t>
  </si>
  <si>
    <t>1391-01-08</t>
  </si>
  <si>
    <t>1391-01-09</t>
  </si>
  <si>
    <t>1391-01-10</t>
  </si>
  <si>
    <t>1391-01-14</t>
  </si>
  <si>
    <t>1391-01-15</t>
  </si>
  <si>
    <t>1391-01-16</t>
  </si>
  <si>
    <t>1391-01-17</t>
  </si>
  <si>
    <t>1391-01-19</t>
  </si>
  <si>
    <t>1391-01-20</t>
  </si>
  <si>
    <t>1391-01-21</t>
  </si>
  <si>
    <t>1391-01-22</t>
  </si>
  <si>
    <t>1391-01-23</t>
  </si>
  <si>
    <t>1391-01-24</t>
  </si>
  <si>
    <t>1391-01-26</t>
  </si>
  <si>
    <t>1391-01-27</t>
  </si>
  <si>
    <t>1391-01-28</t>
  </si>
  <si>
    <t>1391-01-29</t>
  </si>
  <si>
    <t>1391-01-30</t>
  </si>
  <si>
    <t>1391-01-31</t>
  </si>
  <si>
    <t>1391-02-02</t>
  </si>
  <si>
    <t>1391-02-03</t>
  </si>
  <si>
    <t>1391-02-04</t>
  </si>
  <si>
    <t>1391-02-05</t>
  </si>
  <si>
    <t>1391-02-07</t>
  </si>
  <si>
    <t>1391-02-09</t>
  </si>
  <si>
    <t>1391-02-10</t>
  </si>
  <si>
    <t>1391-02-11</t>
  </si>
  <si>
    <t>1391-02-12</t>
  </si>
  <si>
    <t>1391-02-13</t>
  </si>
  <si>
    <t>1391-02-14</t>
  </si>
  <si>
    <t>1391-02-16</t>
  </si>
  <si>
    <t>1391-02-17</t>
  </si>
  <si>
    <t>1391-02-18</t>
  </si>
  <si>
    <t>1391-02-19</t>
  </si>
  <si>
    <t>1391-02-20</t>
  </si>
  <si>
    <t>1391-02-21</t>
  </si>
  <si>
    <t>1391-02-23</t>
  </si>
  <si>
    <t>1391-02-24</t>
  </si>
  <si>
    <t>1391-02-25</t>
  </si>
  <si>
    <t>1391-02-26</t>
  </si>
  <si>
    <t>1391-02-27</t>
  </si>
  <si>
    <t>1391-02-28</t>
  </si>
  <si>
    <t>1391-02-30</t>
  </si>
  <si>
    <t>1391-02-31</t>
  </si>
  <si>
    <t>1391-03-01</t>
  </si>
  <si>
    <t>1391-03-02</t>
  </si>
  <si>
    <t>1391-03-03</t>
  </si>
  <si>
    <t>1391-03-04</t>
  </si>
  <si>
    <t>1391-03-06</t>
  </si>
  <si>
    <t>1391-03-07</t>
  </si>
  <si>
    <t>1391-03-08</t>
  </si>
  <si>
    <t>1391-03-09</t>
  </si>
  <si>
    <t>1391-03-10</t>
  </si>
  <si>
    <t>1391-03-11</t>
  </si>
  <si>
    <t>1391-03-13</t>
  </si>
  <si>
    <t>1391-03-16</t>
  </si>
  <si>
    <t>1391-03-17</t>
  </si>
  <si>
    <t>1391-03-18</t>
  </si>
  <si>
    <t>1391-03-20</t>
  </si>
  <si>
    <t>1391-03-21</t>
  </si>
  <si>
    <t>1391-03-22</t>
  </si>
  <si>
    <t>1391-03-23</t>
  </si>
  <si>
    <t>1391-03-24</t>
  </si>
  <si>
    <t>1391-03-25</t>
  </si>
  <si>
    <t>1391-03-27</t>
  </si>
  <si>
    <t>1391-03-28</t>
  </si>
  <si>
    <t>1391-03-30</t>
  </si>
  <si>
    <t>1391-03-31</t>
  </si>
  <si>
    <t>1391-04-01</t>
  </si>
  <si>
    <t>1391-04-03</t>
  </si>
  <si>
    <t>1391-04-04</t>
  </si>
  <si>
    <t>1391-04-05</t>
  </si>
  <si>
    <t>1391-04-06</t>
  </si>
  <si>
    <t>1391-04-07</t>
  </si>
  <si>
    <t>1391-04-08</t>
  </si>
  <si>
    <t>1391-04-10</t>
  </si>
  <si>
    <t>1391-04-11</t>
  </si>
  <si>
    <t>1391-04-12</t>
  </si>
  <si>
    <t>1391-04-13</t>
  </si>
  <si>
    <t>1391-04-14</t>
  </si>
  <si>
    <t>1391-04-17</t>
  </si>
  <si>
    <t>1391-04-18</t>
  </si>
  <si>
    <t>1391-04-19</t>
  </si>
  <si>
    <t>1391-04-20</t>
  </si>
  <si>
    <t>1391-04-21</t>
  </si>
  <si>
    <t>1391-04-22</t>
  </si>
  <si>
    <t>1391-04-24</t>
  </si>
  <si>
    <t>1391-04-25</t>
  </si>
  <si>
    <t>1391-04-26</t>
  </si>
  <si>
    <t>1391-04-27</t>
  </si>
  <si>
    <t>1391-04-28</t>
  </si>
  <si>
    <t>1391-04-29</t>
  </si>
  <si>
    <t>1391-04-31</t>
  </si>
  <si>
    <t>1391-05-01</t>
  </si>
  <si>
    <t>1391-05-02</t>
  </si>
  <si>
    <t>1391-05-03</t>
  </si>
  <si>
    <t>1391-05-04</t>
  </si>
  <si>
    <t>1391-05-05</t>
  </si>
  <si>
    <t>1391-05-07</t>
  </si>
  <si>
    <t>1391-05-08</t>
  </si>
  <si>
    <t>1391-05-09</t>
  </si>
  <si>
    <t>1391-05-10</t>
  </si>
  <si>
    <t>1391-05-11</t>
  </si>
  <si>
    <t>1391-05-12</t>
  </si>
  <si>
    <t>1391-05-14</t>
  </si>
  <si>
    <t>1391-05-15</t>
  </si>
  <si>
    <t>1391-05-16</t>
  </si>
  <si>
    <t>1391-05-17</t>
  </si>
  <si>
    <t>1391-05-18</t>
  </si>
  <si>
    <t>1391-05-19</t>
  </si>
  <si>
    <t>1391-05-21</t>
  </si>
  <si>
    <t>1391-05-22</t>
  </si>
  <si>
    <t>1391-05-23</t>
  </si>
  <si>
    <t>1391-05-24</t>
  </si>
  <si>
    <t>1391-05-25</t>
  </si>
  <si>
    <t>1391-05-26</t>
  </si>
  <si>
    <t>1391-05-28</t>
  </si>
  <si>
    <t>1391-05-31</t>
  </si>
  <si>
    <t>1391-06-01</t>
  </si>
  <si>
    <t>1391-06-02</t>
  </si>
  <si>
    <t>1391-06-04</t>
  </si>
  <si>
    <t>1391-06-05</t>
  </si>
  <si>
    <t>1391-06-06</t>
  </si>
  <si>
    <t>1391-06-07</t>
  </si>
  <si>
    <t>1391-06-08</t>
  </si>
  <si>
    <t>1391-06-11</t>
  </si>
  <si>
    <t>1391-06-12</t>
  </si>
  <si>
    <t>1391-06-13</t>
  </si>
  <si>
    <t>1391-06-14</t>
  </si>
  <si>
    <t>1391-06-15</t>
  </si>
  <si>
    <t>1391-06-16</t>
  </si>
  <si>
    <t>1391-06-18</t>
  </si>
  <si>
    <t>1391-06-19</t>
  </si>
  <si>
    <t>1391-06-20</t>
  </si>
  <si>
    <t>1391-06-21</t>
  </si>
  <si>
    <t>1391-06-23</t>
  </si>
  <si>
    <t>1391-06-25</t>
  </si>
  <si>
    <t>1391-06-26</t>
  </si>
  <si>
    <t>1391-06-27</t>
  </si>
  <si>
    <t>1391-06-28</t>
  </si>
  <si>
    <t>1391-06-29</t>
  </si>
  <si>
    <t>1391-06-30</t>
  </si>
  <si>
    <t>1391-07-01</t>
  </si>
  <si>
    <t>1391-07-02</t>
  </si>
  <si>
    <t>1391-07-03</t>
  </si>
  <si>
    <t>1391-07-04</t>
  </si>
  <si>
    <t>1391-07-05</t>
  </si>
  <si>
    <t>1391-07-06</t>
  </si>
  <si>
    <t>1391-07-08</t>
  </si>
  <si>
    <t>1391-07-09</t>
  </si>
  <si>
    <t>1391-07-10</t>
  </si>
  <si>
    <t>1391-07-11</t>
  </si>
  <si>
    <t>1391-07-12</t>
  </si>
  <si>
    <t>1391-07-15</t>
  </si>
  <si>
    <t>1391-07-16</t>
  </si>
  <si>
    <t>1391-07-17</t>
  </si>
  <si>
    <t>1391-07-18</t>
  </si>
  <si>
    <t>1391-07-19</t>
  </si>
  <si>
    <t>1391-07-22</t>
  </si>
  <si>
    <t>1391-07-23</t>
  </si>
  <si>
    <t>1391-07-24</t>
  </si>
  <si>
    <t>1391-07-25</t>
  </si>
  <si>
    <t>1391-07-26</t>
  </si>
  <si>
    <t>1391-07-27</t>
  </si>
  <si>
    <t>1391-07-29</t>
  </si>
  <si>
    <t>1391-07-30</t>
  </si>
  <si>
    <t>1391-08-01</t>
  </si>
  <si>
    <t>1391-08-02</t>
  </si>
  <si>
    <t>1391-08-03</t>
  </si>
  <si>
    <t>1391-08-06</t>
  </si>
  <si>
    <t>1391-08-07</t>
  </si>
  <si>
    <t>1391-08-08</t>
  </si>
  <si>
    <t>1391-08-09</t>
  </si>
  <si>
    <t>1391-08-10</t>
  </si>
  <si>
    <t>1391-08-14</t>
  </si>
  <si>
    <t>1391-08-15</t>
  </si>
  <si>
    <t>1391-08-16</t>
  </si>
  <si>
    <t>1391-08-17</t>
  </si>
  <si>
    <t>1391-08-20</t>
  </si>
  <si>
    <t>1391-08-21</t>
  </si>
  <si>
    <t>1391-08-22</t>
  </si>
  <si>
    <t>1391-08-23</t>
  </si>
  <si>
    <t>1391-08-24</t>
  </si>
  <si>
    <t>1391-08-27</t>
  </si>
  <si>
    <t>1391-08-28</t>
  </si>
  <si>
    <t>1391-08-29</t>
  </si>
  <si>
    <t>1391-08-30</t>
  </si>
  <si>
    <t>1391-09-01</t>
  </si>
  <si>
    <t>1391-09-02</t>
  </si>
  <si>
    <t>1391-09-06</t>
  </si>
  <si>
    <t>1391-09-07</t>
  </si>
  <si>
    <t>1391-09-08</t>
  </si>
  <si>
    <t>1391-09-09</t>
  </si>
  <si>
    <t>1391-09-11</t>
  </si>
  <si>
    <t>1391-09-12</t>
  </si>
  <si>
    <t>1391-09-13</t>
  </si>
  <si>
    <t>1391-09-14</t>
  </si>
  <si>
    <t>1391-09-15</t>
  </si>
  <si>
    <t>1391-09-16</t>
  </si>
  <si>
    <t>1391-09-18</t>
  </si>
  <si>
    <t>1391-09-19</t>
  </si>
  <si>
    <t>1391-09-20</t>
  </si>
  <si>
    <t>1391-09-21</t>
  </si>
  <si>
    <t>1391-09-22</t>
  </si>
  <si>
    <t>1391-09-23</t>
  </si>
  <si>
    <t>1391-09-25</t>
  </si>
  <si>
    <t>1391-09-26</t>
  </si>
  <si>
    <t>1391-09-27</t>
  </si>
  <si>
    <t>1391-09-28</t>
  </si>
  <si>
    <t>1391-09-29</t>
  </si>
  <si>
    <t>1391-09-30</t>
  </si>
  <si>
    <t>1391-10-02</t>
  </si>
  <si>
    <t>1391-10-03</t>
  </si>
  <si>
    <t>1391-10-04</t>
  </si>
  <si>
    <t>1391-10-05</t>
  </si>
  <si>
    <t>1391-10-06</t>
  </si>
  <si>
    <t>1391-10-09</t>
  </si>
  <si>
    <t>1391-10-10</t>
  </si>
  <si>
    <t>1391-10-11</t>
  </si>
  <si>
    <t>1391-10-12</t>
  </si>
  <si>
    <t>1391-10-13</t>
  </si>
  <si>
    <t>1391-10-16</t>
  </si>
  <si>
    <t>1391-10-17</t>
  </si>
  <si>
    <t>1391-10-18</t>
  </si>
  <si>
    <t>1391-10-19</t>
  </si>
  <si>
    <t>1391-10-20</t>
  </si>
  <si>
    <t>1391-10-21</t>
  </si>
  <si>
    <t>1391-10-24</t>
  </si>
  <si>
    <t>1391-10-25</t>
  </si>
  <si>
    <t>1391-10-26</t>
  </si>
  <si>
    <t>1391-10-27</t>
  </si>
  <si>
    <t>1391-10-28</t>
  </si>
  <si>
    <t>1391-10-30</t>
  </si>
  <si>
    <t>1391-11-01</t>
  </si>
  <si>
    <t>1391-11-02</t>
  </si>
  <si>
    <t>1391-11-03</t>
  </si>
  <si>
    <t>1391-11-04</t>
  </si>
  <si>
    <t>1391-11-05</t>
  </si>
  <si>
    <t>1391-11-07</t>
  </si>
  <si>
    <t>1391-11-08</t>
  </si>
  <si>
    <t>1391-11-09</t>
  </si>
  <si>
    <t>1391-11-11</t>
  </si>
  <si>
    <t>1391-11-12</t>
  </si>
  <si>
    <t>1391-11-14</t>
  </si>
  <si>
    <t>1391-11-15</t>
  </si>
  <si>
    <t>1391-11-16</t>
  </si>
  <si>
    <t>1391-11-17</t>
  </si>
  <si>
    <t>1391-11-18</t>
  </si>
  <si>
    <t>1391-11-19</t>
  </si>
  <si>
    <t>1391-11-21</t>
  </si>
  <si>
    <t>1391-11-23</t>
  </si>
  <si>
    <t>1391-11-24</t>
  </si>
  <si>
    <t>1391-11-25</t>
  </si>
  <si>
    <t>1391-11-26</t>
  </si>
  <si>
    <t>1391-11-28</t>
  </si>
  <si>
    <t>1391-11-29</t>
  </si>
  <si>
    <t>1391-11-30</t>
  </si>
  <si>
    <t>1391-12-01</t>
  </si>
  <si>
    <t>1391-12-02</t>
  </si>
  <si>
    <t>1391-12-03</t>
  </si>
  <si>
    <t>1391-12-05</t>
  </si>
  <si>
    <t>1391-12-06</t>
  </si>
  <si>
    <t>1391-12-07</t>
  </si>
  <si>
    <t>1391-12-08</t>
  </si>
  <si>
    <t>1391-12-09</t>
  </si>
  <si>
    <t>1391-12-10</t>
  </si>
  <si>
    <t>1391-12-12</t>
  </si>
  <si>
    <t>1391-12-13</t>
  </si>
  <si>
    <t>1391-12-14</t>
  </si>
  <si>
    <t>1391-12-15</t>
  </si>
  <si>
    <t>1391-12-16</t>
  </si>
  <si>
    <t>1391-12-17</t>
  </si>
  <si>
    <t>1391-12-19</t>
  </si>
  <si>
    <t>1391-12-20</t>
  </si>
  <si>
    <t>1391-12-21</t>
  </si>
  <si>
    <t>1391-12-22</t>
  </si>
  <si>
    <t>1391-12-23</t>
  </si>
  <si>
    <t>1391-12-24</t>
  </si>
  <si>
    <t>1391-12-26</t>
  </si>
  <si>
    <t>1391-12-27</t>
  </si>
  <si>
    <t>1391-12-28</t>
  </si>
  <si>
    <t>1392-01-05</t>
  </si>
  <si>
    <t>1392-01-06</t>
  </si>
  <si>
    <t>1392-01-07</t>
  </si>
  <si>
    <t>1392-01-08</t>
  </si>
  <si>
    <t>1392-01-10</t>
  </si>
  <si>
    <t>1392-01-11</t>
  </si>
  <si>
    <t>1392-01-14</t>
  </si>
  <si>
    <t>1392-01-15</t>
  </si>
  <si>
    <t>1392-01-17</t>
  </si>
  <si>
    <t>1392-01-18</t>
  </si>
  <si>
    <t>1392-01-19</t>
  </si>
  <si>
    <t>1392-01-20</t>
  </si>
  <si>
    <t>1392-01-21</t>
  </si>
  <si>
    <t>1392-01-22</t>
  </si>
  <si>
    <t>1392-01-24</t>
  </si>
  <si>
    <t>1392-01-26</t>
  </si>
  <si>
    <t>1392-01-27</t>
  </si>
  <si>
    <t>1392-01-28</t>
  </si>
  <si>
    <t>1392-01-29</t>
  </si>
  <si>
    <t>1392-01-31</t>
  </si>
  <si>
    <t>1392-02-01</t>
  </si>
  <si>
    <t>1392-02-02</t>
  </si>
  <si>
    <t>1392-02-03</t>
  </si>
  <si>
    <t>1392-02-04</t>
  </si>
  <si>
    <t>1392-02-05</t>
  </si>
  <si>
    <t>1392-02-07</t>
  </si>
  <si>
    <t>1392-02-08</t>
  </si>
  <si>
    <t>1392-02-09</t>
  </si>
  <si>
    <t>1392-02-10</t>
  </si>
  <si>
    <t>1392-02-11</t>
  </si>
  <si>
    <t>1392-02-12</t>
  </si>
  <si>
    <t>1392-02-14</t>
  </si>
  <si>
    <t>1392-02-15</t>
  </si>
  <si>
    <t>1392-02-16</t>
  </si>
  <si>
    <t>1392-02-17</t>
  </si>
  <si>
    <t>1392-02-18</t>
  </si>
  <si>
    <t>1392-02-19</t>
  </si>
  <si>
    <t>1392-02-21</t>
  </si>
  <si>
    <t>1392-02-22</t>
  </si>
  <si>
    <t>1392-02-23</t>
  </si>
  <si>
    <t>1392-02-24</t>
  </si>
  <si>
    <t>1392-02-25</t>
  </si>
  <si>
    <t>1392-02-26</t>
  </si>
  <si>
    <t>1392-02-28</t>
  </si>
  <si>
    <t>1392-02-29</t>
  </si>
  <si>
    <t>1392-02-30</t>
  </si>
  <si>
    <t>1392-02-31</t>
  </si>
  <si>
    <t>1392-03-01</t>
  </si>
  <si>
    <t>1392-03-02</t>
  </si>
  <si>
    <t>1392-03-04</t>
  </si>
  <si>
    <t>1392-03-05</t>
  </si>
  <si>
    <t>1392-03-06</t>
  </si>
  <si>
    <t>1392-03-07</t>
  </si>
  <si>
    <t>1392-03-08</t>
  </si>
  <si>
    <t>1392-03-09</t>
  </si>
  <si>
    <t>1392-03-11</t>
  </si>
  <si>
    <t>1392-03-12</t>
  </si>
  <si>
    <t>1392-03-13</t>
  </si>
  <si>
    <t>1392-03-16</t>
  </si>
  <si>
    <t>1392-03-18</t>
  </si>
  <si>
    <t>1392-03-19</t>
  </si>
  <si>
    <t>1392-03-20</t>
  </si>
  <si>
    <t>1392-03-21</t>
  </si>
  <si>
    <t>1392-03-22</t>
  </si>
  <si>
    <t>1392-03-23</t>
  </si>
  <si>
    <t>1392-03-25</t>
  </si>
  <si>
    <t>1392-03-26</t>
  </si>
  <si>
    <t>1392-03-27</t>
  </si>
  <si>
    <t>1392-03-28</t>
  </si>
  <si>
    <t>1392-03-29</t>
  </si>
  <si>
    <t>1392-03-30</t>
  </si>
  <si>
    <t>1392-04-01</t>
  </si>
  <si>
    <t>1392-04-02</t>
  </si>
  <si>
    <t>1392-04-04</t>
  </si>
  <si>
    <t>1392-04-05</t>
  </si>
  <si>
    <t>1392-04-06</t>
  </si>
  <si>
    <t>1392-04-08</t>
  </si>
  <si>
    <t>1392-04-09</t>
  </si>
  <si>
    <t>1392-04-10</t>
  </si>
  <si>
    <t>1392-04-11</t>
  </si>
  <si>
    <t>1392-04-12</t>
  </si>
  <si>
    <t>1392-04-13</t>
  </si>
  <si>
    <t>1392-04-15</t>
  </si>
  <si>
    <t>1392-04-16</t>
  </si>
  <si>
    <t>1392-04-17</t>
  </si>
  <si>
    <t>1392-04-18</t>
  </si>
  <si>
    <t>1392-04-19</t>
  </si>
  <si>
    <t>1392-04-20</t>
  </si>
  <si>
    <t>1392-04-22</t>
  </si>
  <si>
    <t>1392-04-23</t>
  </si>
  <si>
    <t>1392-04-24</t>
  </si>
  <si>
    <t>1392-04-25</t>
  </si>
  <si>
    <t>1392-04-26</t>
  </si>
  <si>
    <t>1392-04-27</t>
  </si>
  <si>
    <t>1392-04-29</t>
  </si>
  <si>
    <t>1392-04-30</t>
  </si>
  <si>
    <t>1392-04-31</t>
  </si>
  <si>
    <t>1392-05-01</t>
  </si>
  <si>
    <t>1392-05-02</t>
  </si>
  <si>
    <t>1392-05-03</t>
  </si>
  <si>
    <t>1392-05-05</t>
  </si>
  <si>
    <t>1392-05-06</t>
  </si>
  <si>
    <t>1392-05-07</t>
  </si>
  <si>
    <t>1392-05-09</t>
  </si>
  <si>
    <t>1392-05-10</t>
  </si>
  <si>
    <t>1392-05-12</t>
  </si>
  <si>
    <t>1392-05-13</t>
  </si>
  <si>
    <t>1392-05-14</t>
  </si>
  <si>
    <t>1392-05-15</t>
  </si>
  <si>
    <t>1392-05-16</t>
  </si>
  <si>
    <t>1392-05-17</t>
  </si>
  <si>
    <t>1392-05-20</t>
  </si>
  <si>
    <t>1392-05-21</t>
  </si>
  <si>
    <t>1392-05-22</t>
  </si>
  <si>
    <t>1392-05-23</t>
  </si>
  <si>
    <t>1392-05-24</t>
  </si>
  <si>
    <t>1392-05-26</t>
  </si>
  <si>
    <t>1392-05-27</t>
  </si>
  <si>
    <t>1392-05-28</t>
  </si>
  <si>
    <t>1392-05-29</t>
  </si>
  <si>
    <t>1392-05-30</t>
  </si>
  <si>
    <t>1392-05-31</t>
  </si>
  <si>
    <t>1392-06-02</t>
  </si>
  <si>
    <t>1392-06-03</t>
  </si>
  <si>
    <t>1392-06-04</t>
  </si>
  <si>
    <t>1392-06-05</t>
  </si>
  <si>
    <t>1392-06-06</t>
  </si>
  <si>
    <t>1392-06-07</t>
  </si>
  <si>
    <t>1392-06-09</t>
  </si>
  <si>
    <t>1392-06-10</t>
  </si>
  <si>
    <t>1392-06-12</t>
  </si>
  <si>
    <t>1392-06-13</t>
  </si>
  <si>
    <t>1392-06-14</t>
  </si>
  <si>
    <t>1392-06-16</t>
  </si>
  <si>
    <t>1392-06-17</t>
  </si>
  <si>
    <t>1392-06-18</t>
  </si>
  <si>
    <t>1392-06-19</t>
  </si>
  <si>
    <t>1392-06-20</t>
  </si>
  <si>
    <t>1392-06-21</t>
  </si>
  <si>
    <t>1392-06-23</t>
  </si>
  <si>
    <t>1392-06-24</t>
  </si>
  <si>
    <t>1392-06-25</t>
  </si>
  <si>
    <t>1392-06-26</t>
  </si>
  <si>
    <t>1392-06-27</t>
  </si>
  <si>
    <t>1392-06-28</t>
  </si>
  <si>
    <t>1392-06-30</t>
  </si>
  <si>
    <t>1392-06-31</t>
  </si>
  <si>
    <t>1392-07-01</t>
  </si>
  <si>
    <t>1392-07-02</t>
  </si>
  <si>
    <t>1392-07-03</t>
  </si>
  <si>
    <t>1392-07-04</t>
  </si>
  <si>
    <t>1392-07-06</t>
  </si>
  <si>
    <t>1392-07-07</t>
  </si>
  <si>
    <t>1392-07-08</t>
  </si>
  <si>
    <t>1392-07-09</t>
  </si>
  <si>
    <t>1392-07-10</t>
  </si>
  <si>
    <t>1392-07-11</t>
  </si>
  <si>
    <t>1392-07-13</t>
  </si>
  <si>
    <t>1392-07-14</t>
  </si>
  <si>
    <t>1392-07-15</t>
  </si>
  <si>
    <t>1392-07-16</t>
  </si>
  <si>
    <t>1392-07-17</t>
  </si>
  <si>
    <t>1392-07-18</t>
  </si>
  <si>
    <t>1392-07-20</t>
  </si>
  <si>
    <t>1392-07-21</t>
  </si>
  <si>
    <t>1392-07-22</t>
  </si>
  <si>
    <t>1392-07-23</t>
  </si>
  <si>
    <t>1392-07-25</t>
  </si>
  <si>
    <t>1392-07-27</t>
  </si>
  <si>
    <t>1392-07-28</t>
  </si>
  <si>
    <t>1392-07-29</t>
  </si>
  <si>
    <t>1392-07-30</t>
  </si>
  <si>
    <t>1392-08-01</t>
  </si>
  <si>
    <t>1392-08-04</t>
  </si>
  <si>
    <t>1392-08-05</t>
  </si>
  <si>
    <t>1392-08-06</t>
  </si>
  <si>
    <t>1392-08-07</t>
  </si>
  <si>
    <t>1392-08-08</t>
  </si>
  <si>
    <t>1392-08-09</t>
  </si>
  <si>
    <t>1392-08-11</t>
  </si>
  <si>
    <t>1392-08-12</t>
  </si>
  <si>
    <t>1392-08-13</t>
  </si>
  <si>
    <t>1392-08-14</t>
  </si>
  <si>
    <t>1392-08-15</t>
  </si>
  <si>
    <t>1392-08-16</t>
  </si>
  <si>
    <t>1392-08-18</t>
  </si>
  <si>
    <t>1392-08-19</t>
  </si>
  <si>
    <t>1392-08-20</t>
  </si>
  <si>
    <t>1392-08-21</t>
  </si>
  <si>
    <t>1392-08-25</t>
  </si>
  <si>
    <t>1392-08-26</t>
  </si>
  <si>
    <t>1392-08-27</t>
  </si>
  <si>
    <t>1392-08-28</t>
  </si>
  <si>
    <t>1392-08-29</t>
  </si>
  <si>
    <t>1392-08-30</t>
  </si>
  <si>
    <t>1392-09-02</t>
  </si>
  <si>
    <t>1392-09-03</t>
  </si>
  <si>
    <t>1392-09-04</t>
  </si>
  <si>
    <t>1392-09-05</t>
  </si>
  <si>
    <t>1392-09-06</t>
  </si>
  <si>
    <t>1392-09-07</t>
  </si>
  <si>
    <t>1392-09-09</t>
  </si>
  <si>
    <t>1392-09-10</t>
  </si>
  <si>
    <t>1392-09-11</t>
  </si>
  <si>
    <t>1392-09-12</t>
  </si>
  <si>
    <t>1392-09-13</t>
  </si>
  <si>
    <t>1392-09-14</t>
  </si>
  <si>
    <t>1392-09-16</t>
  </si>
  <si>
    <t>1392-09-17</t>
  </si>
  <si>
    <t>1392-09-18</t>
  </si>
  <si>
    <t>1392-09-19</t>
  </si>
  <si>
    <t>1392-09-20</t>
  </si>
  <si>
    <t>1392-09-21</t>
  </si>
  <si>
    <t>1392-09-23</t>
  </si>
  <si>
    <t>1392-09-24</t>
  </si>
  <si>
    <t>1392-09-25</t>
  </si>
  <si>
    <t>1392-09-26</t>
  </si>
  <si>
    <t>1392-09-27</t>
  </si>
  <si>
    <t>1392-09-28</t>
  </si>
  <si>
    <t>1392-09-30</t>
  </si>
  <si>
    <t>1392-10-01</t>
  </si>
  <si>
    <t>1392-10-03</t>
  </si>
  <si>
    <t>1392-10-04</t>
  </si>
  <si>
    <t>1392-10-05</t>
  </si>
  <si>
    <t>1392-10-07</t>
  </si>
  <si>
    <t>1392-10-08</t>
  </si>
  <si>
    <t>1392-10-09</t>
  </si>
  <si>
    <t>1392-10-11</t>
  </si>
  <si>
    <t>1392-10-14</t>
  </si>
  <si>
    <t>1392-10-15</t>
  </si>
  <si>
    <t>1392-10-16</t>
  </si>
  <si>
    <t>1392-10-17</t>
  </si>
  <si>
    <t>1392-10-18</t>
  </si>
  <si>
    <t>1392-10-19</t>
  </si>
  <si>
    <t>1392-10-21</t>
  </si>
  <si>
    <t>1392-10-22</t>
  </si>
  <si>
    <t>1392-10-23</t>
  </si>
  <si>
    <t>1392-10-24</t>
  </si>
  <si>
    <t>1392-10-25</t>
  </si>
  <si>
    <t>1392-10-26</t>
  </si>
  <si>
    <t>1392-10-28</t>
  </si>
  <si>
    <t>1392-10-30</t>
  </si>
  <si>
    <t>1392-11-01</t>
  </si>
  <si>
    <t>1392-11-02</t>
  </si>
  <si>
    <t>1392-11-03</t>
  </si>
  <si>
    <t>1392-11-05</t>
  </si>
  <si>
    <t>1392-11-06</t>
  </si>
  <si>
    <t>1392-11-07</t>
  </si>
  <si>
    <t>1392-11-08</t>
  </si>
  <si>
    <t>1392-11-09</t>
  </si>
  <si>
    <t>1392-11-10</t>
  </si>
  <si>
    <t>1392-11-12</t>
  </si>
  <si>
    <t>1392-11-13</t>
  </si>
  <si>
    <t>1392-11-14</t>
  </si>
  <si>
    <t>1392-11-15</t>
  </si>
  <si>
    <t>1392-11-16</t>
  </si>
  <si>
    <t>1392-11-17</t>
  </si>
  <si>
    <t>1392-11-19</t>
  </si>
  <si>
    <t>1392-11-20</t>
  </si>
  <si>
    <t>1392-11-21</t>
  </si>
  <si>
    <t>1392-11-23</t>
  </si>
  <si>
    <t>1392-11-24</t>
  </si>
  <si>
    <t>1392-11-26</t>
  </si>
  <si>
    <t>1392-11-27</t>
  </si>
  <si>
    <t>1392-11-28</t>
  </si>
  <si>
    <t>1392-11-29</t>
  </si>
  <si>
    <t>1392-11-30</t>
  </si>
  <si>
    <t>1392-12-01</t>
  </si>
  <si>
    <t>1392-12-03</t>
  </si>
  <si>
    <t>1392-12-04</t>
  </si>
  <si>
    <t>1392-12-05</t>
  </si>
  <si>
    <t>1392-12-06</t>
  </si>
  <si>
    <t>1392-12-07</t>
  </si>
  <si>
    <t>1392-12-08</t>
  </si>
  <si>
    <t>1392-12-10</t>
  </si>
  <si>
    <t>1392-12-11</t>
  </si>
  <si>
    <t>1392-12-12</t>
  </si>
  <si>
    <t>1392-12-13</t>
  </si>
  <si>
    <t>1392-12-14</t>
  </si>
  <si>
    <t>1392-12-15</t>
  </si>
  <si>
    <t>1392-12-17</t>
  </si>
  <si>
    <t>1392-12-18</t>
  </si>
  <si>
    <t>1392-12-19</t>
  </si>
  <si>
    <t>1392-12-20</t>
  </si>
  <si>
    <t>1392-12-21</t>
  </si>
  <si>
    <t>1392-12-22</t>
  </si>
  <si>
    <t>1392-12-24</t>
  </si>
  <si>
    <t>1392-12-25</t>
  </si>
  <si>
    <t>1392-12-26</t>
  </si>
  <si>
    <t>1392-12-27</t>
  </si>
  <si>
    <t>1392-12-28</t>
  </si>
  <si>
    <t>1393-01-05</t>
  </si>
  <si>
    <t>1393-01-06</t>
  </si>
  <si>
    <t>1393-01-07</t>
  </si>
  <si>
    <t>1393-01-09</t>
  </si>
  <si>
    <t>1393-01-10</t>
  </si>
  <si>
    <t>1393-01-11</t>
  </si>
  <si>
    <t>1393-01-16</t>
  </si>
  <si>
    <t>1393-01-17</t>
  </si>
  <si>
    <t>1393-01-18</t>
  </si>
  <si>
    <t>1393-01-19</t>
  </si>
  <si>
    <t>1393-01-20</t>
  </si>
  <si>
    <t>1393-01-21</t>
  </si>
  <si>
    <t>1393-01-23</t>
  </si>
  <si>
    <t>1393-01-24</t>
  </si>
  <si>
    <t>1393-01-25</t>
  </si>
  <si>
    <t>1393-01-26</t>
  </si>
  <si>
    <t>1393-01-27</t>
  </si>
  <si>
    <t>1393-01-28</t>
  </si>
  <si>
    <t>1393-01-30</t>
  </si>
  <si>
    <t>1393-01-31</t>
  </si>
  <si>
    <t>1393-02-01</t>
  </si>
  <si>
    <t>1393-02-02</t>
  </si>
  <si>
    <t>1393-02-03</t>
  </si>
  <si>
    <t>1393-02-04</t>
  </si>
  <si>
    <t>1393-02-06</t>
  </si>
  <si>
    <t>1393-02-07</t>
  </si>
  <si>
    <t>1393-02-08</t>
  </si>
  <si>
    <t>1393-02-09</t>
  </si>
  <si>
    <t>1393-02-10</t>
  </si>
  <si>
    <t>1393-02-11</t>
  </si>
  <si>
    <t>1393-02-13</t>
  </si>
  <si>
    <t>1393-02-14</t>
  </si>
  <si>
    <t>1393-02-15</t>
  </si>
  <si>
    <t>1393-02-16</t>
  </si>
  <si>
    <t>1393-02-17</t>
  </si>
  <si>
    <t>1393-02-18</t>
  </si>
  <si>
    <t>1393-02-20</t>
  </si>
  <si>
    <t>1393-02-21</t>
  </si>
  <si>
    <t>1393-02-22</t>
  </si>
  <si>
    <t>1393-02-24</t>
  </si>
  <si>
    <t>1393-02-25</t>
  </si>
  <si>
    <t>1393-02-27</t>
  </si>
  <si>
    <t>1393-02-28</t>
  </si>
  <si>
    <t>1393-02-29</t>
  </si>
  <si>
    <t>1393-02-30</t>
  </si>
  <si>
    <t>1393-02-31</t>
  </si>
  <si>
    <t>1393-03-01</t>
  </si>
  <si>
    <t>1393-03-03</t>
  </si>
  <si>
    <t>1393-03-04</t>
  </si>
  <si>
    <t>1393-03-05</t>
  </si>
  <si>
    <t>1393-03-07</t>
  </si>
  <si>
    <t>1393-03-08</t>
  </si>
  <si>
    <t>1393-03-10</t>
  </si>
  <si>
    <t>1393-03-11</t>
  </si>
  <si>
    <t>1393-03-12</t>
  </si>
  <si>
    <t>1393-03-13</t>
  </si>
  <si>
    <t>1393-03-17</t>
  </si>
  <si>
    <t>1393-03-18</t>
  </si>
  <si>
    <t>1393-03-19</t>
  </si>
  <si>
    <t>1393-03-20</t>
  </si>
  <si>
    <t>1393-03-21</t>
  </si>
  <si>
    <t>1393-03-22</t>
  </si>
  <si>
    <t>1393-03-24</t>
  </si>
  <si>
    <t>1393-03-25</t>
  </si>
  <si>
    <t>1393-03-26</t>
  </si>
  <si>
    <t>1393-03-27</t>
  </si>
  <si>
    <t>1393-03-28</t>
  </si>
  <si>
    <t>1393-03-29</t>
  </si>
  <si>
    <t>1393-03-31</t>
  </si>
  <si>
    <t>1393-04-01</t>
  </si>
  <si>
    <t>1393-04-02</t>
  </si>
  <si>
    <t>1393-04-03</t>
  </si>
  <si>
    <t>1393-04-04</t>
  </si>
  <si>
    <t>1393-04-05</t>
  </si>
  <si>
    <t>1393-04-07</t>
  </si>
  <si>
    <t>1393-04-08</t>
  </si>
  <si>
    <t>1393-04-09</t>
  </si>
  <si>
    <t>1393-04-10</t>
  </si>
  <si>
    <t>1393-04-11</t>
  </si>
  <si>
    <t>1393-04-12</t>
  </si>
  <si>
    <t>1393-04-14</t>
  </si>
  <si>
    <t>1393-04-15</t>
  </si>
  <si>
    <t>1393-04-16</t>
  </si>
  <si>
    <t>1393-04-17</t>
  </si>
  <si>
    <t>1393-04-18</t>
  </si>
  <si>
    <t>1393-04-19</t>
  </si>
  <si>
    <t>1393-04-21</t>
  </si>
  <si>
    <t>1393-04-22</t>
  </si>
  <si>
    <t>1393-04-23</t>
  </si>
  <si>
    <t>1393-04-24</t>
  </si>
  <si>
    <t>1393-04-25</t>
  </si>
  <si>
    <t>1393-04-26</t>
  </si>
  <si>
    <t>1393-04-29</t>
  </si>
  <si>
    <t>1393-04-30</t>
  </si>
  <si>
    <t>1393-04-31</t>
  </si>
  <si>
    <t>1393-05-01</t>
  </si>
  <si>
    <t>1393-05-02</t>
  </si>
  <si>
    <t>1393-05-04</t>
  </si>
  <si>
    <t>1393-05-05</t>
  </si>
  <si>
    <t>1393-05-06</t>
  </si>
  <si>
    <t>1393-05-09</t>
  </si>
  <si>
    <t>1393-05-11</t>
  </si>
  <si>
    <t>1393-05-12</t>
  </si>
  <si>
    <t>1393-05-13</t>
  </si>
  <si>
    <t>1393-05-14</t>
  </si>
  <si>
    <t>1393-05-15</t>
  </si>
  <si>
    <t>1393-05-16</t>
  </si>
  <si>
    <t>1393-05-18</t>
  </si>
  <si>
    <t>1393-05-19</t>
  </si>
  <si>
    <t>1393-05-20</t>
  </si>
  <si>
    <t>1393-05-21</t>
  </si>
  <si>
    <t>1393-05-22</t>
  </si>
  <si>
    <t>1393-05-25</t>
  </si>
  <si>
    <t>1393-05-26</t>
  </si>
  <si>
    <t>1393-05-27</t>
  </si>
  <si>
    <t>1393-05-28</t>
  </si>
  <si>
    <t>1393-05-29</t>
  </si>
  <si>
    <t>1393-05-30</t>
  </si>
  <si>
    <t>1393-06-01</t>
  </si>
  <si>
    <t>1393-06-02</t>
  </si>
  <si>
    <t>1393-06-03</t>
  </si>
  <si>
    <t>1393-06-04</t>
  </si>
  <si>
    <t>1393-06-05</t>
  </si>
  <si>
    <t>1393-06-06</t>
  </si>
  <si>
    <t>1393-06-08</t>
  </si>
  <si>
    <t>1393-06-09</t>
  </si>
  <si>
    <t>1393-06-10</t>
  </si>
  <si>
    <t>1393-06-11</t>
  </si>
  <si>
    <t>1393-06-12</t>
  </si>
  <si>
    <t>1393-06-13</t>
  </si>
  <si>
    <t>1393-06-15</t>
  </si>
  <si>
    <t>1393-06-16</t>
  </si>
  <si>
    <t>1393-06-17</t>
  </si>
  <si>
    <t>1393-06-18</t>
  </si>
  <si>
    <t>1393-06-19</t>
  </si>
  <si>
    <t>1393-06-20</t>
  </si>
  <si>
    <t>1393-06-22</t>
  </si>
  <si>
    <t>1393-06-23</t>
  </si>
  <si>
    <t>1393-06-24</t>
  </si>
  <si>
    <t>1393-06-25</t>
  </si>
  <si>
    <t>1393-06-26</t>
  </si>
  <si>
    <t>1393-06-27</t>
  </si>
  <si>
    <t>1393-06-29</t>
  </si>
  <si>
    <t>1393-06-30</t>
  </si>
  <si>
    <t>1393-06-31</t>
  </si>
  <si>
    <t>1393-07-01</t>
  </si>
  <si>
    <t>1393-07-02</t>
  </si>
  <si>
    <t>1393-07-03</t>
  </si>
  <si>
    <t>1393-07-05</t>
  </si>
  <si>
    <t>1393-07-06</t>
  </si>
  <si>
    <t>1393-07-07</t>
  </si>
  <si>
    <t>1393-07-08</t>
  </si>
  <si>
    <t>1393-07-09</t>
  </si>
  <si>
    <t>1393-07-10</t>
  </si>
  <si>
    <t>1393-07-12</t>
  </si>
  <si>
    <t>1393-07-14</t>
  </si>
  <si>
    <t>1393-07-15</t>
  </si>
  <si>
    <t>1393-07-16</t>
  </si>
  <si>
    <t>1393-07-17</t>
  </si>
  <si>
    <t>1393-07-19</t>
  </si>
  <si>
    <t>1393-07-20</t>
  </si>
  <si>
    <t>1393-07-22</t>
  </si>
  <si>
    <t>1393-07-23</t>
  </si>
  <si>
    <t>1393-07-24</t>
  </si>
  <si>
    <t>1393-07-26</t>
  </si>
  <si>
    <t>1393-07-27</t>
  </si>
  <si>
    <t>1393-07-28</t>
  </si>
  <si>
    <t>1393-07-29</t>
  </si>
  <si>
    <t>1393-07-30</t>
  </si>
  <si>
    <t>1393-08-01</t>
  </si>
  <si>
    <t>1393-08-03</t>
  </si>
  <si>
    <t>1393-08-04</t>
  </si>
  <si>
    <t>1393-08-05</t>
  </si>
  <si>
    <t>1393-08-06</t>
  </si>
  <si>
    <t>1393-08-07</t>
  </si>
  <si>
    <t>1393-08-08</t>
  </si>
  <si>
    <t>1393-08-10</t>
  </si>
  <si>
    <t>1393-08-11</t>
  </si>
  <si>
    <t>1393-08-12</t>
  </si>
  <si>
    <t>1393-08-14</t>
  </si>
  <si>
    <t>1393-08-15</t>
  </si>
  <si>
    <t>1393-08-17</t>
  </si>
  <si>
    <t>1393-08-18</t>
  </si>
  <si>
    <t>1393-08-19</t>
  </si>
  <si>
    <t>1393-08-20</t>
  </si>
  <si>
    <t>1393-08-21</t>
  </si>
  <si>
    <t>1393-08-22</t>
  </si>
  <si>
    <t>1393-08-24</t>
  </si>
  <si>
    <t>1393-08-25</t>
  </si>
  <si>
    <t>1393-08-26</t>
  </si>
  <si>
    <t>1393-08-27</t>
  </si>
  <si>
    <t>1393-08-28</t>
  </si>
  <si>
    <t>1393-08-29</t>
  </si>
  <si>
    <t>1393-09-01</t>
  </si>
  <si>
    <t>1393-09-02</t>
  </si>
  <si>
    <t>1393-09-03</t>
  </si>
  <si>
    <t>1393-09-04</t>
  </si>
  <si>
    <t>1393-09-05</t>
  </si>
  <si>
    <t>1393-09-06</t>
  </si>
  <si>
    <t>1393-09-08</t>
  </si>
  <si>
    <t>1393-09-09</t>
  </si>
  <si>
    <t>1393-09-10</t>
  </si>
  <si>
    <t>1393-09-11</t>
  </si>
  <si>
    <t>1393-09-12</t>
  </si>
  <si>
    <t>1393-09-13</t>
  </si>
  <si>
    <t>1393-09-15</t>
  </si>
  <si>
    <t>1393-09-16</t>
  </si>
  <si>
    <t>1393-09-17</t>
  </si>
  <si>
    <t>1393-09-18</t>
  </si>
  <si>
    <t>1393-09-19</t>
  </si>
  <si>
    <t>1393-09-20</t>
  </si>
  <si>
    <t>1393-09-23</t>
  </si>
  <si>
    <t>1393-09-24</t>
  </si>
  <si>
    <t>1393-09-25</t>
  </si>
  <si>
    <t>1393-09-26</t>
  </si>
  <si>
    <t>1393-09-27</t>
  </si>
  <si>
    <t>1393-09-29</t>
  </si>
  <si>
    <t>1393-09-30</t>
  </si>
  <si>
    <t>1393-10-01</t>
  </si>
  <si>
    <t>1393-10-02</t>
  </si>
  <si>
    <t>1393-10-03</t>
  </si>
  <si>
    <t>1393-10-04</t>
  </si>
  <si>
    <t>1393-10-06</t>
  </si>
  <si>
    <t>1393-10-07</t>
  </si>
  <si>
    <t>1393-10-08</t>
  </si>
  <si>
    <t>1393-10-09</t>
  </si>
  <si>
    <t>1393-10-10</t>
  </si>
  <si>
    <t>1393-10-11</t>
  </si>
  <si>
    <t>1393-10-13</t>
  </si>
  <si>
    <t>1393-10-14</t>
  </si>
  <si>
    <t>1393-10-15</t>
  </si>
  <si>
    <t>1393-10-16</t>
  </si>
  <si>
    <t>1393-10-17</t>
  </si>
  <si>
    <t>1393-10-18</t>
  </si>
  <si>
    <t>1393-10-20</t>
  </si>
  <si>
    <t>1393-10-21</t>
  </si>
  <si>
    <t>1393-10-22</t>
  </si>
  <si>
    <t>1393-10-23</t>
  </si>
  <si>
    <t>1393-10-24</t>
  </si>
  <si>
    <t>1393-10-25</t>
  </si>
  <si>
    <t>1393-10-27</t>
  </si>
  <si>
    <t>1393-10-28</t>
  </si>
  <si>
    <t>1393-10-29</t>
  </si>
  <si>
    <t>1393-10-30</t>
  </si>
  <si>
    <t>1393-11-01</t>
  </si>
  <si>
    <t>1393-11-02</t>
  </si>
  <si>
    <t>1393-11-04</t>
  </si>
  <si>
    <t>1393-11-05</t>
  </si>
  <si>
    <t>1393-11-06</t>
  </si>
  <si>
    <t>1393-11-07</t>
  </si>
  <si>
    <t>1393-11-08</t>
  </si>
  <si>
    <t>1393-11-09</t>
  </si>
  <si>
    <t>1393-11-11</t>
  </si>
  <si>
    <t>1393-11-12</t>
  </si>
  <si>
    <t>1393-11-13</t>
  </si>
  <si>
    <t>1393-11-14</t>
  </si>
  <si>
    <t>1393-11-15</t>
  </si>
  <si>
    <t>1393-11-18</t>
  </si>
  <si>
    <t>1393-11-19</t>
  </si>
  <si>
    <t>1393-11-20</t>
  </si>
  <si>
    <t>1393-11-21</t>
  </si>
  <si>
    <t>1393-11-22</t>
  </si>
  <si>
    <t>1393-11-23</t>
  </si>
  <si>
    <t>1393-11-25</t>
  </si>
  <si>
    <t>1393-11-26</t>
  </si>
  <si>
    <t>1393-11-27</t>
  </si>
  <si>
    <t>1393-11-28</t>
  </si>
  <si>
    <t>1393-11-29</t>
  </si>
  <si>
    <t>1393-11-30</t>
  </si>
  <si>
    <t>1393-12-02</t>
  </si>
  <si>
    <t>1393-12-03</t>
  </si>
  <si>
    <t>1393-12-04</t>
  </si>
  <si>
    <t>1393-12-05</t>
  </si>
  <si>
    <t>1393-12-06</t>
  </si>
  <si>
    <t>1393-12-07</t>
  </si>
  <si>
    <t>1393-12-09</t>
  </si>
  <si>
    <t>1393-12-10</t>
  </si>
  <si>
    <t>1393-12-11</t>
  </si>
  <si>
    <t>1393-12-12</t>
  </si>
  <si>
    <t>1393-12-13</t>
  </si>
  <si>
    <t>1393-12-14</t>
  </si>
  <si>
    <t>1393-12-16</t>
  </si>
  <si>
    <t>1393-12-17</t>
  </si>
  <si>
    <t>1393-12-18</t>
  </si>
  <si>
    <t>1393-12-19</t>
  </si>
  <si>
    <t>1393-12-20</t>
  </si>
  <si>
    <t>1393-12-21</t>
  </si>
  <si>
    <t>1393-12-23</t>
  </si>
  <si>
    <t>1393-12-24</t>
  </si>
  <si>
    <t>1393-12-25</t>
  </si>
  <si>
    <t>1393-12-26</t>
  </si>
  <si>
    <t>1393-12-27</t>
  </si>
  <si>
    <t>1393-12-28</t>
  </si>
  <si>
    <t>1394-01-05</t>
  </si>
  <si>
    <t>1394-01-08</t>
  </si>
  <si>
    <t>1394-01-09</t>
  </si>
  <si>
    <t>1394-01-10</t>
  </si>
  <si>
    <t>1394-01-11</t>
  </si>
  <si>
    <t>1394-01-15</t>
  </si>
  <si>
    <t>1394-01-16</t>
  </si>
  <si>
    <t>1394-01-17</t>
  </si>
  <si>
    <t>1394-01-18</t>
  </si>
  <si>
    <t>1394-01-19</t>
  </si>
  <si>
    <t>1394-01-20</t>
  </si>
  <si>
    <t>1394-01-22</t>
  </si>
  <si>
    <t>1394-01-23</t>
  </si>
  <si>
    <t>1394-01-24</t>
  </si>
  <si>
    <t>1394-01-25</t>
  </si>
  <si>
    <t>1394-01-26</t>
  </si>
  <si>
    <t>1394-01-27</t>
  </si>
  <si>
    <t>1394-01-29</t>
  </si>
  <si>
    <t>1394-01-30</t>
  </si>
  <si>
    <t>1394-01-31</t>
  </si>
  <si>
    <t>1394-02-01</t>
  </si>
  <si>
    <t>1394-02-02</t>
  </si>
  <si>
    <t>1394-02-03</t>
  </si>
  <si>
    <t>1394-02-05</t>
  </si>
  <si>
    <t>1394-02-06</t>
  </si>
  <si>
    <t>1394-02-07</t>
  </si>
  <si>
    <t>1394-02-08</t>
  </si>
  <si>
    <t>1394-02-09</t>
  </si>
  <si>
    <t>1394-02-10</t>
  </si>
  <si>
    <t>1394-02-13</t>
  </si>
  <si>
    <t>1394-02-14</t>
  </si>
  <si>
    <t>1394-02-15</t>
  </si>
  <si>
    <t>1394-02-16</t>
  </si>
  <si>
    <t>1394-02-17</t>
  </si>
  <si>
    <t>1394-02-19</t>
  </si>
  <si>
    <t>1394-02-20</t>
  </si>
  <si>
    <t>1394-02-21</t>
  </si>
  <si>
    <t>1394-02-22</t>
  </si>
  <si>
    <t>1394-02-23</t>
  </si>
  <si>
    <t>1394-02-24</t>
  </si>
  <si>
    <t>1394-02-27</t>
  </si>
  <si>
    <t>1394-02-28</t>
  </si>
  <si>
    <t>1394-02-29</t>
  </si>
  <si>
    <t>1394-02-30</t>
  </si>
  <si>
    <t>1394-02-31</t>
  </si>
  <si>
    <t>1394-03-02</t>
  </si>
  <si>
    <t>1394-03-03</t>
  </si>
  <si>
    <t>1394-03-04</t>
  </si>
  <si>
    <t>1394-03-05</t>
  </si>
  <si>
    <t>1394-03-06</t>
  </si>
  <si>
    <t>1394-03-07</t>
  </si>
  <si>
    <t>1394-03-09</t>
  </si>
  <si>
    <t>1394-03-10</t>
  </si>
  <si>
    <t>1394-03-11</t>
  </si>
  <si>
    <t>1394-03-12</t>
  </si>
  <si>
    <t>1394-03-16</t>
  </si>
  <si>
    <t>1394-03-17</t>
  </si>
  <si>
    <t>1394-03-18</t>
  </si>
  <si>
    <t>1394-03-19</t>
  </si>
  <si>
    <t>1394-03-20</t>
  </si>
  <si>
    <t>1394-03-21</t>
  </si>
  <si>
    <t>1394-03-23</t>
  </si>
  <si>
    <t>1394-03-24</t>
  </si>
  <si>
    <t>1394-03-25</t>
  </si>
  <si>
    <t>1394-03-26</t>
  </si>
  <si>
    <t>1394-03-27</t>
  </si>
  <si>
    <t>1394-03-28</t>
  </si>
  <si>
    <t>1394-03-30</t>
  </si>
  <si>
    <t>1394-03-31</t>
  </si>
  <si>
    <t>1394-04-01</t>
  </si>
  <si>
    <t>1394-04-02</t>
  </si>
  <si>
    <t>1394-04-03</t>
  </si>
  <si>
    <t>1394-04-04</t>
  </si>
  <si>
    <t>1394-04-06</t>
  </si>
  <si>
    <t>1394-04-07</t>
  </si>
  <si>
    <t>1394-04-08</t>
  </si>
  <si>
    <t>1394-04-09</t>
  </si>
  <si>
    <t>1394-04-10</t>
  </si>
  <si>
    <t>1394-04-11</t>
  </si>
  <si>
    <t>1394-04-13</t>
  </si>
  <si>
    <t>1394-04-14</t>
  </si>
  <si>
    <t>1394-04-15</t>
  </si>
  <si>
    <t>1394-04-16</t>
  </si>
  <si>
    <t>1394-04-18</t>
  </si>
  <si>
    <t>1394-04-20</t>
  </si>
  <si>
    <t>1394-04-21</t>
  </si>
  <si>
    <t>1394-04-22</t>
  </si>
  <si>
    <t>1394-04-23</t>
  </si>
  <si>
    <t>1394-04-24</t>
  </si>
  <si>
    <t>1394-04-25</t>
  </si>
  <si>
    <t>1394-04-29</t>
  </si>
  <si>
    <t>1394-04-30</t>
  </si>
  <si>
    <t>1394-04-31</t>
  </si>
  <si>
    <t>1394-05-01</t>
  </si>
  <si>
    <t>1394-05-03</t>
  </si>
  <si>
    <t>1394-05-04</t>
  </si>
  <si>
    <t>1394-05-05</t>
  </si>
  <si>
    <t>1394-05-06</t>
  </si>
  <si>
    <t>1394-05-07</t>
  </si>
  <si>
    <t>1394-05-08</t>
  </si>
  <si>
    <t>1394-05-10</t>
  </si>
  <si>
    <t>1394-05-11</t>
  </si>
  <si>
    <t>1394-05-12</t>
  </si>
  <si>
    <t>1394-05-13</t>
  </si>
  <si>
    <t>1394-05-14</t>
  </si>
  <si>
    <t>1394-05-15</t>
  </si>
  <si>
    <t>1394-05-17</t>
  </si>
  <si>
    <t>1394-05-18</t>
  </si>
  <si>
    <t>1394-05-19</t>
  </si>
  <si>
    <t>1394-05-21</t>
  </si>
  <si>
    <t>1394-05-22</t>
  </si>
  <si>
    <t>1394-05-24</t>
  </si>
  <si>
    <t>1394-05-25</t>
  </si>
  <si>
    <t>1394-05-26</t>
  </si>
  <si>
    <t>1394-05-27</t>
  </si>
  <si>
    <t>1394-05-28</t>
  </si>
  <si>
    <t>1394-05-29</t>
  </si>
  <si>
    <t>1394-05-31</t>
  </si>
  <si>
    <t>1394-06-01</t>
  </si>
  <si>
    <t>1394-06-02</t>
  </si>
  <si>
    <t>1394-06-03</t>
  </si>
  <si>
    <t>1394-06-04</t>
  </si>
  <si>
    <t>1394-06-05</t>
  </si>
  <si>
    <t>1394-06-07</t>
  </si>
  <si>
    <t>1394-06-08</t>
  </si>
  <si>
    <t>1394-06-09</t>
  </si>
  <si>
    <t>1394-06-10</t>
  </si>
  <si>
    <t>1394-06-11</t>
  </si>
  <si>
    <t>1394-06-12</t>
  </si>
  <si>
    <t>1394-06-14</t>
  </si>
  <si>
    <t>1394-06-15</t>
  </si>
  <si>
    <t>1394-06-16</t>
  </si>
  <si>
    <t>1394-06-17</t>
  </si>
  <si>
    <t>1394-06-18</t>
  </si>
  <si>
    <t>1394-06-19</t>
  </si>
  <si>
    <t>1394-06-21</t>
  </si>
  <si>
    <t>1394-06-22</t>
  </si>
  <si>
    <t>1394-06-23</t>
  </si>
  <si>
    <t>1394-06-24</t>
  </si>
  <si>
    <t>1394-06-25</t>
  </si>
  <si>
    <t>1394-06-26</t>
  </si>
  <si>
    <t>1394-06-28</t>
  </si>
  <si>
    <t>1394-06-29</t>
  </si>
  <si>
    <t>1394-06-30</t>
  </si>
  <si>
    <t>1394-06-31</t>
  </si>
  <si>
    <t>1394-07-01</t>
  </si>
  <si>
    <t>1394-07-04</t>
  </si>
  <si>
    <t>1394-07-05</t>
  </si>
  <si>
    <t>1394-07-06</t>
  </si>
  <si>
    <t>1394-07-07</t>
  </si>
  <si>
    <t>1394-07-08</t>
  </si>
  <si>
    <t>1394-07-09</t>
  </si>
  <si>
    <t>1394-07-11</t>
  </si>
  <si>
    <t>1394-07-12</t>
  </si>
  <si>
    <t>1394-07-13</t>
  </si>
  <si>
    <t>1394-07-14</t>
  </si>
  <si>
    <t>1394-07-15</t>
  </si>
  <si>
    <t>1394-07-16</t>
  </si>
  <si>
    <t>1394-07-18</t>
  </si>
  <si>
    <t>1394-07-19</t>
  </si>
  <si>
    <t>1394-07-20</t>
  </si>
  <si>
    <t>1394-07-21</t>
  </si>
  <si>
    <t>1394-07-22</t>
  </si>
  <si>
    <t>1394-07-23</t>
  </si>
  <si>
    <t>1394-07-25</t>
  </si>
  <si>
    <t>1394-07-26</t>
  </si>
  <si>
    <t>1394-07-27</t>
  </si>
  <si>
    <t>1394-07-28</t>
  </si>
  <si>
    <t>1394-07-29</t>
  </si>
  <si>
    <t>1394-07-30</t>
  </si>
  <si>
    <t>1394-08-03</t>
  </si>
  <si>
    <t>1394-08-04</t>
  </si>
  <si>
    <t>1394-08-05</t>
  </si>
  <si>
    <t>1394-08-06</t>
  </si>
  <si>
    <t>1394-08-07</t>
  </si>
  <si>
    <t>1394-08-09</t>
  </si>
  <si>
    <t>1394-08-10</t>
  </si>
  <si>
    <t>1394-08-11</t>
  </si>
  <si>
    <t>1394-08-12</t>
  </si>
  <si>
    <t>1394-08-13</t>
  </si>
  <si>
    <t>1394-08-14</t>
  </si>
  <si>
    <t>1394-08-16</t>
  </si>
  <si>
    <t>1394-08-17</t>
  </si>
  <si>
    <t>1394-08-18</t>
  </si>
  <si>
    <t>1394-08-19</t>
  </si>
  <si>
    <t>1394-08-20</t>
  </si>
  <si>
    <t>1394-08-21</t>
  </si>
  <si>
    <t>1394-08-23</t>
  </si>
  <si>
    <t>1394-08-24</t>
  </si>
  <si>
    <t>1394-08-25</t>
  </si>
  <si>
    <t>1394-08-26</t>
  </si>
  <si>
    <t>1394-08-27</t>
  </si>
  <si>
    <t>1394-08-28</t>
  </si>
  <si>
    <t>1394-08-30</t>
  </si>
  <si>
    <t>1394-09-01</t>
  </si>
  <si>
    <t>1394-09-02</t>
  </si>
  <si>
    <t>1394-09-03</t>
  </si>
  <si>
    <t>1394-09-04</t>
  </si>
  <si>
    <t>1394-09-05</t>
  </si>
  <si>
    <t>1394-09-07</t>
  </si>
  <si>
    <t>1394-09-08</t>
  </si>
  <si>
    <t>1394-09-09</t>
  </si>
  <si>
    <t>1394-09-10</t>
  </si>
  <si>
    <t>1394-09-12</t>
  </si>
  <si>
    <t>1394-09-14</t>
  </si>
  <si>
    <t>1394-09-15</t>
  </si>
  <si>
    <t>1394-09-16</t>
  </si>
  <si>
    <t>1394-09-17</t>
  </si>
  <si>
    <t>1394-09-18</t>
  </si>
  <si>
    <t>1394-09-22</t>
  </si>
  <si>
    <t>1394-09-23</t>
  </si>
  <si>
    <t>1394-09-24</t>
  </si>
  <si>
    <t>1394-09-25</t>
  </si>
  <si>
    <t>1394-09-26</t>
  </si>
  <si>
    <t>1394-09-28</t>
  </si>
  <si>
    <t>1394-09-29</t>
  </si>
  <si>
    <t>1394-09-30</t>
  </si>
  <si>
    <t>1394-10-01</t>
  </si>
  <si>
    <t>1394-10-02</t>
  </si>
  <si>
    <t>1394-10-03</t>
  </si>
  <si>
    <t>1394-10-05</t>
  </si>
  <si>
    <t>1394-10-06</t>
  </si>
  <si>
    <t>1394-10-07</t>
  </si>
  <si>
    <t>1394-10-09</t>
  </si>
  <si>
    <t>1394-10-10</t>
  </si>
  <si>
    <t>1394-10-12</t>
  </si>
  <si>
    <t>1394-10-13</t>
  </si>
  <si>
    <t>1394-10-14</t>
  </si>
  <si>
    <t>1394-10-15</t>
  </si>
  <si>
    <t>1394-10-16</t>
  </si>
  <si>
    <t>1394-10-17</t>
  </si>
  <si>
    <t>1394-10-19</t>
  </si>
  <si>
    <t>1394-10-20</t>
  </si>
  <si>
    <t>1394-10-21</t>
  </si>
  <si>
    <t>1394-10-22</t>
  </si>
  <si>
    <t>1394-10-23</t>
  </si>
  <si>
    <t>1394-10-24</t>
  </si>
  <si>
    <t>1394-10-26</t>
  </si>
  <si>
    <t>1394-10-27</t>
  </si>
  <si>
    <t>1394-10-28</t>
  </si>
  <si>
    <t>1394-10-29</t>
  </si>
  <si>
    <t>1394-10-30</t>
  </si>
  <si>
    <t>1394-11-01</t>
  </si>
  <si>
    <t>1394-11-03</t>
  </si>
  <si>
    <t>1394-11-04</t>
  </si>
  <si>
    <t>1394-11-05</t>
  </si>
  <si>
    <t>1394-11-06</t>
  </si>
  <si>
    <t>1394-11-07</t>
  </si>
  <si>
    <t>1394-11-08</t>
  </si>
  <si>
    <t>1394-11-10</t>
  </si>
  <si>
    <t>1394-11-11</t>
  </si>
  <si>
    <t>1394-11-12</t>
  </si>
  <si>
    <t>1394-11-13</t>
  </si>
  <si>
    <t>1394-11-14</t>
  </si>
  <si>
    <t>1394-11-15</t>
  </si>
  <si>
    <t>1394-11-17</t>
  </si>
  <si>
    <t>1394-11-18</t>
  </si>
  <si>
    <t>1394-11-19</t>
  </si>
  <si>
    <t>1394-11-20</t>
  </si>
  <si>
    <t>1394-11-21</t>
  </si>
  <si>
    <t>1394-11-24</t>
  </si>
  <si>
    <t>1394-11-25</t>
  </si>
  <si>
    <t>1394-11-26</t>
  </si>
  <si>
    <t>1394-11-27</t>
  </si>
  <si>
    <t>1394-11-28</t>
  </si>
  <si>
    <t>1394-11-29</t>
  </si>
  <si>
    <t>1394-12-01</t>
  </si>
  <si>
    <t>1394-12-02</t>
  </si>
  <si>
    <t>1394-12-03</t>
  </si>
  <si>
    <t>1394-12-04</t>
  </si>
  <si>
    <t>1394-12-05</t>
  </si>
  <si>
    <t>1394-12-06</t>
  </si>
  <si>
    <t>1394-12-08</t>
  </si>
  <si>
    <t>1394-12-09</t>
  </si>
  <si>
    <t>1394-12-10</t>
  </si>
  <si>
    <t>1394-12-11</t>
  </si>
  <si>
    <t>1394-12-12</t>
  </si>
  <si>
    <t>1394-12-13</t>
  </si>
  <si>
    <t>1394-12-15</t>
  </si>
  <si>
    <t>1394-12-16</t>
  </si>
  <si>
    <t>1394-12-17</t>
  </si>
  <si>
    <t>1394-12-18</t>
  </si>
  <si>
    <t>1394-12-19</t>
  </si>
  <si>
    <t>1394-12-20</t>
  </si>
  <si>
    <t>1394-12-22</t>
  </si>
  <si>
    <t>1394-12-24</t>
  </si>
  <si>
    <t>1394-12-25</t>
  </si>
  <si>
    <t>1394-12-26</t>
  </si>
  <si>
    <t>1394-12-27</t>
  </si>
  <si>
    <t>1395-01-05</t>
  </si>
  <si>
    <t>1395-01-07</t>
  </si>
  <si>
    <t>1395-01-08</t>
  </si>
  <si>
    <t>1395-01-09</t>
  </si>
  <si>
    <t>1395-01-10</t>
  </si>
  <si>
    <t>1395-01-11</t>
  </si>
  <si>
    <t>1395-01-14</t>
  </si>
  <si>
    <t>1395-01-15</t>
  </si>
  <si>
    <t>1395-01-16</t>
  </si>
  <si>
    <t>1395-01-17</t>
  </si>
  <si>
    <t>1395-01-18</t>
  </si>
  <si>
    <t>1395-01-19</t>
  </si>
  <si>
    <t>1395-01-21</t>
  </si>
  <si>
    <t>1395-01-22</t>
  </si>
  <si>
    <t>1395-01-23</t>
  </si>
  <si>
    <t>1395-01-24</t>
  </si>
  <si>
    <t>1395-01-25</t>
  </si>
  <si>
    <t>1395-01-26</t>
  </si>
  <si>
    <t>1395-01-28</t>
  </si>
  <si>
    <t>1395-01-29</t>
  </si>
  <si>
    <t>1395-01-30</t>
  </si>
  <si>
    <t>1395-01-31</t>
  </si>
  <si>
    <t>1395-02-01</t>
  </si>
  <si>
    <t>1395-02-04</t>
  </si>
  <si>
    <t>1395-02-05</t>
  </si>
  <si>
    <t>1395-02-06</t>
  </si>
  <si>
    <t>1395-02-07</t>
  </si>
  <si>
    <t>1395-02-08</t>
  </si>
  <si>
    <t>1395-02-09</t>
  </si>
  <si>
    <t>1395-02-11</t>
  </si>
  <si>
    <t>1395-02-12</t>
  </si>
  <si>
    <t>1395-02-13</t>
  </si>
  <si>
    <t>1395-02-14</t>
  </si>
  <si>
    <t>1395-02-15</t>
  </si>
  <si>
    <t>1395-02-18</t>
  </si>
  <si>
    <t>1395-02-19</t>
  </si>
  <si>
    <t>1395-02-20</t>
  </si>
  <si>
    <t>1395-02-21</t>
  </si>
  <si>
    <t>1395-02-22</t>
  </si>
  <si>
    <t>1395-02-23</t>
  </si>
  <si>
    <t>1395-02-25</t>
  </si>
  <si>
    <t>1395-02-26</t>
  </si>
  <si>
    <t>1395-02-27</t>
  </si>
  <si>
    <t>1395-02-28</t>
  </si>
  <si>
    <t>1395-02-29</t>
  </si>
  <si>
    <t>1395-02-30</t>
  </si>
  <si>
    <t>1395-03-01</t>
  </si>
  <si>
    <t>1395-03-03</t>
  </si>
  <si>
    <t>1395-03-04</t>
  </si>
  <si>
    <t>1395-03-05</t>
  </si>
  <si>
    <t>1395-03-06</t>
  </si>
  <si>
    <t>1395-03-08</t>
  </si>
  <si>
    <t>1395-03-09</t>
  </si>
  <si>
    <t>1395-03-10</t>
  </si>
  <si>
    <t>1395-03-11</t>
  </si>
  <si>
    <t>1395-03-12</t>
  </si>
  <si>
    <t>1395-03-13</t>
  </si>
  <si>
    <t>1395-03-16</t>
  </si>
  <si>
    <t>1395-03-17</t>
  </si>
  <si>
    <t>1395-03-18</t>
  </si>
  <si>
    <t>1395-03-19</t>
  </si>
  <si>
    <t>1395-03-20</t>
  </si>
  <si>
    <t>1395-03-22</t>
  </si>
  <si>
    <t>1395-03-23</t>
  </si>
  <si>
    <t>1395-03-24</t>
  </si>
  <si>
    <t>1395-03-25</t>
  </si>
  <si>
    <t>1395-03-26</t>
  </si>
  <si>
    <t>1395-03-27</t>
  </si>
  <si>
    <t>1395-03-29</t>
  </si>
  <si>
    <t>1395-03-30</t>
  </si>
  <si>
    <t>1395-03-31</t>
  </si>
  <si>
    <t>1395-04-01</t>
  </si>
  <si>
    <t>1395-04-02</t>
  </si>
  <si>
    <t>1395-04-03</t>
  </si>
  <si>
    <t>1395-04-05</t>
  </si>
  <si>
    <t>1395-04-06</t>
  </si>
  <si>
    <t>1395-04-08</t>
  </si>
  <si>
    <t>1395-04-09</t>
  </si>
  <si>
    <t>1395-04-10</t>
  </si>
  <si>
    <t>1395-04-12</t>
  </si>
  <si>
    <t>1395-04-13</t>
  </si>
  <si>
    <t>1395-04-14</t>
  </si>
  <si>
    <t>1395-04-15</t>
  </si>
  <si>
    <t>1395-04-19</t>
  </si>
  <si>
    <t>1395-04-20</t>
  </si>
  <si>
    <t>1395-04-21</t>
  </si>
  <si>
    <t>1395-04-22</t>
  </si>
  <si>
    <t>1395-04-23</t>
  </si>
  <si>
    <t>1395-04-24</t>
  </si>
  <si>
    <t>1395-04-26</t>
  </si>
  <si>
    <t>1395-04-27</t>
  </si>
  <si>
    <t>1395-04-28</t>
  </si>
  <si>
    <t>1395-04-29</t>
  </si>
  <si>
    <t>1395-04-30</t>
  </si>
  <si>
    <t>1395-04-31</t>
  </si>
  <si>
    <t>1395-05-02</t>
  </si>
  <si>
    <t>1395-05-03</t>
  </si>
  <si>
    <t>1395-05-04</t>
  </si>
  <si>
    <t>1395-05-05</t>
  </si>
  <si>
    <t>1395-05-06</t>
  </si>
  <si>
    <t>1395-05-07</t>
  </si>
  <si>
    <t>1395-05-10</t>
  </si>
  <si>
    <t>1395-05-11</t>
  </si>
  <si>
    <t>1395-05-12</t>
  </si>
  <si>
    <t>1395-05-13</t>
  </si>
  <si>
    <t>1395-05-14</t>
  </si>
  <si>
    <t>1395-05-16</t>
  </si>
  <si>
    <t>1395-05-17</t>
  </si>
  <si>
    <t>1395-05-18</t>
  </si>
  <si>
    <t>1395-05-19</t>
  </si>
  <si>
    <t>1395-05-20</t>
  </si>
  <si>
    <t>1395-05-21</t>
  </si>
  <si>
    <t>1395-05-23</t>
  </si>
  <si>
    <t>1395-05-24</t>
  </si>
  <si>
    <t>1395-05-25</t>
  </si>
  <si>
    <t>1395-05-26</t>
  </si>
  <si>
    <t>1395-05-27</t>
  </si>
  <si>
    <t>1395-05-28</t>
  </si>
  <si>
    <t>1395-05-30</t>
  </si>
  <si>
    <t>1395-05-31</t>
  </si>
  <si>
    <t>1395-06-01</t>
  </si>
  <si>
    <t>1395-06-02</t>
  </si>
  <si>
    <t>1395-06-03</t>
  </si>
  <si>
    <t>1395-06-04</t>
  </si>
  <si>
    <t>1395-06-06</t>
  </si>
  <si>
    <t>1395-06-07</t>
  </si>
  <si>
    <t>1395-06-08</t>
  </si>
  <si>
    <t>1395-06-09</t>
  </si>
  <si>
    <t>1395-06-10</t>
  </si>
  <si>
    <t>1395-06-11</t>
  </si>
  <si>
    <t>1395-06-13</t>
  </si>
  <si>
    <t>1395-06-14</t>
  </si>
  <si>
    <t>1395-06-15</t>
  </si>
  <si>
    <t>1395-06-16</t>
  </si>
  <si>
    <t>1395-06-17</t>
  </si>
  <si>
    <t>1395-06-18</t>
  </si>
  <si>
    <t>1395-06-20</t>
  </si>
  <si>
    <t>1395-06-21</t>
  </si>
  <si>
    <t>1395-06-23</t>
  </si>
  <si>
    <t>1395-06-24</t>
  </si>
  <si>
    <t>1395-06-25</t>
  </si>
  <si>
    <t>1395-06-27</t>
  </si>
  <si>
    <t>1395-06-28</t>
  </si>
  <si>
    <t>1395-06-29</t>
  </si>
  <si>
    <t>1395-06-31</t>
  </si>
  <si>
    <t>1395-07-01</t>
  </si>
  <si>
    <t>1395-07-03</t>
  </si>
  <si>
    <t>1395-07-04</t>
  </si>
  <si>
    <t>1395-07-05</t>
  </si>
  <si>
    <t>1395-07-06</t>
  </si>
  <si>
    <t>1395-07-07</t>
  </si>
  <si>
    <t>1395-07-08</t>
  </si>
  <si>
    <t>1395-07-10</t>
  </si>
  <si>
    <t>1395-07-11</t>
  </si>
  <si>
    <t>1395-07-12</t>
  </si>
  <si>
    <t>1395-07-13</t>
  </si>
  <si>
    <t>1395-07-14</t>
  </si>
  <si>
    <t>1395-07-15</t>
  </si>
  <si>
    <t>1395-07-17</t>
  </si>
  <si>
    <t>1395-07-18</t>
  </si>
  <si>
    <t>1395-07-19</t>
  </si>
  <si>
    <t>1395-07-22</t>
  </si>
  <si>
    <t>1395-07-24</t>
  </si>
  <si>
    <t>1395-07-25</t>
  </si>
  <si>
    <t>1395-07-26</t>
  </si>
  <si>
    <t>1395-07-27</t>
  </si>
  <si>
    <t>1395-07-28</t>
  </si>
  <si>
    <t>1395-07-29</t>
  </si>
  <si>
    <t>1395-08-01</t>
  </si>
  <si>
    <t>1395-08-02</t>
  </si>
  <si>
    <t>1395-08-03</t>
  </si>
  <si>
    <t>1395-08-04</t>
  </si>
  <si>
    <t>1395-08-05</t>
  </si>
  <si>
    <t>1395-08-06</t>
  </si>
  <si>
    <t>1395-08-08</t>
  </si>
  <si>
    <t>1395-08-09</t>
  </si>
  <si>
    <t>1395-08-10</t>
  </si>
  <si>
    <t>1395-08-11</t>
  </si>
  <si>
    <t>1395-08-12</t>
  </si>
  <si>
    <t>1395-08-13</t>
  </si>
  <si>
    <t>1395-08-15</t>
  </si>
  <si>
    <t>1395-08-16</t>
  </si>
  <si>
    <t>1395-08-17</t>
  </si>
  <si>
    <t>1395-08-18</t>
  </si>
  <si>
    <t>1395-08-19</t>
  </si>
  <si>
    <t>1395-08-20</t>
  </si>
  <si>
    <t>1395-08-22</t>
  </si>
  <si>
    <t>1395-08-23</t>
  </si>
  <si>
    <t>1395-08-24</t>
  </si>
  <si>
    <t>1395-08-25</t>
  </si>
  <si>
    <t>1395-08-26</t>
  </si>
  <si>
    <t>1395-08-27</t>
  </si>
  <si>
    <t>1395-08-29</t>
  </si>
  <si>
    <t>1395-09-01</t>
  </si>
  <si>
    <t>1395-09-02</t>
  </si>
  <si>
    <t>1395-09-03</t>
  </si>
  <si>
    <t>1395-09-04</t>
  </si>
  <si>
    <t>1395-09-06</t>
  </si>
  <si>
    <t>1395-09-07</t>
  </si>
  <si>
    <t>1395-09-09</t>
  </si>
  <si>
    <t>1395-09-11</t>
  </si>
  <si>
    <t>1395-09-13</t>
  </si>
  <si>
    <t>1395-09-14</t>
  </si>
  <si>
    <t>1395-09-15</t>
  </si>
  <si>
    <t>1395-09-16</t>
  </si>
  <si>
    <t>1395-09-17</t>
  </si>
  <si>
    <t>1395-09-18</t>
  </si>
  <si>
    <t>1395-09-20</t>
  </si>
  <si>
    <t>1395-09-21</t>
  </si>
  <si>
    <t>1395-09-22</t>
  </si>
  <si>
    <t>1395-09-23</t>
  </si>
  <si>
    <t>1395-09-24</t>
  </si>
  <si>
    <t>1395-09-25</t>
  </si>
  <si>
    <t>1395-09-28</t>
  </si>
  <si>
    <t>1395-09-29</t>
  </si>
  <si>
    <t>1395-09-30</t>
  </si>
  <si>
    <t>1395-10-01</t>
  </si>
  <si>
    <t>1395-10-02</t>
  </si>
  <si>
    <t>1395-10-04</t>
  </si>
  <si>
    <t>1395-10-05</t>
  </si>
  <si>
    <t>1395-10-06</t>
  </si>
  <si>
    <t>1395-10-07</t>
  </si>
  <si>
    <t>1395-10-08</t>
  </si>
  <si>
    <t>1395-10-09</t>
  </si>
  <si>
    <t>1395-10-11</t>
  </si>
  <si>
    <t>1395-10-12</t>
  </si>
  <si>
    <t>1395-10-13</t>
  </si>
  <si>
    <t>1395-10-14</t>
  </si>
  <si>
    <t>1395-10-15</t>
  </si>
  <si>
    <t>1395-10-16</t>
  </si>
  <si>
    <t>1395-10-18</t>
  </si>
  <si>
    <t>1395-10-19</t>
  </si>
  <si>
    <t>1395-10-20</t>
  </si>
  <si>
    <t>1395-10-22</t>
  </si>
  <si>
    <t>1395-10-23</t>
  </si>
  <si>
    <t>1395-10-25</t>
  </si>
  <si>
    <t>1395-10-26</t>
  </si>
  <si>
    <t>1395-10-27</t>
  </si>
  <si>
    <t>1395-10-28</t>
  </si>
  <si>
    <t>1395-10-29</t>
  </si>
  <si>
    <t>1395-10-30</t>
  </si>
  <si>
    <t>1395-11-02</t>
  </si>
  <si>
    <t>1395-11-03</t>
  </si>
  <si>
    <t>1395-11-04</t>
  </si>
  <si>
    <t>1395-11-05</t>
  </si>
  <si>
    <t>1395-11-06</t>
  </si>
  <si>
    <t>1395-11-07</t>
  </si>
  <si>
    <t>1395-11-09</t>
  </si>
  <si>
    <t>1395-11-10</t>
  </si>
  <si>
    <t>1395-11-11</t>
  </si>
  <si>
    <t>1395-11-12</t>
  </si>
  <si>
    <t>1395-11-13</t>
  </si>
  <si>
    <t>1395-11-14</t>
  </si>
  <si>
    <t>1395-11-16</t>
  </si>
  <si>
    <t>1395-11-17</t>
  </si>
  <si>
    <t>1395-11-18</t>
  </si>
  <si>
    <t>1395-11-19</t>
  </si>
  <si>
    <t>1395-11-20</t>
  </si>
  <si>
    <t>1395-11-21</t>
  </si>
  <si>
    <t>1395-11-23</t>
  </si>
  <si>
    <t>1395-11-24</t>
  </si>
  <si>
    <t>1395-11-25</t>
  </si>
  <si>
    <t>1395-11-26</t>
  </si>
  <si>
    <t>1395-11-27</t>
  </si>
  <si>
    <t>1395-11-28</t>
  </si>
  <si>
    <t>1395-11-30</t>
  </si>
  <si>
    <t>1395-12-01</t>
  </si>
  <si>
    <t>1395-12-02</t>
  </si>
  <si>
    <t>1395-12-03</t>
  </si>
  <si>
    <t>1395-12-04</t>
  </si>
  <si>
    <t>1395-12-05</t>
  </si>
  <si>
    <t>1395-12-07</t>
  </si>
  <si>
    <t>1395-12-08</t>
  </si>
  <si>
    <t>1395-12-09</t>
  </si>
  <si>
    <t>1395-12-10</t>
  </si>
  <si>
    <t>1395-12-11</t>
  </si>
  <si>
    <t>1395-12-14</t>
  </si>
  <si>
    <t>1395-12-15</t>
  </si>
  <si>
    <t>1395-12-16</t>
  </si>
  <si>
    <t>1395-12-17</t>
  </si>
  <si>
    <t>1395-12-18</t>
  </si>
  <si>
    <t>1395-12-19</t>
  </si>
  <si>
    <t>1395-12-21</t>
  </si>
  <si>
    <t>1395-12-22</t>
  </si>
  <si>
    <t>1395-12-23</t>
  </si>
  <si>
    <t>1395-12-24</t>
  </si>
  <si>
    <t>1395-12-25</t>
  </si>
  <si>
    <t>1395-12-26</t>
  </si>
  <si>
    <t>1395-12-28</t>
  </si>
  <si>
    <t>1396-01-05</t>
  </si>
  <si>
    <t>1396-01-06</t>
  </si>
  <si>
    <t>1396-01-07</t>
  </si>
  <si>
    <t>1396-01-08</t>
  </si>
  <si>
    <t>1396-01-09</t>
  </si>
  <si>
    <t>1396-01-10</t>
  </si>
  <si>
    <t>1396-01-14</t>
  </si>
  <si>
    <t>1396-01-15</t>
  </si>
  <si>
    <t>1396-01-16</t>
  </si>
  <si>
    <t>1396-01-17</t>
  </si>
  <si>
    <t>1396-01-19</t>
  </si>
  <si>
    <t>1396-01-20</t>
  </si>
  <si>
    <t>1396-01-21</t>
  </si>
  <si>
    <t>1396-01-23</t>
  </si>
  <si>
    <t>1396-01-24</t>
  </si>
  <si>
    <t>1396-01-26</t>
  </si>
  <si>
    <t>1396-01-27</t>
  </si>
  <si>
    <t>1396-01-28</t>
  </si>
  <si>
    <t>1396-01-29</t>
  </si>
  <si>
    <t>1396-01-30</t>
  </si>
  <si>
    <t>1396-01-31</t>
  </si>
  <si>
    <t>1396-02-02</t>
  </si>
  <si>
    <t>1396-02-03</t>
  </si>
  <si>
    <t>1396-02-04</t>
  </si>
  <si>
    <t>1396-02-06</t>
  </si>
  <si>
    <t>1396-02-07</t>
  </si>
  <si>
    <t>1396-02-09</t>
  </si>
  <si>
    <t>1396-02-10</t>
  </si>
  <si>
    <t>1396-02-11</t>
  </si>
  <si>
    <t>1396-02-12</t>
  </si>
  <si>
    <t>1396-02-13</t>
  </si>
  <si>
    <t>1396-02-14</t>
  </si>
  <si>
    <t>1396-02-16</t>
  </si>
  <si>
    <t>1396-02-17</t>
  </si>
  <si>
    <t>1396-02-18</t>
  </si>
  <si>
    <t>1396-02-19</t>
  </si>
  <si>
    <t>1396-02-20</t>
  </si>
  <si>
    <t>1396-02-21</t>
  </si>
  <si>
    <t>1396-02-23</t>
  </si>
  <si>
    <t>1396-02-24</t>
  </si>
  <si>
    <t>1396-02-25</t>
  </si>
  <si>
    <t>1396-02-26</t>
  </si>
  <si>
    <t>1396-02-27</t>
  </si>
  <si>
    <t>1396-02-28</t>
  </si>
  <si>
    <t>1396-02-30</t>
  </si>
  <si>
    <t>1396-02-31</t>
  </si>
  <si>
    <t>1396-03-01</t>
  </si>
  <si>
    <t>1396-03-02</t>
  </si>
  <si>
    <t>1396-03-03</t>
  </si>
  <si>
    <t>1396-03-04</t>
  </si>
  <si>
    <t>1396-03-06</t>
  </si>
  <si>
    <t>1396-03-07</t>
  </si>
  <si>
    <t>1396-03-08</t>
  </si>
  <si>
    <t>1396-03-09</t>
  </si>
  <si>
    <t>1396-03-10</t>
  </si>
  <si>
    <t>1396-03-11</t>
  </si>
  <si>
    <t>1396-03-13</t>
  </si>
  <si>
    <t>1396-03-16</t>
  </si>
  <si>
    <t>1396-03-17</t>
  </si>
  <si>
    <t>1396-03-18</t>
  </si>
  <si>
    <t>1396-03-20</t>
  </si>
  <si>
    <t>1396-03-21</t>
  </si>
  <si>
    <t>1396-03-22</t>
  </si>
  <si>
    <t>1396-03-23</t>
  </si>
  <si>
    <t>1396-03-24</t>
  </si>
  <si>
    <t>1396-03-27</t>
  </si>
  <si>
    <t>1396-03-28</t>
  </si>
  <si>
    <t>1396-03-29</t>
  </si>
  <si>
    <t>1396-03-30</t>
  </si>
  <si>
    <t>1396-03-31</t>
  </si>
  <si>
    <t>1396-04-01</t>
  </si>
  <si>
    <t>1396-04-03</t>
  </si>
  <si>
    <t>1396-04-04</t>
  </si>
  <si>
    <t>1396-04-07</t>
  </si>
  <si>
    <t>1396-04-08</t>
  </si>
  <si>
    <t>1396-04-10</t>
  </si>
  <si>
    <t>1396-04-11</t>
  </si>
  <si>
    <t>1396-04-12</t>
  </si>
  <si>
    <t>1396-04-13</t>
  </si>
  <si>
    <t>1396-04-14</t>
  </si>
  <si>
    <t>1396-04-15</t>
  </si>
  <si>
    <t>1396-04-17</t>
  </si>
  <si>
    <t>1396-04-18</t>
  </si>
  <si>
    <t>1396-04-19</t>
  </si>
  <si>
    <t>1396-04-20</t>
  </si>
  <si>
    <t>1396-04-21</t>
  </si>
  <si>
    <t>1396-04-22</t>
  </si>
  <si>
    <t>1396-04-24</t>
  </si>
  <si>
    <t>1396-04-25</t>
  </si>
  <si>
    <t>1396-04-26</t>
  </si>
  <si>
    <t>1396-04-27</t>
  </si>
  <si>
    <t>1396-04-28</t>
  </si>
  <si>
    <t>1396-04-31</t>
  </si>
  <si>
    <t>1396-05-01</t>
  </si>
  <si>
    <t>1396-05-02</t>
  </si>
  <si>
    <t>1396-05-03</t>
  </si>
  <si>
    <t>1396-05-04</t>
  </si>
  <si>
    <t>1396-05-05</t>
  </si>
  <si>
    <t>1396-05-07</t>
  </si>
  <si>
    <t>1396-05-08</t>
  </si>
  <si>
    <t>1396-05-09</t>
  </si>
  <si>
    <t>1396-05-10</t>
  </si>
  <si>
    <t>1396-05-11</t>
  </si>
  <si>
    <t>1396-05-12</t>
  </si>
  <si>
    <t>1396-05-14</t>
  </si>
  <si>
    <t>1396-05-15</t>
  </si>
  <si>
    <t>1396-05-16</t>
  </si>
  <si>
    <t>1396-05-17</t>
  </si>
  <si>
    <t>1396-05-18</t>
  </si>
  <si>
    <t>1396-05-19</t>
  </si>
  <si>
    <t>1396-05-21</t>
  </si>
  <si>
    <t>1396-05-22</t>
  </si>
  <si>
    <t>1396-05-23</t>
  </si>
  <si>
    <t>1396-05-24</t>
  </si>
  <si>
    <t>1396-05-25</t>
  </si>
  <si>
    <t>1396-05-26</t>
  </si>
  <si>
    <t>1396-05-28</t>
  </si>
  <si>
    <t>1396-05-29</t>
  </si>
  <si>
    <t>1396-05-30</t>
  </si>
  <si>
    <t>1396-05-31</t>
  </si>
  <si>
    <t>1396-06-01</t>
  </si>
  <si>
    <t>1396-06-02</t>
  </si>
  <si>
    <t>1396-06-04</t>
  </si>
  <si>
    <t>1396-06-05</t>
  </si>
  <si>
    <t>1396-06-06</t>
  </si>
  <si>
    <t>1396-06-07</t>
  </si>
  <si>
    <t>1396-06-08</t>
  </si>
  <si>
    <t>1396-06-09</t>
  </si>
  <si>
    <t>1396-06-11</t>
  </si>
  <si>
    <t>1396-06-12</t>
  </si>
  <si>
    <t>1396-06-13</t>
  </si>
  <si>
    <t>1396-06-14</t>
  </si>
  <si>
    <t>1396-06-15</t>
  </si>
  <si>
    <t>1396-06-16</t>
  </si>
  <si>
    <t>1396-06-19</t>
  </si>
  <si>
    <t>1396-06-20</t>
  </si>
  <si>
    <t>1396-06-21</t>
  </si>
  <si>
    <t>1396-06-22</t>
  </si>
  <si>
    <t>1396-06-23</t>
  </si>
  <si>
    <t>1396-06-25</t>
  </si>
  <si>
    <t>1396-06-26</t>
  </si>
  <si>
    <t>1396-06-27</t>
  </si>
  <si>
    <t>1396-06-28</t>
  </si>
  <si>
    <t>1396-06-29</t>
  </si>
  <si>
    <t>1396-06-30</t>
  </si>
  <si>
    <t>1396-07-01</t>
  </si>
  <si>
    <t>1396-07-02</t>
  </si>
  <si>
    <t>1396-07-03</t>
  </si>
  <si>
    <t>1396-07-04</t>
  </si>
  <si>
    <t>1396-07-05</t>
  </si>
  <si>
    <t>1396-07-06</t>
  </si>
  <si>
    <t>1396-07-10</t>
  </si>
  <si>
    <t>1396-07-11</t>
  </si>
  <si>
    <t>1396-07-12</t>
  </si>
  <si>
    <t>1396-07-13</t>
  </si>
  <si>
    <t>1396-07-15</t>
  </si>
  <si>
    <t>1396-07-16</t>
  </si>
  <si>
    <t>1396-07-17</t>
  </si>
  <si>
    <t>1396-07-18</t>
  </si>
  <si>
    <t>1396-07-19</t>
  </si>
  <si>
    <t>1396-07-20</t>
  </si>
  <si>
    <t>1396-07-22</t>
  </si>
  <si>
    <t>1396-07-23</t>
  </si>
  <si>
    <t>1396-07-24</t>
  </si>
  <si>
    <t>1396-07-25</t>
  </si>
  <si>
    <t>1396-07-26</t>
  </si>
  <si>
    <t>1396-07-27</t>
  </si>
  <si>
    <t>1396-07-29</t>
  </si>
  <si>
    <t>1396-07-30</t>
  </si>
  <si>
    <t>1396-08-01</t>
  </si>
  <si>
    <t>1396-08-02</t>
  </si>
  <si>
    <t>1396-08-03</t>
  </si>
  <si>
    <t>1396-08-04</t>
  </si>
  <si>
    <t>1396-08-06</t>
  </si>
  <si>
    <t>1396-08-07</t>
  </si>
  <si>
    <t>1396-08-08</t>
  </si>
  <si>
    <t>1396-08-09</t>
  </si>
  <si>
    <t>1396-08-10</t>
  </si>
  <si>
    <t>1396-08-11</t>
  </si>
  <si>
    <t>1396-08-13</t>
  </si>
  <si>
    <t>1396-08-14</t>
  </si>
  <si>
    <t>1396-08-15</t>
  </si>
  <si>
    <t>1396-08-16</t>
  </si>
  <si>
    <t>1396-08-17</t>
  </si>
  <si>
    <t>1396-08-20</t>
  </si>
  <si>
    <t>1396-08-21</t>
  </si>
  <si>
    <t>1396-08-22</t>
  </si>
  <si>
    <t>1396-08-23</t>
  </si>
  <si>
    <t>1396-08-24</t>
  </si>
  <si>
    <t>1396-08-25</t>
  </si>
  <si>
    <t>1396-08-27</t>
  </si>
  <si>
    <t>1396-08-29</t>
  </si>
  <si>
    <t>1396-08-30</t>
  </si>
  <si>
    <t>1396-09-01</t>
  </si>
  <si>
    <t>1396-09-02</t>
  </si>
  <si>
    <t>1396-09-04</t>
  </si>
  <si>
    <t>1396-09-05</t>
  </si>
  <si>
    <t>1396-09-07</t>
  </si>
  <si>
    <t>1396-09-08</t>
  </si>
  <si>
    <t>1396-09-09</t>
  </si>
  <si>
    <t>1396-09-11</t>
  </si>
  <si>
    <t>1396-09-12</t>
  </si>
  <si>
    <t>1396-09-13</t>
  </si>
  <si>
    <t>1396-09-14</t>
  </si>
  <si>
    <t>1396-09-16</t>
  </si>
  <si>
    <t>1396-09-18</t>
  </si>
  <si>
    <t>1396-09-19</t>
  </si>
  <si>
    <t>1396-09-20</t>
  </si>
  <si>
    <t>1396-09-21</t>
  </si>
  <si>
    <t>1396-09-22</t>
  </si>
  <si>
    <t>1396-09-23</t>
  </si>
  <si>
    <t>1396-09-25</t>
  </si>
  <si>
    <t>1396-09-26</t>
  </si>
  <si>
    <t>1396-09-27</t>
  </si>
  <si>
    <t>1396-09-28</t>
  </si>
  <si>
    <t>1396-09-29</t>
  </si>
  <si>
    <t>1396-09-30</t>
  </si>
  <si>
    <t>1396-10-02</t>
  </si>
  <si>
    <t>1396-10-03</t>
  </si>
  <si>
    <t>1396-10-04</t>
  </si>
  <si>
    <t>1396-10-05</t>
  </si>
  <si>
    <t>1396-10-06</t>
  </si>
  <si>
    <t>1396-10-07</t>
  </si>
  <si>
    <t>1396-10-09</t>
  </si>
  <si>
    <t>1396-10-10</t>
  </si>
  <si>
    <t>1396-10-11</t>
  </si>
  <si>
    <t>1396-10-12</t>
  </si>
  <si>
    <t>1396-10-13</t>
  </si>
  <si>
    <t>1396-10-14</t>
  </si>
  <si>
    <t>1396-10-16</t>
  </si>
  <si>
    <t>1396-10-17</t>
  </si>
  <si>
    <t>1396-10-18</t>
  </si>
  <si>
    <t>1396-10-19</t>
  </si>
  <si>
    <t>1396-10-20</t>
  </si>
  <si>
    <t>1396-10-21</t>
  </si>
  <si>
    <t>1396-10-23</t>
  </si>
  <si>
    <t>1396-10-24</t>
  </si>
  <si>
    <t>1396-10-25</t>
  </si>
  <si>
    <t>1396-10-26</t>
  </si>
  <si>
    <t>1396-10-27</t>
  </si>
  <si>
    <t>1396-10-28</t>
  </si>
  <si>
    <t>1396-10-30</t>
  </si>
  <si>
    <t>1396-11-01</t>
  </si>
  <si>
    <t>1396-11-02</t>
  </si>
  <si>
    <t>1396-11-03</t>
  </si>
  <si>
    <t>1396-11-04</t>
  </si>
  <si>
    <t>1396-11-05</t>
  </si>
  <si>
    <t>1396-11-07</t>
  </si>
  <si>
    <t>1396-11-08</t>
  </si>
  <si>
    <t>1396-11-09</t>
  </si>
  <si>
    <t>1396-11-10</t>
  </si>
  <si>
    <t>1396-11-11</t>
  </si>
  <si>
    <t>1396-11-12</t>
  </si>
  <si>
    <t>1396-11-14</t>
  </si>
  <si>
    <t>1396-11-15</t>
  </si>
  <si>
    <t>1396-11-16</t>
  </si>
  <si>
    <t>1396-11-17</t>
  </si>
  <si>
    <t>1396-11-18</t>
  </si>
  <si>
    <t>1396-11-19</t>
  </si>
  <si>
    <t>1396-11-21</t>
  </si>
  <si>
    <t>1396-11-23</t>
  </si>
  <si>
    <t>1396-11-24</t>
  </si>
  <si>
    <t>1396-11-25</t>
  </si>
  <si>
    <t>1396-11-26</t>
  </si>
  <si>
    <t>1396-11-28</t>
  </si>
  <si>
    <t>1396-11-29</t>
  </si>
  <si>
    <t>1396-11-30</t>
  </si>
  <si>
    <t>1396-12-02</t>
  </si>
  <si>
    <t>1396-12-03</t>
  </si>
  <si>
    <t>1396-12-05</t>
  </si>
  <si>
    <t>1396-12-06</t>
  </si>
  <si>
    <t>1396-12-07</t>
  </si>
  <si>
    <t>1396-12-08</t>
  </si>
  <si>
    <t>1396-12-09</t>
  </si>
  <si>
    <t>1396-12-10</t>
  </si>
  <si>
    <t>1396-12-12</t>
  </si>
  <si>
    <t>1396-12-13</t>
  </si>
  <si>
    <t>1396-12-14</t>
  </si>
  <si>
    <t>1396-12-15</t>
  </si>
  <si>
    <t>1396-12-16</t>
  </si>
  <si>
    <t>1396-12-17</t>
  </si>
  <si>
    <t>1396-12-19</t>
  </si>
  <si>
    <t>1396-12-20</t>
  </si>
  <si>
    <t>1396-12-21</t>
  </si>
  <si>
    <t>1396-12-22</t>
  </si>
  <si>
    <t>1396-12-23</t>
  </si>
  <si>
    <t>1396-12-24</t>
  </si>
  <si>
    <t>1396-12-26</t>
  </si>
  <si>
    <t>1396-12-27</t>
  </si>
  <si>
    <t>1396-12-28</t>
  </si>
  <si>
    <t>1397-01-05</t>
  </si>
  <si>
    <t>1397-01-06</t>
  </si>
  <si>
    <t>1397-01-07</t>
  </si>
  <si>
    <t>1397-01-08</t>
  </si>
  <si>
    <t>1397-01-09</t>
  </si>
  <si>
    <t>1397-01-14</t>
  </si>
  <si>
    <t>1397-01-15</t>
  </si>
  <si>
    <t>1397-01-16</t>
  </si>
  <si>
    <t>1397-01-18</t>
  </si>
  <si>
    <t>1397-01-19</t>
  </si>
  <si>
    <t>1397-01-20</t>
  </si>
  <si>
    <t>1397-01-21</t>
  </si>
  <si>
    <t>1397-01-22</t>
  </si>
  <si>
    <t>1397-01-23</t>
  </si>
  <si>
    <t>1397-01-25</t>
  </si>
  <si>
    <t>1397-01-26</t>
  </si>
  <si>
    <t>1397-01-27</t>
  </si>
  <si>
    <t>1397-01-28</t>
  </si>
  <si>
    <t>1397-01-29</t>
  </si>
  <si>
    <t>1397-01-30</t>
  </si>
  <si>
    <t>1397-02-01</t>
  </si>
  <si>
    <t>1397-02-02</t>
  </si>
  <si>
    <t>1397-02-03</t>
  </si>
  <si>
    <t>1397-02-04</t>
  </si>
  <si>
    <t>1397-02-05</t>
  </si>
  <si>
    <t>1397-02-06</t>
  </si>
  <si>
    <t>1397-02-08</t>
  </si>
  <si>
    <t>1397-02-09</t>
  </si>
  <si>
    <t>1397-02-10</t>
  </si>
  <si>
    <t>1397-02-11</t>
  </si>
  <si>
    <t>1397-02-12</t>
  </si>
  <si>
    <t>1397-02-13</t>
  </si>
  <si>
    <t>1397-02-15</t>
  </si>
  <si>
    <t>1397-02-16</t>
  </si>
  <si>
    <t>1397-02-17</t>
  </si>
  <si>
    <t>1397-02-18</t>
  </si>
  <si>
    <t>1397-02-19</t>
  </si>
  <si>
    <t>1397-02-20</t>
  </si>
  <si>
    <t>1397-02-22</t>
  </si>
  <si>
    <t>1397-02-23</t>
  </si>
  <si>
    <t>1397-02-24</t>
  </si>
  <si>
    <t>1397-02-25</t>
  </si>
  <si>
    <t>1397-02-26</t>
  </si>
  <si>
    <t>1397-02-27</t>
  </si>
  <si>
    <t>1397-02-29</t>
  </si>
  <si>
    <t>1397-02-30</t>
  </si>
  <si>
    <t>1397-02-31</t>
  </si>
  <si>
    <t>1397-03-01</t>
  </si>
  <si>
    <t>1397-03-02</t>
  </si>
  <si>
    <t>1397-03-03</t>
  </si>
  <si>
    <t>1397-03-05</t>
  </si>
  <si>
    <t>1397-03-06</t>
  </si>
  <si>
    <t>1397-03-07</t>
  </si>
  <si>
    <t>1397-03-08</t>
  </si>
  <si>
    <t>1397-03-09</t>
  </si>
  <si>
    <t>1397-03-10</t>
  </si>
  <si>
    <t>1397-03-12</t>
  </si>
  <si>
    <t>1397-03-13</t>
  </si>
  <si>
    <t>1397-03-14</t>
  </si>
  <si>
    <t>1397-03-15</t>
  </si>
  <si>
    <t>1397-03-16</t>
  </si>
  <si>
    <t>1397-03-17</t>
  </si>
  <si>
    <t>1397-03-19</t>
  </si>
  <si>
    <t>1397-03-20</t>
  </si>
  <si>
    <t>1397-03-21</t>
  </si>
  <si>
    <t>1397-03-22</t>
  </si>
  <si>
    <t>1397-03-23</t>
  </si>
  <si>
    <t>1397-03-24</t>
  </si>
  <si>
    <t>1397-03-26</t>
  </si>
  <si>
    <t>1397-03-27</t>
  </si>
  <si>
    <t>1397-03-28</t>
  </si>
  <si>
    <t>1397-03-29</t>
  </si>
  <si>
    <t>1397-03-30</t>
  </si>
  <si>
    <t>1397-03-31</t>
  </si>
  <si>
    <t>1397-04-02</t>
  </si>
  <si>
    <t>1397-04-03</t>
  </si>
  <si>
    <t>1397-04-04</t>
  </si>
  <si>
    <t>1397-04-05</t>
  </si>
  <si>
    <t>1397-04-06</t>
  </si>
  <si>
    <t>1397-04-07</t>
  </si>
  <si>
    <t>1397-04-09</t>
  </si>
  <si>
    <t>1397-04-10</t>
  </si>
  <si>
    <t>1397-04-11</t>
  </si>
  <si>
    <t>1397-04-12</t>
  </si>
  <si>
    <t>1397-04-13</t>
  </si>
  <si>
    <t>1397-04-14</t>
  </si>
  <si>
    <t>1397-04-16</t>
  </si>
  <si>
    <t>1397-04-17</t>
  </si>
  <si>
    <t>1397-04-18</t>
  </si>
  <si>
    <t>1397-04-19</t>
  </si>
  <si>
    <t>1397-04-20</t>
  </si>
  <si>
    <t>1397-04-21</t>
  </si>
  <si>
    <t>1397-04-23</t>
  </si>
  <si>
    <t>1397-04-24</t>
  </si>
  <si>
    <t>1397-04-25</t>
  </si>
  <si>
    <t>1397-04-26</t>
  </si>
  <si>
    <t>1397-04-27</t>
  </si>
  <si>
    <t>1397-04-28</t>
  </si>
  <si>
    <t>1397-04-30</t>
  </si>
  <si>
    <t>1397-04-31</t>
  </si>
  <si>
    <t>1397-05-01</t>
  </si>
  <si>
    <t>1397-05-02</t>
  </si>
  <si>
    <t>1397-05-03</t>
  </si>
  <si>
    <t>1397-05-04</t>
  </si>
  <si>
    <t>1397-05-05</t>
  </si>
  <si>
    <t>1397-05-06</t>
  </si>
  <si>
    <t>1397-05-07</t>
  </si>
  <si>
    <t>1397-05-08</t>
  </si>
  <si>
    <t>1397-05-09</t>
  </si>
  <si>
    <t>1397-05-10</t>
  </si>
  <si>
    <t>1397-05-11</t>
  </si>
  <si>
    <t>1397-05-12</t>
  </si>
  <si>
    <t>1397-05-13</t>
  </si>
  <si>
    <t>1397-05-14</t>
  </si>
  <si>
    <t>1397-05-15</t>
  </si>
  <si>
    <t>1397-05-16</t>
  </si>
  <si>
    <t>1397-05-17</t>
  </si>
  <si>
    <t>1397-05-18</t>
  </si>
  <si>
    <t>1397-05-19</t>
  </si>
  <si>
    <t>1397-05-20</t>
  </si>
  <si>
    <t>1397-05-21</t>
  </si>
  <si>
    <t>1397-05-22</t>
  </si>
  <si>
    <t>1397-05-23</t>
  </si>
  <si>
    <t>1397-05-24</t>
  </si>
  <si>
    <t>1397-05-25</t>
  </si>
  <si>
    <t>1397-05-26</t>
  </si>
  <si>
    <t>1397-05-27</t>
  </si>
  <si>
    <t>1397-05-28</t>
  </si>
  <si>
    <t>1397-05-29</t>
  </si>
  <si>
    <t>1397-05-30</t>
  </si>
  <si>
    <t>1397-05-31</t>
  </si>
  <si>
    <t>1397-06-01</t>
  </si>
  <si>
    <t>1397-06-02</t>
  </si>
  <si>
    <t>1397-06-03</t>
  </si>
  <si>
    <t>1397-06-04</t>
  </si>
  <si>
    <t>1397-06-05</t>
  </si>
  <si>
    <t>1397-06-06</t>
  </si>
  <si>
    <t>1397-06-07</t>
  </si>
  <si>
    <t>1397-06-08</t>
  </si>
  <si>
    <t>1397-06-09</t>
  </si>
  <si>
    <t>1397-06-10</t>
  </si>
  <si>
    <t>1397-06-11</t>
  </si>
  <si>
    <t>1397-06-12</t>
  </si>
  <si>
    <t>1397-06-13</t>
  </si>
  <si>
    <t>1397-06-14</t>
  </si>
  <si>
    <t>1397-06-15</t>
  </si>
  <si>
    <t>1397-06-17</t>
  </si>
  <si>
    <t>1397-06-18</t>
  </si>
  <si>
    <t>1397-06-19</t>
  </si>
  <si>
    <t>1397-06-20</t>
  </si>
  <si>
    <t>1397-06-21</t>
  </si>
  <si>
    <t>1397-06-22</t>
  </si>
  <si>
    <t>1397-06-24</t>
  </si>
  <si>
    <t>1397-06-25</t>
  </si>
  <si>
    <t>1397-06-26</t>
  </si>
  <si>
    <t>1397-06-27</t>
  </si>
  <si>
    <t>1397-06-31</t>
  </si>
  <si>
    <t>1397-07-01</t>
  </si>
  <si>
    <t>1397-07-02</t>
  </si>
  <si>
    <t>1397-07-03</t>
  </si>
  <si>
    <t>1397-07-04</t>
  </si>
  <si>
    <t>1397-07-05</t>
  </si>
  <si>
    <t>1397-07-07</t>
  </si>
  <si>
    <t>1397-07-08</t>
  </si>
  <si>
    <t>1397-07-09</t>
  </si>
  <si>
    <t>1397-07-10</t>
  </si>
  <si>
    <t>1397-07-11</t>
  </si>
  <si>
    <t>1397-07-12</t>
  </si>
  <si>
    <t>1397-07-14</t>
  </si>
  <si>
    <t>1397-07-15</t>
  </si>
  <si>
    <t>1397-07-16</t>
  </si>
  <si>
    <t>1397-07-17</t>
  </si>
  <si>
    <t>1397-07-18</t>
  </si>
  <si>
    <t>1397-07-19</t>
  </si>
  <si>
    <t>1397-07-21</t>
  </si>
  <si>
    <t>1397-07-22</t>
  </si>
  <si>
    <t>1397-07-23</t>
  </si>
  <si>
    <t>1397-07-24</t>
  </si>
  <si>
    <t>1397-07-25</t>
  </si>
  <si>
    <t>1397-07-26</t>
  </si>
  <si>
    <t>1397-07-28</t>
  </si>
  <si>
    <t>1397-07-29</t>
  </si>
  <si>
    <t>1397-07-30</t>
  </si>
  <si>
    <t>1397-08-01</t>
  </si>
  <si>
    <t>1397-08-02</t>
  </si>
  <si>
    <t>1397-08-03</t>
  </si>
  <si>
    <t>1397-08-04</t>
  </si>
  <si>
    <t>1397-08-05</t>
  </si>
  <si>
    <t>1397-08-06</t>
  </si>
  <si>
    <t>1397-08-07</t>
  </si>
  <si>
    <t>1397-08-09</t>
  </si>
  <si>
    <t>1397-08-10</t>
  </si>
  <si>
    <t>1397-08-11</t>
  </si>
  <si>
    <t>1397-08-12</t>
  </si>
  <si>
    <t>1397-08-13</t>
  </si>
  <si>
    <t>1397-08-14</t>
  </si>
  <si>
    <t>1397-08-15</t>
  </si>
  <si>
    <t>1397-08-18</t>
  </si>
  <si>
    <t>1397-08-19</t>
  </si>
  <si>
    <t>1397-08-20</t>
  </si>
  <si>
    <t>1397-08-21</t>
  </si>
  <si>
    <t>1397-08-22</t>
  </si>
  <si>
    <t>1397-08-23</t>
  </si>
  <si>
    <t>1397-08-24</t>
  </si>
  <si>
    <t>1397-08-25</t>
  </si>
  <si>
    <t>1397-08-26</t>
  </si>
  <si>
    <t>1397-08-27</t>
  </si>
  <si>
    <t>1397-08-28</t>
  </si>
  <si>
    <t>1397-08-29</t>
  </si>
  <si>
    <t>1397-08-30</t>
  </si>
  <si>
    <t>1397-09-01</t>
  </si>
  <si>
    <t>1397-09-02</t>
  </si>
  <si>
    <t>1397-09-03</t>
  </si>
  <si>
    <t>1397-09-04</t>
  </si>
  <si>
    <t>1397-09-05</t>
  </si>
  <si>
    <t>1397-09-06</t>
  </si>
  <si>
    <t>1397-09-07</t>
  </si>
  <si>
    <t>1397-09-08</t>
  </si>
  <si>
    <t>1397-09-09</t>
  </si>
  <si>
    <t>1397-09-10</t>
  </si>
  <si>
    <t>1397-09-11</t>
  </si>
  <si>
    <t>1397-09-12</t>
  </si>
  <si>
    <t>1397-09-13</t>
  </si>
  <si>
    <t>1397-09-14</t>
  </si>
  <si>
    <t>1397-09-15</t>
  </si>
  <si>
    <t>1397-09-16</t>
  </si>
  <si>
    <t>1397-09-17</t>
  </si>
  <si>
    <t>1397-09-18</t>
  </si>
  <si>
    <t>1397-09-19</t>
  </si>
  <si>
    <t>1397-09-20</t>
  </si>
  <si>
    <t>1397-09-21</t>
  </si>
  <si>
    <t>1397-09-22</t>
  </si>
  <si>
    <t>1397-09-23</t>
  </si>
  <si>
    <t>1397-09-24</t>
  </si>
  <si>
    <t>1397-09-25</t>
  </si>
  <si>
    <t>1397-09-26</t>
  </si>
  <si>
    <t>1397-09-27</t>
  </si>
  <si>
    <t>1397-09-28</t>
  </si>
  <si>
    <t>1397-09-29</t>
  </si>
  <si>
    <t>1397-09-30</t>
  </si>
  <si>
    <t>1397-10-01</t>
  </si>
  <si>
    <t>1397-10-02</t>
  </si>
  <si>
    <t>1397-10-03</t>
  </si>
  <si>
    <t>1397-10-04</t>
  </si>
  <si>
    <t>1397-10-05</t>
  </si>
  <si>
    <t>1397-10-06</t>
  </si>
  <si>
    <t>1397-10-07</t>
  </si>
  <si>
    <t>1397-10-08</t>
  </si>
  <si>
    <t>1397-10-09</t>
  </si>
  <si>
    <t>1397-10-10</t>
  </si>
  <si>
    <t>1397-10-11</t>
  </si>
  <si>
    <t>1397-10-12</t>
  </si>
  <si>
    <t>1397-10-13</t>
  </si>
  <si>
    <t>1397-10-15</t>
  </si>
  <si>
    <t>1397-10-16</t>
  </si>
  <si>
    <t>1397-10-17</t>
  </si>
  <si>
    <t>1397-10-18</t>
  </si>
  <si>
    <t>1397-10-19</t>
  </si>
  <si>
    <t>1397-10-20</t>
  </si>
  <si>
    <t>1397-10-22</t>
  </si>
  <si>
    <t>1397-10-23</t>
  </si>
  <si>
    <t>1397-10-24</t>
  </si>
  <si>
    <t>1397-10-25</t>
  </si>
  <si>
    <t>1397-10-26</t>
  </si>
  <si>
    <t>1397-10-27</t>
  </si>
  <si>
    <t>1397-10-29</t>
  </si>
  <si>
    <t>1397-10-30</t>
  </si>
  <si>
    <t>1397-11-01</t>
  </si>
  <si>
    <t>1397-11-02</t>
  </si>
  <si>
    <t>1397-11-03</t>
  </si>
  <si>
    <t>1397-11-04</t>
  </si>
  <si>
    <t>1397-11-06</t>
  </si>
  <si>
    <t>1397-11-07</t>
  </si>
  <si>
    <t>1397-11-08</t>
  </si>
  <si>
    <t>1397-11-09</t>
  </si>
  <si>
    <t>1397-11-10</t>
  </si>
  <si>
    <t>1397-11-11</t>
  </si>
  <si>
    <t>1397-11-13</t>
  </si>
  <si>
    <t>1397-11-14</t>
  </si>
  <si>
    <t>1397-11-15</t>
  </si>
  <si>
    <t>1397-11-16</t>
  </si>
  <si>
    <t>1397-11-17</t>
  </si>
  <si>
    <t>1397-11-18</t>
  </si>
  <si>
    <t>1397-11-21</t>
  </si>
  <si>
    <t>1397-11-23</t>
  </si>
  <si>
    <t>1397-11-24</t>
  </si>
  <si>
    <t>1397-11-27</t>
  </si>
  <si>
    <t>1397-11-28</t>
  </si>
  <si>
    <t>1397-11-29</t>
  </si>
  <si>
    <t>1397-11-30</t>
  </si>
  <si>
    <t>1397-12-01</t>
  </si>
  <si>
    <t>1397-12-02</t>
  </si>
  <si>
    <t>1397-12-04</t>
  </si>
  <si>
    <t>1397-12-05</t>
  </si>
  <si>
    <t>1397-12-06</t>
  </si>
  <si>
    <t>1397-12-07</t>
  </si>
  <si>
    <t>1397-12-08</t>
  </si>
  <si>
    <t>1397-12-09</t>
  </si>
  <si>
    <t>1397-12-11</t>
  </si>
  <si>
    <t>1397-12-12</t>
  </si>
  <si>
    <t>1397-12-13</t>
  </si>
  <si>
    <t>1397-12-14</t>
  </si>
  <si>
    <t>1397-12-15</t>
  </si>
  <si>
    <t>1397-12-16</t>
  </si>
  <si>
    <t>1397-12-18</t>
  </si>
  <si>
    <t>1397-12-19</t>
  </si>
  <si>
    <t>1397-12-20</t>
  </si>
  <si>
    <t>1397-12-21</t>
  </si>
  <si>
    <t>1397-12-22</t>
  </si>
  <si>
    <t>1397-12-23</t>
  </si>
  <si>
    <t>1397-12-25</t>
  </si>
  <si>
    <t>1397-12-26</t>
  </si>
  <si>
    <t>1397-12-27</t>
  </si>
  <si>
    <t>1397-12-28</t>
  </si>
  <si>
    <t>1398-01-05</t>
  </si>
  <si>
    <t>1398-01-06</t>
  </si>
  <si>
    <t>1398-01-07</t>
  </si>
  <si>
    <t>1398-01-10</t>
  </si>
  <si>
    <t>1398-01-11</t>
  </si>
  <si>
    <t>1398-01-14</t>
  </si>
  <si>
    <t>1398-01-17</t>
  </si>
  <si>
    <t>1398-01-18</t>
  </si>
  <si>
    <t>1398-01-19</t>
  </si>
  <si>
    <t>1398-01-20</t>
  </si>
  <si>
    <t>1398-01-21</t>
  </si>
  <si>
    <t>1398-01-24</t>
  </si>
  <si>
    <t>1398-01-25</t>
  </si>
  <si>
    <t>1398-01-26</t>
  </si>
  <si>
    <t>1398-01-27</t>
  </si>
  <si>
    <t>1398-01-28</t>
  </si>
  <si>
    <t>1398-01-31</t>
  </si>
  <si>
    <t>1398-02-01</t>
  </si>
  <si>
    <t>1398-02-02</t>
  </si>
  <si>
    <t>1398-02-03</t>
  </si>
  <si>
    <t>1398-02-04</t>
  </si>
  <si>
    <t>1398-02-07</t>
  </si>
  <si>
    <t>1398-02-08</t>
  </si>
  <si>
    <t>1398-02-09</t>
  </si>
  <si>
    <t>1398-02-10</t>
  </si>
  <si>
    <t>1398-02-11</t>
  </si>
  <si>
    <t>1398-02-12</t>
  </si>
  <si>
    <t>1398-02-14</t>
  </si>
  <si>
    <t>1398-02-15</t>
  </si>
  <si>
    <t>1398-02-16</t>
  </si>
  <si>
    <t>1398-02-17</t>
  </si>
  <si>
    <t>1398-02-18</t>
  </si>
  <si>
    <t>1398-02-19</t>
  </si>
  <si>
    <t>1398-02-21</t>
  </si>
  <si>
    <t>1398-02-22</t>
  </si>
  <si>
    <t>1398-02-23</t>
  </si>
  <si>
    <t>1398-02-24</t>
  </si>
  <si>
    <t>1398-02-25</t>
  </si>
  <si>
    <t>1398-02-26</t>
  </si>
  <si>
    <t>1398-02-28</t>
  </si>
  <si>
    <t>1398-02-29</t>
  </si>
  <si>
    <t>1398-02-30</t>
  </si>
  <si>
    <t>1398-02-31</t>
  </si>
  <si>
    <t>1398-03-01</t>
  </si>
  <si>
    <t>1398-03-02</t>
  </si>
  <si>
    <t>1398-03-04</t>
  </si>
  <si>
    <t>1398-03-05</t>
  </si>
  <si>
    <t>1398-03-07</t>
  </si>
  <si>
    <t>1398-03-08</t>
  </si>
  <si>
    <t>1398-03-09</t>
  </si>
  <si>
    <t>1398-03-11</t>
  </si>
  <si>
    <t>1398-03-12</t>
  </si>
  <si>
    <t>1398-03-13</t>
  </si>
  <si>
    <t>1398-03-18</t>
  </si>
  <si>
    <t>1398-03-19</t>
  </si>
  <si>
    <t>1398-03-20</t>
  </si>
  <si>
    <t>1398-03-21</t>
  </si>
  <si>
    <t>1398-03-22</t>
  </si>
  <si>
    <t>1398-03-23</t>
  </si>
  <si>
    <t>1398-03-25</t>
  </si>
  <si>
    <t>1398-03-26</t>
  </si>
  <si>
    <t>1398-03-27</t>
  </si>
  <si>
    <t>1398-03-28</t>
  </si>
  <si>
    <t>1398-03-29</t>
  </si>
  <si>
    <t>1398-03-30</t>
  </si>
  <si>
    <t>1398-04-01</t>
  </si>
  <si>
    <t>1398-04-02</t>
  </si>
  <si>
    <t>1398-04-03</t>
  </si>
  <si>
    <t>1398-04-04</t>
  </si>
  <si>
    <t>1398-04-05</t>
  </si>
  <si>
    <t>1398-04-06</t>
  </si>
  <si>
    <t>1398-04-09</t>
  </si>
  <si>
    <t>1398-04-10</t>
  </si>
  <si>
    <t>1398-04-11</t>
  </si>
  <si>
    <t>1398-04-12</t>
  </si>
  <si>
    <t>1398-04-13</t>
  </si>
  <si>
    <t>1398-04-15</t>
  </si>
  <si>
    <t>1398-04-16</t>
  </si>
  <si>
    <t>1398-04-17</t>
  </si>
  <si>
    <t>1398-04-18</t>
  </si>
  <si>
    <t>1398-04-19</t>
  </si>
  <si>
    <t>1398-04-20</t>
  </si>
  <si>
    <t>1398-04-22</t>
  </si>
  <si>
    <t>1398-04-23</t>
  </si>
  <si>
    <t>1398-04-24</t>
  </si>
  <si>
    <t>1398-04-25</t>
  </si>
  <si>
    <t>1398-04-26</t>
  </si>
  <si>
    <t>1398-04-27</t>
  </si>
  <si>
    <t>1398-04-29</t>
  </si>
  <si>
    <t>1398-04-30</t>
  </si>
  <si>
    <t>1398-04-31</t>
  </si>
  <si>
    <t>1398-05-01</t>
  </si>
  <si>
    <t>1398-05-02</t>
  </si>
  <si>
    <t>1398-05-03</t>
  </si>
  <si>
    <t>1398-05-05</t>
  </si>
  <si>
    <t>1398-05-06</t>
  </si>
  <si>
    <t>1398-05-07</t>
  </si>
  <si>
    <t>1398-05-08</t>
  </si>
  <si>
    <t>1398-05-09</t>
  </si>
  <si>
    <t>1398-05-10</t>
  </si>
  <si>
    <t>1398-05-12</t>
  </si>
  <si>
    <t>1398-05-13</t>
  </si>
  <si>
    <t>1398-05-14</t>
  </si>
  <si>
    <t>1398-05-15</t>
  </si>
  <si>
    <t>1398-05-16</t>
  </si>
  <si>
    <t>1398-05-17</t>
  </si>
  <si>
    <t>1398-05-19</t>
  </si>
  <si>
    <t>1398-05-20</t>
  </si>
  <si>
    <t>1398-05-22</t>
  </si>
  <si>
    <t>1398-05-23</t>
  </si>
  <si>
    <t>1398-05-24</t>
  </si>
  <si>
    <t>1398-05-26</t>
  </si>
  <si>
    <t>1398-05-27</t>
  </si>
  <si>
    <t>1398-05-28</t>
  </si>
  <si>
    <t>1398-05-30</t>
  </si>
  <si>
    <t>1398-05-31</t>
  </si>
  <si>
    <t>1398-06-02</t>
  </si>
  <si>
    <t>1398-06-03</t>
  </si>
  <si>
    <t>1398-06-04</t>
  </si>
  <si>
    <t>1398-06-05</t>
  </si>
  <si>
    <t>1398-06-06</t>
  </si>
  <si>
    <t>1398-06-07</t>
  </si>
  <si>
    <t>1398-06-09</t>
  </si>
  <si>
    <t>1398-06-10</t>
  </si>
  <si>
    <t>1398-06-11</t>
  </si>
  <si>
    <t>1398-06-12</t>
  </si>
  <si>
    <t>1398-06-13</t>
  </si>
  <si>
    <t>1398-06-14</t>
  </si>
  <si>
    <t>1398-06-16</t>
  </si>
  <si>
    <t>1398-06-17</t>
  </si>
  <si>
    <t>1398-06-20</t>
  </si>
  <si>
    <t>1398-06-21</t>
  </si>
  <si>
    <t>1398-06-23</t>
  </si>
  <si>
    <t>1398-06-24</t>
  </si>
  <si>
    <t>1398-06-25</t>
  </si>
  <si>
    <t>1398-06-26</t>
  </si>
  <si>
    <t>1398-06-27</t>
  </si>
  <si>
    <t>1398-06-28</t>
  </si>
  <si>
    <t>1398-06-30</t>
  </si>
  <si>
    <t>1398-06-31</t>
  </si>
  <si>
    <t>1398-07-01</t>
  </si>
  <si>
    <t>1398-07-02</t>
  </si>
  <si>
    <t>1398-07-03</t>
  </si>
  <si>
    <t>1398-07-04</t>
  </si>
  <si>
    <t>1398-07-06</t>
  </si>
  <si>
    <t>1398-07-07</t>
  </si>
  <si>
    <t>1398-07-08</t>
  </si>
  <si>
    <t>1398-07-09</t>
  </si>
  <si>
    <t>1398-07-10</t>
  </si>
  <si>
    <t>1398-07-11</t>
  </si>
  <si>
    <t>1398-07-13</t>
  </si>
  <si>
    <t>1398-07-14</t>
  </si>
  <si>
    <t>1398-07-15</t>
  </si>
  <si>
    <t>1398-07-16</t>
  </si>
  <si>
    <t>1398-07-17</t>
  </si>
  <si>
    <t>1398-07-18</t>
  </si>
  <si>
    <t>1398-07-20</t>
  </si>
  <si>
    <t>1398-07-21</t>
  </si>
  <si>
    <t>1398-07-22</t>
  </si>
  <si>
    <t>1398-07-23</t>
  </si>
  <si>
    <t>1398-07-24</t>
  </si>
  <si>
    <t>1398-07-25</t>
  </si>
  <si>
    <t>1398-07-28</t>
  </si>
  <si>
    <t>1398-07-29</t>
  </si>
  <si>
    <t>1398-07-30</t>
  </si>
  <si>
    <t>1398-08-01</t>
  </si>
  <si>
    <t>1398-08-02</t>
  </si>
  <si>
    <t>1398-08-04</t>
  </si>
  <si>
    <t>1398-08-06</t>
  </si>
  <si>
    <t>1398-08-08</t>
  </si>
  <si>
    <t>1398-08-09</t>
  </si>
  <si>
    <t>1398-08-11</t>
  </si>
  <si>
    <t>1398-08-12</t>
  </si>
  <si>
    <t>1398-08-13</t>
  </si>
  <si>
    <t>1398-08-14</t>
  </si>
  <si>
    <t>1398-08-16</t>
  </si>
  <si>
    <t>1398-08-18</t>
  </si>
  <si>
    <t>1398-08-19</t>
  </si>
  <si>
    <t>1398-08-20</t>
  </si>
  <si>
    <t>1398-08-21</t>
  </si>
  <si>
    <t>1398-08-22</t>
  </si>
  <si>
    <t>1398-08-23</t>
  </si>
  <si>
    <t>1398-08-25</t>
  </si>
  <si>
    <t>1398-08-26</t>
  </si>
  <si>
    <t>1398-08-27</t>
  </si>
  <si>
    <t>1398-08-28</t>
  </si>
  <si>
    <t>1398-08-29</t>
  </si>
  <si>
    <t>1398-08-30</t>
  </si>
  <si>
    <t>1398-09-02</t>
  </si>
  <si>
    <t>1398-09-03</t>
  </si>
  <si>
    <t>1398-09-04</t>
  </si>
  <si>
    <t>1398-09-05</t>
  </si>
  <si>
    <t>1398-09-06</t>
  </si>
  <si>
    <t>1398-09-07</t>
  </si>
  <si>
    <t>1398-09-09</t>
  </si>
  <si>
    <t>1398-09-10</t>
  </si>
  <si>
    <t>1398-09-11</t>
  </si>
  <si>
    <t>1398-09-12</t>
  </si>
  <si>
    <t>1398-09-13</t>
  </si>
  <si>
    <t>1398-09-14</t>
  </si>
  <si>
    <t>1398-09-16</t>
  </si>
  <si>
    <t>1398-09-17</t>
  </si>
  <si>
    <t>1398-09-18</t>
  </si>
  <si>
    <t>1398-09-19</t>
  </si>
  <si>
    <t>1398-09-20</t>
  </si>
  <si>
    <t>1398-09-21</t>
  </si>
  <si>
    <t>1398-09-23</t>
  </si>
  <si>
    <t>1398-09-24</t>
  </si>
  <si>
    <t>1398-09-25</t>
  </si>
  <si>
    <t>1398-09-26</t>
  </si>
  <si>
    <t>1398-09-27</t>
  </si>
  <si>
    <t>1398-09-28</t>
  </si>
  <si>
    <t>1398-09-30</t>
  </si>
  <si>
    <t>1398-10-01</t>
  </si>
  <si>
    <t>1398-10-02</t>
  </si>
  <si>
    <t>1398-10-03</t>
  </si>
  <si>
    <t>1398-10-04</t>
  </si>
  <si>
    <t>1398-10-05</t>
  </si>
  <si>
    <t>1398-10-07</t>
  </si>
  <si>
    <t>1398-10-08</t>
  </si>
  <si>
    <t>1398-10-09</t>
  </si>
  <si>
    <t>1398-10-10</t>
  </si>
  <si>
    <t>1398-10-11</t>
  </si>
  <si>
    <t>1398-10-12</t>
  </si>
  <si>
    <t>1398-10-14</t>
  </si>
  <si>
    <t>1398-10-15</t>
  </si>
  <si>
    <t>1398-10-16</t>
  </si>
  <si>
    <t>1398-10-17</t>
  </si>
  <si>
    <t>1398-10-18</t>
  </si>
  <si>
    <t>1398-10-19</t>
  </si>
  <si>
    <t>1398-10-21</t>
  </si>
  <si>
    <t>1398-10-22</t>
  </si>
  <si>
    <t>1398-10-23</t>
  </si>
  <si>
    <t>1398-10-24</t>
  </si>
  <si>
    <t>1398-10-25</t>
  </si>
  <si>
    <t>1398-10-26</t>
  </si>
  <si>
    <t>1398-10-28</t>
  </si>
  <si>
    <t>1398-10-29</t>
  </si>
  <si>
    <t>1398-10-30</t>
  </si>
  <si>
    <t>1398-11-01</t>
  </si>
  <si>
    <t>1398-11-02</t>
  </si>
  <si>
    <t>1398-11-03</t>
  </si>
  <si>
    <t>1398-11-05</t>
  </si>
  <si>
    <t>1398-11-06</t>
  </si>
  <si>
    <t>1398-11-07</t>
  </si>
  <si>
    <t>1398-11-08</t>
  </si>
  <si>
    <t>1398-11-10</t>
  </si>
  <si>
    <t>1398-11-12</t>
  </si>
  <si>
    <t>1398-11-13</t>
  </si>
  <si>
    <t>1398-11-14</t>
  </si>
  <si>
    <t>1398-11-15</t>
  </si>
  <si>
    <t>1398-11-16</t>
  </si>
  <si>
    <t>1398-11-17</t>
  </si>
  <si>
    <t>1398-11-19</t>
  </si>
  <si>
    <t>1398-11-20</t>
  </si>
  <si>
    <t>1398-11-21</t>
  </si>
  <si>
    <t>1398-11-23</t>
  </si>
  <si>
    <t>1398-11-24</t>
  </si>
  <si>
    <t>1398-11-26</t>
  </si>
  <si>
    <t>1398-11-27</t>
  </si>
  <si>
    <t>1398-11-28</t>
  </si>
  <si>
    <t>1398-11-29</t>
  </si>
  <si>
    <t>1398-11-30</t>
  </si>
  <si>
    <t>1398-12-01</t>
  </si>
  <si>
    <t>1398-12-03</t>
  </si>
  <si>
    <t>1398-12-04</t>
  </si>
  <si>
    <t>1398-12-05</t>
  </si>
  <si>
    <t>1398-12-06</t>
  </si>
  <si>
    <t>1398-12-07</t>
  </si>
  <si>
    <t>1398-12-08</t>
  </si>
  <si>
    <t>1398-12-10</t>
  </si>
  <si>
    <t>1398-12-11</t>
  </si>
  <si>
    <t>1398-12-12</t>
  </si>
  <si>
    <t>1398-12-13</t>
  </si>
  <si>
    <t>1398-12-14</t>
  </si>
  <si>
    <t>1398-12-15</t>
  </si>
  <si>
    <t>1398-12-17</t>
  </si>
  <si>
    <t>1398-12-19</t>
  </si>
  <si>
    <t>1398-12-20</t>
  </si>
  <si>
    <t>1398-12-21</t>
  </si>
  <si>
    <t>1398-12-22</t>
  </si>
  <si>
    <t>1398-12-24</t>
  </si>
  <si>
    <t>1398-12-25</t>
  </si>
  <si>
    <t>1398-12-26</t>
  </si>
  <si>
    <t>1398-12-27</t>
  </si>
  <si>
    <t>1398-12-28</t>
  </si>
  <si>
    <t>1399-01-05</t>
  </si>
  <si>
    <t>1399-01-06</t>
  </si>
  <si>
    <t>1399-01-09</t>
  </si>
  <si>
    <t>1399-01-10</t>
  </si>
  <si>
    <t>1399-01-11</t>
  </si>
  <si>
    <t>1399-01-14</t>
  </si>
  <si>
    <t>1399-01-16</t>
  </si>
  <si>
    <t>1399-01-17</t>
  </si>
  <si>
    <t>1399-01-18</t>
  </si>
  <si>
    <t>1399-01-19</t>
  </si>
  <si>
    <t>1399-01-20</t>
  </si>
  <si>
    <t>1399-01-23</t>
  </si>
  <si>
    <t>1399-01-24</t>
  </si>
  <si>
    <t>1399-01-25</t>
  </si>
  <si>
    <t>1399-01-26</t>
  </si>
  <si>
    <t>1399-01-27</t>
  </si>
  <si>
    <t>1399-01-30</t>
  </si>
  <si>
    <t>1399-01-31</t>
  </si>
  <si>
    <t>1399-02-01</t>
  </si>
  <si>
    <t>1399-02-02</t>
  </si>
  <si>
    <t>1399-02-03</t>
  </si>
  <si>
    <t>1399-02-04</t>
  </si>
  <si>
    <t>1399-02-06</t>
  </si>
  <si>
    <t>1399-02-07</t>
  </si>
  <si>
    <t>1399-02-08</t>
  </si>
  <si>
    <t>1399-02-09</t>
  </si>
  <si>
    <t>1399-02-10</t>
  </si>
  <si>
    <t>1399-02-11</t>
  </si>
  <si>
    <t>1399-02-13</t>
  </si>
  <si>
    <t>1399-02-14</t>
  </si>
  <si>
    <t>1399-02-15</t>
  </si>
  <si>
    <t>1399-02-16</t>
  </si>
  <si>
    <t>1399-02-17</t>
  </si>
  <si>
    <t>1399-02-18</t>
  </si>
  <si>
    <t>1399-02-20</t>
  </si>
  <si>
    <t>1399-02-21</t>
  </si>
  <si>
    <t>1399-02-22</t>
  </si>
  <si>
    <t>1399-02-23</t>
  </si>
  <si>
    <t>1399-02-24</t>
  </si>
  <si>
    <t>1399-02-25</t>
  </si>
  <si>
    <t>1399-02-27</t>
  </si>
  <si>
    <t>1399-02-28</t>
  </si>
  <si>
    <t>1399-02-29</t>
  </si>
  <si>
    <t>1399-02-30</t>
  </si>
  <si>
    <t>1399-02-31</t>
  </si>
  <si>
    <t>1399-03-01</t>
  </si>
  <si>
    <t>1399-03-03</t>
  </si>
  <si>
    <t>1399-03-06</t>
  </si>
  <si>
    <t>1399-03-07</t>
  </si>
  <si>
    <t>1399-03-08</t>
  </si>
  <si>
    <t>1399-03-10</t>
  </si>
  <si>
    <t>1399-03-11</t>
  </si>
  <si>
    <t>1399-03-12</t>
  </si>
  <si>
    <t>1399-03-13</t>
  </si>
  <si>
    <t>1399-03-17</t>
  </si>
  <si>
    <t>1399-03-18</t>
  </si>
  <si>
    <t>1399-03-19</t>
  </si>
  <si>
    <t>1399-03-20</t>
  </si>
  <si>
    <t>1399-03-21</t>
  </si>
  <si>
    <t>1399-03-22</t>
  </si>
  <si>
    <t>1399-03-24</t>
  </si>
  <si>
    <t>1399-03-25</t>
  </si>
  <si>
    <t>1399-03-26</t>
  </si>
  <si>
    <t>1399-03-27</t>
  </si>
  <si>
    <t>1399-03-29</t>
  </si>
  <si>
    <t>1399-03-31</t>
  </si>
  <si>
    <t>1399-04-01</t>
  </si>
  <si>
    <t>1399-04-02</t>
  </si>
  <si>
    <t>1399-04-03</t>
  </si>
  <si>
    <t>1399-04-04</t>
  </si>
  <si>
    <t>1399-04-05</t>
  </si>
  <si>
    <t>1399-04-07</t>
  </si>
  <si>
    <t>1399-04-08</t>
  </si>
  <si>
    <t>1399-04-09</t>
  </si>
  <si>
    <t>1399-04-10</t>
  </si>
  <si>
    <t>1399-04-11</t>
  </si>
  <si>
    <t>1399-04-12</t>
  </si>
  <si>
    <t>1399-04-14</t>
  </si>
  <si>
    <t>1399-04-15</t>
  </si>
  <si>
    <t>1399-04-16</t>
  </si>
  <si>
    <t>1399-04-17</t>
  </si>
  <si>
    <t>1399-04-18</t>
  </si>
  <si>
    <t>1399-04-19</t>
  </si>
  <si>
    <t>1399-04-21</t>
  </si>
  <si>
    <t>1399-04-22</t>
  </si>
  <si>
    <t>1399-04-23</t>
  </si>
  <si>
    <t>1399-04-24</t>
  </si>
  <si>
    <t>1399-04-25</t>
  </si>
  <si>
    <t>1399-04-26</t>
  </si>
  <si>
    <t>1399-04-28</t>
  </si>
  <si>
    <t>1399-04-29</t>
  </si>
  <si>
    <t>1399-04-30</t>
  </si>
  <si>
    <t>1399-04-31</t>
  </si>
  <si>
    <t>1399-05-01</t>
  </si>
  <si>
    <t>1399-05-02</t>
  </si>
  <si>
    <t>1399-05-04</t>
  </si>
  <si>
    <t>1399-05-05</t>
  </si>
  <si>
    <t>1399-05-06</t>
  </si>
  <si>
    <t>1399-05-07</t>
  </si>
  <si>
    <t>1399-05-08</t>
  </si>
  <si>
    <t>1399-05-09</t>
  </si>
  <si>
    <t>1399-05-11</t>
  </si>
  <si>
    <t>1399-05-12</t>
  </si>
  <si>
    <t>1399-05-13</t>
  </si>
  <si>
    <t>1399-05-14</t>
  </si>
  <si>
    <t>1399-05-15</t>
  </si>
  <si>
    <t>1399-05-16</t>
  </si>
  <si>
    <t>1399-05-19</t>
  </si>
  <si>
    <t>1399-05-20</t>
  </si>
  <si>
    <t>1399-05-21</t>
  </si>
  <si>
    <t>1399-05-22</t>
  </si>
  <si>
    <t>1399-05-23</t>
  </si>
  <si>
    <t>1399-05-25</t>
  </si>
  <si>
    <t>1399-05-26</t>
  </si>
  <si>
    <t>1399-05-27</t>
  </si>
  <si>
    <t>1399-05-28</t>
  </si>
  <si>
    <t>1399-05-29</t>
  </si>
  <si>
    <t>1399-05-30</t>
  </si>
  <si>
    <t>1399-06-01</t>
  </si>
  <si>
    <t>1399-06-02</t>
  </si>
  <si>
    <t>1399-06-03</t>
  </si>
  <si>
    <t>1399-06-04</t>
  </si>
  <si>
    <t>1399-06-05</t>
  </si>
  <si>
    <t>1399-06-06</t>
  </si>
  <si>
    <t>1399-06-10</t>
  </si>
  <si>
    <t>1399-06-11</t>
  </si>
  <si>
    <t>1399-06-12</t>
  </si>
  <si>
    <t>1399-06-13</t>
  </si>
  <si>
    <t>1399-06-15</t>
  </si>
  <si>
    <t>1399-06-16</t>
  </si>
  <si>
    <t>1399-06-17</t>
  </si>
  <si>
    <t>1399-06-18</t>
  </si>
  <si>
    <t>1399-06-19</t>
  </si>
  <si>
    <t>1399-06-20</t>
  </si>
  <si>
    <t>1399-06-22</t>
  </si>
  <si>
    <t>1399-06-23</t>
  </si>
  <si>
    <t>1399-06-24</t>
  </si>
  <si>
    <t>1399-06-25</t>
  </si>
  <si>
    <t>1399-06-26</t>
  </si>
  <si>
    <t>1399-06-27</t>
  </si>
  <si>
    <t>1399-06-29</t>
  </si>
  <si>
    <t>1399-06-30</t>
  </si>
  <si>
    <t>1399-06-31</t>
  </si>
  <si>
    <t>1399-07-01</t>
  </si>
  <si>
    <t>1399-07-02</t>
  </si>
  <si>
    <t>1399-07-03</t>
  </si>
  <si>
    <t>1399-07-05</t>
  </si>
  <si>
    <t>1399-07-06</t>
  </si>
  <si>
    <t>1399-07-07</t>
  </si>
  <si>
    <t>1399-07-08</t>
  </si>
  <si>
    <t>1399-07-09</t>
  </si>
  <si>
    <t>1399-07-10</t>
  </si>
  <si>
    <t>1399-07-12</t>
  </si>
  <si>
    <t>1399-07-13</t>
  </si>
  <si>
    <t>1399-07-14</t>
  </si>
  <si>
    <t>1399-07-15</t>
  </si>
  <si>
    <t>1399-07-16</t>
  </si>
  <si>
    <t>1399-07-19</t>
  </si>
  <si>
    <t>1399-07-20</t>
  </si>
  <si>
    <t>1399-07-21</t>
  </si>
  <si>
    <t>1399-07-22</t>
  </si>
  <si>
    <t>1399-07-23</t>
  </si>
  <si>
    <t>1399-07-24</t>
  </si>
  <si>
    <t>1399-07-27</t>
  </si>
  <si>
    <t>1399-07-28</t>
  </si>
  <si>
    <t>1399-07-29</t>
  </si>
  <si>
    <t>1399-07-30</t>
  </si>
  <si>
    <t>1399-08-01</t>
  </si>
  <si>
    <t>1399-08-03</t>
  </si>
  <si>
    <t>1399-08-05</t>
  </si>
  <si>
    <t>1399-08-06</t>
  </si>
  <si>
    <t>1399-08-07</t>
  </si>
  <si>
    <t>1399-08-08</t>
  </si>
  <si>
    <t>1399-08-10</t>
  </si>
  <si>
    <t>1399-08-11</t>
  </si>
  <si>
    <t>1399-08-12</t>
  </si>
  <si>
    <t>1399-08-14</t>
  </si>
  <si>
    <t>1399-08-15</t>
  </si>
  <si>
    <t>1399-08-17</t>
  </si>
  <si>
    <t>1399-08-18</t>
  </si>
  <si>
    <t>1399-08-19</t>
  </si>
  <si>
    <t>1399-08-20</t>
  </si>
  <si>
    <t>1399-08-21</t>
  </si>
  <si>
    <t>1399-08-22</t>
  </si>
  <si>
    <t>1399-08-24</t>
  </si>
  <si>
    <t>1399-08-25</t>
  </si>
  <si>
    <t>1399-08-26</t>
  </si>
  <si>
    <t>1399-08-27</t>
  </si>
  <si>
    <t>1399-08-28</t>
  </si>
  <si>
    <t>1399-08-29</t>
  </si>
  <si>
    <t>1399-09-01</t>
  </si>
  <si>
    <t>1399-09-02</t>
  </si>
  <si>
    <t>1399-09-03</t>
  </si>
  <si>
    <t>1399-09-04</t>
  </si>
  <si>
    <t>1399-09-05</t>
  </si>
  <si>
    <t>1399-09-08</t>
  </si>
  <si>
    <t>1399-09-09</t>
  </si>
  <si>
    <t>1399-09-10</t>
  </si>
  <si>
    <t>1399-09-11</t>
  </si>
  <si>
    <t>1399-09-12</t>
  </si>
  <si>
    <t>1399-09-13</t>
  </si>
  <si>
    <t>1399-09-15</t>
  </si>
  <si>
    <t>1399-09-16</t>
  </si>
  <si>
    <t>1399-09-17</t>
  </si>
  <si>
    <t>1399-09-18</t>
  </si>
  <si>
    <t>1399-09-19</t>
  </si>
  <si>
    <t>1399-09-20</t>
  </si>
  <si>
    <t>1399-09-21</t>
  </si>
  <si>
    <t>1399-09-22</t>
  </si>
  <si>
    <t>1399-09-23</t>
  </si>
  <si>
    <t>1399-09-24</t>
  </si>
  <si>
    <t>1399-09-25</t>
  </si>
  <si>
    <t>1399-09-26</t>
  </si>
  <si>
    <t>1399-09-27</t>
  </si>
  <si>
    <t>1399-09-29</t>
  </si>
  <si>
    <t>1399-09-30</t>
  </si>
  <si>
    <t>1399-10-01</t>
  </si>
  <si>
    <t>1399-10-02</t>
  </si>
  <si>
    <t>1399-10-03</t>
  </si>
  <si>
    <t>1399-10-04</t>
  </si>
  <si>
    <t>1399-10-06</t>
  </si>
  <si>
    <t>1399-10-07</t>
  </si>
  <si>
    <t>1399-10-08</t>
  </si>
  <si>
    <t>1399-10-09</t>
  </si>
  <si>
    <t>1399-10-10</t>
  </si>
  <si>
    <t>1399-10-11</t>
  </si>
  <si>
    <t>1399-10-12</t>
  </si>
  <si>
    <t>1399-10-13</t>
  </si>
  <si>
    <t>1399-10-14</t>
  </si>
  <si>
    <t>1399-10-15</t>
  </si>
  <si>
    <t>1399-10-16</t>
  </si>
  <si>
    <t>1399-10-17</t>
  </si>
  <si>
    <t>1399-10-18</t>
  </si>
  <si>
    <t>1399-10-20</t>
  </si>
  <si>
    <t>1399-10-21</t>
  </si>
  <si>
    <t>1399-10-22</t>
  </si>
  <si>
    <t>1399-10-23</t>
  </si>
  <si>
    <t>1399-10-24</t>
  </si>
  <si>
    <t>1399-10-25</t>
  </si>
  <si>
    <t>1399-10-27</t>
  </si>
  <si>
    <t>1399-10-29</t>
  </si>
  <si>
    <t>1399-10-30</t>
  </si>
  <si>
    <t>1399-11-01</t>
  </si>
  <si>
    <t>1399-11-02</t>
  </si>
  <si>
    <t>1399-11-04</t>
  </si>
  <si>
    <t>1399-11-05</t>
  </si>
  <si>
    <t>1399-11-06</t>
  </si>
  <si>
    <t>1399-11-07</t>
  </si>
  <si>
    <t>1399-11-08</t>
  </si>
  <si>
    <t>1399-11-09</t>
  </si>
  <si>
    <t>1399-11-11</t>
  </si>
  <si>
    <t>1399-11-12</t>
  </si>
  <si>
    <t>1399-11-13</t>
  </si>
  <si>
    <t>1399-11-14</t>
  </si>
  <si>
    <t>1399-11-15</t>
  </si>
  <si>
    <t>1399-11-16</t>
  </si>
  <si>
    <t>1399-11-18</t>
  </si>
  <si>
    <t>1399-11-19</t>
  </si>
  <si>
    <t>1399-11-20</t>
  </si>
  <si>
    <t>1399-11-21</t>
  </si>
  <si>
    <t>1399-11-23</t>
  </si>
  <si>
    <t>1399-11-25</t>
  </si>
  <si>
    <t>1399-11-26</t>
  </si>
  <si>
    <t>1399-11-27</t>
  </si>
  <si>
    <t>1399-11-28</t>
  </si>
  <si>
    <t>1399-11-29</t>
  </si>
  <si>
    <t>1399-11-30</t>
  </si>
  <si>
    <t>1399-12-02</t>
  </si>
  <si>
    <t>1399-12-03</t>
  </si>
  <si>
    <t>1399-12-04</t>
  </si>
  <si>
    <t>1399-12-05</t>
  </si>
  <si>
    <t>1399-12-06</t>
  </si>
  <si>
    <t>1399-12-07</t>
  </si>
  <si>
    <t>1399-12-09</t>
  </si>
  <si>
    <t>1399-12-10</t>
  </si>
  <si>
    <t>1399-12-11</t>
  </si>
  <si>
    <t>1399-12-12</t>
  </si>
  <si>
    <t>1399-12-13</t>
  </si>
  <si>
    <t>1399-12-14</t>
  </si>
  <si>
    <t>1399-12-16</t>
  </si>
  <si>
    <t>1399-12-17</t>
  </si>
  <si>
    <t>1399-12-18</t>
  </si>
  <si>
    <t>1399-12-19</t>
  </si>
  <si>
    <t>1399-12-20</t>
  </si>
  <si>
    <t>1399-12-21</t>
  </si>
  <si>
    <t>1399-12-23</t>
  </si>
  <si>
    <t>1399-12-24</t>
  </si>
  <si>
    <t>1399-12-25</t>
  </si>
  <si>
    <t>1399-12-26</t>
  </si>
  <si>
    <t>1399-12-27</t>
  </si>
  <si>
    <t>1399-12-28</t>
  </si>
  <si>
    <t>1400-01-05</t>
  </si>
  <si>
    <t>1400-01-07</t>
  </si>
  <si>
    <t>1400-01-08</t>
  </si>
  <si>
    <t>1400-01-10</t>
  </si>
  <si>
    <t>1400-01-11</t>
  </si>
  <si>
    <t>1400-01-12</t>
  </si>
  <si>
    <t>1400-01-14</t>
  </si>
  <si>
    <t>1400-01-15</t>
  </si>
  <si>
    <t>1400-01-16</t>
  </si>
  <si>
    <t>1400-01-17</t>
  </si>
  <si>
    <t>1400-01-18</t>
  </si>
  <si>
    <t>1400-01-19</t>
  </si>
  <si>
    <t>1400-01-21</t>
  </si>
  <si>
    <t>1400-01-22</t>
  </si>
  <si>
    <t>1400-01-23</t>
  </si>
  <si>
    <t>1400-01-24</t>
  </si>
  <si>
    <t>1400-01-25</t>
  </si>
  <si>
    <t>1400-01-26</t>
  </si>
  <si>
    <t>1400-01-28</t>
  </si>
  <si>
    <t>1400-01-29</t>
  </si>
  <si>
    <t>1400-01-30</t>
  </si>
  <si>
    <t>1400-01-31</t>
  </si>
  <si>
    <t>1400-02-01</t>
  </si>
  <si>
    <t>1400-02-02</t>
  </si>
  <si>
    <t>1400-02-04</t>
  </si>
  <si>
    <t>1400-02-05</t>
  </si>
  <si>
    <t>1400-02-06</t>
  </si>
  <si>
    <t>1400-02-07</t>
  </si>
  <si>
    <t>1400-02-08</t>
  </si>
  <si>
    <t>1400-02-09</t>
  </si>
  <si>
    <t>1400-02-11</t>
  </si>
  <si>
    <t>1400-02-12</t>
  </si>
  <si>
    <t>1400-02-13</t>
  </si>
  <si>
    <t>1400-02-15</t>
  </si>
  <si>
    <t>1400-02-16</t>
  </si>
  <si>
    <t>1400-02-18</t>
  </si>
  <si>
    <t>1400-02-19</t>
  </si>
  <si>
    <t>1400-02-20</t>
  </si>
  <si>
    <t>1400-02-21</t>
  </si>
  <si>
    <t>1400-02-22</t>
  </si>
  <si>
    <t>1400-02-23</t>
  </si>
  <si>
    <t>1400-02-25</t>
  </si>
  <si>
    <t>1400-02-26</t>
  </si>
  <si>
    <t>1400-02-27</t>
  </si>
  <si>
    <t>1400-02-28</t>
  </si>
  <si>
    <t>1400-02-29</t>
  </si>
  <si>
    <t>1400-02-30</t>
  </si>
  <si>
    <t>1400-03-01</t>
  </si>
  <si>
    <t>1400-03-02</t>
  </si>
  <si>
    <t>1400-03-03</t>
  </si>
  <si>
    <t>1400-03-04</t>
  </si>
  <si>
    <t>1400-03-05</t>
  </si>
  <si>
    <t>1400-03-06</t>
  </si>
  <si>
    <t>1400-03-08</t>
  </si>
  <si>
    <t>1400-03-09</t>
  </si>
  <si>
    <t>1400-03-10</t>
  </si>
  <si>
    <t>1400-03-11</t>
  </si>
  <si>
    <t>1400-03-12</t>
  </si>
  <si>
    <t>1400-03-13</t>
  </si>
  <si>
    <t>1400-03-14</t>
  </si>
  <si>
    <t>1400-03-17</t>
  </si>
  <si>
    <t>1400-03-18</t>
  </si>
  <si>
    <t>1400-03-19</t>
  </si>
  <si>
    <t>1400-03-20</t>
  </si>
  <si>
    <t>1400-03-22</t>
  </si>
  <si>
    <t>1400-03-23</t>
  </si>
  <si>
    <t>1400-03-24</t>
  </si>
  <si>
    <t>1400-03-25</t>
  </si>
  <si>
    <t>1400-03-26</t>
  </si>
  <si>
    <t>1400-03-27</t>
  </si>
  <si>
    <t>1400-03-29</t>
  </si>
  <si>
    <t>1400-03-30</t>
  </si>
  <si>
    <t>1400-03-31</t>
  </si>
  <si>
    <t>1400-04-01</t>
  </si>
  <si>
    <t>1400-04-02</t>
  </si>
  <si>
    <t>1400-04-03</t>
  </si>
  <si>
    <t>1400-04-05</t>
  </si>
  <si>
    <t>1400-04-06</t>
  </si>
  <si>
    <t>1400-04-07</t>
  </si>
  <si>
    <t>1400-04-08</t>
  </si>
  <si>
    <t>1400-04-09</t>
  </si>
  <si>
    <t>1400-04-10</t>
  </si>
  <si>
    <t>1400-04-12</t>
  </si>
  <si>
    <t>1400-04-13</t>
  </si>
  <si>
    <t>1400-04-14</t>
  </si>
  <si>
    <t>1400-04-15</t>
  </si>
  <si>
    <t>1400-04-16</t>
  </si>
  <si>
    <t>1400-04-17</t>
  </si>
  <si>
    <t>1400-04-19</t>
  </si>
  <si>
    <t>1400-04-20</t>
  </si>
  <si>
    <t>1400-04-21</t>
  </si>
  <si>
    <t>1400-04-22</t>
  </si>
  <si>
    <t>1400-04-23</t>
  </si>
  <si>
    <t>1400-04-24</t>
  </si>
  <si>
    <t>1400-04-26</t>
  </si>
  <si>
    <t>1400-04-27</t>
  </si>
  <si>
    <t>1400-04-28</t>
  </si>
  <si>
    <t>1400-04-31</t>
  </si>
  <si>
    <t>1400-05-04</t>
  </si>
  <si>
    <t>1400-05-05</t>
  </si>
  <si>
    <t>1400-05-06</t>
  </si>
  <si>
    <t>1400-05-07</t>
  </si>
  <si>
    <t>1400-05-09</t>
  </si>
  <si>
    <t>1400-05-10</t>
  </si>
  <si>
    <t>1400-05-11</t>
  </si>
  <si>
    <t>1400-05-12</t>
  </si>
  <si>
    <t>1400-05-13</t>
  </si>
  <si>
    <t>1400-05-14</t>
  </si>
  <si>
    <t>1400-05-16</t>
  </si>
  <si>
    <t>1400-05-17</t>
  </si>
  <si>
    <t>1400-05-18</t>
  </si>
  <si>
    <t>1400-05-19</t>
  </si>
  <si>
    <t>1400-05-20</t>
  </si>
  <si>
    <t>1400-05-21</t>
  </si>
  <si>
    <t>1400-05-23</t>
  </si>
  <si>
    <t>1400-05-24</t>
  </si>
  <si>
    <t>1400-05-28</t>
  </si>
  <si>
    <t>1400-05-31</t>
  </si>
  <si>
    <t>1400-06-01</t>
  </si>
  <si>
    <t>1400-06-02</t>
  </si>
  <si>
    <t>1400-06-03</t>
  </si>
  <si>
    <t>1400-06-04</t>
  </si>
  <si>
    <t>1400-06-06</t>
  </si>
  <si>
    <t>1400-06-07</t>
  </si>
  <si>
    <t>1400-06-08</t>
  </si>
  <si>
    <t>1400-06-09</t>
  </si>
  <si>
    <t>1400-06-10</t>
  </si>
  <si>
    <t>1400-06-11</t>
  </si>
  <si>
    <t>1400-06-13</t>
  </si>
  <si>
    <t>1400-06-14</t>
  </si>
  <si>
    <t>1400-06-15</t>
  </si>
  <si>
    <t>1400-06-16</t>
  </si>
  <si>
    <t>1400-06-17</t>
  </si>
  <si>
    <t>1400-06-18</t>
  </si>
  <si>
    <t>1400-06-20</t>
  </si>
  <si>
    <t>1400-06-21</t>
  </si>
  <si>
    <t>1400-06-22</t>
  </si>
  <si>
    <t>1400-06-23</t>
  </si>
  <si>
    <t>1400-06-24</t>
  </si>
  <si>
    <t>1400-06-25</t>
  </si>
  <si>
    <t>1400-06-27</t>
  </si>
  <si>
    <t>1400-06-28</t>
  </si>
  <si>
    <t>1400-06-29</t>
  </si>
  <si>
    <t>1400-06-30</t>
  </si>
  <si>
    <t>1400-06-31</t>
  </si>
  <si>
    <t>1400-07-01</t>
  </si>
  <si>
    <t>1400-07-03</t>
  </si>
  <si>
    <t>1400-07-04</t>
  </si>
  <si>
    <t>1400-07-06</t>
  </si>
  <si>
    <t>1400-07-07</t>
  </si>
  <si>
    <t>1400-07-08</t>
  </si>
  <si>
    <t>1400-07-10</t>
  </si>
  <si>
    <t>1400-07-11</t>
  </si>
  <si>
    <t>1400-07-12</t>
  </si>
  <si>
    <t>1400-07-14</t>
  </si>
  <si>
    <t>1400-07-15</t>
  </si>
  <si>
    <t>1400-07-17</t>
  </si>
  <si>
    <t>1400-07-18</t>
  </si>
  <si>
    <t>1400-07-19</t>
  </si>
  <si>
    <t>1400-07-20</t>
  </si>
  <si>
    <t>1400-07-21</t>
  </si>
  <si>
    <t>1400-07-22</t>
  </si>
  <si>
    <t>1400-07-24</t>
  </si>
  <si>
    <t>1400-07-25</t>
  </si>
  <si>
    <t>1400-07-26</t>
  </si>
  <si>
    <t>1400-07-27</t>
  </si>
  <si>
    <t>1400-07-28</t>
  </si>
  <si>
    <t>1400-07-29</t>
  </si>
  <si>
    <t>1400-08-01</t>
  </si>
  <si>
    <t>1400-08-03</t>
  </si>
  <si>
    <t>1400-08-04</t>
  </si>
  <si>
    <t>1400-08-05</t>
  </si>
  <si>
    <t>1400-08-06</t>
  </si>
  <si>
    <t>1400-08-08</t>
  </si>
  <si>
    <t>1400-08-09</t>
  </si>
  <si>
    <t>1400-08-10</t>
  </si>
  <si>
    <t>1400-08-11</t>
  </si>
  <si>
    <t>1400-08-12</t>
  </si>
  <si>
    <t>1400-08-13</t>
  </si>
  <si>
    <t>1400-08-15</t>
  </si>
  <si>
    <t>1400-08-16</t>
  </si>
  <si>
    <t>1400-08-17</t>
  </si>
  <si>
    <t>1400-08-18</t>
  </si>
  <si>
    <t>1400-08-19</t>
  </si>
  <si>
    <t>1400-08-20</t>
  </si>
  <si>
    <t>1400-08-22</t>
  </si>
  <si>
    <t>1400-08-23</t>
  </si>
  <si>
    <t>1400-08-24</t>
  </si>
  <si>
    <t>1400-08-25</t>
  </si>
  <si>
    <t>1400-08-26</t>
  </si>
  <si>
    <t>1400-08-27</t>
  </si>
  <si>
    <t>1400-08-29</t>
  </si>
  <si>
    <t>1400-08-30</t>
  </si>
  <si>
    <t>1400-09-01</t>
  </si>
  <si>
    <t>1400-09-02</t>
  </si>
  <si>
    <t>1400-09-03</t>
  </si>
  <si>
    <t>1400-09-04</t>
  </si>
  <si>
    <t>1400-09-06</t>
  </si>
  <si>
    <t>1400-09-07</t>
  </si>
  <si>
    <t>1400-09-08</t>
  </si>
  <si>
    <t>1400-09-09</t>
  </si>
  <si>
    <t>1400-09-10</t>
  </si>
  <si>
    <t>1400-09-11</t>
  </si>
  <si>
    <t>1400-09-13</t>
  </si>
  <si>
    <t>1400-09-14</t>
  </si>
  <si>
    <t>1400-09-15</t>
  </si>
  <si>
    <t>1400-09-16</t>
  </si>
  <si>
    <t>1400-09-17</t>
  </si>
  <si>
    <t>1400-09-18</t>
  </si>
  <si>
    <t>1400-09-20</t>
  </si>
  <si>
    <t>1400-09-21</t>
  </si>
  <si>
    <t>1400-09-22</t>
  </si>
  <si>
    <t>1400-09-23</t>
  </si>
  <si>
    <t>1400-09-24</t>
  </si>
  <si>
    <t>1400-09-25</t>
  </si>
  <si>
    <t>1400-09-27</t>
  </si>
  <si>
    <t>1400-09-28</t>
  </si>
  <si>
    <t>1400-09-29</t>
  </si>
  <si>
    <t>1400-09-30</t>
  </si>
  <si>
    <t>1400-10-01</t>
  </si>
  <si>
    <t>1400-10-02</t>
  </si>
  <si>
    <t>1400-10-04</t>
  </si>
  <si>
    <t>1400-10-05</t>
  </si>
  <si>
    <t>1400-10-06</t>
  </si>
  <si>
    <t>1400-10-07</t>
  </si>
  <si>
    <t>1400-10-08</t>
  </si>
  <si>
    <t>1400-10-09</t>
  </si>
  <si>
    <t>1400-10-11</t>
  </si>
  <si>
    <t>1400-10-12</t>
  </si>
  <si>
    <t>1400-10-13</t>
  </si>
  <si>
    <t>1400-10-14</t>
  </si>
  <si>
    <t>1400-10-15</t>
  </si>
  <si>
    <t>1400-10-16</t>
  </si>
  <si>
    <t>1400-10-18</t>
  </si>
  <si>
    <t>1400-10-19</t>
  </si>
  <si>
    <t>1400-10-20</t>
  </si>
  <si>
    <t>1400-10-21</t>
  </si>
  <si>
    <t>1400-10-22</t>
  </si>
  <si>
    <t>1400-10-23</t>
  </si>
  <si>
    <t>1400-10-25</t>
  </si>
  <si>
    <t>1400-10-26</t>
  </si>
  <si>
    <t>1400-10-27</t>
  </si>
  <si>
    <t>1400-10-28</t>
  </si>
  <si>
    <t>1400-10-29</t>
  </si>
  <si>
    <t>1400-10-30</t>
  </si>
  <si>
    <t>1400-11-02</t>
  </si>
  <si>
    <t>1400-11-03</t>
  </si>
  <si>
    <t>1400-11-04</t>
  </si>
  <si>
    <t>1400-11-05</t>
  </si>
  <si>
    <t>1400-11-06</t>
  </si>
  <si>
    <t>1400-11-07</t>
  </si>
  <si>
    <t>1400-11-09</t>
  </si>
  <si>
    <t>1400-11-10</t>
  </si>
  <si>
    <t>1400-11-11</t>
  </si>
  <si>
    <t>1400-11-12</t>
  </si>
  <si>
    <t>1400-11-13</t>
  </si>
  <si>
    <t>1400-11-14</t>
  </si>
  <si>
    <t>1400-11-16</t>
  </si>
  <si>
    <t>1400-11-17</t>
  </si>
  <si>
    <t>1400-11-18</t>
  </si>
  <si>
    <t>1400-11-19</t>
  </si>
  <si>
    <t>1400-11-20</t>
  </si>
  <si>
    <t>1400-11-21</t>
  </si>
  <si>
    <t>1400-11-23</t>
  </si>
  <si>
    <t>1400-11-24</t>
  </si>
  <si>
    <t>1400-11-25</t>
  </si>
  <si>
    <t>1400-11-27</t>
  </si>
  <si>
    <t>1400-11-28</t>
  </si>
  <si>
    <t>1400-11-30</t>
  </si>
  <si>
    <t>1400-12-01</t>
  </si>
  <si>
    <t>1400-12-02</t>
  </si>
  <si>
    <t>1400-12-03</t>
  </si>
  <si>
    <t>1400-12-04</t>
  </si>
  <si>
    <t>1400-12-05</t>
  </si>
  <si>
    <t>1400-12-07</t>
  </si>
  <si>
    <t>1400-12-08</t>
  </si>
  <si>
    <t>1400-12-09</t>
  </si>
  <si>
    <t>1400-12-11</t>
  </si>
  <si>
    <t>1400-12-12</t>
  </si>
  <si>
    <t>1400-12-14</t>
  </si>
  <si>
    <t>1400-12-15</t>
  </si>
  <si>
    <t>1400-12-16</t>
  </si>
  <si>
    <t>1400-12-17</t>
  </si>
  <si>
    <t>1400-12-18</t>
  </si>
  <si>
    <t>1400-12-19</t>
  </si>
  <si>
    <t>1400-12-21</t>
  </si>
  <si>
    <t>1400-12-22</t>
  </si>
  <si>
    <t>1400-12-23</t>
  </si>
  <si>
    <t>1400-12-24</t>
  </si>
  <si>
    <t>1400-12-25</t>
  </si>
  <si>
    <t>1400-12-26</t>
  </si>
  <si>
    <t>1400-12-28</t>
  </si>
  <si>
    <t>1401-01-04</t>
  </si>
  <si>
    <t>1401-01-06</t>
  </si>
  <si>
    <t>1401-01-07</t>
  </si>
  <si>
    <t>1401-01-08</t>
  </si>
  <si>
    <t>1401-01-09</t>
  </si>
  <si>
    <t>1401-01-10</t>
  </si>
  <si>
    <t>1401-01-11</t>
  </si>
  <si>
    <t>1401-01-14</t>
  </si>
  <si>
    <t>1401-01-15</t>
  </si>
  <si>
    <t>1401-01-16</t>
  </si>
  <si>
    <t>1401-01-17</t>
  </si>
  <si>
    <t>1401-01-18</t>
  </si>
  <si>
    <t>1401-01-20</t>
  </si>
  <si>
    <t>1401-01-21</t>
  </si>
  <si>
    <t>1401-01-22</t>
  </si>
  <si>
    <t>1401-01-23</t>
  </si>
  <si>
    <t>1401-01-24</t>
  </si>
  <si>
    <t>1401-01-25</t>
  </si>
  <si>
    <t>1401-01-26</t>
  </si>
  <si>
    <t>1401-01-27</t>
  </si>
  <si>
    <t>1401-01-28</t>
  </si>
  <si>
    <t>1401-01-29</t>
  </si>
  <si>
    <t>1401-01-30</t>
  </si>
  <si>
    <t>1401-01-31</t>
  </si>
  <si>
    <t>1401-02-01</t>
  </si>
  <si>
    <t>1401-02-02</t>
  </si>
  <si>
    <t>1401-02-04</t>
  </si>
  <si>
    <t>1401-02-05</t>
  </si>
  <si>
    <t>1401-02-06</t>
  </si>
  <si>
    <t>1401-02-07</t>
  </si>
  <si>
    <t>1401-02-08</t>
  </si>
  <si>
    <t>1401-02-09</t>
  </si>
  <si>
    <t>1401-02-10</t>
  </si>
  <si>
    <t>1401-02-11</t>
  </si>
  <si>
    <t>1401-02-12</t>
  </si>
  <si>
    <t>1401-02-13</t>
  </si>
  <si>
    <t>1401-02-15</t>
  </si>
  <si>
    <t>1401-02-16</t>
  </si>
  <si>
    <t>1401-02-17</t>
  </si>
  <si>
    <t>1401-02-18</t>
  </si>
  <si>
    <t>1401-02-19</t>
  </si>
  <si>
    <t>1401-02-20</t>
  </si>
  <si>
    <t>1401-02-21</t>
  </si>
  <si>
    <t>1401-02-22</t>
  </si>
  <si>
    <t>1401-02-23</t>
  </si>
  <si>
    <t>1401-02-24</t>
  </si>
  <si>
    <t>1401-02-25</t>
  </si>
  <si>
    <t>1401-02-26</t>
  </si>
  <si>
    <t>1401-02-27</t>
  </si>
  <si>
    <t>1401-02-28</t>
  </si>
  <si>
    <t>1401-02-29</t>
  </si>
  <si>
    <t>1401-02-30</t>
  </si>
  <si>
    <t>1401-02-31</t>
  </si>
  <si>
    <t>1401-03-01</t>
  </si>
  <si>
    <t>1401-03-02</t>
  </si>
  <si>
    <t>1401-03-03</t>
  </si>
  <si>
    <t>1401-03-04</t>
  </si>
  <si>
    <t>1401-03-05</t>
  </si>
  <si>
    <t>1401-03-06</t>
  </si>
  <si>
    <t>1401-03-07</t>
  </si>
  <si>
    <t>1401-03-08</t>
  </si>
  <si>
    <t>1401-03-09</t>
  </si>
  <si>
    <t>1401-03-10</t>
  </si>
  <si>
    <t>1401-03-11</t>
  </si>
  <si>
    <t>1401-03-12</t>
  </si>
  <si>
    <t>1401-03-16</t>
  </si>
  <si>
    <t>1401-03-17</t>
  </si>
  <si>
    <t>1401-03-18</t>
  </si>
  <si>
    <t>1401-03-19</t>
  </si>
  <si>
    <t>1401-03-20</t>
  </si>
  <si>
    <t>1401-03-21</t>
  </si>
  <si>
    <t>1401-03-22</t>
  </si>
  <si>
    <t>1401-03-23</t>
  </si>
  <si>
    <t>1401-03-24</t>
  </si>
  <si>
    <t>1401-03-25</t>
  </si>
  <si>
    <t>1401-03-26</t>
  </si>
  <si>
    <t>1401-03-27</t>
  </si>
  <si>
    <t>1401-03-28</t>
  </si>
  <si>
    <t>1401-03-29</t>
  </si>
  <si>
    <t>1401-03-30</t>
  </si>
  <si>
    <t>1401-03-31</t>
  </si>
  <si>
    <t>1401-04-01</t>
  </si>
  <si>
    <t>1401-04-02</t>
  </si>
  <si>
    <t>1401-04-03</t>
  </si>
  <si>
    <t>1401-04-04</t>
  </si>
  <si>
    <t>1401-04-05</t>
  </si>
  <si>
    <t>1401-04-06</t>
  </si>
  <si>
    <t>1401-04-07</t>
  </si>
  <si>
    <t>1401-04-08</t>
  </si>
  <si>
    <t>1401-04-09</t>
  </si>
  <si>
    <t>1401-04-10</t>
  </si>
  <si>
    <t>1401-04-11</t>
  </si>
  <si>
    <t>1401-04-12</t>
  </si>
  <si>
    <t>1401-04-13</t>
  </si>
  <si>
    <t>1401-04-14</t>
  </si>
  <si>
    <t>1401-04-15</t>
  </si>
  <si>
    <t>1401-04-16</t>
  </si>
  <si>
    <t>1401-04-18</t>
  </si>
  <si>
    <t>1401-04-20</t>
  </si>
  <si>
    <t>1401-04-21</t>
  </si>
  <si>
    <t>1401-04-22</t>
  </si>
  <si>
    <t>1401-04-23</t>
  </si>
  <si>
    <t>1401-04-25</t>
  </si>
  <si>
    <t>1401-04-26</t>
  </si>
  <si>
    <t>1401-04-28</t>
  </si>
  <si>
    <t>1401-04-29</t>
  </si>
  <si>
    <t>1401-04-30</t>
  </si>
  <si>
    <t>1401-05-01</t>
  </si>
  <si>
    <t>1401-05-02</t>
  </si>
  <si>
    <t>1401-05-03</t>
  </si>
  <si>
    <t>1401-05-04</t>
  </si>
  <si>
    <t>1401-05-05</t>
  </si>
  <si>
    <t>1401-05-06</t>
  </si>
  <si>
    <t>1401-05-08</t>
  </si>
  <si>
    <t>1401-05-09</t>
  </si>
  <si>
    <t>1401-05-10</t>
  </si>
  <si>
    <t>1401-05-11</t>
  </si>
  <si>
    <t>1401-05-12</t>
  </si>
  <si>
    <t>1401-05-13</t>
  </si>
  <si>
    <t>1401-05-15</t>
  </si>
  <si>
    <t>1401-05-18</t>
  </si>
  <si>
    <t>1401-05-19</t>
  </si>
  <si>
    <t>1401-05-20</t>
  </si>
  <si>
    <t>1401-05-22</t>
  </si>
  <si>
    <t>1401-05-23</t>
  </si>
  <si>
    <t>1401-05-24</t>
  </si>
  <si>
    <t>1401-05-25</t>
  </si>
  <si>
    <t>1401-05-26</t>
  </si>
  <si>
    <t>1401-05-27</t>
  </si>
  <si>
    <t>1401-05-29</t>
  </si>
  <si>
    <t>1401-05-30</t>
  </si>
  <si>
    <t>1401-05-31</t>
  </si>
  <si>
    <t>1401-06-01</t>
  </si>
  <si>
    <t>1401-06-02</t>
  </si>
  <si>
    <t>1401-06-03</t>
  </si>
  <si>
    <t>1401-06-05</t>
  </si>
  <si>
    <t>1401-06-06</t>
  </si>
  <si>
    <t>1401-06-07</t>
  </si>
  <si>
    <t>1401-06-08</t>
  </si>
  <si>
    <t>1401-06-09</t>
  </si>
  <si>
    <t>1401-06-10</t>
  </si>
  <si>
    <t>1401-06-12</t>
  </si>
  <si>
    <t>1401-06-13</t>
  </si>
  <si>
    <t>1401-06-14</t>
  </si>
  <si>
    <t>1401-06-15</t>
  </si>
  <si>
    <t>1401-06-16</t>
  </si>
  <si>
    <t>1401-06-17</t>
  </si>
  <si>
    <t>1401-06-19</t>
  </si>
  <si>
    <t>1401-06-20</t>
  </si>
  <si>
    <t>1401-06-21</t>
  </si>
  <si>
    <t>1401-06-22</t>
  </si>
  <si>
    <t>1401-06-23</t>
  </si>
  <si>
    <t>1401-06-24</t>
  </si>
  <si>
    <t>1401-06-27</t>
  </si>
  <si>
    <t>1401-06-28</t>
  </si>
  <si>
    <t>1401-06-29</t>
  </si>
  <si>
    <t>1401-06-30</t>
  </si>
  <si>
    <t>1401-06-31</t>
  </si>
  <si>
    <t>1401-07-02</t>
  </si>
  <si>
    <t>1401-07-04</t>
  </si>
  <si>
    <t>1401-07-06</t>
  </si>
  <si>
    <t>1401-07-07</t>
  </si>
  <si>
    <t>1401-07-09</t>
  </si>
  <si>
    <t>1401-07-10</t>
  </si>
  <si>
    <t>1401-07-11</t>
  </si>
  <si>
    <t>1401-07-12</t>
  </si>
  <si>
    <t>1401-07-14</t>
  </si>
  <si>
    <t>1401-07-16</t>
  </si>
  <si>
    <t>1401-07-17</t>
  </si>
  <si>
    <t>1401-07-18</t>
  </si>
  <si>
    <t>1401-07-19</t>
  </si>
  <si>
    <t>1401-07-20</t>
  </si>
  <si>
    <t>1401-07-21</t>
  </si>
  <si>
    <t>1401-07-22</t>
  </si>
  <si>
    <t>1401-07-23</t>
  </si>
  <si>
    <t>1401-07-24</t>
  </si>
  <si>
    <t>1401-07-25</t>
  </si>
  <si>
    <t>1401-07-26</t>
  </si>
  <si>
    <t>1401-07-27</t>
  </si>
  <si>
    <t>1401-07-28</t>
  </si>
  <si>
    <t>1401-07-30</t>
  </si>
  <si>
    <t>1401-08-01</t>
  </si>
  <si>
    <t>1401-08-02</t>
  </si>
  <si>
    <t>1401-08-03</t>
  </si>
  <si>
    <t>1401-08-04</t>
  </si>
  <si>
    <t>1401-08-05</t>
  </si>
  <si>
    <t>1401-08-07</t>
  </si>
  <si>
    <t>1401-08-08</t>
  </si>
  <si>
    <t>1401-08-09</t>
  </si>
  <si>
    <t>1401-08-10</t>
  </si>
  <si>
    <t>1401-08-11</t>
  </si>
  <si>
    <t>1401-08-12</t>
  </si>
  <si>
    <t>1401-08-14</t>
  </si>
  <si>
    <t>1401-08-15</t>
  </si>
  <si>
    <t>1401-08-16</t>
  </si>
  <si>
    <t>1401-08-17</t>
  </si>
  <si>
    <t>1401-08-18</t>
  </si>
  <si>
    <t>1401-08-19</t>
  </si>
  <si>
    <t>1401-08-21</t>
  </si>
  <si>
    <t>1401-08-22</t>
  </si>
  <si>
    <t>1401-08-23</t>
  </si>
  <si>
    <t>1401-08-24</t>
  </si>
  <si>
    <t>1401-08-25</t>
  </si>
  <si>
    <t>1401-08-26</t>
  </si>
  <si>
    <t>1401-08-28</t>
  </si>
  <si>
    <t>1401-08-29</t>
  </si>
  <si>
    <t>1401-08-30</t>
  </si>
  <si>
    <t>1401-09-01</t>
  </si>
  <si>
    <t>1401-09-02</t>
  </si>
  <si>
    <t>1401-09-03</t>
  </si>
  <si>
    <t>1401-09-05</t>
  </si>
  <si>
    <t>1401-09-06</t>
  </si>
  <si>
    <t>1401-09-07</t>
  </si>
  <si>
    <t>1401-09-08</t>
  </si>
  <si>
    <t>1401-09-09</t>
  </si>
  <si>
    <t>1401-09-10</t>
  </si>
  <si>
    <t>1401-09-12</t>
  </si>
  <si>
    <t>1401-09-13</t>
  </si>
  <si>
    <t>1401-09-14</t>
  </si>
  <si>
    <t>1401-09-15</t>
  </si>
  <si>
    <t>1401-09-16</t>
  </si>
  <si>
    <t>1401-09-17</t>
  </si>
  <si>
    <t>1401-09-19</t>
  </si>
  <si>
    <t>1401-09-20</t>
  </si>
  <si>
    <t>1401-09-21</t>
  </si>
  <si>
    <t>1401-09-22</t>
  </si>
  <si>
    <t>1401-09-23</t>
  </si>
  <si>
    <t>1401-09-24</t>
  </si>
  <si>
    <t>1401-09-26</t>
  </si>
  <si>
    <t>1401-09-27</t>
  </si>
  <si>
    <t>1401-09-28</t>
  </si>
  <si>
    <t>1401-09-29</t>
  </si>
  <si>
    <t>1401-09-30</t>
  </si>
  <si>
    <t>1401-10-01</t>
  </si>
  <si>
    <t>1401-10-03</t>
  </si>
  <si>
    <t>1401-10-04</t>
  </si>
  <si>
    <t>1401-10-05</t>
  </si>
  <si>
    <t>1401-10-07</t>
  </si>
  <si>
    <t>1401-10-08</t>
  </si>
  <si>
    <t>1401-10-10</t>
  </si>
  <si>
    <t>1401-10-11</t>
  </si>
  <si>
    <t>1401-10-12</t>
  </si>
  <si>
    <t>1401-10-13</t>
  </si>
  <si>
    <t>1401-10-14</t>
  </si>
  <si>
    <t>1401-10-15</t>
  </si>
  <si>
    <t>1401-10-17</t>
  </si>
  <si>
    <t>1401-10-18</t>
  </si>
  <si>
    <t>1401-10-19</t>
  </si>
  <si>
    <t>1401-10-20</t>
  </si>
  <si>
    <t>1401-10-21</t>
  </si>
  <si>
    <t>1401-10-22</t>
  </si>
  <si>
    <t>1401-10-24</t>
  </si>
  <si>
    <t>1401-10-26</t>
  </si>
  <si>
    <t>1401-10-27</t>
  </si>
  <si>
    <t>1401-10-28</t>
  </si>
  <si>
    <t>1401-10-29</t>
  </si>
  <si>
    <t>1401-11-01</t>
  </si>
  <si>
    <t>1401-11-02</t>
  </si>
  <si>
    <t>1401-11-03</t>
  </si>
  <si>
    <t>1401-11-04</t>
  </si>
  <si>
    <t>1401-11-05</t>
  </si>
  <si>
    <t>1401-11-06</t>
  </si>
  <si>
    <t>1401-11-08</t>
  </si>
  <si>
    <t>1401-11-09</t>
  </si>
  <si>
    <t>1401-11-10</t>
  </si>
  <si>
    <t>1401-11-11</t>
  </si>
  <si>
    <t>1401-11-12</t>
  </si>
  <si>
    <t>1401-11-13</t>
  </si>
  <si>
    <t>1401-11-16</t>
  </si>
  <si>
    <t>1401-11-17</t>
  </si>
  <si>
    <t>1401-11-18</t>
  </si>
  <si>
    <t>1401-11-19</t>
  </si>
  <si>
    <t>1401-11-20</t>
  </si>
  <si>
    <t>1401-11-23</t>
  </si>
  <si>
    <t>1401-11-24</t>
  </si>
  <si>
    <t>1401-11-25</t>
  </si>
  <si>
    <t>1401-11-26</t>
  </si>
  <si>
    <t>1401-11-27</t>
  </si>
  <si>
    <t>1401-11-30</t>
  </si>
  <si>
    <t>1401-12-01</t>
  </si>
  <si>
    <t>1401-12-02</t>
  </si>
  <si>
    <t>1401-12-03</t>
  </si>
  <si>
    <t>1401-12-04</t>
  </si>
  <si>
    <t>1401-12-06</t>
  </si>
  <si>
    <t>1401-12-07</t>
  </si>
  <si>
    <t>1401-12-08</t>
  </si>
  <si>
    <t>1401-12-09</t>
  </si>
  <si>
    <t>1401-12-10</t>
  </si>
  <si>
    <t>1401-12-11</t>
  </si>
  <si>
    <t>1401-12-13</t>
  </si>
  <si>
    <t>1401-12-14</t>
  </si>
  <si>
    <t>1401-12-15</t>
  </si>
  <si>
    <t>1401-12-16</t>
  </si>
  <si>
    <t>1401-12-21</t>
  </si>
  <si>
    <t>1401-12-22</t>
  </si>
  <si>
    <t>1401-12-25</t>
  </si>
  <si>
    <t>1401-12-27</t>
  </si>
  <si>
    <t>1401-12-28</t>
  </si>
  <si>
    <t>1402-01-05</t>
  </si>
  <si>
    <t>1402-01-06</t>
  </si>
  <si>
    <t>1402-01-07</t>
  </si>
  <si>
    <t>1402-01-08</t>
  </si>
  <si>
    <t>1402-01-09</t>
  </si>
  <si>
    <t>1402-01-10</t>
  </si>
  <si>
    <t>1402-01-14</t>
  </si>
  <si>
    <t>1402-01-15</t>
  </si>
  <si>
    <t>1402-01-16</t>
  </si>
  <si>
    <t>1402-01-17</t>
  </si>
  <si>
    <t>1402-01-19</t>
  </si>
  <si>
    <t>1402-01-20</t>
  </si>
  <si>
    <t>1402-01-21</t>
  </si>
  <si>
    <t>1402-01-22</t>
  </si>
  <si>
    <t>1402-01-24</t>
  </si>
  <si>
    <t>1402-01-26</t>
  </si>
  <si>
    <t>1402-01-27</t>
  </si>
  <si>
    <t>1402-01-28</t>
  </si>
  <si>
    <t>1402-01-29</t>
  </si>
  <si>
    <t>1402-01-30</t>
  </si>
  <si>
    <t>1402-01-31</t>
  </si>
  <si>
    <t>1402-02-04</t>
  </si>
  <si>
    <t>1402-02-05</t>
  </si>
  <si>
    <t>1402-02-06</t>
  </si>
  <si>
    <t>1402-02-07</t>
  </si>
  <si>
    <t>1402-02-09</t>
  </si>
  <si>
    <t>1402-02-10</t>
  </si>
  <si>
    <t>1402-02-11</t>
  </si>
  <si>
    <t>1402-02-12</t>
  </si>
  <si>
    <t>1402-02-13</t>
  </si>
  <si>
    <t>1402-02-14</t>
  </si>
  <si>
    <t>1402-02-16</t>
  </si>
  <si>
    <t>1402-02-17</t>
  </si>
  <si>
    <t>1402-02-18</t>
  </si>
  <si>
    <t>1402-02-19</t>
  </si>
  <si>
    <t>1402-02-20</t>
  </si>
  <si>
    <t>1402-02-21</t>
  </si>
  <si>
    <t>1402-02-23</t>
  </si>
  <si>
    <t>1402-02-24</t>
  </si>
  <si>
    <t>1402-02-25</t>
  </si>
  <si>
    <t>1402-02-27</t>
  </si>
  <si>
    <t>1402-02-28</t>
  </si>
  <si>
    <t>1402-02-30</t>
  </si>
  <si>
    <t>1402-02-31</t>
  </si>
  <si>
    <t>1402-03-01</t>
  </si>
  <si>
    <t>1402-03-02</t>
  </si>
  <si>
    <t>1402-03-03</t>
  </si>
  <si>
    <t>1402-03-04</t>
  </si>
  <si>
    <t>1402-03-06</t>
  </si>
  <si>
    <t>1402-03-07</t>
  </si>
  <si>
    <t>date</t>
  </si>
  <si>
    <t>LME Zinc Cash-Settlement</t>
  </si>
  <si>
    <t>LME Zinc 3-month</t>
  </si>
  <si>
    <t>LME Zinc stock</t>
  </si>
  <si>
    <t>year</t>
  </si>
  <si>
    <t>month</t>
  </si>
  <si>
    <t>day</t>
  </si>
  <si>
    <t>Row Labels</t>
  </si>
  <si>
    <t>Average of LME Zinc Cash-Settlement</t>
  </si>
  <si>
    <t>Average of LME Zinc 3-month</t>
  </si>
  <si>
    <t>01. June 2023</t>
  </si>
  <si>
    <t>January</t>
  </si>
  <si>
    <t>31. May 2023</t>
  </si>
  <si>
    <t>February</t>
  </si>
  <si>
    <t>30. May 2023</t>
  </si>
  <si>
    <t>March</t>
  </si>
  <si>
    <t>26. May 2023</t>
  </si>
  <si>
    <t>April</t>
  </si>
  <si>
    <t>25. May 2023</t>
  </si>
  <si>
    <t>May</t>
  </si>
  <si>
    <t>24. May 2023</t>
  </si>
  <si>
    <t>June</t>
  </si>
  <si>
    <t>23. May 2023</t>
  </si>
  <si>
    <t>July</t>
  </si>
  <si>
    <t>22. May 2023</t>
  </si>
  <si>
    <t>August</t>
  </si>
  <si>
    <t>19. May 2023</t>
  </si>
  <si>
    <t>September</t>
  </si>
  <si>
    <t>October</t>
  </si>
  <si>
    <t>17. May 2023</t>
  </si>
  <si>
    <t>November</t>
  </si>
  <si>
    <t>16. May 2023</t>
  </si>
  <si>
    <t>December</t>
  </si>
  <si>
    <t>15. May 2023</t>
  </si>
  <si>
    <t>12. May 2023</t>
  </si>
  <si>
    <t>11. May 2023</t>
  </si>
  <si>
    <t>10. May 2023</t>
  </si>
  <si>
    <t>09. May 2023</t>
  </si>
  <si>
    <t>05. May 2023</t>
  </si>
  <si>
    <t>04. May 2023</t>
  </si>
  <si>
    <t>03. May 2023</t>
  </si>
  <si>
    <t>02. May 2023</t>
  </si>
  <si>
    <t>28. April 2023</t>
  </si>
  <si>
    <t>27. April 2023</t>
  </si>
  <si>
    <t>26. April 2023</t>
  </si>
  <si>
    <t>25. April 2023</t>
  </si>
  <si>
    <t>24. April 2023</t>
  </si>
  <si>
    <t>21. April 2023</t>
  </si>
  <si>
    <t>20. April 2023</t>
  </si>
  <si>
    <t>19. April 2023</t>
  </si>
  <si>
    <t>18. April 2023</t>
  </si>
  <si>
    <t>17. April 2023</t>
  </si>
  <si>
    <t>14. April 2023</t>
  </si>
  <si>
    <t>13. April 2023</t>
  </si>
  <si>
    <t>12. April 2023</t>
  </si>
  <si>
    <t>11. April 2023</t>
  </si>
  <si>
    <t>06. April 2023</t>
  </si>
  <si>
    <t>05. April 2023</t>
  </si>
  <si>
    <t>04. April 2023</t>
  </si>
  <si>
    <t>03. April 2023</t>
  </si>
  <si>
    <t>31. March 2023</t>
  </si>
  <si>
    <t>30. March 2023</t>
  </si>
  <si>
    <t>29. March 2023</t>
  </si>
  <si>
    <t>28. March 2023</t>
  </si>
  <si>
    <t>27. March 2023</t>
  </si>
  <si>
    <t>24. March 2023</t>
  </si>
  <si>
    <t>23. March 2023</t>
  </si>
  <si>
    <t>22. March 2023</t>
  </si>
  <si>
    <t>21. March 2023</t>
  </si>
  <si>
    <t>20. March 2023</t>
  </si>
  <si>
    <t>17. March 2023</t>
  </si>
  <si>
    <t>16. March 2023</t>
  </si>
  <si>
    <t>15. March 2023</t>
  </si>
  <si>
    <t>14. March 2023</t>
  </si>
  <si>
    <t>13. March 2023</t>
  </si>
  <si>
    <t>10. March 2023</t>
  </si>
  <si>
    <t>09. March 2023</t>
  </si>
  <si>
    <t>08. March 2023</t>
  </si>
  <si>
    <t>07. March 2023</t>
  </si>
  <si>
    <t>06. March 2023</t>
  </si>
  <si>
    <t>03. March 2023</t>
  </si>
  <si>
    <t>02. March 2023</t>
  </si>
  <si>
    <t>01. March 2023</t>
  </si>
  <si>
    <t>28. February 2023</t>
  </si>
  <si>
    <t>27. February 2023</t>
  </si>
  <si>
    <t>24. February 2023</t>
  </si>
  <si>
    <t>23. February 2023</t>
  </si>
  <si>
    <t>22. February 2023</t>
  </si>
  <si>
    <t>21. February 2023</t>
  </si>
  <si>
    <t>20. February 2023</t>
  </si>
  <si>
    <t>17. February 2023</t>
  </si>
  <si>
    <t>16. February 2023</t>
  </si>
  <si>
    <t>15. February 2023</t>
  </si>
  <si>
    <t>14. February 2023</t>
  </si>
  <si>
    <t>13. February 2023</t>
  </si>
  <si>
    <t>10. February 2023</t>
  </si>
  <si>
    <t>09. February 2023</t>
  </si>
  <si>
    <t>08. February 2023</t>
  </si>
  <si>
    <t>07. February 2023</t>
  </si>
  <si>
    <t>06. February 2023</t>
  </si>
  <si>
    <t>03. February 2023</t>
  </si>
  <si>
    <t>02. February 2023</t>
  </si>
  <si>
    <t>01. February 2023</t>
  </si>
  <si>
    <t>31. January 2023</t>
  </si>
  <si>
    <t>30. January 2023</t>
  </si>
  <si>
    <t>27. January 2023</t>
  </si>
  <si>
    <t>26. January 2023</t>
  </si>
  <si>
    <t>25. January 2023</t>
  </si>
  <si>
    <t>24. January 2023</t>
  </si>
  <si>
    <t>23. January 2023</t>
  </si>
  <si>
    <t>20. January 2023</t>
  </si>
  <si>
    <t>19. January 2023</t>
  </si>
  <si>
    <t>18. January 2023</t>
  </si>
  <si>
    <t>17. January 2023</t>
  </si>
  <si>
    <t>16. January 2023</t>
  </si>
  <si>
    <t>13. January 2023</t>
  </si>
  <si>
    <t>12. January 2023</t>
  </si>
  <si>
    <t>11. January 2023</t>
  </si>
  <si>
    <t>10. January 2023</t>
  </si>
  <si>
    <t>09. January 2023</t>
  </si>
  <si>
    <t>06. January 2023</t>
  </si>
  <si>
    <t>05. January 2023</t>
  </si>
  <si>
    <t>04. January 2023</t>
  </si>
  <si>
    <t>03. January 2023</t>
  </si>
  <si>
    <t>30. December 2022</t>
  </si>
  <si>
    <t>29. December 2022</t>
  </si>
  <si>
    <t>28. December 2022</t>
  </si>
  <si>
    <t>23. December 2022</t>
  </si>
  <si>
    <t>22. December 2022</t>
  </si>
  <si>
    <t>21. December 2022</t>
  </si>
  <si>
    <t>20. December 2022</t>
  </si>
  <si>
    <t>19. December 2022</t>
  </si>
  <si>
    <t>16. December 2022</t>
  </si>
  <si>
    <t>15. December 2022</t>
  </si>
  <si>
    <t>14. December 2022</t>
  </si>
  <si>
    <t>13. December 2022</t>
  </si>
  <si>
    <t>12. December 2022</t>
  </si>
  <si>
    <t>09. December 2022</t>
  </si>
  <si>
    <t>08. December 2022</t>
  </si>
  <si>
    <t>07. December 2022</t>
  </si>
  <si>
    <t>06. December 2022</t>
  </si>
  <si>
    <t>05. December 2022</t>
  </si>
  <si>
    <t>02. December 2022</t>
  </si>
  <si>
    <t>01. December 2022</t>
  </si>
  <si>
    <t>30. November 2022</t>
  </si>
  <si>
    <t>29. November 2022</t>
  </si>
  <si>
    <t>28. November 2022</t>
  </si>
  <si>
    <t>25. November 2022</t>
  </si>
  <si>
    <t>24. November 2022</t>
  </si>
  <si>
    <t>23. November 2022</t>
  </si>
  <si>
    <t>22. November 2022</t>
  </si>
  <si>
    <t>21. November 2022</t>
  </si>
  <si>
    <t>18. November 2022</t>
  </si>
  <si>
    <t>17. November 2022</t>
  </si>
  <si>
    <t>16. November 2022</t>
  </si>
  <si>
    <t>15. November 2022</t>
  </si>
  <si>
    <t>14. November 2022</t>
  </si>
  <si>
    <t>11. November 2022</t>
  </si>
  <si>
    <t>10. November 2022</t>
  </si>
  <si>
    <t>09. November 2022</t>
  </si>
  <si>
    <t>08. November 2022</t>
  </si>
  <si>
    <t>07. November 2022</t>
  </si>
  <si>
    <t>04. November 2022</t>
  </si>
  <si>
    <t>03. November 2022</t>
  </si>
  <si>
    <t>02. November 2022</t>
  </si>
  <si>
    <t>01. November 2022</t>
  </si>
  <si>
    <t>31. October 2022</t>
  </si>
  <si>
    <t>28. October 2022</t>
  </si>
  <si>
    <t>27. October 2022</t>
  </si>
  <si>
    <t>26. October 2022</t>
  </si>
  <si>
    <t>25. October 2022</t>
  </si>
  <si>
    <t>24. October 2022</t>
  </si>
  <si>
    <t>21. October 2022</t>
  </si>
  <si>
    <t>20. October 2022</t>
  </si>
  <si>
    <t>19. October 2022</t>
  </si>
  <si>
    <t>18. October 2022</t>
  </si>
  <si>
    <t>17. October 2022</t>
  </si>
  <si>
    <t>14. October 2022</t>
  </si>
  <si>
    <t>13. October 2022</t>
  </si>
  <si>
    <t>12. October 2022</t>
  </si>
  <si>
    <t>11. October 2022</t>
  </si>
  <si>
    <t>10. October 2022</t>
  </si>
  <si>
    <t>07. October 2022</t>
  </si>
  <si>
    <t>06. October 2022</t>
  </si>
  <si>
    <t>05. October 2022</t>
  </si>
  <si>
    <t>04. October 2022</t>
  </si>
  <si>
    <t>30. September 2022</t>
  </si>
  <si>
    <t>29. September 2022</t>
  </si>
  <si>
    <t>28. September 2022</t>
  </si>
  <si>
    <t>27. September 2022</t>
  </si>
  <si>
    <t>26. September 2022</t>
  </si>
  <si>
    <t>23. September 2022</t>
  </si>
  <si>
    <t>22. September 2022</t>
  </si>
  <si>
    <t>21. September 2022</t>
  </si>
  <si>
    <t>20. September 2022</t>
  </si>
  <si>
    <t>16. September 2022</t>
  </si>
  <si>
    <t>15. September 2022</t>
  </si>
  <si>
    <t>14. September 2022</t>
  </si>
  <si>
    <t>13. September 2022</t>
  </si>
  <si>
    <t>12. September 2022</t>
  </si>
  <si>
    <t>09. September 2022</t>
  </si>
  <si>
    <t/>
  </si>
  <si>
    <t>08. September 2022</t>
  </si>
  <si>
    <t>07. September 2022</t>
  </si>
  <si>
    <t>Grand Total</t>
  </si>
  <si>
    <t>06. September 2022</t>
  </si>
  <si>
    <t>05. September 2022</t>
  </si>
  <si>
    <t>02. September 2022</t>
  </si>
  <si>
    <t>01. September 2022</t>
  </si>
  <si>
    <t>31. August 2022</t>
  </si>
  <si>
    <t>30. August 2022</t>
  </si>
  <si>
    <t>26. August 2022</t>
  </si>
  <si>
    <t>25. August 2022</t>
  </si>
  <si>
    <t>24. August 2022</t>
  </si>
  <si>
    <t>23. August 2022</t>
  </si>
  <si>
    <t>22. August 2022</t>
  </si>
  <si>
    <t>19. August 2022</t>
  </si>
  <si>
    <t>18. August 2022</t>
  </si>
  <si>
    <t>17. August 2022</t>
  </si>
  <si>
    <t>16. August 2022</t>
  </si>
  <si>
    <t>15. August 2022</t>
  </si>
  <si>
    <t>12. August 2022</t>
  </si>
  <si>
    <t>11. August 2022</t>
  </si>
  <si>
    <t>10. August 2022</t>
  </si>
  <si>
    <t>09. August 2022</t>
  </si>
  <si>
    <t>08. August 2022</t>
  </si>
  <si>
    <t>05. August 2022</t>
  </si>
  <si>
    <t>04. August 2022</t>
  </si>
  <si>
    <t>03. August 2022</t>
  </si>
  <si>
    <t>02. August 2022</t>
  </si>
  <si>
    <t>01. August 2022</t>
  </si>
  <si>
    <t>29. July 2022</t>
  </si>
  <si>
    <t>28. July 2022</t>
  </si>
  <si>
    <t>27. July 2022</t>
  </si>
  <si>
    <t>26. July 2022</t>
  </si>
  <si>
    <t>25. July 2022</t>
  </si>
  <si>
    <t>22. July 2022</t>
  </si>
  <si>
    <t>21. July 2022</t>
  </si>
  <si>
    <t>20. July 2022</t>
  </si>
  <si>
    <t>19. July 2022</t>
  </si>
  <si>
    <t>18. July 2022</t>
  </si>
  <si>
    <t>15. July 2022</t>
  </si>
  <si>
    <t>14. July 2022</t>
  </si>
  <si>
    <t>13. July 2022</t>
  </si>
  <si>
    <t>12. July 2022</t>
  </si>
  <si>
    <t>11. July 2022</t>
  </si>
  <si>
    <t>08. July 2022</t>
  </si>
  <si>
    <t>07. July 2022</t>
  </si>
  <si>
    <t>06. July 2022</t>
  </si>
  <si>
    <t>05. July 2022</t>
  </si>
  <si>
    <t>04. July 2022</t>
  </si>
  <si>
    <t>01. July 2022</t>
  </si>
  <si>
    <t>30. June 2022</t>
  </si>
  <si>
    <t>29. June 2022</t>
  </si>
  <si>
    <t>28. June 2022</t>
  </si>
  <si>
    <t>27. June 2022</t>
  </si>
  <si>
    <t>24. June 2022</t>
  </si>
  <si>
    <t>23. June 2022</t>
  </si>
  <si>
    <t>22. June 2022</t>
  </si>
  <si>
    <t>21. June 2022</t>
  </si>
  <si>
    <t>20. June 2022</t>
  </si>
  <si>
    <t>17. June 2022</t>
  </si>
  <si>
    <t>16. June 2022</t>
  </si>
  <si>
    <t>15. June 2022</t>
  </si>
  <si>
    <t>14. June 2022</t>
  </si>
  <si>
    <t>13. June 2022</t>
  </si>
  <si>
    <t>10. June 2022</t>
  </si>
  <si>
    <t>09. June 2022</t>
  </si>
  <si>
    <t>08. June 2022</t>
  </si>
  <si>
    <t>07. June 2022</t>
  </si>
  <si>
    <t>06. June 2022</t>
  </si>
  <si>
    <t>01. June 2022</t>
  </si>
  <si>
    <t>31. May 2022</t>
  </si>
  <si>
    <t>30. May 2022</t>
  </si>
  <si>
    <t>27. May 2022</t>
  </si>
  <si>
    <t>26. May 2022</t>
  </si>
  <si>
    <t>25. May 2022</t>
  </si>
  <si>
    <t>24. May 2022</t>
  </si>
  <si>
    <t>23. May 2022</t>
  </si>
  <si>
    <t>20. May 2022</t>
  </si>
  <si>
    <t>19. May 2022</t>
  </si>
  <si>
    <t>18. May 2022</t>
  </si>
  <si>
    <t>17. May 2022</t>
  </si>
  <si>
    <t>16. May 2022</t>
  </si>
  <si>
    <t>13. May 2022</t>
  </si>
  <si>
    <t>12. May 2022</t>
  </si>
  <si>
    <t>11. May 2022</t>
  </si>
  <si>
    <t>10. May 2022</t>
  </si>
  <si>
    <t>09. May 2022</t>
  </si>
  <si>
    <t>06. May 2022</t>
  </si>
  <si>
    <t>05. May 2022</t>
  </si>
  <si>
    <t>04. May 2022</t>
  </si>
  <si>
    <t>03. May 2022</t>
  </si>
  <si>
    <t>29. April 2022</t>
  </si>
  <si>
    <t>28. April 2022</t>
  </si>
  <si>
    <t>27. April 2022</t>
  </si>
  <si>
    <t>26. April 2022</t>
  </si>
  <si>
    <t>25. April 2022</t>
  </si>
  <si>
    <t>22. April 2022</t>
  </si>
  <si>
    <t>21. April 2022</t>
  </si>
  <si>
    <t>20. April 2022</t>
  </si>
  <si>
    <t>19. April 2022</t>
  </si>
  <si>
    <t>14. April 2022</t>
  </si>
  <si>
    <t>13. April 2022</t>
  </si>
  <si>
    <t>12. April 2022</t>
  </si>
  <si>
    <t>11. April 2022</t>
  </si>
  <si>
    <t>08. April 2022</t>
  </si>
  <si>
    <t>07. April 2022</t>
  </si>
  <si>
    <t>06. April 2022</t>
  </si>
  <si>
    <t>05. April 2022</t>
  </si>
  <si>
    <t>04. April 2022</t>
  </si>
  <si>
    <t>01. April 2022</t>
  </si>
  <si>
    <t>31. March 2022</t>
  </si>
  <si>
    <t>30. March 2022</t>
  </si>
  <si>
    <t>29. March 2022</t>
  </si>
  <si>
    <t>28. March 2022</t>
  </si>
  <si>
    <t>25. March 2022</t>
  </si>
  <si>
    <t>24. March 2022</t>
  </si>
  <si>
    <t>23. March 2022</t>
  </si>
  <si>
    <t>22. March 2022</t>
  </si>
  <si>
    <t>21. March 2022</t>
  </si>
  <si>
    <t>18. March 2022</t>
  </si>
  <si>
    <t>17. March 2022</t>
  </si>
  <si>
    <t>16. March 2022</t>
  </si>
  <si>
    <t>15. March 2022</t>
  </si>
  <si>
    <t>14. March 2022</t>
  </si>
  <si>
    <t>11. March 2022</t>
  </si>
  <si>
    <t>10. March 2022</t>
  </si>
  <si>
    <t>09. March 2022</t>
  </si>
  <si>
    <t>08. March 2022</t>
  </si>
  <si>
    <t>07. March 2022</t>
  </si>
  <si>
    <t>04. March 2022</t>
  </si>
  <si>
    <t>03. March 2022</t>
  </si>
  <si>
    <t>02. March 2022</t>
  </si>
  <si>
    <t>01. March 2022</t>
  </si>
  <si>
    <t>28. February 2022</t>
  </si>
  <si>
    <t>25. February 2022</t>
  </si>
  <si>
    <t>24. February 2022</t>
  </si>
  <si>
    <t>23. February 2022</t>
  </si>
  <si>
    <t>22. February 2022</t>
  </si>
  <si>
    <t>21. February 2022</t>
  </si>
  <si>
    <t>18. February 2022</t>
  </si>
  <si>
    <t>17. February 2022</t>
  </si>
  <si>
    <t>16. February 2022</t>
  </si>
  <si>
    <t>15. February 2022</t>
  </si>
  <si>
    <t>14. February 2022</t>
  </si>
  <si>
    <t>11. February 2022</t>
  </si>
  <si>
    <t>10. February 2022</t>
  </si>
  <si>
    <t>09. February 2022</t>
  </si>
  <si>
    <t>08. February 2022</t>
  </si>
  <si>
    <t>07. February 2022</t>
  </si>
  <si>
    <t>04. February 2022</t>
  </si>
  <si>
    <t>03. February 2022</t>
  </si>
  <si>
    <t>02. February 2022</t>
  </si>
  <si>
    <t>01. February 2022</t>
  </si>
  <si>
    <t>31. January 2022</t>
  </si>
  <si>
    <t>28. January 2022</t>
  </si>
  <si>
    <t>27. January 2022</t>
  </si>
  <si>
    <t>26. January 2022</t>
  </si>
  <si>
    <t>25. January 2022</t>
  </si>
  <si>
    <t>24. January 2022</t>
  </si>
  <si>
    <t>21. January 2022</t>
  </si>
  <si>
    <t>20. January 2022</t>
  </si>
  <si>
    <t>19. January 2022</t>
  </si>
  <si>
    <t>18. January 2022</t>
  </si>
  <si>
    <t>17. January 2022</t>
  </si>
  <si>
    <t>14. January 2022</t>
  </si>
  <si>
    <t>13. January 2022</t>
  </si>
  <si>
    <t>12. January 2022</t>
  </si>
  <si>
    <t>11. January 2022</t>
  </si>
  <si>
    <t>10. January 2022</t>
  </si>
  <si>
    <t>07. January 2022</t>
  </si>
  <si>
    <t>06. January 2022</t>
  </si>
  <si>
    <t>05. January 2022</t>
  </si>
  <si>
    <t>04. January 2022</t>
  </si>
  <si>
    <t>31. December 2021</t>
  </si>
  <si>
    <t>30. December 2021</t>
  </si>
  <si>
    <t>29. December 2021</t>
  </si>
  <si>
    <t>24. December 2021</t>
  </si>
  <si>
    <t>23. December 2021</t>
  </si>
  <si>
    <t>22. December 2021</t>
  </si>
  <si>
    <t>21. December 2021</t>
  </si>
  <si>
    <t>20. December 2021</t>
  </si>
  <si>
    <t>17. December 2021</t>
  </si>
  <si>
    <t>16. December 2021</t>
  </si>
  <si>
    <t>15. December 2021</t>
  </si>
  <si>
    <t>14. December 2021</t>
  </si>
  <si>
    <t>13. December 2021</t>
  </si>
  <si>
    <t>10. December 2021</t>
  </si>
  <si>
    <t>09. December 2021</t>
  </si>
  <si>
    <t>08. December 2021</t>
  </si>
  <si>
    <t>07. December 2021</t>
  </si>
  <si>
    <t>06. December 2021</t>
  </si>
  <si>
    <t>03. December 2021</t>
  </si>
  <si>
    <t>02. December 2021</t>
  </si>
  <si>
    <t>01. December 2021</t>
  </si>
  <si>
    <t>30. November 2021</t>
  </si>
  <si>
    <t>29. November 2021</t>
  </si>
  <si>
    <t>26. November 2021</t>
  </si>
  <si>
    <t>25. November 2021</t>
  </si>
  <si>
    <t>24. November 2021</t>
  </si>
  <si>
    <t>23. November 2021</t>
  </si>
  <si>
    <t>22. November 2021</t>
  </si>
  <si>
    <t>19. November 2021</t>
  </si>
  <si>
    <t>18. November 2021</t>
  </si>
  <si>
    <t>17. November 2021</t>
  </si>
  <si>
    <t>16. November 2021</t>
  </si>
  <si>
    <t>15. November 2021</t>
  </si>
  <si>
    <t>12. November 2021</t>
  </si>
  <si>
    <t>11. November 2021</t>
  </si>
  <si>
    <t>10. November 2021</t>
  </si>
  <si>
    <t>09. November 2021</t>
  </si>
  <si>
    <t>08. November 2021</t>
  </si>
  <si>
    <t>05. November 2021</t>
  </si>
  <si>
    <t>04. November 2021</t>
  </si>
  <si>
    <t>03. November 2021</t>
  </si>
  <si>
    <t>02. November 2021</t>
  </si>
  <si>
    <t>29. October 2021</t>
  </si>
  <si>
    <t>28. October 2021</t>
  </si>
  <si>
    <t>27. October 2021</t>
  </si>
  <si>
    <t>26. October 2021</t>
  </si>
  <si>
    <t>25. October 2021</t>
  </si>
  <si>
    <t>22. October 2021</t>
  </si>
  <si>
    <t>21. October 2021</t>
  </si>
  <si>
    <t>20. October 2021</t>
  </si>
  <si>
    <t>19. October 2021</t>
  </si>
  <si>
    <t>18. October 2021</t>
  </si>
  <si>
    <t>15. October 2021</t>
  </si>
  <si>
    <t>14. October 2021</t>
  </si>
  <si>
    <t>13. October 2021</t>
  </si>
  <si>
    <t>12. October 2021</t>
  </si>
  <si>
    <t>11. October 2021</t>
  </si>
  <si>
    <t>08. October 2021</t>
  </si>
  <si>
    <t>07. October 2021</t>
  </si>
  <si>
    <t>06. October 2021</t>
  </si>
  <si>
    <t>05. October 2021</t>
  </si>
  <si>
    <t>04. October 2021</t>
  </si>
  <si>
    <t>01. October 2021</t>
  </si>
  <si>
    <t>30. September 2021</t>
  </si>
  <si>
    <t>29. September 2021</t>
  </si>
  <si>
    <t>28. September 2021</t>
  </si>
  <si>
    <t>27. September 2021</t>
  </si>
  <si>
    <t>24. September 2021</t>
  </si>
  <si>
    <t>23. September 2021</t>
  </si>
  <si>
    <t>22. September 2021</t>
  </si>
  <si>
    <t>21. September 2021</t>
  </si>
  <si>
    <t>20. September 2021</t>
  </si>
  <si>
    <t>17. September 2021</t>
  </si>
  <si>
    <t>16. September 2021</t>
  </si>
  <si>
    <t>15. September 2021</t>
  </si>
  <si>
    <t>14. September 2021</t>
  </si>
  <si>
    <t>13. September 2021</t>
  </si>
  <si>
    <t>10. September 2021</t>
  </si>
  <si>
    <t>09. September 2021</t>
  </si>
  <si>
    <t>08. September 2021</t>
  </si>
  <si>
    <t>07. September 2021</t>
  </si>
  <si>
    <t>06. September 2021</t>
  </si>
  <si>
    <t>03. September 2021</t>
  </si>
  <si>
    <t>02. September 2021</t>
  </si>
  <si>
    <t>01. September 2021</t>
  </si>
  <si>
    <t>31. August 2021</t>
  </si>
  <si>
    <t>27. August 2021</t>
  </si>
  <si>
    <t>26. August 2021</t>
  </si>
  <si>
    <t>25. August 2021</t>
  </si>
  <si>
    <t>24. August 2021</t>
  </si>
  <si>
    <t>23. August 2021</t>
  </si>
  <si>
    <t>20. August 2021</t>
  </si>
  <si>
    <t>19. August 2021</t>
  </si>
  <si>
    <t>18. August 2021</t>
  </si>
  <si>
    <t>17. August 2021</t>
  </si>
  <si>
    <t>16. August 2021</t>
  </si>
  <si>
    <t>13. August 2021</t>
  </si>
  <si>
    <t>12. August 2021</t>
  </si>
  <si>
    <t>11. August 2021</t>
  </si>
  <si>
    <t>10. August 2021</t>
  </si>
  <si>
    <t>09. August 2021</t>
  </si>
  <si>
    <t>06. August 2021</t>
  </si>
  <si>
    <t>05. August 2021</t>
  </si>
  <si>
    <t>04. August 2021</t>
  </si>
  <si>
    <t>03. August 2021</t>
  </si>
  <si>
    <t>02. August 2021</t>
  </si>
  <si>
    <t>30. July 2021</t>
  </si>
  <si>
    <t>29. July 2021</t>
  </si>
  <si>
    <t>28. July 2021</t>
  </si>
  <si>
    <t>27. July 2021</t>
  </si>
  <si>
    <t>26. July 2021</t>
  </si>
  <si>
    <t>23. July 2021</t>
  </si>
  <si>
    <t>22. July 2021</t>
  </si>
  <si>
    <t>21. July 2021</t>
  </si>
  <si>
    <t>20. July 2021</t>
  </si>
  <si>
    <t>19. July 2021</t>
  </si>
  <si>
    <t>16. July 2021</t>
  </si>
  <si>
    <t>15. July 2021</t>
  </si>
  <si>
    <t>14. July 2021</t>
  </si>
  <si>
    <t>13. July 2021</t>
  </si>
  <si>
    <t>12. July 2021</t>
  </si>
  <si>
    <t>09. July 2021</t>
  </si>
  <si>
    <t>08. July 2021</t>
  </si>
  <si>
    <t>07. July 2021</t>
  </si>
  <si>
    <t>06. July 2021</t>
  </si>
  <si>
    <t>05. July 2021</t>
  </si>
  <si>
    <t>02. July 2021</t>
  </si>
  <si>
    <t>01. July 2021</t>
  </si>
  <si>
    <t>30. June 2021</t>
  </si>
  <si>
    <t>29. June 2021</t>
  </si>
  <si>
    <t>28. June 2021</t>
  </si>
  <si>
    <t>25. June 2021</t>
  </si>
  <si>
    <t>24. June 2021</t>
  </si>
  <si>
    <t>23. June 2021</t>
  </si>
  <si>
    <t>22. June 2021</t>
  </si>
  <si>
    <t>21. June 2021</t>
  </si>
  <si>
    <t>18. June 2021</t>
  </si>
  <si>
    <t>17. June 2021</t>
  </si>
  <si>
    <t>16. June 2021</t>
  </si>
  <si>
    <t>15. June 2021</t>
  </si>
  <si>
    <t>14. June 2021</t>
  </si>
  <si>
    <t>11. June 2021</t>
  </si>
  <si>
    <t>10. June 2021</t>
  </si>
  <si>
    <t>09. June 2021</t>
  </si>
  <si>
    <t>08. June 2021</t>
  </si>
  <si>
    <t>07. June 2021</t>
  </si>
  <si>
    <t>04. June 2021</t>
  </si>
  <si>
    <t>02. June 2021</t>
  </si>
  <si>
    <t>01. June 2021</t>
  </si>
  <si>
    <t>28. May 2021</t>
  </si>
  <si>
    <t>27. May 2021</t>
  </si>
  <si>
    <t>26. May 2021</t>
  </si>
  <si>
    <t>25. May 2021</t>
  </si>
  <si>
    <t>21. May 2021</t>
  </si>
  <si>
    <t>20. May 2021</t>
  </si>
  <si>
    <t>19. May 2021</t>
  </si>
  <si>
    <t>18. May 2021</t>
  </si>
  <si>
    <t>17. May 2021</t>
  </si>
  <si>
    <t>14. May 2021</t>
  </si>
  <si>
    <t>13. May 2021</t>
  </si>
  <si>
    <t>12. May 2021</t>
  </si>
  <si>
    <t>11. May 2021</t>
  </si>
  <si>
    <t>10. May 2021</t>
  </si>
  <si>
    <t>07. May 2021</t>
  </si>
  <si>
    <t>06. May 2021</t>
  </si>
  <si>
    <t>05. May 2021</t>
  </si>
  <si>
    <t>04. May 2021</t>
  </si>
  <si>
    <t>30. April 2021</t>
  </si>
  <si>
    <t>29. April 2021</t>
  </si>
  <si>
    <t>28. April 2021</t>
  </si>
  <si>
    <t>27. April 2021</t>
  </si>
  <si>
    <t>26. April 2021</t>
  </si>
  <si>
    <t>23. April 2021</t>
  </si>
  <si>
    <t>22. April 2021</t>
  </si>
  <si>
    <t>21. April 2021</t>
  </si>
  <si>
    <t>20. April 2021</t>
  </si>
  <si>
    <t>19. April 2021</t>
  </si>
  <si>
    <t>16. April 2021</t>
  </si>
  <si>
    <t>15. April 2021</t>
  </si>
  <si>
    <t>14. April 2021</t>
  </si>
  <si>
    <t>13. April 2021</t>
  </si>
  <si>
    <t>12. April 2021</t>
  </si>
  <si>
    <t>09. April 2021</t>
  </si>
  <si>
    <t>08. April 2021</t>
  </si>
  <si>
    <t>07. April 2021</t>
  </si>
  <si>
    <t>06. April 2021</t>
  </si>
  <si>
    <t>01. April 2021</t>
  </si>
  <si>
    <t>31. March 2021</t>
  </si>
  <si>
    <t>30. March 2021</t>
  </si>
  <si>
    <t>29. March 2021</t>
  </si>
  <si>
    <t>26. March 2021</t>
  </si>
  <si>
    <t>25. March 2021</t>
  </si>
  <si>
    <t>24. March 2021</t>
  </si>
  <si>
    <t>23. March 2021</t>
  </si>
  <si>
    <t>22. March 2021</t>
  </si>
  <si>
    <t>19. March 2021</t>
  </si>
  <si>
    <t>18. March 2021</t>
  </si>
  <si>
    <t>17. March 2021</t>
  </si>
  <si>
    <t>16. March 2021</t>
  </si>
  <si>
    <t>15. March 2021</t>
  </si>
  <si>
    <t>12. March 2021</t>
  </si>
  <si>
    <t>11. March 2021</t>
  </si>
  <si>
    <t>10. March 2021</t>
  </si>
  <si>
    <t>09. March 2021</t>
  </si>
  <si>
    <t>08. March 2021</t>
  </si>
  <si>
    <t>05. March 2021</t>
  </si>
  <si>
    <t>04. March 2021</t>
  </si>
  <si>
    <t>03. March 2021</t>
  </si>
  <si>
    <t>02. March 2021</t>
  </si>
  <si>
    <t>01. March 2021</t>
  </si>
  <si>
    <t>26. February 2021</t>
  </si>
  <si>
    <t>25. February 2021</t>
  </si>
  <si>
    <t>24. February 2021</t>
  </si>
  <si>
    <t>23. February 2021</t>
  </si>
  <si>
    <t>22. February 2021</t>
  </si>
  <si>
    <t>19. February 2021</t>
  </si>
  <si>
    <t>18. February 2021</t>
  </si>
  <si>
    <t>17. February 2021</t>
  </si>
  <si>
    <t>16. February 2021</t>
  </si>
  <si>
    <t>15. February 2021</t>
  </si>
  <si>
    <t>12. February 2021</t>
  </si>
  <si>
    <t>11. February 2021</t>
  </si>
  <si>
    <t>10. February 2021</t>
  </si>
  <si>
    <t>09. February 2021</t>
  </si>
  <si>
    <t>08. February 2021</t>
  </si>
  <si>
    <t>05. February 2021</t>
  </si>
  <si>
    <t>04. February 2021</t>
  </si>
  <si>
    <t>03. February 2021</t>
  </si>
  <si>
    <t>02. February 2021</t>
  </si>
  <si>
    <t>01. February 2021</t>
  </si>
  <si>
    <t>29. January 2021</t>
  </si>
  <si>
    <t>28. January 2021</t>
  </si>
  <si>
    <t>27. January 2021</t>
  </si>
  <si>
    <t>26. January 2021</t>
  </si>
  <si>
    <t>25. January 2021</t>
  </si>
  <si>
    <t>22. January 2021</t>
  </si>
  <si>
    <t>21. January 2021</t>
  </si>
  <si>
    <t>20. January 2021</t>
  </si>
  <si>
    <t>19. January 2021</t>
  </si>
  <si>
    <t>18. January 2021</t>
  </si>
  <si>
    <t>15. January 2021</t>
  </si>
  <si>
    <t>14. January 2021</t>
  </si>
  <si>
    <t>13. January 2021</t>
  </si>
  <si>
    <t>12. January 2021</t>
  </si>
  <si>
    <t>11. January 2021</t>
  </si>
  <si>
    <t>08. January 2021</t>
  </si>
  <si>
    <t>07. January 2021</t>
  </si>
  <si>
    <t>06. January 2021</t>
  </si>
  <si>
    <t>05. January 2021</t>
  </si>
  <si>
    <t>04. January 2021</t>
  </si>
  <si>
    <t>31. December 2020</t>
  </si>
  <si>
    <t>30. December 2020</t>
  </si>
  <si>
    <t>29. December 2020</t>
  </si>
  <si>
    <t>23. December 2020</t>
  </si>
  <si>
    <t>22. December 2020</t>
  </si>
  <si>
    <t>21. December 2020</t>
  </si>
  <si>
    <t>18. December 2020</t>
  </si>
  <si>
    <t>17. December 2020</t>
  </si>
  <si>
    <t>16. December 2020</t>
  </si>
  <si>
    <t>15. December 2020</t>
  </si>
  <si>
    <t>14. December 2020</t>
  </si>
  <si>
    <t>11. December 2020</t>
  </si>
  <si>
    <t>10. December 2020</t>
  </si>
  <si>
    <t>09. December 2020</t>
  </si>
  <si>
    <t>08. December 2020</t>
  </si>
  <si>
    <t>07. December 2020</t>
  </si>
  <si>
    <t>04. December 2020</t>
  </si>
  <si>
    <t>03. December 2020</t>
  </si>
  <si>
    <t>02. December 2020</t>
  </si>
  <si>
    <t>01. December 2020</t>
  </si>
  <si>
    <t>30. November 2020</t>
  </si>
  <si>
    <t>27. November 2020</t>
  </si>
  <si>
    <t>26. November 2020</t>
  </si>
  <si>
    <t>25. November 2020</t>
  </si>
  <si>
    <t>24. November 2020</t>
  </si>
  <si>
    <t>23. November 2020</t>
  </si>
  <si>
    <t>20. November 2020</t>
  </si>
  <si>
    <t>19. November 2020</t>
  </si>
  <si>
    <t>18. November 2020</t>
  </si>
  <si>
    <t>17. November 2020</t>
  </si>
  <si>
    <t>16. November 2020</t>
  </si>
  <si>
    <t>13. November 2020</t>
  </si>
  <si>
    <t>12. November 2020</t>
  </si>
  <si>
    <t>11. November 2020</t>
  </si>
  <si>
    <t>10. November 2020</t>
  </si>
  <si>
    <t>09. November 2020</t>
  </si>
  <si>
    <t>06. November 2020</t>
  </si>
  <si>
    <t>05. November 2020</t>
  </si>
  <si>
    <t>04. November 2020</t>
  </si>
  <si>
    <t>03. November 2020</t>
  </si>
  <si>
    <t>02. November 2020</t>
  </si>
  <si>
    <t>30. October 2020</t>
  </si>
  <si>
    <t>29. October 2020</t>
  </si>
  <si>
    <t>28. October 2020</t>
  </si>
  <si>
    <t>27. October 2020</t>
  </si>
  <si>
    <t>26. October 2020</t>
  </si>
  <si>
    <t>23. October 2020</t>
  </si>
  <si>
    <t>22. October 2020</t>
  </si>
  <si>
    <t>21. October 2020</t>
  </si>
  <si>
    <t>20. October 2020</t>
  </si>
  <si>
    <t>19. October 2020</t>
  </si>
  <si>
    <t>16. October 2020</t>
  </si>
  <si>
    <t>15. October 2020</t>
  </si>
  <si>
    <t>14. October 2020</t>
  </si>
  <si>
    <t>13. October 2020</t>
  </si>
  <si>
    <t>12. October 2020</t>
  </si>
  <si>
    <t>09. October 2020</t>
  </si>
  <si>
    <t>08. October 2020</t>
  </si>
  <si>
    <t>07. October 2020</t>
  </si>
  <si>
    <t>06. October 2020</t>
  </si>
  <si>
    <t>05. October 2020</t>
  </si>
  <si>
    <t>02. October 2020</t>
  </si>
  <si>
    <t>01. October 2020</t>
  </si>
  <si>
    <t>30. September 2020</t>
  </si>
  <si>
    <t>29. September 2020</t>
  </si>
  <si>
    <t>28. September 2020</t>
  </si>
  <si>
    <t>25. September 2020</t>
  </si>
  <si>
    <t>24. September 2020</t>
  </si>
  <si>
    <t>23. September 2020</t>
  </si>
  <si>
    <t>22. September 2020</t>
  </si>
  <si>
    <t>21. September 2020</t>
  </si>
  <si>
    <t>18. September 2020</t>
  </si>
  <si>
    <t>17. September 2020</t>
  </si>
  <si>
    <t>16. September 2020</t>
  </si>
  <si>
    <t>15. September 2020</t>
  </si>
  <si>
    <t>14. September 2020</t>
  </si>
  <si>
    <t>11. September 2020</t>
  </si>
  <si>
    <t>10. September 2020</t>
  </si>
  <si>
    <t>09. September 2020</t>
  </si>
  <si>
    <t>08. September 2020</t>
  </si>
  <si>
    <t>07. September 2020</t>
  </si>
  <si>
    <t>04. September 2020</t>
  </si>
  <si>
    <t>03. September 2020</t>
  </si>
  <si>
    <t>02. September 2020</t>
  </si>
  <si>
    <t>01. September 2020</t>
  </si>
  <si>
    <t>28. August 2020</t>
  </si>
  <si>
    <t>27. August 2020</t>
  </si>
  <si>
    <t>26. August 2020</t>
  </si>
  <si>
    <t>25. August 2020</t>
  </si>
  <si>
    <t>24. August 2020</t>
  </si>
  <si>
    <t>21. August 2020</t>
  </si>
  <si>
    <t>20. August 2020</t>
  </si>
  <si>
    <t>19. August 2020</t>
  </si>
  <si>
    <t>18. August 2020</t>
  </si>
  <si>
    <t>17. August 2020</t>
  </si>
  <si>
    <t>14. August 2020</t>
  </si>
  <si>
    <t>13. August 2020</t>
  </si>
  <si>
    <t>12. August 2020</t>
  </si>
  <si>
    <t>11. August 2020</t>
  </si>
  <si>
    <t>10. August 2020</t>
  </si>
  <si>
    <t>07. August 2020</t>
  </si>
  <si>
    <t>06. August 2020</t>
  </si>
  <si>
    <t>05. August 2020</t>
  </si>
  <si>
    <t>04. August 2020</t>
  </si>
  <si>
    <t>03. August 2020</t>
  </si>
  <si>
    <t>31. July 2020</t>
  </si>
  <si>
    <t>30. July 2020</t>
  </si>
  <si>
    <t>29. July 2020</t>
  </si>
  <si>
    <t>28. July 2020</t>
  </si>
  <si>
    <t>27. July 2020</t>
  </si>
  <si>
    <t>24. July 2020</t>
  </si>
  <si>
    <t>23. July 2020</t>
  </si>
  <si>
    <t>22. July 2020</t>
  </si>
  <si>
    <t>21. July 2020</t>
  </si>
  <si>
    <t>20. July 2020</t>
  </si>
  <si>
    <t>17. July 2020</t>
  </si>
  <si>
    <t>16. July 2020</t>
  </si>
  <si>
    <t>15. July 2020</t>
  </si>
  <si>
    <t>14. July 2020</t>
  </si>
  <si>
    <t>13. July 2020</t>
  </si>
  <si>
    <t>10. July 2020</t>
  </si>
  <si>
    <t>09. July 2020</t>
  </si>
  <si>
    <t>08. July 2020</t>
  </si>
  <si>
    <t>07. July 2020</t>
  </si>
  <si>
    <t>06. July 2020</t>
  </si>
  <si>
    <t>03. July 2020</t>
  </si>
  <si>
    <t>02. July 2020</t>
  </si>
  <si>
    <t>01. July 2020</t>
  </si>
  <si>
    <t>30. June 2020</t>
  </si>
  <si>
    <t>29. June 2020</t>
  </si>
  <si>
    <t>26. June 2020</t>
  </si>
  <si>
    <t>25. June 2020</t>
  </si>
  <si>
    <t>24. June 2020</t>
  </si>
  <si>
    <t>23. June 2020</t>
  </si>
  <si>
    <t>22. June 2020</t>
  </si>
  <si>
    <t>19. June 2020</t>
  </si>
  <si>
    <t>18. June 2020</t>
  </si>
  <si>
    <t>17. June 2020</t>
  </si>
  <si>
    <t>16. June 2020</t>
  </si>
  <si>
    <t>15. June 2020</t>
  </si>
  <si>
    <t>12. June 2020</t>
  </si>
  <si>
    <t>11. June 2020</t>
  </si>
  <si>
    <t>10. June 2020</t>
  </si>
  <si>
    <t>09. June 2020</t>
  </si>
  <si>
    <t>08. June 2020</t>
  </si>
  <si>
    <t>05. June 2020</t>
  </si>
  <si>
    <t>04. June 2020</t>
  </si>
  <si>
    <t>03. June 2020</t>
  </si>
  <si>
    <t>02. June 2020</t>
  </si>
  <si>
    <t>01. June 2020</t>
  </si>
  <si>
    <t>29. May 2020</t>
  </si>
  <si>
    <t>28. May 2020</t>
  </si>
  <si>
    <t>27. May 2020</t>
  </si>
  <si>
    <t>26. May 2020</t>
  </si>
  <si>
    <t>22. May 2020</t>
  </si>
  <si>
    <t>21. May 2020</t>
  </si>
  <si>
    <t>20. May 2020</t>
  </si>
  <si>
    <t>19. May 2020</t>
  </si>
  <si>
    <t>18. May 2020</t>
  </si>
  <si>
    <t>15. May 2020</t>
  </si>
  <si>
    <t>14. May 2020</t>
  </si>
  <si>
    <t>13. May 2020</t>
  </si>
  <si>
    <t>12. May 2020</t>
  </si>
  <si>
    <t>11. May 2020</t>
  </si>
  <si>
    <t>07. May 2020</t>
  </si>
  <si>
    <t>06. May 2020</t>
  </si>
  <si>
    <t>05. May 2020</t>
  </si>
  <si>
    <t>04. May 2020</t>
  </si>
  <si>
    <t>01. May 2020</t>
  </si>
  <si>
    <t>30. April 2020</t>
  </si>
  <si>
    <t>29. April 2020</t>
  </si>
  <si>
    <t>28. April 2020</t>
  </si>
  <si>
    <t>27. April 2020</t>
  </si>
  <si>
    <t>24. April 2020</t>
  </si>
  <si>
    <t>23. April 2020</t>
  </si>
  <si>
    <t>22. April 2020</t>
  </si>
  <si>
    <t>21. April 2020</t>
  </si>
  <si>
    <t>20. April 2020</t>
  </si>
  <si>
    <t>17. April 2020</t>
  </si>
  <si>
    <t>16. April 2020</t>
  </si>
  <si>
    <t>15. April 2020</t>
  </si>
  <si>
    <t>14. April 2020</t>
  </si>
  <si>
    <t>09. April 2020</t>
  </si>
  <si>
    <t>08. April 2020</t>
  </si>
  <si>
    <t>07. April 2020</t>
  </si>
  <si>
    <t>06. April 2020</t>
  </si>
  <si>
    <t>03. April 2020</t>
  </si>
  <si>
    <t>02. April 2020</t>
  </si>
  <si>
    <t>01. April 2020</t>
  </si>
  <si>
    <t>31. March 2020</t>
  </si>
  <si>
    <t>30. March 2020</t>
  </si>
  <si>
    <t>27. March 2020</t>
  </si>
  <si>
    <t>26. March 2020</t>
  </si>
  <si>
    <t>25. March 2020</t>
  </si>
  <si>
    <t>24. March 2020</t>
  </si>
  <si>
    <t>23. March 2020</t>
  </si>
  <si>
    <t>20. March 2020</t>
  </si>
  <si>
    <t>19. March 2020</t>
  </si>
  <si>
    <t>18. March 2020</t>
  </si>
  <si>
    <t>17. March 2020</t>
  </si>
  <si>
    <t>16. March 2020</t>
  </si>
  <si>
    <t>13. March 2020</t>
  </si>
  <si>
    <t>12. March 2020</t>
  </si>
  <si>
    <t>11. March 2020</t>
  </si>
  <si>
    <t>10. March 2020</t>
  </si>
  <si>
    <t>09. March 2020</t>
  </si>
  <si>
    <t>06. March 2020</t>
  </si>
  <si>
    <t>05. March 2020</t>
  </si>
  <si>
    <t>04. March 2020</t>
  </si>
  <si>
    <t>03. March 2020</t>
  </si>
  <si>
    <t>02. March 2020</t>
  </si>
  <si>
    <t>28. February 2020</t>
  </si>
  <si>
    <t>27. February 2020</t>
  </si>
  <si>
    <t>26. February 2020</t>
  </si>
  <si>
    <t>25. February 2020</t>
  </si>
  <si>
    <t>24. February 2020</t>
  </si>
  <si>
    <t>21. February 2020</t>
  </si>
  <si>
    <t>20. February 2020</t>
  </si>
  <si>
    <t>19. February 2020</t>
  </si>
  <si>
    <t>18. February 2020</t>
  </si>
  <si>
    <t>17. February 2020</t>
  </si>
  <si>
    <t>14. February 2020</t>
  </si>
  <si>
    <t>13. February 2020</t>
  </si>
  <si>
    <t>12. February 2020</t>
  </si>
  <si>
    <t>11. February 2020</t>
  </si>
  <si>
    <t>10. February 2020</t>
  </si>
  <si>
    <t>07. February 2020</t>
  </si>
  <si>
    <t>06. February 2020</t>
  </si>
  <si>
    <t>05. February 2020</t>
  </si>
  <si>
    <t>04. February 2020</t>
  </si>
  <si>
    <t>03. February 2020</t>
  </si>
  <si>
    <t>31. January 2020</t>
  </si>
  <si>
    <t>30. January 2020</t>
  </si>
  <si>
    <t>29. January 2020</t>
  </si>
  <si>
    <t>28. January 2020</t>
  </si>
  <si>
    <t>27. January 2020</t>
  </si>
  <si>
    <t>24. January 2020</t>
  </si>
  <si>
    <t>23. January 2020</t>
  </si>
  <si>
    <t>22. January 2020</t>
  </si>
  <si>
    <t>21. January 2020</t>
  </si>
  <si>
    <t>20. January 2020</t>
  </si>
  <si>
    <t>17. January 2020</t>
  </si>
  <si>
    <t>16. January 2020</t>
  </si>
  <si>
    <t>15. January 2020</t>
  </si>
  <si>
    <t>14. January 2020</t>
  </si>
  <si>
    <t>13. January 2020</t>
  </si>
  <si>
    <t>10. January 2020</t>
  </si>
  <si>
    <t>09. January 2020</t>
  </si>
  <si>
    <t>08. January 2020</t>
  </si>
  <si>
    <t>07. January 2020</t>
  </si>
  <si>
    <t>06. January 2020</t>
  </si>
  <si>
    <t>03. January 2020</t>
  </si>
  <si>
    <t>02. January 2020</t>
  </si>
  <si>
    <t>30. December 2019</t>
  </si>
  <si>
    <t>27. December 2019</t>
  </si>
  <si>
    <t>23. December 2019</t>
  </si>
  <si>
    <t>20. December 2019</t>
  </si>
  <si>
    <t>19. December 2019</t>
  </si>
  <si>
    <t>18. December 2019</t>
  </si>
  <si>
    <t>17. December 2019</t>
  </si>
  <si>
    <t>16. December 2019</t>
  </si>
  <si>
    <t>13. December 2019</t>
  </si>
  <si>
    <t>12. December 2019</t>
  </si>
  <si>
    <t>11. December 2019</t>
  </si>
  <si>
    <t>10. December 2019</t>
  </si>
  <si>
    <t>09. December 2019</t>
  </si>
  <si>
    <t>06. December 2019</t>
  </si>
  <si>
    <t>05. December 2019</t>
  </si>
  <si>
    <t>04. December 2019</t>
  </si>
  <si>
    <t>03. December 2019</t>
  </si>
  <si>
    <t>02. December 2019</t>
  </si>
  <si>
    <t>29. November 2019</t>
  </si>
  <si>
    <t>28. November 2019</t>
  </si>
  <si>
    <t>27. November 2019</t>
  </si>
  <si>
    <t>26. November 2019</t>
  </si>
  <si>
    <t>25. November 2019</t>
  </si>
  <si>
    <t>22. November 2019</t>
  </si>
  <si>
    <t>21. November 2019</t>
  </si>
  <si>
    <t>20. November 2019</t>
  </si>
  <si>
    <t>19. November 2019</t>
  </si>
  <si>
    <t>18. November 2019</t>
  </si>
  <si>
    <t>15. November 2019</t>
  </si>
  <si>
    <t>14. November 2019</t>
  </si>
  <si>
    <t>13. November 2019</t>
  </si>
  <si>
    <t>12. November 2019</t>
  </si>
  <si>
    <t>11. November 2019</t>
  </si>
  <si>
    <t>08. November 2019</t>
  </si>
  <si>
    <t>07. November 2019</t>
  </si>
  <si>
    <t>06. November 2019</t>
  </si>
  <si>
    <t>05. November 2019</t>
  </si>
  <si>
    <t>04. November 2019</t>
  </si>
  <si>
    <t>01. November 2019</t>
  </si>
  <si>
    <t>31. October 2019</t>
  </si>
  <si>
    <t>30. October 2019</t>
  </si>
  <si>
    <t>29. October 2019</t>
  </si>
  <si>
    <t>28. October 2019</t>
  </si>
  <si>
    <t>25. October 2019</t>
  </si>
  <si>
    <t>24. October 2019</t>
  </si>
  <si>
    <t>23. October 2019</t>
  </si>
  <si>
    <t>22. October 2019</t>
  </si>
  <si>
    <t>21. October 2019</t>
  </si>
  <si>
    <t>18. October 2019</t>
  </si>
  <si>
    <t>17. October 2019</t>
  </si>
  <si>
    <t>16. October 2019</t>
  </si>
  <si>
    <t>15. October 2019</t>
  </si>
  <si>
    <t>14. October 2019</t>
  </si>
  <si>
    <t>11. October 2019</t>
  </si>
  <si>
    <t>10. October 2019</t>
  </si>
  <si>
    <t>09. October 2019</t>
  </si>
  <si>
    <t>08. October 2019</t>
  </si>
  <si>
    <t>07. October 2019</t>
  </si>
  <si>
    <t>04. October 2019</t>
  </si>
  <si>
    <t>03. October 2019</t>
  </si>
  <si>
    <t>02. October 2019</t>
  </si>
  <si>
    <t>01. October 2019</t>
  </si>
  <si>
    <t>30. September 2019</t>
  </si>
  <si>
    <t>27. September 2019</t>
  </si>
  <si>
    <t>26. September 2019</t>
  </si>
  <si>
    <t>25. September 2019</t>
  </si>
  <si>
    <t>24. September 2019</t>
  </si>
  <si>
    <t>23. September 2019</t>
  </si>
  <si>
    <t>20. September 2019</t>
  </si>
  <si>
    <t>19. September 2019</t>
  </si>
  <si>
    <t>18. September 2019</t>
  </si>
  <si>
    <t>17. September 2019</t>
  </si>
  <si>
    <t>16. September 2019</t>
  </si>
  <si>
    <t>13. September 2019</t>
  </si>
  <si>
    <t>12. September 2019</t>
  </si>
  <si>
    <t>11. September 2019</t>
  </si>
  <si>
    <t>10. September 2019</t>
  </si>
  <si>
    <t>09. September 2019</t>
  </si>
  <si>
    <t>06. September 2019</t>
  </si>
  <si>
    <t>05. September 2019</t>
  </si>
  <si>
    <t>04. September 2019</t>
  </si>
  <si>
    <t>03. September 2019</t>
  </si>
  <si>
    <t>02. September 2019</t>
  </si>
  <si>
    <t>30. August 2019</t>
  </si>
  <si>
    <t>29. August 2019</t>
  </si>
  <si>
    <t>28. August 2019</t>
  </si>
  <si>
    <t>27. August 2019</t>
  </si>
  <si>
    <t>23. August 2019</t>
  </si>
  <si>
    <t>22. August 2019</t>
  </si>
  <si>
    <t>21. August 2019</t>
  </si>
  <si>
    <t>20. August 2019</t>
  </si>
  <si>
    <t>19. August 2019</t>
  </si>
  <si>
    <t>16. August 2019</t>
  </si>
  <si>
    <t>15. August 2019</t>
  </si>
  <si>
    <t>14. August 2019</t>
  </si>
  <si>
    <t>13. August 2019</t>
  </si>
  <si>
    <t>12. August 2019</t>
  </si>
  <si>
    <t>09. August 2019</t>
  </si>
  <si>
    <t>08. August 2019</t>
  </si>
  <si>
    <t>07. August 2019</t>
  </si>
  <si>
    <t>06. August 2019</t>
  </si>
  <si>
    <t>05. August 2019</t>
  </si>
  <si>
    <t>02. August 2019</t>
  </si>
  <si>
    <t>01. August 2019</t>
  </si>
  <si>
    <t>31. July 2019</t>
  </si>
  <si>
    <t>30. July 2019</t>
  </si>
  <si>
    <t>29. July 2019</t>
  </si>
  <si>
    <t>26. July 2019</t>
  </si>
  <si>
    <t>25. July 2019</t>
  </si>
  <si>
    <t>24. July 2019</t>
  </si>
  <si>
    <t>23. July 2019</t>
  </si>
  <si>
    <t>22. July 2019</t>
  </si>
  <si>
    <t>19. July 2019</t>
  </si>
  <si>
    <t>18. July 2019</t>
  </si>
  <si>
    <t>17. July 2019</t>
  </si>
  <si>
    <t>16. July 2019</t>
  </si>
  <si>
    <t>15. July 2019</t>
  </si>
  <si>
    <t>12. July 2019</t>
  </si>
  <si>
    <t>11. July 2019</t>
  </si>
  <si>
    <t>10. July 2019</t>
  </si>
  <si>
    <t>09. July 2019</t>
  </si>
  <si>
    <t>08. July 2019</t>
  </si>
  <si>
    <t>05. July 2019</t>
  </si>
  <si>
    <t>04. July 2019</t>
  </si>
  <si>
    <t>03. July 2019</t>
  </si>
  <si>
    <t>02. July 2019</t>
  </si>
  <si>
    <t>01. July 2019</t>
  </si>
  <si>
    <t>28. June 2019</t>
  </si>
  <si>
    <t>27. June 2019</t>
  </si>
  <si>
    <t>26. June 2019</t>
  </si>
  <si>
    <t>25. June 2019</t>
  </si>
  <si>
    <t>24. June 2019</t>
  </si>
  <si>
    <t>21. June 2019</t>
  </si>
  <si>
    <t>20. June 2019</t>
  </si>
  <si>
    <t>19. June 2019</t>
  </si>
  <si>
    <t>18. June 2019</t>
  </si>
  <si>
    <t>17. June 2019</t>
  </si>
  <si>
    <t>14. June 2019</t>
  </si>
  <si>
    <t>13. June 2019</t>
  </si>
  <si>
    <t>12. June 2019</t>
  </si>
  <si>
    <t>11. June 2019</t>
  </si>
  <si>
    <t>10. June 2019</t>
  </si>
  <si>
    <t>07. June 2019</t>
  </si>
  <si>
    <t>06. June 2019</t>
  </si>
  <si>
    <t>05. June 2019</t>
  </si>
  <si>
    <t>04. June 2019</t>
  </si>
  <si>
    <t>03. June 2019</t>
  </si>
  <si>
    <t>31. May 2019</t>
  </si>
  <si>
    <t>29. May 2019</t>
  </si>
  <si>
    <t>28. May 2019</t>
  </si>
  <si>
    <t>24. May 2019</t>
  </si>
  <si>
    <t>23. May 2019</t>
  </si>
  <si>
    <t>22. May 2019</t>
  </si>
  <si>
    <t>21. May 2019</t>
  </si>
  <si>
    <t>20. May 2019</t>
  </si>
  <si>
    <t>17. May 2019</t>
  </si>
  <si>
    <t>16. May 2019</t>
  </si>
  <si>
    <t>15. May 2019</t>
  </si>
  <si>
    <t>14. May 2019</t>
  </si>
  <si>
    <t>13. May 2019</t>
  </si>
  <si>
    <t>10. May 2019</t>
  </si>
  <si>
    <t>09. May 2019</t>
  </si>
  <si>
    <t>08. May 2019</t>
  </si>
  <si>
    <t>07. May 2019</t>
  </si>
  <si>
    <t>03. May 2019</t>
  </si>
  <si>
    <t>02. May 2019</t>
  </si>
  <si>
    <t>01. May 2019</t>
  </si>
  <si>
    <t>30. April 2019</t>
  </si>
  <si>
    <t>29. April 2019</t>
  </si>
  <si>
    <t>26. April 2019</t>
  </si>
  <si>
    <t>25. April 2019</t>
  </si>
  <si>
    <t>24. April 2019</t>
  </si>
  <si>
    <t>23. April 2019</t>
  </si>
  <si>
    <t>18. April 2019</t>
  </si>
  <si>
    <t>17. April 2019</t>
  </si>
  <si>
    <t>16. April 2019</t>
  </si>
  <si>
    <t>15. April 2019</t>
  </si>
  <si>
    <t>12. April 2019</t>
  </si>
  <si>
    <t>11. April 2019</t>
  </si>
  <si>
    <t>10. April 2019</t>
  </si>
  <si>
    <t>09. April 2019</t>
  </si>
  <si>
    <t>08. April 2019</t>
  </si>
  <si>
    <t>05. April 2019</t>
  </si>
  <si>
    <t>04. April 2019</t>
  </si>
  <si>
    <t>03. April 2019</t>
  </si>
  <si>
    <t>02. April 2019</t>
  </si>
  <si>
    <t>01. April 2019</t>
  </si>
  <si>
    <t>29. March 2019</t>
  </si>
  <si>
    <t>28. March 2019</t>
  </si>
  <si>
    <t>27. March 2019</t>
  </si>
  <si>
    <t>26. March 2019</t>
  </si>
  <si>
    <t>25. March 2019</t>
  </si>
  <si>
    <t>22. March 2019</t>
  </si>
  <si>
    <t>21. March 2019</t>
  </si>
  <si>
    <t>20. March 2019</t>
  </si>
  <si>
    <t>19. March 2019</t>
  </si>
  <si>
    <t>18. March 2019</t>
  </si>
  <si>
    <t>15. March 2019</t>
  </si>
  <si>
    <t>14. March 2019</t>
  </si>
  <si>
    <t>13. March 2019</t>
  </si>
  <si>
    <t>12. March 2019</t>
  </si>
  <si>
    <t>11. March 2019</t>
  </si>
  <si>
    <t>08. March 2019</t>
  </si>
  <si>
    <t>07. March 2019</t>
  </si>
  <si>
    <t>06. March 2019</t>
  </si>
  <si>
    <t>05. March 2019</t>
  </si>
  <si>
    <t>04. March 2019</t>
  </si>
  <si>
    <t>01. March 2019</t>
  </si>
  <si>
    <t>28. February 2019</t>
  </si>
  <si>
    <t>27. February 2019</t>
  </si>
  <si>
    <t>26. February 2019</t>
  </si>
  <si>
    <t>25. February 2019</t>
  </si>
  <si>
    <t>22. February 2019</t>
  </si>
  <si>
    <t>21. February 2019</t>
  </si>
  <si>
    <t>20. February 2019</t>
  </si>
  <si>
    <t>19. February 2019</t>
  </si>
  <si>
    <t>18. February 2019</t>
  </si>
  <si>
    <t>15. February 2019</t>
  </si>
  <si>
    <t>14. February 2019</t>
  </si>
  <si>
    <t>13. February 2019</t>
  </si>
  <si>
    <t>12. February 2019</t>
  </si>
  <si>
    <t>11. February 2019</t>
  </si>
  <si>
    <t>08. February 2019</t>
  </si>
  <si>
    <t>07. February 2019</t>
  </si>
  <si>
    <t>06. February 2019</t>
  </si>
  <si>
    <t>05. February 2019</t>
  </si>
  <si>
    <t>04. February 2019</t>
  </si>
  <si>
    <t>01. February 2019</t>
  </si>
  <si>
    <t>31. January 2019</t>
  </si>
  <si>
    <t>30. January 2019</t>
  </si>
  <si>
    <t>29. January 2019</t>
  </si>
  <si>
    <t>28. January 2019</t>
  </si>
  <si>
    <t>25. January 2019</t>
  </si>
  <si>
    <t>24. January 2019</t>
  </si>
  <si>
    <t>23. January 2019</t>
  </si>
  <si>
    <t>22. January 2019</t>
  </si>
  <si>
    <t>21. January 2019</t>
  </si>
  <si>
    <t>18. January 2019</t>
  </si>
  <si>
    <t>17. January 2019</t>
  </si>
  <si>
    <t>16. January 2019</t>
  </si>
  <si>
    <t>15. January 2019</t>
  </si>
  <si>
    <t>14. January 2019</t>
  </si>
  <si>
    <t>11. January 2019</t>
  </si>
  <si>
    <t>10. January 2019</t>
  </si>
  <si>
    <t>09. January 2019</t>
  </si>
  <si>
    <t>08. January 2019</t>
  </si>
  <si>
    <t>07. January 2019</t>
  </si>
  <si>
    <t>04. January 2019</t>
  </si>
  <si>
    <t>03. January 2019</t>
  </si>
  <si>
    <t>02. January 2019</t>
  </si>
  <si>
    <t>31. December 2018</t>
  </si>
  <si>
    <t>28. December 2018</t>
  </si>
  <si>
    <t>27. December 2018</t>
  </si>
  <si>
    <t>24. December 2018</t>
  </si>
  <si>
    <t>21. December 2018</t>
  </si>
  <si>
    <t>20. December 2018</t>
  </si>
  <si>
    <t>19. December 2018</t>
  </si>
  <si>
    <t>18. December 2018</t>
  </si>
  <si>
    <t>17. December 2018</t>
  </si>
  <si>
    <t>14. December 2018</t>
  </si>
  <si>
    <t>13. December 2018</t>
  </si>
  <si>
    <t>12. December 2018</t>
  </si>
  <si>
    <t>11. December 2018</t>
  </si>
  <si>
    <t>10. December 2018</t>
  </si>
  <si>
    <t>07. December 2018</t>
  </si>
  <si>
    <t>06. December 2018</t>
  </si>
  <si>
    <t>05. December 2018</t>
  </si>
  <si>
    <t>04. December 2018</t>
  </si>
  <si>
    <t>03. December 2018</t>
  </si>
  <si>
    <t>30. November 2018</t>
  </si>
  <si>
    <t>29. November 2018</t>
  </si>
  <si>
    <t>28. November 2018</t>
  </si>
  <si>
    <t>27. November 2018</t>
  </si>
  <si>
    <t>26. November 2018</t>
  </si>
  <si>
    <t>23. November 2018</t>
  </si>
  <si>
    <t>22. November 2018</t>
  </si>
  <si>
    <t>21. November 2018</t>
  </si>
  <si>
    <t>20. November 2018</t>
  </si>
  <si>
    <t>19. November 2018</t>
  </si>
  <si>
    <t>16. November 2018</t>
  </si>
  <si>
    <t>15. November 2018</t>
  </si>
  <si>
    <t>14. November 2018</t>
  </si>
  <si>
    <t>13. November 2018</t>
  </si>
  <si>
    <t>12. November 2018</t>
  </si>
  <si>
    <t>09. November 2018</t>
  </si>
  <si>
    <t>08. November 2018</t>
  </si>
  <si>
    <t>07. November 2018</t>
  </si>
  <si>
    <t>06. November 2018</t>
  </si>
  <si>
    <t>05. November 2018</t>
  </si>
  <si>
    <t>02. November 2018</t>
  </si>
  <si>
    <t>01. November 2018</t>
  </si>
  <si>
    <t>31. October 2018</t>
  </si>
  <si>
    <t>30. October 2018</t>
  </si>
  <si>
    <t>29. October 2018</t>
  </si>
  <si>
    <t>26. October 2018</t>
  </si>
  <si>
    <t>25. October 2018</t>
  </si>
  <si>
    <t>24. October 2018</t>
  </si>
  <si>
    <t>23. October 2018</t>
  </si>
  <si>
    <t>22. October 2018</t>
  </si>
  <si>
    <t>19. October 2018</t>
  </si>
  <si>
    <t>18. October 2018</t>
  </si>
  <si>
    <t>17. October 2018</t>
  </si>
  <si>
    <t>16. October 2018</t>
  </si>
  <si>
    <t>15. October 2018</t>
  </si>
  <si>
    <t>12. October 2018</t>
  </si>
  <si>
    <t>11. October 2018</t>
  </si>
  <si>
    <t>10. October 2018</t>
  </si>
  <si>
    <t>09. October 2018</t>
  </si>
  <si>
    <t>08. October 2018</t>
  </si>
  <si>
    <t>05. October 2018</t>
  </si>
  <si>
    <t>04. October 2018</t>
  </si>
  <si>
    <t>03. October 2018</t>
  </si>
  <si>
    <t>02. October 2018</t>
  </si>
  <si>
    <t>01. October 2018</t>
  </si>
  <si>
    <t>28. September 2018</t>
  </si>
  <si>
    <t>27. September 2018</t>
  </si>
  <si>
    <t>26. September 2018</t>
  </si>
  <si>
    <t>25. September 2018</t>
  </si>
  <si>
    <t>24. September 2018</t>
  </si>
  <si>
    <t>21. September 2018</t>
  </si>
  <si>
    <t>20. September 2018</t>
  </si>
  <si>
    <t>19. September 2018</t>
  </si>
  <si>
    <t>18. September 2018</t>
  </si>
  <si>
    <t>17. September 2018</t>
  </si>
  <si>
    <t>14. September 2018</t>
  </si>
  <si>
    <t>13. September 2018</t>
  </si>
  <si>
    <t>12. September 2018</t>
  </si>
  <si>
    <t>11. September 2018</t>
  </si>
  <si>
    <t>10. September 2018</t>
  </si>
  <si>
    <t>07. September 2018</t>
  </si>
  <si>
    <t>06. September 2018</t>
  </si>
  <si>
    <t>05. September 2018</t>
  </si>
  <si>
    <t>04. September 2018</t>
  </si>
  <si>
    <t>03. September 2018</t>
  </si>
  <si>
    <t>31. August 2018</t>
  </si>
  <si>
    <t>30. August 2018</t>
  </si>
  <si>
    <t>29. August 2018</t>
  </si>
  <si>
    <t>28. August 2018</t>
  </si>
  <si>
    <t>24. August 2018</t>
  </si>
  <si>
    <t>23. August 2018</t>
  </si>
  <si>
    <t>22. August 2018</t>
  </si>
  <si>
    <t>21. August 2018</t>
  </si>
  <si>
    <t>20. August 2018</t>
  </si>
  <si>
    <t>17. August 2018</t>
  </si>
  <si>
    <t>16. August 2018</t>
  </si>
  <si>
    <t>15. August 2018</t>
  </si>
  <si>
    <t>14. August 2018</t>
  </si>
  <si>
    <t>13. August 2018</t>
  </si>
  <si>
    <t>10. August 2018</t>
  </si>
  <si>
    <t>09. August 2018</t>
  </si>
  <si>
    <t>08. August 2018</t>
  </si>
  <si>
    <t>07. August 2018</t>
  </si>
  <si>
    <t>06. August 2018</t>
  </si>
  <si>
    <t>03. August 2018</t>
  </si>
  <si>
    <t>02. August 2018</t>
  </si>
  <si>
    <t>01. August 2018</t>
  </si>
  <si>
    <t>31. July 2018</t>
  </si>
  <si>
    <t>30. July 2018</t>
  </si>
  <si>
    <t>27. July 2018</t>
  </si>
  <si>
    <t>26. July 2018</t>
  </si>
  <si>
    <t>25. July 2018</t>
  </si>
  <si>
    <t>24. July 2018</t>
  </si>
  <si>
    <t>23. July 2018</t>
  </si>
  <si>
    <t>20. July 2018</t>
  </si>
  <si>
    <t>19. July 2018</t>
  </si>
  <si>
    <t>18. July 2018</t>
  </si>
  <si>
    <t>17. July 2018</t>
  </si>
  <si>
    <t>16. July 2018</t>
  </si>
  <si>
    <t>13. July 2018</t>
  </si>
  <si>
    <t>12. July 2018</t>
  </si>
  <si>
    <t>11. July 2018</t>
  </si>
  <si>
    <t>10. July 2018</t>
  </si>
  <si>
    <t>09. July 2018</t>
  </si>
  <si>
    <t>06. July 2018</t>
  </si>
  <si>
    <t>05. July 2018</t>
  </si>
  <si>
    <t>04. July 2018</t>
  </si>
  <si>
    <t>03. July 2018</t>
  </si>
  <si>
    <t>02. July 2018</t>
  </si>
  <si>
    <t>29. June 2018</t>
  </si>
  <si>
    <t>28. June 2018</t>
  </si>
  <si>
    <t>27. June 2018</t>
  </si>
  <si>
    <t>26. June 2018</t>
  </si>
  <si>
    <t>25. June 2018</t>
  </si>
  <si>
    <t>22. June 2018</t>
  </si>
  <si>
    <t>21. June 2018</t>
  </si>
  <si>
    <t>20. June 2018</t>
  </si>
  <si>
    <t>19. June 2018</t>
  </si>
  <si>
    <t>18. June 2018</t>
  </si>
  <si>
    <t>15. June 2018</t>
  </si>
  <si>
    <t>14. June 2018</t>
  </si>
  <si>
    <t>13. June 2018</t>
  </si>
  <si>
    <t>12. June 2018</t>
  </si>
  <si>
    <t>11. June 2018</t>
  </si>
  <si>
    <t>08. June 2018</t>
  </si>
  <si>
    <t>07. June 2018</t>
  </si>
  <si>
    <t>06. June 2018</t>
  </si>
  <si>
    <t>05. June 2018</t>
  </si>
  <si>
    <t>04. June 2018</t>
  </si>
  <si>
    <t>01. June 2018</t>
  </si>
  <si>
    <t>31. May 2018</t>
  </si>
  <si>
    <t>30. May 2018</t>
  </si>
  <si>
    <t>29. May 2018</t>
  </si>
  <si>
    <t>25. May 2018</t>
  </si>
  <si>
    <t>24. May 2018</t>
  </si>
  <si>
    <t>23. May 2018</t>
  </si>
  <si>
    <t>22. May 2018</t>
  </si>
  <si>
    <t>21. May 2018</t>
  </si>
  <si>
    <t>18. May 2018</t>
  </si>
  <si>
    <t>17. May 2018</t>
  </si>
  <si>
    <t>16. May 2018</t>
  </si>
  <si>
    <t>15. May 2018</t>
  </si>
  <si>
    <t>14. May 2018</t>
  </si>
  <si>
    <t>11. May 2018</t>
  </si>
  <si>
    <t>10. May 2018</t>
  </si>
  <si>
    <t>09. May 2018</t>
  </si>
  <si>
    <t>08. May 2018</t>
  </si>
  <si>
    <t>04. May 2018</t>
  </si>
  <si>
    <t>03. May 2018</t>
  </si>
  <si>
    <t>02. May 2018</t>
  </si>
  <si>
    <t>01. May 2018</t>
  </si>
  <si>
    <t>30. April 2018</t>
  </si>
  <si>
    <t>27. April 2018</t>
  </si>
  <si>
    <t>26. April 2018</t>
  </si>
  <si>
    <t>25. April 2018</t>
  </si>
  <si>
    <t>24. April 2018</t>
  </si>
  <si>
    <t>23. April 2018</t>
  </si>
  <si>
    <t>20. April 2018</t>
  </si>
  <si>
    <t>19. April 2018</t>
  </si>
  <si>
    <t>18. April 2018</t>
  </si>
  <si>
    <t>17. April 2018</t>
  </si>
  <si>
    <t>16. April 2018</t>
  </si>
  <si>
    <t>13. April 2018</t>
  </si>
  <si>
    <t>12. April 2018</t>
  </si>
  <si>
    <t>11. April 2018</t>
  </si>
  <si>
    <t>10. April 2018</t>
  </si>
  <si>
    <t>09. April 2018</t>
  </si>
  <si>
    <t>06. April 2018</t>
  </si>
  <si>
    <t>05. April 2018</t>
  </si>
  <si>
    <t>04. April 2018</t>
  </si>
  <si>
    <t>03. April 2018</t>
  </si>
  <si>
    <t>29. March 2018</t>
  </si>
  <si>
    <t>28. March 2018</t>
  </si>
  <si>
    <t>27. March 2018</t>
  </si>
  <si>
    <t>26. March 2018</t>
  </si>
  <si>
    <t>23. March 2018</t>
  </si>
  <si>
    <t>22. March 2018</t>
  </si>
  <si>
    <t>21. March 2018</t>
  </si>
  <si>
    <t>20. March 2018</t>
  </si>
  <si>
    <t>19. March 2018</t>
  </si>
  <si>
    <t>16. March 2018</t>
  </si>
  <si>
    <t>15. March 2018</t>
  </si>
  <si>
    <t>14. March 2018</t>
  </si>
  <si>
    <t>13. March 2018</t>
  </si>
  <si>
    <t>12. March 2018</t>
  </si>
  <si>
    <t>09. March 2018</t>
  </si>
  <si>
    <t>08. March 2018</t>
  </si>
  <si>
    <t>07. March 2018</t>
  </si>
  <si>
    <t>06. March 2018</t>
  </si>
  <si>
    <t>05. March 2018</t>
  </si>
  <si>
    <t>02. March 2018</t>
  </si>
  <si>
    <t>01. March 2018</t>
  </si>
  <si>
    <t>28. February 2018</t>
  </si>
  <si>
    <t>27. February 2018</t>
  </si>
  <si>
    <t>26. February 2018</t>
  </si>
  <si>
    <t>23. February 2018</t>
  </si>
  <si>
    <t>22. February 2018</t>
  </si>
  <si>
    <t>21. February 2018</t>
  </si>
  <si>
    <t>20. February 2018</t>
  </si>
  <si>
    <t>19. February 2018</t>
  </si>
  <si>
    <t>16. February 2018</t>
  </si>
  <si>
    <t>15. February 2018</t>
  </si>
  <si>
    <t>14. February 2018</t>
  </si>
  <si>
    <t>13. February 2018</t>
  </si>
  <si>
    <t>12. February 2018</t>
  </si>
  <si>
    <t>09. February 2018</t>
  </si>
  <si>
    <t>08. February 2018</t>
  </si>
  <si>
    <t>07. February 2018</t>
  </si>
  <si>
    <t>06. February 2018</t>
  </si>
  <si>
    <t>05. February 2018</t>
  </si>
  <si>
    <t>02. February 2018</t>
  </si>
  <si>
    <t>01. February 2018</t>
  </si>
  <si>
    <t>31. January 2018</t>
  </si>
  <si>
    <t>30. January 2018</t>
  </si>
  <si>
    <t>29. January 2018</t>
  </si>
  <si>
    <t>26. January 2018</t>
  </si>
  <si>
    <t>25. January 2018</t>
  </si>
  <si>
    <t>24. January 2018</t>
  </si>
  <si>
    <t>23. January 2018</t>
  </si>
  <si>
    <t>22. January 2018</t>
  </si>
  <si>
    <t>19. January 2018</t>
  </si>
  <si>
    <t>18. January 2018</t>
  </si>
  <si>
    <t>17. January 2018</t>
  </si>
  <si>
    <t>16. January 2018</t>
  </si>
  <si>
    <t>15. January 2018</t>
  </si>
  <si>
    <t>12. January 2018</t>
  </si>
  <si>
    <t>11. January 2018</t>
  </si>
  <si>
    <t>10. January 2018</t>
  </si>
  <si>
    <t>09. January 2018</t>
  </si>
  <si>
    <t>08. January 2018</t>
  </si>
  <si>
    <t>05. January 2018</t>
  </si>
  <si>
    <t>04. January 2018</t>
  </si>
  <si>
    <t>03. January 2018</t>
  </si>
  <si>
    <t>02. January 2018</t>
  </si>
  <si>
    <t>29. December 2017</t>
  </si>
  <si>
    <t>28. December 2017</t>
  </si>
  <si>
    <t>27. December 2017</t>
  </si>
  <si>
    <t>22. December 2017</t>
  </si>
  <si>
    <t>21. December 2017</t>
  </si>
  <si>
    <t>20. December 2017</t>
  </si>
  <si>
    <t>19. December 2017</t>
  </si>
  <si>
    <t>18. December 2017</t>
  </si>
  <si>
    <t>15. December 2017</t>
  </si>
  <si>
    <t>14. December 2017</t>
  </si>
  <si>
    <t>13. December 2017</t>
  </si>
  <si>
    <t>12. December 2017</t>
  </si>
  <si>
    <t>11. December 2017</t>
  </si>
  <si>
    <t>08. December 2017</t>
  </si>
  <si>
    <t>07. December 2017</t>
  </si>
  <si>
    <t>06. December 2017</t>
  </si>
  <si>
    <t>05. December 2017</t>
  </si>
  <si>
    <t>04. December 2017</t>
  </si>
  <si>
    <t>01. December 2017</t>
  </si>
  <si>
    <t>30. November 2017</t>
  </si>
  <si>
    <t>29. November 2017</t>
  </si>
  <si>
    <t>28. November 2017</t>
  </si>
  <si>
    <t>27. November 2017</t>
  </si>
  <si>
    <t>24. November 2017</t>
  </si>
  <si>
    <t>23. November 2017</t>
  </si>
  <si>
    <t>22. November 2017</t>
  </si>
  <si>
    <t>21. November 2017</t>
  </si>
  <si>
    <t>20. November 2017</t>
  </si>
  <si>
    <t>17. November 2017</t>
  </si>
  <si>
    <t>16. November 2017</t>
  </si>
  <si>
    <t>15. November 2017</t>
  </si>
  <si>
    <t>14. November 2017</t>
  </si>
  <si>
    <t>13. November 2017</t>
  </si>
  <si>
    <t>10. November 2017</t>
  </si>
  <si>
    <t>09. November 2017</t>
  </si>
  <si>
    <t>08. November 2017</t>
  </si>
  <si>
    <t>07. November 2017</t>
  </si>
  <si>
    <t>06. November 2017</t>
  </si>
  <si>
    <t>03. November 2017</t>
  </si>
  <si>
    <t>02. November 2017</t>
  </si>
  <si>
    <t>01. November 2017</t>
  </si>
  <si>
    <t>31. October 2017</t>
  </si>
  <si>
    <t>30. October 2017</t>
  </si>
  <si>
    <t>27. October 2017</t>
  </si>
  <si>
    <t>26. October 2017</t>
  </si>
  <si>
    <t>25. October 2017</t>
  </si>
  <si>
    <t>24. October 2017</t>
  </si>
  <si>
    <t>23. October 2017</t>
  </si>
  <si>
    <t>20. October 2017</t>
  </si>
  <si>
    <t>19. October 2017</t>
  </si>
  <si>
    <t>18. October 2017</t>
  </si>
  <si>
    <t>17. October 2017</t>
  </si>
  <si>
    <t>16. October 2017</t>
  </si>
  <si>
    <t>13. October 2017</t>
  </si>
  <si>
    <t>12. October 2017</t>
  </si>
  <si>
    <t>11. October 2017</t>
  </si>
  <si>
    <t>10. October 2017</t>
  </si>
  <si>
    <t>09. October 2017</t>
  </si>
  <si>
    <t>06. October 2017</t>
  </si>
  <si>
    <t>05. October 2017</t>
  </si>
  <si>
    <t>04. October 2017</t>
  </si>
  <si>
    <t>03. October 2017</t>
  </si>
  <si>
    <t>02. October 2017</t>
  </si>
  <si>
    <t>29. September 2017</t>
  </si>
  <si>
    <t>28. September 2017</t>
  </si>
  <si>
    <t>27. September 2017</t>
  </si>
  <si>
    <t>26. September 2017</t>
  </si>
  <si>
    <t>25. September 2017</t>
  </si>
  <si>
    <t>22. September 2017</t>
  </si>
  <si>
    <t>21. September 2017</t>
  </si>
  <si>
    <t>20. September 2017</t>
  </si>
  <si>
    <t>19. September 2017</t>
  </si>
  <si>
    <t>18. September 2017</t>
  </si>
  <si>
    <t>15. September 2017</t>
  </si>
  <si>
    <t>14. September 2017</t>
  </si>
  <si>
    <t>13. September 2017</t>
  </si>
  <si>
    <t>12. September 2017</t>
  </si>
  <si>
    <t>11. September 2017</t>
  </si>
  <si>
    <t>08. September 2017</t>
  </si>
  <si>
    <t>07. September 2017</t>
  </si>
  <si>
    <t>06. September 2017</t>
  </si>
  <si>
    <t>05. September 2017</t>
  </si>
  <si>
    <t>04. September 2017</t>
  </si>
  <si>
    <t>01. September 2017</t>
  </si>
  <si>
    <t>31. August 2017</t>
  </si>
  <si>
    <t>30. August 2017</t>
  </si>
  <si>
    <t>29. August 2017</t>
  </si>
  <si>
    <t>25. August 2017</t>
  </si>
  <si>
    <t>24. August 2017</t>
  </si>
  <si>
    <t>23. August 2017</t>
  </si>
  <si>
    <t>22. August 2017</t>
  </si>
  <si>
    <t>21. August 2017</t>
  </si>
  <si>
    <t>18. August 2017</t>
  </si>
  <si>
    <t>17. August 2017</t>
  </si>
  <si>
    <t>16. August 2017</t>
  </si>
  <si>
    <t>15. August 2017</t>
  </si>
  <si>
    <t>14. August 2017</t>
  </si>
  <si>
    <t>11. August 2017</t>
  </si>
  <si>
    <t>10. August 2017</t>
  </si>
  <si>
    <t>09. August 2017</t>
  </si>
  <si>
    <t>08. August 2017</t>
  </si>
  <si>
    <t>07. August 2017</t>
  </si>
  <si>
    <t>04. August 2017</t>
  </si>
  <si>
    <t>03. August 2017</t>
  </si>
  <si>
    <t>02. August 2017</t>
  </si>
  <si>
    <t>01. August 2017</t>
  </si>
  <si>
    <t>31. July 2017</t>
  </si>
  <si>
    <t>28. July 2017</t>
  </si>
  <si>
    <t>27. July 2017</t>
  </si>
  <si>
    <t>26. July 2017</t>
  </si>
  <si>
    <t>25. July 2017</t>
  </si>
  <si>
    <t>24. July 2017</t>
  </si>
  <si>
    <t>21. July 2017</t>
  </si>
  <si>
    <t>20. July 2017</t>
  </si>
  <si>
    <t>19. July 2017</t>
  </si>
  <si>
    <t>18. July 2017</t>
  </si>
  <si>
    <t>17. July 2017</t>
  </si>
  <si>
    <t>14. July 2017</t>
  </si>
  <si>
    <t>13. July 2017</t>
  </si>
  <si>
    <t>12. July 2017</t>
  </si>
  <si>
    <t>11. July 2017</t>
  </si>
  <si>
    <t>10. July 2017</t>
  </si>
  <si>
    <t>07. July 2017</t>
  </si>
  <si>
    <t>06. July 2017</t>
  </si>
  <si>
    <t>05. July 2017</t>
  </si>
  <si>
    <t>04. July 2017</t>
  </si>
  <si>
    <t>03. July 2017</t>
  </si>
  <si>
    <t>30. June 2017</t>
  </si>
  <si>
    <t>29. June 2017</t>
  </si>
  <si>
    <t>28. June 2017</t>
  </si>
  <si>
    <t>27. June 2017</t>
  </si>
  <si>
    <t>26. June 2017</t>
  </si>
  <si>
    <t>23. June 2017</t>
  </si>
  <si>
    <t>22. June 2017</t>
  </si>
  <si>
    <t>21. June 2017</t>
  </si>
  <si>
    <t>20. June 2017</t>
  </si>
  <si>
    <t>19. June 2017</t>
  </si>
  <si>
    <t>16. June 2017</t>
  </si>
  <si>
    <t>15. June 2017</t>
  </si>
  <si>
    <t>14. June 2017</t>
  </si>
  <si>
    <t>13. June 2017</t>
  </si>
  <si>
    <t>12. June 2017</t>
  </si>
  <si>
    <t>09. June 2017</t>
  </si>
  <si>
    <t>08. June 2017</t>
  </si>
  <si>
    <t>07. June 2017</t>
  </si>
  <si>
    <t>06. June 2017</t>
  </si>
  <si>
    <t>05. June 2017</t>
  </si>
  <si>
    <t>02. June 2017</t>
  </si>
  <si>
    <t>01. June 2017</t>
  </si>
  <si>
    <t>31. May 2017</t>
  </si>
  <si>
    <t>30. May 2017</t>
  </si>
  <si>
    <t>26. May 2017</t>
  </si>
  <si>
    <t>24. May 2017</t>
  </si>
  <si>
    <t>23. May 2017</t>
  </si>
  <si>
    <t>22. May 2017</t>
  </si>
  <si>
    <t>19. May 2017</t>
  </si>
  <si>
    <t>18. May 2017</t>
  </si>
  <si>
    <t>17. May 2017</t>
  </si>
  <si>
    <t>16. May 2017</t>
  </si>
  <si>
    <t>15. May 2017</t>
  </si>
  <si>
    <t>12. May 2017</t>
  </si>
  <si>
    <t>11. May 2017</t>
  </si>
  <si>
    <t>10. May 2017</t>
  </si>
  <si>
    <t>09. May 2017</t>
  </si>
  <si>
    <t>08. May 2017</t>
  </si>
  <si>
    <t>05. May 2017</t>
  </si>
  <si>
    <t>04. May 2017</t>
  </si>
  <si>
    <t>03. May 2017</t>
  </si>
  <si>
    <t>02. May 2017</t>
  </si>
  <si>
    <t>28. April 2017</t>
  </si>
  <si>
    <t>27. April 2017</t>
  </si>
  <si>
    <t>26. April 2017</t>
  </si>
  <si>
    <t>25. April 2017</t>
  </si>
  <si>
    <t>24. April 2017</t>
  </si>
  <si>
    <t>21. April 2017</t>
  </si>
  <si>
    <t>20. April 2017</t>
  </si>
  <si>
    <t>19. April 2017</t>
  </si>
  <si>
    <t>18. April 2017</t>
  </si>
  <si>
    <t>13. April 2017</t>
  </si>
  <si>
    <t>12. April 2017</t>
  </si>
  <si>
    <t>11. April 2017</t>
  </si>
  <si>
    <t>10. April 2017</t>
  </si>
  <si>
    <t>07. April 2017</t>
  </si>
  <si>
    <t>06. April 2017</t>
  </si>
  <si>
    <t>05. April 2017</t>
  </si>
  <si>
    <t>04. April 2017</t>
  </si>
  <si>
    <t>03. April 2017</t>
  </si>
  <si>
    <t>31. March 2017</t>
  </si>
  <si>
    <t>30. March 2017</t>
  </si>
  <si>
    <t>29. March 2017</t>
  </si>
  <si>
    <t>28. March 2017</t>
  </si>
  <si>
    <t>27. March 2017</t>
  </si>
  <si>
    <t>24. March 2017</t>
  </si>
  <si>
    <t>23. March 2017</t>
  </si>
  <si>
    <t>22. March 2017</t>
  </si>
  <si>
    <t>21. March 2017</t>
  </si>
  <si>
    <t>20. March 2017</t>
  </si>
  <si>
    <t>17. March 2017</t>
  </si>
  <si>
    <t>16. March 2017</t>
  </si>
  <si>
    <t>15. March 2017</t>
  </si>
  <si>
    <t>14. March 2017</t>
  </si>
  <si>
    <t>13. March 2017</t>
  </si>
  <si>
    <t>10. March 2017</t>
  </si>
  <si>
    <t>09. March 2017</t>
  </si>
  <si>
    <t>08. March 2017</t>
  </si>
  <si>
    <t>07. March 2017</t>
  </si>
  <si>
    <t>06. March 2017</t>
  </si>
  <si>
    <t>03. March 2017</t>
  </si>
  <si>
    <t>02. March 2017</t>
  </si>
  <si>
    <t>01. March 2017</t>
  </si>
  <si>
    <t>28. February 2017</t>
  </si>
  <si>
    <t>27. February 2017</t>
  </si>
  <si>
    <t>24. February 2017</t>
  </si>
  <si>
    <t>23. February 2017</t>
  </si>
  <si>
    <t>22. February 2017</t>
  </si>
  <si>
    <t>21. February 2017</t>
  </si>
  <si>
    <t>20. February 2017</t>
  </si>
  <si>
    <t>17. February 2017</t>
  </si>
  <si>
    <t>16. February 2017</t>
  </si>
  <si>
    <t>15. February 2017</t>
  </si>
  <si>
    <t>14. February 2017</t>
  </si>
  <si>
    <t>13. February 2017</t>
  </si>
  <si>
    <t>10. February 2017</t>
  </si>
  <si>
    <t>09. February 2017</t>
  </si>
  <si>
    <t>08. February 2017</t>
  </si>
  <si>
    <t>07. February 2017</t>
  </si>
  <si>
    <t>06. February 2017</t>
  </si>
  <si>
    <t>03. February 2017</t>
  </si>
  <si>
    <t>02. February 2017</t>
  </si>
  <si>
    <t>01. February 2017</t>
  </si>
  <si>
    <t>31. January 2017</t>
  </si>
  <si>
    <t>30. January 2017</t>
  </si>
  <si>
    <t>27. January 2017</t>
  </si>
  <si>
    <t>26. January 2017</t>
  </si>
  <si>
    <t>25. January 2017</t>
  </si>
  <si>
    <t>24. January 2017</t>
  </si>
  <si>
    <t>23. January 2017</t>
  </si>
  <si>
    <t>20. January 2017</t>
  </si>
  <si>
    <t>19. January 2017</t>
  </si>
  <si>
    <t>18. January 2017</t>
  </si>
  <si>
    <t>17. January 2017</t>
  </si>
  <si>
    <t>16. January 2017</t>
  </si>
  <si>
    <t>13. January 2017</t>
  </si>
  <si>
    <t>12. January 2017</t>
  </si>
  <si>
    <t>11. January 2017</t>
  </si>
  <si>
    <t>10. January 2017</t>
  </si>
  <si>
    <t>09. January 2017</t>
  </si>
  <si>
    <t>06. January 2017</t>
  </si>
  <si>
    <t>05. January 2017</t>
  </si>
  <si>
    <t>04. January 2017</t>
  </si>
  <si>
    <t>03. January 2017</t>
  </si>
  <si>
    <t>30. December 2016</t>
  </si>
  <si>
    <t>29. December 2016</t>
  </si>
  <si>
    <t>28. December 2016</t>
  </si>
  <si>
    <t>23. December 2016</t>
  </si>
  <si>
    <t>22. December 2016</t>
  </si>
  <si>
    <t>21. December 2016</t>
  </si>
  <si>
    <t>20. December 2016</t>
  </si>
  <si>
    <t>19. December 2016</t>
  </si>
  <si>
    <t>16. December 2016</t>
  </si>
  <si>
    <t>15. December 2016</t>
  </si>
  <si>
    <t>14. December 2016</t>
  </si>
  <si>
    <t>13. December 2016</t>
  </si>
  <si>
    <t>12. December 2016</t>
  </si>
  <si>
    <t>09. December 2016</t>
  </si>
  <si>
    <t>08. December 2016</t>
  </si>
  <si>
    <t>07. December 2016</t>
  </si>
  <si>
    <t>06. December 2016</t>
  </si>
  <si>
    <t>05. December 2016</t>
  </si>
  <si>
    <t>02. December 2016</t>
  </si>
  <si>
    <t>01. December 2016</t>
  </si>
  <si>
    <t>30. November 2016</t>
  </si>
  <si>
    <t>29. November 2016</t>
  </si>
  <si>
    <t>28. November 2016</t>
  </si>
  <si>
    <t>25. November 2016</t>
  </si>
  <si>
    <t>24. November 2016</t>
  </si>
  <si>
    <t>23. November 2016</t>
  </si>
  <si>
    <t>22. November 2016</t>
  </si>
  <si>
    <t>21. November 2016</t>
  </si>
  <si>
    <t>18. November 2016</t>
  </si>
  <si>
    <t>17. November 2016</t>
  </si>
  <si>
    <t>16. November 2016</t>
  </si>
  <si>
    <t>15. November 2016</t>
  </si>
  <si>
    <t>14. November 2016</t>
  </si>
  <si>
    <t>11. November 2016</t>
  </si>
  <si>
    <t>10. November 2016</t>
  </si>
  <si>
    <t>09. November 2016</t>
  </si>
  <si>
    <t>08. November 2016</t>
  </si>
  <si>
    <t>07. November 2016</t>
  </si>
  <si>
    <t>04. November 2016</t>
  </si>
  <si>
    <t>03. November 2016</t>
  </si>
  <si>
    <t>02. November 2016</t>
  </si>
  <si>
    <t>01. November 2016</t>
  </si>
  <si>
    <t>31. October 2016</t>
  </si>
  <si>
    <t>28. October 2016</t>
  </si>
  <si>
    <t>27. October 2016</t>
  </si>
  <si>
    <t>26. October 2016</t>
  </si>
  <si>
    <t>25. October 2016</t>
  </si>
  <si>
    <t>24. October 2016</t>
  </si>
  <si>
    <t>21. October 2016</t>
  </si>
  <si>
    <t>20. October 2016</t>
  </si>
  <si>
    <t>19. October 2016</t>
  </si>
  <si>
    <t>18. October 2016</t>
  </si>
  <si>
    <t>17. October 2016</t>
  </si>
  <si>
    <t>14. October 2016</t>
  </si>
  <si>
    <t>13. October 2016</t>
  </si>
  <si>
    <t>12. October 2016</t>
  </si>
  <si>
    <t>11. October 2016</t>
  </si>
  <si>
    <t>10. October 2016</t>
  </si>
  <si>
    <t>07. October 2016</t>
  </si>
  <si>
    <t>06. October 2016</t>
  </si>
  <si>
    <t>05. October 2016</t>
  </si>
  <si>
    <t>04. October 2016</t>
  </si>
  <si>
    <t>03. October 2016</t>
  </si>
  <si>
    <t>30. September 2016</t>
  </si>
  <si>
    <t>29. September 2016</t>
  </si>
  <si>
    <t>28. September 2016</t>
  </si>
  <si>
    <t>27. September 2016</t>
  </si>
  <si>
    <t>26. September 2016</t>
  </si>
  <si>
    <t>23. September 2016</t>
  </si>
  <si>
    <t>22. September 2016</t>
  </si>
  <si>
    <t>21. September 2016</t>
  </si>
  <si>
    <t>20. September 2016</t>
  </si>
  <si>
    <t>19. September 2016</t>
  </si>
  <si>
    <t>16. September 2016</t>
  </si>
  <si>
    <t>15. September 2016</t>
  </si>
  <si>
    <t>14. September 2016</t>
  </si>
  <si>
    <t>13. September 2016</t>
  </si>
  <si>
    <t>12. September 2016</t>
  </si>
  <si>
    <t>09. September 2016</t>
  </si>
  <si>
    <t>08. September 2016</t>
  </si>
  <si>
    <t>07. September 2016</t>
  </si>
  <si>
    <t>06. September 2016</t>
  </si>
  <si>
    <t>05. September 2016</t>
  </si>
  <si>
    <t>02. September 2016</t>
  </si>
  <si>
    <t>01. September 2016</t>
  </si>
  <si>
    <t>31. August 2016</t>
  </si>
  <si>
    <t>30. August 2016</t>
  </si>
  <si>
    <t>26. August 2016</t>
  </si>
  <si>
    <t>25. August 2016</t>
  </si>
  <si>
    <t>24. August 2016</t>
  </si>
  <si>
    <t>23. August 2016</t>
  </si>
  <si>
    <t>22. August 2016</t>
  </si>
  <si>
    <t>19. August 2016</t>
  </si>
  <si>
    <t>18. August 2016</t>
  </si>
  <si>
    <t>17. August 2016</t>
  </si>
  <si>
    <t>16. August 2016</t>
  </si>
  <si>
    <t>15. August 2016</t>
  </si>
  <si>
    <t>12. August 2016</t>
  </si>
  <si>
    <t>11. August 2016</t>
  </si>
  <si>
    <t>10. August 2016</t>
  </si>
  <si>
    <t>09. August 2016</t>
  </si>
  <si>
    <t>08. August 2016</t>
  </si>
  <si>
    <t>05. August 2016</t>
  </si>
  <si>
    <t>04. August 2016</t>
  </si>
  <si>
    <t>03. August 2016</t>
  </si>
  <si>
    <t>02. August 2016</t>
  </si>
  <si>
    <t>01. August 2016</t>
  </si>
  <si>
    <t>29. July 2016</t>
  </si>
  <si>
    <t>28. July 2016</t>
  </si>
  <si>
    <t>27. July 2016</t>
  </si>
  <si>
    <t>26. July 2016</t>
  </si>
  <si>
    <t>25. July 2016</t>
  </si>
  <si>
    <t>22. July 2016</t>
  </si>
  <si>
    <t>21. July 2016</t>
  </si>
  <si>
    <t>20. July 2016</t>
  </si>
  <si>
    <t>19. July 2016</t>
  </si>
  <si>
    <t>18. July 2016</t>
  </si>
  <si>
    <t>15. July 2016</t>
  </si>
  <si>
    <t>14. July 2016</t>
  </si>
  <si>
    <t>13. July 2016</t>
  </si>
  <si>
    <t>12. July 2016</t>
  </si>
  <si>
    <t>11. July 2016</t>
  </si>
  <si>
    <t>08. July 2016</t>
  </si>
  <si>
    <t>07. July 2016</t>
  </si>
  <si>
    <t>06. July 2016</t>
  </si>
  <si>
    <t>05. July 2016</t>
  </si>
  <si>
    <t>04. July 2016</t>
  </si>
  <si>
    <t>01. July 2016</t>
  </si>
  <si>
    <t>30. June 2016</t>
  </si>
  <si>
    <t>29. June 2016</t>
  </si>
  <si>
    <t>28. June 2016</t>
  </si>
  <si>
    <t>27. June 2016</t>
  </si>
  <si>
    <t>24. June 2016</t>
  </si>
  <si>
    <t>23. June 2016</t>
  </si>
  <si>
    <t>22. June 2016</t>
  </si>
  <si>
    <t>21. June 2016</t>
  </si>
  <si>
    <t>20. June 2016</t>
  </si>
  <si>
    <t>17. June 2016</t>
  </si>
  <si>
    <t>16. June 2016</t>
  </si>
  <si>
    <t>15. June 2016</t>
  </si>
  <si>
    <t>14. June 2016</t>
  </si>
  <si>
    <t>13. June 2016</t>
  </si>
  <si>
    <t>10. June 2016</t>
  </si>
  <si>
    <t>09. June 2016</t>
  </si>
  <si>
    <t>08. June 2016</t>
  </si>
  <si>
    <t>07. June 2016</t>
  </si>
  <si>
    <t>06. June 2016</t>
  </si>
  <si>
    <t>03. June 2016</t>
  </si>
  <si>
    <t>02. June 2016</t>
  </si>
  <si>
    <t>01. June 2016</t>
  </si>
  <si>
    <t>31. May 2016</t>
  </si>
  <si>
    <t>27. May 2016</t>
  </si>
  <si>
    <t>26. May 2016</t>
  </si>
  <si>
    <t>25. May 2016</t>
  </si>
  <si>
    <t>24. May 2016</t>
  </si>
  <si>
    <t>23. May 2016</t>
  </si>
  <si>
    <t>20. May 2016</t>
  </si>
  <si>
    <t>19. May 2016</t>
  </si>
  <si>
    <t>18. May 2016</t>
  </si>
  <si>
    <t>17. May 2016</t>
  </si>
  <si>
    <t>16. May 2016</t>
  </si>
  <si>
    <t>13. May 2016</t>
  </si>
  <si>
    <t>12. May 2016</t>
  </si>
  <si>
    <t>11. May 2016</t>
  </si>
  <si>
    <t>10. May 2016</t>
  </si>
  <si>
    <t>09. May 2016</t>
  </si>
  <si>
    <t>06. May 2016</t>
  </si>
  <si>
    <t>05. May 2016</t>
  </si>
  <si>
    <t>04. May 2016</t>
  </si>
  <si>
    <t>03. May 2016</t>
  </si>
  <si>
    <t>29. April 2016</t>
  </si>
  <si>
    <t>28. April 2016</t>
  </si>
  <si>
    <t>27. April 2016</t>
  </si>
  <si>
    <t>26. April 2016</t>
  </si>
  <si>
    <t>25. April 2016</t>
  </si>
  <si>
    <t>22. April 2016</t>
  </si>
  <si>
    <t>21. April 2016</t>
  </si>
  <si>
    <t>20. April 2016</t>
  </si>
  <si>
    <t>19. April 2016</t>
  </si>
  <si>
    <t>18. April 2016</t>
  </si>
  <si>
    <t>15. April 2016</t>
  </si>
  <si>
    <t>14. April 2016</t>
  </si>
  <si>
    <t>13. April 2016</t>
  </si>
  <si>
    <t>12. April 2016</t>
  </si>
  <si>
    <t>11. April 2016</t>
  </si>
  <si>
    <t>08. April 2016</t>
  </si>
  <si>
    <t>07. April 2016</t>
  </si>
  <si>
    <t>06. April 2016</t>
  </si>
  <si>
    <t>05. April 2016</t>
  </si>
  <si>
    <t>04. April 2016</t>
  </si>
  <si>
    <t>01. April 2016</t>
  </si>
  <si>
    <t>31. March 2016</t>
  </si>
  <si>
    <t>30. March 2016</t>
  </si>
  <si>
    <t>29. March 2016</t>
  </si>
  <si>
    <t>24. March 2016</t>
  </si>
  <si>
    <t>23. March 2016</t>
  </si>
  <si>
    <t>22. March 2016</t>
  </si>
  <si>
    <t>21. March 2016</t>
  </si>
  <si>
    <t>18. March 2016</t>
  </si>
  <si>
    <t>17. March 2016</t>
  </si>
  <si>
    <t>16. March 2016</t>
  </si>
  <si>
    <t>15. March 2016</t>
  </si>
  <si>
    <t>14. March 2016</t>
  </si>
  <si>
    <t>11. March 2016</t>
  </si>
  <si>
    <t>10. March 2016</t>
  </si>
  <si>
    <t>09. March 2016</t>
  </si>
  <si>
    <t>08. March 2016</t>
  </si>
  <si>
    <t>07. March 2016</t>
  </si>
  <si>
    <t>04. March 2016</t>
  </si>
  <si>
    <t>03. March 2016</t>
  </si>
  <si>
    <t>02. March 2016</t>
  </si>
  <si>
    <t>01. March 2016</t>
  </si>
  <si>
    <t>29. February 2016</t>
  </si>
  <si>
    <t>26. February 2016</t>
  </si>
  <si>
    <t>25. February 2016</t>
  </si>
  <si>
    <t>24. February 2016</t>
  </si>
  <si>
    <t>23. February 2016</t>
  </si>
  <si>
    <t>22. February 2016</t>
  </si>
  <si>
    <t>19. February 2016</t>
  </si>
  <si>
    <t>18. February 2016</t>
  </si>
  <si>
    <t>17. February 2016</t>
  </si>
  <si>
    <t>16. February 2016</t>
  </si>
  <si>
    <t>15. February 2016</t>
  </si>
  <si>
    <t>12. February 2016</t>
  </si>
  <si>
    <t>11. February 2016</t>
  </si>
  <si>
    <t>10. February 2016</t>
  </si>
  <si>
    <t>09. February 2016</t>
  </si>
  <si>
    <t>08. February 2016</t>
  </si>
  <si>
    <t>05. February 2016</t>
  </si>
  <si>
    <t>04. February 2016</t>
  </si>
  <si>
    <t>03. February 2016</t>
  </si>
  <si>
    <t>02. February 2016</t>
  </si>
  <si>
    <t>01. February 2016</t>
  </si>
  <si>
    <t>29. January 2016</t>
  </si>
  <si>
    <t>28. January 2016</t>
  </si>
  <si>
    <t>27. January 2016</t>
  </si>
  <si>
    <t>26. January 2016</t>
  </si>
  <si>
    <t>25. January 2016</t>
  </si>
  <si>
    <t>22. January 2016</t>
  </si>
  <si>
    <t>21. January 2016</t>
  </si>
  <si>
    <t>20. January 2016</t>
  </si>
  <si>
    <t>19. January 2016</t>
  </si>
  <si>
    <t>18. January 2016</t>
  </si>
  <si>
    <t>15. January 2016</t>
  </si>
  <si>
    <t>14. January 2016</t>
  </si>
  <si>
    <t>13. January 2016</t>
  </si>
  <si>
    <t>12. January 2016</t>
  </si>
  <si>
    <t>11. January 2016</t>
  </si>
  <si>
    <t>08. January 2016</t>
  </si>
  <si>
    <t>07. January 2016</t>
  </si>
  <si>
    <t>06. January 2016</t>
  </si>
  <si>
    <t>05. January 2016</t>
  </si>
  <si>
    <t>04. January 2016</t>
  </si>
  <si>
    <t>31. December 2015</t>
  </si>
  <si>
    <t>30. December 2015</t>
  </si>
  <si>
    <t>29. December 2015</t>
  </si>
  <si>
    <t>24. December 2015</t>
  </si>
  <si>
    <t>23. December 2015</t>
  </si>
  <si>
    <t>22. December 2015</t>
  </si>
  <si>
    <t>21. December 2015</t>
  </si>
  <si>
    <t>18. December 2015</t>
  </si>
  <si>
    <t>17. December 2015</t>
  </si>
  <si>
    <t>16. December 2015</t>
  </si>
  <si>
    <t>15. December 2015</t>
  </si>
  <si>
    <t>14. December 2015</t>
  </si>
  <si>
    <t>11. December 2015</t>
  </si>
  <si>
    <t>10. December 2015</t>
  </si>
  <si>
    <t>09. December 2015</t>
  </si>
  <si>
    <t>08. December 2015</t>
  </si>
  <si>
    <t>07. December 2015</t>
  </si>
  <si>
    <t>04. December 2015</t>
  </si>
  <si>
    <t>03. December 2015</t>
  </si>
  <si>
    <t>02. December 2015</t>
  </si>
  <si>
    <t>01. December 2015</t>
  </si>
  <si>
    <t>30. November 2015</t>
  </si>
  <si>
    <t>27. November 2015</t>
  </si>
  <si>
    <t>26. November 2015</t>
  </si>
  <si>
    <t>25. November 2015</t>
  </si>
  <si>
    <t>24. November 2015</t>
  </si>
  <si>
    <t>23. November 2015</t>
  </si>
  <si>
    <t>20. November 2015</t>
  </si>
  <si>
    <t>19. November 2015</t>
  </si>
  <si>
    <t>18. November 2015</t>
  </si>
  <si>
    <t>17. November 2015</t>
  </si>
  <si>
    <t>16. November 2015</t>
  </si>
  <si>
    <t>13. November 2015</t>
  </si>
  <si>
    <t>12. November 2015</t>
  </si>
  <si>
    <t>11. November 2015</t>
  </si>
  <si>
    <t>10. November 2015</t>
  </si>
  <si>
    <t>09. November 2015</t>
  </si>
  <si>
    <t>06. November 2015</t>
  </si>
  <si>
    <t>05. November 2015</t>
  </si>
  <si>
    <t>04. November 2015</t>
  </si>
  <si>
    <t>03. November 2015</t>
  </si>
  <si>
    <t>02. November 2015</t>
  </si>
  <si>
    <t>30. October 2015</t>
  </si>
  <si>
    <t>29. October 2015</t>
  </si>
  <si>
    <t>28. October 2015</t>
  </si>
  <si>
    <t>27. October 2015</t>
  </si>
  <si>
    <t>26. October 2015</t>
  </si>
  <si>
    <t>23. October 2015</t>
  </si>
  <si>
    <t>22. October 2015</t>
  </si>
  <si>
    <t>21. October 2015</t>
  </si>
  <si>
    <t>20. October 2015</t>
  </si>
  <si>
    <t>19. October 2015</t>
  </si>
  <si>
    <t>16. October 2015</t>
  </si>
  <si>
    <t>15. October 2015</t>
  </si>
  <si>
    <t>14. October 2015</t>
  </si>
  <si>
    <t>13. October 2015</t>
  </si>
  <si>
    <t>12. October 2015</t>
  </si>
  <si>
    <t>09. October 2015</t>
  </si>
  <si>
    <t>08. October 2015</t>
  </si>
  <si>
    <t>07. October 2015</t>
  </si>
  <si>
    <t>06. October 2015</t>
  </si>
  <si>
    <t>05. October 2015</t>
  </si>
  <si>
    <t>02. October 2015</t>
  </si>
  <si>
    <t>01. October 2015</t>
  </si>
  <si>
    <t>30. September 2015</t>
  </si>
  <si>
    <t>29. September 2015</t>
  </si>
  <si>
    <t>28. September 2015</t>
  </si>
  <si>
    <t>25. September 2015</t>
  </si>
  <si>
    <t>24. September 2015</t>
  </si>
  <si>
    <t>23. September 2015</t>
  </si>
  <si>
    <t>22. September 2015</t>
  </si>
  <si>
    <t>21. September 2015</t>
  </si>
  <si>
    <t>18. September 2015</t>
  </si>
  <si>
    <t>17. September 2015</t>
  </si>
  <si>
    <t>16. September 2015</t>
  </si>
  <si>
    <t>15. September 2015</t>
  </si>
  <si>
    <t>14. September 2015</t>
  </si>
  <si>
    <t>11. September 2015</t>
  </si>
  <si>
    <t>10. September 2015</t>
  </si>
  <si>
    <t>09. September 2015</t>
  </si>
  <si>
    <t>08. September 2015</t>
  </si>
  <si>
    <t>07. September 2015</t>
  </si>
  <si>
    <t>04. September 2015</t>
  </si>
  <si>
    <t>03. September 2015</t>
  </si>
  <si>
    <t>02. September 2015</t>
  </si>
  <si>
    <t>01. September 2015</t>
  </si>
  <si>
    <t>28. August 2015</t>
  </si>
  <si>
    <t>27. August 2015</t>
  </si>
  <si>
    <t>26. August 2015</t>
  </si>
  <si>
    <t>25. August 2015</t>
  </si>
  <si>
    <t>24. August 2015</t>
  </si>
  <si>
    <t>21. August 2015</t>
  </si>
  <si>
    <t>20. August 2015</t>
  </si>
  <si>
    <t>19. August 2015</t>
  </si>
  <si>
    <t>18. August 2015</t>
  </si>
  <si>
    <t>17. August 2015</t>
  </si>
  <si>
    <t>14. August 2015</t>
  </si>
  <si>
    <t>13. August 2015</t>
  </si>
  <si>
    <t>12. August 2015</t>
  </si>
  <si>
    <t>11. August 2015</t>
  </si>
  <si>
    <t>10. August 2015</t>
  </si>
  <si>
    <t>07. August 2015</t>
  </si>
  <si>
    <t>06. August 2015</t>
  </si>
  <si>
    <t>05. August 2015</t>
  </si>
  <si>
    <t>04. August 2015</t>
  </si>
  <si>
    <t>03. August 2015</t>
  </si>
  <si>
    <t>31. July 2015</t>
  </si>
  <si>
    <t>30. July 2015</t>
  </si>
  <si>
    <t>29. July 2015</t>
  </si>
  <si>
    <t>28. July 2015</t>
  </si>
  <si>
    <t>27. July 2015</t>
  </si>
  <si>
    <t>24. July 2015</t>
  </si>
  <si>
    <t>23. July 2015</t>
  </si>
  <si>
    <t>22. July 2015</t>
  </si>
  <si>
    <t>21. July 2015</t>
  </si>
  <si>
    <t>20. July 2015</t>
  </si>
  <si>
    <t>17. July 2015</t>
  </si>
  <si>
    <t>16. July 2015</t>
  </si>
  <si>
    <t>15. July 2015</t>
  </si>
  <si>
    <t>14. July 2015</t>
  </si>
  <si>
    <t>13. July 2015</t>
  </si>
  <si>
    <t>10. July 2015</t>
  </si>
  <si>
    <t>09. July 2015</t>
  </si>
  <si>
    <t>08. July 2015</t>
  </si>
  <si>
    <t>07. July 2015</t>
  </si>
  <si>
    <t>06. July 2015</t>
  </si>
  <si>
    <t>03. July 2015</t>
  </si>
  <si>
    <t>02. July 2015</t>
  </si>
  <si>
    <t>01. July 2015</t>
  </si>
  <si>
    <t>30. June 2015</t>
  </si>
  <si>
    <t>29. June 2015</t>
  </si>
  <si>
    <t>26. June 2015</t>
  </si>
  <si>
    <t>25. June 2015</t>
  </si>
  <si>
    <t>24. June 2015</t>
  </si>
  <si>
    <t>23. June 2015</t>
  </si>
  <si>
    <t>22. June 2015</t>
  </si>
  <si>
    <t>19. June 2015</t>
  </si>
  <si>
    <t>18. June 2015</t>
  </si>
  <si>
    <t>17. June 2015</t>
  </si>
  <si>
    <t>16. June 2015</t>
  </si>
  <si>
    <t>15. June 2015</t>
  </si>
  <si>
    <t>12. June 2015</t>
  </si>
  <si>
    <t>11. June 2015</t>
  </si>
  <si>
    <t>10. June 2015</t>
  </si>
  <si>
    <t>09. June 2015</t>
  </si>
  <si>
    <t>08. June 2015</t>
  </si>
  <si>
    <t>05. June 2015</t>
  </si>
  <si>
    <t>04. June 2015</t>
  </si>
  <si>
    <t>03. June 2015</t>
  </si>
  <si>
    <t>02. June 2015</t>
  </si>
  <si>
    <t>01. June 2015</t>
  </si>
  <si>
    <t>29. May 2015</t>
  </si>
  <si>
    <t>28. May 2015</t>
  </si>
  <si>
    <t>27. May 2015</t>
  </si>
  <si>
    <t>26. May 2015</t>
  </si>
  <si>
    <t>22. May 2015</t>
  </si>
  <si>
    <t>21. May 2015</t>
  </si>
  <si>
    <t>20. May 2015</t>
  </si>
  <si>
    <t>19. May 2015</t>
  </si>
  <si>
    <t>18. May 2015</t>
  </si>
  <si>
    <t>15. May 2015</t>
  </si>
  <si>
    <t>14. May 2015</t>
  </si>
  <si>
    <t>13. May 2015</t>
  </si>
  <si>
    <t>12. May 2015</t>
  </si>
  <si>
    <t>11. May 2015</t>
  </si>
  <si>
    <t>08. May 2015</t>
  </si>
  <si>
    <t>07. May 2015</t>
  </si>
  <si>
    <t>06. May 2015</t>
  </si>
  <si>
    <t>05. May 2015</t>
  </si>
  <si>
    <t>01. May 2015</t>
  </si>
  <si>
    <t>30. April 2015</t>
  </si>
  <si>
    <t>29. April 2015</t>
  </si>
  <si>
    <t>28. April 2015</t>
  </si>
  <si>
    <t>27. April 2015</t>
  </si>
  <si>
    <t>24. April 2015</t>
  </si>
  <si>
    <t>23. April 2015</t>
  </si>
  <si>
    <t>22. April 2015</t>
  </si>
  <si>
    <t>21. April 2015</t>
  </si>
  <si>
    <t>20. April 2015</t>
  </si>
  <si>
    <t>17. April 2015</t>
  </si>
  <si>
    <t>16. April 2015</t>
  </si>
  <si>
    <t>15. April 2015</t>
  </si>
  <si>
    <t>14. April 2015</t>
  </si>
  <si>
    <t>13. April 2015</t>
  </si>
  <si>
    <t>10. April 2015</t>
  </si>
  <si>
    <t>09. April 2015</t>
  </si>
  <si>
    <t>08. April 2015</t>
  </si>
  <si>
    <t>07. April 2015</t>
  </si>
  <si>
    <t>02. April 2015</t>
  </si>
  <si>
    <t>01. April 2015</t>
  </si>
  <si>
    <t>31. March 2015</t>
  </si>
  <si>
    <t>30. March 2015</t>
  </si>
  <si>
    <t>27. March 2015</t>
  </si>
  <si>
    <t>26. March 2015</t>
  </si>
  <si>
    <t>25. March 2015</t>
  </si>
  <si>
    <t>24. March 2015</t>
  </si>
  <si>
    <t>23. March 2015</t>
  </si>
  <si>
    <t>20. March 2015</t>
  </si>
  <si>
    <t>19. March 2015</t>
  </si>
  <si>
    <t>18. March 2015</t>
  </si>
  <si>
    <t>17. March 2015</t>
  </si>
  <si>
    <t>16. March 2015</t>
  </si>
  <si>
    <t>13. March 2015</t>
  </si>
  <si>
    <t>12. March 2015</t>
  </si>
  <si>
    <t>11. March 2015</t>
  </si>
  <si>
    <t>10. March 2015</t>
  </si>
  <si>
    <t>09. March 2015</t>
  </si>
  <si>
    <t>06. March 2015</t>
  </si>
  <si>
    <t>05. March 2015</t>
  </si>
  <si>
    <t>04. March 2015</t>
  </si>
  <si>
    <t>03. March 2015</t>
  </si>
  <si>
    <t>02. March 2015</t>
  </si>
  <si>
    <t>27. February 2015</t>
  </si>
  <si>
    <t>26. February 2015</t>
  </si>
  <si>
    <t>25. February 2015</t>
  </si>
  <si>
    <t>24. February 2015</t>
  </si>
  <si>
    <t>23. February 2015</t>
  </si>
  <si>
    <t>20. February 2015</t>
  </si>
  <si>
    <t>19. February 2015</t>
  </si>
  <si>
    <t>18. February 2015</t>
  </si>
  <si>
    <t>17. February 2015</t>
  </si>
  <si>
    <t>16. February 2015</t>
  </si>
  <si>
    <t>13. February 2015</t>
  </si>
  <si>
    <t>12. February 2015</t>
  </si>
  <si>
    <t>11. February 2015</t>
  </si>
  <si>
    <t>10. February 2015</t>
  </si>
  <si>
    <t>09. February 2015</t>
  </si>
  <si>
    <t>06. February 2015</t>
  </si>
  <si>
    <t>05. February 2015</t>
  </si>
  <si>
    <t>04. February 2015</t>
  </si>
  <si>
    <t>03. February 2015</t>
  </si>
  <si>
    <t>02. February 2015</t>
  </si>
  <si>
    <t>30. January 2015</t>
  </si>
  <si>
    <t>29. January 2015</t>
  </si>
  <si>
    <t>28. January 2015</t>
  </si>
  <si>
    <t>27. January 2015</t>
  </si>
  <si>
    <t>26. January 2015</t>
  </si>
  <si>
    <t>23. January 2015</t>
  </si>
  <si>
    <t>22. January 2015</t>
  </si>
  <si>
    <t>21. January 2015</t>
  </si>
  <si>
    <t>20. January 2015</t>
  </si>
  <si>
    <t>19. January 2015</t>
  </si>
  <si>
    <t>16. January 2015</t>
  </si>
  <si>
    <t>15. January 2015</t>
  </si>
  <si>
    <t>14. January 2015</t>
  </si>
  <si>
    <t>13. January 2015</t>
  </si>
  <si>
    <t>12. January 2015</t>
  </si>
  <si>
    <t>09. January 2015</t>
  </si>
  <si>
    <t>08. January 2015</t>
  </si>
  <si>
    <t>07. January 2015</t>
  </si>
  <si>
    <t>06. January 2015</t>
  </si>
  <si>
    <t>05. January 2015</t>
  </si>
  <si>
    <t>02. January 2015</t>
  </si>
  <si>
    <t>31. December 2014</t>
  </si>
  <si>
    <t>30. December 2014</t>
  </si>
  <si>
    <t>29. December 2014</t>
  </si>
  <si>
    <t>24. December 2014</t>
  </si>
  <si>
    <t>23. December 2014</t>
  </si>
  <si>
    <t>22. December 2014</t>
  </si>
  <si>
    <t>19. December 2014</t>
  </si>
  <si>
    <t>18. December 2014</t>
  </si>
  <si>
    <t>17. December 2014</t>
  </si>
  <si>
    <t>16. December 2014</t>
  </si>
  <si>
    <t>15. December 2014</t>
  </si>
  <si>
    <t>12. December 2014</t>
  </si>
  <si>
    <t>11. December 2014</t>
  </si>
  <si>
    <t>10. December 2014</t>
  </si>
  <si>
    <t>09. December 2014</t>
  </si>
  <si>
    <t>08. December 2014</t>
  </si>
  <si>
    <t>05. December 2014</t>
  </si>
  <si>
    <t>04. December 2014</t>
  </si>
  <si>
    <t>03. December 2014</t>
  </si>
  <si>
    <t>02. December 2014</t>
  </si>
  <si>
    <t>01. December 2014</t>
  </si>
  <si>
    <t>28. November 2014</t>
  </si>
  <si>
    <t>27. November 2014</t>
  </si>
  <si>
    <t>26. November 2014</t>
  </si>
  <si>
    <t>25. November 2014</t>
  </si>
  <si>
    <t>24. November 2014</t>
  </si>
  <si>
    <t>21. November 2014</t>
  </si>
  <si>
    <t>20. November 2014</t>
  </si>
  <si>
    <t>19. November 2014</t>
  </si>
  <si>
    <t>18. November 2014</t>
  </si>
  <si>
    <t>17. November 2014</t>
  </si>
  <si>
    <t>14. November 2014</t>
  </si>
  <si>
    <t>13. November 2014</t>
  </si>
  <si>
    <t>12. November 2014</t>
  </si>
  <si>
    <t>11. November 2014</t>
  </si>
  <si>
    <t>10. November 2014</t>
  </si>
  <si>
    <t>07. November 2014</t>
  </si>
  <si>
    <t>06. November 2014</t>
  </si>
  <si>
    <t>05. November 2014</t>
  </si>
  <si>
    <t>04. November 2014</t>
  </si>
  <si>
    <t>03. November 2014</t>
  </si>
  <si>
    <t>31. October 2014</t>
  </si>
  <si>
    <t>30. October 2014</t>
  </si>
  <si>
    <t>29. October 2014</t>
  </si>
  <si>
    <t>28. October 2014</t>
  </si>
  <si>
    <t>27. October 2014</t>
  </si>
  <si>
    <t>24. October 2014</t>
  </si>
  <si>
    <t>23. October 2014</t>
  </si>
  <si>
    <t>22. October 2014</t>
  </si>
  <si>
    <t>21. October 2014</t>
  </si>
  <si>
    <t>20. October 2014</t>
  </si>
  <si>
    <t>17. October 2014</t>
  </si>
  <si>
    <t>16. October 2014</t>
  </si>
  <si>
    <t>15. October 2014</t>
  </si>
  <si>
    <t>14. October 2014</t>
  </si>
  <si>
    <t>13. October 2014</t>
  </si>
  <si>
    <t>10. October 2014</t>
  </si>
  <si>
    <t>09. October 2014</t>
  </si>
  <si>
    <t>08. October 2014</t>
  </si>
  <si>
    <t>07. October 2014</t>
  </si>
  <si>
    <t>06. October 2014</t>
  </si>
  <si>
    <t>03. October 2014</t>
  </si>
  <si>
    <t>02. October 2014</t>
  </si>
  <si>
    <t>01. October 2014</t>
  </si>
  <si>
    <t>30. September 2014</t>
  </si>
  <si>
    <t>29. September 2014</t>
  </si>
  <si>
    <t>26. September 2014</t>
  </si>
  <si>
    <t>25. September 2014</t>
  </si>
  <si>
    <t>24. September 2014</t>
  </si>
  <si>
    <t>23. September 2014</t>
  </si>
  <si>
    <t>22. September 2014</t>
  </si>
  <si>
    <t>19. September 2014</t>
  </si>
  <si>
    <t>18. September 2014</t>
  </si>
  <si>
    <t>17. September 2014</t>
  </si>
  <si>
    <t>16. September 2014</t>
  </si>
  <si>
    <t>15. September 2014</t>
  </si>
  <si>
    <t>12. September 2014</t>
  </si>
  <si>
    <t>11. September 2014</t>
  </si>
  <si>
    <t>10. September 2014</t>
  </si>
  <si>
    <t>09. September 2014</t>
  </si>
  <si>
    <t>08. September 2014</t>
  </si>
  <si>
    <t>05. September 2014</t>
  </si>
  <si>
    <t>04. September 2014</t>
  </si>
  <si>
    <t>03. September 2014</t>
  </si>
  <si>
    <t>02. September 2014</t>
  </si>
  <si>
    <t>01. September 2014</t>
  </si>
  <si>
    <t>29. August 2014</t>
  </si>
  <si>
    <t>28. August 2014</t>
  </si>
  <si>
    <t>27. August 2014</t>
  </si>
  <si>
    <t>26. August 2014</t>
  </si>
  <si>
    <t>22. August 2014</t>
  </si>
  <si>
    <t>21. August 2014</t>
  </si>
  <si>
    <t>20. August 2014</t>
  </si>
  <si>
    <t>19. August 2014</t>
  </si>
  <si>
    <t>18. August 2014</t>
  </si>
  <si>
    <t>15. August 2014</t>
  </si>
  <si>
    <t>14. August 2014</t>
  </si>
  <si>
    <t>13. August 2014</t>
  </si>
  <si>
    <t>12. August 2014</t>
  </si>
  <si>
    <t>11. August 2014</t>
  </si>
  <si>
    <t>08. August 2014</t>
  </si>
  <si>
    <t>07. August 2014</t>
  </si>
  <si>
    <t>06. August 2014</t>
  </si>
  <si>
    <t>05. August 2014</t>
  </si>
  <si>
    <t>04. August 2014</t>
  </si>
  <si>
    <t>01. August 2014</t>
  </si>
  <si>
    <t>31. July 2014</t>
  </si>
  <si>
    <t>30. July 2014</t>
  </si>
  <si>
    <t>29. July 2014</t>
  </si>
  <si>
    <t>28. July 2014</t>
  </si>
  <si>
    <t>25. July 2014</t>
  </si>
  <si>
    <t>24. July 2014</t>
  </si>
  <si>
    <t>23. July 2014</t>
  </si>
  <si>
    <t>22. July 2014</t>
  </si>
  <si>
    <t>21. July 2014</t>
  </si>
  <si>
    <t>18. July 2014</t>
  </si>
  <si>
    <t>17. July 2014</t>
  </si>
  <si>
    <t>16. July 2014</t>
  </si>
  <si>
    <t>15. July 2014</t>
  </si>
  <si>
    <t>14. July 2014</t>
  </si>
  <si>
    <t>11. July 2014</t>
  </si>
  <si>
    <t>10. July 2014</t>
  </si>
  <si>
    <t>09. July 2014</t>
  </si>
  <si>
    <t>08. July 2014</t>
  </si>
  <si>
    <t>07. July 2014</t>
  </si>
  <si>
    <t>04. July 2014</t>
  </si>
  <si>
    <t>03. July 2014</t>
  </si>
  <si>
    <t>02. July 2014</t>
  </si>
  <si>
    <t>01. July 2014</t>
  </si>
  <si>
    <t>30. June 2014</t>
  </si>
  <si>
    <t>27. June 2014</t>
  </si>
  <si>
    <t>26. June 2014</t>
  </si>
  <si>
    <t>25. June 2014</t>
  </si>
  <si>
    <t>24. June 2014</t>
  </si>
  <si>
    <t>23. June 2014</t>
  </si>
  <si>
    <t>20. June 2014</t>
  </si>
  <si>
    <t>19. June 2014</t>
  </si>
  <si>
    <t>18. June 2014</t>
  </si>
  <si>
    <t>17. June 2014</t>
  </si>
  <si>
    <t>16. June 2014</t>
  </si>
  <si>
    <t>13. June 2014</t>
  </si>
  <si>
    <t>12. June 2014</t>
  </si>
  <si>
    <t>11. June 2014</t>
  </si>
  <si>
    <t>10. June 2014</t>
  </si>
  <si>
    <t>09. June 2014</t>
  </si>
  <si>
    <t>06. June 2014</t>
  </si>
  <si>
    <t>05. June 2014</t>
  </si>
  <si>
    <t>04. June 2014</t>
  </si>
  <si>
    <t>03. June 2014</t>
  </si>
  <si>
    <t>02. June 2014</t>
  </si>
  <si>
    <t>30. May 2014</t>
  </si>
  <si>
    <t>29. May 2014</t>
  </si>
  <si>
    <t>28. May 2014</t>
  </si>
  <si>
    <t>27. May 2014</t>
  </si>
  <si>
    <t>23. May 2014</t>
  </si>
  <si>
    <t>22. May 2014</t>
  </si>
  <si>
    <t>21. May 2014</t>
  </si>
  <si>
    <t>20. May 2014</t>
  </si>
  <si>
    <t>19. May 2014</t>
  </si>
  <si>
    <t>16. May 2014</t>
  </si>
  <si>
    <t>15. May 2014</t>
  </si>
  <si>
    <t>14. May 2014</t>
  </si>
  <si>
    <t>13. May 2014</t>
  </si>
  <si>
    <t>12. May 2014</t>
  </si>
  <si>
    <t>09. May 2014</t>
  </si>
  <si>
    <t>08. May 2014</t>
  </si>
  <si>
    <t>07. May 2014</t>
  </si>
  <si>
    <t>06. May 2014</t>
  </si>
  <si>
    <t>02. May 2014</t>
  </si>
  <si>
    <t>01. May 2014</t>
  </si>
  <si>
    <t>30. April 2014</t>
  </si>
  <si>
    <t>29. April 2014</t>
  </si>
  <si>
    <t>28. April 2014</t>
  </si>
  <si>
    <t>25. April 2014</t>
  </si>
  <si>
    <t>24. April 2014</t>
  </si>
  <si>
    <t>23. April 2014</t>
  </si>
  <si>
    <t>22. April 2014</t>
  </si>
  <si>
    <t>17. April 2014</t>
  </si>
  <si>
    <t>16. April 2014</t>
  </si>
  <si>
    <t>15. April 2014</t>
  </si>
  <si>
    <t>14. April 2014</t>
  </si>
  <si>
    <t>11. April 2014</t>
  </si>
  <si>
    <t>10. April 2014</t>
  </si>
  <si>
    <t>09. April 2014</t>
  </si>
  <si>
    <t>08. April 2014</t>
  </si>
  <si>
    <t>07. April 2014</t>
  </si>
  <si>
    <t>04. April 2014</t>
  </si>
  <si>
    <t>03. April 2014</t>
  </si>
  <si>
    <t>02. April 2014</t>
  </si>
  <si>
    <t>01. April 2014</t>
  </si>
  <si>
    <t>31. March 2014</t>
  </si>
  <si>
    <t>28. March 2014</t>
  </si>
  <si>
    <t>27. March 2014</t>
  </si>
  <si>
    <t>26. March 2014</t>
  </si>
  <si>
    <t>25. March 2014</t>
  </si>
  <si>
    <t>24. March 2014</t>
  </si>
  <si>
    <t>21. March 2014</t>
  </si>
  <si>
    <t>20. March 2014</t>
  </si>
  <si>
    <t>19. March 2014</t>
  </si>
  <si>
    <t>18. March 2014</t>
  </si>
  <si>
    <t>17. March 2014</t>
  </si>
  <si>
    <t>14. March 2014</t>
  </si>
  <si>
    <t>13. March 2014</t>
  </si>
  <si>
    <t>12. March 2014</t>
  </si>
  <si>
    <t>11. March 2014</t>
  </si>
  <si>
    <t>10. March 2014</t>
  </si>
  <si>
    <t>07. March 2014</t>
  </si>
  <si>
    <t>06. March 2014</t>
  </si>
  <si>
    <t>05. March 2014</t>
  </si>
  <si>
    <t>04. March 2014</t>
  </si>
  <si>
    <t>03. March 2014</t>
  </si>
  <si>
    <t>28. February 2014</t>
  </si>
  <si>
    <t>27. February 2014</t>
  </si>
  <si>
    <t>26. February 2014</t>
  </si>
  <si>
    <t>25. February 2014</t>
  </si>
  <si>
    <t>24. February 2014</t>
  </si>
  <si>
    <t>21. February 2014</t>
  </si>
  <si>
    <t>20. February 2014</t>
  </si>
  <si>
    <t>19. February 2014</t>
  </si>
  <si>
    <t>18. February 2014</t>
  </si>
  <si>
    <t>17. February 2014</t>
  </si>
  <si>
    <t>14. February 2014</t>
  </si>
  <si>
    <t>13. February 2014</t>
  </si>
  <si>
    <t>12. February 2014</t>
  </si>
  <si>
    <t>11. February 2014</t>
  </si>
  <si>
    <t>10. February 2014</t>
  </si>
  <si>
    <t>07. February 2014</t>
  </si>
  <si>
    <t>06. February 2014</t>
  </si>
  <si>
    <t>05. February 2014</t>
  </si>
  <si>
    <t>04. February 2014</t>
  </si>
  <si>
    <t>03. February 2014</t>
  </si>
  <si>
    <t>31. January 2014</t>
  </si>
  <si>
    <t>30. January 2014</t>
  </si>
  <si>
    <t>29. January 2014</t>
  </si>
  <si>
    <t>28. January 2014</t>
  </si>
  <si>
    <t>27. January 2014</t>
  </si>
  <si>
    <t>24. January 2014</t>
  </si>
  <si>
    <t>23. January 2014</t>
  </si>
  <si>
    <t>22. January 2014</t>
  </si>
  <si>
    <t>21. January 2014</t>
  </si>
  <si>
    <t>20. January 2014</t>
  </si>
  <si>
    <t>17. January 2014</t>
  </si>
  <si>
    <t>16. January 2014</t>
  </si>
  <si>
    <t>15. January 2014</t>
  </si>
  <si>
    <t>14. January 2014</t>
  </si>
  <si>
    <t>13. January 2014</t>
  </si>
  <si>
    <t>10. January 2014</t>
  </si>
  <si>
    <t>09. January 2014</t>
  </si>
  <si>
    <t>08. January 2014</t>
  </si>
  <si>
    <t>07. January 2014</t>
  </si>
  <si>
    <t>06. January 2014</t>
  </si>
  <si>
    <t>03. January 2014</t>
  </si>
  <si>
    <t>02. January 2014</t>
  </si>
  <si>
    <t>30. December 2013</t>
  </si>
  <si>
    <t>27. December 2013</t>
  </si>
  <si>
    <t>24. December 2013</t>
  </si>
  <si>
    <t>23. December 2013</t>
  </si>
  <si>
    <t>20. December 2013</t>
  </si>
  <si>
    <t>19. December 2013</t>
  </si>
  <si>
    <t>18. December 2013</t>
  </si>
  <si>
    <t>17. December 2013</t>
  </si>
  <si>
    <t>16. December 2013</t>
  </si>
  <si>
    <t>13. December 2013</t>
  </si>
  <si>
    <t>12. December 2013</t>
  </si>
  <si>
    <t>11. December 2013</t>
  </si>
  <si>
    <t>10. December 2013</t>
  </si>
  <si>
    <t>09. December 2013</t>
  </si>
  <si>
    <t>06. December 2013</t>
  </si>
  <si>
    <t>05. December 2013</t>
  </si>
  <si>
    <t>04. December 2013</t>
  </si>
  <si>
    <t>03. December 2013</t>
  </si>
  <si>
    <t>02. December 2013</t>
  </si>
  <si>
    <t>29. November 2013</t>
  </si>
  <si>
    <t>28. November 2013</t>
  </si>
  <si>
    <t>27. November 2013</t>
  </si>
  <si>
    <t>26. November 2013</t>
  </si>
  <si>
    <t>25. November 2013</t>
  </si>
  <si>
    <t>22. November 2013</t>
  </si>
  <si>
    <t>21. November 2013</t>
  </si>
  <si>
    <t>20. November 2013</t>
  </si>
  <si>
    <t>19. November 2013</t>
  </si>
  <si>
    <t>18. November 2013</t>
  </si>
  <si>
    <t>15. November 2013</t>
  </si>
  <si>
    <t>14. November 2013</t>
  </si>
  <si>
    <t>13. November 2013</t>
  </si>
  <si>
    <t>12. November 2013</t>
  </si>
  <si>
    <t>11. November 2013</t>
  </si>
  <si>
    <t>08. November 2013</t>
  </si>
  <si>
    <t>07. November 2013</t>
  </si>
  <si>
    <t>06. November 2013</t>
  </si>
  <si>
    <t>05. November 2013</t>
  </si>
  <si>
    <t>04. November 2013</t>
  </si>
  <si>
    <t>01. November 2013</t>
  </si>
  <si>
    <t>31. October 2013</t>
  </si>
  <si>
    <t>30. October 2013</t>
  </si>
  <si>
    <t>29. October 2013</t>
  </si>
  <si>
    <t>28. October 2013</t>
  </si>
  <si>
    <t>25. October 2013</t>
  </si>
  <si>
    <t>24. October 2013</t>
  </si>
  <si>
    <t>23. October 2013</t>
  </si>
  <si>
    <t>22. October 2013</t>
  </si>
  <si>
    <t>21. October 2013</t>
  </si>
  <si>
    <t>18. October 2013</t>
  </si>
  <si>
    <t>17. October 2013</t>
  </si>
  <si>
    <t>16. October 2013</t>
  </si>
  <si>
    <t>15. October 2013</t>
  </si>
  <si>
    <t>14. October 2013</t>
  </si>
  <si>
    <t>11. October 2013</t>
  </si>
  <si>
    <t>10. October 2013</t>
  </si>
  <si>
    <t>09. October 2013</t>
  </si>
  <si>
    <t>08. October 2013</t>
  </si>
  <si>
    <t>07. October 2013</t>
  </si>
  <si>
    <t>04. October 2013</t>
  </si>
  <si>
    <t>03. October 2013</t>
  </si>
  <si>
    <t>02. October 2013</t>
  </si>
  <si>
    <t>01. October 2013</t>
  </si>
  <si>
    <t>30. September 2013</t>
  </si>
  <si>
    <t>27. September 2013</t>
  </si>
  <si>
    <t>26. September 2013</t>
  </si>
  <si>
    <t>25. September 2013</t>
  </si>
  <si>
    <t>24. September 2013</t>
  </si>
  <si>
    <t>23. September 2013</t>
  </si>
  <si>
    <t>20. September 2013</t>
  </si>
  <si>
    <t>19. September 2013</t>
  </si>
  <si>
    <t>18. September 2013</t>
  </si>
  <si>
    <t>17. September 2013</t>
  </si>
  <si>
    <t>16. September 2013</t>
  </si>
  <si>
    <t>13. September 2013</t>
  </si>
  <si>
    <t>12. September 2013</t>
  </si>
  <si>
    <t>11. September 2013</t>
  </si>
  <si>
    <t>10. September 2013</t>
  </si>
  <si>
    <t>09. September 2013</t>
  </si>
  <si>
    <t>06. September 2013</t>
  </si>
  <si>
    <t>05. September 2013</t>
  </si>
  <si>
    <t>04. September 2013</t>
  </si>
  <si>
    <t>03. September 2013</t>
  </si>
  <si>
    <t>02. September 2013</t>
  </si>
  <si>
    <t>30. August 2013</t>
  </si>
  <si>
    <t>29. August 2013</t>
  </si>
  <si>
    <t>28. August 2013</t>
  </si>
  <si>
    <t>27. August 2013</t>
  </si>
  <si>
    <t>23. August 2013</t>
  </si>
  <si>
    <t>22. August 2013</t>
  </si>
  <si>
    <t>21. August 2013</t>
  </si>
  <si>
    <t>20. August 2013</t>
  </si>
  <si>
    <t>19. August 2013</t>
  </si>
  <si>
    <t>16. August 2013</t>
  </si>
  <si>
    <t>15. August 2013</t>
  </si>
  <si>
    <t>14. August 2013</t>
  </si>
  <si>
    <t>13. August 2013</t>
  </si>
  <si>
    <t>12. August 2013</t>
  </si>
  <si>
    <t>09. August 2013</t>
  </si>
  <si>
    <t>08. August 2013</t>
  </si>
  <si>
    <t>07. August 2013</t>
  </si>
  <si>
    <t>06. August 2013</t>
  </si>
  <si>
    <t>05. August 2013</t>
  </si>
  <si>
    <t>02. August 2013</t>
  </si>
  <si>
    <t>01. August 2013</t>
  </si>
  <si>
    <t>31. July 2013</t>
  </si>
  <si>
    <t>30. July 2013</t>
  </si>
  <si>
    <t>29. July 2013</t>
  </si>
  <si>
    <t>26. July 2013</t>
  </si>
  <si>
    <t>25. July 2013</t>
  </si>
  <si>
    <t>24. July 2013</t>
  </si>
  <si>
    <t>23. July 2013</t>
  </si>
  <si>
    <t>22. July 2013</t>
  </si>
  <si>
    <t>19. July 2013</t>
  </si>
  <si>
    <t>18. July 2013</t>
  </si>
  <si>
    <t>17. July 2013</t>
  </si>
  <si>
    <t>16. July 2013</t>
  </si>
  <si>
    <t>15. July 2013</t>
  </si>
  <si>
    <t>12. July 2013</t>
  </si>
  <si>
    <t>11. July 2013</t>
  </si>
  <si>
    <t>10. July 2013</t>
  </si>
  <si>
    <t>09. July 2013</t>
  </si>
  <si>
    <t>08. July 2013</t>
  </si>
  <si>
    <t>05. July 2013</t>
  </si>
  <si>
    <t>04. July 2013</t>
  </si>
  <si>
    <t>03. July 2013</t>
  </si>
  <si>
    <t>02. July 2013</t>
  </si>
  <si>
    <t>01. July 2013</t>
  </si>
  <si>
    <t>28. June 2013</t>
  </si>
  <si>
    <t>27. June 2013</t>
  </si>
  <si>
    <t>26. June 2013</t>
  </si>
  <si>
    <t>25. June 2013</t>
  </si>
  <si>
    <t>24. June 2013</t>
  </si>
  <si>
    <t>21. June 2013</t>
  </si>
  <si>
    <t>20. June 2013</t>
  </si>
  <si>
    <t>19. June 2013</t>
  </si>
  <si>
    <t>18. June 2013</t>
  </si>
  <si>
    <t>17. June 2013</t>
  </si>
  <si>
    <t>14. June 2013</t>
  </si>
  <si>
    <t>13. June 2013</t>
  </si>
  <si>
    <t>12. June 2013</t>
  </si>
  <si>
    <t>11. June 2013</t>
  </si>
  <si>
    <t>10. June 2013</t>
  </si>
  <si>
    <t>07. June 2013</t>
  </si>
  <si>
    <t>06. June 2013</t>
  </si>
  <si>
    <t>05. June 2013</t>
  </si>
  <si>
    <t>04. June 2013</t>
  </si>
  <si>
    <t>03. June 2013</t>
  </si>
  <si>
    <t>31. May 2013</t>
  </si>
  <si>
    <t>30. May 2013</t>
  </si>
  <si>
    <t>29. May 2013</t>
  </si>
  <si>
    <t>28. May 2013</t>
  </si>
  <si>
    <t>24. May 2013</t>
  </si>
  <si>
    <t>23. May 2013</t>
  </si>
  <si>
    <t>22. May 2013</t>
  </si>
  <si>
    <t>21. May 2013</t>
  </si>
  <si>
    <t>20. May 2013</t>
  </si>
  <si>
    <t>17. May 2013</t>
  </si>
  <si>
    <t>16. May 2013</t>
  </si>
  <si>
    <t>15. May 2013</t>
  </si>
  <si>
    <t>14. May 2013</t>
  </si>
  <si>
    <t>13. May 2013</t>
  </si>
  <si>
    <t>10. May 2013</t>
  </si>
  <si>
    <t>09. May 2013</t>
  </si>
  <si>
    <t>08. May 2013</t>
  </si>
  <si>
    <t>07. May 2013</t>
  </si>
  <si>
    <t>03. May 2013</t>
  </si>
  <si>
    <t>02. May 2013</t>
  </si>
  <si>
    <t>01. May 2013</t>
  </si>
  <si>
    <t>30. April 2013</t>
  </si>
  <si>
    <t>29. April 2013</t>
  </si>
  <si>
    <t>26. April 2013</t>
  </si>
  <si>
    <t>25. April 2013</t>
  </si>
  <si>
    <t>24. April 2013</t>
  </si>
  <si>
    <t>23. April 2013</t>
  </si>
  <si>
    <t>22. April 2013</t>
  </si>
  <si>
    <t>19. April 2013</t>
  </si>
  <si>
    <t>18. April 2013</t>
  </si>
  <si>
    <t>17. April 2013</t>
  </si>
  <si>
    <t>16. April 2013</t>
  </si>
  <si>
    <t>15. April 2013</t>
  </si>
  <si>
    <t>12. April 2013</t>
  </si>
  <si>
    <t>11. April 2013</t>
  </si>
  <si>
    <t>10. April 2013</t>
  </si>
  <si>
    <t>09. April 2013</t>
  </si>
  <si>
    <t>08. April 2013</t>
  </si>
  <si>
    <t>05. April 2013</t>
  </si>
  <si>
    <t>04. April 2013</t>
  </si>
  <si>
    <t>03. April 2013</t>
  </si>
  <si>
    <t>02. April 2013</t>
  </si>
  <si>
    <t>28. March 2013</t>
  </si>
  <si>
    <t>27. March 2013</t>
  </si>
  <si>
    <t>26. March 2013</t>
  </si>
  <si>
    <t>25. March 2013</t>
  </si>
  <si>
    <t>22. March 2013</t>
  </si>
  <si>
    <t>21. March 2013</t>
  </si>
  <si>
    <t>20. March 2013</t>
  </si>
  <si>
    <t>19. March 2013</t>
  </si>
  <si>
    <t>18. March 2013</t>
  </si>
  <si>
    <t>15. March 2013</t>
  </si>
  <si>
    <t>14. March 2013</t>
  </si>
  <si>
    <t>13. March 2013</t>
  </si>
  <si>
    <t>12. March 2013</t>
  </si>
  <si>
    <t>11. March 2013</t>
  </si>
  <si>
    <t>08. March 2013</t>
  </si>
  <si>
    <t>07. March 2013</t>
  </si>
  <si>
    <t>06. March 2013</t>
  </si>
  <si>
    <t>05. March 2013</t>
  </si>
  <si>
    <t>04. March 2013</t>
  </si>
  <si>
    <t>01. March 2013</t>
  </si>
  <si>
    <t>28. February 2013</t>
  </si>
  <si>
    <t>27. February 2013</t>
  </si>
  <si>
    <t>26. February 2013</t>
  </si>
  <si>
    <t>25. February 2013</t>
  </si>
  <si>
    <t>22. February 2013</t>
  </si>
  <si>
    <t>21. February 2013</t>
  </si>
  <si>
    <t>20. February 2013</t>
  </si>
  <si>
    <t>19. February 2013</t>
  </si>
  <si>
    <t>18. February 2013</t>
  </si>
  <si>
    <t>15. February 2013</t>
  </si>
  <si>
    <t>14. February 2013</t>
  </si>
  <si>
    <t>13. February 2013</t>
  </si>
  <si>
    <t>12. February 2013</t>
  </si>
  <si>
    <t>11. February 2013</t>
  </si>
  <si>
    <t>08. February 2013</t>
  </si>
  <si>
    <t>07. February 2013</t>
  </si>
  <si>
    <t>06. February 2013</t>
  </si>
  <si>
    <t>05. February 2013</t>
  </si>
  <si>
    <t>04. February 2013</t>
  </si>
  <si>
    <t>01. February 2013</t>
  </si>
  <si>
    <t>31. January 2013</t>
  </si>
  <si>
    <t>30. January 2013</t>
  </si>
  <si>
    <t>29. January 2013</t>
  </si>
  <si>
    <t>28. January 2013</t>
  </si>
  <si>
    <t>25. January 2013</t>
  </si>
  <si>
    <t>24. January 2013</t>
  </si>
  <si>
    <t>23. January 2013</t>
  </si>
  <si>
    <t>22. January 2013</t>
  </si>
  <si>
    <t>21. January 2013</t>
  </si>
  <si>
    <t>18. January 2013</t>
  </si>
  <si>
    <t>17. January 2013</t>
  </si>
  <si>
    <t>16. January 2013</t>
  </si>
  <si>
    <t>15. January 2013</t>
  </si>
  <si>
    <t>14. January 2013</t>
  </si>
  <si>
    <t>11. January 2013</t>
  </si>
  <si>
    <t>10. January 2013</t>
  </si>
  <si>
    <t>09. January 2013</t>
  </si>
  <si>
    <t>08. January 2013</t>
  </si>
  <si>
    <t>07. January 2013</t>
  </si>
  <si>
    <t>04. January 2013</t>
  </si>
  <si>
    <t>03. January 2013</t>
  </si>
  <si>
    <t>02. January 2013</t>
  </si>
  <si>
    <t>28. December 2012</t>
  </si>
  <si>
    <t>27. December 2012</t>
  </si>
  <si>
    <t>24. December 2012</t>
  </si>
  <si>
    <t>21. December 2012</t>
  </si>
  <si>
    <t>20. December 2012</t>
  </si>
  <si>
    <t>19. December 2012</t>
  </si>
  <si>
    <t>18. December 2012</t>
  </si>
  <si>
    <t>17. December 2012</t>
  </si>
  <si>
    <t>14. December 2012</t>
  </si>
  <si>
    <t>13. December 2012</t>
  </si>
  <si>
    <t>12. December 2012</t>
  </si>
  <si>
    <t>11. December 2012</t>
  </si>
  <si>
    <t>10. December 2012</t>
  </si>
  <si>
    <t>07. December 2012</t>
  </si>
  <si>
    <t>06. December 2012</t>
  </si>
  <si>
    <t>05. December 2012</t>
  </si>
  <si>
    <t>04. December 2012</t>
  </si>
  <si>
    <t>03. December 2012</t>
  </si>
  <si>
    <t>30. November 2012</t>
  </si>
  <si>
    <t>29. November 2012</t>
  </si>
  <si>
    <t>28. November 2012</t>
  </si>
  <si>
    <t>27. November 2012</t>
  </si>
  <si>
    <t>26. November 2012</t>
  </si>
  <si>
    <t>23. November 2012</t>
  </si>
  <si>
    <t>22. November 2012</t>
  </si>
  <si>
    <t>21. November 2012</t>
  </si>
  <si>
    <t>20. November 2012</t>
  </si>
  <si>
    <t>19. November 2012</t>
  </si>
  <si>
    <t>16. November 2012</t>
  </si>
  <si>
    <t>15. November 2012</t>
  </si>
  <si>
    <t>14. November 2012</t>
  </si>
  <si>
    <t>13. November 2012</t>
  </si>
  <si>
    <t>12. November 2012</t>
  </si>
  <si>
    <t>09. November 2012</t>
  </si>
  <si>
    <t>08. November 2012</t>
  </si>
  <si>
    <t>07. November 2012</t>
  </si>
  <si>
    <t>06. November 2012</t>
  </si>
  <si>
    <t>05. November 2012</t>
  </si>
  <si>
    <t>02. November 2012</t>
  </si>
  <si>
    <t>01. November 2012</t>
  </si>
  <si>
    <t>31. October 2012</t>
  </si>
  <si>
    <t>30. October 2012</t>
  </si>
  <si>
    <t>29. October 2012</t>
  </si>
  <si>
    <t>26. October 2012</t>
  </si>
  <si>
    <t>25. October 2012</t>
  </si>
  <si>
    <t>24. October 2012</t>
  </si>
  <si>
    <t>23. October 2012</t>
  </si>
  <si>
    <t>22. October 2012</t>
  </si>
  <si>
    <t>19. October 2012</t>
  </si>
  <si>
    <t>18. October 2012</t>
  </si>
  <si>
    <t>17. October 2012</t>
  </si>
  <si>
    <t>16. October 2012</t>
  </si>
  <si>
    <t>15. October 2012</t>
  </si>
  <si>
    <t>12. October 2012</t>
  </si>
  <si>
    <t>11. October 2012</t>
  </si>
  <si>
    <t>10. October 2012</t>
  </si>
  <si>
    <t>09. October 2012</t>
  </si>
  <si>
    <t>08. October 2012</t>
  </si>
  <si>
    <t>05. October 2012</t>
  </si>
  <si>
    <t>04. October 2012</t>
  </si>
  <si>
    <t>03. October 2012</t>
  </si>
  <si>
    <t>02. October 2012</t>
  </si>
  <si>
    <t>01. October 2012</t>
  </si>
  <si>
    <t>28. September 2012</t>
  </si>
  <si>
    <t>27. September 2012</t>
  </si>
  <si>
    <t>26. September 2012</t>
  </si>
  <si>
    <t>25. September 2012</t>
  </si>
  <si>
    <t>24. September 2012</t>
  </si>
  <si>
    <t>21. September 2012</t>
  </si>
  <si>
    <t>20. September 2012</t>
  </si>
  <si>
    <t>19. September 2012</t>
  </si>
  <si>
    <t>18. September 2012</t>
  </si>
  <si>
    <t>17. September 2012</t>
  </si>
  <si>
    <t>14. September 2012</t>
  </si>
  <si>
    <t>13. September 2012</t>
  </si>
  <si>
    <t>12. September 2012</t>
  </si>
  <si>
    <t>11. September 2012</t>
  </si>
  <si>
    <t>10. September 2012</t>
  </si>
  <si>
    <t>07. September 2012</t>
  </si>
  <si>
    <t>06. September 2012</t>
  </si>
  <si>
    <t>05. September 2012</t>
  </si>
  <si>
    <t>04. September 2012</t>
  </si>
  <si>
    <t>03. September 2012</t>
  </si>
  <si>
    <t>31. August 2012</t>
  </si>
  <si>
    <t>30. August 2012</t>
  </si>
  <si>
    <t>29. August 2012</t>
  </si>
  <si>
    <t>28. August 2012</t>
  </si>
  <si>
    <t>24. August 2012</t>
  </si>
  <si>
    <t>23. August 2012</t>
  </si>
  <si>
    <t>22. August 2012</t>
  </si>
  <si>
    <t>21. August 2012</t>
  </si>
  <si>
    <t>20. August 2012</t>
  </si>
  <si>
    <t>17. August 2012</t>
  </si>
  <si>
    <t>16. August 2012</t>
  </si>
  <si>
    <t>15. August 2012</t>
  </si>
  <si>
    <t>14. August 2012</t>
  </si>
  <si>
    <t>13. August 2012</t>
  </si>
  <si>
    <t>10. August 2012</t>
  </si>
  <si>
    <t>09. August 2012</t>
  </si>
  <si>
    <t>08. August 2012</t>
  </si>
  <si>
    <t>07. August 2012</t>
  </si>
  <si>
    <t>06. August 2012</t>
  </si>
  <si>
    <t>03. August 2012</t>
  </si>
  <si>
    <t>02. August 2012</t>
  </si>
  <si>
    <t>01. August 2012</t>
  </si>
  <si>
    <t>31. July 2012</t>
  </si>
  <si>
    <t>30. July 2012</t>
  </si>
  <si>
    <t>27. July 2012</t>
  </si>
  <si>
    <t>26. July 2012</t>
  </si>
  <si>
    <t>25. July 2012</t>
  </si>
  <si>
    <t>24. July 2012</t>
  </si>
  <si>
    <t>23. July 2012</t>
  </si>
  <si>
    <t>20. July 2012</t>
  </si>
  <si>
    <t>19. July 2012</t>
  </si>
  <si>
    <t>18. July 2012</t>
  </si>
  <si>
    <t>17. July 2012</t>
  </si>
  <si>
    <t>16. July 2012</t>
  </si>
  <si>
    <t>13. July 2012</t>
  </si>
  <si>
    <t>12. July 2012</t>
  </si>
  <si>
    <t>11. July 2012</t>
  </si>
  <si>
    <t>10. July 2012</t>
  </si>
  <si>
    <t>09. July 2012</t>
  </si>
  <si>
    <t>06. July 2012</t>
  </si>
  <si>
    <t>05. July 2012</t>
  </si>
  <si>
    <t>04. July 2012</t>
  </si>
  <si>
    <t>03. July 2012</t>
  </si>
  <si>
    <t>02. July 2012</t>
  </si>
  <si>
    <t>29. June 2012</t>
  </si>
  <si>
    <t>28. June 2012</t>
  </si>
  <si>
    <t>27. June 2012</t>
  </si>
  <si>
    <t>26. June 2012</t>
  </si>
  <si>
    <t>25. June 2012</t>
  </si>
  <si>
    <t>22. June 2012</t>
  </si>
  <si>
    <t>21. June 2012</t>
  </si>
  <si>
    <t>20. June 2012</t>
  </si>
  <si>
    <t>19. June 2012</t>
  </si>
  <si>
    <t>18. June 2012</t>
  </si>
  <si>
    <t>15. June 2012</t>
  </si>
  <si>
    <t>14. June 2012</t>
  </si>
  <si>
    <t>13. June 2012</t>
  </si>
  <si>
    <t>12. June 2012</t>
  </si>
  <si>
    <t>11. June 2012</t>
  </si>
  <si>
    <t>08. June 2012</t>
  </si>
  <si>
    <t>07. June 2012</t>
  </si>
  <si>
    <t>06. June 2012</t>
  </si>
  <si>
    <t>01. June 2012</t>
  </si>
  <si>
    <t>31. May 2012</t>
  </si>
  <si>
    <t>30. May 2012</t>
  </si>
  <si>
    <t>29. May 2012</t>
  </si>
  <si>
    <t>28. May 2012</t>
  </si>
  <si>
    <t>25. May 2012</t>
  </si>
  <si>
    <t>24. May 2012</t>
  </si>
  <si>
    <t>23. May 2012</t>
  </si>
  <si>
    <t>22. May 2012</t>
  </si>
  <si>
    <t>21. May 2012</t>
  </si>
  <si>
    <t>18. May 2012</t>
  </si>
  <si>
    <t>17. May 2012</t>
  </si>
  <si>
    <t>16. May 2012</t>
  </si>
  <si>
    <t>15. May 2012</t>
  </si>
  <si>
    <t>14. May 2012</t>
  </si>
  <si>
    <t>11. May 2012</t>
  </si>
  <si>
    <t>10. May 2012</t>
  </si>
  <si>
    <t>09. May 2012</t>
  </si>
  <si>
    <t>08. May 2012</t>
  </si>
  <si>
    <t>04. May 2012</t>
  </si>
  <si>
    <t>03. May 2012</t>
  </si>
  <si>
    <t>02. May 2012</t>
  </si>
  <si>
    <t>01. May 2012</t>
  </si>
  <si>
    <t>30. April 2012</t>
  </si>
  <si>
    <t>27. April 2012</t>
  </si>
  <si>
    <t>26. April 2012</t>
  </si>
  <si>
    <t>25. April 2012</t>
  </si>
  <si>
    <t>24. April 2012</t>
  </si>
  <si>
    <t>23. April 2012</t>
  </si>
  <si>
    <t>20. April 2012</t>
  </si>
  <si>
    <t>19. April 2012</t>
  </si>
  <si>
    <t>18. April 2012</t>
  </si>
  <si>
    <t>17. April 2012</t>
  </si>
  <si>
    <t>16. April 2012</t>
  </si>
  <si>
    <t>13. April 2012</t>
  </si>
  <si>
    <t>12. April 2012</t>
  </si>
  <si>
    <t>11. April 2012</t>
  </si>
  <si>
    <t>10. April 2012</t>
  </si>
  <si>
    <t>05. April 2012</t>
  </si>
  <si>
    <t>04. April 2012</t>
  </si>
  <si>
    <t>03. April 2012</t>
  </si>
  <si>
    <t>02. April 2012</t>
  </si>
  <si>
    <t>30. March 2012</t>
  </si>
  <si>
    <t>29. March 2012</t>
  </si>
  <si>
    <t>28. March 2012</t>
  </si>
  <si>
    <t>27. March 2012</t>
  </si>
  <si>
    <t>26. March 2012</t>
  </si>
  <si>
    <t>23. March 2012</t>
  </si>
  <si>
    <t>22. March 2012</t>
  </si>
  <si>
    <t>21. March 2012</t>
  </si>
  <si>
    <t>20. March 2012</t>
  </si>
  <si>
    <t>19. March 2012</t>
  </si>
  <si>
    <t>16. March 2012</t>
  </si>
  <si>
    <t>15. March 2012</t>
  </si>
  <si>
    <t>14. March 2012</t>
  </si>
  <si>
    <t>13. March 2012</t>
  </si>
  <si>
    <t>12. March 2012</t>
  </si>
  <si>
    <t>09. March 2012</t>
  </si>
  <si>
    <t>08. March 2012</t>
  </si>
  <si>
    <t>07. March 2012</t>
  </si>
  <si>
    <t>06. March 2012</t>
  </si>
  <si>
    <t>05. March 2012</t>
  </si>
  <si>
    <t>02. March 2012</t>
  </si>
  <si>
    <t>01. March 2012</t>
  </si>
  <si>
    <t>29. February 2012</t>
  </si>
  <si>
    <t>28. February 2012</t>
  </si>
  <si>
    <t>27. February 2012</t>
  </si>
  <si>
    <t>24. February 2012</t>
  </si>
  <si>
    <t>23. February 2012</t>
  </si>
  <si>
    <t>22. February 2012</t>
  </si>
  <si>
    <t>21. February 2012</t>
  </si>
  <si>
    <t>20. February 2012</t>
  </si>
  <si>
    <t>17. February 2012</t>
  </si>
  <si>
    <t>16. February 2012</t>
  </si>
  <si>
    <t>15. February 2012</t>
  </si>
  <si>
    <t>14. February 2012</t>
  </si>
  <si>
    <t>13. February 2012</t>
  </si>
  <si>
    <t>10. February 2012</t>
  </si>
  <si>
    <t>09. February 2012</t>
  </si>
  <si>
    <t>08. February 2012</t>
  </si>
  <si>
    <t>07. February 2012</t>
  </si>
  <si>
    <t>06. February 2012</t>
  </si>
  <si>
    <t>03. February 2012</t>
  </si>
  <si>
    <t>02. February 2012</t>
  </si>
  <si>
    <t>01. February 2012</t>
  </si>
  <si>
    <t>31. January 2012</t>
  </si>
  <si>
    <t>30. January 2012</t>
  </si>
  <si>
    <t>27. January 2012</t>
  </si>
  <si>
    <t>26. January 2012</t>
  </si>
  <si>
    <t>25. January 2012</t>
  </si>
  <si>
    <t>24. January 2012</t>
  </si>
  <si>
    <t>23. January 2012</t>
  </si>
  <si>
    <t>20. January 2012</t>
  </si>
  <si>
    <t>19. January 2012</t>
  </si>
  <si>
    <t>18. January 2012</t>
  </si>
  <si>
    <t>17. January 2012</t>
  </si>
  <si>
    <t>16. January 2012</t>
  </si>
  <si>
    <t>13. January 2012</t>
  </si>
  <si>
    <t>12. January 2012</t>
  </si>
  <si>
    <t>11. January 2012</t>
  </si>
  <si>
    <t>10. January 2012</t>
  </si>
  <si>
    <t>09. January 2012</t>
  </si>
  <si>
    <t>06. January 2012</t>
  </si>
  <si>
    <t>05. January 2012</t>
  </si>
  <si>
    <t>04. January 2012</t>
  </si>
  <si>
    <t>03. January 2012</t>
  </si>
  <si>
    <t>30. December 2011</t>
  </si>
  <si>
    <t>29. December 2011</t>
  </si>
  <si>
    <t>28. December 2011</t>
  </si>
  <si>
    <t>23. December 2011</t>
  </si>
  <si>
    <t>22. December 2011</t>
  </si>
  <si>
    <t>21. December 2011</t>
  </si>
  <si>
    <t>20. December 2011</t>
  </si>
  <si>
    <t>19. December 2011</t>
  </si>
  <si>
    <t>16. December 2011</t>
  </si>
  <si>
    <t>15. December 2011</t>
  </si>
  <si>
    <t>14. December 2011</t>
  </si>
  <si>
    <t>13. December 2011</t>
  </si>
  <si>
    <t>12. December 2011</t>
  </si>
  <si>
    <t>09. December 2011</t>
  </si>
  <si>
    <t>08. December 2011</t>
  </si>
  <si>
    <t>07. December 2011</t>
  </si>
  <si>
    <t>06. December 2011</t>
  </si>
  <si>
    <t>05. December 2011</t>
  </si>
  <si>
    <t>02. December 2011</t>
  </si>
  <si>
    <t>01. December 2011</t>
  </si>
  <si>
    <t>30. November 2011</t>
  </si>
  <si>
    <t>29. November 2011</t>
  </si>
  <si>
    <t>28. November 2011</t>
  </si>
  <si>
    <t>25. November 2011</t>
  </si>
  <si>
    <t>24. November 2011</t>
  </si>
  <si>
    <t>23. November 2011</t>
  </si>
  <si>
    <t>22. November 2011</t>
  </si>
  <si>
    <t>21. November 2011</t>
  </si>
  <si>
    <t>18. November 2011</t>
  </si>
  <si>
    <t>17. November 2011</t>
  </si>
  <si>
    <t>16. November 2011</t>
  </si>
  <si>
    <t>15. November 2011</t>
  </si>
  <si>
    <t>14. November 2011</t>
  </si>
  <si>
    <t>11. November 2011</t>
  </si>
  <si>
    <t>10. November 2011</t>
  </si>
  <si>
    <t>09. November 2011</t>
  </si>
  <si>
    <t>08. November 2011</t>
  </si>
  <si>
    <t>07. November 2011</t>
  </si>
  <si>
    <t>04. November 2011</t>
  </si>
  <si>
    <t>03. November 2011</t>
  </si>
  <si>
    <t>02. November 2011</t>
  </si>
  <si>
    <t>01. November 2011</t>
  </si>
  <si>
    <t>31. October 2011</t>
  </si>
  <si>
    <t>28. October 2011</t>
  </si>
  <si>
    <t>27. October 2011</t>
  </si>
  <si>
    <t>26. October 2011</t>
  </si>
  <si>
    <t>25. October 2011</t>
  </si>
  <si>
    <t>24. October 2011</t>
  </si>
  <si>
    <t>21. October 2011</t>
  </si>
  <si>
    <t>20. October 2011</t>
  </si>
  <si>
    <t>19. October 2011</t>
  </si>
  <si>
    <t>18. October 2011</t>
  </si>
  <si>
    <t>17. October 2011</t>
  </si>
  <si>
    <t>14. October 2011</t>
  </si>
  <si>
    <t>13. October 2011</t>
  </si>
  <si>
    <t>12. October 2011</t>
  </si>
  <si>
    <t>11. October 2011</t>
  </si>
  <si>
    <t>10. October 2011</t>
  </si>
  <si>
    <t>07. October 2011</t>
  </si>
  <si>
    <t>06. October 2011</t>
  </si>
  <si>
    <t>05. October 2011</t>
  </si>
  <si>
    <t>04. October 2011</t>
  </si>
  <si>
    <t>03. October 2011</t>
  </si>
  <si>
    <t>30. September 2011</t>
  </si>
  <si>
    <t>29. September 2011</t>
  </si>
  <si>
    <t>28. September 2011</t>
  </si>
  <si>
    <t>27. September 2011</t>
  </si>
  <si>
    <t>26. September 2011</t>
  </si>
  <si>
    <t>23. September 2011</t>
  </si>
  <si>
    <t>22. September 2011</t>
  </si>
  <si>
    <t>21. September 2011</t>
  </si>
  <si>
    <t>20. September 2011</t>
  </si>
  <si>
    <t>19. September 2011</t>
  </si>
  <si>
    <t>16. September 2011</t>
  </si>
  <si>
    <t>15. September 2011</t>
  </si>
  <si>
    <t>14. September 2011</t>
  </si>
  <si>
    <t>13. September 2011</t>
  </si>
  <si>
    <t>12. September 2011</t>
  </si>
  <si>
    <t>09. September 2011</t>
  </si>
  <si>
    <t>08. September 2011</t>
  </si>
  <si>
    <t>07. September 2011</t>
  </si>
  <si>
    <t>06. September 2011</t>
  </si>
  <si>
    <t>05. September 2011</t>
  </si>
  <si>
    <t>02. September 2011</t>
  </si>
  <si>
    <t>01. September 2011</t>
  </si>
  <si>
    <t>31. August 2011</t>
  </si>
  <si>
    <t>30. August 2011</t>
  </si>
  <si>
    <t>26. August 2011</t>
  </si>
  <si>
    <t>25. August 2011</t>
  </si>
  <si>
    <t>24. August 2011</t>
  </si>
  <si>
    <t>23. August 2011</t>
  </si>
  <si>
    <t>22. August 2011</t>
  </si>
  <si>
    <t>19. August 2011</t>
  </si>
  <si>
    <t>18. August 2011</t>
  </si>
  <si>
    <t>17. August 2011</t>
  </si>
  <si>
    <t>16. August 2011</t>
  </si>
  <si>
    <t>15. August 2011</t>
  </si>
  <si>
    <t>12. August 2011</t>
  </si>
  <si>
    <t>11. August 2011</t>
  </si>
  <si>
    <t>10. August 2011</t>
  </si>
  <si>
    <t>09. August 2011</t>
  </si>
  <si>
    <t>08. August 2011</t>
  </si>
  <si>
    <t>05. August 2011</t>
  </si>
  <si>
    <t>04. August 2011</t>
  </si>
  <si>
    <t>03. August 2011</t>
  </si>
  <si>
    <t>02. August 2011</t>
  </si>
  <si>
    <t>01. August 2011</t>
  </si>
  <si>
    <t>29. July 2011</t>
  </si>
  <si>
    <t>28. July 2011</t>
  </si>
  <si>
    <t>27. July 2011</t>
  </si>
  <si>
    <t>26. July 2011</t>
  </si>
  <si>
    <t>25. July 2011</t>
  </si>
  <si>
    <t>22. July 2011</t>
  </si>
  <si>
    <t>21. July 2011</t>
  </si>
  <si>
    <t>20. July 2011</t>
  </si>
  <si>
    <t>19. July 2011</t>
  </si>
  <si>
    <t>18. July 2011</t>
  </si>
  <si>
    <t>15. July 2011</t>
  </si>
  <si>
    <t>14. July 2011</t>
  </si>
  <si>
    <t>13. July 2011</t>
  </si>
  <si>
    <t>12. July 2011</t>
  </si>
  <si>
    <t>11. July 2011</t>
  </si>
  <si>
    <t>08. July 2011</t>
  </si>
  <si>
    <t>07. July 2011</t>
  </si>
  <si>
    <t>06. July 2011</t>
  </si>
  <si>
    <t>05. July 2011</t>
  </si>
  <si>
    <t>04. July 2011</t>
  </si>
  <si>
    <t>01. July 2011</t>
  </si>
  <si>
    <t>30. June 2011</t>
  </si>
  <si>
    <t>29. June 2011</t>
  </si>
  <si>
    <t>28. June 2011</t>
  </si>
  <si>
    <t>27. June 2011</t>
  </si>
  <si>
    <t>24. June 2011</t>
  </si>
  <si>
    <t>23. June 2011</t>
  </si>
  <si>
    <t>22. June 2011</t>
  </si>
  <si>
    <t>21. June 2011</t>
  </si>
  <si>
    <t>20. June 2011</t>
  </si>
  <si>
    <t>17. June 2011</t>
  </si>
  <si>
    <t>16. June 2011</t>
  </si>
  <si>
    <t>15. June 2011</t>
  </si>
  <si>
    <t>14. June 2011</t>
  </si>
  <si>
    <t>13. June 2011</t>
  </si>
  <si>
    <t>10. June 2011</t>
  </si>
  <si>
    <t>09. June 2011</t>
  </si>
  <si>
    <t>08. June 2011</t>
  </si>
  <si>
    <t>07. June 2011</t>
  </si>
  <si>
    <t>06. June 2011</t>
  </si>
  <si>
    <t>03. June 2011</t>
  </si>
  <si>
    <t>02. June 2011</t>
  </si>
  <si>
    <t>01. June 2011</t>
  </si>
  <si>
    <t>31. May 2011</t>
  </si>
  <si>
    <t>27. May 2011</t>
  </si>
  <si>
    <t>26. May 2011</t>
  </si>
  <si>
    <t>25. May 2011</t>
  </si>
  <si>
    <t>24. May 2011</t>
  </si>
  <si>
    <t>23. May 2011</t>
  </si>
  <si>
    <t>20. May 2011</t>
  </si>
  <si>
    <t>19. May 2011</t>
  </si>
  <si>
    <t>18. May 2011</t>
  </si>
  <si>
    <t>17. May 2011</t>
  </si>
  <si>
    <t>16. May 2011</t>
  </si>
  <si>
    <t>13. May 2011</t>
  </si>
  <si>
    <t>12. May 2011</t>
  </si>
  <si>
    <t>11. May 2011</t>
  </si>
  <si>
    <t>10. May 2011</t>
  </si>
  <si>
    <t>09. May 2011</t>
  </si>
  <si>
    <t>06. May 2011</t>
  </si>
  <si>
    <t>05. May 2011</t>
  </si>
  <si>
    <t>04. May 2011</t>
  </si>
  <si>
    <t>03. May 2011</t>
  </si>
  <si>
    <t>28. April 2011</t>
  </si>
  <si>
    <t>27. April 2011</t>
  </si>
  <si>
    <t>26. April 2011</t>
  </si>
  <si>
    <t>21. April 2011</t>
  </si>
  <si>
    <t>20. April 2011</t>
  </si>
  <si>
    <t>19. April 2011</t>
  </si>
  <si>
    <t>18. April 2011</t>
  </si>
  <si>
    <t>15. April 2011</t>
  </si>
  <si>
    <t>14. April 2011</t>
  </si>
  <si>
    <t>13. April 2011</t>
  </si>
  <si>
    <t>12. April 2011</t>
  </si>
  <si>
    <t>11. April 2011</t>
  </si>
  <si>
    <t>08. April 2011</t>
  </si>
  <si>
    <t>07. April 2011</t>
  </si>
  <si>
    <t>06. April 2011</t>
  </si>
  <si>
    <t>05. April 2011</t>
  </si>
  <si>
    <t>04. April 2011</t>
  </si>
  <si>
    <t>01. April 2011</t>
  </si>
  <si>
    <t>31. March 2011</t>
  </si>
  <si>
    <t>30. March 2011</t>
  </si>
  <si>
    <t>29. March 2011</t>
  </si>
  <si>
    <t>28. March 2011</t>
  </si>
  <si>
    <t>25. March 2011</t>
  </si>
  <si>
    <t>24. March 2011</t>
  </si>
  <si>
    <t>23. March 2011</t>
  </si>
  <si>
    <t>22. March 2011</t>
  </si>
  <si>
    <t>21. March 2011</t>
  </si>
  <si>
    <t>18. March 2011</t>
  </si>
  <si>
    <t>17. March 2011</t>
  </si>
  <si>
    <t>16. March 2011</t>
  </si>
  <si>
    <t>15. March 2011</t>
  </si>
  <si>
    <t>14. March 2011</t>
  </si>
  <si>
    <t>11. March 2011</t>
  </si>
  <si>
    <t>10. March 2011</t>
  </si>
  <si>
    <t>09. March 2011</t>
  </si>
  <si>
    <t>08. March 2011</t>
  </si>
  <si>
    <t>07. March 2011</t>
  </si>
  <si>
    <t>04. March 2011</t>
  </si>
  <si>
    <t>03. March 2011</t>
  </si>
  <si>
    <t>02. March 2011</t>
  </si>
  <si>
    <t>01. March 2011</t>
  </si>
  <si>
    <t>28. February 2011</t>
  </si>
  <si>
    <t>25. February 2011</t>
  </si>
  <si>
    <t>24. February 2011</t>
  </si>
  <si>
    <t>23. February 2011</t>
  </si>
  <si>
    <t>22. February 2011</t>
  </si>
  <si>
    <t>21. February 2011</t>
  </si>
  <si>
    <t>18. February 2011</t>
  </si>
  <si>
    <t>17. February 2011</t>
  </si>
  <si>
    <t>16. February 2011</t>
  </si>
  <si>
    <t>15. February 2011</t>
  </si>
  <si>
    <t>14. February 2011</t>
  </si>
  <si>
    <t>11. February 2011</t>
  </si>
  <si>
    <t>10. February 2011</t>
  </si>
  <si>
    <t>09. February 2011</t>
  </si>
  <si>
    <t>08. February 2011</t>
  </si>
  <si>
    <t>07. February 2011</t>
  </si>
  <si>
    <t>04. February 2011</t>
  </si>
  <si>
    <t>03. February 2011</t>
  </si>
  <si>
    <t>02. February 2011</t>
  </si>
  <si>
    <t>01. February 2011</t>
  </si>
  <si>
    <t>31. January 2011</t>
  </si>
  <si>
    <t>28. January 2011</t>
  </si>
  <si>
    <t>27. January 2011</t>
  </si>
  <si>
    <t>26. January 2011</t>
  </si>
  <si>
    <t>25. January 2011</t>
  </si>
  <si>
    <t>24. January 2011</t>
  </si>
  <si>
    <t>21. January 2011</t>
  </si>
  <si>
    <t>20. January 2011</t>
  </si>
  <si>
    <t>19. January 2011</t>
  </si>
  <si>
    <t>18. January 2011</t>
  </si>
  <si>
    <t>17. January 2011</t>
  </si>
  <si>
    <t>14. January 2011</t>
  </si>
  <si>
    <t>13. January 2011</t>
  </si>
  <si>
    <t>12. January 2011</t>
  </si>
  <si>
    <t>11. January 2011</t>
  </si>
  <si>
    <t>10. January 2011</t>
  </si>
  <si>
    <t>07. January 2011</t>
  </si>
  <si>
    <t>06. January 2011</t>
  </si>
  <si>
    <t>05. January 2011</t>
  </si>
  <si>
    <t>04. January 2011</t>
  </si>
  <si>
    <t>31. December 2010</t>
  </si>
  <si>
    <t>30. December 2010</t>
  </si>
  <si>
    <t>29. December 2010</t>
  </si>
  <si>
    <t>24. December 2010</t>
  </si>
  <si>
    <t>23. December 2010</t>
  </si>
  <si>
    <t>22. December 2010</t>
  </si>
  <si>
    <t>21. December 2010</t>
  </si>
  <si>
    <t>20. December 2010</t>
  </si>
  <si>
    <t>17. December 2010</t>
  </si>
  <si>
    <t>16. December 2010</t>
  </si>
  <si>
    <t>15. December 2010</t>
  </si>
  <si>
    <t>14. December 2010</t>
  </si>
  <si>
    <t>13. December 2010</t>
  </si>
  <si>
    <t>10. December 2010</t>
  </si>
  <si>
    <t>09. December 2010</t>
  </si>
  <si>
    <t>08. December 2010</t>
  </si>
  <si>
    <t>07. December 2010</t>
  </si>
  <si>
    <t>06. December 2010</t>
  </si>
  <si>
    <t>03. December 2010</t>
  </si>
  <si>
    <t>02. December 2010</t>
  </si>
  <si>
    <t>01. December 2010</t>
  </si>
  <si>
    <t>30. November 2010</t>
  </si>
  <si>
    <t>29. November 2010</t>
  </si>
  <si>
    <t>26. November 2010</t>
  </si>
  <si>
    <t>25. November 2010</t>
  </si>
  <si>
    <t>24. November 2010</t>
  </si>
  <si>
    <t>23. November 2010</t>
  </si>
  <si>
    <t>22. November 2010</t>
  </si>
  <si>
    <t>19. November 2010</t>
  </si>
  <si>
    <t>18. November 2010</t>
  </si>
  <si>
    <t>17. November 2010</t>
  </si>
  <si>
    <t>16. November 2010</t>
  </si>
  <si>
    <t>15. November 2010</t>
  </si>
  <si>
    <t>12. November 2010</t>
  </si>
  <si>
    <t>11. November 2010</t>
  </si>
  <si>
    <t>10. November 2010</t>
  </si>
  <si>
    <t>09. November 2010</t>
  </si>
  <si>
    <t>08. November 2010</t>
  </si>
  <si>
    <t>05. November 2010</t>
  </si>
  <si>
    <t>04. November 2010</t>
  </si>
  <si>
    <t>03. November 2010</t>
  </si>
  <si>
    <t>02. November 2010</t>
  </si>
  <si>
    <t>01. November 2010</t>
  </si>
  <si>
    <t>29. October 2010</t>
  </si>
  <si>
    <t>28. October 2010</t>
  </si>
  <si>
    <t>27. October 2010</t>
  </si>
  <si>
    <t>26. October 2010</t>
  </si>
  <si>
    <t>25. October 2010</t>
  </si>
  <si>
    <t>22. October 2010</t>
  </si>
  <si>
    <t>21. October 2010</t>
  </si>
  <si>
    <t>20. October 2010</t>
  </si>
  <si>
    <t>19. October 2010</t>
  </si>
  <si>
    <t>18. October 2010</t>
  </si>
  <si>
    <t>15. October 2010</t>
  </si>
  <si>
    <t>14. October 2010</t>
  </si>
  <si>
    <t>13. October 2010</t>
  </si>
  <si>
    <t>12. October 2010</t>
  </si>
  <si>
    <t>11. October 2010</t>
  </si>
  <si>
    <t>08. October 2010</t>
  </si>
  <si>
    <t>07. October 2010</t>
  </si>
  <si>
    <t>06. October 2010</t>
  </si>
  <si>
    <t>05. October 2010</t>
  </si>
  <si>
    <t>04. October 2010</t>
  </si>
  <si>
    <t>01. October 2010</t>
  </si>
  <si>
    <t>30. September 2010</t>
  </si>
  <si>
    <t>29. September 2010</t>
  </si>
  <si>
    <t>28. September 2010</t>
  </si>
  <si>
    <t>27. September 2010</t>
  </si>
  <si>
    <t>24. September 2010</t>
  </si>
  <si>
    <t>23. September 2010</t>
  </si>
  <si>
    <t>22. September 2010</t>
  </si>
  <si>
    <t>21. September 2010</t>
  </si>
  <si>
    <t>20. September 2010</t>
  </si>
  <si>
    <t>17. September 2010</t>
  </si>
  <si>
    <t>16. September 2010</t>
  </si>
  <si>
    <t>15. September 2010</t>
  </si>
  <si>
    <t>14. September 2010</t>
  </si>
  <si>
    <t>13. September 2010</t>
  </si>
  <si>
    <t>10. September 2010</t>
  </si>
  <si>
    <t>09. September 2010</t>
  </si>
  <si>
    <t>08. September 2010</t>
  </si>
  <si>
    <t>07. September 2010</t>
  </si>
  <si>
    <t>06. September 2010</t>
  </si>
  <si>
    <t>03. September 2010</t>
  </si>
  <si>
    <t>02. September 2010</t>
  </si>
  <si>
    <t>01. September 2010</t>
  </si>
  <si>
    <t>31. August 2010</t>
  </si>
  <si>
    <t>27. August 2010</t>
  </si>
  <si>
    <t>26. August 2010</t>
  </si>
  <si>
    <t>25. August 2010</t>
  </si>
  <si>
    <t>24. August 2010</t>
  </si>
  <si>
    <t>23. August 2010</t>
  </si>
  <si>
    <t>20. August 2010</t>
  </si>
  <si>
    <t>19. August 2010</t>
  </si>
  <si>
    <t>18. August 2010</t>
  </si>
  <si>
    <t>17. August 2010</t>
  </si>
  <si>
    <t>16. August 2010</t>
  </si>
  <si>
    <t>13. August 2010</t>
  </si>
  <si>
    <t>12. August 2010</t>
  </si>
  <si>
    <t>11. August 2010</t>
  </si>
  <si>
    <t>10. August 2010</t>
  </si>
  <si>
    <t>09. August 2010</t>
  </si>
  <si>
    <t>06. August 2010</t>
  </si>
  <si>
    <t>05. August 2010</t>
  </si>
  <si>
    <t>04. August 2010</t>
  </si>
  <si>
    <t>03. August 2010</t>
  </si>
  <si>
    <t>02. August 2010</t>
  </si>
  <si>
    <t>30. July 2010</t>
  </si>
  <si>
    <t>29. July 2010</t>
  </si>
  <si>
    <t>28. July 2010</t>
  </si>
  <si>
    <t>27. July 2010</t>
  </si>
  <si>
    <t>26. July 2010</t>
  </si>
  <si>
    <t>23. July 2010</t>
  </si>
  <si>
    <t>22. July 2010</t>
  </si>
  <si>
    <t>21. July 2010</t>
  </si>
  <si>
    <t>20. July 2010</t>
  </si>
  <si>
    <t>19. July 2010</t>
  </si>
  <si>
    <t>16. July 2010</t>
  </si>
  <si>
    <t>15. July 2010</t>
  </si>
  <si>
    <t>14. July 2010</t>
  </si>
  <si>
    <t>13. July 2010</t>
  </si>
  <si>
    <t>12. July 2010</t>
  </si>
  <si>
    <t>09. July 2010</t>
  </si>
  <si>
    <t>08. July 2010</t>
  </si>
  <si>
    <t>07. July 2010</t>
  </si>
  <si>
    <t>06. July 2010</t>
  </si>
  <si>
    <t>05. July 2010</t>
  </si>
  <si>
    <t>02. July 2010</t>
  </si>
  <si>
    <t>01. July 2010</t>
  </si>
  <si>
    <t>30. June 2010</t>
  </si>
  <si>
    <t>29. June 2010</t>
  </si>
  <si>
    <t>28. June 2010</t>
  </si>
  <si>
    <t>25. June 2010</t>
  </si>
  <si>
    <t>24. June 2010</t>
  </si>
  <si>
    <t>23. June 2010</t>
  </si>
  <si>
    <t>22. June 2010</t>
  </si>
  <si>
    <t>21. June 2010</t>
  </si>
  <si>
    <t>18. June 2010</t>
  </si>
  <si>
    <t>17. June 2010</t>
  </si>
  <si>
    <t>16. June 2010</t>
  </si>
  <si>
    <t>15. June 2010</t>
  </si>
  <si>
    <t>14. June 2010</t>
  </si>
  <si>
    <t>11. June 2010</t>
  </si>
  <si>
    <t>10. June 2010</t>
  </si>
  <si>
    <t>09. June 2010</t>
  </si>
  <si>
    <t>08. June 2010</t>
  </si>
  <si>
    <t>07. June 2010</t>
  </si>
  <si>
    <t>04. June 2010</t>
  </si>
  <si>
    <t>03. June 2010</t>
  </si>
  <si>
    <t>02. June 2010</t>
  </si>
  <si>
    <t>01. June 2010</t>
  </si>
  <si>
    <t>28. May 2010</t>
  </si>
  <si>
    <t>27. May 2010</t>
  </si>
  <si>
    <t>26. May 2010</t>
  </si>
  <si>
    <t>25. May 2010</t>
  </si>
  <si>
    <t>24. May 2010</t>
  </si>
  <si>
    <t>21. May 2010</t>
  </si>
  <si>
    <t>20. May 2010</t>
  </si>
  <si>
    <t>19. May 2010</t>
  </si>
  <si>
    <t>18. May 2010</t>
  </si>
  <si>
    <t>17. May 2010</t>
  </si>
  <si>
    <t>14. May 2010</t>
  </si>
  <si>
    <t>13. May 2010</t>
  </si>
  <si>
    <t>12. May 2010</t>
  </si>
  <si>
    <t>11. May 2010</t>
  </si>
  <si>
    <t>10. May 2010</t>
  </si>
  <si>
    <t>07. May 2010</t>
  </si>
  <si>
    <t>06. May 2010</t>
  </si>
  <si>
    <t>05. May 2010</t>
  </si>
  <si>
    <t>04. May 2010</t>
  </si>
  <si>
    <t>30. April 2010</t>
  </si>
  <si>
    <t>29. April 2010</t>
  </si>
  <si>
    <t>28. April 2010</t>
  </si>
  <si>
    <t>27. April 2010</t>
  </si>
  <si>
    <t>26. April 2010</t>
  </si>
  <si>
    <t>23. April 2010</t>
  </si>
  <si>
    <t>22. April 2010</t>
  </si>
  <si>
    <t>21. April 2010</t>
  </si>
  <si>
    <t>20. April 2010</t>
  </si>
  <si>
    <t>19. April 2010</t>
  </si>
  <si>
    <t>16. April 2010</t>
  </si>
  <si>
    <t>15. April 2010</t>
  </si>
  <si>
    <t>14. April 2010</t>
  </si>
  <si>
    <t>13. April 2010</t>
  </si>
  <si>
    <t>12. April 2010</t>
  </si>
  <si>
    <t>09. April 2010</t>
  </si>
  <si>
    <t>08. April 2010</t>
  </si>
  <si>
    <t>07. April 2010</t>
  </si>
  <si>
    <t>06. April 2010</t>
  </si>
  <si>
    <t>01. April 2010</t>
  </si>
  <si>
    <t>31. March 2010</t>
  </si>
  <si>
    <t>30. March 2010</t>
  </si>
  <si>
    <t>29. March 2010</t>
  </si>
  <si>
    <t>26. March 2010</t>
  </si>
  <si>
    <t>25. March 2010</t>
  </si>
  <si>
    <t>24. March 2010</t>
  </si>
  <si>
    <t>23. March 2010</t>
  </si>
  <si>
    <t>22. March 2010</t>
  </si>
  <si>
    <t>19. March 2010</t>
  </si>
  <si>
    <t>18. March 2010</t>
  </si>
  <si>
    <t>17. March 2010</t>
  </si>
  <si>
    <t>16. March 2010</t>
  </si>
  <si>
    <t>15. March 2010</t>
  </si>
  <si>
    <t>12. March 2010</t>
  </si>
  <si>
    <t>11. March 2010</t>
  </si>
  <si>
    <t>10. March 2010</t>
  </si>
  <si>
    <t>09. March 2010</t>
  </si>
  <si>
    <t>08. March 2010</t>
  </si>
  <si>
    <t>05. March 2010</t>
  </si>
  <si>
    <t>04. March 2010</t>
  </si>
  <si>
    <t>03. March 2010</t>
  </si>
  <si>
    <t>02. March 2010</t>
  </si>
  <si>
    <t>01. March 2010</t>
  </si>
  <si>
    <t>26. February 2010</t>
  </si>
  <si>
    <t>25. February 2010</t>
  </si>
  <si>
    <t>24. February 2010</t>
  </si>
  <si>
    <t>23. February 2010</t>
  </si>
  <si>
    <t>22. February 2010</t>
  </si>
  <si>
    <t>19. February 2010</t>
  </si>
  <si>
    <t>18. February 2010</t>
  </si>
  <si>
    <t>17. February 2010</t>
  </si>
  <si>
    <t>16. February 2010</t>
  </si>
  <si>
    <t>15. February 2010</t>
  </si>
  <si>
    <t>12. February 2010</t>
  </si>
  <si>
    <t>11. February 2010</t>
  </si>
  <si>
    <t>10. February 2010</t>
  </si>
  <si>
    <t>09. February 2010</t>
  </si>
  <si>
    <t>08. February 2010</t>
  </si>
  <si>
    <t>05. February 2010</t>
  </si>
  <si>
    <t>04. February 2010</t>
  </si>
  <si>
    <t>03. February 2010</t>
  </si>
  <si>
    <t>02. February 2010</t>
  </si>
  <si>
    <t>01. February 2010</t>
  </si>
  <si>
    <t>29. January 2010</t>
  </si>
  <si>
    <t>28. January 2010</t>
  </si>
  <si>
    <t>27. January 2010</t>
  </si>
  <si>
    <t>26. January 2010</t>
  </si>
  <si>
    <t>25. January 2010</t>
  </si>
  <si>
    <t>22. January 2010</t>
  </si>
  <si>
    <t>21. January 2010</t>
  </si>
  <si>
    <t>20. January 2010</t>
  </si>
  <si>
    <t>19. January 2010</t>
  </si>
  <si>
    <t>18. January 2010</t>
  </si>
  <si>
    <t>15. January 2010</t>
  </si>
  <si>
    <t>14. January 2010</t>
  </si>
  <si>
    <t>13. January 2010</t>
  </si>
  <si>
    <t>12. January 2010</t>
  </si>
  <si>
    <t>11. January 2010</t>
  </si>
  <si>
    <t>08. January 2010</t>
  </si>
  <si>
    <t>07. January 2010</t>
  </si>
  <si>
    <t>06. January 2010</t>
  </si>
  <si>
    <t>05. January 2010</t>
  </si>
  <si>
    <t>04. January 2010</t>
  </si>
  <si>
    <t>31. December 2009</t>
  </si>
  <si>
    <t>30. December 2009</t>
  </si>
  <si>
    <t>29. December 2009</t>
  </si>
  <si>
    <t>24. December 2009</t>
  </si>
  <si>
    <t>23. December 2009</t>
  </si>
  <si>
    <t>22. December 2009</t>
  </si>
  <si>
    <t>21. December 2009</t>
  </si>
  <si>
    <t>18. December 2009</t>
  </si>
  <si>
    <t>17. December 2009</t>
  </si>
  <si>
    <t>16. December 2009</t>
  </si>
  <si>
    <t>15. December 2009</t>
  </si>
  <si>
    <t>14. December 2009</t>
  </si>
  <si>
    <t>11. December 2009</t>
  </si>
  <si>
    <t>10. December 2009</t>
  </si>
  <si>
    <t>09. December 2009</t>
  </si>
  <si>
    <t>08. December 2009</t>
  </si>
  <si>
    <t>07. December 2009</t>
  </si>
  <si>
    <t>04. December 2009</t>
  </si>
  <si>
    <t>03. December 2009</t>
  </si>
  <si>
    <t>02. December 2009</t>
  </si>
  <si>
    <t>01. December 2009</t>
  </si>
  <si>
    <t>30. November 2009</t>
  </si>
  <si>
    <t>27. November 2009</t>
  </si>
  <si>
    <t>26. November 2009</t>
  </si>
  <si>
    <t>25. November 2009</t>
  </si>
  <si>
    <t>24. November 2009</t>
  </si>
  <si>
    <t>23. November 2009</t>
  </si>
  <si>
    <t>20. November 2009</t>
  </si>
  <si>
    <t>19. November 2009</t>
  </si>
  <si>
    <t>18. November 2009</t>
  </si>
  <si>
    <t>17. November 2009</t>
  </si>
  <si>
    <t>16. November 2009</t>
  </si>
  <si>
    <t>13. November 2009</t>
  </si>
  <si>
    <t>12. November 2009</t>
  </si>
  <si>
    <t>11. November 2009</t>
  </si>
  <si>
    <t>10. November 2009</t>
  </si>
  <si>
    <t>09. November 2009</t>
  </si>
  <si>
    <t>06. November 2009</t>
  </si>
  <si>
    <t>05. November 2009</t>
  </si>
  <si>
    <t>04. November 2009</t>
  </si>
  <si>
    <t>03. November 2009</t>
  </si>
  <si>
    <t>02. November 2009</t>
  </si>
  <si>
    <t>30. October 2009</t>
  </si>
  <si>
    <t>29. October 2009</t>
  </si>
  <si>
    <t>28. October 2009</t>
  </si>
  <si>
    <t>27. October 2009</t>
  </si>
  <si>
    <t>26. October 2009</t>
  </si>
  <si>
    <t>23. October 2009</t>
  </si>
  <si>
    <t>22. October 2009</t>
  </si>
  <si>
    <t>21. October 2009</t>
  </si>
  <si>
    <t>20. October 2009</t>
  </si>
  <si>
    <t>19. October 2009</t>
  </si>
  <si>
    <t>16. October 2009</t>
  </si>
  <si>
    <t>15. October 2009</t>
  </si>
  <si>
    <t>14. October 2009</t>
  </si>
  <si>
    <t>13. October 2009</t>
  </si>
  <si>
    <t>12. October 2009</t>
  </si>
  <si>
    <t>09. October 2009</t>
  </si>
  <si>
    <t>08. October 2009</t>
  </si>
  <si>
    <t>07. October 2009</t>
  </si>
  <si>
    <t>06. October 2009</t>
  </si>
  <si>
    <t>05. October 2009</t>
  </si>
  <si>
    <t>02. October 2009</t>
  </si>
  <si>
    <t>01. October 2009</t>
  </si>
  <si>
    <t>30. September 2009</t>
  </si>
  <si>
    <t>29. September 2009</t>
  </si>
  <si>
    <t>28. September 2009</t>
  </si>
  <si>
    <t>25. September 2009</t>
  </si>
  <si>
    <t>24. September 2009</t>
  </si>
  <si>
    <t>23. September 2009</t>
  </si>
  <si>
    <t>22. September 2009</t>
  </si>
  <si>
    <t>21. September 2009</t>
  </si>
  <si>
    <t>18. September 2009</t>
  </si>
  <si>
    <t>17. September 2009</t>
  </si>
  <si>
    <t>16. September 2009</t>
  </si>
  <si>
    <t>15. September 2009</t>
  </si>
  <si>
    <t>14. September 2009</t>
  </si>
  <si>
    <t>11. September 2009</t>
  </si>
  <si>
    <t>10. September 2009</t>
  </si>
  <si>
    <t>09. September 2009</t>
  </si>
  <si>
    <t>08. September 2009</t>
  </si>
  <si>
    <t>07. September 2009</t>
  </si>
  <si>
    <t>04. September 2009</t>
  </si>
  <si>
    <t>03. September 2009</t>
  </si>
  <si>
    <t>02. September 2009</t>
  </si>
  <si>
    <t>01. September 2009</t>
  </si>
  <si>
    <t>28. August 2009</t>
  </si>
  <si>
    <t>27. August 2009</t>
  </si>
  <si>
    <t>26. August 2009</t>
  </si>
  <si>
    <t>25. August 2009</t>
  </si>
  <si>
    <t>24. August 2009</t>
  </si>
  <si>
    <t>21. August 2009</t>
  </si>
  <si>
    <t>20. August 2009</t>
  </si>
  <si>
    <t>19. August 2009</t>
  </si>
  <si>
    <t>18. August 2009</t>
  </si>
  <si>
    <t>17. August 2009</t>
  </si>
  <si>
    <t>14. August 2009</t>
  </si>
  <si>
    <t>13. August 2009</t>
  </si>
  <si>
    <t>12. August 2009</t>
  </si>
  <si>
    <t>11. August 2009</t>
  </si>
  <si>
    <t>10. August 2009</t>
  </si>
  <si>
    <t>07. August 2009</t>
  </si>
  <si>
    <t>06. August 2009</t>
  </si>
  <si>
    <t>05. August 2009</t>
  </si>
  <si>
    <t>04. August 2009</t>
  </si>
  <si>
    <t>03. August 2009</t>
  </si>
  <si>
    <t>31. July 2009</t>
  </si>
  <si>
    <t>30. July 2009</t>
  </si>
  <si>
    <t>29. July 2009</t>
  </si>
  <si>
    <t>28. July 2009</t>
  </si>
  <si>
    <t>27. July 2009</t>
  </si>
  <si>
    <t>24. July 2009</t>
  </si>
  <si>
    <t>23. July 2009</t>
  </si>
  <si>
    <t>22. July 2009</t>
  </si>
  <si>
    <t>21. July 2009</t>
  </si>
  <si>
    <t>20. July 2009</t>
  </si>
  <si>
    <t>17. July 2009</t>
  </si>
  <si>
    <t>16. July 2009</t>
  </si>
  <si>
    <t>15. July 2009</t>
  </si>
  <si>
    <t>14. July 2009</t>
  </si>
  <si>
    <t>13. July 2009</t>
  </si>
  <si>
    <t>10. July 2009</t>
  </si>
  <si>
    <t>09. July 2009</t>
  </si>
  <si>
    <t>08. July 2009</t>
  </si>
  <si>
    <t>07. July 2009</t>
  </si>
  <si>
    <t>06. July 2009</t>
  </si>
  <si>
    <t>03. July 2009</t>
  </si>
  <si>
    <t>02. July 2009</t>
  </si>
  <si>
    <t>01. July 2009</t>
  </si>
  <si>
    <t>30. June 2009</t>
  </si>
  <si>
    <t>29. June 2009</t>
  </si>
  <si>
    <t>26. June 2009</t>
  </si>
  <si>
    <t>25. June 2009</t>
  </si>
  <si>
    <t>24. June 2009</t>
  </si>
  <si>
    <t>23. June 2009</t>
  </si>
  <si>
    <t>22. June 2009</t>
  </si>
  <si>
    <t>19. June 2009</t>
  </si>
  <si>
    <t>18. June 2009</t>
  </si>
  <si>
    <t>17. June 2009</t>
  </si>
  <si>
    <t>16. June 2009</t>
  </si>
  <si>
    <t>15. June 2009</t>
  </si>
  <si>
    <t>12. June 2009</t>
  </si>
  <si>
    <t>11. June 2009</t>
  </si>
  <si>
    <t>10. June 2009</t>
  </si>
  <si>
    <t>09. June 2009</t>
  </si>
  <si>
    <t>08. June 2009</t>
  </si>
  <si>
    <t>05. June 2009</t>
  </si>
  <si>
    <t>04. June 2009</t>
  </si>
  <si>
    <t>03. June 2009</t>
  </si>
  <si>
    <t>02. June 2009</t>
  </si>
  <si>
    <t>29. May 2009</t>
  </si>
  <si>
    <t>28. May 2009</t>
  </si>
  <si>
    <t>27. May 2009</t>
  </si>
  <si>
    <t>26. May 2009</t>
  </si>
  <si>
    <t>22. May 2009</t>
  </si>
  <si>
    <t>20. May 2009</t>
  </si>
  <si>
    <t>19. May 2009</t>
  </si>
  <si>
    <t>18. May 2009</t>
  </si>
  <si>
    <t>15. May 2009</t>
  </si>
  <si>
    <t>14. May 2009</t>
  </si>
  <si>
    <t>13. May 2009</t>
  </si>
  <si>
    <t>12. May 2009</t>
  </si>
  <si>
    <t>11. May 2009</t>
  </si>
  <si>
    <t>08. May 2009</t>
  </si>
  <si>
    <t>07. May 2009</t>
  </si>
  <si>
    <t>06. May 2009</t>
  </si>
  <si>
    <t>05. May 2009</t>
  </si>
  <si>
    <t>01. May 2009</t>
  </si>
  <si>
    <t>30. April 2009</t>
  </si>
  <si>
    <t>29. April 2009</t>
  </si>
  <si>
    <t>28. April 2009</t>
  </si>
  <si>
    <t>27. April 2009</t>
  </si>
  <si>
    <t>24. April 2009</t>
  </si>
  <si>
    <t>23. April 2009</t>
  </si>
  <si>
    <t>22. April 2009</t>
  </si>
  <si>
    <t>21. April 2009</t>
  </si>
  <si>
    <t>20. April 2009</t>
  </si>
  <si>
    <t>17. April 2009</t>
  </si>
  <si>
    <t>16. April 2009</t>
  </si>
  <si>
    <t>15. April 2009</t>
  </si>
  <si>
    <t>14. April 2009</t>
  </si>
  <si>
    <t>09. April 2009</t>
  </si>
  <si>
    <t>08. April 2009</t>
  </si>
  <si>
    <t>07. April 2009</t>
  </si>
  <si>
    <t>06. April 2009</t>
  </si>
  <si>
    <t>03. April 2009</t>
  </si>
  <si>
    <t>02. April 2009</t>
  </si>
  <si>
    <t>01. April 2009</t>
  </si>
  <si>
    <t>31. March 2009</t>
  </si>
  <si>
    <t>30. March 2009</t>
  </si>
  <si>
    <t>27. March 2009</t>
  </si>
  <si>
    <t>26. March 2009</t>
  </si>
  <si>
    <t>25. March 2009</t>
  </si>
  <si>
    <t>24. March 2009</t>
  </si>
  <si>
    <t>23. March 2009</t>
  </si>
  <si>
    <t>20. March 2009</t>
  </si>
  <si>
    <t>19. March 2009</t>
  </si>
  <si>
    <t>18. March 2009</t>
  </si>
  <si>
    <t>17. March 2009</t>
  </si>
  <si>
    <t>16. March 2009</t>
  </si>
  <si>
    <t>13. March 2009</t>
  </si>
  <si>
    <t>12. March 2009</t>
  </si>
  <si>
    <t>11. March 2009</t>
  </si>
  <si>
    <t>10. March 2009</t>
  </si>
  <si>
    <t>09. March 2009</t>
  </si>
  <si>
    <t>06. March 2009</t>
  </si>
  <si>
    <t>05. March 2009</t>
  </si>
  <si>
    <t>04. March 2009</t>
  </si>
  <si>
    <t>03. March 2009</t>
  </si>
  <si>
    <t>02. March 2009</t>
  </si>
  <si>
    <t>27. February 2009</t>
  </si>
  <si>
    <t>26. February 2009</t>
  </si>
  <si>
    <t>25. February 2009</t>
  </si>
  <si>
    <t>24. February 2009</t>
  </si>
  <si>
    <t>23. February 2009</t>
  </si>
  <si>
    <t>20. February 2009</t>
  </si>
  <si>
    <t>19. February 2009</t>
  </si>
  <si>
    <t>18. February 2009</t>
  </si>
  <si>
    <t>17. February 2009</t>
  </si>
  <si>
    <t>16. February 2009</t>
  </si>
  <si>
    <t>13. February 2009</t>
  </si>
  <si>
    <t>12. February 2009</t>
  </si>
  <si>
    <t>11. February 2009</t>
  </si>
  <si>
    <t>10. February 2009</t>
  </si>
  <si>
    <t>09. February 2009</t>
  </si>
  <si>
    <t>06. February 2009</t>
  </si>
  <si>
    <t>05. February 2009</t>
  </si>
  <si>
    <t>04. February 2009</t>
  </si>
  <si>
    <t>03. February 2009</t>
  </si>
  <si>
    <t>02. February 2009</t>
  </si>
  <si>
    <t>30. January 2009</t>
  </si>
  <si>
    <t>29. January 2009</t>
  </si>
  <si>
    <t>28. January 2009</t>
  </si>
  <si>
    <t>27. January 2009</t>
  </si>
  <si>
    <t>26. January 2009</t>
  </si>
  <si>
    <t>23. January 2009</t>
  </si>
  <si>
    <t>22. January 2009</t>
  </si>
  <si>
    <t>21. January 2009</t>
  </si>
  <si>
    <t>20. January 2009</t>
  </si>
  <si>
    <t>19. January 2009</t>
  </si>
  <si>
    <t>16. January 2009</t>
  </si>
  <si>
    <t>15. January 2009</t>
  </si>
  <si>
    <t>14. January 2009</t>
  </si>
  <si>
    <t>13. January 2009</t>
  </si>
  <si>
    <t>12. January 2009</t>
  </si>
  <si>
    <t>09. January 2009</t>
  </si>
  <si>
    <t>08. January 2009</t>
  </si>
  <si>
    <t>07. January 2009</t>
  </si>
  <si>
    <t>06. January 2009</t>
  </si>
  <si>
    <t>05. January 2009</t>
  </si>
  <si>
    <t>02. January 2009</t>
  </si>
  <si>
    <t>31. December 2008</t>
  </si>
  <si>
    <t>30. December 2008</t>
  </si>
  <si>
    <t>29. December 2008</t>
  </si>
  <si>
    <t>24. December 2008</t>
  </si>
  <si>
    <t>23. December 2008</t>
  </si>
  <si>
    <t>22. December 2008</t>
  </si>
  <si>
    <t>19. December 2008</t>
  </si>
  <si>
    <t>18. December 2008</t>
  </si>
  <si>
    <t>17. December 2008</t>
  </si>
  <si>
    <t>16. December 2008</t>
  </si>
  <si>
    <t>15. December 2008</t>
  </si>
  <si>
    <t>12. December 2008</t>
  </si>
  <si>
    <t>11. December 2008</t>
  </si>
  <si>
    <t>10. December 2008</t>
  </si>
  <si>
    <t>09. December 2008</t>
  </si>
  <si>
    <t>08. December 2008</t>
  </si>
  <si>
    <t>05. December 2008</t>
  </si>
  <si>
    <t>04. December 2008</t>
  </si>
  <si>
    <t>03. December 2008</t>
  </si>
  <si>
    <t>02. December 2008</t>
  </si>
  <si>
    <t>01. December 2008</t>
  </si>
  <si>
    <t>28. November 2008</t>
  </si>
  <si>
    <t>27. November 2008</t>
  </si>
  <si>
    <t>26. November 2008</t>
  </si>
  <si>
    <t>25. November 2008</t>
  </si>
  <si>
    <t>24. November 2008</t>
  </si>
  <si>
    <t>21. November 2008</t>
  </si>
  <si>
    <t>20. November 2008</t>
  </si>
  <si>
    <t>19. November 2008</t>
  </si>
  <si>
    <t>18. November 2008</t>
  </si>
  <si>
    <t>17. November 2008</t>
  </si>
  <si>
    <t>14. November 2008</t>
  </si>
  <si>
    <t>13. November 2008</t>
  </si>
  <si>
    <t>12. November 2008</t>
  </si>
  <si>
    <t>11. November 2008</t>
  </si>
  <si>
    <t>10. November 2008</t>
  </si>
  <si>
    <t>08. November 2008</t>
  </si>
  <si>
    <t>07. November 2008</t>
  </si>
  <si>
    <t>06. November 2008</t>
  </si>
  <si>
    <t>05. November 2008</t>
  </si>
  <si>
    <t>04. November 2008</t>
  </si>
  <si>
    <t>03. November 2008</t>
  </si>
  <si>
    <t>31. October 2008</t>
  </si>
  <si>
    <t>30. October 2008</t>
  </si>
  <si>
    <t>29. October 2008</t>
  </si>
  <si>
    <t>28. October 2008</t>
  </si>
  <si>
    <t>27. October 2008</t>
  </si>
  <si>
    <t>24. October 2008</t>
  </si>
  <si>
    <t>23. October 2008</t>
  </si>
  <si>
    <t>22. October 2008</t>
  </si>
  <si>
    <t>21. October 2008</t>
  </si>
  <si>
    <t>20. October 2008</t>
  </si>
  <si>
    <t>17. October 2008</t>
  </si>
  <si>
    <t>16. October 2008</t>
  </si>
  <si>
    <t>15. October 2008</t>
  </si>
  <si>
    <t>14. October 2008</t>
  </si>
  <si>
    <t>13. October 2008</t>
  </si>
  <si>
    <t>10. October 2008</t>
  </si>
  <si>
    <t>09. October 2008</t>
  </si>
  <si>
    <t>08. October 2008</t>
  </si>
  <si>
    <t>07. October 2008</t>
  </si>
  <si>
    <t>06. October 2008</t>
  </si>
  <si>
    <t>03. October 2008</t>
  </si>
  <si>
    <t>02. October 2008</t>
  </si>
  <si>
    <t>01. October 2008</t>
  </si>
  <si>
    <t>30. September 2008</t>
  </si>
  <si>
    <t>29. September 2008</t>
  </si>
  <si>
    <t>26. September 2008</t>
  </si>
  <si>
    <t>25. September 2008</t>
  </si>
  <si>
    <t>24. September 2008</t>
  </si>
  <si>
    <t>23. September 2008</t>
  </si>
  <si>
    <t>22. September 2008</t>
  </si>
  <si>
    <t>19. September 2008</t>
  </si>
  <si>
    <t>18. September 2008</t>
  </si>
  <si>
    <t>17. September 2008</t>
  </si>
  <si>
    <t>16. September 2008</t>
  </si>
  <si>
    <t>15. September 2008</t>
  </si>
  <si>
    <t>12. September 2008</t>
  </si>
  <si>
    <t>11. September 2008</t>
  </si>
  <si>
    <t>10. September 2008</t>
  </si>
  <si>
    <t>09. September 2008</t>
  </si>
  <si>
    <t>08. September 2008</t>
  </si>
  <si>
    <t>05. September 2008</t>
  </si>
  <si>
    <t>04. September 2008</t>
  </si>
  <si>
    <t>03. September 2008</t>
  </si>
  <si>
    <t>02. September 2008</t>
  </si>
  <si>
    <t>01. September 2008</t>
  </si>
  <si>
    <t>29. August 2008</t>
  </si>
  <si>
    <t>28. August 2008</t>
  </si>
  <si>
    <t>27. August 2008</t>
  </si>
  <si>
    <t>26. August 2008</t>
  </si>
  <si>
    <t>22. August 2008</t>
  </si>
  <si>
    <t>21. August 2008</t>
  </si>
  <si>
    <t>20. August 2008</t>
  </si>
  <si>
    <t>19. August 2008</t>
  </si>
  <si>
    <t>18. August 2008</t>
  </si>
  <si>
    <t>15. August 2008</t>
  </si>
  <si>
    <t>14. August 2008</t>
  </si>
  <si>
    <t>13. August 2008</t>
  </si>
  <si>
    <t>12. August 2008</t>
  </si>
  <si>
    <t>11. August 2008</t>
  </si>
  <si>
    <t>08. August 2008</t>
  </si>
  <si>
    <t>07. August 2008</t>
  </si>
  <si>
    <t>06. August 2008</t>
  </si>
  <si>
    <t>05. August 2008</t>
  </si>
  <si>
    <t>04. August 2008</t>
  </si>
  <si>
    <t>01. August 2008</t>
  </si>
  <si>
    <t>31. July 2008</t>
  </si>
  <si>
    <t>30. July 2008</t>
  </si>
  <si>
    <t>29. July 2008</t>
  </si>
  <si>
    <t>28. July 2008</t>
  </si>
  <si>
    <t>25. July 2008</t>
  </si>
  <si>
    <t>24. July 2008</t>
  </si>
  <si>
    <t>23. July 2008</t>
  </si>
  <si>
    <t>22. July 2008</t>
  </si>
  <si>
    <t>21. July 2008</t>
  </si>
  <si>
    <t>18. July 2008</t>
  </si>
  <si>
    <t>17. July 2008</t>
  </si>
  <si>
    <t>16. July 2008</t>
  </si>
  <si>
    <t>15. July 2008</t>
  </si>
  <si>
    <t>14. July 2008</t>
  </si>
  <si>
    <t>11. July 2008</t>
  </si>
  <si>
    <t>10. July 2008</t>
  </si>
  <si>
    <t>09. July 2008</t>
  </si>
  <si>
    <t>08. July 2008</t>
  </si>
  <si>
    <t>Date</t>
  </si>
  <si>
    <t>Sell</t>
  </si>
  <si>
    <t>Total</t>
  </si>
  <si>
    <t>Column2</t>
  </si>
  <si>
    <t>Column1</t>
  </si>
  <si>
    <t>Azad.Sell</t>
  </si>
  <si>
    <t>Nima.مقدار</t>
  </si>
  <si>
    <t>year2</t>
  </si>
  <si>
    <t>year3</t>
  </si>
  <si>
    <t>Total power consumption 2020</t>
  </si>
  <si>
    <t>Aluminium power consumption 2020</t>
  </si>
  <si>
    <t>Total power consumption 2010</t>
  </si>
  <si>
    <t>Aluminium power consumption 2010</t>
  </si>
  <si>
    <t>Other renewable</t>
  </si>
  <si>
    <t>Nuclear</t>
  </si>
  <si>
    <t>Hydro</t>
  </si>
  <si>
    <t>Natural gas</t>
  </si>
  <si>
    <t>Oil</t>
  </si>
  <si>
    <t>Coal</t>
  </si>
  <si>
    <t>آمار مصرف برق آۀومینیوم در جهان</t>
  </si>
  <si>
    <t>Source: IEA</t>
  </si>
  <si>
    <t>نرخ LME شمش آلومینیوم</t>
  </si>
  <si>
    <t>نرخ شمش LME</t>
  </si>
  <si>
    <t>دلار نیما</t>
  </si>
  <si>
    <t>دلار آزاد</t>
  </si>
  <si>
    <t>12. June 2023</t>
  </si>
  <si>
    <t>09. June 2023</t>
  </si>
  <si>
    <t>08. June 2023</t>
  </si>
  <si>
    <t>07. June 2023</t>
  </si>
  <si>
    <t>06. June 2023</t>
  </si>
  <si>
    <t>05. June 2023</t>
  </si>
  <si>
    <t>02. June 2023</t>
  </si>
  <si>
    <t>Sh Date.Date SH</t>
  </si>
  <si>
    <t>Sh Date.Column23</t>
  </si>
  <si>
    <t>Sh Date.Column24</t>
  </si>
  <si>
    <t>Sh Date.Column3</t>
  </si>
  <si>
    <t>1391.01.07</t>
  </si>
  <si>
    <t>1391.01.08</t>
  </si>
  <si>
    <t>1391.01.09</t>
  </si>
  <si>
    <t>1391.01.10</t>
  </si>
  <si>
    <t>1391.01.14</t>
  </si>
  <si>
    <t>1391.01.15</t>
  </si>
  <si>
    <t>1391.01.16</t>
  </si>
  <si>
    <t>1391.01.17</t>
  </si>
  <si>
    <t>1391.01.22</t>
  </si>
  <si>
    <t>1391.01.23</t>
  </si>
  <si>
    <t>1391.01.24</t>
  </si>
  <si>
    <t>1391.01.28</t>
  </si>
  <si>
    <t>1391.01.29</t>
  </si>
  <si>
    <t>1391.01.30</t>
  </si>
  <si>
    <t>1391.01.31</t>
  </si>
  <si>
    <t>1391.02.04</t>
  </si>
  <si>
    <t>1391.02.05</t>
  </si>
  <si>
    <t>1391.02.07</t>
  </si>
  <si>
    <t>1391.02.11</t>
  </si>
  <si>
    <t>1391.02.12</t>
  </si>
  <si>
    <t>1391.02.13</t>
  </si>
  <si>
    <t>1391.02.14</t>
  </si>
  <si>
    <t>1391.02.19</t>
  </si>
  <si>
    <t>1391.02.20</t>
  </si>
  <si>
    <t>1391.02.21</t>
  </si>
  <si>
    <t>1391.02.25</t>
  </si>
  <si>
    <t>1391.02.26</t>
  </si>
  <si>
    <t>1391.02.27</t>
  </si>
  <si>
    <t>1391.02.28</t>
  </si>
  <si>
    <t>1391.03.01</t>
  </si>
  <si>
    <t>1391.03.02</t>
  </si>
  <si>
    <t>1391.03.03</t>
  </si>
  <si>
    <t>1391.03.04</t>
  </si>
  <si>
    <t>1391.03.08</t>
  </si>
  <si>
    <t>1391.03.09</t>
  </si>
  <si>
    <t>1391.03.10</t>
  </si>
  <si>
    <t>1391.03.11</t>
  </si>
  <si>
    <t>1391.03.17</t>
  </si>
  <si>
    <t>1391.03.18</t>
  </si>
  <si>
    <t>1391.03.22</t>
  </si>
  <si>
    <t>1391.03.23</t>
  </si>
  <si>
    <t>1391.03.24</t>
  </si>
  <si>
    <t>1391.03.25</t>
  </si>
  <si>
    <t>1391.03.30</t>
  </si>
  <si>
    <t>1391.03.31</t>
  </si>
  <si>
    <t>1391.04.01</t>
  </si>
  <si>
    <t>1391.04.05</t>
  </si>
  <si>
    <t>1391.04.06</t>
  </si>
  <si>
    <t>1391.04.07</t>
  </si>
  <si>
    <t>1391.04.08</t>
  </si>
  <si>
    <t>1391.04.12</t>
  </si>
  <si>
    <t>1391.04.13</t>
  </si>
  <si>
    <t>1391.04.14</t>
  </si>
  <si>
    <t>1391.04.19</t>
  </si>
  <si>
    <t>1391.04.20</t>
  </si>
  <si>
    <t>1391.04.21</t>
  </si>
  <si>
    <t>1391.04.22</t>
  </si>
  <si>
    <t>1391.04.26</t>
  </si>
  <si>
    <t>1391.04.27</t>
  </si>
  <si>
    <t>1391.04.28</t>
  </si>
  <si>
    <t>1391.04.29</t>
  </si>
  <si>
    <t>1391.05.02</t>
  </si>
  <si>
    <t>1391.05.03</t>
  </si>
  <si>
    <t>1391.05.04</t>
  </si>
  <si>
    <t>1391.05.05</t>
  </si>
  <si>
    <t>1391.05.09</t>
  </si>
  <si>
    <t>1391.05.10</t>
  </si>
  <si>
    <t>1391.05.11</t>
  </si>
  <si>
    <t>1391.05.12</t>
  </si>
  <si>
    <t>1391.05.16</t>
  </si>
  <si>
    <t>1391.05.17</t>
  </si>
  <si>
    <t>1391.05.18</t>
  </si>
  <si>
    <t>1391.05.19</t>
  </si>
  <si>
    <t>1391.05.23</t>
  </si>
  <si>
    <t>1391.05.24</t>
  </si>
  <si>
    <t>1391.05.25</t>
  </si>
  <si>
    <t>1391.05.26</t>
  </si>
  <si>
    <t>1391.05.31</t>
  </si>
  <si>
    <t>1391.06.01</t>
  </si>
  <si>
    <t>1391.06.02</t>
  </si>
  <si>
    <t>1391.06.07</t>
  </si>
  <si>
    <t>1391.06.08</t>
  </si>
  <si>
    <t>1391.06.13</t>
  </si>
  <si>
    <t>1391.06.14</t>
  </si>
  <si>
    <t>1391.06.15</t>
  </si>
  <si>
    <t>1391.06.16</t>
  </si>
  <si>
    <t>1391.06.20</t>
  </si>
  <si>
    <t>1391.06.21</t>
  </si>
  <si>
    <t>1391.06.23</t>
  </si>
  <si>
    <t>1391.06.27</t>
  </si>
  <si>
    <t>1391.06.28</t>
  </si>
  <si>
    <t>1391.06.29</t>
  </si>
  <si>
    <t>1391.06.30</t>
  </si>
  <si>
    <t>1391.07.03</t>
  </si>
  <si>
    <t>1391.07.04</t>
  </si>
  <si>
    <t>1391.07.05</t>
  </si>
  <si>
    <t>1391.07.06</t>
  </si>
  <si>
    <t>1391.07.10</t>
  </si>
  <si>
    <t>1391.07.11</t>
  </si>
  <si>
    <t>1391.07.12</t>
  </si>
  <si>
    <t>1391.07.17</t>
  </si>
  <si>
    <t>1391.07.18</t>
  </si>
  <si>
    <t>1391.07.19</t>
  </si>
  <si>
    <t>1391.07.24</t>
  </si>
  <si>
    <t>1391.07.25</t>
  </si>
  <si>
    <t>1391.07.26</t>
  </si>
  <si>
    <t>1391.07.27</t>
  </si>
  <si>
    <t>1391.08.01</t>
  </si>
  <si>
    <t>1391.08.02</t>
  </si>
  <si>
    <t>1391.08.03</t>
  </si>
  <si>
    <t>1391.08.08</t>
  </si>
  <si>
    <t>1391.08.09</t>
  </si>
  <si>
    <t>1391.08.10</t>
  </si>
  <si>
    <t>1391.08.15</t>
  </si>
  <si>
    <t>1391.08.16</t>
  </si>
  <si>
    <t>1391.08.17</t>
  </si>
  <si>
    <t>1391.08.22</t>
  </si>
  <si>
    <t>1391.08.23</t>
  </si>
  <si>
    <t>1391.08.24</t>
  </si>
  <si>
    <t>1391.08.29</t>
  </si>
  <si>
    <t>1391.08.30</t>
  </si>
  <si>
    <t>1391.09.01</t>
  </si>
  <si>
    <t>1391.09.02</t>
  </si>
  <si>
    <t>1391.09.06</t>
  </si>
  <si>
    <t>1391.09.07</t>
  </si>
  <si>
    <t>1391.09.08</t>
  </si>
  <si>
    <t>1391.09.09</t>
  </si>
  <si>
    <t>1391.09.13</t>
  </si>
  <si>
    <t>1391.09.14</t>
  </si>
  <si>
    <t>1391.09.15</t>
  </si>
  <si>
    <t>1391.09.16</t>
  </si>
  <si>
    <t>1391.09.20</t>
  </si>
  <si>
    <t>1391.09.21</t>
  </si>
  <si>
    <t>1391.09.22</t>
  </si>
  <si>
    <t>1391.09.23</t>
  </si>
  <si>
    <t>1391.09.27</t>
  </si>
  <si>
    <t>1391.09.28</t>
  </si>
  <si>
    <t>1391.09.29</t>
  </si>
  <si>
    <t>1391.09.30</t>
  </si>
  <si>
    <t>1391.10.04</t>
  </si>
  <si>
    <t>1391.10.13</t>
  </si>
  <si>
    <t>1391.10.18</t>
  </si>
  <si>
    <t>1391.10.19</t>
  </si>
  <si>
    <t>1391.10.20</t>
  </si>
  <si>
    <t>1391.10.21</t>
  </si>
  <si>
    <t>1391.10.25</t>
  </si>
  <si>
    <t>1391.10.26</t>
  </si>
  <si>
    <t>1391.10.27</t>
  </si>
  <si>
    <t>1391.10.28</t>
  </si>
  <si>
    <t>1391.11.02</t>
  </si>
  <si>
    <t>1391.11.03</t>
  </si>
  <si>
    <t>1391.11.04</t>
  </si>
  <si>
    <t>1391.11.05</t>
  </si>
  <si>
    <t>1391.11.09</t>
  </si>
  <si>
    <t>1391.11.11</t>
  </si>
  <si>
    <t>1391.11.12</t>
  </si>
  <si>
    <t>1391.11.16</t>
  </si>
  <si>
    <t>1391.11.17</t>
  </si>
  <si>
    <t>1391.11.18</t>
  </si>
  <si>
    <t>1391.11.19</t>
  </si>
  <si>
    <t>1391.11.23</t>
  </si>
  <si>
    <t>1391.11.24</t>
  </si>
  <si>
    <t>1391.11.25</t>
  </si>
  <si>
    <t>1391.11.26</t>
  </si>
  <si>
    <t>1391.11.30</t>
  </si>
  <si>
    <t>1391.12.01</t>
  </si>
  <si>
    <t>1391.12.02</t>
  </si>
  <si>
    <t>1391.12.03</t>
  </si>
  <si>
    <t>1391.12.07</t>
  </si>
  <si>
    <t>1391.12.08</t>
  </si>
  <si>
    <t>1391.12.09</t>
  </si>
  <si>
    <t>1391.12.10</t>
  </si>
  <si>
    <t>1391.12.14</t>
  </si>
  <si>
    <t>1391.12.15</t>
  </si>
  <si>
    <t>1391.12.16</t>
  </si>
  <si>
    <t>1391.12.17</t>
  </si>
  <si>
    <t>1391.12.21</t>
  </si>
  <si>
    <t>1391.12.22</t>
  </si>
  <si>
    <t>1391.12.23</t>
  </si>
  <si>
    <t>1391.12.24</t>
  </si>
  <si>
    <t>1391.12.28</t>
  </si>
  <si>
    <t>1392.01.05</t>
  </si>
  <si>
    <t>1392.01.06</t>
  </si>
  <si>
    <t>1392.01.07</t>
  </si>
  <si>
    <t>1392.01.08</t>
  </si>
  <si>
    <t>1392.01.14</t>
  </si>
  <si>
    <t>1392.01.15</t>
  </si>
  <si>
    <t>1392.01.19</t>
  </si>
  <si>
    <t>1392.01.20</t>
  </si>
  <si>
    <t>1392.01.21</t>
  </si>
  <si>
    <t>1392.01.22</t>
  </si>
  <si>
    <t>1392.01.26</t>
  </si>
  <si>
    <t>1392.01.27</t>
  </si>
  <si>
    <t>1392.01.28</t>
  </si>
  <si>
    <t>1392.01.29</t>
  </si>
  <si>
    <t>1392.02.02</t>
  </si>
  <si>
    <t>1392.02.03</t>
  </si>
  <si>
    <t>1392.02.04</t>
  </si>
  <si>
    <t>1392.02.05</t>
  </si>
  <si>
    <t>1392.02.09</t>
  </si>
  <si>
    <t>1392.02.10</t>
  </si>
  <si>
    <t>1392.02.11</t>
  </si>
  <si>
    <t>1392.02.12</t>
  </si>
  <si>
    <t>1392.02.17</t>
  </si>
  <si>
    <t>1392.02.18</t>
  </si>
  <si>
    <t>1392.02.19</t>
  </si>
  <si>
    <t>1392.02.23</t>
  </si>
  <si>
    <t>1392.02.24</t>
  </si>
  <si>
    <t>1392.02.25</t>
  </si>
  <si>
    <t>1392.02.26</t>
  </si>
  <si>
    <t>1392.02.30</t>
  </si>
  <si>
    <t>1392.02.31</t>
  </si>
  <si>
    <t>1392.03.01</t>
  </si>
  <si>
    <t>1392.03.02</t>
  </si>
  <si>
    <t>1392.03.07</t>
  </si>
  <si>
    <t>1392.03.08</t>
  </si>
  <si>
    <t>1392.03.09</t>
  </si>
  <si>
    <t>1392.03.13</t>
  </si>
  <si>
    <t>1392.03.16</t>
  </si>
  <si>
    <t>1392.03.20</t>
  </si>
  <si>
    <t>1392.03.21</t>
  </si>
  <si>
    <t>1392.03.22</t>
  </si>
  <si>
    <t>1392.03.23</t>
  </si>
  <si>
    <t>1392.03.27</t>
  </si>
  <si>
    <t>1392.03.28</t>
  </si>
  <si>
    <t>1392.03.29</t>
  </si>
  <si>
    <t>1392.03.30</t>
  </si>
  <si>
    <t>1392.04.04</t>
  </si>
  <si>
    <t>1392.04.05</t>
  </si>
  <si>
    <t>1392.04.06</t>
  </si>
  <si>
    <t>1392.04.10</t>
  </si>
  <si>
    <t>1392.04.11</t>
  </si>
  <si>
    <t>1392.04.12</t>
  </si>
  <si>
    <t>1392.04.13</t>
  </si>
  <si>
    <t>1392.04.17</t>
  </si>
  <si>
    <t>1392.04.18</t>
  </si>
  <si>
    <t>1392.04.19</t>
  </si>
  <si>
    <t>1392.04.20</t>
  </si>
  <si>
    <t>1392.04.24</t>
  </si>
  <si>
    <t>1392.04.25</t>
  </si>
  <si>
    <t>1392.04.26</t>
  </si>
  <si>
    <t>1392.04.27</t>
  </si>
  <si>
    <t>1392.04.31</t>
  </si>
  <si>
    <t>1392.05.01</t>
  </si>
  <si>
    <t>1392.05.02</t>
  </si>
  <si>
    <t>1392.05.03</t>
  </si>
  <si>
    <t>1392.05.07</t>
  </si>
  <si>
    <t>1392.05.09</t>
  </si>
  <si>
    <t>1392.05.10</t>
  </si>
  <si>
    <t>1392.05.14</t>
  </si>
  <si>
    <t>1392.05.15</t>
  </si>
  <si>
    <t>1392.05.16</t>
  </si>
  <si>
    <t>1392.05.17</t>
  </si>
  <si>
    <t>1392.05.21</t>
  </si>
  <si>
    <t>1392.05.22</t>
  </si>
  <si>
    <t>1392.05.23</t>
  </si>
  <si>
    <t>1392.05.24</t>
  </si>
  <si>
    <t>1392.05.28</t>
  </si>
  <si>
    <t>1392.05.29</t>
  </si>
  <si>
    <t>1392.05.30</t>
  </si>
  <si>
    <t>1392.05.31</t>
  </si>
  <si>
    <t>1392.06.05</t>
  </si>
  <si>
    <t>1392.06.06</t>
  </si>
  <si>
    <t>1392.06.07</t>
  </si>
  <si>
    <t>1392.06.12</t>
  </si>
  <si>
    <t>1392.06.13</t>
  </si>
  <si>
    <t>1392.06.14</t>
  </si>
  <si>
    <t>1392.06.18</t>
  </si>
  <si>
    <t>1392.06.19</t>
  </si>
  <si>
    <t>1392.06.20</t>
  </si>
  <si>
    <t>1392.06.21</t>
  </si>
  <si>
    <t>1392.06.25</t>
  </si>
  <si>
    <t>1392.06.26</t>
  </si>
  <si>
    <t>1392.06.27</t>
  </si>
  <si>
    <t>1392.06.28</t>
  </si>
  <si>
    <t>1392.07.01</t>
  </si>
  <si>
    <t>1392.07.02</t>
  </si>
  <si>
    <t>1392.07.03</t>
  </si>
  <si>
    <t>1392.07.04</t>
  </si>
  <si>
    <t>1392.07.08</t>
  </si>
  <si>
    <t>1392.07.09</t>
  </si>
  <si>
    <t>1392.07.10</t>
  </si>
  <si>
    <t>1392.07.11</t>
  </si>
  <si>
    <t>1392.07.15</t>
  </si>
  <si>
    <t>1392.07.16</t>
  </si>
  <si>
    <t>1392.07.17</t>
  </si>
  <si>
    <t>1392.07.18</t>
  </si>
  <si>
    <t>1392.07.22</t>
  </si>
  <si>
    <t>1392.07.23</t>
  </si>
  <si>
    <t>1392.07.25</t>
  </si>
  <si>
    <t>1392.07.29</t>
  </si>
  <si>
    <t>1392.07.30</t>
  </si>
  <si>
    <t>1392.08.01</t>
  </si>
  <si>
    <t>1392.08.06</t>
  </si>
  <si>
    <t>1392.08.07</t>
  </si>
  <si>
    <t>1392.08.08</t>
  </si>
  <si>
    <t>1392.08.09</t>
  </si>
  <si>
    <t>1392.08.13</t>
  </si>
  <si>
    <t>1392.08.14</t>
  </si>
  <si>
    <t>1392.08.15</t>
  </si>
  <si>
    <t>1392.08.16</t>
  </si>
  <si>
    <t>1392.08.20</t>
  </si>
  <si>
    <t>1392.08.21</t>
  </si>
  <si>
    <t>1392.08.27</t>
  </si>
  <si>
    <t>1392.08.28</t>
  </si>
  <si>
    <t>1392.08.29</t>
  </si>
  <si>
    <t>1392.08.30</t>
  </si>
  <si>
    <t>1392.09.04</t>
  </si>
  <si>
    <t>1392.09.05</t>
  </si>
  <si>
    <t>1392.09.06</t>
  </si>
  <si>
    <t>1392.09.07</t>
  </si>
  <si>
    <t>1392.09.11</t>
  </si>
  <si>
    <t>1392.09.12</t>
  </si>
  <si>
    <t>1392.09.13</t>
  </si>
  <si>
    <t>1392.09.14</t>
  </si>
  <si>
    <t>1392.09.18</t>
  </si>
  <si>
    <t>1392.09.19</t>
  </si>
  <si>
    <t>1392.09.20</t>
  </si>
  <si>
    <t>1392.09.21</t>
  </si>
  <si>
    <t>1392.09.25</t>
  </si>
  <si>
    <t>1392.09.26</t>
  </si>
  <si>
    <t>1392.09.27</t>
  </si>
  <si>
    <t>1392.09.28</t>
  </si>
  <si>
    <t>1392.10.03</t>
  </si>
  <si>
    <t>1392.10.09</t>
  </si>
  <si>
    <t>1392.10.16</t>
  </si>
  <si>
    <t>1392.10.17</t>
  </si>
  <si>
    <t>1392.10.18</t>
  </si>
  <si>
    <t>1392.10.19</t>
  </si>
  <si>
    <t>1392.10.23</t>
  </si>
  <si>
    <t>1392.10.24</t>
  </si>
  <si>
    <t>1392.10.25</t>
  </si>
  <si>
    <t>1392.10.26</t>
  </si>
  <si>
    <t>1392.10.30</t>
  </si>
  <si>
    <t>1392.11.01</t>
  </si>
  <si>
    <t>1392.11.02</t>
  </si>
  <si>
    <t>1392.11.03</t>
  </si>
  <si>
    <t>1392.11.07</t>
  </si>
  <si>
    <t>1392.11.08</t>
  </si>
  <si>
    <t>1392.11.09</t>
  </si>
  <si>
    <t>1392.11.10</t>
  </si>
  <si>
    <t>1392.11.14</t>
  </si>
  <si>
    <t>1392.11.15</t>
  </si>
  <si>
    <t>1392.11.16</t>
  </si>
  <si>
    <t>1392.11.17</t>
  </si>
  <si>
    <t>1392.11.21</t>
  </si>
  <si>
    <t>1392.11.23</t>
  </si>
  <si>
    <t>1392.11.24</t>
  </si>
  <si>
    <t>1392.11.28</t>
  </si>
  <si>
    <t>1392.11.29</t>
  </si>
  <si>
    <t>1392.11.30</t>
  </si>
  <si>
    <t>1392.12.01</t>
  </si>
  <si>
    <t>1392.12.05</t>
  </si>
  <si>
    <t>1392.12.06</t>
  </si>
  <si>
    <t>1392.12.07</t>
  </si>
  <si>
    <t>1392.12.08</t>
  </si>
  <si>
    <t>1392.12.12</t>
  </si>
  <si>
    <t>1392.12.13</t>
  </si>
  <si>
    <t>1392.12.14</t>
  </si>
  <si>
    <t>1392.12.15</t>
  </si>
  <si>
    <t>1392.12.19</t>
  </si>
  <si>
    <t>1392.12.20</t>
  </si>
  <si>
    <t>1392.12.21</t>
  </si>
  <si>
    <t>1392.12.22</t>
  </si>
  <si>
    <t>1392.12.26</t>
  </si>
  <si>
    <t>1392.12.27</t>
  </si>
  <si>
    <t>1392.12.28</t>
  </si>
  <si>
    <t>1393.01.05</t>
  </si>
  <si>
    <t>1393.01.06</t>
  </si>
  <si>
    <t>1393.01.07</t>
  </si>
  <si>
    <t>1393.01.11</t>
  </si>
  <si>
    <t>1393.01.18</t>
  </si>
  <si>
    <t>1393.01.19</t>
  </si>
  <si>
    <t>1393.01.20</t>
  </si>
  <si>
    <t>1393.01.21</t>
  </si>
  <si>
    <t>1393.01.25</t>
  </si>
  <si>
    <t>1393.01.26</t>
  </si>
  <si>
    <t>1393.01.27</t>
  </si>
  <si>
    <t>1393.01.28</t>
  </si>
  <si>
    <t>1393.02.02</t>
  </si>
  <si>
    <t>1393.02.03</t>
  </si>
  <si>
    <t>1393.02.04</t>
  </si>
  <si>
    <t>1393.02.08</t>
  </si>
  <si>
    <t>1393.02.09</t>
  </si>
  <si>
    <t>1393.02.10</t>
  </si>
  <si>
    <t>1393.02.11</t>
  </si>
  <si>
    <t>1393.02.16</t>
  </si>
  <si>
    <t>1393.02.17</t>
  </si>
  <si>
    <t>1393.02.18</t>
  </si>
  <si>
    <t>1393.02.22</t>
  </si>
  <si>
    <t>1393.02.24</t>
  </si>
  <si>
    <t>1393.02.25</t>
  </si>
  <si>
    <t>1393.02.29</t>
  </si>
  <si>
    <t>1393.02.30</t>
  </si>
  <si>
    <t>1393.02.31</t>
  </si>
  <si>
    <t>1393.03.01</t>
  </si>
  <si>
    <t>1393.03.07</t>
  </si>
  <si>
    <t>1393.03.08</t>
  </si>
  <si>
    <t>1393.03.12</t>
  </si>
  <si>
    <t>1393.03.13</t>
  </si>
  <si>
    <t>1393.03.19</t>
  </si>
  <si>
    <t>1393.03.20</t>
  </si>
  <si>
    <t>1393.03.21</t>
  </si>
  <si>
    <t>1393.03.22</t>
  </si>
  <si>
    <t>1393.03.26</t>
  </si>
  <si>
    <t>1393.03.27</t>
  </si>
  <si>
    <t>1393.03.28</t>
  </si>
  <si>
    <t>1393.03.29</t>
  </si>
  <si>
    <t>1393.04.02</t>
  </si>
  <si>
    <t>1393.04.03</t>
  </si>
  <si>
    <t>1393.04.04</t>
  </si>
  <si>
    <t>1393.04.05</t>
  </si>
  <si>
    <t>1393.04.09</t>
  </si>
  <si>
    <t>1393.04.10</t>
  </si>
  <si>
    <t>1393.04.11</t>
  </si>
  <si>
    <t>1393.04.12</t>
  </si>
  <si>
    <t>1393.04.16</t>
  </si>
  <si>
    <t>1393.04.17</t>
  </si>
  <si>
    <t>1393.04.18</t>
  </si>
  <si>
    <t>1393.04.19</t>
  </si>
  <si>
    <t>1393.04.23</t>
  </si>
  <si>
    <t>1393.04.24</t>
  </si>
  <si>
    <t>1393.04.25</t>
  </si>
  <si>
    <t>1393.04.26</t>
  </si>
  <si>
    <t>1393.04.30</t>
  </si>
  <si>
    <t>1393.04.31</t>
  </si>
  <si>
    <t>1393.05.01</t>
  </si>
  <si>
    <t>1393.05.02</t>
  </si>
  <si>
    <t>1393.05.06</t>
  </si>
  <si>
    <t>1393.05.09</t>
  </si>
  <si>
    <t>1393.05.13</t>
  </si>
  <si>
    <t>1393.05.14</t>
  </si>
  <si>
    <t>1393.05.15</t>
  </si>
  <si>
    <t>1393.05.16</t>
  </si>
  <si>
    <t>1393.05.20</t>
  </si>
  <si>
    <t>1393.05.21</t>
  </si>
  <si>
    <t>1393.05.22</t>
  </si>
  <si>
    <t>1393.05.27</t>
  </si>
  <si>
    <t>1393.05.28</t>
  </si>
  <si>
    <t>1393.05.29</t>
  </si>
  <si>
    <t>1393.05.30</t>
  </si>
  <si>
    <t>1393.06.04</t>
  </si>
  <si>
    <t>1393.06.05</t>
  </si>
  <si>
    <t>1393.06.06</t>
  </si>
  <si>
    <t>1393.06.10</t>
  </si>
  <si>
    <t>1393.06.11</t>
  </si>
  <si>
    <t>1393.06.12</t>
  </si>
  <si>
    <t>1393.06.13</t>
  </si>
  <si>
    <t>1393.06.17</t>
  </si>
  <si>
    <t>1393.06.18</t>
  </si>
  <si>
    <t>1393.06.19</t>
  </si>
  <si>
    <t>1393.06.20</t>
  </si>
  <si>
    <t>1393.06.24</t>
  </si>
  <si>
    <t>1393.06.25</t>
  </si>
  <si>
    <t>1393.06.26</t>
  </si>
  <si>
    <t>1393.06.27</t>
  </si>
  <si>
    <t>1393.06.31</t>
  </si>
  <si>
    <t>1393.07.01</t>
  </si>
  <si>
    <t>1393.07.02</t>
  </si>
  <si>
    <t>1393.07.03</t>
  </si>
  <si>
    <t>1393.07.07</t>
  </si>
  <si>
    <t>1393.07.08</t>
  </si>
  <si>
    <t>1393.07.09</t>
  </si>
  <si>
    <t>1393.07.10</t>
  </si>
  <si>
    <t>1393.07.14</t>
  </si>
  <si>
    <t>1393.07.15</t>
  </si>
  <si>
    <t>1393.07.16</t>
  </si>
  <si>
    <t>1393.07.17</t>
  </si>
  <si>
    <t>1393.07.22</t>
  </si>
  <si>
    <t>1393.07.23</t>
  </si>
  <si>
    <t>1393.07.24</t>
  </si>
  <si>
    <t>1393.07.28</t>
  </si>
  <si>
    <t>1393.07.29</t>
  </si>
  <si>
    <t>1393.07.30</t>
  </si>
  <si>
    <t>1393.08.01</t>
  </si>
  <si>
    <t>1393.08.05</t>
  </si>
  <si>
    <t>1393.08.06</t>
  </si>
  <si>
    <t>1393.08.07</t>
  </si>
  <si>
    <t>1393.08.08</t>
  </si>
  <si>
    <t>1393.08.12</t>
  </si>
  <si>
    <t>1393.08.14</t>
  </si>
  <si>
    <t>1393.08.15</t>
  </si>
  <si>
    <t>1393.08.19</t>
  </si>
  <si>
    <t>1393.08.20</t>
  </si>
  <si>
    <t>1393.08.21</t>
  </si>
  <si>
    <t>1393.08.22</t>
  </si>
  <si>
    <t>1393.08.26</t>
  </si>
  <si>
    <t>1393.08.27</t>
  </si>
  <si>
    <t>1393.08.28</t>
  </si>
  <si>
    <t>1393.08.29</t>
  </si>
  <si>
    <t>1393.09.03</t>
  </si>
  <si>
    <t>1393.09.04</t>
  </si>
  <si>
    <t>1393.09.05</t>
  </si>
  <si>
    <t>1393.09.06</t>
  </si>
  <si>
    <t>1393.09.10</t>
  </si>
  <si>
    <t>1393.09.11</t>
  </si>
  <si>
    <t>1393.09.12</t>
  </si>
  <si>
    <t>1393.09.13</t>
  </si>
  <si>
    <t>1393.09.17</t>
  </si>
  <si>
    <t>1393.09.18</t>
  </si>
  <si>
    <t>1393.09.19</t>
  </si>
  <si>
    <t>1393.09.20</t>
  </si>
  <si>
    <t>1393.09.24</t>
  </si>
  <si>
    <t>1393.09.25</t>
  </si>
  <si>
    <t>1393.09.26</t>
  </si>
  <si>
    <t>1393.09.27</t>
  </si>
  <si>
    <t>1393.10.01</t>
  </si>
  <si>
    <t>1393.10.02</t>
  </si>
  <si>
    <t>1393.10.03</t>
  </si>
  <si>
    <t>1393.10.08</t>
  </si>
  <si>
    <t>1393.10.09</t>
  </si>
  <si>
    <t>1393.10.10</t>
  </si>
  <si>
    <t>1393.10.15</t>
  </si>
  <si>
    <t>1393.10.16</t>
  </si>
  <si>
    <t>1393.10.17</t>
  </si>
  <si>
    <t>1393.10.18</t>
  </si>
  <si>
    <t>1393.10.22</t>
  </si>
  <si>
    <t>1393.10.23</t>
  </si>
  <si>
    <t>1393.10.24</t>
  </si>
  <si>
    <t>1393.10.25</t>
  </si>
  <si>
    <t>1393.10.29</t>
  </si>
  <si>
    <t>1393.10.30</t>
  </si>
  <si>
    <t>1393.11.01</t>
  </si>
  <si>
    <t>1393.11.02</t>
  </si>
  <si>
    <t>1393.11.06</t>
  </si>
  <si>
    <t>1393.11.07</t>
  </si>
  <si>
    <t>1393.11.08</t>
  </si>
  <si>
    <t>1393.11.09</t>
  </si>
  <si>
    <t>1393.11.13</t>
  </si>
  <si>
    <t>1393.11.14</t>
  </si>
  <si>
    <t>1393.11.15</t>
  </si>
  <si>
    <t>1393.11.20</t>
  </si>
  <si>
    <t>1393.11.21</t>
  </si>
  <si>
    <t>1393.11.22</t>
  </si>
  <si>
    <t>1393.11.23</t>
  </si>
  <si>
    <t>1393.11.27</t>
  </si>
  <si>
    <t>1393.11.28</t>
  </si>
  <si>
    <t>1393.11.29</t>
  </si>
  <si>
    <t>1393.11.30</t>
  </si>
  <si>
    <t>1393.12.04</t>
  </si>
  <si>
    <t>1393.12.05</t>
  </si>
  <si>
    <t>1393.12.06</t>
  </si>
  <si>
    <t>1393.12.07</t>
  </si>
  <si>
    <t>1393.12.11</t>
  </si>
  <si>
    <t>1393.12.12</t>
  </si>
  <si>
    <t>1393.12.13</t>
  </si>
  <si>
    <t>1393.12.14</t>
  </si>
  <si>
    <t>1393.12.18</t>
  </si>
  <si>
    <t>1393.12.19</t>
  </si>
  <si>
    <t>1393.12.20</t>
  </si>
  <si>
    <t>1393.12.21</t>
  </si>
  <si>
    <t>1393.12.25</t>
  </si>
  <si>
    <t>1393.12.26</t>
  </si>
  <si>
    <t>1393.12.27</t>
  </si>
  <si>
    <t>1393.12.28</t>
  </si>
  <si>
    <t>1394.01.05</t>
  </si>
  <si>
    <t>1394.01.10</t>
  </si>
  <si>
    <t>1394.01.11</t>
  </si>
  <si>
    <t>1394.01.18</t>
  </si>
  <si>
    <t>1394.01.19</t>
  </si>
  <si>
    <t>1394.01.20</t>
  </si>
  <si>
    <t>1394.01.24</t>
  </si>
  <si>
    <t>1394.01.25</t>
  </si>
  <si>
    <t>1394.01.26</t>
  </si>
  <si>
    <t>1394.01.27</t>
  </si>
  <si>
    <t>1394.01.31</t>
  </si>
  <si>
    <t>1394.02.01</t>
  </si>
  <si>
    <t>1394.02.02</t>
  </si>
  <si>
    <t>1394.02.03</t>
  </si>
  <si>
    <t>1394.02.07</t>
  </si>
  <si>
    <t>1394.02.08</t>
  </si>
  <si>
    <t>1394.02.09</t>
  </si>
  <si>
    <t>1394.02.10</t>
  </si>
  <si>
    <t>1394.02.15</t>
  </si>
  <si>
    <t>1394.02.16</t>
  </si>
  <si>
    <t>1394.02.17</t>
  </si>
  <si>
    <t>1394.02.21</t>
  </si>
  <si>
    <t>1394.02.22</t>
  </si>
  <si>
    <t>1394.02.23</t>
  </si>
  <si>
    <t>1394.02.24</t>
  </si>
  <si>
    <t>1394.02.28</t>
  </si>
  <si>
    <t>1394.02.29</t>
  </si>
  <si>
    <t>1394.02.30</t>
  </si>
  <si>
    <t>1394.02.31</t>
  </si>
  <si>
    <t>1394.03.05</t>
  </si>
  <si>
    <t>1394.03.06</t>
  </si>
  <si>
    <t>1394.03.07</t>
  </si>
  <si>
    <t>1394.03.11</t>
  </si>
  <si>
    <t>1394.03.12</t>
  </si>
  <si>
    <t>1394.03.18</t>
  </si>
  <si>
    <t>1394.03.19</t>
  </si>
  <si>
    <t>1394.03.20</t>
  </si>
  <si>
    <t>1394.03.21</t>
  </si>
  <si>
    <t>1394.03.25</t>
  </si>
  <si>
    <t>1394.03.26</t>
  </si>
  <si>
    <t>1394.03.27</t>
  </si>
  <si>
    <t>1394.03.28</t>
  </si>
  <si>
    <t>1394.04.01</t>
  </si>
  <si>
    <t>1394.04.02</t>
  </si>
  <si>
    <t>1394.04.03</t>
  </si>
  <si>
    <t>1394.04.04</t>
  </si>
  <si>
    <t>1394.04.08</t>
  </si>
  <si>
    <t>1394.04.09</t>
  </si>
  <si>
    <t>1394.04.10</t>
  </si>
  <si>
    <t>1394.04.11</t>
  </si>
  <si>
    <t>1394.04.15</t>
  </si>
  <si>
    <t>1394.04.16</t>
  </si>
  <si>
    <t>1394.04.18</t>
  </si>
  <si>
    <t>1394.04.22</t>
  </si>
  <si>
    <t>1394.04.23</t>
  </si>
  <si>
    <t>1394.04.24</t>
  </si>
  <si>
    <t>1394.04.25</t>
  </si>
  <si>
    <t>1394.04.29</t>
  </si>
  <si>
    <t>1394.04.30</t>
  </si>
  <si>
    <t>1394.04.31</t>
  </si>
  <si>
    <t>1394.05.01</t>
  </si>
  <si>
    <t>1394.05.05</t>
  </si>
  <si>
    <t>1394.05.06</t>
  </si>
  <si>
    <t>1394.05.07</t>
  </si>
  <si>
    <t>1394.05.08</t>
  </si>
  <si>
    <t>1394.05.12</t>
  </si>
  <si>
    <t>1394.05.13</t>
  </si>
  <si>
    <t>1394.05.14</t>
  </si>
  <si>
    <t>1394.05.15</t>
  </si>
  <si>
    <t>1394.05.19</t>
  </si>
  <si>
    <t>1394.05.21</t>
  </si>
  <si>
    <t>1394.05.22</t>
  </si>
  <si>
    <t>1394.05.26</t>
  </si>
  <si>
    <t>1394.05.27</t>
  </si>
  <si>
    <t>1394.05.28</t>
  </si>
  <si>
    <t>1394.05.29</t>
  </si>
  <si>
    <t>1394.06.02</t>
  </si>
  <si>
    <t>1394.06.03</t>
  </si>
  <si>
    <t>1394.06.04</t>
  </si>
  <si>
    <t>1394.06.05</t>
  </si>
  <si>
    <t>1394.06.10</t>
  </si>
  <si>
    <t>1394.06.11</t>
  </si>
  <si>
    <t>1394.06.12</t>
  </si>
  <si>
    <t>1394.06.16</t>
  </si>
  <si>
    <t>1394.06.17</t>
  </si>
  <si>
    <t>1394.06.18</t>
  </si>
  <si>
    <t>1394.06.19</t>
  </si>
  <si>
    <t>1394.06.23</t>
  </si>
  <si>
    <t>1394.06.24</t>
  </si>
  <si>
    <t>1394.06.25</t>
  </si>
  <si>
    <t>1394.06.26</t>
  </si>
  <si>
    <t>1394.06.30</t>
  </si>
  <si>
    <t>1394.06.31</t>
  </si>
  <si>
    <t>1394.07.01</t>
  </si>
  <si>
    <t>1394.07.06</t>
  </si>
  <si>
    <t>1394.07.07</t>
  </si>
  <si>
    <t>1394.07.08</t>
  </si>
  <si>
    <t>1394.07.09</t>
  </si>
  <si>
    <t>1394.07.13</t>
  </si>
  <si>
    <t>1394.07.14</t>
  </si>
  <si>
    <t>1394.07.15</t>
  </si>
  <si>
    <t>1394.07.16</t>
  </si>
  <si>
    <t>1394.07.20</t>
  </si>
  <si>
    <t>1394.07.21</t>
  </si>
  <si>
    <t>1394.07.22</t>
  </si>
  <si>
    <t>1394.07.23</t>
  </si>
  <si>
    <t>1394.07.27</t>
  </si>
  <si>
    <t>1394.07.28</t>
  </si>
  <si>
    <t>1394.07.29</t>
  </si>
  <si>
    <t>1394.07.30</t>
  </si>
  <si>
    <t>1394.08.04</t>
  </si>
  <si>
    <t>1394.08.05</t>
  </si>
  <si>
    <t>1394.08.06</t>
  </si>
  <si>
    <t>1394.08.07</t>
  </si>
  <si>
    <t>1394.08.11</t>
  </si>
  <si>
    <t>1394.08.12</t>
  </si>
  <si>
    <t>1394.08.13</t>
  </si>
  <si>
    <t>1394.08.14</t>
  </si>
  <si>
    <t>1394.08.18</t>
  </si>
  <si>
    <t>1394.08.19</t>
  </si>
  <si>
    <t>1394.08.20</t>
  </si>
  <si>
    <t>1394.08.21</t>
  </si>
  <si>
    <t>1394.08.25</t>
  </si>
  <si>
    <t>1394.08.26</t>
  </si>
  <si>
    <t>1394.08.27</t>
  </si>
  <si>
    <t>1394.08.28</t>
  </si>
  <si>
    <t>1394.09.02</t>
  </si>
  <si>
    <t>1394.09.03</t>
  </si>
  <si>
    <t>1394.09.04</t>
  </si>
  <si>
    <t>1394.09.05</t>
  </si>
  <si>
    <t>1394.09.09</t>
  </si>
  <si>
    <t>1394.09.10</t>
  </si>
  <si>
    <t>1394.09.12</t>
  </si>
  <si>
    <t>1394.09.16</t>
  </si>
  <si>
    <t>1394.09.17</t>
  </si>
  <si>
    <t>1394.09.18</t>
  </si>
  <si>
    <t>1394.09.23</t>
  </si>
  <si>
    <t>1394.09.24</t>
  </si>
  <si>
    <t>1394.09.25</t>
  </si>
  <si>
    <t>1394.09.26</t>
  </si>
  <si>
    <t>1394.09.30</t>
  </si>
  <si>
    <t>1394.10.01</t>
  </si>
  <si>
    <t>1394.10.02</t>
  </si>
  <si>
    <t>1394.10.03</t>
  </si>
  <si>
    <t>1394.10.09</t>
  </si>
  <si>
    <t>1394.10.10</t>
  </si>
  <si>
    <t>1394.10.14</t>
  </si>
  <si>
    <t>1394.10.15</t>
  </si>
  <si>
    <t>1394.10.16</t>
  </si>
  <si>
    <t>1394.10.17</t>
  </si>
  <si>
    <t>1394.10.21</t>
  </si>
  <si>
    <t>1394.10.22</t>
  </si>
  <si>
    <t>1394.10.23</t>
  </si>
  <si>
    <t>1394.10.24</t>
  </si>
  <si>
    <t>1394.10.28</t>
  </si>
  <si>
    <t>1394.10.29</t>
  </si>
  <si>
    <t>1394.10.30</t>
  </si>
  <si>
    <t>1394.11.01</t>
  </si>
  <si>
    <t>1394.11.05</t>
  </si>
  <si>
    <t>1394.11.06</t>
  </si>
  <si>
    <t>1394.11.07</t>
  </si>
  <si>
    <t>1394.11.08</t>
  </si>
  <si>
    <t>1394.11.12</t>
  </si>
  <si>
    <t>1394.11.13</t>
  </si>
  <si>
    <t>1394.11.14</t>
  </si>
  <si>
    <t>1394.11.15</t>
  </si>
  <si>
    <t>1394.11.19</t>
  </si>
  <si>
    <t>1394.11.20</t>
  </si>
  <si>
    <t>1394.11.21</t>
  </si>
  <si>
    <t>1394.11.26</t>
  </si>
  <si>
    <t>1394.11.27</t>
  </si>
  <si>
    <t>1394.11.28</t>
  </si>
  <si>
    <t>1394.11.29</t>
  </si>
  <si>
    <t>1394.12.03</t>
  </si>
  <si>
    <t>1394.12.04</t>
  </si>
  <si>
    <t>1394.12.05</t>
  </si>
  <si>
    <t>1394.12.06</t>
  </si>
  <si>
    <t>1394.12.10</t>
  </si>
  <si>
    <t>1394.12.11</t>
  </si>
  <si>
    <t>1394.12.12</t>
  </si>
  <si>
    <t>1394.12.13</t>
  </si>
  <si>
    <t>1394.12.17</t>
  </si>
  <si>
    <t>1394.12.18</t>
  </si>
  <si>
    <t>1394.12.19</t>
  </si>
  <si>
    <t>1394.12.20</t>
  </si>
  <si>
    <t>1394.12.24</t>
  </si>
  <si>
    <t>1394.12.25</t>
  </si>
  <si>
    <t>1394.12.26</t>
  </si>
  <si>
    <t>1394.12.27</t>
  </si>
  <si>
    <t>1395.01.05</t>
  </si>
  <si>
    <t>1395.01.10</t>
  </si>
  <si>
    <t>1395.01.11</t>
  </si>
  <si>
    <t>1395.01.16</t>
  </si>
  <si>
    <t>1395.01.17</t>
  </si>
  <si>
    <t>1395.01.18</t>
  </si>
  <si>
    <t>1395.01.19</t>
  </si>
  <si>
    <t>1395.01.23</t>
  </si>
  <si>
    <t>1395.01.24</t>
  </si>
  <si>
    <t>1395.01.25</t>
  </si>
  <si>
    <t>1395.01.26</t>
  </si>
  <si>
    <t>1395.01.30</t>
  </si>
  <si>
    <t>1395.01.31</t>
  </si>
  <si>
    <t>1395.02.01</t>
  </si>
  <si>
    <t>1395.02.06</t>
  </si>
  <si>
    <t>1395.02.07</t>
  </si>
  <si>
    <t>1395.02.08</t>
  </si>
  <si>
    <t>1395.02.09</t>
  </si>
  <si>
    <t>1395.02.14</t>
  </si>
  <si>
    <t>1395.02.15</t>
  </si>
  <si>
    <t>1395.02.20</t>
  </si>
  <si>
    <t>1395.02.21</t>
  </si>
  <si>
    <t>1395.02.22</t>
  </si>
  <si>
    <t>1395.02.23</t>
  </si>
  <si>
    <t>1395.02.27</t>
  </si>
  <si>
    <t>1395.02.28</t>
  </si>
  <si>
    <t>1395.02.29</t>
  </si>
  <si>
    <t>1395.02.30</t>
  </si>
  <si>
    <t>1395.03.03</t>
  </si>
  <si>
    <t>1395.03.04</t>
  </si>
  <si>
    <t>1395.03.05</t>
  </si>
  <si>
    <t>1395.03.06</t>
  </si>
  <si>
    <t>1395.03.11</t>
  </si>
  <si>
    <t>1395.03.12</t>
  </si>
  <si>
    <t>1395.03.13</t>
  </si>
  <si>
    <t>1395.03.17</t>
  </si>
  <si>
    <t>1395.03.18</t>
  </si>
  <si>
    <t>1395.03.19</t>
  </si>
  <si>
    <t>1395.03.20</t>
  </si>
  <si>
    <t>1395.03.24</t>
  </si>
  <si>
    <t>1395.03.25</t>
  </si>
  <si>
    <t>1395.03.26</t>
  </si>
  <si>
    <t>1395.03.27</t>
  </si>
  <si>
    <t>1395.03.31</t>
  </si>
  <si>
    <t>1395.04.01</t>
  </si>
  <si>
    <t>1395.04.02</t>
  </si>
  <si>
    <t>1395.04.03</t>
  </si>
  <si>
    <t>1395.04.08</t>
  </si>
  <si>
    <t>1395.04.09</t>
  </si>
  <si>
    <t>1395.04.10</t>
  </si>
  <si>
    <t>1395.04.14</t>
  </si>
  <si>
    <t>1395.04.15</t>
  </si>
  <si>
    <t>1395.04.21</t>
  </si>
  <si>
    <t>1395.04.22</t>
  </si>
  <si>
    <t>1395.04.23</t>
  </si>
  <si>
    <t>1395.04.24</t>
  </si>
  <si>
    <t>1395.04.28</t>
  </si>
  <si>
    <t>1395.04.29</t>
  </si>
  <si>
    <t>1395.04.30</t>
  </si>
  <si>
    <t>1395.04.31</t>
  </si>
  <si>
    <t>1395.05.04</t>
  </si>
  <si>
    <t>1395.05.05</t>
  </si>
  <si>
    <t>1395.05.06</t>
  </si>
  <si>
    <t>1395.05.07</t>
  </si>
  <si>
    <t>1395.05.11</t>
  </si>
  <si>
    <t>1395.05.12</t>
  </si>
  <si>
    <t>1395.05.13</t>
  </si>
  <si>
    <t>1395.05.14</t>
  </si>
  <si>
    <t>1395.05.18</t>
  </si>
  <si>
    <t>1395.05.19</t>
  </si>
  <si>
    <t>1395.05.20</t>
  </si>
  <si>
    <t>1395.05.21</t>
  </si>
  <si>
    <t>1395.05.25</t>
  </si>
  <si>
    <t>1395.05.26</t>
  </si>
  <si>
    <t>1395.05.27</t>
  </si>
  <si>
    <t>1395.05.28</t>
  </si>
  <si>
    <t>1395.06.01</t>
  </si>
  <si>
    <t>1395.06.02</t>
  </si>
  <si>
    <t>1395.06.03</t>
  </si>
  <si>
    <t>1395.06.04</t>
  </si>
  <si>
    <t>1395.06.09</t>
  </si>
  <si>
    <t>1395.06.10</t>
  </si>
  <si>
    <t>1395.06.11</t>
  </si>
  <si>
    <t>1395.06.15</t>
  </si>
  <si>
    <t>1395.06.16</t>
  </si>
  <si>
    <t>1395.06.17</t>
  </si>
  <si>
    <t>1395.06.18</t>
  </si>
  <si>
    <t>1395.06.23</t>
  </si>
  <si>
    <t>1395.06.24</t>
  </si>
  <si>
    <t>1395.06.25</t>
  </si>
  <si>
    <t>1395.06.29</t>
  </si>
  <si>
    <t>1395.06.31</t>
  </si>
  <si>
    <t>1395.07.01</t>
  </si>
  <si>
    <t>1395.07.05</t>
  </si>
  <si>
    <t>1395.07.06</t>
  </si>
  <si>
    <t>1395.07.07</t>
  </si>
  <si>
    <t>1395.07.08</t>
  </si>
  <si>
    <t>1395.07.12</t>
  </si>
  <si>
    <t>1395.07.13</t>
  </si>
  <si>
    <t>1395.07.14</t>
  </si>
  <si>
    <t>1395.07.15</t>
  </si>
  <si>
    <t>1395.07.19</t>
  </si>
  <si>
    <t>1395.07.22</t>
  </si>
  <si>
    <t>1395.07.26</t>
  </si>
  <si>
    <t>1395.07.27</t>
  </si>
  <si>
    <t>1395.07.28</t>
  </si>
  <si>
    <t>1395.07.29</t>
  </si>
  <si>
    <t>1395.08.03</t>
  </si>
  <si>
    <t>1395.08.04</t>
  </si>
  <si>
    <t>1395.08.05</t>
  </si>
  <si>
    <t>1395.08.06</t>
  </si>
  <si>
    <t>1395.08.10</t>
  </si>
  <si>
    <t>1395.08.11</t>
  </si>
  <si>
    <t>1395.08.12</t>
  </si>
  <si>
    <t>1395.08.13</t>
  </si>
  <si>
    <t>1395.08.17</t>
  </si>
  <si>
    <t>1395.08.18</t>
  </si>
  <si>
    <t>1395.08.19</t>
  </si>
  <si>
    <t>1395.08.20</t>
  </si>
  <si>
    <t>1395.08.24</t>
  </si>
  <si>
    <t>1395.08.25</t>
  </si>
  <si>
    <t>1395.08.26</t>
  </si>
  <si>
    <t>1395.08.27</t>
  </si>
  <si>
    <t>1395.09.01</t>
  </si>
  <si>
    <t>1395.09.02</t>
  </si>
  <si>
    <t>1395.09.03</t>
  </si>
  <si>
    <t>1395.09.04</t>
  </si>
  <si>
    <t>1395.09.09</t>
  </si>
  <si>
    <t>1395.09.11</t>
  </si>
  <si>
    <t>1395.09.15</t>
  </si>
  <si>
    <t>1395.09.16</t>
  </si>
  <si>
    <t>1395.09.17</t>
  </si>
  <si>
    <t>1395.09.18</t>
  </si>
  <si>
    <t>1395.09.22</t>
  </si>
  <si>
    <t>1395.09.23</t>
  </si>
  <si>
    <t>1395.09.24</t>
  </si>
  <si>
    <t>1395.09.25</t>
  </si>
  <si>
    <t>1395.09.29</t>
  </si>
  <si>
    <t>1395.09.30</t>
  </si>
  <si>
    <t>1395.10.01</t>
  </si>
  <si>
    <t>1395.10.02</t>
  </si>
  <si>
    <t>1395.10.08</t>
  </si>
  <si>
    <t>1395.10.09</t>
  </si>
  <si>
    <t>1395.10.14</t>
  </si>
  <si>
    <t>1395.10.15</t>
  </si>
  <si>
    <t>1395.10.16</t>
  </si>
  <si>
    <t>1395.10.20</t>
  </si>
  <si>
    <t>1395.10.22</t>
  </si>
  <si>
    <t>1395.10.23</t>
  </si>
  <si>
    <t>1395.10.27</t>
  </si>
  <si>
    <t>1395.10.28</t>
  </si>
  <si>
    <t>1395.10.29</t>
  </si>
  <si>
    <t>1395.10.30</t>
  </si>
  <si>
    <t>1395.11.04</t>
  </si>
  <si>
    <t>1395.11.05</t>
  </si>
  <si>
    <t>1395.11.06</t>
  </si>
  <si>
    <t>1395.11.07</t>
  </si>
  <si>
    <t>1395.11.11</t>
  </si>
  <si>
    <t>1395.11.12</t>
  </si>
  <si>
    <t>1395.11.13</t>
  </si>
  <si>
    <t>1395.11.14</t>
  </si>
  <si>
    <t>1395.11.18</t>
  </si>
  <si>
    <t>1395.11.19</t>
  </si>
  <si>
    <t>1395.11.20</t>
  </si>
  <si>
    <t>1395.11.21</t>
  </si>
  <si>
    <t>1395.11.25</t>
  </si>
  <si>
    <t>1395.11.26</t>
  </si>
  <si>
    <t>1395.11.27</t>
  </si>
  <si>
    <t>1395.11.28</t>
  </si>
  <si>
    <t>1395.12.02</t>
  </si>
  <si>
    <t>1395.12.03</t>
  </si>
  <si>
    <t>1395.12.04</t>
  </si>
  <si>
    <t>1395.12.05</t>
  </si>
  <si>
    <t>1395.12.09</t>
  </si>
  <si>
    <t>1395.12.10</t>
  </si>
  <si>
    <t>1395.12.11</t>
  </si>
  <si>
    <t>1395.12.16</t>
  </si>
  <si>
    <t>1395.12.17</t>
  </si>
  <si>
    <t>1395.12.18</t>
  </si>
  <si>
    <t>1395.12.19</t>
  </si>
  <si>
    <t>1395.12.23</t>
  </si>
  <si>
    <t>1395.12.24</t>
  </si>
  <si>
    <t>1395.12.25</t>
  </si>
  <si>
    <t>1395.12.26</t>
  </si>
  <si>
    <t>1396.01.07</t>
  </si>
  <si>
    <t>1396.01.08</t>
  </si>
  <si>
    <t>1396.01.09</t>
  </si>
  <si>
    <t>1396.01.10</t>
  </si>
  <si>
    <t>1396.01.14</t>
  </si>
  <si>
    <t>1396.01.15</t>
  </si>
  <si>
    <t>1396.01.16</t>
  </si>
  <si>
    <t>1396.01.17</t>
  </si>
  <si>
    <t>1396.01.21</t>
  </si>
  <si>
    <t>1396.01.23</t>
  </si>
  <si>
    <t>1396.01.24</t>
  </si>
  <si>
    <t>1396.01.29</t>
  </si>
  <si>
    <t>1396.01.30</t>
  </si>
  <si>
    <t>1396.01.31</t>
  </si>
  <si>
    <t>1396.02.04</t>
  </si>
  <si>
    <t>1396.02.06</t>
  </si>
  <si>
    <t>1396.02.07</t>
  </si>
  <si>
    <t>1396.02.12</t>
  </si>
  <si>
    <t>1396.02.13</t>
  </si>
  <si>
    <t>1396.02.14</t>
  </si>
  <si>
    <t>1396.02.18</t>
  </si>
  <si>
    <t>1396.02.19</t>
  </si>
  <si>
    <t>1396.02.20</t>
  </si>
  <si>
    <t>1396.02.21</t>
  </si>
  <si>
    <t>1396.02.25</t>
  </si>
  <si>
    <t>1396.02.26</t>
  </si>
  <si>
    <t>1396.02.27</t>
  </si>
  <si>
    <t>1396.02.28</t>
  </si>
  <si>
    <t>1396.03.01</t>
  </si>
  <si>
    <t>1396.03.02</t>
  </si>
  <si>
    <t>1396.03.03</t>
  </si>
  <si>
    <t>1396.03.09</t>
  </si>
  <si>
    <t>1396.03.10</t>
  </si>
  <si>
    <t>1396.03.11</t>
  </si>
  <si>
    <t>1396.03.16</t>
  </si>
  <si>
    <t>1396.03.17</t>
  </si>
  <si>
    <t>1396.03.18</t>
  </si>
  <si>
    <t>1396.03.22</t>
  </si>
  <si>
    <t>1396.03.23</t>
  </si>
  <si>
    <t>1396.03.24</t>
  </si>
  <si>
    <t>1396.03.29</t>
  </si>
  <si>
    <t>1396.03.30</t>
  </si>
  <si>
    <t>1396.03.31</t>
  </si>
  <si>
    <t>1396.04.01</t>
  </si>
  <si>
    <t>1396.04.07</t>
  </si>
  <si>
    <t>1396.04.08</t>
  </si>
  <si>
    <t>1396.04.12</t>
  </si>
  <si>
    <t>1396.04.13</t>
  </si>
  <si>
    <t>1396.04.14</t>
  </si>
  <si>
    <t>1396.04.15</t>
  </si>
  <si>
    <t>1396.04.19</t>
  </si>
  <si>
    <t>1396.04.20</t>
  </si>
  <si>
    <t>1396.04.21</t>
  </si>
  <si>
    <t>1396.04.22</t>
  </si>
  <si>
    <t>1396.04.26</t>
  </si>
  <si>
    <t>1396.04.27</t>
  </si>
  <si>
    <t>1396.04.28</t>
  </si>
  <si>
    <t>1396.05.02</t>
  </si>
  <si>
    <t>1396.05.03</t>
  </si>
  <si>
    <t>1396.05.04</t>
  </si>
  <si>
    <t>1396.05.05</t>
  </si>
  <si>
    <t>1396.05.09</t>
  </si>
  <si>
    <t>1396.05.10</t>
  </si>
  <si>
    <t>1396.05.11</t>
  </si>
  <si>
    <t>1396.05.12</t>
  </si>
  <si>
    <t>1396.05.16</t>
  </si>
  <si>
    <t>1396.05.17</t>
  </si>
  <si>
    <t>1396.05.18</t>
  </si>
  <si>
    <t>1396.05.19</t>
  </si>
  <si>
    <t>1396.05.23</t>
  </si>
  <si>
    <t>1396.05.24</t>
  </si>
  <si>
    <t>1396.05.25</t>
  </si>
  <si>
    <t>1396.05.26</t>
  </si>
  <si>
    <t>1396.05.30</t>
  </si>
  <si>
    <t>1396.05.31</t>
  </si>
  <si>
    <t>1396.06.01</t>
  </si>
  <si>
    <t>1396.06.02</t>
  </si>
  <si>
    <t>1396.06.07</t>
  </si>
  <si>
    <t>1396.06.08</t>
  </si>
  <si>
    <t>1396.06.09</t>
  </si>
  <si>
    <t>1396.06.13</t>
  </si>
  <si>
    <t>1396.06.14</t>
  </si>
  <si>
    <t>1396.06.15</t>
  </si>
  <si>
    <t>1396.06.16</t>
  </si>
  <si>
    <t>1396.06.20</t>
  </si>
  <si>
    <t>1396.06.21</t>
  </si>
  <si>
    <t>1396.06.22</t>
  </si>
  <si>
    <t>1396.06.23</t>
  </si>
  <si>
    <t>1396.06.27</t>
  </si>
  <si>
    <t>1396.06.28</t>
  </si>
  <si>
    <t>1396.06.29</t>
  </si>
  <si>
    <t>1396.06.30</t>
  </si>
  <si>
    <t>1396.07.03</t>
  </si>
  <si>
    <t>1396.07.04</t>
  </si>
  <si>
    <t>1396.07.05</t>
  </si>
  <si>
    <t>1396.07.06</t>
  </si>
  <si>
    <t>1396.07.10</t>
  </si>
  <si>
    <t>1396.07.11</t>
  </si>
  <si>
    <t>1396.07.12</t>
  </si>
  <si>
    <t>1396.07.13</t>
  </si>
  <si>
    <t>1396.07.17</t>
  </si>
  <si>
    <t>1396.07.18</t>
  </si>
  <si>
    <t>1396.07.19</t>
  </si>
  <si>
    <t>1396.07.20</t>
  </si>
  <si>
    <t>1396.07.24</t>
  </si>
  <si>
    <t>1396.07.25</t>
  </si>
  <si>
    <t>1396.07.26</t>
  </si>
  <si>
    <t>1396.07.27</t>
  </si>
  <si>
    <t>1396.08.01</t>
  </si>
  <si>
    <t>1396.08.02</t>
  </si>
  <si>
    <t>1396.08.03</t>
  </si>
  <si>
    <t>1396.08.04</t>
  </si>
  <si>
    <t>1396.08.08</t>
  </si>
  <si>
    <t>1396.08.09</t>
  </si>
  <si>
    <t>1396.08.10</t>
  </si>
  <si>
    <t>1396.08.11</t>
  </si>
  <si>
    <t>1396.08.15</t>
  </si>
  <si>
    <t>1396.08.16</t>
  </si>
  <si>
    <t>1396.08.17</t>
  </si>
  <si>
    <t>1396.08.22</t>
  </si>
  <si>
    <t>1396.08.23</t>
  </si>
  <si>
    <t>1396.08.24</t>
  </si>
  <si>
    <t>1396.08.25</t>
  </si>
  <si>
    <t>1396.08.29</t>
  </si>
  <si>
    <t>1396.08.30</t>
  </si>
  <si>
    <t>1396.09.01</t>
  </si>
  <si>
    <t>1396.09.02</t>
  </si>
  <si>
    <t>1396.09.07</t>
  </si>
  <si>
    <t>1396.09.08</t>
  </si>
  <si>
    <t>1396.09.09</t>
  </si>
  <si>
    <t>1396.09.13</t>
  </si>
  <si>
    <t>1396.09.14</t>
  </si>
  <si>
    <t>1396.09.16</t>
  </si>
  <si>
    <t>1396.09.20</t>
  </si>
  <si>
    <t>1396.09.21</t>
  </si>
  <si>
    <t>1396.09.22</t>
  </si>
  <si>
    <t>1396.09.23</t>
  </si>
  <si>
    <t>1396.09.27</t>
  </si>
  <si>
    <t>1396.09.28</t>
  </si>
  <si>
    <t>1396.09.29</t>
  </si>
  <si>
    <t>1396.09.30</t>
  </si>
  <si>
    <t>1396.10.06</t>
  </si>
  <si>
    <t>1396.10.07</t>
  </si>
  <si>
    <t>1396.10.12</t>
  </si>
  <si>
    <t>1396.10.13</t>
  </si>
  <si>
    <t>1396.10.14</t>
  </si>
  <si>
    <t>1396.10.18</t>
  </si>
  <si>
    <t>1396.10.19</t>
  </si>
  <si>
    <t>1396.10.20</t>
  </si>
  <si>
    <t>1396.10.21</t>
  </si>
  <si>
    <t>1396.10.25</t>
  </si>
  <si>
    <t>1396.10.26</t>
  </si>
  <si>
    <t>1396.10.27</t>
  </si>
  <si>
    <t>1396.10.28</t>
  </si>
  <si>
    <t>1396.11.02</t>
  </si>
  <si>
    <t>1396.11.03</t>
  </si>
  <si>
    <t>1396.11.04</t>
  </si>
  <si>
    <t>1396.11.05</t>
  </si>
  <si>
    <t>1396.11.09</t>
  </si>
  <si>
    <t>1396.11.10</t>
  </si>
  <si>
    <t>1396.11.11</t>
  </si>
  <si>
    <t>1396.11.12</t>
  </si>
  <si>
    <t>1396.11.16</t>
  </si>
  <si>
    <t>1396.11.17</t>
  </si>
  <si>
    <t>1396.11.18</t>
  </si>
  <si>
    <t>1396.11.19</t>
  </si>
  <si>
    <t>1396.11.23</t>
  </si>
  <si>
    <t>1396.11.24</t>
  </si>
  <si>
    <t>1396.11.25</t>
  </si>
  <si>
    <t>1396.11.26</t>
  </si>
  <si>
    <t>1396.11.30</t>
  </si>
  <si>
    <t>1396.12.02</t>
  </si>
  <si>
    <t>1396.12.03</t>
  </si>
  <si>
    <t>1396.12.07</t>
  </si>
  <si>
    <t>1396.12.08</t>
  </si>
  <si>
    <t>1396.12.09</t>
  </si>
  <si>
    <t>1396.12.10</t>
  </si>
  <si>
    <t>1396.12.14</t>
  </si>
  <si>
    <t>1396.12.15</t>
  </si>
  <si>
    <t>1396.12.16</t>
  </si>
  <si>
    <t>1396.12.17</t>
  </si>
  <si>
    <t>1396.12.21</t>
  </si>
  <si>
    <t>1396.12.22</t>
  </si>
  <si>
    <t>1396.12.23</t>
  </si>
  <si>
    <t>1396.12.24</t>
  </si>
  <si>
    <t>1396.12.28</t>
  </si>
  <si>
    <t>1397.01.06</t>
  </si>
  <si>
    <t>1397.01.07</t>
  </si>
  <si>
    <t>1397.01.08</t>
  </si>
  <si>
    <t>1397.01.09</t>
  </si>
  <si>
    <t>1397.01.14</t>
  </si>
  <si>
    <t>1397.01.15</t>
  </si>
  <si>
    <t>1397.01.16</t>
  </si>
  <si>
    <t>1397.01.20</t>
  </si>
  <si>
    <t>1397.01.21</t>
  </si>
  <si>
    <t>1397.01.22</t>
  </si>
  <si>
    <t>1397.01.23</t>
  </si>
  <si>
    <t>1397.01.27</t>
  </si>
  <si>
    <t>1397.01.28</t>
  </si>
  <si>
    <t>1397.01.29</t>
  </si>
  <si>
    <t>1397.01.30</t>
  </si>
  <si>
    <t>1397.02.03</t>
  </si>
  <si>
    <t>1397.02.04</t>
  </si>
  <si>
    <t>1397.02.05</t>
  </si>
  <si>
    <t>1397.02.06</t>
  </si>
  <si>
    <t>1397.02.10</t>
  </si>
  <si>
    <t>1397.02.11</t>
  </si>
  <si>
    <t>1397.02.12</t>
  </si>
  <si>
    <t>1397.02.13</t>
  </si>
  <si>
    <t>1397.02.18</t>
  </si>
  <si>
    <t>1397.02.19</t>
  </si>
  <si>
    <t>1397.02.20</t>
  </si>
  <si>
    <t>1397.02.24</t>
  </si>
  <si>
    <t>1397.02.25</t>
  </si>
  <si>
    <t>1397.02.26</t>
  </si>
  <si>
    <t>1397.02.27</t>
  </si>
  <si>
    <t>1397.02.31</t>
  </si>
  <si>
    <t>1397.03.01</t>
  </si>
  <si>
    <t>1397.03.02</t>
  </si>
  <si>
    <t>1397.03.03</t>
  </si>
  <si>
    <t>1397.03.08</t>
  </si>
  <si>
    <t>1397.03.09</t>
  </si>
  <si>
    <t>1397.03.10</t>
  </si>
  <si>
    <t>1397.03.14</t>
  </si>
  <si>
    <t>1397.03.15</t>
  </si>
  <si>
    <t>1397.03.16</t>
  </si>
  <si>
    <t>1397.03.17</t>
  </si>
  <si>
    <t>1397.03.21</t>
  </si>
  <si>
    <t>1397.03.22</t>
  </si>
  <si>
    <t>1397.03.23</t>
  </si>
  <si>
    <t>1397.03.24</t>
  </si>
  <si>
    <t>1397.03.28</t>
  </si>
  <si>
    <t>1397.03.29</t>
  </si>
  <si>
    <t>1397.03.30</t>
  </si>
  <si>
    <t>1397.03.31</t>
  </si>
  <si>
    <t>1397.04.04</t>
  </si>
  <si>
    <t>1397.04.05</t>
  </si>
  <si>
    <t>1397.04.06</t>
  </si>
  <si>
    <t>1397.04.07</t>
  </si>
  <si>
    <t>1397.04.11</t>
  </si>
  <si>
    <t>1397.04.12</t>
  </si>
  <si>
    <t>1397.04.13</t>
  </si>
  <si>
    <t>1397.04.14</t>
  </si>
  <si>
    <t>1397.04.18</t>
  </si>
  <si>
    <t>1397.04.19</t>
  </si>
  <si>
    <t>1397.04.20</t>
  </si>
  <si>
    <t>1397.04.21</t>
  </si>
  <si>
    <t>1397.04.25</t>
  </si>
  <si>
    <t>1397.04.26</t>
  </si>
  <si>
    <t>1397.04.27</t>
  </si>
  <si>
    <t>1397.04.28</t>
  </si>
  <si>
    <t>1397.05.01</t>
  </si>
  <si>
    <t>1397.05.02</t>
  </si>
  <si>
    <t>1397.05.03</t>
  </si>
  <si>
    <t>1397.05.04</t>
  </si>
  <si>
    <t>1397.05.05</t>
  </si>
  <si>
    <t>1397.05.08</t>
  </si>
  <si>
    <t>1397.05.09</t>
  </si>
  <si>
    <t>1397.05.10</t>
  </si>
  <si>
    <t>1397.05.11</t>
  </si>
  <si>
    <t>1397.05.12</t>
  </si>
  <si>
    <t>1397.05.15</t>
  </si>
  <si>
    <t>1397.05.16</t>
  </si>
  <si>
    <t>1397.05.17</t>
  </si>
  <si>
    <t>1397.05.18</t>
  </si>
  <si>
    <t>1397.05.19</t>
  </si>
  <si>
    <t>1397.05.22</t>
  </si>
  <si>
    <t>1397.05.23</t>
  </si>
  <si>
    <t>1397.05.24</t>
  </si>
  <si>
    <t>1397.05.25</t>
  </si>
  <si>
    <t>1397.05.26</t>
  </si>
  <si>
    <t>1397.05.29</t>
  </si>
  <si>
    <t>1397.05.30</t>
  </si>
  <si>
    <t>1397.05.31</t>
  </si>
  <si>
    <t>1397.06.01</t>
  </si>
  <si>
    <t>1397.06.02</t>
  </si>
  <si>
    <t>1397.06.06</t>
  </si>
  <si>
    <t>1397.06.07</t>
  </si>
  <si>
    <t>1397.06.08</t>
  </si>
  <si>
    <t>1397.06.09</t>
  </si>
  <si>
    <t>1397.06.12</t>
  </si>
  <si>
    <t>1397.06.13</t>
  </si>
  <si>
    <t>1397.06.14</t>
  </si>
  <si>
    <t>1397.06.15</t>
  </si>
  <si>
    <t>1397.06.19</t>
  </si>
  <si>
    <t>1397.06.20</t>
  </si>
  <si>
    <t>1397.06.21</t>
  </si>
  <si>
    <t>1397.06.22</t>
  </si>
  <si>
    <t>1397.06.26</t>
  </si>
  <si>
    <t>1397.06.27</t>
  </si>
  <si>
    <t>1397.07.02</t>
  </si>
  <si>
    <t>1397.07.03</t>
  </si>
  <si>
    <t>1397.07.04</t>
  </si>
  <si>
    <t>1397.07.05</t>
  </si>
  <si>
    <t>1397.07.09</t>
  </si>
  <si>
    <t>1397.07.10</t>
  </si>
  <si>
    <t>1397.07.11</t>
  </si>
  <si>
    <t>1397.07.12</t>
  </si>
  <si>
    <t>1397.07.16</t>
  </si>
  <si>
    <t>1397.07.17</t>
  </si>
  <si>
    <t>1397.07.18</t>
  </si>
  <si>
    <t>1397.07.19</t>
  </si>
  <si>
    <t>1397.07.23</t>
  </si>
  <si>
    <t>1397.07.24</t>
  </si>
  <si>
    <t>1397.07.25</t>
  </si>
  <si>
    <t>1397.07.26</t>
  </si>
  <si>
    <t>1397.07.30</t>
  </si>
  <si>
    <t>1397.08.01</t>
  </si>
  <si>
    <t>1397.08.02</t>
  </si>
  <si>
    <t>1397.08.03</t>
  </si>
  <si>
    <t>1397.08.04</t>
  </si>
  <si>
    <t>1397.08.07</t>
  </si>
  <si>
    <t>1397.08.09</t>
  </si>
  <si>
    <t>1397.08.10</t>
  </si>
  <si>
    <t>1397.08.11</t>
  </si>
  <si>
    <t>1397.08.14</t>
  </si>
  <si>
    <t>1397.08.15</t>
  </si>
  <si>
    <t>1397.08.18</t>
  </si>
  <si>
    <t>1397.08.21</t>
  </si>
  <si>
    <t>1397.08.22</t>
  </si>
  <si>
    <t>1397.08.23</t>
  </si>
  <si>
    <t>1397.08.24</t>
  </si>
  <si>
    <t>1397.08.25</t>
  </si>
  <si>
    <t>1397.08.28</t>
  </si>
  <si>
    <t>1397.08.29</t>
  </si>
  <si>
    <t>1397.08.30</t>
  </si>
  <si>
    <t>1397.09.01</t>
  </si>
  <si>
    <t>1397.09.02</t>
  </si>
  <si>
    <t>1397.09.05</t>
  </si>
  <si>
    <t>1397.09.06</t>
  </si>
  <si>
    <t>1397.09.07</t>
  </si>
  <si>
    <t>1397.09.08</t>
  </si>
  <si>
    <t>1397.09.09</t>
  </si>
  <si>
    <t>1397.09.12</t>
  </si>
  <si>
    <t>1397.09.13</t>
  </si>
  <si>
    <t>1397.09.14</t>
  </si>
  <si>
    <t>1397.09.15</t>
  </si>
  <si>
    <t>1397.09.16</t>
  </si>
  <si>
    <t>1397.09.19</t>
  </si>
  <si>
    <t>1397.09.20</t>
  </si>
  <si>
    <t>1397.09.21</t>
  </si>
  <si>
    <t>1397.09.22</t>
  </si>
  <si>
    <t>1397.09.23</t>
  </si>
  <si>
    <t>1397.09.26</t>
  </si>
  <si>
    <t>1397.09.27</t>
  </si>
  <si>
    <t>1397.09.28</t>
  </si>
  <si>
    <t>1397.09.29</t>
  </si>
  <si>
    <t>1397.09.30</t>
  </si>
  <si>
    <t>1397.10.03</t>
  </si>
  <si>
    <t>1397.10.06</t>
  </si>
  <si>
    <t>1397.10.07</t>
  </si>
  <si>
    <t>1397.10.10</t>
  </si>
  <si>
    <t>1397.10.12</t>
  </si>
  <si>
    <t>1397.10.13</t>
  </si>
  <si>
    <t>1397.10.17</t>
  </si>
  <si>
    <t>1397.10.18</t>
  </si>
  <si>
    <t>1397.10.19</t>
  </si>
  <si>
    <t>1397.10.20</t>
  </si>
  <si>
    <t>1397.10.24</t>
  </si>
  <si>
    <t>1397.10.25</t>
  </si>
  <si>
    <t>1397.10.26</t>
  </si>
  <si>
    <t>1397.10.27</t>
  </si>
  <si>
    <t>1397.11.01</t>
  </si>
  <si>
    <t>1397.11.02</t>
  </si>
  <si>
    <t>1397.11.03</t>
  </si>
  <si>
    <t>1397.11.04</t>
  </si>
  <si>
    <t>1397.11.08</t>
  </si>
  <si>
    <t>1397.11.09</t>
  </si>
  <si>
    <t>1397.11.10</t>
  </si>
  <si>
    <t>1397.11.11</t>
  </si>
  <si>
    <t>1397.11.15</t>
  </si>
  <si>
    <t>1397.11.16</t>
  </si>
  <si>
    <t>1397.11.17</t>
  </si>
  <si>
    <t>1397.11.18</t>
  </si>
  <si>
    <t>1397.11.23</t>
  </si>
  <si>
    <t>1397.11.24</t>
  </si>
  <si>
    <t>1397.11.29</t>
  </si>
  <si>
    <t>1397.11.30</t>
  </si>
  <si>
    <t>1397.12.01</t>
  </si>
  <si>
    <t>1397.12.02</t>
  </si>
  <si>
    <t>1397.12.06</t>
  </si>
  <si>
    <t>1397.12.07</t>
  </si>
  <si>
    <t>1397.12.08</t>
  </si>
  <si>
    <t>1397.12.09</t>
  </si>
  <si>
    <t>1397.12.13</t>
  </si>
  <si>
    <t>1397.12.14</t>
  </si>
  <si>
    <t>1397.12.15</t>
  </si>
  <si>
    <t>1397.12.16</t>
  </si>
  <si>
    <t>1397.12.20</t>
  </si>
  <si>
    <t>1397.12.21</t>
  </si>
  <si>
    <t>1397.12.22</t>
  </si>
  <si>
    <t>1397.12.23</t>
  </si>
  <si>
    <t>1397.12.27</t>
  </si>
  <si>
    <t>1397.12.28</t>
  </si>
  <si>
    <t>1398.01.05</t>
  </si>
  <si>
    <t>1398.01.06</t>
  </si>
  <si>
    <t>1398.01.07</t>
  </si>
  <si>
    <t>1398.01.14</t>
  </si>
  <si>
    <t>1398.01.19</t>
  </si>
  <si>
    <t>1398.01.20</t>
  </si>
  <si>
    <t>1398.01.21</t>
  </si>
  <si>
    <t>1398.01.26</t>
  </si>
  <si>
    <t>1398.01.27</t>
  </si>
  <si>
    <t>1398.01.28</t>
  </si>
  <si>
    <t>1398.02.03</t>
  </si>
  <si>
    <t>1398.02.04</t>
  </si>
  <si>
    <t>1398.02.09</t>
  </si>
  <si>
    <t>1398.02.10</t>
  </si>
  <si>
    <t>1398.02.11</t>
  </si>
  <si>
    <t>1398.02.12</t>
  </si>
  <si>
    <t>1398.02.17</t>
  </si>
  <si>
    <t>1398.02.18</t>
  </si>
  <si>
    <t>1398.02.19</t>
  </si>
  <si>
    <t>1398.02.23</t>
  </si>
  <si>
    <t>1398.02.24</t>
  </si>
  <si>
    <t>1398.02.25</t>
  </si>
  <si>
    <t>1398.02.26</t>
  </si>
  <si>
    <t>1398.02.30</t>
  </si>
  <si>
    <t>1398.02.31</t>
  </si>
  <si>
    <t>1398.03.01</t>
  </si>
  <si>
    <t>1398.03.02</t>
  </si>
  <si>
    <t>1398.03.07</t>
  </si>
  <si>
    <t>1398.03.08</t>
  </si>
  <si>
    <t>1398.03.13</t>
  </si>
  <si>
    <t>1398.03.20</t>
  </si>
  <si>
    <t>1398.03.21</t>
  </si>
  <si>
    <t>1398.03.22</t>
  </si>
  <si>
    <t>1398.03.23</t>
  </si>
  <si>
    <t>1398.03.27</t>
  </si>
  <si>
    <t>1398.03.28</t>
  </si>
  <si>
    <t>1398.03.29</t>
  </si>
  <si>
    <t>1398.03.30</t>
  </si>
  <si>
    <t>1398.04.03</t>
  </si>
  <si>
    <t>1398.04.04</t>
  </si>
  <si>
    <t>1398.04.05</t>
  </si>
  <si>
    <t>1398.04.06</t>
  </si>
  <si>
    <t>1398.04.10</t>
  </si>
  <si>
    <t>1398.04.11</t>
  </si>
  <si>
    <t>1398.04.12</t>
  </si>
  <si>
    <t>1398.04.13</t>
  </si>
  <si>
    <t>1398.04.17</t>
  </si>
  <si>
    <t>1398.04.18</t>
  </si>
  <si>
    <t>1398.04.19</t>
  </si>
  <si>
    <t>1398.04.20</t>
  </si>
  <si>
    <t>1398.04.24</t>
  </si>
  <si>
    <t>1398.04.25</t>
  </si>
  <si>
    <t>1398.04.26</t>
  </si>
  <si>
    <t>1398.04.27</t>
  </si>
  <si>
    <t>1398.04.31</t>
  </si>
  <si>
    <t>1398.05.01</t>
  </si>
  <si>
    <t>1398.05.02</t>
  </si>
  <si>
    <t>1398.05.03</t>
  </si>
  <si>
    <t>1398.05.07</t>
  </si>
  <si>
    <t>1398.05.08</t>
  </si>
  <si>
    <t>1398.05.09</t>
  </si>
  <si>
    <t>1398.05.10</t>
  </si>
  <si>
    <t>1398.05.14</t>
  </si>
  <si>
    <t>1398.05.15</t>
  </si>
  <si>
    <t>1398.05.16</t>
  </si>
  <si>
    <t>1398.05.17</t>
  </si>
  <si>
    <t>1398.05.22</t>
  </si>
  <si>
    <t>1398.05.23</t>
  </si>
  <si>
    <t>1398.05.24</t>
  </si>
  <si>
    <t>1398.05.28</t>
  </si>
  <si>
    <t>1398.05.30</t>
  </si>
  <si>
    <t>1398.05.31</t>
  </si>
  <si>
    <t>1398.06.05</t>
  </si>
  <si>
    <t>1398.06.06</t>
  </si>
  <si>
    <t>1398.06.07</t>
  </si>
  <si>
    <t>1398.06.11</t>
  </si>
  <si>
    <t>1398.06.12</t>
  </si>
  <si>
    <t>1398.06.13</t>
  </si>
  <si>
    <t>1398.06.14</t>
  </si>
  <si>
    <t>1398.06.20</t>
  </si>
  <si>
    <t>1398.06.21</t>
  </si>
  <si>
    <t>1398.06.25</t>
  </si>
  <si>
    <t>1398.06.26</t>
  </si>
  <si>
    <t>1398.06.27</t>
  </si>
  <si>
    <t>1398.06.28</t>
  </si>
  <si>
    <t>1398.07.01</t>
  </si>
  <si>
    <t>1398.07.02</t>
  </si>
  <si>
    <t>1398.07.03</t>
  </si>
  <si>
    <t>1398.07.04</t>
  </si>
  <si>
    <t>1398.07.08</t>
  </si>
  <si>
    <t>1398.07.09</t>
  </si>
  <si>
    <t>1398.07.10</t>
  </si>
  <si>
    <t>1398.07.11</t>
  </si>
  <si>
    <t>1398.07.15</t>
  </si>
  <si>
    <t>1398.07.16</t>
  </si>
  <si>
    <t>1398.07.17</t>
  </si>
  <si>
    <t>1398.07.18</t>
  </si>
  <si>
    <t>1398.07.22</t>
  </si>
  <si>
    <t>1398.07.23</t>
  </si>
  <si>
    <t>1398.07.24</t>
  </si>
  <si>
    <t>1398.07.25</t>
  </si>
  <si>
    <t>1398.07.29</t>
  </si>
  <si>
    <t>1398.07.30</t>
  </si>
  <si>
    <t>1398.08.01</t>
  </si>
  <si>
    <t>1398.08.02</t>
  </si>
  <si>
    <t>1398.08.06</t>
  </si>
  <si>
    <t>1398.08.08</t>
  </si>
  <si>
    <t>1398.08.09</t>
  </si>
  <si>
    <t>1398.08.13</t>
  </si>
  <si>
    <t>1398.08.14</t>
  </si>
  <si>
    <t>1398.08.16</t>
  </si>
  <si>
    <t>1398.08.20</t>
  </si>
  <si>
    <t>1398.08.21</t>
  </si>
  <si>
    <t>1398.08.22</t>
  </si>
  <si>
    <t>1398.08.23</t>
  </si>
  <si>
    <t>1398.08.27</t>
  </si>
  <si>
    <t>1398.08.28</t>
  </si>
  <si>
    <t>1398.08.29</t>
  </si>
  <si>
    <t>1398.08.30</t>
  </si>
  <si>
    <t>1398.09.04</t>
  </si>
  <si>
    <t>1398.09.05</t>
  </si>
  <si>
    <t>1398.09.06</t>
  </si>
  <si>
    <t>1398.09.07</t>
  </si>
  <si>
    <t>1398.09.11</t>
  </si>
  <si>
    <t>1398.09.12</t>
  </si>
  <si>
    <t>1398.09.13</t>
  </si>
  <si>
    <t>1398.09.14</t>
  </si>
  <si>
    <t>1398.09.18</t>
  </si>
  <si>
    <t>1398.09.19</t>
  </si>
  <si>
    <t>1398.09.20</t>
  </si>
  <si>
    <t>1398.09.21</t>
  </si>
  <si>
    <t>1398.09.25</t>
  </si>
  <si>
    <t>1398.09.26</t>
  </si>
  <si>
    <t>1398.09.27</t>
  </si>
  <si>
    <t>1398.09.28</t>
  </si>
  <si>
    <t>1398.10.02</t>
  </si>
  <si>
    <t>1398.10.09</t>
  </si>
  <si>
    <t>1398.10.12</t>
  </si>
  <si>
    <t>1398.10.16</t>
  </si>
  <si>
    <t>1398.10.17</t>
  </si>
  <si>
    <t>1398.10.18</t>
  </si>
  <si>
    <t>1398.10.19</t>
  </si>
  <si>
    <t>1398.10.23</t>
  </si>
  <si>
    <t>1398.10.24</t>
  </si>
  <si>
    <t>1398.10.25</t>
  </si>
  <si>
    <t>1398.10.26</t>
  </si>
  <si>
    <t>1398.10.30</t>
  </si>
  <si>
    <t>1398.11.01</t>
  </si>
  <si>
    <t>1398.11.02</t>
  </si>
  <si>
    <t>1398.11.03</t>
  </si>
  <si>
    <t>1398.11.07</t>
  </si>
  <si>
    <t>1398.11.08</t>
  </si>
  <si>
    <t>1398.11.10</t>
  </si>
  <si>
    <t>1398.11.14</t>
  </si>
  <si>
    <t>1398.11.15</t>
  </si>
  <si>
    <t>1398.11.16</t>
  </si>
  <si>
    <t>1398.11.17</t>
  </si>
  <si>
    <t>1398.11.21</t>
  </si>
  <si>
    <t>1398.11.23</t>
  </si>
  <si>
    <t>1398.11.24</t>
  </si>
  <si>
    <t>1398.11.28</t>
  </si>
  <si>
    <t>1398.11.29</t>
  </si>
  <si>
    <t>1398.11.30</t>
  </si>
  <si>
    <t>1398.12.01</t>
  </si>
  <si>
    <t>1398.12.05</t>
  </si>
  <si>
    <t>1398.12.06</t>
  </si>
  <si>
    <t>1398.12.07</t>
  </si>
  <si>
    <t>1398.12.08</t>
  </si>
  <si>
    <t>1398.12.12</t>
  </si>
  <si>
    <t>1398.12.13</t>
  </si>
  <si>
    <t>1398.12.14</t>
  </si>
  <si>
    <t>1398.12.15</t>
  </si>
  <si>
    <t>1398.12.19</t>
  </si>
  <si>
    <t>1398.12.20</t>
  </si>
  <si>
    <t>1398.12.21</t>
  </si>
  <si>
    <t>1398.12.22</t>
  </si>
  <si>
    <t>1398.12.26</t>
  </si>
  <si>
    <t>1398.12.27</t>
  </si>
  <si>
    <t>1398.12.28</t>
  </si>
  <si>
    <t>1399.01.05</t>
  </si>
  <si>
    <t>1399.01.06</t>
  </si>
  <si>
    <t>1399.01.11</t>
  </si>
  <si>
    <t>1399.01.14</t>
  </si>
  <si>
    <t>1399.01.18</t>
  </si>
  <si>
    <t>1399.01.19</t>
  </si>
  <si>
    <t>1399.01.20</t>
  </si>
  <si>
    <t>1399.01.26</t>
  </si>
  <si>
    <t>1399.01.27</t>
  </si>
  <si>
    <t>1399.02.01</t>
  </si>
  <si>
    <t>1399.02.02</t>
  </si>
  <si>
    <t>1399.02.03</t>
  </si>
  <si>
    <t>1399.02.04</t>
  </si>
  <si>
    <t>1399.02.08</t>
  </si>
  <si>
    <t>1399.02.09</t>
  </si>
  <si>
    <t>1399.02.10</t>
  </si>
  <si>
    <t>1399.02.11</t>
  </si>
  <si>
    <t>1399.02.15</t>
  </si>
  <si>
    <t>1399.02.16</t>
  </si>
  <si>
    <t>1399.02.17</t>
  </si>
  <si>
    <t>1399.02.18</t>
  </si>
  <si>
    <t>1399.02.22</t>
  </si>
  <si>
    <t>1399.02.23</t>
  </si>
  <si>
    <t>1399.02.24</t>
  </si>
  <si>
    <t>1399.02.25</t>
  </si>
  <si>
    <t>1399.02.29</t>
  </si>
  <si>
    <t>1399.02.30</t>
  </si>
  <si>
    <t>1399.02.31</t>
  </si>
  <si>
    <t>1399.03.01</t>
  </si>
  <si>
    <t>1399.03.06</t>
  </si>
  <si>
    <t>1399.03.07</t>
  </si>
  <si>
    <t>1399.03.08</t>
  </si>
  <si>
    <t>1399.03.12</t>
  </si>
  <si>
    <t>1399.03.13</t>
  </si>
  <si>
    <t>1399.03.19</t>
  </si>
  <si>
    <t>1399.03.20</t>
  </si>
  <si>
    <t>1399.03.21</t>
  </si>
  <si>
    <t>1399.03.22</t>
  </si>
  <si>
    <t>1399.03.26</t>
  </si>
  <si>
    <t>1399.03.27</t>
  </si>
  <si>
    <t>1399.03.29</t>
  </si>
  <si>
    <t>1399.04.02</t>
  </si>
  <si>
    <t>1399.04.03</t>
  </si>
  <si>
    <t>1399.04.04</t>
  </si>
  <si>
    <t>1399.04.05</t>
  </si>
  <si>
    <t>1399.04.09</t>
  </si>
  <si>
    <t>1399.04.10</t>
  </si>
  <si>
    <t>1399.04.11</t>
  </si>
  <si>
    <t>1399.04.12</t>
  </si>
  <si>
    <t>1399.04.16</t>
  </si>
  <si>
    <t>1399.04.17</t>
  </si>
  <si>
    <t>1399.04.18</t>
  </si>
  <si>
    <t>1399.04.19</t>
  </si>
  <si>
    <t>1399.04.23</t>
  </si>
  <si>
    <t>1399.04.24</t>
  </si>
  <si>
    <t>1399.04.25</t>
  </si>
  <si>
    <t>1399.04.26</t>
  </si>
  <si>
    <t>1399.04.30</t>
  </si>
  <si>
    <t>1399.04.31</t>
  </si>
  <si>
    <t>1399.05.01</t>
  </si>
  <si>
    <t>1399.05.02</t>
  </si>
  <si>
    <t>1399.05.06</t>
  </si>
  <si>
    <t>1399.05.07</t>
  </si>
  <si>
    <t>1399.05.08</t>
  </si>
  <si>
    <t>1399.05.09</t>
  </si>
  <si>
    <t>1399.05.13</t>
  </si>
  <si>
    <t>1399.05.14</t>
  </si>
  <si>
    <t>1399.05.15</t>
  </si>
  <si>
    <t>1399.05.16</t>
  </si>
  <si>
    <t>1399.05.20</t>
  </si>
  <si>
    <t>1399.05.21</t>
  </si>
  <si>
    <t>1399.05.22</t>
  </si>
  <si>
    <t>1399.05.23</t>
  </si>
  <si>
    <t>1399.05.27</t>
  </si>
  <si>
    <t>1399.05.28</t>
  </si>
  <si>
    <t>1399.05.29</t>
  </si>
  <si>
    <t>1399.05.30</t>
  </si>
  <si>
    <t>1399.06.03</t>
  </si>
  <si>
    <t>1399.06.04</t>
  </si>
  <si>
    <t>1399.06.05</t>
  </si>
  <si>
    <t>1399.06.06</t>
  </si>
  <si>
    <t>1399.06.11</t>
  </si>
  <si>
    <t>1399.06.12</t>
  </si>
  <si>
    <t>1399.06.13</t>
  </si>
  <si>
    <t>1399.06.17</t>
  </si>
  <si>
    <t>1399.06.18</t>
  </si>
  <si>
    <t>1399.06.19</t>
  </si>
  <si>
    <t>1399.06.20</t>
  </si>
  <si>
    <t>1399.06.24</t>
  </si>
  <si>
    <t>1399.06.25</t>
  </si>
  <si>
    <t>1399.06.26</t>
  </si>
  <si>
    <t>1399.06.27</t>
  </si>
  <si>
    <t>1399.06.31</t>
  </si>
  <si>
    <t>1399.07.01</t>
  </si>
  <si>
    <t>1399.07.02</t>
  </si>
  <si>
    <t>1399.07.03</t>
  </si>
  <si>
    <t>1399.07.07</t>
  </si>
  <si>
    <t>1399.07.08</t>
  </si>
  <si>
    <t>1399.07.09</t>
  </si>
  <si>
    <t>1399.07.10</t>
  </si>
  <si>
    <t>1399.07.14</t>
  </si>
  <si>
    <t>1399.07.15</t>
  </si>
  <si>
    <t>1399.07.16</t>
  </si>
  <si>
    <t>1399.07.21</t>
  </si>
  <si>
    <t>1399.07.22</t>
  </si>
  <si>
    <t>1399.07.23</t>
  </si>
  <si>
    <t>1399.07.24</t>
  </si>
  <si>
    <t>1399.07.28</t>
  </si>
  <si>
    <t>1399.07.29</t>
  </si>
  <si>
    <t>1399.07.30</t>
  </si>
  <si>
    <t>1399.08.01</t>
  </si>
  <si>
    <t>1399.08.05</t>
  </si>
  <si>
    <t>1399.08.06</t>
  </si>
  <si>
    <t>1399.08.07</t>
  </si>
  <si>
    <t>1399.08.08</t>
  </si>
  <si>
    <t>1399.08.12</t>
  </si>
  <si>
    <t>1399.08.14</t>
  </si>
  <si>
    <t>1399.08.15</t>
  </si>
  <si>
    <t>1399.08.19</t>
  </si>
  <si>
    <t>1399.08.20</t>
  </si>
  <si>
    <t>1399.08.21</t>
  </si>
  <si>
    <t>1399.08.22</t>
  </si>
  <si>
    <t>1399.08.26</t>
  </si>
  <si>
    <t>1399.08.27</t>
  </si>
  <si>
    <t>1399.08.28</t>
  </si>
  <si>
    <t>1399.08.29</t>
  </si>
  <si>
    <t>1399.09.03</t>
  </si>
  <si>
    <t>1399.09.04</t>
  </si>
  <si>
    <t>1399.09.05</t>
  </si>
  <si>
    <t>1399.09.10</t>
  </si>
  <si>
    <t>1399.09.11</t>
  </si>
  <si>
    <t>1399.09.12</t>
  </si>
  <si>
    <t>1399.09.13</t>
  </si>
  <si>
    <t>1399.09.17</t>
  </si>
  <si>
    <t>1399.09.18</t>
  </si>
  <si>
    <t>1399.09.19</t>
  </si>
  <si>
    <t>1399.09.20</t>
  </si>
  <si>
    <t>1399.09.21</t>
  </si>
  <si>
    <t>1399.09.24</t>
  </si>
  <si>
    <t>1399.09.25</t>
  </si>
  <si>
    <t>1399.09.26</t>
  </si>
  <si>
    <t>1399.09.27</t>
  </si>
  <si>
    <t>1399.10.01</t>
  </si>
  <si>
    <t>1399.10.02</t>
  </si>
  <si>
    <t>1399.10.03</t>
  </si>
  <si>
    <t>1399.10.09</t>
  </si>
  <si>
    <t>1399.10.10</t>
  </si>
  <si>
    <t>1399.10.11</t>
  </si>
  <si>
    <t>1399.10.15</t>
  </si>
  <si>
    <t>1399.10.16</t>
  </si>
  <si>
    <t>1399.10.17</t>
  </si>
  <si>
    <t>1399.10.18</t>
  </si>
  <si>
    <t>1399.10.22</t>
  </si>
  <si>
    <t>1399.10.23</t>
  </si>
  <si>
    <t>1399.10.24</t>
  </si>
  <si>
    <t>1399.10.25</t>
  </si>
  <si>
    <t>1399.10.29</t>
  </si>
  <si>
    <t>1399.10.30</t>
  </si>
  <si>
    <t>1399.11.01</t>
  </si>
  <si>
    <t>1399.11.02</t>
  </si>
  <si>
    <t>1399.11.06</t>
  </si>
  <si>
    <t>1399.11.07</t>
  </si>
  <si>
    <t>1399.11.08</t>
  </si>
  <si>
    <t>1399.11.09</t>
  </si>
  <si>
    <t>1399.11.13</t>
  </si>
  <si>
    <t>1399.11.14</t>
  </si>
  <si>
    <t>1399.11.15</t>
  </si>
  <si>
    <t>1399.11.16</t>
  </si>
  <si>
    <t>1399.11.20</t>
  </si>
  <si>
    <t>1399.11.21</t>
  </si>
  <si>
    <t>1399.11.23</t>
  </si>
  <si>
    <t>1399.11.27</t>
  </si>
  <si>
    <t>1399.11.28</t>
  </si>
  <si>
    <t>1399.11.29</t>
  </si>
  <si>
    <t>1399.11.30</t>
  </si>
  <si>
    <t>1399.12.04</t>
  </si>
  <si>
    <t>1399.12.05</t>
  </si>
  <si>
    <t>1399.12.06</t>
  </si>
  <si>
    <t>1399.12.07</t>
  </si>
  <si>
    <t>1399.12.11</t>
  </si>
  <si>
    <t>1399.12.12</t>
  </si>
  <si>
    <t>1399.12.13</t>
  </si>
  <si>
    <t>1399.12.14</t>
  </si>
  <si>
    <t>1399.12.18</t>
  </si>
  <si>
    <t>1399.12.19</t>
  </si>
  <si>
    <t>1399.12.20</t>
  </si>
  <si>
    <t>1399.12.21</t>
  </si>
  <si>
    <t>1399.12.25</t>
  </si>
  <si>
    <t>1399.12.26</t>
  </si>
  <si>
    <t>1399.12.27</t>
  </si>
  <si>
    <t>1399.12.28</t>
  </si>
  <si>
    <t>1400.01.05</t>
  </si>
  <si>
    <t>1400.01.10</t>
  </si>
  <si>
    <t>1400.01.11</t>
  </si>
  <si>
    <t>1400.01.12</t>
  </si>
  <si>
    <t>1400.01.17</t>
  </si>
  <si>
    <t>1400.01.18</t>
  </si>
  <si>
    <t>1400.01.19</t>
  </si>
  <si>
    <t>1400.01.23</t>
  </si>
  <si>
    <t>1400.01.24</t>
  </si>
  <si>
    <t>1400.01.25</t>
  </si>
  <si>
    <t>1400.01.26</t>
  </si>
  <si>
    <t>1400.01.30</t>
  </si>
  <si>
    <t>1400.01.31</t>
  </si>
  <si>
    <t>1400.02.01</t>
  </si>
  <si>
    <t>1400.02.02</t>
  </si>
  <si>
    <t>1400.02.06</t>
  </si>
  <si>
    <t>1400.02.07</t>
  </si>
  <si>
    <t>1400.02.08</t>
  </si>
  <si>
    <t>1400.02.09</t>
  </si>
  <si>
    <t>1400.02.15</t>
  </si>
  <si>
    <t>1400.02.16</t>
  </si>
  <si>
    <t>1400.02.20</t>
  </si>
  <si>
    <t>1400.02.21</t>
  </si>
  <si>
    <t>1400.02.22</t>
  </si>
  <si>
    <t>1400.02.23</t>
  </si>
  <si>
    <t>1400.02.27</t>
  </si>
  <si>
    <t>1400.02.28</t>
  </si>
  <si>
    <t>1400.02.29</t>
  </si>
  <si>
    <t>1400.02.30</t>
  </si>
  <si>
    <t>1400.03.04</t>
  </si>
  <si>
    <t>1400.03.05</t>
  </si>
  <si>
    <t>1400.03.06</t>
  </si>
  <si>
    <t>1400.03.11</t>
  </si>
  <si>
    <t>1400.03.12</t>
  </si>
  <si>
    <t>1400.03.14</t>
  </si>
  <si>
    <t>1400.03.17</t>
  </si>
  <si>
    <t>1400.03.18</t>
  </si>
  <si>
    <t>1400.03.19</t>
  </si>
  <si>
    <t>1400.03.20</t>
  </si>
  <si>
    <t>1400.03.24</t>
  </si>
  <si>
    <t>1400.03.25</t>
  </si>
  <si>
    <t>1400.03.26</t>
  </si>
  <si>
    <t>1400.03.27</t>
  </si>
  <si>
    <t>1400.03.31</t>
  </si>
  <si>
    <t>1400.04.01</t>
  </si>
  <si>
    <t>1400.04.02</t>
  </si>
  <si>
    <t>1400.04.03</t>
  </si>
  <si>
    <t>1400.04.07</t>
  </si>
  <si>
    <t>1400.04.08</t>
  </si>
  <si>
    <t>1400.04.09</t>
  </si>
  <si>
    <t>1400.04.10</t>
  </si>
  <si>
    <t>1400.04.14</t>
  </si>
  <si>
    <t>1400.04.15</t>
  </si>
  <si>
    <t>1400.04.16</t>
  </si>
  <si>
    <t>1400.04.17</t>
  </si>
  <si>
    <t>1400.04.21</t>
  </si>
  <si>
    <t>1400.04.22</t>
  </si>
  <si>
    <t>1400.04.23</t>
  </si>
  <si>
    <t>1400.04.24</t>
  </si>
  <si>
    <t>1400.04.28</t>
  </si>
  <si>
    <t>1400.04.31</t>
  </si>
  <si>
    <t>1400.05.04</t>
  </si>
  <si>
    <t>1400.05.05</t>
  </si>
  <si>
    <t>1400.05.06</t>
  </si>
  <si>
    <t>1400.05.07</t>
  </si>
  <si>
    <t>1400.05.11</t>
  </si>
  <si>
    <t>1400.05.12</t>
  </si>
  <si>
    <t>1400.05.13</t>
  </si>
  <si>
    <t>1400.05.14</t>
  </si>
  <si>
    <t>1400.05.18</t>
  </si>
  <si>
    <t>1400.05.19</t>
  </si>
  <si>
    <t>1400.05.20</t>
  </si>
  <si>
    <t>1400.05.21</t>
  </si>
  <si>
    <t>1400.05.28</t>
  </si>
  <si>
    <t>1400.06.01</t>
  </si>
  <si>
    <t>1400.06.02</t>
  </si>
  <si>
    <t>1400.06.03</t>
  </si>
  <si>
    <t>1400.06.04</t>
  </si>
  <si>
    <t>1400.06.09</t>
  </si>
  <si>
    <t>1400.06.10</t>
  </si>
  <si>
    <t>1400.06.11</t>
  </si>
  <si>
    <t>1400.06.15</t>
  </si>
  <si>
    <t>1400.06.16</t>
  </si>
  <si>
    <t>1400.06.17</t>
  </si>
  <si>
    <t>1400.06.18</t>
  </si>
  <si>
    <t>1400.06.22</t>
  </si>
  <si>
    <t>1400.06.23</t>
  </si>
  <si>
    <t>1400.06.24</t>
  </si>
  <si>
    <t>1400.06.25</t>
  </si>
  <si>
    <t>1400.06.29</t>
  </si>
  <si>
    <t>1400.06.30</t>
  </si>
  <si>
    <t>1400.06.31</t>
  </si>
  <si>
    <t>1400.07.01</t>
  </si>
  <si>
    <t>1400.07.06</t>
  </si>
  <si>
    <t>1400.07.07</t>
  </si>
  <si>
    <t>1400.07.08</t>
  </si>
  <si>
    <t>1400.07.12</t>
  </si>
  <si>
    <t>1400.07.14</t>
  </si>
  <si>
    <t>1400.07.15</t>
  </si>
  <si>
    <t>1400.07.19</t>
  </si>
  <si>
    <t>1400.07.20</t>
  </si>
  <si>
    <t>1400.07.21</t>
  </si>
  <si>
    <t>1400.07.22</t>
  </si>
  <si>
    <t>1400.07.26</t>
  </si>
  <si>
    <t>1400.07.27</t>
  </si>
  <si>
    <t>1400.07.28</t>
  </si>
  <si>
    <t>1400.07.29</t>
  </si>
  <si>
    <t>1400.08.03</t>
  </si>
  <si>
    <t>1400.08.04</t>
  </si>
  <si>
    <t>1400.08.05</t>
  </si>
  <si>
    <t>1400.08.06</t>
  </si>
  <si>
    <t>1400.08.11</t>
  </si>
  <si>
    <t>1400.08.12</t>
  </si>
  <si>
    <t>1400.08.13</t>
  </si>
  <si>
    <t>1400.08.17</t>
  </si>
  <si>
    <t>1400.08.18</t>
  </si>
  <si>
    <t>1400.08.19</t>
  </si>
  <si>
    <t>1400.08.20</t>
  </si>
  <si>
    <t>1400.08.24</t>
  </si>
  <si>
    <t>1400.08.25</t>
  </si>
  <si>
    <t>1400.08.26</t>
  </si>
  <si>
    <t>1400.08.27</t>
  </si>
  <si>
    <t>1400.09.01</t>
  </si>
  <si>
    <t>1400.09.02</t>
  </si>
  <si>
    <t>1400.09.03</t>
  </si>
  <si>
    <t>1400.09.04</t>
  </si>
  <si>
    <t>1400.09.08</t>
  </si>
  <si>
    <t>1400.09.09</t>
  </si>
  <si>
    <t>1400.09.10</t>
  </si>
  <si>
    <t>1400.09.11</t>
  </si>
  <si>
    <t>1400.09.15</t>
  </si>
  <si>
    <t>1400.09.16</t>
  </si>
  <si>
    <t>1400.09.17</t>
  </si>
  <si>
    <t>1400.09.18</t>
  </si>
  <si>
    <t>1400.09.22</t>
  </si>
  <si>
    <t>1400.09.23</t>
  </si>
  <si>
    <t>1400.09.24</t>
  </si>
  <si>
    <t>1400.09.25</t>
  </si>
  <si>
    <t>1400.09.29</t>
  </si>
  <si>
    <t>1400.09.30</t>
  </si>
  <si>
    <t>1400.10.01</t>
  </si>
  <si>
    <t>1400.10.02</t>
  </si>
  <si>
    <t>1400.10.08</t>
  </si>
  <si>
    <t>1400.10.09</t>
  </si>
  <si>
    <t>1400.10.14</t>
  </si>
  <si>
    <t>1400.10.15</t>
  </si>
  <si>
    <t>1400.10.16</t>
  </si>
  <si>
    <t>1400.10.20</t>
  </si>
  <si>
    <t>1400.10.21</t>
  </si>
  <si>
    <t>1400.10.22</t>
  </si>
  <si>
    <t>1400.10.23</t>
  </si>
  <si>
    <t>1400.10.27</t>
  </si>
  <si>
    <t>1400.10.28</t>
  </si>
  <si>
    <t>1400.10.29</t>
  </si>
  <si>
    <t>1400.10.30</t>
  </si>
  <si>
    <t>1400.11.04</t>
  </si>
  <si>
    <t>1400.11.05</t>
  </si>
  <si>
    <t>1400.11.06</t>
  </si>
  <si>
    <t>1400.11.07</t>
  </si>
  <si>
    <t>1400.11.11</t>
  </si>
  <si>
    <t>1400.11.12</t>
  </si>
  <si>
    <t>1400.11.13</t>
  </si>
  <si>
    <t>1400.11.14</t>
  </si>
  <si>
    <t>1400.11.18</t>
  </si>
  <si>
    <t>1400.11.19</t>
  </si>
  <si>
    <t>1400.11.20</t>
  </si>
  <si>
    <t>1400.11.21</t>
  </si>
  <si>
    <t>1400.11.25</t>
  </si>
  <si>
    <t>1400.11.27</t>
  </si>
  <si>
    <t>1400.11.28</t>
  </si>
  <si>
    <t>1400.12.02</t>
  </si>
  <si>
    <t>1400.12.03</t>
  </si>
  <si>
    <t>1400.12.04</t>
  </si>
  <si>
    <t>1400.12.05</t>
  </si>
  <si>
    <t>1400.12.09</t>
  </si>
  <si>
    <t>1400.12.11</t>
  </si>
  <si>
    <t>1400.12.12</t>
  </si>
  <si>
    <t>1400.12.16</t>
  </si>
  <si>
    <t>1400.12.17</t>
  </si>
  <si>
    <t>1400.12.18</t>
  </si>
  <si>
    <t>1400.12.19</t>
  </si>
  <si>
    <t>1400.12.23</t>
  </si>
  <si>
    <t>1400.12.24</t>
  </si>
  <si>
    <t>1400.12.25</t>
  </si>
  <si>
    <t>1400.12.26</t>
  </si>
  <si>
    <t>1401.01.04</t>
  </si>
  <si>
    <t>1401.01.08</t>
  </si>
  <si>
    <t>1401.01.09</t>
  </si>
  <si>
    <t>1401.01.10</t>
  </si>
  <si>
    <t>1401.01.11</t>
  </si>
  <si>
    <t>1401.01.15</t>
  </si>
  <si>
    <t>1401.01.16</t>
  </si>
  <si>
    <t>1401.01.17</t>
  </si>
  <si>
    <t>1401.01.18</t>
  </si>
  <si>
    <t>1401.01.22</t>
  </si>
  <si>
    <t>1401.01.23</t>
  </si>
  <si>
    <t>1401.01.24</t>
  </si>
  <si>
    <t>1401.01.25</t>
  </si>
  <si>
    <t>1401.01.30</t>
  </si>
  <si>
    <t>1401.01.31</t>
  </si>
  <si>
    <t>1401.02.01</t>
  </si>
  <si>
    <t>1401.02.02</t>
  </si>
  <si>
    <t>1401.02.05</t>
  </si>
  <si>
    <t>1401.02.06</t>
  </si>
  <si>
    <t>1401.02.07</t>
  </si>
  <si>
    <t>1401.02.08</t>
  </si>
  <si>
    <t>1401.02.09</t>
  </si>
  <si>
    <t>1401.02.13</t>
  </si>
  <si>
    <t>1401.02.15</t>
  </si>
  <si>
    <t>1401.02.16</t>
  </si>
  <si>
    <t>1401.02.19</t>
  </si>
  <si>
    <t>1401.02.20</t>
  </si>
  <si>
    <t>1401.02.21</t>
  </si>
  <si>
    <t>1401.02.22</t>
  </si>
  <si>
    <t>1401.02.23</t>
  </si>
  <si>
    <t>1401.02.26</t>
  </si>
  <si>
    <t>1401.02.27</t>
  </si>
  <si>
    <t>1401.02.28</t>
  </si>
  <si>
    <t>1401.02.29</t>
  </si>
  <si>
    <t>1401.02.30</t>
  </si>
  <si>
    <t>1401.03.02</t>
  </si>
  <si>
    <t>1401.03.03</t>
  </si>
  <si>
    <t>1401.03.04</t>
  </si>
  <si>
    <t>1401.03.05</t>
  </si>
  <si>
    <t>1401.03.06</t>
  </si>
  <si>
    <t>1401.03.09</t>
  </si>
  <si>
    <t>1401.03.10</t>
  </si>
  <si>
    <t>1401.03.11</t>
  </si>
  <si>
    <t>1401.03.16</t>
  </si>
  <si>
    <t>1401.03.17</t>
  </si>
  <si>
    <t>1401.03.18</t>
  </si>
  <si>
    <t>1401.03.19</t>
  </si>
  <si>
    <t>1401.03.20</t>
  </si>
  <si>
    <t>1401.03.23</t>
  </si>
  <si>
    <t>1401.03.24</t>
  </si>
  <si>
    <t>1401.03.25</t>
  </si>
  <si>
    <t>1401.03.26</t>
  </si>
  <si>
    <t>1401.03.27</t>
  </si>
  <si>
    <t>1401.03.30</t>
  </si>
  <si>
    <t>1401.03.31</t>
  </si>
  <si>
    <t>1401.04.01</t>
  </si>
  <si>
    <t>1401.04.02</t>
  </si>
  <si>
    <t>1401.04.03</t>
  </si>
  <si>
    <t>1401.04.06</t>
  </si>
  <si>
    <t>1401.04.07</t>
  </si>
  <si>
    <t>1401.04.08</t>
  </si>
  <si>
    <t>1401.04.09</t>
  </si>
  <si>
    <t>1401.04.10</t>
  </si>
  <si>
    <t>1401.04.13</t>
  </si>
  <si>
    <t>1401.04.14</t>
  </si>
  <si>
    <t>1401.04.15</t>
  </si>
  <si>
    <t>1401.04.16</t>
  </si>
  <si>
    <t>1401.04.20</t>
  </si>
  <si>
    <t>1401.04.21</t>
  </si>
  <si>
    <t>1401.04.22</t>
  </si>
  <si>
    <t>1401.04.23</t>
  </si>
  <si>
    <t>1401.04.28</t>
  </si>
  <si>
    <t>1401.04.29</t>
  </si>
  <si>
    <t>1401.04.30</t>
  </si>
  <si>
    <t>1401.05.03</t>
  </si>
  <si>
    <t>1401.05.04</t>
  </si>
  <si>
    <t>1401.05.05</t>
  </si>
  <si>
    <t>1401.05.06</t>
  </si>
  <si>
    <t>1401.05.10</t>
  </si>
  <si>
    <t>1401.05.11</t>
  </si>
  <si>
    <t>1401.05.12</t>
  </si>
  <si>
    <t>1401.05.13</t>
  </si>
  <si>
    <t>1401.05.18</t>
  </si>
  <si>
    <t>1401.05.19</t>
  </si>
  <si>
    <t>1401.05.20</t>
  </si>
  <si>
    <t>1401.05.24</t>
  </si>
  <si>
    <t>1401.05.25</t>
  </si>
  <si>
    <t>1401.05.26</t>
  </si>
  <si>
    <t>1401.05.27</t>
  </si>
  <si>
    <t>1401.05.31</t>
  </si>
  <si>
    <t>1401.06.01</t>
  </si>
  <si>
    <t>1401.06.02</t>
  </si>
  <si>
    <t>1401.06.03</t>
  </si>
  <si>
    <t>1401.06.08</t>
  </si>
  <si>
    <t>1401.06.09</t>
  </si>
  <si>
    <t>1401.06.10</t>
  </si>
  <si>
    <t>1401.06.14</t>
  </si>
  <si>
    <t>1401.06.15</t>
  </si>
  <si>
    <t>1401.06.16</t>
  </si>
  <si>
    <t>1401.06.17</t>
  </si>
  <si>
    <t>1401.06.21</t>
  </si>
  <si>
    <t>1401.06.22</t>
  </si>
  <si>
    <t>1401.06.23</t>
  </si>
  <si>
    <t>1401.06.24</t>
  </si>
  <si>
    <t>1401.06.29</t>
  </si>
  <si>
    <t>1401.06.30</t>
  </si>
  <si>
    <t>1401.06.31</t>
  </si>
  <si>
    <t>1401.07.04</t>
  </si>
  <si>
    <t>1401.07.06</t>
  </si>
  <si>
    <t>1401.07.07</t>
  </si>
  <si>
    <t>1401.07.12</t>
  </si>
  <si>
    <t>1401.07.14</t>
  </si>
  <si>
    <t>1401.07.18</t>
  </si>
  <si>
    <t>1401.07.19</t>
  </si>
  <si>
    <t>1401.07.20</t>
  </si>
  <si>
    <t>1401.07.21</t>
  </si>
  <si>
    <t>1401.07.22</t>
  </si>
  <si>
    <t>1401.07.25</t>
  </si>
  <si>
    <t>1401.07.26</t>
  </si>
  <si>
    <t>1401.07.27</t>
  </si>
  <si>
    <t>1401.07.28</t>
  </si>
  <si>
    <t>1401.08.02</t>
  </si>
  <si>
    <t>1401.08.03</t>
  </si>
  <si>
    <t>1401.08.04</t>
  </si>
  <si>
    <t>1401.08.05</t>
  </si>
  <si>
    <t>1401.08.09</t>
  </si>
  <si>
    <t>1401.08.10</t>
  </si>
  <si>
    <t>1401.08.11</t>
  </si>
  <si>
    <t>1401.08.12</t>
  </si>
  <si>
    <t>1401.08.16</t>
  </si>
  <si>
    <t>1401.08.17</t>
  </si>
  <si>
    <t>1401.08.18</t>
  </si>
  <si>
    <t>1401.08.19</t>
  </si>
  <si>
    <t>1401.08.23</t>
  </si>
  <si>
    <t>1401.08.24</t>
  </si>
  <si>
    <t>1401.08.25</t>
  </si>
  <si>
    <t>1401.08.26</t>
  </si>
  <si>
    <t>1401.08.30</t>
  </si>
  <si>
    <t>1401.09.01</t>
  </si>
  <si>
    <t>1401.09.02</t>
  </si>
  <si>
    <t>1401.09.03</t>
  </si>
  <si>
    <t>1401.09.07</t>
  </si>
  <si>
    <t>1401.09.08</t>
  </si>
  <si>
    <t>1401.09.09</t>
  </si>
  <si>
    <t>1401.09.10</t>
  </si>
  <si>
    <t>1401.09.14</t>
  </si>
  <si>
    <t>1401.09.15</t>
  </si>
  <si>
    <t>1401.09.16</t>
  </si>
  <si>
    <t>1401.09.17</t>
  </si>
  <si>
    <t>1401.09.21</t>
  </si>
  <si>
    <t>1401.09.22</t>
  </si>
  <si>
    <t>1401.09.23</t>
  </si>
  <si>
    <t>1401.09.24</t>
  </si>
  <si>
    <t>1401.09.28</t>
  </si>
  <si>
    <t>1401.09.29</t>
  </si>
  <si>
    <t>1401.09.30</t>
  </si>
  <si>
    <t>1401.10.01</t>
  </si>
  <si>
    <t>1401.10.07</t>
  </si>
  <si>
    <t>1401.10.08</t>
  </si>
  <si>
    <t>1401.10.13</t>
  </si>
  <si>
    <t>1401.10.14</t>
  </si>
  <si>
    <t>1401.10.15</t>
  </si>
  <si>
    <t>1401.10.19</t>
  </si>
  <si>
    <t>1401.10.20</t>
  </si>
  <si>
    <t>1401.10.21</t>
  </si>
  <si>
    <t>1401.10.22</t>
  </si>
  <si>
    <t>1401.10.26</t>
  </si>
  <si>
    <t>1401.10.27</t>
  </si>
  <si>
    <t>1401.10.28</t>
  </si>
  <si>
    <t>1401.10.29</t>
  </si>
  <si>
    <t>1401.11.03</t>
  </si>
  <si>
    <t>1401.11.04</t>
  </si>
  <si>
    <t>1401.11.05</t>
  </si>
  <si>
    <t>1401.11.06</t>
  </si>
  <si>
    <t>1401.11.10</t>
  </si>
  <si>
    <t>1401.11.11</t>
  </si>
  <si>
    <t>1401.11.12</t>
  </si>
  <si>
    <t>1401.11.13</t>
  </si>
  <si>
    <t>1401.11.17</t>
  </si>
  <si>
    <t>1401.11.18</t>
  </si>
  <si>
    <t>1401.11.19</t>
  </si>
  <si>
    <t>1401.11.20</t>
  </si>
  <si>
    <t>1401.11.24</t>
  </si>
  <si>
    <t>1401.11.25</t>
  </si>
  <si>
    <t>1401.11.26</t>
  </si>
  <si>
    <t>1401.11.27</t>
  </si>
  <si>
    <t>1401.12.01</t>
  </si>
  <si>
    <t>1401.12.02</t>
  </si>
  <si>
    <t>1401.12.03</t>
  </si>
  <si>
    <t>1401.12.04</t>
  </si>
  <si>
    <t>1401.12.08</t>
  </si>
  <si>
    <t>1401.12.09</t>
  </si>
  <si>
    <t>1401.12.10</t>
  </si>
  <si>
    <t>1401.12.11</t>
  </si>
  <si>
    <t>1401.12.15</t>
  </si>
  <si>
    <t>1401.12.16</t>
  </si>
  <si>
    <t>1401.12.22</t>
  </si>
  <si>
    <t>1401.12.25</t>
  </si>
  <si>
    <t>1402.01.07</t>
  </si>
  <si>
    <t>1402.01.08</t>
  </si>
  <si>
    <t>1402.01.09</t>
  </si>
  <si>
    <t>1402.01.10</t>
  </si>
  <si>
    <t>1402.01.14</t>
  </si>
  <si>
    <t>1402.01.15</t>
  </si>
  <si>
    <t>1402.01.16</t>
  </si>
  <si>
    <t>1402.01.17</t>
  </si>
  <si>
    <t>1402.01.22</t>
  </si>
  <si>
    <t>1402.01.24</t>
  </si>
  <si>
    <t>1402.01.28</t>
  </si>
  <si>
    <t>1402.01.29</t>
  </si>
  <si>
    <t>1402.01.30</t>
  </si>
  <si>
    <t>1402.01.31</t>
  </si>
  <si>
    <t>1402.02.04</t>
  </si>
  <si>
    <t>1402.02.05</t>
  </si>
  <si>
    <t>1402.02.06</t>
  </si>
  <si>
    <t>1402.02.07</t>
  </si>
  <si>
    <t>1402.02.12</t>
  </si>
  <si>
    <t>1402.02.13</t>
  </si>
  <si>
    <t>1402.02.14</t>
  </si>
  <si>
    <t>1402.02.19</t>
  </si>
  <si>
    <t>1402.02.20</t>
  </si>
  <si>
    <t>1402.02.21</t>
  </si>
  <si>
    <t>1402.02.25</t>
  </si>
  <si>
    <t>1402.02.27</t>
  </si>
  <si>
    <t>1402.03.01</t>
  </si>
  <si>
    <t>1402.03.02</t>
  </si>
  <si>
    <t>1402.03.03</t>
  </si>
  <si>
    <t>1402.03.04</t>
  </si>
  <si>
    <t>day3</t>
  </si>
  <si>
    <t>month4</t>
  </si>
  <si>
    <t>روی اسپات ريال (نیما)</t>
  </si>
  <si>
    <t>روی فیوچر 3 ماهه ريال (نیما)</t>
  </si>
  <si>
    <t>روی اسپات ريال (آژاد)</t>
  </si>
  <si>
    <t>روی فیوچر 3 ماهه ريال (آزاد)</t>
  </si>
  <si>
    <t>قیمت واحد</t>
  </si>
  <si>
    <t>ماه 1 منتهی به 1398/01</t>
  </si>
  <si>
    <t>ماه 2 منتهی به 1398/02</t>
  </si>
  <si>
    <t>ماه 3 منتهی به 1398/03</t>
  </si>
  <si>
    <t>ماه 4 منتهی به 1398/04</t>
  </si>
  <si>
    <t>ماه 5 منتهی به 1398/05</t>
  </si>
  <si>
    <t>ماه 6 منتهی به 1398/06</t>
  </si>
  <si>
    <t>ماه 7 منتهی به 1398/07</t>
  </si>
  <si>
    <t>ماه 8 منتهی به 1398/08</t>
  </si>
  <si>
    <t>ماه 9 منتهی به 1398/09</t>
  </si>
  <si>
    <t>ماه 10 منتهی به 1398/10</t>
  </si>
  <si>
    <t>ماه 11 منتهی به 1398/11</t>
  </si>
  <si>
    <t>ماه 12 منتهی به 1398/12</t>
  </si>
  <si>
    <t>ماه 1 منتهی به 1399/01</t>
  </si>
  <si>
    <t>ماه 2 منتهی به 1399/02</t>
  </si>
  <si>
    <t>ماه 3 منتهی به 1399/03</t>
  </si>
  <si>
    <t>ماه 4 منتهی به 1399/04</t>
  </si>
  <si>
    <t>ماه 5 منتهی به 1399/05</t>
  </si>
  <si>
    <t>ماه 6 منتهی به 1399/06</t>
  </si>
  <si>
    <t>ماه 7 منتهی به 1399/07</t>
  </si>
  <si>
    <t>ماه 8 منتهی به 1399/08</t>
  </si>
  <si>
    <t>ماه 9 منتهی به 1399/09</t>
  </si>
  <si>
    <t>ماه 10 منتهی به 1399/10</t>
  </si>
  <si>
    <t>ماه 11 منتهی به 1399/11</t>
  </si>
  <si>
    <t>ماه 12 منتهی به 1399/12</t>
  </si>
  <si>
    <t>ماه 1 منتهی به 1400/01</t>
  </si>
  <si>
    <t>ماه 2 منتهی به 1400/02</t>
  </si>
  <si>
    <t>ماه 3 منتهی به 1400/03</t>
  </si>
  <si>
    <t>ماه 4 منتهی به 1400/04</t>
  </si>
  <si>
    <t>ماه 5 منتهی به 1400/05</t>
  </si>
  <si>
    <t>ماه 6 منتهی به 1400/06</t>
  </si>
  <si>
    <t>ماه 7 منتهی به 1400/07</t>
  </si>
  <si>
    <t>ماه 8 منتهی به 1400/08</t>
  </si>
  <si>
    <t>ماه 9 منتهی به 1400/09</t>
  </si>
  <si>
    <t>ماه 10 منتهی به 1400/10</t>
  </si>
  <si>
    <t>ماه 11 منتهی به 1400/11</t>
  </si>
  <si>
    <t>ماه 12 منتهی به 1400/12</t>
  </si>
  <si>
    <t>ماه 1 منتهی به 1401/01</t>
  </si>
  <si>
    <t>ماه 2 منتهی به 1401/02</t>
  </si>
  <si>
    <t>ماه 3 منتهی به 1401/03</t>
  </si>
  <si>
    <t>ماه 4 منتهی به 1401/04</t>
  </si>
  <si>
    <t>ماه 5 منتهی به 1401/05</t>
  </si>
  <si>
    <t>ماه 6 منتهی به 1401/06</t>
  </si>
  <si>
    <t>ماه 7 منتهی به 1401/07</t>
  </si>
  <si>
    <t>ماه 8 منتهی به 1401/08</t>
  </si>
  <si>
    <t>ماه 9 منتهی به 1401/09</t>
  </si>
  <si>
    <t>ماه 10 منتهی به 1401/10</t>
  </si>
  <si>
    <t>ماه 11 منتهی به 1401/11</t>
  </si>
  <si>
    <t>ماه 12 منتهی به 1401/12</t>
  </si>
  <si>
    <t>ماه 1 منتهی به 1402/01</t>
  </si>
  <si>
    <t>ماه 2 منتهی به 1402/02</t>
  </si>
  <si>
    <t>شمش بیلت</t>
  </si>
  <si>
    <t>شمش خالص</t>
  </si>
  <si>
    <t>شمش آلیاژ</t>
  </si>
  <si>
    <t>شمش خالص صادراتی</t>
  </si>
  <si>
    <t>دلارنیما</t>
  </si>
  <si>
    <t>شمش بیلت دلار آزاد</t>
  </si>
  <si>
    <t>شمش خالص دلار آزاد</t>
  </si>
  <si>
    <t>شمش آلیاژ دلار آزاد</t>
  </si>
  <si>
    <t>شمش خالص صادراتی دلار آزاد</t>
  </si>
  <si>
    <t>شمش بیلت دلار نیما</t>
  </si>
  <si>
    <t>شمش خالص دلار نیما</t>
  </si>
  <si>
    <t>شمش آلیاژ دلار نیما</t>
  </si>
  <si>
    <t>شمش خالص صادراتی دلار نیما</t>
  </si>
  <si>
    <t>Average of نرخ های شرکت.شمش آلیاژ دلار آزاد</t>
  </si>
  <si>
    <t>Average of نرخ های شرکت.شمش بیلت دلار آزاد</t>
  </si>
  <si>
    <t>Average of نرخ های شرکت.شمش خالص دلار آزاد</t>
  </si>
  <si>
    <t>Average of نرخ های شرکت.شمش خالص صادراتی دلار آزاد</t>
  </si>
  <si>
    <t>Average of نرخ های شرکت.شمش آلیاژ دلار نیما</t>
  </si>
  <si>
    <t>Average of نرخ های شرکت.شمش بیلت دلار نیما</t>
  </si>
  <si>
    <t>Average of نرخ های شرکت.شمش خالص دلار نیما</t>
  </si>
  <si>
    <t>Average of نرخ های شرکت.شمش خالص صادراتی دلار نیما</t>
  </si>
  <si>
    <t>نرخ فیوچر 3 ماهه شمش LME</t>
  </si>
  <si>
    <t xml:space="preserve">شمش خالص داخلی </t>
  </si>
  <si>
    <t>نسبت بیلت به شمش خالص</t>
  </si>
  <si>
    <t>نسبت آلیاژ به شمش خالص</t>
  </si>
  <si>
    <t>شمش بیلت صادراتی به داخلی</t>
  </si>
  <si>
    <t>پودر آلومينا به کل تولید</t>
  </si>
  <si>
    <t>نسبت داخلی به کل پودر آلومینا</t>
  </si>
  <si>
    <t>نسبت صادراتی به کل پودر آلومینا</t>
  </si>
  <si>
    <t>کل آلومینا</t>
  </si>
  <si>
    <t>نسبت پترولیوم به کل تولید</t>
  </si>
  <si>
    <t>نسبت آند به کل تولید</t>
  </si>
  <si>
    <t>دلار (تن)</t>
  </si>
  <si>
    <t>پترولیوم کک</t>
  </si>
  <si>
    <t>آند</t>
  </si>
  <si>
    <t>موجودی نقد</t>
  </si>
  <si>
    <t>سپرده بانکی</t>
  </si>
  <si>
    <t>ساير مواد وارداتی</t>
  </si>
  <si>
    <t xml:space="preserve">پودر آلومينا وارداتی </t>
  </si>
  <si>
    <t>23. June 2023</t>
  </si>
  <si>
    <t>22. June 2023</t>
  </si>
  <si>
    <t>20. June 2023</t>
  </si>
  <si>
    <t>19. June 2023</t>
  </si>
  <si>
    <t>16. June 2023</t>
  </si>
  <si>
    <t>15. June 2023</t>
  </si>
  <si>
    <t>14. June 2023</t>
  </si>
  <si>
    <t>13. June 2023</t>
  </si>
  <si>
    <t>30. August 2021</t>
  </si>
  <si>
    <t>1400.06.08</t>
  </si>
  <si>
    <t>Average of LME Al Cash-Settlement</t>
  </si>
  <si>
    <t>21. June 2023</t>
  </si>
  <si>
    <t>حجم عرضه</t>
  </si>
  <si>
    <t>تقاضا</t>
  </si>
  <si>
    <t>حجم قرارداد</t>
  </si>
  <si>
    <t>تاریخ معامله</t>
  </si>
  <si>
    <t>Column4</t>
  </si>
  <si>
    <t>Column5</t>
  </si>
  <si>
    <t>Column6</t>
  </si>
  <si>
    <t>Column7</t>
  </si>
  <si>
    <t>Column8</t>
  </si>
  <si>
    <t>حجم ماه</t>
  </si>
  <si>
    <t>1398/08/28</t>
  </si>
  <si>
    <t>1398/08/29</t>
  </si>
  <si>
    <t>1398/09/02</t>
  </si>
  <si>
    <t>1398/09/03</t>
  </si>
  <si>
    <t>1398/09/05</t>
  </si>
  <si>
    <t>1398/09/06</t>
  </si>
  <si>
    <t>1398/09/09</t>
  </si>
  <si>
    <t>1399/06/02</t>
  </si>
  <si>
    <t>1399/06/11</t>
  </si>
  <si>
    <t>1399/06/16</t>
  </si>
  <si>
    <t>1399/06/23</t>
  </si>
  <si>
    <t>1399/10/29</t>
  </si>
  <si>
    <t>1399/10/30</t>
  </si>
  <si>
    <t>1399/11/01</t>
  </si>
  <si>
    <t>1399/11/05</t>
  </si>
  <si>
    <t>1399/11/06</t>
  </si>
  <si>
    <t>1399/11/08</t>
  </si>
  <si>
    <t>1399/07/20</t>
  </si>
  <si>
    <t>1399/07/28</t>
  </si>
  <si>
    <t>1399/08/05</t>
  </si>
  <si>
    <t>1399/08/11</t>
  </si>
  <si>
    <t>1399/08/14</t>
  </si>
  <si>
    <t>1399/09/30</t>
  </si>
  <si>
    <t>1399/10/03</t>
  </si>
  <si>
    <t>1399/10/07</t>
  </si>
  <si>
    <t>1399/10/09</t>
  </si>
  <si>
    <t>1399/10/10</t>
  </si>
  <si>
    <t>1399/04/01</t>
  </si>
  <si>
    <t>1399/04/03</t>
  </si>
  <si>
    <t>1399/04/17</t>
  </si>
  <si>
    <t>1399/05/01</t>
  </si>
  <si>
    <t>1399/05/13</t>
  </si>
  <si>
    <t>1399/05/21</t>
  </si>
  <si>
    <t>1400/02/01</t>
  </si>
  <si>
    <t>1400/02/04</t>
  </si>
  <si>
    <t>1400/01/29</t>
  </si>
  <si>
    <t>1400/01/30</t>
  </si>
  <si>
    <t>1400/02/05</t>
  </si>
  <si>
    <t>1399/06/30</t>
  </si>
  <si>
    <t>1399/07/06</t>
  </si>
  <si>
    <t>1399/07/13</t>
  </si>
  <si>
    <t>1400/04/27</t>
  </si>
  <si>
    <t>1400/04/28</t>
  </si>
  <si>
    <t>1399/08/18</t>
  </si>
  <si>
    <t>1399/11/12</t>
  </si>
  <si>
    <t>1399/11/19</t>
  </si>
  <si>
    <t>1399/11/20</t>
  </si>
  <si>
    <t>1400/08/03</t>
  </si>
  <si>
    <t>1398/09/10</t>
  </si>
  <si>
    <t>1398/09/11</t>
  </si>
  <si>
    <t>1398/09/17</t>
  </si>
  <si>
    <t>1398/09/19</t>
  </si>
  <si>
    <t>1399/12/20</t>
  </si>
  <si>
    <t>1399/12/23</t>
  </si>
  <si>
    <t>1399/12/27</t>
  </si>
  <si>
    <t>1399/12/24</t>
  </si>
  <si>
    <t>1399/12/25</t>
  </si>
  <si>
    <t>1399/12/26</t>
  </si>
  <si>
    <t>1400/01/08</t>
  </si>
  <si>
    <t>1399/10/14</t>
  </si>
  <si>
    <t>1399/10/15</t>
  </si>
  <si>
    <t>1399/10/16</t>
  </si>
  <si>
    <t>1399/10/17</t>
  </si>
  <si>
    <t>1400/04/13</t>
  </si>
  <si>
    <t>1400/04/20</t>
  </si>
  <si>
    <t>1400/04/21</t>
  </si>
  <si>
    <t>1400/04/23</t>
  </si>
  <si>
    <t>1400/04/26</t>
  </si>
  <si>
    <t>1400/12/04</t>
  </si>
  <si>
    <t>1400/12/07</t>
  </si>
  <si>
    <t>1398/10/24</t>
  </si>
  <si>
    <t>1398/10/25</t>
  </si>
  <si>
    <t>1398/10/29</t>
  </si>
  <si>
    <t>1398/10/30</t>
  </si>
  <si>
    <t>1398/11/01</t>
  </si>
  <si>
    <t>1398/11/02</t>
  </si>
  <si>
    <t>1398/11/06</t>
  </si>
  <si>
    <t>1400/02/11</t>
  </si>
  <si>
    <t>1400/02/07</t>
  </si>
  <si>
    <t>1400/02/12</t>
  </si>
  <si>
    <t>1400/02/18</t>
  </si>
  <si>
    <t>1398/06/13</t>
  </si>
  <si>
    <t>1398/06/16</t>
  </si>
  <si>
    <t>1398/06/24</t>
  </si>
  <si>
    <t>1398/06/27</t>
  </si>
  <si>
    <t>1398/06/25</t>
  </si>
  <si>
    <t>1398/06/31</t>
  </si>
  <si>
    <t>1399/11/26</t>
  </si>
  <si>
    <t>1399/11/27</t>
  </si>
  <si>
    <t>1399/12/03</t>
  </si>
  <si>
    <t>1399/12/04</t>
  </si>
  <si>
    <t>1399/12/05</t>
  </si>
  <si>
    <t>1399/12/06</t>
  </si>
  <si>
    <t>1400/05/05</t>
  </si>
  <si>
    <t>1400/05/10</t>
  </si>
  <si>
    <t>1401/01/31</t>
  </si>
  <si>
    <t>1401/02/05</t>
  </si>
  <si>
    <t>1401/02/07</t>
  </si>
  <si>
    <t>1399/08/25</t>
  </si>
  <si>
    <t>1401/02/28</t>
  </si>
  <si>
    <t>1401/03/01</t>
  </si>
  <si>
    <t>1401/03/08</t>
  </si>
  <si>
    <t>1401/03/10</t>
  </si>
  <si>
    <t>1401/03/11</t>
  </si>
  <si>
    <t>1398/04/10</t>
  </si>
  <si>
    <t>1398/04/15</t>
  </si>
  <si>
    <t>1398/04/23</t>
  </si>
  <si>
    <t>1398/04/24</t>
  </si>
  <si>
    <t>1398/04/30</t>
  </si>
  <si>
    <t>1398/09/24</t>
  </si>
  <si>
    <t>1398/09/26</t>
  </si>
  <si>
    <t>1398/09/27</t>
  </si>
  <si>
    <t>1398/10/01</t>
  </si>
  <si>
    <t>1400/01/15</t>
  </si>
  <si>
    <t>1400/01/16</t>
  </si>
  <si>
    <t>1400/01/18</t>
  </si>
  <si>
    <t>1400/01/25</t>
  </si>
  <si>
    <t>1400/01/22</t>
  </si>
  <si>
    <t>1400/08/09</t>
  </si>
  <si>
    <t>1400/08/16</t>
  </si>
  <si>
    <t>1400/08/17</t>
  </si>
  <si>
    <t>1401/06/06</t>
  </si>
  <si>
    <t>1399/10/21</t>
  </si>
  <si>
    <t>1400/06/21</t>
  </si>
  <si>
    <t>1401/02/11</t>
  </si>
  <si>
    <t>1401/02/18</t>
  </si>
  <si>
    <t>1401/02/25</t>
  </si>
  <si>
    <t>1399/02/14</t>
  </si>
  <si>
    <t>1399/02/15</t>
  </si>
  <si>
    <t>1399/02/21</t>
  </si>
  <si>
    <t>1399/02/29</t>
  </si>
  <si>
    <t>1399/09/03</t>
  </si>
  <si>
    <t>1399/09/05</t>
  </si>
  <si>
    <t>1399/09/09</t>
  </si>
  <si>
    <t>1399/09/10</t>
  </si>
  <si>
    <t>1399/09/16</t>
  </si>
  <si>
    <t>1400/12/08</t>
  </si>
  <si>
    <t>1400/12/11</t>
  </si>
  <si>
    <t>1400/12/09</t>
  </si>
  <si>
    <t>1400/12/16</t>
  </si>
  <si>
    <t>1400/12/15</t>
  </si>
  <si>
    <t>1400/02/19</t>
  </si>
  <si>
    <t>1400/11/17</t>
  </si>
  <si>
    <t>1400/11/18</t>
  </si>
  <si>
    <t>1400/11/19</t>
  </si>
  <si>
    <t>1400/11/24</t>
  </si>
  <si>
    <t>1400/11/25</t>
  </si>
  <si>
    <t>1400/11/27</t>
  </si>
  <si>
    <t>1400/03/02</t>
  </si>
  <si>
    <t>1400/03/03</t>
  </si>
  <si>
    <t>1400/03/09</t>
  </si>
  <si>
    <t>1400/10/12</t>
  </si>
  <si>
    <t>1400/10/19</t>
  </si>
  <si>
    <t>1400/10/26</t>
  </si>
  <si>
    <t>1398/07/02</t>
  </si>
  <si>
    <t>1398/07/03</t>
  </si>
  <si>
    <t>1398/07/07</t>
  </si>
  <si>
    <t>1398/07/10</t>
  </si>
  <si>
    <t>1398/07/14</t>
  </si>
  <si>
    <t>1398/01/19</t>
  </si>
  <si>
    <t>1398/01/24</t>
  </si>
  <si>
    <t>1398/01/28</t>
  </si>
  <si>
    <t>1398/02/04</t>
  </si>
  <si>
    <t>1398/02/08</t>
  </si>
  <si>
    <t>1398/02/11</t>
  </si>
  <si>
    <t>1398/02/15</t>
  </si>
  <si>
    <t>1398/02/16</t>
  </si>
  <si>
    <t>1398/02/22</t>
  </si>
  <si>
    <t>1398/02/24</t>
  </si>
  <si>
    <t>1398/11/14</t>
  </si>
  <si>
    <t>1398/11/16</t>
  </si>
  <si>
    <t>1398/11/20</t>
  </si>
  <si>
    <t>1401/10/26</t>
  </si>
  <si>
    <t>1398/05/01</t>
  </si>
  <si>
    <t>1398/05/12</t>
  </si>
  <si>
    <t>1398/05/13</t>
  </si>
  <si>
    <t>1398/05/20</t>
  </si>
  <si>
    <t>1398/05/22</t>
  </si>
  <si>
    <t>1398/05/23</t>
  </si>
  <si>
    <t>1398/05/26</t>
  </si>
  <si>
    <t>1398/05/27</t>
  </si>
  <si>
    <t>1401/03/09</t>
  </si>
  <si>
    <t>1401/03/17</t>
  </si>
  <si>
    <t>1401/12/21</t>
  </si>
  <si>
    <t>1399/09/17</t>
  </si>
  <si>
    <t>1399/09/19</t>
  </si>
  <si>
    <t>1399/09/23</t>
  </si>
  <si>
    <t>1399/09/24</t>
  </si>
  <si>
    <t>1398/10/08</t>
  </si>
  <si>
    <t>1398/10/15</t>
  </si>
  <si>
    <t>1398/10/17</t>
  </si>
  <si>
    <t>1401/09/06</t>
  </si>
  <si>
    <t>1400/12/01</t>
  </si>
  <si>
    <t>1400/12/03</t>
  </si>
  <si>
    <t>1401/08/17</t>
  </si>
  <si>
    <t>1401/08/22</t>
  </si>
  <si>
    <t>1401/08/29</t>
  </si>
  <si>
    <t>1401/02/27</t>
  </si>
  <si>
    <t>1401/12/07</t>
  </si>
  <si>
    <t>1401/12/14</t>
  </si>
  <si>
    <t>1401/06/13</t>
  </si>
  <si>
    <t>1398/07/17</t>
  </si>
  <si>
    <t>1398/07/20</t>
  </si>
  <si>
    <t>1398/07/23</t>
  </si>
  <si>
    <t>1398/07/22</t>
  </si>
  <si>
    <t>1398/07/24</t>
  </si>
  <si>
    <t>1398/07/30</t>
  </si>
  <si>
    <t>1398/07/29</t>
  </si>
  <si>
    <t>1398/08/12</t>
  </si>
  <si>
    <t>1400/01/23</t>
  </si>
  <si>
    <t>1400/01/24</t>
  </si>
  <si>
    <t>1400/11/03</t>
  </si>
  <si>
    <t>1400/11/04</t>
  </si>
  <si>
    <t>1400/11/06</t>
  </si>
  <si>
    <t>1400/11/10</t>
  </si>
  <si>
    <t>1401/06/20</t>
  </si>
  <si>
    <t>1401/06/28</t>
  </si>
  <si>
    <t>1402/03/07</t>
  </si>
  <si>
    <t>1398/05/28</t>
  </si>
  <si>
    <t>1398/05/30</t>
  </si>
  <si>
    <t>1398/06/06</t>
  </si>
  <si>
    <t>1400/03/31</t>
  </si>
  <si>
    <t>1400/04/02</t>
  </si>
  <si>
    <t>1400/04/05</t>
  </si>
  <si>
    <t>1399/03/06</t>
  </si>
  <si>
    <t>1399/09/26</t>
  </si>
  <si>
    <t>1400/06/28</t>
  </si>
  <si>
    <t>1400/07/04</t>
  </si>
  <si>
    <t>1400/07/06</t>
  </si>
  <si>
    <t>1401/05/02</t>
  </si>
  <si>
    <t>1401/05/09</t>
  </si>
  <si>
    <t>1398/02/29</t>
  </si>
  <si>
    <t>1398/03/08</t>
  </si>
  <si>
    <t>1398/03/12</t>
  </si>
  <si>
    <t>1398/03/20</t>
  </si>
  <si>
    <t>1398/03/28</t>
  </si>
  <si>
    <t>1398/04/02</t>
  </si>
  <si>
    <t>1398/04/04</t>
  </si>
  <si>
    <t>1400/03/18</t>
  </si>
  <si>
    <t>1402/01/06</t>
  </si>
  <si>
    <t>1402/01/15</t>
  </si>
  <si>
    <t>1398/10/22</t>
  </si>
  <si>
    <t>1398/10/23</t>
  </si>
  <si>
    <t>1400/04/06</t>
  </si>
  <si>
    <t>1400/12/23</t>
  </si>
  <si>
    <t>1400/12/22</t>
  </si>
  <si>
    <t>1401/11/02</t>
  </si>
  <si>
    <t>1401/11/09</t>
  </si>
  <si>
    <t>1398/08/19</t>
  </si>
  <si>
    <t>1398/08/22</t>
  </si>
  <si>
    <t>1401/05/18</t>
  </si>
  <si>
    <t>1402/02/24</t>
  </si>
  <si>
    <t>1402/02/31</t>
  </si>
  <si>
    <t>1401/01/07</t>
  </si>
  <si>
    <t>1401/01/09</t>
  </si>
  <si>
    <t>1401/01/10</t>
  </si>
  <si>
    <t>1401/01/15</t>
  </si>
  <si>
    <t>1401/01/16</t>
  </si>
  <si>
    <t>1400/03/19</t>
  </si>
  <si>
    <t>1400/03/22</t>
  </si>
  <si>
    <t>1400/03/23</t>
  </si>
  <si>
    <t>1400/03/24</t>
  </si>
  <si>
    <t>1399/03/11</t>
  </si>
  <si>
    <t>1399/03/12</t>
  </si>
  <si>
    <t>1399/03/18</t>
  </si>
  <si>
    <t>1399/03/25</t>
  </si>
  <si>
    <t>1398/08/26</t>
  </si>
  <si>
    <t>1400/05/17</t>
  </si>
  <si>
    <t>1400/05/19</t>
  </si>
  <si>
    <t>1400/05/20</t>
  </si>
  <si>
    <t>1400/05/23</t>
  </si>
  <si>
    <t>1400/05/24</t>
  </si>
  <si>
    <t>1400/06/01</t>
  </si>
  <si>
    <t>1398/11/27</t>
  </si>
  <si>
    <t>1398/12/04</t>
  </si>
  <si>
    <t>1398/12/05</t>
  </si>
  <si>
    <t>1398/12/11</t>
  </si>
  <si>
    <t>1398/12/13</t>
  </si>
  <si>
    <t>1399/03/26</t>
  </si>
  <si>
    <t>1400/06/07</t>
  </si>
  <si>
    <t>1400/06/08</t>
  </si>
  <si>
    <t>1400/06/09</t>
  </si>
  <si>
    <t>1400/06/14</t>
  </si>
  <si>
    <t>1401/04/12</t>
  </si>
  <si>
    <t>1400/09/21</t>
  </si>
  <si>
    <t>1400/09/28</t>
  </si>
  <si>
    <t>1400/10/05</t>
  </si>
  <si>
    <t>1401/07/04</t>
  </si>
  <si>
    <t>1401/09/13</t>
  </si>
  <si>
    <t>1401/03/22</t>
  </si>
  <si>
    <t>1401/03/29</t>
  </si>
  <si>
    <t>1401/04/05</t>
  </si>
  <si>
    <t>1401/11/17</t>
  </si>
  <si>
    <t>1401/04/20</t>
  </si>
  <si>
    <t>1401/04/26</t>
  </si>
  <si>
    <t>1402/01/20</t>
  </si>
  <si>
    <t>1400/03/30</t>
  </si>
  <si>
    <t>1400/11/11</t>
  </si>
  <si>
    <t>1400/11/12</t>
  </si>
  <si>
    <t>1401/08/09</t>
  </si>
  <si>
    <t>1398/12/19</t>
  </si>
  <si>
    <t>1398/12/25</t>
  </si>
  <si>
    <t>1399/01/24</t>
  </si>
  <si>
    <t>1401/07/10</t>
  </si>
  <si>
    <t>1401/07/17</t>
  </si>
  <si>
    <t>1402/03/28</t>
  </si>
  <si>
    <t>1402/04/04</t>
  </si>
  <si>
    <t>1401/11/24</t>
  </si>
  <si>
    <t>1401/12/01</t>
  </si>
  <si>
    <t>1401/09/20</t>
  </si>
  <si>
    <t>1401/09/27</t>
  </si>
  <si>
    <t>1399/01/31</t>
  </si>
  <si>
    <t>1399/02/03</t>
  </si>
  <si>
    <t>1399/02/06</t>
  </si>
  <si>
    <t>1401/01/21</t>
  </si>
  <si>
    <t>1401/01/22</t>
  </si>
  <si>
    <t>1399/02/07</t>
  </si>
  <si>
    <t>1400/07/11</t>
  </si>
  <si>
    <t>1400/07/12</t>
  </si>
  <si>
    <t>1400/07/18</t>
  </si>
  <si>
    <t>1400/07/25</t>
  </si>
  <si>
    <t>1402/01/27</t>
  </si>
  <si>
    <t>1401/05/23</t>
  </si>
  <si>
    <t>1401/05/30</t>
  </si>
  <si>
    <t>1402/02/05</t>
  </si>
  <si>
    <t>1402/02/10</t>
  </si>
  <si>
    <t>1402/02/17</t>
  </si>
  <si>
    <t>1399/12/10</t>
  </si>
  <si>
    <t>1399/12/11</t>
  </si>
  <si>
    <t>1399/12/12</t>
  </si>
  <si>
    <t>1399/12/17</t>
  </si>
  <si>
    <t>1400/08/23</t>
  </si>
  <si>
    <t>1401/01/28</t>
  </si>
  <si>
    <t>1401/01/29</t>
  </si>
  <si>
    <t>1401/01/30</t>
  </si>
  <si>
    <t>1401/10/04</t>
  </si>
  <si>
    <t>1401/10/11</t>
  </si>
  <si>
    <t>1401/10/18</t>
  </si>
  <si>
    <t>1400/08/30</t>
  </si>
  <si>
    <t>1400/09/07</t>
  </si>
  <si>
    <t>1400/09/14</t>
  </si>
  <si>
    <t>1401/07/25</t>
  </si>
  <si>
    <t>1401/08/01</t>
  </si>
  <si>
    <t>1402/03/16</t>
  </si>
  <si>
    <t>1402/03/21</t>
  </si>
  <si>
    <t>1398</t>
  </si>
  <si>
    <t>08</t>
  </si>
  <si>
    <t>09</t>
  </si>
  <si>
    <t>1399</t>
  </si>
  <si>
    <t>06</t>
  </si>
  <si>
    <t>10</t>
  </si>
  <si>
    <t>11</t>
  </si>
  <si>
    <t>07</t>
  </si>
  <si>
    <t>04</t>
  </si>
  <si>
    <t>05</t>
  </si>
  <si>
    <t>1400</t>
  </si>
  <si>
    <t>02</t>
  </si>
  <si>
    <t>01</t>
  </si>
  <si>
    <t>12</t>
  </si>
  <si>
    <t>1401</t>
  </si>
  <si>
    <t>03</t>
  </si>
  <si>
    <t>1402</t>
  </si>
  <si>
    <t>Column Labels</t>
  </si>
  <si>
    <t>میانگین موزون قیمت معامله شده ماهانه</t>
  </si>
  <si>
    <t>میانگین موزون قیمت پایه ماهانه</t>
  </si>
  <si>
    <t>گپ میان تقاضا و پایه</t>
  </si>
  <si>
    <t>LME میانگین ماهانه</t>
  </si>
  <si>
    <t>نرخ شمش خالص داخلی</t>
  </si>
  <si>
    <t>1398-1</t>
  </si>
  <si>
    <t>1398-2</t>
  </si>
  <si>
    <t>1398-3</t>
  </si>
  <si>
    <t>1398-4</t>
  </si>
  <si>
    <t>1398-5</t>
  </si>
  <si>
    <t>1398-6</t>
  </si>
  <si>
    <t>1398-7</t>
  </si>
  <si>
    <t>1398-8</t>
  </si>
  <si>
    <t>1398-9</t>
  </si>
  <si>
    <t>1398-10</t>
  </si>
  <si>
    <t>1398-11</t>
  </si>
  <si>
    <t>1398-12</t>
  </si>
  <si>
    <t>1399-1</t>
  </si>
  <si>
    <t>1399-2</t>
  </si>
  <si>
    <t>1399-3</t>
  </si>
  <si>
    <t>1399-4</t>
  </si>
  <si>
    <t>1399-5</t>
  </si>
  <si>
    <t>1399-6</t>
  </si>
  <si>
    <t>1399-7</t>
  </si>
  <si>
    <t>1399-8</t>
  </si>
  <si>
    <t>1399-9</t>
  </si>
  <si>
    <t>1399-10</t>
  </si>
  <si>
    <t>1399-11</t>
  </si>
  <si>
    <t>1399-12</t>
  </si>
  <si>
    <t>1400-1</t>
  </si>
  <si>
    <t>1401-2</t>
  </si>
  <si>
    <t>1400-2</t>
  </si>
  <si>
    <t>1401-3</t>
  </si>
  <si>
    <t>1400-3</t>
  </si>
  <si>
    <t>1401-4</t>
  </si>
  <si>
    <t>1400-4</t>
  </si>
  <si>
    <t>1401-5</t>
  </si>
  <si>
    <t>1400-5</t>
  </si>
  <si>
    <t>1401-6</t>
  </si>
  <si>
    <t>1400-6</t>
  </si>
  <si>
    <t>1401-7</t>
  </si>
  <si>
    <t>1401-1</t>
  </si>
  <si>
    <t>1401-8</t>
  </si>
  <si>
    <t>1401-9</t>
  </si>
  <si>
    <t>1401-10</t>
  </si>
  <si>
    <t>1401-11</t>
  </si>
  <si>
    <t>1401-12</t>
  </si>
  <si>
    <t>1402-1</t>
  </si>
  <si>
    <t>1402-2</t>
  </si>
  <si>
    <t>1402-3</t>
  </si>
  <si>
    <t>1402-4</t>
  </si>
  <si>
    <t>1402-5</t>
  </si>
  <si>
    <t>تاریخ</t>
  </si>
  <si>
    <t>گپ</t>
  </si>
  <si>
    <t>میانگین فصلی</t>
  </si>
  <si>
    <t>Average of میانگین موزون قیمت پایه ماهانه</t>
  </si>
  <si>
    <t>Column43</t>
  </si>
  <si>
    <t>Column42</t>
  </si>
  <si>
    <t>نرخ پایه بورس کالا (دلار)</t>
  </si>
  <si>
    <t>نرخ معامله در بورس کالا (هزار ريال)</t>
  </si>
  <si>
    <t>نرخ پایه بورس کالا (هزار ريال)</t>
  </si>
  <si>
    <t>دلار بازار آلومینیوم</t>
  </si>
  <si>
    <t>گپ دلار آزاد و نیما</t>
  </si>
  <si>
    <t>1400-7</t>
  </si>
  <si>
    <t>1400-8</t>
  </si>
  <si>
    <t>1400-9</t>
  </si>
  <si>
    <t>1400-10</t>
  </si>
  <si>
    <t>1400-11</t>
  </si>
  <si>
    <t>1400-12</t>
  </si>
  <si>
    <t>نسبت صادراتی به LME</t>
  </si>
  <si>
    <t>نسبت داخلی به صادراتی</t>
  </si>
  <si>
    <t>پودر آلومینای شرکت آلومینای ایران (تامین کننده)</t>
  </si>
  <si>
    <t>پودر آلومینا (FOB استرالیا)</t>
  </si>
  <si>
    <t xml:space="preserve">سود ناشي از تسعير يا تسويه دارائيها و بدهيهاي ارزي عملياتي </t>
  </si>
  <si>
    <t xml:space="preserve">زيان ناشي از تسعير يا تسويه دارائيها و بدهيهاي ارزي عملياتي </t>
  </si>
  <si>
    <t>پرداختنی های تجاری</t>
  </si>
  <si>
    <t>دریافتنی های تجاری</t>
  </si>
  <si>
    <t>سهامدار/دارنده</t>
  </si>
  <si>
    <t>درصد</t>
  </si>
  <si>
    <t>شخص حقيقي</t>
  </si>
  <si>
    <t>آلومينيوم‌ايران‌ (فايرا)</t>
  </si>
  <si>
    <t>شركت روان گدازپرديس</t>
  </si>
  <si>
    <t>شركت مدبرتجارت آريا</t>
  </si>
  <si>
    <t>شركت پرتوكالاپرديس</t>
  </si>
  <si>
    <t>شركت صنايع آلوم رول نوين</t>
  </si>
  <si>
    <t>شركت بازارتهاتراركان</t>
  </si>
  <si>
    <t>شركت سرمايه گذاري ملي ايران</t>
  </si>
  <si>
    <t xml:space="preserve">شركت س اتهران </t>
  </si>
  <si>
    <t xml:space="preserve">شركت س اخراسان رضوي </t>
  </si>
  <si>
    <t xml:space="preserve">شركت س افارس </t>
  </si>
  <si>
    <t xml:space="preserve">شركت س اخوزستان </t>
  </si>
  <si>
    <t xml:space="preserve">شركت س ااصفهان </t>
  </si>
  <si>
    <t>سایر</t>
  </si>
  <si>
    <t xml:space="preserve">تولید داخلي: </t>
  </si>
  <si>
    <t xml:space="preserve">تولید صادراتي: </t>
  </si>
  <si>
    <t>مجموع تولید شمش خالص</t>
  </si>
  <si>
    <t>نرخ</t>
  </si>
  <si>
    <t>هزینه انرژی</t>
  </si>
  <si>
    <t xml:space="preserve"> برق</t>
  </si>
  <si>
    <t xml:space="preserve"> گاز طبیعی</t>
  </si>
  <si>
    <t xml:space="preserve"> آب </t>
  </si>
  <si>
    <t>شمش بيلت  داخلی</t>
  </si>
  <si>
    <t>شمش خالص  داخلی</t>
  </si>
  <si>
    <t>شمش آلياژ  داخلی</t>
  </si>
  <si>
    <t>سال</t>
  </si>
  <si>
    <t>نرخ پایانی در بورس کالا (دلار)</t>
  </si>
  <si>
    <t xml:space="preserve">نسبت میان شمش خالص شرکت داخلی و LME </t>
  </si>
  <si>
    <t>گپ آزاد و نیما</t>
  </si>
  <si>
    <r>
      <t xml:space="preserve">گپ </t>
    </r>
    <r>
      <rPr>
        <b/>
        <u/>
        <sz val="16"/>
        <color theme="1"/>
        <rFont val="B Nazanin"/>
        <charset val="178"/>
      </rPr>
      <t>پایه</t>
    </r>
    <r>
      <rPr>
        <b/>
        <sz val="16"/>
        <color theme="1"/>
        <rFont val="B Nazanin"/>
        <charset val="178"/>
      </rPr>
      <t xml:space="preserve"> بورس کالا و LME</t>
    </r>
  </si>
  <si>
    <r>
      <t xml:space="preserve">گپ </t>
    </r>
    <r>
      <rPr>
        <b/>
        <u/>
        <sz val="16"/>
        <color theme="1"/>
        <rFont val="B Nazanin"/>
        <charset val="178"/>
      </rPr>
      <t>پایانی</t>
    </r>
    <r>
      <rPr>
        <b/>
        <sz val="16"/>
        <color theme="1"/>
        <rFont val="B Nazanin"/>
        <charset val="178"/>
      </rPr>
      <t xml:space="preserve"> با </t>
    </r>
    <r>
      <rPr>
        <b/>
        <u/>
        <sz val="16"/>
        <color theme="1"/>
        <rFont val="B Nazanin"/>
        <charset val="178"/>
      </rPr>
      <t>پایه</t>
    </r>
    <r>
      <rPr>
        <b/>
        <sz val="16"/>
        <color theme="1"/>
        <rFont val="B Nazanin"/>
        <charset val="178"/>
      </rPr>
      <t xml:space="preserve"> در بورس کالا</t>
    </r>
  </si>
  <si>
    <r>
      <t xml:space="preserve">گپ </t>
    </r>
    <r>
      <rPr>
        <b/>
        <u/>
        <sz val="16"/>
        <color theme="1"/>
        <rFont val="B Nazanin"/>
        <charset val="178"/>
      </rPr>
      <t>پایانی</t>
    </r>
    <r>
      <rPr>
        <b/>
        <sz val="16"/>
        <color theme="1"/>
        <rFont val="B Nazanin"/>
        <charset val="178"/>
      </rPr>
      <t xml:space="preserve"> بورس کالا به LME</t>
    </r>
  </si>
  <si>
    <t>نسبت نرخ داخلی پودر آلومینا به وارداتی</t>
  </si>
  <si>
    <t>شمش آلومینیوم LME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</si>
</sst>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3000401]#,##0"/>
    <numFmt numFmtId="165" formatCode="[$-3000401]0"/>
    <numFmt numFmtId="166" formatCode="#,##0.00000"/>
    <numFmt numFmtId="167" formatCode="_(* #,##0_);_(* \(#,##0\);_(* &quot;-&quot;??_);_(@_)"/>
    <numFmt numFmtId="168" formatCode="0.0"/>
    <numFmt numFmtId="169" formatCode="_(* #,##0.0_);_(* \(#,##0.0\);_(* &quot;-&quot;??_);_(@_)"/>
    <numFmt numFmtId="170" formatCode="0.0%"/>
    <numFmt numFmtId="171" formatCode="0.000%"/>
    <numFmt numFmtId="172" formatCode="#,##0.0_);[Red]\(#,##0.0\)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B Nazanin"/>
      <charset val="178"/>
    </font>
    <font>
      <sz val="11"/>
      <name val="B Nazanin"/>
      <charset val="178"/>
    </font>
    <font>
      <b/>
      <i/>
      <sz val="14"/>
      <color theme="1"/>
      <name val="B Nazanin"/>
      <charset val="178"/>
    </font>
    <font>
      <sz val="9"/>
      <name val="B Nazanin"/>
      <charset val="178"/>
    </font>
    <font>
      <sz val="11"/>
      <color theme="1"/>
      <name val="Calibri"/>
      <family val="2"/>
      <scheme val="minor"/>
    </font>
    <font>
      <b/>
      <sz val="11"/>
      <color theme="1"/>
      <name val="B Nazanin"/>
      <charset val="178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i/>
      <sz val="14"/>
      <color theme="1"/>
      <name val="B Nazanin"/>
      <charset val="178"/>
    </font>
    <font>
      <sz val="14"/>
      <color rgb="FF333333"/>
      <name val="B Nazanin"/>
      <charset val="178"/>
    </font>
    <font>
      <sz val="8"/>
      <name val="Calibri"/>
      <family val="2"/>
      <scheme val="minor"/>
    </font>
    <font>
      <sz val="11"/>
      <color rgb="FF00B050"/>
      <name val="B Nazanin"/>
      <charset val="178"/>
    </font>
    <font>
      <b/>
      <sz val="11"/>
      <name val="B Nazanin"/>
      <charset val="178"/>
    </font>
    <font>
      <b/>
      <sz val="11"/>
      <color theme="0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 Bold"/>
    </font>
    <font>
      <sz val="12"/>
      <color rgb="FF333333"/>
      <name val="Calibri Bold"/>
    </font>
    <font>
      <sz val="11"/>
      <color theme="1"/>
      <name val="Ardakanian Mitra"/>
      <charset val="178"/>
    </font>
    <font>
      <sz val="11"/>
      <color theme="9" tint="-0.249977111117893"/>
      <name val="B Nazanin"/>
      <charset val="178"/>
    </font>
    <font>
      <sz val="11"/>
      <color theme="9" tint="-0.499984740745262"/>
      <name val="B Nazanin"/>
      <charset val="178"/>
    </font>
    <font>
      <sz val="11"/>
      <color rgb="FFFF0000"/>
      <name val="B Nazanin"/>
      <charset val="178"/>
    </font>
    <font>
      <b/>
      <sz val="9"/>
      <color indexed="81"/>
      <name val="Tahoma"/>
    </font>
    <font>
      <sz val="11"/>
      <color rgb="FFFF0000"/>
      <name val="Calibri"/>
      <family val="2"/>
      <scheme val="minor"/>
    </font>
    <font>
      <b/>
      <sz val="11"/>
      <color theme="1"/>
      <name val="Ardakanian Mitra"/>
      <charset val="178"/>
    </font>
    <font>
      <b/>
      <sz val="14"/>
      <color theme="1"/>
      <name val="B Nazanin"/>
      <charset val="178"/>
    </font>
    <font>
      <b/>
      <sz val="26"/>
      <color theme="1"/>
      <name val="B Nazanin"/>
      <charset val="178"/>
    </font>
    <font>
      <sz val="11"/>
      <color rgb="FFC00000"/>
      <name val="B Nazanin"/>
      <charset val="178"/>
    </font>
    <font>
      <sz val="9"/>
      <color indexed="81"/>
      <name val="Tahoma"/>
    </font>
    <font>
      <sz val="9"/>
      <color indexed="81"/>
      <name val="Tahoma"/>
      <family val="2"/>
    </font>
    <font>
      <sz val="28"/>
      <color theme="1"/>
      <name val="B Nazanin"/>
      <charset val="178"/>
    </font>
    <font>
      <b/>
      <sz val="28"/>
      <color theme="1"/>
      <name val="Ardakanian Mitra"/>
      <charset val="178"/>
    </font>
    <font>
      <b/>
      <sz val="28"/>
      <color theme="1"/>
      <name val="Calibri"/>
      <family val="2"/>
      <scheme val="minor"/>
    </font>
    <font>
      <b/>
      <sz val="16"/>
      <color theme="1"/>
      <name val="B Nazanin"/>
      <charset val="178"/>
    </font>
    <font>
      <b/>
      <sz val="18"/>
      <color theme="1"/>
      <name val="B Nazanin"/>
      <charset val="178"/>
    </font>
    <font>
      <b/>
      <sz val="28"/>
      <color theme="1"/>
      <name val="B Nazanin"/>
      <charset val="178"/>
    </font>
    <font>
      <b/>
      <u/>
      <sz val="16"/>
      <color theme="1"/>
      <name val="B Nazanin"/>
      <charset val="178"/>
    </font>
    <font>
      <sz val="14"/>
      <color theme="1"/>
      <name val="B Nazanin"/>
      <charset val="178"/>
    </font>
    <font>
      <sz val="14"/>
      <color theme="8" tint="0.59999389629810485"/>
      <name val="B Nazanin"/>
      <charset val="178"/>
    </font>
  </fonts>
  <fills count="2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FD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4.9989318521683403E-2"/>
        <bgColor theme="4"/>
      </patternFill>
    </fill>
    <fill>
      <patternFill patternType="solid">
        <fgColor theme="0" tint="-4.9989318521683403E-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</fills>
  <borders count="12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Dashed">
        <color indexed="64"/>
      </bottom>
      <diagonal/>
    </border>
    <border>
      <left/>
      <right/>
      <top style="medium">
        <color indexed="64"/>
      </top>
      <bottom style="mediumDashed">
        <color indexed="64"/>
      </bottom>
      <diagonal/>
    </border>
    <border>
      <left/>
      <right style="medium">
        <color indexed="64"/>
      </right>
      <top style="medium">
        <color indexed="64"/>
      </top>
      <bottom style="mediumDashed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medium">
        <color indexed="64"/>
      </left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medium">
        <color indexed="64"/>
      </left>
      <right/>
      <top style="mediumDashed">
        <color indexed="64"/>
      </top>
      <bottom/>
      <diagonal/>
    </border>
    <border>
      <left/>
      <right/>
      <top style="mediumDashed">
        <color indexed="64"/>
      </top>
      <bottom/>
      <diagonal/>
    </border>
    <border>
      <left/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 style="medium">
        <color indexed="64"/>
      </bottom>
      <diagonal/>
    </border>
    <border>
      <left/>
      <right/>
      <top style="dashed">
        <color indexed="64"/>
      </top>
      <bottom style="medium">
        <color indexed="64"/>
      </bottom>
      <diagonal/>
    </border>
    <border>
      <left/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/>
      <top/>
      <bottom style="medium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medium">
        <color indexed="64"/>
      </right>
      <top/>
      <bottom style="dashed">
        <color indexed="64"/>
      </bottom>
      <diagonal/>
    </border>
    <border>
      <left style="dashed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ashDot">
        <color indexed="64"/>
      </right>
      <top style="medium">
        <color indexed="64"/>
      </top>
      <bottom/>
      <diagonal/>
    </border>
    <border>
      <left style="dashDot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dashDot">
        <color indexed="64"/>
      </right>
      <top style="thin">
        <color indexed="64"/>
      </top>
      <bottom style="thin">
        <color indexed="64"/>
      </bottom>
      <diagonal/>
    </border>
    <border>
      <left style="dashDot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medium">
        <color indexed="64"/>
      </left>
      <right style="dashDotDot">
        <color indexed="64"/>
      </right>
      <top style="dashDotDot">
        <color indexed="64"/>
      </top>
      <bottom/>
      <diagonal/>
    </border>
    <border>
      <left/>
      <right/>
      <top style="dashDot">
        <color rgb="FFFF0000"/>
      </top>
      <bottom style="medium">
        <color indexed="64"/>
      </bottom>
      <diagonal/>
    </border>
    <border>
      <left/>
      <right style="medium">
        <color indexed="64"/>
      </right>
      <top style="dashDot">
        <color rgb="FFFF0000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dashDot">
        <color indexed="64"/>
      </right>
      <top style="thin">
        <color indexed="64"/>
      </top>
      <bottom style="medium">
        <color indexed="64"/>
      </bottom>
      <diagonal/>
    </border>
    <border>
      <left style="dashDot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ashDot">
        <color auto="1"/>
      </right>
      <top style="dashDot">
        <color auto="1"/>
      </top>
      <bottom/>
      <diagonal/>
    </border>
    <border>
      <left style="medium">
        <color indexed="64"/>
      </left>
      <right style="dashDot">
        <color auto="1"/>
      </right>
      <top/>
      <bottom/>
      <diagonal/>
    </border>
    <border>
      <left style="medium">
        <color indexed="64"/>
      </left>
      <right style="dashDot">
        <color auto="1"/>
      </right>
      <top/>
      <bottom style="dashDot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rgb="FF333333"/>
      </bottom>
      <diagonal/>
    </border>
    <border>
      <left style="medium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DashDot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DashDot">
        <color indexed="64"/>
      </right>
      <top style="medium">
        <color indexed="64"/>
      </top>
      <bottom style="medium">
        <color indexed="64"/>
      </bottom>
      <diagonal/>
    </border>
    <border>
      <left style="mediumDashDot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DashDot">
        <color indexed="64"/>
      </right>
      <top/>
      <bottom style="thin">
        <color indexed="64"/>
      </bottom>
      <diagonal/>
    </border>
    <border>
      <left style="mediumDashDot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DashDot">
        <color indexed="64"/>
      </right>
      <top style="thin">
        <color auto="1"/>
      </top>
      <bottom style="thin">
        <color auto="1"/>
      </bottom>
      <diagonal/>
    </border>
    <border>
      <left style="mediumDashDot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DashDot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8" fillId="0" borderId="0" applyNumberForma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</cellStyleXfs>
  <cellXfs count="598">
    <xf numFmtId="0" fontId="0" fillId="0" borderId="0" xfId="0"/>
    <xf numFmtId="0" fontId="1" fillId="0" borderId="0" xfId="0" applyFont="1"/>
    <xf numFmtId="0" fontId="0" fillId="0" borderId="20" xfId="0" applyBorder="1"/>
    <xf numFmtId="0" fontId="0" fillId="0" borderId="21" xfId="0" applyBorder="1"/>
    <xf numFmtId="38" fontId="2" fillId="4" borderId="4" xfId="0" applyNumberFormat="1" applyFont="1" applyFill="1" applyBorder="1" applyAlignment="1">
      <alignment horizontal="center" vertical="center" wrapText="1"/>
    </xf>
    <xf numFmtId="38" fontId="2" fillId="4" borderId="5" xfId="0" applyNumberFormat="1" applyFont="1" applyFill="1" applyBorder="1" applyAlignment="1">
      <alignment horizontal="center" vertical="center" wrapText="1"/>
    </xf>
    <xf numFmtId="38" fontId="2" fillId="0" borderId="2" xfId="0" applyNumberFormat="1" applyFont="1" applyBorder="1" applyAlignment="1">
      <alignment horizontal="center" vertical="center"/>
    </xf>
    <xf numFmtId="38" fontId="2" fillId="0" borderId="0" xfId="0" applyNumberFormat="1" applyFont="1" applyAlignment="1">
      <alignment horizontal="center" vertical="center" wrapText="1"/>
    </xf>
    <xf numFmtId="38" fontId="2" fillId="0" borderId="2" xfId="0" applyNumberFormat="1" applyFont="1" applyBorder="1" applyAlignment="1">
      <alignment horizontal="center" vertical="center" wrapText="1"/>
    </xf>
    <xf numFmtId="38" fontId="2" fillId="0" borderId="16" xfId="0" applyNumberFormat="1" applyFont="1" applyBorder="1" applyAlignment="1">
      <alignment horizontal="center" vertical="center" wrapText="1"/>
    </xf>
    <xf numFmtId="38" fontId="2" fillId="4" borderId="2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38" fontId="2" fillId="7" borderId="23" xfId="0" applyNumberFormat="1" applyFont="1" applyFill="1" applyBorder="1" applyAlignment="1">
      <alignment horizontal="center" vertical="center" wrapText="1"/>
    </xf>
    <xf numFmtId="38" fontId="2" fillId="3" borderId="19" xfId="0" applyNumberFormat="1" applyFont="1" applyFill="1" applyBorder="1" applyAlignment="1">
      <alignment horizontal="center" vertical="center" wrapText="1"/>
    </xf>
    <xf numFmtId="38" fontId="2" fillId="4" borderId="10" xfId="0" applyNumberFormat="1" applyFont="1" applyFill="1" applyBorder="1" applyAlignment="1">
      <alignment horizontal="center" vertical="center" wrapText="1"/>
    </xf>
    <xf numFmtId="38" fontId="2" fillId="7" borderId="0" xfId="0" applyNumberFormat="1" applyFont="1" applyFill="1" applyAlignment="1">
      <alignment horizontal="center" vertical="center" wrapText="1"/>
    </xf>
    <xf numFmtId="0" fontId="2" fillId="5" borderId="25" xfId="0" applyFont="1" applyFill="1" applyBorder="1" applyAlignment="1">
      <alignment horizontal="center" vertical="center"/>
    </xf>
    <xf numFmtId="38" fontId="2" fillId="5" borderId="26" xfId="0" applyNumberFormat="1" applyFont="1" applyFill="1" applyBorder="1" applyAlignment="1">
      <alignment horizontal="center" vertical="center"/>
    </xf>
    <xf numFmtId="38" fontId="2" fillId="0" borderId="0" xfId="0" applyNumberFormat="1" applyFont="1" applyAlignment="1">
      <alignment horizontal="center" vertical="center"/>
    </xf>
    <xf numFmtId="38" fontId="2" fillId="4" borderId="4" xfId="0" applyNumberFormat="1" applyFont="1" applyFill="1" applyBorder="1" applyAlignment="1">
      <alignment horizontal="center" vertical="center"/>
    </xf>
    <xf numFmtId="38" fontId="2" fillId="4" borderId="5" xfId="0" applyNumberFormat="1" applyFont="1" applyFill="1" applyBorder="1" applyAlignment="1">
      <alignment horizontal="center" vertical="center"/>
    </xf>
    <xf numFmtId="38" fontId="2" fillId="7" borderId="0" xfId="0" applyNumberFormat="1" applyFont="1" applyFill="1" applyAlignment="1">
      <alignment horizontal="center" vertical="center"/>
    </xf>
    <xf numFmtId="38" fontId="2" fillId="0" borderId="4" xfId="0" applyNumberFormat="1" applyFont="1" applyBorder="1" applyAlignment="1">
      <alignment horizontal="center" vertical="center"/>
    </xf>
    <xf numFmtId="38" fontId="2" fillId="0" borderId="4" xfId="0" applyNumberFormat="1" applyFont="1" applyBorder="1" applyAlignment="1">
      <alignment horizontal="center" vertical="center" wrapText="1"/>
    </xf>
    <xf numFmtId="38" fontId="2" fillId="7" borderId="4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  <xf numFmtId="0" fontId="2" fillId="5" borderId="26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/>
    </xf>
    <xf numFmtId="38" fontId="2" fillId="7" borderId="4" xfId="0" applyNumberFormat="1" applyFont="1" applyFill="1" applyBorder="1" applyAlignment="1">
      <alignment horizontal="center" vertical="center" wrapText="1"/>
    </xf>
    <xf numFmtId="10" fontId="2" fillId="0" borderId="0" xfId="0" applyNumberFormat="1" applyFont="1" applyAlignment="1">
      <alignment horizontal="center" vertical="center" wrapText="1"/>
    </xf>
    <xf numFmtId="10" fontId="2" fillId="0" borderId="2" xfId="0" applyNumberFormat="1" applyFont="1" applyBorder="1" applyAlignment="1">
      <alignment horizontal="center" vertical="center" wrapText="1"/>
    </xf>
    <xf numFmtId="38" fontId="2" fillId="4" borderId="12" xfId="0" applyNumberFormat="1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38" fontId="2" fillId="5" borderId="0" xfId="0" applyNumberFormat="1" applyFont="1" applyFill="1" applyAlignment="1">
      <alignment horizontal="center" vertical="center"/>
    </xf>
    <xf numFmtId="38" fontId="2" fillId="0" borderId="15" xfId="0" applyNumberFormat="1" applyFont="1" applyBorder="1" applyAlignment="1">
      <alignment horizontal="center" vertical="center"/>
    </xf>
    <xf numFmtId="38" fontId="2" fillId="7" borderId="24" xfId="0" applyNumberFormat="1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38" fontId="2" fillId="3" borderId="0" xfId="0" applyNumberFormat="1" applyFont="1" applyFill="1" applyAlignment="1">
      <alignment horizontal="center" vertical="center" wrapText="1"/>
    </xf>
    <xf numFmtId="38" fontId="2" fillId="3" borderId="0" xfId="0" applyNumberFormat="1" applyFont="1" applyFill="1" applyAlignment="1">
      <alignment horizontal="center" vertical="center"/>
    </xf>
    <xf numFmtId="38" fontId="2" fillId="3" borderId="2" xfId="0" applyNumberFormat="1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164" fontId="1" fillId="0" borderId="0" xfId="0" applyNumberFormat="1" applyFont="1"/>
    <xf numFmtId="3" fontId="1" fillId="0" borderId="0" xfId="0" applyNumberFormat="1" applyFont="1"/>
    <xf numFmtId="0" fontId="2" fillId="0" borderId="29" xfId="0" applyFont="1" applyBorder="1" applyAlignment="1">
      <alignment horizontal="center" vertical="center"/>
    </xf>
    <xf numFmtId="38" fontId="2" fillId="0" borderId="29" xfId="0" applyNumberFormat="1" applyFont="1" applyBorder="1" applyAlignment="1">
      <alignment horizontal="center" vertical="center"/>
    </xf>
    <xf numFmtId="38" fontId="2" fillId="0" borderId="30" xfId="0" applyNumberFormat="1" applyFont="1" applyBorder="1" applyAlignment="1">
      <alignment horizontal="center" vertical="center"/>
    </xf>
    <xf numFmtId="38" fontId="2" fillId="7" borderId="29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/>
    <xf numFmtId="0" fontId="1" fillId="0" borderId="0" xfId="0" applyFont="1" applyAlignment="1">
      <alignment horizontal="center" vertical="center"/>
    </xf>
    <xf numFmtId="38" fontId="2" fillId="8" borderId="0" xfId="0" applyNumberFormat="1" applyFont="1" applyFill="1" applyAlignment="1">
      <alignment horizontal="center" vertical="center"/>
    </xf>
    <xf numFmtId="10" fontId="2" fillId="0" borderId="4" xfId="0" applyNumberFormat="1" applyFont="1" applyBorder="1" applyAlignment="1">
      <alignment horizontal="center" vertical="center"/>
    </xf>
    <xf numFmtId="10" fontId="2" fillId="0" borderId="5" xfId="0" applyNumberFormat="1" applyFont="1" applyBorder="1" applyAlignment="1">
      <alignment horizontal="center" vertical="center"/>
    </xf>
    <xf numFmtId="3" fontId="1" fillId="0" borderId="0" xfId="0" applyNumberFormat="1" applyFont="1" applyAlignment="1">
      <alignment horizontal="center"/>
    </xf>
    <xf numFmtId="38" fontId="2" fillId="0" borderId="27" xfId="0" applyNumberFormat="1" applyFont="1" applyBorder="1" applyAlignment="1">
      <alignment horizontal="center" vertical="center" wrapText="1"/>
    </xf>
    <xf numFmtId="38" fontId="2" fillId="0" borderId="23" xfId="0" applyNumberFormat="1" applyFont="1" applyBorder="1" applyAlignment="1">
      <alignment horizontal="center" vertical="center" wrapText="1"/>
    </xf>
    <xf numFmtId="38" fontId="2" fillId="8" borderId="2" xfId="0" applyNumberFormat="1" applyFont="1" applyFill="1" applyBorder="1" applyAlignment="1">
      <alignment horizontal="center" vertical="center"/>
    </xf>
    <xf numFmtId="166" fontId="1" fillId="0" borderId="0" xfId="0" applyNumberFormat="1" applyFont="1"/>
    <xf numFmtId="0" fontId="1" fillId="0" borderId="2" xfId="0" applyFont="1" applyBorder="1"/>
    <xf numFmtId="38" fontId="2" fillId="0" borderId="36" xfId="0" applyNumberFormat="1" applyFont="1" applyBorder="1" applyAlignment="1">
      <alignment horizontal="center" vertical="center" wrapText="1"/>
    </xf>
    <xf numFmtId="38" fontId="2" fillId="0" borderId="37" xfId="0" applyNumberFormat="1" applyFont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5" borderId="31" xfId="0" applyFont="1" applyFill="1" applyBorder="1" applyAlignment="1">
      <alignment horizontal="center" vertical="center"/>
    </xf>
    <xf numFmtId="0" fontId="2" fillId="5" borderId="33" xfId="0" applyFont="1" applyFill="1" applyBorder="1" applyAlignment="1">
      <alignment horizontal="center" vertical="center"/>
    </xf>
    <xf numFmtId="38" fontId="2" fillId="5" borderId="33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3" fillId="0" borderId="0" xfId="0" applyFont="1" applyAlignment="1">
      <alignment vertical="center"/>
    </xf>
    <xf numFmtId="0" fontId="8" fillId="0" borderId="0" xfId="1" applyBorder="1" applyAlignment="1">
      <alignment horizontal="center"/>
    </xf>
    <xf numFmtId="0" fontId="8" fillId="0" borderId="52" xfId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38" fontId="2" fillId="0" borderId="5" xfId="0" applyNumberFormat="1" applyFont="1" applyBorder="1" applyAlignment="1">
      <alignment horizontal="center" vertical="center"/>
    </xf>
    <xf numFmtId="38" fontId="2" fillId="0" borderId="24" xfId="0" applyNumberFormat="1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38" fontId="2" fillId="0" borderId="39" xfId="0" applyNumberFormat="1" applyFont="1" applyBorder="1" applyAlignment="1">
      <alignment horizontal="center" vertical="center"/>
    </xf>
    <xf numFmtId="38" fontId="2" fillId="7" borderId="39" xfId="0" applyNumberFormat="1" applyFont="1" applyFill="1" applyBorder="1" applyAlignment="1">
      <alignment horizontal="center" vertical="center"/>
    </xf>
    <xf numFmtId="38" fontId="2" fillId="0" borderId="39" xfId="0" applyNumberFormat="1" applyFont="1" applyBorder="1" applyAlignment="1">
      <alignment horizontal="center" vertical="center" wrapText="1"/>
    </xf>
    <xf numFmtId="38" fontId="2" fillId="0" borderId="40" xfId="0" applyNumberFormat="1" applyFont="1" applyBorder="1" applyAlignment="1">
      <alignment horizontal="center" vertical="center" wrapText="1"/>
    </xf>
    <xf numFmtId="38" fontId="2" fillId="0" borderId="40" xfId="0" applyNumberFormat="1" applyFont="1" applyBorder="1" applyAlignment="1">
      <alignment horizontal="center" vertical="center"/>
    </xf>
    <xf numFmtId="38" fontId="2" fillId="7" borderId="16" xfId="0" applyNumberFormat="1" applyFont="1" applyFill="1" applyBorder="1" applyAlignment="1">
      <alignment horizontal="center" vertical="center" wrapText="1"/>
    </xf>
    <xf numFmtId="38" fontId="2" fillId="7" borderId="15" xfId="0" applyNumberFormat="1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38" fontId="2" fillId="0" borderId="53" xfId="0" applyNumberFormat="1" applyFont="1" applyBorder="1" applyAlignment="1">
      <alignment horizontal="center" vertical="center"/>
    </xf>
    <xf numFmtId="38" fontId="2" fillId="7" borderId="53" xfId="0" applyNumberFormat="1" applyFont="1" applyFill="1" applyBorder="1" applyAlignment="1">
      <alignment horizontal="center" vertical="center"/>
    </xf>
    <xf numFmtId="38" fontId="2" fillId="0" borderId="54" xfId="0" applyNumberFormat="1" applyFont="1" applyBorder="1" applyAlignment="1">
      <alignment horizontal="center" vertical="center"/>
    </xf>
    <xf numFmtId="38" fontId="2" fillId="7" borderId="54" xfId="0" applyNumberFormat="1" applyFont="1" applyFill="1" applyBorder="1" applyAlignment="1">
      <alignment horizontal="center" vertical="center"/>
    </xf>
    <xf numFmtId="38" fontId="2" fillId="0" borderId="30" xfId="0" applyNumberFormat="1" applyFont="1" applyBorder="1" applyAlignment="1">
      <alignment horizontal="center" vertical="center" wrapText="1"/>
    </xf>
    <xf numFmtId="38" fontId="2" fillId="7" borderId="17" xfId="0" applyNumberFormat="1" applyFont="1" applyFill="1" applyBorder="1" applyAlignment="1">
      <alignment horizontal="center" vertical="center" wrapText="1"/>
    </xf>
    <xf numFmtId="38" fontId="2" fillId="0" borderId="17" xfId="0" applyNumberFormat="1" applyFont="1" applyBorder="1" applyAlignment="1">
      <alignment horizontal="center" vertical="center" wrapText="1"/>
    </xf>
    <xf numFmtId="38" fontId="2" fillId="7" borderId="37" xfId="0" applyNumberFormat="1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37" fontId="2" fillId="0" borderId="0" xfId="0" applyNumberFormat="1" applyFont="1" applyAlignment="1">
      <alignment horizontal="center" vertical="center" wrapText="1"/>
    </xf>
    <xf numFmtId="165" fontId="1" fillId="0" borderId="0" xfId="0" applyNumberFormat="1" applyFont="1"/>
    <xf numFmtId="0" fontId="3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41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2" fillId="3" borderId="18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/>
    </xf>
    <xf numFmtId="9" fontId="2" fillId="0" borderId="0" xfId="2" applyFont="1" applyAlignment="1">
      <alignment horizontal="center" vertical="center"/>
    </xf>
    <xf numFmtId="38" fontId="2" fillId="4" borderId="0" xfId="0" applyNumberFormat="1" applyFont="1" applyFill="1" applyAlignment="1">
      <alignment horizontal="center" vertical="center" wrapText="1"/>
    </xf>
    <xf numFmtId="38" fontId="2" fillId="0" borderId="56" xfId="0" applyNumberFormat="1" applyFont="1" applyBorder="1" applyAlignment="1">
      <alignment horizontal="center" vertical="center" wrapText="1"/>
    </xf>
    <xf numFmtId="38" fontId="2" fillId="0" borderId="57" xfId="0" applyNumberFormat="1" applyFont="1" applyBorder="1" applyAlignment="1">
      <alignment horizontal="center" vertical="center"/>
    </xf>
    <xf numFmtId="38" fontId="2" fillId="0" borderId="58" xfId="0" applyNumberFormat="1" applyFont="1" applyBorder="1" applyAlignment="1">
      <alignment horizontal="center" vertical="center"/>
    </xf>
    <xf numFmtId="38" fontId="2" fillId="4" borderId="13" xfId="0" applyNumberFormat="1" applyFont="1" applyFill="1" applyBorder="1" applyAlignment="1">
      <alignment horizontal="center" vertical="center" wrapText="1"/>
    </xf>
    <xf numFmtId="1" fontId="2" fillId="0" borderId="2" xfId="4" applyNumberFormat="1" applyFont="1" applyBorder="1" applyAlignment="1">
      <alignment horizontal="center" vertical="center"/>
    </xf>
    <xf numFmtId="0" fontId="1" fillId="2" borderId="31" xfId="0" applyFont="1" applyFill="1" applyBorder="1" applyAlignment="1">
      <alignment horizontal="center" vertical="center"/>
    </xf>
    <xf numFmtId="164" fontId="0" fillId="0" borderId="0" xfId="0" applyNumberFormat="1"/>
    <xf numFmtId="10" fontId="2" fillId="0" borderId="49" xfId="0" applyNumberFormat="1" applyFont="1" applyBorder="1" applyAlignment="1">
      <alignment vertical="center" wrapText="1"/>
    </xf>
    <xf numFmtId="10" fontId="2" fillId="0" borderId="50" xfId="0" applyNumberFormat="1" applyFont="1" applyBorder="1" applyAlignment="1">
      <alignment vertical="center" wrapText="1"/>
    </xf>
    <xf numFmtId="10" fontId="2" fillId="0" borderId="51" xfId="0" applyNumberFormat="1" applyFont="1" applyBorder="1" applyAlignment="1">
      <alignment vertical="center" wrapText="1"/>
    </xf>
    <xf numFmtId="0" fontId="1" fillId="2" borderId="59" xfId="0" applyFont="1" applyFill="1" applyBorder="1" applyAlignment="1">
      <alignment horizontal="center" vertical="center"/>
    </xf>
    <xf numFmtId="0" fontId="1" fillId="2" borderId="60" xfId="0" applyFont="1" applyFill="1" applyBorder="1" applyAlignment="1">
      <alignment horizontal="center" vertical="center"/>
    </xf>
    <xf numFmtId="9" fontId="1" fillId="0" borderId="61" xfId="0" applyNumberFormat="1" applyFont="1" applyBorder="1" applyAlignment="1">
      <alignment horizontal="center" vertical="center"/>
    </xf>
    <xf numFmtId="10" fontId="1" fillId="0" borderId="62" xfId="2" applyNumberFormat="1" applyFont="1" applyBorder="1" applyAlignment="1">
      <alignment horizontal="center" vertical="center"/>
    </xf>
    <xf numFmtId="0" fontId="1" fillId="0" borderId="41" xfId="0" applyFont="1" applyBorder="1" applyAlignment="1">
      <alignment horizontal="center" vertical="center"/>
    </xf>
    <xf numFmtId="43" fontId="2" fillId="0" borderId="0" xfId="3" applyFont="1" applyBorder="1" applyAlignment="1">
      <alignment horizontal="center" vertical="center" wrapText="1"/>
    </xf>
    <xf numFmtId="167" fontId="2" fillId="0" borderId="0" xfId="3" applyNumberFormat="1" applyFont="1" applyBorder="1" applyAlignment="1">
      <alignment horizontal="center" vertical="center"/>
    </xf>
    <xf numFmtId="167" fontId="2" fillId="0" borderId="39" xfId="3" applyNumberFormat="1" applyFont="1" applyBorder="1" applyAlignment="1">
      <alignment horizontal="center" vertical="center"/>
    </xf>
    <xf numFmtId="167" fontId="2" fillId="7" borderId="39" xfId="3" applyNumberFormat="1" applyFont="1" applyFill="1" applyBorder="1" applyAlignment="1">
      <alignment horizontal="center" vertical="center"/>
    </xf>
    <xf numFmtId="0" fontId="2" fillId="0" borderId="0" xfId="0" applyFont="1" applyAlignment="1">
      <alignment vertical="center" wrapText="1"/>
    </xf>
    <xf numFmtId="38" fontId="2" fillId="0" borderId="63" xfId="0" applyNumberFormat="1" applyFont="1" applyBorder="1" applyAlignment="1">
      <alignment horizontal="center" vertical="center" wrapText="1"/>
    </xf>
    <xf numFmtId="165" fontId="2" fillId="0" borderId="0" xfId="0" applyNumberFormat="1" applyFont="1" applyAlignment="1">
      <alignment horizontal="center" vertical="center"/>
    </xf>
    <xf numFmtId="167" fontId="2" fillId="0" borderId="0" xfId="3" applyNumberFormat="1" applyFont="1" applyBorder="1" applyAlignment="1">
      <alignment horizontal="center" vertical="center" wrapText="1"/>
    </xf>
    <xf numFmtId="167" fontId="2" fillId="0" borderId="2" xfId="3" applyNumberFormat="1" applyFont="1" applyBorder="1" applyAlignment="1">
      <alignment horizontal="center" vertical="center" wrapText="1"/>
    </xf>
    <xf numFmtId="1" fontId="2" fillId="0" borderId="0" xfId="2" applyNumberFormat="1" applyFont="1" applyAlignment="1">
      <alignment horizontal="center" vertical="center"/>
    </xf>
    <xf numFmtId="0" fontId="0" fillId="0" borderId="31" xfId="0" applyBorder="1"/>
    <xf numFmtId="38" fontId="2" fillId="8" borderId="33" xfId="0" applyNumberFormat="1" applyFont="1" applyFill="1" applyBorder="1" applyAlignment="1">
      <alignment horizontal="center" vertical="center"/>
    </xf>
    <xf numFmtId="38" fontId="2" fillId="8" borderId="34" xfId="0" applyNumberFormat="1" applyFont="1" applyFill="1" applyBorder="1" applyAlignment="1">
      <alignment horizontal="center" vertical="center"/>
    </xf>
    <xf numFmtId="170" fontId="2" fillId="0" borderId="0" xfId="2" applyNumberFormat="1" applyFont="1" applyAlignment="1">
      <alignment horizontal="center" vertical="center"/>
    </xf>
    <xf numFmtId="168" fontId="0" fillId="0" borderId="0" xfId="0" applyNumberFormat="1" applyAlignment="1">
      <alignment horizontal="center"/>
    </xf>
    <xf numFmtId="168" fontId="0" fillId="0" borderId="0" xfId="0" applyNumberFormat="1"/>
    <xf numFmtId="10" fontId="1" fillId="0" borderId="0" xfId="2" applyNumberFormat="1" applyFont="1" applyAlignment="1">
      <alignment horizontal="center"/>
    </xf>
    <xf numFmtId="167" fontId="2" fillId="0" borderId="0" xfId="0" applyNumberFormat="1" applyFont="1" applyAlignment="1">
      <alignment horizontal="center" vertical="center"/>
    </xf>
    <xf numFmtId="9" fontId="1" fillId="0" borderId="0" xfId="2" applyFont="1" applyAlignment="1">
      <alignment horizontal="center"/>
    </xf>
    <xf numFmtId="167" fontId="2" fillId="0" borderId="0" xfId="3" applyNumberFormat="1" applyFont="1" applyBorder="1" applyAlignment="1">
      <alignment vertical="center"/>
    </xf>
    <xf numFmtId="167" fontId="2" fillId="7" borderId="0" xfId="3" applyNumberFormat="1" applyFont="1" applyFill="1" applyBorder="1" applyAlignment="1">
      <alignment vertical="center"/>
    </xf>
    <xf numFmtId="169" fontId="2" fillId="0" borderId="0" xfId="3" applyNumberFormat="1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64" xfId="0" applyFont="1" applyBorder="1" applyAlignment="1">
      <alignment horizontal="center" vertical="center" wrapText="1"/>
    </xf>
    <xf numFmtId="0" fontId="2" fillId="0" borderId="65" xfId="0" applyFont="1" applyBorder="1" applyAlignment="1">
      <alignment horizontal="center" vertical="center"/>
    </xf>
    <xf numFmtId="38" fontId="2" fillId="7" borderId="65" xfId="0" applyNumberFormat="1" applyFont="1" applyFill="1" applyBorder="1" applyAlignment="1">
      <alignment horizontal="center" vertical="center" wrapText="1"/>
    </xf>
    <xf numFmtId="38" fontId="2" fillId="0" borderId="65" xfId="0" applyNumberFormat="1" applyFont="1" applyBorder="1" applyAlignment="1">
      <alignment horizontal="center" vertical="center" wrapText="1"/>
    </xf>
    <xf numFmtId="38" fontId="2" fillId="0" borderId="66" xfId="0" applyNumberFormat="1" applyFont="1" applyBorder="1" applyAlignment="1">
      <alignment horizontal="center" vertical="center" wrapText="1"/>
    </xf>
    <xf numFmtId="38" fontId="2" fillId="7" borderId="4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0" fontId="2" fillId="0" borderId="41" xfId="0" applyNumberFormat="1" applyFont="1" applyBorder="1" applyAlignment="1">
      <alignment horizontal="center" vertical="center" wrapText="1"/>
    </xf>
    <xf numFmtId="10" fontId="2" fillId="0" borderId="39" xfId="0" applyNumberFormat="1" applyFont="1" applyBorder="1" applyAlignment="1">
      <alignment horizontal="center" vertical="center" wrapText="1"/>
    </xf>
    <xf numFmtId="10" fontId="2" fillId="0" borderId="40" xfId="0" applyNumberFormat="1" applyFont="1" applyBorder="1" applyAlignment="1">
      <alignment horizontal="center" vertical="center" wrapText="1"/>
    </xf>
    <xf numFmtId="38" fontId="2" fillId="7" borderId="2" xfId="0" applyNumberFormat="1" applyFont="1" applyFill="1" applyBorder="1" applyAlignment="1">
      <alignment horizontal="center" vertical="center"/>
    </xf>
    <xf numFmtId="38" fontId="2" fillId="3" borderId="1" xfId="0" applyNumberFormat="1" applyFont="1" applyFill="1" applyBorder="1" applyAlignment="1">
      <alignment horizontal="center" vertical="center" wrapText="1"/>
    </xf>
    <xf numFmtId="38" fontId="2" fillId="0" borderId="1" xfId="0" applyNumberFormat="1" applyFont="1" applyBorder="1" applyAlignment="1">
      <alignment horizontal="center" vertical="center" wrapText="1"/>
    </xf>
    <xf numFmtId="38" fontId="2" fillId="0" borderId="0" xfId="3" applyNumberFormat="1" applyFont="1" applyBorder="1" applyAlignment="1">
      <alignment vertical="center"/>
    </xf>
    <xf numFmtId="38" fontId="2" fillId="7" borderId="0" xfId="3" applyNumberFormat="1" applyFont="1" applyFill="1" applyBorder="1" applyAlignment="1">
      <alignment vertical="center"/>
    </xf>
    <xf numFmtId="38" fontId="2" fillId="0" borderId="41" xfId="0" applyNumberFormat="1" applyFont="1" applyBorder="1" applyAlignment="1">
      <alignment horizontal="center" vertical="center" wrapText="1"/>
    </xf>
    <xf numFmtId="38" fontId="2" fillId="0" borderId="39" xfId="3" applyNumberFormat="1" applyFont="1" applyBorder="1" applyAlignment="1">
      <alignment horizontal="center" vertical="center"/>
    </xf>
    <xf numFmtId="38" fontId="2" fillId="7" borderId="39" xfId="3" applyNumberFormat="1" applyFont="1" applyFill="1" applyBorder="1" applyAlignment="1">
      <alignment horizontal="center" vertical="center"/>
    </xf>
    <xf numFmtId="38" fontId="2" fillId="7" borderId="40" xfId="3" applyNumberFormat="1" applyFont="1" applyFill="1" applyBorder="1" applyAlignment="1">
      <alignment horizontal="center" vertical="center"/>
    </xf>
    <xf numFmtId="38" fontId="4" fillId="4" borderId="3" xfId="0" applyNumberFormat="1" applyFont="1" applyFill="1" applyBorder="1" applyAlignment="1">
      <alignment horizontal="center" vertical="center"/>
    </xf>
    <xf numFmtId="38" fontId="2" fillId="0" borderId="40" xfId="3" applyNumberFormat="1" applyFont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2" fillId="0" borderId="0" xfId="0" applyNumberFormat="1" applyFont="1" applyAlignment="1">
      <alignment horizontal="center" vertical="center"/>
    </xf>
    <xf numFmtId="167" fontId="10" fillId="0" borderId="0" xfId="2" applyNumberFormat="1" applyFont="1" applyAlignment="1">
      <alignment horizontal="center" vertical="center"/>
    </xf>
    <xf numFmtId="38" fontId="2" fillId="3" borderId="67" xfId="0" applyNumberFormat="1" applyFont="1" applyFill="1" applyBorder="1" applyAlignment="1">
      <alignment horizontal="center" vertical="center" wrapText="1"/>
    </xf>
    <xf numFmtId="38" fontId="2" fillId="4" borderId="68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12" xfId="0" applyFont="1" applyBorder="1" applyAlignment="1">
      <alignment horizontal="center" vertical="center"/>
    </xf>
    <xf numFmtId="1" fontId="1" fillId="0" borderId="61" xfId="0" applyNumberFormat="1" applyFont="1" applyBorder="1" applyAlignment="1">
      <alignment horizontal="center" vertical="center"/>
    </xf>
    <xf numFmtId="43" fontId="2" fillId="0" borderId="0" xfId="3" applyFont="1" applyAlignment="1">
      <alignment horizontal="center" vertical="center"/>
    </xf>
    <xf numFmtId="0" fontId="0" fillId="0" borderId="0" xfId="0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3" fontId="1" fillId="0" borderId="61" xfId="3" applyNumberFormat="1" applyFont="1" applyBorder="1" applyAlignment="1">
      <alignment horizontal="center" vertical="center"/>
    </xf>
    <xf numFmtId="38" fontId="2" fillId="8" borderId="26" xfId="0" applyNumberFormat="1" applyFont="1" applyFill="1" applyBorder="1" applyAlignment="1">
      <alignment horizontal="center" vertical="center"/>
    </xf>
    <xf numFmtId="38" fontId="2" fillId="3" borderId="69" xfId="0" applyNumberFormat="1" applyFont="1" applyFill="1" applyBorder="1" applyAlignment="1">
      <alignment horizontal="center" vertical="center" wrapText="1"/>
    </xf>
    <xf numFmtId="38" fontId="2" fillId="4" borderId="70" xfId="0" applyNumberFormat="1" applyFont="1" applyFill="1" applyBorder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8" fontId="2" fillId="0" borderId="12" xfId="0" applyNumberFormat="1" applyFont="1" applyBorder="1" applyAlignment="1">
      <alignment horizontal="center" vertical="center"/>
    </xf>
    <xf numFmtId="10" fontId="1" fillId="0" borderId="0" xfId="2" applyNumberFormat="1" applyFont="1" applyBorder="1" applyAlignment="1">
      <alignment horizontal="center" vertical="center"/>
    </xf>
    <xf numFmtId="10" fontId="1" fillId="0" borderId="0" xfId="2" applyNumberFormat="1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 vertical="center" wrapText="1"/>
    </xf>
    <xf numFmtId="1" fontId="1" fillId="0" borderId="0" xfId="2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 vertical="center"/>
    </xf>
    <xf numFmtId="2" fontId="1" fillId="0" borderId="71" xfId="0" applyNumberFormat="1" applyFont="1" applyBorder="1" applyAlignment="1">
      <alignment horizontal="center" vertical="center"/>
    </xf>
    <xf numFmtId="10" fontId="1" fillId="0" borderId="72" xfId="2" applyNumberFormat="1" applyFont="1" applyBorder="1" applyAlignment="1">
      <alignment horizontal="center" vertical="center"/>
    </xf>
    <xf numFmtId="167" fontId="2" fillId="0" borderId="0" xfId="3" applyNumberFormat="1" applyFont="1" applyFill="1" applyBorder="1" applyAlignment="1">
      <alignment vertical="center"/>
    </xf>
    <xf numFmtId="9" fontId="2" fillId="0" borderId="4" xfId="2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1" fontId="13" fillId="0" borderId="0" xfId="0" applyNumberFormat="1" applyFont="1" applyAlignment="1">
      <alignment horizontal="center" vertical="center"/>
    </xf>
    <xf numFmtId="0" fontId="2" fillId="0" borderId="0" xfId="0" applyFont="1"/>
    <xf numFmtId="43" fontId="2" fillId="0" borderId="0" xfId="0" applyNumberFormat="1" applyFont="1" applyAlignment="1">
      <alignment horizontal="center" vertical="center"/>
    </xf>
    <xf numFmtId="3" fontId="2" fillId="5" borderId="1" xfId="0" applyNumberFormat="1" applyFont="1" applyFill="1" applyBorder="1" applyAlignment="1">
      <alignment horizontal="center" vertical="center"/>
    </xf>
    <xf numFmtId="3" fontId="2" fillId="5" borderId="0" xfId="0" applyNumberFormat="1" applyFont="1" applyFill="1" applyAlignment="1">
      <alignment horizontal="center" vertical="center"/>
    </xf>
    <xf numFmtId="3" fontId="2" fillId="8" borderId="0" xfId="0" applyNumberFormat="1" applyFont="1" applyFill="1" applyAlignment="1">
      <alignment horizontal="center" vertical="center"/>
    </xf>
    <xf numFmtId="3" fontId="2" fillId="8" borderId="2" xfId="0" applyNumberFormat="1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3" borderId="0" xfId="0" applyNumberFormat="1" applyFont="1" applyFill="1" applyAlignment="1">
      <alignment horizontal="center" vertical="center" wrapText="1"/>
    </xf>
    <xf numFmtId="3" fontId="2" fillId="3" borderId="0" xfId="0" applyNumberFormat="1" applyFont="1" applyFill="1" applyAlignment="1">
      <alignment horizontal="center" vertical="center"/>
    </xf>
    <xf numFmtId="3" fontId="2" fillId="3" borderId="2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 wrapText="1"/>
    </xf>
    <xf numFmtId="3" fontId="2" fillId="7" borderId="0" xfId="0" applyNumberFormat="1" applyFont="1" applyFill="1" applyAlignment="1">
      <alignment horizontal="center" vertical="center"/>
    </xf>
    <xf numFmtId="3" fontId="2" fillId="0" borderId="2" xfId="0" applyNumberFormat="1" applyFont="1" applyBorder="1" applyAlignment="1">
      <alignment horizontal="center" vertical="center"/>
    </xf>
    <xf numFmtId="3" fontId="2" fillId="0" borderId="0" xfId="3" applyNumberFormat="1" applyFont="1" applyBorder="1" applyAlignment="1">
      <alignment horizontal="center" vertical="center"/>
    </xf>
    <xf numFmtId="3" fontId="2" fillId="0" borderId="0" xfId="2" applyNumberFormat="1" applyFont="1" applyBorder="1" applyAlignment="1">
      <alignment horizontal="center" vertical="center"/>
    </xf>
    <xf numFmtId="3" fontId="2" fillId="7" borderId="0" xfId="2" applyNumberFormat="1" applyFont="1" applyFill="1" applyBorder="1" applyAlignment="1">
      <alignment horizontal="center" vertical="center"/>
    </xf>
    <xf numFmtId="3" fontId="2" fillId="0" borderId="11" xfId="0" applyNumberFormat="1" applyFont="1" applyBorder="1" applyAlignment="1">
      <alignment horizontal="center" vertical="center"/>
    </xf>
    <xf numFmtId="3" fontId="2" fillId="0" borderId="12" xfId="0" applyNumberFormat="1" applyFont="1" applyBorder="1" applyAlignment="1">
      <alignment horizontal="center" vertical="center"/>
    </xf>
    <xf numFmtId="3" fontId="1" fillId="0" borderId="12" xfId="0" applyNumberFormat="1" applyFont="1" applyBorder="1" applyAlignment="1">
      <alignment horizontal="center" vertical="center"/>
    </xf>
    <xf numFmtId="3" fontId="1" fillId="0" borderId="13" xfId="3" applyNumberFormat="1" applyFont="1" applyBorder="1" applyAlignment="1">
      <alignment horizontal="center" vertical="center"/>
    </xf>
    <xf numFmtId="3" fontId="2" fillId="0" borderId="3" xfId="0" applyNumberFormat="1" applyFont="1" applyBorder="1" applyAlignment="1">
      <alignment horizontal="center" vertical="center" wrapText="1"/>
    </xf>
    <xf numFmtId="3" fontId="2" fillId="0" borderId="4" xfId="0" applyNumberFormat="1" applyFont="1" applyBorder="1" applyAlignment="1">
      <alignment horizontal="center" vertical="center"/>
    </xf>
    <xf numFmtId="3" fontId="2" fillId="7" borderId="4" xfId="0" applyNumberFormat="1" applyFont="1" applyFill="1" applyBorder="1" applyAlignment="1">
      <alignment horizontal="center" vertical="center"/>
    </xf>
    <xf numFmtId="3" fontId="2" fillId="0" borderId="5" xfId="0" applyNumberFormat="1" applyFont="1" applyBorder="1" applyAlignment="1">
      <alignment horizontal="center" vertical="center"/>
    </xf>
    <xf numFmtId="3" fontId="2" fillId="5" borderId="0" xfId="0" applyNumberFormat="1" applyFont="1" applyFill="1" applyAlignment="1">
      <alignment horizontal="center" vertical="center" readingOrder="2"/>
    </xf>
    <xf numFmtId="167" fontId="2" fillId="0" borderId="5" xfId="3" applyNumberFormat="1" applyFont="1" applyBorder="1" applyAlignment="1">
      <alignment horizontal="center" vertical="center" wrapText="1"/>
    </xf>
    <xf numFmtId="38" fontId="1" fillId="0" borderId="2" xfId="0" applyNumberFormat="1" applyFont="1" applyBorder="1" applyAlignment="1">
      <alignment horizontal="center" vertical="center"/>
    </xf>
    <xf numFmtId="38" fontId="2" fillId="7" borderId="12" xfId="0" applyNumberFormat="1" applyFont="1" applyFill="1" applyBorder="1" applyAlignment="1">
      <alignment horizontal="center" vertical="center"/>
    </xf>
    <xf numFmtId="3" fontId="1" fillId="0" borderId="13" xfId="0" applyNumberFormat="1" applyFont="1" applyBorder="1" applyAlignment="1">
      <alignment horizontal="center" vertical="center"/>
    </xf>
    <xf numFmtId="40" fontId="1" fillId="0" borderId="2" xfId="0" applyNumberFormat="1" applyFont="1" applyBorder="1" applyAlignment="1">
      <alignment horizontal="center" vertical="center"/>
    </xf>
    <xf numFmtId="40" fontId="2" fillId="0" borderId="4" xfId="0" applyNumberFormat="1" applyFont="1" applyBorder="1" applyAlignment="1">
      <alignment horizontal="center" vertical="center"/>
    </xf>
    <xf numFmtId="40" fontId="2" fillId="7" borderId="4" xfId="0" applyNumberFormat="1" applyFont="1" applyFill="1" applyBorder="1" applyAlignment="1">
      <alignment horizontal="center" vertical="center"/>
    </xf>
    <xf numFmtId="40" fontId="2" fillId="0" borderId="5" xfId="0" applyNumberFormat="1" applyFont="1" applyBorder="1" applyAlignment="1">
      <alignment horizontal="center" vertical="center"/>
    </xf>
    <xf numFmtId="38" fontId="2" fillId="0" borderId="13" xfId="0" applyNumberFormat="1" applyFont="1" applyBorder="1" applyAlignment="1">
      <alignment horizontal="center" vertical="center"/>
    </xf>
    <xf numFmtId="38" fontId="1" fillId="0" borderId="0" xfId="0" applyNumberFormat="1" applyFont="1" applyAlignment="1">
      <alignment horizontal="center" vertical="center"/>
    </xf>
    <xf numFmtId="38" fontId="2" fillId="0" borderId="1" xfId="0" applyNumberFormat="1" applyFont="1" applyBorder="1" applyAlignment="1">
      <alignment horizontal="center" vertical="center"/>
    </xf>
    <xf numFmtId="0" fontId="1" fillId="0" borderId="73" xfId="0" applyFont="1" applyBorder="1" applyAlignment="1">
      <alignment vertical="center" wrapText="1"/>
    </xf>
    <xf numFmtId="0" fontId="2" fillId="0" borderId="74" xfId="0" applyFont="1" applyBorder="1" applyAlignment="1">
      <alignment horizontal="center" vertical="center" wrapText="1"/>
    </xf>
    <xf numFmtId="0" fontId="2" fillId="0" borderId="75" xfId="0" applyFont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14" fillId="9" borderId="0" xfId="0" applyFont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/>
    <xf numFmtId="22" fontId="0" fillId="0" borderId="0" xfId="0" applyNumberFormat="1"/>
    <xf numFmtId="0" fontId="0" fillId="11" borderId="0" xfId="0" applyFill="1"/>
    <xf numFmtId="0" fontId="0" fillId="12" borderId="0" xfId="0" applyFill="1"/>
    <xf numFmtId="0" fontId="0" fillId="0" borderId="94" xfId="0" applyBorder="1" applyAlignment="1">
      <alignment horizontal="center" vertical="center"/>
    </xf>
    <xf numFmtId="0" fontId="0" fillId="0" borderId="95" xfId="0" applyBorder="1" applyAlignment="1">
      <alignment horizontal="center" vertical="center"/>
    </xf>
    <xf numFmtId="0" fontId="8" fillId="0" borderId="96" xfId="1" applyBorder="1" applyAlignment="1">
      <alignment horizontal="center" vertical="center"/>
    </xf>
    <xf numFmtId="0" fontId="0" fillId="0" borderId="91" xfId="0" applyBorder="1" applyAlignment="1">
      <alignment horizontal="center" vertical="center" wrapText="1"/>
    </xf>
    <xf numFmtId="0" fontId="0" fillId="0" borderId="92" xfId="0" applyBorder="1" applyAlignment="1">
      <alignment horizontal="center" vertical="center"/>
    </xf>
    <xf numFmtId="0" fontId="0" fillId="0" borderId="93" xfId="0" applyBorder="1" applyAlignment="1">
      <alignment horizontal="center" vertical="center"/>
    </xf>
    <xf numFmtId="0" fontId="0" fillId="0" borderId="85" xfId="0" applyBorder="1" applyAlignment="1">
      <alignment horizontal="center" vertical="center" wrapText="1"/>
    </xf>
    <xf numFmtId="0" fontId="0" fillId="0" borderId="86" xfId="0" applyBorder="1" applyAlignment="1">
      <alignment horizontal="center" vertical="center"/>
    </xf>
    <xf numFmtId="0" fontId="0" fillId="0" borderId="87" xfId="0" applyBorder="1" applyAlignment="1">
      <alignment horizontal="center" vertical="center"/>
    </xf>
    <xf numFmtId="0" fontId="0" fillId="0" borderId="79" xfId="0" applyBorder="1" applyAlignment="1">
      <alignment horizontal="center" vertical="center" wrapText="1"/>
    </xf>
    <xf numFmtId="0" fontId="0" fillId="0" borderId="80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0" fillId="0" borderId="82" xfId="0" applyBorder="1" applyAlignment="1">
      <alignment horizontal="center" vertical="center" wrapText="1"/>
    </xf>
    <xf numFmtId="0" fontId="0" fillId="0" borderId="83" xfId="0" applyBorder="1" applyAlignment="1">
      <alignment horizontal="center" vertical="center"/>
    </xf>
    <xf numFmtId="0" fontId="0" fillId="0" borderId="84" xfId="0" applyBorder="1" applyAlignment="1">
      <alignment horizontal="center" vertical="center"/>
    </xf>
    <xf numFmtId="0" fontId="0" fillId="0" borderId="1" xfId="0" applyBorder="1" applyAlignment="1">
      <alignment horizontal="right" indent="1"/>
    </xf>
    <xf numFmtId="0" fontId="0" fillId="0" borderId="3" xfId="0" applyBorder="1" applyAlignment="1">
      <alignment horizontal="right"/>
    </xf>
    <xf numFmtId="0" fontId="0" fillId="0" borderId="52" xfId="0" applyBorder="1" applyAlignment="1">
      <alignment horizontal="right" indent="1"/>
    </xf>
    <xf numFmtId="0" fontId="0" fillId="0" borderId="78" xfId="0" applyBorder="1" applyAlignment="1">
      <alignment horizontal="right" indent="1"/>
    </xf>
    <xf numFmtId="0" fontId="14" fillId="13" borderId="0" xfId="0" applyFont="1" applyFill="1" applyAlignment="1">
      <alignment horizontal="center" vertical="center"/>
    </xf>
    <xf numFmtId="14" fontId="0" fillId="14" borderId="0" xfId="0" applyNumberFormat="1" applyFill="1" applyAlignment="1">
      <alignment horizontal="center" vertical="center"/>
    </xf>
    <xf numFmtId="14" fontId="0" fillId="7" borderId="0" xfId="0" applyNumberFormat="1" applyFill="1" applyAlignment="1">
      <alignment horizontal="center" vertical="center"/>
    </xf>
    <xf numFmtId="0" fontId="0" fillId="7" borderId="0" xfId="0" applyFill="1"/>
    <xf numFmtId="0" fontId="17" fillId="15" borderId="0" xfId="0" applyFont="1" applyFill="1"/>
    <xf numFmtId="0" fontId="17" fillId="15" borderId="97" xfId="0" applyFont="1" applyFill="1" applyBorder="1"/>
    <xf numFmtId="0" fontId="17" fillId="3" borderId="97" xfId="0" applyFont="1" applyFill="1" applyBorder="1"/>
    <xf numFmtId="0" fontId="17" fillId="15" borderId="92" xfId="0" applyFont="1" applyFill="1" applyBorder="1"/>
    <xf numFmtId="0" fontId="17" fillId="3" borderId="92" xfId="0" applyFont="1" applyFill="1" applyBorder="1"/>
    <xf numFmtId="0" fontId="17" fillId="15" borderId="94" xfId="0" applyFont="1" applyFill="1" applyBorder="1"/>
    <xf numFmtId="0" fontId="17" fillId="15" borderId="95" xfId="0" applyFont="1" applyFill="1" applyBorder="1"/>
    <xf numFmtId="0" fontId="17" fillId="3" borderId="95" xfId="0" applyFont="1" applyFill="1" applyBorder="1"/>
    <xf numFmtId="0" fontId="17" fillId="3" borderId="96" xfId="0" applyFont="1" applyFill="1" applyBorder="1"/>
    <xf numFmtId="0" fontId="18" fillId="16" borderId="98" xfId="0" applyFont="1" applyFill="1" applyBorder="1" applyAlignment="1">
      <alignment horizontal="left" vertical="top"/>
    </xf>
    <xf numFmtId="0" fontId="19" fillId="16" borderId="98" xfId="0" applyFont="1" applyFill="1" applyBorder="1" applyAlignment="1">
      <alignment horizontal="right" vertical="top" wrapText="1"/>
    </xf>
    <xf numFmtId="0" fontId="0" fillId="17" borderId="0" xfId="0" applyFill="1" applyAlignment="1">
      <alignment horizontal="left" vertical="center"/>
    </xf>
    <xf numFmtId="0" fontId="0" fillId="16" borderId="0" xfId="0" applyFill="1" applyAlignment="1">
      <alignment horizontal="left" vertical="center"/>
    </xf>
    <xf numFmtId="0" fontId="0" fillId="17" borderId="0" xfId="0" applyFill="1" applyAlignment="1">
      <alignment horizontal="right" vertical="center"/>
    </xf>
    <xf numFmtId="0" fontId="0" fillId="16" borderId="0" xfId="0" applyFill="1" applyAlignment="1">
      <alignment horizontal="right" vertical="center"/>
    </xf>
    <xf numFmtId="0" fontId="18" fillId="16" borderId="0" xfId="0" applyFont="1" applyFill="1" applyAlignment="1">
      <alignment horizontal="left" vertical="top"/>
    </xf>
    <xf numFmtId="0" fontId="19" fillId="16" borderId="0" xfId="0" applyFont="1" applyFill="1" applyAlignment="1">
      <alignment horizontal="right" vertical="top" wrapText="1"/>
    </xf>
    <xf numFmtId="168" fontId="0" fillId="0" borderId="4" xfId="0" applyNumberFormat="1" applyBorder="1"/>
    <xf numFmtId="168" fontId="0" fillId="0" borderId="5" xfId="0" applyNumberFormat="1" applyBorder="1"/>
    <xf numFmtId="168" fontId="0" fillId="0" borderId="31" xfId="0" applyNumberFormat="1" applyBorder="1"/>
    <xf numFmtId="168" fontId="0" fillId="0" borderId="33" xfId="0" applyNumberFormat="1" applyBorder="1"/>
    <xf numFmtId="168" fontId="0" fillId="0" borderId="1" xfId="0" applyNumberFormat="1" applyBorder="1"/>
    <xf numFmtId="168" fontId="0" fillId="0" borderId="3" xfId="0" applyNumberFormat="1" applyBorder="1"/>
    <xf numFmtId="0" fontId="0" fillId="0" borderId="73" xfId="0" pivotButton="1" applyBorder="1"/>
    <xf numFmtId="0" fontId="0" fillId="0" borderId="73" xfId="0" applyBorder="1" applyAlignment="1">
      <alignment horizontal="right"/>
    </xf>
    <xf numFmtId="0" fontId="0" fillId="0" borderId="77" xfId="0" applyBorder="1" applyAlignment="1">
      <alignment horizontal="right" inden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168" fontId="20" fillId="0" borderId="33" xfId="0" applyNumberFormat="1" applyFont="1" applyBorder="1"/>
    <xf numFmtId="168" fontId="20" fillId="0" borderId="34" xfId="0" applyNumberFormat="1" applyFont="1" applyBorder="1"/>
    <xf numFmtId="168" fontId="20" fillId="0" borderId="2" xfId="0" applyNumberFormat="1" applyFont="1" applyBorder="1"/>
    <xf numFmtId="168" fontId="0" fillId="0" borderId="11" xfId="0" applyNumberFormat="1" applyBorder="1"/>
    <xf numFmtId="168" fontId="0" fillId="0" borderId="12" xfId="0" applyNumberFormat="1" applyBorder="1"/>
    <xf numFmtId="0" fontId="0" fillId="0" borderId="3" xfId="0" applyBorder="1" applyAlignment="1">
      <alignment horizontal="right" indent="1"/>
    </xf>
    <xf numFmtId="168" fontId="20" fillId="0" borderId="12" xfId="0" applyNumberFormat="1" applyFont="1" applyBorder="1"/>
    <xf numFmtId="168" fontId="20" fillId="0" borderId="13" xfId="0" applyNumberFormat="1" applyFont="1" applyBorder="1"/>
    <xf numFmtId="168" fontId="20" fillId="0" borderId="4" xfId="0" applyNumberFormat="1" applyFont="1" applyBorder="1"/>
    <xf numFmtId="168" fontId="20" fillId="0" borderId="5" xfId="0" applyNumberFormat="1" applyFont="1" applyBorder="1"/>
    <xf numFmtId="38" fontId="2" fillId="8" borderId="77" xfId="0" applyNumberFormat="1" applyFont="1" applyFill="1" applyBorder="1" applyAlignment="1">
      <alignment horizontal="center" vertical="center"/>
    </xf>
    <xf numFmtId="167" fontId="2" fillId="0" borderId="52" xfId="3" applyNumberFormat="1" applyFont="1" applyBorder="1" applyAlignment="1">
      <alignment horizontal="center" vertical="center" wrapText="1"/>
    </xf>
    <xf numFmtId="0" fontId="1" fillId="0" borderId="52" xfId="0" applyFont="1" applyBorder="1" applyAlignment="1">
      <alignment horizontal="center" vertical="center"/>
    </xf>
    <xf numFmtId="0" fontId="1" fillId="0" borderId="78" xfId="0" applyFont="1" applyBorder="1" applyAlignment="1">
      <alignment horizontal="center" vertical="center"/>
    </xf>
    <xf numFmtId="3" fontId="2" fillId="7" borderId="0" xfId="3" applyNumberFormat="1" applyFont="1" applyFill="1" applyBorder="1" applyAlignment="1">
      <alignment horizontal="center" vertical="center"/>
    </xf>
    <xf numFmtId="3" fontId="1" fillId="7" borderId="0" xfId="0" applyNumberFormat="1" applyFont="1" applyFill="1" applyAlignment="1">
      <alignment horizontal="center" vertical="center"/>
    </xf>
    <xf numFmtId="3" fontId="2" fillId="0" borderId="29" xfId="0" applyNumberFormat="1" applyFont="1" applyBorder="1" applyAlignment="1">
      <alignment horizontal="center" vertical="center"/>
    </xf>
    <xf numFmtId="3" fontId="2" fillId="7" borderId="29" xfId="0" applyNumberFormat="1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9" fontId="21" fillId="0" borderId="0" xfId="2" applyFont="1" applyBorder="1" applyAlignment="1">
      <alignment horizontal="center" vertical="center"/>
    </xf>
    <xf numFmtId="9" fontId="21" fillId="7" borderId="0" xfId="2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 wrapText="1"/>
    </xf>
    <xf numFmtId="9" fontId="22" fillId="0" borderId="0" xfId="2" applyFont="1" applyBorder="1" applyAlignment="1">
      <alignment vertical="center"/>
    </xf>
    <xf numFmtId="9" fontId="22" fillId="7" borderId="0" xfId="2" applyFont="1" applyFill="1" applyBorder="1" applyAlignment="1">
      <alignment vertical="center"/>
    </xf>
    <xf numFmtId="0" fontId="22" fillId="0" borderId="0" xfId="0" applyFont="1" applyAlignment="1">
      <alignment horizontal="center" vertical="center" wrapText="1"/>
    </xf>
    <xf numFmtId="9" fontId="22" fillId="0" borderId="0" xfId="2" applyFont="1" applyBorder="1" applyAlignment="1">
      <alignment horizontal="center" vertical="center"/>
    </xf>
    <xf numFmtId="9" fontId="22" fillId="0" borderId="2" xfId="2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 wrapText="1"/>
    </xf>
    <xf numFmtId="0" fontId="22" fillId="0" borderId="4" xfId="0" applyFont="1" applyBorder="1" applyAlignment="1">
      <alignment horizontal="center" vertical="center" wrapText="1"/>
    </xf>
    <xf numFmtId="9" fontId="22" fillId="0" borderId="4" xfId="2" applyFont="1" applyBorder="1" applyAlignment="1">
      <alignment horizontal="center" vertical="center"/>
    </xf>
    <xf numFmtId="9" fontId="22" fillId="0" borderId="5" xfId="2" applyFont="1" applyBorder="1" applyAlignment="1">
      <alignment horizontal="center" vertical="center"/>
    </xf>
    <xf numFmtId="38" fontId="2" fillId="0" borderId="3" xfId="0" applyNumberFormat="1" applyFont="1" applyBorder="1" applyAlignment="1">
      <alignment horizontal="center" vertical="center" wrapText="1"/>
    </xf>
    <xf numFmtId="41" fontId="2" fillId="0" borderId="4" xfId="2" applyNumberFormat="1" applyFont="1" applyBorder="1" applyAlignment="1">
      <alignment horizontal="center" vertical="center"/>
    </xf>
    <xf numFmtId="41" fontId="2" fillId="0" borderId="5" xfId="2" applyNumberFormat="1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/>
    </xf>
    <xf numFmtId="3" fontId="2" fillId="15" borderId="0" xfId="0" applyNumberFormat="1" applyFont="1" applyFill="1" applyAlignment="1">
      <alignment horizontal="center" vertical="center"/>
    </xf>
    <xf numFmtId="3" fontId="2" fillId="0" borderId="12" xfId="2" applyNumberFormat="1" applyFont="1" applyBorder="1" applyAlignment="1">
      <alignment horizontal="center" vertical="center"/>
    </xf>
    <xf numFmtId="3" fontId="2" fillId="0" borderId="13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9" fontId="22" fillId="7" borderId="0" xfId="2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 wrapText="1"/>
    </xf>
    <xf numFmtId="38" fontId="23" fillId="0" borderId="2" xfId="0" applyNumberFormat="1" applyFont="1" applyBorder="1" applyAlignment="1">
      <alignment horizontal="center" vertical="center"/>
    </xf>
    <xf numFmtId="3" fontId="23" fillId="0" borderId="1" xfId="0" applyNumberFormat="1" applyFont="1" applyBorder="1" applyAlignment="1">
      <alignment horizontal="center" vertical="center" wrapText="1"/>
    </xf>
    <xf numFmtId="3" fontId="23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3" fontId="2" fillId="0" borderId="4" xfId="2" applyNumberFormat="1" applyFont="1" applyBorder="1" applyAlignment="1">
      <alignment horizontal="center" vertical="center"/>
    </xf>
    <xf numFmtId="3" fontId="2" fillId="7" borderId="4" xfId="2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38" fontId="23" fillId="0" borderId="0" xfId="0" applyNumberFormat="1" applyFont="1" applyAlignment="1">
      <alignment horizontal="center" vertical="center"/>
    </xf>
    <xf numFmtId="38" fontId="23" fillId="7" borderId="0" xfId="0" applyNumberFormat="1" applyFont="1" applyFill="1" applyAlignment="1">
      <alignment horizontal="center" vertical="center"/>
    </xf>
    <xf numFmtId="9" fontId="2" fillId="3" borderId="0" xfId="2" applyFont="1" applyFill="1" applyBorder="1" applyAlignment="1">
      <alignment horizontal="center" vertical="center"/>
    </xf>
    <xf numFmtId="38" fontId="1" fillId="0" borderId="0" xfId="0" applyNumberFormat="1" applyFont="1"/>
    <xf numFmtId="9" fontId="2" fillId="0" borderId="0" xfId="2" applyFont="1" applyAlignment="1">
      <alignment horizontal="center" vertical="center" wrapText="1"/>
    </xf>
    <xf numFmtId="0" fontId="0" fillId="0" borderId="99" xfId="0" applyBorder="1"/>
    <xf numFmtId="0" fontId="0" fillId="0" borderId="100" xfId="0" applyBorder="1"/>
    <xf numFmtId="0" fontId="0" fillId="0" borderId="101" xfId="0" applyBorder="1"/>
    <xf numFmtId="170" fontId="2" fillId="0" borderId="0" xfId="2" applyNumberFormat="1" applyFont="1" applyAlignment="1">
      <alignment horizontal="center" vertical="center" wrapText="1"/>
    </xf>
    <xf numFmtId="0" fontId="16" fillId="0" borderId="20" xfId="0" applyFont="1" applyBorder="1"/>
    <xf numFmtId="0" fontId="0" fillId="0" borderId="0" xfId="0" pivotButton="1"/>
    <xf numFmtId="0" fontId="0" fillId="0" borderId="0" xfId="0" applyAlignment="1">
      <alignment horizontal="right"/>
    </xf>
    <xf numFmtId="168" fontId="20" fillId="0" borderId="0" xfId="0" applyNumberFormat="1" applyFont="1"/>
    <xf numFmtId="168" fontId="16" fillId="0" borderId="102" xfId="0" applyNumberFormat="1" applyFont="1" applyBorder="1"/>
    <xf numFmtId="0" fontId="0" fillId="0" borderId="80" xfId="0" applyBorder="1"/>
    <xf numFmtId="0" fontId="0" fillId="0" borderId="81" xfId="0" applyBorder="1"/>
    <xf numFmtId="0" fontId="25" fillId="0" borderId="0" xfId="0" applyFont="1"/>
    <xf numFmtId="0" fontId="0" fillId="0" borderId="88" xfId="0" applyBorder="1"/>
    <xf numFmtId="0" fontId="0" fillId="0" borderId="105" xfId="0" applyBorder="1"/>
    <xf numFmtId="9" fontId="25" fillId="0" borderId="106" xfId="2" applyFont="1" applyBorder="1" applyAlignment="1"/>
    <xf numFmtId="9" fontId="0" fillId="0" borderId="107" xfId="2" applyFont="1" applyBorder="1" applyAlignment="1"/>
    <xf numFmtId="168" fontId="26" fillId="0" borderId="0" xfId="0" applyNumberFormat="1" applyFont="1"/>
    <xf numFmtId="9" fontId="1" fillId="0" borderId="80" xfId="2" applyFont="1" applyBorder="1" applyAlignment="1">
      <alignment horizontal="center" vertical="center"/>
    </xf>
    <xf numFmtId="0" fontId="1" fillId="0" borderId="80" xfId="0" applyFont="1" applyBorder="1" applyAlignment="1">
      <alignment horizontal="center" vertical="center"/>
    </xf>
    <xf numFmtId="0" fontId="1" fillId="0" borderId="81" xfId="0" applyFont="1" applyBorder="1" applyAlignment="1">
      <alignment horizontal="center" vertical="center"/>
    </xf>
    <xf numFmtId="168" fontId="0" fillId="0" borderId="79" xfId="0" applyNumberFormat="1" applyBorder="1" applyAlignment="1">
      <alignment horizontal="center" vertical="center"/>
    </xf>
    <xf numFmtId="9" fontId="0" fillId="0" borderId="80" xfId="2" applyFont="1" applyBorder="1" applyAlignment="1">
      <alignment horizontal="center" vertical="center"/>
    </xf>
    <xf numFmtId="168" fontId="0" fillId="0" borderId="103" xfId="0" applyNumberFormat="1" applyBorder="1" applyAlignment="1">
      <alignment horizontal="center" vertical="center"/>
    </xf>
    <xf numFmtId="9" fontId="0" fillId="0" borderId="97" xfId="2" applyFont="1" applyBorder="1" applyAlignment="1">
      <alignment horizontal="center" vertical="center"/>
    </xf>
    <xf numFmtId="0" fontId="0" fillId="0" borderId="97" xfId="0" applyBorder="1" applyAlignment="1">
      <alignment horizontal="center" vertical="center"/>
    </xf>
    <xf numFmtId="0" fontId="0" fillId="0" borderId="104" xfId="0" applyBorder="1" applyAlignment="1">
      <alignment horizontal="center" vertical="center"/>
    </xf>
    <xf numFmtId="168" fontId="0" fillId="0" borderId="82" xfId="0" applyNumberFormat="1" applyBorder="1" applyAlignment="1">
      <alignment horizontal="center" vertical="center"/>
    </xf>
    <xf numFmtId="9" fontId="0" fillId="0" borderId="83" xfId="2" applyFont="1" applyBorder="1" applyAlignment="1">
      <alignment horizontal="center" vertical="center"/>
    </xf>
    <xf numFmtId="168" fontId="1" fillId="0" borderId="79" xfId="0" applyNumberFormat="1" applyFont="1" applyBorder="1" applyAlignment="1">
      <alignment horizontal="center" vertical="center"/>
    </xf>
    <xf numFmtId="9" fontId="1" fillId="0" borderId="61" xfId="2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 wrapText="1"/>
    </xf>
    <xf numFmtId="0" fontId="29" fillId="0" borderId="12" xfId="0" applyFont="1" applyBorder="1" applyAlignment="1">
      <alignment horizontal="center" vertical="center"/>
    </xf>
    <xf numFmtId="38" fontId="29" fillId="0" borderId="12" xfId="0" applyNumberFormat="1" applyFont="1" applyBorder="1" applyAlignment="1">
      <alignment horizontal="center" vertical="center"/>
    </xf>
    <xf numFmtId="38" fontId="29" fillId="7" borderId="12" xfId="0" applyNumberFormat="1" applyFont="1" applyFill="1" applyBorder="1" applyAlignment="1">
      <alignment horizontal="center" vertical="center"/>
    </xf>
    <xf numFmtId="38" fontId="29" fillId="0" borderId="13" xfId="0" applyNumberFormat="1" applyFont="1" applyBorder="1" applyAlignment="1">
      <alignment horizontal="center" vertical="center"/>
    </xf>
    <xf numFmtId="38" fontId="2" fillId="0" borderId="12" xfId="0" applyNumberFormat="1" applyFont="1" applyBorder="1" applyAlignment="1">
      <alignment horizontal="center" vertical="center" wrapText="1"/>
    </xf>
    <xf numFmtId="38" fontId="2" fillId="7" borderId="12" xfId="0" applyNumberFormat="1" applyFont="1" applyFill="1" applyBorder="1" applyAlignment="1">
      <alignment horizontal="center" vertical="center" wrapText="1"/>
    </xf>
    <xf numFmtId="38" fontId="2" fillId="0" borderId="13" xfId="0" applyNumberFormat="1" applyFont="1" applyBorder="1" applyAlignment="1">
      <alignment horizontal="center" vertical="center" wrapText="1"/>
    </xf>
    <xf numFmtId="9" fontId="2" fillId="0" borderId="0" xfId="2" applyFont="1" applyBorder="1" applyAlignment="1">
      <alignment horizontal="center" vertical="center" wrapText="1"/>
    </xf>
    <xf numFmtId="171" fontId="2" fillId="0" borderId="0" xfId="2" applyNumberFormat="1" applyFont="1" applyBorder="1" applyAlignment="1">
      <alignment horizontal="center" vertical="center" wrapText="1"/>
    </xf>
    <xf numFmtId="38" fontId="0" fillId="0" borderId="0" xfId="0" applyNumberFormat="1" applyAlignment="1">
      <alignment horizontal="center" vertical="center"/>
    </xf>
    <xf numFmtId="0" fontId="1" fillId="0" borderId="61" xfId="0" applyFont="1" applyBorder="1" applyAlignment="1">
      <alignment horizontal="center" vertical="center"/>
    </xf>
    <xf numFmtId="38" fontId="2" fillId="18" borderId="0" xfId="0" applyNumberFormat="1" applyFont="1" applyFill="1" applyAlignment="1">
      <alignment horizontal="center" vertical="center"/>
    </xf>
    <xf numFmtId="3" fontId="23" fillId="0" borderId="0" xfId="0" applyNumberFormat="1" applyFont="1" applyAlignment="1">
      <alignment horizontal="center" vertical="center"/>
    </xf>
    <xf numFmtId="3" fontId="23" fillId="7" borderId="0" xfId="0" applyNumberFormat="1" applyFont="1" applyFill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9" fontId="21" fillId="18" borderId="0" xfId="2" applyFont="1" applyFill="1" applyBorder="1" applyAlignment="1">
      <alignment horizontal="center" vertical="center"/>
    </xf>
    <xf numFmtId="9" fontId="22" fillId="7" borderId="4" xfId="2" applyFont="1" applyFill="1" applyBorder="1" applyAlignment="1">
      <alignment horizontal="center" vertical="center"/>
    </xf>
    <xf numFmtId="170" fontId="23" fillId="0" borderId="0" xfId="2" applyNumberFormat="1" applyFont="1" applyAlignment="1">
      <alignment horizontal="center" vertical="center"/>
    </xf>
    <xf numFmtId="9" fontId="23" fillId="0" borderId="0" xfId="2" applyFont="1" applyBorder="1" applyAlignment="1">
      <alignment horizontal="center" vertical="center"/>
    </xf>
    <xf numFmtId="9" fontId="23" fillId="7" borderId="0" xfId="2" applyFont="1" applyFill="1" applyBorder="1" applyAlignment="1">
      <alignment horizontal="center" vertical="center"/>
    </xf>
    <xf numFmtId="9" fontId="23" fillId="0" borderId="2" xfId="2" applyFont="1" applyBorder="1" applyAlignment="1">
      <alignment horizontal="center" vertical="center"/>
    </xf>
    <xf numFmtId="9" fontId="23" fillId="0" borderId="0" xfId="2" applyFont="1" applyAlignment="1">
      <alignment horizontal="center" vertical="center"/>
    </xf>
    <xf numFmtId="9" fontId="23" fillId="18" borderId="0" xfId="2" applyFont="1" applyFill="1" applyAlignment="1">
      <alignment horizontal="center" vertical="center"/>
    </xf>
    <xf numFmtId="172" fontId="2" fillId="0" borderId="0" xfId="0" applyNumberFormat="1" applyFont="1" applyAlignment="1">
      <alignment horizontal="center" vertical="center"/>
    </xf>
    <xf numFmtId="172" fontId="2" fillId="0" borderId="2" xfId="0" applyNumberFormat="1" applyFont="1" applyBorder="1" applyAlignment="1">
      <alignment horizontal="center" vertical="center"/>
    </xf>
    <xf numFmtId="172" fontId="2" fillId="0" borderId="4" xfId="0" applyNumberFormat="1" applyFont="1" applyBorder="1" applyAlignment="1">
      <alignment horizontal="center" vertical="center"/>
    </xf>
    <xf numFmtId="172" fontId="2" fillId="0" borderId="5" xfId="0" applyNumberFormat="1" applyFont="1" applyBorder="1" applyAlignment="1">
      <alignment horizontal="center" vertical="center"/>
    </xf>
    <xf numFmtId="0" fontId="16" fillId="0" borderId="88" xfId="0" applyFont="1" applyBorder="1" applyAlignment="1">
      <alignment horizontal="center" vertical="center"/>
    </xf>
    <xf numFmtId="0" fontId="16" fillId="0" borderId="89" xfId="0" applyFont="1" applyBorder="1" applyAlignment="1">
      <alignment horizontal="center" vertical="center"/>
    </xf>
    <xf numFmtId="0" fontId="16" fillId="0" borderId="9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8" fillId="0" borderId="41" xfId="1" applyBorder="1" applyAlignment="1">
      <alignment horizontal="center"/>
    </xf>
    <xf numFmtId="0" fontId="8" fillId="0" borderId="39" xfId="1" applyBorder="1" applyAlignment="1">
      <alignment horizontal="center"/>
    </xf>
    <xf numFmtId="0" fontId="8" fillId="0" borderId="40" xfId="1" applyBorder="1" applyAlignment="1">
      <alignment horizontal="center"/>
    </xf>
    <xf numFmtId="0" fontId="8" fillId="0" borderId="45" xfId="1" applyBorder="1" applyAlignment="1">
      <alignment horizontal="center"/>
    </xf>
    <xf numFmtId="0" fontId="8" fillId="0" borderId="32" xfId="1" applyBorder="1" applyAlignment="1">
      <alignment horizontal="center"/>
    </xf>
    <xf numFmtId="0" fontId="8" fillId="0" borderId="38" xfId="1" applyBorder="1" applyAlignment="1">
      <alignment horizontal="center"/>
    </xf>
    <xf numFmtId="0" fontId="8" fillId="0" borderId="49" xfId="1" applyBorder="1" applyAlignment="1">
      <alignment horizontal="center"/>
    </xf>
    <xf numFmtId="0" fontId="8" fillId="0" borderId="50" xfId="1" applyBorder="1" applyAlignment="1">
      <alignment horizontal="center"/>
    </xf>
    <xf numFmtId="0" fontId="8" fillId="0" borderId="51" xfId="1" applyBorder="1" applyAlignment="1">
      <alignment horizontal="center"/>
    </xf>
    <xf numFmtId="0" fontId="3" fillId="6" borderId="55" xfId="0" applyFont="1" applyFill="1" applyBorder="1" applyAlignment="1">
      <alignment horizontal="center" vertical="center"/>
    </xf>
    <xf numFmtId="0" fontId="3" fillId="6" borderId="42" xfId="0" applyFont="1" applyFill="1" applyBorder="1" applyAlignment="1">
      <alignment horizontal="center" vertical="center"/>
    </xf>
    <xf numFmtId="0" fontId="3" fillId="6" borderId="43" xfId="0" applyFont="1" applyFill="1" applyBorder="1" applyAlignment="1">
      <alignment horizontal="center" vertical="center"/>
    </xf>
    <xf numFmtId="0" fontId="3" fillId="6" borderId="44" xfId="0" applyFont="1" applyFill="1" applyBorder="1" applyAlignment="1">
      <alignment horizontal="center" vertical="center"/>
    </xf>
    <xf numFmtId="10" fontId="2" fillId="0" borderId="42" xfId="0" applyNumberFormat="1" applyFont="1" applyBorder="1" applyAlignment="1">
      <alignment horizontal="center" vertical="center"/>
    </xf>
    <xf numFmtId="10" fontId="2" fillId="0" borderId="43" xfId="0" applyNumberFormat="1" applyFont="1" applyBorder="1" applyAlignment="1">
      <alignment horizontal="center" vertical="center"/>
    </xf>
    <xf numFmtId="10" fontId="2" fillId="0" borderId="44" xfId="0" applyNumberFormat="1" applyFon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31" xfId="0" applyFont="1" applyFill="1" applyBorder="1" applyAlignment="1">
      <alignment horizontal="center" vertical="center"/>
    </xf>
    <xf numFmtId="0" fontId="1" fillId="2" borderId="33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0" borderId="77" xfId="0" applyFont="1" applyBorder="1" applyAlignment="1">
      <alignment horizontal="center" vertical="center" wrapText="1"/>
    </xf>
    <xf numFmtId="0" fontId="1" fillId="0" borderId="52" xfId="0" applyFont="1" applyBorder="1" applyAlignment="1">
      <alignment horizontal="center" vertical="center" wrapText="1"/>
    </xf>
    <xf numFmtId="0" fontId="1" fillId="0" borderId="78" xfId="0" applyFont="1" applyBorder="1" applyAlignment="1">
      <alignment horizontal="center" vertical="center" wrapText="1"/>
    </xf>
    <xf numFmtId="3" fontId="1" fillId="2" borderId="11" xfId="0" applyNumberFormat="1" applyFont="1" applyFill="1" applyBorder="1" applyAlignment="1">
      <alignment horizontal="center" vertical="center"/>
    </xf>
    <xf numFmtId="3" fontId="1" fillId="2" borderId="12" xfId="0" applyNumberFormat="1" applyFont="1" applyFill="1" applyBorder="1" applyAlignment="1">
      <alignment horizontal="center" vertical="center"/>
    </xf>
    <xf numFmtId="3" fontId="1" fillId="2" borderId="13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3" fontId="1" fillId="2" borderId="31" xfId="0" applyNumberFormat="1" applyFont="1" applyFill="1" applyBorder="1" applyAlignment="1">
      <alignment horizontal="center" vertical="center"/>
    </xf>
    <xf numFmtId="3" fontId="1" fillId="2" borderId="33" xfId="0" applyNumberFormat="1" applyFont="1" applyFill="1" applyBorder="1" applyAlignment="1">
      <alignment horizontal="center" vertical="center"/>
    </xf>
    <xf numFmtId="3" fontId="1" fillId="2" borderId="34" xfId="0" applyNumberFormat="1" applyFont="1" applyFill="1" applyBorder="1" applyAlignment="1">
      <alignment horizontal="center" vertical="center"/>
    </xf>
    <xf numFmtId="168" fontId="1" fillId="0" borderId="0" xfId="0" applyNumberFormat="1" applyFont="1"/>
    <xf numFmtId="1" fontId="16" fillId="0" borderId="0" xfId="2" applyNumberFormat="1" applyFont="1" applyAlignment="1">
      <alignment horizontal="center" vertical="center" wrapText="1"/>
    </xf>
    <xf numFmtId="0" fontId="16" fillId="0" borderId="0" xfId="2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1" fontId="16" fillId="0" borderId="92" xfId="2" applyNumberFormat="1" applyFont="1" applyBorder="1" applyAlignment="1">
      <alignment horizontal="center" vertical="center" wrapText="1"/>
    </xf>
    <xf numFmtId="168" fontId="16" fillId="0" borderId="92" xfId="0" applyNumberFormat="1" applyFont="1" applyBorder="1" applyAlignment="1">
      <alignment horizontal="center" vertical="center" wrapText="1"/>
    </xf>
    <xf numFmtId="168" fontId="26" fillId="0" borderId="93" xfId="0" applyNumberFormat="1" applyFont="1" applyBorder="1" applyAlignment="1">
      <alignment horizontal="center" vertical="center" wrapText="1"/>
    </xf>
    <xf numFmtId="1" fontId="16" fillId="0" borderId="97" xfId="2" applyNumberFormat="1" applyFont="1" applyBorder="1" applyAlignment="1">
      <alignment horizontal="center" vertical="center" wrapText="1"/>
    </xf>
    <xf numFmtId="168" fontId="16" fillId="0" borderId="97" xfId="0" applyNumberFormat="1" applyFont="1" applyBorder="1" applyAlignment="1">
      <alignment horizontal="center" vertical="center" wrapText="1"/>
    </xf>
    <xf numFmtId="168" fontId="26" fillId="0" borderId="104" xfId="0" applyNumberFormat="1" applyFont="1" applyBorder="1" applyAlignment="1">
      <alignment horizontal="center" vertical="center" wrapText="1"/>
    </xf>
    <xf numFmtId="3" fontId="32" fillId="7" borderId="97" xfId="0" applyNumberFormat="1" applyFont="1" applyFill="1" applyBorder="1" applyAlignment="1">
      <alignment horizontal="center" vertical="center" wrapText="1"/>
    </xf>
    <xf numFmtId="3" fontId="32" fillId="7" borderId="97" xfId="2" applyNumberFormat="1" applyFont="1" applyFill="1" applyBorder="1" applyAlignment="1">
      <alignment horizontal="center" vertical="center" wrapText="1"/>
    </xf>
    <xf numFmtId="3" fontId="32" fillId="7" borderId="104" xfId="0" applyNumberFormat="1" applyFont="1" applyFill="1" applyBorder="1" applyAlignment="1">
      <alignment horizontal="center" vertical="center" wrapText="1"/>
    </xf>
    <xf numFmtId="1" fontId="34" fillId="0" borderId="97" xfId="2" applyNumberFormat="1" applyFont="1" applyBorder="1" applyAlignment="1">
      <alignment horizontal="center" vertical="center" wrapText="1"/>
    </xf>
    <xf numFmtId="168" fontId="34" fillId="0" borderId="97" xfId="0" applyNumberFormat="1" applyFont="1" applyBorder="1" applyAlignment="1">
      <alignment horizontal="center" vertical="center" wrapText="1"/>
    </xf>
    <xf numFmtId="168" fontId="33" fillId="0" borderId="104" xfId="0" applyNumberFormat="1" applyFont="1" applyBorder="1" applyAlignment="1">
      <alignment horizontal="center" vertical="center" wrapText="1"/>
    </xf>
    <xf numFmtId="1" fontId="33" fillId="0" borderId="104" xfId="0" applyNumberFormat="1" applyFont="1" applyBorder="1" applyAlignment="1">
      <alignment horizontal="center" vertical="center" wrapText="1"/>
    </xf>
    <xf numFmtId="3" fontId="32" fillId="7" borderId="83" xfId="2" applyNumberFormat="1" applyFont="1" applyFill="1" applyBorder="1" applyAlignment="1">
      <alignment horizontal="center" vertical="center" wrapText="1"/>
    </xf>
    <xf numFmtId="3" fontId="32" fillId="7" borderId="83" xfId="0" applyNumberFormat="1" applyFont="1" applyFill="1" applyBorder="1" applyAlignment="1">
      <alignment horizontal="center" vertical="center" wrapText="1"/>
    </xf>
    <xf numFmtId="3" fontId="32" fillId="7" borderId="84" xfId="0" applyNumberFormat="1" applyFont="1" applyFill="1" applyBorder="1" applyAlignment="1">
      <alignment horizontal="center" vertical="center" wrapText="1"/>
    </xf>
    <xf numFmtId="0" fontId="16" fillId="0" borderId="97" xfId="2" applyNumberFormat="1" applyFont="1" applyBorder="1" applyAlignment="1">
      <alignment horizontal="center" vertical="center" wrapText="1"/>
    </xf>
    <xf numFmtId="0" fontId="16" fillId="0" borderId="97" xfId="0" applyFont="1" applyBorder="1" applyAlignment="1">
      <alignment horizontal="center" vertical="center" wrapText="1"/>
    </xf>
    <xf numFmtId="0" fontId="16" fillId="0" borderId="104" xfId="0" applyFont="1" applyBorder="1" applyAlignment="1">
      <alignment horizontal="center" vertical="center" wrapText="1"/>
    </xf>
    <xf numFmtId="1" fontId="16" fillId="0" borderId="83" xfId="2" applyNumberFormat="1" applyFont="1" applyBorder="1" applyAlignment="1">
      <alignment horizontal="center" vertical="center" wrapText="1"/>
    </xf>
    <xf numFmtId="0" fontId="16" fillId="0" borderId="83" xfId="2" applyNumberFormat="1" applyFont="1" applyBorder="1" applyAlignment="1">
      <alignment horizontal="center" vertical="center" wrapText="1"/>
    </xf>
    <xf numFmtId="0" fontId="16" fillId="0" borderId="83" xfId="0" applyFont="1" applyBorder="1" applyAlignment="1">
      <alignment horizontal="center" vertical="center" wrapText="1"/>
    </xf>
    <xf numFmtId="0" fontId="16" fillId="0" borderId="84" xfId="0" applyFont="1" applyBorder="1" applyAlignment="1">
      <alignment horizontal="center" vertical="center" wrapText="1"/>
    </xf>
    <xf numFmtId="0" fontId="36" fillId="0" borderId="96" xfId="0" applyFont="1" applyFill="1" applyBorder="1" applyAlignment="1">
      <alignment horizontal="center" vertical="center" wrapText="1"/>
    </xf>
    <xf numFmtId="0" fontId="36" fillId="19" borderId="95" xfId="2" applyNumberFormat="1" applyFont="1" applyFill="1" applyBorder="1" applyAlignment="1">
      <alignment horizontal="center" vertical="center" wrapText="1"/>
    </xf>
    <xf numFmtId="0" fontId="36" fillId="19" borderId="95" xfId="0" applyFont="1" applyFill="1" applyBorder="1" applyAlignment="1">
      <alignment horizontal="center" vertical="center" wrapText="1"/>
    </xf>
    <xf numFmtId="0" fontId="36" fillId="19" borderId="96" xfId="0" applyFont="1" applyFill="1" applyBorder="1" applyAlignment="1">
      <alignment horizontal="center" vertical="center" wrapText="1"/>
    </xf>
    <xf numFmtId="1" fontId="16" fillId="0" borderId="113" xfId="2" applyNumberFormat="1" applyFont="1" applyBorder="1" applyAlignment="1">
      <alignment horizontal="center" vertical="center" wrapText="1"/>
    </xf>
    <xf numFmtId="1" fontId="16" fillId="0" borderId="114" xfId="2" applyNumberFormat="1" applyFont="1" applyBorder="1" applyAlignment="1">
      <alignment horizontal="center" vertical="center" wrapText="1"/>
    </xf>
    <xf numFmtId="3" fontId="32" fillId="7" borderId="114" xfId="2" applyNumberFormat="1" applyFont="1" applyFill="1" applyBorder="1" applyAlignment="1">
      <alignment horizontal="center" vertical="center" wrapText="1"/>
    </xf>
    <xf numFmtId="1" fontId="34" fillId="0" borderId="114" xfId="2" applyNumberFormat="1" applyFont="1" applyBorder="1" applyAlignment="1">
      <alignment horizontal="center" vertical="center" wrapText="1"/>
    </xf>
    <xf numFmtId="3" fontId="32" fillId="7" borderId="115" xfId="2" applyNumberFormat="1" applyFont="1" applyFill="1" applyBorder="1" applyAlignment="1">
      <alignment horizontal="center" vertical="center" wrapText="1"/>
    </xf>
    <xf numFmtId="1" fontId="16" fillId="0" borderId="118" xfId="2" applyNumberFormat="1" applyFont="1" applyBorder="1" applyAlignment="1">
      <alignment horizontal="center" vertical="center" wrapText="1"/>
    </xf>
    <xf numFmtId="1" fontId="16" fillId="0" borderId="119" xfId="2" applyNumberFormat="1" applyFont="1" applyBorder="1" applyAlignment="1">
      <alignment horizontal="center" vertical="center" wrapText="1"/>
    </xf>
    <xf numFmtId="1" fontId="16" fillId="0" borderId="120" xfId="2" applyNumberFormat="1" applyFont="1" applyBorder="1" applyAlignment="1">
      <alignment horizontal="center" vertical="center" wrapText="1"/>
    </xf>
    <xf numFmtId="1" fontId="16" fillId="0" borderId="121" xfId="2" applyNumberFormat="1" applyFont="1" applyBorder="1" applyAlignment="1">
      <alignment horizontal="center" vertical="center" wrapText="1"/>
    </xf>
    <xf numFmtId="3" fontId="32" fillId="7" borderId="120" xfId="0" applyNumberFormat="1" applyFont="1" applyFill="1" applyBorder="1" applyAlignment="1">
      <alignment horizontal="center" vertical="center" wrapText="1"/>
    </xf>
    <xf numFmtId="3" fontId="32" fillId="7" borderId="121" xfId="0" applyNumberFormat="1" applyFont="1" applyFill="1" applyBorder="1" applyAlignment="1">
      <alignment horizontal="center" vertical="center" wrapText="1"/>
    </xf>
    <xf numFmtId="1" fontId="34" fillId="0" borderId="120" xfId="2" applyNumberFormat="1" applyFont="1" applyBorder="1" applyAlignment="1">
      <alignment horizontal="center" vertical="center" wrapText="1"/>
    </xf>
    <xf numFmtId="1" fontId="34" fillId="0" borderId="121" xfId="2" applyNumberFormat="1" applyFont="1" applyBorder="1" applyAlignment="1">
      <alignment horizontal="center" vertical="center" wrapText="1"/>
    </xf>
    <xf numFmtId="3" fontId="32" fillId="7" borderId="120" xfId="2" applyNumberFormat="1" applyFont="1" applyFill="1" applyBorder="1" applyAlignment="1">
      <alignment horizontal="center" vertical="center" wrapText="1"/>
    </xf>
    <xf numFmtId="3" fontId="32" fillId="7" borderId="121" xfId="2" applyNumberFormat="1" applyFont="1" applyFill="1" applyBorder="1" applyAlignment="1">
      <alignment horizontal="center" vertical="center" wrapText="1"/>
    </xf>
    <xf numFmtId="3" fontId="32" fillId="7" borderId="122" xfId="2" applyNumberFormat="1" applyFont="1" applyFill="1" applyBorder="1" applyAlignment="1">
      <alignment horizontal="center" vertical="center" wrapText="1"/>
    </xf>
    <xf numFmtId="3" fontId="32" fillId="7" borderId="123" xfId="2" applyNumberFormat="1" applyFont="1" applyFill="1" applyBorder="1" applyAlignment="1">
      <alignment horizontal="center" vertical="center" wrapText="1"/>
    </xf>
    <xf numFmtId="1" fontId="36" fillId="15" borderId="95" xfId="2" applyNumberFormat="1" applyFont="1" applyFill="1" applyBorder="1" applyAlignment="1">
      <alignment horizontal="center" vertical="center" wrapText="1"/>
    </xf>
    <xf numFmtId="1" fontId="36" fillId="15" borderId="117" xfId="2" applyNumberFormat="1" applyFont="1" applyFill="1" applyBorder="1" applyAlignment="1">
      <alignment horizontal="center" vertical="center" wrapText="1"/>
    </xf>
    <xf numFmtId="1" fontId="36" fillId="3" borderId="108" xfId="2" applyNumberFormat="1" applyFont="1" applyFill="1" applyBorder="1" applyAlignment="1">
      <alignment horizontal="center" vertical="center" wrapText="1"/>
    </xf>
    <xf numFmtId="1" fontId="36" fillId="3" borderId="116" xfId="2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9" fontId="26" fillId="0" borderId="0" xfId="2" applyFont="1" applyBorder="1" applyAlignment="1">
      <alignment horizontal="center" vertical="center" wrapText="1"/>
    </xf>
    <xf numFmtId="9" fontId="16" fillId="0" borderId="0" xfId="2" applyFont="1" applyAlignment="1">
      <alignment horizontal="center" vertical="center" wrapText="1"/>
    </xf>
    <xf numFmtId="9" fontId="28" fillId="18" borderId="94" xfId="2" applyFont="1" applyFill="1" applyBorder="1" applyAlignment="1">
      <alignment horizontal="center" vertical="center" wrapText="1"/>
    </xf>
    <xf numFmtId="3" fontId="26" fillId="0" borderId="91" xfId="2" applyNumberFormat="1" applyFont="1" applyBorder="1" applyAlignment="1">
      <alignment horizontal="center" vertical="center" wrapText="1"/>
    </xf>
    <xf numFmtId="9" fontId="26" fillId="0" borderId="91" xfId="2" applyFont="1" applyBorder="1" applyAlignment="1">
      <alignment horizontal="center" vertical="center" wrapText="1"/>
    </xf>
    <xf numFmtId="9" fontId="16" fillId="0" borderId="92" xfId="2" applyFont="1" applyBorder="1" applyAlignment="1">
      <alignment horizontal="center" vertical="center" wrapText="1"/>
    </xf>
    <xf numFmtId="9" fontId="16" fillId="0" borderId="110" xfId="2" applyFont="1" applyBorder="1" applyAlignment="1">
      <alignment horizontal="center" vertical="center" wrapText="1"/>
    </xf>
    <xf numFmtId="3" fontId="26" fillId="0" borderId="103" xfId="2" applyNumberFormat="1" applyFont="1" applyBorder="1" applyAlignment="1">
      <alignment horizontal="center" vertical="center" wrapText="1"/>
    </xf>
    <xf numFmtId="9" fontId="26" fillId="0" borderId="103" xfId="2" applyFont="1" applyBorder="1" applyAlignment="1">
      <alignment horizontal="center" vertical="center" wrapText="1"/>
    </xf>
    <xf numFmtId="9" fontId="16" fillId="0" borderId="97" xfId="2" applyFont="1" applyBorder="1" applyAlignment="1">
      <alignment horizontal="center" vertical="center" wrapText="1"/>
    </xf>
    <xf numFmtId="9" fontId="16" fillId="0" borderId="111" xfId="2" applyFont="1" applyBorder="1" applyAlignment="1">
      <alignment horizontal="center" vertical="center" wrapText="1"/>
    </xf>
    <xf numFmtId="9" fontId="32" fillId="7" borderId="97" xfId="2" applyFont="1" applyFill="1" applyBorder="1" applyAlignment="1">
      <alignment horizontal="center" vertical="center" wrapText="1"/>
    </xf>
    <xf numFmtId="9" fontId="32" fillId="7" borderId="111" xfId="2" applyFont="1" applyFill="1" applyBorder="1" applyAlignment="1">
      <alignment horizontal="center" vertical="center" wrapText="1"/>
    </xf>
    <xf numFmtId="3" fontId="33" fillId="0" borderId="91" xfId="2" applyNumberFormat="1" applyFont="1" applyBorder="1" applyAlignment="1">
      <alignment horizontal="center" vertical="center" wrapText="1"/>
    </xf>
    <xf numFmtId="9" fontId="33" fillId="0" borderId="103" xfId="2" applyFont="1" applyBorder="1" applyAlignment="1">
      <alignment horizontal="center" vertical="center" wrapText="1"/>
    </xf>
    <xf numFmtId="9" fontId="33" fillId="0" borderId="91" xfId="2" applyFont="1" applyBorder="1" applyAlignment="1">
      <alignment horizontal="center" vertical="center" wrapText="1"/>
    </xf>
    <xf numFmtId="9" fontId="34" fillId="0" borderId="97" xfId="2" applyFont="1" applyBorder="1" applyAlignment="1">
      <alignment horizontal="center" vertical="center" wrapText="1"/>
    </xf>
    <xf numFmtId="9" fontId="34" fillId="0" borderId="92" xfId="2" applyFont="1" applyBorder="1" applyAlignment="1">
      <alignment horizontal="center" vertical="center" wrapText="1"/>
    </xf>
    <xf numFmtId="9" fontId="34" fillId="0" borderId="111" xfId="2" applyFont="1" applyBorder="1" applyAlignment="1">
      <alignment horizontal="center" vertical="center" wrapText="1"/>
    </xf>
    <xf numFmtId="3" fontId="33" fillId="0" borderId="103" xfId="2" applyNumberFormat="1" applyFont="1" applyBorder="1" applyAlignment="1">
      <alignment horizontal="center" vertical="center" wrapText="1"/>
    </xf>
    <xf numFmtId="9" fontId="32" fillId="7" borderId="83" xfId="2" applyFont="1" applyFill="1" applyBorder="1" applyAlignment="1">
      <alignment horizontal="center" vertical="center" wrapText="1"/>
    </xf>
    <xf numFmtId="9" fontId="32" fillId="7" borderId="112" xfId="2" applyFont="1" applyFill="1" applyBorder="1" applyAlignment="1">
      <alignment horizontal="center" vertical="center" wrapText="1"/>
    </xf>
    <xf numFmtId="3" fontId="26" fillId="0" borderId="82" xfId="2" applyNumberFormat="1" applyFont="1" applyBorder="1" applyAlignment="1">
      <alignment horizontal="center" vertical="center" wrapText="1"/>
    </xf>
    <xf numFmtId="9" fontId="16" fillId="0" borderId="82" xfId="2" applyFont="1" applyBorder="1" applyAlignment="1">
      <alignment horizontal="center" vertical="center" wrapText="1"/>
    </xf>
    <xf numFmtId="9" fontId="16" fillId="0" borderId="83" xfId="2" applyFont="1" applyBorder="1" applyAlignment="1">
      <alignment horizontal="center" vertical="center" wrapText="1"/>
    </xf>
    <xf numFmtId="168" fontId="20" fillId="0" borderId="0" xfId="0" applyNumberFormat="1" applyFont="1" applyAlignment="1">
      <alignment wrapText="1"/>
    </xf>
    <xf numFmtId="168" fontId="0" fillId="0" borderId="0" xfId="0" applyNumberFormat="1" applyAlignment="1">
      <alignment wrapText="1"/>
    </xf>
    <xf numFmtId="9" fontId="35" fillId="18" borderId="94" xfId="2" applyFont="1" applyFill="1" applyBorder="1" applyAlignment="1">
      <alignment horizontal="center" vertical="center" wrapText="1"/>
    </xf>
    <xf numFmtId="9" fontId="35" fillId="18" borderId="95" xfId="2" applyFont="1" applyFill="1" applyBorder="1" applyAlignment="1">
      <alignment horizontal="center" vertical="center" wrapText="1"/>
    </xf>
    <xf numFmtId="9" fontId="35" fillId="18" borderId="109" xfId="2" applyFont="1" applyFill="1" applyBorder="1" applyAlignment="1">
      <alignment horizontal="center" vertical="center" wrapText="1"/>
    </xf>
    <xf numFmtId="9" fontId="35" fillId="15" borderId="108" xfId="2" applyFont="1" applyFill="1" applyBorder="1" applyAlignment="1">
      <alignment horizontal="center" vertical="center" wrapText="1"/>
    </xf>
    <xf numFmtId="9" fontId="35" fillId="3" borderId="94" xfId="2" applyFont="1" applyFill="1" applyBorder="1" applyAlignment="1">
      <alignment horizontal="center" vertical="center" wrapText="1"/>
    </xf>
    <xf numFmtId="3" fontId="37" fillId="7" borderId="103" xfId="2" applyNumberFormat="1" applyFont="1" applyFill="1" applyBorder="1" applyAlignment="1">
      <alignment horizontal="center" vertical="center" wrapText="1"/>
    </xf>
    <xf numFmtId="3" fontId="37" fillId="7" borderId="82" xfId="2" applyNumberFormat="1" applyFont="1" applyFill="1" applyBorder="1" applyAlignment="1">
      <alignment horizontal="center" vertical="center" wrapText="1"/>
    </xf>
    <xf numFmtId="2" fontId="22" fillId="0" borderId="12" xfId="2" applyNumberFormat="1" applyFont="1" applyBorder="1" applyAlignment="1">
      <alignment horizontal="center" vertical="center"/>
    </xf>
    <xf numFmtId="2" fontId="22" fillId="0" borderId="13" xfId="2" applyNumberFormat="1" applyFont="1" applyBorder="1" applyAlignment="1">
      <alignment horizontal="center" vertical="center"/>
    </xf>
    <xf numFmtId="2" fontId="23" fillId="0" borderId="0" xfId="2" applyNumberFormat="1" applyFont="1" applyBorder="1" applyAlignment="1">
      <alignment horizontal="center" vertical="center"/>
    </xf>
    <xf numFmtId="2" fontId="23" fillId="7" borderId="0" xfId="2" applyNumberFormat="1" applyFont="1" applyFill="1" applyBorder="1" applyAlignment="1">
      <alignment horizontal="center" vertical="center"/>
    </xf>
    <xf numFmtId="2" fontId="23" fillId="0" borderId="0" xfId="2" applyNumberFormat="1" applyFont="1" applyFill="1" applyBorder="1" applyAlignment="1">
      <alignment horizontal="center" vertical="center"/>
    </xf>
    <xf numFmtId="2" fontId="23" fillId="0" borderId="2" xfId="2" applyNumberFormat="1" applyFont="1" applyFill="1" applyBorder="1" applyAlignment="1">
      <alignment horizontal="center" vertical="center"/>
    </xf>
    <xf numFmtId="2" fontId="23" fillId="0" borderId="2" xfId="2" applyNumberFormat="1" applyFont="1" applyBorder="1" applyAlignment="1">
      <alignment horizontal="center" vertical="center"/>
    </xf>
    <xf numFmtId="3" fontId="2" fillId="5" borderId="0" xfId="0" applyNumberFormat="1" applyFont="1" applyFill="1" applyBorder="1" applyAlignment="1">
      <alignment horizontal="center" vertical="center"/>
    </xf>
    <xf numFmtId="3" fontId="2" fillId="5" borderId="0" xfId="0" applyNumberFormat="1" applyFont="1" applyFill="1" applyBorder="1" applyAlignment="1">
      <alignment horizontal="center" vertical="center" readingOrder="2"/>
    </xf>
    <xf numFmtId="3" fontId="2" fillId="15" borderId="0" xfId="0" applyNumberFormat="1" applyFont="1" applyFill="1" applyBorder="1" applyAlignment="1">
      <alignment horizontal="center" vertical="center"/>
    </xf>
    <xf numFmtId="3" fontId="2" fillId="8" borderId="0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38" fontId="2" fillId="0" borderId="0" xfId="0" applyNumberFormat="1" applyFont="1" applyBorder="1" applyAlignment="1">
      <alignment horizontal="center" vertical="center"/>
    </xf>
    <xf numFmtId="38" fontId="2" fillId="7" borderId="0" xfId="0" applyNumberFormat="1" applyFont="1" applyFill="1" applyBorder="1" applyAlignment="1">
      <alignment horizontal="center" vertical="center"/>
    </xf>
    <xf numFmtId="164" fontId="1" fillId="0" borderId="0" xfId="0" applyNumberFormat="1" applyFont="1" applyBorder="1" applyAlignment="1">
      <alignment horizontal="center" vertical="center"/>
    </xf>
    <xf numFmtId="172" fontId="2" fillId="0" borderId="0" xfId="0" applyNumberFormat="1" applyFont="1" applyBorder="1" applyAlignment="1">
      <alignment horizontal="center" vertical="center"/>
    </xf>
    <xf numFmtId="40" fontId="2" fillId="0" borderId="0" xfId="0" applyNumberFormat="1" applyFont="1" applyBorder="1" applyAlignment="1">
      <alignment horizontal="center" vertical="center"/>
    </xf>
    <xf numFmtId="40" fontId="2" fillId="7" borderId="0" xfId="0" applyNumberFormat="1" applyFont="1" applyFill="1" applyBorder="1" applyAlignment="1">
      <alignment horizontal="center" vertical="center"/>
    </xf>
    <xf numFmtId="40" fontId="1" fillId="0" borderId="0" xfId="0" applyNumberFormat="1" applyFont="1" applyBorder="1" applyAlignment="1">
      <alignment horizontal="center" vertical="center"/>
    </xf>
    <xf numFmtId="3" fontId="39" fillId="0" borderId="12" xfId="0" applyNumberFormat="1" applyFont="1" applyBorder="1" applyAlignment="1">
      <alignment horizontal="center" vertical="center"/>
    </xf>
    <xf numFmtId="3" fontId="39" fillId="0" borderId="13" xfId="0" applyNumberFormat="1" applyFont="1" applyBorder="1" applyAlignment="1">
      <alignment horizontal="center" vertical="center"/>
    </xf>
    <xf numFmtId="3" fontId="39" fillId="0" borderId="52" xfId="0" applyNumberFormat="1" applyFont="1" applyBorder="1" applyAlignment="1">
      <alignment horizontal="center" vertical="center"/>
    </xf>
    <xf numFmtId="3" fontId="39" fillId="0" borderId="78" xfId="0" applyNumberFormat="1" applyFont="1" applyBorder="1" applyAlignment="1">
      <alignment horizontal="center" vertical="center"/>
    </xf>
    <xf numFmtId="38" fontId="39" fillId="0" borderId="0" xfId="0" applyNumberFormat="1" applyFont="1" applyBorder="1" applyAlignment="1">
      <alignment horizontal="center" vertical="center"/>
    </xf>
    <xf numFmtId="38" fontId="39" fillId="0" borderId="2" xfId="0" applyNumberFormat="1" applyFont="1" applyBorder="1" applyAlignment="1">
      <alignment horizontal="center" vertical="center"/>
    </xf>
    <xf numFmtId="38" fontId="39" fillId="0" borderId="4" xfId="0" applyNumberFormat="1" applyFont="1" applyBorder="1" applyAlignment="1">
      <alignment horizontal="center" vertical="center"/>
    </xf>
    <xf numFmtId="38" fontId="39" fillId="0" borderId="5" xfId="0" applyNumberFormat="1" applyFont="1" applyBorder="1" applyAlignment="1">
      <alignment horizontal="center" vertical="center"/>
    </xf>
    <xf numFmtId="38" fontId="39" fillId="0" borderId="31" xfId="0" applyNumberFormat="1" applyFont="1" applyBorder="1" applyAlignment="1">
      <alignment horizontal="center" vertical="center"/>
    </xf>
    <xf numFmtId="38" fontId="39" fillId="0" borderId="33" xfId="0" applyNumberFormat="1" applyFont="1" applyBorder="1" applyAlignment="1">
      <alignment horizontal="center" vertical="center"/>
    </xf>
    <xf numFmtId="38" fontId="39" fillId="0" borderId="34" xfId="0" applyNumberFormat="1" applyFont="1" applyBorder="1" applyAlignment="1">
      <alignment horizontal="center" vertical="center"/>
    </xf>
    <xf numFmtId="38" fontId="39" fillId="0" borderId="1" xfId="0" applyNumberFormat="1" applyFont="1" applyBorder="1" applyAlignment="1">
      <alignment horizontal="center" vertical="center"/>
    </xf>
    <xf numFmtId="38" fontId="39" fillId="0" borderId="3" xfId="0" applyNumberFormat="1" applyFont="1" applyBorder="1" applyAlignment="1">
      <alignment horizontal="center" vertical="center"/>
    </xf>
    <xf numFmtId="38" fontId="27" fillId="0" borderId="0" xfId="0" applyNumberFormat="1" applyFont="1" applyBorder="1" applyAlignment="1">
      <alignment horizontal="center" vertical="center"/>
    </xf>
    <xf numFmtId="3" fontId="1" fillId="4" borderId="52" xfId="0" applyNumberFormat="1" applyFont="1" applyFill="1" applyBorder="1" applyAlignment="1">
      <alignment horizontal="center" vertical="center" wrapText="1"/>
    </xf>
    <xf numFmtId="3" fontId="1" fillId="4" borderId="78" xfId="0" applyNumberFormat="1" applyFont="1" applyFill="1" applyBorder="1" applyAlignment="1">
      <alignment horizontal="center" vertical="center" wrapText="1"/>
    </xf>
    <xf numFmtId="3" fontId="1" fillId="4" borderId="12" xfId="0" applyNumberFormat="1" applyFont="1" applyFill="1" applyBorder="1" applyAlignment="1">
      <alignment horizontal="center" vertical="center"/>
    </xf>
    <xf numFmtId="3" fontId="1" fillId="4" borderId="13" xfId="0" applyNumberFormat="1" applyFont="1" applyFill="1" applyBorder="1" applyAlignment="1">
      <alignment horizontal="center" vertical="center"/>
    </xf>
    <xf numFmtId="3" fontId="0" fillId="20" borderId="31" xfId="0" applyNumberFormat="1" applyFill="1" applyBorder="1" applyAlignment="1">
      <alignment horizontal="center" vertical="center"/>
    </xf>
    <xf numFmtId="3" fontId="1" fillId="20" borderId="34" xfId="0" applyNumberFormat="1" applyFont="1" applyFill="1" applyBorder="1" applyAlignment="1">
      <alignment vertical="center"/>
    </xf>
    <xf numFmtId="3" fontId="1" fillId="20" borderId="3" xfId="0" applyNumberFormat="1" applyFont="1" applyFill="1" applyBorder="1" applyAlignment="1">
      <alignment vertical="center" wrapText="1"/>
    </xf>
    <xf numFmtId="3" fontId="40" fillId="20" borderId="5" xfId="0" applyNumberFormat="1" applyFont="1" applyFill="1" applyBorder="1" applyAlignment="1">
      <alignment horizontal="center" vertical="center"/>
    </xf>
  </cellXfs>
  <cellStyles count="5">
    <cellStyle name="Comma" xfId="3" builtinId="3"/>
    <cellStyle name="Currency" xfId="4" builtinId="4"/>
    <cellStyle name="Hyperlink" xfId="1" builtinId="8"/>
    <cellStyle name="Normal" xfId="0" builtinId="0"/>
    <cellStyle name="Percent" xfId="2" builtinId="5"/>
  </cellStyles>
  <dxfs count="158"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rgb="FFECECEC"/>
        </patternFill>
      </fill>
      <alignment horizontal="right" vertical="center" textRotation="0" wrapText="0" indent="0" justifyLastLine="0" shrinkToFit="0" readingOrder="0"/>
    </dxf>
    <dxf>
      <fill>
        <patternFill patternType="solid">
          <fgColor indexed="64"/>
          <bgColor rgb="FFF5F5F5"/>
        </patternFill>
      </fill>
      <alignment horizontal="right" vertical="center" textRotation="0" wrapText="0" indent="0" justifyLastLine="0" shrinkToFit="0" readingOrder="0"/>
    </dxf>
    <dxf>
      <fill>
        <patternFill patternType="solid">
          <fgColor indexed="64"/>
          <bgColor rgb="FFECECEC"/>
        </patternFill>
      </fill>
      <alignment horizontal="right" vertical="center" textRotation="0" wrapText="0" indent="0" justifyLastLine="0" shrinkToFit="0" readingOrder="0"/>
    </dxf>
    <dxf>
      <fill>
        <patternFill patternType="solid">
          <fgColor indexed="64"/>
          <bgColor rgb="FFF5F5F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 Bold"/>
        <scheme val="none"/>
      </font>
      <fill>
        <patternFill patternType="solid">
          <fgColor indexed="64"/>
          <bgColor rgb="FFECECEC"/>
        </patternFill>
      </fill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 Bold"/>
        <scheme val="none"/>
      </font>
      <fill>
        <patternFill patternType="solid">
          <fgColor indexed="64"/>
          <bgColor rgb="FFECECEC"/>
        </patternFill>
      </fill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 Bold"/>
        <scheme val="none"/>
      </font>
      <fill>
        <patternFill patternType="solid">
          <fgColor indexed="64"/>
          <bgColor rgb="FFECECEC"/>
        </patternFill>
      </fill>
      <alignment horizontal="right" vertical="top" textRotation="0" wrapText="1" indent="0" justifyLastLine="0" shrinkToFit="0" readingOrder="0"/>
      <border diagonalUp="0" diagonalDown="0">
        <left/>
        <right/>
        <top/>
        <bottom style="medium">
          <color rgb="FF333333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numFmt numFmtId="19" formatCode="m/d/yyyy"/>
      <fill>
        <patternFill patternType="solid">
          <fgColor theme="4" tint="0.79998168889431442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solid">
          <fgColor indexed="64"/>
          <bgColor theme="8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solid">
          <fgColor indexed="64"/>
          <bgColor theme="8" tint="0.79998168889431442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7" formatCode="m/d/yyyy\ h:mm"/>
    </dxf>
    <dxf>
      <numFmt numFmtId="0" formatCode="General"/>
    </dxf>
    <dxf>
      <numFmt numFmtId="27" formatCode="m/d/yyyy\ h:mm"/>
    </dxf>
    <dxf>
      <numFmt numFmtId="19" formatCode="m/d/yyyy"/>
    </dxf>
    <dxf>
      <numFmt numFmtId="19" formatCode="m/d/yyyy"/>
    </dxf>
    <dxf>
      <numFmt numFmtId="19" formatCode="m/d/yyyy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19" formatCode="m/d/yyyy"/>
    </dxf>
    <dxf>
      <numFmt numFmtId="0" formatCode="General"/>
    </dxf>
    <dxf>
      <numFmt numFmtId="19" formatCode="m/d/yyyy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8" formatCode="0.0"/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font>
        <name val="Ardakanian Mitra"/>
        <charset val="178"/>
        <scheme val="none"/>
      </font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8" formatCode="0.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colors>
    <mruColors>
      <color rgb="FFFFEF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DB0-4516-B794-2F8C5981A5E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DB0-4516-B794-2F8C5981A5E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DB0-4516-B794-2F8C5981A5E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DB0-4516-B794-2F8C5981A5E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DB0-4516-B794-2F8C5981A5E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DB0-4516-B794-2F8C5981A5E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DB0-4516-B794-2F8C5981A5E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DB0-4516-B794-2F8C5981A5E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DB0-4516-B794-2F8C5981A5E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3DB0-4516-B794-2F8C5981A5E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3DB0-4516-B794-2F8C5981A5E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3DB0-4516-B794-2F8C5981A5E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3DB0-4516-B794-2F8C5981A5E7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B Nazanin" panose="00000400000000000000" pitchFamily="2" charset="-78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معرفی!$AO$2:$AO$17</c:f>
              <c:strCache>
                <c:ptCount val="16"/>
                <c:pt idx="0">
                  <c:v>آلومينيوم‌ايران‌ (فايرا)</c:v>
                </c:pt>
                <c:pt idx="1">
                  <c:v>سهامدار/دارنده</c:v>
                </c:pt>
                <c:pt idx="2">
                  <c:v>شركت روان گدازپرديس</c:v>
                </c:pt>
                <c:pt idx="3">
                  <c:v>شركت مدبرتجارت آريا</c:v>
                </c:pt>
                <c:pt idx="4">
                  <c:v>شركت پرتوكالاپرديس</c:v>
                </c:pt>
                <c:pt idx="5">
                  <c:v>شخص حقيقي</c:v>
                </c:pt>
                <c:pt idx="6">
                  <c:v>شركت صنايع آلوم رول نوين</c:v>
                </c:pt>
                <c:pt idx="7">
                  <c:v>شخص حقيقي</c:v>
                </c:pt>
                <c:pt idx="8">
                  <c:v>شركت بازارتهاتراركان</c:v>
                </c:pt>
                <c:pt idx="9">
                  <c:v>شركت سرمايه گذاري ملي ايران</c:v>
                </c:pt>
                <c:pt idx="10">
                  <c:v>شركت س اتهران </c:v>
                </c:pt>
                <c:pt idx="11">
                  <c:v>شركت س اخراسان رضوي </c:v>
                </c:pt>
                <c:pt idx="12">
                  <c:v>شركت س افارس </c:v>
                </c:pt>
                <c:pt idx="13">
                  <c:v>شركت س اخوزستان </c:v>
                </c:pt>
                <c:pt idx="14">
                  <c:v>شركت س ااصفهان </c:v>
                </c:pt>
                <c:pt idx="15">
                  <c:v>سایر</c:v>
                </c:pt>
              </c:strCache>
            </c:strRef>
          </c:cat>
          <c:val>
            <c:numRef>
              <c:f>معرفی!$AP$2:$AP$17</c:f>
              <c:numCache>
                <c:formatCode>General</c:formatCode>
                <c:ptCount val="16"/>
                <c:pt idx="1">
                  <c:v>0</c:v>
                </c:pt>
                <c:pt idx="2">
                  <c:v>11.26</c:v>
                </c:pt>
                <c:pt idx="3">
                  <c:v>10.56</c:v>
                </c:pt>
                <c:pt idx="4">
                  <c:v>9.4600000000000009</c:v>
                </c:pt>
                <c:pt idx="5">
                  <c:v>4.29</c:v>
                </c:pt>
                <c:pt idx="6">
                  <c:v>3.48</c:v>
                </c:pt>
                <c:pt idx="7">
                  <c:v>2.41</c:v>
                </c:pt>
                <c:pt idx="8">
                  <c:v>2.2599999999999998</c:v>
                </c:pt>
                <c:pt idx="9">
                  <c:v>2.2000000000000002</c:v>
                </c:pt>
                <c:pt idx="10">
                  <c:v>1.72</c:v>
                </c:pt>
                <c:pt idx="11">
                  <c:v>1.66</c:v>
                </c:pt>
                <c:pt idx="12">
                  <c:v>1.25</c:v>
                </c:pt>
                <c:pt idx="13">
                  <c:v>1.22</c:v>
                </c:pt>
                <c:pt idx="14">
                  <c:v>1.0900000000000001</c:v>
                </c:pt>
                <c:pt idx="15">
                  <c:v>47.140000000000008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5-4338-953E-A427A7FE1C14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معرفی!$AO$2:$AO$17</c:f>
              <c:strCache>
                <c:ptCount val="16"/>
                <c:pt idx="0">
                  <c:v>آلومينيوم‌ايران‌ (فايرا)</c:v>
                </c:pt>
                <c:pt idx="1">
                  <c:v>سهامدار/دارنده</c:v>
                </c:pt>
                <c:pt idx="2">
                  <c:v>شركت روان گدازپرديس</c:v>
                </c:pt>
                <c:pt idx="3">
                  <c:v>شركت مدبرتجارت آريا</c:v>
                </c:pt>
                <c:pt idx="4">
                  <c:v>شركت پرتوكالاپرديس</c:v>
                </c:pt>
                <c:pt idx="5">
                  <c:v>شخص حقيقي</c:v>
                </c:pt>
                <c:pt idx="6">
                  <c:v>شركت صنايع آلوم رول نوين</c:v>
                </c:pt>
                <c:pt idx="7">
                  <c:v>شخص حقيقي</c:v>
                </c:pt>
                <c:pt idx="8">
                  <c:v>شركت بازارتهاتراركان</c:v>
                </c:pt>
                <c:pt idx="9">
                  <c:v>شركت سرمايه گذاري ملي ايران</c:v>
                </c:pt>
                <c:pt idx="10">
                  <c:v>شركت س اتهران </c:v>
                </c:pt>
                <c:pt idx="11">
                  <c:v>شركت س اخراسان رضوي </c:v>
                </c:pt>
                <c:pt idx="12">
                  <c:v>شركت س افارس </c:v>
                </c:pt>
                <c:pt idx="13">
                  <c:v>شركت س اخوزستان </c:v>
                </c:pt>
                <c:pt idx="14">
                  <c:v>شركت س ااصفهان </c:v>
                </c:pt>
                <c:pt idx="15">
                  <c:v>سایر</c:v>
                </c:pt>
              </c:strCache>
            </c:strRef>
          </c:cat>
          <c:val>
            <c:numRef>
              <c:f>معرفی!$AQ$2:$AQ$17</c:f>
              <c:numCache>
                <c:formatCode>General</c:formatCode>
                <c:ptCount val="16"/>
              </c:numCache>
            </c:numRef>
          </c:val>
          <c:extLst>
            <c:ext xmlns:c16="http://schemas.microsoft.com/office/drawing/2014/chart" uri="{C3380CC4-5D6E-409C-BE32-E72D297353CC}">
              <c16:uniqueId val="{0000001A-769E-427C-9C16-B02E04D1F1C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a-IR" sz="1400" b="0" i="0" u="none" strike="noStrike" baseline="0">
                <a:effectLst/>
                <a:cs typeface="B Nazanin" panose="00000400000000000000" pitchFamily="2" charset="-78"/>
              </a:rPr>
              <a:t>ساختار بهای تمام شده</a:t>
            </a:r>
            <a:r>
              <a:rPr lang="fa-IR" sz="1400" b="0" i="0" u="none" strike="noStrike" baseline="0">
                <a:cs typeface="B Nazanin" panose="00000400000000000000" pitchFamily="2" charset="-78"/>
              </a:rPr>
              <a:t>  1397</a:t>
            </a:r>
            <a:endParaRPr lang="en-US" baseline="0">
              <a:cs typeface="B Nazanin" panose="00000400000000000000" pitchFamily="2" charset="-7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967388451443568"/>
          <c:y val="0.16245370370370371"/>
          <c:w val="0.40287467191601051"/>
          <c:h val="0.67145778652668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4D1-411C-AC0D-5C263E43DA3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EA-4623-8A18-10C76A83112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1EA-4623-8A18-10C76A83112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1EA-4623-8A18-10C76A83112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1EA-4623-8A18-10C76A83112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CD2-46C7-9270-27C6F6E453E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'صورت سود و زیان'!$B$164:$B$169</c:f>
              <c:strCache>
                <c:ptCount val="6"/>
                <c:pt idx="0">
                  <c:v>محصولات</c:v>
                </c:pt>
                <c:pt idx="1">
                  <c:v>مواد</c:v>
                </c:pt>
                <c:pt idx="2">
                  <c:v>انرژی</c:v>
                </c:pt>
                <c:pt idx="3">
                  <c:v>هزینه های دلاری</c:v>
                </c:pt>
                <c:pt idx="4">
                  <c:v>دستمزد</c:v>
                </c:pt>
                <c:pt idx="5">
                  <c:v>استهلاک</c:v>
                </c:pt>
              </c:strCache>
            </c:strRef>
          </c:cat>
          <c:val>
            <c:numRef>
              <c:f>'صورت سود و زیان'!$D$164:$D$169</c:f>
              <c:numCache>
                <c:formatCode>#,##0_);[Red]\(#,##0\)</c:formatCode>
                <c:ptCount val="6"/>
                <c:pt idx="0">
                  <c:v>1397</c:v>
                </c:pt>
                <c:pt idx="1">
                  <c:v>17034549</c:v>
                </c:pt>
                <c:pt idx="2">
                  <c:v>1857597</c:v>
                </c:pt>
                <c:pt idx="3">
                  <c:v>1240731</c:v>
                </c:pt>
                <c:pt idx="4">
                  <c:v>2929625</c:v>
                </c:pt>
                <c:pt idx="5">
                  <c:v>451232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D1-411C-AC0D-5C263E43DA3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6.1456416944179235E-2"/>
          <c:y val="0.73780296427252057"/>
          <c:w val="0.88764983182905444"/>
          <c:h val="0.222990348569058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a-IR" sz="1400" b="0" i="0" u="none" strike="noStrike" baseline="0">
                <a:effectLst/>
                <a:cs typeface="B Nazanin" panose="00000400000000000000" pitchFamily="2" charset="-78"/>
              </a:rPr>
              <a:t>ساختار بهای تمام شده</a:t>
            </a:r>
            <a:r>
              <a:rPr lang="fa-IR" sz="1400" b="0" i="0" u="none" strike="noStrike" baseline="0">
                <a:cs typeface="B Nazanin" panose="00000400000000000000" pitchFamily="2" charset="-78"/>
              </a:rPr>
              <a:t>  1398</a:t>
            </a:r>
            <a:endParaRPr lang="en-US" baseline="0">
              <a:cs typeface="B Nazanin" panose="00000400000000000000" pitchFamily="2" charset="-7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967388451443568"/>
          <c:y val="0.16245370370370371"/>
          <c:w val="0.40287467191601051"/>
          <c:h val="0.67145778652668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BFC-4B6A-8D13-CA09C548F56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BFC-4B6A-8D13-CA09C548F56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BFC-4B6A-8D13-CA09C548F56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BFC-4B6A-8D13-CA09C548F56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BFC-4B6A-8D13-CA09C548F56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F43-4A31-97E0-828562EA366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'صورت سود و زیان'!$B$164:$B$169</c:f>
              <c:strCache>
                <c:ptCount val="6"/>
                <c:pt idx="0">
                  <c:v>محصولات</c:v>
                </c:pt>
                <c:pt idx="1">
                  <c:v>مواد</c:v>
                </c:pt>
                <c:pt idx="2">
                  <c:v>انرژی</c:v>
                </c:pt>
                <c:pt idx="3">
                  <c:v>هزینه های دلاری</c:v>
                </c:pt>
                <c:pt idx="4">
                  <c:v>دستمزد</c:v>
                </c:pt>
                <c:pt idx="5">
                  <c:v>استهلاک</c:v>
                </c:pt>
              </c:strCache>
            </c:strRef>
          </c:cat>
          <c:val>
            <c:numRef>
              <c:f>'صورت سود و زیان'!$E$164:$E$169</c:f>
              <c:numCache>
                <c:formatCode>#,##0_);[Red]\(#,##0\)</c:formatCode>
                <c:ptCount val="6"/>
                <c:pt idx="0">
                  <c:v>1398</c:v>
                </c:pt>
                <c:pt idx="1">
                  <c:v>24069618</c:v>
                </c:pt>
                <c:pt idx="2">
                  <c:v>2035171</c:v>
                </c:pt>
                <c:pt idx="3">
                  <c:v>1293468</c:v>
                </c:pt>
                <c:pt idx="4">
                  <c:v>4047286</c:v>
                </c:pt>
                <c:pt idx="5">
                  <c:v>457147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BFC-4B6A-8D13-CA09C548F56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4.4487702488591456E-2"/>
          <c:y val="0.70695791407950315"/>
          <c:w val="0.91619831323504664"/>
          <c:h val="0.253195323391513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a-IR" sz="1400" b="0" i="0" u="none" strike="noStrike" baseline="0">
                <a:effectLst/>
                <a:cs typeface="B Nazanin" panose="00000400000000000000" pitchFamily="2" charset="-78"/>
              </a:rPr>
              <a:t>ساختار بهای تمام شده</a:t>
            </a:r>
            <a:r>
              <a:rPr lang="fa-IR" sz="1400" b="0" i="0" u="none" strike="noStrike" baseline="0">
                <a:cs typeface="B Nazanin" panose="00000400000000000000" pitchFamily="2" charset="-78"/>
              </a:rPr>
              <a:t>  1399</a:t>
            </a:r>
            <a:endParaRPr lang="en-US">
              <a:cs typeface="B Nazanin" panose="00000400000000000000" pitchFamily="2" charset="-7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967388451443568"/>
          <c:y val="0.16245370370370371"/>
          <c:w val="0.40287467191601051"/>
          <c:h val="0.67145778652668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06A-4B6F-A1E2-59C9A0667A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06A-4B6F-A1E2-59C9A0667A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06A-4B6F-A1E2-59C9A0667A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06A-4B6F-A1E2-59C9A0667A7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06A-4B6F-A1E2-59C9A0667A7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BF3-4C9D-A864-524371DC35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'صورت سود و زیان'!$B$164:$B$169</c:f>
              <c:strCache>
                <c:ptCount val="6"/>
                <c:pt idx="0">
                  <c:v>محصولات</c:v>
                </c:pt>
                <c:pt idx="1">
                  <c:v>مواد</c:v>
                </c:pt>
                <c:pt idx="2">
                  <c:v>انرژی</c:v>
                </c:pt>
                <c:pt idx="3">
                  <c:v>هزینه های دلاری</c:v>
                </c:pt>
                <c:pt idx="4">
                  <c:v>دستمزد</c:v>
                </c:pt>
                <c:pt idx="5">
                  <c:v>استهلاک</c:v>
                </c:pt>
              </c:strCache>
            </c:strRef>
          </c:cat>
          <c:val>
            <c:numRef>
              <c:f>'صورت سود و زیان'!$F$164:$F$169</c:f>
              <c:numCache>
                <c:formatCode>#,##0_);[Red]\(#,##0\)</c:formatCode>
                <c:ptCount val="6"/>
                <c:pt idx="0">
                  <c:v>1399</c:v>
                </c:pt>
                <c:pt idx="1">
                  <c:v>37958139</c:v>
                </c:pt>
                <c:pt idx="2">
                  <c:v>2371845</c:v>
                </c:pt>
                <c:pt idx="3">
                  <c:v>1717154</c:v>
                </c:pt>
                <c:pt idx="4">
                  <c:v>5361117</c:v>
                </c:pt>
                <c:pt idx="5">
                  <c:v>477286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06A-4B6F-A1E2-59C9A0667A7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a-IR" sz="1400" b="0" i="0" u="none" strike="noStrike" baseline="0">
                <a:effectLst/>
                <a:cs typeface="B Nazanin" panose="00000400000000000000" pitchFamily="2" charset="-78"/>
              </a:rPr>
              <a:t>ساختار بهای تمام شده</a:t>
            </a:r>
            <a:r>
              <a:rPr lang="fa-IR" sz="1400" b="0" i="0" u="none" strike="noStrike" baseline="0">
                <a:cs typeface="B Nazanin" panose="00000400000000000000" pitchFamily="2" charset="-78"/>
              </a:rPr>
              <a:t>  1400</a:t>
            </a:r>
            <a:endParaRPr lang="en-US">
              <a:cs typeface="B Nazanin" panose="00000400000000000000" pitchFamily="2" charset="-7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967388451443568"/>
          <c:y val="0.16245370370370371"/>
          <c:w val="0.40287467191601051"/>
          <c:h val="0.67145778652668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56-4A1E-8E94-9C1F24F69ED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56-4A1E-8E94-9C1F24F69ED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C56-4A1E-8E94-9C1F24F69ED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C56-4A1E-8E94-9C1F24F69ED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C56-4A1E-8E94-9C1F24F69ED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BBA-4E02-9CB9-23AED29873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'صورت سود و زیان'!$B$164:$B$169</c:f>
              <c:strCache>
                <c:ptCount val="6"/>
                <c:pt idx="0">
                  <c:v>محصولات</c:v>
                </c:pt>
                <c:pt idx="1">
                  <c:v>مواد</c:v>
                </c:pt>
                <c:pt idx="2">
                  <c:v>انرژی</c:v>
                </c:pt>
                <c:pt idx="3">
                  <c:v>هزینه های دلاری</c:v>
                </c:pt>
                <c:pt idx="4">
                  <c:v>دستمزد</c:v>
                </c:pt>
                <c:pt idx="5">
                  <c:v>استهلاک</c:v>
                </c:pt>
              </c:strCache>
            </c:strRef>
          </c:cat>
          <c:val>
            <c:numRef>
              <c:f>'صورت سود و زیان'!$H$164:$H$169</c:f>
              <c:numCache>
                <c:formatCode>#,##0_);[Red]\(#,##0\)</c:formatCode>
                <c:ptCount val="6"/>
                <c:pt idx="0">
                  <c:v>1400</c:v>
                </c:pt>
                <c:pt idx="1">
                  <c:v>57248534</c:v>
                </c:pt>
                <c:pt idx="2">
                  <c:v>13907482</c:v>
                </c:pt>
                <c:pt idx="3">
                  <c:v>2801991</c:v>
                </c:pt>
                <c:pt idx="4">
                  <c:v>8642876</c:v>
                </c:pt>
                <c:pt idx="5">
                  <c:v>501406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C56-4A1E-8E94-9C1F24F69ED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a-IR" sz="1400" b="0" i="0" u="none" strike="noStrike" baseline="0">
                <a:effectLst/>
                <a:cs typeface="B Nazanin" panose="00000400000000000000" pitchFamily="2" charset="-78"/>
              </a:rPr>
              <a:t>ساختار بهای تمام شده</a:t>
            </a:r>
            <a:r>
              <a:rPr lang="fa-IR" sz="1400" b="0" i="0" u="none" strike="noStrike" baseline="0">
                <a:cs typeface="B Nazanin" panose="00000400000000000000" pitchFamily="2" charset="-78"/>
              </a:rPr>
              <a:t>  1401</a:t>
            </a:r>
            <a:endParaRPr lang="en-US">
              <a:cs typeface="B Nazanin" panose="00000400000000000000" pitchFamily="2" charset="-78"/>
            </a:endParaRPr>
          </a:p>
        </c:rich>
      </c:tx>
      <c:layout>
        <c:manualLayout>
          <c:xMode val="edge"/>
          <c:yMode val="edge"/>
          <c:x val="0.21506902490975749"/>
          <c:y val="2.275843875589111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967388451443568"/>
          <c:y val="0.16245370370370371"/>
          <c:w val="0.40287467191601051"/>
          <c:h val="0.67145778652668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A5E-4EDE-AD5F-C286E21FAB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5E-4EDE-AD5F-C286E21FAB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A5E-4EDE-AD5F-C286E21FABE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A5E-4EDE-AD5F-C286E21FABE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A5E-4EDE-AD5F-C286E21FABE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4FD-4B5F-9F96-1549885C4699}"/>
              </c:ext>
            </c:extLst>
          </c:dPt>
          <c:dLbls>
            <c:dLbl>
              <c:idx val="5"/>
              <c:layout>
                <c:manualLayout>
                  <c:x val="1.8533156445541519E-2"/>
                  <c:y val="3.5890099873524629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4FD-4B5F-9F96-1549885C46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'صورت سود و زیان'!$B$164:$B$169</c:f>
              <c:strCache>
                <c:ptCount val="6"/>
                <c:pt idx="0">
                  <c:v>محصولات</c:v>
                </c:pt>
                <c:pt idx="1">
                  <c:v>مواد</c:v>
                </c:pt>
                <c:pt idx="2">
                  <c:v>انرژی</c:v>
                </c:pt>
                <c:pt idx="3">
                  <c:v>هزینه های دلاری</c:v>
                </c:pt>
                <c:pt idx="4">
                  <c:v>دستمزد</c:v>
                </c:pt>
                <c:pt idx="5">
                  <c:v>استهلاک</c:v>
                </c:pt>
              </c:strCache>
            </c:strRef>
          </c:cat>
          <c:val>
            <c:numRef>
              <c:f>'صورت سود و زیان'!$J$164:$J$169</c:f>
              <c:numCache>
                <c:formatCode>#,##0_);[Red]\(#,##0\)</c:formatCode>
                <c:ptCount val="6"/>
                <c:pt idx="0">
                  <c:v>0</c:v>
                </c:pt>
                <c:pt idx="1">
                  <c:v>80699572.096802011</c:v>
                </c:pt>
                <c:pt idx="2">
                  <c:v>20853628</c:v>
                </c:pt>
                <c:pt idx="3">
                  <c:v>5974977</c:v>
                </c:pt>
                <c:pt idx="4">
                  <c:v>12408372</c:v>
                </c:pt>
                <c:pt idx="5">
                  <c:v>566336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A5E-4EDE-AD5F-C286E21FABE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a-IR" sz="1400" b="0" i="0" u="none" strike="noStrike" baseline="0">
                <a:effectLst/>
                <a:cs typeface="B Nazanin" panose="00000400000000000000" pitchFamily="2" charset="-78"/>
              </a:rPr>
              <a:t>ساختار بهای تمام شده</a:t>
            </a:r>
            <a:r>
              <a:rPr lang="fa-IR" sz="1400" b="0" i="0" u="none" strike="noStrike" baseline="0">
                <a:cs typeface="B Nazanin" panose="00000400000000000000" pitchFamily="2" charset="-78"/>
              </a:rPr>
              <a:t>  1402</a:t>
            </a:r>
            <a:endParaRPr lang="en-US">
              <a:cs typeface="B Nazanin" panose="00000400000000000000" pitchFamily="2" charset="-78"/>
            </a:endParaRPr>
          </a:p>
        </c:rich>
      </c:tx>
      <c:layout>
        <c:manualLayout>
          <c:xMode val="edge"/>
          <c:yMode val="edge"/>
          <c:x val="0.15503046530300199"/>
          <c:y val="2.03589885599818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967388451443568"/>
          <c:y val="0.16245370370370371"/>
          <c:w val="0.40287467191601051"/>
          <c:h val="0.67145778652668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501-416C-B009-38686AC9D6C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501-416C-B009-38686AC9D6C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501-416C-B009-38686AC9D6C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501-416C-B009-38686AC9D6C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501-416C-B009-38686AC9D6C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501-416C-B009-38686AC9D6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'صورت سود و زیان'!$B$164:$B$169</c:f>
              <c:strCache>
                <c:ptCount val="6"/>
                <c:pt idx="0">
                  <c:v>محصولات</c:v>
                </c:pt>
                <c:pt idx="1">
                  <c:v>مواد</c:v>
                </c:pt>
                <c:pt idx="2">
                  <c:v>انرژی</c:v>
                </c:pt>
                <c:pt idx="3">
                  <c:v>هزینه های دلاری</c:v>
                </c:pt>
                <c:pt idx="4">
                  <c:v>دستمزد</c:v>
                </c:pt>
                <c:pt idx="5">
                  <c:v>استهلاک</c:v>
                </c:pt>
              </c:strCache>
            </c:strRef>
          </c:cat>
          <c:val>
            <c:numRef>
              <c:f>'صورت سود و زیان'!$K$164:$K$169</c:f>
              <c:numCache>
                <c:formatCode>#,##0_);[Red]\(#,##0\)</c:formatCode>
                <c:ptCount val="6"/>
                <c:pt idx="0">
                  <c:v>0</c:v>
                </c:pt>
                <c:pt idx="1">
                  <c:v>107972696.03068082</c:v>
                </c:pt>
                <c:pt idx="2">
                  <c:v>27226688.295674592</c:v>
                </c:pt>
                <c:pt idx="3">
                  <c:v>8962465.5</c:v>
                </c:pt>
                <c:pt idx="4">
                  <c:v>17297270.568000004</c:v>
                </c:pt>
                <c:pt idx="5">
                  <c:v>566336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501-416C-B009-38686AC9D6C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a-IR" sz="1400" b="0" i="0" u="none" strike="noStrike" baseline="0">
                <a:effectLst/>
                <a:cs typeface="B Nazanin" panose="00000400000000000000" pitchFamily="2" charset="-78"/>
              </a:rPr>
              <a:t>ساختار بهای تمام شده</a:t>
            </a:r>
            <a:r>
              <a:rPr lang="fa-IR" sz="1400" b="0" i="0" u="none" strike="noStrike" baseline="0">
                <a:cs typeface="B Nazanin" panose="00000400000000000000" pitchFamily="2" charset="-78"/>
              </a:rPr>
              <a:t>  1403</a:t>
            </a:r>
            <a:endParaRPr lang="en-US">
              <a:cs typeface="B Nazanin" panose="00000400000000000000" pitchFamily="2" charset="-78"/>
            </a:endParaRPr>
          </a:p>
        </c:rich>
      </c:tx>
      <c:layout>
        <c:manualLayout>
          <c:xMode val="edge"/>
          <c:yMode val="edge"/>
          <c:x val="0.22162748409112026"/>
          <c:y val="7.632988262945651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967388451443568"/>
          <c:y val="0.16245370370370371"/>
          <c:w val="0.40287467191601051"/>
          <c:h val="0.67145778652668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FF-4229-888A-A2147F7F49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FF-4229-888A-A2147F7F49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0FF-4229-888A-A2147F7F49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0FF-4229-888A-A2147F7F49E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0FF-4229-888A-A2147F7F49E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0FF-4229-888A-A2147F7F49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'صورت سود و زیان'!$B$164:$B$169</c:f>
              <c:strCache>
                <c:ptCount val="6"/>
                <c:pt idx="0">
                  <c:v>محصولات</c:v>
                </c:pt>
                <c:pt idx="1">
                  <c:v>مواد</c:v>
                </c:pt>
                <c:pt idx="2">
                  <c:v>انرژی</c:v>
                </c:pt>
                <c:pt idx="3">
                  <c:v>هزینه های دلاری</c:v>
                </c:pt>
                <c:pt idx="4">
                  <c:v>دستمزد</c:v>
                </c:pt>
                <c:pt idx="5">
                  <c:v>استهلاک</c:v>
                </c:pt>
              </c:strCache>
            </c:strRef>
          </c:cat>
          <c:val>
            <c:numRef>
              <c:f>'صورت سود و زیان'!$L$164:$L$169</c:f>
              <c:numCache>
                <c:formatCode>#,##0_);[Red]\(#,##0\)</c:formatCode>
                <c:ptCount val="6"/>
                <c:pt idx="0">
                  <c:v>0</c:v>
                </c:pt>
                <c:pt idx="1">
                  <c:v>141348361.3350642</c:v>
                </c:pt>
                <c:pt idx="2">
                  <c:v>35460934.965674594</c:v>
                </c:pt>
                <c:pt idx="3">
                  <c:v>13443698.25</c:v>
                </c:pt>
                <c:pt idx="4">
                  <c:v>23351315.266800001</c:v>
                </c:pt>
                <c:pt idx="5">
                  <c:v>566336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0FF-4229-888A-A2147F7F49E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'صورت سود و زیان'!$AC$119</c:f>
              <c:strCache>
                <c:ptCount val="1"/>
                <c:pt idx="0">
                  <c:v>پودر آلومينا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'صورت سود و زیان'!$AD$119:$AL$119</c:f>
              <c:numCache>
                <c:formatCode>General</c:formatCode>
                <c:ptCount val="9"/>
                <c:pt idx="0">
                  <c:v>4719551</c:v>
                </c:pt>
                <c:pt idx="1">
                  <c:v>1409016</c:v>
                </c:pt>
                <c:pt idx="3">
                  <c:v>5934515</c:v>
                </c:pt>
                <c:pt idx="4">
                  <c:v>6059697</c:v>
                </c:pt>
                <c:pt idx="5">
                  <c:v>6308494</c:v>
                </c:pt>
                <c:pt idx="6">
                  <c:v>10921951.743568022</c:v>
                </c:pt>
                <c:pt idx="7">
                  <c:v>11674275.528871087</c:v>
                </c:pt>
                <c:pt idx="8">
                  <c:v>13254557.909145392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B9-48B6-951E-C621534BBA3E}"/>
            </c:ext>
          </c:extLst>
        </c:ser>
        <c:ser>
          <c:idx val="1"/>
          <c:order val="1"/>
          <c:tx>
            <c:strRef>
              <c:f>'صورت سود و زیان'!$AC$120</c:f>
              <c:strCache>
                <c:ptCount val="1"/>
                <c:pt idx="0">
                  <c:v>ساير مواد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'صورت سود و زیان'!$AD$120:$AL$120</c:f>
              <c:numCache>
                <c:formatCode>General</c:formatCode>
                <c:ptCount val="9"/>
                <c:pt idx="0">
                  <c:v>720318</c:v>
                </c:pt>
                <c:pt idx="1">
                  <c:v>909834</c:v>
                </c:pt>
                <c:pt idx="3">
                  <c:v>857861</c:v>
                </c:pt>
                <c:pt idx="4">
                  <c:v>2288103</c:v>
                </c:pt>
                <c:pt idx="5">
                  <c:v>1415641</c:v>
                </c:pt>
                <c:pt idx="6">
                  <c:v>3432154.5</c:v>
                </c:pt>
                <c:pt idx="7">
                  <c:v>5148231.75</c:v>
                </c:pt>
                <c:pt idx="8">
                  <c:v>7722347.6249999991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B9-48B6-951E-C621534BBA3E}"/>
            </c:ext>
          </c:extLst>
        </c:ser>
        <c:ser>
          <c:idx val="2"/>
          <c:order val="2"/>
          <c:tx>
            <c:strRef>
              <c:f>'صورت سود و زیان'!$AC$121</c:f>
              <c:strCache>
                <c:ptCount val="1"/>
                <c:pt idx="0">
                  <c:v>پودر آلومينا وارداتی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'صورت سود و زیان'!$AD$121:$AL$121</c:f>
              <c:numCache>
                <c:formatCode>General</c:formatCode>
                <c:ptCount val="9"/>
                <c:pt idx="0">
                  <c:v>7311144</c:v>
                </c:pt>
                <c:pt idx="1">
                  <c:v>14988507</c:v>
                </c:pt>
                <c:pt idx="3">
                  <c:v>12096629</c:v>
                </c:pt>
                <c:pt idx="4">
                  <c:v>34889848</c:v>
                </c:pt>
                <c:pt idx="5">
                  <c:v>21432408</c:v>
                </c:pt>
                <c:pt idx="6">
                  <c:v>46852190.787625395</c:v>
                </c:pt>
                <c:pt idx="7">
                  <c:v>54640341.492809564</c:v>
                </c:pt>
                <c:pt idx="8">
                  <c:v>63937059.788049012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B9-48B6-951E-C621534BBA3E}"/>
            </c:ext>
          </c:extLst>
        </c:ser>
        <c:ser>
          <c:idx val="3"/>
          <c:order val="3"/>
          <c:tx>
            <c:strRef>
              <c:f>'صورت سود و زیان'!$AC$122</c:f>
              <c:strCache>
                <c:ptCount val="1"/>
                <c:pt idx="0">
                  <c:v>پتروليوم کک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'صورت سود و زیان'!$AD$122:$AL$122</c:f>
              <c:numCache>
                <c:formatCode>General</c:formatCode>
                <c:ptCount val="9"/>
                <c:pt idx="0">
                  <c:v>330322</c:v>
                </c:pt>
                <c:pt idx="1">
                  <c:v>768256</c:v>
                </c:pt>
                <c:pt idx="3">
                  <c:v>552692</c:v>
                </c:pt>
                <c:pt idx="4">
                  <c:v>2506110</c:v>
                </c:pt>
                <c:pt idx="5">
                  <c:v>1898145</c:v>
                </c:pt>
                <c:pt idx="6">
                  <c:v>3703691.0250015385</c:v>
                </c:pt>
                <c:pt idx="7">
                  <c:v>4644954.6764055742</c:v>
                </c:pt>
                <c:pt idx="8">
                  <c:v>4919813.6891200496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B9-48B6-951E-C621534BBA3E}"/>
            </c:ext>
          </c:extLst>
        </c:ser>
        <c:ser>
          <c:idx val="4"/>
          <c:order val="4"/>
          <c:tx>
            <c:strRef>
              <c:f>'صورت سود و زیان'!$AC$123</c:f>
              <c:strCache>
                <c:ptCount val="1"/>
                <c:pt idx="0">
                  <c:v>آند (خطوط جديد)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'صورت سود و زیان'!$AD$123:$AL$123</c:f>
              <c:numCache>
                <c:formatCode>General</c:formatCode>
                <c:ptCount val="9"/>
                <c:pt idx="0">
                  <c:v>3418609</c:v>
                </c:pt>
                <c:pt idx="1">
                  <c:v>5212866</c:v>
                </c:pt>
                <c:pt idx="3">
                  <c:v>3933286</c:v>
                </c:pt>
                <c:pt idx="4">
                  <c:v>9477320</c:v>
                </c:pt>
                <c:pt idx="5">
                  <c:v>7662371</c:v>
                </c:pt>
                <c:pt idx="6">
                  <c:v>14754115.60375569</c:v>
                </c:pt>
                <c:pt idx="7">
                  <c:v>17233891.241762582</c:v>
                </c:pt>
                <c:pt idx="8">
                  <c:v>15045460.60788797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B9-48B6-951E-C621534BBA3E}"/>
            </c:ext>
          </c:extLst>
        </c:ser>
        <c:ser>
          <c:idx val="5"/>
          <c:order val="5"/>
          <c:tx>
            <c:strRef>
              <c:f>'صورت سود و زیان'!$AC$124</c:f>
              <c:strCache>
                <c:ptCount val="1"/>
                <c:pt idx="0">
                  <c:v>ساير مواد وارداتی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'صورت سود و زیان'!$AD$124:$AL$124</c:f>
              <c:numCache>
                <c:formatCode>General</c:formatCode>
                <c:ptCount val="9"/>
                <c:pt idx="0">
                  <c:v>534605</c:v>
                </c:pt>
                <c:pt idx="1">
                  <c:v>781139</c:v>
                </c:pt>
                <c:pt idx="3">
                  <c:v>727765</c:v>
                </c:pt>
                <c:pt idx="4">
                  <c:v>2027456</c:v>
                </c:pt>
                <c:pt idx="5">
                  <c:v>1033104</c:v>
                </c:pt>
                <c:pt idx="6">
                  <c:v>2754223.9000132964</c:v>
                </c:pt>
                <c:pt idx="7">
                  <c:v>4257657.6000000006</c:v>
                </c:pt>
                <c:pt idx="8">
                  <c:v>5960720.6399999997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B9-48B6-951E-C621534BB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72634735"/>
        <c:axId val="472637615"/>
        <c:axId val="0"/>
      </c:bar3DChart>
      <c:catAx>
        <c:axId val="472634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637615"/>
        <c:crosses val="autoZero"/>
        <c:auto val="1"/>
        <c:lblAlgn val="ctr"/>
        <c:lblOffset val="100"/>
        <c:noMultiLvlLbl val="0"/>
      </c:catAx>
      <c:valAx>
        <c:axId val="47263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63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percentStacked"/>
        <c:varyColors val="0"/>
        <c:ser>
          <c:idx val="0"/>
          <c:order val="0"/>
          <c:tx>
            <c:strRef>
              <c:f>'صورت سود و زیان'!$AF$21</c:f>
              <c:strCache>
                <c:ptCount val="1"/>
                <c:pt idx="0">
                  <c:v>شمش بيلت  داخلی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'صورت سود و زیان'!$AG$20:$AM$20</c:f>
              <c:strCache>
                <c:ptCount val="7"/>
                <c:pt idx="0">
                  <c:v>1397</c:v>
                </c:pt>
                <c:pt idx="1">
                  <c:v>1398</c:v>
                </c:pt>
                <c:pt idx="2">
                  <c:v>1399</c:v>
                </c:pt>
                <c:pt idx="3">
                  <c:v>شش ماهه 1400</c:v>
                </c:pt>
                <c:pt idx="4">
                  <c:v>1400</c:v>
                </c:pt>
                <c:pt idx="5">
                  <c:v>1401 شش ماهه</c:v>
                </c:pt>
                <c:pt idx="6">
                  <c:v>1401</c:v>
                </c:pt>
              </c:strCache>
            </c:strRef>
          </c:cat>
          <c:val>
            <c:numRef>
              <c:f>'صورت سود و زیان'!$AG$21:$AM$21</c:f>
              <c:numCache>
                <c:formatCode>General</c:formatCode>
                <c:ptCount val="7"/>
                <c:pt idx="0">
                  <c:v>13074</c:v>
                </c:pt>
                <c:pt idx="1">
                  <c:v>10707</c:v>
                </c:pt>
                <c:pt idx="2">
                  <c:v>12286</c:v>
                </c:pt>
                <c:pt idx="3">
                  <c:v>3796</c:v>
                </c:pt>
                <c:pt idx="4">
                  <c:v>8439</c:v>
                </c:pt>
                <c:pt idx="5">
                  <c:v>9343</c:v>
                </c:pt>
                <c:pt idx="6">
                  <c:v>15002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BF-489C-B787-67FD5B716D45}"/>
            </c:ext>
          </c:extLst>
        </c:ser>
        <c:ser>
          <c:idx val="1"/>
          <c:order val="1"/>
          <c:tx>
            <c:strRef>
              <c:f>'صورت سود و زیان'!$AF$22</c:f>
              <c:strCache>
                <c:ptCount val="1"/>
                <c:pt idx="0">
                  <c:v>شمش خالص  داخلی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'صورت سود و زیان'!$AG$20:$AM$20</c:f>
              <c:strCache>
                <c:ptCount val="7"/>
                <c:pt idx="0">
                  <c:v>1397</c:v>
                </c:pt>
                <c:pt idx="1">
                  <c:v>1398</c:v>
                </c:pt>
                <c:pt idx="2">
                  <c:v>1399</c:v>
                </c:pt>
                <c:pt idx="3">
                  <c:v>شش ماهه 1400</c:v>
                </c:pt>
                <c:pt idx="4">
                  <c:v>1400</c:v>
                </c:pt>
                <c:pt idx="5">
                  <c:v>1401 شش ماهه</c:v>
                </c:pt>
                <c:pt idx="6">
                  <c:v>1401</c:v>
                </c:pt>
              </c:strCache>
            </c:strRef>
          </c:cat>
          <c:val>
            <c:numRef>
              <c:f>'صورت سود و زیان'!$AG$22:$AM$22</c:f>
              <c:numCache>
                <c:formatCode>General</c:formatCode>
                <c:ptCount val="7"/>
                <c:pt idx="0">
                  <c:v>113087</c:v>
                </c:pt>
                <c:pt idx="1">
                  <c:v>133352</c:v>
                </c:pt>
                <c:pt idx="2">
                  <c:v>99147</c:v>
                </c:pt>
                <c:pt idx="3">
                  <c:v>49534</c:v>
                </c:pt>
                <c:pt idx="4">
                  <c:v>115676</c:v>
                </c:pt>
                <c:pt idx="5">
                  <c:v>27879</c:v>
                </c:pt>
                <c:pt idx="6">
                  <c:v>99664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BF-489C-B787-67FD5B716D45}"/>
            </c:ext>
          </c:extLst>
        </c:ser>
        <c:ser>
          <c:idx val="2"/>
          <c:order val="2"/>
          <c:tx>
            <c:strRef>
              <c:f>'صورت سود و زیان'!$AF$23</c:f>
              <c:strCache>
                <c:ptCount val="1"/>
                <c:pt idx="0">
                  <c:v>شمش آلياژ  داخلی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'صورت سود و زیان'!$AG$20:$AM$20</c:f>
              <c:strCache>
                <c:ptCount val="7"/>
                <c:pt idx="0">
                  <c:v>1397</c:v>
                </c:pt>
                <c:pt idx="1">
                  <c:v>1398</c:v>
                </c:pt>
                <c:pt idx="2">
                  <c:v>1399</c:v>
                </c:pt>
                <c:pt idx="3">
                  <c:v>شش ماهه 1400</c:v>
                </c:pt>
                <c:pt idx="4">
                  <c:v>1400</c:v>
                </c:pt>
                <c:pt idx="5">
                  <c:v>1401 شش ماهه</c:v>
                </c:pt>
                <c:pt idx="6">
                  <c:v>1401</c:v>
                </c:pt>
              </c:strCache>
            </c:strRef>
          </c:cat>
          <c:val>
            <c:numRef>
              <c:f>'صورت سود و زیان'!$AG$23:$AM$23</c:f>
              <c:numCache>
                <c:formatCode>General</c:formatCode>
                <c:ptCount val="7"/>
                <c:pt idx="0">
                  <c:v>10451</c:v>
                </c:pt>
                <c:pt idx="1">
                  <c:v>5269</c:v>
                </c:pt>
                <c:pt idx="2">
                  <c:v>11054</c:v>
                </c:pt>
                <c:pt idx="3">
                  <c:v>308</c:v>
                </c:pt>
                <c:pt idx="4">
                  <c:v>308</c:v>
                </c:pt>
                <c:pt idx="5">
                  <c:v>2299</c:v>
                </c:pt>
                <c:pt idx="6">
                  <c:v>3132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BF-489C-B787-67FD5B716D45}"/>
            </c:ext>
          </c:extLst>
        </c:ser>
        <c:ser>
          <c:idx val="3"/>
          <c:order val="3"/>
          <c:tx>
            <c:strRef>
              <c:f>'صورت سود و زیان'!$AF$24</c:f>
              <c:strCache>
                <c:ptCount val="1"/>
                <c:pt idx="0">
                  <c:v>شمش خالص صادراتي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'صورت سود و زیان'!$AG$20:$AM$20</c:f>
              <c:strCache>
                <c:ptCount val="7"/>
                <c:pt idx="0">
                  <c:v>1397</c:v>
                </c:pt>
                <c:pt idx="1">
                  <c:v>1398</c:v>
                </c:pt>
                <c:pt idx="2">
                  <c:v>1399</c:v>
                </c:pt>
                <c:pt idx="3">
                  <c:v>شش ماهه 1400</c:v>
                </c:pt>
                <c:pt idx="4">
                  <c:v>1400</c:v>
                </c:pt>
                <c:pt idx="5">
                  <c:v>1401 شش ماهه</c:v>
                </c:pt>
                <c:pt idx="6">
                  <c:v>1401</c:v>
                </c:pt>
              </c:strCache>
            </c:strRef>
          </c:cat>
          <c:val>
            <c:numRef>
              <c:f>'صورت سود و زیان'!$AG$24:$AM$24</c:f>
              <c:numCache>
                <c:formatCode>General</c:formatCode>
                <c:ptCount val="7"/>
                <c:pt idx="0">
                  <c:v>31613</c:v>
                </c:pt>
                <c:pt idx="1">
                  <c:v>23865</c:v>
                </c:pt>
                <c:pt idx="2">
                  <c:v>64378</c:v>
                </c:pt>
                <c:pt idx="3">
                  <c:v>36594</c:v>
                </c:pt>
                <c:pt idx="4">
                  <c:v>42410</c:v>
                </c:pt>
                <c:pt idx="5">
                  <c:v>46541</c:v>
                </c:pt>
                <c:pt idx="6">
                  <c:v>58455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BF-489C-B787-67FD5B716D45}"/>
            </c:ext>
          </c:extLst>
        </c:ser>
        <c:ser>
          <c:idx val="4"/>
          <c:order val="4"/>
          <c:tx>
            <c:strRef>
              <c:f>'صورت سود و زیان'!$AF$25</c:f>
              <c:strCache>
                <c:ptCount val="1"/>
                <c:pt idx="0">
                  <c:v>شمش بيلت صادراتي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'صورت سود و زیان'!$AG$20:$AM$20</c:f>
              <c:strCache>
                <c:ptCount val="7"/>
                <c:pt idx="0">
                  <c:v>1397</c:v>
                </c:pt>
                <c:pt idx="1">
                  <c:v>1398</c:v>
                </c:pt>
                <c:pt idx="2">
                  <c:v>1399</c:v>
                </c:pt>
                <c:pt idx="3">
                  <c:v>شش ماهه 1400</c:v>
                </c:pt>
                <c:pt idx="4">
                  <c:v>1400</c:v>
                </c:pt>
                <c:pt idx="5">
                  <c:v>1401 شش ماهه</c:v>
                </c:pt>
                <c:pt idx="6">
                  <c:v>1401</c:v>
                </c:pt>
              </c:strCache>
            </c:strRef>
          </c:cat>
          <c:val>
            <c:numRef>
              <c:f>'صورت سود و زیان'!$AG$25:$AM$25</c:f>
              <c:numCache>
                <c:formatCode>General</c:formatCode>
                <c:ptCount val="7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10052</c:v>
                </c:pt>
                <c:pt idx="5">
                  <c:v>3631</c:v>
                </c:pt>
                <c:pt idx="6">
                  <c:v>3824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BF-489C-B787-67FD5B716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axId val="529567280"/>
        <c:axId val="529544720"/>
      </c:areaChart>
      <c:catAx>
        <c:axId val="52956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44720"/>
        <c:crosses val="autoZero"/>
        <c:auto val="1"/>
        <c:lblAlgn val="ctr"/>
        <c:lblOffset val="100"/>
        <c:noMultiLvlLbl val="0"/>
      </c:catAx>
      <c:valAx>
        <c:axId val="52954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67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B Nazanin" panose="00000400000000000000" pitchFamily="2" charset="-78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810690230751724"/>
          <c:y val="0.10400483633539845"/>
          <c:w val="0.79189309769248273"/>
          <c:h val="0.49479217380955692"/>
        </c:manualLayout>
      </c:layout>
      <c:lineChart>
        <c:grouping val="standard"/>
        <c:varyColors val="0"/>
        <c:ser>
          <c:idx val="0"/>
          <c:order val="0"/>
          <c:tx>
            <c:strRef>
              <c:f>'صورت سود و زیان'!$AF$13</c:f>
              <c:strCache>
                <c:ptCount val="1"/>
                <c:pt idx="0">
                  <c:v>شمش بيلت  داخلی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7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64A8-42B5-9554-21EB9FE16F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64A8-42B5-9554-21EB9FE16FBC}"/>
              </c:ext>
            </c:extLst>
          </c:dPt>
          <c:cat>
            <c:strRef>
              <c:f>'صورت سود و زیان'!$AG$12:$AO$12</c:f>
              <c:strCache>
                <c:ptCount val="9"/>
                <c:pt idx="0">
                  <c:v>1397</c:v>
                </c:pt>
                <c:pt idx="1">
                  <c:v>1398</c:v>
                </c:pt>
                <c:pt idx="2">
                  <c:v>1399</c:v>
                </c:pt>
                <c:pt idx="3">
                  <c:v>شش ماهه 1400</c:v>
                </c:pt>
                <c:pt idx="4">
                  <c:v>1400</c:v>
                </c:pt>
                <c:pt idx="5">
                  <c:v>1401 شش ماهه</c:v>
                </c:pt>
                <c:pt idx="6">
                  <c:v>1401</c:v>
                </c:pt>
                <c:pt idx="7">
                  <c:v>تحلیلی 1402</c:v>
                </c:pt>
                <c:pt idx="8">
                  <c:v>تحلیلی 1403</c:v>
                </c:pt>
              </c:strCache>
            </c:strRef>
          </c:cat>
          <c:val>
            <c:numRef>
              <c:f>'صورت سود و زیان'!$AG$13:$AO$13</c:f>
              <c:numCache>
                <c:formatCode>0.0</c:formatCode>
                <c:ptCount val="9"/>
                <c:pt idx="0">
                  <c:v>39.618181818181817</c:v>
                </c:pt>
                <c:pt idx="1">
                  <c:v>32.445454545454545</c:v>
                </c:pt>
                <c:pt idx="2">
                  <c:v>37.230303030303027</c:v>
                </c:pt>
                <c:pt idx="3">
                  <c:v>23.006060606060608</c:v>
                </c:pt>
                <c:pt idx="4">
                  <c:v>25.572727272727274</c:v>
                </c:pt>
                <c:pt idx="5">
                  <c:v>56.624242424242425</c:v>
                </c:pt>
                <c:pt idx="6">
                  <c:v>45.460606060606061</c:v>
                </c:pt>
                <c:pt idx="7">
                  <c:v>45.460606060606061</c:v>
                </c:pt>
                <c:pt idx="8">
                  <c:v>45.460606060606061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A8-42B5-9554-21EB9FE16FBC}"/>
            </c:ext>
          </c:extLst>
        </c:ser>
        <c:ser>
          <c:idx val="1"/>
          <c:order val="1"/>
          <c:tx>
            <c:strRef>
              <c:f>'صورت سود و زیان'!$AF$14</c:f>
              <c:strCache>
                <c:ptCount val="1"/>
                <c:pt idx="0">
                  <c:v>شمش خالص  داخلی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7"/>
            <c:marker>
              <c:symbol val="none"/>
            </c:marker>
            <c:bubble3D val="0"/>
            <c:spPr>
              <a:ln w="28575" cap="rnd">
                <a:solidFill>
                  <a:schemeClr val="tx1">
                    <a:lumMod val="75000"/>
                    <a:lumOff val="25000"/>
                  </a:schemeClr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64A8-42B5-9554-21EB9FE16F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28575" cap="rnd">
                <a:solidFill>
                  <a:schemeClr val="tx1">
                    <a:lumMod val="50000"/>
                    <a:lumOff val="50000"/>
                  </a:schemeClr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64A8-42B5-9554-21EB9FE16FBC}"/>
              </c:ext>
            </c:extLst>
          </c:dPt>
          <c:cat>
            <c:strRef>
              <c:f>'صورت سود و زیان'!$AG$12:$AO$12</c:f>
              <c:strCache>
                <c:ptCount val="9"/>
                <c:pt idx="0">
                  <c:v>1397</c:v>
                </c:pt>
                <c:pt idx="1">
                  <c:v>1398</c:v>
                </c:pt>
                <c:pt idx="2">
                  <c:v>1399</c:v>
                </c:pt>
                <c:pt idx="3">
                  <c:v>شش ماهه 1400</c:v>
                </c:pt>
                <c:pt idx="4">
                  <c:v>1400</c:v>
                </c:pt>
                <c:pt idx="5">
                  <c:v>1401 شش ماهه</c:v>
                </c:pt>
                <c:pt idx="6">
                  <c:v>1401</c:v>
                </c:pt>
                <c:pt idx="7">
                  <c:v>تحلیلی 1402</c:v>
                </c:pt>
                <c:pt idx="8">
                  <c:v>تحلیلی 1403</c:v>
                </c:pt>
              </c:strCache>
            </c:strRef>
          </c:cat>
          <c:val>
            <c:numRef>
              <c:f>'صورت سود و زیان'!$AG$14:$AO$14</c:f>
              <c:numCache>
                <c:formatCode>0.0</c:formatCode>
                <c:ptCount val="9"/>
                <c:pt idx="0">
                  <c:v>342.68787878787879</c:v>
                </c:pt>
                <c:pt idx="1">
                  <c:v>404.09696969696972</c:v>
                </c:pt>
                <c:pt idx="2">
                  <c:v>300.44545454545454</c:v>
                </c:pt>
                <c:pt idx="3">
                  <c:v>300.20606060606059</c:v>
                </c:pt>
                <c:pt idx="4">
                  <c:v>350.53333333333336</c:v>
                </c:pt>
                <c:pt idx="5">
                  <c:v>168.96363636363637</c:v>
                </c:pt>
                <c:pt idx="6">
                  <c:v>302.0121212121212</c:v>
                </c:pt>
                <c:pt idx="7">
                  <c:v>302.0121212121212</c:v>
                </c:pt>
                <c:pt idx="8">
                  <c:v>302.0121212121212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A8-42B5-9554-21EB9FE16FBC}"/>
            </c:ext>
          </c:extLst>
        </c:ser>
        <c:ser>
          <c:idx val="2"/>
          <c:order val="2"/>
          <c:tx>
            <c:strRef>
              <c:f>'صورت سود و زیان'!$AF$15</c:f>
              <c:strCache>
                <c:ptCount val="1"/>
                <c:pt idx="0">
                  <c:v>شمش آلياژ  داخلی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Pt>
            <c:idx val="7"/>
            <c:marker>
              <c:symbol val="none"/>
            </c:marker>
            <c:bubble3D val="0"/>
            <c:spPr>
              <a:ln w="28575" cap="rnd">
                <a:solidFill>
                  <a:schemeClr val="accent3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64A8-42B5-9554-21EB9FE16F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28575" cap="rnd">
                <a:solidFill>
                  <a:schemeClr val="accent3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0-64A8-42B5-9554-21EB9FE16FBC}"/>
              </c:ext>
            </c:extLst>
          </c:dPt>
          <c:cat>
            <c:strRef>
              <c:f>'صورت سود و زیان'!$AG$12:$AO$12</c:f>
              <c:strCache>
                <c:ptCount val="9"/>
                <c:pt idx="0">
                  <c:v>1397</c:v>
                </c:pt>
                <c:pt idx="1">
                  <c:v>1398</c:v>
                </c:pt>
                <c:pt idx="2">
                  <c:v>1399</c:v>
                </c:pt>
                <c:pt idx="3">
                  <c:v>شش ماهه 1400</c:v>
                </c:pt>
                <c:pt idx="4">
                  <c:v>1400</c:v>
                </c:pt>
                <c:pt idx="5">
                  <c:v>1401 شش ماهه</c:v>
                </c:pt>
                <c:pt idx="6">
                  <c:v>1401</c:v>
                </c:pt>
                <c:pt idx="7">
                  <c:v>تحلیلی 1402</c:v>
                </c:pt>
                <c:pt idx="8">
                  <c:v>تحلیلی 1403</c:v>
                </c:pt>
              </c:strCache>
            </c:strRef>
          </c:cat>
          <c:val>
            <c:numRef>
              <c:f>'صورت سود و زیان'!$AG$15:$AO$15</c:f>
              <c:numCache>
                <c:formatCode>0.0</c:formatCode>
                <c:ptCount val="9"/>
                <c:pt idx="0">
                  <c:v>31.669696969696968</c:v>
                </c:pt>
                <c:pt idx="1">
                  <c:v>15.966666666666667</c:v>
                </c:pt>
                <c:pt idx="2">
                  <c:v>33.4969696969697</c:v>
                </c:pt>
                <c:pt idx="3">
                  <c:v>1.8666666666666667</c:v>
                </c:pt>
                <c:pt idx="4">
                  <c:v>0.93333333333333335</c:v>
                </c:pt>
                <c:pt idx="5">
                  <c:v>13.933333333333334</c:v>
                </c:pt>
                <c:pt idx="6">
                  <c:v>9.4909090909090903</c:v>
                </c:pt>
                <c:pt idx="7">
                  <c:v>9.4909090909090903</c:v>
                </c:pt>
                <c:pt idx="8">
                  <c:v>9.4909090909090903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A8-42B5-9554-21EB9FE16FBC}"/>
            </c:ext>
          </c:extLst>
        </c:ser>
        <c:ser>
          <c:idx val="3"/>
          <c:order val="3"/>
          <c:tx>
            <c:strRef>
              <c:f>'صورت سود و زیان'!$AF$16</c:f>
              <c:strCache>
                <c:ptCount val="1"/>
                <c:pt idx="0">
                  <c:v>شمش خالص صادراتي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Pt>
            <c:idx val="7"/>
            <c:marker>
              <c:symbol val="none"/>
            </c:marker>
            <c:bubble3D val="0"/>
            <c:spPr>
              <a:ln w="28575" cap="rnd">
                <a:solidFill>
                  <a:schemeClr val="accent4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64A8-42B5-9554-21EB9FE16F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28575" cap="rnd">
                <a:solidFill>
                  <a:schemeClr val="accent4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A-64A8-42B5-9554-21EB9FE16FBC}"/>
              </c:ext>
            </c:extLst>
          </c:dPt>
          <c:cat>
            <c:strRef>
              <c:f>'صورت سود و زیان'!$AG$12:$AO$12</c:f>
              <c:strCache>
                <c:ptCount val="9"/>
                <c:pt idx="0">
                  <c:v>1397</c:v>
                </c:pt>
                <c:pt idx="1">
                  <c:v>1398</c:v>
                </c:pt>
                <c:pt idx="2">
                  <c:v>1399</c:v>
                </c:pt>
                <c:pt idx="3">
                  <c:v>شش ماهه 1400</c:v>
                </c:pt>
                <c:pt idx="4">
                  <c:v>1400</c:v>
                </c:pt>
                <c:pt idx="5">
                  <c:v>1401 شش ماهه</c:v>
                </c:pt>
                <c:pt idx="6">
                  <c:v>1401</c:v>
                </c:pt>
                <c:pt idx="7">
                  <c:v>تحلیلی 1402</c:v>
                </c:pt>
                <c:pt idx="8">
                  <c:v>تحلیلی 1403</c:v>
                </c:pt>
              </c:strCache>
            </c:strRef>
          </c:cat>
          <c:val>
            <c:numRef>
              <c:f>'صورت سود و زیان'!$AG$16:$AO$16</c:f>
              <c:numCache>
                <c:formatCode>0.0</c:formatCode>
                <c:ptCount val="9"/>
                <c:pt idx="0">
                  <c:v>95.796969696969697</c:v>
                </c:pt>
                <c:pt idx="1">
                  <c:v>72.318181818181813</c:v>
                </c:pt>
                <c:pt idx="2">
                  <c:v>195.08484848484849</c:v>
                </c:pt>
                <c:pt idx="3">
                  <c:v>221.78181818181818</c:v>
                </c:pt>
                <c:pt idx="4">
                  <c:v>128.5151515151515</c:v>
                </c:pt>
                <c:pt idx="5">
                  <c:v>282.06666666666666</c:v>
                </c:pt>
                <c:pt idx="6">
                  <c:v>177.13636363636363</c:v>
                </c:pt>
                <c:pt idx="7">
                  <c:v>177.13636363636363</c:v>
                </c:pt>
                <c:pt idx="8">
                  <c:v>177.13636363636363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A8-42B5-9554-21EB9FE16FBC}"/>
            </c:ext>
          </c:extLst>
        </c:ser>
        <c:ser>
          <c:idx val="4"/>
          <c:order val="4"/>
          <c:tx>
            <c:strRef>
              <c:f>'صورت سود و زیان'!$AF$17</c:f>
              <c:strCache>
                <c:ptCount val="1"/>
                <c:pt idx="0">
                  <c:v>شمش بيلت صادراتي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Pt>
            <c:idx val="7"/>
            <c:marker>
              <c:symbol val="none"/>
            </c:marker>
            <c:bubble3D val="0"/>
            <c:spPr>
              <a:ln w="28575" cap="rnd">
                <a:solidFill>
                  <a:schemeClr val="accent5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64A8-42B5-9554-21EB9FE16F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28575" cap="rnd">
                <a:solidFill>
                  <a:schemeClr val="accent5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E-64A8-42B5-9554-21EB9FE16FBC}"/>
              </c:ext>
            </c:extLst>
          </c:dPt>
          <c:cat>
            <c:strRef>
              <c:f>'صورت سود و زیان'!$AG$12:$AO$12</c:f>
              <c:strCache>
                <c:ptCount val="9"/>
                <c:pt idx="0">
                  <c:v>1397</c:v>
                </c:pt>
                <c:pt idx="1">
                  <c:v>1398</c:v>
                </c:pt>
                <c:pt idx="2">
                  <c:v>1399</c:v>
                </c:pt>
                <c:pt idx="3">
                  <c:v>شش ماهه 1400</c:v>
                </c:pt>
                <c:pt idx="4">
                  <c:v>1400</c:v>
                </c:pt>
                <c:pt idx="5">
                  <c:v>1401 شش ماهه</c:v>
                </c:pt>
                <c:pt idx="6">
                  <c:v>1401</c:v>
                </c:pt>
                <c:pt idx="7">
                  <c:v>تحلیلی 1402</c:v>
                </c:pt>
                <c:pt idx="8">
                  <c:v>تحلیلی 1403</c:v>
                </c:pt>
              </c:strCache>
            </c:strRef>
          </c:cat>
          <c:val>
            <c:numRef>
              <c:f>'صورت سود و زیان'!$AG$17:$AO$17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30.460606060606061</c:v>
                </c:pt>
                <c:pt idx="5">
                  <c:v>22.006060606060608</c:v>
                </c:pt>
                <c:pt idx="6">
                  <c:v>11.587878787878788</c:v>
                </c:pt>
                <c:pt idx="7">
                  <c:v>11.587878787878788</c:v>
                </c:pt>
                <c:pt idx="8">
                  <c:v>11.587878787878788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A8-42B5-9554-21EB9FE16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567280"/>
        <c:axId val="529544720"/>
      </c:lineChart>
      <c:catAx>
        <c:axId val="52956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44720"/>
        <c:crosses val="autoZero"/>
        <c:auto val="1"/>
        <c:lblAlgn val="ctr"/>
        <c:lblOffset val="100"/>
        <c:noMultiLvlLbl val="0"/>
      </c:catAx>
      <c:valAx>
        <c:axId val="52954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672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Nazanin" panose="00000400000000000000" pitchFamily="2" charset="-78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[فایرا.xlsx]دیتای آلومینیوم!PivotTable3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'دیتای آلومینیوم'!$BV$1</c:f>
              <c:strCache>
                <c:ptCount val="1"/>
                <c:pt idx="0">
                  <c:v>Average of LME Zinc Cash-Settlement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'دیتای آلومینیوم'!$BU$2:$BU$149</c:f>
              <c:multiLvlStrCache>
                <c:ptCount val="13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</c:lvl>
                <c:lvl>
                  <c:pt idx="0">
                    <c:v>1391</c:v>
                  </c:pt>
                  <c:pt idx="12">
                    <c:v>1392</c:v>
                  </c:pt>
                  <c:pt idx="24">
                    <c:v>1393</c:v>
                  </c:pt>
                  <c:pt idx="36">
                    <c:v>1394</c:v>
                  </c:pt>
                  <c:pt idx="48">
                    <c:v>1395</c:v>
                  </c:pt>
                  <c:pt idx="60">
                    <c:v>1396</c:v>
                  </c:pt>
                  <c:pt idx="72">
                    <c:v>1397</c:v>
                  </c:pt>
                  <c:pt idx="84">
                    <c:v>1398</c:v>
                  </c:pt>
                  <c:pt idx="96">
                    <c:v>1399</c:v>
                  </c:pt>
                  <c:pt idx="108">
                    <c:v>1400</c:v>
                  </c:pt>
                  <c:pt idx="120">
                    <c:v>1401</c:v>
                  </c:pt>
                  <c:pt idx="132">
                    <c:v>1402</c:v>
                  </c:pt>
                </c:lvl>
              </c:multiLvlStrCache>
            </c:multiLvlStrRef>
          </c:cat>
          <c:val>
            <c:numRef>
              <c:f>'دیتای آلومینیوم'!$BV$2:$BV$149</c:f>
              <c:numCache>
                <c:formatCode>0.0</c:formatCode>
                <c:ptCount val="135"/>
                <c:pt idx="0">
                  <c:v>1655.4558823529412</c:v>
                </c:pt>
                <c:pt idx="1">
                  <c:v>1616.8194444444443</c:v>
                </c:pt>
                <c:pt idx="2">
                  <c:v>1588.5</c:v>
                </c:pt>
                <c:pt idx="3">
                  <c:v>1585.4583333333333</c:v>
                </c:pt>
                <c:pt idx="4">
                  <c:v>1610.075</c:v>
                </c:pt>
                <c:pt idx="5">
                  <c:v>1710.55</c:v>
                </c:pt>
                <c:pt idx="6">
                  <c:v>1763.9124999999999</c:v>
                </c:pt>
                <c:pt idx="7">
                  <c:v>1716.45</c:v>
                </c:pt>
                <c:pt idx="8">
                  <c:v>1710.1818181818182</c:v>
                </c:pt>
                <c:pt idx="9">
                  <c:v>1667.8333333333333</c:v>
                </c:pt>
                <c:pt idx="10">
                  <c:v>1664.5250000000001</c:v>
                </c:pt>
                <c:pt idx="11">
                  <c:v>1590.75</c:v>
                </c:pt>
                <c:pt idx="12">
                  <c:v>1535.1911764705883</c:v>
                </c:pt>
                <c:pt idx="13">
                  <c:v>1438.4749999999999</c:v>
                </c:pt>
                <c:pt idx="14">
                  <c:v>1379</c:v>
                </c:pt>
                <c:pt idx="15">
                  <c:v>1249.9000000000001</c:v>
                </c:pt>
                <c:pt idx="16">
                  <c:v>1327.465909090909</c:v>
                </c:pt>
                <c:pt idx="17">
                  <c:v>1369.4305555555557</c:v>
                </c:pt>
                <c:pt idx="18">
                  <c:v>1308.1190476190477</c:v>
                </c:pt>
                <c:pt idx="19">
                  <c:v>1305.1818181818182</c:v>
                </c:pt>
                <c:pt idx="20">
                  <c:v>1230.3</c:v>
                </c:pt>
                <c:pt idx="21">
                  <c:v>1229.2833333333333</c:v>
                </c:pt>
                <c:pt idx="22">
                  <c:v>1269.2619047619048</c:v>
                </c:pt>
                <c:pt idx="23">
                  <c:v>1340.125</c:v>
                </c:pt>
                <c:pt idx="24">
                  <c:v>1302.1911764705883</c:v>
                </c:pt>
                <c:pt idx="25">
                  <c:v>1293.9875</c:v>
                </c:pt>
                <c:pt idx="26">
                  <c:v>1265.375</c:v>
                </c:pt>
                <c:pt idx="27">
                  <c:v>1320.6911764705883</c:v>
                </c:pt>
                <c:pt idx="28">
                  <c:v>1300.5404761904761</c:v>
                </c:pt>
                <c:pt idx="29">
                  <c:v>1259.5263157894738</c:v>
                </c:pt>
                <c:pt idx="30">
                  <c:v>1221.9880952380952</c:v>
                </c:pt>
                <c:pt idx="31">
                  <c:v>1185.202380952381</c:v>
                </c:pt>
                <c:pt idx="32">
                  <c:v>1202.8157894736842</c:v>
                </c:pt>
                <c:pt idx="33">
                  <c:v>1215.5138888888889</c:v>
                </c:pt>
                <c:pt idx="34">
                  <c:v>1256.4772727272727</c:v>
                </c:pt>
                <c:pt idx="35">
                  <c:v>1184.1261904761905</c:v>
                </c:pt>
                <c:pt idx="36">
                  <c:v>1198.034375</c:v>
                </c:pt>
                <c:pt idx="37">
                  <c:v>1197.6318181818185</c:v>
                </c:pt>
                <c:pt idx="38">
                  <c:v>1185.5194444444446</c:v>
                </c:pt>
                <c:pt idx="39">
                  <c:v>1163.8657894736841</c:v>
                </c:pt>
                <c:pt idx="40">
                  <c:v>1103.2447368421051</c:v>
                </c:pt>
                <c:pt idx="41">
                  <c:v>1125.9025000000001</c:v>
                </c:pt>
                <c:pt idx="42">
                  <c:v>1148.1340909090909</c:v>
                </c:pt>
                <c:pt idx="43">
                  <c:v>1115.4631578947367</c:v>
                </c:pt>
                <c:pt idx="44">
                  <c:v>1067.6075000000001</c:v>
                </c:pt>
                <c:pt idx="45">
                  <c:v>1081.9277777777779</c:v>
                </c:pt>
                <c:pt idx="46">
                  <c:v>1155.2047619047621</c:v>
                </c:pt>
                <c:pt idx="47">
                  <c:v>1243.6727272727273</c:v>
                </c:pt>
                <c:pt idx="48">
                  <c:v>1233.9312500000001</c:v>
                </c:pt>
                <c:pt idx="49">
                  <c:v>1264.0380952380951</c:v>
                </c:pt>
                <c:pt idx="50">
                  <c:v>1246.6947368421054</c:v>
                </c:pt>
                <c:pt idx="51">
                  <c:v>1327.3472222222219</c:v>
                </c:pt>
                <c:pt idx="52">
                  <c:v>1341.586842105263</c:v>
                </c:pt>
                <c:pt idx="53">
                  <c:v>1326.140476190476</c:v>
                </c:pt>
                <c:pt idx="54">
                  <c:v>1289.152380952381</c:v>
                </c:pt>
                <c:pt idx="55">
                  <c:v>1267.8815789473686</c:v>
                </c:pt>
                <c:pt idx="56">
                  <c:v>1173.9785714285713</c:v>
                </c:pt>
                <c:pt idx="57">
                  <c:v>1172.9263157894736</c:v>
                </c:pt>
                <c:pt idx="58">
                  <c:v>1217.6105263157895</c:v>
                </c:pt>
                <c:pt idx="59">
                  <c:v>1231.5520833333333</c:v>
                </c:pt>
                <c:pt idx="60">
                  <c:v>1261.2676470588237</c:v>
                </c:pt>
                <c:pt idx="61">
                  <c:v>1245.9749999999999</c:v>
                </c:pt>
                <c:pt idx="62">
                  <c:v>1265.9649999999999</c:v>
                </c:pt>
                <c:pt idx="63">
                  <c:v>1231.9722222222222</c:v>
                </c:pt>
                <c:pt idx="64">
                  <c:v>1271.6025</c:v>
                </c:pt>
                <c:pt idx="65">
                  <c:v>1320.42</c:v>
                </c:pt>
                <c:pt idx="66">
                  <c:v>1286.0175000000002</c:v>
                </c:pt>
                <c:pt idx="67">
                  <c:v>1277.9325000000001</c:v>
                </c:pt>
                <c:pt idx="68">
                  <c:v>1270.2681818181818</c:v>
                </c:pt>
                <c:pt idx="69">
                  <c:v>1318.0375000000001</c:v>
                </c:pt>
                <c:pt idx="70">
                  <c:v>1340.6904761904759</c:v>
                </c:pt>
                <c:pt idx="71">
                  <c:v>1323.6795454545454</c:v>
                </c:pt>
                <c:pt idx="72">
                  <c:v>1339.4264705882356</c:v>
                </c:pt>
                <c:pt idx="73">
                  <c:v>1312.1868421052632</c:v>
                </c:pt>
                <c:pt idx="74">
                  <c:v>1293.3272727272727</c:v>
                </c:pt>
                <c:pt idx="75">
                  <c:v>1252.9933333333331</c:v>
                </c:pt>
                <c:pt idx="76">
                  <c:v>1208.7690476190476</c:v>
                </c:pt>
                <c:pt idx="77">
                  <c:v>1200.8199999999997</c:v>
                </c:pt>
                <c:pt idx="78">
                  <c:v>1204.1524999999999</c:v>
                </c:pt>
                <c:pt idx="79">
                  <c:v>1223.5214285714287</c:v>
                </c:pt>
                <c:pt idx="80">
                  <c:v>1237.1285714285716</c:v>
                </c:pt>
                <c:pt idx="81">
                  <c:v>1284.903125</c:v>
                </c:pt>
                <c:pt idx="82">
                  <c:v>1306.0809523809523</c:v>
                </c:pt>
                <c:pt idx="83">
                  <c:v>1309.5250000000001</c:v>
                </c:pt>
                <c:pt idx="84">
                  <c:v>1295.8722222222225</c:v>
                </c:pt>
                <c:pt idx="85">
                  <c:v>1282.3236842105264</c:v>
                </c:pt>
                <c:pt idx="86">
                  <c:v>1321.2874999999999</c:v>
                </c:pt>
                <c:pt idx="87">
                  <c:v>1407.0911764705884</c:v>
                </c:pt>
                <c:pt idx="88">
                  <c:v>1472.4595238095239</c:v>
                </c:pt>
                <c:pt idx="89">
                  <c:v>1515.223684210526</c:v>
                </c:pt>
                <c:pt idx="90">
                  <c:v>1497.5974999999999</c:v>
                </c:pt>
                <c:pt idx="91">
                  <c:v>1483.3613636363636</c:v>
                </c:pt>
                <c:pt idx="92">
                  <c:v>1468.0526315789475</c:v>
                </c:pt>
                <c:pt idx="93">
                  <c:v>1544.6699999999998</c:v>
                </c:pt>
                <c:pt idx="94">
                  <c:v>1572.5023809523807</c:v>
                </c:pt>
                <c:pt idx="95">
                  <c:v>1607.7499999999998</c:v>
                </c:pt>
                <c:pt idx="96">
                  <c:v>1637.7812500000002</c:v>
                </c:pt>
                <c:pt idx="97">
                  <c:v>1708.3428571428569</c:v>
                </c:pt>
                <c:pt idx="98">
                  <c:v>1721.2175</c:v>
                </c:pt>
                <c:pt idx="99">
                  <c:v>1779.1470588235293</c:v>
                </c:pt>
                <c:pt idx="100">
                  <c:v>1968.2880952380958</c:v>
                </c:pt>
                <c:pt idx="101">
                  <c:v>1944.3684210526317</c:v>
                </c:pt>
                <c:pt idx="102">
                  <c:v>1895.3238095238096</c:v>
                </c:pt>
                <c:pt idx="103">
                  <c:v>1893.6904761904759</c:v>
                </c:pt>
                <c:pt idx="104">
                  <c:v>1834.0552631578948</c:v>
                </c:pt>
                <c:pt idx="105">
                  <c:v>1880.576470588235</c:v>
                </c:pt>
                <c:pt idx="106">
                  <c:v>1827.866666666667</c:v>
                </c:pt>
                <c:pt idx="107">
                  <c:v>1750.012962962963</c:v>
                </c:pt>
                <c:pt idx="108">
                  <c:v>1734.3406249999998</c:v>
                </c:pt>
                <c:pt idx="109">
                  <c:v>1821.2074468085104</c:v>
                </c:pt>
                <c:pt idx="110">
                  <c:v>1876.8730769230779</c:v>
                </c:pt>
                <c:pt idx="111">
                  <c:v>1794.9078947368421</c:v>
                </c:pt>
                <c:pt idx="112">
                  <c:v>1785.2583333333332</c:v>
                </c:pt>
                <c:pt idx="113">
                  <c:v>1795.1642857142856</c:v>
                </c:pt>
                <c:pt idx="114">
                  <c:v>1760.9690476190478</c:v>
                </c:pt>
                <c:pt idx="115">
                  <c:v>1821.9526315789469</c:v>
                </c:pt>
                <c:pt idx="116">
                  <c:v>1788.0050000000003</c:v>
                </c:pt>
                <c:pt idx="117">
                  <c:v>1810.0842105263152</c:v>
                </c:pt>
                <c:pt idx="118">
                  <c:v>1830.1868421052629</c:v>
                </c:pt>
                <c:pt idx="119">
                  <c:v>1943.15</c:v>
                </c:pt>
                <c:pt idx="120">
                  <c:v>1939.1764705882349</c:v>
                </c:pt>
                <c:pt idx="121">
                  <c:v>1873.89</c:v>
                </c:pt>
                <c:pt idx="122">
                  <c:v>1846.7</c:v>
                </c:pt>
                <c:pt idx="123">
                  <c:v>1777.5236842105262</c:v>
                </c:pt>
                <c:pt idx="124">
                  <c:v>1769.5184210526315</c:v>
                </c:pt>
                <c:pt idx="125">
                  <c:v>1710.8475000000003</c:v>
                </c:pt>
                <c:pt idx="126">
                  <c:v>1664.1605263157894</c:v>
                </c:pt>
                <c:pt idx="127">
                  <c:v>1696.4950000000001</c:v>
                </c:pt>
                <c:pt idx="128">
                  <c:v>1778.0349999999999</c:v>
                </c:pt>
                <c:pt idx="129">
                  <c:v>1860.75</c:v>
                </c:pt>
                <c:pt idx="130">
                  <c:v>1895.0868421052628</c:v>
                </c:pt>
                <c:pt idx="131">
                  <c:v>1872.3499999999995</c:v>
                </c:pt>
                <c:pt idx="132">
                  <c:v>1990.9970588235292</c:v>
                </c:pt>
                <c:pt idx="133">
                  <c:v>2007.9406250000004</c:v>
                </c:pt>
                <c:pt idx="134">
                  <c:v>1956.2717391304352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F-47AE-BA91-4D732A157E58}"/>
            </c:ext>
          </c:extLst>
        </c:ser>
        <c:ser>
          <c:idx val="1"/>
          <c:order val="1"/>
          <c:tx>
            <c:strRef>
              <c:f>'دیتای آلومینیوم'!$BW$1</c:f>
              <c:strCache>
                <c:ptCount val="1"/>
                <c:pt idx="0">
                  <c:v>Average of LME Zinc 3-month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'دیتای آلومینیوم'!$BU$2:$BU$149</c:f>
              <c:multiLvlStrCache>
                <c:ptCount val="13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</c:lvl>
                <c:lvl>
                  <c:pt idx="0">
                    <c:v>1391</c:v>
                  </c:pt>
                  <c:pt idx="12">
                    <c:v>1392</c:v>
                  </c:pt>
                  <c:pt idx="24">
                    <c:v>1393</c:v>
                  </c:pt>
                  <c:pt idx="36">
                    <c:v>1394</c:v>
                  </c:pt>
                  <c:pt idx="48">
                    <c:v>1395</c:v>
                  </c:pt>
                  <c:pt idx="60">
                    <c:v>1396</c:v>
                  </c:pt>
                  <c:pt idx="72">
                    <c:v>1397</c:v>
                  </c:pt>
                  <c:pt idx="84">
                    <c:v>1398</c:v>
                  </c:pt>
                  <c:pt idx="96">
                    <c:v>1399</c:v>
                  </c:pt>
                  <c:pt idx="108">
                    <c:v>1400</c:v>
                  </c:pt>
                  <c:pt idx="120">
                    <c:v>1401</c:v>
                  </c:pt>
                  <c:pt idx="132">
                    <c:v>1402</c:v>
                  </c:pt>
                </c:lvl>
              </c:multiLvlStrCache>
            </c:multiLvlStrRef>
          </c:cat>
          <c:val>
            <c:numRef>
              <c:f>'دیتای آلومینیوم'!$BW$2:$BW$149</c:f>
              <c:numCache>
                <c:formatCode>0.0</c:formatCode>
                <c:ptCount val="135"/>
                <c:pt idx="0">
                  <c:v>2077.40625</c:v>
                </c:pt>
                <c:pt idx="1">
                  <c:v>2016.1176470588234</c:v>
                </c:pt>
                <c:pt idx="2">
                  <c:v>1917.921052631579</c:v>
                </c:pt>
                <c:pt idx="3">
                  <c:v>1890.5294117647059</c:v>
                </c:pt>
                <c:pt idx="4">
                  <c:v>1901.6315789473683</c:v>
                </c:pt>
                <c:pt idx="5">
                  <c:v>2109.7894736842104</c:v>
                </c:pt>
                <c:pt idx="6">
                  <c:v>1946.8421052631579</c:v>
                </c:pt>
                <c:pt idx="7">
                  <c:v>2000.3947368421052</c:v>
                </c:pt>
                <c:pt idx="8">
                  <c:v>1598.6666666666667</c:v>
                </c:pt>
                <c:pt idx="9">
                  <c:v>2076.7142857142858</c:v>
                </c:pt>
                <c:pt idx="10">
                  <c:v>2073</c:v>
                </c:pt>
                <c:pt idx="11">
                  <c:v>1930.409090909091</c:v>
                </c:pt>
                <c:pt idx="12">
                  <c:v>1884.375</c:v>
                </c:pt>
                <c:pt idx="13">
                  <c:v>1881.078947368421</c:v>
                </c:pt>
                <c:pt idx="14">
                  <c:v>1818.6428571428571</c:v>
                </c:pt>
                <c:pt idx="15">
                  <c:v>1816.8928571428571</c:v>
                </c:pt>
                <c:pt idx="16">
                  <c:v>1858.4285714285713</c:v>
                </c:pt>
                <c:pt idx="17">
                  <c:v>1814.7941176470588</c:v>
                </c:pt>
                <c:pt idx="18">
                  <c:v>1862.2750000000001</c:v>
                </c:pt>
                <c:pt idx="19">
                  <c:v>1780.5714285714287</c:v>
                </c:pt>
                <c:pt idx="20">
                  <c:v>1413.8684210526317</c:v>
                </c:pt>
                <c:pt idx="21">
                  <c:v>1756.5</c:v>
                </c:pt>
                <c:pt idx="22">
                  <c:v>1744.547619047619</c:v>
                </c:pt>
                <c:pt idx="23">
                  <c:v>1765.659090909091</c:v>
                </c:pt>
                <c:pt idx="24">
                  <c:v>1843.75</c:v>
                </c:pt>
                <c:pt idx="25">
                  <c:v>1708.2368421052631</c:v>
                </c:pt>
                <c:pt idx="26">
                  <c:v>1880.8947368421052</c:v>
                </c:pt>
                <c:pt idx="27">
                  <c:v>1980.9705882352941</c:v>
                </c:pt>
                <c:pt idx="28">
                  <c:v>2064.125</c:v>
                </c:pt>
                <c:pt idx="29">
                  <c:v>1981.0833333333333</c:v>
                </c:pt>
                <c:pt idx="30">
                  <c:v>1973.15</c:v>
                </c:pt>
                <c:pt idx="31">
                  <c:v>2029.925</c:v>
                </c:pt>
                <c:pt idx="32">
                  <c:v>1591.8055555555557</c:v>
                </c:pt>
                <c:pt idx="33">
                  <c:v>1728.0882352941176</c:v>
                </c:pt>
                <c:pt idx="34">
                  <c:v>1827.047619047619</c:v>
                </c:pt>
                <c:pt idx="35">
                  <c:v>1775.325</c:v>
                </c:pt>
                <c:pt idx="36">
                  <c:v>1826.7</c:v>
                </c:pt>
                <c:pt idx="37">
                  <c:v>1806.4761904761904</c:v>
                </c:pt>
                <c:pt idx="38">
                  <c:v>1719.0294117647059</c:v>
                </c:pt>
                <c:pt idx="39">
                  <c:v>1669.1578947368421</c:v>
                </c:pt>
                <c:pt idx="40">
                  <c:v>1570.5277777777778</c:v>
                </c:pt>
                <c:pt idx="41">
                  <c:v>1597.0526315789473</c:v>
                </c:pt>
                <c:pt idx="42">
                  <c:v>1532.3095238095239</c:v>
                </c:pt>
                <c:pt idx="43">
                  <c:v>1476.3888888888889</c:v>
                </c:pt>
                <c:pt idx="44">
                  <c:v>1201.75</c:v>
                </c:pt>
                <c:pt idx="45">
                  <c:v>1402.5882352941176</c:v>
                </c:pt>
                <c:pt idx="46">
                  <c:v>1538.0250000000001</c:v>
                </c:pt>
                <c:pt idx="47">
                  <c:v>1526.6190476190477</c:v>
                </c:pt>
                <c:pt idx="48">
                  <c:v>1601.1666666666667</c:v>
                </c:pt>
                <c:pt idx="49">
                  <c:v>1561.825</c:v>
                </c:pt>
                <c:pt idx="50">
                  <c:v>1614.8947368421052</c:v>
                </c:pt>
                <c:pt idx="51">
                  <c:v>1636</c:v>
                </c:pt>
                <c:pt idx="52">
                  <c:v>1652.3055555555557</c:v>
                </c:pt>
                <c:pt idx="53">
                  <c:v>1612.075</c:v>
                </c:pt>
                <c:pt idx="54">
                  <c:v>1679</c:v>
                </c:pt>
                <c:pt idx="55">
                  <c:v>1735.8055555555557</c:v>
                </c:pt>
                <c:pt idx="56">
                  <c:v>1394.4761904761904</c:v>
                </c:pt>
                <c:pt idx="57">
                  <c:v>1595.7777777777778</c:v>
                </c:pt>
                <c:pt idx="58">
                  <c:v>1876.0833333333333</c:v>
                </c:pt>
                <c:pt idx="59">
                  <c:v>1918.9347826086957</c:v>
                </c:pt>
                <c:pt idx="60">
                  <c:v>1931.5</c:v>
                </c:pt>
                <c:pt idx="61">
                  <c:v>1918.1944444444443</c:v>
                </c:pt>
                <c:pt idx="62">
                  <c:v>1891.075</c:v>
                </c:pt>
                <c:pt idx="63">
                  <c:v>1920.75</c:v>
                </c:pt>
                <c:pt idx="64">
                  <c:v>2070.1842105263158</c:v>
                </c:pt>
                <c:pt idx="65">
                  <c:v>2126.6578947368421</c:v>
                </c:pt>
                <c:pt idx="66">
                  <c:v>2155.2368421052633</c:v>
                </c:pt>
                <c:pt idx="67">
                  <c:v>2110</c:v>
                </c:pt>
                <c:pt idx="68">
                  <c:v>1617.3636363636363</c:v>
                </c:pt>
                <c:pt idx="69">
                  <c:v>2231.2333333333331</c:v>
                </c:pt>
                <c:pt idx="70">
                  <c:v>2173.35</c:v>
                </c:pt>
                <c:pt idx="71">
                  <c:v>2073.4047619047619</c:v>
                </c:pt>
                <c:pt idx="72">
                  <c:v>2304.75</c:v>
                </c:pt>
                <c:pt idx="73">
                  <c:v>2290.4166666666665</c:v>
                </c:pt>
                <c:pt idx="74">
                  <c:v>2218.068181818182</c:v>
                </c:pt>
                <c:pt idx="75">
                  <c:v>2069.3666666666668</c:v>
                </c:pt>
                <c:pt idx="76">
                  <c:v>2074.0749999999998</c:v>
                </c:pt>
                <c:pt idx="77">
                  <c:v>2058.5789473684213</c:v>
                </c:pt>
                <c:pt idx="78">
                  <c:v>2032.5</c:v>
                </c:pt>
                <c:pt idx="79">
                  <c:v>1951.55</c:v>
                </c:pt>
                <c:pt idx="80">
                  <c:v>1558.6904761904761</c:v>
                </c:pt>
                <c:pt idx="81">
                  <c:v>1748.5</c:v>
                </c:pt>
                <c:pt idx="82">
                  <c:v>1886.0263157894738</c:v>
                </c:pt>
                <c:pt idx="83">
                  <c:v>1893.8571428571429</c:v>
                </c:pt>
                <c:pt idx="84">
                  <c:v>1856.9705882352941</c:v>
                </c:pt>
                <c:pt idx="85">
                  <c:v>1804.8333333333333</c:v>
                </c:pt>
                <c:pt idx="86">
                  <c:v>1781.3947368421052</c:v>
                </c:pt>
                <c:pt idx="87">
                  <c:v>1820.4411764705883</c:v>
                </c:pt>
                <c:pt idx="88">
                  <c:v>1767.175</c:v>
                </c:pt>
                <c:pt idx="89">
                  <c:v>1775.2777777777778</c:v>
                </c:pt>
                <c:pt idx="90">
                  <c:v>1727.625</c:v>
                </c:pt>
                <c:pt idx="91">
                  <c:v>1767.6904761904761</c:v>
                </c:pt>
                <c:pt idx="92">
                  <c:v>1581.7222222222222</c:v>
                </c:pt>
                <c:pt idx="93">
                  <c:v>1436.8</c:v>
                </c:pt>
                <c:pt idx="94">
                  <c:v>1717.85</c:v>
                </c:pt>
                <c:pt idx="95">
                  <c:v>1638.1904761904761</c:v>
                </c:pt>
                <c:pt idx="96">
                  <c:v>1494.4333333333334</c:v>
                </c:pt>
                <c:pt idx="97">
                  <c:v>1491.9749999999999</c:v>
                </c:pt>
                <c:pt idx="98">
                  <c:v>1583.9736842105262</c:v>
                </c:pt>
                <c:pt idx="99">
                  <c:v>1655.09375</c:v>
                </c:pt>
                <c:pt idx="100">
                  <c:v>1769.35</c:v>
                </c:pt>
                <c:pt idx="101">
                  <c:v>1784.1842105263158</c:v>
                </c:pt>
                <c:pt idx="102">
                  <c:v>1819.3</c:v>
                </c:pt>
                <c:pt idx="103">
                  <c:v>1938.55</c:v>
                </c:pt>
                <c:pt idx="104">
                  <c:v>2033.9444444444443</c:v>
                </c:pt>
                <c:pt idx="105">
                  <c:v>1497.90625</c:v>
                </c:pt>
                <c:pt idx="106">
                  <c:v>2089.6142857142859</c:v>
                </c:pt>
                <c:pt idx="107">
                  <c:v>2206</c:v>
                </c:pt>
                <c:pt idx="108">
                  <c:v>2316.9333333333334</c:v>
                </c:pt>
                <c:pt idx="109">
                  <c:v>2445.271739130435</c:v>
                </c:pt>
                <c:pt idx="110">
                  <c:v>2437.478260869565</c:v>
                </c:pt>
                <c:pt idx="111">
                  <c:v>2494.6666666666665</c:v>
                </c:pt>
                <c:pt idx="112">
                  <c:v>2593.6470588235293</c:v>
                </c:pt>
                <c:pt idx="113">
                  <c:v>2830.7249999999999</c:v>
                </c:pt>
                <c:pt idx="114">
                  <c:v>2992.55</c:v>
                </c:pt>
                <c:pt idx="115">
                  <c:v>2646.5</c:v>
                </c:pt>
                <c:pt idx="116">
                  <c:v>2666.5</c:v>
                </c:pt>
                <c:pt idx="117">
                  <c:v>2644.1388888888887</c:v>
                </c:pt>
                <c:pt idx="118">
                  <c:v>3179.6666666666665</c:v>
                </c:pt>
                <c:pt idx="119">
                  <c:v>3520.7857142857142</c:v>
                </c:pt>
                <c:pt idx="120">
                  <c:v>3363.71875</c:v>
                </c:pt>
                <c:pt idx="121">
                  <c:v>2891.8947368421054</c:v>
                </c:pt>
                <c:pt idx="122">
                  <c:v>2667.5</c:v>
                </c:pt>
                <c:pt idx="123">
                  <c:v>2415.75</c:v>
                </c:pt>
                <c:pt idx="124">
                  <c:v>2426.7777777777778</c:v>
                </c:pt>
                <c:pt idx="125">
                  <c:v>2268.4736842105262</c:v>
                </c:pt>
                <c:pt idx="126">
                  <c:v>2241.3333333333335</c:v>
                </c:pt>
                <c:pt idx="127">
                  <c:v>2328.6315789473683</c:v>
                </c:pt>
                <c:pt idx="128">
                  <c:v>2426.3684210526317</c:v>
                </c:pt>
                <c:pt idx="129">
                  <c:v>2459.3823529411766</c:v>
                </c:pt>
                <c:pt idx="130">
                  <c:v>2524.9722222222222</c:v>
                </c:pt>
                <c:pt idx="131">
                  <c:v>2343.1304347826085</c:v>
                </c:pt>
                <c:pt idx="132">
                  <c:v>2374</c:v>
                </c:pt>
                <c:pt idx="133">
                  <c:v>2297</c:v>
                </c:pt>
                <c:pt idx="134">
                  <c:v>2237.217391304348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4F-47AE-BA91-4D732A157E58}"/>
            </c:ext>
          </c:extLst>
        </c:ser>
        <c:ser>
          <c:idx val="2"/>
          <c:order val="2"/>
          <c:tx>
            <c:strRef>
              <c:f>'دیتای آلومینیوم'!$BX$1</c:f>
              <c:strCache>
                <c:ptCount val="1"/>
                <c:pt idx="0">
                  <c:v>Average of نرخ های شرکت.شمش خالص دلار نیما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'دیتای آلومینیوم'!$BU$2:$BU$149</c:f>
              <c:multiLvlStrCache>
                <c:ptCount val="13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</c:lvl>
                <c:lvl>
                  <c:pt idx="0">
                    <c:v>1391</c:v>
                  </c:pt>
                  <c:pt idx="12">
                    <c:v>1392</c:v>
                  </c:pt>
                  <c:pt idx="24">
                    <c:v>1393</c:v>
                  </c:pt>
                  <c:pt idx="36">
                    <c:v>1394</c:v>
                  </c:pt>
                  <c:pt idx="48">
                    <c:v>1395</c:v>
                  </c:pt>
                  <c:pt idx="60">
                    <c:v>1396</c:v>
                  </c:pt>
                  <c:pt idx="72">
                    <c:v>1397</c:v>
                  </c:pt>
                  <c:pt idx="84">
                    <c:v>1398</c:v>
                  </c:pt>
                  <c:pt idx="96">
                    <c:v>1399</c:v>
                  </c:pt>
                  <c:pt idx="108">
                    <c:v>1400</c:v>
                  </c:pt>
                  <c:pt idx="120">
                    <c:v>1401</c:v>
                  </c:pt>
                  <c:pt idx="132">
                    <c:v>1402</c:v>
                  </c:pt>
                </c:lvl>
              </c:multiLvlStrCache>
            </c:multiLvlStrRef>
          </c:cat>
          <c:val>
            <c:numRef>
              <c:f>'دیتای آلومینیوم'!$BX$2:$BX$149</c:f>
              <c:numCache>
                <c:formatCode>0.0</c:formatCode>
                <c:ptCount val="135"/>
                <c:pt idx="84">
                  <c:v>2570.9377204504103</c:v>
                </c:pt>
                <c:pt idx="85">
                  <c:v>2438.2600314813021</c:v>
                </c:pt>
                <c:pt idx="86">
                  <c:v>2166.000050810122</c:v>
                </c:pt>
                <c:pt idx="87">
                  <c:v>1998.5491993638489</c:v>
                </c:pt>
                <c:pt idx="88">
                  <c:v>1969.067850238717</c:v>
                </c:pt>
                <c:pt idx="89">
                  <c:v>1954.4048250249102</c:v>
                </c:pt>
                <c:pt idx="90">
                  <c:v>1933.1617835215723</c:v>
                </c:pt>
                <c:pt idx="91">
                  <c:v>1934.6799744053349</c:v>
                </c:pt>
                <c:pt idx="92">
                  <c:v>1912.3730649296731</c:v>
                </c:pt>
                <c:pt idx="93">
                  <c:v>1877.4048929671599</c:v>
                </c:pt>
                <c:pt idx="94">
                  <c:v>1853.8514736061941</c:v>
                </c:pt>
                <c:pt idx="95">
                  <c:v>1785.1331064396268</c:v>
                </c:pt>
                <c:pt idx="96">
                  <c:v>1625.1311400917332</c:v>
                </c:pt>
                <c:pt idx="97">
                  <c:v>1649.108719676696</c:v>
                </c:pt>
                <c:pt idx="98">
                  <c:v>1590.2012748715024</c:v>
                </c:pt>
                <c:pt idx="99">
                  <c:v>1664.3807038480481</c:v>
                </c:pt>
                <c:pt idx="100">
                  <c:v>1983.7456315220122</c:v>
                </c:pt>
                <c:pt idx="101">
                  <c:v>1929.4216883697597</c:v>
                </c:pt>
                <c:pt idx="102">
                  <c:v>1800.1985451741882</c:v>
                </c:pt>
                <c:pt idx="103">
                  <c:v>1841.0958374425945</c:v>
                </c:pt>
                <c:pt idx="104">
                  <c:v>2006.2871612329225</c:v>
                </c:pt>
                <c:pt idx="105">
                  <c:v>2030.6502390299245</c:v>
                </c:pt>
                <c:pt idx="106">
                  <c:v>2118.8034245135691</c:v>
                </c:pt>
                <c:pt idx="107">
                  <c:v>2197.6845265235193</c:v>
                </c:pt>
                <c:pt idx="108">
                  <c:v>2295.1301082405885</c:v>
                </c:pt>
                <c:pt idx="109">
                  <c:v>2455.0956997311141</c:v>
                </c:pt>
                <c:pt idx="110">
                  <c:v>2536.1378090906578</c:v>
                </c:pt>
                <c:pt idx="111">
                  <c:v>2448.0686716403629</c:v>
                </c:pt>
                <c:pt idx="112">
                  <c:v>2544.7617733986649</c:v>
                </c:pt>
                <c:pt idx="113">
                  <c:v>2783.2772624908739</c:v>
                </c:pt>
                <c:pt idx="114">
                  <c:v>3013.9210466750355</c:v>
                </c:pt>
                <c:pt idx="115">
                  <c:v>2937.1674869641483</c:v>
                </c:pt>
                <c:pt idx="116">
                  <c:v>2662.9799935774186</c:v>
                </c:pt>
                <c:pt idx="117">
                  <c:v>2716.8103132021361</c:v>
                </c:pt>
                <c:pt idx="118">
                  <c:v>2922.980269867212</c:v>
                </c:pt>
                <c:pt idx="119">
                  <c:v>3322.1406482570169</c:v>
                </c:pt>
                <c:pt idx="120">
                  <c:v>3230.0364506781284</c:v>
                </c:pt>
                <c:pt idx="121">
                  <c:v>3167.3267661164869</c:v>
                </c:pt>
                <c:pt idx="122">
                  <c:v>2976.4979203826656</c:v>
                </c:pt>
                <c:pt idx="123">
                  <c:v>2846.1855354589479</c:v>
                </c:pt>
                <c:pt idx="124">
                  <c:v>2729.2698479674414</c:v>
                </c:pt>
                <c:pt idx="125">
                  <c:v>2808.4354051750215</c:v>
                </c:pt>
                <c:pt idx="126">
                  <c:v>2700.5868911611306</c:v>
                </c:pt>
                <c:pt idx="127">
                  <c:v>2636.5798582831417</c:v>
                </c:pt>
                <c:pt idx="128">
                  <c:v>2820.1947736631928</c:v>
                </c:pt>
                <c:pt idx="129">
                  <c:v>3232.6921993526917</c:v>
                </c:pt>
                <c:pt idx="130">
                  <c:v>3447.2814280701773</c:v>
                </c:pt>
                <c:pt idx="131">
                  <c:v>2908.2188000000006</c:v>
                </c:pt>
                <c:pt idx="132">
                  <c:v>2856.6026016997412</c:v>
                </c:pt>
                <c:pt idx="133">
                  <c:v>2716.8381560706471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4F-47AE-BA91-4D732A157E58}"/>
            </c:ext>
          </c:extLst>
        </c:ser>
        <c:ser>
          <c:idx val="4"/>
          <c:order val="3"/>
          <c:tx>
            <c:strRef>
              <c:f>'دیتای آلومینیوم'!$BY$1</c:f>
              <c:strCache>
                <c:ptCount val="1"/>
                <c:pt idx="0">
                  <c:v>Average of نرخ های شرکت.شمش خالص صادراتی دلار نیما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'دیتای آلومینیوم'!$BU$2:$BU$149</c:f>
              <c:multiLvlStrCache>
                <c:ptCount val="13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</c:lvl>
                <c:lvl>
                  <c:pt idx="0">
                    <c:v>1391</c:v>
                  </c:pt>
                  <c:pt idx="12">
                    <c:v>1392</c:v>
                  </c:pt>
                  <c:pt idx="24">
                    <c:v>1393</c:v>
                  </c:pt>
                  <c:pt idx="36">
                    <c:v>1394</c:v>
                  </c:pt>
                  <c:pt idx="48">
                    <c:v>1395</c:v>
                  </c:pt>
                  <c:pt idx="60">
                    <c:v>1396</c:v>
                  </c:pt>
                  <c:pt idx="72">
                    <c:v>1397</c:v>
                  </c:pt>
                  <c:pt idx="84">
                    <c:v>1398</c:v>
                  </c:pt>
                  <c:pt idx="96">
                    <c:v>1399</c:v>
                  </c:pt>
                  <c:pt idx="108">
                    <c:v>1400</c:v>
                  </c:pt>
                  <c:pt idx="120">
                    <c:v>1401</c:v>
                  </c:pt>
                  <c:pt idx="132">
                    <c:v>1402</c:v>
                  </c:pt>
                </c:lvl>
              </c:multiLvlStrCache>
            </c:multiLvlStrRef>
          </c:cat>
          <c:val>
            <c:numRef>
              <c:f>'دیتای آلومینیوم'!$BY$2:$BY$149</c:f>
              <c:numCache>
                <c:formatCode>0.0</c:formatCode>
                <c:ptCount val="135"/>
                <c:pt idx="84">
                  <c:v>1892.1600372300095</c:v>
                </c:pt>
                <c:pt idx="85">
                  <c:v>2027.7673541952145</c:v>
                </c:pt>
                <c:pt idx="86">
                  <c:v>1854.7309647416992</c:v>
                </c:pt>
                <c:pt idx="87">
                  <c:v>1852.6062438726831</c:v>
                </c:pt>
                <c:pt idx="88">
                  <c:v>1754.5235011706241</c:v>
                </c:pt>
                <c:pt idx="89">
                  <c:v>1741.3722696941331</c:v>
                </c:pt>
                <c:pt idx="90">
                  <c:v>1758.5103415900371</c:v>
                </c:pt>
                <c:pt idx="91">
                  <c:v>1819.2531647032934</c:v>
                </c:pt>
                <c:pt idx="92">
                  <c:v>1774.0949926653093</c:v>
                </c:pt>
                <c:pt idx="93">
                  <c:v>1816.017665125547</c:v>
                </c:pt>
                <c:pt idx="94">
                  <c:v>1773.5290127347066</c:v>
                </c:pt>
                <c:pt idx="99">
                  <c:v>1665.3923776549275</c:v>
                </c:pt>
                <c:pt idx="100">
                  <c:v>1812.6006723373971</c:v>
                </c:pt>
                <c:pt idx="101">
                  <c:v>1899.3979118761752</c:v>
                </c:pt>
                <c:pt idx="102">
                  <c:v>1986.1516201795307</c:v>
                </c:pt>
                <c:pt idx="103">
                  <c:v>1812.3356373721476</c:v>
                </c:pt>
                <c:pt idx="104">
                  <c:v>2009.6739269944587</c:v>
                </c:pt>
                <c:pt idx="105">
                  <c:v>1833.4179121338527</c:v>
                </c:pt>
                <c:pt idx="106">
                  <c:v>2121.0880095601606</c:v>
                </c:pt>
                <c:pt idx="107">
                  <c:v>2126.1522568896785</c:v>
                </c:pt>
                <c:pt idx="108">
                  <c:v>2242.1470693443302</c:v>
                </c:pt>
                <c:pt idx="109">
                  <c:v>2317.09816048741</c:v>
                </c:pt>
                <c:pt idx="116">
                  <c:v>2836.1679532487547</c:v>
                </c:pt>
                <c:pt idx="117">
                  <c:v>2957.6584970261265</c:v>
                </c:pt>
                <c:pt idx="118">
                  <c:v>3050.7309350673595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34F-47AE-BA91-4D732A157E58}"/>
            </c:ext>
          </c:extLst>
        </c:ser>
        <c:ser>
          <c:idx val="5"/>
          <c:order val="4"/>
          <c:tx>
            <c:strRef>
              <c:f>'دیتای آلومینیوم'!$BZ$1</c:f>
              <c:strCache>
                <c:ptCount val="1"/>
                <c:pt idx="0">
                  <c:v>Average of نرخ های شرکت.شمش بیلت دلار نیما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'دیتای آلومینیوم'!$BU$2:$BU$149</c:f>
              <c:multiLvlStrCache>
                <c:ptCount val="13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</c:lvl>
                <c:lvl>
                  <c:pt idx="0">
                    <c:v>1391</c:v>
                  </c:pt>
                  <c:pt idx="12">
                    <c:v>1392</c:v>
                  </c:pt>
                  <c:pt idx="24">
                    <c:v>1393</c:v>
                  </c:pt>
                  <c:pt idx="36">
                    <c:v>1394</c:v>
                  </c:pt>
                  <c:pt idx="48">
                    <c:v>1395</c:v>
                  </c:pt>
                  <c:pt idx="60">
                    <c:v>1396</c:v>
                  </c:pt>
                  <c:pt idx="72">
                    <c:v>1397</c:v>
                  </c:pt>
                  <c:pt idx="84">
                    <c:v>1398</c:v>
                  </c:pt>
                  <c:pt idx="96">
                    <c:v>1399</c:v>
                  </c:pt>
                  <c:pt idx="108">
                    <c:v>1400</c:v>
                  </c:pt>
                  <c:pt idx="120">
                    <c:v>1401</c:v>
                  </c:pt>
                  <c:pt idx="132">
                    <c:v>1402</c:v>
                  </c:pt>
                </c:lvl>
              </c:multiLvlStrCache>
            </c:multiLvlStrRef>
          </c:cat>
          <c:val>
            <c:numRef>
              <c:f>'دیتای آلومینیوم'!$BZ$2:$BZ$149</c:f>
              <c:numCache>
                <c:formatCode>0.0</c:formatCode>
                <c:ptCount val="135"/>
                <c:pt idx="84">
                  <c:v>2717.183463903973</c:v>
                </c:pt>
                <c:pt idx="85">
                  <c:v>2393.4160982542653</c:v>
                </c:pt>
                <c:pt idx="86">
                  <c:v>2281.8218939989315</c:v>
                </c:pt>
                <c:pt idx="87">
                  <c:v>2148.1503060935497</c:v>
                </c:pt>
                <c:pt idx="88">
                  <c:v>2112.6143277451461</c:v>
                </c:pt>
                <c:pt idx="89">
                  <c:v>2098.9592711132577</c:v>
                </c:pt>
                <c:pt idx="90">
                  <c:v>2057.1127035410855</c:v>
                </c:pt>
                <c:pt idx="91">
                  <c:v>2086.1228264055021</c:v>
                </c:pt>
                <c:pt idx="92">
                  <c:v>2059.4050060666532</c:v>
                </c:pt>
                <c:pt idx="93">
                  <c:v>1999.9114658242806</c:v>
                </c:pt>
                <c:pt idx="94">
                  <c:v>1981.0661481872351</c:v>
                </c:pt>
                <c:pt idx="95">
                  <c:v>1873.9645798672673</c:v>
                </c:pt>
                <c:pt idx="96">
                  <c:v>1871.5134902022901</c:v>
                </c:pt>
                <c:pt idx="97">
                  <c:v>1769.8662591566583</c:v>
                </c:pt>
                <c:pt idx="98">
                  <c:v>1645.3384145243285</c:v>
                </c:pt>
                <c:pt idx="99">
                  <c:v>1796.8425127305172</c:v>
                </c:pt>
                <c:pt idx="100">
                  <c:v>2051.8653429408737</c:v>
                </c:pt>
                <c:pt idx="101">
                  <c:v>2085.8216475745689</c:v>
                </c:pt>
                <c:pt idx="102">
                  <c:v>1802.837059911431</c:v>
                </c:pt>
                <c:pt idx="103">
                  <c:v>1844.1357421194912</c:v>
                </c:pt>
                <c:pt idx="104">
                  <c:v>1742.6435098076074</c:v>
                </c:pt>
                <c:pt idx="105">
                  <c:v>2147.872306904505</c:v>
                </c:pt>
                <c:pt idx="106">
                  <c:v>2218.6091695176005</c:v>
                </c:pt>
                <c:pt idx="107">
                  <c:v>2257.671766906913</c:v>
                </c:pt>
                <c:pt idx="108">
                  <c:v>2458.7095961550522</c:v>
                </c:pt>
                <c:pt idx="109">
                  <c:v>2579.6592593147316</c:v>
                </c:pt>
                <c:pt idx="110">
                  <c:v>2696.8983944179204</c:v>
                </c:pt>
                <c:pt idx="111">
                  <c:v>2539.5949248248799</c:v>
                </c:pt>
                <c:pt idx="112">
                  <c:v>2519.3727270146851</c:v>
                </c:pt>
                <c:pt idx="113">
                  <c:v>2890.0589199930396</c:v>
                </c:pt>
                <c:pt idx="114">
                  <c:v>3400.4991053837157</c:v>
                </c:pt>
                <c:pt idx="115">
                  <c:v>3169.5161910093243</c:v>
                </c:pt>
                <c:pt idx="116">
                  <c:v>2942.6354161116669</c:v>
                </c:pt>
                <c:pt idx="117">
                  <c:v>3206.8061633294428</c:v>
                </c:pt>
                <c:pt idx="118">
                  <c:v>3431.8786076959236</c:v>
                </c:pt>
                <c:pt idx="119">
                  <c:v>3821.7667923839749</c:v>
                </c:pt>
                <c:pt idx="120">
                  <c:v>3806.8829853898719</c:v>
                </c:pt>
                <c:pt idx="121">
                  <c:v>3394.4208589916316</c:v>
                </c:pt>
                <c:pt idx="122">
                  <c:v>3227.82789304365</c:v>
                </c:pt>
                <c:pt idx="123">
                  <c:v>3092.7233003807269</c:v>
                </c:pt>
                <c:pt idx="124">
                  <c:v>2886.8738100691548</c:v>
                </c:pt>
                <c:pt idx="125">
                  <c:v>2837.1489448803613</c:v>
                </c:pt>
                <c:pt idx="126">
                  <c:v>2717.9538215063753</c:v>
                </c:pt>
                <c:pt idx="127">
                  <c:v>2746.2851683016638</c:v>
                </c:pt>
                <c:pt idx="128">
                  <c:v>3067.2117808764033</c:v>
                </c:pt>
                <c:pt idx="129">
                  <c:v>3494.2380109144947</c:v>
                </c:pt>
                <c:pt idx="130">
                  <c:v>4335.7642105263167</c:v>
                </c:pt>
                <c:pt idx="131">
                  <c:v>3430.2225763157908</c:v>
                </c:pt>
                <c:pt idx="132">
                  <c:v>3281.8097557297706</c:v>
                </c:pt>
                <c:pt idx="133">
                  <c:v>3096.6957539904929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34F-47AE-BA91-4D732A157E58}"/>
            </c:ext>
          </c:extLst>
        </c:ser>
        <c:ser>
          <c:idx val="3"/>
          <c:order val="5"/>
          <c:tx>
            <c:strRef>
              <c:f>'دیتای آلومینیوم'!$CA$1</c:f>
              <c:strCache>
                <c:ptCount val="1"/>
                <c:pt idx="0">
                  <c:v>Average of نرخ های شرکت.شمش آلیاژ دلار نیما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'دیتای آلومینیوم'!$BU$2:$BU$149</c:f>
              <c:multiLvlStrCache>
                <c:ptCount val="135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</c:lvl>
                <c:lvl>
                  <c:pt idx="0">
                    <c:v>1391</c:v>
                  </c:pt>
                  <c:pt idx="12">
                    <c:v>1392</c:v>
                  </c:pt>
                  <c:pt idx="24">
                    <c:v>1393</c:v>
                  </c:pt>
                  <c:pt idx="36">
                    <c:v>1394</c:v>
                  </c:pt>
                  <c:pt idx="48">
                    <c:v>1395</c:v>
                  </c:pt>
                  <c:pt idx="60">
                    <c:v>1396</c:v>
                  </c:pt>
                  <c:pt idx="72">
                    <c:v>1397</c:v>
                  </c:pt>
                  <c:pt idx="84">
                    <c:v>1398</c:v>
                  </c:pt>
                  <c:pt idx="96">
                    <c:v>1399</c:v>
                  </c:pt>
                  <c:pt idx="108">
                    <c:v>1400</c:v>
                  </c:pt>
                  <c:pt idx="120">
                    <c:v>1401</c:v>
                  </c:pt>
                  <c:pt idx="132">
                    <c:v>1402</c:v>
                  </c:pt>
                </c:lvl>
              </c:multiLvlStrCache>
            </c:multiLvlStrRef>
          </c:cat>
          <c:val>
            <c:numRef>
              <c:f>'دیتای آلومینیوم'!$CA$2:$CA$149</c:f>
              <c:numCache>
                <c:formatCode>0.0</c:formatCode>
                <c:ptCount val="135"/>
                <c:pt idx="84">
                  <c:v>2688.980372941272</c:v>
                </c:pt>
                <c:pt idx="85">
                  <c:v>2518.2866530485412</c:v>
                </c:pt>
                <c:pt idx="86">
                  <c:v>2282.0915982571723</c:v>
                </c:pt>
                <c:pt idx="87">
                  <c:v>2230.9681619136832</c:v>
                </c:pt>
                <c:pt idx="88">
                  <c:v>2083.317983288026</c:v>
                </c:pt>
                <c:pt idx="89">
                  <c:v>2214.4987650593316</c:v>
                </c:pt>
                <c:pt idx="90">
                  <c:v>1966.335201907234</c:v>
                </c:pt>
                <c:pt idx="91">
                  <c:v>2168.4968610029173</c:v>
                </c:pt>
                <c:pt idx="92">
                  <c:v>2035.6928248286063</c:v>
                </c:pt>
                <c:pt idx="93">
                  <c:v>2015.3217058571254</c:v>
                </c:pt>
                <c:pt idx="94">
                  <c:v>2013.1882587399152</c:v>
                </c:pt>
                <c:pt idx="95">
                  <c:v>1938.6219377294699</c:v>
                </c:pt>
                <c:pt idx="97">
                  <c:v>1751.8216253000112</c:v>
                </c:pt>
                <c:pt idx="98">
                  <c:v>1651.168371013126</c:v>
                </c:pt>
                <c:pt idx="99">
                  <c:v>2032.9145110803806</c:v>
                </c:pt>
                <c:pt idx="100">
                  <c:v>2423.0064878059184</c:v>
                </c:pt>
                <c:pt idx="101">
                  <c:v>1820.4595310532536</c:v>
                </c:pt>
                <c:pt idx="102">
                  <c:v>1904.7679249387629</c:v>
                </c:pt>
                <c:pt idx="103">
                  <c:v>1859.7712352920348</c:v>
                </c:pt>
                <c:pt idx="106">
                  <c:v>2163.2543671078952</c:v>
                </c:pt>
                <c:pt idx="107">
                  <c:v>2286.2388033696848</c:v>
                </c:pt>
                <c:pt idx="108">
                  <c:v>2659.4058892429889</c:v>
                </c:pt>
                <c:pt idx="109">
                  <c:v>2786.0537737258537</c:v>
                </c:pt>
                <c:pt idx="110">
                  <c:v>2788.1392051349849</c:v>
                </c:pt>
                <c:pt idx="111">
                  <c:v>2667.4012514754731</c:v>
                </c:pt>
                <c:pt idx="113">
                  <c:v>2680.2854437585611</c:v>
                </c:pt>
                <c:pt idx="114">
                  <c:v>3622.2017224058081</c:v>
                </c:pt>
                <c:pt idx="117">
                  <c:v>3748.3055657235082</c:v>
                </c:pt>
                <c:pt idx="121">
                  <c:v>4544.4983915074899</c:v>
                </c:pt>
                <c:pt idx="124">
                  <c:v>3278.8368912105593</c:v>
                </c:pt>
                <c:pt idx="125">
                  <c:v>2982.8809213015102</c:v>
                </c:pt>
                <c:pt idx="127">
                  <c:v>2864.9115207892387</c:v>
                </c:pt>
                <c:pt idx="129">
                  <c:v>2965.2362037139978</c:v>
                </c:pt>
                <c:pt idx="130">
                  <c:v>2759.2815789473684</c:v>
                </c:pt>
                <c:pt idx="132">
                  <c:v>2647.929301698503</c:v>
                </c:pt>
                <c:pt idx="133">
                  <c:v>3008.4006701679532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34F-47AE-BA91-4D732A157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529439"/>
        <c:axId val="790528959"/>
      </c:lineChart>
      <c:catAx>
        <c:axId val="79052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528959"/>
        <c:crosses val="autoZero"/>
        <c:auto val="1"/>
        <c:lblAlgn val="ctr"/>
        <c:lblOffset val="100"/>
        <c:noMultiLvlLbl val="0"/>
      </c:catAx>
      <c:valAx>
        <c:axId val="79052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52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[فایرا.xlsx]دیتای آلومینیوم!PivotTable9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'دیتای آلومینیوم'!$EB$1:$EB$2</c:f>
              <c:strCache>
                <c:ptCount val="1"/>
                <c:pt idx="0">
                  <c:v>1398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'دیتای آلومینیوم'!$EA$3:$EA$15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'دیتای آلومینیوم'!$EB$3:$EB$15</c:f>
              <c:numCache>
                <c:formatCode>General</c:formatCode>
                <c:ptCount val="12"/>
                <c:pt idx="0">
                  <c:v>197013.36363636365</c:v>
                </c:pt>
                <c:pt idx="1">
                  <c:v>190152.54838709676</c:v>
                </c:pt>
                <c:pt idx="2">
                  <c:v>213151.75</c:v>
                </c:pt>
                <c:pt idx="3">
                  <c:v>221913.38095238101</c:v>
                </c:pt>
                <c:pt idx="4">
                  <c:v>221153.42813918306</c:v>
                </c:pt>
                <c:pt idx="5">
                  <c:v>213826.54072790302</c:v>
                </c:pt>
                <c:pt idx="6">
                  <c:v>206959.65331278884</c:v>
                </c:pt>
                <c:pt idx="7">
                  <c:v>209234.51612903227</c:v>
                </c:pt>
                <c:pt idx="8">
                  <c:v>212414.62974358964</c:v>
                </c:pt>
                <c:pt idx="9">
                  <c:v>227497.34421364983</c:v>
                </c:pt>
                <c:pt idx="10">
                  <c:v>233510.32880844644</c:v>
                </c:pt>
                <c:pt idx="11">
                  <c:v>243137.43300653592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7-45E3-97CD-72D613F27C40}"/>
            </c:ext>
          </c:extLst>
        </c:ser>
        <c:ser>
          <c:idx val="1"/>
          <c:order val="1"/>
          <c:tx>
            <c:strRef>
              <c:f>'دیتای آلومینیوم'!$EC$1:$EC$2</c:f>
              <c:strCache>
                <c:ptCount val="1"/>
                <c:pt idx="0">
                  <c:v>1399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'دیتای آلومینیوم'!$EA$3:$EA$15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'دیتای آلومینیوم'!$EC$3:$EC$15</c:f>
              <c:numCache>
                <c:formatCode>General</c:formatCode>
                <c:ptCount val="12"/>
                <c:pt idx="0">
                  <c:v>220455</c:v>
                </c:pt>
                <c:pt idx="1">
                  <c:v>224066.97234352256</c:v>
                </c:pt>
                <c:pt idx="2">
                  <c:v>261254.22760646112</c:v>
                </c:pt>
                <c:pt idx="3">
                  <c:v>278190.2</c:v>
                </c:pt>
                <c:pt idx="4">
                  <c:v>331613</c:v>
                </c:pt>
                <c:pt idx="5">
                  <c:v>394444.2</c:v>
                </c:pt>
                <c:pt idx="6">
                  <c:v>460969.01118568232</c:v>
                </c:pt>
                <c:pt idx="7">
                  <c:v>533543.95454545459</c:v>
                </c:pt>
                <c:pt idx="8">
                  <c:v>534549.24879227031</c:v>
                </c:pt>
                <c:pt idx="9">
                  <c:v>513170.87336244533</c:v>
                </c:pt>
                <c:pt idx="10">
                  <c:v>491260.58247422701</c:v>
                </c:pt>
                <c:pt idx="11">
                  <c:v>535173.13907284767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57-45E3-97CD-72D613F27C40}"/>
            </c:ext>
          </c:extLst>
        </c:ser>
        <c:ser>
          <c:idx val="2"/>
          <c:order val="2"/>
          <c:tx>
            <c:strRef>
              <c:f>'دیتای آلومینیوم'!$ED$1:$ED$2</c:f>
              <c:strCache>
                <c:ptCount val="1"/>
                <c:pt idx="0">
                  <c:v>1400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'دیتای آلومینیوم'!$EA$3:$EA$15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'دیتای آلومینیوم'!$ED$3:$ED$15</c:f>
              <c:numCache>
                <c:formatCode>General</c:formatCode>
                <c:ptCount val="12"/>
                <c:pt idx="0">
                  <c:v>536371.71597633138</c:v>
                </c:pt>
                <c:pt idx="1">
                  <c:v>563792.92537313432</c:v>
                </c:pt>
                <c:pt idx="2">
                  <c:v>516621.15207373275</c:v>
                </c:pt>
                <c:pt idx="3">
                  <c:v>550992.81395348825</c:v>
                </c:pt>
                <c:pt idx="4">
                  <c:v>596398.78947368427</c:v>
                </c:pt>
                <c:pt idx="5">
                  <c:v>651052.47368421045</c:v>
                </c:pt>
                <c:pt idx="6">
                  <c:v>718277.17870722432</c:v>
                </c:pt>
                <c:pt idx="7">
                  <c:v>666369.73831775703</c:v>
                </c:pt>
                <c:pt idx="8">
                  <c:v>655730.42105263157</c:v>
                </c:pt>
                <c:pt idx="9">
                  <c:v>723036.65342960285</c:v>
                </c:pt>
                <c:pt idx="10">
                  <c:v>789295.03448275861</c:v>
                </c:pt>
                <c:pt idx="11">
                  <c:v>866311.6337579618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57-45E3-97CD-72D613F27C40}"/>
            </c:ext>
          </c:extLst>
        </c:ser>
        <c:ser>
          <c:idx val="3"/>
          <c:order val="3"/>
          <c:tx>
            <c:strRef>
              <c:f>'دیتای آلومینیوم'!$EE$1:$EE$2</c:f>
              <c:strCache>
                <c:ptCount val="1"/>
                <c:pt idx="0">
                  <c:v>1401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'دیتای آلومینیوم'!$EA$3:$EA$15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'دیتای آلومینیوم'!$EE$3:$EE$15</c:f>
              <c:numCache>
                <c:formatCode>General</c:formatCode>
                <c:ptCount val="12"/>
                <c:pt idx="0">
                  <c:v>851726.8169491525</c:v>
                </c:pt>
                <c:pt idx="1">
                  <c:v>758038.96271186462</c:v>
                </c:pt>
                <c:pt idx="2">
                  <c:v>707404.0813559324</c:v>
                </c:pt>
                <c:pt idx="3">
                  <c:v>647435.5</c:v>
                </c:pt>
                <c:pt idx="4">
                  <c:v>693764.89333333343</c:v>
                </c:pt>
                <c:pt idx="5">
                  <c:v>682593.375</c:v>
                </c:pt>
                <c:pt idx="6">
                  <c:v>663652.26589595375</c:v>
                </c:pt>
                <c:pt idx="7">
                  <c:v>685013.11764705891</c:v>
                </c:pt>
                <c:pt idx="8">
                  <c:v>739608.59183673479</c:v>
                </c:pt>
                <c:pt idx="9">
                  <c:v>740837.11282051273</c:v>
                </c:pt>
                <c:pt idx="10">
                  <c:v>796765.21538461547</c:v>
                </c:pt>
                <c:pt idx="11">
                  <c:v>731527.97959183669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57-45E3-97CD-72D613F27C40}"/>
            </c:ext>
          </c:extLst>
        </c:ser>
        <c:ser>
          <c:idx val="4"/>
          <c:order val="4"/>
          <c:tx>
            <c:strRef>
              <c:f>'دیتای آلومینیوم'!$EF$1:$EF$2</c:f>
              <c:strCache>
                <c:ptCount val="1"/>
                <c:pt idx="0">
                  <c:v>1402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'دیتای آلومینیوم'!$EA$3:$EA$15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'دیتای آلومینیوم'!$EF$3:$EF$15</c:f>
              <c:numCache>
                <c:formatCode>General</c:formatCode>
                <c:ptCount val="12"/>
                <c:pt idx="0">
                  <c:v>722884.91304347839</c:v>
                </c:pt>
                <c:pt idx="1">
                  <c:v>774078.20000000007</c:v>
                </c:pt>
                <c:pt idx="2">
                  <c:v>895833.94117647049</c:v>
                </c:pt>
                <c:pt idx="3">
                  <c:v>893875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57-45E3-97CD-72D613F27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2239519"/>
        <c:axId val="812243839"/>
      </c:barChart>
      <c:catAx>
        <c:axId val="81223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243839"/>
        <c:crosses val="autoZero"/>
        <c:auto val="1"/>
        <c:lblAlgn val="ctr"/>
        <c:lblOffset val="100"/>
        <c:noMultiLvlLbl val="0"/>
      </c:catAx>
      <c:valAx>
        <c:axId val="8122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23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v>گپ آزاد و نیما</c:v>
          </c:tx>
          <c:marker>
            <c:symbol val="none"/>
          </c:marker>
          <c:cat>
            <c:strRef>
              <c:f>'دیتای آلومینیوم'!$CQ$3:$CQ$53</c:f>
              <c:strCache>
                <c:ptCount val="48"/>
                <c:pt idx="0">
                  <c:v>1398-1</c:v>
                </c:pt>
                <c:pt idx="1">
                  <c:v>1398-2</c:v>
                </c:pt>
                <c:pt idx="2">
                  <c:v>1398-3</c:v>
                </c:pt>
                <c:pt idx="3">
                  <c:v>1398-4</c:v>
                </c:pt>
                <c:pt idx="4">
                  <c:v>1398-5</c:v>
                </c:pt>
                <c:pt idx="5">
                  <c:v>1398-6</c:v>
                </c:pt>
                <c:pt idx="6">
                  <c:v>1398-7</c:v>
                </c:pt>
                <c:pt idx="7">
                  <c:v>1398-8</c:v>
                </c:pt>
                <c:pt idx="8">
                  <c:v>1398-9</c:v>
                </c:pt>
                <c:pt idx="9">
                  <c:v>1398-10</c:v>
                </c:pt>
                <c:pt idx="10">
                  <c:v>1398-11</c:v>
                </c:pt>
                <c:pt idx="11">
                  <c:v>1398-12</c:v>
                </c:pt>
                <c:pt idx="12">
                  <c:v>1399-1</c:v>
                </c:pt>
                <c:pt idx="13">
                  <c:v>1399-2</c:v>
                </c:pt>
                <c:pt idx="14">
                  <c:v>1399-3</c:v>
                </c:pt>
                <c:pt idx="15">
                  <c:v>1399-4</c:v>
                </c:pt>
                <c:pt idx="16">
                  <c:v>1399-5</c:v>
                </c:pt>
                <c:pt idx="17">
                  <c:v>1399-6</c:v>
                </c:pt>
                <c:pt idx="18">
                  <c:v>1399-7</c:v>
                </c:pt>
                <c:pt idx="19">
                  <c:v>1399-8</c:v>
                </c:pt>
                <c:pt idx="20">
                  <c:v>1399-9</c:v>
                </c:pt>
                <c:pt idx="21">
                  <c:v>1399-10</c:v>
                </c:pt>
                <c:pt idx="22">
                  <c:v>1399-11</c:v>
                </c:pt>
                <c:pt idx="23">
                  <c:v>1399-12</c:v>
                </c:pt>
                <c:pt idx="24">
                  <c:v>1400-1</c:v>
                </c:pt>
                <c:pt idx="25">
                  <c:v>1400-2</c:v>
                </c:pt>
                <c:pt idx="26">
                  <c:v>1400-3</c:v>
                </c:pt>
                <c:pt idx="27">
                  <c:v>1400-4</c:v>
                </c:pt>
                <c:pt idx="28">
                  <c:v>1400-5</c:v>
                </c:pt>
                <c:pt idx="29">
                  <c:v>1400-6</c:v>
                </c:pt>
                <c:pt idx="30">
                  <c:v>1400-7</c:v>
                </c:pt>
                <c:pt idx="31">
                  <c:v>1400-8</c:v>
                </c:pt>
                <c:pt idx="32">
                  <c:v>1400-9</c:v>
                </c:pt>
                <c:pt idx="33">
                  <c:v>1400-10</c:v>
                </c:pt>
                <c:pt idx="34">
                  <c:v>1400-11</c:v>
                </c:pt>
                <c:pt idx="35">
                  <c:v>1400-12</c:v>
                </c:pt>
                <c:pt idx="36">
                  <c:v>1401-1</c:v>
                </c:pt>
                <c:pt idx="37">
                  <c:v>1401-2</c:v>
                </c:pt>
                <c:pt idx="38">
                  <c:v>1401-3</c:v>
                </c:pt>
                <c:pt idx="39">
                  <c:v>1401-4</c:v>
                </c:pt>
                <c:pt idx="40">
                  <c:v>1401-5</c:v>
                </c:pt>
                <c:pt idx="41">
                  <c:v>1401-6</c:v>
                </c:pt>
                <c:pt idx="42">
                  <c:v>1401-7</c:v>
                </c:pt>
                <c:pt idx="43">
                  <c:v>1401-8</c:v>
                </c:pt>
                <c:pt idx="44">
                  <c:v>1401-9</c:v>
                </c:pt>
                <c:pt idx="45">
                  <c:v>1401-10</c:v>
                </c:pt>
                <c:pt idx="46">
                  <c:v>1401-11</c:v>
                </c:pt>
                <c:pt idx="47">
                  <c:v>1401-12</c:v>
                </c:pt>
              </c:strCache>
            </c:strRef>
          </c:cat>
          <c:val>
            <c:numRef>
              <c:f>'دیتای آلومینیوم'!$CG$3:$CG$54</c:f>
              <c:numCache>
                <c:formatCode>0%</c:formatCode>
                <c:ptCount val="48"/>
                <c:pt idx="0">
                  <c:v>1.4569825214249652</c:v>
                </c:pt>
                <c:pt idx="1">
                  <c:v>1.4670976504227486</c:v>
                </c:pt>
                <c:pt idx="2">
                  <c:v>1.2119915625297677</c:v>
                </c:pt>
                <c:pt idx="3">
                  <c:v>1.093701662273153</c:v>
                </c:pt>
                <c:pt idx="4">
                  <c:v>1.0408205848085441</c:v>
                </c:pt>
                <c:pt idx="5">
                  <c:v>1.0305111869319725</c:v>
                </c:pt>
                <c:pt idx="6">
                  <c:v>1.0486841741915887</c:v>
                </c:pt>
                <c:pt idx="7">
                  <c:v>1.0689362496108576</c:v>
                </c:pt>
                <c:pt idx="8">
                  <c:v>1.1477694679061552</c:v>
                </c:pt>
                <c:pt idx="9">
                  <c:v>1.154692264242716</c:v>
                </c:pt>
                <c:pt idx="10">
                  <c:v>1.1123334305789476</c:v>
                </c:pt>
                <c:pt idx="11">
                  <c:v>1.1574427101261289</c:v>
                </c:pt>
                <c:pt idx="12">
                  <c:v>1.1828858662952384</c:v>
                </c:pt>
                <c:pt idx="13">
                  <c:v>1.1858527711781151</c:v>
                </c:pt>
                <c:pt idx="14">
                  <c:v>1.1511384112019607</c:v>
                </c:pt>
                <c:pt idx="15">
                  <c:v>1.2843319306318113</c:v>
                </c:pt>
                <c:pt idx="16">
                  <c:v>1.2399025641097063</c:v>
                </c:pt>
                <c:pt idx="17">
                  <c:v>1.2150377280084479</c:v>
                </c:pt>
                <c:pt idx="18">
                  <c:v>1.2584569546312294</c:v>
                </c:pt>
                <c:pt idx="19">
                  <c:v>1.0656473182783779</c:v>
                </c:pt>
                <c:pt idx="20">
                  <c:v>1.0074705153861347</c:v>
                </c:pt>
                <c:pt idx="21">
                  <c:v>0.99016176579631687</c:v>
                </c:pt>
                <c:pt idx="22">
                  <c:v>1.0643918117144513</c:v>
                </c:pt>
                <c:pt idx="23">
                  <c:v>1.0598990603866263</c:v>
                </c:pt>
                <c:pt idx="24">
                  <c:v>1.0943895859557518</c:v>
                </c:pt>
                <c:pt idx="25">
                  <c:v>1.0343691141401925</c:v>
                </c:pt>
                <c:pt idx="26">
                  <c:v>1.1549849153883751</c:v>
                </c:pt>
                <c:pt idx="27">
                  <c:v>1.1303679711068462</c:v>
                </c:pt>
                <c:pt idx="28">
                  <c:v>1.161962764477285</c:v>
                </c:pt>
                <c:pt idx="29">
                  <c:v>1.1935784436966039</c:v>
                </c:pt>
                <c:pt idx="30">
                  <c:v>1.1838922733821486</c:v>
                </c:pt>
                <c:pt idx="31">
                  <c:v>1.197911480640375</c:v>
                </c:pt>
                <c:pt idx="32">
                  <c:v>1.2501295113338178</c:v>
                </c:pt>
                <c:pt idx="33">
                  <c:v>1.167603462872137</c:v>
                </c:pt>
                <c:pt idx="34">
                  <c:v>1.1505418287272331</c:v>
                </c:pt>
                <c:pt idx="35">
                  <c:v>1.08431647662966</c:v>
                </c:pt>
                <c:pt idx="36">
                  <c:v>1.1191775461580429</c:v>
                </c:pt>
                <c:pt idx="37">
                  <c:v>1.120191753854926</c:v>
                </c:pt>
                <c:pt idx="38">
                  <c:v>1.2903923462259446</c:v>
                </c:pt>
                <c:pt idx="39">
                  <c:v>1.2258860044784901</c:v>
                </c:pt>
                <c:pt idx="40">
                  <c:v>1.1693311999715224</c:v>
                </c:pt>
                <c:pt idx="41">
                  <c:v>1.1396789671210732</c:v>
                </c:pt>
                <c:pt idx="42">
                  <c:v>1.199950715575578</c:v>
                </c:pt>
                <c:pt idx="43">
                  <c:v>1.2584432448046772</c:v>
                </c:pt>
                <c:pt idx="44">
                  <c:v>1.3081277078388263</c:v>
                </c:pt>
                <c:pt idx="45">
                  <c:v>1.4385502027020436</c:v>
                </c:pt>
                <c:pt idx="46">
                  <c:v>1.5895555555555556</c:v>
                </c:pt>
                <c:pt idx="47">
                  <c:v>1.3560526315789474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35-4478-AB13-D136B8C37121}"/>
            </c:ext>
          </c:extLst>
        </c:ser>
        <c:ser>
          <c:idx val="0"/>
          <c:order val="1"/>
          <c:tx>
            <c:v>گپ پایانی با پایه شمش خالص فایرا در بورس کالا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'دیتای آلومینیوم'!$CQ$3:$CQ$53</c:f>
              <c:strCache>
                <c:ptCount val="48"/>
                <c:pt idx="0">
                  <c:v>1398-1</c:v>
                </c:pt>
                <c:pt idx="1">
                  <c:v>1398-2</c:v>
                </c:pt>
                <c:pt idx="2">
                  <c:v>1398-3</c:v>
                </c:pt>
                <c:pt idx="3">
                  <c:v>1398-4</c:v>
                </c:pt>
                <c:pt idx="4">
                  <c:v>1398-5</c:v>
                </c:pt>
                <c:pt idx="5">
                  <c:v>1398-6</c:v>
                </c:pt>
                <c:pt idx="6">
                  <c:v>1398-7</c:v>
                </c:pt>
                <c:pt idx="7">
                  <c:v>1398-8</c:v>
                </c:pt>
                <c:pt idx="8">
                  <c:v>1398-9</c:v>
                </c:pt>
                <c:pt idx="9">
                  <c:v>1398-10</c:v>
                </c:pt>
                <c:pt idx="10">
                  <c:v>1398-11</c:v>
                </c:pt>
                <c:pt idx="11">
                  <c:v>1398-12</c:v>
                </c:pt>
                <c:pt idx="12">
                  <c:v>1399-1</c:v>
                </c:pt>
                <c:pt idx="13">
                  <c:v>1399-2</c:v>
                </c:pt>
                <c:pt idx="14">
                  <c:v>1399-3</c:v>
                </c:pt>
                <c:pt idx="15">
                  <c:v>1399-4</c:v>
                </c:pt>
                <c:pt idx="16">
                  <c:v>1399-5</c:v>
                </c:pt>
                <c:pt idx="17">
                  <c:v>1399-6</c:v>
                </c:pt>
                <c:pt idx="18">
                  <c:v>1399-7</c:v>
                </c:pt>
                <c:pt idx="19">
                  <c:v>1399-8</c:v>
                </c:pt>
                <c:pt idx="20">
                  <c:v>1399-9</c:v>
                </c:pt>
                <c:pt idx="21">
                  <c:v>1399-10</c:v>
                </c:pt>
                <c:pt idx="22">
                  <c:v>1399-11</c:v>
                </c:pt>
                <c:pt idx="23">
                  <c:v>1399-12</c:v>
                </c:pt>
                <c:pt idx="24">
                  <c:v>1400-1</c:v>
                </c:pt>
                <c:pt idx="25">
                  <c:v>1400-2</c:v>
                </c:pt>
                <c:pt idx="26">
                  <c:v>1400-3</c:v>
                </c:pt>
                <c:pt idx="27">
                  <c:v>1400-4</c:v>
                </c:pt>
                <c:pt idx="28">
                  <c:v>1400-5</c:v>
                </c:pt>
                <c:pt idx="29">
                  <c:v>1400-6</c:v>
                </c:pt>
                <c:pt idx="30">
                  <c:v>1400-7</c:v>
                </c:pt>
                <c:pt idx="31">
                  <c:v>1400-8</c:v>
                </c:pt>
                <c:pt idx="32">
                  <c:v>1400-9</c:v>
                </c:pt>
                <c:pt idx="33">
                  <c:v>1400-10</c:v>
                </c:pt>
                <c:pt idx="34">
                  <c:v>1400-11</c:v>
                </c:pt>
                <c:pt idx="35">
                  <c:v>1400-12</c:v>
                </c:pt>
                <c:pt idx="36">
                  <c:v>1401-1</c:v>
                </c:pt>
                <c:pt idx="37">
                  <c:v>1401-2</c:v>
                </c:pt>
                <c:pt idx="38">
                  <c:v>1401-3</c:v>
                </c:pt>
                <c:pt idx="39">
                  <c:v>1401-4</c:v>
                </c:pt>
                <c:pt idx="40">
                  <c:v>1401-5</c:v>
                </c:pt>
                <c:pt idx="41">
                  <c:v>1401-6</c:v>
                </c:pt>
                <c:pt idx="42">
                  <c:v>1401-7</c:v>
                </c:pt>
                <c:pt idx="43">
                  <c:v>1401-8</c:v>
                </c:pt>
                <c:pt idx="44">
                  <c:v>1401-9</c:v>
                </c:pt>
                <c:pt idx="45">
                  <c:v>1401-10</c:v>
                </c:pt>
                <c:pt idx="46">
                  <c:v>1401-11</c:v>
                </c:pt>
                <c:pt idx="47">
                  <c:v>1401-12</c:v>
                </c:pt>
              </c:strCache>
            </c:strRef>
          </c:cat>
          <c:val>
            <c:numRef>
              <c:f>'دیتای آلومینیوم'!$CD$3:$CD$54</c:f>
              <c:numCache>
                <c:formatCode>0%</c:formatCode>
                <c:ptCount val="48"/>
                <c:pt idx="0">
                  <c:v>1.2080246517656623</c:v>
                </c:pt>
                <c:pt idx="1">
                  <c:v>1.2724154070526399</c:v>
                </c:pt>
                <c:pt idx="2">
                  <c:v>1.1083160236779666</c:v>
                </c:pt>
                <c:pt idx="3">
                  <c:v>1.0269235787193669</c:v>
                </c:pt>
                <c:pt idx="4">
                  <c:v>1.0007023758589404</c:v>
                </c:pt>
                <c:pt idx="5">
                  <c:v>1</c:v>
                </c:pt>
                <c:pt idx="6">
                  <c:v>1</c:v>
                </c:pt>
                <c:pt idx="7">
                  <c:v>1.000029549597329</c:v>
                </c:pt>
                <c:pt idx="8">
                  <c:v>1</c:v>
                </c:pt>
                <c:pt idx="9">
                  <c:v>1.0001291305386484</c:v>
                </c:pt>
                <c:pt idx="10">
                  <c:v>1.0021974281590205</c:v>
                </c:pt>
                <c:pt idx="11">
                  <c:v>1.0100887022871734</c:v>
                </c:pt>
                <c:pt idx="12">
                  <c:v>1.028920490198302</c:v>
                </c:pt>
                <c:pt idx="13">
                  <c:v>1.0290937980502164</c:v>
                </c:pt>
                <c:pt idx="14">
                  <c:v>1.0154708061437883</c:v>
                </c:pt>
                <c:pt idx="15">
                  <c:v>1.0735458450129922</c:v>
                </c:pt>
                <c:pt idx="16">
                  <c:v>1.1920618311103606</c:v>
                </c:pt>
                <c:pt idx="17">
                  <c:v>1.0626496726279662</c:v>
                </c:pt>
                <c:pt idx="18">
                  <c:v>1.0100641995530202</c:v>
                </c:pt>
                <c:pt idx="19">
                  <c:v>1</c:v>
                </c:pt>
                <c:pt idx="20">
                  <c:v>0.98502711587485026</c:v>
                </c:pt>
                <c:pt idx="21">
                  <c:v>0.98545883871431128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1.0074471849564146</c:v>
                </c:pt>
                <c:pt idx="27">
                  <c:v>1.0011652999192493</c:v>
                </c:pt>
                <c:pt idx="28">
                  <c:v>1</c:v>
                </c:pt>
                <c:pt idx="29">
                  <c:v>1.0187267304915273</c:v>
                </c:pt>
                <c:pt idx="30">
                  <c:v>1.0086032856248583</c:v>
                </c:pt>
                <c:pt idx="31">
                  <c:v>1.0269322430832581</c:v>
                </c:pt>
                <c:pt idx="32">
                  <c:v>1.085854039183946</c:v>
                </c:pt>
                <c:pt idx="33">
                  <c:v>1.0261841911804852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0.98857218975560557</c:v>
                </c:pt>
                <c:pt idx="38">
                  <c:v>1.0547672501364787</c:v>
                </c:pt>
                <c:pt idx="39">
                  <c:v>1.0764554924776291</c:v>
                </c:pt>
                <c:pt idx="40">
                  <c:v>1.0536348269530003</c:v>
                </c:pt>
                <c:pt idx="41">
                  <c:v>1.0529944895817367</c:v>
                </c:pt>
                <c:pt idx="42">
                  <c:v>1.0674998141742209</c:v>
                </c:pt>
                <c:pt idx="43">
                  <c:v>1.0927689037323347</c:v>
                </c:pt>
                <c:pt idx="44">
                  <c:v>1.1597228026373905</c:v>
                </c:pt>
                <c:pt idx="45">
                  <c:v>1.2890079501679728</c:v>
                </c:pt>
                <c:pt idx="46">
                  <c:v>1.3601347299059887</c:v>
                </c:pt>
                <c:pt idx="47">
                  <c:v>1.5477813408785877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35-4478-AB13-D136B8C37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599215"/>
        <c:axId val="503604975"/>
      </c:lineChart>
      <c:catAx>
        <c:axId val="50359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604975"/>
        <c:crosses val="autoZero"/>
        <c:auto val="1"/>
        <c:lblAlgn val="ctr"/>
        <c:lblOffset val="100"/>
        <c:noMultiLvlLbl val="0"/>
      </c:catAx>
      <c:valAx>
        <c:axId val="503604975"/>
        <c:scaling>
          <c:orientation val="minMax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599215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>
              <a:cs typeface="B Nazanin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customXml" Target="../ink/ink1.xml"/><Relationship Id="rId55" Type="http://schemas.openxmlformats.org/officeDocument/2006/relationships/image" Target="../media/image51.png"/><Relationship Id="rId63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gif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53" Type="http://schemas.openxmlformats.org/officeDocument/2006/relationships/image" Target="../media/image50.png"/><Relationship Id="rId58" Type="http://schemas.openxmlformats.org/officeDocument/2006/relationships/customXml" Target="../ink/ink5.xml"/><Relationship Id="rId5" Type="http://schemas.openxmlformats.org/officeDocument/2006/relationships/image" Target="../media/image5.png"/><Relationship Id="rId61" Type="http://schemas.openxmlformats.org/officeDocument/2006/relationships/image" Target="../media/image54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customXml" Target="../ink/ink4.xml"/><Relationship Id="rId64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49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3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customXml" Target="../ink/ink3.xml"/><Relationship Id="rId62" Type="http://schemas.openxmlformats.org/officeDocument/2006/relationships/customXml" Target="../ink/ink7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chart" Target="../charts/chart1.xml"/><Relationship Id="rId57" Type="http://schemas.openxmlformats.org/officeDocument/2006/relationships/image" Target="../media/image52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customXml" Target="../ink/ink2.xml"/><Relationship Id="rId60" Type="http://schemas.openxmlformats.org/officeDocument/2006/relationships/customXml" Target="../ink/ink6.xml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3" Type="http://schemas.openxmlformats.org/officeDocument/2006/relationships/image" Target="../media/image32.png"/><Relationship Id="rId7" Type="http://schemas.openxmlformats.org/officeDocument/2006/relationships/image" Target="../media/image41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" Type="http://schemas.openxmlformats.org/officeDocument/2006/relationships/image" Target="../media/image31.png"/><Relationship Id="rId16" Type="http://schemas.openxmlformats.org/officeDocument/2006/relationships/image" Target="../media/image67.png"/><Relationship Id="rId1" Type="http://schemas.openxmlformats.org/officeDocument/2006/relationships/image" Target="../media/image25.png"/><Relationship Id="rId6" Type="http://schemas.openxmlformats.org/officeDocument/2006/relationships/image" Target="../media/image58.png"/><Relationship Id="rId11" Type="http://schemas.openxmlformats.org/officeDocument/2006/relationships/image" Target="../media/image62.png"/><Relationship Id="rId5" Type="http://schemas.openxmlformats.org/officeDocument/2006/relationships/image" Target="../media/image57.png"/><Relationship Id="rId15" Type="http://schemas.openxmlformats.org/officeDocument/2006/relationships/image" Target="../media/image66.png"/><Relationship Id="rId10" Type="http://schemas.openxmlformats.org/officeDocument/2006/relationships/image" Target="../media/image61.png"/><Relationship Id="rId19" Type="http://schemas.openxmlformats.org/officeDocument/2006/relationships/image" Target="../media/image56.png"/><Relationship Id="rId4" Type="http://schemas.openxmlformats.org/officeDocument/2006/relationships/image" Target="../media/image33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1.xml"/><Relationship Id="rId5" Type="http://schemas.openxmlformats.org/officeDocument/2006/relationships/chart" Target="../charts/chart6.xml"/><Relationship Id="rId10" Type="http://schemas.openxmlformats.org/officeDocument/2006/relationships/chart" Target="../charts/chart10.xml"/><Relationship Id="rId4" Type="http://schemas.openxmlformats.org/officeDocument/2006/relationships/chart" Target="../charts/chart5.xml"/><Relationship Id="rId9" Type="http://schemas.openxmlformats.org/officeDocument/2006/relationships/image" Target="../media/image6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67235</xdr:rowOff>
    </xdr:from>
    <xdr:to>
      <xdr:col>13</xdr:col>
      <xdr:colOff>104899</xdr:colOff>
      <xdr:row>57</xdr:row>
      <xdr:rowOff>133735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1155F1-AE5E-873D-FD31-A152302BE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657101" y="9592235"/>
          <a:ext cx="7971428" cy="1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57</xdr:row>
      <xdr:rowOff>56029</xdr:rowOff>
    </xdr:from>
    <xdr:to>
      <xdr:col>13</xdr:col>
      <xdr:colOff>266355</xdr:colOff>
      <xdr:row>61</xdr:row>
      <xdr:rowOff>170219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E43F81-7641-A567-3863-423064EC1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114645" y="4818529"/>
          <a:ext cx="7247619" cy="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526676</xdr:colOff>
      <xdr:row>62</xdr:row>
      <xdr:rowOff>145676</xdr:rowOff>
    </xdr:from>
    <xdr:to>
      <xdr:col>13</xdr:col>
      <xdr:colOff>312884</xdr:colOff>
      <xdr:row>71</xdr:row>
      <xdr:rowOff>31176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2A9E0F-9298-DDEE-0FAF-83F968C43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68116" y="5860676"/>
          <a:ext cx="7047619" cy="1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190500</xdr:colOff>
      <xdr:row>42</xdr:row>
      <xdr:rowOff>33618</xdr:rowOff>
    </xdr:from>
    <xdr:to>
      <xdr:col>36</xdr:col>
      <xdr:colOff>171745</xdr:colOff>
      <xdr:row>55</xdr:row>
      <xdr:rowOff>33308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C00CB5-25F8-8190-750A-35A48E10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91937763" y="33618"/>
          <a:ext cx="13647619" cy="2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364992</xdr:colOff>
      <xdr:row>52</xdr:row>
      <xdr:rowOff>81643</xdr:rowOff>
    </xdr:from>
    <xdr:to>
      <xdr:col>36</xdr:col>
      <xdr:colOff>81656</xdr:colOff>
      <xdr:row>59</xdr:row>
      <xdr:rowOff>81476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70BDED-6CA0-4030-B94D-C1C444590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10149058" y="9987643"/>
          <a:ext cx="14153842" cy="1333333"/>
        </a:xfrm>
        <a:prstGeom prst="rect">
          <a:avLst/>
        </a:prstGeom>
      </xdr:spPr>
    </xdr:pic>
    <xdr:clientData/>
  </xdr:twoCellAnchor>
  <xdr:twoCellAnchor editAs="oneCell">
    <xdr:from>
      <xdr:col>14</xdr:col>
      <xdr:colOff>389006</xdr:colOff>
      <xdr:row>60</xdr:row>
      <xdr:rowOff>23213</xdr:rowOff>
    </xdr:from>
    <xdr:to>
      <xdr:col>29</xdr:col>
      <xdr:colOff>584708</xdr:colOff>
      <xdr:row>75</xdr:row>
      <xdr:rowOff>3808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61CA13-54DF-15B7-4670-5BCF6CDA9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13932256" y="11453213"/>
          <a:ext cx="9734309" cy="2838095"/>
        </a:xfrm>
        <a:prstGeom prst="rect">
          <a:avLst/>
        </a:prstGeom>
      </xdr:spPr>
    </xdr:pic>
    <xdr:clientData/>
  </xdr:twoCellAnchor>
  <xdr:twoCellAnchor editAs="oneCell">
    <xdr:from>
      <xdr:col>31</xdr:col>
      <xdr:colOff>22412</xdr:colOff>
      <xdr:row>59</xdr:row>
      <xdr:rowOff>168089</xdr:rowOff>
    </xdr:from>
    <xdr:to>
      <xdr:col>41</xdr:col>
      <xdr:colOff>409331</xdr:colOff>
      <xdr:row>68</xdr:row>
      <xdr:rowOff>53589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6EDBF7-9036-6687-0F49-24F27F2B6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89028375" y="3406589"/>
          <a:ext cx="6438095" cy="1600000"/>
        </a:xfrm>
        <a:prstGeom prst="rect">
          <a:avLst/>
        </a:prstGeom>
      </xdr:spPr>
    </xdr:pic>
    <xdr:clientData/>
  </xdr:twoCellAnchor>
  <xdr:twoCellAnchor editAs="oneCell">
    <xdr:from>
      <xdr:col>31</xdr:col>
      <xdr:colOff>89647</xdr:colOff>
      <xdr:row>68</xdr:row>
      <xdr:rowOff>78441</xdr:rowOff>
    </xdr:from>
    <xdr:to>
      <xdr:col>41</xdr:col>
      <xdr:colOff>447995</xdr:colOff>
      <xdr:row>78</xdr:row>
      <xdr:rowOff>2012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9E1EC5-C549-48C9-7730-D2BC5182E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88989711" y="5031441"/>
          <a:ext cx="6409524" cy="1828571"/>
        </a:xfrm>
        <a:prstGeom prst="rect">
          <a:avLst/>
        </a:prstGeom>
      </xdr:spPr>
    </xdr:pic>
    <xdr:clientData/>
  </xdr:twoCellAnchor>
  <xdr:twoCellAnchor editAs="oneCell">
    <xdr:from>
      <xdr:col>24</xdr:col>
      <xdr:colOff>179293</xdr:colOff>
      <xdr:row>85</xdr:row>
      <xdr:rowOff>123265</xdr:rowOff>
    </xdr:from>
    <xdr:to>
      <xdr:col>32</xdr:col>
      <xdr:colOff>236444</xdr:colOff>
      <xdr:row>106</xdr:row>
      <xdr:rowOff>75640</xdr:rowOff>
    </xdr:to>
    <xdr:pic>
      <xdr:nvPicPr>
        <xdr:cNvPr id="15" name="Picture 14" descr="In the extraction of aluminium, the aluminium oxide for the electrolytic  extraction of aluminium is obtained by heating aluminium hydroxide. Write  the equation for this reaction.">
          <a:extLst>
            <a:ext uri="{FF2B5EF4-FFF2-40B4-BE49-F238E27FC236}">
              <a16:creationId xmlns:a16="http://schemas.microsoft.com/office/drawing/2014/main" id="{D2A60B12-6AAE-9A9C-108A-02ECE7B44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4647321" y="8314765"/>
          <a:ext cx="4898091" cy="395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403412</xdr:colOff>
      <xdr:row>66</xdr:row>
      <xdr:rowOff>112059</xdr:rowOff>
    </xdr:from>
    <xdr:to>
      <xdr:col>36</xdr:col>
      <xdr:colOff>458528</xdr:colOff>
      <xdr:row>78</xdr:row>
      <xdr:rowOff>149868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D7FCA4-08B9-60FC-581B-3AB9DF663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91658184" y="6589059"/>
          <a:ext cx="13714286" cy="23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280147</xdr:colOff>
      <xdr:row>77</xdr:row>
      <xdr:rowOff>134472</xdr:rowOff>
    </xdr:from>
    <xdr:to>
      <xdr:col>23</xdr:col>
      <xdr:colOff>486015</xdr:colOff>
      <xdr:row>95</xdr:row>
      <xdr:rowOff>96372</xdr:rowOff>
    </xdr:to>
    <xdr:pic>
      <xdr:nvPicPr>
        <xdr:cNvPr id="14" name="Picture 13" descr="Write balanced equations for the extraction of aluminium from bauxite by  electrolysis.">
          <a:extLst>
            <a:ext uri="{FF2B5EF4-FFF2-40B4-BE49-F238E27FC236}">
              <a16:creationId xmlns:a16="http://schemas.microsoft.com/office/drawing/2014/main" id="{132E1FC6-3E66-7E4D-536F-FC00C5CE1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9497225" y="8706972"/>
          <a:ext cx="5393392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168087</xdr:colOff>
      <xdr:row>97</xdr:row>
      <xdr:rowOff>11206</xdr:rowOff>
    </xdr:from>
    <xdr:to>
      <xdr:col>37</xdr:col>
      <xdr:colOff>308916</xdr:colOff>
      <xdr:row>107</xdr:row>
      <xdr:rowOff>58587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79F91E4-1170-FDFA-1591-13EC3300A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891202677" y="12393706"/>
          <a:ext cx="13800000" cy="1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90302</xdr:rowOff>
    </xdr:from>
    <xdr:to>
      <xdr:col>14</xdr:col>
      <xdr:colOff>431560</xdr:colOff>
      <xdr:row>95</xdr:row>
      <xdr:rowOff>131124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78CBF0B-0769-2053-4CA8-99515EB73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22384395" y="7710302"/>
          <a:ext cx="8917469" cy="4422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13607</xdr:rowOff>
    </xdr:from>
    <xdr:to>
      <xdr:col>15</xdr:col>
      <xdr:colOff>40822</xdr:colOff>
      <xdr:row>127</xdr:row>
      <xdr:rowOff>35019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0AA1EFC-3FDC-2A77-205A-24DAB3850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23048643" y="12396107"/>
          <a:ext cx="9225643" cy="57364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27213</xdr:rowOff>
    </xdr:from>
    <xdr:to>
      <xdr:col>16</xdr:col>
      <xdr:colOff>430179</xdr:colOff>
      <xdr:row>155</xdr:row>
      <xdr:rowOff>498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976EC7F-17EF-9CE0-644A-79146A739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22046964" y="18505713"/>
          <a:ext cx="10227322" cy="4926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68035</xdr:rowOff>
    </xdr:from>
    <xdr:to>
      <xdr:col>16</xdr:col>
      <xdr:colOff>529885</xdr:colOff>
      <xdr:row>183</xdr:row>
      <xdr:rowOff>159714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90EF45-06DF-3A3F-6610-11155F88F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21947258" y="23499535"/>
          <a:ext cx="10327028" cy="5425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16</xdr:col>
      <xdr:colOff>67159</xdr:colOff>
      <xdr:row>210</xdr:row>
      <xdr:rowOff>108857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3E70805-1880-39F4-FF53-82424A252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22409984" y="28956000"/>
          <a:ext cx="9864302" cy="5061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15</xdr:col>
      <xdr:colOff>299358</xdr:colOff>
      <xdr:row>233</xdr:row>
      <xdr:rowOff>150587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D8311DB-B337-22E6-0CB7-A3DF7C745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022790107" y="34099500"/>
          <a:ext cx="9484179" cy="43415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13607</xdr:rowOff>
    </xdr:from>
    <xdr:to>
      <xdr:col>15</xdr:col>
      <xdr:colOff>530679</xdr:colOff>
      <xdr:row>259</xdr:row>
      <xdr:rowOff>20665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A4885FF-D560-A06B-0BAC-B8DC11125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22558786" y="38494607"/>
          <a:ext cx="9715500" cy="4765847"/>
        </a:xfrm>
        <a:prstGeom prst="rect">
          <a:avLst/>
        </a:prstGeom>
      </xdr:spPr>
    </xdr:pic>
    <xdr:clientData/>
  </xdr:twoCellAnchor>
  <xdr:twoCellAnchor editAs="oneCell">
    <xdr:from>
      <xdr:col>23</xdr:col>
      <xdr:colOff>13608</xdr:colOff>
      <xdr:row>268</xdr:row>
      <xdr:rowOff>163285</xdr:rowOff>
    </xdr:from>
    <xdr:to>
      <xdr:col>35</xdr:col>
      <xdr:colOff>285750</xdr:colOff>
      <xdr:row>275</xdr:row>
      <xdr:rowOff>98385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5AEE321-3B0D-67DD-E5CF-98F22E311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10557285" y="43216285"/>
          <a:ext cx="7619999" cy="4003636"/>
        </a:xfrm>
        <a:prstGeom prst="rect">
          <a:avLst/>
        </a:prstGeom>
      </xdr:spPr>
    </xdr:pic>
    <xdr:clientData/>
  </xdr:twoCellAnchor>
  <xdr:twoCellAnchor>
    <xdr:from>
      <xdr:col>15</xdr:col>
      <xdr:colOff>532134</xdr:colOff>
      <xdr:row>276</xdr:row>
      <xdr:rowOff>81641</xdr:rowOff>
    </xdr:from>
    <xdr:to>
      <xdr:col>36</xdr:col>
      <xdr:colOff>16003</xdr:colOff>
      <xdr:row>309</xdr:row>
      <xdr:rowOff>13606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C4F53717-A840-E5DA-0A42-96D5513C13FC}"/>
            </a:ext>
          </a:extLst>
        </xdr:cNvPr>
        <xdr:cNvGrpSpPr/>
      </xdr:nvGrpSpPr>
      <xdr:grpSpPr>
        <a:xfrm>
          <a:off x="9909101270" y="54651232"/>
          <a:ext cx="12576415" cy="6218465"/>
          <a:chOff x="10010296354" y="47856320"/>
          <a:chExt cx="12696405" cy="6218465"/>
        </a:xfrm>
      </xdr:grpSpPr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FA09F529-355B-1788-C38A-B58B22208A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10010296354" y="47856320"/>
            <a:ext cx="12696405" cy="6218465"/>
          </a:xfrm>
          <a:prstGeom prst="rect">
            <a:avLst/>
          </a:prstGeom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5C52FBE1-6906-269D-2A53-A1EC1A78F8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0010713572" y="48142073"/>
            <a:ext cx="6728929" cy="1032044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259</xdr:row>
      <xdr:rowOff>27214</xdr:rowOff>
    </xdr:from>
    <xdr:to>
      <xdr:col>15</xdr:col>
      <xdr:colOff>450657</xdr:colOff>
      <xdr:row>273</xdr:row>
      <xdr:rowOff>149678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F36BB5B-EF94-AC34-5E3F-6B476FE59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22992593" y="43284321"/>
          <a:ext cx="9635478" cy="45583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15</xdr:col>
      <xdr:colOff>485525</xdr:colOff>
      <xdr:row>285</xdr:row>
      <xdr:rowOff>124938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E9EBC89-1D48-F566-175E-F039975AC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022957725" y="48074036"/>
          <a:ext cx="9670346" cy="49393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544286</xdr:colOff>
      <xdr:row>325</xdr:row>
      <xdr:rowOff>118576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FB53608-3656-1AF7-E591-7F48C9F7F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022898964" y="53217536"/>
          <a:ext cx="9729107" cy="54525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15</xdr:col>
      <xdr:colOff>122464</xdr:colOff>
      <xdr:row>352</xdr:row>
      <xdr:rowOff>38145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2C25732-0D90-820E-A784-FD25910E2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023320786" y="58742036"/>
          <a:ext cx="9307285" cy="49911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16</xdr:col>
      <xdr:colOff>467208</xdr:colOff>
      <xdr:row>378</xdr:row>
      <xdr:rowOff>149678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7906EE5-5A6B-36A6-F4E8-243393D4C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022363720" y="63885536"/>
          <a:ext cx="10264351" cy="49121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123264</xdr:rowOff>
    </xdr:from>
    <xdr:to>
      <xdr:col>16</xdr:col>
      <xdr:colOff>471322</xdr:colOff>
      <xdr:row>410</xdr:row>
      <xdr:rowOff>56029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6DE9BF9-9102-57E9-F602-F5DD7001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904475325" y="68949793"/>
          <a:ext cx="10153204" cy="5838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76200</xdr:rowOff>
    </xdr:from>
    <xdr:to>
      <xdr:col>16</xdr:col>
      <xdr:colOff>266700</xdr:colOff>
      <xdr:row>437</xdr:row>
      <xdr:rowOff>178142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E49ED5F-BF3E-AB8E-BADB-86564849B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978009000" y="74561700"/>
          <a:ext cx="10020300" cy="54359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16</xdr:col>
      <xdr:colOff>145507</xdr:colOff>
      <xdr:row>464</xdr:row>
      <xdr:rowOff>34636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EEBEC51-C7D1-1EE4-7AB3-222FE1C3F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921458175" y="80096591"/>
          <a:ext cx="9843689" cy="4987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1</xdr:rowOff>
    </xdr:from>
    <xdr:to>
      <xdr:col>15</xdr:col>
      <xdr:colOff>588819</xdr:colOff>
      <xdr:row>491</xdr:row>
      <xdr:rowOff>156427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BA9154C-34AD-15F0-25EF-DF4D5169E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921621000" y="85430592"/>
          <a:ext cx="9680864" cy="491892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493</xdr:row>
      <xdr:rowOff>0</xdr:rowOff>
    </xdr:from>
    <xdr:to>
      <xdr:col>15</xdr:col>
      <xdr:colOff>174885</xdr:colOff>
      <xdr:row>516</xdr:row>
      <xdr:rowOff>86591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5B23F3B-2471-A065-D3EA-A63E4F42F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922034934" y="90574091"/>
          <a:ext cx="9266929" cy="446809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518</xdr:row>
      <xdr:rowOff>0</xdr:rowOff>
    </xdr:from>
    <xdr:to>
      <xdr:col>15</xdr:col>
      <xdr:colOff>138547</xdr:colOff>
      <xdr:row>543</xdr:row>
      <xdr:rowOff>189561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B5FFADD-5A25-C91A-7130-08D4AD9BF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922071272" y="95336591"/>
          <a:ext cx="9230591" cy="4952061"/>
        </a:xfrm>
        <a:prstGeom prst="rect">
          <a:avLst/>
        </a:prstGeom>
      </xdr:spPr>
    </xdr:pic>
    <xdr:clientData/>
  </xdr:twoCellAnchor>
  <xdr:twoCellAnchor editAs="oneCell">
    <xdr:from>
      <xdr:col>16</xdr:col>
      <xdr:colOff>352425</xdr:colOff>
      <xdr:row>444</xdr:row>
      <xdr:rowOff>96415</xdr:rowOff>
    </xdr:from>
    <xdr:to>
      <xdr:col>24</xdr:col>
      <xdr:colOff>570605</xdr:colOff>
      <xdr:row>464</xdr:row>
      <xdr:rowOff>96701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55B4E6-6DD8-422C-BC3C-D2E82442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972485395" y="78630040"/>
          <a:ext cx="5447405" cy="3810286"/>
        </a:xfrm>
        <a:prstGeom prst="rect">
          <a:avLst/>
        </a:prstGeom>
      </xdr:spPr>
    </xdr:pic>
    <xdr:clientData/>
  </xdr:twoCellAnchor>
  <xdr:twoCellAnchor editAs="oneCell">
    <xdr:from>
      <xdr:col>15</xdr:col>
      <xdr:colOff>495300</xdr:colOff>
      <xdr:row>205</xdr:row>
      <xdr:rowOff>123825</xdr:rowOff>
    </xdr:from>
    <xdr:to>
      <xdr:col>29</xdr:col>
      <xdr:colOff>256094</xdr:colOff>
      <xdr:row>233</xdr:row>
      <xdr:rowOff>161254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8CBFDEC-0BDC-68C7-C658-69E596347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969751906" y="33080325"/>
          <a:ext cx="8647619" cy="53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233</xdr:row>
      <xdr:rowOff>152400</xdr:rowOff>
    </xdr:from>
    <xdr:to>
      <xdr:col>29</xdr:col>
      <xdr:colOff>465631</xdr:colOff>
      <xdr:row>259</xdr:row>
      <xdr:rowOff>8924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7CFEB7-EB36-0B8C-2ACB-37613EA79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969542369" y="38442900"/>
          <a:ext cx="8752381" cy="4809524"/>
        </a:xfrm>
        <a:prstGeom prst="rect">
          <a:avLst/>
        </a:prstGeom>
      </xdr:spPr>
    </xdr:pic>
    <xdr:clientData/>
  </xdr:twoCellAnchor>
  <xdr:twoCellAnchor editAs="oneCell">
    <xdr:from>
      <xdr:col>30</xdr:col>
      <xdr:colOff>346363</xdr:colOff>
      <xdr:row>214</xdr:row>
      <xdr:rowOff>173182</xdr:rowOff>
    </xdr:from>
    <xdr:to>
      <xdr:col>44</xdr:col>
      <xdr:colOff>574740</xdr:colOff>
      <xdr:row>253</xdr:row>
      <xdr:rowOff>67491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E25F5A4-35E6-04DE-1C20-5E03F572E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903693442" y="32939182"/>
          <a:ext cx="8714286" cy="7323809"/>
        </a:xfrm>
        <a:prstGeom prst="rect">
          <a:avLst/>
        </a:prstGeom>
      </xdr:spPr>
    </xdr:pic>
    <xdr:clientData/>
  </xdr:twoCellAnchor>
  <xdr:twoCellAnchor editAs="oneCell">
    <xdr:from>
      <xdr:col>37</xdr:col>
      <xdr:colOff>467591</xdr:colOff>
      <xdr:row>22</xdr:row>
      <xdr:rowOff>51954</xdr:rowOff>
    </xdr:from>
    <xdr:to>
      <xdr:col>49</xdr:col>
      <xdr:colOff>70144</xdr:colOff>
      <xdr:row>44</xdr:row>
      <xdr:rowOff>32383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D11B429-8D64-7F4E-AFAE-002A44E8D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901167356" y="4242954"/>
          <a:ext cx="6876190" cy="4171429"/>
        </a:xfrm>
        <a:prstGeom prst="rect">
          <a:avLst/>
        </a:prstGeom>
      </xdr:spPr>
    </xdr:pic>
    <xdr:clientData/>
  </xdr:twoCellAnchor>
  <xdr:twoCellAnchor editAs="oneCell">
    <xdr:from>
      <xdr:col>41</xdr:col>
      <xdr:colOff>502227</xdr:colOff>
      <xdr:row>46</xdr:row>
      <xdr:rowOff>103909</xdr:rowOff>
    </xdr:from>
    <xdr:to>
      <xdr:col>53</xdr:col>
      <xdr:colOff>118332</xdr:colOff>
      <xdr:row>67</xdr:row>
      <xdr:rowOff>154125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EB46CE2-9525-7936-A908-5E272FBB4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898694623" y="8866909"/>
          <a:ext cx="6889741" cy="4050716"/>
        </a:xfrm>
        <a:prstGeom prst="rect">
          <a:avLst/>
        </a:prstGeom>
      </xdr:spPr>
    </xdr:pic>
    <xdr:clientData/>
  </xdr:twoCellAnchor>
  <xdr:twoCellAnchor editAs="oneCell">
    <xdr:from>
      <xdr:col>41</xdr:col>
      <xdr:colOff>329045</xdr:colOff>
      <xdr:row>68</xdr:row>
      <xdr:rowOff>69273</xdr:rowOff>
    </xdr:from>
    <xdr:to>
      <xdr:col>53</xdr:col>
      <xdr:colOff>130322</xdr:colOff>
      <xdr:row>80</xdr:row>
      <xdr:rowOff>86591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533FE35-D056-7156-FB46-3D708856F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898682633" y="13023273"/>
          <a:ext cx="7074913" cy="2303318"/>
        </a:xfrm>
        <a:prstGeom prst="rect">
          <a:avLst/>
        </a:prstGeom>
      </xdr:spPr>
    </xdr:pic>
    <xdr:clientData/>
  </xdr:twoCellAnchor>
  <xdr:twoCellAnchor editAs="oneCell">
    <xdr:from>
      <xdr:col>41</xdr:col>
      <xdr:colOff>398319</xdr:colOff>
      <xdr:row>82</xdr:row>
      <xdr:rowOff>51954</xdr:rowOff>
    </xdr:from>
    <xdr:to>
      <xdr:col>53</xdr:col>
      <xdr:colOff>207819</xdr:colOff>
      <xdr:row>88</xdr:row>
      <xdr:rowOff>94677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6C11A9F-BCB3-B9E9-4CCA-1C3C378F0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898605136" y="15672954"/>
          <a:ext cx="7083136" cy="1185723"/>
        </a:xfrm>
        <a:prstGeom prst="rect">
          <a:avLst/>
        </a:prstGeom>
      </xdr:spPr>
    </xdr:pic>
    <xdr:clientData/>
  </xdr:twoCellAnchor>
  <xdr:twoCellAnchor editAs="oneCell">
    <xdr:from>
      <xdr:col>52</xdr:col>
      <xdr:colOff>242454</xdr:colOff>
      <xdr:row>42</xdr:row>
      <xdr:rowOff>0</xdr:rowOff>
    </xdr:from>
    <xdr:to>
      <xdr:col>65</xdr:col>
      <xdr:colOff>172206</xdr:colOff>
      <xdr:row>78</xdr:row>
      <xdr:rowOff>65809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7EFAC66-4D1D-547C-2D2B-88923C33B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891367113" y="0"/>
          <a:ext cx="7809524" cy="69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86591</xdr:colOff>
      <xdr:row>0</xdr:row>
      <xdr:rowOff>0</xdr:rowOff>
    </xdr:from>
    <xdr:to>
      <xdr:col>37</xdr:col>
      <xdr:colOff>270093</xdr:colOff>
      <xdr:row>41</xdr:row>
      <xdr:rowOff>65851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B831E66-598E-65FF-797F-08E71B7EE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908241044" y="0"/>
          <a:ext cx="13882184" cy="78763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38710</xdr:rowOff>
    </xdr:from>
    <xdr:to>
      <xdr:col>15</xdr:col>
      <xdr:colOff>96831</xdr:colOff>
      <xdr:row>51</xdr:row>
      <xdr:rowOff>90665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77B266-6213-59E3-A8D6-1634F2F44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905454933" y="4420210"/>
          <a:ext cx="9173596" cy="5385955"/>
        </a:xfrm>
        <a:prstGeom prst="rect">
          <a:avLst/>
        </a:prstGeom>
      </xdr:spPr>
    </xdr:pic>
    <xdr:clientData/>
  </xdr:twoCellAnchor>
  <xdr:twoCellAnchor editAs="oneCell">
    <xdr:from>
      <xdr:col>62</xdr:col>
      <xdr:colOff>376926</xdr:colOff>
      <xdr:row>0</xdr:row>
      <xdr:rowOff>33617</xdr:rowOff>
    </xdr:from>
    <xdr:to>
      <xdr:col>78</xdr:col>
      <xdr:colOff>376926</xdr:colOff>
      <xdr:row>28</xdr:row>
      <xdr:rowOff>157442</xdr:rowOff>
    </xdr:to>
    <xdr:pic>
      <xdr:nvPicPr>
        <xdr:cNvPr id="48" name="Picture 47" descr="آشنایی با مشخصات شمش ، بیلت ، بلوم و اسلب - بازار فلزات ایران">
          <a:extLst>
            <a:ext uri="{FF2B5EF4-FFF2-40B4-BE49-F238E27FC236}">
              <a16:creationId xmlns:a16="http://schemas.microsoft.com/office/drawing/2014/main" id="{BE2E6187-ADE9-58E3-10A0-859A9EC4B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6671427" y="33617"/>
          <a:ext cx="9681882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381000</xdr:colOff>
      <xdr:row>92</xdr:row>
      <xdr:rowOff>119063</xdr:rowOff>
    </xdr:from>
    <xdr:to>
      <xdr:col>54</xdr:col>
      <xdr:colOff>579839</xdr:colOff>
      <xdr:row>134</xdr:row>
      <xdr:rowOff>79968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EFC6FA6-227C-0052-AAF0-18609D210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109731411" y="17645063"/>
          <a:ext cx="9485714" cy="796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312</xdr:row>
      <xdr:rowOff>0</xdr:rowOff>
    </xdr:from>
    <xdr:to>
      <xdr:col>35</xdr:col>
      <xdr:colOff>112800</xdr:colOff>
      <xdr:row>354</xdr:row>
      <xdr:rowOff>27571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31F6027E-6EC1-1F28-D2B2-3FA5D5950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966237600" y="61341000"/>
          <a:ext cx="12000000" cy="80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838200</xdr:colOff>
      <xdr:row>356</xdr:row>
      <xdr:rowOff>0</xdr:rowOff>
    </xdr:from>
    <xdr:to>
      <xdr:col>35</xdr:col>
      <xdr:colOff>17662</xdr:colOff>
      <xdr:row>385</xdr:row>
      <xdr:rowOff>65976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56ECF1E-A2F8-8574-1810-76F5B8736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966332738" y="69723000"/>
          <a:ext cx="11104762" cy="5590476"/>
        </a:xfrm>
        <a:prstGeom prst="rect">
          <a:avLst/>
        </a:prstGeom>
      </xdr:spPr>
    </xdr:pic>
    <xdr:clientData/>
  </xdr:twoCellAnchor>
  <xdr:twoCellAnchor>
    <xdr:from>
      <xdr:col>46</xdr:col>
      <xdr:colOff>171450</xdr:colOff>
      <xdr:row>1</xdr:row>
      <xdr:rowOff>28575</xdr:rowOff>
    </xdr:from>
    <xdr:to>
      <xdr:col>62</xdr:col>
      <xdr:colOff>106457</xdr:colOff>
      <xdr:row>34</xdr:row>
      <xdr:rowOff>123825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E606CC51-9FC3-B54B-F359-6342F1418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 editAs="oneCell">
    <xdr:from>
      <xdr:col>16</xdr:col>
      <xdr:colOff>686160</xdr:colOff>
      <xdr:row>333</xdr:row>
      <xdr:rowOff>62280</xdr:rowOff>
    </xdr:from>
    <xdr:to>
      <xdr:col>18</xdr:col>
      <xdr:colOff>37515</xdr:colOff>
      <xdr:row>334</xdr:row>
      <xdr:rowOff>89940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593828F8-F182-1FD5-B90F-DD1537719D5C}"/>
                </a:ext>
              </a:extLst>
            </xdr14:cNvPr>
            <xdr14:cNvContentPartPr/>
          </xdr14:nvContentPartPr>
          <xdr14:nvPr macro=""/>
          <xdr14:xfrm>
            <a:off x="9976942785" y="65451405"/>
            <a:ext cx="656280" cy="218160"/>
          </xdr14:xfrm>
        </xdr:contentPart>
      </mc:Choice>
      <mc:Fallback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593828F8-F182-1FD5-B90F-DD1537719D5C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9976934145" y="65442405"/>
              <a:ext cx="673920" cy="23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38040</xdr:colOff>
      <xdr:row>328</xdr:row>
      <xdr:rowOff>85620</xdr:rowOff>
    </xdr:from>
    <xdr:to>
      <xdr:col>21</xdr:col>
      <xdr:colOff>177360</xdr:colOff>
      <xdr:row>329</xdr:row>
      <xdr:rowOff>186720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A17B527C-8618-1961-B07D-B5A758C86690}"/>
                </a:ext>
              </a:extLst>
            </xdr14:cNvPr>
            <xdr14:cNvContentPartPr/>
          </xdr14:nvContentPartPr>
          <xdr14:nvPr macro=""/>
          <xdr14:xfrm>
            <a:off x="9975212265" y="64522245"/>
            <a:ext cx="596520" cy="291600"/>
          </xdr14:xfrm>
        </xdr:contentPart>
      </mc:Choice>
      <mc:Fallback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A17B527C-8618-1961-B07D-B5A758C86690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9975203620" y="64513245"/>
              <a:ext cx="614171" cy="30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9360</xdr:colOff>
      <xdr:row>331</xdr:row>
      <xdr:rowOff>131520</xdr:rowOff>
    </xdr:from>
    <xdr:to>
      <xdr:col>17</xdr:col>
      <xdr:colOff>381735</xdr:colOff>
      <xdr:row>333</xdr:row>
      <xdr:rowOff>58680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0BF76ACE-FAB5-65DA-F7C7-044E9B613C4F}"/>
                </a:ext>
              </a:extLst>
            </xdr14:cNvPr>
            <xdr14:cNvContentPartPr/>
          </xdr14:nvContentPartPr>
          <xdr14:nvPr macro=""/>
          <xdr14:xfrm>
            <a:off x="9977017665" y="65139645"/>
            <a:ext cx="1258200" cy="308160"/>
          </xdr14:xfrm>
        </xdr:contentPart>
      </mc:Choice>
      <mc:Fallback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0BF76ACE-FAB5-65DA-F7C7-044E9B613C4F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9977008665" y="65130645"/>
              <a:ext cx="1275840" cy="32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743040</xdr:colOff>
      <xdr:row>336</xdr:row>
      <xdr:rowOff>142740</xdr:rowOff>
    </xdr:from>
    <xdr:to>
      <xdr:col>18</xdr:col>
      <xdr:colOff>47955</xdr:colOff>
      <xdr:row>338</xdr:row>
      <xdr:rowOff>51540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7A959ABD-E5E3-D667-BC97-EBA83A82CFC7}"/>
                </a:ext>
              </a:extLst>
            </xdr14:cNvPr>
            <xdr14:cNvContentPartPr/>
          </xdr14:nvContentPartPr>
          <xdr14:nvPr macro=""/>
          <xdr14:xfrm>
            <a:off x="9976932345" y="66103365"/>
            <a:ext cx="609840" cy="289800"/>
          </xdr14:xfrm>
        </xdr:contentPart>
      </mc:Choice>
      <mc:Fallback>
        <xdr:pic>
          <xdr:nvPicPr>
            <xdr:cNvPr id="87" name="Ink 86">
              <a:extLst>
                <a:ext uri="{FF2B5EF4-FFF2-40B4-BE49-F238E27FC236}">
                  <a16:creationId xmlns:a16="http://schemas.microsoft.com/office/drawing/2014/main" id="{7A959ABD-E5E3-D667-BC97-EBA83A82CFC7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9976923345" y="66094365"/>
              <a:ext cx="627480" cy="30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694080</xdr:colOff>
      <xdr:row>339</xdr:row>
      <xdr:rowOff>35640</xdr:rowOff>
    </xdr:from>
    <xdr:to>
      <xdr:col>18</xdr:col>
      <xdr:colOff>53355</xdr:colOff>
      <xdr:row>340</xdr:row>
      <xdr:rowOff>166620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C5C3EF7A-936F-A7B5-FA57-2B037442371E}"/>
                </a:ext>
              </a:extLst>
            </xdr14:cNvPr>
            <xdr14:cNvContentPartPr/>
          </xdr14:nvContentPartPr>
          <xdr14:nvPr macro=""/>
          <xdr14:xfrm>
            <a:off x="9976926945" y="66567765"/>
            <a:ext cx="664200" cy="321480"/>
          </xdr14:xfrm>
        </xdr:contentPart>
      </mc:Choice>
      <mc:Fallback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C5C3EF7A-936F-A7B5-FA57-2B037442371E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9976917945" y="66558765"/>
              <a:ext cx="681840" cy="33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190575</xdr:colOff>
      <xdr:row>332</xdr:row>
      <xdr:rowOff>49740</xdr:rowOff>
    </xdr:from>
    <xdr:to>
      <xdr:col>17</xdr:col>
      <xdr:colOff>260055</xdr:colOff>
      <xdr:row>332</xdr:row>
      <xdr:rowOff>128940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281D1154-4C12-DA7E-0963-3C49D05D65CC}"/>
                </a:ext>
              </a:extLst>
            </xdr14:cNvPr>
            <xdr14:cNvContentPartPr/>
          </xdr14:nvContentPartPr>
          <xdr14:nvPr macro=""/>
          <xdr14:xfrm>
            <a:off x="9977139345" y="65248365"/>
            <a:ext cx="69480" cy="79200"/>
          </xdr14:xfrm>
        </xdr:contentPart>
      </mc:Choice>
      <mc:Fallback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281D1154-4C12-DA7E-0963-3C49D05D65CC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9977130705" y="65239725"/>
              <a:ext cx="87120" cy="9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599520</xdr:colOff>
      <xdr:row>340</xdr:row>
      <xdr:rowOff>123420</xdr:rowOff>
    </xdr:from>
    <xdr:to>
      <xdr:col>17</xdr:col>
      <xdr:colOff>42975</xdr:colOff>
      <xdr:row>342</xdr:row>
      <xdr:rowOff>76140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10882833-FF77-017A-5957-B92035F867A0}"/>
                </a:ext>
              </a:extLst>
            </xdr14:cNvPr>
            <xdr14:cNvContentPartPr/>
          </xdr14:nvContentPartPr>
          <xdr14:nvPr macro=""/>
          <xdr14:xfrm>
            <a:off x="9977356425" y="66846045"/>
            <a:ext cx="938880" cy="333720"/>
          </xdr14:xfrm>
        </xdr:contentPart>
      </mc:Choice>
      <mc:Fallback>
        <xdr:pic>
          <xdr:nvPicPr>
            <xdr:cNvPr id="107" name="Ink 106">
              <a:extLst>
                <a:ext uri="{FF2B5EF4-FFF2-40B4-BE49-F238E27FC236}">
                  <a16:creationId xmlns:a16="http://schemas.microsoft.com/office/drawing/2014/main" id="{10882833-FF77-017A-5957-B92035F867A0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9977347428" y="66837045"/>
              <a:ext cx="956513" cy="35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675409</xdr:colOff>
      <xdr:row>110</xdr:row>
      <xdr:rowOff>173182</xdr:rowOff>
    </xdr:from>
    <xdr:to>
      <xdr:col>30</xdr:col>
      <xdr:colOff>73437</xdr:colOff>
      <xdr:row>140</xdr:row>
      <xdr:rowOff>20087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83A028C4-B4D6-A272-F95A-F3B92D52C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912680654" y="21128182"/>
          <a:ext cx="8247619" cy="55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9525</xdr:colOff>
      <xdr:row>1</xdr:row>
      <xdr:rowOff>38101</xdr:rowOff>
    </xdr:from>
    <xdr:to>
      <xdr:col>47</xdr:col>
      <xdr:colOff>542925</xdr:colOff>
      <xdr:row>16</xdr:row>
      <xdr:rowOff>20935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6CB91E-782C-6527-0D7D-5AE3F5502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59482875" y="361951"/>
          <a:ext cx="6019800" cy="3373734"/>
        </a:xfrm>
        <a:prstGeom prst="rect">
          <a:avLst/>
        </a:prstGeom>
      </xdr:spPr>
    </xdr:pic>
    <xdr:clientData/>
  </xdr:twoCellAnchor>
  <xdr:twoCellAnchor editAs="oneCell">
    <xdr:from>
      <xdr:col>28</xdr:col>
      <xdr:colOff>24466</xdr:colOff>
      <xdr:row>1</xdr:row>
      <xdr:rowOff>47625</xdr:rowOff>
    </xdr:from>
    <xdr:to>
      <xdr:col>37</xdr:col>
      <xdr:colOff>571501</xdr:colOff>
      <xdr:row>16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AAA86C-6291-E115-64CE-4143768A5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65550299" y="371475"/>
          <a:ext cx="6033435" cy="3381375"/>
        </a:xfrm>
        <a:prstGeom prst="rect">
          <a:avLst/>
        </a:prstGeom>
      </xdr:spPr>
    </xdr:pic>
    <xdr:clientData/>
  </xdr:twoCellAnchor>
  <xdr:twoCellAnchor editAs="oneCell">
    <xdr:from>
      <xdr:col>28</xdr:col>
      <xdr:colOff>1</xdr:colOff>
      <xdr:row>16</xdr:row>
      <xdr:rowOff>66259</xdr:rowOff>
    </xdr:from>
    <xdr:to>
      <xdr:col>37</xdr:col>
      <xdr:colOff>549816</xdr:colOff>
      <xdr:row>30</xdr:row>
      <xdr:rowOff>199609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28981A-9AC0-9265-5F62-3323059DF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19717053" y="3793433"/>
          <a:ext cx="6066033" cy="3032263"/>
        </a:xfrm>
        <a:prstGeom prst="rect">
          <a:avLst/>
        </a:prstGeom>
      </xdr:spPr>
    </xdr:pic>
    <xdr:clientData/>
  </xdr:twoCellAnchor>
  <xdr:twoCellAnchor editAs="oneCell">
    <xdr:from>
      <xdr:col>38</xdr:col>
      <xdr:colOff>28575</xdr:colOff>
      <xdr:row>16</xdr:row>
      <xdr:rowOff>114301</xdr:rowOff>
    </xdr:from>
    <xdr:to>
      <xdr:col>47</xdr:col>
      <xdr:colOff>522112</xdr:colOff>
      <xdr:row>31</xdr:row>
      <xdr:rowOff>9505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E440C4-D232-4DFB-05D7-18879ADD2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9503688" y="3829051"/>
          <a:ext cx="5979937" cy="3038454"/>
        </a:xfrm>
        <a:prstGeom prst="rect">
          <a:avLst/>
        </a:prstGeom>
      </xdr:spPr>
    </xdr:pic>
    <xdr:clientData/>
  </xdr:twoCellAnchor>
  <xdr:twoCellAnchor editAs="oneCell">
    <xdr:from>
      <xdr:col>38</xdr:col>
      <xdr:colOff>38100</xdr:colOff>
      <xdr:row>30</xdr:row>
      <xdr:rowOff>190500</xdr:rowOff>
    </xdr:from>
    <xdr:to>
      <xdr:col>47</xdr:col>
      <xdr:colOff>579190</xdr:colOff>
      <xdr:row>44</xdr:row>
      <xdr:rowOff>162981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533C7C-F5CB-FD49-3F81-B590AE623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59446610" y="6838950"/>
          <a:ext cx="6027490" cy="2906181"/>
        </a:xfrm>
        <a:prstGeom prst="rect">
          <a:avLst/>
        </a:prstGeom>
      </xdr:spPr>
    </xdr:pic>
    <xdr:clientData/>
  </xdr:twoCellAnchor>
  <xdr:twoCellAnchor editAs="oneCell">
    <xdr:from>
      <xdr:col>98</xdr:col>
      <xdr:colOff>66675</xdr:colOff>
      <xdr:row>1</xdr:row>
      <xdr:rowOff>38100</xdr:rowOff>
    </xdr:from>
    <xdr:to>
      <xdr:col>107</xdr:col>
      <xdr:colOff>541090</xdr:colOff>
      <xdr:row>13</xdr:row>
      <xdr:rowOff>226083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9A2FCD-62B3-C6FC-49C9-6714B0A3B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22337210" y="361950"/>
          <a:ext cx="5960815" cy="2874033"/>
        </a:xfrm>
        <a:prstGeom prst="rect">
          <a:avLst/>
        </a:prstGeom>
      </xdr:spPr>
    </xdr:pic>
    <xdr:clientData/>
  </xdr:twoCellAnchor>
  <xdr:twoCellAnchor editAs="oneCell">
    <xdr:from>
      <xdr:col>98</xdr:col>
      <xdr:colOff>1</xdr:colOff>
      <xdr:row>14</xdr:row>
      <xdr:rowOff>1</xdr:rowOff>
    </xdr:from>
    <xdr:to>
      <xdr:col>107</xdr:col>
      <xdr:colOff>523876</xdr:colOff>
      <xdr:row>29</xdr:row>
      <xdr:rowOff>43065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E43B45-5E7C-8772-EE11-49F7CCBD9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2354424" y="3257551"/>
          <a:ext cx="6010275" cy="3224414"/>
        </a:xfrm>
        <a:prstGeom prst="rect">
          <a:avLst/>
        </a:prstGeom>
      </xdr:spPr>
    </xdr:pic>
    <xdr:clientData/>
  </xdr:twoCellAnchor>
  <xdr:twoCellAnchor editAs="oneCell">
    <xdr:from>
      <xdr:col>38</xdr:col>
      <xdr:colOff>1</xdr:colOff>
      <xdr:row>45</xdr:row>
      <xdr:rowOff>0</xdr:rowOff>
    </xdr:from>
    <xdr:to>
      <xdr:col>47</xdr:col>
      <xdr:colOff>496868</xdr:colOff>
      <xdr:row>61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F3FDD2-6C98-AF96-B997-FAC8CBD92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59528932" y="9791700"/>
          <a:ext cx="5983267" cy="3209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113676</xdr:colOff>
      <xdr:row>17</xdr:row>
      <xdr:rowOff>47129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4BBF92-B0D2-4047-65DF-40EE4D6DB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83686524" y="0"/>
          <a:ext cx="4990476" cy="3971429"/>
        </a:xfrm>
        <a:prstGeom prst="rect">
          <a:avLst/>
        </a:prstGeom>
      </xdr:spPr>
    </xdr:pic>
    <xdr:clientData/>
  </xdr:twoCellAnchor>
  <xdr:twoCellAnchor editAs="oneCell">
    <xdr:from>
      <xdr:col>98</xdr:col>
      <xdr:colOff>2932</xdr:colOff>
      <xdr:row>29</xdr:row>
      <xdr:rowOff>133351</xdr:rowOff>
    </xdr:from>
    <xdr:to>
      <xdr:col>107</xdr:col>
      <xdr:colOff>503437</xdr:colOff>
      <xdr:row>39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D88299-3B2F-F002-D838-4E46E4B15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22374863" y="6572251"/>
          <a:ext cx="5986905" cy="1971674"/>
        </a:xfrm>
        <a:prstGeom prst="rect">
          <a:avLst/>
        </a:prstGeom>
      </xdr:spPr>
    </xdr:pic>
    <xdr:clientData/>
  </xdr:twoCellAnchor>
  <xdr:twoCellAnchor editAs="oneCell">
    <xdr:from>
      <xdr:col>38</xdr:col>
      <xdr:colOff>9525</xdr:colOff>
      <xdr:row>61</xdr:row>
      <xdr:rowOff>104775</xdr:rowOff>
    </xdr:from>
    <xdr:to>
      <xdr:col>47</xdr:col>
      <xdr:colOff>570149</xdr:colOff>
      <xdr:row>66</xdr:row>
      <xdr:rowOff>164552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0533FC-C46E-A754-C3E4-5EB802F8D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59455651" y="13020675"/>
          <a:ext cx="6047024" cy="1012277"/>
        </a:xfrm>
        <a:prstGeom prst="rect">
          <a:avLst/>
        </a:prstGeom>
      </xdr:spPr>
    </xdr:pic>
    <xdr:clientData/>
  </xdr:twoCellAnchor>
  <xdr:twoCellAnchor editAs="oneCell">
    <xdr:from>
      <xdr:col>38</xdr:col>
      <xdr:colOff>38100</xdr:colOff>
      <xdr:row>67</xdr:row>
      <xdr:rowOff>38100</xdr:rowOff>
    </xdr:from>
    <xdr:to>
      <xdr:col>47</xdr:col>
      <xdr:colOff>522151</xdr:colOff>
      <xdr:row>78</xdr:row>
      <xdr:rowOff>16589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C8A15A-D608-4973-CDD9-4F83B78E9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59503649" y="14097000"/>
          <a:ext cx="5970451" cy="2073989"/>
        </a:xfrm>
        <a:prstGeom prst="rect">
          <a:avLst/>
        </a:prstGeom>
      </xdr:spPr>
    </xdr:pic>
    <xdr:clientData/>
  </xdr:twoCellAnchor>
  <xdr:twoCellAnchor editAs="oneCell">
    <xdr:from>
      <xdr:col>107</xdr:col>
      <xdr:colOff>609599</xdr:colOff>
      <xdr:row>1</xdr:row>
      <xdr:rowOff>57150</xdr:rowOff>
    </xdr:from>
    <xdr:to>
      <xdr:col>117</xdr:col>
      <xdr:colOff>494179</xdr:colOff>
      <xdr:row>26</xdr:row>
      <xdr:rowOff>140716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0D51BB-B455-36A4-BAED-6168BAEE2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15869021" y="381000"/>
          <a:ext cx="6399680" cy="5569966"/>
        </a:xfrm>
        <a:prstGeom prst="rect">
          <a:avLst/>
        </a:prstGeom>
      </xdr:spPr>
    </xdr:pic>
    <xdr:clientData/>
  </xdr:twoCellAnchor>
  <xdr:twoCellAnchor editAs="oneCell">
    <xdr:from>
      <xdr:col>108</xdr:col>
      <xdr:colOff>9525</xdr:colOff>
      <xdr:row>26</xdr:row>
      <xdr:rowOff>161925</xdr:rowOff>
    </xdr:from>
    <xdr:to>
      <xdr:col>117</xdr:col>
      <xdr:colOff>579933</xdr:colOff>
      <xdr:row>51</xdr:row>
      <xdr:rowOff>27234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F426BFF-830A-2B98-F1F0-7DE9D63C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15783267" y="5972175"/>
          <a:ext cx="6475908" cy="5056434"/>
        </a:xfrm>
        <a:prstGeom prst="rect">
          <a:avLst/>
        </a:prstGeom>
      </xdr:spPr>
    </xdr:pic>
    <xdr:clientData/>
  </xdr:twoCellAnchor>
  <xdr:twoCellAnchor editAs="oneCell">
    <xdr:from>
      <xdr:col>107</xdr:col>
      <xdr:colOff>571500</xdr:colOff>
      <xdr:row>51</xdr:row>
      <xdr:rowOff>28576</xdr:rowOff>
    </xdr:from>
    <xdr:to>
      <xdr:col>117</xdr:col>
      <xdr:colOff>551312</xdr:colOff>
      <xdr:row>65</xdr:row>
      <xdr:rowOff>171495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34DF3C-DBE9-A579-FA61-244F2EACA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15811888" y="11029951"/>
          <a:ext cx="6494912" cy="2819444"/>
        </a:xfrm>
        <a:prstGeom prst="rect">
          <a:avLst/>
        </a:prstGeom>
      </xdr:spPr>
    </xdr:pic>
    <xdr:clientData/>
  </xdr:twoCellAnchor>
  <xdr:twoCellAnchor editAs="oneCell">
    <xdr:from>
      <xdr:col>38</xdr:col>
      <xdr:colOff>38100</xdr:colOff>
      <xdr:row>78</xdr:row>
      <xdr:rowOff>152400</xdr:rowOff>
    </xdr:from>
    <xdr:to>
      <xdr:col>47</xdr:col>
      <xdr:colOff>541695</xdr:colOff>
      <xdr:row>88</xdr:row>
      <xdr:rowOff>4388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A57D186-AA48-2D27-4D41-910AF5C36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59484105" y="16306800"/>
          <a:ext cx="5989995" cy="1756988"/>
        </a:xfrm>
        <a:prstGeom prst="rect">
          <a:avLst/>
        </a:prstGeom>
      </xdr:spPr>
    </xdr:pic>
    <xdr:clientData/>
  </xdr:twoCellAnchor>
  <xdr:twoCellAnchor editAs="oneCell">
    <xdr:from>
      <xdr:col>38</xdr:col>
      <xdr:colOff>6997</xdr:colOff>
      <xdr:row>88</xdr:row>
      <xdr:rowOff>65942</xdr:rowOff>
    </xdr:from>
    <xdr:to>
      <xdr:col>47</xdr:col>
      <xdr:colOff>583576</xdr:colOff>
      <xdr:row>105</xdr:row>
      <xdr:rowOff>38099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7E8A018-952C-4D10-868D-EC5D3E8B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13554163" y="18055768"/>
          <a:ext cx="6092796" cy="3227222"/>
        </a:xfrm>
        <a:prstGeom prst="rect">
          <a:avLst/>
        </a:prstGeom>
      </xdr:spPr>
    </xdr:pic>
    <xdr:clientData/>
  </xdr:twoCellAnchor>
  <xdr:twoCellAnchor editAs="oneCell">
    <xdr:from>
      <xdr:col>38</xdr:col>
      <xdr:colOff>16564</xdr:colOff>
      <xdr:row>105</xdr:row>
      <xdr:rowOff>49695</xdr:rowOff>
    </xdr:from>
    <xdr:to>
      <xdr:col>47</xdr:col>
      <xdr:colOff>586635</xdr:colOff>
      <xdr:row>113</xdr:row>
      <xdr:rowOff>138240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1DE913-22F9-0227-357E-AF23D8742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13551104" y="21294586"/>
          <a:ext cx="6086288" cy="1612545"/>
        </a:xfrm>
        <a:prstGeom prst="rect">
          <a:avLst/>
        </a:prstGeom>
      </xdr:spPr>
    </xdr:pic>
    <xdr:clientData/>
  </xdr:twoCellAnchor>
  <xdr:twoCellAnchor editAs="oneCell">
    <xdr:from>
      <xdr:col>38</xdr:col>
      <xdr:colOff>71042</xdr:colOff>
      <xdr:row>113</xdr:row>
      <xdr:rowOff>182217</xdr:rowOff>
    </xdr:from>
    <xdr:to>
      <xdr:col>47</xdr:col>
      <xdr:colOff>575225</xdr:colOff>
      <xdr:row>120</xdr:row>
      <xdr:rowOff>57979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BD3446B-1FB0-594F-AE10-A1B439B89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13562514" y="22951108"/>
          <a:ext cx="6020400" cy="1209262"/>
        </a:xfrm>
        <a:prstGeom prst="rect">
          <a:avLst/>
        </a:prstGeom>
      </xdr:spPr>
    </xdr:pic>
    <xdr:clientData/>
  </xdr:twoCellAnchor>
  <xdr:twoCellAnchor editAs="oneCell">
    <xdr:from>
      <xdr:col>58</xdr:col>
      <xdr:colOff>11390</xdr:colOff>
      <xdr:row>1</xdr:row>
      <xdr:rowOff>33132</xdr:rowOff>
    </xdr:from>
    <xdr:to>
      <xdr:col>67</xdr:col>
      <xdr:colOff>579953</xdr:colOff>
      <xdr:row>28</xdr:row>
      <xdr:rowOff>33130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CD36914-8699-2DF3-A9C3-9D8CE78FA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01299525" y="356154"/>
          <a:ext cx="6084780" cy="5888933"/>
        </a:xfrm>
        <a:prstGeom prst="rect">
          <a:avLst/>
        </a:prstGeom>
      </xdr:spPr>
    </xdr:pic>
    <xdr:clientData/>
  </xdr:twoCellAnchor>
  <xdr:twoCellAnchor editAs="oneCell">
    <xdr:from>
      <xdr:col>38</xdr:col>
      <xdr:colOff>107355</xdr:colOff>
      <xdr:row>120</xdr:row>
      <xdr:rowOff>149088</xdr:rowOff>
    </xdr:from>
    <xdr:to>
      <xdr:col>47</xdr:col>
      <xdr:colOff>571500</xdr:colOff>
      <xdr:row>148</xdr:row>
      <xdr:rowOff>132559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6EC6003-D3A8-83C5-A45B-CE5B8CB41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13566239" y="24251479"/>
          <a:ext cx="5980362" cy="5334037"/>
        </a:xfrm>
        <a:prstGeom prst="rect">
          <a:avLst/>
        </a:prstGeom>
      </xdr:spPr>
    </xdr:pic>
    <xdr:clientData/>
  </xdr:twoCellAnchor>
  <xdr:twoCellAnchor editAs="oneCell">
    <xdr:from>
      <xdr:col>68</xdr:col>
      <xdr:colOff>19702</xdr:colOff>
      <xdr:row>1</xdr:row>
      <xdr:rowOff>33131</xdr:rowOff>
    </xdr:from>
    <xdr:to>
      <xdr:col>77</xdr:col>
      <xdr:colOff>581265</xdr:colOff>
      <xdr:row>19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E53530-73C9-2116-6A50-1A2912C51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995169083" y="356153"/>
          <a:ext cx="6077780" cy="3992217"/>
        </a:xfrm>
        <a:prstGeom prst="rect">
          <a:avLst/>
        </a:prstGeom>
      </xdr:spPr>
    </xdr:pic>
    <xdr:clientData/>
  </xdr:twoCellAnchor>
  <xdr:twoCellAnchor editAs="oneCell">
    <xdr:from>
      <xdr:col>28</xdr:col>
      <xdr:colOff>33346</xdr:colOff>
      <xdr:row>30</xdr:row>
      <xdr:rowOff>176893</xdr:rowOff>
    </xdr:from>
    <xdr:to>
      <xdr:col>37</xdr:col>
      <xdr:colOff>541344</xdr:colOff>
      <xdr:row>37</xdr:row>
      <xdr:rowOff>27214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1F5A17-1881-B0EE-ABBB-DD1739D1A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010070370" y="6749143"/>
          <a:ext cx="6018891" cy="1279071"/>
        </a:xfrm>
        <a:prstGeom prst="rect">
          <a:avLst/>
        </a:prstGeom>
      </xdr:spPr>
    </xdr:pic>
    <xdr:clientData/>
  </xdr:twoCellAnchor>
  <xdr:twoCellAnchor editAs="oneCell">
    <xdr:from>
      <xdr:col>88</xdr:col>
      <xdr:colOff>47624</xdr:colOff>
      <xdr:row>1</xdr:row>
      <xdr:rowOff>95250</xdr:rowOff>
    </xdr:from>
    <xdr:to>
      <xdr:col>97</xdr:col>
      <xdr:colOff>399018</xdr:colOff>
      <xdr:row>20</xdr:row>
      <xdr:rowOff>188353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0E8CF04-8380-96AE-506E-252AC8B2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28575282" y="419100"/>
          <a:ext cx="6409294" cy="43222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394252</xdr:colOff>
      <xdr:row>9</xdr:row>
      <xdr:rowOff>99391</xdr:rowOff>
    </xdr:from>
    <xdr:ext cx="470642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C7E5EDF-2F49-1E60-F988-B9201D21A333}"/>
            </a:ext>
          </a:extLst>
        </xdr:cNvPr>
        <xdr:cNvSpPr txBox="1"/>
      </xdr:nvSpPr>
      <xdr:spPr>
        <a:xfrm>
          <a:off x="10029084345" y="3122543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r" rtl="1"/>
          <a:r>
            <a:rPr lang="en-US" sz="1100"/>
            <a:t>1402</a:t>
          </a:r>
        </a:p>
      </xdr:txBody>
    </xdr:sp>
    <xdr:clientData/>
  </xdr:oneCellAnchor>
  <xdr:oneCellAnchor>
    <xdr:from>
      <xdr:col>20</xdr:col>
      <xdr:colOff>394252</xdr:colOff>
      <xdr:row>24</xdr:row>
      <xdr:rowOff>99391</xdr:rowOff>
    </xdr:from>
    <xdr:ext cx="470642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2C489A8-786F-4E59-A77B-0A35B304BCC6}"/>
            </a:ext>
          </a:extLst>
        </xdr:cNvPr>
        <xdr:cNvSpPr txBox="1"/>
      </xdr:nvSpPr>
      <xdr:spPr>
        <a:xfrm>
          <a:off x="10029084345" y="8017565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r" rtl="1"/>
          <a:r>
            <a:rPr lang="en-US" sz="1100"/>
            <a:t>1403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278423</xdr:colOff>
      <xdr:row>170</xdr:row>
      <xdr:rowOff>102576</xdr:rowOff>
    </xdr:from>
    <xdr:to>
      <xdr:col>2</xdr:col>
      <xdr:colOff>29308</xdr:colOff>
      <xdr:row>178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80596</xdr:colOff>
      <xdr:row>170</xdr:row>
      <xdr:rowOff>102577</xdr:rowOff>
    </xdr:from>
    <xdr:to>
      <xdr:col>4</xdr:col>
      <xdr:colOff>681402</xdr:colOff>
      <xdr:row>178</xdr:row>
      <xdr:rowOff>183174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723900</xdr:colOff>
      <xdr:row>170</xdr:row>
      <xdr:rowOff>109172</xdr:rowOff>
    </xdr:from>
    <xdr:to>
      <xdr:col>7</xdr:col>
      <xdr:colOff>505557</xdr:colOff>
      <xdr:row>178</xdr:row>
      <xdr:rowOff>183173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558309</xdr:colOff>
      <xdr:row>170</xdr:row>
      <xdr:rowOff>112836</xdr:rowOff>
    </xdr:from>
    <xdr:to>
      <xdr:col>10</xdr:col>
      <xdr:colOff>404445</xdr:colOff>
      <xdr:row>178</xdr:row>
      <xdr:rowOff>178778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513521</xdr:colOff>
      <xdr:row>170</xdr:row>
      <xdr:rowOff>99391</xdr:rowOff>
    </xdr:from>
    <xdr:to>
      <xdr:col>13</xdr:col>
      <xdr:colOff>356152</xdr:colOff>
      <xdr:row>178</xdr:row>
      <xdr:rowOff>182216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414130</xdr:colOff>
      <xdr:row>170</xdr:row>
      <xdr:rowOff>99392</xdr:rowOff>
    </xdr:from>
    <xdr:to>
      <xdr:col>16</xdr:col>
      <xdr:colOff>107674</xdr:colOff>
      <xdr:row>178</xdr:row>
      <xdr:rowOff>182218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8AA599-CE33-4398-B55E-CD8B65A54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140803</xdr:colOff>
      <xdr:row>170</xdr:row>
      <xdr:rowOff>91109</xdr:rowOff>
    </xdr:from>
    <xdr:to>
      <xdr:col>19</xdr:col>
      <xdr:colOff>173934</xdr:colOff>
      <xdr:row>178</xdr:row>
      <xdr:rowOff>165653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0E2E397-AE53-4B8A-AFAE-0DD203E45C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422413</xdr:colOff>
      <xdr:row>124</xdr:row>
      <xdr:rowOff>53009</xdr:rowOff>
    </xdr:from>
    <xdr:to>
      <xdr:col>36</xdr:col>
      <xdr:colOff>323022</xdr:colOff>
      <xdr:row>135</xdr:row>
      <xdr:rowOff>195470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76736-7146-753D-F311-7601C930E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12</xdr:col>
      <xdr:colOff>273326</xdr:colOff>
      <xdr:row>17</xdr:row>
      <xdr:rowOff>16565</xdr:rowOff>
    </xdr:from>
    <xdr:to>
      <xdr:col>27</xdr:col>
      <xdr:colOff>376935</xdr:colOff>
      <xdr:row>28</xdr:row>
      <xdr:rowOff>151236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3E3F42-2E83-5275-BC81-F7AB3603B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21145688" y="4000500"/>
          <a:ext cx="12638095" cy="2685714"/>
        </a:xfrm>
        <a:prstGeom prst="rect">
          <a:avLst/>
        </a:prstGeom>
      </xdr:spPr>
    </xdr:pic>
    <xdr:clientData/>
  </xdr:twoCellAnchor>
  <xdr:twoCellAnchor>
    <xdr:from>
      <xdr:col>29</xdr:col>
      <xdr:colOff>178594</xdr:colOff>
      <xdr:row>27</xdr:row>
      <xdr:rowOff>167053</xdr:rowOff>
    </xdr:from>
    <xdr:to>
      <xdr:col>37</xdr:col>
      <xdr:colOff>106241</xdr:colOff>
      <xdr:row>41</xdr:row>
      <xdr:rowOff>41672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09E581A-B484-DD1A-2B0F-89532C12F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37</xdr:col>
      <xdr:colOff>367864</xdr:colOff>
      <xdr:row>27</xdr:row>
      <xdr:rowOff>148054</xdr:rowOff>
    </xdr:from>
    <xdr:to>
      <xdr:col>47</xdr:col>
      <xdr:colOff>105104</xdr:colOff>
      <xdr:row>46</xdr:row>
      <xdr:rowOff>197068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86CA76E-41B1-4EA0-B659-676B8A7C14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74</xdr:col>
      <xdr:colOff>659330</xdr:colOff>
      <xdr:row>2</xdr:row>
      <xdr:rowOff>381000</xdr:rowOff>
    </xdr:from>
    <xdr:to>
      <xdr:col>78</xdr:col>
      <xdr:colOff>3257059</xdr:colOff>
      <xdr:row>20</xdr:row>
      <xdr:rowOff>69273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70BDCC3-7528-4A20-BBFC-044DB1BEC4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109</xdr:col>
      <xdr:colOff>333380</xdr:colOff>
      <xdr:row>39</xdr:row>
      <xdr:rowOff>533400</xdr:rowOff>
    </xdr:from>
    <xdr:to>
      <xdr:col>110</xdr:col>
      <xdr:colOff>3952880</xdr:colOff>
      <xdr:row>42</xdr:row>
      <xdr:rowOff>704850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6F21F0-4CD8-E679-ACB6-66A16F44C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83</xdr:col>
      <xdr:colOff>1252904</xdr:colOff>
      <xdr:row>67</xdr:row>
      <xdr:rowOff>19049</xdr:rowOff>
    </xdr:from>
    <xdr:to>
      <xdr:col>87</xdr:col>
      <xdr:colOff>439615</xdr:colOff>
      <xdr:row>86</xdr:row>
      <xdr:rowOff>169793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B9B4CD-BB46-706C-672D-C0F556571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6-28T05:22:47.74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1823 11 24575,'-93'1'0,"0"4"0,0 4 0,1 5 0,-173 47 0,254-58 0,-572 156 0,555-153 0,-234 61 0,215-53 0,2 2 0,0 3 0,-66 37 0,105-52-227,1 0-1,-1 0 1,0 0-1,1 1 1,-9 10-1,2 1-6598</inkml:trace>
  <inkml:trace contextRef="#ctx0" brushRef="#br0" timeOffset="911.32">50 11 24575,'3'-1'0,"-1"-1"0,0 1 0,1 0 0,-1 0 0,1 0 0,0 0 0,-1 0 0,1 1 0,0-1 0,-1 1 0,1-1 0,0 1 0,-1 0 0,1 0 0,0 0 0,0 1 0,-1-1 0,1 1 0,3 1 0,61 19 0,-52-15 0,416 181 0,-134-53 0,-247-114 0,-33-15 0,-1 2 0,0 0 0,0 0 0,-1 2 0,1 0 0,16 13 0,-5 2-341,0 0 0,-2 1-1,34 46 1,-43-48-6485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6-28T05:22:50.19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1656 449 24575,'0'5'0,"0"10"0,-4 3 0,-2 2 0,-4 8 0,-5-2 0,-5 0 0,-3 4 0,-6 6 0,-4 1 0,0-5 0,-3-4 0,-1-7 0,2-6 0,3-2 0,6-3-8191</inkml:trace>
  <inkml:trace contextRef="#ctx0" brushRef="#br0" timeOffset="1455.57">1312 449 24575,'-2'0'0,"-1"0"0,0 0 0,0 0 0,1-1 0,-1 1 0,0-1 0,1 0 0,-1 0 0,1 0 0,-1 0 0,1 0 0,-1-1 0,1 1 0,0-1 0,0 1 0,-1-1 0,1 0 0,0 0 0,1 0 0,-1 0 0,0 0 0,-2-3 0,2 1 0,0 0 0,1 0 0,-1 0 0,0-1 0,1 1 0,0 0 0,0-1 0,1 1 0,-1-1 0,1 1 0,0-1 0,0-7 0,1 8 0,-1 0 0,1 1 0,0-1 0,0 0 0,0 1 0,0-1 0,1 1 0,-1-1 0,1 1 0,0-1 0,0 1 0,0 0 0,0 0 0,5-4 0,-6 6 0,1-1 0,0 1 0,0 0 0,0-1 0,0 1 0,0 0 0,0 1 0,0-1 0,1 0 0,-1 0 0,0 1 0,0 0 0,1-1 0,-1 1 0,0 0 0,1 0 0,-1 0 0,0 0 0,0 1 0,1-1 0,-1 1 0,0-1 0,0 1 0,0 0 0,4 1 0,-4 0 0,1-1 0,0 1 0,-1 0 0,0 0 0,1 0 0,-1 0 0,0 1 0,0-1 0,0 1 0,0-1 0,-1 1 0,1-1 0,-1 1 0,1 0 0,-1 0 0,0 0 0,0 0 0,0 0 0,-1 0 0,1 0 0,-1 0 0,1 0 0,-1 0 0,0 4 0,0 4 0,-1 0 0,1 0 0,-2 0 0,1-1 0,-6 18 0,1-12 0,0 0 0,0 0 0,-2 0 0,0-1 0,-1-1 0,0 1 0,-1-1 0,-1-1 0,0 0 0,-23 21 0,14-18 0,0-1 0,-1-1 0,-1-1 0,0-1 0,0-1 0,-41 15 0,36-16-1365,3 0-5461</inkml:trace>
  <inkml:trace contextRef="#ctx0" brushRef="#br0" timeOffset="2087.43">1180 317 24575,'-4'0'0</inkml:trace>
  <inkml:trace contextRef="#ctx0" brushRef="#br0" timeOffset="3039.39">1100 370 24575,'0'5'0,"-4"10"0,-7 7 0,-5 0 0,0 0 0,-6 7 0,-9 1 0,-3 6 0,-1-4 0,6-2 0,3-3 0,2-1 0,5-4-8191</inkml:trace>
  <inkml:trace contextRef="#ctx0" brushRef="#br0" timeOffset="3871.3">1021 185 24575,'0'0'-8191</inkml:trace>
  <inkml:trace contextRef="#ctx0" brushRef="#br0" timeOffset="4559.25">651 0 24575,'0'9'0,"0"7"0,0 15 0,0 11 0,0 7 0,0 0 0,0-4 0,0-5 0,0-5 0,0-3 0,0-9-8191</inkml:trace>
  <inkml:trace contextRef="#ctx0" brushRef="#br0" timeOffset="5407.57">439 423 24575,'0'0'0,"-1"1"0,0-1 0,0 0 0,0 1 0,1-1 0,-1 1 0,0-1 0,1 1 0,-1-1 0,0 1 0,1-1 0,-1 1 0,1 0 0,-1-1 0,1 1 0,-1 0 0,1-1 0,-1 1 0,1 0 0,0 0 0,-1-1 0,1 1 0,0 0 0,0 0 0,-1 1 0,-5 26 0,5-20 0,-3 11 0,0 2 0,-1 0 0,-9 24 0,12-41 0,0 1 0,1-1 0,-2 0 0,1 1 0,0-1 0,-1 0 0,0 0 0,0-1 0,0 1 0,-1-1 0,1 1 0,-1-1 0,1 0 0,-1 0 0,-7 3 0,10-5 0,-1-1 0,0 1 0,0-1 0,0 1 0,0-1 0,0 0 0,1 0 0,-1 0 0,0 0 0,0 0 0,0 0 0,0-1 0,0 1 0,0 0 0,1-1 0,-1 0 0,0 1 0,-2-2 0,-34-23 0,0 1 0,31 21-50,-1 0-1,0 1 1,1 0-1,-1 0 0,0 1 1,0 0-1,0 0 1,0 1-1,0 0 1,0 0-1,0 1 0,0 0 1,1 0-1,-1 1 1,0 0-1,1 1 1,-1-1-1,1 1 0,-1 1 1,1-1-1,0 1 1,1 1-1,-1-1 1,1 1-1,0 0 1,-8 9-1,-2 5-6775</inkml:trace>
  <inkml:trace contextRef="#ctx0" brushRef="#br0" timeOffset="5740.07">95 185 24575,'0'0'-8191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6-28T05:22:59.07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239 163 24575,'-39'2'0,"19"-1"0,-1-1 0,1 0 0,-39-6 0,55 5 0,0 0 0,0 0 0,0 0 0,0 0 0,1-1 0,-1 1 0,0-1 0,1 0 0,0 0 0,-1 0 0,1-1 0,0 1 0,0-1 0,0 1 0,0-1 0,1 0 0,-1 0 0,1-1 0,-1 1 0,1 0 0,0-1 0,1 0 0,-1 1 0,1-1 0,-2-5 0,2 7 0,1-1 0,-1 1 0,1-1 0,-1 1 0,1-1 0,0 1 0,0 0 0,0-1 0,1 1 0,-1-1 0,0 1 0,1-1 0,0 1 0,0 0 0,-1-1 0,1 1 0,1 0 0,-1 0 0,0 0 0,0 0 0,3-3 0,-1 2 0,1 0 0,0 0 0,-1 0 0,1 1 0,0 0 0,0-1 0,0 1 0,0 1 0,0-1 0,9-1 0,7-1 0,-1 1 0,1 1 0,0 1 0,22 2 0,-19-1 0,-13-1 0,0 1 0,0 1 0,-1 0 0,1 0 0,11 3 0,-18-3 0,-1 0 0,1 0 0,-1 0 0,0 0 0,1 1 0,-1-1 0,0 1 0,0-1 0,0 1 0,0 0 0,0-1 0,-1 1 0,1 0 0,0 0 0,-1 0 0,0 1 0,1-1 0,-1 0 0,0 0 0,0 1 0,0-1 0,0 1 0,-1-1 0,2 5 0,0 15-94,-1 0-1,-1-1 0,-1 1 1,-1 0-1,-1-1 1,-8 32-1,7-33-608,-1 9-6123</inkml:trace>
  <inkml:trace contextRef="#ctx0" brushRef="#br0" timeOffset="912.48">504 375 24575,'0'5'0,"-4"5"0,-11 2 0,-3 3 0,-2 3 0,-3 3 0,-2-1 0,-5-1 0,1-2-8191</inkml:trace>
  <inkml:trace contextRef="#ctx0" brushRef="#br0" timeOffset="3200.2">1060 110 24575,'1'0'0,"-1"0"0,1 0 0,-1 0 0,1 1 0,-1-1 0,1 0 0,-1 0 0,1 0 0,-1 0 0,1 1 0,-1-1 0,1 0 0,-1 0 0,0 1 0,1-1 0,-1 0 0,1 1 0,-1-1 0,0 0 0,1 1 0,-1-1 0,0 1 0,0-1 0,1 0 0,-1 1 0,0-1 0,0 1 0,0-1 0,1 1 0,-1-1 0,0 1 0,0-1 0,0 1 0,0-1 0,0 1 0,0-1 0,0 1 0,0-1 0,0 1 0,0-1 0,0 1 0,-1-1 0,1 1 0,0-1 0,0 1 0,0-1 0,-1 1 0,1-1 0,0 0 0,0 1 0,-1-1 0,1 1 0,-1-1 0,-15 27 0,14-24 0,1-1 0,-1 1 0,0 0 0,0-1 0,0 1 0,0-1 0,-1 0 0,1 1 0,-1-1 0,1 0 0,-1-1 0,0 1 0,0 0 0,0-1 0,0 1 0,0-1 0,0 0 0,0 0 0,0-1 0,0 1 0,0 0 0,-1-1 0,1 0 0,0 0 0,0 0 0,-1 0 0,1 0 0,0-1 0,0 1 0,-1-1 0,1 0 0,-3-1 0,1 0 0,-1 1 0,0 0 0,1 0 0,-1 0 0,0 1 0,0 0 0,1 0 0,-1 0 0,0 1 0,1 0 0,-1 0 0,0 0 0,1 1 0,-1 0 0,-7 3 0,8-2 0,0-1 0,0 0 0,0 0 0,0-1 0,0 0 0,-1 1 0,1-2 0,-1 1 0,1-1 0,0 0 0,-1 0 0,1 0 0,-1-1 0,1 1 0,-1-1 0,1-1 0,0 1 0,0-1 0,-7-3 0,4-2 0,-9-5 0,16 12 0,1 0 0,-1 0 0,1 0 0,0 0 0,-1 0 0,1 0 0,-1 0 0,1 1 0,0-1 0,-1 0 0,1 0 0,-1 0 0,1 0 0,0 1 0,-1-1 0,1 0 0,0 0 0,-1 1 0,1-1 0,0 0 0,-1 1 0,1-1 0,0 0 0,0 1 0,-1-1 0,1 0 0,0 1 0,0-1 0,0 0 0,0 1 0,-1-1 0,1 1 0,0-1 0,0 1 0,0-1 0,0 0 0,0 1 0,0-1 0,0 1 0,0-1 0,0 0 0,0 1 0,0-1 0,0 1 0,1 0 0,-3 48 47,5 50-1,0-18-1504,-3-54-5368</inkml:trace>
  <inkml:trace contextRef="#ctx0" brushRef="#br0" timeOffset="5936.1">1430 110 24575,'-4'3'0,"-1"1"0,0 0 0,1-1 0,0 1 0,0 0 0,0 1 0,0-1 0,1 1 0,0 0 0,-3 5 0,-1 0 0,3-5 0,0 0 0,0 1 0,1 0 0,0 0 0,0 0 0,0 0 0,1 0 0,0 0 0,-2 10 0,4-13 0,0 0 0,0 0 0,0 0 0,0 0 0,0 0 0,1 0 0,0 0 0,-1 0 0,1 0 0,0 0 0,0 0 0,1 0 0,-1-1 0,1 1 0,-1 0 0,1-1 0,0 1 0,0-1 0,0 0 0,0 0 0,0 1 0,4 1 0,40 24 0,-19-14 0,-64-13 0,-2-9 0,4 0 0,-1 2 0,-64-2 0,98 8 0,0 0 0,0 0 0,0 1 0,1-1 0,-1 1 0,0 0 0,0-1 0,1 1 0,-1 0 0,1 0 0,-1 0 0,1 0 0,-1 0 0,1 0 0,-1 0 0,1 1 0,0-1 0,0 0 0,0 1 0,0-1 0,0 1 0,0 0 0,0-1 0,0 1 0,0 0 0,1-1 0,-1 1 0,1 0 0,-1 0 0,1 2 0,-2 9 0,0 0 0,1 1 0,1 18 0,-1 1 0,-3-2-1365,0-2-5461</inkml:trace>
  <inkml:trace contextRef="#ctx0" brushRef="#br0" timeOffset="11056.17">3494 586 24575,'-6'16'0,"-4"10"0,10-26 0,0 1 0,1-1 0,-1 0 0,0 0 0,0 0 0,0 1 0,0-1 0,0 0 0,-1 0 0,1 1 0,0-1 0,0 0 0,0 0 0,0 1 0,0-1 0,0 0 0,0 0 0,0 0 0,0 1 0,-1-1 0,1 0 0,0 0 0,0 0 0,0 1 0,0-1 0,-1 0 0,1 0 0,0 0 0,0 0 0,0 0 0,-1 1 0,1-1 0,0 0 0,0 0 0,0 0 0,-1 0 0,1 0 0,0 0 0,0 0 0,-1 0 0,1 0 0,0 0 0,0 0 0,-1 0 0,1 0 0,0 0 0,0 0 0,-1 0 0,1 0 0,0 0 0,0 0 0,-1 0 0,1-1 0,0 1 0,0 0 0,-1 0 0,0-2 0,0 0 0,0 0 0,0 0 0,0 1 0,-1-1 0,1 0 0,-1 1 0,1-1 0,-1 1 0,0 0 0,0-1 0,1 1 0,-1 0 0,0 0 0,0 0 0,0 0 0,0 0 0,0 1 0,-1-1 0,1 1 0,0-1 0,0 1 0,-4 0 0,-3 0 0,0 1 0,0 1 0,0-1 0,-15 6 0,-33 5 0,55-12 0,-1 0 0,1 0 0,0 0 0,-1-1 0,1 1 0,-1-1 0,1 1 0,0-1 0,-1 0 0,1 0 0,0 0 0,0 0 0,-1 0 0,1 0 0,0 0 0,0-1 0,0 1 0,1-1 0,-4-2 0,3 4 0,0 0 0,0 0 0,0 0 0,0 1 0,0-1 0,0 1 0,0-1 0,0 1 0,1 0 0,-1 0 0,0 0 0,0 0 0,-3 2 0,-23 10 0,26-13 0,1 0 0,-1 0 0,0 0 0,1 0 0,-1 0 0,1 0 0,-1 0 0,1-1 0,-1 1 0,0-1 0,1 1 0,-1-1 0,1 1 0,0-1 0,-1 0 0,1 0 0,0 0 0,-1 1 0,1-1 0,0-1 0,-2-1 0,0 0 0,1 0 0,0 0 0,0-1 0,1 1 0,-1-1 0,1 1 0,0-1 0,0 1 0,-1-6 0,-1-9 0,2-1 0,0 0 0,1-20 0,1 24 0,0-9 0,0 18 0,0 0 0,-1-1 0,1 1 0,-1 0 0,-1 0 0,1-1 0,-1 1 0,0 0 0,-1 0 0,1 0 0,-1 0 0,-3-6 0,5 12 0,-1-1 0,1 1 0,0-1 0,-1 1 0,1 0 0,0-1 0,-1 1 0,1 0 0,-1-1 0,1 1 0,-1 0 0,1 0 0,-1 0 0,1-1 0,-1 1 0,1 0 0,-1 0 0,1 0 0,-1 0 0,0 0 0,1 0 0,-1 0 0,1 0 0,-1 0 0,1 0 0,-1 0 0,1 0 0,-1 0 0,1 1 0,-1-1 0,1 0 0,-1 0 0,1 1 0,-1-1 0,1 0 0,-1 0 0,1 1 0,0-1 0,-1 1 0,1-1 0,0 0 0,-1 1 0,1-1 0,0 1 0,-1-1 0,1 1 0,0-1 0,0 1 0,-1-1 0,1 1 0,0-1 0,0 1 0,-12 29 0,2 27 0,9-44 0,-1 0 0,0-1 0,-1 1 0,-8 20 0,9-28 0,-1-1 0,0 1 0,1-1 0,-2 1 0,1-1 0,0 0 0,-1-1 0,0 1 0,0 0 0,0-1 0,0 0 0,0 0 0,-1 0 0,1-1 0,-8 4 0,2-2 0,-1-1 0,1 0 0,-1-1 0,0 0 0,0 0 0,-15 0 0,23-2 0,0 0 0,0-1 0,0 1 0,0 0 0,-1-1 0,1 0 0,0 1 0,0-1 0,0-1 0,0 1 0,-4-3 0,6 3 0,-1 0 0,1 0 0,0 0 0,0 0 0,0 0 0,0-1 0,1 1 0,-1 0 0,0-1 0,0 1 0,1 0 0,-1-1 0,1 1 0,-1-1 0,1 1 0,0-1 0,0 1 0,-1-1 0,1 1 0,0-1 0,0 1 0,0-1 0,1 1 0,-1-1 0,1-1 0,13 42 0,-14-39 0,2 15 20,0 1 0,-1 0 0,0 0 0,-2 0 0,-1 17 0,1-29-77,0 0 0,0 0 0,0-1 0,-1 1-1,1 0 1,-1-1 0,1 1 0,-1-1 0,-1 0 0,1 1 0,0-1 0,-1 0 0,1 0-1,-1-1 1,0 1 0,0 0 0,0-1 0,0 0 0,-1 0 0,1 0 0,-1 0-1,1 0 1,-1-1 0,0 1 0,-6 0 0,-20 5-6769</inkml:trace>
  <inkml:trace contextRef="#ctx0" brushRef="#br0" timeOffset="11856.56">3308 798 24575,'-4'0'0,"-6"0"0,-6 0 0,-5 0 0,-3 0 0,2 0-8191</inkml:trace>
  <inkml:trace contextRef="#ctx0" brushRef="#br0" timeOffset="12393.7">3070 798 24575,'-4'0'0,"-7"0"0,-5 5 0,0 5 0,3 2-8191</inkml:trace>
  <inkml:trace contextRef="#ctx0" brushRef="#br0" timeOffset="13480.96">2673 692 24575,'1'7'0,"-2"0"0,1-1 0,-1 1 0,1-1 0,-2 1 0,1-1 0,-1 1 0,0-1 0,-1 0 0,1 1 0,-1-1 0,0-1 0,-1 1 0,1 0 0,-1-1 0,-5 6 0,3-6 0,0 0 0,0 0 0,-1 0 0,0-1 0,0 0 0,0-1 0,0 1 0,-1-1 0,1-1 0,-1 1 0,0-1 0,1 0 0,-10 0 0,12-1 0,0 0 0,1 0 0,-1-1 0,0 0 0,0 0 0,0 0 0,0 0 0,0-1 0,0 0 0,0 0 0,1 0 0,-1 0 0,0-1 0,1 0 0,-1 0 0,1 0 0,-5-3 0,6 2 0,0-1 0,0 0 0,0 1 0,0-1 0,1 0 0,-1 0 0,1-1 0,0 1 0,0 0 0,1-1 0,0 1 0,-1-1 0,1 0 0,1 1 0,-1-1 0,1 0 0,0-8 0,-1-8 30,0-1 0,2 1 0,4-27 0,-4 43-113,0-1 1,1 1-1,-1-1 1,1 1-1,0 0 1,0 0-1,1 0 1,0 0-1,-1 0 1,2 0-1,-1 1 1,0-1-1,1 1 1,0 0-1,0 0 1,0 0-1,7-4 1,8-2-6744</inkml:trace>
  <inkml:trace contextRef="#ctx0" brushRef="#br0" timeOffset="13856.42">2594 428 24575,'0'0'-8191</inkml:trace>
  <inkml:trace contextRef="#ctx0" brushRef="#br0" timeOffset="14928.33">2197 534 24575,'-4'0'0,"-2"5"0,0 5 0,-3 6 0,-4 5 0,-6 3 0,-7-3 0,-5-4 0,0-5 0,-1-6 0,2-2 0,0-3 0,6-10 0,7-9 0,7 0-8191</inkml:trace>
  <inkml:trace contextRef="#ctx0" brushRef="#br0" timeOffset="15417.49">2144 375 24575,'-4'0'0,"-7"0"0,-9 0 0,-7 0 0,-3 0 0,0 0 0,-1 0 0,2 0 0,0 0 0,6 0-8191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6-28T05:23:17.90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1693 476 24575,'0'-4'0,"-4"-2"0,-7 0 0,-9 1 0,-20 2 0,-17 1 0,-16 1 0,-19 0 0,-15 1 0,0 0 0,-3 1 0,-15-1 0,-26 0 0,-20 0 0,-2 9 0,14 8 0,34 5 0,39-1-8191</inkml:trace>
  <inkml:trace contextRef="#ctx0" brushRef="#br0" timeOffset="991.04">0 0 24575,'61'25'0,"-2"2"0,-1 3 0,86 59 0,-135-83 0,130 87 0,83 51 0,-28-18 0,-109-68 0,-55-41 0,1-1 0,0-2 0,1-2 0,0 0 0,42 8 0,73 27 0,-32-9 108,-49-17-1581,-38-11-5353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6-28T05:23:21.03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200 112 24575,'2'40'0,"-1"48"0,-1-83 0,-1-1 0,1 0 0,-1 0 0,0 1 0,0-1 0,0 0 0,0 0 0,-1 0 0,0 0 0,0 0 0,0-1 0,0 1 0,-1 0 0,1-1 0,-6 6 0,5-8 0,0 1 0,0 0 0,0-1 0,0 1 0,0-1 0,-1 0 0,1 0 0,-1 0 0,1 0 0,-1-1 0,1 0 0,-1 1 0,1-1 0,-1-1 0,1 1 0,-1 0 0,1-1 0,-1 0 0,1 1 0,0-1 0,-1-1 0,1 1 0,0 0 0,0-1 0,0 0 0,-6-4 0,2 2 0,-1-1 0,1-1 0,0 0 0,0 0 0,1 0 0,0-1 0,0 0 0,1 0 0,-7-10 0,11 16 0,0 0 0,1 0 0,-1 0 0,0 0 0,1 0 0,-1 0 0,1 0 0,-1 0 0,1 0 0,-1-1 0,1 1 0,0 0 0,0 0 0,-1 0 0,1 0 0,0-1 0,0 1 0,0 0 0,0 0 0,1-1 0,-1 0 0,1 2 0,0-1 0,0 1 0,0 0 0,0 0 0,0 0 0,0 0 0,0 1 0,0-1 0,0 0 0,0 0 0,-1 1 0,1-1 0,0 0 0,0 1 0,0-1 0,0 1 0,0-1 0,-1 1 0,2 0 0,48 37 0,-26-15-114,-1 0 1,-1 2-1,-1 0 0,-1 2 0,-1 0 1,-2 1-1,-1 1 0,-1 1 0,-1 0 1,-2 0-1,11 42 0,-17-50-6712</inkml:trace>
  <inkml:trace contextRef="#ctx0" brushRef="#br0" timeOffset="1151.74">677 244 24575,'0'0'0,"0"-1"0,-1 1 0,1-1 0,0 1 0,-1-1 0,1 1 0,-1-1 0,1 1 0,-1-1 0,1 1 0,-1-1 0,1 1 0,-1 0 0,1 0 0,-1-1 0,0 1 0,1 0 0,-1 0 0,1-1 0,-1 1 0,0 0 0,1 0 0,-1 0 0,0 0 0,1 0 0,-1 0 0,0 0 0,1 0 0,-1 0 0,1 0 0,-1 1 0,0-1 0,1 0 0,-1 0 0,0 1 0,0-1 0,-37 11 0,23-7 0,0-1 0,0 0 0,0-1 0,0 0 0,-29-2 0,42 0 0,0 0 0,0 0 0,0 0 0,0 0 0,0-1 0,0 1 0,0 0 0,0-1 0,0 0 0,0 1 0,0-1 0,0 0 0,1 0 0,-1 0 0,0 0 0,1 0 0,-1 0 0,0-1 0,1 1 0,0-1 0,-1 1 0,1-1 0,0 1 0,0-1 0,0 0 0,0 1 0,0-1 0,0 0 0,0 0 0,0 0 0,1 0 0,-1 0 0,1 0 0,0 0 0,-1 0 0,1 0 0,0 0 0,0 0 0,0 0 0,1 0 0,-1 0 0,0 0 0,1 0 0,-1 0 0,1 1 0,0-1 0,1-4 0,1-1 0,1 0 0,0 0 0,0 0 0,0 1 0,1-1 0,0 1 0,0 0 0,1 0 0,0 1 0,0 0 0,7-5 0,81-51 0,-63 43 0,-25 14 0,1-1 0,1 0 0,0 1 0,0 0 0,0 0 0,0 1 0,11-3 0,-17 5 0,0 1 0,0 0 0,0 0 0,0 0 0,0 0 0,-1 0 0,1 1 0,0-1 0,0 1 0,0-1 0,0 1 0,-1-1 0,1 1 0,0 0 0,0 0 0,-1 0 0,1 0 0,-1 0 0,1 0 0,-1 0 0,1 1 0,-1-1 0,0 0 0,0 1 0,1-1 0,-1 1 0,0 0 0,-1-1 0,1 1 0,0 0 0,0 0 0,-1-1 0,1 1 0,-1 0 0,1 2 0,5 20 0,-1 0 0,-1 0 0,-1 1 0,-1 37 0,-1-35 0,1 1 0,0-1 0,10 40 0,-1-22 0,7 77 0,-9-51 0,-8-62-195,1-1 0,0 1 0,0-1 0,0 0 0,1 0 0,6 12 0,7 3-6631</inkml:trace>
  <inkml:trace contextRef="#ctx0" brushRef="#br0" timeOffset="1768.09">1100 668 24575,'0'5'0,"0"10"0,-4 7 0,-2 8 0,-5 9 0,1 3 0,1-3 0,2-7-8191</inkml:trace>
  <inkml:trace contextRef="#ctx0" brushRef="#br0" timeOffset="3769.63">1470 720 24575,'0'0'0,"-1"0"0,0 0 0,0-1 0,0 1 0,0 0 0,1-1 0,-1 1 0,0 0 0,0-1 0,1 1 0,-1-1 0,0 0 0,1 1 0,-1-1 0,0 1 0,1-1 0,-1 0 0,1 0 0,-1 1 0,1-1 0,0 0 0,-1 0 0,1 1 0,0-1 0,-1 0 0,1 0 0,0 0 0,0 0 0,0 1 0,0-1 0,0 0 0,0 0 0,0 0 0,0 0 0,0-1 0,4-36 0,-4 36 0,11-40 0,1 1 0,2 0 0,2 0 0,2 1 0,24-40 0,27-61 0,-41 82 0,-27 58 0,-1 1 0,0-1 0,1 1 0,-1 0 0,0-1 0,1 1 0,-1 0 0,1-1 0,-1 1 0,1 0 0,-1 0 0,1-1 0,-1 1 0,1 0 0,-1 0 0,1 0 0,-1 0 0,1-1 0,-1 1 0,1 0 0,-1 0 0,1 0 0,-1 0 0,1 0 0,0 1 0,-1-1 0,1 0 0,-1 0 0,1 0 0,-1 0 0,1 1 0,-1-1 0,1 0 0,-1 0 0,1 1 0,-1-1 0,0 0 0,1 1 0,-1-1 0,1 0 0,-1 1 0,0-1 0,1 1 0,-1-1 0,0 1 0,0-1 0,1 1 0,-1-1 0,0 1 0,0-1 0,1 2 0,14 27 0,67 212 0,-66-195 26,12 28-1417,-16-51-5435</inkml:trace>
  <inkml:trace contextRef="#ctx0" brushRef="#br0" timeOffset="6745.17">1047 747 24575,'1'0'0,"0"-1"0,0 1 0,0 0 0,0-1 0,0 1 0,0 0 0,0 0 0,0-1 0,0 1 0,0 0 0,0 0 0,0 0 0,0 0 0,-1 1 0,1-1 0,0 0 0,0 0 0,0 0 0,0 1 0,0-1 0,0 0 0,0 1 0,0-1 0,0 1 0,0 0 0,32 19 0,-12-7 0,-18-12 0,0 1 0,0-1 0,0 0 0,0 0 0,1 0 0,-1 0 0,1 0 0,-1-1 0,0 1 0,1-1 0,-1 0 0,1 0 0,-1-1 0,1 1 0,3-1 0,-7 0 0,0 1 0,0 0 0,0 0 0,0 0 0,0-1 0,0 1 0,0 0 0,0 0 0,0 0 0,0-1 0,0 1 0,0 0 0,0 0 0,0 0 0,0-1 0,0 1 0,-1 0 0,1 0 0,0 0 0,0 0 0,0-1 0,0 1 0,0 0 0,0 0 0,-1 0 0,1 0 0,0-1 0,0 1 0,0 0 0,0 0 0,-1 0 0,1 0 0,0 0 0,0 0 0,0 0 0,-1 0 0,1 0 0,0 0 0,0 0 0,0 0 0,-1 0 0,1 0 0,0 0 0,0 0 0,0 0 0,-1 0 0,1 0 0,0 0 0,0 0 0,0 0 0,-1 0 0,1 0 0,0 0 0,0 0 0,0 0 0,0 0 0,-1 1 0,-16-2 0,15 1 0,1 0 0,-1 1 0,0-1 0,1 1 0,-1-1 0,0 1 0,1 0 0,-1 0 0,1 0 0,-1 0 0,1 0 0,-1 0 0,1 0 0,0 0 0,-1 0 0,1 1 0,0-1 0,0 1 0,0-1 0,0 0 0,0 1 0,1 0 0,-1-1 0,0 1 0,1 0 0,-2 2 0,2-1 0,0 0 0,0 0 0,1-1 0,-1 1 0,0 0 0,1-1 0,-1 1 0,1 0 0,0-1 0,0 1 0,0-1 0,0 1 0,1-1 0,-1 0 0,3 4 0,-2-4 0,0 0 0,0 1 0,0-1 0,0 0 0,0 0 0,0-1 0,0 1 0,1 0 0,-1-1 0,1 1 0,-1-1 0,1 0 0,0 0 0,4 1 0,-5-1 0,0-1 0,-1 0 0,1 0 0,0 0 0,-1 0 0,1-1 0,0 1 0,-1 0 0,1-1 0,0 1 0,-1-1 0,1 1 0,-1-1 0,1 0 0,-1 0 0,1 1 0,-1-1 0,0 0 0,1-1 0,-1 1 0,0 0 0,0 0 0,0 0 0,0-1 0,0 1 0,0 0 0,1-3 0,0 0 0,0 0 0,0 0 0,0 0 0,0-1 0,-1 1 0,0 0 0,0-1 0,0 1 0,-1-1 0,1 1 0,-1-1 0,0 0 0,0 1 0,-1-1 0,1 1 0,-1-1 0,0 1 0,0-1 0,-1 1 0,1 0 0,-1 0 0,0-1 0,0 1 0,-3-4 0,3 5 0,-1 0 0,1 0 0,0 1 0,-1-1 0,0 0 0,0 1 0,0-1 0,0 1 0,0 0 0,0 0 0,0 0 0,-1 1 0,1-1 0,0 1 0,-1 0 0,0 0 0,1 0 0,-1 0 0,0 1 0,1-1 0,-1 1 0,0 0 0,0 0 0,1 0 0,-1 1 0,0-1 0,1 1 0,-1 0 0,-6 2 0,9-3 0,-1 1 0,0-1 0,1 1 0,-1-1 0,1 1 0,-1 0 0,1-1 0,-1 1 0,1 0 0,-1 0 0,1 0 0,0 0 0,-1 1 0,1-1 0,0 0 0,0 0 0,0 1 0,0-1 0,0 0 0,0 1 0,1-1 0,-1 1 0,0-1 0,1 1 0,-1 0 0,1-1 0,-1 3 0,1-2 0,1-1 0,-1 1 0,1 0 0,-1 0 0,1 0 0,0 0 0,-1-1 0,1 1 0,0 0 0,0-1 0,0 1 0,0-1 0,1 1 0,-1-1 0,0 1 0,1-1 0,-1 0 0,4 3 0,-3-3 0,0 0 0,0 1 0,0-1 0,0 0 0,1 0 0,-1 0 0,0 0 0,1 0 0,-1-1 0,1 1 0,-1-1 0,1 0 0,-1 0 0,1 1 0,2-2 0,-4 1 0,1 0 0,-1-1 0,0 1 0,0-1 0,1 1 0,-1-1 0,0 1 0,0-1 0,0 0 0,1 0 0,-1 0 0,0 1 0,0-1 0,0 0 0,0 0 0,-1-1 0,1 1 0,0 0 0,0 0 0,-1 0 0,1 0 0,0-1 0,-1 1 0,1 0 0,-1-1 0,0 1 0,1 0 0,-1-1 0,0-2 0,0 3-2,0 0-1,1 0 0,-1 0 1,0 0-1,0 0 0,0 0 0,0 0 1,-1 0-1,1 0 0,0 0 1,0-1-1,-1 1 0,1 0 1,0 0-1,-1 0 0,1 0 1,-1 0-1,0 1 0,1-1 1,-1 0-1,0 0 0,1 0 1,-1 0-1,0 1 0,0-1 1,0 0-1,1 1 0,-1-1 0,-2 0 1,0 0 17,1 0 1,0 0-1,-1 1 0,1-1 1,-1 1-1,1 0 1,-1 0-1,1 0 0,-1 0 1,1 0-1,-1 1 1,-4 0-1,5 0-30,-1-1-1,1 1 1,-1 0-1,1 0 1,0 0-1,-1 0 1,1 1-1,0-1 1,0 1-1,0-1 1,0 1-1,-2 2 1,3-4-24,1 1 0,-1 0 0,0 0 0,1-1 0,0 1 1,-1 0-1,1 0 0,-1 0 0,1 0 0,0-1 0,0 1 0,-1 0 0,1 0 0,0 0 0,0 0 0,0 0 1,0 0-1,0 0 0,0 0 0,1 0 0,-1-1 0,0 1 0,0 0 0,0 0 0,1 0 0,-1 0 0,1 0 1,-1-1-1,1 1 0,-1 0 0,1 0 0,0 1 0,9 7-6787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6-28T05:23:30.58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87 99 24575,'-2'4'0,"0"-1"0,-1 1 0,1-1 0,0 1 0,1 0 0,-1 0 0,1 0 0,0 0 0,0 0 0,0 0 0,0 7 0,0-10 0,1 0 0,0 0 0,0 0 0,-1-1 0,1 1 0,0 0 0,0 0 0,0 0 0,0 0 0,0 0 0,0 0 0,0 0 0,1 0 0,-1 0 0,0 0 0,0 0 0,1 0 0,-1 0 0,1 0 0,-1 0 0,1-1 0,-1 1 0,1 0 0,-1 0 0,1-1 0,0 1 0,-1 0 0,1-1 0,0 1 0,0 0 0,0-1 0,-1 1 0,1-1 0,0 1 0,0-1 0,0 0 0,0 1 0,0-1 0,0 0 0,0 0 0,0 0 0,0 1 0,0-1 0,0 0 0,0 0 0,0-1 0,0 1 0,0 0 0,-1 0 0,1 0 0,2-1 0,-3 1 0,1 0 0,0 0 0,0 0 0,-1 0 0,1 0 0,0 0 0,0-1 0,-1 1 0,1 0 0,0 0 0,0-1 0,-1 1 0,1 0 0,0-1 0,-1 1 0,1-1 0,0 1 0,-1-1 0,1 1 0,-1-1 0,1 1 0,-1-1 0,1 0 0,-1 1 0,0-1 0,1 0 0,-1 1 0,1-1 0,-1 0 0,0 1 0,0-1 0,0 0 0,1 0 0,-1 1 0,0-1 0,0 0 0,0 0 0,0 0 0,0 1 0,0-1 0,0 0 0,-1 0 0,1 1 0,0-1 0,0 0 0,-1 0 0,1 1 0,0-1 0,-1 0 0,1 1 0,0-1 0,-1 0 0,0 0 0,0 1 0,1-1 0,-1 1 0,1-1 0,-1 1 0,0 0 0,1-1 0,-1 1 0,0 0 0,1 0 0,-1-1 0,0 1 0,0 0 0,1 0 0,-1 0 0,0 0 0,0 0 0,1 0 0,-1 0 0,0 0 0,1 0 0,-1 0 0,0 0 0,0 1 0,1-1 0,-1 0 0,0 0 0,1 1 0,-1-1 0,0 1 0,1-1 0,-1 0 0,1 1 0,-1-1 0,0 1 0,1-1 0,-1 1 0,1 0 0,0-1 0,-1 1 0,1-1 0,-1 1 0,1 0 0,0-1 0,0 1 0,-1 0 0,1 0 0,0-1 0,0 1 0,0 0 0,0-1 0,0 1 0,0 1 0,-1 1 0,1 0 0,0 0 0,0 0 0,1 0 0,-1 0 0,0 0 0,1 0 0,0 0 0,0 0 0,0 0 0,2 4 0,-3-6 0,0-1 0,1 1 0,-1 0 0,0 0 0,0-1 0,1 1 0,-1 0 0,0-1 0,1 1 0,-1 0 0,0-1 0,1 1 0,-1-1 0,1 1 0,-1-1 0,1 1 0,0-1 0,-1 1 0,1-1 0,-1 1 0,1-1 0,0 0 0,-1 0 0,1 1 0,0-1 0,-1 0 0,1 0 0,0 1 0,0-1 0,-1 0 0,1 0 0,0 0 0,0 0 0,-1 0 0,1 0 0,0 0 0,0-1 0,-1 1 0,1 0 0,0 0 0,-1 0 0,1-1 0,0 1 0,-1 0 0,1-1 0,0 1 0,-1-1 0,1 1 0,-1-1 0,2 0 0,-2 0 0,1 0 0,0 0 0,0-1 0,-1 1 0,1 0 0,-1 0 0,1-1 0,-1 1 0,1 0 0,-1-1 0,0 1 0,0-1 0,1 1 0,-1-1 0,0 1 0,-1 0 0,1-1 0,0 1 0,0-1 0,0 1 0,-1 0 0,1-1 0,-1 1 0,1 0 0,-1-1 0,0 1 0,1 0 0,-1 0 0,0-1 0,0 1 0,0 0 0,0 0 0,0 0 0,-1-1 0,1 1 0,0-1 0,-1 1 0,1-1 0,0 1 0,0-1 0,1 0 0,-1 1 0,0-1 0,0 0 0,1 0 0,-1 0 0,1 0 0,-1-3 0,31 6 0,-25-1 0,-2 1 0,-1-1 0,0 0 0,0-1 0,0 1 0,0 0 0,1-1 0,-1 1 0,0-1 0,0 1 0,0-1 0,0 0 0,0 0 0,0 0 0,0 0 0,0 0 0,-1-1 0,1 1 0,0 0 0,-1-1 0,1 0 0,-1 1 0,1-1 0,-1 0 0,0 1 0,0-1 0,0 0 0,0 0 0,0 0 0,0 0 0,0 0 0,-1 0 0,1-1 0,-1 1 0,1 0 0,-1 0 0,0 0 0,0 0 0,0-1 0,0-3 0,-1 2 0,1 1 0,0-1 0,-1 0 0,0 1 0,0-1 0,0 0 0,0 1 0,0-1 0,-1 1 0,1 0 0,-1-1 0,0 1 0,0 0 0,-1 0 0,1 0 0,0 1 0,-1-1 0,0 0 0,0 1 0,0 0 0,0-1 0,0 1 0,-5-2 0,4 2 0,-1 1 0,1 0 0,-1 0 0,1 0 0,-1 0 0,1 1 0,-1 0 0,0 0 0,1 0 0,-1 0 0,1 1 0,-1 0 0,1 0 0,-1 0 0,1 0 0,-1 1 0,1 0 0,0-1 0,0 2 0,0-1 0,0 0 0,0 1 0,0 0 0,1 0 0,0 0 0,-1 0 0,1 1 0,-4 5 0,5-6 0,0 0 0,0 1 0,0-1 0,0 1 0,1 0 0,-1 0 0,1-1 0,0 1 0,0 0 0,1 0 0,-1 0 0,1 0 0,0 0 0,0 0 0,0 0 0,0 0 0,1 0 0,0 0 0,-1 0 0,1 0 0,1 0 0,-1 0 0,1-1 0,-1 1 0,1 0 0,0-1 0,1 0 0,-1 1 0,0-1 0,1 0 0,0 0 0,5 4 0,-5-4-85,1 0 0,-1 0-1,1 0 1,-1-1 0,1 0-1,0 0 1,0 0 0,0 0-1,0 0 1,1-1 0,-1 0-1,0 0 1,1 0 0,-1 0-1,5-1 1,9-2-6741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6-28T05:23:40.5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2341 450 24575,'16'1'0,"1"1"0,-2 1 0,1 0 0,0 1 0,18 8 0,-16-6 0,0-1 0,37 6 0,-53-10 0,0-1 0,0 1 0,0-1 0,0 0 0,0 0 0,1 0 0,-1 0 0,0 0 0,0-1 0,0 1 0,0 0 0,0-1 0,0 0 0,0 1 0,0-1 0,0 0 0,0 0 0,0 0 0,0 0 0,-1-1 0,1 1 0,0 0 0,-1-1 0,1 1 0,-1-1 0,1 0 0,-1 1 0,0-1 0,0 0 0,0 0 0,0 0 0,0 0 0,0 0 0,0 0 0,-1 0 0,1 0 0,-1 0 0,1 0 0,-1 0 0,0 0 0,0 0 0,0 0 0,0-1 0,-1-2 0,1-1 0,-1 0 0,0 0 0,-1 0 0,1 0 0,-1 0 0,0 0 0,-1 1 0,0-1 0,1 1 0,-2-1 0,1 1 0,0 0 0,-1 1 0,-8-9 0,6 8 0,1 1 0,-1 0 0,0 0 0,0 1 0,-1-1 0,1 1 0,-1 1 0,0-1 0,0 1 0,0 0 0,0 1 0,0 0 0,0 0 0,0 0 0,0 1 0,0 0 0,0 0 0,0 1 0,0 0 0,-1 0 0,1 1 0,1 0 0,-1 0 0,0 1 0,0-1 0,-8 6 0,-12 9 0,0 0 0,1 2 0,1 0 0,-37 39 0,20-19 0,38-36 0,1 0 0,0 0 0,-1 0 0,0-1 0,1 1 0,-1-1 0,0 0 0,-5 2 0,8-4 0,-1 0 0,1 0 0,0 0 0,0 0 0,0 0 0,0 0 0,-1 0 0,1 0 0,0 0 0,0-1 0,0 1 0,0-1 0,0 1 0,0-1 0,0 1 0,0-1 0,0 1 0,0-1 0,0 0 0,0 0 0,0 1 0,0-1 0,0 0 0,1 0 0,-1 0 0,0 0 0,1 0 0,-1 0 0,1 0 0,-1 0 0,1 0 0,-1-2 0,0 1 0,0 1 0,0 0 0,0 0 0,1 0 0,-1 0 0,-1-1 0,1 1 0,0 1 0,0-1 0,0 0 0,0 0 0,-1 0 0,1 1 0,0-1 0,-1 0 0,1 1 0,-1-1 0,1 1 0,0 0 0,-1-1 0,1 1 0,-3 0 0,2 0 0,0 0 0,1 0 0,-1 0 0,1-1 0,-1 1 0,1-1 0,-1 1 0,0-1 0,1 1 0,0-1 0,-1 0 0,1 0 0,-1 0 0,1 0 0,0 0 0,0 0 0,-1 0 0,1 0 0,0 0 0,0 0 0,0-1 0,0 1 0,1 0 0,-2-3 0,-1-3 0,1-1 0,0 1 0,1-1 0,0 0 0,-1-9 0,2 12 0,0 1 0,0-1 0,0 0 0,-1 1 0,0-1 0,0 1 0,0-1 0,-1 1 0,1-1 0,-1 1 0,0 0 0,0 0 0,0 0 0,-1 0 0,0 0 0,0 1 0,-3-5 0,6 8 0,-1-1 0,0 1 0,0-1 0,1 1 0,-1-1 0,0 1 0,1 0 0,-1-1 0,0 1 0,0 0 0,0 0 0,1-1 0,-1 1 0,0 0 0,0 0 0,0 0 0,0 0 0,1 0 0,-1 0 0,0 0 0,0 1 0,0-1 0,0 0 0,1 0 0,-1 1 0,0-1 0,0 0 0,1 1 0,-1-1 0,0 1 0,0-1 0,1 1 0,-1-1 0,1 1 0,-1-1 0,0 1 0,1 0 0,-1-1 0,1 1 0,-1 1 0,-18 36 0,14-28 0,-12 40 0,15-41 0,0 1 0,-1-1 0,-1 0 0,0 0 0,0-1 0,0 1 0,-11 13 0,14-21 0,0 0 0,0 0 0,0 0 0,0 0 0,0-1 0,-1 1 0,1 0 0,0-1 0,0 1 0,-1-1 0,1 1 0,0-1 0,-1 0 0,1 1 0,0-1 0,-1 0 0,1 0 0,-1 0 0,1 0 0,0 0 0,-1 0 0,1-1 0,0 1 0,-1 0 0,1-1 0,0 1 0,-1-1 0,1 1 0,0-1 0,0 0 0,-1 1 0,1-1 0,0 0 0,0 0 0,0 0 0,0 0 0,0 0 0,0 0 0,0 0 0,0-2 0,-4-2 0,0-1 0,0 0 0,1-1 0,0 1 0,1-1 0,-4-8 0,2-1 0,1 0 0,1 0 0,0-1 0,2 1 0,0-1 0,0 0 0,4-32 0,-1 25 0,-1 0 0,-5-42 0,2 55 0,-1 0 0,0 1 0,-1-1 0,0 1 0,-1 0 0,0 0 0,-8-11 0,13 20 0,0 1 0,0 0 0,0 0 0,0 0 0,0-1 0,0 1 0,0 0 0,0 0 0,0 0 0,-1-1 0,1 1 0,0 0 0,0 0 0,0 0 0,0 0 0,-1 0 0,1-1 0,0 1 0,0 0 0,0 0 0,-1 0 0,1 0 0,0 0 0,0 0 0,0 0 0,-1 0 0,1 0 0,0 0 0,0-1 0,0 1 0,-1 0 0,1 0 0,0 0 0,0 1 0,-1-1 0,1 0 0,0 0 0,0 0 0,0 0 0,-1 0 0,1 0 0,0 0 0,-5 12 0,3 17 0,2-29 0,0 24 0,-1 1 0,-1-1 0,-7 29 0,8-46 0,-1 0 0,-1 0 0,1 0 0,-1 0 0,0-1 0,-1 1 0,0-1 0,0 0 0,0 0 0,-1 0 0,0 0 0,0-1 0,0 0 0,-12 9 0,17-14 0,-1 1 0,0 0 0,0 0 0,0 0 0,0-1 0,0 1 0,0 0 0,0-1 0,0 1 0,0-1 0,0 1 0,0-1 0,0 1 0,0-1 0,0 0 0,-1 0 0,1 1 0,0-1 0,0 0 0,0 0 0,0 0 0,-1 0 0,1-1 0,0 1 0,0 0 0,0 0 0,0-1 0,0 1 0,-1-1 0,1 1 0,0-1 0,0 1 0,0-1 0,0 1 0,0-1 0,0 0 0,1 0 0,-1 0 0,0 1 0,0-1 0,1 0 0,-1 0 0,0 0 0,1 0 0,-1 0 0,1 0 0,-1 0 0,0-2 0,-1-4 0,0 0 0,1 0 0,-1 0 0,1 0 0,1 0 0,0-10 0,-36 128 0,33-102 0,1 0 0,-1 1 0,0-2 0,-1 1 0,0 0 0,-1-1 0,0 0 0,0 0 0,-1 0 0,1 0 0,-14 11 0,16-16 0,-1 0 0,0 0 0,0-1 0,0 0 0,0 1 0,-1-1 0,1-1 0,0 1 0,-1-1 0,0 0 0,1 0 0,-1 0 0,1 0 0,-1-1 0,0 0 0,0 0 0,1 0 0,-1-1 0,0 1 0,1-1 0,-1 0 0,1 0 0,-1-1 0,1 0 0,-8-3 0,7 2 0,1 0 0,-1 0 0,1 0 0,-1-1 0,1 0 0,0 0 0,1 0 0,-1 0 0,1 0 0,-1-1 0,1 0 0,1 1 0,-1-1 0,1 0 0,-4-11 0,5 13 0,0 0 0,0 0 0,0 0 0,0 0 0,1 0 0,-1-1 0,1 1 0,0 0 0,0 0 0,0-1 0,0 1 0,1 0 0,-1 0 0,1 0 0,0 0 0,0 0 0,0-1 0,0 2 0,1-1 0,-1 0 0,1 0 0,0 0 0,0 1 0,0-1 0,0 1 0,0-1 0,0 1 0,4-3 0,-5 4 0,0 1 0,0-1 0,0 1 0,0-1 0,0 0 0,0 1 0,0 0 0,0-1 0,0 1 0,0 0 0,0-1 0,0 1 0,0 0 0,0 0 0,1 0 0,-1 0 0,0 0 0,0 0 0,0 0 0,0 0 0,0 1 0,0-1 0,1 0 0,-1 1 0,0-1 0,0 1 0,0-1 0,0 1 0,0-1 0,0 1 0,-1 0 0,1 0 0,0-1 0,0 1 0,0 0 0,-1 0 0,1 0 0,0 0 0,-1 0 0,1 0 0,-1 0 0,1 0 0,-1 0 0,1 0 0,-1 0 0,0 0 0,1 0 0,-1 2 0,3 7 0,-1 1 0,1-1 0,0 20 0,-2-16 0,0-1 0,-1 1 0,0 0 0,-1-1 0,-1 1 0,0-1 0,-1 1 0,-6 16 0,6-23 0,0 0 0,-1 0 0,0 0 0,0 0 0,-1-1 0,0 0 0,0 0 0,0 0 0,-1-1 0,0 0 0,0 0 0,0 0 0,0 0 0,-1-1 0,0 0 0,-9 3 0,-94 42-1365,79-32-5461</inkml:trace>
  <inkml:trace contextRef="#ctx0" brushRef="#br0" timeOffset="634.89">1944 794 24575,'9'9'0,"-1"8"0,-7 0 0,-8-2 0,-7-3 0,-6-5 0,-4-3 0,-3 7 0,4 1-8191</inkml:trace>
  <inkml:trace contextRef="#ctx0" brushRef="#br0" timeOffset="1047.43">1653 926 24575,'-4'0'0,"-11"0"0,-12 0 0,-5 0 0,-2 0 0,0 0 0,1 0 0,7 0-8191</inkml:trace>
  <inkml:trace contextRef="#ctx0" brushRef="#br0" timeOffset="2582.48">1097 397 24575,'-4'1'0,"-1"-1"0,1 1 0,-1 0 0,1 0 0,-1 0 0,1 0 0,0 1 0,0 0 0,0 0 0,0 0 0,0 1 0,0-1 0,0 1 0,1 0 0,-7 5 0,-3 7 0,0 0 0,-16 24 0,-2 3 0,18-27 0,-42 45 0,52-56 0,-1-1 0,0 0 0,-1 0 0,1 0 0,-1 0 0,1 0 0,-1-1 0,0 0 0,0 0 0,0 0 0,0 0 0,-5 0 0,8-2 0,0 0 0,0 0 0,1 0 0,-1 0 0,0 0 0,0 0 0,0 0 0,1-1 0,-1 1 0,0-1 0,1 1 0,-1-1 0,0 0 0,1 0 0,-1 0 0,1 0 0,-1 0 0,1 0 0,-1 0 0,-1-2 0,0 0 0,1-1 0,0 1 0,0 0 0,1 0 0,-1-1 0,1 1 0,0-1 0,-1 1 0,0-7 0,0-9 0,0 1 0,2 0 0,1-26 0,0 27 0,-1 9 0,0-6 0,1 0 0,0-1 0,4-14 0,-4 24 0,1 0 0,-1 0 0,1 0 0,0 1 0,0-1 0,1 1 0,0 0 0,-1 0 0,1 0 0,1 0 0,-1 0 0,7-5 0,11-7-109,1 2-1,1 0 1,0 2-1,44-18 1,-44 20-709,12-5-6008</inkml:trace>
  <inkml:trace contextRef="#ctx0" brushRef="#br0" timeOffset="2984.11">1230 0 24575,'0'0'-8191</inkml:trace>
  <inkml:trace contextRef="#ctx0" brushRef="#br0" timeOffset="4104.84">568 556 24575,'0'0'0,"-1"1"0,0-1 0,0 0 0,1 1 0,-1-1 0,0 1 0,0-1 0,1 1 0,-1-1 0,1 1 0,-1-1 0,0 1 0,1 0 0,-1-1 0,1 1 0,-1 0 0,1-1 0,0 1 0,-1 0 0,1 0 0,0-1 0,-1 1 0,1 0 0,0 0 0,0 1 0,-6 26 0,4-20 0,0 1 0,-1 11 0,-2 0 0,-1 0 0,-12 30 0,15-45 0,0 1 0,0-1 0,0 0 0,0 0 0,-1-1 0,0 1 0,0-1 0,0 1 0,0-1 0,-1-1 0,0 1 0,0-1 0,0 1 0,0-1 0,0-1 0,0 1 0,-7 1 0,-12 3 0,0-1 0,-1-2 0,0 0 0,-35-1 0,-99-7 0,125-1-1365,9-1-5461</inkml:trace>
  <inkml:trace contextRef="#ctx0" brushRef="#br0" timeOffset="4621.93">224 582 24575,'-4'0'0,"-7"0"0,-9 0 0,-7 0 0,-16 5 0,-1 5 0,2 2 0,9-2-8191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khrehosseini" refreshedDate="45103.407183680552" backgroundQuery="1" createdVersion="8" refreshedVersion="8" minRefreshableVersion="3" recordCount="2691" xr:uid="{E8D2904E-A9A4-4B95-BCDF-820802C55AA3}">
  <cacheSource type="external" connectionId="5"/>
  <cacheFields count="24">
    <cacheField name="year2" numFmtId="0">
      <sharedItems containsSemiMixedTypes="0" containsString="0" containsNumber="1" containsInteger="1" minValue="1391" maxValue="1402" count="12">
        <n v="1402"/>
        <n v="1401"/>
        <n v="1400"/>
        <n v="1399"/>
        <n v="1398"/>
        <n v="1397"/>
        <n v="1396"/>
        <n v="1395"/>
        <n v="1394"/>
        <n v="1393"/>
        <n v="1392"/>
        <n v="1391"/>
      </sharedItems>
    </cacheField>
    <cacheField name="month" numFmtId="0">
      <sharedItems containsSemiMixedTypes="0" containsString="0" containsNumber="1" containsInteger="1" minValue="1" maxValue="12" count="12">
        <n v="3"/>
        <n v="2"/>
        <n v="1"/>
        <n v="12"/>
        <n v="11"/>
        <n v="10"/>
        <n v="9"/>
        <n v="8"/>
        <n v="7"/>
        <n v="6"/>
        <n v="5"/>
        <n v="4"/>
      </sharedItems>
    </cacheField>
    <cacheField name="year" numFmtId="0">
      <sharedItems containsSemiMixedTypes="0" containsNonDate="0" containsDate="1" containsString="0" minDate="1905-06-30T00:00:00" maxDate="1905-07-16T00:00:00" count="16">
        <d v="1905-07-15T00:00:00"/>
        <d v="1905-07-14T00:00:00"/>
        <d v="1905-07-13T00:00:00"/>
        <d v="1905-07-12T00:00:00"/>
        <d v="1905-07-11T00:00:00"/>
        <d v="1905-07-10T00:00:00"/>
        <d v="1905-07-09T00:00:00"/>
        <d v="1905-07-08T00:00:00"/>
        <d v="1905-07-07T00:00:00"/>
        <d v="1905-07-06T00:00:00"/>
        <d v="1905-07-05T00:00:00"/>
        <d v="1905-07-04T00:00:00"/>
        <d v="1905-07-03T00:00:00" u="1"/>
        <d v="1905-07-01T00:00:00" u="1"/>
        <d v="1905-06-30T00:00:00" u="1"/>
        <d v="1905-07-02T00:00:00" u="1"/>
      </sharedItems>
      <fieldGroup par="23"/>
    </cacheField>
    <cacheField name="month4" numFmtId="0">
      <sharedItems count="12">
        <s v="June"/>
        <s v="May"/>
        <s v="April"/>
        <s v="March"/>
        <s v="February"/>
        <s v="January"/>
        <s v="December"/>
        <s v="November"/>
        <s v="October"/>
        <s v="September"/>
        <s v="August"/>
        <s v="July"/>
      </sharedItems>
    </cacheField>
    <cacheField name="day" numFmtId="0">
      <sharedItems containsSemiMixedTypes="0" containsNonDate="0" containsDate="1" containsString="0" minDate="1899-12-30T00:00:00" maxDate="1900-01-30T00:00:00"/>
    </cacheField>
    <cacheField name="LME Zinc Cash-Settlement" numFmtId="0">
      <sharedItems containsSemiMixedTypes="0" containsString="0" containsNumber="1" minValue="1050.5999999999999" maxValue="2061.5"/>
    </cacheField>
    <cacheField name="LME Zinc 3-month" numFmtId="0">
      <sharedItems containsString="0" containsBlank="1" containsNumber="1" minValue="0" maxValue="3968"/>
    </cacheField>
    <cacheField name="LME Zinc stock" numFmtId="0">
      <sharedItems containsString="0" containsBlank="1" containsNumber="1" containsInteger="1" minValue="0" maxValue="5483175"/>
    </cacheField>
    <cacheField name="Azad.Sell" numFmtId="0">
      <sharedItems containsString="0" containsBlank="1" containsNumber="1" containsInteger="1" minValue="13350" maxValue="54000"/>
    </cacheField>
    <cacheField name="Nima.مقدار" numFmtId="0">
      <sharedItems containsString="0" containsBlank="1" containsNumber="1" containsInteger="1" minValue="16190" maxValue="387876"/>
    </cacheField>
    <cacheField name="روی اسپات ريال (نیما)" numFmtId="0">
      <sharedItems containsString="0" containsBlank="1" containsNumber="1" containsInteger="1" minValue="44890848350" maxValue="457805201400"/>
    </cacheField>
    <cacheField name="روی فیوچر 3 ماهه ريال (نیما)" numFmtId="0">
      <sharedItems containsString="0" containsBlank="1" containsNumber="1" minValue="32331430" maxValue="959236224"/>
    </cacheField>
    <cacheField name="روی اسپات ريال (آژاد)" numFmtId="0">
      <sharedItems containsString="0" containsBlank="1" containsNumber="1" containsInteger="1" minValue="8116355000" maxValue="48810308750"/>
    </cacheField>
    <cacheField name="روی فیوچر 3 ماهه ريال (آزاد)" numFmtId="0">
      <sharedItems containsString="0" containsBlank="1" containsNumber="1" containsInteger="1" minValue="23401465" maxValue="127440000"/>
    </cacheField>
    <cacheField name="نرخ های شرکت.شمش بیلت دلار آزاد" numFmtId="0">
      <sharedItems containsString="0" containsBlank="1" containsNumber="1" minValue="1399.0483845142612" maxValue="3524.5861100100833"/>
    </cacheField>
    <cacheField name="نرخ های شرکت.شمش خالص دلار آزاد" numFmtId="0">
      <sharedItems containsString="0" containsBlank="1" containsNumber="1" minValue="1295.9116441411502" maxValue="3063.8109074788777"/>
    </cacheField>
    <cacheField name="نرخ های شرکت.شمش آلیاژ دلار آزاد" numFmtId="0">
      <sharedItems containsString="0" containsBlank="1" containsNumber="1" minValue="1434.3786593734283" maxValue="4056.893273735026" count="26">
        <m/>
        <n v="1735.8824416696709"/>
        <n v="2061.2670994341147"/>
        <n v="2276.5520277665764"/>
        <n v="2617.2992635255191"/>
        <n v="2804.0275426589255"/>
        <n v="4056.893273735026"/>
        <n v="3210.2556089575255"/>
        <n v="3059.5703712618092"/>
        <n v="2245.5880113396747"/>
        <n v="2359.7636518872514"/>
        <n v="2414.0048653340609"/>
        <n v="2693.4812105654628"/>
        <n v="2430.0358148240948"/>
        <n v="2157.0344656553607"/>
        <n v="2032.3853897593124"/>
        <n v="1745.2033176385369"/>
        <n v="1513.5741575657821"/>
        <n v="1498.2740774948154"/>
        <n v="1954.1910452824345"/>
        <n v="1582.8575639946234"/>
        <n v="1434.3786593734283"/>
        <n v="1477.2673875523524"/>
        <n v="1674.9182665967242"/>
        <n v="1809.8784082144234"/>
        <n v="1745.332300445295"/>
      </sharedItems>
    </cacheField>
    <cacheField name="نرخ های شرکت.شمش خالص صادراتی دلار آزاد" numFmtId="0">
      <sharedItems containsString="0" containsBlank="1" containsNumber="1" minValue="1296.699348458664" maxValue="2651.5602118022748" count="17">
        <m/>
        <n v="2651.5602118022748"/>
        <n v="2533.1018544178614"/>
        <n v="2268.6993047806095"/>
        <n v="2240.1076451450999"/>
        <n v="2048.7649901988239"/>
        <n v="2005.9950389182434"/>
        <n v="1992.7699426244678"/>
        <n v="1851.6347282500499"/>
        <n v="1994.7719524319855"/>
        <n v="1700.6899058312206"/>
        <n v="1578.2435886029493"/>
        <n v="1563.241920882122"/>
        <n v="1461.8896071393381"/>
        <n v="1296.699348458664"/>
        <n v="1594.4221075973774"/>
        <n v="1572.7287012843631"/>
      </sharedItems>
    </cacheField>
    <cacheField name="نرخ های شرکت.شمش بیلت دلار نیما" numFmtId="0">
      <sharedItems containsString="0" containsBlank="1" containsNumber="1" minValue="1645.3384145243285" maxValue="4335.7642105263158"/>
    </cacheField>
    <cacheField name="نرخ های شرکت.شمش خالص دلار نیما" numFmtId="0">
      <sharedItems containsString="0" containsBlank="1" containsNumber="1" minValue="1590.2012748715024" maxValue="3447.2814280701755"/>
    </cacheField>
    <cacheField name="نرخ های شرکت.شمش آلیاژ دلار نیما" numFmtId="0">
      <sharedItems containsString="0" containsBlank="1" containsNumber="1" minValue="1651.1683710131265" maxValue="4544.4983915074909"/>
    </cacheField>
    <cacheField name="نرخ های شرکت.شمش خالص صادراتی دلار نیما" numFmtId="0">
      <sharedItems containsString="0" containsBlank="1" containsNumber="1" minValue="1665.3923776549275" maxValue="3050.7309350673586" count="26">
        <m/>
        <n v="3050.7309350673586"/>
        <n v="2957.658497026127"/>
        <n v="2836.1679532487556"/>
        <n v="2317.09816048741"/>
        <n v="2242.1470693443307"/>
        <n v="2126.1522568896798"/>
        <n v="2121.0880095601606"/>
        <n v="1833.4179121338525"/>
        <n v="2009.6739269944587"/>
        <n v="1812.3356373721474"/>
        <n v="1986.1516201795305"/>
        <n v="1899.3979118761752"/>
        <n v="1812.6006723373966"/>
        <n v="1665.3923776549275"/>
        <n v="1773.5290127347068"/>
        <n v="1816.0176651255472"/>
        <n v="1774.0949926653095"/>
        <n v="1819.2531647032934"/>
        <n v="1758.5103415900367"/>
        <n v="1741.3722696941331"/>
        <n v="1754.5235011706236"/>
        <n v="1852.6062438726826"/>
        <n v="1854.7309647416996"/>
        <n v="2027.7673541952147"/>
        <n v="1892.1600372300095"/>
      </sharedItems>
    </cacheField>
    <cacheField name="Days (year)" numFmtId="0" databaseField="0">
      <fieldGroup base="2">
        <rangePr groupBy="days" startDate="1905-07-04T00:00:00" endDate="1905-07-16T00:00:00"/>
        <groupItems count="368">
          <s v="&lt;7/4/190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16/1905"/>
        </groupItems>
      </fieldGroup>
    </cacheField>
    <cacheField name="Months (year)" numFmtId="0" databaseField="0">
      <fieldGroup base="2">
        <rangePr groupBy="months" startDate="1905-07-04T00:00:00" endDate="1905-07-16T00:00:00"/>
        <groupItems count="14">
          <s v="&lt;7/4/190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6/190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khrehosseini" refreshedDate="45103.410014583336" backgroundQuery="1" createdVersion="8" refreshedVersion="8" minRefreshableVersion="3" recordCount="2884" xr:uid="{AF12E477-DCB6-4116-9A10-25A3D257FADD}">
  <cacheSource type="external" connectionId="4"/>
  <cacheFields count="24">
    <cacheField name="year2" numFmtId="0">
      <sharedItems containsSemiMixedTypes="0" containsString="0" containsNumber="1" containsInteger="1" minValue="1391" maxValue="1402" count="12">
        <n v="1402"/>
        <n v="1401"/>
        <n v="1400"/>
        <n v="1399"/>
        <n v="1398"/>
        <n v="1397"/>
        <n v="1396"/>
        <n v="1395"/>
        <n v="1394"/>
        <n v="1393"/>
        <n v="1392"/>
        <n v="1391"/>
      </sharedItems>
    </cacheField>
    <cacheField name="month" numFmtId="0">
      <sharedItems containsSemiMixedTypes="0" containsString="0" containsNumber="1" containsInteger="1" minValue="1" maxValue="12" count="12">
        <n v="3"/>
        <n v="2"/>
        <n v="1"/>
        <n v="12"/>
        <n v="11"/>
        <n v="10"/>
        <n v="9"/>
        <n v="8"/>
        <n v="7"/>
        <n v="6"/>
        <n v="5"/>
        <n v="4"/>
      </sharedItems>
    </cacheField>
    <cacheField name="year" numFmtId="0">
      <sharedItems containsSemiMixedTypes="0" containsNonDate="0" containsDate="1" containsString="0" minDate="1905-06-30T00:00:00" maxDate="1905-07-16T00:00:00" count="16">
        <d v="1905-07-15T00:00:00"/>
        <d v="1905-07-14T00:00:00"/>
        <d v="1905-07-13T00:00:00"/>
        <d v="1905-07-12T00:00:00"/>
        <d v="1905-07-11T00:00:00"/>
        <d v="1905-07-10T00:00:00"/>
        <d v="1905-07-09T00:00:00"/>
        <d v="1905-07-08T00:00:00"/>
        <d v="1905-07-07T00:00:00"/>
        <d v="1905-07-06T00:00:00"/>
        <d v="1905-07-05T00:00:00"/>
        <d v="1905-07-04T00:00:00"/>
        <d v="1905-07-03T00:00:00" u="1"/>
        <d v="1905-07-01T00:00:00" u="1"/>
        <d v="1905-06-30T00:00:00" u="1"/>
        <d v="1905-07-02T00:00:00" u="1"/>
      </sharedItems>
      <fieldGroup par="23"/>
    </cacheField>
    <cacheField name="month4" numFmtId="0">
      <sharedItems count="12">
        <s v="June"/>
        <s v="May"/>
        <s v="April"/>
        <s v="March"/>
        <s v="February"/>
        <s v="January"/>
        <s v="December"/>
        <s v="November"/>
        <s v="October"/>
        <s v="September"/>
        <s v="August"/>
        <s v="July"/>
      </sharedItems>
    </cacheField>
    <cacheField name="day" numFmtId="0">
      <sharedItems containsSemiMixedTypes="0" containsNonDate="0" containsDate="1" containsString="0" minDate="1899-12-30T00:00:00" maxDate="1900-01-30T00:00:00"/>
    </cacheField>
    <cacheField name="LME Zinc Cash-Settlement" numFmtId="0">
      <sharedItems containsSemiMixedTypes="0" containsString="0" containsNumber="1" minValue="1" maxValue="2061.5"/>
    </cacheField>
    <cacheField name="LME Zinc 3-month" numFmtId="0">
      <sharedItems containsString="0" containsBlank="1" containsNumber="1" minValue="0" maxValue="3968"/>
    </cacheField>
    <cacheField name="LME Zinc stock" numFmtId="0">
      <sharedItems containsString="0" containsBlank="1" containsNumber="1" containsInteger="1" minValue="0" maxValue="5483175"/>
    </cacheField>
    <cacheField name="Azad.Sell" numFmtId="0">
      <sharedItems containsString="0" containsBlank="1" containsNumber="1" containsInteger="1" minValue="13350" maxValue="54000"/>
    </cacheField>
    <cacheField name="Nima.مقدار" numFmtId="0">
      <sharedItems containsString="0" containsBlank="1" containsNumber="1" containsInteger="1" minValue="16190" maxValue="387876"/>
    </cacheField>
    <cacheField name="روی اسپات ريال (نیما)" numFmtId="0">
      <sharedItems containsString="0" containsBlank="1" containsNumber="1" containsInteger="1" minValue="44890848350" maxValue="457805201400"/>
    </cacheField>
    <cacheField name="روی فیوچر 3 ماهه ريال (نیما)" numFmtId="0">
      <sharedItems containsString="0" containsBlank="1" containsNumber="1" minValue="32331430" maxValue="959236224"/>
    </cacheField>
    <cacheField name="روی اسپات ريال (آژاد)" numFmtId="0">
      <sharedItems containsString="0" containsBlank="1" containsNumber="1" containsInteger="1" minValue="8116355000" maxValue="48810308750"/>
    </cacheField>
    <cacheField name="روی فیوچر 3 ماهه ريال (آزاد)" numFmtId="0">
      <sharedItems containsString="0" containsBlank="1" containsNumber="1" containsInteger="1" minValue="23401465" maxValue="127440000"/>
    </cacheField>
    <cacheField name="نرخ های شرکت.شمش بیلت دلار آزاد" numFmtId="0">
      <sharedItems containsString="0" containsBlank="1" containsNumber="1" minValue="1399.0483845142612" maxValue="3524.5861100100833"/>
    </cacheField>
    <cacheField name="نرخ های شرکت.شمش خالص دلار آزاد" numFmtId="0">
      <sharedItems containsString="0" containsBlank="1" containsNumber="1" minValue="1295.9116441411502" maxValue="3063.8109074788777"/>
    </cacheField>
    <cacheField name="نرخ های شرکت.شمش آلیاژ دلار آزاد" numFmtId="0">
      <sharedItems containsString="0" containsBlank="1" containsNumber="1" minValue="1434.3786593734283" maxValue="4056.893273735026" count="26">
        <m/>
        <n v="1735.8824416696709"/>
        <n v="2061.2670994341147"/>
        <n v="2276.5520277665764"/>
        <n v="2617.2992635255191"/>
        <n v="2804.0275426589255"/>
        <n v="4056.893273735026"/>
        <n v="3210.2556089575255"/>
        <n v="3059.5703712618092"/>
        <n v="2245.5880113396747"/>
        <n v="2359.7636518872514"/>
        <n v="2414.0048653340609"/>
        <n v="2693.4812105654628"/>
        <n v="2430.0358148240948"/>
        <n v="2157.0344656553607"/>
        <n v="2032.3853897593124"/>
        <n v="1745.2033176385369"/>
        <n v="1513.5741575657821"/>
        <n v="1498.2740774948154"/>
        <n v="1954.1910452824345"/>
        <n v="1582.8575639946234"/>
        <n v="1434.3786593734283"/>
        <n v="1477.2673875523524"/>
        <n v="1674.9182665967242"/>
        <n v="1809.8784082144234"/>
        <n v="1745.332300445295"/>
      </sharedItems>
    </cacheField>
    <cacheField name="نرخ های شرکت.شمش خالص صادراتی دلار آزاد" numFmtId="0">
      <sharedItems containsString="0" containsBlank="1" containsNumber="1" minValue="1296.699348458664" maxValue="2651.5602118022748" count="17">
        <m/>
        <n v="2651.5602118022748"/>
        <n v="2533.1018544178614"/>
        <n v="2268.6993047806095"/>
        <n v="2240.1076451450999"/>
        <n v="2048.7649901988239"/>
        <n v="2005.9950389182434"/>
        <n v="1992.7699426244678"/>
        <n v="1851.6347282500499"/>
        <n v="1994.7719524319855"/>
        <n v="1700.6899058312206"/>
        <n v="1578.2435886029493"/>
        <n v="1563.241920882122"/>
        <n v="1461.8896071393381"/>
        <n v="1296.699348458664"/>
        <n v="1594.4221075973774"/>
        <n v="1572.7287012843631"/>
      </sharedItems>
    </cacheField>
    <cacheField name="نرخ های شرکت.شمش بیلت دلار نیما" numFmtId="0">
      <sharedItems containsString="0" containsBlank="1" containsNumber="1" minValue="1645.3384145243285" maxValue="4335.7642105263158"/>
    </cacheField>
    <cacheField name="نرخ های شرکت.شمش خالص دلار نیما" numFmtId="0">
      <sharedItems containsString="0" containsBlank="1" containsNumber="1" minValue="1590.2012748715024" maxValue="3447.2814280701755"/>
    </cacheField>
    <cacheField name="نرخ های شرکت.شمش آلیاژ دلار نیما" numFmtId="0">
      <sharedItems containsString="0" containsBlank="1" containsNumber="1" minValue="1651.1683710131265" maxValue="4544.4983915074909"/>
    </cacheField>
    <cacheField name="نرخ های شرکت.شمش خالص صادراتی دلار نیما" numFmtId="0">
      <sharedItems containsString="0" containsBlank="1" containsNumber="1" minValue="1665.3923776549275" maxValue="3050.7309350673586" count="26">
        <m/>
        <n v="3050.7309350673586"/>
        <n v="2957.658497026127"/>
        <n v="2836.1679532487556"/>
        <n v="2317.09816048741"/>
        <n v="2242.1470693443307"/>
        <n v="2126.1522568896798"/>
        <n v="2121.0880095601606"/>
        <n v="1833.4179121338525"/>
        <n v="2009.6739269944587"/>
        <n v="1812.3356373721474"/>
        <n v="1986.1516201795305"/>
        <n v="1899.3979118761752"/>
        <n v="1812.6006723373966"/>
        <n v="1665.3923776549275"/>
        <n v="1773.5290127347068"/>
        <n v="1816.0176651255472"/>
        <n v="1774.0949926653095"/>
        <n v="1819.2531647032934"/>
        <n v="1758.5103415900367"/>
        <n v="1741.3722696941331"/>
        <n v="1754.5235011706236"/>
        <n v="1852.6062438726826"/>
        <n v="1854.7309647416996"/>
        <n v="2027.7673541952147"/>
        <n v="1892.1600372300095"/>
      </sharedItems>
    </cacheField>
    <cacheField name="Days (year)" numFmtId="0" databaseField="0">
      <fieldGroup base="2">
        <rangePr groupBy="days" startDate="1905-07-04T00:00:00" endDate="1905-07-16T00:00:00"/>
        <groupItems count="368">
          <s v="&lt;7/4/190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16/1905"/>
        </groupItems>
      </fieldGroup>
    </cacheField>
    <cacheField name="Months (year)" numFmtId="0" databaseField="0">
      <fieldGroup base="2">
        <rangePr groupBy="months" startDate="1905-07-04T00:00:00" endDate="1905-07-16T00:00:00"/>
        <groupItems count="14">
          <s v="&lt;7/4/190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6/190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khrehosseini" refreshedDate="45103.532862731481" createdVersion="8" refreshedVersion="8" minRefreshableVersion="3" recordCount="577" xr:uid="{E162C0BC-388C-4636-8B70-F48627F92A3C}">
  <cacheSource type="worksheet">
    <worksheetSource name="Table10"/>
  </cacheSource>
  <cacheFields count="18">
    <cacheField name="حجم عرضه" numFmtId="0">
      <sharedItems containsSemiMixedTypes="0" containsString="0" containsNumber="1" containsInteger="1" minValue="0" maxValue="4000"/>
    </cacheField>
    <cacheField name="تقاضا" numFmtId="0">
      <sharedItems containsSemiMixedTypes="0" containsString="0" containsNumber="1" containsInteger="1" minValue="20" maxValue="9380"/>
    </cacheField>
    <cacheField name="حجم قرارداد" numFmtId="0">
      <sharedItems containsSemiMixedTypes="0" containsString="0" containsNumber="1" containsInteger="1" minValue="20" maxValue="4000"/>
    </cacheField>
    <cacheField name="تاریخ معامله" numFmtId="0">
      <sharedItems/>
    </cacheField>
    <cacheField name="Column1" numFmtId="0">
      <sharedItems count="5">
        <s v="1398"/>
        <s v="1399"/>
        <s v="1400"/>
        <s v="1401"/>
        <s v="1402"/>
      </sharedItems>
    </cacheField>
    <cacheField name="Column2" numFmtId="0">
      <sharedItems count="12">
        <s v="01"/>
        <s v="02"/>
        <s v="03"/>
        <s v="04"/>
        <s v="05"/>
        <s v="06"/>
        <s v="07"/>
        <s v="08"/>
        <s v="09"/>
        <s v="10"/>
        <s v="11"/>
        <s v="12"/>
      </sharedItems>
    </cacheField>
    <cacheField name="Column3" numFmtId="0">
      <sharedItems containsSemiMixedTypes="0" containsString="0" containsNumber="1" containsInteger="1" minValue="4114600" maxValue="2007005175"/>
    </cacheField>
    <cacheField name="Column4" numFmtId="0">
      <sharedItems containsSemiMixedTypes="0" containsString="0" containsNumber="1" containsInteger="1" minValue="4114600" maxValue="2007005175"/>
    </cacheField>
    <cacheField name="Column43" numFmtId="0">
      <sharedItems containsSemiMixedTypes="0" containsString="0" containsNumber="1" containsInteger="1" minValue="8380200" maxValue="13183848000"/>
    </cacheField>
    <cacheField name="Column42" numFmtId="0">
      <sharedItems containsSemiMixedTypes="0" containsString="0" containsNumber="1" containsInteger="1" minValue="8380200" maxValue="9288938400"/>
    </cacheField>
    <cacheField name="Column5" numFmtId="0">
      <sharedItems containsSemiMixedTypes="0" containsString="0" containsNumber="1" containsInteger="1" minValue="20" maxValue="19500"/>
    </cacheField>
    <cacheField name="Column6" numFmtId="0">
      <sharedItems containsMixedTypes="1" containsNumber="1" containsInteger="1" minValue="440" maxValue="19500"/>
    </cacheField>
    <cacheField name="Column7" numFmtId="0">
      <sharedItems containsMixedTypes="1" containsNumber="1" minValue="206959.6533127889" maxValue="1163780.2647058824"/>
    </cacheField>
    <cacheField name="Column8" numFmtId="0">
      <sharedItems containsMixedTypes="1" containsNumber="1" minValue="190152.54838709679" maxValue="895833.9411764706"/>
    </cacheField>
    <cacheField name="حجم ماه" numFmtId="0">
      <sharedItems containsSemiMixedTypes="0" containsString="0" containsNumber="1" containsInteger="1" minValue="440" maxValue="19500"/>
    </cacheField>
    <cacheField name="میانگین موزون قیمت معامله شده ماهانه" numFmtId="0">
      <sharedItems containsSemiMixedTypes="0" containsString="0" containsNumber="1" minValue="206959.6533127889" maxValue="1163780.2647058824"/>
    </cacheField>
    <cacheField name="میانگین موزون قیمت پایه ماهانه" numFmtId="0">
      <sharedItems containsSemiMixedTypes="0" containsString="0" containsNumber="1" minValue="190152.54838709679" maxValue="895833.9411764706"/>
    </cacheField>
    <cacheField name="گپ میان تقاضا و پایه" numFmtId="0">
      <sharedItems containsSemiMixedTypes="0" containsString="0" containsNumber="1" minValue="0.98502711587485003" maxValue="1.54778134087858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1">
  <r>
    <x v="0"/>
    <x v="0"/>
    <x v="0"/>
    <x v="0"/>
    <d v="1900-01-21T00:00:00"/>
    <n v="1919.35"/>
    <n v="2175"/>
    <n v="540975"/>
    <m/>
    <m/>
    <m/>
    <m/>
    <m/>
    <m/>
    <m/>
    <m/>
    <x v="0"/>
    <x v="0"/>
    <m/>
    <m/>
    <m/>
    <x v="0"/>
  </r>
  <r>
    <x v="0"/>
    <x v="0"/>
    <x v="0"/>
    <x v="0"/>
    <d v="1900-01-20T00:00:00"/>
    <n v="1927.95"/>
    <n v="2234"/>
    <n v="546375"/>
    <m/>
    <m/>
    <m/>
    <m/>
    <m/>
    <m/>
    <m/>
    <m/>
    <x v="0"/>
    <x v="0"/>
    <m/>
    <m/>
    <m/>
    <x v="0"/>
  </r>
  <r>
    <x v="0"/>
    <x v="0"/>
    <x v="0"/>
    <x v="0"/>
    <d v="1900-01-18T00:00:00"/>
    <n v="1953.85"/>
    <n v="2229"/>
    <n v="555675"/>
    <m/>
    <m/>
    <m/>
    <m/>
    <m/>
    <m/>
    <m/>
    <m/>
    <x v="0"/>
    <x v="0"/>
    <m/>
    <m/>
    <m/>
    <x v="0"/>
  </r>
  <r>
    <x v="0"/>
    <x v="0"/>
    <x v="0"/>
    <x v="0"/>
    <d v="1900-01-17T00:00:00"/>
    <n v="1954.35"/>
    <n v="2245"/>
    <n v="559925"/>
    <m/>
    <m/>
    <m/>
    <m/>
    <m/>
    <m/>
    <m/>
    <m/>
    <x v="0"/>
    <x v="0"/>
    <m/>
    <m/>
    <m/>
    <x v="0"/>
  </r>
  <r>
    <x v="0"/>
    <x v="0"/>
    <x v="0"/>
    <x v="0"/>
    <d v="1900-01-14T00:00:00"/>
    <n v="1964.1"/>
    <n v="2270"/>
    <n v="564850"/>
    <m/>
    <m/>
    <m/>
    <m/>
    <m/>
    <m/>
    <m/>
    <m/>
    <x v="0"/>
    <x v="0"/>
    <m/>
    <m/>
    <m/>
    <x v="0"/>
  </r>
  <r>
    <x v="0"/>
    <x v="0"/>
    <x v="0"/>
    <x v="0"/>
    <d v="1900-01-13T00:00:00"/>
    <n v="1934.65"/>
    <n v="2237"/>
    <n v="569075"/>
    <m/>
    <m/>
    <m/>
    <m/>
    <m/>
    <m/>
    <m/>
    <m/>
    <x v="0"/>
    <x v="0"/>
    <m/>
    <m/>
    <m/>
    <x v="0"/>
  </r>
  <r>
    <x v="0"/>
    <x v="0"/>
    <x v="0"/>
    <x v="0"/>
    <d v="1900-01-12T00:00:00"/>
    <n v="1951.9"/>
    <n v="2243"/>
    <n v="572775"/>
    <m/>
    <m/>
    <m/>
    <m/>
    <m/>
    <m/>
    <m/>
    <m/>
    <x v="0"/>
    <x v="0"/>
    <m/>
    <m/>
    <m/>
    <x v="0"/>
  </r>
  <r>
    <x v="0"/>
    <x v="0"/>
    <x v="0"/>
    <x v="0"/>
    <d v="1900-01-11T00:00:00"/>
    <n v="1964"/>
    <n v="2236"/>
    <n v="575325"/>
    <m/>
    <m/>
    <m/>
    <m/>
    <m/>
    <m/>
    <m/>
    <m/>
    <x v="0"/>
    <x v="0"/>
    <m/>
    <m/>
    <m/>
    <x v="0"/>
  </r>
  <r>
    <x v="0"/>
    <x v="0"/>
    <x v="0"/>
    <x v="0"/>
    <d v="1900-01-10T00:00:00"/>
    <n v="1964.15"/>
    <n v="2234"/>
    <n v="577975"/>
    <m/>
    <m/>
    <m/>
    <m/>
    <m/>
    <m/>
    <m/>
    <m/>
    <x v="0"/>
    <x v="0"/>
    <m/>
    <m/>
    <m/>
    <x v="0"/>
  </r>
  <r>
    <x v="0"/>
    <x v="0"/>
    <x v="0"/>
    <x v="0"/>
    <d v="1900-01-07T00:00:00"/>
    <n v="1963.55"/>
    <n v="2266"/>
    <n v="578300"/>
    <m/>
    <m/>
    <m/>
    <m/>
    <m/>
    <m/>
    <m/>
    <m/>
    <x v="0"/>
    <x v="0"/>
    <m/>
    <m/>
    <m/>
    <x v="0"/>
  </r>
  <r>
    <x v="0"/>
    <x v="0"/>
    <x v="0"/>
    <x v="0"/>
    <d v="1900-01-06T00:00:00"/>
    <n v="1947.25"/>
    <n v="2227"/>
    <n v="582125"/>
    <m/>
    <m/>
    <m/>
    <m/>
    <m/>
    <m/>
    <m/>
    <m/>
    <x v="0"/>
    <x v="0"/>
    <m/>
    <m/>
    <m/>
    <x v="0"/>
  </r>
  <r>
    <x v="0"/>
    <x v="0"/>
    <x v="0"/>
    <x v="0"/>
    <d v="1900-01-05T00:00:00"/>
    <n v="1963.05"/>
    <n v="2215"/>
    <n v="589450"/>
    <m/>
    <m/>
    <m/>
    <m/>
    <m/>
    <m/>
    <m/>
    <m/>
    <x v="0"/>
    <x v="0"/>
    <m/>
    <m/>
    <m/>
    <x v="0"/>
  </r>
  <r>
    <x v="0"/>
    <x v="0"/>
    <x v="0"/>
    <x v="0"/>
    <d v="1900-01-04T00:00:00"/>
    <n v="1961.9"/>
    <n v="2219"/>
    <n v="589475"/>
    <m/>
    <m/>
    <m/>
    <m/>
    <m/>
    <m/>
    <m/>
    <m/>
    <x v="0"/>
    <x v="0"/>
    <m/>
    <m/>
    <m/>
    <x v="0"/>
  </r>
  <r>
    <x v="0"/>
    <x v="0"/>
    <x v="0"/>
    <x v="0"/>
    <d v="1900-01-03T00:00:00"/>
    <n v="1942.5"/>
    <n v="2255"/>
    <n v="585050"/>
    <m/>
    <m/>
    <m/>
    <m/>
    <m/>
    <m/>
    <m/>
    <m/>
    <x v="0"/>
    <x v="0"/>
    <m/>
    <m/>
    <m/>
    <x v="0"/>
  </r>
  <r>
    <x v="0"/>
    <x v="0"/>
    <x v="0"/>
    <x v="0"/>
    <d v="1899-12-31T00:00:00"/>
    <n v="1981"/>
    <n v="2289.5"/>
    <n v="579025"/>
    <m/>
    <m/>
    <m/>
    <m/>
    <m/>
    <m/>
    <m/>
    <m/>
    <x v="0"/>
    <x v="0"/>
    <m/>
    <m/>
    <m/>
    <x v="0"/>
  </r>
  <r>
    <x v="0"/>
    <x v="0"/>
    <x v="0"/>
    <x v="0"/>
    <d v="1899-12-30T00:00:00"/>
    <n v="1958.75"/>
    <n v="2253"/>
    <n v="578825"/>
    <m/>
    <m/>
    <m/>
    <m/>
    <m/>
    <m/>
    <m/>
    <m/>
    <x v="0"/>
    <x v="0"/>
    <m/>
    <m/>
    <m/>
    <x v="0"/>
  </r>
  <r>
    <x v="0"/>
    <x v="0"/>
    <x v="0"/>
    <x v="1"/>
    <d v="1900-01-29T00:00:00"/>
    <n v="1959"/>
    <n v="2221.5"/>
    <n v="579525"/>
    <m/>
    <m/>
    <m/>
    <m/>
    <m/>
    <m/>
    <m/>
    <m/>
    <x v="0"/>
    <x v="0"/>
    <m/>
    <m/>
    <m/>
    <x v="0"/>
  </r>
  <r>
    <x v="0"/>
    <x v="0"/>
    <x v="0"/>
    <x v="1"/>
    <d v="1900-01-28T00:00:00"/>
    <n v="1949.5"/>
    <n v="2225"/>
    <n v="586525"/>
    <m/>
    <m/>
    <m/>
    <m/>
    <m/>
    <m/>
    <m/>
    <m/>
    <x v="0"/>
    <x v="0"/>
    <m/>
    <m/>
    <m/>
    <x v="0"/>
  </r>
  <r>
    <x v="0"/>
    <x v="0"/>
    <x v="0"/>
    <x v="1"/>
    <d v="1900-01-24T00:00:00"/>
    <n v="1953.5"/>
    <n v="2238"/>
    <n v="579775"/>
    <m/>
    <m/>
    <m/>
    <m/>
    <m/>
    <m/>
    <m/>
    <m/>
    <x v="0"/>
    <x v="0"/>
    <m/>
    <m/>
    <m/>
    <x v="0"/>
  </r>
  <r>
    <x v="0"/>
    <x v="0"/>
    <x v="0"/>
    <x v="1"/>
    <d v="1900-01-23T00:00:00"/>
    <n v="1962.3"/>
    <n v="2226"/>
    <n v="575475"/>
    <m/>
    <n v="386425"/>
    <n v="222377926875"/>
    <n v="860182050"/>
    <m/>
    <m/>
    <m/>
    <m/>
    <x v="0"/>
    <x v="0"/>
    <m/>
    <m/>
    <m/>
    <x v="0"/>
  </r>
  <r>
    <x v="0"/>
    <x v="0"/>
    <x v="0"/>
    <x v="1"/>
    <d v="1900-01-22T00:00:00"/>
    <n v="1976.8"/>
    <n v="2229"/>
    <n v="575675"/>
    <m/>
    <n v="386225"/>
    <n v="222340076875"/>
    <n v="860895525"/>
    <m/>
    <m/>
    <m/>
    <m/>
    <x v="0"/>
    <x v="0"/>
    <m/>
    <m/>
    <m/>
    <x v="0"/>
  </r>
  <r>
    <x v="0"/>
    <x v="0"/>
    <x v="0"/>
    <x v="1"/>
    <d v="1900-01-21T00:00:00"/>
    <n v="1959.65"/>
    <n v="2227"/>
    <n v="575875"/>
    <m/>
    <n v="386025"/>
    <n v="222302146875"/>
    <n v="859677675"/>
    <m/>
    <m/>
    <m/>
    <m/>
    <x v="0"/>
    <x v="0"/>
    <m/>
    <m/>
    <m/>
    <x v="0"/>
  </r>
  <r>
    <x v="0"/>
    <x v="0"/>
    <x v="0"/>
    <x v="1"/>
    <d v="1900-01-20T00:00:00"/>
    <n v="1981.2"/>
    <n v="2262"/>
    <n v="555000"/>
    <m/>
    <n v="385025"/>
    <n v="213688875000"/>
    <n v="870926550"/>
    <m/>
    <m/>
    <m/>
    <m/>
    <x v="0"/>
    <x v="0"/>
    <m/>
    <m/>
    <m/>
    <x v="0"/>
  </r>
  <r>
    <x v="0"/>
    <x v="1"/>
    <x v="0"/>
    <x v="1"/>
    <d v="1900-01-15T00:00:00"/>
    <n v="1985.75"/>
    <n v="2304"/>
    <n v="556550"/>
    <m/>
    <n v="385025"/>
    <n v="214285663750"/>
    <n v="887097600"/>
    <m/>
    <m/>
    <m/>
    <m/>
    <x v="0"/>
    <x v="0"/>
    <n v="3096.6957539904934"/>
    <n v="2716.8381560706471"/>
    <n v="3008.4006701679532"/>
    <x v="0"/>
  </r>
  <r>
    <x v="0"/>
    <x v="1"/>
    <x v="0"/>
    <x v="1"/>
    <d v="1900-01-14T00:00:00"/>
    <n v="2009.9"/>
    <n v="2273.5"/>
    <n v="559000"/>
    <m/>
    <m/>
    <m/>
    <m/>
    <m/>
    <m/>
    <m/>
    <m/>
    <x v="0"/>
    <x v="0"/>
    <n v="3096.6957539904934"/>
    <n v="2716.8381560706471"/>
    <n v="3008.4006701679532"/>
    <x v="0"/>
  </r>
  <r>
    <x v="0"/>
    <x v="1"/>
    <x v="0"/>
    <x v="1"/>
    <d v="1900-01-13T00:00:00"/>
    <n v="2015.3"/>
    <n v="2242.5"/>
    <n v="562450"/>
    <m/>
    <n v="385025"/>
    <n v="216557311250"/>
    <n v="863418562.5"/>
    <m/>
    <m/>
    <m/>
    <m/>
    <x v="0"/>
    <x v="0"/>
    <n v="3096.6957539904934"/>
    <n v="2716.8381560706471"/>
    <n v="3008.4006701679532"/>
    <x v="0"/>
  </r>
  <r>
    <x v="0"/>
    <x v="1"/>
    <x v="0"/>
    <x v="1"/>
    <d v="1900-01-10T00:00:00"/>
    <n v="2006.65"/>
    <n v="2268"/>
    <n v="568200"/>
    <m/>
    <m/>
    <m/>
    <m/>
    <m/>
    <m/>
    <m/>
    <m/>
    <x v="0"/>
    <x v="0"/>
    <n v="3096.6957539904934"/>
    <n v="2716.8381560706471"/>
    <n v="3008.4006701679532"/>
    <x v="0"/>
  </r>
  <r>
    <x v="0"/>
    <x v="1"/>
    <x v="0"/>
    <x v="1"/>
    <d v="1900-01-09T00:00:00"/>
    <n v="2025.75"/>
    <n v="2237"/>
    <n v="570300"/>
    <m/>
    <n v="384601"/>
    <n v="219337950300"/>
    <n v="860352437"/>
    <m/>
    <m/>
    <m/>
    <m/>
    <x v="0"/>
    <x v="0"/>
    <n v="3096.6957539904934"/>
    <n v="2716.8381560706471"/>
    <n v="3008.4006701679532"/>
    <x v="0"/>
  </r>
  <r>
    <x v="0"/>
    <x v="1"/>
    <x v="0"/>
    <x v="1"/>
    <d v="1900-01-08T00:00:00"/>
    <n v="2029.6"/>
    <n v="2237"/>
    <n v="569975"/>
    <m/>
    <n v="384601"/>
    <n v="219212954975"/>
    <n v="860352437"/>
    <m/>
    <m/>
    <m/>
    <m/>
    <x v="0"/>
    <x v="0"/>
    <n v="3096.6957539904934"/>
    <n v="2716.8381560706471"/>
    <n v="3008.4006701679532"/>
    <x v="0"/>
  </r>
  <r>
    <x v="0"/>
    <x v="1"/>
    <x v="0"/>
    <x v="1"/>
    <d v="1900-01-07T00:00:00"/>
    <n v="2025.6"/>
    <n v="2281"/>
    <n v="570150"/>
    <m/>
    <n v="384601"/>
    <n v="219280260150"/>
    <n v="877274881"/>
    <m/>
    <m/>
    <m/>
    <m/>
    <x v="0"/>
    <x v="0"/>
    <n v="3096.6957539904934"/>
    <n v="2716.8381560706471"/>
    <n v="3008.4006701679532"/>
    <x v="0"/>
  </r>
  <r>
    <x v="0"/>
    <x v="1"/>
    <x v="0"/>
    <x v="1"/>
    <d v="1900-01-03T00:00:00"/>
    <n v="2038.9"/>
    <n v="2327"/>
    <n v="561450"/>
    <m/>
    <m/>
    <m/>
    <m/>
    <m/>
    <m/>
    <m/>
    <m/>
    <x v="0"/>
    <x v="0"/>
    <n v="3096.6957539904934"/>
    <n v="2716.8381560706471"/>
    <n v="3008.4006701679532"/>
    <x v="0"/>
  </r>
  <r>
    <x v="0"/>
    <x v="1"/>
    <x v="0"/>
    <x v="1"/>
    <d v="1900-01-02T00:00:00"/>
    <n v="2036.05"/>
    <n v="2292"/>
    <n v="561925"/>
    <m/>
    <n v="384601"/>
    <n v="216116916925"/>
    <n v="881505492"/>
    <m/>
    <m/>
    <m/>
    <m/>
    <x v="0"/>
    <x v="0"/>
    <n v="3096.6957539904934"/>
    <n v="2716.8381560706471"/>
    <n v="3008.4006701679532"/>
    <x v="0"/>
  </r>
  <r>
    <x v="0"/>
    <x v="1"/>
    <x v="0"/>
    <x v="1"/>
    <d v="1900-01-01T00:00:00"/>
    <n v="2016.9"/>
    <n v="2308"/>
    <n v="563300"/>
    <m/>
    <n v="384601"/>
    <n v="216645743300"/>
    <n v="887659108"/>
    <m/>
    <m/>
    <m/>
    <m/>
    <x v="0"/>
    <x v="0"/>
    <n v="3096.6957539904934"/>
    <n v="2716.8381560706471"/>
    <n v="3008.4006701679532"/>
    <x v="0"/>
  </r>
  <r>
    <x v="0"/>
    <x v="1"/>
    <x v="0"/>
    <x v="1"/>
    <d v="1899-12-31T00:00:00"/>
    <n v="1980.9"/>
    <n v="2343"/>
    <n v="565200"/>
    <m/>
    <n v="382604"/>
    <n v="216247780800"/>
    <n v="896441172"/>
    <m/>
    <m/>
    <m/>
    <m/>
    <x v="0"/>
    <x v="0"/>
    <n v="3096.6957539904934"/>
    <n v="2716.8381560706471"/>
    <n v="3008.4006701679532"/>
    <x v="0"/>
  </r>
  <r>
    <x v="0"/>
    <x v="1"/>
    <x v="0"/>
    <x v="2"/>
    <d v="1900-01-26T00:00:00"/>
    <n v="1982.7"/>
    <m/>
    <m/>
    <m/>
    <m/>
    <m/>
    <m/>
    <m/>
    <m/>
    <m/>
    <m/>
    <x v="0"/>
    <x v="0"/>
    <n v="3096.6957539904934"/>
    <n v="2716.8381560706471"/>
    <n v="3008.4006701679532"/>
    <x v="0"/>
  </r>
  <r>
    <x v="0"/>
    <x v="1"/>
    <x v="0"/>
    <x v="2"/>
    <d v="1900-01-25T00:00:00"/>
    <n v="1997.65"/>
    <n v="2344"/>
    <n v="568500"/>
    <m/>
    <n v="381509"/>
    <n v="216887866500"/>
    <n v="894257096"/>
    <m/>
    <m/>
    <m/>
    <m/>
    <x v="0"/>
    <x v="0"/>
    <n v="3096.6957539904934"/>
    <n v="2716.8381560706471"/>
    <n v="3008.4006701679532"/>
    <x v="0"/>
  </r>
  <r>
    <x v="0"/>
    <x v="1"/>
    <x v="0"/>
    <x v="2"/>
    <d v="1900-01-24T00:00:00"/>
    <n v="1999.05"/>
    <n v="2310"/>
    <n v="570300"/>
    <m/>
    <n v="381509"/>
    <n v="217574582700"/>
    <n v="881285790"/>
    <m/>
    <m/>
    <m/>
    <m/>
    <x v="0"/>
    <x v="0"/>
    <n v="3096.6957539904934"/>
    <n v="2716.8381560706471"/>
    <n v="3008.4006701679532"/>
    <x v="0"/>
  </r>
  <r>
    <x v="0"/>
    <x v="1"/>
    <x v="0"/>
    <x v="2"/>
    <d v="1900-01-23T00:00:00"/>
    <n v="1990.2"/>
    <n v="2356"/>
    <n v="571800"/>
    <m/>
    <n v="382009"/>
    <n v="218432746200"/>
    <n v="900013204"/>
    <m/>
    <m/>
    <m/>
    <m/>
    <x v="0"/>
    <x v="0"/>
    <n v="3096.6957539904934"/>
    <n v="2716.8381560706471"/>
    <n v="3008.4006701679532"/>
    <x v="0"/>
  </r>
  <r>
    <x v="0"/>
    <x v="1"/>
    <x v="0"/>
    <x v="2"/>
    <d v="1900-01-22T00:00:00"/>
    <n v="1986.15"/>
    <n v="2332"/>
    <n v="569600"/>
    <m/>
    <n v="382900"/>
    <n v="218099840000"/>
    <n v="892922800"/>
    <m/>
    <m/>
    <m/>
    <m/>
    <x v="0"/>
    <x v="0"/>
    <n v="3096.6957539904934"/>
    <n v="2716.8381560706471"/>
    <n v="3008.4006701679532"/>
    <x v="0"/>
  </r>
  <r>
    <x v="0"/>
    <x v="2"/>
    <x v="0"/>
    <x v="2"/>
    <d v="1900-01-19T00:00:00"/>
    <n v="1986.1"/>
    <n v="2373"/>
    <n v="569600"/>
    <m/>
    <m/>
    <m/>
    <m/>
    <m/>
    <m/>
    <m/>
    <m/>
    <x v="0"/>
    <x v="0"/>
    <n v="3281.8097557297697"/>
    <n v="2856.6026016997403"/>
    <n v="2647.929301698503"/>
    <x v="0"/>
  </r>
  <r>
    <x v="0"/>
    <x v="2"/>
    <x v="0"/>
    <x v="2"/>
    <d v="1900-01-18T00:00:00"/>
    <n v="1994.05"/>
    <n v="2400"/>
    <n v="571400"/>
    <m/>
    <n v="385916"/>
    <n v="220512402400"/>
    <n v="926198400"/>
    <m/>
    <m/>
    <m/>
    <m/>
    <x v="0"/>
    <x v="0"/>
    <n v="3281.8097557297697"/>
    <n v="2856.6026016997403"/>
    <n v="2647.929301698503"/>
    <x v="0"/>
  </r>
  <r>
    <x v="0"/>
    <x v="2"/>
    <x v="0"/>
    <x v="2"/>
    <d v="1900-01-17T00:00:00"/>
    <n v="1976.1"/>
    <n v="2431"/>
    <n v="572275"/>
    <m/>
    <n v="384433"/>
    <n v="220001395075"/>
    <n v="934556623"/>
    <m/>
    <m/>
    <m/>
    <m/>
    <x v="0"/>
    <x v="0"/>
    <n v="3281.8097557297697"/>
    <n v="2856.6026016997403"/>
    <n v="2647.929301698503"/>
    <x v="0"/>
  </r>
  <r>
    <x v="0"/>
    <x v="2"/>
    <x v="0"/>
    <x v="2"/>
    <d v="1900-01-15T00:00:00"/>
    <n v="2009.8"/>
    <n v="2423"/>
    <n v="573075"/>
    <m/>
    <n v="382069"/>
    <n v="218954192175"/>
    <n v="925753187"/>
    <m/>
    <m/>
    <m/>
    <m/>
    <x v="0"/>
    <x v="0"/>
    <n v="3281.8097557297697"/>
    <n v="2856.6026016997403"/>
    <n v="2647.929301698503"/>
    <x v="0"/>
  </r>
  <r>
    <x v="0"/>
    <x v="2"/>
    <x v="0"/>
    <x v="2"/>
    <d v="1900-01-12T00:00:00"/>
    <n v="2035.65"/>
    <n v="2371"/>
    <n v="528350"/>
    <m/>
    <m/>
    <m/>
    <m/>
    <m/>
    <m/>
    <m/>
    <m/>
    <x v="0"/>
    <x v="0"/>
    <n v="3281.8097557297697"/>
    <n v="2856.6026016997403"/>
    <n v="2647.929301698503"/>
    <x v="0"/>
  </r>
  <r>
    <x v="0"/>
    <x v="2"/>
    <x v="0"/>
    <x v="2"/>
    <d v="1900-01-11T00:00:00"/>
    <n v="2027.1"/>
    <n v="2388"/>
    <n v="530650"/>
    <m/>
    <n v="379206"/>
    <n v="201225663900"/>
    <n v="905543928"/>
    <m/>
    <m/>
    <m/>
    <m/>
    <x v="0"/>
    <x v="0"/>
    <n v="3281.8097557297697"/>
    <n v="2856.6026016997403"/>
    <n v="2647.929301698503"/>
    <x v="0"/>
  </r>
  <r>
    <x v="0"/>
    <x v="2"/>
    <x v="0"/>
    <x v="2"/>
    <d v="1900-01-10T00:00:00"/>
    <n v="2008.9"/>
    <n v="2365"/>
    <n v="530775"/>
    <m/>
    <m/>
    <m/>
    <m/>
    <m/>
    <m/>
    <m/>
    <m/>
    <x v="0"/>
    <x v="0"/>
    <n v="3281.8097557297697"/>
    <n v="2856.6026016997403"/>
    <n v="2647.929301698503"/>
    <x v="0"/>
  </r>
  <r>
    <x v="0"/>
    <x v="2"/>
    <x v="0"/>
    <x v="2"/>
    <d v="1900-01-09T00:00:00"/>
    <n v="2001.5"/>
    <n v="2302"/>
    <n v="527450"/>
    <m/>
    <n v="379206"/>
    <n v="200012204700"/>
    <n v="872932212"/>
    <m/>
    <m/>
    <m/>
    <m/>
    <x v="0"/>
    <x v="0"/>
    <n v="3281.8097557297697"/>
    <n v="2856.6026016997403"/>
    <n v="2647.929301698503"/>
    <x v="0"/>
  </r>
  <r>
    <x v="0"/>
    <x v="2"/>
    <x v="0"/>
    <x v="2"/>
    <d v="1900-01-04T00:00:00"/>
    <n v="2017.25"/>
    <n v="2308"/>
    <n v="512725"/>
    <m/>
    <n v="370632"/>
    <n v="190032292200"/>
    <n v="855418656"/>
    <m/>
    <m/>
    <m/>
    <m/>
    <x v="0"/>
    <x v="0"/>
    <n v="3281.8097557297697"/>
    <n v="2856.6026016997403"/>
    <n v="2647.929301698503"/>
    <x v="0"/>
  </r>
  <r>
    <x v="0"/>
    <x v="2"/>
    <x v="0"/>
    <x v="2"/>
    <d v="1900-01-03T00:00:00"/>
    <n v="2022.3"/>
    <n v="2340.5"/>
    <n v="516800"/>
    <m/>
    <n v="366000"/>
    <n v="189148800000"/>
    <n v="856623000"/>
    <m/>
    <m/>
    <m/>
    <m/>
    <x v="0"/>
    <x v="0"/>
    <n v="3281.8097557297697"/>
    <n v="2856.6026016997403"/>
    <n v="2647.929301698503"/>
    <x v="0"/>
  </r>
  <r>
    <x v="0"/>
    <x v="2"/>
    <x v="0"/>
    <x v="2"/>
    <d v="1900-01-02T00:00:00"/>
    <n v="1982.25"/>
    <n v="2354"/>
    <n v="516825"/>
    <m/>
    <n v="366000"/>
    <n v="189157950000"/>
    <n v="861564000"/>
    <m/>
    <m/>
    <m/>
    <m/>
    <x v="0"/>
    <x v="0"/>
    <n v="3281.8097557297697"/>
    <n v="2856.6026016997403"/>
    <n v="2647.929301698503"/>
    <x v="0"/>
  </r>
  <r>
    <x v="0"/>
    <x v="2"/>
    <x v="0"/>
    <x v="2"/>
    <d v="1900-01-01T00:00:00"/>
    <n v="1963.1"/>
    <n v="2394"/>
    <n v="520100"/>
    <m/>
    <n v="366000"/>
    <n v="190356600000"/>
    <n v="876204000"/>
    <m/>
    <m/>
    <m/>
    <m/>
    <x v="0"/>
    <x v="0"/>
    <n v="3281.8097557297697"/>
    <n v="2856.6026016997403"/>
    <n v="2647.929301698503"/>
    <x v="0"/>
  </r>
  <r>
    <x v="0"/>
    <x v="2"/>
    <x v="0"/>
    <x v="3"/>
    <d v="1900-01-29T00:00:00"/>
    <n v="1978.8"/>
    <m/>
    <m/>
    <m/>
    <m/>
    <m/>
    <m/>
    <m/>
    <m/>
    <m/>
    <m/>
    <x v="0"/>
    <x v="0"/>
    <n v="3281.8097557297697"/>
    <n v="2856.6026016997403"/>
    <n v="2647.929301698503"/>
    <x v="0"/>
  </r>
  <r>
    <x v="0"/>
    <x v="2"/>
    <x v="0"/>
    <x v="3"/>
    <d v="1900-01-28T00:00:00"/>
    <n v="1968.1"/>
    <n v="2375.5"/>
    <n v="520900"/>
    <m/>
    <n v="366000"/>
    <n v="190649400000"/>
    <n v="869433000"/>
    <m/>
    <m/>
    <m/>
    <m/>
    <x v="0"/>
    <x v="0"/>
    <n v="3281.8097557297697"/>
    <n v="2856.6026016997403"/>
    <n v="2647.929301698503"/>
    <x v="0"/>
  </r>
  <r>
    <x v="0"/>
    <x v="2"/>
    <x v="0"/>
    <x v="3"/>
    <d v="1900-01-27T00:00:00"/>
    <n v="1965.85"/>
    <n v="2388"/>
    <n v="525275"/>
    <m/>
    <n v="366000"/>
    <n v="192250650000"/>
    <n v="874008000"/>
    <m/>
    <m/>
    <m/>
    <m/>
    <x v="0"/>
    <x v="0"/>
    <n v="3281.8097557297697"/>
    <n v="2856.6026016997403"/>
    <n v="2647.929301698503"/>
    <x v="0"/>
  </r>
  <r>
    <x v="0"/>
    <x v="2"/>
    <x v="0"/>
    <x v="3"/>
    <d v="1900-01-26T00:00:00"/>
    <n v="1949.85"/>
    <n v="2410"/>
    <n v="529175"/>
    <m/>
    <n v="366000"/>
    <n v="193678050000"/>
    <n v="882060000"/>
    <m/>
    <m/>
    <m/>
    <m/>
    <x v="0"/>
    <x v="0"/>
    <n v="3281.8097557297697"/>
    <n v="2856.6026016997403"/>
    <n v="2647.929301698503"/>
    <x v="0"/>
  </r>
  <r>
    <x v="0"/>
    <x v="2"/>
    <x v="0"/>
    <x v="3"/>
    <d v="1900-01-25T00:00:00"/>
    <n v="1960.25"/>
    <n v="2361"/>
    <n v="532025"/>
    <m/>
    <n v="366000"/>
    <n v="194721150000"/>
    <n v="864126000"/>
    <m/>
    <m/>
    <m/>
    <m/>
    <x v="0"/>
    <x v="0"/>
    <n v="3281.8097557297697"/>
    <n v="2856.6026016997403"/>
    <n v="2647.929301698503"/>
    <x v="0"/>
  </r>
  <r>
    <x v="1"/>
    <x v="3"/>
    <x v="0"/>
    <x v="3"/>
    <d v="1900-01-22T00:00:00"/>
    <n v="1996.15"/>
    <n v="2340.5"/>
    <n v="527875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21T00:00:00"/>
    <n v="1977.55"/>
    <n v="2313"/>
    <n v="532725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20T00:00:00"/>
    <n v="1941.85"/>
    <n v="2313.5"/>
    <n v="538950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19T00:00:00"/>
    <n v="1965.95"/>
    <n v="2282.5"/>
    <n v="541325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18T00:00:00"/>
    <n v="1981.95"/>
    <n v="2286"/>
    <n v="541875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15T00:00:00"/>
    <n v="1930.9"/>
    <n v="2283"/>
    <n v="546200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13T00:00:00"/>
    <n v="1906"/>
    <n v="2287"/>
    <n v="530550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12T00:00:00"/>
    <n v="1901.45"/>
    <n v="2295.5"/>
    <n v="532425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11T00:00:00"/>
    <n v="1882.1"/>
    <n v="2321"/>
    <n v="536450"/>
    <m/>
    <n v="367000"/>
    <n v="196877150000"/>
    <n v="851807000"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08T00:00:00"/>
    <n v="1834.95"/>
    <n v="2287"/>
    <n v="543525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07T00:00:00"/>
    <n v="1817.5"/>
    <n v="2297.5"/>
    <n v="548375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06T00:00:00"/>
    <n v="1813.35"/>
    <n v="2335.5"/>
    <n v="551175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05T00:00:00"/>
    <n v="1843.05"/>
    <n v="2336"/>
    <n v="554300"/>
    <m/>
    <n v="385876"/>
    <n v="213891066800"/>
    <n v="901406336"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04T00:00:00"/>
    <n v="1851.7"/>
    <n v="2360"/>
    <n v="557925"/>
    <m/>
    <n v="387876"/>
    <n v="216405717300"/>
    <n v="915387360"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01T00:00:00"/>
    <n v="1845.55"/>
    <n v="2368"/>
    <n v="562325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899-12-31T00:00:00"/>
    <n v="1831.75"/>
    <n v="2404"/>
    <n v="564700"/>
    <m/>
    <n v="285000"/>
    <n v="160939500000"/>
    <n v="685140000"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899-12-30T00:00:00"/>
    <n v="1833.5"/>
    <n v="2411"/>
    <n v="546825"/>
    <m/>
    <n v="285000"/>
    <n v="155845125000"/>
    <n v="687135000"/>
    <m/>
    <m/>
    <n v="2529.5644847661556"/>
    <n v="2144.6208888026395"/>
    <x v="0"/>
    <x v="0"/>
    <n v="3430.2225763157894"/>
    <n v="2908.2188000000001"/>
    <m/>
    <x v="0"/>
  </r>
  <r>
    <x v="1"/>
    <x v="3"/>
    <x v="0"/>
    <x v="4"/>
    <d v="1900-01-26T00:00:00"/>
    <n v="1810.2"/>
    <m/>
    <m/>
    <m/>
    <n v="285000"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4"/>
    <d v="1900-01-25T00:00:00"/>
    <n v="1809.05"/>
    <n v="2346"/>
    <n v="554900"/>
    <m/>
    <n v="285000"/>
    <n v="158146500000"/>
    <n v="668610000"/>
    <m/>
    <m/>
    <n v="2529.5644847661556"/>
    <n v="2144.6208888026395"/>
    <x v="0"/>
    <x v="0"/>
    <n v="3430.2225763157894"/>
    <n v="2908.2188000000001"/>
    <m/>
    <x v="0"/>
  </r>
  <r>
    <x v="1"/>
    <x v="3"/>
    <x v="0"/>
    <x v="4"/>
    <d v="1900-01-22T00:00:00"/>
    <n v="1824.1"/>
    <n v="2360"/>
    <n v="559375"/>
    <n v="54000"/>
    <m/>
    <m/>
    <m/>
    <n v="30206250000"/>
    <n v="127440000"/>
    <n v="2529.5644847661556"/>
    <n v="2144.6208888026395"/>
    <x v="0"/>
    <x v="0"/>
    <n v="3430.2225763157894"/>
    <n v="2908.2188000000001"/>
    <m/>
    <x v="0"/>
  </r>
  <r>
    <x v="1"/>
    <x v="3"/>
    <x v="0"/>
    <x v="4"/>
    <d v="1900-01-21T00:00:00"/>
    <n v="1826.95"/>
    <n v="2356"/>
    <n v="563600"/>
    <n v="52650"/>
    <n v="285000"/>
    <n v="160626000000"/>
    <n v="671460000"/>
    <n v="29673540000"/>
    <n v="124043400"/>
    <n v="2529.5644847661556"/>
    <n v="2144.6208888026395"/>
    <x v="0"/>
    <x v="0"/>
    <n v="3430.2225763157894"/>
    <n v="2908.2188000000001"/>
    <m/>
    <x v="0"/>
  </r>
  <r>
    <x v="1"/>
    <x v="3"/>
    <x v="0"/>
    <x v="4"/>
    <d v="1900-01-20T00:00:00"/>
    <n v="1833.45"/>
    <n v="2408"/>
    <n v="568800"/>
    <n v="51300"/>
    <n v="285000"/>
    <n v="162108000000"/>
    <n v="686280000"/>
    <n v="29179440000"/>
    <n v="123530400"/>
    <n v="2529.5644847661556"/>
    <n v="2144.6208888026395"/>
    <x v="0"/>
    <x v="0"/>
    <n v="3430.2225763157894"/>
    <n v="2908.2188000000001"/>
    <m/>
    <x v="0"/>
  </r>
  <r>
    <x v="1"/>
    <x v="3"/>
    <x v="0"/>
    <x v="4"/>
    <d v="1900-01-19T00:00:00"/>
    <n v="1833.2"/>
    <n v="2429"/>
    <n v="574025"/>
    <n v="49800"/>
    <n v="285000"/>
    <n v="163597125000"/>
    <n v="692265000"/>
    <n v="28586445000"/>
    <n v="120964200"/>
    <n v="2529.5644847661556"/>
    <n v="2144.6208888026395"/>
    <x v="0"/>
    <x v="0"/>
    <n v="3430.2225763157894"/>
    <n v="2908.2188000000001"/>
    <m/>
    <x v="0"/>
  </r>
  <r>
    <x v="1"/>
    <x v="3"/>
    <x v="0"/>
    <x v="4"/>
    <d v="1900-01-18T00:00:00"/>
    <n v="1844.2"/>
    <n v="2472"/>
    <n v="581300"/>
    <n v="49900"/>
    <n v="285000"/>
    <n v="165670500000"/>
    <n v="704520000"/>
    <n v="29006870000"/>
    <n v="123352800"/>
    <n v="2529.5644847661556"/>
    <n v="2144.6208888026395"/>
    <x v="0"/>
    <x v="0"/>
    <n v="3430.2225763157894"/>
    <n v="2908.2188000000001"/>
    <m/>
    <x v="0"/>
  </r>
  <r>
    <x v="1"/>
    <x v="4"/>
    <x v="0"/>
    <x v="4"/>
    <d v="1900-01-15T00:00:00"/>
    <n v="1824.5"/>
    <n v="2430"/>
    <n v="585750"/>
    <n v="47680"/>
    <m/>
    <m/>
    <m/>
    <n v="27928560000"/>
    <n v="11586240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900-01-14T00:00:00"/>
    <n v="1837.3"/>
    <n v="2374"/>
    <n v="591950"/>
    <n v="47650"/>
    <n v="285000"/>
    <n v="168705750000"/>
    <n v="676590000"/>
    <n v="28206417500"/>
    <n v="11312110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900-01-13T00:00:00"/>
    <n v="1835.45"/>
    <n v="2382"/>
    <n v="597825"/>
    <n v="47200"/>
    <n v="285000"/>
    <n v="170380125000"/>
    <n v="678870000"/>
    <n v="28217340000"/>
    <n v="11243040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900-01-11T00:00:00"/>
    <n v="1858.5"/>
    <n v="2420"/>
    <n v="601600"/>
    <n v="45680"/>
    <n v="285000"/>
    <n v="171456000000"/>
    <n v="689700000"/>
    <n v="27481088000"/>
    <n v="11054560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900-01-08T00:00:00"/>
    <n v="1864.1"/>
    <n v="2424"/>
    <n v="576775"/>
    <n v="45020"/>
    <m/>
    <m/>
    <m/>
    <n v="25966410500"/>
    <n v="10912848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900-01-07T00:00:00"/>
    <n v="1882.1"/>
    <n v="2466"/>
    <n v="486925"/>
    <n v="45040"/>
    <n v="285000"/>
    <n v="138773625000"/>
    <n v="702810000"/>
    <n v="21931102000"/>
    <n v="11106864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900-01-06T00:00:00"/>
    <n v="1880.75"/>
    <n v="2467"/>
    <n v="490550"/>
    <n v="44600"/>
    <n v="285000"/>
    <n v="139806750000"/>
    <n v="703095000"/>
    <n v="21878530000"/>
    <n v="11002820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900-01-05T00:00:00"/>
    <n v="1873.8"/>
    <n v="2508"/>
    <n v="495750"/>
    <n v="44300"/>
    <n v="285000"/>
    <n v="141288750000"/>
    <n v="714780000"/>
    <n v="21961725000"/>
    <n v="11110440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900-01-04T00:00:00"/>
    <n v="1873.5"/>
    <n v="2514"/>
    <n v="390200"/>
    <n v="44670"/>
    <n v="285000"/>
    <n v="111207000000"/>
    <n v="716490000"/>
    <n v="17430234000"/>
    <n v="11230038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900-01-01T00:00:00"/>
    <n v="1910"/>
    <n v="2527"/>
    <n v="392200"/>
    <n v="44980"/>
    <m/>
    <m/>
    <m/>
    <n v="17641156000"/>
    <n v="11366446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899-12-31T00:00:00"/>
    <n v="1954.9"/>
    <n v="2594"/>
    <n v="395250"/>
    <n v="45000"/>
    <n v="285000"/>
    <n v="112646250000"/>
    <n v="739290000"/>
    <n v="17786250000"/>
    <n v="11673000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899-12-30T00:00:00"/>
    <n v="1925.6"/>
    <n v="2609"/>
    <n v="399600"/>
    <n v="44720"/>
    <n v="285000"/>
    <n v="113886000000"/>
    <n v="743565000"/>
    <n v="17870112000"/>
    <n v="116674480"/>
    <n v="2727.6581780187921"/>
    <n v="2168.7077347009349"/>
    <x v="1"/>
    <x v="0"/>
    <n v="4335.7642105263158"/>
    <n v="3447.2814280701755"/>
    <n v="2759.2815789473684"/>
    <x v="0"/>
  </r>
  <r>
    <x v="1"/>
    <x v="4"/>
    <x v="0"/>
    <x v="5"/>
    <d v="1900-01-29T00:00:00"/>
    <n v="1905.2"/>
    <m/>
    <m/>
    <n v="44700"/>
    <n v="285000"/>
    <m/>
    <m/>
    <m/>
    <m/>
    <n v="2727.6581780187921"/>
    <n v="2168.7077347009349"/>
    <x v="1"/>
    <x v="0"/>
    <n v="4335.7642105263158"/>
    <n v="3447.2814280701755"/>
    <n v="2759.2815789473684"/>
    <x v="0"/>
  </r>
  <r>
    <x v="1"/>
    <x v="4"/>
    <x v="0"/>
    <x v="5"/>
    <d v="1900-01-28T00:00:00"/>
    <n v="1926.75"/>
    <n v="2574"/>
    <n v="407325"/>
    <n v="44320"/>
    <n v="285000"/>
    <n v="116087625000"/>
    <n v="733590000"/>
    <n v="18052644000"/>
    <n v="114079680"/>
    <n v="2727.6581780187921"/>
    <n v="2168.7077347009349"/>
    <x v="1"/>
    <x v="0"/>
    <n v="4335.7642105263158"/>
    <n v="3447.2814280701755"/>
    <n v="2759.2815789473684"/>
    <x v="0"/>
  </r>
  <r>
    <x v="1"/>
    <x v="4"/>
    <x v="0"/>
    <x v="5"/>
    <d v="1900-01-25T00:00:00"/>
    <n v="1928.25"/>
    <n v="2615"/>
    <n v="411650"/>
    <n v="44800"/>
    <m/>
    <m/>
    <m/>
    <n v="18441920000"/>
    <n v="117152000"/>
    <n v="2727.6581780187921"/>
    <n v="2168.7077347009349"/>
    <x v="1"/>
    <x v="0"/>
    <n v="4335.7642105263158"/>
    <n v="3447.2814280701755"/>
    <n v="2759.2815789473684"/>
    <x v="0"/>
  </r>
  <r>
    <x v="1"/>
    <x v="4"/>
    <x v="0"/>
    <x v="5"/>
    <d v="1900-01-24T00:00:00"/>
    <n v="1936.45"/>
    <n v="2638"/>
    <n v="415525"/>
    <n v="44550"/>
    <n v="285000"/>
    <n v="118424625000"/>
    <n v="751830000"/>
    <n v="18511638750"/>
    <n v="117522900"/>
    <n v="2727.6581780187921"/>
    <n v="2168.7077347009349"/>
    <x v="1"/>
    <x v="0"/>
    <n v="4335.7642105263158"/>
    <n v="3447.2814280701755"/>
    <n v="2759.2815789473684"/>
    <x v="0"/>
  </r>
  <r>
    <x v="1"/>
    <x v="4"/>
    <x v="0"/>
    <x v="5"/>
    <d v="1900-01-23T00:00:00"/>
    <n v="1925.8"/>
    <n v="2642"/>
    <n v="419425"/>
    <n v="43800"/>
    <n v="285000"/>
    <n v="119536125000"/>
    <n v="752970000"/>
    <n v="18370815000"/>
    <n v="115719600"/>
    <n v="2727.6581780187921"/>
    <n v="2168.7077347009349"/>
    <x v="1"/>
    <x v="0"/>
    <n v="4335.7642105263158"/>
    <n v="3447.2814280701755"/>
    <n v="2759.2815789473684"/>
    <x v="0"/>
  </r>
  <r>
    <x v="1"/>
    <x v="4"/>
    <x v="0"/>
    <x v="5"/>
    <d v="1900-01-22T00:00:00"/>
    <n v="1936.5"/>
    <n v="2638.5"/>
    <n v="381550"/>
    <n v="43550"/>
    <n v="285000"/>
    <n v="108741750000"/>
    <n v="751972500"/>
    <n v="16616502500"/>
    <n v="114906675"/>
    <n v="2727.6581780187921"/>
    <n v="2168.7077347009349"/>
    <x v="1"/>
    <x v="0"/>
    <n v="4335.7642105263158"/>
    <n v="3447.2814280701755"/>
    <n v="2759.2815789473684"/>
    <x v="0"/>
  </r>
  <r>
    <x v="1"/>
    <x v="4"/>
    <x v="0"/>
    <x v="5"/>
    <d v="1900-01-21T00:00:00"/>
    <n v="1927.2"/>
    <n v="2627"/>
    <n v="381550"/>
    <n v="44750"/>
    <n v="285000"/>
    <n v="108741750000"/>
    <n v="748695000"/>
    <n v="17074362500"/>
    <n v="117558250"/>
    <n v="2727.6581780187921"/>
    <n v="2168.7077347009349"/>
    <x v="1"/>
    <x v="0"/>
    <n v="4335.7642105263158"/>
    <n v="3447.2814280701755"/>
    <n v="2759.2815789473684"/>
    <x v="0"/>
  </r>
  <r>
    <x v="1"/>
    <x v="5"/>
    <x v="0"/>
    <x v="5"/>
    <d v="1900-01-18T00:00:00"/>
    <n v="1938.75"/>
    <n v="2619.5"/>
    <n v="375950"/>
    <n v="43050"/>
    <m/>
    <m/>
    <m/>
    <n v="16184647500"/>
    <n v="112769475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17T00:00:00"/>
    <n v="1907.5"/>
    <n v="2614"/>
    <n v="381175"/>
    <n v="43000"/>
    <n v="285000"/>
    <n v="108634875000"/>
    <n v="744990000"/>
    <n v="16390525000"/>
    <n v="11240200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16T00:00:00"/>
    <n v="1911.55"/>
    <n v="2571"/>
    <n v="385850"/>
    <n v="43000"/>
    <n v="285000"/>
    <n v="109967250000"/>
    <n v="732735000"/>
    <n v="16591550000"/>
    <n v="11055300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15T00:00:00"/>
    <n v="1904.95"/>
    <n v="2662"/>
    <n v="390400"/>
    <n v="41950"/>
    <n v="285000"/>
    <n v="111264000000"/>
    <n v="758670000"/>
    <n v="16377280000"/>
    <n v="11167090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11T00:00:00"/>
    <n v="1904.05"/>
    <n v="2624"/>
    <n v="399650"/>
    <n v="41200"/>
    <m/>
    <m/>
    <m/>
    <n v="16465580000"/>
    <n v="10810880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10T00:00:00"/>
    <n v="1883.1"/>
    <n v="2546"/>
    <n v="403250"/>
    <n v="41190"/>
    <n v="285000"/>
    <n v="114926250000"/>
    <n v="725610000"/>
    <n v="16609867500"/>
    <n v="10486974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09T00:00:00"/>
    <n v="1884.25"/>
    <n v="2476"/>
    <n v="408875"/>
    <n v="41100"/>
    <n v="285000"/>
    <n v="116529375000"/>
    <n v="705660000"/>
    <n v="16804762500"/>
    <n v="10176360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08T00:00:00"/>
    <n v="1875.2"/>
    <n v="2487"/>
    <n v="413700"/>
    <n v="40820"/>
    <n v="285000"/>
    <n v="117904500000"/>
    <n v="708795000"/>
    <n v="16887234000"/>
    <n v="10151934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07T00:00:00"/>
    <n v="1873.8"/>
    <n v="2432"/>
    <n v="418875"/>
    <n v="40640"/>
    <n v="285000"/>
    <n v="119379375000"/>
    <n v="693120000"/>
    <n v="17023080000"/>
    <n v="9883648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04T00:00:00"/>
    <n v="1834.5"/>
    <n v="2370"/>
    <n v="422075"/>
    <n v="40170"/>
    <m/>
    <m/>
    <m/>
    <n v="16954752750"/>
    <n v="9520290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03T00:00:00"/>
    <n v="1850.25"/>
    <n v="2275"/>
    <n v="428525"/>
    <n v="40020"/>
    <n v="285000"/>
    <n v="122129625000"/>
    <n v="648375000"/>
    <n v="17149570500"/>
    <n v="9104550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02T00:00:00"/>
    <n v="1857.55"/>
    <n v="2304"/>
    <n v="436500"/>
    <n v="39800"/>
    <n v="285000"/>
    <n v="124402500000"/>
    <n v="656640000"/>
    <n v="17372700000"/>
    <n v="9169920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01T00:00:00"/>
    <n v="1835.05"/>
    <n v="2287"/>
    <n v="442425"/>
    <n v="40390"/>
    <n v="285000"/>
    <n v="126091125000"/>
    <n v="651795000"/>
    <n v="17869545750"/>
    <n v="92371930"/>
    <n v="2428.9997000808407"/>
    <n v="2247.1876151980596"/>
    <x v="2"/>
    <x v="0"/>
    <n v="3494.238010914496"/>
    <n v="3232.6921993526907"/>
    <n v="2965.2362037139987"/>
    <x v="0"/>
  </r>
  <r>
    <x v="1"/>
    <x v="5"/>
    <x v="1"/>
    <x v="6"/>
    <d v="1900-01-28T00:00:00"/>
    <n v="1812.35"/>
    <m/>
    <m/>
    <n v="42000"/>
    <m/>
    <m/>
    <m/>
    <m/>
    <m/>
    <n v="2428.9997000808407"/>
    <n v="2247.1876151980596"/>
    <x v="2"/>
    <x v="0"/>
    <n v="3494.238010914496"/>
    <n v="3232.6921993526907"/>
    <n v="2965.2362037139987"/>
    <x v="0"/>
  </r>
  <r>
    <x v="1"/>
    <x v="5"/>
    <x v="1"/>
    <x v="6"/>
    <d v="1900-01-27T00:00:00"/>
    <n v="1805.4"/>
    <n v="2392"/>
    <n v="450300"/>
    <n v="43000"/>
    <n v="293994"/>
    <n v="132385498200"/>
    <n v="703233648"/>
    <n v="19362900000"/>
    <n v="102856000"/>
    <n v="2428.9997000808407"/>
    <n v="2247.1876151980596"/>
    <x v="2"/>
    <x v="0"/>
    <n v="3494.238010914496"/>
    <n v="3232.6921993526907"/>
    <n v="2965.2362037139987"/>
    <x v="0"/>
  </r>
  <r>
    <x v="1"/>
    <x v="5"/>
    <x v="1"/>
    <x v="6"/>
    <d v="1900-01-26T00:00:00"/>
    <n v="1802.65"/>
    <n v="2399"/>
    <n v="453375"/>
    <n v="44000"/>
    <n v="293497"/>
    <n v="133064202375"/>
    <n v="704099303"/>
    <n v="19948500000"/>
    <n v="105556000"/>
    <n v="2428.9997000808407"/>
    <n v="2247.1876151980596"/>
    <x v="2"/>
    <x v="0"/>
    <n v="3494.238010914496"/>
    <n v="3232.6921993526907"/>
    <n v="2965.2362037139987"/>
    <x v="0"/>
  </r>
  <r>
    <x v="1"/>
    <x v="5"/>
    <x v="1"/>
    <x v="6"/>
    <d v="1900-01-21T00:00:00"/>
    <n v="1797.4"/>
    <n v="2378"/>
    <n v="461725"/>
    <n v="40050"/>
    <m/>
    <m/>
    <m/>
    <n v="18492086250"/>
    <n v="95238900"/>
    <n v="2428.9997000808407"/>
    <n v="2247.1876151980596"/>
    <x v="2"/>
    <x v="0"/>
    <n v="3494.238010914496"/>
    <n v="3232.6921993526907"/>
    <n v="2965.2362037139987"/>
    <x v="0"/>
  </r>
  <r>
    <x v="1"/>
    <x v="5"/>
    <x v="1"/>
    <x v="6"/>
    <d v="1900-01-20T00:00:00"/>
    <n v="1815.2"/>
    <n v="2373"/>
    <n v="466600"/>
    <n v="40100"/>
    <n v="288297"/>
    <n v="134519380200"/>
    <n v="684128781"/>
    <n v="18710660000"/>
    <n v="95157300"/>
    <n v="2428.9997000808407"/>
    <n v="2247.1876151980596"/>
    <x v="2"/>
    <x v="0"/>
    <n v="3494.238010914496"/>
    <n v="3232.6921993526907"/>
    <n v="2965.2362037139987"/>
    <x v="0"/>
  </r>
  <r>
    <x v="1"/>
    <x v="6"/>
    <x v="1"/>
    <x v="6"/>
    <d v="1900-01-18T00:00:00"/>
    <n v="1806.35"/>
    <n v="2392"/>
    <n v="481175"/>
    <n v="39160"/>
    <n v="288390"/>
    <n v="138766058250"/>
    <n v="689828880"/>
    <n v="18842813000"/>
    <n v="93670720"/>
    <n v="2344.7342048459336"/>
    <n v="2155.9017187415684"/>
    <x v="0"/>
    <x v="0"/>
    <n v="3067.2117808764046"/>
    <n v="2820.1947736631937"/>
    <m/>
    <x v="0"/>
  </r>
  <r>
    <x v="1"/>
    <x v="6"/>
    <x v="1"/>
    <x v="6"/>
    <d v="1900-01-17T00:00:00"/>
    <n v="1796.5"/>
    <n v="2371"/>
    <n v="478500"/>
    <n v="39670"/>
    <n v="288451"/>
    <n v="138023803500"/>
    <n v="683917321"/>
    <n v="18982095000"/>
    <n v="94057570"/>
    <n v="2344.7342048459336"/>
    <n v="2155.9017187415684"/>
    <x v="0"/>
    <x v="0"/>
    <n v="3067.2117808764046"/>
    <n v="2820.1947736631937"/>
    <m/>
    <x v="0"/>
  </r>
  <r>
    <x v="1"/>
    <x v="6"/>
    <x v="1"/>
    <x v="6"/>
    <d v="1900-01-14T00:00:00"/>
    <n v="1780.15"/>
    <n v="2364"/>
    <n v="479525"/>
    <n v="38680"/>
    <m/>
    <m/>
    <m/>
    <n v="18548027000"/>
    <n v="91439520"/>
    <n v="2344.7342048459336"/>
    <n v="2155.9017187415684"/>
    <x v="0"/>
    <x v="0"/>
    <n v="3067.2117808764046"/>
    <n v="2820.1947736631937"/>
    <m/>
    <x v="0"/>
  </r>
  <r>
    <x v="1"/>
    <x v="6"/>
    <x v="1"/>
    <x v="6"/>
    <d v="1900-01-13T00:00:00"/>
    <n v="1775.95"/>
    <n v="2398"/>
    <n v="477650"/>
    <n v="38500"/>
    <n v="289168"/>
    <n v="138121095200"/>
    <n v="693424864"/>
    <n v="18389525000"/>
    <n v="92323000"/>
    <n v="2344.7342048459336"/>
    <n v="2155.9017187415684"/>
    <x v="0"/>
    <x v="0"/>
    <n v="3067.2117808764046"/>
    <n v="2820.1947736631937"/>
    <m/>
    <x v="0"/>
  </r>
  <r>
    <x v="1"/>
    <x v="6"/>
    <x v="1"/>
    <x v="6"/>
    <d v="1900-01-12T00:00:00"/>
    <n v="1808.2"/>
    <n v="2430"/>
    <n v="483850"/>
    <n v="38290"/>
    <n v="287359"/>
    <n v="139038652150"/>
    <n v="698282370"/>
    <n v="18526616500"/>
    <n v="93044700"/>
    <n v="2344.7342048459336"/>
    <n v="2155.9017187415684"/>
    <x v="0"/>
    <x v="0"/>
    <n v="3067.2117808764046"/>
    <n v="2820.1947736631937"/>
    <m/>
    <x v="0"/>
  </r>
  <r>
    <x v="1"/>
    <x v="6"/>
    <x v="1"/>
    <x v="6"/>
    <d v="1900-01-11T00:00:00"/>
    <n v="1785.15"/>
    <n v="2428"/>
    <n v="489300"/>
    <n v="38590"/>
    <n v="289280"/>
    <n v="141544704000"/>
    <n v="702371840"/>
    <n v="18882087000"/>
    <n v="93696520"/>
    <n v="2344.7342048459336"/>
    <n v="2155.9017187415684"/>
    <x v="0"/>
    <x v="0"/>
    <n v="3067.2117808764046"/>
    <n v="2820.1947736631937"/>
    <m/>
    <x v="0"/>
  </r>
  <r>
    <x v="1"/>
    <x v="6"/>
    <x v="1"/>
    <x v="6"/>
    <d v="1900-01-10T00:00:00"/>
    <n v="1790.6"/>
    <n v="2428"/>
    <n v="496425"/>
    <n v="37950"/>
    <n v="288339"/>
    <n v="143138688075"/>
    <n v="700087092"/>
    <n v="18839328750"/>
    <n v="92142600"/>
    <n v="2344.7342048459336"/>
    <n v="2155.9017187415684"/>
    <x v="0"/>
    <x v="0"/>
    <n v="3067.2117808764046"/>
    <n v="2820.1947736631937"/>
    <m/>
    <x v="0"/>
  </r>
  <r>
    <x v="1"/>
    <x v="6"/>
    <x v="1"/>
    <x v="6"/>
    <d v="1900-01-07T00:00:00"/>
    <n v="1793"/>
    <n v="2430"/>
    <n v="501675"/>
    <n v="36730"/>
    <m/>
    <m/>
    <m/>
    <n v="18426522750"/>
    <n v="89253900"/>
    <n v="2344.7342048459336"/>
    <n v="2155.9017187415684"/>
    <x v="0"/>
    <x v="0"/>
    <n v="3067.2117808764046"/>
    <n v="2820.1947736631937"/>
    <m/>
    <x v="0"/>
  </r>
  <r>
    <x v="1"/>
    <x v="6"/>
    <x v="1"/>
    <x v="6"/>
    <d v="1900-01-06T00:00:00"/>
    <n v="1782.45"/>
    <n v="2488"/>
    <n v="471575"/>
    <n v="36450"/>
    <n v="282195"/>
    <n v="133076107125"/>
    <n v="702101160"/>
    <n v="17188908750"/>
    <n v="90687600"/>
    <n v="2344.7342048459336"/>
    <n v="2155.9017187415684"/>
    <x v="0"/>
    <x v="0"/>
    <n v="3067.2117808764046"/>
    <n v="2820.1947736631937"/>
    <m/>
    <x v="0"/>
  </r>
  <r>
    <x v="1"/>
    <x v="6"/>
    <x v="1"/>
    <x v="6"/>
    <d v="1900-01-05T00:00:00"/>
    <n v="1771.85"/>
    <n v="2498"/>
    <n v="477425"/>
    <n v="36300"/>
    <n v="282195"/>
    <n v="134726947875"/>
    <n v="704923110"/>
    <n v="17330527500"/>
    <n v="90677400"/>
    <n v="2344.7342048459336"/>
    <n v="2155.9017187415684"/>
    <x v="0"/>
    <x v="0"/>
    <n v="3067.2117808764046"/>
    <n v="2820.1947736631937"/>
    <m/>
    <x v="0"/>
  </r>
  <r>
    <x v="1"/>
    <x v="6"/>
    <x v="1"/>
    <x v="6"/>
    <d v="1900-01-04T00:00:00"/>
    <n v="1773.35"/>
    <n v="2477"/>
    <n v="483575"/>
    <n v="36190"/>
    <n v="282513"/>
    <n v="136616223975"/>
    <n v="699784701"/>
    <n v="17500579250"/>
    <n v="89642630"/>
    <n v="2344.7342048459336"/>
    <n v="2155.9017187415684"/>
    <x v="0"/>
    <x v="0"/>
    <n v="3067.2117808764046"/>
    <n v="2820.1947736631937"/>
    <m/>
    <x v="0"/>
  </r>
  <r>
    <x v="1"/>
    <x v="6"/>
    <x v="1"/>
    <x v="6"/>
    <d v="1900-01-03T00:00:00"/>
    <n v="1794.35"/>
    <n v="2490.5"/>
    <n v="491750"/>
    <n v="36350"/>
    <n v="279528"/>
    <n v="137457894000"/>
    <n v="696164484"/>
    <n v="17875112500"/>
    <n v="90529675"/>
    <n v="2344.7342048459336"/>
    <n v="2155.9017187415684"/>
    <x v="0"/>
    <x v="0"/>
    <n v="3067.2117808764046"/>
    <n v="2820.1947736631937"/>
    <m/>
    <x v="0"/>
  </r>
  <r>
    <x v="1"/>
    <x v="6"/>
    <x v="1"/>
    <x v="6"/>
    <d v="1899-12-31T00:00:00"/>
    <n v="1800.75"/>
    <n v="2517"/>
    <n v="495550"/>
    <n v="36230"/>
    <m/>
    <m/>
    <m/>
    <n v="17953776500"/>
    <n v="91190910"/>
    <n v="2344.7342048459336"/>
    <n v="2155.9017187415684"/>
    <x v="0"/>
    <x v="0"/>
    <n v="3067.2117808764046"/>
    <n v="2820.1947736631937"/>
    <m/>
    <x v="0"/>
  </r>
  <r>
    <x v="1"/>
    <x v="6"/>
    <x v="1"/>
    <x v="6"/>
    <d v="1899-12-30T00:00:00"/>
    <n v="1779.6"/>
    <n v="2479"/>
    <n v="497925"/>
    <n v="36260"/>
    <n v="280255"/>
    <n v="139545970875"/>
    <n v="694752145"/>
    <n v="18054760500"/>
    <n v="89888540"/>
    <n v="2344.7342048459336"/>
    <n v="2155.9017187415684"/>
    <x v="0"/>
    <x v="0"/>
    <n v="3067.2117808764046"/>
    <n v="2820.1947736631937"/>
    <m/>
    <x v="0"/>
  </r>
  <r>
    <x v="1"/>
    <x v="6"/>
    <x v="1"/>
    <x v="7"/>
    <d v="1900-01-28T00:00:00"/>
    <n v="1759.65"/>
    <m/>
    <m/>
    <n v="36170"/>
    <n v="280005"/>
    <m/>
    <m/>
    <m/>
    <m/>
    <n v="2344.7342048459336"/>
    <n v="2155.9017187415684"/>
    <x v="0"/>
    <x v="0"/>
    <n v="3067.2117808764046"/>
    <n v="2820.1947736631937"/>
    <m/>
    <x v="0"/>
  </r>
  <r>
    <x v="1"/>
    <x v="6"/>
    <x v="1"/>
    <x v="7"/>
    <d v="1900-01-27T00:00:00"/>
    <n v="1755.35"/>
    <n v="2419"/>
    <n v="501225"/>
    <n v="35900"/>
    <n v="279754"/>
    <n v="140219698650"/>
    <n v="676724926"/>
    <n v="17993977500"/>
    <n v="86842100"/>
    <n v="2344.7342048459336"/>
    <n v="2155.9017187415684"/>
    <x v="0"/>
    <x v="0"/>
    <n v="3067.2117808764046"/>
    <n v="2820.1947736631937"/>
    <m/>
    <x v="0"/>
  </r>
  <r>
    <x v="1"/>
    <x v="6"/>
    <x v="1"/>
    <x v="7"/>
    <d v="1900-01-26T00:00:00"/>
    <n v="1762.9"/>
    <n v="2382"/>
    <n v="503150"/>
    <n v="36030"/>
    <n v="279755"/>
    <n v="140758728250"/>
    <n v="666376410"/>
    <n v="18128494500"/>
    <n v="85823460"/>
    <n v="2344.7342048459336"/>
    <n v="2155.9017187415684"/>
    <x v="0"/>
    <x v="0"/>
    <n v="3067.2117808764046"/>
    <n v="2820.1947736631937"/>
    <m/>
    <x v="0"/>
  </r>
  <r>
    <x v="1"/>
    <x v="6"/>
    <x v="1"/>
    <x v="7"/>
    <d v="1900-01-23T00:00:00"/>
    <n v="1753.55"/>
    <n v="2353.5"/>
    <n v="503700"/>
    <n v="35420"/>
    <m/>
    <m/>
    <m/>
    <n v="17841054000"/>
    <n v="83360970"/>
    <n v="2344.7342048459336"/>
    <n v="2155.9017187415684"/>
    <x v="0"/>
    <x v="0"/>
    <n v="3067.2117808764046"/>
    <n v="2820.1947736631937"/>
    <m/>
    <x v="0"/>
  </r>
  <r>
    <x v="1"/>
    <x v="6"/>
    <x v="1"/>
    <x v="7"/>
    <d v="1900-01-22T00:00:00"/>
    <n v="1755.25"/>
    <n v="2381"/>
    <n v="506275"/>
    <n v="35320"/>
    <n v="279577"/>
    <n v="141542845675"/>
    <n v="665672837"/>
    <n v="17881633000"/>
    <n v="84096920"/>
    <n v="2344.7342048459336"/>
    <n v="2155.9017187415684"/>
    <x v="0"/>
    <x v="0"/>
    <n v="3067.2117808764046"/>
    <n v="2820.1947736631937"/>
    <m/>
    <x v="0"/>
  </r>
  <r>
    <x v="1"/>
    <x v="6"/>
    <x v="1"/>
    <x v="7"/>
    <d v="1900-01-21T00:00:00"/>
    <n v="1735.75"/>
    <n v="2375"/>
    <n v="509450"/>
    <n v="35250"/>
    <n v="279080"/>
    <n v="142177306000"/>
    <n v="662815000"/>
    <n v="17958112500"/>
    <n v="83718750"/>
    <n v="2344.7342048459336"/>
    <n v="2155.9017187415684"/>
    <x v="0"/>
    <x v="0"/>
    <n v="3067.2117808764046"/>
    <n v="2820.1947736631937"/>
    <m/>
    <x v="0"/>
  </r>
  <r>
    <x v="1"/>
    <x v="7"/>
    <x v="1"/>
    <x v="7"/>
    <d v="1900-01-19T00:00:00"/>
    <n v="1739.65"/>
    <n v="2419"/>
    <n v="517075"/>
    <n v="35470"/>
    <n v="279295"/>
    <n v="144416462125"/>
    <n v="675614605"/>
    <n v="18340650250"/>
    <n v="8580193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16T00:00:00"/>
    <n v="1764.75"/>
    <n v="2368"/>
    <n v="522000"/>
    <n v="35200"/>
    <m/>
    <m/>
    <m/>
    <n v="18374400000"/>
    <n v="8335360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15T00:00:00"/>
    <n v="1764.55"/>
    <n v="2400"/>
    <n v="524375"/>
    <n v="35370"/>
    <n v="278314"/>
    <n v="145940903750"/>
    <n v="667953600"/>
    <n v="18547143750"/>
    <n v="8488800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14T00:00:00"/>
    <n v="1783.2"/>
    <n v="2371"/>
    <n v="528250"/>
    <n v="35620"/>
    <n v="279025"/>
    <n v="147394956250"/>
    <n v="661568275"/>
    <n v="18816265000"/>
    <n v="8445502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13T00:00:00"/>
    <n v="1775.1"/>
    <n v="2420"/>
    <n v="532975"/>
    <n v="35820"/>
    <n v="278302"/>
    <n v="148328008450"/>
    <n v="673490840"/>
    <n v="19091164500"/>
    <n v="8668440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12T00:00:00"/>
    <n v="1757.35"/>
    <n v="2445"/>
    <n v="538825"/>
    <n v="35820"/>
    <n v="278420"/>
    <n v="150019656500"/>
    <n v="680736900"/>
    <n v="19300711500"/>
    <n v="8757990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09T00:00:00"/>
    <n v="1764.75"/>
    <n v="2418"/>
    <n v="544025"/>
    <n v="35260"/>
    <m/>
    <m/>
    <m/>
    <n v="19182321500"/>
    <n v="8525868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08T00:00:00"/>
    <n v="1705.65"/>
    <n v="2426"/>
    <n v="549275"/>
    <n v="35160"/>
    <n v="277300"/>
    <n v="152313957500"/>
    <n v="672729800"/>
    <n v="19312509000"/>
    <n v="8529816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07T00:00:00"/>
    <n v="1705.15"/>
    <n v="2285"/>
    <n v="552600"/>
    <n v="35650"/>
    <n v="276883"/>
    <n v="153005545800"/>
    <n v="632677655"/>
    <n v="19700190000"/>
    <n v="8146025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06T00:00:00"/>
    <n v="1670.8"/>
    <n v="2355"/>
    <n v="558825"/>
    <n v="36000"/>
    <n v="276805"/>
    <n v="154685554125"/>
    <n v="651875775"/>
    <n v="20117700000"/>
    <n v="8478000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05T00:00:00"/>
    <n v="1679.9"/>
    <n v="2339.5"/>
    <n v="564375"/>
    <n v="36750"/>
    <n v="276398"/>
    <n v="155992121250"/>
    <n v="646633121"/>
    <n v="20740781250"/>
    <n v="85976625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02T00:00:00"/>
    <n v="1648.8"/>
    <n v="2302"/>
    <n v="570775"/>
    <n v="35160"/>
    <m/>
    <m/>
    <m/>
    <n v="20068449000"/>
    <n v="8093832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01T00:00:00"/>
    <n v="1620.65"/>
    <n v="2318"/>
    <n v="574425"/>
    <n v="35000"/>
    <n v="274398"/>
    <n v="157621071150"/>
    <n v="636054564"/>
    <n v="20104875000"/>
    <n v="8113000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899-12-31T00:00:00"/>
    <n v="1656.45"/>
    <n v="2242"/>
    <n v="577875"/>
    <n v="34730"/>
    <n v="274396"/>
    <n v="158566588500"/>
    <n v="615195832"/>
    <n v="20069598750"/>
    <n v="7786466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899-12-30T00:00:00"/>
    <n v="1652.55"/>
    <n v="2238.5"/>
    <n v="581050"/>
    <n v="33950"/>
    <n v="274094"/>
    <n v="159262318700"/>
    <n v="613559419"/>
    <n v="19726647500"/>
    <n v="75997075"/>
    <n v="2182.2876634598765"/>
    <n v="2095.1122501296159"/>
    <x v="3"/>
    <x v="0"/>
    <n v="2746.2851683016647"/>
    <n v="2636.5798582831421"/>
    <n v="2864.9115207892382"/>
    <x v="0"/>
  </r>
  <r>
    <x v="1"/>
    <x v="7"/>
    <x v="1"/>
    <x v="8"/>
    <d v="1900-01-29T00:00:00"/>
    <n v="1638.85"/>
    <m/>
    <m/>
    <n v="33320"/>
    <n v="274085"/>
    <m/>
    <m/>
    <m/>
    <m/>
    <n v="2182.2876634598765"/>
    <n v="2095.1122501296159"/>
    <x v="3"/>
    <x v="0"/>
    <n v="2746.2851683016647"/>
    <n v="2636.5798582831421"/>
    <n v="2864.9115207892382"/>
    <x v="0"/>
  </r>
  <r>
    <x v="1"/>
    <x v="7"/>
    <x v="1"/>
    <x v="8"/>
    <d v="1900-01-26T00:00:00"/>
    <n v="1649.25"/>
    <n v="2207"/>
    <n v="586225"/>
    <n v="33080"/>
    <m/>
    <m/>
    <m/>
    <n v="19392323000"/>
    <n v="73007560"/>
    <n v="2182.2876634598765"/>
    <n v="2095.1122501296159"/>
    <x v="3"/>
    <x v="0"/>
    <n v="2746.2851683016647"/>
    <n v="2636.5798582831421"/>
    <n v="2864.9115207892382"/>
    <x v="0"/>
  </r>
  <r>
    <x v="1"/>
    <x v="7"/>
    <x v="1"/>
    <x v="8"/>
    <d v="1900-01-25T00:00:00"/>
    <n v="1663.3"/>
    <n v="2236"/>
    <n v="587425"/>
    <n v="33030"/>
    <n v="273580"/>
    <n v="160707731500"/>
    <n v="611724880"/>
    <n v="19402647750"/>
    <n v="73855080"/>
    <n v="2182.2876634598765"/>
    <n v="2095.1122501296159"/>
    <x v="3"/>
    <x v="0"/>
    <n v="2746.2851683016647"/>
    <n v="2636.5798582831421"/>
    <n v="2864.9115207892382"/>
    <x v="0"/>
  </r>
  <r>
    <x v="1"/>
    <x v="7"/>
    <x v="1"/>
    <x v="8"/>
    <d v="1900-01-23T00:00:00"/>
    <n v="1642.85"/>
    <n v="2262"/>
    <n v="574075"/>
    <n v="32890"/>
    <n v="273248"/>
    <n v="156864845600"/>
    <n v="618086976"/>
    <n v="18881326750"/>
    <n v="74397180"/>
    <n v="2182.2876634598765"/>
    <n v="2095.1122501296159"/>
    <x v="3"/>
    <x v="0"/>
    <n v="2746.2851683016647"/>
    <n v="2636.5798582831421"/>
    <n v="2864.9115207892382"/>
    <x v="0"/>
  </r>
  <r>
    <x v="1"/>
    <x v="7"/>
    <x v="1"/>
    <x v="8"/>
    <d v="1900-01-22T00:00:00"/>
    <n v="1646.35"/>
    <n v="2192"/>
    <n v="569500"/>
    <n v="32800"/>
    <n v="274089"/>
    <n v="156093685500"/>
    <n v="600803088"/>
    <n v="18679600000"/>
    <n v="71897600"/>
    <n v="2182.2876634598765"/>
    <n v="2095.1122501296159"/>
    <x v="3"/>
    <x v="0"/>
    <n v="2746.2851683016647"/>
    <n v="2636.5798582831421"/>
    <n v="2864.9115207892382"/>
    <x v="0"/>
  </r>
  <r>
    <x v="1"/>
    <x v="8"/>
    <x v="1"/>
    <x v="8"/>
    <d v="1900-01-19T00:00:00"/>
    <n v="1624.55"/>
    <n v="2179"/>
    <n v="569525"/>
    <n v="32710"/>
    <m/>
    <m/>
    <m/>
    <n v="18629162750"/>
    <n v="71275090"/>
    <n v="2265.0545445132389"/>
    <n v="2250.5815081461446"/>
    <x v="0"/>
    <x v="0"/>
    <n v="2717.9538215063758"/>
    <n v="2700.5868911611301"/>
    <m/>
    <x v="0"/>
  </r>
  <r>
    <x v="1"/>
    <x v="8"/>
    <x v="1"/>
    <x v="8"/>
    <d v="1900-01-18T00:00:00"/>
    <n v="1633.2"/>
    <n v="2175.5"/>
    <n v="570000"/>
    <n v="32780"/>
    <n v="272531"/>
    <n v="155342670000"/>
    <n v="592891190.5"/>
    <n v="18684600000"/>
    <n v="71312890"/>
    <n v="2265.0545445132389"/>
    <n v="2250.5815081461446"/>
    <x v="0"/>
    <x v="0"/>
    <n v="2717.9538215063758"/>
    <n v="2700.5868911611301"/>
    <m/>
    <x v="0"/>
  </r>
  <r>
    <x v="1"/>
    <x v="8"/>
    <x v="1"/>
    <x v="8"/>
    <d v="1900-01-17T00:00:00"/>
    <n v="1640.7"/>
    <n v="2228"/>
    <n v="568275"/>
    <n v="32800"/>
    <n v="273204"/>
    <n v="155255003100"/>
    <n v="608698512"/>
    <n v="18639420000"/>
    <n v="73078400"/>
    <n v="2265.0545445132389"/>
    <n v="2250.5815081461446"/>
    <x v="0"/>
    <x v="0"/>
    <n v="2717.9538215063758"/>
    <n v="2700.5868911611301"/>
    <m/>
    <x v="0"/>
  </r>
  <r>
    <x v="1"/>
    <x v="8"/>
    <x v="1"/>
    <x v="8"/>
    <d v="1900-01-16T00:00:00"/>
    <n v="1652.25"/>
    <n v="2181"/>
    <n v="562550"/>
    <n v="32950"/>
    <n v="272423"/>
    <n v="153251558650"/>
    <n v="594154563"/>
    <n v="18536022500"/>
    <n v="71863950"/>
    <n v="2265.0545445132389"/>
    <n v="2250.5815081461446"/>
    <x v="0"/>
    <x v="0"/>
    <n v="2717.9538215063758"/>
    <n v="2700.5868911611301"/>
    <m/>
    <x v="0"/>
  </r>
  <r>
    <x v="1"/>
    <x v="8"/>
    <x v="1"/>
    <x v="8"/>
    <d v="1900-01-15T00:00:00"/>
    <n v="1658"/>
    <n v="2216.5"/>
    <n v="481375"/>
    <n v="32850"/>
    <n v="272810"/>
    <n v="131323913750"/>
    <n v="604683365"/>
    <n v="15813168750"/>
    <n v="72812025"/>
    <n v="2265.0545445132389"/>
    <n v="2250.5815081461446"/>
    <x v="0"/>
    <x v="0"/>
    <n v="2717.9538215063758"/>
    <n v="2700.5868911611301"/>
    <m/>
    <x v="0"/>
  </r>
  <r>
    <x v="1"/>
    <x v="8"/>
    <x v="1"/>
    <x v="8"/>
    <d v="1900-01-12T00:00:00"/>
    <n v="1655.15"/>
    <n v="2240.5"/>
    <n v="433025"/>
    <n v="33000"/>
    <n v="272630"/>
    <n v="118055605750"/>
    <n v="610827515"/>
    <n v="14289825000"/>
    <n v="73936500"/>
    <n v="2265.0545445132389"/>
    <n v="2250.5815081461446"/>
    <x v="0"/>
    <x v="0"/>
    <n v="2717.9538215063758"/>
    <n v="2700.5868911611301"/>
    <m/>
    <x v="0"/>
  </r>
  <r>
    <x v="1"/>
    <x v="8"/>
    <x v="1"/>
    <x v="8"/>
    <d v="1900-01-11T00:00:00"/>
    <n v="1676.4"/>
    <n v="2303"/>
    <n v="367200"/>
    <n v="33000"/>
    <n v="272630"/>
    <n v="100109736000"/>
    <n v="627866890"/>
    <n v="12117600000"/>
    <n v="75999000"/>
    <n v="2265.0545445132389"/>
    <n v="2250.5815081461446"/>
    <x v="0"/>
    <x v="0"/>
    <n v="2717.9538215063758"/>
    <n v="2700.5868911611301"/>
    <m/>
    <x v="0"/>
  </r>
  <r>
    <x v="1"/>
    <x v="8"/>
    <x v="1"/>
    <x v="8"/>
    <d v="1900-01-10T00:00:00"/>
    <n v="1672.3"/>
    <n v="2360.5"/>
    <n v="351900"/>
    <n v="32670"/>
    <n v="272630"/>
    <n v="95938497000"/>
    <n v="643543115"/>
    <n v="11496573000"/>
    <n v="77117535"/>
    <n v="2265.0545445132389"/>
    <n v="2250.5815081461446"/>
    <x v="0"/>
    <x v="0"/>
    <n v="2717.9538215063758"/>
    <n v="2700.5868911611301"/>
    <m/>
    <x v="0"/>
  </r>
  <r>
    <x v="1"/>
    <x v="8"/>
    <x v="1"/>
    <x v="8"/>
    <d v="1900-01-09T00:00:00"/>
    <n v="1664.15"/>
    <n v="2220"/>
    <n v="336275"/>
    <n v="32850"/>
    <n v="272125"/>
    <n v="91508834375"/>
    <n v="604117500"/>
    <n v="11046633750"/>
    <n v="72927000"/>
    <n v="2265.0545445132389"/>
    <n v="2250.5815081461446"/>
    <x v="0"/>
    <x v="0"/>
    <n v="2717.9538215063758"/>
    <n v="2700.5868911611301"/>
    <m/>
    <x v="0"/>
  </r>
  <r>
    <x v="1"/>
    <x v="8"/>
    <x v="1"/>
    <x v="8"/>
    <d v="1900-01-08T00:00:00"/>
    <n v="1680.05"/>
    <n v="2215.5"/>
    <n v="325800"/>
    <n v="32580"/>
    <n v="272966"/>
    <n v="88932322800"/>
    <n v="604756173"/>
    <n v="10614564000"/>
    <n v="72180990"/>
    <n v="2265.0545445132389"/>
    <n v="2250.5815081461446"/>
    <x v="0"/>
    <x v="0"/>
    <n v="2717.9538215063758"/>
    <n v="2700.5868911611301"/>
    <m/>
    <x v="0"/>
  </r>
  <r>
    <x v="1"/>
    <x v="8"/>
    <x v="1"/>
    <x v="8"/>
    <d v="1900-01-05T00:00:00"/>
    <n v="1711.5"/>
    <n v="2278"/>
    <n v="327675"/>
    <n v="32850"/>
    <m/>
    <m/>
    <m/>
    <n v="10764123750"/>
    <n v="74832300"/>
    <n v="2265.0545445132389"/>
    <n v="2250.5815081461446"/>
    <x v="0"/>
    <x v="0"/>
    <n v="2717.9538215063758"/>
    <n v="2700.5868911611301"/>
    <m/>
    <x v="0"/>
  </r>
  <r>
    <x v="1"/>
    <x v="8"/>
    <x v="1"/>
    <x v="8"/>
    <d v="1900-01-04T00:00:00"/>
    <n v="1716"/>
    <n v="2345.5"/>
    <n v="327625"/>
    <n v="32880"/>
    <n v="272567"/>
    <n v="89299763375"/>
    <n v="639305898.5"/>
    <n v="10772310000"/>
    <n v="77120040"/>
    <n v="2265.0545445132389"/>
    <n v="2250.5815081461446"/>
    <x v="0"/>
    <x v="0"/>
    <n v="2717.9538215063758"/>
    <n v="2700.5868911611301"/>
    <m/>
    <x v="0"/>
  </r>
  <r>
    <x v="1"/>
    <x v="8"/>
    <x v="1"/>
    <x v="8"/>
    <d v="1900-01-03T00:00:00"/>
    <n v="1712.15"/>
    <n v="2360"/>
    <n v="328850"/>
    <n v="32990"/>
    <m/>
    <m/>
    <m/>
    <n v="10848761500"/>
    <n v="77856400"/>
    <n v="2265.0545445132389"/>
    <n v="2250.5815081461446"/>
    <x v="0"/>
    <x v="0"/>
    <n v="2717.9538215063758"/>
    <n v="2700.5868911611301"/>
    <m/>
    <x v="0"/>
  </r>
  <r>
    <x v="1"/>
    <x v="8"/>
    <x v="1"/>
    <x v="8"/>
    <d v="1900-01-02T00:00:00"/>
    <n v="1709.15"/>
    <n v="2299"/>
    <n v="328525"/>
    <n v="33230"/>
    <n v="272241"/>
    <n v="89437974525"/>
    <n v="625882059"/>
    <n v="10916885750"/>
    <n v="76395770"/>
    <n v="2265.0545445132389"/>
    <n v="2250.5815081461446"/>
    <x v="0"/>
    <x v="0"/>
    <n v="2717.9538215063758"/>
    <n v="2700.5868911611301"/>
    <m/>
    <x v="0"/>
  </r>
  <r>
    <x v="1"/>
    <x v="8"/>
    <x v="1"/>
    <x v="9"/>
    <d v="1900-01-28T00:00:00"/>
    <n v="1672.75"/>
    <n v="2169"/>
    <n v="330050"/>
    <n v="32120"/>
    <m/>
    <m/>
    <m/>
    <n v="10601206000"/>
    <n v="69668280"/>
    <n v="2265.0545445132389"/>
    <n v="2250.5815081461446"/>
    <x v="0"/>
    <x v="0"/>
    <n v="2717.9538215063758"/>
    <n v="2700.5868911611301"/>
    <m/>
    <x v="0"/>
  </r>
  <r>
    <x v="1"/>
    <x v="8"/>
    <x v="1"/>
    <x v="9"/>
    <d v="1900-01-27T00:00:00"/>
    <n v="1646.6"/>
    <m/>
    <m/>
    <n v="32150"/>
    <n v="270132"/>
    <m/>
    <m/>
    <m/>
    <m/>
    <n v="2265.0545445132389"/>
    <n v="2250.5815081461446"/>
    <x v="0"/>
    <x v="0"/>
    <n v="2717.9538215063758"/>
    <n v="2700.5868911611301"/>
    <m/>
    <x v="0"/>
  </r>
  <r>
    <x v="1"/>
    <x v="8"/>
    <x v="1"/>
    <x v="9"/>
    <d v="1900-01-26T00:00:00"/>
    <n v="1618.2"/>
    <n v="2197"/>
    <n v="332175"/>
    <n v="31830"/>
    <n v="270329"/>
    <n v="89796535575"/>
    <n v="593912813"/>
    <n v="10573130250"/>
    <n v="69930510"/>
    <n v="2265.0545445132389"/>
    <n v="2250.5815081461446"/>
    <x v="0"/>
    <x v="0"/>
    <n v="2717.9538215063758"/>
    <n v="2700.5868911611301"/>
    <m/>
    <x v="0"/>
  </r>
  <r>
    <x v="1"/>
    <x v="8"/>
    <x v="1"/>
    <x v="9"/>
    <d v="1900-01-25T00:00:00"/>
    <n v="1632.6"/>
    <n v="2273"/>
    <n v="334100"/>
    <n v="31730"/>
    <m/>
    <m/>
    <m/>
    <n v="10600993000"/>
    <n v="72122290"/>
    <n v="2265.0545445132389"/>
    <n v="2250.5815081461446"/>
    <x v="0"/>
    <x v="0"/>
    <n v="2717.9538215063758"/>
    <n v="2700.5868911611301"/>
    <m/>
    <x v="0"/>
  </r>
  <r>
    <x v="1"/>
    <x v="8"/>
    <x v="1"/>
    <x v="9"/>
    <d v="1900-01-24T00:00:00"/>
    <n v="1643.35"/>
    <n v="2103"/>
    <n v="335625"/>
    <n v="31680"/>
    <n v="270472"/>
    <n v="90777165000"/>
    <n v="568802616"/>
    <n v="10632600000"/>
    <n v="66623040"/>
    <n v="2265.0545445132389"/>
    <n v="2250.5815081461446"/>
    <x v="0"/>
    <x v="0"/>
    <n v="2717.9538215063758"/>
    <n v="2700.5868911611301"/>
    <m/>
    <x v="0"/>
  </r>
  <r>
    <x v="1"/>
    <x v="9"/>
    <x v="1"/>
    <x v="9"/>
    <d v="1900-01-21T00:00:00"/>
    <n v="1661.45"/>
    <n v="2130"/>
    <n v="337425"/>
    <n v="31750"/>
    <m/>
    <m/>
    <m/>
    <n v="10713243750"/>
    <n v="6762750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19T00:00:00"/>
    <n v="1674.45"/>
    <n v="2172"/>
    <n v="340350"/>
    <n v="31750"/>
    <n v="271036"/>
    <n v="92247102600"/>
    <n v="588690192"/>
    <n v="10806112500"/>
    <n v="6896100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18T00:00:00"/>
    <n v="1667.9"/>
    <n v="2215.5"/>
    <n v="341650"/>
    <n v="31700"/>
    <n v="271110"/>
    <n v="92624731500"/>
    <n v="600644205"/>
    <n v="10830305000"/>
    <n v="7023135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14T00:00:00"/>
    <n v="1664.3"/>
    <n v="2218"/>
    <n v="343325"/>
    <n v="31670"/>
    <m/>
    <m/>
    <m/>
    <n v="10873102750"/>
    <n v="7024406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13T00:00:00"/>
    <n v="1689"/>
    <n v="2266"/>
    <n v="346025"/>
    <n v="31670"/>
    <n v="269991"/>
    <n v="93423635775"/>
    <n v="611799606"/>
    <n v="10958611750"/>
    <n v="7176422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12T00:00:00"/>
    <n v="1703.8"/>
    <n v="2247"/>
    <n v="346325"/>
    <n v="31500"/>
    <n v="270699"/>
    <n v="93749831175"/>
    <n v="608260653"/>
    <n v="10909237500"/>
    <n v="7078050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11T00:00:00"/>
    <n v="1727.05"/>
    <n v="2267"/>
    <n v="347650"/>
    <n v="31700"/>
    <n v="269746"/>
    <n v="93777196900"/>
    <n v="611514182"/>
    <n v="11020505000"/>
    <n v="7186390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10T00:00:00"/>
    <n v="1726.5"/>
    <n v="2282"/>
    <n v="349650"/>
    <n v="31100"/>
    <n v="270713"/>
    <n v="94654800450"/>
    <n v="617767066"/>
    <n v="10874115000"/>
    <n v="7097020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07T00:00:00"/>
    <n v="1726.95"/>
    <n v="2244"/>
    <n v="345600"/>
    <n v="30300"/>
    <m/>
    <m/>
    <m/>
    <n v="10471680000"/>
    <n v="6799320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06T00:00:00"/>
    <n v="1720.25"/>
    <n v="2326.5"/>
    <n v="332900"/>
    <n v="30250"/>
    <n v="269010"/>
    <n v="89553429000"/>
    <n v="625851765"/>
    <n v="10070225000"/>
    <n v="70376625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05T00:00:00"/>
    <n v="1705.05"/>
    <n v="2309.5"/>
    <n v="334375"/>
    <n v="30180"/>
    <n v="268823"/>
    <n v="89887690625"/>
    <n v="620846718.5"/>
    <n v="10091437500"/>
    <n v="6970071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04T00:00:00"/>
    <n v="1712.5"/>
    <n v="2290"/>
    <n v="335275"/>
    <n v="30140"/>
    <n v="268675"/>
    <n v="90080010625"/>
    <n v="615265750"/>
    <n v="10105188500"/>
    <n v="6902060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03T00:00:00"/>
    <n v="1711.95"/>
    <n v="2268"/>
    <n v="309025"/>
    <n v="30220"/>
    <n v="268619"/>
    <n v="83009986475"/>
    <n v="609227892"/>
    <n v="9338735500"/>
    <n v="6853896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899-12-31T00:00:00"/>
    <n v="1706.9"/>
    <n v="2238"/>
    <n v="309500"/>
    <n v="29820"/>
    <m/>
    <m/>
    <m/>
    <n v="9229290000"/>
    <n v="6673716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899-12-30T00:00:00"/>
    <n v="1706"/>
    <n v="2263"/>
    <n v="308375"/>
    <n v="29820"/>
    <n v="267412"/>
    <n v="82463175500"/>
    <n v="605153356"/>
    <n v="9195742500"/>
    <n v="67482660"/>
    <n v="2489.4281869983456"/>
    <n v="2464.2337765251314"/>
    <x v="4"/>
    <x v="0"/>
    <n v="2837.1489448803604"/>
    <n v="2808.4354051750229"/>
    <n v="2982.8809213015093"/>
    <x v="0"/>
  </r>
  <r>
    <x v="1"/>
    <x v="9"/>
    <x v="1"/>
    <x v="10"/>
    <d v="1900-01-29T00:00:00"/>
    <n v="1712.4"/>
    <n v="2301"/>
    <n v="276050"/>
    <n v="29950"/>
    <n v="267206"/>
    <n v="73762216300"/>
    <n v="614841006"/>
    <n v="8267697500"/>
    <n v="68914950"/>
    <n v="2489.4281869983456"/>
    <n v="2464.2337765251314"/>
    <x v="4"/>
    <x v="0"/>
    <n v="2837.1489448803604"/>
    <n v="2808.4354051750229"/>
    <n v="2982.8809213015093"/>
    <x v="0"/>
  </r>
  <r>
    <x v="1"/>
    <x v="9"/>
    <x v="1"/>
    <x v="10"/>
    <d v="1900-01-28T00:00:00"/>
    <n v="1734"/>
    <n v="2301.5"/>
    <n v="276375"/>
    <n v="29800"/>
    <n v="267062"/>
    <n v="73809260250"/>
    <n v="614643193"/>
    <n v="8235975000"/>
    <n v="68584700"/>
    <n v="2489.4281869983456"/>
    <n v="2464.2337765251314"/>
    <x v="4"/>
    <x v="0"/>
    <n v="2837.1489448803604"/>
    <n v="2808.4354051750229"/>
    <n v="2982.8809213015093"/>
    <x v="0"/>
  </r>
  <r>
    <x v="1"/>
    <x v="9"/>
    <x v="1"/>
    <x v="10"/>
    <d v="1900-01-24T00:00:00"/>
    <n v="1752.1"/>
    <m/>
    <m/>
    <n v="29750"/>
    <m/>
    <m/>
    <m/>
    <m/>
    <m/>
    <n v="2489.4281869983456"/>
    <n v="2464.2337765251314"/>
    <x v="4"/>
    <x v="0"/>
    <n v="2837.1489448803604"/>
    <n v="2808.4354051750229"/>
    <n v="2982.8809213015093"/>
    <x v="0"/>
  </r>
  <r>
    <x v="1"/>
    <x v="9"/>
    <x v="1"/>
    <x v="10"/>
    <d v="1900-01-23T00:00:00"/>
    <n v="1762.4"/>
    <n v="2357"/>
    <n v="277050"/>
    <n v="29750"/>
    <n v="266005"/>
    <n v="73696685250"/>
    <n v="626973785"/>
    <n v="8242237500"/>
    <n v="70120750"/>
    <n v="2489.4281869983456"/>
    <n v="2464.2337765251314"/>
    <x v="4"/>
    <x v="0"/>
    <n v="2837.1489448803604"/>
    <n v="2808.4354051750229"/>
    <n v="2982.8809213015093"/>
    <x v="0"/>
  </r>
  <r>
    <x v="1"/>
    <x v="9"/>
    <x v="1"/>
    <x v="10"/>
    <d v="1900-01-22T00:00:00"/>
    <n v="1752"/>
    <n v="2405"/>
    <n v="280475"/>
    <n v="29200"/>
    <n v="265734"/>
    <n v="74531743650"/>
    <n v="639090270"/>
    <n v="8189870000"/>
    <n v="70226000"/>
    <n v="2489.4281869983456"/>
    <n v="2464.2337765251314"/>
    <x v="4"/>
    <x v="0"/>
    <n v="2837.1489448803604"/>
    <n v="2808.4354051750229"/>
    <n v="2982.8809213015093"/>
    <x v="0"/>
  </r>
  <r>
    <x v="1"/>
    <x v="10"/>
    <x v="1"/>
    <x v="10"/>
    <d v="1900-01-20T00:00:00"/>
    <n v="1732.8"/>
    <n v="2427.5"/>
    <n v="280125"/>
    <n v="29400"/>
    <n v="265941"/>
    <n v="74496722625"/>
    <n v="645571777.5"/>
    <n v="8235675000"/>
    <n v="713685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17T00:00:00"/>
    <n v="1752.9"/>
    <n v="2414"/>
    <n v="282075"/>
    <n v="29900"/>
    <m/>
    <m/>
    <m/>
    <n v="8434042500"/>
    <n v="721786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16T00:00:00"/>
    <n v="1765.6"/>
    <n v="2417"/>
    <n v="271450"/>
    <n v="29900"/>
    <n v="265575"/>
    <n v="72090333750"/>
    <n v="641894775"/>
    <n v="8116355000"/>
    <n v="722683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15T00:00:00"/>
    <n v="1773.65"/>
    <n v="2380.5"/>
    <n v="273325"/>
    <n v="29900"/>
    <n v="265240"/>
    <n v="72496723000"/>
    <n v="631403820"/>
    <n v="8172417500"/>
    <n v="7117695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14T00:00:00"/>
    <n v="1776.15"/>
    <n v="2373.5"/>
    <n v="273775"/>
    <n v="30100"/>
    <n v="265441"/>
    <n v="72671109775"/>
    <n v="630024213.5"/>
    <n v="8240627500"/>
    <n v="7144235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13T00:00:00"/>
    <n v="1781.45"/>
    <n v="2414"/>
    <n v="274525"/>
    <n v="30150"/>
    <n v="265504"/>
    <n v="72887485600"/>
    <n v="640926656"/>
    <n v="8276928750"/>
    <n v="727821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10T00:00:00"/>
    <n v="1788.45"/>
    <n v="2413"/>
    <n v="276875"/>
    <n v="31200"/>
    <m/>
    <m/>
    <m/>
    <n v="8638500000"/>
    <n v="752856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09T00:00:00"/>
    <n v="1789.7"/>
    <n v="2443"/>
    <n v="275625"/>
    <n v="31200"/>
    <n v="265657"/>
    <n v="73221710625"/>
    <n v="649000051"/>
    <n v="8599500000"/>
    <n v="762216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08T00:00:00"/>
    <n v="1793.5"/>
    <n v="2385"/>
    <n v="275725"/>
    <n v="31250"/>
    <n v="267135"/>
    <n v="73655797875"/>
    <n v="637116975"/>
    <n v="8616406250"/>
    <n v="7453125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07T00:00:00"/>
    <n v="1790.6"/>
    <n v="2466"/>
    <n v="277225"/>
    <n v="31550"/>
    <n v="266888"/>
    <n v="73988025800"/>
    <n v="658145808"/>
    <n v="8746448750"/>
    <n v="778023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06T00:00:00"/>
    <n v="1775.7"/>
    <n v="2493"/>
    <n v="279125"/>
    <n v="31550"/>
    <m/>
    <m/>
    <m/>
    <n v="8806393750"/>
    <n v="7865415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03T00:00:00"/>
    <n v="1786.75"/>
    <n v="2449"/>
    <n v="282700"/>
    <n v="31400"/>
    <m/>
    <m/>
    <m/>
    <n v="8876780000"/>
    <n v="768986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02T00:00:00"/>
    <n v="1777.9"/>
    <n v="2473.5"/>
    <n v="284275"/>
    <n v="31400"/>
    <n v="266600"/>
    <n v="75787715000"/>
    <n v="659435100"/>
    <n v="8926235000"/>
    <n v="776679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01T00:00:00"/>
    <n v="1766.6"/>
    <n v="2434"/>
    <n v="287425"/>
    <n v="31450"/>
    <n v="265998"/>
    <n v="76454475150"/>
    <n v="647439132"/>
    <n v="9039516250"/>
    <n v="765493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899-12-31T00:00:00"/>
    <n v="1772.9"/>
    <n v="2441"/>
    <n v="289125"/>
    <n v="31650"/>
    <n v="265489"/>
    <n v="76759507125"/>
    <n v="648058649"/>
    <n v="9150806250"/>
    <n v="7725765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899-12-30T00:00:00"/>
    <n v="1766.75"/>
    <n v="2373"/>
    <n v="290675"/>
    <n v="31740"/>
    <n v="266131"/>
    <n v="77357628425"/>
    <n v="631528863"/>
    <n v="9226024500"/>
    <n v="7531902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1"/>
    <d v="1900-01-27T00:00:00"/>
    <n v="1758.9"/>
    <n v="2437"/>
    <n v="296650"/>
    <n v="31900"/>
    <m/>
    <m/>
    <m/>
    <n v="9463135000"/>
    <n v="777403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1"/>
    <d v="1900-01-26T00:00:00"/>
    <n v="1746.6"/>
    <n v="2448"/>
    <n v="288125"/>
    <n v="31900"/>
    <n v="265460"/>
    <n v="76485662500"/>
    <n v="649846080"/>
    <n v="9191187500"/>
    <n v="780912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1"/>
    <d v="1900-01-25T00:00:00"/>
    <n v="1723.95"/>
    <m/>
    <m/>
    <n v="31930"/>
    <n v="266424"/>
    <m/>
    <m/>
    <m/>
    <m/>
    <n v="2468.8247522510824"/>
    <n v="2334.0434669269994"/>
    <x v="5"/>
    <x v="0"/>
    <n v="2886.8738100691548"/>
    <n v="2729.2698479674405"/>
    <n v="3278.8368912105607"/>
    <x v="0"/>
  </r>
  <r>
    <x v="1"/>
    <x v="11"/>
    <x v="1"/>
    <x v="11"/>
    <d v="1900-01-16T00:00:00"/>
    <n v="1723.65"/>
    <n v="2425"/>
    <n v="317275"/>
    <n v="32100"/>
    <m/>
    <m/>
    <m/>
    <n v="10184527500"/>
    <n v="77842500"/>
    <n v="2522.847384734127"/>
    <n v="2321.7375229516188"/>
    <x v="0"/>
    <x v="0"/>
    <n v="3092.7233003807269"/>
    <n v="2846.185535458947"/>
    <m/>
    <x v="0"/>
  </r>
  <r>
    <x v="1"/>
    <x v="11"/>
    <x v="1"/>
    <x v="11"/>
    <d v="1900-01-13T00:00:00"/>
    <n v="1702.55"/>
    <n v="2448"/>
    <n v="320675"/>
    <n v="32100"/>
    <m/>
    <m/>
    <m/>
    <n v="10293667500"/>
    <n v="78580800"/>
    <n v="2522.847384734127"/>
    <n v="2321.7375229516188"/>
    <x v="0"/>
    <x v="0"/>
    <n v="3092.7233003807269"/>
    <n v="2846.185535458947"/>
    <m/>
    <x v="0"/>
  </r>
  <r>
    <x v="1"/>
    <x v="11"/>
    <x v="1"/>
    <x v="11"/>
    <d v="1900-01-12T00:00:00"/>
    <n v="1716.15"/>
    <n v="2420.5"/>
    <n v="325075"/>
    <n v="32100"/>
    <n v="262787"/>
    <n v="85425484025"/>
    <n v="636075933.5"/>
    <n v="10434907500"/>
    <n v="77698050"/>
    <n v="2522.847384734127"/>
    <n v="2321.7375229516188"/>
    <x v="0"/>
    <x v="0"/>
    <n v="3092.7233003807269"/>
    <n v="2846.185535458947"/>
    <m/>
    <x v="0"/>
  </r>
  <r>
    <x v="1"/>
    <x v="11"/>
    <x v="1"/>
    <x v="11"/>
    <d v="1900-01-11T00:00:00"/>
    <n v="1728.9"/>
    <n v="2392"/>
    <n v="328500"/>
    <n v="31850"/>
    <n v="262675"/>
    <n v="86288737500"/>
    <n v="628318600"/>
    <n v="10462725000"/>
    <n v="76185200"/>
    <n v="2522.847384734127"/>
    <n v="2321.7375229516188"/>
    <x v="0"/>
    <x v="0"/>
    <n v="3092.7233003807269"/>
    <n v="2846.185535458947"/>
    <m/>
    <x v="0"/>
  </r>
  <r>
    <x v="1"/>
    <x v="11"/>
    <x v="1"/>
    <x v="11"/>
    <d v="1900-01-10T00:00:00"/>
    <n v="1734.35"/>
    <n v="2336"/>
    <n v="333000"/>
    <n v="31650"/>
    <n v="262072"/>
    <n v="87269976000"/>
    <n v="612200192"/>
    <n v="10539450000"/>
    <n v="73934400"/>
    <n v="2522.847384734127"/>
    <n v="2321.7375229516188"/>
    <x v="0"/>
    <x v="0"/>
    <n v="3092.7233003807269"/>
    <n v="2846.185535458947"/>
    <m/>
    <x v="0"/>
  </r>
  <r>
    <x v="1"/>
    <x v="11"/>
    <x v="1"/>
    <x v="11"/>
    <d v="1900-01-09T00:00:00"/>
    <n v="1737.4"/>
    <n v="2340"/>
    <n v="336850"/>
    <n v="31700"/>
    <n v="262047"/>
    <n v="88270531950"/>
    <n v="613189980"/>
    <n v="10678145000"/>
    <n v="74178000"/>
    <n v="2522.847384734127"/>
    <n v="2321.7375229516188"/>
    <x v="0"/>
    <x v="0"/>
    <n v="3092.7233003807269"/>
    <n v="2846.185535458947"/>
    <m/>
    <x v="0"/>
  </r>
  <r>
    <x v="1"/>
    <x v="11"/>
    <x v="1"/>
    <x v="11"/>
    <d v="1900-01-06T00:00:00"/>
    <n v="1737.05"/>
    <n v="2355.5"/>
    <n v="340300"/>
    <n v="31550"/>
    <m/>
    <m/>
    <m/>
    <n v="10736465000"/>
    <n v="74316025"/>
    <n v="2522.847384734127"/>
    <n v="2321.7375229516188"/>
    <x v="0"/>
    <x v="0"/>
    <n v="3092.7233003807269"/>
    <n v="2846.185535458947"/>
    <m/>
    <x v="0"/>
  </r>
  <r>
    <x v="1"/>
    <x v="11"/>
    <x v="1"/>
    <x v="11"/>
    <d v="1900-01-05T00:00:00"/>
    <n v="1743.45"/>
    <n v="2370.5"/>
    <n v="340375"/>
    <n v="31550"/>
    <n v="261117"/>
    <n v="88877698875"/>
    <n v="618977848.5"/>
    <n v="10738831250"/>
    <n v="74789275"/>
    <n v="2522.847384734127"/>
    <n v="2321.7375229516188"/>
    <x v="0"/>
    <x v="0"/>
    <n v="3092.7233003807269"/>
    <n v="2846.185535458947"/>
    <m/>
    <x v="0"/>
  </r>
  <r>
    <x v="1"/>
    <x v="11"/>
    <x v="1"/>
    <x v="11"/>
    <d v="1900-01-04T00:00:00"/>
    <n v="1766.65"/>
    <n v="2423"/>
    <n v="343825"/>
    <n v="31500"/>
    <n v="259993"/>
    <n v="89392093225"/>
    <n v="629963039"/>
    <n v="10830487500"/>
    <n v="76324500"/>
    <n v="2522.847384734127"/>
    <n v="2321.7375229516188"/>
    <x v="0"/>
    <x v="0"/>
    <n v="3092.7233003807269"/>
    <n v="2846.185535458947"/>
    <m/>
    <x v="0"/>
  </r>
  <r>
    <x v="1"/>
    <x v="11"/>
    <x v="1"/>
    <x v="11"/>
    <d v="1900-01-03T00:00:00"/>
    <n v="1804.4"/>
    <n v="2414.5"/>
    <n v="347175"/>
    <n v="31500"/>
    <n v="259330"/>
    <n v="90032892750"/>
    <n v="626152285"/>
    <n v="10936012500"/>
    <n v="76056750"/>
    <n v="2522.847384734127"/>
    <n v="2321.7375229516188"/>
    <x v="0"/>
    <x v="0"/>
    <n v="3092.7233003807269"/>
    <n v="2846.185535458947"/>
    <m/>
    <x v="0"/>
  </r>
  <r>
    <x v="1"/>
    <x v="11"/>
    <x v="1"/>
    <x v="11"/>
    <d v="1900-01-02T00:00:00"/>
    <n v="1807.05"/>
    <n v="2435"/>
    <n v="353175"/>
    <n v="31800"/>
    <n v="258568"/>
    <n v="91319753400"/>
    <n v="629613080"/>
    <n v="11230965000"/>
    <n v="77433000"/>
    <n v="2522.847384734127"/>
    <n v="2321.7375229516188"/>
    <x v="0"/>
    <x v="0"/>
    <n v="3092.7233003807269"/>
    <n v="2846.185535458947"/>
    <m/>
    <x v="0"/>
  </r>
  <r>
    <x v="1"/>
    <x v="11"/>
    <x v="1"/>
    <x v="11"/>
    <d v="1899-12-30T00:00:00"/>
    <n v="1795.65"/>
    <n v="2380"/>
    <n v="358125"/>
    <n v="32050"/>
    <n v="256565"/>
    <n v="91882340625"/>
    <n v="610624700"/>
    <n v="11477906250"/>
    <n v="76279000"/>
    <n v="2522.847384734127"/>
    <n v="2321.7375229516188"/>
    <x v="0"/>
    <x v="0"/>
    <n v="3092.7233003807269"/>
    <n v="2846.185535458947"/>
    <m/>
    <x v="0"/>
  </r>
  <r>
    <x v="1"/>
    <x v="11"/>
    <x v="1"/>
    <x v="0"/>
    <d v="1900-01-28T00:00:00"/>
    <n v="1813.6"/>
    <n v="2452"/>
    <n v="366150"/>
    <n v="32050"/>
    <n v="256565"/>
    <n v="93941274750"/>
    <n v="629097380"/>
    <n v="11735107500"/>
    <n v="78586600"/>
    <n v="2522.847384734127"/>
    <n v="2321.7375229516188"/>
    <x v="0"/>
    <x v="0"/>
    <n v="3092.7233003807269"/>
    <n v="2846.185535458947"/>
    <m/>
    <x v="0"/>
  </r>
  <r>
    <x v="1"/>
    <x v="11"/>
    <x v="1"/>
    <x v="0"/>
    <d v="1900-01-27T00:00:00"/>
    <n v="1811.85"/>
    <n v="2400"/>
    <n v="369675"/>
    <n v="31150"/>
    <n v="255859"/>
    <n v="94584675825"/>
    <n v="614061600"/>
    <n v="11515376250"/>
    <n v="74760000"/>
    <n v="2522.847384734127"/>
    <n v="2321.7375229516188"/>
    <x v="0"/>
    <x v="0"/>
    <n v="3092.7233003807269"/>
    <n v="2846.185535458947"/>
    <m/>
    <x v="0"/>
  </r>
  <r>
    <x v="1"/>
    <x v="11"/>
    <x v="1"/>
    <x v="0"/>
    <d v="1900-01-26T00:00:00"/>
    <n v="1827"/>
    <m/>
    <m/>
    <n v="30700"/>
    <n v="255606"/>
    <m/>
    <m/>
    <m/>
    <m/>
    <n v="2522.847384734127"/>
    <n v="2321.7375229516188"/>
    <x v="0"/>
    <x v="0"/>
    <n v="3092.7233003807269"/>
    <n v="2846.185535458947"/>
    <m/>
    <x v="0"/>
  </r>
  <r>
    <x v="1"/>
    <x v="11"/>
    <x v="1"/>
    <x v="0"/>
    <d v="1900-01-25T00:00:00"/>
    <n v="1838.05"/>
    <n v="2421"/>
    <n v="373275"/>
    <n v="30400"/>
    <n v="256049"/>
    <n v="95576690475"/>
    <n v="619894629"/>
    <n v="11347560000"/>
    <n v="73598400"/>
    <n v="2522.847384734127"/>
    <n v="2321.7375229516188"/>
    <x v="0"/>
    <x v="0"/>
    <n v="3092.7233003807269"/>
    <n v="2846.185535458947"/>
    <m/>
    <x v="0"/>
  </r>
  <r>
    <x v="1"/>
    <x v="11"/>
    <x v="1"/>
    <x v="0"/>
    <d v="1900-01-22T00:00:00"/>
    <n v="1826.5"/>
    <n v="2470.5"/>
    <n v="376925"/>
    <n v="32000"/>
    <n v="254810"/>
    <n v="96044259250"/>
    <n v="629508105"/>
    <n v="12061600000"/>
    <n v="79056000"/>
    <n v="2522.847384734127"/>
    <n v="2321.7375229516188"/>
    <x v="0"/>
    <x v="0"/>
    <n v="3092.7233003807269"/>
    <n v="2846.185535458947"/>
    <m/>
    <x v="0"/>
  </r>
  <r>
    <x v="1"/>
    <x v="11"/>
    <x v="1"/>
    <x v="0"/>
    <d v="1900-01-21T00:00:00"/>
    <n v="1831.4"/>
    <n v="2520"/>
    <n v="380675"/>
    <n v="32000"/>
    <n v="254810"/>
    <n v="96999796750"/>
    <n v="642121200"/>
    <n v="12181600000"/>
    <n v="80640000"/>
    <n v="2522.847384734127"/>
    <n v="2321.7375229516188"/>
    <x v="0"/>
    <x v="0"/>
    <n v="3092.7233003807269"/>
    <n v="2846.185535458947"/>
    <m/>
    <x v="0"/>
  </r>
  <r>
    <x v="1"/>
    <x v="11"/>
    <x v="1"/>
    <x v="0"/>
    <d v="1900-01-20T00:00:00"/>
    <n v="1827.3"/>
    <n v="2480"/>
    <n v="384800"/>
    <n v="32150"/>
    <n v="255255"/>
    <n v="98222124000"/>
    <n v="633032400"/>
    <n v="12371320000"/>
    <n v="79732000"/>
    <n v="2522.847384734127"/>
    <n v="2321.7375229516188"/>
    <x v="0"/>
    <x v="0"/>
    <n v="3092.7233003807269"/>
    <n v="2846.185535458947"/>
    <m/>
    <x v="0"/>
  </r>
  <r>
    <x v="1"/>
    <x v="0"/>
    <x v="1"/>
    <x v="0"/>
    <d v="1900-01-19T00:00:00"/>
    <n v="1836.5"/>
    <n v="2450.5"/>
    <n v="388750"/>
    <n v="31850"/>
    <n v="254470"/>
    <n v="98925212500"/>
    <n v="623578735"/>
    <n v="12381687500"/>
    <n v="78048425"/>
    <n v="2501.431368904342"/>
    <n v="2306.661170990461"/>
    <x v="0"/>
    <x v="0"/>
    <n v="3227.82789304365"/>
    <n v="2976.4979203826656"/>
    <m/>
    <x v="0"/>
  </r>
  <r>
    <x v="1"/>
    <x v="0"/>
    <x v="1"/>
    <x v="0"/>
    <d v="1900-01-15T00:00:00"/>
    <n v="1849.85"/>
    <n v="2470"/>
    <n v="395575"/>
    <n v="31900"/>
    <n v="254234"/>
    <n v="100568614550"/>
    <n v="627957980"/>
    <n v="12618842500"/>
    <n v="78793000"/>
    <n v="2501.431368904342"/>
    <n v="2306.661170990461"/>
    <x v="0"/>
    <x v="0"/>
    <n v="3227.82789304365"/>
    <n v="2976.4979203826656"/>
    <m/>
    <x v="0"/>
  </r>
  <r>
    <x v="1"/>
    <x v="0"/>
    <x v="1"/>
    <x v="0"/>
    <d v="1900-01-14T00:00:00"/>
    <n v="1831.55"/>
    <n v="2532"/>
    <n v="398925"/>
    <n v="31900"/>
    <n v="254234"/>
    <n v="101420298450"/>
    <n v="643720488"/>
    <n v="12725707500"/>
    <n v="80770800"/>
    <n v="2501.431368904342"/>
    <n v="2306.661170990461"/>
    <x v="0"/>
    <x v="0"/>
    <n v="3227.82789304365"/>
    <n v="2976.4979203826656"/>
    <m/>
    <x v="0"/>
  </r>
  <r>
    <x v="1"/>
    <x v="0"/>
    <x v="1"/>
    <x v="0"/>
    <d v="1900-01-13T00:00:00"/>
    <n v="1823.15"/>
    <n v="2481"/>
    <n v="404450"/>
    <n v="31850"/>
    <n v="253068"/>
    <n v="102353352600"/>
    <n v="627861708"/>
    <n v="12881732500"/>
    <n v="79019850"/>
    <n v="2501.431368904342"/>
    <n v="2306.661170990461"/>
    <x v="0"/>
    <x v="0"/>
    <n v="3227.82789304365"/>
    <n v="2976.4979203826656"/>
    <m/>
    <x v="0"/>
  </r>
  <r>
    <x v="1"/>
    <x v="0"/>
    <x v="1"/>
    <x v="0"/>
    <d v="1900-01-12T00:00:00"/>
    <n v="1823.65"/>
    <n v="2502"/>
    <n v="407875"/>
    <n v="32350"/>
    <n v="252898"/>
    <n v="103150771750"/>
    <n v="632750796"/>
    <n v="13194756250"/>
    <n v="80939700"/>
    <n v="2501.431368904342"/>
    <n v="2306.661170990461"/>
    <x v="0"/>
    <x v="0"/>
    <n v="3227.82789304365"/>
    <n v="2976.4979203826656"/>
    <m/>
    <x v="0"/>
  </r>
  <r>
    <x v="1"/>
    <x v="0"/>
    <x v="1"/>
    <x v="0"/>
    <d v="1900-01-11T00:00:00"/>
    <n v="1855.95"/>
    <n v="2525"/>
    <n v="411575"/>
    <n v="33000"/>
    <n v="251624"/>
    <n v="103562147800"/>
    <n v="635350600"/>
    <n v="13581975000"/>
    <n v="83325000"/>
    <n v="2501.431368904342"/>
    <n v="2306.661170990461"/>
    <x v="0"/>
    <x v="0"/>
    <n v="3227.82789304365"/>
    <n v="2976.4979203826656"/>
    <m/>
    <x v="0"/>
  </r>
  <r>
    <x v="1"/>
    <x v="0"/>
    <x v="1"/>
    <x v="0"/>
    <d v="1900-01-08T00:00:00"/>
    <n v="1843.35"/>
    <n v="2594.5"/>
    <n v="416125"/>
    <n v="32250"/>
    <n v="247264"/>
    <n v="102892732000"/>
    <n v="641526448"/>
    <n v="13420031250"/>
    <n v="83672625"/>
    <n v="2501.431368904342"/>
    <n v="2306.661170990461"/>
    <x v="0"/>
    <x v="0"/>
    <n v="3227.82789304365"/>
    <n v="2976.4979203826656"/>
    <m/>
    <x v="0"/>
  </r>
  <r>
    <x v="1"/>
    <x v="0"/>
    <x v="1"/>
    <x v="0"/>
    <d v="1900-01-07T00:00:00"/>
    <n v="1849.25"/>
    <n v="2611"/>
    <n v="420675"/>
    <n v="32250"/>
    <n v="247264"/>
    <n v="104017783200"/>
    <n v="645606304"/>
    <n v="13566768750"/>
    <n v="84204750"/>
    <n v="2501.431368904342"/>
    <n v="2306.661170990461"/>
    <x v="0"/>
    <x v="0"/>
    <n v="3227.82789304365"/>
    <n v="2976.4979203826656"/>
    <m/>
    <x v="0"/>
  </r>
  <r>
    <x v="1"/>
    <x v="0"/>
    <x v="1"/>
    <x v="0"/>
    <d v="1900-01-06T00:00:00"/>
    <n v="1848.35"/>
    <n v="2606"/>
    <n v="423975"/>
    <n v="31850"/>
    <n v="247064"/>
    <n v="104748959400"/>
    <n v="643848784"/>
    <n v="13503603750"/>
    <n v="83001100"/>
    <n v="2501.431368904342"/>
    <n v="2306.661170990461"/>
    <x v="0"/>
    <x v="0"/>
    <n v="3227.82789304365"/>
    <n v="2976.4979203826656"/>
    <m/>
    <x v="0"/>
  </r>
  <r>
    <x v="1"/>
    <x v="0"/>
    <x v="1"/>
    <x v="0"/>
    <d v="1900-01-05T00:00:00"/>
    <n v="1846.8"/>
    <n v="2710"/>
    <n v="427350"/>
    <n v="32000"/>
    <n v="246198"/>
    <n v="105212715300"/>
    <n v="667196580"/>
    <n v="13675200000"/>
    <n v="86720000"/>
    <n v="2501.431368904342"/>
    <n v="2306.661170990461"/>
    <x v="0"/>
    <x v="0"/>
    <n v="3227.82789304365"/>
    <n v="2976.4979203826656"/>
    <m/>
    <x v="0"/>
  </r>
  <r>
    <x v="1"/>
    <x v="0"/>
    <x v="1"/>
    <x v="0"/>
    <d v="1900-01-04T00:00:00"/>
    <n v="1851.5"/>
    <n v="2786"/>
    <n v="430050"/>
    <n v="31600"/>
    <n v="244924"/>
    <n v="105329566200"/>
    <n v="682358264"/>
    <n v="13589580000"/>
    <n v="88037600"/>
    <n v="2501.431368904342"/>
    <n v="2306.661170990461"/>
    <x v="0"/>
    <x v="0"/>
    <n v="3227.82789304365"/>
    <n v="2976.4979203826656"/>
    <m/>
    <x v="0"/>
  </r>
  <r>
    <x v="1"/>
    <x v="0"/>
    <x v="1"/>
    <x v="0"/>
    <d v="1899-12-30T00:00:00"/>
    <n v="1829.7"/>
    <n v="2798"/>
    <n v="434000"/>
    <n v="31850"/>
    <n v="244348"/>
    <n v="106047032000"/>
    <n v="683685704"/>
    <n v="13822900000"/>
    <n v="89116300"/>
    <n v="2501.431368904342"/>
    <n v="2306.661170990461"/>
    <x v="0"/>
    <x v="0"/>
    <n v="3227.82789304365"/>
    <n v="2976.4979203826656"/>
    <m/>
    <x v="0"/>
  </r>
  <r>
    <x v="1"/>
    <x v="0"/>
    <x v="1"/>
    <x v="1"/>
    <d v="1900-01-29T00:00:00"/>
    <n v="1854.4"/>
    <n v="2774"/>
    <n v="450500"/>
    <m/>
    <n v="243507"/>
    <n v="109699903500"/>
    <n v="675488418"/>
    <m/>
    <m/>
    <n v="2501.431368904342"/>
    <n v="2306.661170990461"/>
    <x v="0"/>
    <x v="0"/>
    <n v="3227.82789304365"/>
    <n v="2976.4979203826656"/>
    <m/>
    <x v="0"/>
  </r>
  <r>
    <x v="1"/>
    <x v="0"/>
    <x v="1"/>
    <x v="1"/>
    <d v="1900-01-28T00:00:00"/>
    <n v="1857.25"/>
    <n v="2730"/>
    <n v="453875"/>
    <m/>
    <n v="243319"/>
    <n v="110436411125"/>
    <n v="664260870"/>
    <m/>
    <m/>
    <n v="2501.431368904342"/>
    <n v="2306.661170990461"/>
    <x v="0"/>
    <x v="0"/>
    <n v="3227.82789304365"/>
    <n v="2976.4979203826656"/>
    <m/>
    <x v="0"/>
  </r>
  <r>
    <x v="1"/>
    <x v="0"/>
    <x v="1"/>
    <x v="1"/>
    <d v="1900-01-25T00:00:00"/>
    <n v="1858.95"/>
    <m/>
    <m/>
    <m/>
    <n v="244890"/>
    <m/>
    <m/>
    <m/>
    <m/>
    <n v="2501.431368904342"/>
    <n v="2306.661170990461"/>
    <x v="0"/>
    <x v="0"/>
    <n v="3227.82789304365"/>
    <n v="2976.4979203826656"/>
    <m/>
    <x v="0"/>
  </r>
  <r>
    <x v="1"/>
    <x v="0"/>
    <x v="1"/>
    <x v="1"/>
    <d v="1900-01-24T00:00:00"/>
    <n v="1845.15"/>
    <n v="2850"/>
    <n v="458875"/>
    <m/>
    <n v="244890"/>
    <n v="112373898750"/>
    <n v="697936500"/>
    <m/>
    <m/>
    <n v="2501.431368904342"/>
    <n v="2306.661170990461"/>
    <x v="0"/>
    <x v="0"/>
    <n v="3227.82789304365"/>
    <n v="2976.4979203826656"/>
    <m/>
    <x v="0"/>
  </r>
  <r>
    <x v="1"/>
    <x v="0"/>
    <x v="1"/>
    <x v="1"/>
    <d v="1900-01-23T00:00:00"/>
    <n v="1859.05"/>
    <n v="2891"/>
    <n v="465700"/>
    <m/>
    <n v="244348"/>
    <n v="113792863600"/>
    <n v="706410068"/>
    <m/>
    <m/>
    <n v="2501.431368904342"/>
    <n v="2306.661170990461"/>
    <x v="0"/>
    <x v="0"/>
    <n v="3227.82789304365"/>
    <n v="2976.4979203826656"/>
    <m/>
    <x v="0"/>
  </r>
  <r>
    <x v="1"/>
    <x v="0"/>
    <x v="1"/>
    <x v="1"/>
    <d v="1900-01-22T00:00:00"/>
    <n v="1858.6"/>
    <n v="2847"/>
    <n v="471075"/>
    <m/>
    <n v="245839"/>
    <n v="115808606925"/>
    <n v="699903633"/>
    <m/>
    <m/>
    <n v="2501.431368904342"/>
    <n v="2306.661170990461"/>
    <x v="0"/>
    <x v="0"/>
    <n v="3227.82789304365"/>
    <n v="2976.4979203826656"/>
    <m/>
    <x v="0"/>
  </r>
  <r>
    <x v="1"/>
    <x v="0"/>
    <x v="1"/>
    <x v="1"/>
    <d v="1900-01-21T00:00:00"/>
    <n v="1864.3"/>
    <n v="2857"/>
    <n v="475650"/>
    <m/>
    <n v="247503"/>
    <n v="117724801950"/>
    <n v="707116071"/>
    <m/>
    <m/>
    <n v="2501.431368904342"/>
    <n v="2306.661170990461"/>
    <x v="0"/>
    <x v="0"/>
    <n v="3227.82789304365"/>
    <n v="2976.4979203826656"/>
    <m/>
    <x v="0"/>
  </r>
  <r>
    <x v="1"/>
    <x v="1"/>
    <x v="1"/>
    <x v="1"/>
    <d v="1900-01-18T00:00:00"/>
    <n v="1846.3"/>
    <n v="2858"/>
    <n v="481650"/>
    <m/>
    <n v="248970"/>
    <n v="119916400500"/>
    <n v="711556260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17T00:00:00"/>
    <n v="1825.55"/>
    <n v="2908"/>
    <n v="487475"/>
    <m/>
    <n v="248970"/>
    <n v="121366650750"/>
    <n v="724004760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15T00:00:00"/>
    <n v="1828.05"/>
    <n v="2935"/>
    <n v="504275"/>
    <m/>
    <n v="251033"/>
    <n v="126589666075"/>
    <n v="736781855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14T00:00:00"/>
    <n v="1805.8"/>
    <n v="2840"/>
    <n v="511675"/>
    <m/>
    <n v="251564"/>
    <n v="128719009700"/>
    <n v="714441760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11T00:00:00"/>
    <n v="1824.2"/>
    <n v="2875"/>
    <n v="518900"/>
    <m/>
    <n v="249196"/>
    <n v="129307804400"/>
    <n v="716438500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10T00:00:00"/>
    <n v="1850.75"/>
    <n v="2858"/>
    <n v="527375"/>
    <m/>
    <n v="249196"/>
    <n v="131419740500"/>
    <n v="712202168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09T00:00:00"/>
    <n v="1851.75"/>
    <n v="2822"/>
    <n v="532500"/>
    <m/>
    <n v="249709"/>
    <n v="132970042500"/>
    <n v="704678798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08T00:00:00"/>
    <n v="1862.25"/>
    <n v="2750"/>
    <n v="539800"/>
    <m/>
    <n v="249602"/>
    <n v="134735159600"/>
    <n v="686405500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07T00:00:00"/>
    <n v="1865.4"/>
    <n v="2723"/>
    <n v="546350"/>
    <m/>
    <n v="249256"/>
    <n v="136181015600"/>
    <n v="678724088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04T00:00:00"/>
    <n v="1884.3"/>
    <n v="2772"/>
    <n v="553925"/>
    <m/>
    <n v="251119"/>
    <n v="139101092075"/>
    <n v="696101868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03T00:00:00"/>
    <n v="1895.2"/>
    <n v="2715"/>
    <n v="560275"/>
    <m/>
    <n v="251119"/>
    <n v="140695697725"/>
    <n v="681788085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02T00:00:00"/>
    <n v="1868.7"/>
    <n v="2750"/>
    <n v="568250"/>
    <m/>
    <m/>
    <m/>
    <m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01T00:00:00"/>
    <n v="1857.9"/>
    <n v="2870"/>
    <n v="571800"/>
    <m/>
    <n v="250626"/>
    <n v="143307946800"/>
    <n v="719296620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2"/>
    <d v="1900-01-27T00:00:00"/>
    <n v="1915.45"/>
    <n v="2962.5"/>
    <n v="573975"/>
    <n v="28080"/>
    <n v="250723"/>
    <n v="143908733925"/>
    <n v="742766887.5"/>
    <n v="16117218000"/>
    <n v="83187000"/>
    <n v="3030.214110495262"/>
    <n v="2827.4862363668872"/>
    <x v="6"/>
    <x v="0"/>
    <n v="3394.420858991632"/>
    <n v="3167.3267661164873"/>
    <n v="4544.4983915074909"/>
    <x v="0"/>
  </r>
  <r>
    <x v="1"/>
    <x v="1"/>
    <x v="1"/>
    <x v="2"/>
    <d v="1900-01-26T00:00:00"/>
    <n v="1890"/>
    <n v="2945"/>
    <n v="577650"/>
    <n v="28080"/>
    <n v="250723"/>
    <n v="144830140950"/>
    <n v="738379235"/>
    <n v="16220412000"/>
    <n v="82695600"/>
    <n v="3030.214110495262"/>
    <n v="2827.4862363668872"/>
    <x v="6"/>
    <x v="0"/>
    <n v="3394.420858991632"/>
    <n v="3167.3267661164873"/>
    <n v="4544.4983915074909"/>
    <x v="0"/>
  </r>
  <r>
    <x v="1"/>
    <x v="1"/>
    <x v="1"/>
    <x v="2"/>
    <d v="1900-01-25T00:00:00"/>
    <n v="1896.15"/>
    <m/>
    <m/>
    <n v="28100"/>
    <n v="249074"/>
    <m/>
    <m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2"/>
    <d v="1900-01-24T00:00:00"/>
    <n v="1903.4"/>
    <n v="3044"/>
    <n v="570100"/>
    <n v="27950"/>
    <n v="248157"/>
    <n v="141474305700"/>
    <n v="755389908"/>
    <n v="15934295000"/>
    <n v="85079800"/>
    <n v="3030.214110495262"/>
    <n v="2827.4862363668872"/>
    <x v="6"/>
    <x v="0"/>
    <n v="3394.420858991632"/>
    <n v="3167.3267661164873"/>
    <n v="4544.4983915074909"/>
    <x v="0"/>
  </r>
  <r>
    <x v="1"/>
    <x v="1"/>
    <x v="1"/>
    <x v="2"/>
    <d v="1900-01-23T00:00:00"/>
    <n v="1918.7"/>
    <n v="3083.5"/>
    <n v="571625"/>
    <n v="27840"/>
    <n v="246459"/>
    <n v="140882125875"/>
    <n v="759956326.5"/>
    <n v="15914040000"/>
    <n v="85844640"/>
    <n v="3030.214110495262"/>
    <n v="2827.4862363668872"/>
    <x v="6"/>
    <x v="0"/>
    <n v="3394.420858991632"/>
    <n v="3167.3267661164873"/>
    <n v="4544.4983915074909"/>
    <x v="0"/>
  </r>
  <r>
    <x v="1"/>
    <x v="1"/>
    <x v="1"/>
    <x v="2"/>
    <d v="1900-01-20T00:00:00"/>
    <n v="1942"/>
    <n v="3117"/>
    <n v="574550"/>
    <n v="27900"/>
    <n v="245709"/>
    <n v="141172105950"/>
    <n v="765874953"/>
    <n v="16029945000"/>
    <n v="86964300"/>
    <n v="3030.214110495262"/>
    <n v="2827.4862363668872"/>
    <x v="6"/>
    <x v="0"/>
    <n v="3394.420858991632"/>
    <n v="3167.3267661164873"/>
    <n v="4544.4983915074909"/>
    <x v="0"/>
  </r>
  <r>
    <x v="1"/>
    <x v="1"/>
    <x v="1"/>
    <x v="2"/>
    <d v="1900-01-19T00:00:00"/>
    <n v="1945.95"/>
    <n v="3118"/>
    <n v="579600"/>
    <n v="27900"/>
    <n v="245709"/>
    <n v="142412936400"/>
    <n v="766120662"/>
    <n v="16170840000"/>
    <n v="86992200"/>
    <n v="3030.214110495262"/>
    <n v="2827.4862363668872"/>
    <x v="6"/>
    <x v="0"/>
    <n v="3394.420858991632"/>
    <n v="3167.3267661164873"/>
    <n v="4544.4983915074909"/>
    <x v="0"/>
  </r>
  <r>
    <x v="1"/>
    <x v="2"/>
    <x v="1"/>
    <x v="2"/>
    <d v="1900-01-18T00:00:00"/>
    <n v="1947.55"/>
    <n v="3105"/>
    <n v="584050"/>
    <n v="27750"/>
    <n v="246988"/>
    <n v="144253341400"/>
    <n v="766897740"/>
    <n v="16207387500"/>
    <n v="86163750"/>
    <n v="3401.5005022735591"/>
    <n v="2886.0804630742696"/>
    <x v="0"/>
    <x v="0"/>
    <n v="3806.8829853898719"/>
    <n v="3230.0364506781293"/>
    <m/>
    <x v="0"/>
  </r>
  <r>
    <x v="1"/>
    <x v="2"/>
    <x v="1"/>
    <x v="2"/>
    <d v="1900-01-17T00:00:00"/>
    <n v="1975.95"/>
    <n v="3261"/>
    <n v="586000"/>
    <n v="27600"/>
    <n v="247405"/>
    <n v="144979330000"/>
    <n v="806787705"/>
    <n v="16173600000"/>
    <n v="90003600"/>
    <n v="3401.5005022735591"/>
    <n v="2886.0804630742696"/>
    <x v="0"/>
    <x v="0"/>
    <n v="3806.8829853898719"/>
    <n v="3230.0364506781293"/>
    <m/>
    <x v="0"/>
  </r>
  <r>
    <x v="1"/>
    <x v="2"/>
    <x v="1"/>
    <x v="2"/>
    <d v="1900-01-11T00:00:00"/>
    <n v="1975.25"/>
    <n v="3250"/>
    <n v="592175"/>
    <n v="27800"/>
    <n v="247570"/>
    <n v="146604764750"/>
    <n v="804602500"/>
    <n v="16462465000"/>
    <n v="90350000"/>
    <n v="3401.5005022735591"/>
    <n v="2886.0804630742696"/>
    <x v="0"/>
    <x v="0"/>
    <n v="3806.8829853898719"/>
    <n v="3230.0364506781293"/>
    <m/>
    <x v="0"/>
  </r>
  <r>
    <x v="1"/>
    <x v="2"/>
    <x v="1"/>
    <x v="2"/>
    <d v="1900-01-10T00:00:00"/>
    <n v="1951.4"/>
    <n v="3326"/>
    <n v="603650"/>
    <n v="28130"/>
    <n v="246327"/>
    <n v="148695293550"/>
    <n v="819283602"/>
    <n v="16980674500"/>
    <n v="93560380"/>
    <n v="3401.5005022735591"/>
    <n v="2886.0804630742696"/>
    <x v="0"/>
    <x v="0"/>
    <n v="3806.8829853898719"/>
    <n v="3230.0364506781293"/>
    <m/>
    <x v="0"/>
  </r>
  <r>
    <x v="1"/>
    <x v="2"/>
    <x v="1"/>
    <x v="2"/>
    <d v="1900-01-09T00:00:00"/>
    <n v="1956.85"/>
    <n v="3266"/>
    <n v="608000"/>
    <n v="28080"/>
    <n v="246312"/>
    <n v="149757696000"/>
    <n v="804454992"/>
    <n v="17072640000"/>
    <n v="91709280"/>
    <n v="3401.5005022735591"/>
    <n v="2886.0804630742696"/>
    <x v="0"/>
    <x v="0"/>
    <n v="3806.8829853898719"/>
    <n v="3230.0364506781293"/>
    <m/>
    <x v="0"/>
  </r>
  <r>
    <x v="1"/>
    <x v="2"/>
    <x v="1"/>
    <x v="2"/>
    <d v="1900-01-06T00:00:00"/>
    <n v="1931.2"/>
    <n v="3238.5"/>
    <n v="612275"/>
    <n v="27650"/>
    <m/>
    <m/>
    <m/>
    <n v="16929403750"/>
    <n v="89544525"/>
    <n v="3401.5005022735591"/>
    <n v="2886.0804630742696"/>
    <x v="0"/>
    <x v="0"/>
    <n v="3806.8829853898719"/>
    <n v="3230.0364506781293"/>
    <m/>
    <x v="0"/>
  </r>
  <r>
    <x v="1"/>
    <x v="2"/>
    <x v="1"/>
    <x v="2"/>
    <d v="1900-01-05T00:00:00"/>
    <n v="1926.4"/>
    <n v="3245"/>
    <n v="610775"/>
    <n v="27650"/>
    <n v="246132"/>
    <n v="150331272300"/>
    <n v="798698340"/>
    <n v="16887928750"/>
    <n v="89724250"/>
    <n v="3401.5005022735591"/>
    <n v="2886.0804630742696"/>
    <x v="0"/>
    <x v="0"/>
    <n v="3806.8829853898719"/>
    <n v="3230.0364506781293"/>
    <m/>
    <x v="0"/>
  </r>
  <r>
    <x v="1"/>
    <x v="2"/>
    <x v="1"/>
    <x v="2"/>
    <d v="1900-01-04T00:00:00"/>
    <n v="1929"/>
    <n v="3251"/>
    <n v="609850"/>
    <n v="27400"/>
    <n v="246462"/>
    <n v="150304850700"/>
    <n v="801247962"/>
    <n v="16709890000"/>
    <n v="89077400"/>
    <n v="3401.5005022735591"/>
    <n v="2886.0804630742696"/>
    <x v="0"/>
    <x v="0"/>
    <n v="3806.8829853898719"/>
    <n v="3230.0364506781293"/>
    <m/>
    <x v="0"/>
  </r>
  <r>
    <x v="1"/>
    <x v="2"/>
    <x v="1"/>
    <x v="2"/>
    <d v="1900-01-03T00:00:00"/>
    <n v="1929.45"/>
    <n v="3423"/>
    <n v="615750"/>
    <n v="27720"/>
    <n v="243983"/>
    <n v="150232532250"/>
    <n v="835153809"/>
    <n v="17068590000"/>
    <n v="94885560"/>
    <n v="3401.5005022735591"/>
    <n v="2886.0804630742696"/>
    <x v="0"/>
    <x v="0"/>
    <n v="3806.8829853898719"/>
    <n v="3230.0364506781293"/>
    <m/>
    <x v="0"/>
  </r>
  <r>
    <x v="1"/>
    <x v="2"/>
    <x v="1"/>
    <x v="2"/>
    <d v="1900-01-02T00:00:00"/>
    <n v="1927.1"/>
    <n v="3374"/>
    <n v="619775"/>
    <n v="27200"/>
    <n v="242926"/>
    <n v="150559461650"/>
    <n v="819632324"/>
    <n v="16857880000"/>
    <n v="91772800"/>
    <n v="3401.5005022735591"/>
    <n v="2886.0804630742696"/>
    <x v="0"/>
    <x v="0"/>
    <n v="3806.8829853898719"/>
    <n v="3230.0364506781293"/>
    <m/>
    <x v="0"/>
  </r>
  <r>
    <x v="1"/>
    <x v="2"/>
    <x v="1"/>
    <x v="2"/>
    <d v="1899-12-30T00:00:00"/>
    <n v="1933.35"/>
    <n v="3467"/>
    <n v="619875"/>
    <n v="27050"/>
    <m/>
    <m/>
    <m/>
    <n v="16767618750"/>
    <n v="93782350"/>
    <n v="3401.5005022735591"/>
    <n v="2886.0804630742696"/>
    <x v="0"/>
    <x v="0"/>
    <n v="3806.8829853898719"/>
    <n v="3230.0364506781293"/>
    <m/>
    <x v="0"/>
  </r>
  <r>
    <x v="1"/>
    <x v="2"/>
    <x v="1"/>
    <x v="3"/>
    <d v="1900-01-29T00:00:00"/>
    <n v="1924.1"/>
    <n v="3461"/>
    <n v="629775"/>
    <n v="27050"/>
    <n v="238414"/>
    <n v="150147176850"/>
    <n v="825150854"/>
    <n v="17035413750"/>
    <n v="93620050"/>
    <n v="3401.5005022735591"/>
    <n v="2886.0804630742696"/>
    <x v="0"/>
    <x v="0"/>
    <n v="3806.8829853898719"/>
    <n v="3230.0364506781293"/>
    <m/>
    <x v="0"/>
  </r>
  <r>
    <x v="1"/>
    <x v="2"/>
    <x v="1"/>
    <x v="3"/>
    <d v="1900-01-28T00:00:00"/>
    <n v="1917.8"/>
    <n v="3499"/>
    <n v="635975"/>
    <n v="27000"/>
    <n v="239665"/>
    <n v="152420948375"/>
    <n v="838587835"/>
    <n v="17171325000"/>
    <n v="94473000"/>
    <n v="3401.5005022735591"/>
    <n v="2886.0804630742696"/>
    <x v="0"/>
    <x v="0"/>
    <n v="3806.8829853898719"/>
    <n v="3230.0364506781293"/>
    <m/>
    <x v="0"/>
  </r>
  <r>
    <x v="1"/>
    <x v="2"/>
    <x v="1"/>
    <x v="3"/>
    <d v="1900-01-27T00:00:00"/>
    <n v="1911.05"/>
    <m/>
    <m/>
    <n v="27050"/>
    <n v="241313"/>
    <m/>
    <m/>
    <m/>
    <m/>
    <n v="3401.5005022735591"/>
    <n v="2886.0804630742696"/>
    <x v="0"/>
    <x v="0"/>
    <n v="3806.8829853898719"/>
    <n v="3230.0364506781293"/>
    <m/>
    <x v="0"/>
  </r>
  <r>
    <x v="1"/>
    <x v="2"/>
    <x v="1"/>
    <x v="3"/>
    <d v="1900-01-26T00:00:00"/>
    <n v="1927"/>
    <n v="3518"/>
    <n v="646850"/>
    <n v="26550"/>
    <n v="241423"/>
    <n v="156164467550"/>
    <n v="849326114"/>
    <n v="17173867500"/>
    <n v="93402900"/>
    <n v="3401.5005022735591"/>
    <n v="2886.0804630742696"/>
    <x v="0"/>
    <x v="0"/>
    <n v="3806.8829853898719"/>
    <n v="3230.0364506781293"/>
    <m/>
    <x v="0"/>
  </r>
  <r>
    <x v="1"/>
    <x v="2"/>
    <x v="1"/>
    <x v="3"/>
    <d v="1900-01-23T00:00:00"/>
    <n v="1956.65"/>
    <n v="3527"/>
    <n v="654475"/>
    <n v="26300"/>
    <m/>
    <m/>
    <m/>
    <n v="17212692500"/>
    <n v="92760100"/>
    <n v="3401.5005022735591"/>
    <n v="2886.0804630742696"/>
    <x v="0"/>
    <x v="0"/>
    <n v="3806.8829853898719"/>
    <n v="3230.0364506781293"/>
    <m/>
    <x v="0"/>
  </r>
  <r>
    <x v="1"/>
    <x v="2"/>
    <x v="1"/>
    <x v="3"/>
    <d v="1900-01-22T00:00:00"/>
    <n v="1945.9"/>
    <n v="3608"/>
    <n v="663225"/>
    <n v="26300"/>
    <n v="238326"/>
    <n v="158063761350"/>
    <n v="859880208"/>
    <n v="17442817500"/>
    <n v="94890400"/>
    <n v="3401.5005022735591"/>
    <n v="2886.0804630742696"/>
    <x v="0"/>
    <x v="0"/>
    <n v="3806.8829853898719"/>
    <n v="3230.0364506781293"/>
    <m/>
    <x v="0"/>
  </r>
  <r>
    <x v="2"/>
    <x v="3"/>
    <x v="1"/>
    <x v="3"/>
    <d v="1900-01-21T00:00:00"/>
    <n v="1932.15"/>
    <n v="3616"/>
    <n v="671025"/>
    <n v="26300"/>
    <m/>
    <m/>
    <m/>
    <n v="17647957500"/>
    <n v="95100800"/>
    <n v="3524.5861100100833"/>
    <n v="3063.8109074788777"/>
    <x v="0"/>
    <x v="0"/>
    <n v="3821.7667923839726"/>
    <n v="3322.1406482570178"/>
    <m/>
    <x v="0"/>
  </r>
  <r>
    <x v="2"/>
    <x v="3"/>
    <x v="1"/>
    <x v="3"/>
    <d v="1900-01-20T00:00:00"/>
    <n v="1929.35"/>
    <n v="3590.5"/>
    <n v="678100"/>
    <n v="26300"/>
    <m/>
    <m/>
    <m/>
    <n v="17834030000"/>
    <n v="94430150"/>
    <n v="3524.5861100100833"/>
    <n v="3063.8109074788777"/>
    <x v="0"/>
    <x v="0"/>
    <n v="3821.7667923839726"/>
    <n v="3322.1406482570178"/>
    <m/>
    <x v="0"/>
  </r>
  <r>
    <x v="2"/>
    <x v="3"/>
    <x v="1"/>
    <x v="3"/>
    <d v="1900-01-19T00:00:00"/>
    <n v="1925.05"/>
    <n v="3675.5"/>
    <n v="684250"/>
    <n v="26300"/>
    <m/>
    <m/>
    <m/>
    <n v="17995775000"/>
    <n v="96665650"/>
    <n v="3524.5861100100833"/>
    <n v="3063.8109074788777"/>
    <x v="0"/>
    <x v="0"/>
    <n v="3821.7667923839726"/>
    <n v="3322.1406482570178"/>
    <m/>
    <x v="0"/>
  </r>
  <r>
    <x v="2"/>
    <x v="3"/>
    <x v="1"/>
    <x v="3"/>
    <d v="1900-01-16T00:00:00"/>
    <n v="1932.9"/>
    <n v="3560"/>
    <n v="689575"/>
    <n v="26300"/>
    <m/>
    <m/>
    <m/>
    <n v="18135822500"/>
    <n v="93628000"/>
    <n v="3524.5861100100833"/>
    <n v="3063.8109074788777"/>
    <x v="0"/>
    <x v="0"/>
    <n v="3821.7667923839726"/>
    <n v="3322.1406482570178"/>
    <m/>
    <x v="0"/>
  </r>
  <r>
    <x v="2"/>
    <x v="3"/>
    <x v="1"/>
    <x v="3"/>
    <d v="1900-01-15T00:00:00"/>
    <n v="1941.4"/>
    <n v="3550.5"/>
    <n v="695825"/>
    <n v="26300"/>
    <n v="239980"/>
    <n v="166984083500"/>
    <n v="852048990"/>
    <n v="18300197500"/>
    <n v="93378150"/>
    <n v="3524.5861100100833"/>
    <n v="3063.8109074788777"/>
    <x v="0"/>
    <x v="0"/>
    <n v="3821.7667923839726"/>
    <n v="3322.1406482570178"/>
    <m/>
    <x v="0"/>
  </r>
  <r>
    <x v="2"/>
    <x v="3"/>
    <x v="1"/>
    <x v="3"/>
    <d v="1900-01-14T00:00:00"/>
    <n v="1918.75"/>
    <n v="3525"/>
    <n v="704850"/>
    <n v="26420"/>
    <n v="240524"/>
    <n v="169533341400"/>
    <n v="847847100"/>
    <n v="18622137000"/>
    <n v="93130500"/>
    <n v="3524.5861100100833"/>
    <n v="3063.8109074788777"/>
    <x v="0"/>
    <x v="0"/>
    <n v="3821.7667923839726"/>
    <n v="3322.1406482570178"/>
    <m/>
    <x v="0"/>
  </r>
  <r>
    <x v="2"/>
    <x v="3"/>
    <x v="1"/>
    <x v="3"/>
    <d v="1900-01-12T00:00:00"/>
    <n v="1961.6"/>
    <n v="3317"/>
    <n v="724700"/>
    <n v="26310"/>
    <n v="240718"/>
    <n v="174448334600"/>
    <n v="798461606"/>
    <n v="19066857000"/>
    <n v="87270270"/>
    <n v="3524.5861100100833"/>
    <n v="3063.8109074788777"/>
    <x v="0"/>
    <x v="0"/>
    <n v="3821.7667923839726"/>
    <n v="3322.1406482570178"/>
    <m/>
    <x v="0"/>
  </r>
  <r>
    <x v="2"/>
    <x v="3"/>
    <x v="1"/>
    <x v="3"/>
    <d v="1900-01-09T00:00:00"/>
    <n v="1991.45"/>
    <n v="3327"/>
    <n v="733900"/>
    <n v="25830"/>
    <m/>
    <m/>
    <m/>
    <n v="18956637000"/>
    <n v="85936410"/>
    <n v="3524.5861100100833"/>
    <n v="3063.8109074788777"/>
    <x v="0"/>
    <x v="0"/>
    <n v="3821.7667923839726"/>
    <n v="3322.1406482570178"/>
    <m/>
    <x v="0"/>
  </r>
  <r>
    <x v="2"/>
    <x v="3"/>
    <x v="1"/>
    <x v="3"/>
    <d v="1900-01-08T00:00:00"/>
    <n v="1997.65"/>
    <n v="3254"/>
    <n v="742200"/>
    <n v="25830"/>
    <n v="237087"/>
    <n v="175965971400"/>
    <n v="771481098"/>
    <n v="19171026000"/>
    <n v="84050820"/>
    <n v="3524.5861100100833"/>
    <n v="3063.8109074788777"/>
    <x v="0"/>
    <x v="0"/>
    <n v="3821.7667923839726"/>
    <n v="3322.1406482570178"/>
    <m/>
    <x v="0"/>
  </r>
  <r>
    <x v="2"/>
    <x v="3"/>
    <x v="1"/>
    <x v="3"/>
    <d v="1900-01-07T00:00:00"/>
    <n v="2017.15"/>
    <n v="3411"/>
    <n v="752850"/>
    <n v="25800"/>
    <n v="240683"/>
    <n v="181198196550"/>
    <n v="820969713"/>
    <n v="19423530000"/>
    <n v="88003800"/>
    <n v="3524.5861100100833"/>
    <n v="3063.8109074788777"/>
    <x v="0"/>
    <x v="0"/>
    <n v="3821.7667923839726"/>
    <n v="3322.1406482570178"/>
    <m/>
    <x v="0"/>
  </r>
  <r>
    <x v="2"/>
    <x v="3"/>
    <x v="1"/>
    <x v="3"/>
    <d v="1900-01-06T00:00:00"/>
    <n v="2007"/>
    <n v="3500"/>
    <n v="755950"/>
    <n v="26250"/>
    <n v="242847"/>
    <n v="183580189650"/>
    <n v="849964500"/>
    <n v="19843687500"/>
    <n v="91875000"/>
    <n v="3524.5861100100833"/>
    <n v="3063.8109074788777"/>
    <x v="0"/>
    <x v="0"/>
    <n v="3821.7667923839726"/>
    <n v="3322.1406482570178"/>
    <m/>
    <x v="0"/>
  </r>
  <r>
    <x v="2"/>
    <x v="3"/>
    <x v="1"/>
    <x v="3"/>
    <d v="1900-01-05T00:00:00"/>
    <n v="1999.25"/>
    <n v="3531"/>
    <n v="762775"/>
    <n v="25950"/>
    <n v="242198"/>
    <n v="184742579450"/>
    <n v="855201138"/>
    <n v="19794011250"/>
    <n v="91629450"/>
    <n v="3524.5861100100833"/>
    <n v="3063.8109074788777"/>
    <x v="0"/>
    <x v="0"/>
    <n v="3821.7667923839726"/>
    <n v="3322.1406482570178"/>
    <m/>
    <x v="0"/>
  </r>
  <r>
    <x v="2"/>
    <x v="3"/>
    <x v="1"/>
    <x v="3"/>
    <d v="1900-01-02T00:00:00"/>
    <n v="1943.8"/>
    <n v="3535"/>
    <n v="771175"/>
    <n v="26050"/>
    <m/>
    <m/>
    <m/>
    <n v="20089108750"/>
    <n v="92086750"/>
    <n v="3524.5861100100833"/>
    <n v="3063.8109074788777"/>
    <x v="0"/>
    <x v="0"/>
    <n v="3821.7667923839726"/>
    <n v="3322.1406482570178"/>
    <m/>
    <x v="0"/>
  </r>
  <r>
    <x v="2"/>
    <x v="3"/>
    <x v="1"/>
    <x v="3"/>
    <d v="1900-01-01T00:00:00"/>
    <n v="1935.4"/>
    <n v="3516"/>
    <n v="779350"/>
    <n v="26050"/>
    <n v="241740"/>
    <n v="188400069000"/>
    <n v="849957840"/>
    <n v="20302067500"/>
    <n v="91591800"/>
    <n v="3524.5861100100833"/>
    <n v="3063.8109074788777"/>
    <x v="0"/>
    <x v="0"/>
    <n v="3821.7667923839726"/>
    <n v="3322.1406482570178"/>
    <m/>
    <x v="0"/>
  </r>
  <r>
    <x v="2"/>
    <x v="3"/>
    <x v="1"/>
    <x v="3"/>
    <d v="1899-12-31T00:00:00"/>
    <n v="1926"/>
    <n v="3968"/>
    <n v="786475"/>
    <n v="26200"/>
    <n v="241743"/>
    <n v="190124825925"/>
    <n v="959236224"/>
    <n v="20605645000"/>
    <n v="103961600"/>
    <n v="3524.5861100100833"/>
    <n v="3063.8109074788777"/>
    <x v="0"/>
    <x v="0"/>
    <n v="3821.7667923839726"/>
    <n v="3322.1406482570178"/>
    <m/>
    <x v="0"/>
  </r>
  <r>
    <x v="2"/>
    <x v="3"/>
    <x v="1"/>
    <x v="3"/>
    <d v="1899-12-30T00:00:00"/>
    <n v="1920.45"/>
    <n v="3820"/>
    <n v="794150"/>
    <n v="26230"/>
    <m/>
    <m/>
    <m/>
    <n v="20830554500"/>
    <n v="100198600"/>
    <n v="3524.5861100100833"/>
    <n v="3063.8109074788777"/>
    <x v="0"/>
    <x v="0"/>
    <n v="3821.7667923839726"/>
    <n v="3322.1406482570178"/>
    <m/>
    <x v="0"/>
  </r>
  <r>
    <x v="2"/>
    <x v="3"/>
    <x v="1"/>
    <x v="4"/>
    <d v="1900-01-26T00:00:00"/>
    <n v="1903.3"/>
    <n v="3570"/>
    <n v="809750"/>
    <m/>
    <n v="240950"/>
    <n v="195109262500"/>
    <n v="860191500"/>
    <m/>
    <m/>
    <n v="3524.5861100100833"/>
    <n v="3063.8109074788777"/>
    <x v="0"/>
    <x v="0"/>
    <n v="3821.7667923839726"/>
    <n v="3322.1406482570178"/>
    <m/>
    <x v="0"/>
  </r>
  <r>
    <x v="2"/>
    <x v="3"/>
    <x v="1"/>
    <x v="4"/>
    <d v="1900-01-23T00:00:00"/>
    <n v="1912.15"/>
    <n v="3464"/>
    <n v="814275"/>
    <m/>
    <m/>
    <m/>
    <m/>
    <m/>
    <m/>
    <n v="3524.5861100100833"/>
    <n v="3063.8109074788777"/>
    <x v="0"/>
    <x v="0"/>
    <n v="3821.7667923839726"/>
    <n v="3322.1406482570178"/>
    <m/>
    <x v="0"/>
  </r>
  <r>
    <x v="2"/>
    <x v="3"/>
    <x v="1"/>
    <x v="4"/>
    <d v="1900-01-22T00:00:00"/>
    <n v="1968.35"/>
    <m/>
    <m/>
    <m/>
    <n v="240079"/>
    <m/>
    <m/>
    <m/>
    <m/>
    <n v="3524.5861100100833"/>
    <n v="3063.8109074788777"/>
    <x v="0"/>
    <x v="0"/>
    <n v="3821.7667923839726"/>
    <n v="3322.1406482570178"/>
    <m/>
    <x v="0"/>
  </r>
  <r>
    <x v="2"/>
    <x v="3"/>
    <x v="1"/>
    <x v="4"/>
    <d v="1900-01-21T00:00:00"/>
    <n v="1895.7"/>
    <n v="3447"/>
    <n v="824025"/>
    <m/>
    <n v="239736"/>
    <n v="197548457400"/>
    <n v="826369992"/>
    <m/>
    <m/>
    <n v="3524.5861100100833"/>
    <n v="3063.8109074788777"/>
    <x v="0"/>
    <x v="0"/>
    <n v="3821.7667923839726"/>
    <n v="3322.1406482570178"/>
    <m/>
    <x v="0"/>
  </r>
  <r>
    <x v="2"/>
    <x v="3"/>
    <x v="1"/>
    <x v="4"/>
    <d v="1900-01-20T00:00:00"/>
    <n v="1895"/>
    <n v="3314"/>
    <n v="823125"/>
    <m/>
    <n v="241455"/>
    <n v="198747646875"/>
    <n v="800181870"/>
    <m/>
    <m/>
    <n v="3524.5861100100833"/>
    <n v="3063.8109074788777"/>
    <x v="0"/>
    <x v="0"/>
    <n v="3821.7667923839726"/>
    <n v="3322.1406482570178"/>
    <m/>
    <x v="0"/>
  </r>
  <r>
    <x v="2"/>
    <x v="3"/>
    <x v="1"/>
    <x v="4"/>
    <d v="1900-01-19T00:00:00"/>
    <n v="1895.45"/>
    <n v="3445"/>
    <n v="824150"/>
    <m/>
    <n v="243281"/>
    <n v="200500036150"/>
    <n v="838103045"/>
    <m/>
    <m/>
    <n v="3524.5861100100833"/>
    <n v="3063.8109074788777"/>
    <x v="0"/>
    <x v="0"/>
    <n v="3821.7667923839726"/>
    <n v="3322.1406482570178"/>
    <m/>
    <x v="0"/>
  </r>
  <r>
    <x v="2"/>
    <x v="4"/>
    <x v="1"/>
    <x v="4"/>
    <d v="1900-01-16T00:00:00"/>
    <n v="1886.95"/>
    <n v="3290"/>
    <n v="833900"/>
    <m/>
    <m/>
    <m/>
    <m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15T00:00:00"/>
    <n v="1886.55"/>
    <n v="3366.5"/>
    <n v="835125"/>
    <m/>
    <n v="240992"/>
    <n v="201258444000"/>
    <n v="811299568"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14T00:00:00"/>
    <n v="1854.4"/>
    <n v="3270"/>
    <n v="843475"/>
    <m/>
    <n v="241778"/>
    <n v="203933698550"/>
    <n v="790614060"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13T00:00:00"/>
    <n v="1855.1"/>
    <n v="3265"/>
    <n v="849275"/>
    <m/>
    <m/>
    <m/>
    <m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12T00:00:00"/>
    <n v="1855.8"/>
    <n v="3241"/>
    <n v="855525"/>
    <m/>
    <n v="241915"/>
    <n v="206964330375"/>
    <n v="784046515"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08T00:00:00"/>
    <n v="1832.3"/>
    <n v="3195"/>
    <n v="860250"/>
    <m/>
    <n v="238781"/>
    <n v="205411355250"/>
    <n v="762905295"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07T00:00:00"/>
    <n v="1828.1"/>
    <n v="3232"/>
    <n v="868950"/>
    <m/>
    <n v="240563"/>
    <n v="209037218850"/>
    <n v="777499616"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06T00:00:00"/>
    <n v="1821"/>
    <n v="3180"/>
    <n v="875250"/>
    <m/>
    <n v="240063"/>
    <n v="210115140750"/>
    <n v="763400340"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05T00:00:00"/>
    <n v="1811.15"/>
    <n v="3287"/>
    <n v="880975"/>
    <m/>
    <n v="239501"/>
    <n v="210994393475"/>
    <n v="787239787"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02T00:00:00"/>
    <n v="1814.55"/>
    <n v="3225.5"/>
    <n v="761950"/>
    <m/>
    <m/>
    <m/>
    <m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01T00:00:00"/>
    <n v="1803.75"/>
    <n v="3195.5"/>
    <n v="767700"/>
    <m/>
    <n v="240888"/>
    <n v="184929717600"/>
    <n v="769757604"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899-12-31T00:00:00"/>
    <n v="1802"/>
    <n v="3111"/>
    <n v="768250"/>
    <m/>
    <n v="240325"/>
    <n v="184629681250"/>
    <n v="747651075"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899-12-30T00:00:00"/>
    <n v="1806.5"/>
    <n v="3065"/>
    <n v="775475"/>
    <m/>
    <n v="242557"/>
    <n v="188096889575"/>
    <n v="743437205"/>
    <m/>
    <m/>
    <n v="2982.836887809965"/>
    <n v="2540.5249916908342"/>
    <x v="0"/>
    <x v="1"/>
    <n v="3431.8786076959254"/>
    <n v="2922.9802698672111"/>
    <m/>
    <x v="1"/>
  </r>
  <r>
    <x v="2"/>
    <x v="4"/>
    <x v="1"/>
    <x v="5"/>
    <d v="1900-01-29T00:00:00"/>
    <n v="1790.6"/>
    <n v="3028"/>
    <n v="782225"/>
    <n v="27950"/>
    <n v="243730"/>
    <n v="190651699250"/>
    <n v="738014440"/>
    <n v="21863188750"/>
    <n v="84632600"/>
    <n v="2982.836887809965"/>
    <n v="2540.5249916908342"/>
    <x v="0"/>
    <x v="1"/>
    <n v="3431.8786076959254"/>
    <n v="2922.9802698672111"/>
    <m/>
    <x v="1"/>
  </r>
  <r>
    <x v="2"/>
    <x v="4"/>
    <x v="1"/>
    <x v="5"/>
    <d v="1900-01-26T00:00:00"/>
    <n v="1790.2"/>
    <n v="3049"/>
    <n v="788425"/>
    <n v="28050"/>
    <m/>
    <m/>
    <m/>
    <n v="22115321250"/>
    <n v="85524450"/>
    <n v="2982.836887809965"/>
    <n v="2540.5249916908342"/>
    <x v="0"/>
    <x v="1"/>
    <n v="3431.8786076959254"/>
    <n v="2922.9802698672111"/>
    <m/>
    <x v="1"/>
  </r>
  <r>
    <x v="2"/>
    <x v="4"/>
    <x v="1"/>
    <x v="5"/>
    <d v="1900-01-25T00:00:00"/>
    <n v="1815.5"/>
    <m/>
    <m/>
    <n v="28050"/>
    <n v="245580"/>
    <m/>
    <m/>
    <m/>
    <m/>
    <n v="2982.836887809965"/>
    <n v="2540.5249916908342"/>
    <x v="0"/>
    <x v="1"/>
    <n v="3431.8786076959254"/>
    <n v="2922.9802698672111"/>
    <m/>
    <x v="1"/>
  </r>
  <r>
    <x v="2"/>
    <x v="4"/>
    <x v="1"/>
    <x v="5"/>
    <d v="1900-01-24T00:00:00"/>
    <n v="1845.2"/>
    <n v="3052"/>
    <n v="799475"/>
    <n v="28050"/>
    <n v="246670"/>
    <n v="197206498250"/>
    <n v="752836840"/>
    <n v="22425273750"/>
    <n v="85608600"/>
    <n v="2982.836887809965"/>
    <n v="2540.5249916908342"/>
    <x v="0"/>
    <x v="1"/>
    <n v="3431.8786076959254"/>
    <n v="2922.9802698672111"/>
    <m/>
    <x v="1"/>
  </r>
  <r>
    <x v="2"/>
    <x v="4"/>
    <x v="1"/>
    <x v="5"/>
    <d v="1900-01-23T00:00:00"/>
    <n v="1835.65"/>
    <n v="3085.5"/>
    <n v="811050"/>
    <n v="28100"/>
    <n v="246468"/>
    <n v="199897871400"/>
    <n v="760477014"/>
    <n v="22790505000"/>
    <n v="86702550"/>
    <n v="2982.836887809965"/>
    <n v="2540.5249916908342"/>
    <x v="0"/>
    <x v="1"/>
    <n v="3431.8786076959254"/>
    <n v="2922.9802698672111"/>
    <m/>
    <x v="1"/>
  </r>
  <r>
    <x v="2"/>
    <x v="4"/>
    <x v="1"/>
    <x v="5"/>
    <d v="1900-01-22T00:00:00"/>
    <n v="1838.25"/>
    <n v="3096"/>
    <n v="823525"/>
    <n v="28170"/>
    <n v="245375"/>
    <n v="202072446875"/>
    <n v="759681000"/>
    <n v="23198699250"/>
    <n v="87214320"/>
    <n v="2982.836887809965"/>
    <n v="2540.5249916908342"/>
    <x v="0"/>
    <x v="1"/>
    <n v="3431.8786076959254"/>
    <n v="2922.9802698672111"/>
    <m/>
    <x v="1"/>
  </r>
  <r>
    <x v="2"/>
    <x v="5"/>
    <x v="1"/>
    <x v="5"/>
    <d v="1900-01-19T00:00:00"/>
    <n v="1834.25"/>
    <n v="3080"/>
    <n v="835000"/>
    <n v="27950"/>
    <m/>
    <m/>
    <m/>
    <n v="23338250000"/>
    <n v="8608600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18T00:00:00"/>
    <n v="1836.7"/>
    <n v="3061"/>
    <n v="845625"/>
    <n v="27950"/>
    <n v="247737"/>
    <n v="209492600625"/>
    <n v="758322957"/>
    <n v="23635218750"/>
    <n v="8555495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17T00:00:00"/>
    <n v="1817.5"/>
    <n v="3031"/>
    <n v="859800"/>
    <n v="27820"/>
    <n v="247932"/>
    <n v="213171933600"/>
    <n v="751481892"/>
    <n v="23919636000"/>
    <n v="8432242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16T00:00:00"/>
    <n v="1810.8"/>
    <n v="3061"/>
    <n v="865950"/>
    <n v="27780"/>
    <n v="247094"/>
    <n v="213971049300"/>
    <n v="756354734"/>
    <n v="24056091000"/>
    <n v="8503458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15T00:00:00"/>
    <n v="1820.05"/>
    <n v="3082"/>
    <n v="873650"/>
    <n v="27570"/>
    <n v="246861"/>
    <n v="215670112650"/>
    <n v="760825602"/>
    <n v="24086530500"/>
    <n v="8497074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12T00:00:00"/>
    <n v="1822.25"/>
    <n v="3027"/>
    <n v="878750"/>
    <n v="28150"/>
    <m/>
    <m/>
    <m/>
    <n v="24736812500"/>
    <n v="8521005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11T00:00:00"/>
    <n v="1822.4"/>
    <n v="3006"/>
    <n v="884125"/>
    <n v="28150"/>
    <n v="247157"/>
    <n v="218517682625"/>
    <n v="742953942"/>
    <n v="24888118750"/>
    <n v="8461890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09T00:00:00"/>
    <n v="1805.2"/>
    <n v="2980"/>
    <n v="891550"/>
    <n v="28200"/>
    <n v="249894"/>
    <n v="222792995700"/>
    <n v="744684120"/>
    <n v="25141710000"/>
    <n v="8403600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08T00:00:00"/>
    <n v="1800.55"/>
    <n v="2970"/>
    <n v="895000"/>
    <n v="28050"/>
    <n v="248715"/>
    <n v="222599925000"/>
    <n v="738683550"/>
    <n v="25104750000"/>
    <n v="8330850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05T00:00:00"/>
    <n v="1792.2"/>
    <n v="3014"/>
    <n v="898525"/>
    <n v="28800"/>
    <m/>
    <m/>
    <m/>
    <n v="25877520000"/>
    <n v="8680320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04T00:00:00"/>
    <n v="1804.95"/>
    <n v="2962"/>
    <n v="902850"/>
    <n v="28800"/>
    <n v="250466"/>
    <n v="226133228100"/>
    <n v="741880292"/>
    <n v="26002080000"/>
    <n v="8530560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03T00:00:00"/>
    <n v="1818.5"/>
    <n v="2934.5"/>
    <n v="911500"/>
    <n v="28800"/>
    <n v="250466"/>
    <n v="228299759000"/>
    <n v="734992477"/>
    <n v="26251200000"/>
    <n v="8451360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02T00:00:00"/>
    <n v="1809.05"/>
    <n v="2932"/>
    <n v="916875"/>
    <n v="29130"/>
    <n v="249855"/>
    <n v="229085803125"/>
    <n v="732574860"/>
    <n v="26708568750"/>
    <n v="85409160"/>
    <n v="2746.4856565611417"/>
    <n v="2326.8261867939077"/>
    <x v="7"/>
    <x v="2"/>
    <n v="3206.8061633294437"/>
    <n v="2716.8103132021365"/>
    <n v="3748.3055657235077"/>
    <x v="2"/>
  </r>
  <r>
    <x v="2"/>
    <x v="5"/>
    <x v="2"/>
    <x v="6"/>
    <d v="1900-01-29T00:00:00"/>
    <n v="1820.1"/>
    <n v="0"/>
    <n v="0"/>
    <n v="29970"/>
    <m/>
    <m/>
    <m/>
    <m/>
    <m/>
    <n v="2746.4856565611417"/>
    <n v="2326.8261867939077"/>
    <x v="7"/>
    <x v="2"/>
    <n v="3206.8061633294437"/>
    <n v="2716.8103132021365"/>
    <n v="3748.3055657235077"/>
    <x v="2"/>
  </r>
  <r>
    <x v="2"/>
    <x v="5"/>
    <x v="2"/>
    <x v="6"/>
    <d v="1900-01-28T00:00:00"/>
    <n v="1799.25"/>
    <n v="0"/>
    <n v="0"/>
    <n v="29970"/>
    <n v="248070"/>
    <m/>
    <m/>
    <m/>
    <m/>
    <n v="2746.4856565611417"/>
    <n v="2326.8261867939077"/>
    <x v="7"/>
    <x v="2"/>
    <n v="3206.8061633294437"/>
    <n v="2716.8103132021365"/>
    <n v="3748.3055657235077"/>
    <x v="2"/>
  </r>
  <r>
    <x v="2"/>
    <x v="5"/>
    <x v="2"/>
    <x v="6"/>
    <d v="1900-01-27T00:00:00"/>
    <n v="1796.35"/>
    <m/>
    <m/>
    <n v="29760"/>
    <n v="246228"/>
    <m/>
    <m/>
    <m/>
    <m/>
    <n v="2746.4856565611417"/>
    <n v="2326.8261867939077"/>
    <x v="7"/>
    <x v="2"/>
    <n v="3206.8061633294437"/>
    <n v="2716.8103132021365"/>
    <n v="3748.3055657235077"/>
    <x v="2"/>
  </r>
  <r>
    <x v="2"/>
    <x v="5"/>
    <x v="2"/>
    <x v="6"/>
    <d v="1900-01-22T00:00:00"/>
    <n v="1786.05"/>
    <n v="2810"/>
    <n v="939200"/>
    <n v="30150"/>
    <m/>
    <m/>
    <m/>
    <n v="28316880000"/>
    <n v="84721500"/>
    <n v="2746.4856565611417"/>
    <n v="2326.8261867939077"/>
    <x v="7"/>
    <x v="2"/>
    <n v="3206.8061633294437"/>
    <n v="2716.8103132021365"/>
    <n v="3748.3055657235077"/>
    <x v="2"/>
  </r>
  <r>
    <x v="2"/>
    <x v="5"/>
    <x v="2"/>
    <x v="6"/>
    <d v="1900-01-21T00:00:00"/>
    <n v="1805.55"/>
    <n v="2825.5"/>
    <n v="943500"/>
    <n v="30150"/>
    <n v="243798"/>
    <n v="230023413000"/>
    <n v="688851249"/>
    <n v="28446525000"/>
    <n v="85188825"/>
    <n v="2746.4856565611417"/>
    <n v="2326.8261867939077"/>
    <x v="7"/>
    <x v="2"/>
    <n v="3206.8061633294437"/>
    <n v="2716.8103132021365"/>
    <n v="3748.3055657235077"/>
    <x v="2"/>
  </r>
  <r>
    <x v="2"/>
    <x v="5"/>
    <x v="2"/>
    <x v="6"/>
    <d v="1900-01-20T00:00:00"/>
    <n v="1789.9"/>
    <n v="2818.5"/>
    <n v="959700"/>
    <n v="30200"/>
    <n v="244820"/>
    <n v="234953754000"/>
    <n v="690025170"/>
    <n v="28982940000"/>
    <n v="85118700"/>
    <n v="2746.4856565611417"/>
    <n v="2326.8261867939077"/>
    <x v="7"/>
    <x v="2"/>
    <n v="3206.8061633294437"/>
    <n v="2716.8103132021365"/>
    <n v="3748.3055657235077"/>
    <x v="2"/>
  </r>
  <r>
    <x v="2"/>
    <x v="6"/>
    <x v="2"/>
    <x v="6"/>
    <d v="1900-01-19T00:00:00"/>
    <n v="1795.85"/>
    <n v="2841.5"/>
    <n v="964175"/>
    <n v="30280"/>
    <n v="245346"/>
    <n v="236556479550"/>
    <n v="697150659"/>
    <n v="29195219000"/>
    <n v="86040620"/>
    <n v="2353.8644511895727"/>
    <n v="2130.1632906307191"/>
    <x v="0"/>
    <x v="3"/>
    <n v="2942.635416111666"/>
    <n v="2662.9799935774181"/>
    <m/>
    <x v="3"/>
  </r>
  <r>
    <x v="2"/>
    <x v="6"/>
    <x v="2"/>
    <x v="6"/>
    <d v="1900-01-18T00:00:00"/>
    <n v="1797.4"/>
    <n v="2830"/>
    <n v="968650"/>
    <n v="30200"/>
    <n v="244804"/>
    <n v="237129394600"/>
    <n v="692795320"/>
    <n v="29253230000"/>
    <n v="85466000"/>
    <n v="2353.8644511895727"/>
    <n v="2130.1632906307191"/>
    <x v="0"/>
    <x v="3"/>
    <n v="2942.635416111666"/>
    <n v="2662.9799935774181"/>
    <m/>
    <x v="3"/>
  </r>
  <r>
    <x v="2"/>
    <x v="6"/>
    <x v="2"/>
    <x v="6"/>
    <d v="1900-01-15T00:00:00"/>
    <n v="1807.5"/>
    <n v="2829"/>
    <n v="970425"/>
    <n v="30050"/>
    <m/>
    <m/>
    <m/>
    <n v="29161271250"/>
    <n v="85011450"/>
    <n v="2353.8644511895727"/>
    <n v="2130.1632906307191"/>
    <x v="0"/>
    <x v="3"/>
    <n v="2942.635416111666"/>
    <n v="2662.9799935774181"/>
    <m/>
    <x v="3"/>
  </r>
  <r>
    <x v="2"/>
    <x v="6"/>
    <x v="2"/>
    <x v="6"/>
    <d v="1900-01-13T00:00:00"/>
    <n v="1769.4"/>
    <n v="2675"/>
    <n v="975825"/>
    <n v="30180"/>
    <n v="243265"/>
    <n v="237384068625"/>
    <n v="650733875"/>
    <n v="29450398500"/>
    <n v="80731500"/>
    <n v="2353.8644511895727"/>
    <n v="2130.1632906307191"/>
    <x v="0"/>
    <x v="3"/>
    <n v="2942.635416111666"/>
    <n v="2662.9799935774181"/>
    <m/>
    <x v="3"/>
  </r>
  <r>
    <x v="2"/>
    <x v="6"/>
    <x v="2"/>
    <x v="6"/>
    <d v="1900-01-12T00:00:00"/>
    <n v="1782.35"/>
    <n v="2711"/>
    <n v="979600"/>
    <n v="30250"/>
    <n v="242200"/>
    <n v="237259120000"/>
    <n v="656604200"/>
    <n v="29632900000"/>
    <n v="82007750"/>
    <n v="2353.8644511895727"/>
    <n v="2130.1632906307191"/>
    <x v="0"/>
    <x v="3"/>
    <n v="2942.635416111666"/>
    <n v="2662.9799935774181"/>
    <m/>
    <x v="3"/>
  </r>
  <r>
    <x v="2"/>
    <x v="6"/>
    <x v="2"/>
    <x v="6"/>
    <d v="1900-01-11T00:00:00"/>
    <n v="1784.45"/>
    <n v="2645"/>
    <n v="984650"/>
    <n v="29850"/>
    <n v="241230"/>
    <n v="237527119500"/>
    <n v="638053350"/>
    <n v="29391802500"/>
    <n v="78953250"/>
    <n v="2353.8644511895727"/>
    <n v="2130.1632906307191"/>
    <x v="0"/>
    <x v="3"/>
    <n v="2942.635416111666"/>
    <n v="2662.9799935774181"/>
    <m/>
    <x v="3"/>
  </r>
  <r>
    <x v="2"/>
    <x v="6"/>
    <x v="2"/>
    <x v="6"/>
    <d v="1900-01-08T00:00:00"/>
    <n v="1771.9"/>
    <n v="2590"/>
    <n v="990550"/>
    <n v="30750"/>
    <m/>
    <m/>
    <m/>
    <n v="30459412500"/>
    <n v="79642500"/>
    <n v="2353.8644511895727"/>
    <n v="2130.1632906307191"/>
    <x v="0"/>
    <x v="3"/>
    <n v="2942.635416111666"/>
    <n v="2662.9799935774181"/>
    <m/>
    <x v="3"/>
  </r>
  <r>
    <x v="2"/>
    <x v="6"/>
    <x v="2"/>
    <x v="6"/>
    <d v="1900-01-07T00:00:00"/>
    <n v="1783.4"/>
    <n v="2631"/>
    <n v="977400"/>
    <n v="30750"/>
    <n v="239218"/>
    <n v="233811673200"/>
    <n v="629382558"/>
    <n v="30055050000"/>
    <n v="80903250"/>
    <n v="2353.8644511895727"/>
    <n v="2130.1632906307191"/>
    <x v="0"/>
    <x v="3"/>
    <n v="2942.635416111666"/>
    <n v="2662.9799935774181"/>
    <m/>
    <x v="3"/>
  </r>
  <r>
    <x v="2"/>
    <x v="6"/>
    <x v="2"/>
    <x v="6"/>
    <d v="1900-01-06T00:00:00"/>
    <n v="1789.8"/>
    <n v="2651"/>
    <n v="909650"/>
    <n v="30800"/>
    <n v="239155"/>
    <n v="217547345750"/>
    <n v="633999905"/>
    <n v="28017220000"/>
    <n v="81650800"/>
    <n v="2353.8644511895727"/>
    <n v="2130.1632906307191"/>
    <x v="0"/>
    <x v="3"/>
    <n v="2942.635416111666"/>
    <n v="2662.9799935774181"/>
    <m/>
    <x v="3"/>
  </r>
  <r>
    <x v="2"/>
    <x v="6"/>
    <x v="2"/>
    <x v="6"/>
    <d v="1900-01-05T00:00:00"/>
    <n v="1779.65"/>
    <n v="2619"/>
    <n v="913200"/>
    <n v="30800"/>
    <n v="239366"/>
    <n v="218589031200"/>
    <n v="626899554"/>
    <n v="28126560000"/>
    <n v="80665200"/>
    <n v="2353.8644511895727"/>
    <n v="2130.1632906307191"/>
    <x v="0"/>
    <x v="3"/>
    <n v="2942.635416111666"/>
    <n v="2662.9799935774181"/>
    <m/>
    <x v="3"/>
  </r>
  <r>
    <x v="2"/>
    <x v="6"/>
    <x v="2"/>
    <x v="6"/>
    <d v="1900-01-04T00:00:00"/>
    <n v="1781.25"/>
    <n v="2634"/>
    <n v="890650"/>
    <n v="31100"/>
    <n v="236721"/>
    <n v="210835558650"/>
    <n v="623523114"/>
    <n v="27699215000"/>
    <n v="81917400"/>
    <n v="2353.8644511895727"/>
    <n v="2130.1632906307191"/>
    <x v="0"/>
    <x v="3"/>
    <n v="2942.635416111666"/>
    <n v="2662.9799935774181"/>
    <m/>
    <x v="3"/>
  </r>
  <r>
    <x v="2"/>
    <x v="6"/>
    <x v="2"/>
    <x v="6"/>
    <d v="1900-01-01T00:00:00"/>
    <n v="1773.5"/>
    <n v="2627"/>
    <n v="894350"/>
    <n v="29400"/>
    <m/>
    <m/>
    <m/>
    <n v="26293890000"/>
    <n v="77233800"/>
    <n v="2353.8644511895727"/>
    <n v="2130.1632906307191"/>
    <x v="0"/>
    <x v="3"/>
    <n v="2942.635416111666"/>
    <n v="2662.9799935774181"/>
    <m/>
    <x v="3"/>
  </r>
  <r>
    <x v="2"/>
    <x v="6"/>
    <x v="2"/>
    <x v="6"/>
    <d v="1899-12-31T00:00:00"/>
    <n v="1775.7"/>
    <n v="2620"/>
    <n v="893650"/>
    <n v="29400"/>
    <n v="234894"/>
    <n v="209913023100"/>
    <n v="615422280"/>
    <n v="26273310000"/>
    <n v="77028000"/>
    <n v="2353.8644511895727"/>
    <n v="2130.1632906307191"/>
    <x v="0"/>
    <x v="3"/>
    <n v="2942.635416111666"/>
    <n v="2662.9799935774181"/>
    <m/>
    <x v="3"/>
  </r>
  <r>
    <x v="2"/>
    <x v="6"/>
    <x v="2"/>
    <x v="6"/>
    <d v="1899-12-30T00:00:00"/>
    <n v="1786.8"/>
    <n v="2586"/>
    <n v="898450"/>
    <n v="29220"/>
    <n v="235399"/>
    <n v="211494231550"/>
    <n v="608741814"/>
    <n v="26252709000"/>
    <n v="75562920"/>
    <n v="2353.8644511895727"/>
    <n v="2130.1632906307191"/>
    <x v="0"/>
    <x v="3"/>
    <n v="2942.635416111666"/>
    <n v="2662.9799935774181"/>
    <m/>
    <x v="3"/>
  </r>
  <r>
    <x v="2"/>
    <x v="6"/>
    <x v="2"/>
    <x v="7"/>
    <d v="1900-01-28T00:00:00"/>
    <n v="1797.6"/>
    <n v="2640"/>
    <n v="889575"/>
    <n v="29170"/>
    <n v="236141"/>
    <n v="210065130075"/>
    <n v="623412240"/>
    <n v="25948902750"/>
    <n v="77008800"/>
    <n v="2353.8644511895727"/>
    <n v="2130.1632906307191"/>
    <x v="0"/>
    <x v="3"/>
    <n v="2942.635416111666"/>
    <n v="2662.9799935774181"/>
    <m/>
    <x v="3"/>
  </r>
  <r>
    <x v="2"/>
    <x v="6"/>
    <x v="2"/>
    <x v="7"/>
    <d v="1900-01-27T00:00:00"/>
    <n v="1795"/>
    <n v="2646.5"/>
    <n v="893775"/>
    <n v="29400"/>
    <n v="235176"/>
    <n v="210194429400"/>
    <n v="622393284"/>
    <n v="26276985000"/>
    <n v="77807100"/>
    <n v="2353.8644511895727"/>
    <n v="2130.1632906307191"/>
    <x v="0"/>
    <x v="3"/>
    <n v="2942.635416111666"/>
    <n v="2662.9799935774181"/>
    <m/>
    <x v="3"/>
  </r>
  <r>
    <x v="2"/>
    <x v="6"/>
    <x v="2"/>
    <x v="7"/>
    <d v="1900-01-24T00:00:00"/>
    <n v="1809.8"/>
    <m/>
    <m/>
    <n v="29080"/>
    <m/>
    <m/>
    <m/>
    <m/>
    <m/>
    <n v="2353.8644511895727"/>
    <n v="2130.1632906307191"/>
    <x v="0"/>
    <x v="3"/>
    <n v="2942.635416111666"/>
    <n v="2662.9799935774181"/>
    <m/>
    <x v="3"/>
  </r>
  <r>
    <x v="2"/>
    <x v="6"/>
    <x v="2"/>
    <x v="7"/>
    <d v="1900-01-23T00:00:00"/>
    <n v="1790.65"/>
    <n v="2626"/>
    <n v="900975"/>
    <n v="29080"/>
    <n v="238013"/>
    <n v="214443762675"/>
    <n v="625022138"/>
    <n v="26200353000"/>
    <n v="76364080"/>
    <n v="2353.8644511895727"/>
    <n v="2130.1632906307191"/>
    <x v="0"/>
    <x v="3"/>
    <n v="2942.635416111666"/>
    <n v="2662.9799935774181"/>
    <m/>
    <x v="3"/>
  </r>
  <r>
    <x v="2"/>
    <x v="6"/>
    <x v="2"/>
    <x v="7"/>
    <d v="1900-01-22T00:00:00"/>
    <n v="1790.8"/>
    <n v="2642.5"/>
    <n v="909225"/>
    <n v="29300"/>
    <n v="236356"/>
    <n v="214900784100"/>
    <n v="624570730"/>
    <n v="26640292500"/>
    <n v="77425250"/>
    <n v="2353.8644511895727"/>
    <n v="2130.1632906307191"/>
    <x v="0"/>
    <x v="3"/>
    <n v="2942.635416111666"/>
    <n v="2662.9799935774181"/>
    <m/>
    <x v="3"/>
  </r>
  <r>
    <x v="2"/>
    <x v="6"/>
    <x v="2"/>
    <x v="7"/>
    <d v="1900-01-21T00:00:00"/>
    <n v="1797.3"/>
    <n v="2619"/>
    <n v="915850"/>
    <n v="28630"/>
    <n v="237128"/>
    <n v="217173678800"/>
    <n v="621038232"/>
    <n v="26220785500"/>
    <n v="74981970"/>
    <n v="2353.8644511895727"/>
    <n v="2130.1632906307191"/>
    <x v="0"/>
    <x v="3"/>
    <n v="2942.635416111666"/>
    <n v="2662.9799935774181"/>
    <m/>
    <x v="3"/>
  </r>
  <r>
    <x v="2"/>
    <x v="7"/>
    <x v="2"/>
    <x v="7"/>
    <d v="1900-01-17T00:00:00"/>
    <n v="1861.4"/>
    <n v="2691"/>
    <n v="923700"/>
    <n v="28230"/>
    <m/>
    <m/>
    <m/>
    <n v="26076051000"/>
    <n v="75966930"/>
    <n v="2645.8684487396158"/>
    <n v="2451.9069517507323"/>
    <x v="0"/>
    <x v="0"/>
    <n v="3169.5161910093252"/>
    <n v="2937.1674869641479"/>
    <m/>
    <x v="0"/>
  </r>
  <r>
    <x v="2"/>
    <x v="7"/>
    <x v="2"/>
    <x v="7"/>
    <d v="1900-01-16T00:00:00"/>
    <n v="1860.5"/>
    <n v="2685"/>
    <n v="935750"/>
    <n v="28230"/>
    <n v="236659"/>
    <n v="221453659250"/>
    <n v="635429415"/>
    <n v="26416222500"/>
    <n v="75797550"/>
    <n v="2645.8684487396158"/>
    <n v="2451.9069517507323"/>
    <x v="0"/>
    <x v="0"/>
    <n v="3169.5161910093252"/>
    <n v="2937.1674869641479"/>
    <m/>
    <x v="0"/>
  </r>
  <r>
    <x v="2"/>
    <x v="7"/>
    <x v="2"/>
    <x v="7"/>
    <d v="1900-01-15T00:00:00"/>
    <n v="1858.45"/>
    <n v="2655"/>
    <n v="943125"/>
    <n v="28380"/>
    <n v="235818"/>
    <n v="222405851250"/>
    <n v="626096790"/>
    <n v="26765887500"/>
    <n v="75348900"/>
    <n v="2645.8684487396158"/>
    <n v="2451.9069517507323"/>
    <x v="0"/>
    <x v="0"/>
    <n v="3169.5161910093252"/>
    <n v="2937.1674869641479"/>
    <m/>
    <x v="0"/>
  </r>
  <r>
    <x v="2"/>
    <x v="7"/>
    <x v="2"/>
    <x v="7"/>
    <d v="1900-01-14T00:00:00"/>
    <n v="1872.25"/>
    <n v="2644"/>
    <n v="948650"/>
    <n v="28300"/>
    <n v="234494"/>
    <n v="222452733100"/>
    <n v="620002136"/>
    <n v="26846795000"/>
    <n v="74825200"/>
    <n v="2645.8684487396158"/>
    <n v="2451.9069517507323"/>
    <x v="0"/>
    <x v="0"/>
    <n v="3169.5161910093252"/>
    <n v="2937.1674869641479"/>
    <m/>
    <x v="0"/>
  </r>
  <r>
    <x v="2"/>
    <x v="7"/>
    <x v="2"/>
    <x v="7"/>
    <d v="1900-01-13T00:00:00"/>
    <n v="1863.8"/>
    <n v="2596"/>
    <n v="952850"/>
    <n v="28150"/>
    <n v="234400"/>
    <n v="223348040000"/>
    <n v="608502400"/>
    <n v="26822727500"/>
    <n v="73077400"/>
    <n v="2645.8684487396158"/>
    <n v="2451.9069517507323"/>
    <x v="0"/>
    <x v="0"/>
    <n v="3169.5161910093252"/>
    <n v="2937.1674869641479"/>
    <m/>
    <x v="0"/>
  </r>
  <r>
    <x v="2"/>
    <x v="7"/>
    <x v="2"/>
    <x v="7"/>
    <d v="1900-01-10T00:00:00"/>
    <n v="1850"/>
    <n v="2622.5"/>
    <n v="956750"/>
    <n v="28500"/>
    <m/>
    <m/>
    <m/>
    <n v="27267375000"/>
    <n v="74741250"/>
    <n v="2645.8684487396158"/>
    <n v="2451.9069517507323"/>
    <x v="0"/>
    <x v="0"/>
    <n v="3169.5161910093252"/>
    <n v="2937.1674869641479"/>
    <m/>
    <x v="0"/>
  </r>
  <r>
    <x v="2"/>
    <x v="7"/>
    <x v="2"/>
    <x v="7"/>
    <d v="1900-01-09T00:00:00"/>
    <n v="1859.25"/>
    <n v="2628"/>
    <n v="959975"/>
    <n v="28500"/>
    <n v="233614"/>
    <n v="224263599650"/>
    <n v="613937592"/>
    <n v="27359287500"/>
    <n v="74898000"/>
    <n v="2645.8684487396158"/>
    <n v="2451.9069517507323"/>
    <x v="0"/>
    <x v="0"/>
    <n v="3169.5161910093252"/>
    <n v="2937.1674869641479"/>
    <m/>
    <x v="0"/>
  </r>
  <r>
    <x v="2"/>
    <x v="7"/>
    <x v="2"/>
    <x v="7"/>
    <d v="1900-01-08T00:00:00"/>
    <n v="1824.95"/>
    <n v="2678"/>
    <n v="968450"/>
    <n v="28420"/>
    <n v="231847"/>
    <n v="224532227150"/>
    <n v="620886266"/>
    <n v="27523349000"/>
    <n v="76108760"/>
    <n v="2645.8684487396158"/>
    <n v="2451.9069517507323"/>
    <x v="0"/>
    <x v="0"/>
    <n v="3169.5161910093252"/>
    <n v="2937.1674869641479"/>
    <m/>
    <x v="0"/>
  </r>
  <r>
    <x v="2"/>
    <x v="7"/>
    <x v="2"/>
    <x v="7"/>
    <d v="1900-01-07T00:00:00"/>
    <n v="1824.4"/>
    <n v="2679"/>
    <n v="974700"/>
    <n v="28150"/>
    <n v="231906"/>
    <n v="226038778200"/>
    <n v="621276174"/>
    <n v="27437805000"/>
    <n v="75413850"/>
    <n v="2645.8684487396158"/>
    <n v="2451.9069517507323"/>
    <x v="0"/>
    <x v="0"/>
    <n v="3169.5161910093252"/>
    <n v="2937.1674869641479"/>
    <m/>
    <x v="0"/>
  </r>
  <r>
    <x v="2"/>
    <x v="7"/>
    <x v="2"/>
    <x v="7"/>
    <d v="1900-01-06T00:00:00"/>
    <n v="1818"/>
    <n v="2655.5"/>
    <n v="982025"/>
    <n v="28100"/>
    <n v="232574"/>
    <n v="228393482350"/>
    <n v="617600257"/>
    <n v="27594902500"/>
    <n v="74619550"/>
    <n v="2645.8684487396158"/>
    <n v="2451.9069517507323"/>
    <x v="0"/>
    <x v="0"/>
    <n v="3169.5161910093252"/>
    <n v="2937.1674869641479"/>
    <m/>
    <x v="0"/>
  </r>
  <r>
    <x v="2"/>
    <x v="7"/>
    <x v="2"/>
    <x v="7"/>
    <d v="1900-01-03T00:00:00"/>
    <n v="1793.2"/>
    <n v="2575"/>
    <n v="985275"/>
    <n v="27730"/>
    <m/>
    <m/>
    <m/>
    <n v="27321675750"/>
    <n v="71404750"/>
    <n v="2645.8684487396158"/>
    <n v="2451.9069517507323"/>
    <x v="0"/>
    <x v="0"/>
    <n v="3169.5161910093252"/>
    <n v="2937.1674869641479"/>
    <m/>
    <x v="0"/>
  </r>
  <r>
    <x v="2"/>
    <x v="7"/>
    <x v="2"/>
    <x v="7"/>
    <d v="1900-01-02T00:00:00"/>
    <n v="1778.1"/>
    <n v="2601"/>
    <n v="991375"/>
    <n v="27730"/>
    <n v="232526"/>
    <n v="230520463250"/>
    <n v="604800126"/>
    <n v="27490828750"/>
    <n v="72125730"/>
    <n v="2645.8684487396158"/>
    <n v="2451.9069517507323"/>
    <x v="0"/>
    <x v="0"/>
    <n v="3169.5161910093252"/>
    <n v="2937.1674869641479"/>
    <m/>
    <x v="0"/>
  </r>
  <r>
    <x v="2"/>
    <x v="7"/>
    <x v="2"/>
    <x v="7"/>
    <d v="1900-01-01T00:00:00"/>
    <n v="1781.85"/>
    <n v="2558"/>
    <n v="1000375"/>
    <n v="27970"/>
    <n v="232511"/>
    <n v="232598191625"/>
    <n v="594763138"/>
    <n v="27980488750"/>
    <n v="71547260"/>
    <n v="2645.8684487396158"/>
    <n v="2451.9069517507323"/>
    <x v="0"/>
    <x v="0"/>
    <n v="3169.5161910093252"/>
    <n v="2937.1674869641479"/>
    <m/>
    <x v="0"/>
  </r>
  <r>
    <x v="2"/>
    <x v="7"/>
    <x v="2"/>
    <x v="7"/>
    <d v="1899-12-31T00:00:00"/>
    <n v="1791.5"/>
    <n v="2522"/>
    <n v="1004050"/>
    <n v="27650"/>
    <n v="232427"/>
    <n v="233368329350"/>
    <n v="586180894"/>
    <n v="27761982500"/>
    <n v="69733300"/>
    <n v="2645.8684487396158"/>
    <n v="2451.9069517507323"/>
    <x v="0"/>
    <x v="0"/>
    <n v="3169.5161910093252"/>
    <n v="2937.1674869641479"/>
    <m/>
    <x v="0"/>
  </r>
  <r>
    <x v="2"/>
    <x v="7"/>
    <x v="2"/>
    <x v="8"/>
    <d v="1900-01-27T00:00:00"/>
    <n v="1796.3"/>
    <n v="2724"/>
    <n v="1019825"/>
    <n v="27630"/>
    <m/>
    <m/>
    <m/>
    <n v="28177764750"/>
    <n v="75264120"/>
    <n v="2645.8684487396158"/>
    <n v="2451.9069517507323"/>
    <x v="0"/>
    <x v="0"/>
    <n v="3169.5161910093252"/>
    <n v="2937.1674869641479"/>
    <m/>
    <x v="0"/>
  </r>
  <r>
    <x v="2"/>
    <x v="7"/>
    <x v="2"/>
    <x v="8"/>
    <d v="1900-01-26T00:00:00"/>
    <n v="1798.2"/>
    <n v="2698"/>
    <n v="1028325"/>
    <n v="27630"/>
    <n v="233199"/>
    <n v="239804361675"/>
    <n v="629170902"/>
    <n v="28412619750"/>
    <n v="74545740"/>
    <n v="2645.8684487396158"/>
    <n v="2451.9069517507323"/>
    <x v="0"/>
    <x v="0"/>
    <n v="3169.5161910093252"/>
    <n v="2937.1674869641479"/>
    <m/>
    <x v="0"/>
  </r>
  <r>
    <x v="2"/>
    <x v="7"/>
    <x v="2"/>
    <x v="8"/>
    <d v="1900-01-25T00:00:00"/>
    <n v="1783.85"/>
    <n v="2730"/>
    <n v="1035525"/>
    <n v="27750"/>
    <n v="233440"/>
    <n v="241732956000"/>
    <n v="637291200"/>
    <n v="28735818750"/>
    <n v="75757500"/>
    <n v="2645.8684487396158"/>
    <n v="2451.9069517507323"/>
    <x v="0"/>
    <x v="0"/>
    <n v="3169.5161910093252"/>
    <n v="2937.1674869641479"/>
    <m/>
    <x v="0"/>
  </r>
  <r>
    <x v="2"/>
    <x v="7"/>
    <x v="2"/>
    <x v="8"/>
    <d v="1900-01-24T00:00:00"/>
    <n v="1801.9"/>
    <m/>
    <m/>
    <n v="27580"/>
    <n v="233257"/>
    <m/>
    <m/>
    <m/>
    <m/>
    <n v="2645.8684487396158"/>
    <n v="2451.9069517507323"/>
    <x v="0"/>
    <x v="0"/>
    <n v="3169.5161910093252"/>
    <n v="2937.1674869641479"/>
    <m/>
    <x v="0"/>
  </r>
  <r>
    <x v="2"/>
    <x v="7"/>
    <x v="2"/>
    <x v="8"/>
    <d v="1900-01-23T00:00:00"/>
    <n v="1799.2"/>
    <n v="2695"/>
    <n v="1042800"/>
    <n v="27630"/>
    <n v="232866"/>
    <n v="242832664800"/>
    <n v="627573870"/>
    <n v="28812564000"/>
    <n v="74462850"/>
    <n v="2645.8684487396158"/>
    <n v="2451.9069517507323"/>
    <x v="0"/>
    <x v="0"/>
    <n v="3169.5161910093252"/>
    <n v="2937.1674869641479"/>
    <m/>
    <x v="0"/>
  </r>
  <r>
    <x v="2"/>
    <x v="8"/>
    <x v="2"/>
    <x v="8"/>
    <d v="1900-01-19T00:00:00"/>
    <n v="1785.3"/>
    <n v="2725"/>
    <n v="1055300"/>
    <n v="27450"/>
    <n v="234115"/>
    <n v="247061559500"/>
    <n v="637963375"/>
    <n v="28967985000"/>
    <n v="7480125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18T00:00:00"/>
    <n v="1778.15"/>
    <n v="2844.5"/>
    <n v="1064425"/>
    <n v="27330"/>
    <n v="234094"/>
    <n v="249175505950"/>
    <n v="665880383"/>
    <n v="29090735250"/>
    <n v="77740185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17T00:00:00"/>
    <n v="1779.4"/>
    <n v="2925"/>
    <n v="1078525"/>
    <n v="27530"/>
    <n v="234065"/>
    <n v="252444954125"/>
    <n v="684640125"/>
    <n v="29691793250"/>
    <n v="8052525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16T00:00:00"/>
    <n v="1762.45"/>
    <n v="2957"/>
    <n v="1086625"/>
    <n v="27320"/>
    <n v="234234"/>
    <n v="254524520250"/>
    <n v="692629938"/>
    <n v="29686595000"/>
    <n v="8078524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13T00:00:00"/>
    <n v="1781.45"/>
    <n v="3023.5"/>
    <n v="1092600"/>
    <n v="27130"/>
    <m/>
    <m/>
    <m/>
    <n v="29642238000"/>
    <n v="82027555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12T00:00:00"/>
    <n v="1797.15"/>
    <n v="3076"/>
    <n v="1098300"/>
    <n v="27130"/>
    <n v="234501"/>
    <n v="257552448300"/>
    <n v="721325076"/>
    <n v="29796879000"/>
    <n v="8345188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11T00:00:00"/>
    <n v="1767.45"/>
    <n v="3195"/>
    <n v="1103275"/>
    <n v="27200"/>
    <n v="236435"/>
    <n v="260852824625"/>
    <n v="755409825"/>
    <n v="30009080000"/>
    <n v="8690400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10T00:00:00"/>
    <n v="1759.1"/>
    <n v="3200"/>
    <n v="1111525"/>
    <n v="27130"/>
    <n v="235580"/>
    <n v="261853059500"/>
    <n v="753856000"/>
    <n v="30155673250"/>
    <n v="8681600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09T00:00:00"/>
    <n v="1752.55"/>
    <n v="3185.5"/>
    <n v="1118325"/>
    <n v="27360"/>
    <n v="235037"/>
    <n v="262847753025"/>
    <n v="748710363.5"/>
    <n v="30597372000"/>
    <n v="8715528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06T00:00:00"/>
    <n v="1757.5"/>
    <n v="3172"/>
    <n v="1126550"/>
    <n v="27930"/>
    <m/>
    <m/>
    <m/>
    <n v="31464541500"/>
    <n v="8859396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05T00:00:00"/>
    <n v="1758.55"/>
    <n v="3089"/>
    <n v="1128500"/>
    <n v="27930"/>
    <n v="234108"/>
    <n v="264190878000"/>
    <n v="723159612"/>
    <n v="31519005000"/>
    <n v="8627577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04T00:00:00"/>
    <n v="1748.25"/>
    <n v="3073"/>
    <n v="1137675"/>
    <n v="27930"/>
    <n v="234108"/>
    <n v="266338818900"/>
    <n v="719413884"/>
    <n v="31775262750"/>
    <n v="8582889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03T00:00:00"/>
    <n v="1758"/>
    <n v="3034"/>
    <n v="1150225"/>
    <n v="28170"/>
    <m/>
    <m/>
    <m/>
    <n v="32401838250"/>
    <n v="8546778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02T00:00:00"/>
    <n v="1751.85"/>
    <n v="2922.5"/>
    <n v="1170800"/>
    <n v="28170"/>
    <n v="234170"/>
    <n v="274166236000"/>
    <n v="684361825"/>
    <n v="32981436000"/>
    <n v="82326825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899-12-30T00:00:00"/>
    <n v="1755.6"/>
    <n v="2929"/>
    <n v="1188575"/>
    <n v="28450"/>
    <m/>
    <m/>
    <m/>
    <n v="33814958750"/>
    <n v="83330050"/>
    <n v="2872.3045008724957"/>
    <n v="2545.7730525302368"/>
    <x v="8"/>
    <x v="0"/>
    <n v="3400.4991053837166"/>
    <n v="3013.9210466750342"/>
    <n v="3622.2017224058077"/>
    <x v="0"/>
  </r>
  <r>
    <x v="2"/>
    <x v="8"/>
    <x v="2"/>
    <x v="9"/>
    <d v="1900-01-28T00:00:00"/>
    <n v="1730.95"/>
    <n v="2912"/>
    <n v="1211975"/>
    <n v="28450"/>
    <n v="233417"/>
    <n v="282895568575"/>
    <n v="679710304"/>
    <n v="34480688750"/>
    <n v="82846400"/>
    <n v="2872.3045008724957"/>
    <n v="2545.7730525302368"/>
    <x v="8"/>
    <x v="0"/>
    <n v="3400.4991053837166"/>
    <n v="3013.9210466750342"/>
    <n v="3622.2017224058077"/>
    <x v="0"/>
  </r>
  <r>
    <x v="2"/>
    <x v="8"/>
    <x v="2"/>
    <x v="9"/>
    <d v="1900-01-27T00:00:00"/>
    <n v="1741.65"/>
    <n v="2910"/>
    <n v="1218775"/>
    <n v="28300"/>
    <n v="232403"/>
    <n v="283246966325"/>
    <n v="676292730"/>
    <n v="34491332500"/>
    <n v="82353000"/>
    <n v="2872.3045008724957"/>
    <n v="2545.7730525302368"/>
    <x v="8"/>
    <x v="0"/>
    <n v="3400.4991053837166"/>
    <n v="3013.9210466750342"/>
    <n v="3622.2017224058077"/>
    <x v="0"/>
  </r>
  <r>
    <x v="2"/>
    <x v="8"/>
    <x v="2"/>
    <x v="9"/>
    <d v="1900-01-26T00:00:00"/>
    <n v="1739.65"/>
    <n v="2881"/>
    <n v="1229700"/>
    <n v="28100"/>
    <n v="232350"/>
    <n v="285720795000"/>
    <n v="669400350"/>
    <n v="34554570000"/>
    <n v="80956100"/>
    <n v="2872.3045008724957"/>
    <n v="2545.7730525302368"/>
    <x v="8"/>
    <x v="0"/>
    <n v="3400.4991053837166"/>
    <n v="3013.9210466750342"/>
    <n v="3622.2017224058077"/>
    <x v="0"/>
  </r>
  <r>
    <x v="2"/>
    <x v="8"/>
    <x v="2"/>
    <x v="9"/>
    <d v="1900-01-25T00:00:00"/>
    <n v="1749.15"/>
    <m/>
    <m/>
    <n v="27720"/>
    <m/>
    <m/>
    <m/>
    <m/>
    <m/>
    <n v="2872.3045008724957"/>
    <n v="2545.7730525302368"/>
    <x v="8"/>
    <x v="0"/>
    <n v="3400.4991053837166"/>
    <n v="3013.9210466750342"/>
    <n v="3622.2017224058077"/>
    <x v="0"/>
  </r>
  <r>
    <x v="2"/>
    <x v="8"/>
    <x v="2"/>
    <x v="9"/>
    <d v="1900-01-22T00:00:00"/>
    <n v="1755.15"/>
    <n v="2867"/>
    <n v="1238300"/>
    <n v="27680"/>
    <m/>
    <m/>
    <m/>
    <n v="34276144000"/>
    <n v="79358560"/>
    <n v="2872.3045008724957"/>
    <n v="2545.7730525302368"/>
    <x v="8"/>
    <x v="0"/>
    <n v="3400.4991053837166"/>
    <n v="3013.9210466750342"/>
    <n v="3622.2017224058077"/>
    <x v="0"/>
  </r>
  <r>
    <x v="2"/>
    <x v="8"/>
    <x v="2"/>
    <x v="9"/>
    <d v="1900-01-21T00:00:00"/>
    <n v="1771.05"/>
    <n v="2930"/>
    <n v="1248625"/>
    <n v="27680"/>
    <n v="231147"/>
    <n v="288615922875"/>
    <n v="677260710"/>
    <n v="34561940000"/>
    <n v="81102400"/>
    <n v="2872.3045008724957"/>
    <n v="2545.7730525302368"/>
    <x v="8"/>
    <x v="0"/>
    <n v="3400.4991053837166"/>
    <n v="3013.9210466750342"/>
    <n v="3622.2017224058077"/>
    <x v="0"/>
  </r>
  <r>
    <x v="2"/>
    <x v="9"/>
    <x v="2"/>
    <x v="9"/>
    <d v="1900-01-20T00:00:00"/>
    <n v="1775.35"/>
    <n v="2916"/>
    <n v="1256450"/>
    <n v="27530"/>
    <n v="231991"/>
    <n v="291485091950"/>
    <n v="676485756"/>
    <n v="34590068500"/>
    <n v="8027748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18T00:00:00"/>
    <n v="1757.15"/>
    <n v="2918"/>
    <n v="1281550"/>
    <n v="27430"/>
    <n v="231193"/>
    <n v="296285389150"/>
    <n v="674621174"/>
    <n v="35152916500"/>
    <n v="8004074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15T00:00:00"/>
    <n v="1766.1"/>
    <n v="2951"/>
    <n v="1289075"/>
    <n v="27500"/>
    <m/>
    <m/>
    <m/>
    <n v="35449562500"/>
    <n v="8115250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14T00:00:00"/>
    <n v="1781.45"/>
    <n v="2906"/>
    <n v="1304725"/>
    <n v="27500"/>
    <n v="231117"/>
    <n v="301544127825"/>
    <n v="671626002"/>
    <n v="35879937500"/>
    <n v="7991500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13T00:00:00"/>
    <n v="1801.4"/>
    <n v="2878.5"/>
    <n v="1315975"/>
    <n v="27400"/>
    <n v="230878"/>
    <n v="303829676050"/>
    <n v="664582323"/>
    <n v="36057715000"/>
    <n v="7887090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12T00:00:00"/>
    <n v="1788.65"/>
    <n v="2857"/>
    <n v="1326150"/>
    <n v="27720"/>
    <n v="230616"/>
    <n v="305831408400"/>
    <n v="658869912"/>
    <n v="36760878000"/>
    <n v="7919604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11T00:00:00"/>
    <n v="1787.85"/>
    <n v="2927"/>
    <n v="1327725"/>
    <n v="27420"/>
    <n v="231774"/>
    <n v="307732134150"/>
    <n v="678402498"/>
    <n v="36406219500"/>
    <n v="8025834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08T00:00:00"/>
    <n v="1799.9"/>
    <n v="2893"/>
    <n v="1319150"/>
    <n v="27880"/>
    <m/>
    <m/>
    <m/>
    <n v="36777902000"/>
    <n v="8065684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07T00:00:00"/>
    <n v="1795.35"/>
    <n v="2888"/>
    <n v="1299900"/>
    <n v="27880"/>
    <n v="230172"/>
    <n v="299200582800"/>
    <n v="664736736"/>
    <n v="36241212000"/>
    <n v="8051744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06T00:00:00"/>
    <n v="1797.95"/>
    <n v="2858"/>
    <n v="1303500"/>
    <n v="27730"/>
    <n v="230172"/>
    <n v="300029202000"/>
    <n v="657831576"/>
    <n v="36146055000"/>
    <n v="7925234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05T00:00:00"/>
    <n v="1810.75"/>
    <n v="2950"/>
    <n v="1309450"/>
    <n v="27400"/>
    <n v="231045"/>
    <n v="302541875250"/>
    <n v="681582750"/>
    <n v="35878930000"/>
    <n v="8083000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04T00:00:00"/>
    <n v="1823.85"/>
    <n v="2907"/>
    <n v="1317725"/>
    <n v="27130"/>
    <n v="229789"/>
    <n v="302798710025"/>
    <n v="667996623"/>
    <n v="35749879250"/>
    <n v="7886691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01T00:00:00"/>
    <n v="1812.05"/>
    <n v="2828"/>
    <n v="1325225"/>
    <n v="27330"/>
    <m/>
    <m/>
    <m/>
    <n v="36218399250"/>
    <n v="7728924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899-12-31T00:00:00"/>
    <n v="1815.15"/>
    <n v="2793"/>
    <n v="1334225"/>
    <n v="27330"/>
    <n v="229717"/>
    <n v="306494164325"/>
    <n v="641599581"/>
    <n v="36464369250"/>
    <n v="7633269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899-12-30T00:00:00"/>
    <n v="1811.8"/>
    <n v="2760"/>
    <n v="1333625"/>
    <n v="27100"/>
    <n v="230024"/>
    <n v="306765757000"/>
    <n v="634866240"/>
    <n v="36141237500"/>
    <n v="74796000"/>
    <n v="2421.3397412258096"/>
    <n v="2331.8762811021038"/>
    <x v="9"/>
    <x v="0"/>
    <n v="2890.0589199930391"/>
    <n v="2783.2772624908735"/>
    <n v="2680.2854437585606"/>
    <x v="0"/>
  </r>
  <r>
    <x v="2"/>
    <x v="9"/>
    <x v="2"/>
    <x v="10"/>
    <d v="1900-01-29T00:00:00"/>
    <n v="1814.3"/>
    <n v="2703.5"/>
    <n v="1343425"/>
    <n v="27430"/>
    <n v="230503"/>
    <n v="309663492775"/>
    <n v="623164860.5"/>
    <n v="36850147750"/>
    <n v="74157005"/>
    <n v="2421.3397412258096"/>
    <n v="2331.8762811021038"/>
    <x v="9"/>
    <x v="0"/>
    <n v="2890.0589199930391"/>
    <n v="2783.2772624908735"/>
    <n v="2680.2854437585606"/>
    <x v="0"/>
  </r>
  <r>
    <x v="2"/>
    <x v="9"/>
    <x v="2"/>
    <x v="10"/>
    <d v="1900-01-28T00:00:00"/>
    <n v="1798.5"/>
    <n v="2705.5"/>
    <n v="1335300"/>
    <n v="27170"/>
    <n v="230902"/>
    <n v="308323440600"/>
    <n v="624705361"/>
    <n v="36280101000"/>
    <n v="73508435"/>
    <n v="2421.3397412258096"/>
    <n v="2331.8762811021038"/>
    <x v="9"/>
    <x v="0"/>
    <n v="2890.0589199930391"/>
    <n v="2783.2772624908735"/>
    <n v="2680.2854437585606"/>
    <x v="0"/>
  </r>
  <r>
    <x v="2"/>
    <x v="9"/>
    <x v="2"/>
    <x v="10"/>
    <d v="1900-01-25T00:00:00"/>
    <n v="1795.5"/>
    <n v="2664.5"/>
    <n v="1336850"/>
    <n v="27970"/>
    <m/>
    <m/>
    <m/>
    <n v="37391694500"/>
    <n v="74526065"/>
    <n v="2421.3397412258096"/>
    <n v="2331.8762811021038"/>
    <x v="9"/>
    <x v="0"/>
    <n v="2890.0589199930391"/>
    <n v="2783.2772624908735"/>
    <n v="2680.2854437585606"/>
    <x v="0"/>
  </r>
  <r>
    <x v="2"/>
    <x v="9"/>
    <x v="2"/>
    <x v="10"/>
    <d v="1900-01-24T00:00:00"/>
    <n v="1783.8"/>
    <m/>
    <m/>
    <n v="27970"/>
    <n v="230998"/>
    <m/>
    <m/>
    <m/>
    <m/>
    <n v="2421.3397412258096"/>
    <n v="2331.8762811021038"/>
    <x v="9"/>
    <x v="0"/>
    <n v="2890.0589199930391"/>
    <n v="2783.2772624908735"/>
    <n v="2680.2854437585606"/>
    <x v="0"/>
  </r>
  <r>
    <x v="2"/>
    <x v="9"/>
    <x v="2"/>
    <x v="10"/>
    <d v="1900-01-23T00:00:00"/>
    <n v="1794.7"/>
    <n v="2696"/>
    <n v="1334675"/>
    <n v="27930"/>
    <n v="229992"/>
    <n v="306964572600"/>
    <n v="620058432"/>
    <n v="37277472750"/>
    <n v="75299280"/>
    <n v="2421.3397412258096"/>
    <n v="2331.8762811021038"/>
    <x v="9"/>
    <x v="0"/>
    <n v="2890.0589199930391"/>
    <n v="2783.2772624908735"/>
    <n v="2680.2854437585606"/>
    <x v="0"/>
  </r>
  <r>
    <x v="2"/>
    <x v="9"/>
    <x v="2"/>
    <x v="10"/>
    <d v="1900-01-21T00:00:00"/>
    <n v="1786.9"/>
    <n v="2614.5"/>
    <n v="1306950"/>
    <n v="27730"/>
    <n v="230718"/>
    <n v="301536890100"/>
    <n v="603212211"/>
    <n v="36241723500"/>
    <n v="72500085"/>
    <n v="2421.3397412258096"/>
    <n v="2331.8762811021038"/>
    <x v="9"/>
    <x v="0"/>
    <n v="2890.0589199930391"/>
    <n v="2783.2772624908735"/>
    <n v="2680.2854437585606"/>
    <x v="0"/>
  </r>
  <r>
    <x v="2"/>
    <x v="10"/>
    <x v="2"/>
    <x v="10"/>
    <d v="1900-01-18T00:00:00"/>
    <n v="1782.95"/>
    <n v="2630"/>
    <n v="1292500"/>
    <n v="27080"/>
    <m/>
    <m/>
    <m/>
    <n v="35000900000"/>
    <n v="71220400"/>
    <n v="2168.204355625835"/>
    <n v="2190.0544933067968"/>
    <x v="0"/>
    <x v="0"/>
    <n v="2519.3727270146856"/>
    <n v="2544.7617733986654"/>
    <m/>
    <x v="0"/>
  </r>
  <r>
    <x v="2"/>
    <x v="10"/>
    <x v="2"/>
    <x v="10"/>
    <d v="1900-01-17T00:00:00"/>
    <n v="1788.2"/>
    <n v="2627"/>
    <n v="1295125"/>
    <n v="27080"/>
    <n v="228733"/>
    <n v="296237826625"/>
    <n v="600881591"/>
    <n v="35071985000"/>
    <n v="71139160"/>
    <n v="2168.204355625835"/>
    <n v="2190.0544933067968"/>
    <x v="0"/>
    <x v="0"/>
    <n v="2519.3727270146856"/>
    <n v="2544.7617733986654"/>
    <m/>
    <x v="0"/>
  </r>
  <r>
    <x v="2"/>
    <x v="10"/>
    <x v="2"/>
    <x v="10"/>
    <d v="1900-01-16T00:00:00"/>
    <n v="1788.1"/>
    <n v="2589"/>
    <n v="1300250"/>
    <n v="27080"/>
    <m/>
    <m/>
    <m/>
    <n v="35210770000"/>
    <n v="70110120"/>
    <n v="2168.204355625835"/>
    <n v="2190.0544933067968"/>
    <x v="0"/>
    <x v="0"/>
    <n v="2519.3727270146856"/>
    <n v="2544.7617733986654"/>
    <m/>
    <x v="0"/>
  </r>
  <r>
    <x v="2"/>
    <x v="10"/>
    <x v="2"/>
    <x v="10"/>
    <d v="1900-01-15T00:00:00"/>
    <n v="1794.05"/>
    <n v="2552"/>
    <n v="1304950"/>
    <n v="27080"/>
    <m/>
    <m/>
    <m/>
    <n v="35338046000"/>
    <n v="69108160"/>
    <n v="2168.204355625835"/>
    <n v="2190.0544933067968"/>
    <x v="0"/>
    <x v="0"/>
    <n v="2519.3727270146856"/>
    <n v="2544.7617733986654"/>
    <m/>
    <x v="0"/>
  </r>
  <r>
    <x v="2"/>
    <x v="10"/>
    <x v="2"/>
    <x v="10"/>
    <d v="1900-01-14T00:00:00"/>
    <n v="1775.75"/>
    <n v="2532"/>
    <n v="1309700"/>
    <n v="27130"/>
    <m/>
    <m/>
    <m/>
    <n v="35532161000"/>
    <n v="68693160"/>
    <n v="2168.204355625835"/>
    <n v="2190.0544933067968"/>
    <x v="0"/>
    <x v="0"/>
    <n v="2519.3727270146856"/>
    <n v="2544.7617733986654"/>
    <m/>
    <x v="0"/>
  </r>
  <r>
    <x v="2"/>
    <x v="10"/>
    <x v="2"/>
    <x v="10"/>
    <d v="1900-01-11T00:00:00"/>
    <n v="1757.65"/>
    <n v="2571.5"/>
    <n v="1315125"/>
    <n v="26480"/>
    <m/>
    <m/>
    <m/>
    <n v="34824510000"/>
    <n v="68093320"/>
    <n v="2168.204355625835"/>
    <n v="2190.0544933067968"/>
    <x v="0"/>
    <x v="0"/>
    <n v="2519.3727270146856"/>
    <n v="2544.7617733986654"/>
    <m/>
    <x v="0"/>
  </r>
  <r>
    <x v="2"/>
    <x v="10"/>
    <x v="2"/>
    <x v="10"/>
    <d v="1900-01-10T00:00:00"/>
    <n v="1755.5"/>
    <n v="2618.5"/>
    <n v="1322150"/>
    <n v="26480"/>
    <n v="227127"/>
    <n v="300295963050"/>
    <n v="594732049.5"/>
    <n v="35010532000"/>
    <n v="69337880"/>
    <n v="2168.204355625835"/>
    <n v="2190.0544933067968"/>
    <x v="0"/>
    <x v="0"/>
    <n v="2519.3727270146856"/>
    <n v="2544.7617733986654"/>
    <m/>
    <x v="0"/>
  </r>
  <r>
    <x v="2"/>
    <x v="10"/>
    <x v="2"/>
    <x v="10"/>
    <d v="1900-01-09T00:00:00"/>
    <n v="1734.05"/>
    <n v="2626"/>
    <n v="1312950"/>
    <n v="26700"/>
    <n v="227127"/>
    <n v="298206394650"/>
    <n v="596435502"/>
    <n v="35055765000"/>
    <n v="70114200"/>
    <n v="2168.204355625835"/>
    <n v="2190.0544933067968"/>
    <x v="0"/>
    <x v="0"/>
    <n v="2519.3727270146856"/>
    <n v="2544.7617733986654"/>
    <m/>
    <x v="0"/>
  </r>
  <r>
    <x v="2"/>
    <x v="10"/>
    <x v="2"/>
    <x v="10"/>
    <d v="1900-01-08T00:00:00"/>
    <n v="1729.55"/>
    <n v="2592"/>
    <n v="1323825"/>
    <n v="26370"/>
    <n v="226681"/>
    <n v="300085974825"/>
    <n v="587557152"/>
    <n v="34909265250"/>
    <n v="68351040"/>
    <n v="2168.204355625835"/>
    <n v="2190.0544933067968"/>
    <x v="0"/>
    <x v="0"/>
    <n v="2519.3727270146856"/>
    <n v="2544.7617733986654"/>
    <m/>
    <x v="0"/>
  </r>
  <r>
    <x v="2"/>
    <x v="10"/>
    <x v="2"/>
    <x v="10"/>
    <d v="1900-01-07T00:00:00"/>
    <n v="1741.5"/>
    <n v="2600"/>
    <n v="1333575"/>
    <n v="25950"/>
    <n v="226961"/>
    <n v="302669515575"/>
    <n v="590098600"/>
    <n v="34606271250"/>
    <n v="67470000"/>
    <n v="2168.204355625835"/>
    <n v="2190.0544933067968"/>
    <x v="0"/>
    <x v="0"/>
    <n v="2519.3727270146856"/>
    <n v="2544.7617733986654"/>
    <m/>
    <x v="0"/>
  </r>
  <r>
    <x v="2"/>
    <x v="10"/>
    <x v="2"/>
    <x v="10"/>
    <d v="1900-01-04T00:00:00"/>
    <n v="1799.45"/>
    <n v="2577.5"/>
    <n v="1340225"/>
    <n v="25550"/>
    <m/>
    <m/>
    <m/>
    <n v="34242748750"/>
    <n v="65855125"/>
    <n v="2168.204355625835"/>
    <n v="2190.0544933067968"/>
    <x v="0"/>
    <x v="0"/>
    <n v="2519.3727270146856"/>
    <n v="2544.7617733986654"/>
    <m/>
    <x v="0"/>
  </r>
  <r>
    <x v="2"/>
    <x v="10"/>
    <x v="2"/>
    <x v="10"/>
    <d v="1900-01-03T00:00:00"/>
    <n v="1811.2"/>
    <n v="2585"/>
    <n v="1339100"/>
    <n v="25550"/>
    <n v="223179"/>
    <n v="298858998900"/>
    <n v="576917715"/>
    <n v="34214005000"/>
    <n v="66046750"/>
    <n v="2168.204355625835"/>
    <n v="2190.0544933067968"/>
    <x v="0"/>
    <x v="0"/>
    <n v="2519.3727270146856"/>
    <n v="2544.7617733986654"/>
    <m/>
    <x v="0"/>
  </r>
  <r>
    <x v="2"/>
    <x v="10"/>
    <x v="2"/>
    <x v="10"/>
    <d v="1900-01-02T00:00:00"/>
    <n v="1812.45"/>
    <n v="2553"/>
    <n v="1345850"/>
    <n v="25650"/>
    <n v="223179"/>
    <n v="300365457150"/>
    <n v="569775987"/>
    <n v="34521052500"/>
    <n v="65484450"/>
    <n v="2168.204355625835"/>
    <n v="2190.0544933067968"/>
    <x v="0"/>
    <x v="0"/>
    <n v="2519.3727270146856"/>
    <n v="2544.7617733986654"/>
    <m/>
    <x v="0"/>
  </r>
  <r>
    <x v="2"/>
    <x v="10"/>
    <x v="2"/>
    <x v="10"/>
    <d v="1900-01-01T00:00:00"/>
    <n v="1809.7"/>
    <n v="2621.5"/>
    <n v="1353050"/>
    <n v="25750"/>
    <n v="224184"/>
    <n v="303332161200"/>
    <n v="587698356"/>
    <n v="34841037500"/>
    <n v="67503625"/>
    <n v="2168.204355625835"/>
    <n v="2190.0544933067968"/>
    <x v="0"/>
    <x v="0"/>
    <n v="2519.3727270146856"/>
    <n v="2544.7617733986654"/>
    <m/>
    <x v="0"/>
  </r>
  <r>
    <x v="2"/>
    <x v="10"/>
    <x v="2"/>
    <x v="10"/>
    <d v="1899-12-31T00:00:00"/>
    <n v="1807.55"/>
    <n v="2589"/>
    <n v="1355600"/>
    <n v="25550"/>
    <n v="224214"/>
    <n v="303944498400"/>
    <n v="580490046"/>
    <n v="34635580000"/>
    <n v="66148950"/>
    <n v="2168.204355625835"/>
    <n v="2190.0544933067968"/>
    <x v="0"/>
    <x v="0"/>
    <n v="2519.3727270146856"/>
    <n v="2544.7617733986654"/>
    <m/>
    <x v="0"/>
  </r>
  <r>
    <x v="2"/>
    <x v="10"/>
    <x v="2"/>
    <x v="11"/>
    <d v="1900-01-28T00:00:00"/>
    <n v="1828.25"/>
    <n v="2599.5"/>
    <n v="1371150"/>
    <n v="25600"/>
    <m/>
    <m/>
    <m/>
    <n v="35101440000"/>
    <n v="66547200"/>
    <n v="2168.204355625835"/>
    <n v="2190.0544933067968"/>
    <x v="0"/>
    <x v="0"/>
    <n v="2519.3727270146856"/>
    <n v="2544.7617733986654"/>
    <m/>
    <x v="0"/>
  </r>
  <r>
    <x v="2"/>
    <x v="10"/>
    <x v="2"/>
    <x v="11"/>
    <d v="1900-01-27T00:00:00"/>
    <n v="1819.45"/>
    <n v="2628.5"/>
    <n v="1378575"/>
    <n v="25600"/>
    <n v="222981"/>
    <n v="307396032075"/>
    <n v="586105558.5"/>
    <n v="35291520000"/>
    <n v="67289600"/>
    <n v="2168.204355625835"/>
    <n v="2190.0544933067968"/>
    <x v="0"/>
    <x v="0"/>
    <n v="2519.3727270146856"/>
    <n v="2544.7617733986654"/>
    <m/>
    <x v="0"/>
  </r>
  <r>
    <x v="2"/>
    <x v="10"/>
    <x v="2"/>
    <x v="11"/>
    <d v="1900-01-26T00:00:00"/>
    <n v="1799.3"/>
    <m/>
    <m/>
    <n v="25600"/>
    <n v="222981"/>
    <m/>
    <m/>
    <m/>
    <m/>
    <n v="2168.204355625835"/>
    <n v="2190.0544933067968"/>
    <x v="0"/>
    <x v="0"/>
    <n v="2519.3727270146856"/>
    <n v="2544.7617733986654"/>
    <m/>
    <x v="0"/>
  </r>
  <r>
    <x v="2"/>
    <x v="11"/>
    <x v="2"/>
    <x v="11"/>
    <d v="1900-01-17T00:00:00"/>
    <n v="1803.25"/>
    <n v="2462.5"/>
    <n v="1430200"/>
    <n v="24530"/>
    <n v="224022"/>
    <n v="320396264400"/>
    <n v="551654175"/>
    <n v="35082806000"/>
    <n v="60405125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14T00:00:00"/>
    <n v="1822"/>
    <n v="2449"/>
    <n v="1434125"/>
    <n v="24720"/>
    <m/>
    <m/>
    <m/>
    <n v="35451570000"/>
    <n v="6053928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13T00:00:00"/>
    <n v="1832"/>
    <n v="2442.5"/>
    <n v="1440350"/>
    <n v="24720"/>
    <n v="224287"/>
    <n v="323051780450"/>
    <n v="547820997.5"/>
    <n v="35605452000"/>
    <n v="6037860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12T00:00:00"/>
    <n v="1813.05"/>
    <n v="2446"/>
    <n v="1449325"/>
    <n v="24600"/>
    <n v="224287"/>
    <n v="325064756275"/>
    <n v="548606002"/>
    <n v="35653395000"/>
    <n v="6017160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11T00:00:00"/>
    <n v="1807.85"/>
    <n v="2510.5"/>
    <n v="1457800"/>
    <n v="24810"/>
    <n v="223563"/>
    <n v="325910141400"/>
    <n v="561254911.5"/>
    <n v="36168018000"/>
    <n v="62285505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10T00:00:00"/>
    <n v="1802.95"/>
    <n v="2510.5"/>
    <n v="1465775"/>
    <n v="25000"/>
    <n v="223331"/>
    <n v="327352996525"/>
    <n v="560672475.5"/>
    <n v="36644375000"/>
    <n v="6276250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07T00:00:00"/>
    <n v="1803.4"/>
    <n v="2526.5"/>
    <n v="1472800"/>
    <n v="25050"/>
    <m/>
    <m/>
    <m/>
    <n v="36893640000"/>
    <n v="63288825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06T00:00:00"/>
    <n v="1810.25"/>
    <n v="2492.5"/>
    <n v="1480150"/>
    <n v="25050"/>
    <n v="224369"/>
    <n v="332099775350"/>
    <n v="559239732.5"/>
    <n v="37077757500"/>
    <n v="62437125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05T00:00:00"/>
    <n v="1804.25"/>
    <n v="2468.5"/>
    <n v="1496075"/>
    <n v="25150"/>
    <n v="224076"/>
    <n v="335234501700"/>
    <n v="553131606"/>
    <n v="37626286250"/>
    <n v="62082775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04T00:00:00"/>
    <n v="1807.8"/>
    <n v="2488.5"/>
    <n v="1506675"/>
    <n v="25150"/>
    <n v="221384"/>
    <n v="333553738200"/>
    <n v="550914084"/>
    <n v="37892876250"/>
    <n v="62585775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03T00:00:00"/>
    <n v="1790.95"/>
    <n v="2450"/>
    <n v="1517200"/>
    <n v="25100"/>
    <n v="221016"/>
    <n v="335325475200"/>
    <n v="541489200"/>
    <n v="38081720000"/>
    <n v="6149500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899-12-31T00:00:00"/>
    <n v="1783.5"/>
    <n v="2528"/>
    <n v="1526275"/>
    <n v="25150"/>
    <m/>
    <m/>
    <m/>
    <n v="38385816250"/>
    <n v="6357920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899-12-30T00:00:00"/>
    <n v="1774"/>
    <n v="2551"/>
    <n v="1538725"/>
    <n v="25150"/>
    <n v="219264"/>
    <n v="337386998400"/>
    <n v="559342464"/>
    <n v="38698933750"/>
    <n v="6415765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0"/>
    <d v="1900-01-28T00:00:00"/>
    <n v="1757.8"/>
    <n v="2535"/>
    <n v="1562950"/>
    <n v="25300"/>
    <n v="216834"/>
    <n v="338900700300"/>
    <n v="549674190"/>
    <n v="39542635000"/>
    <n v="6413550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0"/>
    <d v="1900-01-27T00:00:00"/>
    <n v="1769.6"/>
    <n v="2497.5"/>
    <n v="1568900"/>
    <n v="25080"/>
    <n v="215986"/>
    <n v="338860435400"/>
    <n v="539425035"/>
    <n v="39348012000"/>
    <n v="6263730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0"/>
    <d v="1900-01-26T00:00:00"/>
    <n v="1774.25"/>
    <m/>
    <m/>
    <n v="24800"/>
    <n v="213661"/>
    <m/>
    <m/>
    <m/>
    <m/>
    <n v="2246.6975265922756"/>
    <n v="2165.7272093823003"/>
    <x v="10"/>
    <x v="0"/>
    <n v="2539.5949248248799"/>
    <n v="2448.0686716403625"/>
    <n v="2667.4012514754741"/>
    <x v="0"/>
  </r>
  <r>
    <x v="2"/>
    <x v="11"/>
    <x v="2"/>
    <x v="0"/>
    <d v="1900-01-23T00:00:00"/>
    <n v="1783.25"/>
    <n v="2535"/>
    <n v="1578075"/>
    <n v="24200"/>
    <m/>
    <m/>
    <m/>
    <n v="38189415000"/>
    <n v="6134700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0"/>
    <d v="1900-01-22T00:00:00"/>
    <n v="1780.2"/>
    <n v="2533"/>
    <n v="1577175"/>
    <n v="24200"/>
    <n v="208278"/>
    <n v="328490854650"/>
    <n v="527568174"/>
    <n v="38167635000"/>
    <n v="6129860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0"/>
    <d v="1900-01-21T00:00:00"/>
    <n v="1782.9"/>
    <n v="2477.5"/>
    <n v="1586150"/>
    <n v="24220"/>
    <n v="210319"/>
    <n v="333597481850"/>
    <n v="521065322.5"/>
    <n v="38416553000"/>
    <n v="60005050"/>
    <n v="2246.6975265922756"/>
    <n v="2165.7272093823003"/>
    <x v="10"/>
    <x v="0"/>
    <n v="2539.5949248248799"/>
    <n v="2448.0686716403625"/>
    <n v="2667.4012514754741"/>
    <x v="0"/>
  </r>
  <r>
    <x v="2"/>
    <x v="0"/>
    <x v="2"/>
    <x v="0"/>
    <d v="1900-01-19T00:00:00"/>
    <n v="1782.45"/>
    <n v="2424"/>
    <n v="1609100"/>
    <n v="24130"/>
    <n v="210206"/>
    <n v="338242474600"/>
    <n v="509539344"/>
    <n v="38827583000"/>
    <n v="58491120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16T00:00:00"/>
    <n v="1792.35"/>
    <n v="2416"/>
    <n v="1616325"/>
    <n v="24450"/>
    <m/>
    <m/>
    <m/>
    <n v="39519146250"/>
    <n v="590712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15T00:00:00"/>
    <n v="1806.75"/>
    <n v="2403"/>
    <n v="1623850"/>
    <n v="24450"/>
    <n v="207043"/>
    <n v="336206775550"/>
    <n v="497524329"/>
    <n v="39703132500"/>
    <n v="58753350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14T00:00:00"/>
    <n v="1858.1"/>
    <n v="2370.5"/>
    <n v="1612900"/>
    <n v="24230"/>
    <n v="205916"/>
    <n v="332121916400"/>
    <n v="488123878"/>
    <n v="39080567000"/>
    <n v="57437215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13T00:00:00"/>
    <n v="1863.85"/>
    <n v="2380"/>
    <n v="1621325"/>
    <n v="24100"/>
    <n v="205160"/>
    <n v="332631037000"/>
    <n v="488280800"/>
    <n v="39073932500"/>
    <n v="573580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12T00:00:00"/>
    <n v="1859.75"/>
    <n v="2407"/>
    <n v="1628800"/>
    <n v="24000"/>
    <n v="205693"/>
    <n v="335032758400"/>
    <n v="495103051"/>
    <n v="39091200000"/>
    <n v="577680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09T00:00:00"/>
    <n v="1891.95"/>
    <n v="2452.5"/>
    <n v="1627225"/>
    <n v="24050"/>
    <m/>
    <m/>
    <m/>
    <n v="39134761250"/>
    <n v="58982625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08T00:00:00"/>
    <n v="1882"/>
    <n v="2449.5"/>
    <n v="1640200"/>
    <n v="24050"/>
    <n v="203901"/>
    <n v="334438420200"/>
    <n v="499455499.5"/>
    <n v="39446810000"/>
    <n v="58910475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07T00:00:00"/>
    <n v="1890.45"/>
    <n v="2478"/>
    <n v="1652850"/>
    <n v="24180"/>
    <n v="204020"/>
    <n v="337214457000"/>
    <n v="505561560"/>
    <n v="39965913000"/>
    <n v="59918040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06T00:00:00"/>
    <n v="1892.05"/>
    <n v="2477.5"/>
    <n v="1663150"/>
    <n v="24000"/>
    <n v="203336"/>
    <n v="338178268400"/>
    <n v="503764940"/>
    <n v="39915600000"/>
    <n v="594600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05T00:00:00"/>
    <n v="1882.05"/>
    <n v="2447.5"/>
    <n v="1640500"/>
    <n v="24000"/>
    <n v="204686"/>
    <n v="335787383000"/>
    <n v="500968985"/>
    <n v="39372000000"/>
    <n v="587400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02T00:00:00"/>
    <n v="1869.55"/>
    <n v="2448.5"/>
    <n v="1649750"/>
    <n v="23800"/>
    <n v="204453"/>
    <n v="337296336750"/>
    <n v="500603170.5"/>
    <n v="39264050000"/>
    <n v="582743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899-12-31T00:00:00"/>
    <n v="1895.9"/>
    <n v="2438"/>
    <n v="1653175"/>
    <n v="24000"/>
    <n v="203262"/>
    <n v="336027656850"/>
    <n v="495552756"/>
    <n v="39676200000"/>
    <n v="585120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899-12-30T00:00:00"/>
    <n v="1907.7"/>
    <n v="2418.5"/>
    <n v="1666375"/>
    <n v="24200"/>
    <n v="203750"/>
    <n v="339523906250"/>
    <n v="492769375"/>
    <n v="40326275000"/>
    <n v="585277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6T00:00:00"/>
    <n v="1892.45"/>
    <n v="2402.5"/>
    <n v="1674475"/>
    <n v="23300"/>
    <m/>
    <m/>
    <m/>
    <n v="39015267500"/>
    <n v="55978250"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6T00:00:00"/>
    <n v="1892.45"/>
    <n v="2402.5"/>
    <n v="1674475"/>
    <n v="23300"/>
    <m/>
    <m/>
    <m/>
    <n v="39015267500"/>
    <n v="55978250"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6T00:00:00"/>
    <n v="1892.45"/>
    <n v="2402.5"/>
    <n v="1674475"/>
    <n v="23300"/>
    <m/>
    <m/>
    <m/>
    <n v="39015267500"/>
    <n v="55978250"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5T00:00:00"/>
    <n v="1895.05"/>
    <n v="2463"/>
    <n v="1683675"/>
    <n v="23300"/>
    <n v="204651"/>
    <n v="344565772425"/>
    <n v="504055413"/>
    <n v="39229627500"/>
    <n v="573879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5T00:00:00"/>
    <n v="1895.05"/>
    <n v="2463"/>
    <n v="1683675"/>
    <n v="23300"/>
    <n v="204651"/>
    <n v="344565772425"/>
    <n v="504055413"/>
    <n v="39229627500"/>
    <n v="573879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5T00:00:00"/>
    <n v="1895.05"/>
    <n v="2463"/>
    <n v="1683675"/>
    <n v="23300"/>
    <n v="204651"/>
    <n v="344565772425"/>
    <n v="504055413"/>
    <n v="39229627500"/>
    <n v="573879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4T00:00:00"/>
    <n v="1904.3"/>
    <n v="2485"/>
    <n v="1707000"/>
    <n v="23300"/>
    <n v="204147"/>
    <n v="348478929000"/>
    <n v="507305295"/>
    <n v="39773100000"/>
    <n v="579005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4T00:00:00"/>
    <n v="1904.3"/>
    <n v="2485"/>
    <n v="1707000"/>
    <n v="23300"/>
    <n v="204147"/>
    <n v="348478929000"/>
    <n v="507305295"/>
    <n v="39773100000"/>
    <n v="579005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4T00:00:00"/>
    <n v="1904.3"/>
    <n v="2485"/>
    <n v="1707000"/>
    <n v="23300"/>
    <n v="204147"/>
    <n v="348478929000"/>
    <n v="507305295"/>
    <n v="39773100000"/>
    <n v="579005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3T00:00:00"/>
    <n v="1882.8"/>
    <m/>
    <m/>
    <n v="23150"/>
    <n v="204509"/>
    <m/>
    <m/>
    <m/>
    <m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3T00:00:00"/>
    <n v="1882.8"/>
    <m/>
    <m/>
    <n v="23150"/>
    <n v="204509"/>
    <m/>
    <m/>
    <m/>
    <m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3T00:00:00"/>
    <n v="1882.8"/>
    <m/>
    <m/>
    <n v="23150"/>
    <n v="204509"/>
    <m/>
    <m/>
    <m/>
    <m/>
    <n v="2335.0074606914341"/>
    <n v="2195.8189888894399"/>
    <x v="11"/>
    <x v="0"/>
    <n v="2696.8983944179204"/>
    <n v="2536.1378090906574"/>
    <n v="2788.1392051349858"/>
    <x v="0"/>
  </r>
  <r>
    <x v="2"/>
    <x v="1"/>
    <x v="2"/>
    <x v="1"/>
    <d v="1900-01-19T00:00:00"/>
    <n v="1877.65"/>
    <n v="2434"/>
    <n v="1718300"/>
    <n v="23000"/>
    <m/>
    <m/>
    <m/>
    <n v="39520900000"/>
    <n v="559820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9T00:00:00"/>
    <n v="1877.65"/>
    <n v="2434"/>
    <n v="1718300"/>
    <n v="23000"/>
    <m/>
    <m/>
    <m/>
    <n v="39520900000"/>
    <n v="559820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9T00:00:00"/>
    <n v="1877.65"/>
    <n v="2434"/>
    <n v="1718300"/>
    <n v="23000"/>
    <m/>
    <m/>
    <m/>
    <n v="39520900000"/>
    <n v="559820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8T00:00:00"/>
    <n v="1869.35"/>
    <n v="2421"/>
    <n v="1724075"/>
    <n v="23000"/>
    <n v="205474"/>
    <n v="354252586550"/>
    <n v="497452554"/>
    <n v="39653725000"/>
    <n v="556830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8T00:00:00"/>
    <n v="1869.35"/>
    <n v="2421"/>
    <n v="1724075"/>
    <n v="23000"/>
    <n v="205474"/>
    <n v="354252586550"/>
    <n v="497452554"/>
    <n v="39653725000"/>
    <n v="556830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8T00:00:00"/>
    <n v="1869.35"/>
    <n v="2421"/>
    <n v="1724075"/>
    <n v="23000"/>
    <n v="205474"/>
    <n v="354252586550"/>
    <n v="497452554"/>
    <n v="39653725000"/>
    <n v="556830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6T00:00:00"/>
    <n v="1867.4"/>
    <n v="2372.5"/>
    <n v="1733775"/>
    <n v="23000"/>
    <n v="206060"/>
    <n v="357261676500"/>
    <n v="488877350"/>
    <n v="39876825000"/>
    <n v="545675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6T00:00:00"/>
    <n v="1867.4"/>
    <n v="2372.5"/>
    <n v="1733775"/>
    <n v="23000"/>
    <n v="206060"/>
    <n v="357261676500"/>
    <n v="488877350"/>
    <n v="39876825000"/>
    <n v="545675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6T00:00:00"/>
    <n v="1867.4"/>
    <n v="2372.5"/>
    <n v="1733775"/>
    <n v="23000"/>
    <n v="206060"/>
    <n v="357261676500"/>
    <n v="488877350"/>
    <n v="39876825000"/>
    <n v="545675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5T00:00:00"/>
    <n v="1848.45"/>
    <n v="2337"/>
    <n v="1741825"/>
    <n v="22950"/>
    <n v="205122"/>
    <n v="357286627650"/>
    <n v="479370114"/>
    <n v="39974883750"/>
    <n v="536341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5T00:00:00"/>
    <n v="1848.45"/>
    <n v="2337"/>
    <n v="1741825"/>
    <n v="22950"/>
    <n v="205122"/>
    <n v="357286627650"/>
    <n v="479370114"/>
    <n v="39974883750"/>
    <n v="536341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5T00:00:00"/>
    <n v="1848.45"/>
    <n v="2337"/>
    <n v="1741825"/>
    <n v="22950"/>
    <n v="205122"/>
    <n v="357286627650"/>
    <n v="479370114"/>
    <n v="39974883750"/>
    <n v="536341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2T00:00:00"/>
    <n v="1833.5"/>
    <n v="2434"/>
    <n v="1750350"/>
    <n v="22630"/>
    <m/>
    <m/>
    <m/>
    <n v="39610420500"/>
    <n v="5508142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2T00:00:00"/>
    <n v="1833.5"/>
    <n v="2434"/>
    <n v="1750350"/>
    <n v="22630"/>
    <m/>
    <m/>
    <m/>
    <n v="39610420500"/>
    <n v="5508142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2T00:00:00"/>
    <n v="1833.5"/>
    <n v="2434"/>
    <n v="1750350"/>
    <n v="22630"/>
    <m/>
    <m/>
    <m/>
    <n v="39610420500"/>
    <n v="5508142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1T00:00:00"/>
    <n v="1814.3"/>
    <n v="2419"/>
    <n v="1757350"/>
    <n v="22630"/>
    <n v="209714"/>
    <n v="368540897900"/>
    <n v="507298166"/>
    <n v="39768830500"/>
    <n v="5474197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1T00:00:00"/>
    <n v="1814.3"/>
    <n v="2419"/>
    <n v="1757350"/>
    <n v="22630"/>
    <n v="209714"/>
    <n v="368540897900"/>
    <n v="507298166"/>
    <n v="39768830500"/>
    <n v="5474197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1T00:00:00"/>
    <n v="1814.3"/>
    <n v="2419"/>
    <n v="1757350"/>
    <n v="22630"/>
    <n v="209714"/>
    <n v="368540897900"/>
    <n v="507298166"/>
    <n v="39768830500"/>
    <n v="5474197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0T00:00:00"/>
    <n v="1833.6"/>
    <n v="2432.5"/>
    <n v="1759675"/>
    <n v="22630"/>
    <n v="209714"/>
    <n v="369028482950"/>
    <n v="510129305"/>
    <n v="39821445250"/>
    <n v="55047475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0T00:00:00"/>
    <n v="1833.6"/>
    <n v="2432.5"/>
    <n v="1759675"/>
    <n v="22630"/>
    <n v="209714"/>
    <n v="369028482950"/>
    <n v="510129305"/>
    <n v="39821445250"/>
    <n v="55047475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0T00:00:00"/>
    <n v="1833.6"/>
    <n v="2432.5"/>
    <n v="1759675"/>
    <n v="22630"/>
    <n v="209714"/>
    <n v="369028482950"/>
    <n v="510129305"/>
    <n v="39821445250"/>
    <n v="55047475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9T00:00:00"/>
    <n v="1837.15"/>
    <n v="2498.5"/>
    <n v="1765525"/>
    <n v="22500"/>
    <n v="204887"/>
    <n v="361733120675"/>
    <n v="511910169.5"/>
    <n v="39724312500"/>
    <n v="562162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9T00:00:00"/>
    <n v="1837.15"/>
    <n v="2498.5"/>
    <n v="1765525"/>
    <n v="22500"/>
    <n v="204887"/>
    <n v="361733120675"/>
    <n v="511910169.5"/>
    <n v="39724312500"/>
    <n v="562162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9T00:00:00"/>
    <n v="1837.15"/>
    <n v="2498.5"/>
    <n v="1765525"/>
    <n v="22500"/>
    <n v="204887"/>
    <n v="361733120675"/>
    <n v="511910169.5"/>
    <n v="39724312500"/>
    <n v="562162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8T00:00:00"/>
    <n v="1834.15"/>
    <n v="2479"/>
    <n v="1768375"/>
    <n v="22230"/>
    <n v="209008"/>
    <n v="369604522000"/>
    <n v="518130832"/>
    <n v="39310976250"/>
    <n v="5510817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8T00:00:00"/>
    <n v="1834.15"/>
    <n v="2479"/>
    <n v="1768375"/>
    <n v="22230"/>
    <n v="209008"/>
    <n v="369604522000"/>
    <n v="518130832"/>
    <n v="39310976250"/>
    <n v="5510817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8T00:00:00"/>
    <n v="1834.15"/>
    <n v="2479"/>
    <n v="1768375"/>
    <n v="22230"/>
    <n v="209008"/>
    <n v="369604522000"/>
    <n v="518130832"/>
    <n v="39310976250"/>
    <n v="5510817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5T00:00:00"/>
    <n v="1820.5"/>
    <n v="2462.5"/>
    <n v="1762525"/>
    <n v="21950"/>
    <m/>
    <m/>
    <m/>
    <n v="38687423750"/>
    <n v="54051875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5T00:00:00"/>
    <n v="1820.5"/>
    <n v="2462.5"/>
    <n v="1762525"/>
    <n v="21950"/>
    <m/>
    <m/>
    <m/>
    <n v="38687423750"/>
    <n v="54051875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5T00:00:00"/>
    <n v="1820.5"/>
    <n v="2462.5"/>
    <n v="1762525"/>
    <n v="21950"/>
    <m/>
    <m/>
    <m/>
    <n v="38687423750"/>
    <n v="54051875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4T00:00:00"/>
    <n v="1793.15"/>
    <n v="2436"/>
    <n v="1766025"/>
    <n v="21950"/>
    <n v="224661"/>
    <n v="396756942525"/>
    <n v="547274196"/>
    <n v="38764248750"/>
    <n v="534702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4T00:00:00"/>
    <n v="1793.15"/>
    <n v="2436"/>
    <n v="1766025"/>
    <n v="21950"/>
    <n v="224661"/>
    <n v="396756942525"/>
    <n v="547274196"/>
    <n v="38764248750"/>
    <n v="534702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4T00:00:00"/>
    <n v="1793.15"/>
    <n v="2436"/>
    <n v="1766025"/>
    <n v="21950"/>
    <n v="224661"/>
    <n v="396756942525"/>
    <n v="547274196"/>
    <n v="38764248750"/>
    <n v="534702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3T00:00:00"/>
    <n v="1778.05"/>
    <n v="2492.5"/>
    <n v="1772700"/>
    <n v="20900"/>
    <n v="212507"/>
    <n v="376711158900"/>
    <n v="529673697.5"/>
    <n v="37049430000"/>
    <n v="520932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3T00:00:00"/>
    <n v="1778.05"/>
    <n v="2492.5"/>
    <n v="1772700"/>
    <n v="20900"/>
    <n v="212507"/>
    <n v="376711158900"/>
    <n v="529673697.5"/>
    <n v="37049430000"/>
    <n v="520932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3T00:00:00"/>
    <n v="1778.05"/>
    <n v="2492.5"/>
    <n v="1772700"/>
    <n v="20900"/>
    <n v="212507"/>
    <n v="376711158900"/>
    <n v="529673697.5"/>
    <n v="37049430000"/>
    <n v="520932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2T00:00:00"/>
    <n v="1784.95"/>
    <n v="2565"/>
    <n v="1780900"/>
    <n v="22150"/>
    <m/>
    <m/>
    <m/>
    <n v="39446935000"/>
    <n v="568147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2T00:00:00"/>
    <n v="1784.95"/>
    <n v="2565"/>
    <n v="1780900"/>
    <n v="22150"/>
    <m/>
    <m/>
    <m/>
    <n v="39446935000"/>
    <n v="568147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2T00:00:00"/>
    <n v="1784.95"/>
    <n v="2565"/>
    <n v="1780900"/>
    <n v="22150"/>
    <m/>
    <m/>
    <m/>
    <n v="39446935000"/>
    <n v="568147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2"/>
    <d v="1900-01-28T00:00:00"/>
    <n v="1768.8"/>
    <n v="2523.5"/>
    <n v="1797100"/>
    <n v="23700"/>
    <m/>
    <m/>
    <m/>
    <n v="42591270000"/>
    <n v="598069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2"/>
    <d v="1900-01-27T00:00:00"/>
    <n v="1774.65"/>
    <n v="2476"/>
    <n v="1802175"/>
    <n v="23700"/>
    <n v="231617"/>
    <n v="417414366975"/>
    <n v="573483692"/>
    <n v="42711547500"/>
    <n v="586812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2"/>
    <d v="1900-01-26T00:00:00"/>
    <n v="1764.15"/>
    <n v="2439.5"/>
    <n v="1810550"/>
    <n v="23840"/>
    <n v="230552"/>
    <n v="417425923600"/>
    <n v="562431604"/>
    <n v="43163512000"/>
    <n v="58157680"/>
    <n v="2493.9445929406361"/>
    <n v="2373.5199225973429"/>
    <x v="12"/>
    <x v="4"/>
    <n v="2579.6592593147288"/>
    <n v="2455.0956997311123"/>
    <n v="2786.0537737258514"/>
    <x v="4"/>
  </r>
  <r>
    <x v="2"/>
    <x v="1"/>
    <x v="2"/>
    <x v="2"/>
    <d v="1900-01-25T00:00:00"/>
    <n v="1780.9"/>
    <n v="2428"/>
    <n v="1827800"/>
    <n v="23830"/>
    <n v="230952"/>
    <n v="422134065600"/>
    <n v="560751456"/>
    <n v="43556474000"/>
    <n v="57859240"/>
    <n v="2493.9445929406361"/>
    <n v="2373.5199225973429"/>
    <x v="12"/>
    <x v="4"/>
    <n v="2579.6592593147288"/>
    <n v="2455.0956997311123"/>
    <n v="2786.0537737258514"/>
    <x v="4"/>
  </r>
  <r>
    <x v="2"/>
    <x v="1"/>
    <x v="2"/>
    <x v="2"/>
    <d v="1900-01-24T00:00:00"/>
    <n v="1779.65"/>
    <m/>
    <m/>
    <n v="23780"/>
    <n v="231901"/>
    <m/>
    <m/>
    <m/>
    <m/>
    <n v="2493.9445929406361"/>
    <n v="2373.5199225973429"/>
    <x v="12"/>
    <x v="4"/>
    <n v="2579.6592593147288"/>
    <n v="2455.0956997311123"/>
    <n v="2786.0537737258514"/>
    <x v="4"/>
  </r>
  <r>
    <x v="2"/>
    <x v="1"/>
    <x v="2"/>
    <x v="2"/>
    <d v="1900-01-21T00:00:00"/>
    <n v="1785.3"/>
    <n v="2438"/>
    <n v="1835150"/>
    <n v="23950"/>
    <m/>
    <m/>
    <m/>
    <n v="43951842500"/>
    <n v="583901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2"/>
    <d v="1900-01-20T00:00:00"/>
    <n v="1785.65"/>
    <n v="2429.5"/>
    <n v="1838950"/>
    <n v="23950"/>
    <n v="232339"/>
    <n v="427259804050"/>
    <n v="564467600.5"/>
    <n v="44042852500"/>
    <n v="58186525"/>
    <n v="2493.9445929406361"/>
    <n v="2373.5199225973429"/>
    <x v="12"/>
    <x v="4"/>
    <n v="2579.6592593147288"/>
    <n v="2455.0956997311123"/>
    <n v="2786.0537737258514"/>
    <x v="4"/>
  </r>
  <r>
    <x v="2"/>
    <x v="1"/>
    <x v="2"/>
    <x v="2"/>
    <d v="1900-01-19T00:00:00"/>
    <n v="1781.05"/>
    <n v="2397.5"/>
    <n v="1782600"/>
    <n v="24260"/>
    <n v="232288"/>
    <n v="414076588800"/>
    <n v="556910480"/>
    <n v="43245876000"/>
    <n v="58163350"/>
    <n v="2493.9445929406361"/>
    <n v="2373.5199225973429"/>
    <x v="12"/>
    <x v="4"/>
    <n v="2579.6592593147288"/>
    <n v="2455.0956997311123"/>
    <n v="2786.0537737258514"/>
    <x v="4"/>
  </r>
  <r>
    <x v="2"/>
    <x v="2"/>
    <x v="2"/>
    <x v="2"/>
    <d v="1900-01-18T00:00:00"/>
    <n v="1765.5"/>
    <n v="2394"/>
    <n v="1787525"/>
    <n v="24200"/>
    <n v="232903"/>
    <n v="416319935075"/>
    <n v="557569782"/>
    <n v="43258105000"/>
    <n v="57934800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900-01-17T00:00:00"/>
    <n v="1788.4"/>
    <n v="2393.5"/>
    <n v="1793100"/>
    <n v="24150"/>
    <n v="235261"/>
    <n v="421846499100"/>
    <n v="563097203.5"/>
    <n v="43303365000"/>
    <n v="57803025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900-01-13T00:00:00"/>
    <n v="1748"/>
    <n v="2368.5"/>
    <n v="1802450"/>
    <n v="25070"/>
    <n v="232502"/>
    <n v="419073229900"/>
    <n v="550680987"/>
    <n v="45187421500"/>
    <n v="59378295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900-01-12T00:00:00"/>
    <n v="1743.3"/>
    <n v="2337"/>
    <n v="1809250"/>
    <n v="25000"/>
    <n v="231304"/>
    <n v="418486762000"/>
    <n v="540557448"/>
    <n v="45231250000"/>
    <n v="58425000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900-01-11T00:00:00"/>
    <n v="1728.1"/>
    <n v="2330"/>
    <n v="1812625"/>
    <n v="25100"/>
    <n v="231001"/>
    <n v="418718187625"/>
    <n v="538232330"/>
    <n v="45496887500"/>
    <n v="58483000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900-01-10T00:00:00"/>
    <n v="1741.55"/>
    <n v="2342.5"/>
    <n v="1819625"/>
    <n v="25080"/>
    <n v="230644"/>
    <n v="419685588500"/>
    <n v="540283570"/>
    <n v="45636195000"/>
    <n v="58749900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900-01-07T00:00:00"/>
    <n v="1747.95"/>
    <n v="2324.5"/>
    <n v="1824250"/>
    <n v="24900"/>
    <m/>
    <m/>
    <m/>
    <n v="45423825000"/>
    <n v="57880050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900-01-06T00:00:00"/>
    <n v="1743.7"/>
    <n v="2344"/>
    <n v="1829325"/>
    <n v="24900"/>
    <n v="229340"/>
    <n v="419537395500"/>
    <n v="537572960"/>
    <n v="45550192500"/>
    <n v="58365600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900-01-05T00:00:00"/>
    <n v="1736"/>
    <n v="2315"/>
    <n v="1833550"/>
    <n v="25170"/>
    <n v="227276"/>
    <n v="416721909800"/>
    <n v="526143940"/>
    <n v="46150453500"/>
    <n v="58268550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900-01-04T00:00:00"/>
    <n v="1731.05"/>
    <n v="2293"/>
    <n v="1841575"/>
    <n v="25270"/>
    <n v="227754"/>
    <n v="419426072550"/>
    <n v="522239922"/>
    <n v="46536600250"/>
    <n v="57944110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899-12-30T00:00:00"/>
    <n v="1712.85"/>
    <n v="2268.5"/>
    <n v="1847600"/>
    <n v="25850"/>
    <n v="229081"/>
    <n v="423250055600"/>
    <n v="519670248.5"/>
    <n v="47760460000"/>
    <n v="58640725"/>
    <n v="2246.6492990316733"/>
    <n v="2097.1783153767929"/>
    <x v="13"/>
    <x v="5"/>
    <n v="2458.7095961550526"/>
    <n v="2295.1301082405889"/>
    <n v="2659.4058892429889"/>
    <x v="5"/>
  </r>
  <r>
    <x v="2"/>
    <x v="2"/>
    <x v="2"/>
    <x v="3"/>
    <d v="1900-01-29T00:00:00"/>
    <n v="1685.35"/>
    <n v="2280"/>
    <n v="1860850"/>
    <n v="25850"/>
    <n v="229081"/>
    <n v="426285378850"/>
    <n v="522304680"/>
    <n v="48102972500"/>
    <n v="58938000"/>
    <n v="2246.6492990316733"/>
    <n v="2097.1783153767929"/>
    <x v="13"/>
    <x v="5"/>
    <n v="2458.7095961550526"/>
    <n v="2295.1301082405889"/>
    <n v="2659.4058892429889"/>
    <x v="5"/>
  </r>
  <r>
    <x v="2"/>
    <x v="2"/>
    <x v="2"/>
    <x v="3"/>
    <d v="1900-01-28T00:00:00"/>
    <n v="1696.7"/>
    <n v="2258.5"/>
    <n v="1860125"/>
    <n v="25900"/>
    <n v="226234"/>
    <n v="420823519250"/>
    <n v="510949489"/>
    <n v="48177237500"/>
    <n v="58495150"/>
    <n v="2246.6492990316733"/>
    <n v="2097.1783153767929"/>
    <x v="13"/>
    <x v="5"/>
    <n v="2458.7095961550526"/>
    <n v="2295.1301082405889"/>
    <n v="2659.4058892429889"/>
    <x v="5"/>
  </r>
  <r>
    <x v="2"/>
    <x v="2"/>
    <x v="2"/>
    <x v="3"/>
    <d v="1900-01-27T00:00:00"/>
    <n v="1723.95"/>
    <n v="2268.5"/>
    <n v="1882275"/>
    <n v="25700"/>
    <m/>
    <m/>
    <m/>
    <n v="48374467500"/>
    <n v="58300450"/>
    <n v="2246.6492990316733"/>
    <n v="2097.1783153767929"/>
    <x v="13"/>
    <x v="5"/>
    <n v="2458.7095961550526"/>
    <n v="2295.1301082405889"/>
    <n v="2659.4058892429889"/>
    <x v="5"/>
  </r>
  <r>
    <x v="2"/>
    <x v="2"/>
    <x v="2"/>
    <x v="3"/>
    <d v="1900-01-24T00:00:00"/>
    <n v="1727.85"/>
    <n v="2236.5"/>
    <n v="1889400"/>
    <n v="25200"/>
    <m/>
    <m/>
    <m/>
    <n v="47612880000"/>
    <n v="56359800"/>
    <n v="2246.6492990316733"/>
    <n v="2097.1783153767929"/>
    <x v="13"/>
    <x v="5"/>
    <n v="2458.7095961550526"/>
    <n v="2295.1301082405889"/>
    <n v="2659.4058892429889"/>
    <x v="5"/>
  </r>
  <r>
    <x v="2"/>
    <x v="2"/>
    <x v="2"/>
    <x v="3"/>
    <d v="1900-01-23T00:00:00"/>
    <n v="1729.2"/>
    <m/>
    <m/>
    <n v="25200"/>
    <n v="226199"/>
    <m/>
    <m/>
    <m/>
    <m/>
    <n v="2246.6492990316733"/>
    <n v="2097.1783153767929"/>
    <x v="13"/>
    <x v="5"/>
    <n v="2458.7095961550526"/>
    <n v="2295.1301082405889"/>
    <n v="2659.4058892429889"/>
    <x v="5"/>
  </r>
  <r>
    <x v="3"/>
    <x v="3"/>
    <x v="2"/>
    <x v="3"/>
    <d v="1900-01-22T00:00:00"/>
    <n v="1734.05"/>
    <n v="2235"/>
    <n v="1897075"/>
    <n v="25200"/>
    <m/>
    <m/>
    <m/>
    <n v="47806290000"/>
    <n v="5632200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21T00:00:00"/>
    <n v="1739.25"/>
    <n v="2246"/>
    <n v="1905375"/>
    <n v="25200"/>
    <m/>
    <m/>
    <m/>
    <n v="48015450000"/>
    <n v="5659920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20T00:00:00"/>
    <n v="1733.4"/>
    <n v="2279"/>
    <n v="1917075"/>
    <n v="25200"/>
    <m/>
    <m/>
    <m/>
    <n v="48310290000"/>
    <n v="5743080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17T00:00:00"/>
    <n v="1737.2"/>
    <n v="2285"/>
    <n v="1926000"/>
    <n v="25200"/>
    <m/>
    <m/>
    <m/>
    <n v="48535200000"/>
    <n v="5758200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16T00:00:00"/>
    <n v="1734.1"/>
    <n v="2235.5"/>
    <n v="1934425"/>
    <n v="25200"/>
    <n v="235188"/>
    <n v="454953546900"/>
    <n v="525762774"/>
    <n v="48747510000"/>
    <n v="5633460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15T00:00:00"/>
    <n v="1736.95"/>
    <n v="2249"/>
    <n v="1946550"/>
    <n v="25050"/>
    <n v="235188"/>
    <n v="457805201400"/>
    <n v="528937812"/>
    <n v="48761077500"/>
    <n v="5633745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14T00:00:00"/>
    <n v="1732.3"/>
    <n v="2234"/>
    <n v="1956325"/>
    <n v="24950"/>
    <n v="232694"/>
    <n v="455225089550"/>
    <n v="519838396"/>
    <n v="48810308750"/>
    <n v="5573830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10T00:00:00"/>
    <n v="1703.85"/>
    <n v="2223"/>
    <n v="1967275"/>
    <n v="24770"/>
    <m/>
    <m/>
    <m/>
    <n v="48729401750"/>
    <n v="5506371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09T00:00:00"/>
    <n v="1736.35"/>
    <n v="2226.5"/>
    <n v="1897300"/>
    <n v="24770"/>
    <n v="232174"/>
    <n v="440503730200"/>
    <n v="516935411"/>
    <n v="46996121000"/>
    <n v="55150405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08T00:00:00"/>
    <n v="1711.5"/>
    <n v="2232.5"/>
    <n v="1903625"/>
    <n v="24770"/>
    <n v="232174"/>
    <n v="441972230750"/>
    <n v="518328455"/>
    <n v="47152791250"/>
    <n v="55299025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07T00:00:00"/>
    <n v="1702.85"/>
    <n v="2201"/>
    <n v="1910650"/>
    <n v="24720"/>
    <n v="227446"/>
    <n v="434569699900"/>
    <n v="500608646"/>
    <n v="47231268000"/>
    <n v="5440872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06T00:00:00"/>
    <n v="1694.45"/>
    <n v="2210.5"/>
    <n v="1916725"/>
    <n v="24900"/>
    <n v="238018"/>
    <n v="456215051050"/>
    <n v="526138789"/>
    <n v="47726452500"/>
    <n v="5504145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03T00:00:00"/>
    <n v="1696.05"/>
    <n v="2166"/>
    <n v="1923025"/>
    <n v="25150"/>
    <m/>
    <m/>
    <m/>
    <n v="48364078750"/>
    <n v="5447490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02T00:00:00"/>
    <n v="1710.05"/>
    <n v="2181.5"/>
    <n v="1608675"/>
    <n v="25150"/>
    <n v="238541"/>
    <n v="383734943175"/>
    <n v="520377191.5"/>
    <n v="40458176250"/>
    <n v="54864725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01T00:00:00"/>
    <n v="1727.05"/>
    <n v="2168.5"/>
    <n v="1280575"/>
    <n v="25400"/>
    <n v="241010"/>
    <n v="308631380750"/>
    <n v="522630185"/>
    <n v="32526605000"/>
    <n v="5507990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899-12-31T00:00:00"/>
    <n v="1728.5"/>
    <n v="2156.5"/>
    <n v="1286825"/>
    <n v="25350"/>
    <n v="239076"/>
    <n v="307648973700"/>
    <n v="515567394"/>
    <n v="32621013750"/>
    <n v="54667275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899-12-30T00:00:00"/>
    <n v="1746.95"/>
    <n v="2163.5"/>
    <n v="1293225"/>
    <n v="25500"/>
    <n v="235923"/>
    <n v="305101521675"/>
    <n v="510419410.5"/>
    <n v="32977237500"/>
    <n v="55169250"/>
    <n v="2130.0818646667803"/>
    <n v="2073.4847389352881"/>
    <x v="14"/>
    <x v="6"/>
    <n v="2257.6717669069135"/>
    <n v="2197.6845265235206"/>
    <n v="2286.2388033696852"/>
    <x v="6"/>
  </r>
  <r>
    <x v="3"/>
    <x v="3"/>
    <x v="2"/>
    <x v="4"/>
    <d v="1900-01-24T00:00:00"/>
    <n v="1765.1"/>
    <n v="2177.5"/>
    <n v="1299775"/>
    <n v="25450"/>
    <m/>
    <m/>
    <m/>
    <n v="33079273750"/>
    <n v="55417375"/>
    <n v="2130.0818646667803"/>
    <n v="2073.4847389352881"/>
    <x v="14"/>
    <x v="6"/>
    <n v="2257.6717669069135"/>
    <n v="2197.6845265235206"/>
    <n v="2286.2388033696852"/>
    <x v="6"/>
  </r>
  <r>
    <x v="3"/>
    <x v="3"/>
    <x v="2"/>
    <x v="4"/>
    <d v="1900-01-24T00:00:00"/>
    <n v="1765.1"/>
    <n v="2177.5"/>
    <n v="1299775"/>
    <n v="25450"/>
    <m/>
    <m/>
    <m/>
    <n v="33079273750"/>
    <n v="55417375"/>
    <n v="2130.0818646667803"/>
    <n v="2073.4847389352881"/>
    <x v="14"/>
    <x v="6"/>
    <n v="2257.6717669069135"/>
    <n v="2197.6845265235206"/>
    <n v="2286.2388033696852"/>
    <x v="6"/>
  </r>
  <r>
    <x v="3"/>
    <x v="3"/>
    <x v="2"/>
    <x v="4"/>
    <d v="1900-01-23T00:00:00"/>
    <n v="1792.1"/>
    <n v="2207"/>
    <n v="1304075"/>
    <n v="25450"/>
    <n v="240668"/>
    <n v="313849122100"/>
    <n v="531154276"/>
    <n v="33188708750"/>
    <n v="56168150"/>
    <n v="2130.0818646667803"/>
    <n v="2073.4847389352881"/>
    <x v="14"/>
    <x v="6"/>
    <n v="2257.6717669069135"/>
    <n v="2197.6845265235206"/>
    <n v="2286.2388033696852"/>
    <x v="6"/>
  </r>
  <r>
    <x v="3"/>
    <x v="3"/>
    <x v="2"/>
    <x v="4"/>
    <d v="1900-01-23T00:00:00"/>
    <n v="1792.1"/>
    <n v="2207"/>
    <n v="1304075"/>
    <n v="25450"/>
    <n v="240668"/>
    <n v="313849122100"/>
    <n v="531154276"/>
    <n v="33188708750"/>
    <n v="56168150"/>
    <n v="2130.0818646667803"/>
    <n v="2073.4847389352881"/>
    <x v="14"/>
    <x v="6"/>
    <n v="2257.6717669069135"/>
    <n v="2197.6845265235206"/>
    <n v="2286.2388033696852"/>
    <x v="6"/>
  </r>
  <r>
    <x v="3"/>
    <x v="3"/>
    <x v="2"/>
    <x v="4"/>
    <d v="1900-01-22T00:00:00"/>
    <n v="1807.25"/>
    <n v="2178.5"/>
    <n v="1307125"/>
    <n v="25450"/>
    <n v="240668"/>
    <n v="314583159500"/>
    <n v="524295238"/>
    <n v="33266331250"/>
    <n v="55442825"/>
    <n v="2130.0818646667803"/>
    <n v="2073.4847389352881"/>
    <x v="14"/>
    <x v="6"/>
    <n v="2257.6717669069135"/>
    <n v="2197.6845265235206"/>
    <n v="2286.2388033696852"/>
    <x v="6"/>
  </r>
  <r>
    <x v="3"/>
    <x v="3"/>
    <x v="2"/>
    <x v="4"/>
    <d v="1900-01-22T00:00:00"/>
    <n v="1807.25"/>
    <n v="2178.5"/>
    <n v="1307125"/>
    <n v="25450"/>
    <n v="240668"/>
    <n v="314583159500"/>
    <n v="524295238"/>
    <n v="33266331250"/>
    <n v="55442825"/>
    <n v="2130.0818646667803"/>
    <n v="2073.4847389352881"/>
    <x v="14"/>
    <x v="6"/>
    <n v="2257.6717669069135"/>
    <n v="2197.6845265235206"/>
    <n v="2286.2388033696852"/>
    <x v="6"/>
  </r>
  <r>
    <x v="3"/>
    <x v="3"/>
    <x v="2"/>
    <x v="4"/>
    <d v="1900-01-21T00:00:00"/>
    <n v="1809.5"/>
    <n v="2165.5"/>
    <n v="1316800"/>
    <n v="25250"/>
    <n v="240721"/>
    <n v="316981412800"/>
    <n v="521281325.5"/>
    <n v="33249200000"/>
    <n v="54678875"/>
    <n v="2130.0818646667803"/>
    <n v="2073.4847389352881"/>
    <x v="14"/>
    <x v="6"/>
    <n v="2257.6717669069135"/>
    <n v="2197.6845265235206"/>
    <n v="2286.2388033696852"/>
    <x v="6"/>
  </r>
  <r>
    <x v="3"/>
    <x v="3"/>
    <x v="2"/>
    <x v="4"/>
    <d v="1900-01-21T00:00:00"/>
    <n v="1809.5"/>
    <n v="2165.5"/>
    <n v="1316800"/>
    <n v="25250"/>
    <n v="240721"/>
    <n v="316981412800"/>
    <n v="521281325.5"/>
    <n v="33249200000"/>
    <n v="54678875"/>
    <n v="2130.0818646667803"/>
    <n v="2073.4847389352881"/>
    <x v="14"/>
    <x v="6"/>
    <n v="2257.6717669069135"/>
    <n v="2197.6845265235206"/>
    <n v="2286.2388033696852"/>
    <x v="6"/>
  </r>
  <r>
    <x v="3"/>
    <x v="3"/>
    <x v="2"/>
    <x v="4"/>
    <d v="1900-01-20T00:00:00"/>
    <n v="1798.8"/>
    <m/>
    <m/>
    <n v="24700"/>
    <n v="245399"/>
    <m/>
    <m/>
    <m/>
    <m/>
    <n v="2130.0818646667803"/>
    <n v="2073.4847389352881"/>
    <x v="14"/>
    <x v="6"/>
    <n v="2257.6717669069135"/>
    <n v="2197.6845265235206"/>
    <n v="2286.2388033696852"/>
    <x v="6"/>
  </r>
  <r>
    <x v="3"/>
    <x v="3"/>
    <x v="2"/>
    <x v="4"/>
    <d v="1900-01-20T00:00:00"/>
    <n v="1798.8"/>
    <m/>
    <m/>
    <n v="24700"/>
    <n v="245399"/>
    <m/>
    <m/>
    <m/>
    <m/>
    <n v="2130.0818646667803"/>
    <n v="2073.4847389352881"/>
    <x v="14"/>
    <x v="6"/>
    <n v="2257.6717669069135"/>
    <n v="2197.6845265235206"/>
    <n v="2286.2388033696852"/>
    <x v="6"/>
  </r>
  <r>
    <x v="3"/>
    <x v="4"/>
    <x v="2"/>
    <x v="4"/>
    <d v="1900-01-17T00:00:00"/>
    <n v="1773.75"/>
    <n v="2202.5"/>
    <n v="1325875"/>
    <n v="26000"/>
    <m/>
    <m/>
    <m/>
    <n v="34472750000"/>
    <n v="572650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17T00:00:00"/>
    <n v="1773.75"/>
    <n v="2202.5"/>
    <n v="1325875"/>
    <n v="26000"/>
    <m/>
    <m/>
    <m/>
    <n v="34472750000"/>
    <n v="572650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16T00:00:00"/>
    <n v="1782.8"/>
    <n v="2227"/>
    <n v="1332525"/>
    <n v="26000"/>
    <n v="235347"/>
    <n v="313605761175"/>
    <n v="524117769"/>
    <n v="34645650000"/>
    <n v="579020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16T00:00:00"/>
    <n v="1782.8"/>
    <n v="2227"/>
    <n v="1332525"/>
    <n v="26000"/>
    <n v="235347"/>
    <n v="313605761175"/>
    <n v="524117769"/>
    <n v="34645650000"/>
    <n v="579020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15T00:00:00"/>
    <n v="1788.85"/>
    <n v="2157.5"/>
    <n v="1337700"/>
    <n v="26000"/>
    <n v="232773"/>
    <n v="311380442100"/>
    <n v="502207747.5"/>
    <n v="34780200000"/>
    <n v="560950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15T00:00:00"/>
    <n v="1788.85"/>
    <n v="2157.5"/>
    <n v="1337700"/>
    <n v="26000"/>
    <n v="232773"/>
    <n v="311380442100"/>
    <n v="502207747.5"/>
    <n v="34780200000"/>
    <n v="560950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14T00:00:00"/>
    <n v="1823.45"/>
    <n v="2148.5"/>
    <n v="1343075"/>
    <n v="26100"/>
    <n v="248002"/>
    <n v="333085286150"/>
    <n v="532832297"/>
    <n v="35054257500"/>
    <n v="5607585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14T00:00:00"/>
    <n v="1823.45"/>
    <n v="2148.5"/>
    <n v="1343075"/>
    <n v="26100"/>
    <n v="248002"/>
    <n v="333085286150"/>
    <n v="532832297"/>
    <n v="35054257500"/>
    <n v="5607585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10T00:00:00"/>
    <n v="1818"/>
    <n v="2150.5"/>
    <n v="1354150"/>
    <n v="25900"/>
    <m/>
    <m/>
    <m/>
    <n v="35072485000"/>
    <n v="5569795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10T00:00:00"/>
    <n v="1818"/>
    <n v="2150.5"/>
    <n v="1354150"/>
    <n v="25900"/>
    <m/>
    <m/>
    <m/>
    <n v="35072485000"/>
    <n v="5569795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9T00:00:00"/>
    <n v="1841.7"/>
    <n v="2161"/>
    <n v="1360850"/>
    <n v="25900"/>
    <n v="236036"/>
    <n v="321209590600"/>
    <n v="510073796"/>
    <n v="35246015000"/>
    <n v="559699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9T00:00:00"/>
    <n v="1841.7"/>
    <n v="2161"/>
    <n v="1360850"/>
    <n v="25900"/>
    <n v="236036"/>
    <n v="321209590600"/>
    <n v="510073796"/>
    <n v="35246015000"/>
    <n v="559699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8T00:00:00"/>
    <n v="1843.45"/>
    <n v="2103.5"/>
    <n v="1365375"/>
    <n v="25220"/>
    <m/>
    <m/>
    <m/>
    <n v="34434757500"/>
    <n v="5305027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8T00:00:00"/>
    <n v="1843.45"/>
    <n v="2103.5"/>
    <n v="1365375"/>
    <n v="25220"/>
    <m/>
    <m/>
    <m/>
    <n v="34434757500"/>
    <n v="5305027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7T00:00:00"/>
    <n v="1846.55"/>
    <n v="2086"/>
    <n v="1372475"/>
    <n v="25220"/>
    <n v="237985"/>
    <n v="326628462875"/>
    <n v="496436710"/>
    <n v="34613819500"/>
    <n v="5260892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7T00:00:00"/>
    <n v="1846.55"/>
    <n v="2086"/>
    <n v="1372475"/>
    <n v="25220"/>
    <n v="237985"/>
    <n v="326628462875"/>
    <n v="496436710"/>
    <n v="34613819500"/>
    <n v="5260892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6T00:00:00"/>
    <n v="1811.65"/>
    <n v="2082.5"/>
    <n v="1379325"/>
    <n v="25030"/>
    <n v="236036"/>
    <n v="325570355700"/>
    <n v="491544970"/>
    <n v="34524504750"/>
    <n v="52124975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6T00:00:00"/>
    <n v="1811.65"/>
    <n v="2082.5"/>
    <n v="1379325"/>
    <n v="25030"/>
    <n v="236036"/>
    <n v="325570355700"/>
    <n v="491544970"/>
    <n v="34524504750"/>
    <n v="52124975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3T00:00:00"/>
    <n v="1808.55"/>
    <n v="2081"/>
    <n v="1379975"/>
    <n v="24100"/>
    <m/>
    <m/>
    <m/>
    <n v="33257397500"/>
    <n v="501521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3T00:00:00"/>
    <n v="1808.55"/>
    <n v="2081"/>
    <n v="1379975"/>
    <n v="24100"/>
    <m/>
    <m/>
    <m/>
    <n v="33257397500"/>
    <n v="501521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2T00:00:00"/>
    <n v="1811.55"/>
    <n v="2080.5"/>
    <n v="1384625"/>
    <n v="24100"/>
    <n v="236565"/>
    <n v="327553813125"/>
    <n v="492173482.5"/>
    <n v="33369462500"/>
    <n v="5014005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2T00:00:00"/>
    <n v="1811.55"/>
    <n v="2080.5"/>
    <n v="1384625"/>
    <n v="24100"/>
    <n v="236565"/>
    <n v="327553813125"/>
    <n v="492173482.5"/>
    <n v="33369462500"/>
    <n v="5014005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1T00:00:00"/>
    <n v="1834.7"/>
    <n v="2073"/>
    <n v="1389975"/>
    <n v="24200"/>
    <n v="234889"/>
    <n v="326489837775"/>
    <n v="486924897"/>
    <n v="33637395000"/>
    <n v="501666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1T00:00:00"/>
    <n v="1834.7"/>
    <n v="2073"/>
    <n v="1389975"/>
    <n v="24200"/>
    <n v="234889"/>
    <n v="326489837775"/>
    <n v="486924897"/>
    <n v="33637395000"/>
    <n v="501666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899-12-31T00:00:00"/>
    <n v="1847.1"/>
    <n v="2052"/>
    <n v="1395275"/>
    <n v="24450"/>
    <n v="231000"/>
    <n v="322308525000"/>
    <n v="474012000"/>
    <n v="34114473750"/>
    <n v="501714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899-12-31T00:00:00"/>
    <n v="1847.1"/>
    <n v="2052"/>
    <n v="1395275"/>
    <n v="24450"/>
    <n v="231000"/>
    <n v="322308525000"/>
    <n v="474012000"/>
    <n v="34114473750"/>
    <n v="501714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899-12-30T00:00:00"/>
    <n v="1857.8"/>
    <n v="2027.5"/>
    <n v="1402625"/>
    <n v="24250"/>
    <n v="230829"/>
    <n v="323766526125"/>
    <n v="468005797.5"/>
    <n v="34013656250"/>
    <n v="49166875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899-12-30T00:00:00"/>
    <n v="1857.8"/>
    <n v="2027.5"/>
    <n v="1402625"/>
    <n v="24250"/>
    <n v="230829"/>
    <n v="323766526125"/>
    <n v="468005797.5"/>
    <n v="34013656250"/>
    <n v="49166875"/>
    <n v="2084.3914290772436"/>
    <n v="1990.6235666175796"/>
    <x v="15"/>
    <x v="7"/>
    <n v="2218.6091695176015"/>
    <n v="2118.8034245135682"/>
    <n v="2163.2543671078956"/>
    <x v="7"/>
  </r>
  <r>
    <x v="3"/>
    <x v="4"/>
    <x v="2"/>
    <x v="5"/>
    <d v="1900-01-27T00:00:00"/>
    <n v="1852.7"/>
    <n v="1984"/>
    <n v="1415125"/>
    <n v="24000"/>
    <m/>
    <m/>
    <m/>
    <n v="33963000000"/>
    <n v="476160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5"/>
    <d v="1900-01-26T00:00:00"/>
    <n v="1839.65"/>
    <n v="1972"/>
    <n v="1425225"/>
    <n v="24000"/>
    <n v="230098"/>
    <n v="327941422050"/>
    <n v="453753256"/>
    <n v="34205400000"/>
    <n v="473280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5"/>
    <d v="1900-01-25T00:00:00"/>
    <n v="1846.4"/>
    <n v="1962.5"/>
    <n v="1421725"/>
    <n v="23800"/>
    <n v="230771"/>
    <n v="328092899975"/>
    <n v="452888087.5"/>
    <n v="33837055000"/>
    <n v="467075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5"/>
    <d v="1900-01-24T00:00:00"/>
    <n v="1853.2"/>
    <n v="1982.5"/>
    <n v="1428175"/>
    <n v="23450"/>
    <n v="228587"/>
    <n v="326462238725"/>
    <n v="453173727.5"/>
    <n v="33490703750"/>
    <n v="46489625"/>
    <n v="2084.3914290772436"/>
    <n v="1990.6235666175796"/>
    <x v="15"/>
    <x v="7"/>
    <n v="2218.6091695176015"/>
    <n v="2118.8034245135682"/>
    <n v="2163.2543671078956"/>
    <x v="7"/>
  </r>
  <r>
    <x v="3"/>
    <x v="4"/>
    <x v="2"/>
    <x v="5"/>
    <d v="1900-01-23T00:00:00"/>
    <n v="1855.6"/>
    <m/>
    <m/>
    <n v="23650"/>
    <n v="229137"/>
    <m/>
    <m/>
    <m/>
    <m/>
    <n v="2084.3914290772436"/>
    <n v="1990.6235666175796"/>
    <x v="15"/>
    <x v="7"/>
    <n v="2218.6091695176015"/>
    <n v="2118.8034245135682"/>
    <n v="2163.2543671078956"/>
    <x v="7"/>
  </r>
  <r>
    <x v="3"/>
    <x v="4"/>
    <x v="2"/>
    <x v="5"/>
    <d v="1900-01-20T00:00:00"/>
    <n v="1853.6"/>
    <n v="1987.5"/>
    <n v="1431050"/>
    <n v="23300"/>
    <m/>
    <m/>
    <m/>
    <n v="33343465000"/>
    <n v="46308750"/>
    <n v="2084.3914290772436"/>
    <n v="1990.6235666175796"/>
    <x v="15"/>
    <x v="7"/>
    <n v="2218.6091695176015"/>
    <n v="2118.8034245135682"/>
    <n v="2163.2543671078956"/>
    <x v="7"/>
  </r>
  <r>
    <x v="3"/>
    <x v="4"/>
    <x v="2"/>
    <x v="5"/>
    <d v="1900-01-19T00:00:00"/>
    <n v="1867.65"/>
    <n v="1978.5"/>
    <n v="1424175"/>
    <n v="23300"/>
    <n v="229234"/>
    <n v="326469331950"/>
    <n v="453539469"/>
    <n v="33183277500"/>
    <n v="46099050"/>
    <n v="2084.3914290772436"/>
    <n v="1990.6235666175796"/>
    <x v="15"/>
    <x v="7"/>
    <n v="2218.6091695176015"/>
    <n v="2118.8034245135682"/>
    <n v="2163.2543671078956"/>
    <x v="7"/>
  </r>
  <r>
    <x v="3"/>
    <x v="4"/>
    <x v="2"/>
    <x v="5"/>
    <d v="1900-01-18T00:00:00"/>
    <n v="1854.6"/>
    <n v="2003.5"/>
    <n v="1428225"/>
    <n v="22950"/>
    <n v="229234"/>
    <n v="327397729650"/>
    <n v="459270319"/>
    <n v="32777763750"/>
    <n v="45980325"/>
    <n v="2084.3914290772436"/>
    <n v="1990.6235666175796"/>
    <x v="15"/>
    <x v="7"/>
    <n v="2218.6091695176015"/>
    <n v="2118.8034245135682"/>
    <n v="2163.2543671078956"/>
    <x v="7"/>
  </r>
  <r>
    <x v="3"/>
    <x v="5"/>
    <x v="2"/>
    <x v="5"/>
    <d v="1900-01-17T00:00:00"/>
    <n v="1843.1"/>
    <n v="2018"/>
    <n v="1419775"/>
    <n v="22100"/>
    <n v="238178"/>
    <n v="338159169950"/>
    <n v="480643204"/>
    <n v="31377027500"/>
    <n v="44597800"/>
    <n v="2169.2135377264581"/>
    <n v="2050.8267529364921"/>
    <x v="0"/>
    <x v="8"/>
    <n v="2147.8723069045054"/>
    <n v="2030.650239029924"/>
    <m/>
    <x v="8"/>
  </r>
  <r>
    <x v="3"/>
    <x v="5"/>
    <x v="2"/>
    <x v="5"/>
    <d v="1900-01-16T00:00:00"/>
    <n v="1833.95"/>
    <n v="2006"/>
    <n v="1412925"/>
    <n v="21450"/>
    <n v="249848"/>
    <n v="353016485400"/>
    <n v="501195088"/>
    <n v="30307241250"/>
    <n v="43028700"/>
    <n v="2169.2135377264581"/>
    <n v="2050.8267529364921"/>
    <x v="0"/>
    <x v="8"/>
    <n v="2147.8723069045054"/>
    <n v="2030.650239029924"/>
    <m/>
    <x v="8"/>
  </r>
  <r>
    <x v="3"/>
    <x v="5"/>
    <x v="2"/>
    <x v="5"/>
    <d v="1900-01-13T00:00:00"/>
    <n v="1853.85"/>
    <n v="1976"/>
    <n v="1416775"/>
    <n v="24000"/>
    <m/>
    <m/>
    <m/>
    <n v="34002600000"/>
    <n v="47424000"/>
    <n v="2169.2135377264581"/>
    <n v="2050.8267529364921"/>
    <x v="0"/>
    <x v="8"/>
    <n v="2147.8723069045054"/>
    <n v="2030.650239029924"/>
    <m/>
    <x v="8"/>
  </r>
  <r>
    <x v="3"/>
    <x v="5"/>
    <x v="2"/>
    <x v="5"/>
    <d v="1900-01-12T00:00:00"/>
    <n v="1840.25"/>
    <n v="1994.5"/>
    <n v="1419250"/>
    <n v="24000"/>
    <n v="250186"/>
    <n v="355076480500"/>
    <n v="498995977"/>
    <n v="34062000000"/>
    <n v="47868000"/>
    <n v="2169.2135377264581"/>
    <n v="2050.8267529364921"/>
    <x v="0"/>
    <x v="8"/>
    <n v="2147.8723069045054"/>
    <n v="2030.650239029924"/>
    <m/>
    <x v="8"/>
  </r>
  <r>
    <x v="3"/>
    <x v="5"/>
    <x v="2"/>
    <x v="5"/>
    <d v="1900-01-10T00:00:00"/>
    <n v="1861.85"/>
    <n v="1958.5"/>
    <n v="1414675"/>
    <n v="25020"/>
    <n v="251960"/>
    <n v="356441513000"/>
    <n v="493463660"/>
    <n v="35395168500"/>
    <n v="49001670"/>
    <n v="2169.2135377264581"/>
    <n v="2050.8267529364921"/>
    <x v="0"/>
    <x v="8"/>
    <n v="2147.8723069045054"/>
    <n v="2030.650239029924"/>
    <m/>
    <x v="8"/>
  </r>
  <r>
    <x v="3"/>
    <x v="5"/>
    <x v="2"/>
    <x v="5"/>
    <d v="1900-01-09T00:00:00"/>
    <n v="1847.8"/>
    <n v="1984"/>
    <n v="1397075"/>
    <n v="25000"/>
    <n v="254235"/>
    <n v="355185362625"/>
    <n v="504402240"/>
    <n v="34926875000"/>
    <n v="49600000"/>
    <n v="2169.2135377264581"/>
    <n v="2050.8267529364921"/>
    <x v="0"/>
    <x v="8"/>
    <n v="2147.8723069045054"/>
    <n v="2030.650239029924"/>
    <m/>
    <x v="8"/>
  </r>
  <r>
    <x v="3"/>
    <x v="5"/>
    <x v="2"/>
    <x v="5"/>
    <d v="1900-01-06T00:00:00"/>
    <n v="1891.3"/>
    <n v="1998.5"/>
    <n v="1288675"/>
    <n v="25570"/>
    <m/>
    <m/>
    <m/>
    <n v="32951419750"/>
    <n v="51101645"/>
    <n v="2169.2135377264581"/>
    <n v="2050.8267529364921"/>
    <x v="0"/>
    <x v="8"/>
    <n v="2147.8723069045054"/>
    <n v="2030.650239029924"/>
    <m/>
    <x v="8"/>
  </r>
  <r>
    <x v="3"/>
    <x v="5"/>
    <x v="2"/>
    <x v="5"/>
    <d v="1900-01-05T00:00:00"/>
    <n v="1911.05"/>
    <n v="2009"/>
    <n v="1285125"/>
    <n v="25570"/>
    <n v="255682"/>
    <n v="328583330250"/>
    <n v="513665138"/>
    <n v="32860646250"/>
    <n v="51370130"/>
    <n v="2169.2135377264581"/>
    <n v="2050.8267529364921"/>
    <x v="0"/>
    <x v="8"/>
    <n v="2147.8723069045054"/>
    <n v="2030.650239029924"/>
    <m/>
    <x v="8"/>
  </r>
  <r>
    <x v="3"/>
    <x v="5"/>
    <x v="2"/>
    <x v="5"/>
    <d v="1900-01-04T00:00:00"/>
    <n v="1957.2"/>
    <n v="2008.5"/>
    <n v="1293300"/>
    <n v="25930"/>
    <n v="254563"/>
    <n v="329226327900"/>
    <n v="511289785.5"/>
    <n v="33535269000"/>
    <n v="52080405"/>
    <n v="2169.2135377264581"/>
    <n v="2050.8267529364921"/>
    <x v="0"/>
    <x v="8"/>
    <n v="2147.8723069045054"/>
    <n v="2030.650239029924"/>
    <m/>
    <x v="8"/>
  </r>
  <r>
    <x v="3"/>
    <x v="5"/>
    <x v="2"/>
    <x v="5"/>
    <d v="1900-01-03T00:00:00"/>
    <n v="1946.55"/>
    <n v="2025"/>
    <n v="1298075"/>
    <n v="26150"/>
    <n v="256315"/>
    <n v="332716093625"/>
    <n v="519037875"/>
    <n v="33944661250"/>
    <n v="52953750"/>
    <n v="2169.2135377264581"/>
    <n v="2050.8267529364921"/>
    <x v="0"/>
    <x v="8"/>
    <n v="2147.8723069045054"/>
    <n v="2030.650239029924"/>
    <m/>
    <x v="8"/>
  </r>
  <r>
    <x v="3"/>
    <x v="5"/>
    <x v="2"/>
    <x v="5"/>
    <d v="1900-01-02T00:00:00"/>
    <n v="1930.8"/>
    <n v="2008"/>
    <n v="1305825"/>
    <n v="25980"/>
    <n v="255595"/>
    <n v="333762340875"/>
    <n v="513234760"/>
    <n v="33925333500"/>
    <n v="52167840"/>
    <n v="2169.2135377264581"/>
    <n v="2050.8267529364921"/>
    <x v="0"/>
    <x v="8"/>
    <n v="2147.8723069045054"/>
    <n v="2030.650239029924"/>
    <m/>
    <x v="8"/>
  </r>
  <r>
    <x v="3"/>
    <x v="5"/>
    <x v="3"/>
    <x v="6"/>
    <d v="1900-01-29T00:00:00"/>
    <n v="1891"/>
    <n v="0"/>
    <n v="0"/>
    <n v="25800"/>
    <n v="255294"/>
    <m/>
    <m/>
    <m/>
    <m/>
    <n v="2169.2135377264581"/>
    <n v="2050.8267529364921"/>
    <x v="0"/>
    <x v="8"/>
    <n v="2147.8723069045054"/>
    <n v="2030.650239029924"/>
    <m/>
    <x v="8"/>
  </r>
  <r>
    <x v="3"/>
    <x v="5"/>
    <x v="3"/>
    <x v="6"/>
    <d v="1900-01-28T00:00:00"/>
    <n v="1877.55"/>
    <n v="0"/>
    <n v="0"/>
    <n v="25850"/>
    <n v="251738"/>
    <m/>
    <m/>
    <m/>
    <m/>
    <n v="2169.2135377264581"/>
    <n v="2050.8267529364921"/>
    <x v="0"/>
    <x v="8"/>
    <n v="2147.8723069045054"/>
    <n v="2030.650239029924"/>
    <m/>
    <x v="8"/>
  </r>
  <r>
    <x v="3"/>
    <x v="5"/>
    <x v="3"/>
    <x v="6"/>
    <d v="1900-01-27T00:00:00"/>
    <n v="1873.9"/>
    <n v="0"/>
    <n v="0"/>
    <n v="25830"/>
    <n v="255969"/>
    <m/>
    <m/>
    <m/>
    <m/>
    <n v="2169.2135377264581"/>
    <n v="2050.8267529364921"/>
    <x v="0"/>
    <x v="8"/>
    <n v="2147.8723069045054"/>
    <n v="2030.650239029924"/>
    <m/>
    <x v="8"/>
  </r>
  <r>
    <x v="3"/>
    <x v="5"/>
    <x v="3"/>
    <x v="6"/>
    <d v="1900-01-21T00:00:00"/>
    <n v="1867.1"/>
    <n v="0"/>
    <n v="0"/>
    <n v="26050"/>
    <n v="254942"/>
    <m/>
    <m/>
    <m/>
    <m/>
    <n v="2169.2135377264581"/>
    <n v="2050.8267529364921"/>
    <x v="0"/>
    <x v="8"/>
    <n v="2147.8723069045054"/>
    <n v="2030.650239029924"/>
    <m/>
    <x v="8"/>
  </r>
  <r>
    <x v="3"/>
    <x v="5"/>
    <x v="3"/>
    <x v="6"/>
    <d v="1900-01-20T00:00:00"/>
    <n v="1873.3"/>
    <m/>
    <m/>
    <n v="25830"/>
    <n v="252902"/>
    <m/>
    <m/>
    <m/>
    <m/>
    <n v="2169.2135377264581"/>
    <n v="2050.8267529364921"/>
    <x v="0"/>
    <x v="8"/>
    <n v="2147.8723069045054"/>
    <n v="2030.650239029924"/>
    <m/>
    <x v="8"/>
  </r>
  <r>
    <x v="3"/>
    <x v="5"/>
    <x v="3"/>
    <x v="6"/>
    <d v="1900-01-19T00:00:00"/>
    <n v="1869.25"/>
    <n v="1980.5"/>
    <n v="1345800"/>
    <n v="25750"/>
    <n v="256251"/>
    <n v="344862595800"/>
    <n v="507505105.5"/>
    <n v="34654350000"/>
    <n v="50997875"/>
    <n v="2169.2135377264581"/>
    <n v="2050.8267529364921"/>
    <x v="0"/>
    <x v="8"/>
    <n v="2147.8723069045054"/>
    <n v="2030.650239029924"/>
    <m/>
    <x v="8"/>
  </r>
  <r>
    <x v="3"/>
    <x v="6"/>
    <x v="3"/>
    <x v="6"/>
    <d v="1900-01-16T00:00:00"/>
    <n v="1880"/>
    <n v="1997"/>
    <n v="1351250"/>
    <n v="25950"/>
    <m/>
    <m/>
    <m/>
    <n v="35064937500"/>
    <n v="51822150"/>
    <n v="1729.7215979960488"/>
    <n v="1991.4102999470604"/>
    <x v="0"/>
    <x v="9"/>
    <n v="1742.6435098076079"/>
    <n v="2006.287161232922"/>
    <m/>
    <x v="9"/>
  </r>
  <r>
    <x v="3"/>
    <x v="6"/>
    <x v="3"/>
    <x v="6"/>
    <d v="1900-01-15T00:00:00"/>
    <n v="1871.95"/>
    <n v="2004"/>
    <n v="1366275"/>
    <n v="25950"/>
    <n v="257032"/>
    <n v="351176395800"/>
    <n v="515092128"/>
    <n v="35454836250"/>
    <n v="52003800"/>
    <n v="1729.7215979960488"/>
    <n v="1991.4102999470604"/>
    <x v="0"/>
    <x v="9"/>
    <n v="1742.6435098076079"/>
    <n v="2006.287161232922"/>
    <m/>
    <x v="9"/>
  </r>
  <r>
    <x v="3"/>
    <x v="6"/>
    <x v="3"/>
    <x v="6"/>
    <d v="1900-01-14T00:00:00"/>
    <n v="1861.35"/>
    <n v="2025.5"/>
    <n v="1372350"/>
    <n v="25900"/>
    <n v="255920"/>
    <n v="351211812000"/>
    <n v="518365960"/>
    <n v="35543865000"/>
    <n v="52460450"/>
    <n v="1729.7215979960488"/>
    <n v="1991.4102999470604"/>
    <x v="0"/>
    <x v="9"/>
    <n v="1742.6435098076079"/>
    <n v="2006.287161232922"/>
    <m/>
    <x v="9"/>
  </r>
  <r>
    <x v="3"/>
    <x v="6"/>
    <x v="3"/>
    <x v="6"/>
    <d v="1900-01-12T00:00:00"/>
    <n v="1820.25"/>
    <n v="2006.5"/>
    <n v="1383725"/>
    <n v="25950"/>
    <n v="257034"/>
    <n v="355664371650"/>
    <n v="515738721"/>
    <n v="35907663750"/>
    <n v="52068675"/>
    <n v="1729.7215979960488"/>
    <n v="1991.4102999470604"/>
    <x v="0"/>
    <x v="9"/>
    <n v="1742.6435098076079"/>
    <n v="2006.287161232922"/>
    <m/>
    <x v="9"/>
  </r>
  <r>
    <x v="3"/>
    <x v="6"/>
    <x v="3"/>
    <x v="6"/>
    <d v="1900-01-09T00:00:00"/>
    <n v="1833.65"/>
    <n v="2023.5"/>
    <n v="1390350"/>
    <n v="26250"/>
    <n v="254535"/>
    <n v="353892737250"/>
    <n v="515051572.5"/>
    <n v="36496687500"/>
    <n v="53116875"/>
    <n v="1729.7215979960488"/>
    <n v="1991.4102999470604"/>
    <x v="0"/>
    <x v="9"/>
    <n v="1742.6435098076079"/>
    <n v="2006.287161232922"/>
    <m/>
    <x v="9"/>
  </r>
  <r>
    <x v="3"/>
    <x v="6"/>
    <x v="3"/>
    <x v="6"/>
    <d v="1900-01-08T00:00:00"/>
    <n v="1834.2"/>
    <n v="2059.5"/>
    <n v="1367025"/>
    <n v="26250"/>
    <n v="254535"/>
    <n v="347955708375"/>
    <n v="524214832.5"/>
    <n v="35884406250"/>
    <n v="54061875"/>
    <n v="1729.7215979960488"/>
    <n v="1991.4102999470604"/>
    <x v="0"/>
    <x v="9"/>
    <n v="1742.6435098076079"/>
    <n v="2006.287161232922"/>
    <m/>
    <x v="9"/>
  </r>
  <r>
    <x v="3"/>
    <x v="6"/>
    <x v="3"/>
    <x v="6"/>
    <d v="1900-01-07T00:00:00"/>
    <n v="1859.8"/>
    <n v="2041"/>
    <n v="1371300"/>
    <n v="26450"/>
    <n v="254378"/>
    <n v="348828551400"/>
    <n v="519185498"/>
    <n v="36270885000"/>
    <n v="53984450"/>
    <n v="1729.7215979960488"/>
    <n v="1991.4102999470604"/>
    <x v="0"/>
    <x v="9"/>
    <n v="1742.6435098076079"/>
    <n v="2006.287161232922"/>
    <m/>
    <x v="9"/>
  </r>
  <r>
    <x v="3"/>
    <x v="6"/>
    <x v="3"/>
    <x v="6"/>
    <d v="1900-01-06T00:00:00"/>
    <n v="1864.5"/>
    <n v="2045.5"/>
    <n v="1377225"/>
    <n v="26200"/>
    <n v="253853"/>
    <n v="349612697925"/>
    <n v="519256311.5"/>
    <n v="36083295000"/>
    <n v="53592100"/>
    <n v="1729.7215979960488"/>
    <n v="1991.4102999470604"/>
    <x v="0"/>
    <x v="9"/>
    <n v="1742.6435098076079"/>
    <n v="2006.287161232922"/>
    <m/>
    <x v="9"/>
  </r>
  <r>
    <x v="3"/>
    <x v="6"/>
    <x v="3"/>
    <x v="6"/>
    <d v="1900-01-05T00:00:00"/>
    <n v="1832.8"/>
    <n v="2038"/>
    <n v="1357375"/>
    <n v="25950"/>
    <n v="251176"/>
    <n v="340940023000"/>
    <n v="511896688"/>
    <n v="35223881250"/>
    <n v="52886100"/>
    <n v="1729.7215979960488"/>
    <n v="1991.4102999470604"/>
    <x v="0"/>
    <x v="9"/>
    <n v="1742.6435098076079"/>
    <n v="2006.287161232922"/>
    <m/>
    <x v="9"/>
  </r>
  <r>
    <x v="3"/>
    <x v="6"/>
    <x v="3"/>
    <x v="6"/>
    <d v="1900-01-02T00:00:00"/>
    <n v="1839.3"/>
    <n v="2054"/>
    <n v="1357650"/>
    <n v="26100"/>
    <m/>
    <m/>
    <m/>
    <n v="35434665000"/>
    <n v="53609400"/>
    <n v="1729.7215979960488"/>
    <n v="1991.4102999470604"/>
    <x v="0"/>
    <x v="9"/>
    <n v="1742.6435098076079"/>
    <n v="2006.287161232922"/>
    <m/>
    <x v="9"/>
  </r>
  <r>
    <x v="3"/>
    <x v="6"/>
    <x v="3"/>
    <x v="6"/>
    <d v="1900-01-01T00:00:00"/>
    <n v="1834.8"/>
    <n v="2034.5"/>
    <n v="1329600"/>
    <n v="26100"/>
    <n v="253047"/>
    <n v="336451291200"/>
    <n v="514824121.5"/>
    <n v="34702560000"/>
    <n v="53100450"/>
    <n v="1729.7215979960488"/>
    <n v="1991.4102999470604"/>
    <x v="0"/>
    <x v="9"/>
    <n v="1742.6435098076079"/>
    <n v="2006.287161232922"/>
    <m/>
    <x v="9"/>
  </r>
  <r>
    <x v="3"/>
    <x v="6"/>
    <x v="3"/>
    <x v="6"/>
    <d v="1899-12-31T00:00:00"/>
    <n v="1832.95"/>
    <n v="2042"/>
    <n v="1333375"/>
    <n v="25950"/>
    <n v="255544"/>
    <n v="340735981000"/>
    <n v="521820848"/>
    <n v="34601081250"/>
    <n v="52989900"/>
    <n v="1729.7215979960488"/>
    <n v="1991.4102999470604"/>
    <x v="0"/>
    <x v="9"/>
    <n v="1742.6435098076079"/>
    <n v="2006.287161232922"/>
    <m/>
    <x v="9"/>
  </r>
  <r>
    <x v="3"/>
    <x v="6"/>
    <x v="3"/>
    <x v="6"/>
    <d v="1899-12-30T00:00:00"/>
    <n v="1796.2"/>
    <n v="2027.5"/>
    <n v="1338575"/>
    <n v="26350"/>
    <n v="255438"/>
    <n v="341922920850"/>
    <n v="517900545"/>
    <n v="35271451250"/>
    <n v="53424625"/>
    <n v="1729.7215979960488"/>
    <n v="1991.4102999470604"/>
    <x v="0"/>
    <x v="9"/>
    <n v="1742.6435098076079"/>
    <n v="2006.287161232922"/>
    <m/>
    <x v="9"/>
  </r>
  <r>
    <x v="3"/>
    <x v="6"/>
    <x v="3"/>
    <x v="7"/>
    <d v="1900-01-28T00:00:00"/>
    <n v="1771.95"/>
    <n v="2018.5"/>
    <n v="1350575"/>
    <n v="25550"/>
    <n v="255438"/>
    <n v="344988176850"/>
    <n v="515601603"/>
    <n v="34507191250"/>
    <n v="51572675"/>
    <n v="1729.7215979960488"/>
    <n v="1991.4102999470604"/>
    <x v="0"/>
    <x v="9"/>
    <n v="1742.6435098076079"/>
    <n v="2006.287161232922"/>
    <m/>
    <x v="9"/>
  </r>
  <r>
    <x v="3"/>
    <x v="6"/>
    <x v="3"/>
    <x v="7"/>
    <d v="1900-01-25T00:00:00"/>
    <n v="1808.05"/>
    <n v="2040"/>
    <n v="1353350"/>
    <n v="24850"/>
    <m/>
    <m/>
    <m/>
    <n v="33630747500"/>
    <n v="50694000"/>
    <n v="1729.7215979960488"/>
    <n v="1991.4102999470604"/>
    <x v="0"/>
    <x v="9"/>
    <n v="1742.6435098076079"/>
    <n v="2006.287161232922"/>
    <m/>
    <x v="9"/>
  </r>
  <r>
    <x v="3"/>
    <x v="6"/>
    <x v="3"/>
    <x v="7"/>
    <d v="1900-01-24T00:00:00"/>
    <n v="1814.85"/>
    <n v="2039.5"/>
    <n v="1358425"/>
    <n v="24850"/>
    <m/>
    <m/>
    <m/>
    <n v="33756861250"/>
    <n v="50681575"/>
    <n v="1729.7215979960488"/>
    <n v="1991.4102999470604"/>
    <x v="0"/>
    <x v="9"/>
    <n v="1742.6435098076079"/>
    <n v="2006.287161232922"/>
    <m/>
    <x v="9"/>
  </r>
  <r>
    <x v="3"/>
    <x v="6"/>
    <x v="3"/>
    <x v="7"/>
    <d v="1900-01-23T00:00:00"/>
    <n v="1808.55"/>
    <n v="2062"/>
    <n v="1364175"/>
    <n v="25100"/>
    <n v="259318"/>
    <n v="353755132650"/>
    <n v="534713716"/>
    <n v="34240792500"/>
    <n v="51756200"/>
    <n v="1729.7215979960488"/>
    <n v="1991.4102999470604"/>
    <x v="0"/>
    <x v="9"/>
    <n v="1742.6435098076079"/>
    <n v="2006.287161232922"/>
    <m/>
    <x v="9"/>
  </r>
  <r>
    <x v="3"/>
    <x v="6"/>
    <x v="3"/>
    <x v="7"/>
    <d v="1900-01-22T00:00:00"/>
    <n v="1818.1"/>
    <n v="2052.5"/>
    <n v="1368125"/>
    <n v="25350"/>
    <n v="259318"/>
    <n v="354779438750"/>
    <n v="532250195"/>
    <n v="34681968750"/>
    <n v="52030875"/>
    <n v="1729.7215979960488"/>
    <n v="1991.4102999470604"/>
    <x v="0"/>
    <x v="9"/>
    <n v="1742.6435098076079"/>
    <n v="2006.287161232922"/>
    <m/>
    <x v="9"/>
  </r>
  <r>
    <x v="3"/>
    <x v="6"/>
    <x v="3"/>
    <x v="7"/>
    <d v="1900-01-21T00:00:00"/>
    <n v="1863.8"/>
    <m/>
    <m/>
    <n v="26000"/>
    <n v="260022"/>
    <m/>
    <m/>
    <m/>
    <m/>
    <n v="1729.7215979960488"/>
    <n v="1991.4102999470604"/>
    <x v="0"/>
    <x v="9"/>
    <n v="1742.6435098076079"/>
    <n v="2006.287161232922"/>
    <m/>
    <x v="9"/>
  </r>
  <r>
    <x v="3"/>
    <x v="7"/>
    <x v="3"/>
    <x v="7"/>
    <d v="1900-01-18T00:00:00"/>
    <n v="1867"/>
    <n v="2022.5"/>
    <n v="1374025"/>
    <n v="26000"/>
    <m/>
    <m/>
    <m/>
    <n v="35724650000"/>
    <n v="525850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17T00:00:00"/>
    <n v="1857.4"/>
    <n v="1988.5"/>
    <n v="1378025"/>
    <n v="26000"/>
    <n v="258535"/>
    <n v="356267693375"/>
    <n v="514096847.5"/>
    <n v="35828650000"/>
    <n v="517010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15T00:00:00"/>
    <n v="1885.4"/>
    <n v="1981.5"/>
    <n v="1388250"/>
    <n v="26350"/>
    <n v="256469"/>
    <n v="356043089250"/>
    <n v="508193323.5"/>
    <n v="36580387500"/>
    <n v="52212525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14T00:00:00"/>
    <n v="1885.6"/>
    <n v="1981"/>
    <n v="1392250"/>
    <n v="26500"/>
    <n v="259274"/>
    <n v="360974226500"/>
    <n v="513621794"/>
    <n v="36894625000"/>
    <n v="524965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11T00:00:00"/>
    <n v="1878.2"/>
    <n v="1985.5"/>
    <n v="1395525"/>
    <n v="27200"/>
    <m/>
    <m/>
    <m/>
    <n v="37958280000"/>
    <n v="540056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10T00:00:00"/>
    <n v="1868"/>
    <n v="1995.5"/>
    <n v="1399525"/>
    <n v="27200"/>
    <n v="251805"/>
    <n v="352407392625"/>
    <n v="502476877.5"/>
    <n v="38067080000"/>
    <n v="542776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09T00:00:00"/>
    <n v="1876.2"/>
    <n v="1994.5"/>
    <n v="1404425"/>
    <n v="27600"/>
    <n v="251805"/>
    <n v="353641237125"/>
    <n v="502225072.5"/>
    <n v="38762130000"/>
    <n v="550482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08T00:00:00"/>
    <n v="1874.9"/>
    <n v="1994"/>
    <n v="1409575"/>
    <n v="27700"/>
    <n v="251805"/>
    <n v="354938032875"/>
    <n v="502099170"/>
    <n v="39045227500"/>
    <n v="552338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07T00:00:00"/>
    <n v="1957.45"/>
    <n v="1961"/>
    <n v="1416700"/>
    <n v="26800"/>
    <n v="243156"/>
    <n v="344479105200"/>
    <n v="476828916"/>
    <n v="37967560000"/>
    <n v="525548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04T00:00:00"/>
    <n v="1947.95"/>
    <n v="1946.5"/>
    <n v="1413775"/>
    <n v="27400"/>
    <m/>
    <m/>
    <m/>
    <n v="38737435000"/>
    <n v="533341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03T00:00:00"/>
    <n v="1916.8"/>
    <n v="1934.5"/>
    <n v="1414675"/>
    <n v="27400"/>
    <n v="267204"/>
    <n v="378006818700"/>
    <n v="516906138"/>
    <n v="38762095000"/>
    <n v="530053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02T00:00:00"/>
    <n v="1888.55"/>
    <n v="1922.5"/>
    <n v="1420100"/>
    <n v="29300"/>
    <n v="257820"/>
    <n v="366130182000"/>
    <n v="495658950"/>
    <n v="41608930000"/>
    <n v="5632925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01T00:00:00"/>
    <n v="1899.85"/>
    <n v="1923.5"/>
    <n v="1419225"/>
    <n v="29100"/>
    <m/>
    <m/>
    <m/>
    <n v="41299447500"/>
    <n v="5597385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899-12-31T00:00:00"/>
    <n v="1886.75"/>
    <n v="1900"/>
    <n v="1425450"/>
    <n v="29100"/>
    <n v="257820"/>
    <n v="367509519000"/>
    <n v="489858000"/>
    <n v="41480595000"/>
    <n v="552900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8"/>
    <d v="1900-01-28T00:00:00"/>
    <n v="1875.8"/>
    <n v="1904"/>
    <n v="1437675"/>
    <n v="28100"/>
    <m/>
    <m/>
    <m/>
    <n v="40398667500"/>
    <n v="535024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8"/>
    <d v="1900-01-27T00:00:00"/>
    <n v="1876.85"/>
    <n v="1896.5"/>
    <n v="1443950"/>
    <n v="28100"/>
    <n v="268730"/>
    <n v="388032683500"/>
    <n v="509646445"/>
    <n v="40574995000"/>
    <n v="5329165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8"/>
    <d v="1900-01-26T00:00:00"/>
    <n v="1896.85"/>
    <n v="1885.5"/>
    <n v="1450025"/>
    <n v="28150"/>
    <n v="268730"/>
    <n v="389665218250"/>
    <n v="506690415"/>
    <n v="40818203750"/>
    <n v="53076825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8"/>
    <d v="1900-01-25T00:00:00"/>
    <n v="1898.9"/>
    <n v="1891"/>
    <n v="1456075"/>
    <n v="28750"/>
    <n v="267389"/>
    <n v="389338438175"/>
    <n v="505632599"/>
    <n v="41862156250"/>
    <n v="5436625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8"/>
    <d v="1900-01-24T00:00:00"/>
    <n v="1901.6"/>
    <n v="1839.5"/>
    <n v="1461025"/>
    <n v="28150"/>
    <n v="268311"/>
    <n v="392009078775"/>
    <n v="493558084.5"/>
    <n v="41127853750"/>
    <n v="51781925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8"/>
    <d v="1900-01-21T00:00:00"/>
    <n v="1910.6"/>
    <m/>
    <m/>
    <n v="29800"/>
    <m/>
    <m/>
    <m/>
    <m/>
    <m/>
    <n v="1730.5310213690691"/>
    <n v="1727.6783846432452"/>
    <x v="16"/>
    <x v="10"/>
    <n v="1844.1357421194909"/>
    <n v="1841.0958374425943"/>
    <n v="1859.7712352920348"/>
    <x v="10"/>
  </r>
  <r>
    <x v="3"/>
    <x v="7"/>
    <x v="3"/>
    <x v="8"/>
    <d v="1900-01-20T00:00:00"/>
    <n v="1916.85"/>
    <n v="1823.5"/>
    <n v="1462925"/>
    <n v="29800"/>
    <n v="260091"/>
    <n v="380493626175"/>
    <n v="474275938.5"/>
    <n v="43595165000"/>
    <n v="54340300"/>
    <n v="1730.5310213690691"/>
    <n v="1727.6783846432452"/>
    <x v="16"/>
    <x v="10"/>
    <n v="1844.1357421194909"/>
    <n v="1841.0958374425943"/>
    <n v="1859.7712352920348"/>
    <x v="10"/>
  </r>
  <r>
    <x v="3"/>
    <x v="8"/>
    <x v="3"/>
    <x v="8"/>
    <d v="1900-01-18T00:00:00"/>
    <n v="1906.35"/>
    <n v="1815"/>
    <n v="1466325"/>
    <n v="27500"/>
    <n v="266514"/>
    <n v="390796141050"/>
    <n v="483722910"/>
    <n v="40323937500"/>
    <n v="499125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17T00:00:00"/>
    <n v="1910"/>
    <n v="1823"/>
    <n v="1469000"/>
    <n v="30450"/>
    <n v="262966"/>
    <n v="386297054000"/>
    <n v="479387018"/>
    <n v="44731050000"/>
    <n v="5551035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14T00:00:00"/>
    <n v="1908.2"/>
    <n v="1837.5"/>
    <n v="1473900"/>
    <n v="32200"/>
    <m/>
    <m/>
    <m/>
    <n v="47459580000"/>
    <n v="591675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13T00:00:00"/>
    <n v="1891.7"/>
    <n v="1842.5"/>
    <n v="1479075"/>
    <n v="32200"/>
    <n v="239406"/>
    <n v="354099429450"/>
    <n v="441105555"/>
    <n v="47626215000"/>
    <n v="593285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12T00:00:00"/>
    <n v="1896.45"/>
    <n v="1840"/>
    <n v="1481950"/>
    <n v="31850"/>
    <n v="264997"/>
    <n v="392712304150"/>
    <n v="487594480"/>
    <n v="47200107500"/>
    <n v="586040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11T00:00:00"/>
    <n v="1920.8"/>
    <n v="1854.5"/>
    <n v="1485125"/>
    <n v="31750"/>
    <n v="220789"/>
    <n v="327899263625"/>
    <n v="409453200.5"/>
    <n v="47152718750"/>
    <n v="58880375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10T00:00:00"/>
    <n v="1919.8"/>
    <n v="1844"/>
    <n v="1421500"/>
    <n v="31700"/>
    <n v="240318"/>
    <n v="341612037000"/>
    <n v="443146392"/>
    <n v="45061550000"/>
    <n v="584548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07T00:00:00"/>
    <n v="1912.4"/>
    <n v="1859"/>
    <n v="1406550"/>
    <n v="29750"/>
    <m/>
    <m/>
    <m/>
    <n v="41844862500"/>
    <n v="5530525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06T00:00:00"/>
    <n v="1891.35"/>
    <n v="1863.5"/>
    <n v="1406575"/>
    <n v="29750"/>
    <m/>
    <m/>
    <m/>
    <n v="41845606250"/>
    <n v="55439125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05T00:00:00"/>
    <n v="1888"/>
    <n v="1839.5"/>
    <n v="1407025"/>
    <n v="29750"/>
    <n v="241441"/>
    <n v="339713523025"/>
    <n v="444130719.5"/>
    <n v="41858993750"/>
    <n v="54725125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04T00:00:00"/>
    <n v="1912.5"/>
    <n v="1853.5"/>
    <n v="1412125"/>
    <n v="29650"/>
    <n v="237019"/>
    <n v="334700455375"/>
    <n v="439314716.5"/>
    <n v="41869506250"/>
    <n v="54956275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03T00:00:00"/>
    <n v="1899.65"/>
    <n v="1854"/>
    <n v="1412600"/>
    <n v="29400"/>
    <n v="232597"/>
    <n v="328566522200"/>
    <n v="431234838"/>
    <n v="41530440000"/>
    <n v="545076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899-12-31T00:00:00"/>
    <n v="1906.4"/>
    <n v="1847"/>
    <n v="1422475"/>
    <n v="30000"/>
    <m/>
    <m/>
    <m/>
    <n v="42674250000"/>
    <n v="554100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899-12-30T00:00:00"/>
    <n v="1895.55"/>
    <n v="1820"/>
    <n v="1416325"/>
    <n v="30000"/>
    <n v="235951"/>
    <n v="334183300075"/>
    <n v="429430820"/>
    <n v="42489750000"/>
    <n v="546000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9"/>
    <d v="1900-01-28T00:00:00"/>
    <n v="1883.4"/>
    <n v="1772.5"/>
    <n v="1428475"/>
    <n v="29800"/>
    <n v="235968"/>
    <n v="337074388800"/>
    <n v="418253280"/>
    <n v="42568555000"/>
    <n v="528205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9"/>
    <d v="1900-01-27T00:00:00"/>
    <n v="1882.4"/>
    <n v="1783"/>
    <n v="1432650"/>
    <n v="29480"/>
    <n v="231433"/>
    <n v="331562487450"/>
    <n v="412645039"/>
    <n v="42234522000"/>
    <n v="5256284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9"/>
    <d v="1900-01-26T00:00:00"/>
    <n v="1850.95"/>
    <n v="1773"/>
    <n v="1438925"/>
    <n v="29550"/>
    <n v="230474"/>
    <n v="331635519912"/>
    <n v="408631288.5"/>
    <n v="42520233750"/>
    <n v="5239215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9"/>
    <d v="1900-01-23T00:00:00"/>
    <n v="1870.05"/>
    <n v="1740"/>
    <n v="1444275"/>
    <n v="28750"/>
    <m/>
    <m/>
    <m/>
    <n v="41522906250"/>
    <n v="500250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9"/>
    <d v="1900-01-22T00:00:00"/>
    <n v="1861.75"/>
    <n v="1754"/>
    <n v="1450950"/>
    <n v="28750"/>
    <n v="219595"/>
    <n v="318621365250"/>
    <n v="385169630"/>
    <n v="41714812500"/>
    <n v="504275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9"/>
    <d v="1900-01-21T00:00:00"/>
    <n v="1888.1"/>
    <m/>
    <m/>
    <n v="28150"/>
    <n v="229601"/>
    <m/>
    <m/>
    <m/>
    <m/>
    <n v="1432.5774539024444"/>
    <n v="1430.4808269756888"/>
    <x v="17"/>
    <x v="11"/>
    <n v="1802.8370599114305"/>
    <n v="1800.198545174188"/>
    <n v="1904.7679249387627"/>
    <x v="11"/>
  </r>
  <r>
    <x v="3"/>
    <x v="8"/>
    <x v="3"/>
    <x v="9"/>
    <d v="1900-01-20T00:00:00"/>
    <n v="1906"/>
    <n v="1770.5"/>
    <n v="1458900"/>
    <n v="27550"/>
    <n v="217413"/>
    <n v="317183825700"/>
    <n v="384929716.5"/>
    <n v="40192695000"/>
    <n v="48777275"/>
    <n v="1432.5774539024444"/>
    <n v="1430.4808269756888"/>
    <x v="17"/>
    <x v="11"/>
    <n v="1802.8370599114305"/>
    <n v="1800.198545174188"/>
    <n v="1904.7679249387627"/>
    <x v="11"/>
  </r>
  <r>
    <x v="3"/>
    <x v="9"/>
    <x v="3"/>
    <x v="9"/>
    <d v="1900-01-16T00:00:00"/>
    <n v="1954.75"/>
    <n v="1772"/>
    <n v="1473025"/>
    <n v="26950"/>
    <m/>
    <m/>
    <m/>
    <n v="39698023750"/>
    <n v="4775540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15T00:00:00"/>
    <n v="1936.1"/>
    <n v="1746"/>
    <n v="1477175"/>
    <n v="26950"/>
    <n v="211812"/>
    <n v="312883391100"/>
    <n v="369823752"/>
    <n v="39809866250"/>
    <n v="4705470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14T00:00:00"/>
    <n v="1964.8"/>
    <n v="1735"/>
    <n v="1482225"/>
    <n v="26900"/>
    <n v="205256"/>
    <n v="304235574600"/>
    <n v="356119160"/>
    <n v="39871852500"/>
    <n v="4667150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13T00:00:00"/>
    <n v="1963.55"/>
    <n v="1759"/>
    <n v="1486175"/>
    <n v="26870"/>
    <n v="210986"/>
    <n v="313562118550"/>
    <n v="371124374"/>
    <n v="39933522250"/>
    <n v="4726433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12T00:00:00"/>
    <n v="1942.3"/>
    <n v="1785.5"/>
    <n v="1493175"/>
    <n v="26270"/>
    <n v="210662"/>
    <n v="314555231850"/>
    <n v="376137001"/>
    <n v="39225707250"/>
    <n v="46905085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09T00:00:00"/>
    <n v="1944.5"/>
    <n v="1793"/>
    <n v="1499100"/>
    <n v="25700"/>
    <m/>
    <m/>
    <m/>
    <n v="38526870000"/>
    <n v="4608010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08T00:00:00"/>
    <n v="1944.8"/>
    <n v="1785.5"/>
    <n v="1504175"/>
    <n v="25700"/>
    <n v="208818"/>
    <n v="314098815150"/>
    <n v="372844539"/>
    <n v="38657297500"/>
    <n v="4588735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07T00:00:00"/>
    <n v="1928.4"/>
    <n v="1783"/>
    <n v="1506425"/>
    <n v="25730"/>
    <n v="208699"/>
    <n v="314389391075"/>
    <n v="372110317"/>
    <n v="38760315250"/>
    <n v="4587659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06T00:00:00"/>
    <n v="1920.6"/>
    <n v="1798"/>
    <n v="1510400"/>
    <n v="25350"/>
    <n v="209400"/>
    <n v="316277760000"/>
    <n v="376501200"/>
    <n v="38288640000"/>
    <n v="4557930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05T00:00:00"/>
    <n v="1928.4"/>
    <n v="1806.5"/>
    <n v="1513925"/>
    <n v="24820"/>
    <n v="209171"/>
    <n v="316669206175"/>
    <n v="377867411.5"/>
    <n v="37575618500"/>
    <n v="4483733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02T00:00:00"/>
    <n v="1937.6"/>
    <n v="1787.5"/>
    <n v="1516500"/>
    <n v="24250"/>
    <m/>
    <m/>
    <m/>
    <n v="36775125000"/>
    <n v="43346875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01T00:00:00"/>
    <n v="1934.1"/>
    <n v="1785.5"/>
    <n v="1520650"/>
    <n v="24250"/>
    <n v="208088"/>
    <n v="316429017200"/>
    <n v="371541124"/>
    <n v="36875762500"/>
    <n v="43298375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899-12-31T00:00:00"/>
    <n v="1969"/>
    <n v="1781"/>
    <n v="1524075"/>
    <n v="24500"/>
    <n v="206494"/>
    <n v="314712343050"/>
    <n v="367765814"/>
    <n v="37339837500"/>
    <n v="4363450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899-12-30T00:00:00"/>
    <n v="1987.95"/>
    <n v="1777.5"/>
    <n v="1526575"/>
    <n v="24350"/>
    <n v="200756"/>
    <n v="306469090700"/>
    <n v="356843790"/>
    <n v="37172101250"/>
    <n v="43282125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10"/>
    <d v="1900-01-26T00:00:00"/>
    <n v="1955.85"/>
    <n v="1803.5"/>
    <n v="1533625"/>
    <n v="23450"/>
    <m/>
    <m/>
    <m/>
    <n v="35963506250"/>
    <n v="42292075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10"/>
    <d v="1900-01-25T00:00:00"/>
    <n v="1938.8"/>
    <n v="1789"/>
    <n v="1537675"/>
    <n v="23450"/>
    <n v="201040"/>
    <n v="309134182000"/>
    <n v="359660560"/>
    <n v="36058478750"/>
    <n v="4195205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10"/>
    <d v="1900-01-24T00:00:00"/>
    <n v="1918.5"/>
    <n v="1779"/>
    <n v="1541800"/>
    <n v="23550"/>
    <n v="199009"/>
    <n v="306832076200"/>
    <n v="354037011"/>
    <n v="36309390000"/>
    <n v="4189545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10"/>
    <d v="1900-01-23T00:00:00"/>
    <n v="1925.45"/>
    <n v="1815"/>
    <n v="1545575"/>
    <n v="23450"/>
    <n v="196978"/>
    <n v="304444272350"/>
    <n v="357515070"/>
    <n v="36243733750"/>
    <n v="4256175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10"/>
    <d v="1900-01-22T00:00:00"/>
    <n v="1947.55"/>
    <n v="1818"/>
    <n v="1550225"/>
    <n v="23120"/>
    <n v="194461"/>
    <n v="301458303725"/>
    <n v="353530098"/>
    <n v="35841202000"/>
    <n v="42032160"/>
    <n v="1716.6723299970374"/>
    <n v="1587.9520807409413"/>
    <x v="18"/>
    <x v="12"/>
    <n v="2085.8216475745685"/>
    <n v="1929.4216883697604"/>
    <n v="1820.4595310532534"/>
    <x v="12"/>
  </r>
  <r>
    <x v="3"/>
    <x v="10"/>
    <x v="3"/>
    <x v="10"/>
    <d v="1900-01-18T00:00:00"/>
    <n v="1928.05"/>
    <n v="1797.5"/>
    <n v="1554375"/>
    <n v="23170"/>
    <n v="196525"/>
    <n v="305473546875"/>
    <n v="353253687.5"/>
    <n v="36014868750"/>
    <n v="41648075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17T00:00:00"/>
    <n v="1993.15"/>
    <n v="1776.5"/>
    <n v="1559300"/>
    <n v="22850"/>
    <n v="197803"/>
    <n v="308434217900"/>
    <n v="351397029.5"/>
    <n v="35630005000"/>
    <n v="40593025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16T00:00:00"/>
    <n v="2005.15"/>
    <n v="1779"/>
    <n v="1563300"/>
    <n v="22850"/>
    <n v="187343"/>
    <n v="292873311900"/>
    <n v="333283197"/>
    <n v="35721405000"/>
    <n v="4065015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15T00:00:00"/>
    <n v="1949.85"/>
    <n v="1773.5"/>
    <n v="1567375"/>
    <n v="23200"/>
    <n v="191231"/>
    <n v="299730688625"/>
    <n v="339148178.5"/>
    <n v="36363100000"/>
    <n v="4114520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12T00:00:00"/>
    <n v="1948.3"/>
    <n v="1776"/>
    <n v="1572950"/>
    <n v="22500"/>
    <m/>
    <m/>
    <m/>
    <n v="35391375000"/>
    <n v="3996000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11T00:00:00"/>
    <n v="1931"/>
    <n v="1761.5"/>
    <n v="1574100"/>
    <n v="22500"/>
    <n v="188041"/>
    <n v="295995338100"/>
    <n v="331234221.5"/>
    <n v="35417250000"/>
    <n v="3963375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10T00:00:00"/>
    <n v="1931.7"/>
    <n v="1791.5"/>
    <n v="1578200"/>
    <n v="22250"/>
    <n v="187860"/>
    <n v="296480652000"/>
    <n v="336551190"/>
    <n v="35114950000"/>
    <n v="39860875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09T00:00:00"/>
    <n v="1996.6"/>
    <n v="1783"/>
    <n v="1585000"/>
    <n v="22200"/>
    <n v="185501"/>
    <n v="294019085000"/>
    <n v="330748283"/>
    <n v="35187000000"/>
    <n v="3958260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08T00:00:00"/>
    <n v="2030.3"/>
    <n v="1770"/>
    <n v="1590550"/>
    <n v="22000"/>
    <n v="184460"/>
    <n v="293392853000"/>
    <n v="326494200"/>
    <n v="34992100000"/>
    <n v="3894000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05T00:00:00"/>
    <n v="2061.5"/>
    <n v="1757"/>
    <n v="1588325"/>
    <n v="23700"/>
    <m/>
    <m/>
    <m/>
    <n v="37643302500"/>
    <n v="4164090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04T00:00:00"/>
    <n v="2049.15"/>
    <n v="1766"/>
    <n v="1594325"/>
    <n v="23700"/>
    <n v="184558"/>
    <n v="294245433350"/>
    <n v="325929428"/>
    <n v="37785502500"/>
    <n v="4185420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03T00:00:00"/>
    <n v="2034.45"/>
    <n v="1774"/>
    <n v="1600525"/>
    <n v="23620"/>
    <n v="183254"/>
    <n v="293302608350"/>
    <n v="325092596"/>
    <n v="37804400500"/>
    <n v="4190188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02T00:00:00"/>
    <n v="1972.25"/>
    <n v="1789.5"/>
    <n v="1606400"/>
    <n v="23300"/>
    <n v="181950"/>
    <n v="292284480000"/>
    <n v="325599525"/>
    <n v="37429120000"/>
    <n v="4169535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01T00:00:00"/>
    <n v="1972.95"/>
    <n v="1786"/>
    <n v="1617175"/>
    <n v="23300"/>
    <n v="183030"/>
    <n v="295991540250"/>
    <n v="326891580"/>
    <n v="37680177500"/>
    <n v="4161380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1"/>
    <d v="1900-01-29T00:00:00"/>
    <n v="1974.7"/>
    <n v="1780"/>
    <n v="1626850"/>
    <n v="23550"/>
    <m/>
    <m/>
    <m/>
    <n v="38312317500"/>
    <n v="4191900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1"/>
    <d v="1900-01-28T00:00:00"/>
    <n v="1952.2"/>
    <n v="1758.5"/>
    <n v="1632325"/>
    <n v="23550"/>
    <n v="182289"/>
    <n v="297554891925"/>
    <n v="320555206.5"/>
    <n v="38441253750"/>
    <n v="41412675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1"/>
    <d v="1900-01-27T00:00:00"/>
    <n v="1954.35"/>
    <n v="1778.5"/>
    <n v="1637675"/>
    <n v="23500"/>
    <n v="181718"/>
    <n v="297595025650"/>
    <n v="323185463"/>
    <n v="38485362500"/>
    <n v="4179475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1"/>
    <d v="1900-01-26T00:00:00"/>
    <n v="1931.65"/>
    <n v="1748.5"/>
    <n v="1642050"/>
    <n v="23500"/>
    <n v="179795"/>
    <n v="295232379750"/>
    <n v="314371557.5"/>
    <n v="38588175000"/>
    <n v="4108975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1"/>
    <d v="1900-01-25T00:00:00"/>
    <n v="1940.55"/>
    <n v="1718.5"/>
    <n v="1632175"/>
    <n v="23400"/>
    <n v="181907"/>
    <n v="296904057725"/>
    <n v="312607179.5"/>
    <n v="38192895000"/>
    <n v="4021290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1"/>
    <d v="1900-01-22T00:00:00"/>
    <n v="1893.85"/>
    <m/>
    <m/>
    <n v="22000"/>
    <m/>
    <m/>
    <m/>
    <m/>
    <m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1"/>
    <d v="1900-01-21T00:00:00"/>
    <n v="1882.35"/>
    <n v="1722"/>
    <n v="1637425"/>
    <n v="22000"/>
    <n v="180853"/>
    <n v="296133223525"/>
    <n v="311428866"/>
    <n v="36023350000"/>
    <n v="37884000"/>
    <n v="1654.8601497684501"/>
    <n v="1599.9205816195824"/>
    <x v="19"/>
    <x v="13"/>
    <n v="2051.8653429408737"/>
    <n v="1983.7456315220129"/>
    <n v="2423.0064878059179"/>
    <x v="13"/>
  </r>
  <r>
    <x v="3"/>
    <x v="11"/>
    <x v="3"/>
    <x v="11"/>
    <d v="1900-01-12T00:00:00"/>
    <n v="1798.2"/>
    <n v="1686.5"/>
    <n v="1648225"/>
    <n v="23700"/>
    <n v="174541"/>
    <n v="287682839725"/>
    <n v="294363396.5"/>
    <n v="39062932500"/>
    <n v="3997005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900-01-11T00:00:00"/>
    <n v="1808.05"/>
    <n v="1682.5"/>
    <n v="1652200"/>
    <n v="23550"/>
    <n v="172239"/>
    <n v="284573275800"/>
    <n v="289792117.5"/>
    <n v="38909310000"/>
    <n v="39622875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900-01-08T00:00:00"/>
    <n v="1805.75"/>
    <n v="1658"/>
    <n v="1658975"/>
    <n v="22400"/>
    <m/>
    <m/>
    <m/>
    <n v="37161040000"/>
    <n v="3713920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900-01-07T00:00:00"/>
    <n v="1812.45"/>
    <n v="1654.5"/>
    <n v="1664400"/>
    <n v="22400"/>
    <n v="177147"/>
    <n v="294843466800"/>
    <n v="293089711.5"/>
    <n v="37282560000"/>
    <n v="3706080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900-01-06T00:00:00"/>
    <n v="1799.35"/>
    <n v="1660.5"/>
    <n v="1668525"/>
    <n v="22600"/>
    <n v="168688"/>
    <n v="281460145200"/>
    <n v="280106424"/>
    <n v="37708665000"/>
    <n v="3752730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900-01-05T00:00:00"/>
    <n v="1775.5"/>
    <n v="1686"/>
    <n v="1663800"/>
    <n v="22120"/>
    <n v="168508"/>
    <n v="280363610400"/>
    <n v="284104488"/>
    <n v="36803256000"/>
    <n v="3729432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900-01-04T00:00:00"/>
    <n v="1774.4"/>
    <n v="1675"/>
    <n v="1669550"/>
    <n v="21800"/>
    <n v="169510"/>
    <n v="283005420500"/>
    <n v="283929250"/>
    <n v="36396190000"/>
    <n v="3651500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900-01-01T00:00:00"/>
    <n v="1774.65"/>
    <n v="1695.5"/>
    <n v="1674900"/>
    <n v="20820"/>
    <m/>
    <m/>
    <m/>
    <n v="34871418000"/>
    <n v="3530031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899-12-31T00:00:00"/>
    <n v="1771.85"/>
    <n v="1669"/>
    <n v="1626550"/>
    <n v="20820"/>
    <n v="164537"/>
    <n v="267627657350"/>
    <n v="274612253"/>
    <n v="33864771000"/>
    <n v="3474858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899-12-30T00:00:00"/>
    <n v="1787.4"/>
    <n v="1687"/>
    <n v="1632675"/>
    <n v="20550"/>
    <n v="164667"/>
    <n v="268847694225"/>
    <n v="277793229"/>
    <n v="33551471250"/>
    <n v="3466785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0"/>
    <d v="1900-01-28T00:00:00"/>
    <n v="1770.7"/>
    <n v="1630"/>
    <n v="1618025"/>
    <n v="20600"/>
    <n v="166273"/>
    <n v="269033870825"/>
    <n v="271024990"/>
    <n v="33331315000"/>
    <n v="3357800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0"/>
    <d v="1900-01-27T00:00:00"/>
    <n v="1768.8"/>
    <n v="1626"/>
    <n v="1629275"/>
    <n v="20230"/>
    <n v="163752"/>
    <n v="266796225162"/>
    <n v="266259939"/>
    <n v="32960233250"/>
    <n v="3289398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0"/>
    <d v="1900-01-24T00:00:00"/>
    <n v="1762.1"/>
    <n v="1614"/>
    <n v="1629275"/>
    <n v="19200"/>
    <m/>
    <m/>
    <m/>
    <n v="31282080000"/>
    <n v="3098880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0"/>
    <d v="1900-01-23T00:00:00"/>
    <n v="1758.55"/>
    <n v="1621.5"/>
    <n v="1633775"/>
    <n v="19200"/>
    <n v="161955"/>
    <n v="264598030125"/>
    <n v="262610032.5"/>
    <n v="31368480000"/>
    <n v="3113280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0"/>
    <d v="1900-01-22T00:00:00"/>
    <n v="1775.7"/>
    <n v="1614"/>
    <n v="1638300"/>
    <n v="19650"/>
    <n v="160425"/>
    <n v="262824277500"/>
    <n v="258925950"/>
    <n v="32192595000"/>
    <n v="3171510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0"/>
    <d v="1900-01-21T00:00:00"/>
    <n v="1756.6"/>
    <m/>
    <m/>
    <n v="20150"/>
    <n v="158410"/>
    <m/>
    <m/>
    <m/>
    <m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0"/>
    <d v="1900-01-20T00:00:00"/>
    <n v="1745.45"/>
    <n v="1621.5"/>
    <n v="1642600"/>
    <n v="19840"/>
    <n v="160264"/>
    <n v="263249646400"/>
    <n v="259868076"/>
    <n v="32589184000"/>
    <n v="32170560"/>
    <n v="1399.0483845142612"/>
    <n v="1295.9116441411502"/>
    <x v="20"/>
    <x v="14"/>
    <n v="1796.8425127305179"/>
    <n v="1664.3807038480481"/>
    <n v="2032.9145110803806"/>
    <x v="14"/>
  </r>
  <r>
    <x v="3"/>
    <x v="0"/>
    <x v="3"/>
    <x v="0"/>
    <d v="1900-01-16T00:00:00"/>
    <n v="1732.65"/>
    <n v="1597.5"/>
    <n v="1652025"/>
    <n v="18820"/>
    <n v="158636"/>
    <n v="262070637900"/>
    <n v="253421010"/>
    <n v="31091110500"/>
    <n v="30064950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15T00:00:00"/>
    <n v="1717.3"/>
    <n v="1563.5"/>
    <n v="1637750"/>
    <n v="18630"/>
    <m/>
    <m/>
    <m/>
    <n v="30511282500"/>
    <n v="29128005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14T00:00:00"/>
    <n v="1728.35"/>
    <n v="1586.5"/>
    <n v="1614100"/>
    <n v="18630"/>
    <n v="158091"/>
    <n v="255174683100"/>
    <n v="250811371.5"/>
    <n v="30070683000"/>
    <n v="29556495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13T00:00:00"/>
    <n v="1710.4"/>
    <n v="1598"/>
    <n v="1617550"/>
    <n v="18350"/>
    <n v="158503"/>
    <n v="256386527650"/>
    <n v="253287794"/>
    <n v="29682042500"/>
    <n v="29323300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10T00:00:00"/>
    <n v="1735.85"/>
    <n v="1590.5"/>
    <n v="1617825"/>
    <n v="18030"/>
    <m/>
    <m/>
    <m/>
    <n v="29169384750"/>
    <n v="28676715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09T00:00:00"/>
    <n v="1731.9"/>
    <n v="1599"/>
    <n v="1605625"/>
    <n v="18030"/>
    <n v="157245"/>
    <n v="252476503125"/>
    <n v="251434755"/>
    <n v="28949418750"/>
    <n v="28829970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08T00:00:00"/>
    <n v="1717.65"/>
    <n v="1608"/>
    <n v="1610300"/>
    <n v="18030"/>
    <n v="157456"/>
    <n v="253551396800"/>
    <n v="253189248"/>
    <n v="29033709000"/>
    <n v="28992240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07T00:00:00"/>
    <n v="1707.5"/>
    <n v="1600"/>
    <n v="1614975"/>
    <n v="17840"/>
    <n v="156829"/>
    <n v="253274914275"/>
    <n v="250926400"/>
    <n v="28811154000"/>
    <n v="28544000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06T00:00:00"/>
    <n v="1692"/>
    <n v="1595.5"/>
    <n v="1616550"/>
    <n v="17650"/>
    <n v="156679"/>
    <n v="253279437450"/>
    <n v="249981344.5"/>
    <n v="28532107500"/>
    <n v="28160575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03T00:00:00"/>
    <n v="1709.55"/>
    <n v="1570.5"/>
    <n v="1577000"/>
    <n v="17750"/>
    <m/>
    <m/>
    <m/>
    <n v="27991750000"/>
    <n v="27876375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02T00:00:00"/>
    <n v="1706.45"/>
    <n v="1586.5"/>
    <n v="1548550"/>
    <n v="17750"/>
    <m/>
    <m/>
    <m/>
    <n v="27486762500"/>
    <n v="28160375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01T00:00:00"/>
    <n v="1717.6"/>
    <n v="1605.5"/>
    <n v="1535250"/>
    <n v="17750"/>
    <m/>
    <m/>
    <m/>
    <n v="27250687500"/>
    <n v="28497625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899-12-31T00:00:00"/>
    <n v="1740.25"/>
    <n v="1638"/>
    <n v="1541125"/>
    <n v="17750"/>
    <n v="155926"/>
    <n v="240301456750"/>
    <n v="255406788"/>
    <n v="27354968750"/>
    <n v="29074500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899-12-30T00:00:00"/>
    <n v="1734.8"/>
    <n v="1592.5"/>
    <n v="1541150"/>
    <n v="17740"/>
    <n v="157044"/>
    <n v="242028360600"/>
    <n v="250092570"/>
    <n v="27340001000"/>
    <n v="28250950"/>
    <n v="1429.3141454695697"/>
    <n v="1381.416221886901"/>
    <x v="21"/>
    <x v="0"/>
    <n v="1645.3384145243285"/>
    <n v="1590.2012748715024"/>
    <n v="1651.1683710131265"/>
    <x v="0"/>
  </r>
  <r>
    <x v="3"/>
    <x v="0"/>
    <x v="3"/>
    <x v="1"/>
    <d v="1900-01-27T00:00:00"/>
    <n v="1725.65"/>
    <n v="1579"/>
    <n v="1521325"/>
    <n v="17600"/>
    <m/>
    <m/>
    <m/>
    <n v="26775320000"/>
    <n v="27790400"/>
    <n v="1429.3141454695697"/>
    <n v="1381.416221886901"/>
    <x v="21"/>
    <x v="0"/>
    <n v="1645.3384145243285"/>
    <n v="1590.2012748715024"/>
    <n v="1651.1683710131265"/>
    <x v="0"/>
  </r>
  <r>
    <x v="3"/>
    <x v="0"/>
    <x v="3"/>
    <x v="1"/>
    <d v="1900-01-26T00:00:00"/>
    <n v="1723.3"/>
    <n v="1560.5"/>
    <n v="1526250"/>
    <n v="17600"/>
    <n v="155239"/>
    <n v="236933523750"/>
    <n v="242250459.5"/>
    <n v="26862000000"/>
    <n v="27464800"/>
    <n v="1429.3141454695697"/>
    <n v="1381.416221886901"/>
    <x v="21"/>
    <x v="0"/>
    <n v="1645.3384145243285"/>
    <n v="1590.2012748715024"/>
    <n v="1651.1683710131265"/>
    <x v="0"/>
  </r>
  <r>
    <x v="3"/>
    <x v="0"/>
    <x v="3"/>
    <x v="1"/>
    <d v="1900-01-25T00:00:00"/>
    <n v="1705.15"/>
    <n v="1555.5"/>
    <n v="1500900"/>
    <n v="17400"/>
    <n v="152393"/>
    <n v="228726653700"/>
    <n v="237047311.5"/>
    <n v="26115660000"/>
    <n v="27065700"/>
    <n v="1429.3141454695697"/>
    <n v="1381.416221886901"/>
    <x v="21"/>
    <x v="0"/>
    <n v="1645.3384145243285"/>
    <n v="1590.2012748715024"/>
    <n v="1651.1683710131265"/>
    <x v="0"/>
  </r>
  <r>
    <x v="3"/>
    <x v="0"/>
    <x v="3"/>
    <x v="1"/>
    <d v="1900-01-24T00:00:00"/>
    <n v="1722.75"/>
    <n v="1529"/>
    <n v="1505550"/>
    <n v="17580"/>
    <n v="154228"/>
    <n v="232197965400"/>
    <n v="235814612"/>
    <n v="26467569000"/>
    <n v="26879820"/>
    <n v="1429.3141454695697"/>
    <n v="1381.416221886901"/>
    <x v="21"/>
    <x v="0"/>
    <n v="1645.3384145243285"/>
    <n v="1590.2012748715024"/>
    <n v="1651.1683710131265"/>
    <x v="0"/>
  </r>
  <r>
    <x v="3"/>
    <x v="0"/>
    <x v="3"/>
    <x v="1"/>
    <d v="1900-01-20T00:00:00"/>
    <n v="1732.45"/>
    <n v="1540"/>
    <n v="1496050"/>
    <n v="17750"/>
    <m/>
    <m/>
    <m/>
    <n v="26554887500"/>
    <n v="27335000"/>
    <n v="1429.3141454695697"/>
    <n v="1381.416221886901"/>
    <x v="21"/>
    <x v="0"/>
    <n v="1645.3384145243285"/>
    <n v="1590.2012748715024"/>
    <n v="1651.1683710131265"/>
    <x v="0"/>
  </r>
  <r>
    <x v="3"/>
    <x v="0"/>
    <x v="3"/>
    <x v="1"/>
    <d v="1900-01-19T00:00:00"/>
    <n v="1732.8"/>
    <m/>
    <m/>
    <n v="17750"/>
    <n v="153801"/>
    <m/>
    <m/>
    <m/>
    <m/>
    <n v="1429.3141454695697"/>
    <n v="1381.416221886901"/>
    <x v="21"/>
    <x v="0"/>
    <n v="1645.3384145243285"/>
    <n v="1590.2012748715024"/>
    <n v="1651.1683710131265"/>
    <x v="0"/>
  </r>
  <r>
    <x v="3"/>
    <x v="1"/>
    <x v="3"/>
    <x v="1"/>
    <d v="1900-01-17T00:00:00"/>
    <n v="1735.25"/>
    <n v="1524"/>
    <n v="1493075"/>
    <n v="17730"/>
    <n v="147808"/>
    <n v="220688429600"/>
    <n v="225259392"/>
    <n v="26472219750"/>
    <n v="27020520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16T00:00:00"/>
    <n v="1756.9"/>
    <n v="1527.5"/>
    <n v="1493775"/>
    <n v="17550"/>
    <n v="143170"/>
    <n v="213863019862"/>
    <n v="218691411.25"/>
    <n v="26215751250"/>
    <n v="26807625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13T00:00:00"/>
    <n v="1734.85"/>
    <n v="1513"/>
    <n v="1479000"/>
    <n v="16920"/>
    <m/>
    <m/>
    <m/>
    <n v="25024680000"/>
    <n v="25599960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12T00:00:00"/>
    <n v="1716.4"/>
    <n v="1498.5"/>
    <n v="1458100"/>
    <n v="16920"/>
    <n v="139598"/>
    <n v="203547843800"/>
    <n v="209187603"/>
    <n v="24671052000"/>
    <n v="25354620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11T00:00:00"/>
    <n v="1699.85"/>
    <n v="1514.5"/>
    <n v="1462600"/>
    <n v="17150"/>
    <n v="140343"/>
    <n v="205265671800"/>
    <n v="212549473.5"/>
    <n v="25083590000"/>
    <n v="25973675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10T00:00:00"/>
    <n v="1703.45"/>
    <n v="1486.5"/>
    <n v="1466625"/>
    <n v="17020"/>
    <n v="137134"/>
    <n v="201124152750"/>
    <n v="203849691"/>
    <n v="24961957500"/>
    <n v="25300230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09T00:00:00"/>
    <n v="1698.8"/>
    <n v="1498"/>
    <n v="1436575"/>
    <n v="16880"/>
    <n v="137273"/>
    <n v="197202959975"/>
    <n v="205634954"/>
    <n v="24249386000"/>
    <n v="25286240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05T00:00:00"/>
    <n v="1688.65"/>
    <n v="1476"/>
    <n v="1414475"/>
    <n v="16350"/>
    <n v="138033"/>
    <n v="195244227675"/>
    <n v="203736708"/>
    <n v="23126666250"/>
    <n v="24132600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04T00:00:00"/>
    <n v="1698.9"/>
    <n v="1467"/>
    <n v="1419675"/>
    <n v="16300"/>
    <n v="138105"/>
    <n v="196064215875"/>
    <n v="202600035"/>
    <n v="23140702500"/>
    <n v="23912100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03T00:00:00"/>
    <n v="1696.3"/>
    <n v="1469"/>
    <n v="1361575"/>
    <n v="16180"/>
    <n v="138177"/>
    <n v="188138348775"/>
    <n v="202982013"/>
    <n v="22030283500"/>
    <n v="23768420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02T00:00:00"/>
    <n v="1703.7"/>
    <n v="1476.5"/>
    <n v="1351800"/>
    <n v="16200"/>
    <n v="138321"/>
    <n v="186982327800"/>
    <n v="204230956.5"/>
    <n v="21899160000"/>
    <n v="23919300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899-12-30T00:00:00"/>
    <n v="1673.05"/>
    <n v="1482"/>
    <n v="1354375"/>
    <n v="16140"/>
    <m/>
    <m/>
    <m/>
    <n v="21859612500"/>
    <n v="23919480"/>
    <n v="1492.483976234538"/>
    <n v="1390.6521616830623"/>
    <x v="22"/>
    <x v="0"/>
    <n v="1769.8662591566588"/>
    <n v="1649.1087196766955"/>
    <n v="1751.8216253000114"/>
    <x v="0"/>
  </r>
  <r>
    <x v="3"/>
    <x v="1"/>
    <x v="3"/>
    <x v="2"/>
    <d v="1900-01-28T00:00:00"/>
    <n v="1716.75"/>
    <n v="1486.5"/>
    <n v="1349800"/>
    <n v="16140"/>
    <n v="138106"/>
    <n v="186415478800"/>
    <n v="205294569"/>
    <n v="21785772000"/>
    <n v="23992110"/>
    <n v="1492.483976234538"/>
    <n v="1390.6521616830623"/>
    <x v="22"/>
    <x v="0"/>
    <n v="1769.8662591566588"/>
    <n v="1649.1087196766955"/>
    <n v="1751.8216253000114"/>
    <x v="0"/>
  </r>
  <r>
    <x v="3"/>
    <x v="1"/>
    <x v="3"/>
    <x v="2"/>
    <d v="1900-01-27T00:00:00"/>
    <n v="1706"/>
    <n v="1481"/>
    <n v="1352525"/>
    <n v="16270"/>
    <n v="139340"/>
    <n v="188460833500"/>
    <n v="206362540"/>
    <n v="22005581750"/>
    <n v="24095870"/>
    <n v="1492.483976234538"/>
    <n v="1390.6521616830623"/>
    <x v="22"/>
    <x v="0"/>
    <n v="1769.8662591566588"/>
    <n v="1649.1087196766955"/>
    <n v="1751.8216253000114"/>
    <x v="0"/>
  </r>
  <r>
    <x v="3"/>
    <x v="1"/>
    <x v="3"/>
    <x v="2"/>
    <d v="1900-01-26T00:00:00"/>
    <n v="1708.1"/>
    <n v="1479.5"/>
    <n v="1355025"/>
    <n v="16150"/>
    <n v="139135"/>
    <n v="188531403375"/>
    <n v="205850232.5"/>
    <n v="21883653750"/>
    <n v="23893925"/>
    <n v="1492.483976234538"/>
    <n v="1390.6521616830623"/>
    <x v="22"/>
    <x v="0"/>
    <n v="1769.8662591566588"/>
    <n v="1649.1087196766955"/>
    <n v="1751.8216253000114"/>
    <x v="0"/>
  </r>
  <r>
    <x v="3"/>
    <x v="1"/>
    <x v="3"/>
    <x v="2"/>
    <d v="1900-01-25T00:00:00"/>
    <n v="1717.25"/>
    <n v="1477"/>
    <n v="1355175"/>
    <n v="15950"/>
    <n v="138264"/>
    <n v="187371916200"/>
    <n v="204215928"/>
    <n v="21615041250"/>
    <n v="23558150"/>
    <n v="1492.483976234538"/>
    <n v="1390.6521616830623"/>
    <x v="22"/>
    <x v="0"/>
    <n v="1769.8662591566588"/>
    <n v="1649.1087196766955"/>
    <n v="1751.8216253000114"/>
    <x v="0"/>
  </r>
  <r>
    <x v="3"/>
    <x v="1"/>
    <x v="3"/>
    <x v="2"/>
    <d v="1900-01-22T00:00:00"/>
    <n v="1727.25"/>
    <n v="1477.5"/>
    <n v="1356150"/>
    <n v="16310"/>
    <m/>
    <m/>
    <m/>
    <n v="22118806500"/>
    <n v="24098025"/>
    <n v="1492.483976234538"/>
    <n v="1390.6521616830623"/>
    <x v="22"/>
    <x v="0"/>
    <n v="1769.8662591566588"/>
    <n v="1649.1087196766955"/>
    <n v="1751.8216253000114"/>
    <x v="0"/>
  </r>
  <r>
    <x v="3"/>
    <x v="1"/>
    <x v="3"/>
    <x v="2"/>
    <d v="1900-01-21T00:00:00"/>
    <n v="1727.55"/>
    <m/>
    <m/>
    <n v="16310"/>
    <n v="141532"/>
    <m/>
    <m/>
    <m/>
    <m/>
    <n v="1492.483976234538"/>
    <n v="1390.6521616830623"/>
    <x v="22"/>
    <x v="0"/>
    <n v="1769.8662591566588"/>
    <n v="1649.1087196766955"/>
    <n v="1751.8216253000114"/>
    <x v="0"/>
  </r>
  <r>
    <x v="3"/>
    <x v="1"/>
    <x v="3"/>
    <x v="2"/>
    <d v="1900-01-20T00:00:00"/>
    <n v="1702.65"/>
    <n v="1498"/>
    <n v="1346200"/>
    <n v="16380"/>
    <n v="135838"/>
    <n v="182865115600"/>
    <n v="203485324"/>
    <n v="22050756000"/>
    <n v="24537240"/>
    <n v="1492.483976234538"/>
    <n v="1390.6521616830623"/>
    <x v="22"/>
    <x v="0"/>
    <n v="1769.8662591566588"/>
    <n v="1649.1087196766955"/>
    <n v="1751.8216253000114"/>
    <x v="0"/>
  </r>
  <r>
    <x v="3"/>
    <x v="1"/>
    <x v="3"/>
    <x v="2"/>
    <d v="1900-01-19T00:00:00"/>
    <n v="1678.6"/>
    <n v="1504"/>
    <n v="1346775"/>
    <n v="16150"/>
    <n v="135197"/>
    <n v="182079939675"/>
    <n v="203336288"/>
    <n v="21750416250"/>
    <n v="24289600"/>
    <n v="1492.483976234538"/>
    <n v="1390.6521616830623"/>
    <x v="22"/>
    <x v="0"/>
    <n v="1769.8662591566588"/>
    <n v="1649.1087196766955"/>
    <n v="1751.8216253000114"/>
    <x v="0"/>
  </r>
  <r>
    <x v="3"/>
    <x v="1"/>
    <x v="3"/>
    <x v="2"/>
    <d v="1900-01-18T00:00:00"/>
    <n v="1684.95"/>
    <n v="1503.5"/>
    <n v="1347000"/>
    <n v="15750"/>
    <n v="136773"/>
    <n v="184233231000"/>
    <n v="205638205.5"/>
    <n v="21215250000"/>
    <n v="23680125"/>
    <n v="1492.483976234538"/>
    <n v="1390.6521616830623"/>
    <x v="22"/>
    <x v="0"/>
    <n v="1769.8662591566588"/>
    <n v="1649.1087196766955"/>
    <n v="1751.8216253000114"/>
    <x v="0"/>
  </r>
  <r>
    <x v="3"/>
    <x v="2"/>
    <x v="3"/>
    <x v="2"/>
    <d v="1900-01-15T00:00:00"/>
    <n v="1693.15"/>
    <n v="1509.5"/>
    <n v="1336775"/>
    <n v="15870"/>
    <m/>
    <m/>
    <m/>
    <n v="21214619250"/>
    <n v="23955765"/>
    <n v="1582.1589753741932"/>
    <n v="1373.8697759417769"/>
    <x v="0"/>
    <x v="0"/>
    <n v="1871.5134902022892"/>
    <n v="1625.1311400917336"/>
    <m/>
    <x v="0"/>
  </r>
  <r>
    <x v="3"/>
    <x v="2"/>
    <x v="3"/>
    <x v="2"/>
    <d v="1900-01-13T00:00:00"/>
    <n v="1712.25"/>
    <n v="1509.5"/>
    <n v="1307725"/>
    <n v="16020"/>
    <n v="134897"/>
    <n v="176408179325"/>
    <n v="203627021.5"/>
    <n v="20949754500"/>
    <n v="24182190"/>
    <n v="1582.1589753741932"/>
    <n v="1373.8697759417769"/>
    <x v="0"/>
    <x v="0"/>
    <n v="1871.5134902022892"/>
    <n v="1625.1311400917336"/>
    <m/>
    <x v="0"/>
  </r>
  <r>
    <x v="3"/>
    <x v="2"/>
    <x v="3"/>
    <x v="2"/>
    <d v="1900-01-12T00:00:00"/>
    <n v="1715.85"/>
    <n v="1501.5"/>
    <n v="1298125"/>
    <n v="16080"/>
    <n v="137886"/>
    <n v="178993263750"/>
    <n v="207035829"/>
    <n v="20873850000"/>
    <n v="24144120"/>
    <n v="1582.1589753741932"/>
    <n v="1373.8697759417769"/>
    <x v="0"/>
    <x v="0"/>
    <n v="1871.5134902022892"/>
    <n v="1625.1311400917336"/>
    <m/>
    <x v="0"/>
  </r>
  <r>
    <x v="3"/>
    <x v="2"/>
    <x v="3"/>
    <x v="2"/>
    <d v="1900-01-07T00:00:00"/>
    <n v="1662.5"/>
    <n v="1483.5"/>
    <n v="1298225"/>
    <n v="16040"/>
    <m/>
    <m/>
    <m/>
    <n v="20823529000"/>
    <n v="23795340"/>
    <n v="1582.1589753741932"/>
    <n v="1373.8697759417769"/>
    <x v="0"/>
    <x v="0"/>
    <n v="1871.5134902022892"/>
    <n v="1625.1311400917336"/>
    <m/>
    <x v="0"/>
  </r>
  <r>
    <x v="3"/>
    <x v="2"/>
    <x v="3"/>
    <x v="2"/>
    <d v="1900-01-06T00:00:00"/>
    <n v="1649.05"/>
    <n v="1490"/>
    <n v="1300950"/>
    <n v="16040"/>
    <n v="136508"/>
    <n v="177590082600"/>
    <n v="203396920"/>
    <n v="20867238000"/>
    <n v="23899600"/>
    <n v="1582.1589753741932"/>
    <n v="1373.8697759417769"/>
    <x v="0"/>
    <x v="0"/>
    <n v="1871.5134902022892"/>
    <n v="1625.1311400917336"/>
    <m/>
    <x v="0"/>
  </r>
  <r>
    <x v="3"/>
    <x v="2"/>
    <x v="3"/>
    <x v="2"/>
    <d v="1900-01-05T00:00:00"/>
    <n v="1652.2"/>
    <n v="1520"/>
    <n v="1259150"/>
    <n v="16200"/>
    <n v="136251"/>
    <n v="171560446650"/>
    <n v="207101520"/>
    <n v="20398230000"/>
    <n v="24624000"/>
    <n v="1582.1589753741932"/>
    <n v="1373.8697759417769"/>
    <x v="0"/>
    <x v="0"/>
    <n v="1871.5134902022892"/>
    <n v="1625.1311400917336"/>
    <m/>
    <x v="0"/>
  </r>
  <r>
    <x v="3"/>
    <x v="2"/>
    <x v="3"/>
    <x v="2"/>
    <d v="1900-01-04T00:00:00"/>
    <n v="1636.6"/>
    <n v="1514"/>
    <n v="1261475"/>
    <n v="16400"/>
    <n v="139749"/>
    <n v="176289869775"/>
    <n v="211579986"/>
    <n v="20688190000"/>
    <n v="24829600"/>
    <n v="1582.1589753741932"/>
    <n v="1373.8697759417769"/>
    <x v="0"/>
    <x v="0"/>
    <n v="1871.5134902022892"/>
    <n v="1625.1311400917336"/>
    <m/>
    <x v="0"/>
  </r>
  <r>
    <x v="3"/>
    <x v="2"/>
    <x v="3"/>
    <x v="2"/>
    <d v="1900-01-01T00:00:00"/>
    <n v="1609.75"/>
    <n v="1507.5"/>
    <n v="1261550"/>
    <n v="16600"/>
    <m/>
    <m/>
    <m/>
    <n v="20941730000"/>
    <n v="25024500"/>
    <n v="1582.1589753741932"/>
    <n v="1373.8697759417769"/>
    <x v="0"/>
    <x v="0"/>
    <n v="1871.5134902022892"/>
    <n v="1625.1311400917336"/>
    <m/>
    <x v="0"/>
  </r>
  <r>
    <x v="3"/>
    <x v="2"/>
    <x v="3"/>
    <x v="2"/>
    <d v="1899-12-31T00:00:00"/>
    <n v="1588.05"/>
    <n v="1495.5"/>
    <n v="1248000"/>
    <n v="16600"/>
    <n v="139586"/>
    <n v="174203328000"/>
    <n v="208750863"/>
    <n v="20716800000"/>
    <n v="24825300"/>
    <n v="1582.1589753741932"/>
    <n v="1373.8697759417769"/>
    <x v="0"/>
    <x v="0"/>
    <n v="1871.5134902022892"/>
    <n v="1625.1311400917336"/>
    <m/>
    <x v="0"/>
  </r>
  <r>
    <x v="3"/>
    <x v="2"/>
    <x v="3"/>
    <x v="2"/>
    <d v="1899-12-30T00:00:00"/>
    <n v="1594.25"/>
    <n v="1467"/>
    <n v="1239700"/>
    <n v="16620"/>
    <m/>
    <m/>
    <m/>
    <n v="20603814000"/>
    <n v="24381540"/>
    <n v="1582.1589753741932"/>
    <n v="1373.8697759417769"/>
    <x v="0"/>
    <x v="0"/>
    <n v="1871.5134902022892"/>
    <n v="1625.1311400917336"/>
    <m/>
    <x v="0"/>
  </r>
  <r>
    <x v="3"/>
    <x v="2"/>
    <x v="3"/>
    <x v="3"/>
    <d v="1900-01-29T00:00:00"/>
    <n v="1604.65"/>
    <n v="1491.5"/>
    <n v="1213750"/>
    <n v="16620"/>
    <m/>
    <m/>
    <m/>
    <n v="20172525000"/>
    <n v="24788730"/>
    <n v="1582.1589753741932"/>
    <n v="1373.8697759417769"/>
    <x v="0"/>
    <x v="0"/>
    <n v="1871.5134902022892"/>
    <n v="1625.1311400917336"/>
    <m/>
    <x v="0"/>
  </r>
  <r>
    <x v="3"/>
    <x v="2"/>
    <x v="3"/>
    <x v="3"/>
    <d v="1900-01-28T00:00:00"/>
    <n v="1624.45"/>
    <n v="1460.5"/>
    <n v="1213400"/>
    <n v="16620"/>
    <n v="135111"/>
    <n v="163943687400"/>
    <n v="197329615.5"/>
    <n v="20166708000"/>
    <n v="24273510"/>
    <n v="1582.1589753741932"/>
    <n v="1373.8697759417769"/>
    <x v="0"/>
    <x v="0"/>
    <n v="1871.5134902022892"/>
    <n v="1625.1311400917336"/>
    <m/>
    <x v="0"/>
  </r>
  <r>
    <x v="3"/>
    <x v="2"/>
    <x v="3"/>
    <x v="3"/>
    <d v="1900-01-25T00:00:00"/>
    <n v="1621.2"/>
    <n v="1486"/>
    <n v="1207925"/>
    <n v="16000"/>
    <m/>
    <m/>
    <m/>
    <n v="19326800000"/>
    <n v="23776000"/>
    <n v="1582.1589753741932"/>
    <n v="1373.8697759417769"/>
    <x v="0"/>
    <x v="0"/>
    <n v="1871.5134902022892"/>
    <n v="1625.1311400917336"/>
    <m/>
    <x v="0"/>
  </r>
  <r>
    <x v="3"/>
    <x v="2"/>
    <x v="3"/>
    <x v="3"/>
    <d v="1900-01-24T00:00:00"/>
    <n v="1620.1"/>
    <n v="1482.5"/>
    <n v="1210475"/>
    <n v="16000"/>
    <m/>
    <m/>
    <m/>
    <n v="19367600000"/>
    <n v="23720000"/>
    <n v="1582.1589753741932"/>
    <n v="1373.8697759417769"/>
    <x v="0"/>
    <x v="0"/>
    <n v="1871.5134902022892"/>
    <n v="1625.1311400917336"/>
    <m/>
    <x v="0"/>
  </r>
  <r>
    <x v="3"/>
    <x v="2"/>
    <x v="3"/>
    <x v="3"/>
    <d v="1900-01-23T00:00:00"/>
    <n v="1620.95"/>
    <n v="1498"/>
    <n v="1164200"/>
    <n v="16000"/>
    <n v="135717"/>
    <n v="158001731400"/>
    <n v="203304066"/>
    <n v="18627200000"/>
    <n v="23968000"/>
    <n v="1582.1589753741932"/>
    <n v="1373.8697759417769"/>
    <x v="0"/>
    <x v="0"/>
    <n v="1871.5134902022892"/>
    <n v="1625.1311400917336"/>
    <m/>
    <x v="0"/>
  </r>
  <r>
    <x v="3"/>
    <x v="2"/>
    <x v="3"/>
    <x v="3"/>
    <d v="1900-01-22T00:00:00"/>
    <n v="1599.5"/>
    <m/>
    <m/>
    <n v="16030"/>
    <n v="136323"/>
    <m/>
    <m/>
    <m/>
    <m/>
    <n v="1582.1589753741932"/>
    <n v="1373.8697759417769"/>
    <x v="0"/>
    <x v="0"/>
    <n v="1871.5134902022892"/>
    <n v="1625.1311400917336"/>
    <m/>
    <x v="0"/>
  </r>
  <r>
    <x v="4"/>
    <x v="3"/>
    <x v="3"/>
    <x v="3"/>
    <d v="1900-01-21T00:00:00"/>
    <n v="1494.5"/>
    <n v="1524"/>
    <n v="1148750"/>
    <n v="16100"/>
    <m/>
    <m/>
    <m/>
    <n v="18494875000"/>
    <n v="2453640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18T00:00:00"/>
    <n v="1504.45"/>
    <n v="1528"/>
    <n v="1150775"/>
    <n v="16100"/>
    <m/>
    <m/>
    <m/>
    <n v="18527477500"/>
    <n v="2460080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17T00:00:00"/>
    <n v="1480.7"/>
    <n v="1538.5"/>
    <n v="1131675"/>
    <n v="16100"/>
    <m/>
    <m/>
    <m/>
    <n v="18219967500"/>
    <n v="2476985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16T00:00:00"/>
    <n v="1506"/>
    <n v="1539.5"/>
    <n v="1112575"/>
    <n v="16100"/>
    <n v="136007"/>
    <n v="151317988025"/>
    <n v="209382776.5"/>
    <n v="17912457500"/>
    <n v="2478595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15T00:00:00"/>
    <n v="1472.35"/>
    <n v="1541.5"/>
    <n v="1098425"/>
    <n v="16150"/>
    <n v="136175"/>
    <n v="149578024375"/>
    <n v="209913762.5"/>
    <n v="17739563750"/>
    <n v="24895225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11T00:00:00"/>
    <n v="1588.15"/>
    <n v="1568"/>
    <n v="1076050"/>
    <n v="15450"/>
    <m/>
    <m/>
    <m/>
    <n v="16624972500"/>
    <n v="2422560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10T00:00:00"/>
    <n v="1636.65"/>
    <n v="1605"/>
    <n v="1069925"/>
    <n v="15450"/>
    <n v="135053"/>
    <n v="144496581025"/>
    <n v="216760065"/>
    <n v="16530341250"/>
    <n v="2479725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09T00:00:00"/>
    <n v="1662.5"/>
    <n v="1607"/>
    <n v="1009100"/>
    <n v="15420"/>
    <n v="132015"/>
    <n v="133216336500"/>
    <n v="212148105"/>
    <n v="15560322000"/>
    <n v="2477994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08T00:00:00"/>
    <n v="1657.4"/>
    <n v="1628"/>
    <n v="967325"/>
    <n v="15440"/>
    <n v="135269"/>
    <n v="130849085425"/>
    <n v="220217932"/>
    <n v="14935498000"/>
    <n v="2513632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07T00:00:00"/>
    <n v="1676.6"/>
    <n v="1649"/>
    <n v="973050"/>
    <n v="15550"/>
    <n v="138523"/>
    <n v="134789805150"/>
    <n v="228424427"/>
    <n v="15130927500"/>
    <n v="2564195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04T00:00:00"/>
    <n v="1687"/>
    <n v="1655"/>
    <n v="978450"/>
    <n v="15350"/>
    <m/>
    <m/>
    <m/>
    <n v="15019207500"/>
    <n v="2540425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03T00:00:00"/>
    <n v="1647.45"/>
    <n v="1696"/>
    <n v="987175"/>
    <n v="15350"/>
    <n v="136187"/>
    <n v="134440401725"/>
    <n v="230973152"/>
    <n v="15153136250"/>
    <n v="2603360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02T00:00:00"/>
    <n v="1644.8"/>
    <n v="1658"/>
    <n v="994675"/>
    <n v="15470"/>
    <n v="138115"/>
    <n v="137379537625"/>
    <n v="228994670"/>
    <n v="15387622250"/>
    <n v="2564926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01T00:00:00"/>
    <n v="1599.05"/>
    <n v="1687"/>
    <n v="1002300"/>
    <n v="15400"/>
    <n v="137452"/>
    <n v="137768139600"/>
    <n v="231881524"/>
    <n v="15435420000"/>
    <n v="2597980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899-12-31T00:00:00"/>
    <n v="1609.7"/>
    <n v="1708.5"/>
    <n v="1010025"/>
    <n v="15480"/>
    <n v="134303"/>
    <n v="135649387575"/>
    <n v="229456675.5"/>
    <n v="15635187000"/>
    <n v="26447580"/>
    <n v="1619.0560132890364"/>
    <n v="1542.3079611820247"/>
    <x v="23"/>
    <x v="0"/>
    <n v="1873.9645798672677"/>
    <n v="1785.1331064396268"/>
    <n v="1938.6219377294703"/>
    <x v="0"/>
  </r>
  <r>
    <x v="4"/>
    <x v="3"/>
    <x v="3"/>
    <x v="4"/>
    <d v="1900-01-26T00:00:00"/>
    <n v="1626.35"/>
    <n v="1709"/>
    <n v="1030750"/>
    <n v="15800"/>
    <m/>
    <m/>
    <m/>
    <n v="16285850000"/>
    <n v="27002200"/>
    <n v="1619.0560132890364"/>
    <n v="1542.3079611820247"/>
    <x v="23"/>
    <x v="0"/>
    <n v="1873.9645798672677"/>
    <n v="1785.1331064396268"/>
    <n v="1938.6219377294703"/>
    <x v="0"/>
  </r>
  <r>
    <x v="4"/>
    <x v="3"/>
    <x v="3"/>
    <x v="4"/>
    <d v="1900-01-25T00:00:00"/>
    <n v="1646.6"/>
    <n v="1726"/>
    <n v="1040775"/>
    <n v="15800"/>
    <n v="136269"/>
    <n v="141825368475"/>
    <n v="235200294"/>
    <n v="16444245000"/>
    <n v="27270800"/>
    <n v="1619.0560132890364"/>
    <n v="1542.3079611820247"/>
    <x v="23"/>
    <x v="0"/>
    <n v="1873.9645798672677"/>
    <n v="1785.1331064396268"/>
    <n v="1938.6219377294703"/>
    <x v="0"/>
  </r>
  <r>
    <x v="4"/>
    <x v="3"/>
    <x v="3"/>
    <x v="4"/>
    <d v="1900-01-24T00:00:00"/>
    <n v="1647.95"/>
    <n v="1732"/>
    <n v="1050750"/>
    <n v="15920"/>
    <n v="133563"/>
    <n v="140341322250"/>
    <n v="231331116"/>
    <n v="16727940000"/>
    <n v="27573440"/>
    <n v="1619.0560132890364"/>
    <n v="1542.3079611820247"/>
    <x v="23"/>
    <x v="0"/>
    <n v="1873.9645798672677"/>
    <n v="1785.1331064396268"/>
    <n v="1938.6219377294703"/>
    <x v="0"/>
  </r>
  <r>
    <x v="4"/>
    <x v="3"/>
    <x v="3"/>
    <x v="4"/>
    <d v="1900-01-23T00:00:00"/>
    <n v="1655.9"/>
    <n v="1722"/>
    <n v="1061375"/>
    <n v="15850"/>
    <n v="134164"/>
    <n v="142398315500"/>
    <n v="231030408"/>
    <n v="16822793750"/>
    <n v="27293700"/>
    <n v="1619.0560132890364"/>
    <n v="1542.3079611820247"/>
    <x v="23"/>
    <x v="0"/>
    <n v="1873.9645798672677"/>
    <n v="1785.1331064396268"/>
    <n v="1938.6219377294703"/>
    <x v="0"/>
  </r>
  <r>
    <x v="4"/>
    <x v="3"/>
    <x v="3"/>
    <x v="4"/>
    <d v="1900-01-22T00:00:00"/>
    <n v="1682.35"/>
    <n v="1700"/>
    <n v="1071875"/>
    <n v="15650"/>
    <n v="132574"/>
    <n v="142102756250"/>
    <n v="225375800"/>
    <n v="16774843750"/>
    <n v="26605000"/>
    <n v="1619.0560132890364"/>
    <n v="1542.3079611820247"/>
    <x v="23"/>
    <x v="0"/>
    <n v="1873.9645798672677"/>
    <n v="1785.1331064396268"/>
    <n v="1938.6219377294703"/>
    <x v="0"/>
  </r>
  <r>
    <x v="4"/>
    <x v="3"/>
    <x v="3"/>
    <x v="4"/>
    <d v="1900-01-19T00:00:00"/>
    <n v="1633.7"/>
    <m/>
    <m/>
    <n v="14450"/>
    <m/>
    <m/>
    <m/>
    <m/>
    <m/>
    <n v="1619.0560132890364"/>
    <n v="1542.3079611820247"/>
    <x v="23"/>
    <x v="0"/>
    <n v="1873.9645798672677"/>
    <n v="1785.1331064396268"/>
    <n v="1938.6219377294703"/>
    <x v="0"/>
  </r>
  <r>
    <x v="4"/>
    <x v="3"/>
    <x v="3"/>
    <x v="4"/>
    <d v="1900-01-18T00:00:00"/>
    <n v="1610.35"/>
    <n v="1680"/>
    <n v="1082150"/>
    <n v="14450"/>
    <n v="128424"/>
    <n v="138974031600"/>
    <n v="215752320"/>
    <n v="15637067500"/>
    <n v="24276000"/>
    <n v="1619.0560132890364"/>
    <n v="1542.3079611820247"/>
    <x v="23"/>
    <x v="0"/>
    <n v="1873.9645798672677"/>
    <n v="1785.1331064396268"/>
    <n v="1938.6219377294703"/>
    <x v="0"/>
  </r>
  <r>
    <x v="4"/>
    <x v="4"/>
    <x v="3"/>
    <x v="4"/>
    <d v="1900-01-17T00:00:00"/>
    <n v="1609.5"/>
    <n v="1690.5"/>
    <n v="1092275"/>
    <n v="14400"/>
    <n v="127686"/>
    <n v="139468225650"/>
    <n v="215853183"/>
    <n v="15728760000"/>
    <n v="2434320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16T00:00:00"/>
    <n v="1588.2"/>
    <n v="1698"/>
    <n v="1103575"/>
    <n v="14400"/>
    <n v="128102"/>
    <n v="141370164650"/>
    <n v="217517196"/>
    <n v="15891480000"/>
    <n v="2445120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15T00:00:00"/>
    <n v="1580.3"/>
    <n v="1705"/>
    <n v="1115400"/>
    <n v="14360"/>
    <n v="128725"/>
    <n v="143579865000"/>
    <n v="219476125"/>
    <n v="16017144000"/>
    <n v="2448380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11T00:00:00"/>
    <n v="1575"/>
    <n v="1703"/>
    <n v="1138975"/>
    <n v="13970"/>
    <n v="126312"/>
    <n v="143866210200"/>
    <n v="215109336"/>
    <n v="15911480750"/>
    <n v="2379091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10T00:00:00"/>
    <n v="1566.75"/>
    <n v="1715"/>
    <n v="1150775"/>
    <n v="14050"/>
    <n v="126557"/>
    <n v="145638631675"/>
    <n v="217045255"/>
    <n v="16168388750"/>
    <n v="2409575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09T00:00:00"/>
    <n v="1567.7"/>
    <n v="1712.5"/>
    <n v="1162300"/>
    <n v="14000"/>
    <m/>
    <m/>
    <m/>
    <n v="16272200000"/>
    <n v="2397500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08T00:00:00"/>
    <n v="1574.05"/>
    <n v="1708.5"/>
    <n v="1177425"/>
    <n v="14000"/>
    <n v="128477"/>
    <n v="151272031725"/>
    <n v="219502954.5"/>
    <n v="16483950000"/>
    <n v="2391900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05T00:00:00"/>
    <n v="1568.3"/>
    <n v="1712"/>
    <n v="1192375"/>
    <n v="13720"/>
    <m/>
    <m/>
    <m/>
    <n v="16359385000"/>
    <n v="2348864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04T00:00:00"/>
    <n v="1564.75"/>
    <n v="1734"/>
    <n v="1206450"/>
    <n v="13720"/>
    <n v="125947"/>
    <n v="151948758150"/>
    <n v="218392098"/>
    <n v="16552494000"/>
    <n v="2379048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03T00:00:00"/>
    <n v="1552.2"/>
    <n v="1727.5"/>
    <n v="1221000"/>
    <n v="13700"/>
    <n v="124178"/>
    <n v="151621338000"/>
    <n v="214517495"/>
    <n v="16727700000"/>
    <n v="2366675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02T00:00:00"/>
    <n v="1571.2"/>
    <n v="1733"/>
    <n v="1232200"/>
    <n v="13600"/>
    <n v="124521"/>
    <n v="153434776200"/>
    <n v="215794893"/>
    <n v="16757920000"/>
    <n v="2356880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01T00:00:00"/>
    <n v="1578.85"/>
    <n v="1717"/>
    <n v="1239800"/>
    <n v="13650"/>
    <n v="116871"/>
    <n v="144896665800"/>
    <n v="200667507"/>
    <n v="16923270000"/>
    <n v="2343705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5"/>
    <d v="1900-01-29T00:00:00"/>
    <n v="1580.85"/>
    <n v="1721"/>
    <n v="1242950"/>
    <n v="13770"/>
    <m/>
    <m/>
    <m/>
    <n v="17115421500"/>
    <n v="2369817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5"/>
    <d v="1900-01-28T00:00:00"/>
    <n v="1580.4"/>
    <n v="1723.5"/>
    <n v="1257750"/>
    <n v="13770"/>
    <n v="122544"/>
    <n v="154129716000"/>
    <n v="211204584"/>
    <n v="17319217500"/>
    <n v="23732595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5"/>
    <d v="1900-01-27T00:00:00"/>
    <n v="1571.2"/>
    <n v="1716"/>
    <n v="1274550"/>
    <n v="13750"/>
    <m/>
    <m/>
    <m/>
    <n v="17525062500"/>
    <n v="2359500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5"/>
    <d v="1900-01-26T00:00:00"/>
    <n v="1579.6"/>
    <n v="1713"/>
    <n v="1257950"/>
    <n v="13750"/>
    <n v="122157"/>
    <n v="153667398150"/>
    <n v="209254941"/>
    <n v="17296812500"/>
    <n v="2355375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5"/>
    <d v="1900-01-25T00:00:00"/>
    <n v="1583.45"/>
    <n v="1719"/>
    <n v="1272525"/>
    <n v="13680"/>
    <n v="121340"/>
    <n v="154408183500"/>
    <n v="208583460"/>
    <n v="17408142000"/>
    <n v="2351592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5"/>
    <d v="1900-01-22T00:00:00"/>
    <n v="1561.85"/>
    <m/>
    <m/>
    <n v="13570"/>
    <m/>
    <m/>
    <m/>
    <m/>
    <m/>
    <n v="1781.0002771885845"/>
    <n v="1666.6328842074815"/>
    <x v="24"/>
    <x v="15"/>
    <n v="1981.0661481872351"/>
    <n v="1853.8514736061941"/>
    <n v="2013.1882587399145"/>
    <x v="15"/>
  </r>
  <r>
    <x v="4"/>
    <x v="4"/>
    <x v="3"/>
    <x v="5"/>
    <d v="1900-01-21T00:00:00"/>
    <n v="1554.05"/>
    <n v="1724.5"/>
    <n v="1288350"/>
    <n v="13570"/>
    <n v="120846"/>
    <n v="155691944100"/>
    <n v="208398927"/>
    <n v="17482909500"/>
    <n v="23401465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5"/>
    <d v="1900-01-20T00:00:00"/>
    <n v="1558.1"/>
    <n v="1736"/>
    <n v="1274325"/>
    <n v="13530"/>
    <n v="121703"/>
    <n v="155089175475"/>
    <n v="211276408"/>
    <n v="17241617250"/>
    <n v="2348808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5"/>
    <d v="1900-01-19T00:00:00"/>
    <n v="1556.25"/>
    <n v="1748"/>
    <n v="1256350"/>
    <n v="13470"/>
    <n v="120452"/>
    <n v="151329870200"/>
    <n v="210550096"/>
    <n v="16923034500"/>
    <n v="23545560"/>
    <n v="1781.0002771885845"/>
    <n v="1666.6328842074815"/>
    <x v="24"/>
    <x v="15"/>
    <n v="1981.0661481872351"/>
    <n v="1853.8514736061941"/>
    <n v="2013.1882587399145"/>
    <x v="15"/>
  </r>
  <r>
    <x v="4"/>
    <x v="5"/>
    <x v="3"/>
    <x v="5"/>
    <d v="1900-01-18T00:00:00"/>
    <n v="1559.25"/>
    <n v="1759.5"/>
    <n v="1242425"/>
    <n v="13550"/>
    <n v="118887"/>
    <n v="147708180975"/>
    <n v="209181676.5"/>
    <n v="16834858750"/>
    <n v="23841225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15T00:00:00"/>
    <n v="1556.5"/>
    <n v="1765"/>
    <n v="1248025"/>
    <n v="13570"/>
    <m/>
    <m/>
    <m/>
    <n v="16935699250"/>
    <n v="2395105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14T00:00:00"/>
    <n v="1555.2"/>
    <n v="1786"/>
    <n v="1260150"/>
    <n v="13570"/>
    <n v="119182"/>
    <n v="150187197300"/>
    <n v="212859052"/>
    <n v="17100235500"/>
    <n v="2423602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13T00:00:00"/>
    <n v="1551.9"/>
    <n v="1794"/>
    <n v="1276850"/>
    <n v="13550"/>
    <n v="118537"/>
    <n v="151353968450"/>
    <n v="212655378"/>
    <n v="17301317500"/>
    <n v="2430870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11T00:00:00"/>
    <n v="1550.35"/>
    <n v="1818"/>
    <n v="1309050"/>
    <n v="13500"/>
    <n v="119068"/>
    <n v="155865965400"/>
    <n v="216465624"/>
    <n v="17672175000"/>
    <n v="2454300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08T00:00:00"/>
    <n v="1548.8"/>
    <n v="1814"/>
    <n v="1327675"/>
    <n v="13500"/>
    <m/>
    <m/>
    <m/>
    <n v="17923612500"/>
    <n v="2448900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07T00:00:00"/>
    <n v="1547.85"/>
    <n v="1808"/>
    <n v="1340725"/>
    <n v="13500"/>
    <n v="117541"/>
    <n v="157590157225"/>
    <n v="212514128"/>
    <n v="18099787500"/>
    <n v="2440800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06T00:00:00"/>
    <n v="1582.85"/>
    <n v="1814"/>
    <n v="1353875"/>
    <n v="14020"/>
    <n v="118048"/>
    <n v="159822236000"/>
    <n v="214139072"/>
    <n v="18981327500"/>
    <n v="2543228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05T00:00:00"/>
    <n v="1566.5"/>
    <n v="1805.5"/>
    <n v="1367875"/>
    <n v="14000"/>
    <n v="139000"/>
    <n v="190134625000"/>
    <n v="250964500"/>
    <n v="19150250000"/>
    <n v="2527700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04T00:00:00"/>
    <n v="1576.85"/>
    <n v="1797"/>
    <n v="1381175"/>
    <n v="13950"/>
    <n v="117669"/>
    <n v="162521481075"/>
    <n v="211451193"/>
    <n v="19267391250"/>
    <n v="2506815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01T00:00:00"/>
    <n v="1547.4"/>
    <n v="1793"/>
    <n v="1396550"/>
    <n v="13350"/>
    <m/>
    <m/>
    <m/>
    <n v="18643942500"/>
    <n v="2393655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899-12-31T00:00:00"/>
    <n v="1520.55"/>
    <n v="1798"/>
    <n v="1410675"/>
    <n v="13350"/>
    <n v="118347"/>
    <n v="166949154225"/>
    <n v="212787906"/>
    <n v="18832511250"/>
    <n v="24003300"/>
    <n v="1731.9865454679277"/>
    <n v="1625.8919810105619"/>
    <x v="25"/>
    <x v="16"/>
    <n v="1999.9114658242811"/>
    <n v="1877.4048929671605"/>
    <n v="2015.3217058571258"/>
    <x v="16"/>
  </r>
  <r>
    <x v="4"/>
    <x v="5"/>
    <x v="4"/>
    <x v="6"/>
    <d v="1900-01-28T00:00:00"/>
    <n v="1511.5"/>
    <n v="0"/>
    <n v="0"/>
    <m/>
    <n v="115206"/>
    <m/>
    <m/>
    <m/>
    <m/>
    <n v="1731.9865454679277"/>
    <n v="1625.8919810105619"/>
    <x v="25"/>
    <x v="16"/>
    <n v="1999.9114658242811"/>
    <n v="1877.4048929671605"/>
    <n v="2015.3217058571258"/>
    <x v="16"/>
  </r>
  <r>
    <x v="4"/>
    <x v="5"/>
    <x v="4"/>
    <x v="6"/>
    <d v="1900-01-25T00:00:00"/>
    <n v="1510.6"/>
    <n v="0"/>
    <n v="0"/>
    <m/>
    <m/>
    <m/>
    <m/>
    <m/>
    <m/>
    <n v="1731.9865454679277"/>
    <n v="1625.8919810105619"/>
    <x v="25"/>
    <x v="16"/>
    <n v="1999.9114658242811"/>
    <n v="1877.4048929671605"/>
    <n v="2015.3217058571258"/>
    <x v="16"/>
  </r>
  <r>
    <x v="4"/>
    <x v="5"/>
    <x v="4"/>
    <x v="6"/>
    <d v="1900-01-21T00:00:00"/>
    <n v="1483.95"/>
    <n v="0"/>
    <n v="0"/>
    <m/>
    <n v="114367"/>
    <m/>
    <m/>
    <m/>
    <m/>
    <n v="1731.9865454679277"/>
    <n v="1625.8919810105619"/>
    <x v="25"/>
    <x v="16"/>
    <n v="1999.9114658242811"/>
    <n v="1877.4048929671605"/>
    <n v="2015.3217058571258"/>
    <x v="16"/>
  </r>
  <r>
    <x v="4"/>
    <x v="6"/>
    <x v="4"/>
    <x v="6"/>
    <d v="1900-01-18T00:00:00"/>
    <n v="1476.9"/>
    <n v="0"/>
    <n v="0"/>
    <m/>
    <m/>
    <m/>
    <m/>
    <m/>
    <m/>
    <m/>
    <m/>
    <x v="0"/>
    <x v="0"/>
    <n v="2059.4050060666532"/>
    <n v="1912.3730649296729"/>
    <n v="2035.6928248286067"/>
    <x v="17"/>
  </r>
  <r>
    <x v="4"/>
    <x v="6"/>
    <x v="4"/>
    <x v="6"/>
    <d v="1900-01-17T00:00:00"/>
    <n v="1474.4"/>
    <n v="0"/>
    <n v="0"/>
    <m/>
    <n v="112704"/>
    <m/>
    <m/>
    <m/>
    <m/>
    <m/>
    <m/>
    <x v="0"/>
    <x v="0"/>
    <n v="2059.4050060666532"/>
    <n v="1912.3730649296729"/>
    <n v="2035.6928248286067"/>
    <x v="17"/>
  </r>
  <r>
    <x v="4"/>
    <x v="6"/>
    <x v="4"/>
    <x v="6"/>
    <d v="1900-01-16T00:00:00"/>
    <n v="1478.9"/>
    <m/>
    <m/>
    <m/>
    <n v="113519"/>
    <m/>
    <m/>
    <m/>
    <m/>
    <m/>
    <m/>
    <x v="0"/>
    <x v="0"/>
    <n v="2059.4050060666532"/>
    <n v="1912.3730649296729"/>
    <n v="2035.6928248286067"/>
    <x v="17"/>
  </r>
  <r>
    <x v="4"/>
    <x v="6"/>
    <x v="4"/>
    <x v="6"/>
    <d v="1900-01-14T00:00:00"/>
    <n v="1477.4"/>
    <n v="1822"/>
    <n v="1477725"/>
    <m/>
    <n v="112127"/>
    <n v="165692871075"/>
    <n v="204295394"/>
    <m/>
    <m/>
    <m/>
    <m/>
    <x v="0"/>
    <x v="0"/>
    <n v="2059.4050060666532"/>
    <n v="1912.3730649296729"/>
    <n v="2035.6928248286067"/>
    <x v="17"/>
  </r>
  <r>
    <x v="4"/>
    <x v="6"/>
    <x v="4"/>
    <x v="6"/>
    <d v="1900-01-11T00:00:00"/>
    <n v="1470.6"/>
    <n v="1816.5"/>
    <n v="1483625"/>
    <m/>
    <m/>
    <m/>
    <m/>
    <m/>
    <m/>
    <m/>
    <m/>
    <x v="0"/>
    <x v="0"/>
    <n v="2059.4050060666532"/>
    <n v="1912.3730649296729"/>
    <n v="2035.6928248286067"/>
    <x v="17"/>
  </r>
  <r>
    <x v="4"/>
    <x v="6"/>
    <x v="4"/>
    <x v="6"/>
    <d v="1900-01-10T00:00:00"/>
    <n v="1474.7"/>
    <n v="1816"/>
    <n v="1484525"/>
    <m/>
    <n v="112585"/>
    <n v="167135247125"/>
    <n v="204454360"/>
    <m/>
    <m/>
    <m/>
    <m/>
    <x v="0"/>
    <x v="0"/>
    <n v="2059.4050060666532"/>
    <n v="1912.3730649296729"/>
    <n v="2035.6928248286067"/>
    <x v="17"/>
  </r>
  <r>
    <x v="4"/>
    <x v="6"/>
    <x v="4"/>
    <x v="6"/>
    <d v="1900-01-09T00:00:00"/>
    <n v="1468.05"/>
    <n v="1802"/>
    <n v="1485625"/>
    <m/>
    <n v="113672"/>
    <n v="168873965000"/>
    <n v="204836944"/>
    <m/>
    <m/>
    <m/>
    <m/>
    <x v="0"/>
    <x v="0"/>
    <n v="2059.4050060666532"/>
    <n v="1912.3730649296729"/>
    <n v="2035.6928248286067"/>
    <x v="17"/>
  </r>
  <r>
    <x v="4"/>
    <x v="6"/>
    <x v="4"/>
    <x v="6"/>
    <d v="1900-01-08T00:00:00"/>
    <n v="1464.45"/>
    <n v="1803"/>
    <n v="1486550"/>
    <m/>
    <n v="109813"/>
    <n v="163242515150"/>
    <n v="197992839"/>
    <m/>
    <m/>
    <m/>
    <m/>
    <x v="0"/>
    <x v="0"/>
    <n v="2059.4050060666532"/>
    <n v="1912.3730649296729"/>
    <n v="2035.6928248286067"/>
    <x v="17"/>
  </r>
  <r>
    <x v="4"/>
    <x v="6"/>
    <x v="4"/>
    <x v="6"/>
    <d v="1900-01-07T00:00:00"/>
    <n v="1463.6"/>
    <n v="1788"/>
    <n v="1487300"/>
    <m/>
    <n v="109339"/>
    <n v="162619894700"/>
    <n v="195498132"/>
    <m/>
    <m/>
    <m/>
    <m/>
    <x v="0"/>
    <x v="0"/>
    <n v="2059.4050060666532"/>
    <n v="1912.3730649296729"/>
    <n v="2035.6928248286067"/>
    <x v="17"/>
  </r>
  <r>
    <x v="4"/>
    <x v="6"/>
    <x v="4"/>
    <x v="6"/>
    <d v="1900-01-04T00:00:00"/>
    <n v="1474.85"/>
    <n v="1777"/>
    <n v="1487775"/>
    <m/>
    <m/>
    <m/>
    <m/>
    <m/>
    <m/>
    <m/>
    <m/>
    <x v="0"/>
    <x v="0"/>
    <n v="2059.4050060666532"/>
    <n v="1912.3730649296729"/>
    <n v="2035.6928248286067"/>
    <x v="17"/>
  </r>
  <r>
    <x v="4"/>
    <x v="6"/>
    <x v="4"/>
    <x v="6"/>
    <d v="1900-01-03T00:00:00"/>
    <n v="1474.6"/>
    <n v="1767"/>
    <n v="1444300"/>
    <m/>
    <n v="108769"/>
    <n v="157095066700"/>
    <n v="192194823"/>
    <m/>
    <m/>
    <m/>
    <m/>
    <x v="0"/>
    <x v="0"/>
    <n v="2059.4050060666532"/>
    <n v="1912.3730649296729"/>
    <n v="2035.6928248286067"/>
    <x v="17"/>
  </r>
  <r>
    <x v="4"/>
    <x v="6"/>
    <x v="4"/>
    <x v="6"/>
    <d v="1900-01-02T00:00:00"/>
    <n v="1475.85"/>
    <n v="1771"/>
    <n v="1403075"/>
    <m/>
    <n v="109564"/>
    <n v="153726509300"/>
    <n v="194037844"/>
    <m/>
    <m/>
    <m/>
    <m/>
    <x v="0"/>
    <x v="0"/>
    <n v="2059.4050060666532"/>
    <n v="1912.3730649296729"/>
    <n v="2035.6928248286067"/>
    <x v="17"/>
  </r>
  <r>
    <x v="4"/>
    <x v="6"/>
    <x v="4"/>
    <x v="6"/>
    <d v="1900-01-01T00:00:00"/>
    <n v="1470.4"/>
    <n v="1774.5"/>
    <n v="1375675"/>
    <m/>
    <n v="110032"/>
    <n v="151368271600"/>
    <n v="195251784"/>
    <m/>
    <m/>
    <m/>
    <m/>
    <x v="0"/>
    <x v="0"/>
    <n v="2059.4050060666532"/>
    <n v="1912.3730649296729"/>
    <n v="2035.6928248286067"/>
    <x v="17"/>
  </r>
  <r>
    <x v="4"/>
    <x v="6"/>
    <x v="4"/>
    <x v="6"/>
    <d v="1899-12-31T00:00:00"/>
    <n v="1457.5"/>
    <n v="1767"/>
    <n v="1343800"/>
    <m/>
    <n v="109056"/>
    <n v="146549452800"/>
    <n v="192701952"/>
    <m/>
    <m/>
    <m/>
    <m/>
    <x v="0"/>
    <x v="0"/>
    <n v="2059.4050060666532"/>
    <n v="1912.3730649296729"/>
    <n v="2035.6928248286067"/>
    <x v="17"/>
  </r>
  <r>
    <x v="4"/>
    <x v="6"/>
    <x v="4"/>
    <x v="7"/>
    <d v="1900-01-27T00:00:00"/>
    <n v="1456.35"/>
    <n v="1752.5"/>
    <n v="1303975"/>
    <m/>
    <m/>
    <m/>
    <m/>
    <m/>
    <m/>
    <m/>
    <m/>
    <x v="0"/>
    <x v="0"/>
    <n v="2059.4050060666532"/>
    <n v="1912.3730649296729"/>
    <n v="2035.6928248286067"/>
    <x v="17"/>
  </r>
  <r>
    <x v="4"/>
    <x v="6"/>
    <x v="4"/>
    <x v="7"/>
    <d v="1900-01-26T00:00:00"/>
    <n v="1457.55"/>
    <n v="1762"/>
    <n v="1288150"/>
    <m/>
    <n v="108545"/>
    <n v="139822241750"/>
    <n v="191256290"/>
    <m/>
    <m/>
    <m/>
    <m/>
    <x v="0"/>
    <x v="0"/>
    <n v="2059.4050060666532"/>
    <n v="1912.3730649296729"/>
    <n v="2035.6928248286067"/>
    <x v="17"/>
  </r>
  <r>
    <x v="4"/>
    <x v="6"/>
    <x v="4"/>
    <x v="7"/>
    <d v="1900-01-25T00:00:00"/>
    <n v="1459.8"/>
    <n v="1741"/>
    <n v="1284300"/>
    <m/>
    <n v="108150"/>
    <n v="138897045000"/>
    <n v="188289150"/>
    <m/>
    <m/>
    <m/>
    <m/>
    <x v="0"/>
    <x v="0"/>
    <n v="2059.4050060666532"/>
    <n v="1912.3730649296729"/>
    <n v="2035.6928248286067"/>
    <x v="17"/>
  </r>
  <r>
    <x v="4"/>
    <x v="6"/>
    <x v="4"/>
    <x v="7"/>
    <d v="1900-01-24T00:00:00"/>
    <n v="1457.65"/>
    <n v="1748"/>
    <n v="1285275"/>
    <m/>
    <n v="108813"/>
    <n v="139854628575"/>
    <n v="190205124"/>
    <m/>
    <m/>
    <m/>
    <m/>
    <x v="0"/>
    <x v="0"/>
    <n v="2059.4050060666532"/>
    <n v="1912.3730649296729"/>
    <n v="2035.6928248286067"/>
    <x v="17"/>
  </r>
  <r>
    <x v="4"/>
    <x v="6"/>
    <x v="4"/>
    <x v="7"/>
    <d v="1900-01-23T00:00:00"/>
    <n v="1459.45"/>
    <n v="1763.5"/>
    <n v="1274850"/>
    <m/>
    <n v="108228"/>
    <n v="137974465800"/>
    <n v="190860078"/>
    <m/>
    <m/>
    <m/>
    <m/>
    <x v="0"/>
    <x v="0"/>
    <n v="2059.4050060666532"/>
    <n v="1912.3730649296729"/>
    <n v="2035.6928248286067"/>
    <x v="17"/>
  </r>
  <r>
    <x v="4"/>
    <x v="7"/>
    <x v="4"/>
    <x v="7"/>
    <d v="1900-01-20T00:00:00"/>
    <n v="1471.3"/>
    <n v="1788"/>
    <n v="1277300"/>
    <m/>
    <m/>
    <m/>
    <m/>
    <m/>
    <m/>
    <m/>
    <m/>
    <x v="0"/>
    <x v="0"/>
    <n v="2086.1228264055007"/>
    <n v="1934.6799744053346"/>
    <n v="2168.4968610029173"/>
    <x v="18"/>
  </r>
  <r>
    <x v="4"/>
    <x v="7"/>
    <x v="4"/>
    <x v="7"/>
    <d v="1900-01-19T00:00:00"/>
    <n v="1468.9"/>
    <n v="1769"/>
    <n v="1273300"/>
    <m/>
    <n v="107390"/>
    <n v="136739687000"/>
    <n v="189972910"/>
    <m/>
    <m/>
    <m/>
    <m/>
    <x v="0"/>
    <x v="0"/>
    <n v="2086.1228264055007"/>
    <n v="1934.6799744053346"/>
    <n v="2168.4968610029173"/>
    <x v="18"/>
  </r>
  <r>
    <x v="4"/>
    <x v="7"/>
    <x v="4"/>
    <x v="7"/>
    <d v="1900-01-18T00:00:00"/>
    <n v="1475.7"/>
    <m/>
    <m/>
    <m/>
    <n v="107346"/>
    <m/>
    <m/>
    <m/>
    <m/>
    <m/>
    <m/>
    <x v="0"/>
    <x v="0"/>
    <n v="2086.1228264055007"/>
    <n v="1934.6799744053346"/>
    <n v="2168.4968610029173"/>
    <x v="18"/>
  </r>
  <r>
    <x v="4"/>
    <x v="7"/>
    <x v="4"/>
    <x v="7"/>
    <d v="1900-01-16T00:00:00"/>
    <n v="1458.4"/>
    <n v="1756.5"/>
    <n v="1230300"/>
    <m/>
    <n v="107318"/>
    <n v="132032720250"/>
    <n v="188503188.75"/>
    <m/>
    <m/>
    <m/>
    <m/>
    <x v="0"/>
    <x v="0"/>
    <n v="2086.1228264055007"/>
    <n v="1934.6799744053346"/>
    <n v="2168.4968610029173"/>
    <x v="18"/>
  </r>
  <r>
    <x v="4"/>
    <x v="7"/>
    <x v="4"/>
    <x v="7"/>
    <d v="1900-01-13T00:00:00"/>
    <n v="1465.6"/>
    <n v="1761"/>
    <n v="1228325"/>
    <m/>
    <m/>
    <m/>
    <m/>
    <m/>
    <m/>
    <m/>
    <m/>
    <x v="0"/>
    <x v="0"/>
    <n v="2086.1228264055007"/>
    <n v="1934.6799744053346"/>
    <n v="2168.4968610029173"/>
    <x v="18"/>
  </r>
  <r>
    <x v="4"/>
    <x v="7"/>
    <x v="4"/>
    <x v="7"/>
    <d v="1900-01-12T00:00:00"/>
    <n v="1467.65"/>
    <n v="1742.5"/>
    <n v="1229475"/>
    <m/>
    <n v="106661"/>
    <n v="131137032975"/>
    <n v="185856792.5"/>
    <m/>
    <m/>
    <m/>
    <m/>
    <x v="0"/>
    <x v="0"/>
    <n v="2086.1228264055007"/>
    <n v="1934.6799744053346"/>
    <n v="2168.4968610029173"/>
    <x v="18"/>
  </r>
  <r>
    <x v="4"/>
    <x v="7"/>
    <x v="4"/>
    <x v="7"/>
    <d v="1900-01-11T00:00:00"/>
    <n v="1463.45"/>
    <n v="1736.5"/>
    <n v="1230025"/>
    <m/>
    <n v="107542"/>
    <n v="132279348550"/>
    <n v="186746683"/>
    <m/>
    <m/>
    <m/>
    <m/>
    <x v="0"/>
    <x v="0"/>
    <n v="2086.1228264055007"/>
    <n v="1934.6799744053346"/>
    <n v="2168.4968610029173"/>
    <x v="18"/>
  </r>
  <r>
    <x v="4"/>
    <x v="7"/>
    <x v="4"/>
    <x v="7"/>
    <d v="1900-01-10T00:00:00"/>
    <n v="1455"/>
    <n v="1738.5"/>
    <n v="1180400"/>
    <m/>
    <n v="107783"/>
    <n v="127227053200"/>
    <n v="187380745.5"/>
    <m/>
    <m/>
    <m/>
    <m/>
    <x v="0"/>
    <x v="0"/>
    <n v="2086.1228264055007"/>
    <n v="1934.6799744053346"/>
    <n v="2168.4968610029173"/>
    <x v="18"/>
  </r>
  <r>
    <x v="4"/>
    <x v="7"/>
    <x v="4"/>
    <x v="7"/>
    <d v="1900-01-09T00:00:00"/>
    <n v="1465.5"/>
    <n v="1736"/>
    <n v="1170675"/>
    <m/>
    <n v="106302"/>
    <n v="124445093850"/>
    <n v="184540272"/>
    <m/>
    <m/>
    <m/>
    <m/>
    <x v="0"/>
    <x v="0"/>
    <n v="2086.1228264055007"/>
    <n v="1934.6799744053346"/>
    <n v="2168.4968610029173"/>
    <x v="18"/>
  </r>
  <r>
    <x v="4"/>
    <x v="7"/>
    <x v="4"/>
    <x v="7"/>
    <d v="1900-01-06T00:00:00"/>
    <n v="1466.85"/>
    <n v="1740.5"/>
    <n v="1169525"/>
    <m/>
    <m/>
    <m/>
    <m/>
    <m/>
    <m/>
    <m/>
    <m/>
    <x v="0"/>
    <x v="0"/>
    <n v="2086.1228264055007"/>
    <n v="1934.6799744053346"/>
    <n v="2168.4968610029173"/>
    <x v="18"/>
  </r>
  <r>
    <x v="4"/>
    <x v="7"/>
    <x v="4"/>
    <x v="7"/>
    <d v="1900-01-05T00:00:00"/>
    <n v="1484.1"/>
    <n v="1734"/>
    <n v="1158975"/>
    <m/>
    <n v="106137"/>
    <n v="123010129575"/>
    <n v="184041558"/>
    <m/>
    <m/>
    <m/>
    <m/>
    <x v="0"/>
    <x v="0"/>
    <n v="2086.1228264055007"/>
    <n v="1934.6799744053346"/>
    <n v="2168.4968610029173"/>
    <x v="18"/>
  </r>
  <r>
    <x v="4"/>
    <x v="7"/>
    <x v="4"/>
    <x v="7"/>
    <d v="1900-01-04T00:00:00"/>
    <n v="1488.55"/>
    <n v="1746"/>
    <n v="1156250"/>
    <m/>
    <m/>
    <m/>
    <m/>
    <m/>
    <m/>
    <m/>
    <m/>
    <x v="0"/>
    <x v="0"/>
    <n v="2086.1228264055007"/>
    <n v="1934.6799744053346"/>
    <n v="2168.4968610029173"/>
    <x v="18"/>
  </r>
  <r>
    <x v="4"/>
    <x v="7"/>
    <x v="4"/>
    <x v="7"/>
    <d v="1900-01-03T00:00:00"/>
    <n v="1504.6"/>
    <n v="1745"/>
    <n v="1065175"/>
    <m/>
    <n v="106373"/>
    <n v="113305860275"/>
    <n v="185620885"/>
    <m/>
    <m/>
    <m/>
    <m/>
    <x v="0"/>
    <x v="0"/>
    <n v="2086.1228264055007"/>
    <n v="1934.6799744053346"/>
    <n v="2168.4968610029173"/>
    <x v="18"/>
  </r>
  <r>
    <x v="4"/>
    <x v="7"/>
    <x v="4"/>
    <x v="7"/>
    <d v="1900-01-02T00:00:00"/>
    <n v="1506.4"/>
    <n v="1759"/>
    <n v="1020975"/>
    <m/>
    <n v="106010"/>
    <n v="108233559750"/>
    <n v="186471590"/>
    <m/>
    <m/>
    <m/>
    <m/>
    <x v="0"/>
    <x v="0"/>
    <n v="2086.1228264055007"/>
    <n v="1934.6799744053346"/>
    <n v="2168.4968610029173"/>
    <x v="18"/>
  </r>
  <r>
    <x v="4"/>
    <x v="7"/>
    <x v="4"/>
    <x v="7"/>
    <d v="1899-12-30T00:00:00"/>
    <n v="1509.85"/>
    <n v="1769"/>
    <n v="945900"/>
    <m/>
    <m/>
    <m/>
    <m/>
    <m/>
    <m/>
    <m/>
    <m/>
    <x v="0"/>
    <x v="0"/>
    <n v="2086.1228264055007"/>
    <n v="1934.6799744053346"/>
    <n v="2168.4968610029173"/>
    <x v="18"/>
  </r>
  <r>
    <x v="4"/>
    <x v="7"/>
    <x v="4"/>
    <x v="8"/>
    <d v="1900-01-29T00:00:00"/>
    <n v="1506.4"/>
    <n v="1805"/>
    <n v="940500"/>
    <m/>
    <n v="106335"/>
    <n v="100008067500"/>
    <n v="191934675"/>
    <m/>
    <m/>
    <m/>
    <m/>
    <x v="0"/>
    <x v="0"/>
    <n v="2086.1228264055007"/>
    <n v="1934.6799744053346"/>
    <n v="2168.4968610029173"/>
    <x v="18"/>
  </r>
  <r>
    <x v="4"/>
    <x v="7"/>
    <x v="4"/>
    <x v="8"/>
    <d v="1900-01-28T00:00:00"/>
    <n v="1490.15"/>
    <n v="1820"/>
    <n v="943175"/>
    <m/>
    <n v="106429"/>
    <n v="100381172075"/>
    <n v="193700780"/>
    <m/>
    <m/>
    <m/>
    <m/>
    <x v="0"/>
    <x v="0"/>
    <n v="2086.1228264055007"/>
    <n v="1934.6799744053346"/>
    <n v="2168.4968610029173"/>
    <x v="18"/>
  </r>
  <r>
    <x v="4"/>
    <x v="7"/>
    <x v="4"/>
    <x v="8"/>
    <d v="1900-01-27T00:00:00"/>
    <n v="1492.75"/>
    <n v="1808"/>
    <n v="945475"/>
    <m/>
    <m/>
    <m/>
    <m/>
    <m/>
    <m/>
    <m/>
    <m/>
    <x v="0"/>
    <x v="0"/>
    <n v="2086.1228264055007"/>
    <n v="1934.6799744053346"/>
    <n v="2168.4968610029173"/>
    <x v="18"/>
  </r>
  <r>
    <x v="4"/>
    <x v="7"/>
    <x v="4"/>
    <x v="8"/>
    <d v="1900-01-26T00:00:00"/>
    <n v="1505.05"/>
    <n v="1809.5"/>
    <n v="948600"/>
    <m/>
    <n v="107464"/>
    <n v="101940350400"/>
    <n v="194456108"/>
    <m/>
    <m/>
    <m/>
    <m/>
    <x v="0"/>
    <x v="0"/>
    <n v="2086.1228264055007"/>
    <n v="1934.6799744053346"/>
    <n v="2168.4968610029173"/>
    <x v="18"/>
  </r>
  <r>
    <x v="4"/>
    <x v="7"/>
    <x v="4"/>
    <x v="8"/>
    <d v="1900-01-23T00:00:00"/>
    <n v="1504.65"/>
    <n v="1811.5"/>
    <n v="951275"/>
    <m/>
    <m/>
    <m/>
    <m/>
    <m/>
    <m/>
    <m/>
    <m/>
    <x v="0"/>
    <x v="0"/>
    <n v="2086.1228264055007"/>
    <n v="1934.6799744053346"/>
    <n v="2168.4968610029173"/>
    <x v="18"/>
  </r>
  <r>
    <x v="4"/>
    <x v="7"/>
    <x v="4"/>
    <x v="8"/>
    <d v="1900-01-22T00:00:00"/>
    <n v="1488.85"/>
    <n v="1782"/>
    <n v="953900"/>
    <m/>
    <n v="107495"/>
    <n v="102539480500"/>
    <n v="191556090"/>
    <m/>
    <m/>
    <m/>
    <m/>
    <x v="0"/>
    <x v="0"/>
    <n v="2086.1228264055007"/>
    <n v="1934.6799744053346"/>
    <n v="2168.4968610029173"/>
    <x v="18"/>
  </r>
  <r>
    <x v="4"/>
    <x v="7"/>
    <x v="4"/>
    <x v="8"/>
    <d v="1900-01-21T00:00:00"/>
    <n v="1494.25"/>
    <n v="1764"/>
    <n v="956200"/>
    <m/>
    <n v="107416"/>
    <n v="102711179200"/>
    <n v="189481824"/>
    <m/>
    <m/>
    <m/>
    <m/>
    <x v="0"/>
    <x v="0"/>
    <n v="2086.1228264055007"/>
    <n v="1934.6799744053346"/>
    <n v="2168.4968610029173"/>
    <x v="18"/>
  </r>
  <r>
    <x v="4"/>
    <x v="8"/>
    <x v="4"/>
    <x v="8"/>
    <d v="1900-01-19T00:00:00"/>
    <n v="1490.85"/>
    <n v="1747"/>
    <n v="959050"/>
    <m/>
    <n v="108242"/>
    <n v="103809490100"/>
    <n v="189098774"/>
    <m/>
    <m/>
    <m/>
    <m/>
    <x v="0"/>
    <x v="0"/>
    <n v="2057.1127035410855"/>
    <n v="1933.1617835215714"/>
    <n v="1966.335201907234"/>
    <x v="19"/>
  </r>
  <r>
    <x v="4"/>
    <x v="8"/>
    <x v="4"/>
    <x v="8"/>
    <d v="1900-01-16T00:00:00"/>
    <n v="1487.5"/>
    <n v="1751"/>
    <n v="961375"/>
    <m/>
    <m/>
    <m/>
    <m/>
    <m/>
    <m/>
    <m/>
    <m/>
    <x v="0"/>
    <x v="0"/>
    <n v="2057.1127035410855"/>
    <n v="1933.1617835215714"/>
    <n v="1966.335201907234"/>
    <x v="19"/>
  </r>
  <r>
    <x v="4"/>
    <x v="8"/>
    <x v="4"/>
    <x v="8"/>
    <d v="1900-01-15T00:00:00"/>
    <n v="1484.45"/>
    <n v="1742"/>
    <n v="961650"/>
    <m/>
    <n v="107507"/>
    <n v="103384106550"/>
    <n v="187277194"/>
    <m/>
    <m/>
    <m/>
    <m/>
    <x v="0"/>
    <x v="0"/>
    <n v="2057.1127035410855"/>
    <n v="1933.1617835215714"/>
    <n v="1966.335201907234"/>
    <x v="19"/>
  </r>
  <r>
    <x v="4"/>
    <x v="8"/>
    <x v="4"/>
    <x v="8"/>
    <d v="1900-01-14T00:00:00"/>
    <n v="1482.55"/>
    <n v="1732"/>
    <n v="963825"/>
    <m/>
    <n v="107004"/>
    <n v="103133130300"/>
    <n v="185330928"/>
    <m/>
    <m/>
    <m/>
    <m/>
    <x v="0"/>
    <x v="0"/>
    <n v="2057.1127035410855"/>
    <n v="1933.1617835215714"/>
    <n v="1966.335201907234"/>
    <x v="19"/>
  </r>
  <r>
    <x v="4"/>
    <x v="8"/>
    <x v="4"/>
    <x v="8"/>
    <d v="1900-01-13T00:00:00"/>
    <n v="1494.75"/>
    <n v="1720"/>
    <n v="966200"/>
    <m/>
    <n v="106463"/>
    <n v="102864550600"/>
    <n v="183116360"/>
    <m/>
    <m/>
    <m/>
    <m/>
    <x v="0"/>
    <x v="0"/>
    <n v="2057.1127035410855"/>
    <n v="1933.1617835215714"/>
    <n v="1966.335201907234"/>
    <x v="19"/>
  </r>
  <r>
    <x v="4"/>
    <x v="8"/>
    <x v="4"/>
    <x v="8"/>
    <d v="1900-01-12T00:00:00"/>
    <n v="1494.2"/>
    <n v="1724"/>
    <n v="968525"/>
    <m/>
    <n v="106711"/>
    <n v="103352271275"/>
    <n v="183969764"/>
    <m/>
    <m/>
    <m/>
    <m/>
    <x v="0"/>
    <x v="0"/>
    <n v="2057.1127035410855"/>
    <n v="1933.1617835215714"/>
    <n v="1966.335201907234"/>
    <x v="19"/>
  </r>
  <r>
    <x v="4"/>
    <x v="8"/>
    <x v="4"/>
    <x v="8"/>
    <d v="1900-01-09T00:00:00"/>
    <n v="1498.35"/>
    <n v="1720"/>
    <n v="970425"/>
    <m/>
    <m/>
    <m/>
    <m/>
    <m/>
    <m/>
    <m/>
    <m/>
    <x v="0"/>
    <x v="0"/>
    <n v="2057.1127035410855"/>
    <n v="1933.1617835215714"/>
    <n v="1966.335201907234"/>
    <x v="19"/>
  </r>
  <r>
    <x v="4"/>
    <x v="8"/>
    <x v="4"/>
    <x v="8"/>
    <d v="1900-01-08T00:00:00"/>
    <n v="1508.2"/>
    <n v="1717"/>
    <n v="972475"/>
    <m/>
    <n v="107542"/>
    <n v="104581906450"/>
    <n v="184649614"/>
    <m/>
    <m/>
    <m/>
    <m/>
    <x v="0"/>
    <x v="0"/>
    <n v="2057.1127035410855"/>
    <n v="1933.1617835215714"/>
    <n v="1966.335201907234"/>
    <x v="19"/>
  </r>
  <r>
    <x v="4"/>
    <x v="8"/>
    <x v="4"/>
    <x v="8"/>
    <d v="1900-01-07T00:00:00"/>
    <n v="1503.4"/>
    <n v="1742"/>
    <n v="974625"/>
    <m/>
    <n v="107239"/>
    <n v="104517810375"/>
    <n v="186810338"/>
    <m/>
    <m/>
    <m/>
    <m/>
    <x v="0"/>
    <x v="0"/>
    <n v="2057.1127035410855"/>
    <n v="1933.1617835215714"/>
    <n v="1966.335201907234"/>
    <x v="19"/>
  </r>
  <r>
    <x v="4"/>
    <x v="8"/>
    <x v="4"/>
    <x v="8"/>
    <d v="1900-01-06T00:00:00"/>
    <n v="1500"/>
    <n v="1731"/>
    <n v="977125"/>
    <m/>
    <n v="107384"/>
    <n v="104927591000"/>
    <n v="185881704"/>
    <m/>
    <m/>
    <m/>
    <m/>
    <x v="0"/>
    <x v="0"/>
    <n v="2057.1127035410855"/>
    <n v="1933.1617835215714"/>
    <n v="1966.335201907234"/>
    <x v="19"/>
  </r>
  <r>
    <x v="4"/>
    <x v="8"/>
    <x v="4"/>
    <x v="8"/>
    <d v="1900-01-05T00:00:00"/>
    <n v="1502.15"/>
    <n v="1730"/>
    <n v="979575"/>
    <m/>
    <n v="108277"/>
    <n v="106065442275"/>
    <n v="187319210"/>
    <m/>
    <m/>
    <m/>
    <m/>
    <x v="0"/>
    <x v="0"/>
    <n v="2057.1127035410855"/>
    <n v="1933.1617835215714"/>
    <n v="1966.335201907234"/>
    <x v="19"/>
  </r>
  <r>
    <x v="4"/>
    <x v="8"/>
    <x v="4"/>
    <x v="8"/>
    <d v="1900-01-02T00:00:00"/>
    <n v="1509.5"/>
    <n v="1715"/>
    <n v="983525"/>
    <m/>
    <m/>
    <m/>
    <m/>
    <m/>
    <m/>
    <m/>
    <m/>
    <x v="0"/>
    <x v="0"/>
    <n v="2057.1127035410855"/>
    <n v="1933.1617835215714"/>
    <n v="1966.335201907234"/>
    <x v="19"/>
  </r>
  <r>
    <x v="4"/>
    <x v="8"/>
    <x v="4"/>
    <x v="8"/>
    <d v="1900-01-01T00:00:00"/>
    <n v="1504"/>
    <n v="1716"/>
    <n v="985900"/>
    <m/>
    <n v="111702"/>
    <n v="110127001800"/>
    <n v="191680632"/>
    <m/>
    <m/>
    <m/>
    <m/>
    <x v="0"/>
    <x v="0"/>
    <n v="2057.1127035410855"/>
    <n v="1933.1617835215714"/>
    <n v="1966.335201907234"/>
    <x v="19"/>
  </r>
  <r>
    <x v="4"/>
    <x v="8"/>
    <x v="4"/>
    <x v="8"/>
    <d v="1899-12-31T00:00:00"/>
    <n v="1484.05"/>
    <n v="1716"/>
    <n v="983600"/>
    <m/>
    <n v="110328"/>
    <n v="108518620800"/>
    <n v="189322848"/>
    <m/>
    <m/>
    <m/>
    <m/>
    <x v="0"/>
    <x v="0"/>
    <n v="2057.1127035410855"/>
    <n v="1933.1617835215714"/>
    <n v="1966.335201907234"/>
    <x v="19"/>
  </r>
  <r>
    <x v="4"/>
    <x v="8"/>
    <x v="4"/>
    <x v="8"/>
    <d v="1899-12-30T00:00:00"/>
    <n v="1466.1"/>
    <n v="1726"/>
    <n v="974200"/>
    <m/>
    <n v="108517"/>
    <n v="105717261400"/>
    <n v="187300342"/>
    <m/>
    <m/>
    <m/>
    <m/>
    <x v="0"/>
    <x v="0"/>
    <n v="2057.1127035410855"/>
    <n v="1933.1617835215714"/>
    <n v="1966.335201907234"/>
    <x v="19"/>
  </r>
  <r>
    <x v="4"/>
    <x v="8"/>
    <x v="4"/>
    <x v="9"/>
    <d v="1900-01-28T00:00:00"/>
    <n v="1487.6"/>
    <n v="1738.5"/>
    <n v="966125"/>
    <m/>
    <n v="108577"/>
    <n v="104898954125"/>
    <n v="188761114.5"/>
    <m/>
    <m/>
    <m/>
    <m/>
    <x v="0"/>
    <x v="0"/>
    <n v="2057.1127035410855"/>
    <n v="1933.1617835215714"/>
    <n v="1966.335201907234"/>
    <x v="19"/>
  </r>
  <r>
    <x v="4"/>
    <x v="8"/>
    <x v="4"/>
    <x v="9"/>
    <d v="1900-01-25T00:00:00"/>
    <n v="1496.15"/>
    <n v="1738.5"/>
    <n v="965575"/>
    <m/>
    <m/>
    <m/>
    <m/>
    <m/>
    <m/>
    <m/>
    <m/>
    <x v="0"/>
    <x v="0"/>
    <n v="2057.1127035410855"/>
    <n v="1933.1617835215714"/>
    <n v="1966.335201907234"/>
    <x v="19"/>
  </r>
  <r>
    <x v="4"/>
    <x v="8"/>
    <x v="4"/>
    <x v="9"/>
    <d v="1900-01-24T00:00:00"/>
    <n v="1507.05"/>
    <n v="1720"/>
    <n v="964225"/>
    <m/>
    <n v="110149"/>
    <n v="106208419525"/>
    <n v="189456280"/>
    <m/>
    <m/>
    <m/>
    <m/>
    <x v="0"/>
    <x v="0"/>
    <n v="2057.1127035410855"/>
    <n v="1933.1617835215714"/>
    <n v="1966.335201907234"/>
    <x v="19"/>
  </r>
  <r>
    <x v="4"/>
    <x v="8"/>
    <x v="4"/>
    <x v="9"/>
    <d v="1900-01-23T00:00:00"/>
    <n v="1530.85"/>
    <n v="1715.5"/>
    <n v="966525"/>
    <m/>
    <n v="107060"/>
    <n v="103476166500"/>
    <n v="183661430"/>
    <m/>
    <m/>
    <m/>
    <m/>
    <x v="0"/>
    <x v="0"/>
    <n v="2057.1127035410855"/>
    <n v="1933.1617835215714"/>
    <n v="1966.335201907234"/>
    <x v="19"/>
  </r>
  <r>
    <x v="4"/>
    <x v="8"/>
    <x v="4"/>
    <x v="9"/>
    <d v="1900-01-22T00:00:00"/>
    <n v="1520.25"/>
    <n v="1711"/>
    <n v="964275"/>
    <m/>
    <n v="109528"/>
    <n v="105615112200"/>
    <n v="187402408"/>
    <m/>
    <m/>
    <m/>
    <m/>
    <x v="0"/>
    <x v="0"/>
    <n v="2057.1127035410855"/>
    <n v="1933.1617835215714"/>
    <n v="1966.335201907234"/>
    <x v="19"/>
  </r>
  <r>
    <x v="4"/>
    <x v="9"/>
    <x v="4"/>
    <x v="9"/>
    <d v="1900-01-18T00:00:00"/>
    <n v="1504.1"/>
    <n v="1719.5"/>
    <n v="936025"/>
    <m/>
    <m/>
    <m/>
    <m/>
    <m/>
    <m/>
    <m/>
    <m/>
    <x v="0"/>
    <x v="0"/>
    <n v="2098.9592711132582"/>
    <n v="1954.40482502491"/>
    <n v="2214.4987650593316"/>
    <x v="20"/>
  </r>
  <r>
    <x v="4"/>
    <x v="9"/>
    <x v="4"/>
    <x v="9"/>
    <d v="1900-01-17T00:00:00"/>
    <n v="1498.4"/>
    <m/>
    <m/>
    <m/>
    <n v="109901"/>
    <m/>
    <m/>
    <m/>
    <m/>
    <m/>
    <m/>
    <x v="0"/>
    <x v="0"/>
    <n v="2098.9592711132582"/>
    <n v="1954.40482502491"/>
    <n v="2214.4987650593316"/>
    <x v="20"/>
  </r>
  <r>
    <x v="4"/>
    <x v="9"/>
    <x v="4"/>
    <x v="9"/>
    <d v="1900-01-16T00:00:00"/>
    <n v="1502.2"/>
    <n v="1722.5"/>
    <n v="927475"/>
    <m/>
    <n v="110105"/>
    <n v="102119634875"/>
    <n v="189655862.5"/>
    <m/>
    <m/>
    <m/>
    <m/>
    <x v="0"/>
    <x v="0"/>
    <n v="2098.9592711132582"/>
    <n v="1954.40482502491"/>
    <n v="2214.4987650593316"/>
    <x v="20"/>
  </r>
  <r>
    <x v="4"/>
    <x v="9"/>
    <x v="4"/>
    <x v="9"/>
    <d v="1900-01-15T00:00:00"/>
    <n v="1499.3"/>
    <n v="1733.5"/>
    <n v="914725"/>
    <m/>
    <n v="109850"/>
    <n v="100482541250"/>
    <n v="190424975"/>
    <m/>
    <m/>
    <m/>
    <m/>
    <x v="0"/>
    <x v="0"/>
    <n v="2098.9592711132582"/>
    <n v="1954.40482502491"/>
    <n v="2214.4987650593316"/>
    <x v="20"/>
  </r>
  <r>
    <x v="4"/>
    <x v="9"/>
    <x v="4"/>
    <x v="9"/>
    <d v="1900-01-14T00:00:00"/>
    <n v="1502.05"/>
    <n v="1744"/>
    <n v="910575"/>
    <m/>
    <n v="109681"/>
    <n v="99872776575"/>
    <n v="191283664"/>
    <m/>
    <m/>
    <m/>
    <m/>
    <x v="0"/>
    <x v="0"/>
    <n v="2098.9592711132582"/>
    <n v="1954.40482502491"/>
    <n v="2214.4987650593316"/>
    <x v="20"/>
  </r>
  <r>
    <x v="4"/>
    <x v="9"/>
    <x v="4"/>
    <x v="9"/>
    <d v="1900-01-11T00:00:00"/>
    <n v="1503.1"/>
    <n v="1758.5"/>
    <n v="907400"/>
    <m/>
    <m/>
    <m/>
    <m/>
    <m/>
    <m/>
    <m/>
    <m/>
    <x v="0"/>
    <x v="0"/>
    <n v="2098.9592711132582"/>
    <n v="1954.40482502491"/>
    <n v="2214.4987650593316"/>
    <x v="20"/>
  </r>
  <r>
    <x v="4"/>
    <x v="9"/>
    <x v="4"/>
    <x v="9"/>
    <d v="1900-01-10T00:00:00"/>
    <n v="1502.95"/>
    <n v="1772"/>
    <n v="899925"/>
    <m/>
    <n v="109536"/>
    <n v="98574184800"/>
    <n v="194097792"/>
    <m/>
    <m/>
    <m/>
    <m/>
    <x v="0"/>
    <x v="0"/>
    <n v="2098.9592711132582"/>
    <n v="1954.40482502491"/>
    <n v="2214.4987650593316"/>
    <x v="20"/>
  </r>
  <r>
    <x v="4"/>
    <x v="9"/>
    <x v="4"/>
    <x v="9"/>
    <d v="1900-01-09T00:00:00"/>
    <n v="1493.65"/>
    <n v="1778"/>
    <n v="895625"/>
    <m/>
    <n v="109111"/>
    <n v="97722539375"/>
    <n v="193999358"/>
    <m/>
    <m/>
    <m/>
    <m/>
    <x v="0"/>
    <x v="0"/>
    <n v="2098.9592711132582"/>
    <n v="1954.40482502491"/>
    <n v="2214.4987650593316"/>
    <x v="20"/>
  </r>
  <r>
    <x v="4"/>
    <x v="9"/>
    <x v="4"/>
    <x v="9"/>
    <d v="1900-01-08T00:00:00"/>
    <n v="1494.6"/>
    <n v="1792"/>
    <n v="897900"/>
    <m/>
    <m/>
    <m/>
    <m/>
    <m/>
    <m/>
    <m/>
    <m/>
    <x v="0"/>
    <x v="0"/>
    <n v="2098.9592711132582"/>
    <n v="1954.40482502491"/>
    <n v="2214.4987650593316"/>
    <x v="20"/>
  </r>
  <r>
    <x v="4"/>
    <x v="9"/>
    <x v="4"/>
    <x v="9"/>
    <d v="1900-01-07T00:00:00"/>
    <n v="1509.95"/>
    <n v="1792"/>
    <n v="900725"/>
    <m/>
    <m/>
    <m/>
    <m/>
    <m/>
    <m/>
    <m/>
    <m/>
    <x v="0"/>
    <x v="0"/>
    <n v="2098.9592711132582"/>
    <n v="1954.40482502491"/>
    <n v="2214.4987650593316"/>
    <x v="20"/>
  </r>
  <r>
    <x v="4"/>
    <x v="9"/>
    <x v="4"/>
    <x v="9"/>
    <d v="1900-01-04T00:00:00"/>
    <n v="1504.95"/>
    <n v="1782"/>
    <n v="904175"/>
    <m/>
    <m/>
    <m/>
    <m/>
    <m/>
    <m/>
    <m/>
    <m/>
    <x v="0"/>
    <x v="0"/>
    <n v="2098.9592711132582"/>
    <n v="1954.40482502491"/>
    <n v="2214.4987650593316"/>
    <x v="20"/>
  </r>
  <r>
    <x v="4"/>
    <x v="9"/>
    <x v="4"/>
    <x v="9"/>
    <d v="1900-01-03T00:00:00"/>
    <n v="1542.6"/>
    <n v="1779"/>
    <n v="905725"/>
    <m/>
    <n v="107880"/>
    <n v="97709613000"/>
    <n v="191918520"/>
    <m/>
    <m/>
    <m/>
    <m/>
    <x v="0"/>
    <x v="0"/>
    <n v="2098.9592711132582"/>
    <n v="1954.40482502491"/>
    <n v="2214.4987650593316"/>
    <x v="20"/>
  </r>
  <r>
    <x v="4"/>
    <x v="9"/>
    <x v="4"/>
    <x v="9"/>
    <d v="1900-01-02T00:00:00"/>
    <n v="1538.8"/>
    <n v="1805"/>
    <n v="908425"/>
    <m/>
    <n v="107810"/>
    <n v="97937299250"/>
    <n v="194597050"/>
    <m/>
    <m/>
    <m/>
    <m/>
    <x v="0"/>
    <x v="0"/>
    <n v="2098.9592711132582"/>
    <n v="1954.40482502491"/>
    <n v="2214.4987650593316"/>
    <x v="20"/>
  </r>
  <r>
    <x v="4"/>
    <x v="9"/>
    <x v="4"/>
    <x v="9"/>
    <d v="1900-01-01T00:00:00"/>
    <n v="1532.45"/>
    <n v="1802"/>
    <n v="910950"/>
    <m/>
    <n v="108310"/>
    <n v="98664994500"/>
    <n v="195174620"/>
    <m/>
    <m/>
    <m/>
    <m/>
    <x v="0"/>
    <x v="0"/>
    <n v="2098.9592711132582"/>
    <n v="1954.40482502491"/>
    <n v="2214.4987650593316"/>
    <x v="20"/>
  </r>
  <r>
    <x v="4"/>
    <x v="9"/>
    <x v="4"/>
    <x v="9"/>
    <d v="1899-12-31T00:00:00"/>
    <n v="1523.35"/>
    <n v="1809"/>
    <n v="913625"/>
    <m/>
    <n v="108291"/>
    <n v="98937364875"/>
    <n v="195898419"/>
    <m/>
    <m/>
    <m/>
    <m/>
    <x v="0"/>
    <x v="0"/>
    <n v="2098.9592711132582"/>
    <n v="1954.40482502491"/>
    <n v="2214.4987650593316"/>
    <x v="20"/>
  </r>
  <r>
    <x v="4"/>
    <x v="9"/>
    <x v="4"/>
    <x v="10"/>
    <d v="1900-01-28T00:00:00"/>
    <n v="1526.55"/>
    <n v="1804"/>
    <n v="916825"/>
    <m/>
    <m/>
    <m/>
    <m/>
    <m/>
    <m/>
    <m/>
    <m/>
    <x v="0"/>
    <x v="0"/>
    <n v="2098.9592711132582"/>
    <n v="1954.40482502491"/>
    <n v="2214.4987650593316"/>
    <x v="20"/>
  </r>
  <r>
    <x v="4"/>
    <x v="9"/>
    <x v="4"/>
    <x v="10"/>
    <d v="1900-01-27T00:00:00"/>
    <n v="1536.65"/>
    <n v="1796.5"/>
    <n v="920000"/>
    <m/>
    <n v="111022"/>
    <n v="102140240000"/>
    <n v="199451023"/>
    <m/>
    <m/>
    <m/>
    <m/>
    <x v="0"/>
    <x v="0"/>
    <n v="2098.9592711132582"/>
    <n v="1954.40482502491"/>
    <n v="2214.4987650593316"/>
    <x v="20"/>
  </r>
  <r>
    <x v="4"/>
    <x v="9"/>
    <x v="4"/>
    <x v="10"/>
    <d v="1900-01-26T00:00:00"/>
    <n v="1541.75"/>
    <n v="1787.5"/>
    <n v="923225"/>
    <m/>
    <n v="111145"/>
    <n v="102611842625"/>
    <n v="198671687.5"/>
    <m/>
    <m/>
    <m/>
    <m/>
    <x v="0"/>
    <x v="0"/>
    <n v="2098.9592711132582"/>
    <n v="1954.40482502491"/>
    <n v="2214.4987650593316"/>
    <x v="20"/>
  </r>
  <r>
    <x v="4"/>
    <x v="9"/>
    <x v="4"/>
    <x v="10"/>
    <d v="1900-01-25T00:00:00"/>
    <n v="1531.85"/>
    <n v="1778"/>
    <n v="918925"/>
    <m/>
    <n v="111291"/>
    <n v="102268082175"/>
    <n v="197875398"/>
    <m/>
    <m/>
    <m/>
    <m/>
    <x v="0"/>
    <x v="0"/>
    <n v="2098.9592711132582"/>
    <n v="1954.40482502491"/>
    <n v="2214.4987650593316"/>
    <x v="20"/>
  </r>
  <r>
    <x v="4"/>
    <x v="10"/>
    <x v="4"/>
    <x v="10"/>
    <d v="1900-01-20T00:00:00"/>
    <n v="1498.7"/>
    <n v="1743.5"/>
    <n v="913925"/>
    <m/>
    <n v="112913"/>
    <n v="103194013525"/>
    <n v="196863815.5"/>
    <m/>
    <m/>
    <m/>
    <m/>
    <x v="0"/>
    <x v="0"/>
    <n v="2112.6143277451456"/>
    <n v="1969.0678502387175"/>
    <n v="2083.3179832880255"/>
    <x v="21"/>
  </r>
  <r>
    <x v="4"/>
    <x v="10"/>
    <x v="4"/>
    <x v="10"/>
    <d v="1900-01-19T00:00:00"/>
    <n v="1499.65"/>
    <n v="1745.5"/>
    <n v="919050"/>
    <m/>
    <n v="112359"/>
    <n v="103263538950"/>
    <n v="196122634.5"/>
    <m/>
    <m/>
    <m/>
    <m/>
    <x v="0"/>
    <x v="0"/>
    <n v="2112.6143277451456"/>
    <n v="1969.0678502387175"/>
    <n v="2083.3179832880255"/>
    <x v="21"/>
  </r>
  <r>
    <x v="4"/>
    <x v="10"/>
    <x v="4"/>
    <x v="10"/>
    <d v="1900-01-18T00:00:00"/>
    <n v="1502.65"/>
    <m/>
    <m/>
    <m/>
    <m/>
    <m/>
    <m/>
    <m/>
    <m/>
    <m/>
    <m/>
    <x v="0"/>
    <x v="0"/>
    <n v="2112.6143277451456"/>
    <n v="1969.0678502387175"/>
    <n v="2083.3179832880255"/>
    <x v="21"/>
  </r>
  <r>
    <x v="4"/>
    <x v="10"/>
    <x v="4"/>
    <x v="10"/>
    <d v="1900-01-17T00:00:00"/>
    <n v="1499.35"/>
    <n v="1741.5"/>
    <n v="927000"/>
    <m/>
    <n v="112282"/>
    <n v="104085414000"/>
    <n v="195539103"/>
    <m/>
    <m/>
    <m/>
    <m/>
    <x v="0"/>
    <x v="0"/>
    <n v="2112.6143277451456"/>
    <n v="1969.0678502387175"/>
    <n v="2083.3179832880255"/>
    <x v="21"/>
  </r>
  <r>
    <x v="4"/>
    <x v="10"/>
    <x v="4"/>
    <x v="10"/>
    <d v="1900-01-14T00:00:00"/>
    <n v="1509.05"/>
    <n v="1742.5"/>
    <n v="928275"/>
    <m/>
    <m/>
    <m/>
    <m/>
    <m/>
    <m/>
    <m/>
    <m/>
    <x v="0"/>
    <x v="0"/>
    <n v="2112.6143277451456"/>
    <n v="1969.0678502387175"/>
    <n v="2083.3179832880255"/>
    <x v="21"/>
  </r>
  <r>
    <x v="4"/>
    <x v="10"/>
    <x v="4"/>
    <x v="10"/>
    <d v="1900-01-13T00:00:00"/>
    <n v="1517.65"/>
    <n v="1758.5"/>
    <n v="936225"/>
    <m/>
    <n v="113298"/>
    <n v="106072420050"/>
    <n v="199234533"/>
    <m/>
    <m/>
    <m/>
    <m/>
    <x v="0"/>
    <x v="0"/>
    <n v="2112.6143277451456"/>
    <n v="1969.0678502387175"/>
    <n v="2083.3179832880255"/>
    <x v="21"/>
  </r>
  <r>
    <x v="4"/>
    <x v="10"/>
    <x v="4"/>
    <x v="10"/>
    <d v="1900-01-12T00:00:00"/>
    <n v="1500.35"/>
    <n v="1778"/>
    <n v="929125"/>
    <m/>
    <n v="112806"/>
    <n v="104810874750"/>
    <n v="200569068"/>
    <m/>
    <m/>
    <m/>
    <m/>
    <x v="0"/>
    <x v="0"/>
    <n v="2112.6143277451456"/>
    <n v="1969.0678502387175"/>
    <n v="2083.3179832880255"/>
    <x v="21"/>
  </r>
  <r>
    <x v="4"/>
    <x v="10"/>
    <x v="4"/>
    <x v="10"/>
    <d v="1900-01-11T00:00:00"/>
    <n v="1527.2"/>
    <n v="1770"/>
    <n v="935200"/>
    <m/>
    <n v="113494"/>
    <n v="106139588800"/>
    <n v="200884380"/>
    <m/>
    <m/>
    <m/>
    <m/>
    <x v="0"/>
    <x v="0"/>
    <n v="2112.6143277451456"/>
    <n v="1969.0678502387175"/>
    <n v="2083.3179832880255"/>
    <x v="21"/>
  </r>
  <r>
    <x v="4"/>
    <x v="10"/>
    <x v="4"/>
    <x v="10"/>
    <d v="1900-01-10T00:00:00"/>
    <n v="1501.95"/>
    <n v="1766.5"/>
    <n v="941350"/>
    <m/>
    <m/>
    <m/>
    <m/>
    <m/>
    <m/>
    <m/>
    <m/>
    <x v="0"/>
    <x v="0"/>
    <n v="2112.6143277451456"/>
    <n v="1969.0678502387175"/>
    <n v="2083.3179832880255"/>
    <x v="21"/>
  </r>
  <r>
    <x v="4"/>
    <x v="10"/>
    <x v="4"/>
    <x v="10"/>
    <d v="1900-01-07T00:00:00"/>
    <n v="1495.75"/>
    <n v="1781"/>
    <n v="947925"/>
    <m/>
    <m/>
    <m/>
    <m/>
    <m/>
    <m/>
    <m/>
    <m/>
    <x v="0"/>
    <x v="0"/>
    <n v="2112.6143277451456"/>
    <n v="1969.0678502387175"/>
    <n v="2083.3179832880255"/>
    <x v="21"/>
  </r>
  <r>
    <x v="4"/>
    <x v="10"/>
    <x v="4"/>
    <x v="10"/>
    <d v="1900-01-06T00:00:00"/>
    <n v="1497.4"/>
    <n v="1786"/>
    <n v="955025"/>
    <m/>
    <n v="115049"/>
    <n v="109874671225"/>
    <n v="205477514"/>
    <m/>
    <m/>
    <m/>
    <m/>
    <x v="0"/>
    <x v="0"/>
    <n v="2112.6143277451456"/>
    <n v="1969.0678502387175"/>
    <n v="2083.3179832880255"/>
    <x v="21"/>
  </r>
  <r>
    <x v="4"/>
    <x v="10"/>
    <x v="4"/>
    <x v="10"/>
    <d v="1900-01-05T00:00:00"/>
    <n v="1487.65"/>
    <n v="1795"/>
    <n v="962350"/>
    <m/>
    <n v="114473"/>
    <n v="110163091550"/>
    <n v="205479035"/>
    <m/>
    <m/>
    <m/>
    <m/>
    <x v="0"/>
    <x v="0"/>
    <n v="2112.6143277451456"/>
    <n v="1969.0678502387175"/>
    <n v="2083.3179832880255"/>
    <x v="21"/>
  </r>
  <r>
    <x v="4"/>
    <x v="10"/>
    <x v="4"/>
    <x v="10"/>
    <d v="1900-01-04T00:00:00"/>
    <n v="1461.85"/>
    <n v="1784"/>
    <n v="969250"/>
    <m/>
    <n v="114616"/>
    <n v="111091558000"/>
    <n v="204474944"/>
    <m/>
    <m/>
    <m/>
    <m/>
    <x v="0"/>
    <x v="0"/>
    <n v="2112.6143277451456"/>
    <n v="1969.0678502387175"/>
    <n v="2083.3179832880255"/>
    <x v="21"/>
  </r>
  <r>
    <x v="4"/>
    <x v="10"/>
    <x v="4"/>
    <x v="10"/>
    <d v="1900-01-03T00:00:00"/>
    <n v="1457.45"/>
    <n v="1777"/>
    <n v="976700"/>
    <m/>
    <n v="114404"/>
    <n v="111738386800"/>
    <n v="203295908"/>
    <m/>
    <m/>
    <m/>
    <m/>
    <x v="0"/>
    <x v="0"/>
    <n v="2112.6143277451456"/>
    <n v="1969.0678502387175"/>
    <n v="2083.3179832880255"/>
    <x v="21"/>
  </r>
  <r>
    <x v="4"/>
    <x v="10"/>
    <x v="4"/>
    <x v="10"/>
    <d v="1899-12-31T00:00:00"/>
    <n v="1436.05"/>
    <n v="1773"/>
    <n v="984250"/>
    <m/>
    <m/>
    <m/>
    <m/>
    <m/>
    <m/>
    <m/>
    <m/>
    <x v="0"/>
    <x v="0"/>
    <n v="2112.6143277451456"/>
    <n v="1969.0678502387175"/>
    <n v="2083.3179832880255"/>
    <x v="21"/>
  </r>
  <r>
    <x v="4"/>
    <x v="10"/>
    <x v="4"/>
    <x v="10"/>
    <d v="1899-12-30T00:00:00"/>
    <n v="1406.4"/>
    <n v="1761.5"/>
    <n v="984300"/>
    <m/>
    <n v="114235"/>
    <n v="112441510500"/>
    <n v="201224952.5"/>
    <m/>
    <m/>
    <m/>
    <m/>
    <x v="0"/>
    <x v="0"/>
    <n v="2112.6143277451456"/>
    <n v="1969.0678502387175"/>
    <n v="2083.3179832880255"/>
    <x v="21"/>
  </r>
  <r>
    <x v="4"/>
    <x v="10"/>
    <x v="4"/>
    <x v="11"/>
    <d v="1900-01-29T00:00:00"/>
    <n v="1430.55"/>
    <n v="1776.5"/>
    <n v="998250"/>
    <m/>
    <n v="115740"/>
    <n v="115537455000"/>
    <n v="205612110"/>
    <m/>
    <m/>
    <m/>
    <m/>
    <x v="0"/>
    <x v="0"/>
    <n v="2112.6143277451456"/>
    <n v="1969.0678502387175"/>
    <n v="2083.3179832880255"/>
    <x v="21"/>
  </r>
  <r>
    <x v="4"/>
    <x v="10"/>
    <x v="4"/>
    <x v="11"/>
    <d v="1900-01-28T00:00:00"/>
    <n v="1428.45"/>
    <n v="1768.5"/>
    <n v="1004225"/>
    <m/>
    <n v="114227"/>
    <n v="114709609075"/>
    <n v="202010449.5"/>
    <m/>
    <m/>
    <m/>
    <m/>
    <x v="0"/>
    <x v="0"/>
    <n v="2112.6143277451456"/>
    <n v="1969.0678502387175"/>
    <n v="2083.3179832880255"/>
    <x v="21"/>
  </r>
  <r>
    <x v="4"/>
    <x v="10"/>
    <x v="4"/>
    <x v="11"/>
    <d v="1900-01-27T00:00:00"/>
    <n v="1418.95"/>
    <n v="1756.5"/>
    <n v="1009925"/>
    <m/>
    <n v="114966"/>
    <n v="116107037550"/>
    <n v="201937779"/>
    <m/>
    <m/>
    <m/>
    <m/>
    <x v="0"/>
    <x v="0"/>
    <n v="2112.6143277451456"/>
    <n v="1969.0678502387175"/>
    <n v="2083.3179832880255"/>
    <x v="21"/>
  </r>
  <r>
    <x v="4"/>
    <x v="10"/>
    <x v="4"/>
    <x v="11"/>
    <d v="1900-01-24T00:00:00"/>
    <n v="1418.25"/>
    <n v="1766.5"/>
    <n v="1017700"/>
    <m/>
    <m/>
    <m/>
    <m/>
    <m/>
    <m/>
    <m/>
    <m/>
    <x v="0"/>
    <x v="0"/>
    <n v="2112.6143277451456"/>
    <n v="1969.0678502387175"/>
    <n v="2083.3179832880255"/>
    <x v="21"/>
  </r>
  <r>
    <x v="4"/>
    <x v="10"/>
    <x v="4"/>
    <x v="11"/>
    <d v="1900-01-23T00:00:00"/>
    <n v="1426.35"/>
    <n v="1772"/>
    <n v="1020000"/>
    <m/>
    <n v="114251"/>
    <n v="116536020000"/>
    <n v="202452772"/>
    <m/>
    <m/>
    <m/>
    <m/>
    <x v="0"/>
    <x v="0"/>
    <n v="2112.6143277451456"/>
    <n v="1969.0678502387175"/>
    <n v="2083.3179832880255"/>
    <x v="21"/>
  </r>
  <r>
    <x v="4"/>
    <x v="11"/>
    <x v="4"/>
    <x v="11"/>
    <d v="1900-01-14T00:00:00"/>
    <n v="1416.1"/>
    <n v="1804.5"/>
    <n v="1021325"/>
    <m/>
    <n v="116692"/>
    <n v="119180456900"/>
    <n v="210570714"/>
    <m/>
    <m/>
    <m/>
    <m/>
    <x v="0"/>
    <x v="0"/>
    <n v="2148.1503060935493"/>
    <n v="1998.5491993638482"/>
    <n v="2230.9681619136836"/>
    <x v="22"/>
  </r>
  <r>
    <x v="4"/>
    <x v="11"/>
    <x v="4"/>
    <x v="11"/>
    <d v="1900-01-13T00:00:00"/>
    <n v="1416.25"/>
    <n v="1825"/>
    <n v="987975"/>
    <m/>
    <n v="115960"/>
    <n v="114565581000"/>
    <n v="211627000"/>
    <m/>
    <m/>
    <m/>
    <m/>
    <x v="0"/>
    <x v="0"/>
    <n v="2148.1503060935493"/>
    <n v="1998.5491993638482"/>
    <n v="2230.9681619136836"/>
    <x v="22"/>
  </r>
  <r>
    <x v="4"/>
    <x v="11"/>
    <x v="4"/>
    <x v="11"/>
    <d v="1900-01-10T00:00:00"/>
    <n v="1405.6"/>
    <n v="1827"/>
    <n v="953500"/>
    <m/>
    <m/>
    <m/>
    <m/>
    <m/>
    <m/>
    <m/>
    <m/>
    <x v="0"/>
    <x v="0"/>
    <n v="2148.1503060935493"/>
    <n v="1998.5491993638482"/>
    <n v="2230.9681619136836"/>
    <x v="22"/>
  </r>
  <r>
    <x v="4"/>
    <x v="11"/>
    <x v="4"/>
    <x v="11"/>
    <d v="1900-01-09T00:00:00"/>
    <n v="1423.1"/>
    <n v="1821"/>
    <n v="960175"/>
    <m/>
    <n v="116262"/>
    <n v="111631865850"/>
    <n v="211713102"/>
    <m/>
    <m/>
    <m/>
    <m/>
    <x v="0"/>
    <x v="0"/>
    <n v="2148.1503060935493"/>
    <n v="1998.5491993638482"/>
    <n v="2230.9681619136836"/>
    <x v="22"/>
  </r>
  <r>
    <x v="4"/>
    <x v="11"/>
    <x v="4"/>
    <x v="11"/>
    <d v="1900-01-08T00:00:00"/>
    <n v="1395.45"/>
    <n v="1836"/>
    <n v="966600"/>
    <m/>
    <n v="115831"/>
    <n v="111962244600"/>
    <n v="212665716"/>
    <m/>
    <m/>
    <m/>
    <m/>
    <x v="0"/>
    <x v="0"/>
    <n v="2148.1503060935493"/>
    <n v="1998.5491993638482"/>
    <n v="2230.9681619136836"/>
    <x v="22"/>
  </r>
  <r>
    <x v="4"/>
    <x v="11"/>
    <x v="4"/>
    <x v="11"/>
    <d v="1900-01-07T00:00:00"/>
    <n v="1387.9"/>
    <n v="1856"/>
    <n v="974000"/>
    <m/>
    <n v="115788"/>
    <n v="112777512000"/>
    <n v="214902528"/>
    <m/>
    <m/>
    <m/>
    <m/>
    <x v="0"/>
    <x v="0"/>
    <n v="2148.1503060935493"/>
    <n v="1998.5491993638482"/>
    <n v="2230.9681619136836"/>
    <x v="22"/>
  </r>
  <r>
    <x v="4"/>
    <x v="11"/>
    <x v="4"/>
    <x v="11"/>
    <d v="1900-01-06T00:00:00"/>
    <n v="1404.9"/>
    <n v="1846"/>
    <n v="980200"/>
    <m/>
    <n v="115313"/>
    <n v="113029802600"/>
    <n v="212867798"/>
    <m/>
    <m/>
    <m/>
    <m/>
    <x v="0"/>
    <x v="0"/>
    <n v="2148.1503060935493"/>
    <n v="1998.5491993638482"/>
    <n v="2230.9681619136836"/>
    <x v="22"/>
  </r>
  <r>
    <x v="4"/>
    <x v="11"/>
    <x v="4"/>
    <x v="11"/>
    <d v="1900-01-03T00:00:00"/>
    <n v="1414.4"/>
    <n v="1839"/>
    <n v="987275"/>
    <m/>
    <m/>
    <m/>
    <m/>
    <m/>
    <m/>
    <m/>
    <m/>
    <x v="0"/>
    <x v="0"/>
    <n v="2148.1503060935493"/>
    <n v="1998.5491993638482"/>
    <n v="2230.9681619136836"/>
    <x v="22"/>
  </r>
  <r>
    <x v="4"/>
    <x v="11"/>
    <x v="4"/>
    <x v="11"/>
    <d v="1900-01-02T00:00:00"/>
    <n v="1415.25"/>
    <n v="1837"/>
    <n v="994125"/>
    <m/>
    <n v="114860"/>
    <n v="114185197500"/>
    <n v="210997820"/>
    <m/>
    <m/>
    <m/>
    <m/>
    <x v="0"/>
    <x v="0"/>
    <n v="2148.1503060935493"/>
    <n v="1998.5491993638482"/>
    <n v="2230.9681619136836"/>
    <x v="22"/>
  </r>
  <r>
    <x v="4"/>
    <x v="11"/>
    <x v="4"/>
    <x v="11"/>
    <d v="1900-01-01T00:00:00"/>
    <n v="1425.1"/>
    <n v="1830"/>
    <n v="945375"/>
    <m/>
    <n v="114761"/>
    <n v="108492180375"/>
    <n v="210012630"/>
    <m/>
    <m/>
    <m/>
    <m/>
    <x v="0"/>
    <x v="0"/>
    <n v="2148.1503060935493"/>
    <n v="1998.5491993638482"/>
    <n v="2230.9681619136836"/>
    <x v="22"/>
  </r>
  <r>
    <x v="4"/>
    <x v="11"/>
    <x v="4"/>
    <x v="11"/>
    <d v="1899-12-31T00:00:00"/>
    <n v="1393.1"/>
    <n v="1819.5"/>
    <n v="926875"/>
    <m/>
    <n v="113511"/>
    <n v="105210508125"/>
    <n v="206533264.5"/>
    <m/>
    <m/>
    <m/>
    <m/>
    <x v="0"/>
    <x v="0"/>
    <n v="2148.1503060935493"/>
    <n v="1998.5491993638482"/>
    <n v="2230.9681619136836"/>
    <x v="22"/>
  </r>
  <r>
    <x v="4"/>
    <x v="11"/>
    <x v="4"/>
    <x v="11"/>
    <d v="1899-12-30T00:00:00"/>
    <n v="1390.05"/>
    <n v="1828"/>
    <n v="934500"/>
    <m/>
    <n v="109711"/>
    <n v="102524929500"/>
    <n v="200551708"/>
    <m/>
    <m/>
    <m/>
    <m/>
    <x v="0"/>
    <x v="0"/>
    <n v="2148.1503060935493"/>
    <n v="1998.5491993638482"/>
    <n v="2230.9681619136836"/>
    <x v="22"/>
  </r>
  <r>
    <x v="4"/>
    <x v="11"/>
    <x v="4"/>
    <x v="0"/>
    <d v="1900-01-26T00:00:00"/>
    <n v="1413.2"/>
    <n v="1803"/>
    <n v="948650"/>
    <m/>
    <m/>
    <m/>
    <m/>
    <m/>
    <m/>
    <m/>
    <m/>
    <x v="0"/>
    <x v="0"/>
    <n v="2148.1503060935493"/>
    <n v="1998.5491993638482"/>
    <n v="2230.9681619136836"/>
    <x v="22"/>
  </r>
  <r>
    <x v="4"/>
    <x v="11"/>
    <x v="4"/>
    <x v="0"/>
    <d v="1900-01-25T00:00:00"/>
    <n v="1402.25"/>
    <n v="1800"/>
    <n v="956575"/>
    <m/>
    <n v="113736"/>
    <n v="108797014200"/>
    <n v="204724800"/>
    <m/>
    <m/>
    <m/>
    <m/>
    <x v="0"/>
    <x v="0"/>
    <n v="2148.1503060935493"/>
    <n v="1998.5491993638482"/>
    <n v="2230.9681619136836"/>
    <x v="22"/>
  </r>
  <r>
    <x v="4"/>
    <x v="11"/>
    <x v="4"/>
    <x v="0"/>
    <d v="1900-01-24T00:00:00"/>
    <n v="1406.75"/>
    <n v="1802"/>
    <n v="964400"/>
    <m/>
    <n v="113827"/>
    <n v="109774758800"/>
    <n v="205116254"/>
    <m/>
    <m/>
    <m/>
    <m/>
    <x v="0"/>
    <x v="0"/>
    <n v="2148.1503060935493"/>
    <n v="1998.5491993638482"/>
    <n v="2230.9681619136836"/>
    <x v="22"/>
  </r>
  <r>
    <x v="4"/>
    <x v="11"/>
    <x v="4"/>
    <x v="0"/>
    <d v="1900-01-23T00:00:00"/>
    <n v="1405.7"/>
    <n v="1794.5"/>
    <n v="971500"/>
    <m/>
    <n v="113554"/>
    <n v="110317711000"/>
    <n v="203772653"/>
    <m/>
    <m/>
    <m/>
    <m/>
    <x v="0"/>
    <x v="0"/>
    <n v="2148.1503060935493"/>
    <n v="1998.5491993638482"/>
    <n v="2230.9681619136836"/>
    <x v="22"/>
  </r>
  <r>
    <x v="4"/>
    <x v="11"/>
    <x v="4"/>
    <x v="0"/>
    <d v="1900-01-22T00:00:00"/>
    <n v="1405.45"/>
    <n v="1779"/>
    <n v="977750"/>
    <m/>
    <n v="113259"/>
    <n v="110738987250"/>
    <n v="201487761"/>
    <m/>
    <m/>
    <m/>
    <m/>
    <x v="0"/>
    <x v="0"/>
    <n v="2148.1503060935493"/>
    <n v="1998.5491993638482"/>
    <n v="2230.9681619136836"/>
    <x v="22"/>
  </r>
  <r>
    <x v="4"/>
    <x v="0"/>
    <x v="4"/>
    <x v="0"/>
    <d v="1900-01-19T00:00:00"/>
    <n v="1388.35"/>
    <n v="1780"/>
    <n v="984450"/>
    <m/>
    <m/>
    <m/>
    <m/>
    <m/>
    <m/>
    <m/>
    <m/>
    <x v="0"/>
    <x v="0"/>
    <n v="2281.821893998932"/>
    <n v="2166.000050810122"/>
    <n v="2282.0915982571714"/>
    <x v="23"/>
  </r>
  <r>
    <x v="4"/>
    <x v="0"/>
    <x v="4"/>
    <x v="0"/>
    <d v="1900-01-17T00:00:00"/>
    <n v="1342.4"/>
    <m/>
    <m/>
    <m/>
    <n v="111870"/>
    <m/>
    <m/>
    <m/>
    <m/>
    <m/>
    <m/>
    <x v="0"/>
    <x v="0"/>
    <n v="2281.821893998932"/>
    <n v="2166.000050810122"/>
    <n v="2282.0915982571714"/>
    <x v="23"/>
  </r>
  <r>
    <x v="4"/>
    <x v="0"/>
    <x v="4"/>
    <x v="0"/>
    <d v="1900-01-16T00:00:00"/>
    <n v="1344.55"/>
    <n v="1793.5"/>
    <n v="996725"/>
    <m/>
    <n v="111960"/>
    <n v="111593331000"/>
    <n v="200800260"/>
    <m/>
    <m/>
    <m/>
    <m/>
    <x v="0"/>
    <x v="0"/>
    <n v="2281.821893998932"/>
    <n v="2166.000050810122"/>
    <n v="2282.0915982571714"/>
    <x v="23"/>
  </r>
  <r>
    <x v="4"/>
    <x v="0"/>
    <x v="4"/>
    <x v="0"/>
    <d v="1900-01-15T00:00:00"/>
    <n v="1333.2"/>
    <n v="1804"/>
    <n v="1003750"/>
    <m/>
    <n v="109593"/>
    <n v="110003973750"/>
    <n v="197705772"/>
    <m/>
    <m/>
    <m/>
    <m/>
    <x v="0"/>
    <x v="0"/>
    <n v="2281.821893998932"/>
    <n v="2166.000050810122"/>
    <n v="2282.0915982571714"/>
    <x v="23"/>
  </r>
  <r>
    <x v="4"/>
    <x v="0"/>
    <x v="4"/>
    <x v="0"/>
    <d v="1900-01-12T00:00:00"/>
    <n v="1352.45"/>
    <n v="1825"/>
    <n v="998600"/>
    <m/>
    <m/>
    <m/>
    <m/>
    <m/>
    <m/>
    <m/>
    <m/>
    <x v="0"/>
    <x v="0"/>
    <n v="2281.821893998932"/>
    <n v="2166.000050810122"/>
    <n v="2282.0915982571714"/>
    <x v="23"/>
  </r>
  <r>
    <x v="4"/>
    <x v="0"/>
    <x v="4"/>
    <x v="0"/>
    <d v="1900-01-11T00:00:00"/>
    <n v="1335.8"/>
    <n v="1801"/>
    <n v="1007300"/>
    <m/>
    <n v="107896"/>
    <n v="108683640800"/>
    <n v="194320696"/>
    <m/>
    <m/>
    <m/>
    <m/>
    <x v="0"/>
    <x v="0"/>
    <n v="2281.821893998932"/>
    <n v="2166.000050810122"/>
    <n v="2282.0915982571714"/>
    <x v="23"/>
  </r>
  <r>
    <x v="4"/>
    <x v="0"/>
    <x v="4"/>
    <x v="0"/>
    <d v="1900-01-10T00:00:00"/>
    <n v="1336.65"/>
    <n v="1773"/>
    <n v="1016025"/>
    <m/>
    <n v="109270"/>
    <n v="111021051750"/>
    <n v="193735710"/>
    <m/>
    <m/>
    <m/>
    <m/>
    <x v="0"/>
    <x v="0"/>
    <n v="2281.821893998932"/>
    <n v="2166.000050810122"/>
    <n v="2282.0915982571714"/>
    <x v="23"/>
  </r>
  <r>
    <x v="4"/>
    <x v="0"/>
    <x v="4"/>
    <x v="0"/>
    <d v="1900-01-09T00:00:00"/>
    <n v="1322.65"/>
    <n v="1767.5"/>
    <n v="1023450"/>
    <m/>
    <n v="107177"/>
    <n v="109690300650"/>
    <n v="189435347.5"/>
    <m/>
    <m/>
    <m/>
    <m/>
    <x v="0"/>
    <x v="0"/>
    <n v="2281.821893998932"/>
    <n v="2166.000050810122"/>
    <n v="2282.0915982571714"/>
    <x v="23"/>
  </r>
  <r>
    <x v="4"/>
    <x v="0"/>
    <x v="4"/>
    <x v="0"/>
    <d v="1900-01-08T00:00:00"/>
    <n v="1328.6"/>
    <n v="1803"/>
    <n v="1031625"/>
    <m/>
    <n v="107952"/>
    <n v="111365982000"/>
    <n v="194637456"/>
    <m/>
    <m/>
    <m/>
    <m/>
    <x v="0"/>
    <x v="0"/>
    <n v="2281.821893998932"/>
    <n v="2166.000050810122"/>
    <n v="2282.0915982571714"/>
    <x v="23"/>
  </r>
  <r>
    <x v="4"/>
    <x v="0"/>
    <x v="4"/>
    <x v="0"/>
    <d v="1900-01-05T00:00:00"/>
    <n v="1334.3"/>
    <n v="1776.5"/>
    <n v="1038700"/>
    <m/>
    <m/>
    <m/>
    <m/>
    <m/>
    <m/>
    <m/>
    <m/>
    <x v="0"/>
    <x v="0"/>
    <n v="2281.821893998932"/>
    <n v="2166.000050810122"/>
    <n v="2282.0915982571714"/>
    <x v="23"/>
  </r>
  <r>
    <x v="4"/>
    <x v="0"/>
    <x v="4"/>
    <x v="0"/>
    <d v="1900-01-04T00:00:00"/>
    <n v="1336.65"/>
    <n v="1763"/>
    <n v="1046850"/>
    <m/>
    <m/>
    <m/>
    <m/>
    <m/>
    <m/>
    <m/>
    <m/>
    <x v="0"/>
    <x v="0"/>
    <n v="2281.821893998932"/>
    <n v="2166.000050810122"/>
    <n v="2282.0915982571714"/>
    <x v="23"/>
  </r>
  <r>
    <x v="4"/>
    <x v="0"/>
    <x v="4"/>
    <x v="0"/>
    <d v="1900-01-03T00:00:00"/>
    <n v="1337.75"/>
    <n v="1754.5"/>
    <n v="1055075"/>
    <m/>
    <m/>
    <m/>
    <m/>
    <m/>
    <m/>
    <m/>
    <m/>
    <x v="0"/>
    <x v="0"/>
    <n v="2281.821893998932"/>
    <n v="2166.000050810122"/>
    <n v="2282.0915982571714"/>
    <x v="23"/>
  </r>
  <r>
    <x v="4"/>
    <x v="0"/>
    <x v="4"/>
    <x v="0"/>
    <d v="1900-01-02T00:00:00"/>
    <n v="1323.6"/>
    <n v="1771"/>
    <n v="1064625"/>
    <m/>
    <m/>
    <m/>
    <m/>
    <m/>
    <m/>
    <m/>
    <m/>
    <x v="0"/>
    <x v="0"/>
    <n v="2281.821893998932"/>
    <n v="2166.000050810122"/>
    <n v="2282.0915982571714"/>
    <x v="23"/>
  </r>
  <r>
    <x v="4"/>
    <x v="0"/>
    <x v="4"/>
    <x v="0"/>
    <d v="1900-01-01T00:00:00"/>
    <n v="1313.95"/>
    <n v="1788"/>
    <n v="1075750"/>
    <m/>
    <n v="107560"/>
    <n v="115707670000"/>
    <n v="192317280"/>
    <m/>
    <m/>
    <m/>
    <m/>
    <x v="0"/>
    <x v="0"/>
    <n v="2281.821893998932"/>
    <n v="2166.000050810122"/>
    <n v="2282.0915982571714"/>
    <x v="23"/>
  </r>
  <r>
    <x v="4"/>
    <x v="0"/>
    <x v="4"/>
    <x v="1"/>
    <d v="1900-01-29T00:00:00"/>
    <n v="1296"/>
    <n v="1784"/>
    <n v="1096300"/>
    <m/>
    <m/>
    <m/>
    <m/>
    <m/>
    <m/>
    <m/>
    <m/>
    <x v="0"/>
    <x v="0"/>
    <n v="2281.821893998932"/>
    <n v="2166.000050810122"/>
    <n v="2282.0915982571714"/>
    <x v="23"/>
  </r>
  <r>
    <x v="4"/>
    <x v="0"/>
    <x v="4"/>
    <x v="1"/>
    <d v="1900-01-27T00:00:00"/>
    <n v="1283.5"/>
    <n v="1753"/>
    <n v="1105750"/>
    <m/>
    <n v="112426"/>
    <n v="124315049500"/>
    <n v="197082778"/>
    <m/>
    <m/>
    <m/>
    <m/>
    <x v="0"/>
    <x v="0"/>
    <n v="2281.821893998932"/>
    <n v="2166.000050810122"/>
    <n v="2282.0915982571714"/>
    <x v="23"/>
  </r>
  <r>
    <x v="4"/>
    <x v="0"/>
    <x v="4"/>
    <x v="1"/>
    <d v="1900-01-26T00:00:00"/>
    <n v="1283.9000000000001"/>
    <n v="1765.5"/>
    <n v="1111475"/>
    <m/>
    <n v="110790"/>
    <n v="123139759512"/>
    <n v="195598862.25"/>
    <m/>
    <m/>
    <m/>
    <m/>
    <x v="0"/>
    <x v="0"/>
    <n v="2281.821893998932"/>
    <n v="2166.000050810122"/>
    <n v="2282.0915982571714"/>
    <x v="23"/>
  </r>
  <r>
    <x v="4"/>
    <x v="0"/>
    <x v="4"/>
    <x v="1"/>
    <d v="1900-01-22T00:00:00"/>
    <n v="1281.5"/>
    <n v="1774"/>
    <n v="1114125"/>
    <m/>
    <m/>
    <m/>
    <m/>
    <m/>
    <m/>
    <m/>
    <m/>
    <x v="0"/>
    <x v="0"/>
    <n v="2281.821893998932"/>
    <n v="2166.000050810122"/>
    <n v="2282.0915982571714"/>
    <x v="23"/>
  </r>
  <r>
    <x v="4"/>
    <x v="0"/>
    <x v="4"/>
    <x v="1"/>
    <d v="1900-01-21T00:00:00"/>
    <n v="1275.95"/>
    <n v="1794"/>
    <n v="1119350"/>
    <m/>
    <n v="109675"/>
    <n v="122764711250"/>
    <n v="196756950"/>
    <m/>
    <m/>
    <m/>
    <m/>
    <x v="0"/>
    <x v="0"/>
    <n v="2281.821893998932"/>
    <n v="2166.000050810122"/>
    <n v="2282.0915982571714"/>
    <x v="23"/>
  </r>
  <r>
    <x v="4"/>
    <x v="0"/>
    <x v="4"/>
    <x v="1"/>
    <d v="1900-01-20T00:00:00"/>
    <n v="1274"/>
    <n v="1776"/>
    <n v="1131900"/>
    <m/>
    <n v="110107"/>
    <n v="124630113300"/>
    <n v="195550032"/>
    <m/>
    <m/>
    <m/>
    <m/>
    <x v="0"/>
    <x v="0"/>
    <n v="2281.821893998932"/>
    <n v="2166.000050810122"/>
    <n v="2282.0915982571714"/>
    <x v="23"/>
  </r>
  <r>
    <x v="4"/>
    <x v="1"/>
    <x v="4"/>
    <x v="1"/>
    <d v="1900-01-19T00:00:00"/>
    <n v="1276"/>
    <n v="1788.5"/>
    <n v="1141100"/>
    <m/>
    <n v="108272"/>
    <n v="123549179200"/>
    <n v="193644472"/>
    <m/>
    <m/>
    <m/>
    <m/>
    <x v="0"/>
    <x v="0"/>
    <n v="2393.4160982542649"/>
    <n v="2438.2600314813021"/>
    <n v="2518.2866530485412"/>
    <x v="24"/>
  </r>
  <r>
    <x v="4"/>
    <x v="1"/>
    <x v="4"/>
    <x v="1"/>
    <d v="1900-01-18T00:00:00"/>
    <n v="1275.25"/>
    <m/>
    <m/>
    <m/>
    <n v="106317"/>
    <m/>
    <m/>
    <m/>
    <m/>
    <m/>
    <m/>
    <x v="0"/>
    <x v="0"/>
    <n v="2393.4160982542649"/>
    <n v="2438.2600314813021"/>
    <n v="2518.2866530485412"/>
    <x v="24"/>
  </r>
  <r>
    <x v="4"/>
    <x v="1"/>
    <x v="4"/>
    <x v="1"/>
    <d v="1900-01-14T00:00:00"/>
    <n v="1295.55"/>
    <n v="1787"/>
    <n v="1164975"/>
    <m/>
    <n v="101126"/>
    <n v="117809261850"/>
    <n v="180712162"/>
    <m/>
    <m/>
    <m/>
    <m/>
    <x v="0"/>
    <x v="0"/>
    <n v="2393.4160982542649"/>
    <n v="2438.2600314813021"/>
    <n v="2518.2866530485412"/>
    <x v="24"/>
  </r>
  <r>
    <x v="4"/>
    <x v="1"/>
    <x v="4"/>
    <x v="1"/>
    <d v="1900-01-13T00:00:00"/>
    <n v="1298.4000000000001"/>
    <n v="1797"/>
    <n v="1177250"/>
    <m/>
    <n v="101396"/>
    <n v="119368441000"/>
    <n v="182208612"/>
    <m/>
    <m/>
    <m/>
    <m/>
    <x v="0"/>
    <x v="0"/>
    <n v="2393.4160982542649"/>
    <n v="2438.2600314813021"/>
    <n v="2518.2866530485412"/>
    <x v="24"/>
  </r>
  <r>
    <x v="4"/>
    <x v="1"/>
    <x v="4"/>
    <x v="1"/>
    <d v="1900-01-12T00:00:00"/>
    <n v="1295.5999999999999"/>
    <n v="1804"/>
    <n v="1200800"/>
    <m/>
    <n v="112600"/>
    <n v="135210080000"/>
    <n v="203130400"/>
    <m/>
    <m/>
    <m/>
    <m/>
    <x v="0"/>
    <x v="0"/>
    <n v="2393.4160982542649"/>
    <n v="2438.2600314813021"/>
    <n v="2518.2866530485412"/>
    <x v="24"/>
  </r>
  <r>
    <x v="4"/>
    <x v="1"/>
    <x v="4"/>
    <x v="1"/>
    <d v="1900-01-11T00:00:00"/>
    <n v="1287.0999999999999"/>
    <n v="1795"/>
    <n v="1208900"/>
    <m/>
    <n v="100461"/>
    <n v="121447302900"/>
    <n v="180327495"/>
    <m/>
    <m/>
    <m/>
    <m/>
    <x v="0"/>
    <x v="0"/>
    <n v="2393.4160982542649"/>
    <n v="2438.2600314813021"/>
    <n v="2518.2866530485412"/>
    <x v="24"/>
  </r>
  <r>
    <x v="4"/>
    <x v="1"/>
    <x v="4"/>
    <x v="1"/>
    <d v="1900-01-08T00:00:00"/>
    <n v="1285.4000000000001"/>
    <n v="1770.5"/>
    <n v="1214025"/>
    <m/>
    <m/>
    <m/>
    <m/>
    <m/>
    <m/>
    <m/>
    <m/>
    <x v="0"/>
    <x v="0"/>
    <n v="2393.4160982542649"/>
    <n v="2438.2600314813021"/>
    <n v="2518.2866530485412"/>
    <x v="24"/>
  </r>
  <r>
    <x v="4"/>
    <x v="1"/>
    <x v="4"/>
    <x v="1"/>
    <d v="1900-01-07T00:00:00"/>
    <n v="1284.0999999999999"/>
    <n v="1781.5"/>
    <n v="1222625"/>
    <m/>
    <n v="98604"/>
    <n v="120555715500"/>
    <n v="175663026"/>
    <m/>
    <m/>
    <m/>
    <m/>
    <x v="0"/>
    <x v="0"/>
    <n v="2393.4160982542649"/>
    <n v="2438.2600314813021"/>
    <n v="2518.2866530485412"/>
    <x v="24"/>
  </r>
  <r>
    <x v="4"/>
    <x v="1"/>
    <x v="4"/>
    <x v="1"/>
    <d v="1900-01-06T00:00:00"/>
    <n v="1287.75"/>
    <n v="1805"/>
    <n v="1225400"/>
    <m/>
    <n v="97853"/>
    <n v="119909066200"/>
    <n v="176624665"/>
    <m/>
    <m/>
    <m/>
    <m/>
    <x v="0"/>
    <x v="0"/>
    <n v="2393.4160982542649"/>
    <n v="2438.2600314813021"/>
    <n v="2518.2866530485412"/>
    <x v="24"/>
  </r>
  <r>
    <x v="4"/>
    <x v="1"/>
    <x v="4"/>
    <x v="1"/>
    <d v="1900-01-05T00:00:00"/>
    <n v="1281.3"/>
    <n v="1819.5"/>
    <n v="1231200"/>
    <m/>
    <n v="98666"/>
    <n v="121477579200"/>
    <n v="179522787"/>
    <m/>
    <m/>
    <m/>
    <m/>
    <x v="0"/>
    <x v="0"/>
    <n v="2393.4160982542649"/>
    <n v="2438.2600314813021"/>
    <n v="2518.2866530485412"/>
    <x v="24"/>
  </r>
  <r>
    <x v="4"/>
    <x v="1"/>
    <x v="4"/>
    <x v="1"/>
    <d v="1900-01-01T00:00:00"/>
    <n v="1270.05"/>
    <n v="1835"/>
    <n v="1239975"/>
    <m/>
    <m/>
    <m/>
    <m/>
    <m/>
    <m/>
    <m/>
    <m/>
    <x v="0"/>
    <x v="0"/>
    <n v="2393.4160982542649"/>
    <n v="2438.2600314813021"/>
    <n v="2518.2866530485412"/>
    <x v="24"/>
  </r>
  <r>
    <x v="4"/>
    <x v="1"/>
    <x v="4"/>
    <x v="1"/>
    <d v="1899-12-31T00:00:00"/>
    <n v="1271.45"/>
    <n v="1862"/>
    <n v="1244850"/>
    <m/>
    <n v="95879"/>
    <n v="119354973150"/>
    <n v="178526698"/>
    <m/>
    <m/>
    <m/>
    <m/>
    <x v="0"/>
    <x v="0"/>
    <n v="2393.4160982542649"/>
    <n v="2438.2600314813021"/>
    <n v="2518.2866530485412"/>
    <x v="24"/>
  </r>
  <r>
    <x v="4"/>
    <x v="1"/>
    <x v="4"/>
    <x v="1"/>
    <d v="1899-12-30T00:00:00"/>
    <n v="1282.3"/>
    <n v="1832"/>
    <n v="1250250"/>
    <m/>
    <n v="95115"/>
    <n v="118917841312"/>
    <n v="174251138"/>
    <m/>
    <m/>
    <m/>
    <m/>
    <x v="0"/>
    <x v="0"/>
    <n v="2393.4160982542649"/>
    <n v="2438.2600314813021"/>
    <n v="2518.2866530485412"/>
    <x v="24"/>
  </r>
  <r>
    <x v="4"/>
    <x v="1"/>
    <x v="4"/>
    <x v="2"/>
    <d v="1900-01-28T00:00:00"/>
    <n v="1285.1500000000001"/>
    <n v="1801"/>
    <n v="1261450"/>
    <m/>
    <n v="94352"/>
    <n v="119019699675"/>
    <n v="169927051.5"/>
    <m/>
    <m/>
    <m/>
    <m/>
    <x v="0"/>
    <x v="0"/>
    <n v="2393.4160982542649"/>
    <n v="2438.2600314813021"/>
    <n v="2518.2866530485412"/>
    <x v="24"/>
  </r>
  <r>
    <x v="4"/>
    <x v="1"/>
    <x v="4"/>
    <x v="2"/>
    <d v="1900-01-27T00:00:00"/>
    <n v="1282.1500000000001"/>
    <n v="1800.5"/>
    <n v="1266575"/>
    <m/>
    <n v="92824"/>
    <n v="117568557800"/>
    <n v="167129612"/>
    <m/>
    <m/>
    <m/>
    <m/>
    <x v="0"/>
    <x v="0"/>
    <n v="2393.4160982542649"/>
    <n v="2438.2600314813021"/>
    <n v="2518.2866530485412"/>
    <x v="24"/>
  </r>
  <r>
    <x v="4"/>
    <x v="1"/>
    <x v="4"/>
    <x v="2"/>
    <d v="1900-01-24T00:00:00"/>
    <n v="1281.5"/>
    <n v="1799"/>
    <n v="1274450"/>
    <m/>
    <m/>
    <m/>
    <m/>
    <m/>
    <m/>
    <m/>
    <m/>
    <x v="0"/>
    <x v="0"/>
    <n v="2393.4160982542649"/>
    <n v="2438.2600314813021"/>
    <n v="2518.2866530485412"/>
    <x v="24"/>
  </r>
  <r>
    <x v="4"/>
    <x v="1"/>
    <x v="4"/>
    <x v="2"/>
    <d v="1900-01-23T00:00:00"/>
    <n v="1277.8499999999999"/>
    <n v="1800"/>
    <n v="1275200"/>
    <m/>
    <m/>
    <m/>
    <m/>
    <m/>
    <m/>
    <m/>
    <m/>
    <x v="0"/>
    <x v="0"/>
    <n v="2393.4160982542649"/>
    <n v="2438.2600314813021"/>
    <n v="2518.2866530485412"/>
    <x v="24"/>
  </r>
  <r>
    <x v="4"/>
    <x v="1"/>
    <x v="4"/>
    <x v="2"/>
    <d v="1900-01-22T00:00:00"/>
    <n v="1273.8"/>
    <n v="1798.5"/>
    <n v="1263400"/>
    <m/>
    <n v="92867"/>
    <n v="117328167800"/>
    <n v="167021299.5"/>
    <m/>
    <m/>
    <m/>
    <m/>
    <x v="0"/>
    <x v="0"/>
    <n v="2393.4160982542649"/>
    <n v="2438.2600314813021"/>
    <n v="2518.2866530485412"/>
    <x v="24"/>
  </r>
  <r>
    <x v="4"/>
    <x v="1"/>
    <x v="4"/>
    <x v="2"/>
    <d v="1900-01-21T00:00:00"/>
    <n v="1273.45"/>
    <n v="1811"/>
    <n v="1250250"/>
    <m/>
    <n v="92910"/>
    <n v="116160727500"/>
    <n v="168260010"/>
    <m/>
    <m/>
    <m/>
    <m/>
    <x v="0"/>
    <x v="0"/>
    <n v="2393.4160982542649"/>
    <n v="2438.2600314813021"/>
    <n v="2518.2866530485412"/>
    <x v="24"/>
  </r>
  <r>
    <x v="4"/>
    <x v="2"/>
    <x v="4"/>
    <x v="2"/>
    <d v="1900-01-16T00:00:00"/>
    <n v="1276.5"/>
    <n v="1817.5"/>
    <n v="1227650"/>
    <m/>
    <m/>
    <m/>
    <m/>
    <m/>
    <m/>
    <m/>
    <m/>
    <x v="0"/>
    <x v="0"/>
    <n v="2717.1834639039726"/>
    <n v="2570.9377204504094"/>
    <n v="2688.9803729412715"/>
    <x v="25"/>
  </r>
  <r>
    <x v="4"/>
    <x v="2"/>
    <x v="4"/>
    <x v="2"/>
    <d v="1900-01-15T00:00:00"/>
    <n v="1276.0999999999999"/>
    <n v="1789"/>
    <n v="1135300"/>
    <m/>
    <n v="93166"/>
    <n v="105770829847"/>
    <n v="166673138.90195602"/>
    <m/>
    <m/>
    <m/>
    <m/>
    <x v="0"/>
    <x v="0"/>
    <n v="2717.1834639039726"/>
    <n v="2570.9377204504094"/>
    <n v="2688.9803729412715"/>
    <x v="25"/>
  </r>
  <r>
    <x v="4"/>
    <x v="2"/>
    <x v="4"/>
    <x v="2"/>
    <d v="1900-01-14T00:00:00"/>
    <n v="1283.75"/>
    <m/>
    <m/>
    <m/>
    <n v="93163"/>
    <m/>
    <m/>
    <m/>
    <m/>
    <m/>
    <m/>
    <x v="0"/>
    <x v="0"/>
    <n v="2717.1834639039726"/>
    <n v="2570.9377204504094"/>
    <n v="2688.9803729412715"/>
    <x v="25"/>
  </r>
  <r>
    <x v="4"/>
    <x v="2"/>
    <x v="4"/>
    <x v="2"/>
    <d v="1900-01-13T00:00:00"/>
    <n v="1286.75"/>
    <n v="1817.5"/>
    <n v="1074650"/>
    <m/>
    <n v="93158"/>
    <n v="100112387427"/>
    <n v="169314906.38762751"/>
    <m/>
    <m/>
    <m/>
    <m/>
    <x v="0"/>
    <x v="0"/>
    <n v="2717.1834639039726"/>
    <n v="2570.9377204504094"/>
    <n v="2688.9803729412715"/>
    <x v="25"/>
  </r>
  <r>
    <x v="4"/>
    <x v="2"/>
    <x v="4"/>
    <x v="2"/>
    <d v="1900-01-10T00:00:00"/>
    <n v="1296.1500000000001"/>
    <n v="1831.5"/>
    <n v="1069075"/>
    <m/>
    <m/>
    <m/>
    <m/>
    <m/>
    <m/>
    <m/>
    <m/>
    <x v="0"/>
    <x v="0"/>
    <n v="2717.1834639039726"/>
    <n v="2570.9377204504094"/>
    <n v="2688.9803729412715"/>
    <x v="25"/>
  </r>
  <r>
    <x v="4"/>
    <x v="2"/>
    <x v="4"/>
    <x v="2"/>
    <d v="1900-01-08T00:00:00"/>
    <n v="1304.8"/>
    <n v="1862"/>
    <n v="1027800"/>
    <m/>
    <n v="93089"/>
    <n v="95676938438"/>
    <n v="173331834.375"/>
    <m/>
    <m/>
    <m/>
    <m/>
    <x v="0"/>
    <x v="0"/>
    <n v="2717.1834639039726"/>
    <n v="2570.9377204504094"/>
    <n v="2688.9803729412715"/>
    <x v="25"/>
  </r>
  <r>
    <x v="4"/>
    <x v="2"/>
    <x v="4"/>
    <x v="2"/>
    <d v="1900-01-07T00:00:00"/>
    <n v="1302"/>
    <n v="1872"/>
    <n v="1032925"/>
    <m/>
    <n v="93010"/>
    <n v="96072483366"/>
    <n v="174114954"/>
    <m/>
    <m/>
    <m/>
    <m/>
    <x v="0"/>
    <x v="0"/>
    <n v="2717.1834639039726"/>
    <n v="2570.9377204504094"/>
    <n v="2688.9803729412715"/>
    <x v="25"/>
  </r>
  <r>
    <x v="4"/>
    <x v="2"/>
    <x v="4"/>
    <x v="2"/>
    <d v="1900-01-06T00:00:00"/>
    <n v="1297.0999999999999"/>
    <n v="1871"/>
    <n v="1047100"/>
    <m/>
    <n v="92852"/>
    <n v="97225590975"/>
    <n v="173726559.75"/>
    <m/>
    <m/>
    <m/>
    <m/>
    <x v="0"/>
    <x v="0"/>
    <n v="2717.1834639039726"/>
    <n v="2570.9377204504094"/>
    <n v="2688.9803729412715"/>
    <x v="25"/>
  </r>
  <r>
    <x v="4"/>
    <x v="2"/>
    <x v="4"/>
    <x v="2"/>
    <d v="1900-01-03T00:00:00"/>
    <n v="1288.9000000000001"/>
    <n v="1854.5"/>
    <n v="1053925"/>
    <m/>
    <m/>
    <m/>
    <m/>
    <m/>
    <m/>
    <m/>
    <m/>
    <x v="0"/>
    <x v="0"/>
    <n v="2717.1834639039726"/>
    <n v="2570.9377204504094"/>
    <n v="2688.9803729412715"/>
    <x v="25"/>
  </r>
  <r>
    <x v="4"/>
    <x v="2"/>
    <x v="4"/>
    <x v="2"/>
    <d v="1900-01-02T00:00:00"/>
    <n v="1291.5999999999999"/>
    <n v="1858"/>
    <n v="1060800"/>
    <m/>
    <m/>
    <m/>
    <m/>
    <m/>
    <m/>
    <m/>
    <m/>
    <x v="0"/>
    <x v="0"/>
    <n v="2717.1834639039726"/>
    <n v="2570.9377204504094"/>
    <n v="2688.9803729412715"/>
    <x v="25"/>
  </r>
  <r>
    <x v="4"/>
    <x v="2"/>
    <x v="4"/>
    <x v="2"/>
    <d v="1900-01-01T00:00:00"/>
    <n v="1291.8499999999999"/>
    <n v="1856"/>
    <n v="1068325"/>
    <m/>
    <n v="90642"/>
    <n v="96835114650"/>
    <n v="168231552"/>
    <m/>
    <m/>
    <m/>
    <m/>
    <x v="0"/>
    <x v="0"/>
    <n v="2717.1834639039726"/>
    <n v="2570.9377204504094"/>
    <n v="2688.9803729412715"/>
    <x v="25"/>
  </r>
  <r>
    <x v="4"/>
    <x v="2"/>
    <x v="4"/>
    <x v="2"/>
    <d v="1899-12-31T00:00:00"/>
    <n v="1287.2"/>
    <n v="1860"/>
    <n v="1074450"/>
    <m/>
    <m/>
    <m/>
    <m/>
    <m/>
    <m/>
    <m/>
    <m/>
    <x v="0"/>
    <x v="0"/>
    <n v="2717.1834639039726"/>
    <n v="2570.9377204504094"/>
    <n v="2688.9803729412715"/>
    <x v="25"/>
  </r>
  <r>
    <x v="4"/>
    <x v="2"/>
    <x v="4"/>
    <x v="2"/>
    <d v="1899-12-30T00:00:00"/>
    <n v="1291.9000000000001"/>
    <n v="1865"/>
    <n v="1081975"/>
    <m/>
    <m/>
    <m/>
    <m/>
    <m/>
    <m/>
    <m/>
    <m/>
    <x v="0"/>
    <x v="0"/>
    <n v="2717.1834639039726"/>
    <n v="2570.9377204504094"/>
    <n v="2688.9803729412715"/>
    <x v="25"/>
  </r>
  <r>
    <x v="4"/>
    <x v="2"/>
    <x v="4"/>
    <x v="3"/>
    <d v="1900-01-27T00:00:00"/>
    <n v="1291.1500000000001"/>
    <n v="1876"/>
    <n v="1090625"/>
    <m/>
    <m/>
    <m/>
    <m/>
    <m/>
    <m/>
    <m/>
    <m/>
    <x v="0"/>
    <x v="0"/>
    <n v="2717.1834639039726"/>
    <n v="2570.9377204504094"/>
    <n v="2688.9803729412715"/>
    <x v="25"/>
  </r>
  <r>
    <x v="4"/>
    <x v="2"/>
    <x v="4"/>
    <x v="3"/>
    <d v="1900-01-26T00:00:00"/>
    <n v="1306.9000000000001"/>
    <n v="1876.5"/>
    <n v="1094600"/>
    <m/>
    <m/>
    <m/>
    <m/>
    <m/>
    <m/>
    <m/>
    <m/>
    <x v="0"/>
    <x v="0"/>
    <n v="2717.1834639039726"/>
    <n v="2570.9377204504094"/>
    <n v="2688.9803729412715"/>
    <x v="25"/>
  </r>
  <r>
    <x v="4"/>
    <x v="2"/>
    <x v="4"/>
    <x v="3"/>
    <d v="1900-01-25T00:00:00"/>
    <n v="1318.25"/>
    <n v="1883"/>
    <n v="1098925"/>
    <m/>
    <n v="90501"/>
    <n v="99453536694"/>
    <n v="170412912.25"/>
    <m/>
    <m/>
    <m/>
    <m/>
    <x v="0"/>
    <x v="0"/>
    <n v="2717.1834639039726"/>
    <n v="2570.9377204504094"/>
    <n v="2688.9803729412715"/>
    <x v="25"/>
  </r>
  <r>
    <x v="4"/>
    <x v="2"/>
    <x v="4"/>
    <x v="3"/>
    <d v="1900-01-24T00:00:00"/>
    <n v="1315.25"/>
    <n v="1886.5"/>
    <n v="1104525"/>
    <m/>
    <n v="90360"/>
    <n v="99804326738"/>
    <n v="170463196.75"/>
    <m/>
    <m/>
    <m/>
    <m/>
    <x v="0"/>
    <x v="0"/>
    <n v="2717.1834639039726"/>
    <n v="2570.9377204504094"/>
    <n v="2688.9803729412715"/>
    <x v="25"/>
  </r>
  <r>
    <x v="4"/>
    <x v="2"/>
    <x v="4"/>
    <x v="3"/>
    <d v="1900-01-23T00:00:00"/>
    <n v="1319.55"/>
    <n v="1892.5"/>
    <n v="1110275"/>
    <m/>
    <n v="90077"/>
    <n v="100010241175"/>
    <n v="170470722.5"/>
    <m/>
    <m/>
    <m/>
    <m/>
    <x v="0"/>
    <x v="0"/>
    <n v="2717.1834639039726"/>
    <n v="2570.9377204504094"/>
    <n v="2688.9803729412715"/>
    <x v="25"/>
  </r>
  <r>
    <x v="5"/>
    <x v="3"/>
    <x v="4"/>
    <x v="3"/>
    <d v="1900-01-20T00:00:00"/>
    <n v="1311.1"/>
    <n v="1894"/>
    <n v="1108825"/>
    <m/>
    <m/>
    <m/>
    <m/>
    <m/>
    <m/>
    <m/>
    <m/>
    <x v="0"/>
    <x v="0"/>
    <m/>
    <m/>
    <m/>
    <x v="0"/>
  </r>
  <r>
    <x v="5"/>
    <x v="3"/>
    <x v="4"/>
    <x v="3"/>
    <d v="1900-01-19T00:00:00"/>
    <n v="1317.3"/>
    <n v="1884"/>
    <n v="1115000"/>
    <m/>
    <m/>
    <m/>
    <m/>
    <m/>
    <m/>
    <m/>
    <m/>
    <x v="0"/>
    <x v="0"/>
    <m/>
    <m/>
    <m/>
    <x v="0"/>
  </r>
  <r>
    <x v="5"/>
    <x v="3"/>
    <x v="4"/>
    <x v="3"/>
    <d v="1900-01-18T00:00:00"/>
    <n v="1303"/>
    <n v="1913"/>
    <n v="1122825"/>
    <m/>
    <m/>
    <m/>
    <m/>
    <m/>
    <m/>
    <m/>
    <m/>
    <x v="0"/>
    <x v="0"/>
    <m/>
    <m/>
    <m/>
    <x v="0"/>
  </r>
  <r>
    <x v="5"/>
    <x v="3"/>
    <x v="4"/>
    <x v="3"/>
    <d v="1900-01-17T00:00:00"/>
    <n v="1308.3499999999999"/>
    <m/>
    <m/>
    <m/>
    <n v="89362"/>
    <m/>
    <m/>
    <m/>
    <m/>
    <m/>
    <m/>
    <x v="0"/>
    <x v="0"/>
    <m/>
    <m/>
    <m/>
    <x v="0"/>
  </r>
  <r>
    <x v="5"/>
    <x v="3"/>
    <x v="4"/>
    <x v="3"/>
    <d v="1900-01-16T00:00:00"/>
    <n v="1305.3499999999999"/>
    <n v="1914"/>
    <n v="1129175"/>
    <m/>
    <n v="88844"/>
    <n v="100320423700"/>
    <n v="170047416"/>
    <m/>
    <m/>
    <m/>
    <m/>
    <x v="0"/>
    <x v="0"/>
    <m/>
    <m/>
    <m/>
    <x v="0"/>
  </r>
  <r>
    <x v="5"/>
    <x v="3"/>
    <x v="4"/>
    <x v="3"/>
    <d v="1900-01-13T00:00:00"/>
    <n v="1302.6500000000001"/>
    <n v="1912"/>
    <n v="1134950"/>
    <m/>
    <m/>
    <m/>
    <m/>
    <m/>
    <m/>
    <m/>
    <m/>
    <x v="0"/>
    <x v="0"/>
    <m/>
    <m/>
    <m/>
    <x v="0"/>
  </r>
  <r>
    <x v="5"/>
    <x v="3"/>
    <x v="4"/>
    <x v="3"/>
    <d v="1900-01-11T00:00:00"/>
    <n v="1308.4000000000001"/>
    <n v="1876"/>
    <n v="1149725"/>
    <m/>
    <n v="88937"/>
    <n v="102253092325"/>
    <n v="166845812"/>
    <m/>
    <m/>
    <m/>
    <m/>
    <x v="0"/>
    <x v="0"/>
    <m/>
    <m/>
    <m/>
    <x v="0"/>
  </r>
  <r>
    <x v="5"/>
    <x v="3"/>
    <x v="4"/>
    <x v="3"/>
    <d v="1900-01-10T00:00:00"/>
    <n v="1296.95"/>
    <n v="1887"/>
    <n v="1155450"/>
    <m/>
    <n v="109000"/>
    <n v="125944050000"/>
    <n v="205683000"/>
    <m/>
    <m/>
    <m/>
    <m/>
    <x v="0"/>
    <x v="0"/>
    <m/>
    <m/>
    <m/>
    <x v="0"/>
  </r>
  <r>
    <x v="5"/>
    <x v="3"/>
    <x v="4"/>
    <x v="3"/>
    <d v="1900-01-09T00:00:00"/>
    <n v="1296.3499999999999"/>
    <n v="1893.5"/>
    <n v="1160275"/>
    <m/>
    <n v="89461"/>
    <n v="103799361775"/>
    <n v="169394403.5"/>
    <m/>
    <m/>
    <m/>
    <m/>
    <x v="0"/>
    <x v="0"/>
    <m/>
    <m/>
    <m/>
    <x v="0"/>
  </r>
  <r>
    <x v="5"/>
    <x v="3"/>
    <x v="4"/>
    <x v="3"/>
    <d v="1900-01-06T00:00:00"/>
    <n v="1294.0999999999999"/>
    <n v="1920"/>
    <n v="1166100"/>
    <m/>
    <m/>
    <m/>
    <m/>
    <m/>
    <m/>
    <m/>
    <m/>
    <x v="0"/>
    <x v="0"/>
    <m/>
    <m/>
    <m/>
    <x v="0"/>
  </r>
  <r>
    <x v="5"/>
    <x v="3"/>
    <x v="4"/>
    <x v="3"/>
    <d v="1900-01-05T00:00:00"/>
    <n v="1286.4000000000001"/>
    <n v="1944.5"/>
    <n v="1172100"/>
    <m/>
    <n v="89437"/>
    <n v="104829107700"/>
    <n v="173910246.5"/>
    <m/>
    <m/>
    <m/>
    <m/>
    <x v="0"/>
    <x v="0"/>
    <m/>
    <m/>
    <m/>
    <x v="0"/>
  </r>
  <r>
    <x v="5"/>
    <x v="3"/>
    <x v="4"/>
    <x v="3"/>
    <d v="1900-01-04T00:00:00"/>
    <n v="1285.55"/>
    <n v="1935"/>
    <n v="1178375"/>
    <m/>
    <n v="88981"/>
    <n v="104852985875"/>
    <n v="172178235"/>
    <m/>
    <m/>
    <m/>
    <m/>
    <x v="0"/>
    <x v="0"/>
    <m/>
    <m/>
    <m/>
    <x v="0"/>
  </r>
  <r>
    <x v="5"/>
    <x v="3"/>
    <x v="4"/>
    <x v="3"/>
    <d v="1900-01-03T00:00:00"/>
    <n v="1285"/>
    <n v="1899"/>
    <n v="1175650"/>
    <m/>
    <n v="88523"/>
    <n v="104072064950"/>
    <n v="168105177"/>
    <m/>
    <m/>
    <m/>
    <m/>
    <x v="0"/>
    <x v="0"/>
    <m/>
    <m/>
    <m/>
    <x v="0"/>
  </r>
  <r>
    <x v="5"/>
    <x v="3"/>
    <x v="4"/>
    <x v="3"/>
    <d v="1900-01-02T00:00:00"/>
    <n v="1287.45"/>
    <n v="1892"/>
    <n v="1182850"/>
    <m/>
    <n v="89664"/>
    <n v="106059062400"/>
    <n v="169644288"/>
    <m/>
    <m/>
    <m/>
    <m/>
    <x v="0"/>
    <x v="0"/>
    <m/>
    <m/>
    <m/>
    <x v="0"/>
  </r>
  <r>
    <x v="5"/>
    <x v="3"/>
    <x v="4"/>
    <x v="3"/>
    <d v="1899-12-30T00:00:00"/>
    <n v="1309.95"/>
    <n v="1898"/>
    <n v="1189025"/>
    <m/>
    <m/>
    <m/>
    <m/>
    <m/>
    <m/>
    <m/>
    <m/>
    <x v="0"/>
    <x v="0"/>
    <m/>
    <m/>
    <m/>
    <x v="0"/>
  </r>
  <r>
    <x v="5"/>
    <x v="3"/>
    <x v="4"/>
    <x v="4"/>
    <d v="1900-01-26T00:00:00"/>
    <n v="1325.45"/>
    <n v="1878"/>
    <n v="1205725"/>
    <m/>
    <n v="87869"/>
    <n v="105945850025"/>
    <n v="165017982"/>
    <m/>
    <m/>
    <m/>
    <m/>
    <x v="0"/>
    <x v="0"/>
    <m/>
    <m/>
    <m/>
    <x v="0"/>
  </r>
  <r>
    <x v="5"/>
    <x v="3"/>
    <x v="4"/>
    <x v="4"/>
    <d v="1900-01-25T00:00:00"/>
    <n v="1326.45"/>
    <n v="1858"/>
    <n v="1213125"/>
    <m/>
    <n v="87715"/>
    <n v="106409259375"/>
    <n v="162974470"/>
    <m/>
    <m/>
    <m/>
    <m/>
    <x v="0"/>
    <x v="0"/>
    <m/>
    <m/>
    <m/>
    <x v="0"/>
  </r>
  <r>
    <x v="5"/>
    <x v="3"/>
    <x v="4"/>
    <x v="4"/>
    <d v="1900-01-24T00:00:00"/>
    <n v="1327.55"/>
    <n v="1872"/>
    <n v="1221375"/>
    <m/>
    <n v="86879"/>
    <n v="106111838625"/>
    <n v="162637488"/>
    <m/>
    <m/>
    <m/>
    <m/>
    <x v="0"/>
    <x v="0"/>
    <m/>
    <m/>
    <m/>
    <x v="0"/>
  </r>
  <r>
    <x v="5"/>
    <x v="3"/>
    <x v="4"/>
    <x v="4"/>
    <d v="1900-01-23T00:00:00"/>
    <n v="1329.15"/>
    <n v="1864"/>
    <n v="1229000"/>
    <m/>
    <n v="87308"/>
    <n v="107301532000"/>
    <n v="162742112"/>
    <m/>
    <m/>
    <m/>
    <m/>
    <x v="0"/>
    <x v="0"/>
    <m/>
    <m/>
    <m/>
    <x v="0"/>
  </r>
  <r>
    <x v="5"/>
    <x v="3"/>
    <x v="4"/>
    <x v="4"/>
    <d v="1900-01-20T00:00:00"/>
    <n v="1322.25"/>
    <n v="1868.5"/>
    <n v="1234900"/>
    <m/>
    <m/>
    <m/>
    <m/>
    <m/>
    <m/>
    <m/>
    <m/>
    <x v="0"/>
    <x v="0"/>
    <m/>
    <m/>
    <m/>
    <x v="0"/>
  </r>
  <r>
    <x v="5"/>
    <x v="3"/>
    <x v="4"/>
    <x v="4"/>
    <d v="1900-01-19T00:00:00"/>
    <n v="1335.05"/>
    <n v="1890"/>
    <n v="1233150"/>
    <m/>
    <n v="85609"/>
    <n v="105568738350"/>
    <n v="161801010"/>
    <m/>
    <m/>
    <m/>
    <m/>
    <x v="0"/>
    <x v="0"/>
    <m/>
    <m/>
    <m/>
    <x v="0"/>
  </r>
  <r>
    <x v="5"/>
    <x v="3"/>
    <x v="4"/>
    <x v="4"/>
    <d v="1900-01-18T00:00:00"/>
    <n v="1345.75"/>
    <n v="1878.5"/>
    <n v="1230225"/>
    <m/>
    <n v="85651"/>
    <n v="105370001475"/>
    <n v="160895403.5"/>
    <m/>
    <m/>
    <m/>
    <m/>
    <x v="0"/>
    <x v="0"/>
    <m/>
    <m/>
    <m/>
    <x v="0"/>
  </r>
  <r>
    <x v="5"/>
    <x v="4"/>
    <x v="4"/>
    <x v="4"/>
    <d v="1900-01-17T00:00:00"/>
    <n v="1329.55"/>
    <n v="1910.5"/>
    <n v="1232950"/>
    <m/>
    <n v="85693"/>
    <n v="105655184350"/>
    <n v="163716476.5"/>
    <m/>
    <m/>
    <m/>
    <m/>
    <x v="0"/>
    <x v="0"/>
    <m/>
    <m/>
    <m/>
    <x v="0"/>
  </r>
  <r>
    <x v="5"/>
    <x v="4"/>
    <x v="4"/>
    <x v="4"/>
    <d v="1900-01-16T00:00:00"/>
    <n v="1323.95"/>
    <m/>
    <m/>
    <m/>
    <n v="85858"/>
    <m/>
    <m/>
    <m/>
    <m/>
    <m/>
    <m/>
    <x v="0"/>
    <x v="0"/>
    <m/>
    <m/>
    <m/>
    <x v="0"/>
  </r>
  <r>
    <x v="5"/>
    <x v="4"/>
    <x v="4"/>
    <x v="4"/>
    <d v="1900-01-13T00:00:00"/>
    <n v="1318"/>
    <n v="1916"/>
    <n v="1219700"/>
    <m/>
    <m/>
    <m/>
    <m/>
    <m/>
    <m/>
    <m/>
    <m/>
    <x v="0"/>
    <x v="0"/>
    <m/>
    <m/>
    <m/>
    <x v="0"/>
  </r>
  <r>
    <x v="5"/>
    <x v="4"/>
    <x v="4"/>
    <x v="4"/>
    <d v="1900-01-12T00:00:00"/>
    <n v="1305.6500000000001"/>
    <n v="1921.5"/>
    <n v="1224075"/>
    <m/>
    <m/>
    <m/>
    <m/>
    <m/>
    <m/>
    <m/>
    <m/>
    <x v="0"/>
    <x v="0"/>
    <m/>
    <m/>
    <m/>
    <x v="0"/>
  </r>
  <r>
    <x v="5"/>
    <x v="4"/>
    <x v="4"/>
    <x v="4"/>
    <d v="1900-01-11T00:00:00"/>
    <n v="1311.15"/>
    <n v="1899"/>
    <n v="1228475"/>
    <m/>
    <n v="94173"/>
    <n v="115689176175"/>
    <n v="178834527"/>
    <m/>
    <m/>
    <m/>
    <m/>
    <x v="0"/>
    <x v="0"/>
    <m/>
    <m/>
    <m/>
    <x v="0"/>
  </r>
  <r>
    <x v="5"/>
    <x v="4"/>
    <x v="4"/>
    <x v="4"/>
    <d v="1900-01-09T00:00:00"/>
    <n v="1306.75"/>
    <n v="1911.5"/>
    <n v="1239800"/>
    <m/>
    <m/>
    <m/>
    <m/>
    <m/>
    <m/>
    <m/>
    <m/>
    <x v="0"/>
    <x v="0"/>
    <m/>
    <m/>
    <m/>
    <x v="0"/>
  </r>
  <r>
    <x v="5"/>
    <x v="4"/>
    <x v="4"/>
    <x v="4"/>
    <d v="1900-01-06T00:00:00"/>
    <n v="1311.1"/>
    <n v="1877"/>
    <n v="1244050"/>
    <m/>
    <m/>
    <m/>
    <m/>
    <m/>
    <m/>
    <m/>
    <m/>
    <x v="0"/>
    <x v="0"/>
    <m/>
    <m/>
    <m/>
    <x v="0"/>
  </r>
  <r>
    <x v="5"/>
    <x v="4"/>
    <x v="4"/>
    <x v="4"/>
    <d v="1900-01-05T00:00:00"/>
    <n v="1306.5999999999999"/>
    <n v="1856"/>
    <n v="1250000"/>
    <m/>
    <n v="85341"/>
    <n v="106676250000"/>
    <n v="158392896"/>
    <m/>
    <m/>
    <m/>
    <m/>
    <x v="0"/>
    <x v="0"/>
    <m/>
    <m/>
    <m/>
    <x v="0"/>
  </r>
  <r>
    <x v="5"/>
    <x v="4"/>
    <x v="4"/>
    <x v="4"/>
    <d v="1900-01-04T00:00:00"/>
    <n v="1313.35"/>
    <n v="1862"/>
    <n v="1255725"/>
    <m/>
    <n v="85313"/>
    <n v="107129666925"/>
    <n v="158852806"/>
    <m/>
    <m/>
    <m/>
    <m/>
    <x v="0"/>
    <x v="0"/>
    <m/>
    <m/>
    <m/>
    <x v="0"/>
  </r>
  <r>
    <x v="5"/>
    <x v="4"/>
    <x v="4"/>
    <x v="4"/>
    <d v="1900-01-03T00:00:00"/>
    <n v="1314"/>
    <n v="1854"/>
    <n v="1260325"/>
    <m/>
    <n v="83570"/>
    <n v="105325360250"/>
    <n v="154938780"/>
    <m/>
    <m/>
    <m/>
    <m/>
    <x v="0"/>
    <x v="0"/>
    <m/>
    <m/>
    <m/>
    <x v="0"/>
  </r>
  <r>
    <x v="5"/>
    <x v="4"/>
    <x v="4"/>
    <x v="4"/>
    <d v="1900-01-02T00:00:00"/>
    <n v="1311"/>
    <n v="1863"/>
    <n v="1266600"/>
    <m/>
    <n v="103200"/>
    <n v="130713120000"/>
    <n v="192261600"/>
    <m/>
    <m/>
    <m/>
    <m/>
    <x v="0"/>
    <x v="0"/>
    <m/>
    <m/>
    <m/>
    <x v="0"/>
  </r>
  <r>
    <x v="5"/>
    <x v="4"/>
    <x v="4"/>
    <x v="4"/>
    <d v="1899-12-30T00:00:00"/>
    <n v="1320.75"/>
    <n v="1851"/>
    <n v="1273500"/>
    <m/>
    <m/>
    <m/>
    <m/>
    <m/>
    <m/>
    <m/>
    <m/>
    <x v="0"/>
    <x v="0"/>
    <m/>
    <m/>
    <m/>
    <x v="0"/>
  </r>
  <r>
    <x v="5"/>
    <x v="4"/>
    <x v="4"/>
    <x v="5"/>
    <d v="1900-01-29T00:00:00"/>
    <n v="1322.5"/>
    <n v="1866"/>
    <n v="1286025"/>
    <m/>
    <n v="79909"/>
    <n v="102764971725"/>
    <n v="149110194"/>
    <m/>
    <m/>
    <m/>
    <m/>
    <x v="0"/>
    <x v="0"/>
    <m/>
    <m/>
    <m/>
    <x v="0"/>
  </r>
  <r>
    <x v="5"/>
    <x v="4"/>
    <x v="4"/>
    <x v="5"/>
    <d v="1900-01-28T00:00:00"/>
    <n v="1312.95"/>
    <n v="1869.5"/>
    <n v="1292175"/>
    <m/>
    <n v="80005"/>
    <n v="103380460875"/>
    <n v="149569347.5"/>
    <m/>
    <m/>
    <m/>
    <m/>
    <x v="0"/>
    <x v="0"/>
    <m/>
    <m/>
    <m/>
    <x v="0"/>
  </r>
  <r>
    <x v="5"/>
    <x v="4"/>
    <x v="4"/>
    <x v="5"/>
    <d v="1900-01-27T00:00:00"/>
    <n v="1308.3499999999999"/>
    <n v="1889.5"/>
    <n v="1296800"/>
    <m/>
    <n v="79553"/>
    <n v="103164330400"/>
    <n v="150315393.5"/>
    <m/>
    <m/>
    <m/>
    <m/>
    <x v="0"/>
    <x v="0"/>
    <m/>
    <m/>
    <m/>
    <x v="0"/>
  </r>
  <r>
    <x v="5"/>
    <x v="4"/>
    <x v="4"/>
    <x v="5"/>
    <d v="1900-01-26T00:00:00"/>
    <n v="1301"/>
    <n v="1891"/>
    <n v="1291800"/>
    <m/>
    <n v="79642"/>
    <n v="102881535600"/>
    <n v="150603022"/>
    <m/>
    <m/>
    <m/>
    <m/>
    <x v="0"/>
    <x v="0"/>
    <m/>
    <m/>
    <m/>
    <x v="0"/>
  </r>
  <r>
    <x v="5"/>
    <x v="4"/>
    <x v="4"/>
    <x v="5"/>
    <d v="1900-01-23T00:00:00"/>
    <n v="1282.95"/>
    <n v="1912.5"/>
    <n v="1292175"/>
    <m/>
    <m/>
    <m/>
    <m/>
    <m/>
    <m/>
    <m/>
    <m/>
    <x v="0"/>
    <x v="0"/>
    <m/>
    <m/>
    <m/>
    <x v="0"/>
  </r>
  <r>
    <x v="5"/>
    <x v="4"/>
    <x v="4"/>
    <x v="5"/>
    <d v="1900-01-22T00:00:00"/>
    <n v="1279.75"/>
    <n v="1923"/>
    <n v="1298150"/>
    <m/>
    <n v="79466"/>
    <n v="103158787900"/>
    <n v="152813118"/>
    <m/>
    <m/>
    <m/>
    <m/>
    <x v="0"/>
    <x v="0"/>
    <m/>
    <m/>
    <m/>
    <x v="0"/>
  </r>
  <r>
    <x v="5"/>
    <x v="4"/>
    <x v="4"/>
    <x v="5"/>
    <d v="1900-01-21T00:00:00"/>
    <n v="1284.9000000000001"/>
    <n v="1868.5"/>
    <n v="1297150"/>
    <m/>
    <n v="80195"/>
    <n v="104024944250"/>
    <n v="149844357.5"/>
    <m/>
    <m/>
    <m/>
    <m/>
    <x v="0"/>
    <x v="0"/>
    <m/>
    <m/>
    <m/>
    <x v="0"/>
  </r>
  <r>
    <x v="5"/>
    <x v="4"/>
    <x v="4"/>
    <x v="5"/>
    <d v="1900-01-20T00:00:00"/>
    <n v="1284.75"/>
    <n v="1893"/>
    <n v="1284125"/>
    <m/>
    <n v="80039"/>
    <n v="102780080875"/>
    <n v="151513827"/>
    <m/>
    <m/>
    <m/>
    <m/>
    <x v="0"/>
    <x v="0"/>
    <m/>
    <m/>
    <m/>
    <x v="0"/>
  </r>
  <r>
    <x v="5"/>
    <x v="4"/>
    <x v="4"/>
    <x v="5"/>
    <d v="1900-01-19T00:00:00"/>
    <n v="1278.7"/>
    <m/>
    <m/>
    <m/>
    <n v="79971"/>
    <m/>
    <m/>
    <m/>
    <m/>
    <m/>
    <m/>
    <x v="0"/>
    <x v="0"/>
    <m/>
    <m/>
    <m/>
    <x v="0"/>
  </r>
  <r>
    <x v="5"/>
    <x v="5"/>
    <x v="4"/>
    <x v="5"/>
    <d v="1900-01-16T00:00:00"/>
    <n v="1285.05"/>
    <n v="1904"/>
    <n v="1287425"/>
    <m/>
    <m/>
    <m/>
    <m/>
    <m/>
    <m/>
    <m/>
    <m/>
    <x v="0"/>
    <x v="0"/>
    <m/>
    <m/>
    <m/>
    <x v="0"/>
  </r>
  <r>
    <x v="5"/>
    <x v="5"/>
    <x v="4"/>
    <x v="5"/>
    <d v="1900-01-15T00:00:00"/>
    <n v="1294"/>
    <n v="1890"/>
    <n v="1289775"/>
    <m/>
    <n v="80044"/>
    <n v="103238750100"/>
    <n v="151283160"/>
    <m/>
    <m/>
    <m/>
    <m/>
    <x v="0"/>
    <x v="0"/>
    <m/>
    <m/>
    <m/>
    <x v="0"/>
  </r>
  <r>
    <x v="5"/>
    <x v="5"/>
    <x v="4"/>
    <x v="5"/>
    <d v="1900-01-14T00:00:00"/>
    <n v="1290.5"/>
    <n v="1875.5"/>
    <n v="1296125"/>
    <m/>
    <n v="82973"/>
    <n v="107543379625"/>
    <n v="155615861.5"/>
    <m/>
    <m/>
    <m/>
    <m/>
    <x v="0"/>
    <x v="0"/>
    <m/>
    <m/>
    <m/>
    <x v="0"/>
  </r>
  <r>
    <x v="5"/>
    <x v="5"/>
    <x v="4"/>
    <x v="5"/>
    <d v="1900-01-13T00:00:00"/>
    <n v="1289.3499999999999"/>
    <n v="1885"/>
    <n v="1300000"/>
    <m/>
    <n v="91419"/>
    <n v="118844700000"/>
    <n v="172324815"/>
    <m/>
    <m/>
    <m/>
    <m/>
    <x v="0"/>
    <x v="0"/>
    <m/>
    <m/>
    <m/>
    <x v="0"/>
  </r>
  <r>
    <x v="5"/>
    <x v="5"/>
    <x v="4"/>
    <x v="5"/>
    <d v="1900-01-12T00:00:00"/>
    <n v="1293.7"/>
    <n v="1887"/>
    <n v="1301100"/>
    <m/>
    <n v="85464"/>
    <n v="111197860950"/>
    <n v="161271511.5"/>
    <m/>
    <m/>
    <m/>
    <m/>
    <x v="0"/>
    <x v="0"/>
    <m/>
    <m/>
    <m/>
    <x v="0"/>
  </r>
  <r>
    <x v="5"/>
    <x v="5"/>
    <x v="4"/>
    <x v="5"/>
    <d v="1900-01-08T00:00:00"/>
    <n v="1292.4000000000001"/>
    <n v="1892"/>
    <n v="1301825"/>
    <m/>
    <n v="81095"/>
    <n v="105571498375"/>
    <n v="153431740"/>
    <m/>
    <m/>
    <m/>
    <m/>
    <x v="0"/>
    <x v="0"/>
    <m/>
    <m/>
    <m/>
    <x v="0"/>
  </r>
  <r>
    <x v="5"/>
    <x v="5"/>
    <x v="4"/>
    <x v="5"/>
    <d v="1900-01-07T00:00:00"/>
    <n v="1281.3"/>
    <n v="1868"/>
    <n v="1301625"/>
    <m/>
    <n v="79824"/>
    <n v="103900914000"/>
    <n v="149111232"/>
    <m/>
    <m/>
    <m/>
    <m/>
    <x v="0"/>
    <x v="0"/>
    <m/>
    <m/>
    <m/>
    <x v="0"/>
  </r>
  <r>
    <x v="5"/>
    <x v="5"/>
    <x v="4"/>
    <x v="5"/>
    <d v="1900-01-06T00:00:00"/>
    <n v="1283.9000000000001"/>
    <n v="1856"/>
    <n v="1301650"/>
    <m/>
    <n v="82873"/>
    <n v="107871640450"/>
    <n v="153812288"/>
    <m/>
    <m/>
    <m/>
    <m/>
    <x v="0"/>
    <x v="0"/>
    <m/>
    <m/>
    <m/>
    <x v="0"/>
  </r>
  <r>
    <x v="5"/>
    <x v="5"/>
    <x v="4"/>
    <x v="5"/>
    <d v="1900-01-05T00:00:00"/>
    <n v="1291.5"/>
    <n v="1858"/>
    <n v="1303475"/>
    <m/>
    <n v="79966"/>
    <n v="104233681850"/>
    <n v="148576828"/>
    <m/>
    <m/>
    <m/>
    <m/>
    <x v="0"/>
    <x v="0"/>
    <m/>
    <m/>
    <m/>
    <x v="0"/>
  </r>
  <r>
    <x v="5"/>
    <x v="5"/>
    <x v="4"/>
    <x v="5"/>
    <d v="1900-01-02T00:00:00"/>
    <n v="1290.3499999999999"/>
    <n v="1828"/>
    <n v="1304000"/>
    <m/>
    <m/>
    <m/>
    <m/>
    <m/>
    <m/>
    <m/>
    <m/>
    <x v="0"/>
    <x v="0"/>
    <m/>
    <m/>
    <m/>
    <x v="0"/>
  </r>
  <r>
    <x v="5"/>
    <x v="5"/>
    <x v="4"/>
    <x v="5"/>
    <d v="1900-01-01T00:00:00"/>
    <n v="1287.95"/>
    <n v="1867"/>
    <n v="1303150"/>
    <m/>
    <n v="93202"/>
    <n v="121456186300"/>
    <n v="174008134"/>
    <m/>
    <m/>
    <m/>
    <m/>
    <x v="0"/>
    <x v="0"/>
    <m/>
    <m/>
    <m/>
    <x v="0"/>
  </r>
  <r>
    <x v="5"/>
    <x v="5"/>
    <x v="4"/>
    <x v="5"/>
    <d v="1899-12-31T00:00:00"/>
    <n v="1287.2"/>
    <n v="1836.5"/>
    <n v="1295750"/>
    <m/>
    <n v="80955"/>
    <n v="104897441250"/>
    <n v="148673857.5"/>
    <m/>
    <m/>
    <m/>
    <m/>
    <x v="0"/>
    <x v="0"/>
    <m/>
    <m/>
    <m/>
    <x v="0"/>
  </r>
  <r>
    <x v="5"/>
    <x v="5"/>
    <x v="5"/>
    <x v="6"/>
    <d v="1900-01-29T00:00:00"/>
    <n v="1281.6500000000001"/>
    <n v="1862"/>
    <n v="1278500"/>
    <m/>
    <n v="98650"/>
    <n v="126124025000"/>
    <n v="183686300"/>
    <m/>
    <m/>
    <m/>
    <m/>
    <x v="0"/>
    <x v="0"/>
    <m/>
    <m/>
    <m/>
    <x v="0"/>
  </r>
  <r>
    <x v="5"/>
    <x v="5"/>
    <x v="5"/>
    <x v="6"/>
    <d v="1900-01-26T00:00:00"/>
    <n v="1277.25"/>
    <n v="1820.5"/>
    <n v="1272925"/>
    <m/>
    <n v="97390"/>
    <n v="123970165750"/>
    <n v="177298495"/>
    <m/>
    <m/>
    <m/>
    <m/>
    <x v="0"/>
    <x v="0"/>
    <m/>
    <m/>
    <m/>
    <x v="0"/>
  </r>
  <r>
    <x v="5"/>
    <x v="5"/>
    <x v="5"/>
    <x v="6"/>
    <d v="1900-01-25T00:00:00"/>
    <n v="1271.0999999999999"/>
    <n v="1846.5"/>
    <n v="1273125"/>
    <m/>
    <n v="116761"/>
    <n v="148651348125"/>
    <n v="215599186.5"/>
    <m/>
    <m/>
    <m/>
    <m/>
    <x v="0"/>
    <x v="0"/>
    <m/>
    <m/>
    <m/>
    <x v="0"/>
  </r>
  <r>
    <x v="5"/>
    <x v="5"/>
    <x v="5"/>
    <x v="6"/>
    <d v="1900-01-22T00:00:00"/>
    <n v="1261.25"/>
    <n v="0"/>
    <n v="0"/>
    <m/>
    <n v="90520"/>
    <m/>
    <m/>
    <m/>
    <m/>
    <m/>
    <m/>
    <x v="0"/>
    <x v="0"/>
    <m/>
    <m/>
    <m/>
    <x v="0"/>
  </r>
  <r>
    <x v="5"/>
    <x v="6"/>
    <x v="5"/>
    <x v="6"/>
    <d v="1900-01-19T00:00:00"/>
    <n v="1257.5999999999999"/>
    <n v="0"/>
    <n v="0"/>
    <m/>
    <n v="95040"/>
    <m/>
    <m/>
    <m/>
    <m/>
    <m/>
    <m/>
    <x v="0"/>
    <x v="0"/>
    <m/>
    <m/>
    <m/>
    <x v="0"/>
  </r>
  <r>
    <x v="5"/>
    <x v="6"/>
    <x v="5"/>
    <x v="6"/>
    <d v="1900-01-18T00:00:00"/>
    <n v="1255"/>
    <n v="0"/>
    <n v="0"/>
    <m/>
    <n v="83782"/>
    <m/>
    <m/>
    <m/>
    <m/>
    <m/>
    <m/>
    <x v="0"/>
    <x v="0"/>
    <m/>
    <m/>
    <m/>
    <x v="0"/>
  </r>
  <r>
    <x v="5"/>
    <x v="6"/>
    <x v="5"/>
    <x v="6"/>
    <d v="1900-01-17T00:00:00"/>
    <n v="1248.5999999999999"/>
    <n v="0"/>
    <n v="0"/>
    <m/>
    <n v="107467"/>
    <m/>
    <m/>
    <m/>
    <m/>
    <m/>
    <m/>
    <x v="0"/>
    <x v="0"/>
    <m/>
    <m/>
    <m/>
    <x v="0"/>
  </r>
  <r>
    <x v="5"/>
    <x v="6"/>
    <x v="5"/>
    <x v="6"/>
    <d v="1900-01-16T00:00:00"/>
    <n v="1248.8"/>
    <n v="0"/>
    <n v="0"/>
    <m/>
    <n v="93512"/>
    <m/>
    <m/>
    <m/>
    <m/>
    <m/>
    <m/>
    <x v="0"/>
    <x v="0"/>
    <m/>
    <m/>
    <m/>
    <x v="0"/>
  </r>
  <r>
    <x v="5"/>
    <x v="6"/>
    <x v="5"/>
    <x v="6"/>
    <d v="1900-01-12T00:00:00"/>
    <n v="1239.1500000000001"/>
    <n v="1846"/>
    <n v="1271200"/>
    <m/>
    <n v="87700"/>
    <n v="111484240000"/>
    <n v="161894200"/>
    <m/>
    <m/>
    <m/>
    <m/>
    <x v="0"/>
    <x v="0"/>
    <m/>
    <m/>
    <m/>
    <x v="0"/>
  </r>
  <r>
    <x v="5"/>
    <x v="6"/>
    <x v="5"/>
    <x v="6"/>
    <d v="1900-01-11T00:00:00"/>
    <n v="1244.45"/>
    <n v="1857"/>
    <n v="1267125"/>
    <m/>
    <n v="90880"/>
    <n v="115156320000"/>
    <n v="168764160"/>
    <m/>
    <m/>
    <m/>
    <m/>
    <x v="0"/>
    <x v="0"/>
    <m/>
    <m/>
    <m/>
    <x v="0"/>
  </r>
  <r>
    <x v="5"/>
    <x v="6"/>
    <x v="5"/>
    <x v="6"/>
    <d v="1900-01-10T00:00:00"/>
    <n v="1244.75"/>
    <n v="1881.5"/>
    <n v="1266550"/>
    <m/>
    <n v="88220"/>
    <n v="111735041000"/>
    <n v="165985930"/>
    <m/>
    <m/>
    <m/>
    <m/>
    <x v="0"/>
    <x v="0"/>
    <m/>
    <m/>
    <m/>
    <x v="0"/>
  </r>
  <r>
    <x v="5"/>
    <x v="6"/>
    <x v="5"/>
    <x v="6"/>
    <d v="1900-01-09T00:00:00"/>
    <n v="1248.25"/>
    <n v="1899"/>
    <n v="1266575"/>
    <m/>
    <n v="87480"/>
    <n v="110799981000"/>
    <n v="166124520"/>
    <m/>
    <m/>
    <m/>
    <m/>
    <x v="0"/>
    <x v="0"/>
    <m/>
    <m/>
    <m/>
    <x v="0"/>
  </r>
  <r>
    <x v="5"/>
    <x v="6"/>
    <x v="5"/>
    <x v="6"/>
    <d v="1900-01-08T00:00:00"/>
    <n v="1246.8"/>
    <n v="1912"/>
    <n v="1265250"/>
    <m/>
    <n v="87480"/>
    <n v="110684070000"/>
    <n v="167261760"/>
    <m/>
    <m/>
    <m/>
    <m/>
    <x v="0"/>
    <x v="0"/>
    <m/>
    <m/>
    <m/>
    <x v="0"/>
  </r>
  <r>
    <x v="5"/>
    <x v="6"/>
    <x v="5"/>
    <x v="6"/>
    <d v="1900-01-05T00:00:00"/>
    <n v="1241.2"/>
    <n v="1923.5"/>
    <n v="1254125"/>
    <m/>
    <n v="93240"/>
    <n v="116934615000"/>
    <n v="179347140"/>
    <m/>
    <m/>
    <m/>
    <m/>
    <x v="0"/>
    <x v="0"/>
    <m/>
    <m/>
    <m/>
    <x v="0"/>
  </r>
  <r>
    <x v="5"/>
    <x v="6"/>
    <x v="5"/>
    <x v="6"/>
    <d v="1900-01-04T00:00:00"/>
    <n v="1236.45"/>
    <n v="1929"/>
    <n v="1255925"/>
    <m/>
    <n v="92480"/>
    <n v="116147944000"/>
    <n v="178393920"/>
    <m/>
    <m/>
    <m/>
    <m/>
    <x v="0"/>
    <x v="0"/>
    <m/>
    <m/>
    <m/>
    <x v="0"/>
  </r>
  <r>
    <x v="5"/>
    <x v="6"/>
    <x v="5"/>
    <x v="6"/>
    <d v="1900-01-03T00:00:00"/>
    <n v="1236.1500000000001"/>
    <n v="1942"/>
    <n v="1227325"/>
    <m/>
    <n v="91990"/>
    <n v="112901626750"/>
    <n v="178644580"/>
    <m/>
    <m/>
    <m/>
    <m/>
    <x v="0"/>
    <x v="0"/>
    <m/>
    <m/>
    <m/>
    <x v="0"/>
  </r>
  <r>
    <x v="5"/>
    <x v="6"/>
    <x v="5"/>
    <x v="6"/>
    <d v="1900-01-02T00:00:00"/>
    <n v="1239.25"/>
    <n v="1925"/>
    <n v="1169625"/>
    <m/>
    <n v="91990"/>
    <n v="107593803750"/>
    <n v="177080750"/>
    <m/>
    <m/>
    <m/>
    <m/>
    <x v="0"/>
    <x v="0"/>
    <m/>
    <m/>
    <m/>
    <x v="0"/>
  </r>
  <r>
    <x v="5"/>
    <x v="6"/>
    <x v="5"/>
    <x v="6"/>
    <d v="1900-01-01T00:00:00"/>
    <n v="1231.05"/>
    <n v="1921"/>
    <n v="1150100"/>
    <m/>
    <n v="91720"/>
    <n v="105487172000"/>
    <n v="176194120"/>
    <m/>
    <m/>
    <m/>
    <m/>
    <x v="0"/>
    <x v="0"/>
    <m/>
    <m/>
    <m/>
    <x v="0"/>
  </r>
  <r>
    <x v="5"/>
    <x v="6"/>
    <x v="5"/>
    <x v="7"/>
    <d v="1900-01-28T00:00:00"/>
    <n v="1220.45"/>
    <n v="1937"/>
    <n v="1071425"/>
    <m/>
    <n v="91920"/>
    <n v="98485386000"/>
    <n v="178049040"/>
    <m/>
    <m/>
    <m/>
    <m/>
    <x v="0"/>
    <x v="0"/>
    <m/>
    <m/>
    <m/>
    <x v="0"/>
  </r>
  <r>
    <x v="5"/>
    <x v="6"/>
    <x v="5"/>
    <x v="7"/>
    <d v="1900-01-27T00:00:00"/>
    <n v="1226.45"/>
    <n v="1957.5"/>
    <n v="1072450"/>
    <m/>
    <n v="92040"/>
    <n v="98708298000"/>
    <n v="180168300"/>
    <m/>
    <m/>
    <m/>
    <m/>
    <x v="0"/>
    <x v="0"/>
    <m/>
    <m/>
    <m/>
    <x v="0"/>
  </r>
  <r>
    <x v="5"/>
    <x v="6"/>
    <x v="5"/>
    <x v="7"/>
    <d v="1900-01-26T00:00:00"/>
    <n v="1213.2"/>
    <n v="1951"/>
    <n v="1040975"/>
    <m/>
    <n v="92040"/>
    <n v="95811339000"/>
    <n v="179570040"/>
    <m/>
    <m/>
    <m/>
    <m/>
    <x v="0"/>
    <x v="0"/>
    <m/>
    <m/>
    <m/>
    <x v="0"/>
  </r>
  <r>
    <x v="5"/>
    <x v="6"/>
    <x v="5"/>
    <x v="7"/>
    <d v="1900-01-25T00:00:00"/>
    <n v="1225.05"/>
    <n v="1958.5"/>
    <n v="1042900"/>
    <m/>
    <n v="91050"/>
    <n v="94956045000"/>
    <n v="178321425"/>
    <m/>
    <m/>
    <m/>
    <m/>
    <x v="0"/>
    <x v="0"/>
    <m/>
    <m/>
    <m/>
    <x v="0"/>
  </r>
  <r>
    <x v="5"/>
    <x v="6"/>
    <x v="5"/>
    <x v="7"/>
    <d v="1900-01-24T00:00:00"/>
    <n v="1226.6500000000001"/>
    <n v="1941.5"/>
    <n v="1043775"/>
    <m/>
    <n v="90900"/>
    <n v="94879147500"/>
    <n v="176482350"/>
    <m/>
    <m/>
    <m/>
    <m/>
    <x v="0"/>
    <x v="0"/>
    <m/>
    <m/>
    <m/>
    <x v="0"/>
  </r>
  <r>
    <x v="5"/>
    <x v="6"/>
    <x v="5"/>
    <x v="7"/>
    <d v="1900-01-21T00:00:00"/>
    <n v="1222.1500000000001"/>
    <n v="1970.5"/>
    <n v="1045250"/>
    <m/>
    <n v="90480"/>
    <n v="94574220000"/>
    <n v="178290840"/>
    <m/>
    <m/>
    <m/>
    <m/>
    <x v="0"/>
    <x v="0"/>
    <m/>
    <m/>
    <m/>
    <x v="0"/>
  </r>
  <r>
    <x v="5"/>
    <x v="6"/>
    <x v="5"/>
    <x v="7"/>
    <d v="1900-01-20T00:00:00"/>
    <n v="1228.25"/>
    <n v="1980.5"/>
    <n v="1046275"/>
    <m/>
    <n v="90440"/>
    <n v="94625111000"/>
    <n v="179116420"/>
    <m/>
    <m/>
    <m/>
    <m/>
    <x v="0"/>
    <x v="0"/>
    <m/>
    <m/>
    <m/>
    <x v="0"/>
  </r>
  <r>
    <x v="5"/>
    <x v="7"/>
    <x v="5"/>
    <x v="7"/>
    <d v="1900-01-19T00:00:00"/>
    <n v="1224"/>
    <n v="1979.5"/>
    <n v="1048025"/>
    <m/>
    <n v="90440"/>
    <n v="94783381000"/>
    <n v="179025980"/>
    <m/>
    <m/>
    <m/>
    <m/>
    <x v="0"/>
    <x v="0"/>
    <m/>
    <m/>
    <m/>
    <x v="0"/>
  </r>
  <r>
    <x v="5"/>
    <x v="7"/>
    <x v="5"/>
    <x v="7"/>
    <d v="1900-01-18T00:00:00"/>
    <n v="1223.0999999999999"/>
    <m/>
    <m/>
    <m/>
    <n v="91510"/>
    <m/>
    <m/>
    <m/>
    <m/>
    <m/>
    <m/>
    <x v="0"/>
    <x v="0"/>
    <m/>
    <m/>
    <m/>
    <x v="0"/>
  </r>
  <r>
    <x v="5"/>
    <x v="7"/>
    <x v="5"/>
    <x v="7"/>
    <d v="1900-01-17T00:00:00"/>
    <n v="1223.55"/>
    <n v="1938.5"/>
    <n v="1052450"/>
    <m/>
    <n v="90290"/>
    <n v="95025710500"/>
    <n v="175027165"/>
    <m/>
    <m/>
    <m/>
    <m/>
    <x v="0"/>
    <x v="0"/>
    <m/>
    <m/>
    <m/>
    <x v="0"/>
  </r>
  <r>
    <x v="5"/>
    <x v="7"/>
    <x v="5"/>
    <x v="7"/>
    <d v="1900-01-13T00:00:00"/>
    <n v="1210.5999999999999"/>
    <n v="1924"/>
    <n v="1057875"/>
    <m/>
    <n v="122307"/>
    <n v="129385517625"/>
    <n v="235318668"/>
    <m/>
    <m/>
    <m/>
    <m/>
    <x v="0"/>
    <x v="0"/>
    <m/>
    <m/>
    <m/>
    <x v="0"/>
  </r>
  <r>
    <x v="5"/>
    <x v="7"/>
    <x v="5"/>
    <x v="7"/>
    <d v="1900-01-12T00:00:00"/>
    <n v="1201.45"/>
    <n v="1935.5"/>
    <n v="1061700"/>
    <m/>
    <n v="131447"/>
    <n v="139557279900"/>
    <n v="254415668.5"/>
    <m/>
    <m/>
    <m/>
    <m/>
    <x v="0"/>
    <x v="0"/>
    <m/>
    <m/>
    <m/>
    <x v="0"/>
  </r>
  <r>
    <x v="5"/>
    <x v="7"/>
    <x v="5"/>
    <x v="7"/>
    <d v="1900-01-11T00:00:00"/>
    <n v="1197.55"/>
    <n v="1930"/>
    <n v="1064975"/>
    <m/>
    <n v="133146"/>
    <n v="141797161350"/>
    <n v="256971780"/>
    <m/>
    <m/>
    <m/>
    <m/>
    <x v="0"/>
    <x v="0"/>
    <m/>
    <m/>
    <m/>
    <x v="0"/>
  </r>
  <r>
    <x v="5"/>
    <x v="7"/>
    <x v="5"/>
    <x v="7"/>
    <d v="1900-01-10T00:00:00"/>
    <n v="1207.05"/>
    <n v="1934.5"/>
    <n v="1067000"/>
    <m/>
    <n v="134571"/>
    <n v="143587257000"/>
    <n v="260327599.5"/>
    <m/>
    <m/>
    <m/>
    <m/>
    <x v="0"/>
    <x v="0"/>
    <m/>
    <m/>
    <m/>
    <x v="0"/>
  </r>
  <r>
    <x v="5"/>
    <x v="7"/>
    <x v="5"/>
    <x v="7"/>
    <d v="1900-01-07T00:00:00"/>
    <n v="1219.05"/>
    <n v="1953.5"/>
    <n v="1070400"/>
    <m/>
    <n v="142144"/>
    <n v="152150937600"/>
    <n v="277678304"/>
    <m/>
    <m/>
    <m/>
    <m/>
    <x v="0"/>
    <x v="0"/>
    <m/>
    <m/>
    <m/>
    <x v="0"/>
  </r>
  <r>
    <x v="5"/>
    <x v="7"/>
    <x v="5"/>
    <x v="7"/>
    <d v="1900-01-06T00:00:00"/>
    <n v="1223.45"/>
    <n v="1953.5"/>
    <n v="1072525"/>
    <m/>
    <m/>
    <m/>
    <m/>
    <m/>
    <m/>
    <m/>
    <m/>
    <x v="0"/>
    <x v="0"/>
    <m/>
    <m/>
    <m/>
    <x v="0"/>
  </r>
  <r>
    <x v="5"/>
    <x v="7"/>
    <x v="5"/>
    <x v="7"/>
    <d v="1900-01-05T00:00:00"/>
    <n v="1235.05"/>
    <n v="1940.5"/>
    <n v="1073050"/>
    <m/>
    <m/>
    <m/>
    <m/>
    <m/>
    <m/>
    <m/>
    <m/>
    <x v="0"/>
    <x v="0"/>
    <m/>
    <m/>
    <m/>
    <x v="0"/>
  </r>
  <r>
    <x v="5"/>
    <x v="7"/>
    <x v="5"/>
    <x v="7"/>
    <d v="1900-01-04T00:00:00"/>
    <n v="1234.8499999999999"/>
    <n v="1941"/>
    <n v="1070925"/>
    <m/>
    <n v="142144"/>
    <n v="152225563200"/>
    <n v="275901504"/>
    <m/>
    <m/>
    <m/>
    <m/>
    <x v="0"/>
    <x v="0"/>
    <m/>
    <m/>
    <m/>
    <x v="0"/>
  </r>
  <r>
    <x v="5"/>
    <x v="7"/>
    <x v="5"/>
    <x v="7"/>
    <d v="1900-01-03T00:00:00"/>
    <n v="1231.5999999999999"/>
    <n v="1931.5"/>
    <n v="1066350"/>
    <m/>
    <n v="145306"/>
    <n v="154947053100"/>
    <n v="280658539"/>
    <m/>
    <m/>
    <m/>
    <m/>
    <x v="0"/>
    <x v="0"/>
    <m/>
    <m/>
    <m/>
    <x v="0"/>
  </r>
  <r>
    <x v="5"/>
    <x v="7"/>
    <x v="5"/>
    <x v="7"/>
    <d v="1899-12-31T00:00:00"/>
    <n v="1235.5"/>
    <n v="1940.5"/>
    <n v="1058125"/>
    <m/>
    <n v="145078"/>
    <n v="153510658750"/>
    <n v="281523859"/>
    <m/>
    <m/>
    <m/>
    <m/>
    <x v="0"/>
    <x v="0"/>
    <m/>
    <m/>
    <m/>
    <x v="0"/>
  </r>
  <r>
    <x v="5"/>
    <x v="7"/>
    <x v="5"/>
    <x v="7"/>
    <d v="1899-12-30T00:00:00"/>
    <n v="1223.25"/>
    <n v="1944.5"/>
    <n v="1057450"/>
    <m/>
    <n v="145078"/>
    <n v="153412731100"/>
    <n v="282104171"/>
    <m/>
    <m/>
    <m/>
    <m/>
    <x v="0"/>
    <x v="0"/>
    <m/>
    <m/>
    <m/>
    <x v="0"/>
  </r>
  <r>
    <x v="5"/>
    <x v="7"/>
    <x v="5"/>
    <x v="8"/>
    <d v="1900-01-29T00:00:00"/>
    <n v="1217.7"/>
    <n v="1942.5"/>
    <n v="1056450"/>
    <m/>
    <n v="140852"/>
    <n v="148803095400"/>
    <n v="273605010"/>
    <m/>
    <m/>
    <m/>
    <m/>
    <x v="0"/>
    <x v="0"/>
    <m/>
    <m/>
    <m/>
    <x v="0"/>
  </r>
  <r>
    <x v="5"/>
    <x v="7"/>
    <x v="5"/>
    <x v="8"/>
    <d v="1900-01-28T00:00:00"/>
    <n v="1220"/>
    <n v="1971.5"/>
    <n v="1055550"/>
    <m/>
    <m/>
    <m/>
    <m/>
    <m/>
    <m/>
    <m/>
    <m/>
    <x v="0"/>
    <x v="0"/>
    <m/>
    <m/>
    <m/>
    <x v="0"/>
  </r>
  <r>
    <x v="5"/>
    <x v="7"/>
    <x v="5"/>
    <x v="8"/>
    <d v="1900-01-27T00:00:00"/>
    <n v="1230.75"/>
    <n v="1982"/>
    <n v="1055025"/>
    <m/>
    <n v="142215"/>
    <n v="150040380375"/>
    <n v="281870130"/>
    <m/>
    <m/>
    <m/>
    <m/>
    <x v="0"/>
    <x v="0"/>
    <m/>
    <m/>
    <m/>
    <x v="0"/>
  </r>
  <r>
    <x v="5"/>
    <x v="7"/>
    <x v="5"/>
    <x v="8"/>
    <d v="1900-01-24T00:00:00"/>
    <n v="1236.05"/>
    <n v="1963"/>
    <n v="1053675"/>
    <m/>
    <n v="136347"/>
    <n v="143665425225"/>
    <n v="267649161"/>
    <m/>
    <m/>
    <m/>
    <m/>
    <x v="0"/>
    <x v="0"/>
    <m/>
    <m/>
    <m/>
    <x v="0"/>
  </r>
  <r>
    <x v="5"/>
    <x v="7"/>
    <x v="5"/>
    <x v="8"/>
    <d v="1900-01-23T00:00:00"/>
    <n v="1232.1500000000001"/>
    <n v="1969"/>
    <n v="1049700"/>
    <m/>
    <n v="136347"/>
    <n v="143123445900"/>
    <n v="268467243"/>
    <m/>
    <m/>
    <m/>
    <m/>
    <x v="0"/>
    <x v="0"/>
    <m/>
    <m/>
    <m/>
    <x v="0"/>
  </r>
  <r>
    <x v="5"/>
    <x v="7"/>
    <x v="5"/>
    <x v="8"/>
    <d v="1900-01-22T00:00:00"/>
    <n v="1231.6500000000001"/>
    <n v="1971"/>
    <n v="1050475"/>
    <m/>
    <n v="135631"/>
    <n v="142476974725"/>
    <n v="267328701"/>
    <m/>
    <m/>
    <m/>
    <m/>
    <x v="0"/>
    <x v="0"/>
    <m/>
    <m/>
    <m/>
    <x v="0"/>
  </r>
  <r>
    <x v="5"/>
    <x v="7"/>
    <x v="5"/>
    <x v="8"/>
    <d v="1900-01-21T00:00:00"/>
    <n v="1235.5999999999999"/>
    <n v="1985"/>
    <n v="1051425"/>
    <m/>
    <n v="137575"/>
    <n v="144649794375"/>
    <n v="273086375"/>
    <m/>
    <m/>
    <m/>
    <m/>
    <x v="0"/>
    <x v="0"/>
    <m/>
    <m/>
    <m/>
    <x v="0"/>
  </r>
  <r>
    <x v="5"/>
    <x v="8"/>
    <x v="5"/>
    <x v="8"/>
    <d v="1900-01-20T00:00:00"/>
    <n v="1222.9000000000001"/>
    <n v="1978"/>
    <n v="1047325"/>
    <m/>
    <n v="138361"/>
    <n v="144908934325"/>
    <n v="273678058"/>
    <m/>
    <m/>
    <m/>
    <m/>
    <x v="0"/>
    <x v="0"/>
    <m/>
    <m/>
    <m/>
    <x v="0"/>
  </r>
  <r>
    <x v="5"/>
    <x v="8"/>
    <x v="5"/>
    <x v="8"/>
    <d v="1900-01-16T00:00:00"/>
    <n v="1224.5999999999999"/>
    <n v="1966.5"/>
    <n v="1047950"/>
    <m/>
    <n v="137333"/>
    <n v="143918117350"/>
    <n v="270065344.5"/>
    <m/>
    <m/>
    <m/>
    <m/>
    <x v="0"/>
    <x v="0"/>
    <m/>
    <m/>
    <m/>
    <x v="0"/>
  </r>
  <r>
    <x v="5"/>
    <x v="8"/>
    <x v="5"/>
    <x v="8"/>
    <d v="1900-01-15T00:00:00"/>
    <n v="1226.75"/>
    <n v="1972.5"/>
    <n v="1048825"/>
    <m/>
    <n v="139212"/>
    <n v="146009025900"/>
    <n v="274595670"/>
    <m/>
    <m/>
    <m/>
    <m/>
    <x v="0"/>
    <x v="0"/>
    <m/>
    <m/>
    <m/>
    <x v="0"/>
  </r>
  <r>
    <x v="5"/>
    <x v="8"/>
    <x v="5"/>
    <x v="8"/>
    <d v="1900-01-14T00:00:00"/>
    <n v="1228.8499999999999"/>
    <n v="2000.5"/>
    <n v="1048625"/>
    <m/>
    <n v="140876"/>
    <n v="147726095500"/>
    <n v="281822438"/>
    <m/>
    <m/>
    <m/>
    <m/>
    <x v="0"/>
    <x v="0"/>
    <m/>
    <m/>
    <m/>
    <x v="0"/>
  </r>
  <r>
    <x v="5"/>
    <x v="8"/>
    <x v="5"/>
    <x v="8"/>
    <d v="1900-01-13T00:00:00"/>
    <n v="1233"/>
    <n v="1978"/>
    <n v="1049175"/>
    <m/>
    <n v="136387"/>
    <n v="143093830725"/>
    <n v="269773486"/>
    <m/>
    <m/>
    <m/>
    <m/>
    <x v="0"/>
    <x v="0"/>
    <m/>
    <m/>
    <m/>
    <x v="0"/>
  </r>
  <r>
    <x v="5"/>
    <x v="8"/>
    <x v="5"/>
    <x v="8"/>
    <d v="1900-01-10T00:00:00"/>
    <n v="1218.75"/>
    <n v="1998.5"/>
    <n v="1049525"/>
    <m/>
    <m/>
    <m/>
    <m/>
    <m/>
    <m/>
    <m/>
    <m/>
    <x v="0"/>
    <x v="0"/>
    <m/>
    <m/>
    <m/>
    <x v="0"/>
  </r>
  <r>
    <x v="5"/>
    <x v="8"/>
    <x v="5"/>
    <x v="8"/>
    <d v="1900-01-09T00:00:00"/>
    <n v="1201.0999999999999"/>
    <n v="2005"/>
    <n v="1052025"/>
    <m/>
    <n v="143468"/>
    <n v="150931922700"/>
    <n v="287653340"/>
    <m/>
    <m/>
    <m/>
    <m/>
    <x v="0"/>
    <x v="0"/>
    <m/>
    <m/>
    <m/>
    <x v="0"/>
  </r>
  <r>
    <x v="5"/>
    <x v="8"/>
    <x v="5"/>
    <x v="8"/>
    <d v="1900-01-08T00:00:00"/>
    <n v="1186.4000000000001"/>
    <n v="2016"/>
    <n v="1056700"/>
    <m/>
    <n v="145502"/>
    <n v="153751963400"/>
    <n v="293332032"/>
    <m/>
    <m/>
    <m/>
    <m/>
    <x v="0"/>
    <x v="0"/>
    <m/>
    <m/>
    <m/>
    <x v="0"/>
  </r>
  <r>
    <x v="5"/>
    <x v="8"/>
    <x v="5"/>
    <x v="8"/>
    <d v="1900-01-07T00:00:00"/>
    <n v="1187.4000000000001"/>
    <n v="2013"/>
    <n v="1062350"/>
    <m/>
    <n v="134438"/>
    <n v="142820209300"/>
    <n v="270623694"/>
    <m/>
    <m/>
    <m/>
    <m/>
    <x v="0"/>
    <x v="0"/>
    <m/>
    <m/>
    <m/>
    <x v="0"/>
  </r>
  <r>
    <x v="5"/>
    <x v="8"/>
    <x v="5"/>
    <x v="8"/>
    <d v="1900-01-06T00:00:00"/>
    <n v="1194.8"/>
    <n v="2024"/>
    <n v="1066725"/>
    <m/>
    <n v="133796"/>
    <n v="142723538100"/>
    <n v="270803104"/>
    <m/>
    <m/>
    <m/>
    <m/>
    <x v="0"/>
    <x v="0"/>
    <m/>
    <m/>
    <m/>
    <x v="0"/>
  </r>
  <r>
    <x v="5"/>
    <x v="8"/>
    <x v="5"/>
    <x v="8"/>
    <d v="1900-01-03T00:00:00"/>
    <n v="1201.0999999999999"/>
    <n v="2012.5"/>
    <n v="1072950"/>
    <m/>
    <m/>
    <m/>
    <m/>
    <m/>
    <m/>
    <m/>
    <m/>
    <x v="0"/>
    <x v="0"/>
    <m/>
    <m/>
    <m/>
    <x v="0"/>
  </r>
  <r>
    <x v="5"/>
    <x v="8"/>
    <x v="5"/>
    <x v="8"/>
    <d v="1900-01-02T00:00:00"/>
    <n v="1199.45"/>
    <n v="2023.5"/>
    <n v="1082600"/>
    <m/>
    <n v="137561"/>
    <n v="148923538600"/>
    <n v="278354683.5"/>
    <m/>
    <m/>
    <m/>
    <m/>
    <x v="0"/>
    <x v="0"/>
    <m/>
    <m/>
    <m/>
    <x v="0"/>
  </r>
  <r>
    <x v="5"/>
    <x v="8"/>
    <x v="5"/>
    <x v="8"/>
    <d v="1900-01-01T00:00:00"/>
    <n v="1203.5"/>
    <n v="2024"/>
    <n v="996875"/>
    <m/>
    <n v="141532"/>
    <n v="141089712500"/>
    <n v="286460768"/>
    <m/>
    <m/>
    <m/>
    <m/>
    <x v="0"/>
    <x v="0"/>
    <m/>
    <m/>
    <m/>
    <x v="0"/>
  </r>
  <r>
    <x v="5"/>
    <x v="8"/>
    <x v="5"/>
    <x v="8"/>
    <d v="1899-12-31T00:00:00"/>
    <n v="1192.6500000000001"/>
    <n v="2031"/>
    <n v="926100"/>
    <m/>
    <n v="160398"/>
    <n v="148544587800"/>
    <n v="325768338"/>
    <m/>
    <m/>
    <m/>
    <m/>
    <x v="0"/>
    <x v="0"/>
    <m/>
    <m/>
    <m/>
    <x v="0"/>
  </r>
  <r>
    <x v="5"/>
    <x v="8"/>
    <x v="5"/>
    <x v="8"/>
    <d v="1899-12-30T00:00:00"/>
    <n v="1185.3"/>
    <n v="2048"/>
    <n v="933500"/>
    <m/>
    <n v="160398"/>
    <n v="149731533000"/>
    <n v="328495104"/>
    <m/>
    <m/>
    <m/>
    <m/>
    <x v="0"/>
    <x v="0"/>
    <m/>
    <m/>
    <m/>
    <x v="0"/>
  </r>
  <r>
    <x v="5"/>
    <x v="8"/>
    <x v="5"/>
    <x v="9"/>
    <d v="1900-01-26T00:00:00"/>
    <n v="1183.5"/>
    <n v="2038"/>
    <n v="948425"/>
    <m/>
    <m/>
    <m/>
    <m/>
    <m/>
    <m/>
    <m/>
    <m/>
    <x v="0"/>
    <x v="0"/>
    <m/>
    <m/>
    <m/>
    <x v="0"/>
  </r>
  <r>
    <x v="5"/>
    <x v="8"/>
    <x v="5"/>
    <x v="9"/>
    <d v="1900-01-25T00:00:00"/>
    <n v="1196"/>
    <n v="2041"/>
    <n v="955950"/>
    <m/>
    <n v="175883"/>
    <n v="168135353850"/>
    <n v="358977203"/>
    <m/>
    <m/>
    <m/>
    <m/>
    <x v="0"/>
    <x v="0"/>
    <m/>
    <m/>
    <m/>
    <x v="0"/>
  </r>
  <r>
    <x v="5"/>
    <x v="8"/>
    <x v="5"/>
    <x v="9"/>
    <d v="1900-01-24T00:00:00"/>
    <n v="1198.8"/>
    <n v="2078.5"/>
    <n v="963350"/>
    <m/>
    <n v="158954"/>
    <n v="153128335900"/>
    <n v="330385889"/>
    <m/>
    <m/>
    <m/>
    <m/>
    <x v="0"/>
    <x v="0"/>
    <m/>
    <m/>
    <m/>
    <x v="0"/>
  </r>
  <r>
    <x v="5"/>
    <x v="8"/>
    <x v="5"/>
    <x v="9"/>
    <d v="1900-01-23T00:00:00"/>
    <n v="1199.45"/>
    <n v="2150.5"/>
    <n v="966900"/>
    <m/>
    <n v="140917"/>
    <n v="136252647300"/>
    <n v="303042008.5"/>
    <m/>
    <m/>
    <m/>
    <m/>
    <x v="0"/>
    <x v="0"/>
    <m/>
    <m/>
    <m/>
    <x v="0"/>
  </r>
  <r>
    <x v="5"/>
    <x v="8"/>
    <x v="5"/>
    <x v="9"/>
    <d v="1900-01-22T00:00:00"/>
    <n v="1198.75"/>
    <n v="2251"/>
    <n v="974075"/>
    <m/>
    <n v="92697"/>
    <n v="90293830275"/>
    <n v="208660947"/>
    <m/>
    <m/>
    <m/>
    <m/>
    <x v="0"/>
    <x v="0"/>
    <m/>
    <m/>
    <m/>
    <x v="0"/>
  </r>
  <r>
    <x v="5"/>
    <x v="9"/>
    <x v="5"/>
    <x v="9"/>
    <d v="1900-01-19T00:00:00"/>
    <n v="1207.5999999999999"/>
    <n v="2176"/>
    <n v="979800"/>
    <m/>
    <m/>
    <m/>
    <m/>
    <m/>
    <m/>
    <m/>
    <m/>
    <x v="0"/>
    <x v="0"/>
    <m/>
    <m/>
    <m/>
    <x v="0"/>
  </r>
  <r>
    <x v="5"/>
    <x v="9"/>
    <x v="5"/>
    <x v="9"/>
    <d v="1900-01-17T00:00:00"/>
    <n v="1200.2"/>
    <n v="2064"/>
    <n v="987800"/>
    <m/>
    <m/>
    <m/>
    <m/>
    <m/>
    <m/>
    <m/>
    <m/>
    <x v="0"/>
    <x v="0"/>
    <m/>
    <m/>
    <m/>
    <x v="0"/>
  </r>
  <r>
    <x v="5"/>
    <x v="9"/>
    <x v="5"/>
    <x v="9"/>
    <d v="1900-01-16T00:00:00"/>
    <n v="1201.9000000000001"/>
    <m/>
    <m/>
    <m/>
    <n v="138742"/>
    <m/>
    <m/>
    <m/>
    <m/>
    <m/>
    <m/>
    <x v="0"/>
    <x v="0"/>
    <m/>
    <m/>
    <m/>
    <x v="0"/>
  </r>
  <r>
    <x v="5"/>
    <x v="9"/>
    <x v="5"/>
    <x v="9"/>
    <d v="1900-01-15T00:00:00"/>
    <n v="1201.95"/>
    <n v="2034"/>
    <n v="990550"/>
    <m/>
    <n v="124301"/>
    <n v="123126355550"/>
    <n v="252828234"/>
    <m/>
    <m/>
    <m/>
    <m/>
    <x v="0"/>
    <x v="0"/>
    <m/>
    <m/>
    <m/>
    <x v="0"/>
  </r>
  <r>
    <x v="5"/>
    <x v="9"/>
    <x v="5"/>
    <x v="9"/>
    <d v="1900-01-12T00:00:00"/>
    <n v="1209.8"/>
    <n v="2051.5"/>
    <n v="994625"/>
    <m/>
    <m/>
    <m/>
    <m/>
    <m/>
    <m/>
    <m/>
    <m/>
    <x v="0"/>
    <x v="0"/>
    <m/>
    <m/>
    <m/>
    <x v="0"/>
  </r>
  <r>
    <x v="5"/>
    <x v="9"/>
    <x v="5"/>
    <x v="9"/>
    <d v="1900-01-11T00:00:00"/>
    <n v="1206.6500000000001"/>
    <n v="2081"/>
    <n v="999925"/>
    <m/>
    <n v="135410"/>
    <n v="135399844250"/>
    <n v="281788210"/>
    <m/>
    <m/>
    <m/>
    <m/>
    <x v="0"/>
    <x v="0"/>
    <m/>
    <m/>
    <m/>
    <x v="0"/>
  </r>
  <r>
    <x v="5"/>
    <x v="9"/>
    <x v="5"/>
    <x v="9"/>
    <d v="1900-01-10T00:00:00"/>
    <n v="1197.8"/>
    <n v="2054.5"/>
    <n v="1006775"/>
    <m/>
    <n v="137160"/>
    <n v="138089259000"/>
    <n v="281795220"/>
    <m/>
    <m/>
    <m/>
    <m/>
    <x v="0"/>
    <x v="0"/>
    <m/>
    <m/>
    <m/>
    <x v="0"/>
  </r>
  <r>
    <x v="5"/>
    <x v="9"/>
    <x v="5"/>
    <x v="9"/>
    <d v="1900-01-09T00:00:00"/>
    <n v="1194"/>
    <n v="2066"/>
    <n v="1013050"/>
    <m/>
    <n v="135330"/>
    <n v="137096056500"/>
    <n v="279591780"/>
    <m/>
    <m/>
    <m/>
    <m/>
    <x v="0"/>
    <x v="0"/>
    <m/>
    <m/>
    <m/>
    <x v="0"/>
  </r>
  <r>
    <x v="5"/>
    <x v="9"/>
    <x v="5"/>
    <x v="9"/>
    <d v="1900-01-08T00:00:00"/>
    <n v="1195.8"/>
    <n v="2067"/>
    <n v="1022450"/>
    <m/>
    <n v="138160"/>
    <n v="141261692000"/>
    <n v="285576720"/>
    <m/>
    <m/>
    <m/>
    <m/>
    <x v="0"/>
    <x v="0"/>
    <m/>
    <m/>
    <m/>
    <x v="0"/>
  </r>
  <r>
    <x v="5"/>
    <x v="9"/>
    <x v="5"/>
    <x v="9"/>
    <d v="1900-01-05T00:00:00"/>
    <n v="1200.75"/>
    <n v="2048"/>
    <n v="1030200"/>
    <m/>
    <m/>
    <m/>
    <m/>
    <m/>
    <m/>
    <m/>
    <m/>
    <x v="0"/>
    <x v="0"/>
    <m/>
    <m/>
    <m/>
    <x v="0"/>
  </r>
  <r>
    <x v="5"/>
    <x v="9"/>
    <x v="5"/>
    <x v="9"/>
    <d v="1900-01-04T00:00:00"/>
    <n v="1204.3"/>
    <n v="2020"/>
    <n v="1034625"/>
    <m/>
    <n v="135110"/>
    <n v="139788183750"/>
    <n v="272922200"/>
    <m/>
    <m/>
    <m/>
    <m/>
    <x v="0"/>
    <x v="0"/>
    <m/>
    <m/>
    <m/>
    <x v="0"/>
  </r>
  <r>
    <x v="5"/>
    <x v="9"/>
    <x v="5"/>
    <x v="9"/>
    <d v="1900-01-03T00:00:00"/>
    <n v="1194.7"/>
    <n v="2041"/>
    <n v="1035275"/>
    <m/>
    <n v="136890"/>
    <n v="141718794750"/>
    <n v="279392490"/>
    <m/>
    <m/>
    <m/>
    <m/>
    <x v="0"/>
    <x v="0"/>
    <m/>
    <m/>
    <m/>
    <x v="0"/>
  </r>
  <r>
    <x v="5"/>
    <x v="9"/>
    <x v="5"/>
    <x v="9"/>
    <d v="1900-01-02T00:00:00"/>
    <n v="1195.75"/>
    <n v="2017.5"/>
    <n v="1041025"/>
    <m/>
    <n v="127950"/>
    <n v="133199148750"/>
    <n v="258139125"/>
    <m/>
    <m/>
    <m/>
    <m/>
    <x v="0"/>
    <x v="0"/>
    <m/>
    <m/>
    <m/>
    <x v="0"/>
  </r>
  <r>
    <x v="5"/>
    <x v="9"/>
    <x v="5"/>
    <x v="9"/>
    <d v="1900-01-01T00:00:00"/>
    <n v="1201.7"/>
    <n v="2054"/>
    <n v="1046700"/>
    <m/>
    <n v="123860"/>
    <n v="129644262000"/>
    <n v="254408440"/>
    <m/>
    <m/>
    <m/>
    <m/>
    <x v="0"/>
    <x v="0"/>
    <m/>
    <m/>
    <m/>
    <x v="0"/>
  </r>
  <r>
    <x v="5"/>
    <x v="9"/>
    <x v="5"/>
    <x v="10"/>
    <d v="1900-01-29T00:00:00"/>
    <n v="1206.8499999999999"/>
    <n v="2023"/>
    <n v="1052975"/>
    <m/>
    <n v="109970"/>
    <n v="115795660750"/>
    <n v="222469310"/>
    <m/>
    <m/>
    <m/>
    <m/>
    <x v="0"/>
    <x v="0"/>
    <m/>
    <m/>
    <m/>
    <x v="0"/>
  </r>
  <r>
    <x v="5"/>
    <x v="9"/>
    <x v="5"/>
    <x v="10"/>
    <d v="1900-01-28T00:00:00"/>
    <n v="1202.3499999999999"/>
    <n v="2074"/>
    <n v="1054525"/>
    <m/>
    <n v="110350"/>
    <n v="116366833750"/>
    <n v="228865900"/>
    <m/>
    <m/>
    <m/>
    <m/>
    <x v="0"/>
    <x v="0"/>
    <m/>
    <m/>
    <m/>
    <x v="0"/>
  </r>
  <r>
    <x v="5"/>
    <x v="9"/>
    <x v="5"/>
    <x v="10"/>
    <d v="1900-01-27T00:00:00"/>
    <n v="1204.3"/>
    <n v="2036.5"/>
    <n v="1059825"/>
    <m/>
    <n v="110110"/>
    <n v="116697330750"/>
    <n v="224239015"/>
    <m/>
    <m/>
    <m/>
    <m/>
    <x v="0"/>
    <x v="0"/>
    <m/>
    <m/>
    <m/>
    <x v="0"/>
  </r>
  <r>
    <x v="5"/>
    <x v="9"/>
    <x v="5"/>
    <x v="10"/>
    <d v="1900-01-26T00:00:00"/>
    <n v="1212.75"/>
    <n v="2065.5"/>
    <n v="1061575"/>
    <m/>
    <n v="110610"/>
    <n v="117420810750"/>
    <n v="228464955"/>
    <m/>
    <m/>
    <m/>
    <m/>
    <x v="0"/>
    <x v="0"/>
    <m/>
    <m/>
    <m/>
    <x v="0"/>
  </r>
  <r>
    <x v="5"/>
    <x v="9"/>
    <x v="5"/>
    <x v="10"/>
    <d v="1900-01-22T00:00:00"/>
    <n v="1189.95"/>
    <n v="2062.5"/>
    <n v="1062700"/>
    <m/>
    <n v="102790"/>
    <n v="109234933000"/>
    <n v="212004375"/>
    <m/>
    <m/>
    <m/>
    <m/>
    <x v="0"/>
    <x v="0"/>
    <m/>
    <m/>
    <m/>
    <x v="0"/>
  </r>
  <r>
    <x v="5"/>
    <x v="9"/>
    <x v="5"/>
    <x v="10"/>
    <d v="1900-01-21T00:00:00"/>
    <n v="1187.3"/>
    <n v="2077"/>
    <n v="1064450"/>
    <m/>
    <n v="105090"/>
    <n v="111863050500"/>
    <n v="218271930"/>
    <m/>
    <m/>
    <m/>
    <m/>
    <x v="0"/>
    <x v="0"/>
    <m/>
    <m/>
    <m/>
    <x v="0"/>
  </r>
  <r>
    <x v="5"/>
    <x v="10"/>
    <x v="5"/>
    <x v="10"/>
    <d v="1900-01-19T00:00:00"/>
    <n v="1194.0999999999999"/>
    <n v="2110"/>
    <n v="1068675"/>
    <m/>
    <n v="105840"/>
    <n v="113108562000"/>
    <n v="223322400"/>
    <m/>
    <m/>
    <m/>
    <m/>
    <x v="0"/>
    <x v="0"/>
    <m/>
    <m/>
    <m/>
    <x v="0"/>
  </r>
  <r>
    <x v="5"/>
    <x v="10"/>
    <x v="5"/>
    <x v="10"/>
    <d v="1900-01-18T00:00:00"/>
    <n v="1188.75"/>
    <m/>
    <m/>
    <m/>
    <n v="104140"/>
    <m/>
    <m/>
    <m/>
    <m/>
    <m/>
    <m/>
    <x v="0"/>
    <x v="0"/>
    <m/>
    <m/>
    <m/>
    <x v="0"/>
  </r>
  <r>
    <x v="5"/>
    <x v="10"/>
    <x v="5"/>
    <x v="10"/>
    <d v="1900-01-15T00:00:00"/>
    <n v="1176.7"/>
    <n v="2139"/>
    <n v="1070750"/>
    <m/>
    <n v="107120"/>
    <n v="114698740000"/>
    <n v="229129680"/>
    <m/>
    <m/>
    <m/>
    <m/>
    <x v="0"/>
    <x v="0"/>
    <m/>
    <m/>
    <m/>
    <x v="0"/>
  </r>
  <r>
    <x v="5"/>
    <x v="10"/>
    <x v="5"/>
    <x v="10"/>
    <d v="1900-01-14T00:00:00"/>
    <n v="1179.6500000000001"/>
    <n v="2149"/>
    <n v="1073050"/>
    <m/>
    <n v="107090"/>
    <n v="114912924500"/>
    <n v="230136410"/>
    <m/>
    <m/>
    <m/>
    <m/>
    <x v="0"/>
    <x v="0"/>
    <m/>
    <m/>
    <m/>
    <x v="0"/>
  </r>
  <r>
    <x v="5"/>
    <x v="10"/>
    <x v="5"/>
    <x v="10"/>
    <d v="1900-01-13T00:00:00"/>
    <n v="1186.7"/>
    <n v="2142"/>
    <n v="1075750"/>
    <m/>
    <n v="105030"/>
    <n v="112986022500"/>
    <n v="224974260"/>
    <m/>
    <m/>
    <m/>
    <m/>
    <x v="0"/>
    <x v="0"/>
    <m/>
    <m/>
    <m/>
    <x v="0"/>
  </r>
  <r>
    <x v="5"/>
    <x v="10"/>
    <x v="5"/>
    <x v="10"/>
    <d v="1900-01-12T00:00:00"/>
    <n v="1195.3"/>
    <n v="2115"/>
    <n v="1089275"/>
    <m/>
    <n v="105550"/>
    <n v="114972976250"/>
    <n v="223238250"/>
    <m/>
    <m/>
    <m/>
    <m/>
    <x v="0"/>
    <x v="0"/>
    <m/>
    <m/>
    <m/>
    <x v="0"/>
  </r>
  <r>
    <x v="5"/>
    <x v="10"/>
    <x v="5"/>
    <x v="10"/>
    <d v="1900-01-11T00:00:00"/>
    <n v="1204.4000000000001"/>
    <n v="2085.5"/>
    <n v="1095125"/>
    <m/>
    <n v="106260"/>
    <n v="116367982500"/>
    <n v="221605230"/>
    <m/>
    <m/>
    <m/>
    <m/>
    <x v="0"/>
    <x v="0"/>
    <m/>
    <m/>
    <m/>
    <x v="0"/>
  </r>
  <r>
    <x v="5"/>
    <x v="10"/>
    <x v="5"/>
    <x v="10"/>
    <d v="1900-01-08T00:00:00"/>
    <n v="1211.6500000000001"/>
    <n v="2044"/>
    <n v="1099975"/>
    <m/>
    <n v="109430"/>
    <n v="120370264250"/>
    <n v="223674920"/>
    <m/>
    <m/>
    <m/>
    <m/>
    <x v="0"/>
    <x v="0"/>
    <m/>
    <m/>
    <m/>
    <x v="0"/>
  </r>
  <r>
    <x v="5"/>
    <x v="10"/>
    <x v="5"/>
    <x v="10"/>
    <d v="1900-01-07T00:00:00"/>
    <n v="1215.5"/>
    <n v="2063.5"/>
    <n v="1102450"/>
    <m/>
    <n v="103360"/>
    <n v="113949232000"/>
    <n v="213283360"/>
    <m/>
    <m/>
    <m/>
    <m/>
    <x v="0"/>
    <x v="0"/>
    <m/>
    <m/>
    <m/>
    <x v="0"/>
  </r>
  <r>
    <x v="5"/>
    <x v="10"/>
    <x v="5"/>
    <x v="10"/>
    <d v="1900-01-06T00:00:00"/>
    <n v="1212.3499999999999"/>
    <n v="2065"/>
    <n v="1108525"/>
    <m/>
    <n v="102540"/>
    <n v="113668153500"/>
    <n v="211745100"/>
    <m/>
    <m/>
    <m/>
    <m/>
    <x v="0"/>
    <x v="0"/>
    <m/>
    <m/>
    <m/>
    <x v="0"/>
  </r>
  <r>
    <x v="5"/>
    <x v="10"/>
    <x v="5"/>
    <x v="10"/>
    <d v="1900-01-05T00:00:00"/>
    <n v="1215.4000000000001"/>
    <n v="2065.5"/>
    <n v="1115725"/>
    <m/>
    <n v="89760"/>
    <n v="100147476000"/>
    <n v="185399280"/>
    <m/>
    <m/>
    <m/>
    <m/>
    <x v="0"/>
    <x v="0"/>
    <m/>
    <m/>
    <m/>
    <x v="0"/>
  </r>
  <r>
    <x v="5"/>
    <x v="10"/>
    <x v="5"/>
    <x v="10"/>
    <d v="1900-01-04T00:00:00"/>
    <n v="1212"/>
    <n v="2026"/>
    <n v="1120250"/>
    <m/>
    <n v="95960"/>
    <n v="107499190000"/>
    <n v="194414960"/>
    <m/>
    <m/>
    <m/>
    <m/>
    <x v="0"/>
    <x v="0"/>
    <m/>
    <m/>
    <m/>
    <x v="0"/>
  </r>
  <r>
    <x v="5"/>
    <x v="10"/>
    <x v="5"/>
    <x v="10"/>
    <d v="1900-01-01T00:00:00"/>
    <n v="1207.7"/>
    <n v="2024"/>
    <n v="1124150"/>
    <m/>
    <n v="105770"/>
    <n v="118901345500"/>
    <n v="214078480"/>
    <m/>
    <m/>
    <m/>
    <m/>
    <x v="0"/>
    <x v="0"/>
    <m/>
    <m/>
    <m/>
    <x v="0"/>
  </r>
  <r>
    <x v="5"/>
    <x v="10"/>
    <x v="5"/>
    <x v="10"/>
    <d v="1899-12-31T00:00:00"/>
    <n v="1217.5999999999999"/>
    <n v="2023"/>
    <n v="1131275"/>
    <m/>
    <n v="112960"/>
    <n v="127788824000"/>
    <n v="228518080"/>
    <m/>
    <m/>
    <m/>
    <m/>
    <x v="0"/>
    <x v="0"/>
    <m/>
    <m/>
    <m/>
    <x v="0"/>
  </r>
  <r>
    <x v="5"/>
    <x v="10"/>
    <x v="5"/>
    <x v="10"/>
    <d v="1899-12-30T00:00:00"/>
    <n v="1222.75"/>
    <n v="2064"/>
    <n v="1135925"/>
    <m/>
    <n v="105980"/>
    <n v="120385331500"/>
    <n v="218742720"/>
    <m/>
    <m/>
    <m/>
    <m/>
    <x v="0"/>
    <x v="0"/>
    <m/>
    <m/>
    <m/>
    <x v="0"/>
  </r>
  <r>
    <x v="5"/>
    <x v="10"/>
    <x v="5"/>
    <x v="11"/>
    <d v="1900-01-29T00:00:00"/>
    <n v="1219.2"/>
    <n v="2061"/>
    <n v="1149825"/>
    <m/>
    <n v="105410"/>
    <n v="121203053250"/>
    <n v="217250010"/>
    <m/>
    <m/>
    <m/>
    <m/>
    <x v="0"/>
    <x v="0"/>
    <m/>
    <m/>
    <m/>
    <x v="0"/>
  </r>
  <r>
    <x v="5"/>
    <x v="10"/>
    <x v="5"/>
    <x v="11"/>
    <d v="1900-01-28T00:00:00"/>
    <n v="1222.05"/>
    <n v="2138"/>
    <n v="1154050"/>
    <m/>
    <n v="114700"/>
    <n v="132369535000"/>
    <n v="245228600"/>
    <m/>
    <m/>
    <m/>
    <m/>
    <x v="0"/>
    <x v="0"/>
    <m/>
    <m/>
    <m/>
    <x v="0"/>
  </r>
  <r>
    <x v="5"/>
    <x v="10"/>
    <x v="5"/>
    <x v="11"/>
    <d v="1900-01-25T00:00:00"/>
    <n v="1219.1500000000001"/>
    <n v="2045"/>
    <n v="1162750"/>
    <m/>
    <n v="94560"/>
    <n v="109949640000"/>
    <n v="193375200"/>
    <m/>
    <m/>
    <m/>
    <m/>
    <x v="0"/>
    <x v="0"/>
    <m/>
    <m/>
    <m/>
    <x v="0"/>
  </r>
  <r>
    <x v="5"/>
    <x v="10"/>
    <x v="5"/>
    <x v="11"/>
    <d v="1900-01-24T00:00:00"/>
    <n v="1228.3499999999999"/>
    <n v="2053"/>
    <n v="1170300"/>
    <m/>
    <n v="93160"/>
    <n v="109025148000"/>
    <n v="191257480"/>
    <m/>
    <m/>
    <m/>
    <m/>
    <x v="0"/>
    <x v="0"/>
    <m/>
    <m/>
    <m/>
    <x v="0"/>
  </r>
  <r>
    <x v="5"/>
    <x v="10"/>
    <x v="5"/>
    <x v="11"/>
    <d v="1900-01-23T00:00:00"/>
    <n v="1230.55"/>
    <n v="2028"/>
    <n v="1177550"/>
    <m/>
    <n v="91550"/>
    <n v="107804702500"/>
    <n v="185663400"/>
    <m/>
    <m/>
    <m/>
    <m/>
    <x v="0"/>
    <x v="0"/>
    <m/>
    <m/>
    <m/>
    <x v="0"/>
  </r>
  <r>
    <x v="5"/>
    <x v="10"/>
    <x v="5"/>
    <x v="11"/>
    <d v="1900-01-22T00:00:00"/>
    <n v="1224.3"/>
    <n v="2041"/>
    <n v="1185275"/>
    <m/>
    <n v="94060"/>
    <n v="111486966500"/>
    <n v="191976460"/>
    <m/>
    <m/>
    <m/>
    <m/>
    <x v="0"/>
    <x v="0"/>
    <m/>
    <m/>
    <m/>
    <x v="0"/>
  </r>
  <r>
    <x v="5"/>
    <x v="11"/>
    <x v="5"/>
    <x v="11"/>
    <d v="1900-01-11T00:00:00"/>
    <n v="1240.5"/>
    <n v="2065.5"/>
    <n v="1207600"/>
    <m/>
    <m/>
    <m/>
    <m/>
    <m/>
    <m/>
    <m/>
    <m/>
    <x v="0"/>
    <x v="0"/>
    <m/>
    <m/>
    <m/>
    <x v="0"/>
  </r>
  <r>
    <x v="5"/>
    <x v="11"/>
    <x v="5"/>
    <x v="11"/>
    <d v="1900-01-10T00:00:00"/>
    <n v="1244.8499999999999"/>
    <n v="2074"/>
    <n v="1209225"/>
    <m/>
    <n v="42000"/>
    <n v="50787450000"/>
    <n v="87108000"/>
    <m/>
    <m/>
    <m/>
    <m/>
    <x v="0"/>
    <x v="0"/>
    <m/>
    <m/>
    <m/>
    <x v="0"/>
  </r>
  <r>
    <x v="5"/>
    <x v="11"/>
    <x v="5"/>
    <x v="11"/>
    <d v="1900-01-09T00:00:00"/>
    <n v="1250"/>
    <n v="2097"/>
    <n v="1212125"/>
    <m/>
    <n v="42000"/>
    <n v="50909250000"/>
    <n v="88074000"/>
    <m/>
    <m/>
    <m/>
    <m/>
    <x v="0"/>
    <x v="0"/>
    <m/>
    <m/>
    <m/>
    <x v="0"/>
  </r>
  <r>
    <x v="5"/>
    <x v="11"/>
    <x v="5"/>
    <x v="11"/>
    <d v="1900-01-08T00:00:00"/>
    <n v="1253.7"/>
    <n v="2077"/>
    <n v="1209275"/>
    <m/>
    <n v="42000"/>
    <n v="50789550000"/>
    <n v="87234000"/>
    <m/>
    <m/>
    <m/>
    <m/>
    <x v="0"/>
    <x v="0"/>
    <m/>
    <m/>
    <m/>
    <x v="0"/>
  </r>
  <r>
    <x v="5"/>
    <x v="11"/>
    <x v="5"/>
    <x v="11"/>
    <d v="1900-01-07T00:00:00"/>
    <n v="1262.5999999999999"/>
    <n v="2031"/>
    <n v="1208400"/>
    <m/>
    <n v="42000"/>
    <n v="50752800000"/>
    <n v="85302000"/>
    <m/>
    <m/>
    <m/>
    <m/>
    <x v="0"/>
    <x v="0"/>
    <m/>
    <m/>
    <m/>
    <x v="0"/>
  </r>
  <r>
    <x v="5"/>
    <x v="11"/>
    <x v="5"/>
    <x v="11"/>
    <d v="1900-01-04T00:00:00"/>
    <n v="1254.2"/>
    <n v="2025"/>
    <n v="1203975"/>
    <m/>
    <m/>
    <m/>
    <m/>
    <m/>
    <m/>
    <m/>
    <m/>
    <x v="0"/>
    <x v="0"/>
    <m/>
    <m/>
    <m/>
    <x v="0"/>
  </r>
  <r>
    <x v="5"/>
    <x v="11"/>
    <x v="5"/>
    <x v="11"/>
    <d v="1900-01-03T00:00:00"/>
    <n v="1252.5"/>
    <n v="2025"/>
    <n v="1198875"/>
    <m/>
    <n v="42000"/>
    <n v="50352750000"/>
    <n v="85050000"/>
    <m/>
    <m/>
    <m/>
    <m/>
    <x v="0"/>
    <x v="0"/>
    <m/>
    <m/>
    <m/>
    <x v="0"/>
  </r>
  <r>
    <x v="5"/>
    <x v="11"/>
    <x v="5"/>
    <x v="11"/>
    <d v="1900-01-02T00:00:00"/>
    <n v="1256.9000000000001"/>
    <n v="2065"/>
    <n v="1175075"/>
    <m/>
    <n v="42000"/>
    <n v="49353150000"/>
    <n v="86730000"/>
    <m/>
    <m/>
    <m/>
    <m/>
    <x v="0"/>
    <x v="0"/>
    <m/>
    <m/>
    <m/>
    <x v="0"/>
  </r>
  <r>
    <x v="5"/>
    <x v="11"/>
    <x v="5"/>
    <x v="11"/>
    <d v="1900-01-01T00:00:00"/>
    <n v="1245.8499999999999"/>
    <n v="2062"/>
    <n v="1155700"/>
    <m/>
    <n v="42000"/>
    <n v="48539400000"/>
    <n v="86604000"/>
    <m/>
    <m/>
    <m/>
    <m/>
    <x v="0"/>
    <x v="0"/>
    <m/>
    <m/>
    <m/>
    <x v="0"/>
  </r>
  <r>
    <x v="5"/>
    <x v="11"/>
    <x v="5"/>
    <x v="11"/>
    <d v="1899-12-31T00:00:00"/>
    <n v="1249"/>
    <n v="2051.5"/>
    <n v="1144700"/>
    <m/>
    <n v="42000"/>
    <n v="48077400000"/>
    <n v="86163000"/>
    <m/>
    <m/>
    <m/>
    <m/>
    <x v="0"/>
    <x v="0"/>
    <m/>
    <m/>
    <m/>
    <x v="0"/>
  </r>
  <r>
    <x v="5"/>
    <x v="11"/>
    <x v="5"/>
    <x v="0"/>
    <d v="1900-01-27T00:00:00"/>
    <n v="1250.55"/>
    <n v="2079"/>
    <n v="1120525"/>
    <m/>
    <m/>
    <m/>
    <m/>
    <m/>
    <m/>
    <m/>
    <m/>
    <x v="0"/>
    <x v="0"/>
    <m/>
    <m/>
    <m/>
    <x v="0"/>
  </r>
  <r>
    <x v="5"/>
    <x v="11"/>
    <x v="5"/>
    <x v="0"/>
    <d v="1900-01-26T00:00:00"/>
    <n v="1250.5"/>
    <n v="2109.5"/>
    <n v="1116550"/>
    <m/>
    <n v="42000"/>
    <n v="46895100000"/>
    <n v="88599000"/>
    <m/>
    <m/>
    <m/>
    <m/>
    <x v="0"/>
    <x v="0"/>
    <m/>
    <m/>
    <m/>
    <x v="0"/>
  </r>
  <r>
    <x v="5"/>
    <x v="11"/>
    <x v="5"/>
    <x v="0"/>
    <d v="1900-01-25T00:00:00"/>
    <n v="1256.8"/>
    <n v="2106"/>
    <n v="1115250"/>
    <m/>
    <n v="42000"/>
    <n v="46840500000"/>
    <n v="88452000"/>
    <m/>
    <m/>
    <m/>
    <m/>
    <x v="0"/>
    <x v="0"/>
    <m/>
    <m/>
    <m/>
    <x v="0"/>
  </r>
  <r>
    <x v="5"/>
    <x v="11"/>
    <x v="5"/>
    <x v="0"/>
    <d v="1900-01-24T00:00:00"/>
    <n v="1257.1500000000001"/>
    <n v="2072"/>
    <n v="1105975"/>
    <m/>
    <n v="42000"/>
    <n v="46450950000"/>
    <n v="87024000"/>
    <m/>
    <m/>
    <m/>
    <m/>
    <x v="0"/>
    <x v="0"/>
    <m/>
    <m/>
    <m/>
    <x v="0"/>
  </r>
  <r>
    <x v="5"/>
    <x v="11"/>
    <x v="5"/>
    <x v="0"/>
    <d v="1900-01-23T00:00:00"/>
    <n v="1269.8"/>
    <n v="2101"/>
    <n v="1106600"/>
    <m/>
    <n v="42000"/>
    <n v="46477200000"/>
    <n v="88242000"/>
    <m/>
    <m/>
    <m/>
    <m/>
    <x v="0"/>
    <x v="0"/>
    <m/>
    <m/>
    <m/>
    <x v="0"/>
  </r>
  <r>
    <x v="5"/>
    <x v="0"/>
    <x v="5"/>
    <x v="0"/>
    <d v="1900-01-20T00:00:00"/>
    <n v="1269.7"/>
    <n v="2100"/>
    <n v="1104600"/>
    <m/>
    <m/>
    <m/>
    <m/>
    <m/>
    <m/>
    <m/>
    <m/>
    <x v="0"/>
    <x v="0"/>
    <m/>
    <m/>
    <m/>
    <x v="0"/>
  </r>
  <r>
    <x v="5"/>
    <x v="0"/>
    <x v="5"/>
    <x v="0"/>
    <d v="1900-01-19T00:00:00"/>
    <n v="1263.7"/>
    <n v="2133"/>
    <n v="1108900"/>
    <m/>
    <n v="42000"/>
    <n v="46573800000"/>
    <n v="89586000"/>
    <m/>
    <m/>
    <m/>
    <m/>
    <x v="0"/>
    <x v="0"/>
    <m/>
    <m/>
    <m/>
    <x v="0"/>
  </r>
  <r>
    <x v="5"/>
    <x v="0"/>
    <x v="5"/>
    <x v="0"/>
    <d v="1900-01-18T00:00:00"/>
    <n v="1273.25"/>
    <n v="2129.5"/>
    <n v="1107400"/>
    <m/>
    <n v="42000"/>
    <n v="46510800000"/>
    <n v="89439000"/>
    <m/>
    <m/>
    <m/>
    <m/>
    <x v="0"/>
    <x v="0"/>
    <m/>
    <m/>
    <m/>
    <x v="0"/>
  </r>
  <r>
    <x v="5"/>
    <x v="0"/>
    <x v="5"/>
    <x v="0"/>
    <d v="1900-01-16T00:00:00"/>
    <n v="1281.25"/>
    <n v="2160"/>
    <n v="1114125"/>
    <m/>
    <n v="42000"/>
    <n v="46793250000"/>
    <n v="90720000"/>
    <m/>
    <m/>
    <m/>
    <m/>
    <x v="0"/>
    <x v="0"/>
    <m/>
    <m/>
    <m/>
    <x v="0"/>
  </r>
  <r>
    <x v="5"/>
    <x v="0"/>
    <x v="5"/>
    <x v="0"/>
    <d v="1900-01-13T00:00:00"/>
    <n v="1300.0999999999999"/>
    <n v="2155"/>
    <n v="1112025"/>
    <m/>
    <m/>
    <m/>
    <m/>
    <m/>
    <m/>
    <m/>
    <m/>
    <x v="0"/>
    <x v="0"/>
    <m/>
    <m/>
    <m/>
    <x v="0"/>
  </r>
  <r>
    <x v="5"/>
    <x v="0"/>
    <x v="5"/>
    <x v="0"/>
    <d v="1900-01-12T00:00:00"/>
    <n v="1305.3"/>
    <n v="2198"/>
    <n v="1117475"/>
    <m/>
    <n v="42000"/>
    <n v="46933950000"/>
    <n v="92316000"/>
    <m/>
    <m/>
    <m/>
    <m/>
    <x v="0"/>
    <x v="0"/>
    <m/>
    <m/>
    <m/>
    <x v="0"/>
  </r>
  <r>
    <x v="5"/>
    <x v="0"/>
    <x v="5"/>
    <x v="0"/>
    <d v="1900-01-11T00:00:00"/>
    <n v="1294.4000000000001"/>
    <n v="2143"/>
    <n v="1122425"/>
    <m/>
    <n v="42000"/>
    <n v="47141850000"/>
    <n v="90006000"/>
    <m/>
    <m/>
    <m/>
    <m/>
    <x v="0"/>
    <x v="0"/>
    <m/>
    <m/>
    <m/>
    <x v="0"/>
  </r>
  <r>
    <x v="5"/>
    <x v="0"/>
    <x v="5"/>
    <x v="0"/>
    <d v="1900-01-10T00:00:00"/>
    <n v="1298.3"/>
    <n v="2167"/>
    <n v="1123700"/>
    <m/>
    <n v="42000"/>
    <n v="47195400000"/>
    <n v="91014000"/>
    <m/>
    <m/>
    <m/>
    <m/>
    <x v="0"/>
    <x v="0"/>
    <m/>
    <m/>
    <m/>
    <x v="0"/>
  </r>
  <r>
    <x v="5"/>
    <x v="0"/>
    <x v="5"/>
    <x v="0"/>
    <d v="1900-01-09T00:00:00"/>
    <n v="1296.05"/>
    <n v="2172"/>
    <n v="1128325"/>
    <m/>
    <n v="42000"/>
    <n v="47389650000"/>
    <n v="91224000"/>
    <m/>
    <m/>
    <m/>
    <m/>
    <x v="0"/>
    <x v="0"/>
    <m/>
    <m/>
    <m/>
    <x v="0"/>
  </r>
  <r>
    <x v="5"/>
    <x v="0"/>
    <x v="5"/>
    <x v="0"/>
    <d v="1900-01-06T00:00:00"/>
    <n v="1299.2"/>
    <n v="2166"/>
    <n v="1131100"/>
    <m/>
    <m/>
    <m/>
    <m/>
    <m/>
    <m/>
    <m/>
    <m/>
    <x v="0"/>
    <x v="0"/>
    <m/>
    <m/>
    <m/>
    <x v="0"/>
  </r>
  <r>
    <x v="5"/>
    <x v="0"/>
    <x v="5"/>
    <x v="0"/>
    <d v="1900-01-05T00:00:00"/>
    <n v="1298.3"/>
    <n v="2176.5"/>
    <n v="1132475"/>
    <m/>
    <n v="42000"/>
    <n v="47563950000"/>
    <n v="91413000"/>
    <m/>
    <m/>
    <m/>
    <m/>
    <x v="0"/>
    <x v="0"/>
    <m/>
    <m/>
    <m/>
    <x v="0"/>
  </r>
  <r>
    <x v="5"/>
    <x v="0"/>
    <x v="5"/>
    <x v="0"/>
    <d v="1900-01-04T00:00:00"/>
    <n v="1295.25"/>
    <n v="2179"/>
    <n v="1136925"/>
    <m/>
    <n v="42000"/>
    <n v="47750850000"/>
    <n v="91518000"/>
    <m/>
    <m/>
    <m/>
    <m/>
    <x v="0"/>
    <x v="0"/>
    <m/>
    <m/>
    <m/>
    <x v="0"/>
  </r>
  <r>
    <x v="5"/>
    <x v="0"/>
    <x v="5"/>
    <x v="0"/>
    <d v="1900-01-03T00:00:00"/>
    <n v="1292.25"/>
    <n v="2215.5"/>
    <n v="1139575"/>
    <m/>
    <n v="42000"/>
    <n v="47862150000"/>
    <n v="93051000"/>
    <m/>
    <m/>
    <m/>
    <m/>
    <x v="0"/>
    <x v="0"/>
    <m/>
    <m/>
    <m/>
    <x v="0"/>
  </r>
  <r>
    <x v="5"/>
    <x v="0"/>
    <x v="5"/>
    <x v="0"/>
    <d v="1900-01-02T00:00:00"/>
    <n v="1294.6500000000001"/>
    <n v="2233"/>
    <n v="1142600"/>
    <m/>
    <n v="42000"/>
    <n v="47989200000"/>
    <n v="93786000"/>
    <m/>
    <m/>
    <m/>
    <m/>
    <x v="0"/>
    <x v="0"/>
    <m/>
    <m/>
    <m/>
    <x v="0"/>
  </r>
  <r>
    <x v="5"/>
    <x v="0"/>
    <x v="5"/>
    <x v="0"/>
    <d v="1899-12-30T00:00:00"/>
    <n v="1299.1500000000001"/>
    <n v="2266.5"/>
    <n v="1148000"/>
    <m/>
    <m/>
    <m/>
    <m/>
    <m/>
    <m/>
    <m/>
    <m/>
    <x v="0"/>
    <x v="0"/>
    <m/>
    <m/>
    <m/>
    <x v="0"/>
  </r>
  <r>
    <x v="5"/>
    <x v="0"/>
    <x v="5"/>
    <x v="1"/>
    <d v="1900-01-29T00:00:00"/>
    <n v="1303.5"/>
    <n v="2310.5"/>
    <n v="1162650"/>
    <m/>
    <n v="42000"/>
    <n v="48831300000"/>
    <n v="97041000"/>
    <m/>
    <m/>
    <m/>
    <m/>
    <x v="0"/>
    <x v="0"/>
    <m/>
    <m/>
    <m/>
    <x v="0"/>
  </r>
  <r>
    <x v="5"/>
    <x v="0"/>
    <x v="5"/>
    <x v="1"/>
    <d v="1900-01-28T00:00:00"/>
    <n v="1298.5999999999999"/>
    <n v="2297"/>
    <n v="1168975"/>
    <m/>
    <n v="42000"/>
    <n v="49096950000"/>
    <n v="96474000"/>
    <m/>
    <m/>
    <m/>
    <m/>
    <x v="0"/>
    <x v="0"/>
    <m/>
    <m/>
    <m/>
    <x v="0"/>
  </r>
  <r>
    <x v="5"/>
    <x v="0"/>
    <x v="5"/>
    <x v="1"/>
    <d v="1900-01-27T00:00:00"/>
    <n v="1302.05"/>
    <n v="2299.5"/>
    <n v="1175225"/>
    <m/>
    <n v="42000"/>
    <n v="49359450000"/>
    <n v="96579000"/>
    <m/>
    <m/>
    <m/>
    <m/>
    <x v="0"/>
    <x v="0"/>
    <m/>
    <m/>
    <m/>
    <x v="0"/>
  </r>
  <r>
    <x v="5"/>
    <x v="0"/>
    <x v="5"/>
    <x v="1"/>
    <d v="1900-01-23T00:00:00"/>
    <n v="1303.95"/>
    <n v="2337"/>
    <n v="1180175"/>
    <m/>
    <m/>
    <m/>
    <m/>
    <m/>
    <m/>
    <m/>
    <m/>
    <x v="0"/>
    <x v="0"/>
    <m/>
    <m/>
    <m/>
    <x v="0"/>
  </r>
  <r>
    <x v="5"/>
    <x v="0"/>
    <x v="5"/>
    <x v="1"/>
    <d v="1900-01-22T00:00:00"/>
    <n v="1296.3499999999999"/>
    <n v="2323"/>
    <n v="1186350"/>
    <m/>
    <n v="42000"/>
    <n v="49826700000"/>
    <n v="97566000"/>
    <m/>
    <m/>
    <m/>
    <m/>
    <x v="0"/>
    <x v="0"/>
    <m/>
    <m/>
    <m/>
    <x v="0"/>
  </r>
  <r>
    <x v="5"/>
    <x v="0"/>
    <x v="5"/>
    <x v="1"/>
    <d v="1900-01-21T00:00:00"/>
    <n v="1294"/>
    <n v="2315.5"/>
    <n v="1192100"/>
    <m/>
    <n v="42000"/>
    <n v="50068200000"/>
    <n v="97251000"/>
    <m/>
    <m/>
    <m/>
    <m/>
    <x v="0"/>
    <x v="0"/>
    <m/>
    <m/>
    <m/>
    <x v="0"/>
  </r>
  <r>
    <x v="5"/>
    <x v="0"/>
    <x v="5"/>
    <x v="1"/>
    <d v="1900-01-20T00:00:00"/>
    <n v="1293.9000000000001"/>
    <n v="2321"/>
    <n v="1199150"/>
    <m/>
    <n v="42000"/>
    <n v="50364300000"/>
    <n v="97482000"/>
    <m/>
    <m/>
    <m/>
    <m/>
    <x v="0"/>
    <x v="0"/>
    <m/>
    <m/>
    <m/>
    <x v="0"/>
  </r>
  <r>
    <x v="5"/>
    <x v="1"/>
    <x v="5"/>
    <x v="1"/>
    <d v="1900-01-19T00:00:00"/>
    <n v="1285.8499999999999"/>
    <n v="2271"/>
    <n v="1206375"/>
    <m/>
    <n v="42000"/>
    <n v="50667750000"/>
    <n v="95382000"/>
    <m/>
    <m/>
    <m/>
    <m/>
    <x v="0"/>
    <x v="0"/>
    <m/>
    <m/>
    <m/>
    <x v="0"/>
  </r>
  <r>
    <x v="5"/>
    <x v="1"/>
    <x v="5"/>
    <x v="1"/>
    <d v="1900-01-16T00:00:00"/>
    <n v="1287.2"/>
    <m/>
    <m/>
    <m/>
    <m/>
    <m/>
    <m/>
    <m/>
    <m/>
    <m/>
    <m/>
    <x v="0"/>
    <x v="0"/>
    <m/>
    <m/>
    <m/>
    <x v="0"/>
  </r>
  <r>
    <x v="5"/>
    <x v="1"/>
    <x v="5"/>
    <x v="1"/>
    <d v="1900-01-14T00:00:00"/>
    <n v="1291.75"/>
    <n v="2272.5"/>
    <n v="1210300"/>
    <m/>
    <n v="42000"/>
    <n v="50832600000"/>
    <n v="95445000"/>
    <m/>
    <m/>
    <m/>
    <m/>
    <x v="0"/>
    <x v="0"/>
    <m/>
    <m/>
    <m/>
    <x v="0"/>
  </r>
  <r>
    <x v="5"/>
    <x v="1"/>
    <x v="5"/>
    <x v="1"/>
    <d v="1900-01-13T00:00:00"/>
    <n v="1310.05"/>
    <n v="2263"/>
    <n v="1219250"/>
    <m/>
    <n v="42000"/>
    <n v="51208500000"/>
    <n v="95046000"/>
    <m/>
    <m/>
    <m/>
    <m/>
    <x v="0"/>
    <x v="0"/>
    <m/>
    <m/>
    <m/>
    <x v="0"/>
  </r>
  <r>
    <x v="5"/>
    <x v="1"/>
    <x v="5"/>
    <x v="1"/>
    <d v="1900-01-12T00:00:00"/>
    <n v="1320.7"/>
    <n v="2285"/>
    <n v="1222850"/>
    <m/>
    <n v="42000"/>
    <n v="51359700000"/>
    <n v="95970000"/>
    <m/>
    <m/>
    <m/>
    <m/>
    <x v="0"/>
    <x v="0"/>
    <m/>
    <m/>
    <m/>
    <x v="0"/>
  </r>
  <r>
    <x v="5"/>
    <x v="1"/>
    <x v="5"/>
    <x v="1"/>
    <d v="1900-01-09T00:00:00"/>
    <n v="1324.8"/>
    <n v="2271"/>
    <n v="1227900"/>
    <m/>
    <m/>
    <m/>
    <m/>
    <m/>
    <m/>
    <m/>
    <m/>
    <x v="0"/>
    <x v="0"/>
    <m/>
    <m/>
    <m/>
    <x v="0"/>
  </r>
  <r>
    <x v="5"/>
    <x v="1"/>
    <x v="5"/>
    <x v="1"/>
    <d v="1900-01-08T00:00:00"/>
    <n v="1314.8"/>
    <n v="2240.5"/>
    <n v="1231000"/>
    <m/>
    <n v="42000"/>
    <n v="51702000000"/>
    <n v="94101000"/>
    <m/>
    <m/>
    <m/>
    <m/>
    <x v="0"/>
    <x v="0"/>
    <m/>
    <m/>
    <m/>
    <x v="0"/>
  </r>
  <r>
    <x v="5"/>
    <x v="1"/>
    <x v="5"/>
    <x v="1"/>
    <d v="1900-01-07T00:00:00"/>
    <n v="1306.8499999999999"/>
    <n v="2274"/>
    <n v="1232775"/>
    <m/>
    <n v="42000"/>
    <n v="51776550000"/>
    <n v="95508000"/>
    <m/>
    <m/>
    <m/>
    <m/>
    <x v="0"/>
    <x v="0"/>
    <m/>
    <m/>
    <m/>
    <x v="0"/>
  </r>
  <r>
    <x v="5"/>
    <x v="1"/>
    <x v="5"/>
    <x v="1"/>
    <d v="1900-01-06T00:00:00"/>
    <n v="1310.05"/>
    <n v="2280"/>
    <n v="1234575"/>
    <m/>
    <n v="42000"/>
    <n v="51852150000"/>
    <n v="95760000"/>
    <m/>
    <m/>
    <m/>
    <m/>
    <x v="0"/>
    <x v="0"/>
    <m/>
    <m/>
    <m/>
    <x v="0"/>
  </r>
  <r>
    <x v="5"/>
    <x v="1"/>
    <x v="5"/>
    <x v="1"/>
    <d v="1900-01-02T00:00:00"/>
    <n v="1309.3499999999999"/>
    <n v="2293.5"/>
    <n v="1243850"/>
    <m/>
    <m/>
    <m/>
    <m/>
    <m/>
    <m/>
    <m/>
    <m/>
    <x v="0"/>
    <x v="0"/>
    <m/>
    <m/>
    <m/>
    <x v="0"/>
  </r>
  <r>
    <x v="5"/>
    <x v="1"/>
    <x v="5"/>
    <x v="1"/>
    <d v="1900-01-01T00:00:00"/>
    <n v="1313.3"/>
    <n v="2260.5"/>
    <n v="1249450"/>
    <m/>
    <n v="42000"/>
    <n v="52476900000"/>
    <n v="94941000"/>
    <m/>
    <m/>
    <m/>
    <m/>
    <x v="0"/>
    <x v="0"/>
    <m/>
    <m/>
    <m/>
    <x v="0"/>
  </r>
  <r>
    <x v="5"/>
    <x v="1"/>
    <x v="5"/>
    <x v="1"/>
    <d v="1899-12-31T00:00:00"/>
    <n v="1310.75"/>
    <n v="2312.5"/>
    <n v="1243175"/>
    <m/>
    <n v="42000"/>
    <n v="52213350000"/>
    <n v="97125000"/>
    <m/>
    <m/>
    <m/>
    <m/>
    <x v="0"/>
    <x v="0"/>
    <m/>
    <m/>
    <m/>
    <x v="0"/>
  </r>
  <r>
    <x v="5"/>
    <x v="1"/>
    <x v="5"/>
    <x v="1"/>
    <d v="1899-12-30T00:00:00"/>
    <n v="1309.2"/>
    <n v="2310.5"/>
    <n v="1247100"/>
    <m/>
    <n v="42000"/>
    <n v="52378200000"/>
    <n v="97041000"/>
    <m/>
    <m/>
    <m/>
    <m/>
    <x v="0"/>
    <x v="0"/>
    <m/>
    <m/>
    <m/>
    <x v="0"/>
  </r>
  <r>
    <x v="5"/>
    <x v="1"/>
    <x v="5"/>
    <x v="2"/>
    <d v="1900-01-28T00:00:00"/>
    <n v="1316.25"/>
    <n v="2275"/>
    <n v="1264250"/>
    <m/>
    <n v="42000"/>
    <n v="53098500000"/>
    <n v="95550000"/>
    <m/>
    <m/>
    <m/>
    <m/>
    <x v="0"/>
    <x v="0"/>
    <m/>
    <m/>
    <m/>
    <x v="0"/>
  </r>
  <r>
    <x v="5"/>
    <x v="1"/>
    <x v="5"/>
    <x v="2"/>
    <d v="1900-01-25T00:00:00"/>
    <n v="1317.7"/>
    <n v="2325.5"/>
    <n v="1265175"/>
    <m/>
    <m/>
    <m/>
    <m/>
    <m/>
    <m/>
    <m/>
    <m/>
    <x v="0"/>
    <x v="0"/>
    <m/>
    <m/>
    <m/>
    <x v="0"/>
  </r>
  <r>
    <x v="5"/>
    <x v="1"/>
    <x v="5"/>
    <x v="2"/>
    <d v="1900-01-24T00:00:00"/>
    <n v="1321.9"/>
    <n v="2281"/>
    <n v="1276450"/>
    <m/>
    <n v="42000"/>
    <n v="53610900000"/>
    <n v="95802000"/>
    <m/>
    <m/>
    <m/>
    <m/>
    <x v="0"/>
    <x v="0"/>
    <m/>
    <m/>
    <m/>
    <x v="0"/>
  </r>
  <r>
    <x v="5"/>
    <x v="1"/>
    <x v="5"/>
    <x v="2"/>
    <d v="1900-01-23T00:00:00"/>
    <n v="1325.7"/>
    <n v="2363"/>
    <n v="1297550"/>
    <m/>
    <n v="42000"/>
    <n v="54497100000"/>
    <n v="99246000"/>
    <m/>
    <m/>
    <m/>
    <m/>
    <x v="0"/>
    <x v="0"/>
    <m/>
    <m/>
    <m/>
    <x v="0"/>
  </r>
  <r>
    <x v="5"/>
    <x v="1"/>
    <x v="5"/>
    <x v="2"/>
    <d v="1900-01-22T00:00:00"/>
    <n v="1327.35"/>
    <n v="2307"/>
    <n v="1310650"/>
    <m/>
    <n v="42000"/>
    <n v="55047300000"/>
    <n v="96894000"/>
    <m/>
    <m/>
    <m/>
    <m/>
    <x v="0"/>
    <x v="0"/>
    <m/>
    <m/>
    <m/>
    <x v="0"/>
  </r>
  <r>
    <x v="5"/>
    <x v="1"/>
    <x v="5"/>
    <x v="2"/>
    <d v="1900-01-21T00:00:00"/>
    <n v="1328"/>
    <n v="2342"/>
    <n v="1319300"/>
    <m/>
    <n v="42000"/>
    <n v="55410600000"/>
    <n v="98364000"/>
    <m/>
    <m/>
    <m/>
    <m/>
    <x v="0"/>
    <x v="0"/>
    <m/>
    <m/>
    <m/>
    <x v="0"/>
  </r>
  <r>
    <x v="5"/>
    <x v="2"/>
    <x v="5"/>
    <x v="2"/>
    <d v="1900-01-18T00:00:00"/>
    <n v="1340.15"/>
    <n v="2270"/>
    <n v="1323425"/>
    <m/>
    <m/>
    <m/>
    <m/>
    <m/>
    <m/>
    <m/>
    <m/>
    <x v="0"/>
    <x v="0"/>
    <m/>
    <m/>
    <m/>
    <x v="0"/>
  </r>
  <r>
    <x v="5"/>
    <x v="2"/>
    <x v="5"/>
    <x v="2"/>
    <d v="1900-01-17T00:00:00"/>
    <n v="1347.9"/>
    <n v="2238"/>
    <n v="1325725"/>
    <m/>
    <n v="42000"/>
    <n v="55680450000"/>
    <n v="93996000"/>
    <m/>
    <m/>
    <m/>
    <m/>
    <x v="0"/>
    <x v="0"/>
    <m/>
    <m/>
    <m/>
    <x v="0"/>
  </r>
  <r>
    <x v="5"/>
    <x v="2"/>
    <x v="5"/>
    <x v="2"/>
    <d v="1900-01-16T00:00:00"/>
    <n v="1346.55"/>
    <m/>
    <m/>
    <m/>
    <n v="42000"/>
    <m/>
    <m/>
    <m/>
    <m/>
    <m/>
    <m/>
    <x v="0"/>
    <x v="0"/>
    <m/>
    <m/>
    <m/>
    <x v="0"/>
  </r>
  <r>
    <x v="5"/>
    <x v="2"/>
    <x v="5"/>
    <x v="2"/>
    <d v="1900-01-15T00:00:00"/>
    <n v="1342.95"/>
    <n v="2226"/>
    <n v="1341375"/>
    <m/>
    <n v="42000"/>
    <n v="56337750000"/>
    <n v="93492000"/>
    <m/>
    <m/>
    <m/>
    <m/>
    <x v="0"/>
    <x v="0"/>
    <m/>
    <m/>
    <m/>
    <x v="0"/>
  </r>
  <r>
    <x v="5"/>
    <x v="2"/>
    <x v="5"/>
    <x v="2"/>
    <d v="1900-01-11T00:00:00"/>
    <n v="1340.75"/>
    <n v="2206"/>
    <n v="1362750"/>
    <m/>
    <m/>
    <m/>
    <m/>
    <m/>
    <m/>
    <m/>
    <m/>
    <x v="0"/>
    <x v="0"/>
    <m/>
    <m/>
    <m/>
    <x v="0"/>
  </r>
  <r>
    <x v="5"/>
    <x v="2"/>
    <x v="5"/>
    <x v="2"/>
    <d v="1900-01-10T00:00:00"/>
    <n v="1345.9"/>
    <n v="2239"/>
    <n v="1372500"/>
    <m/>
    <n v="42000"/>
    <n v="57645000000"/>
    <n v="94038000"/>
    <m/>
    <m/>
    <m/>
    <m/>
    <x v="0"/>
    <x v="0"/>
    <m/>
    <m/>
    <m/>
    <x v="0"/>
  </r>
  <r>
    <x v="5"/>
    <x v="2"/>
    <x v="5"/>
    <x v="2"/>
    <d v="1900-01-09T00:00:00"/>
    <n v="1345.2"/>
    <n v="2223"/>
    <n v="1378350"/>
    <m/>
    <n v="42000"/>
    <n v="57890700000"/>
    <n v="93366000"/>
    <m/>
    <m/>
    <m/>
    <m/>
    <x v="0"/>
    <x v="0"/>
    <m/>
    <m/>
    <m/>
    <x v="0"/>
  </r>
  <r>
    <x v="5"/>
    <x v="2"/>
    <x v="5"/>
    <x v="2"/>
    <d v="1900-01-08T00:00:00"/>
    <n v="1335.95"/>
    <n v="2439"/>
    <n v="1385025"/>
    <m/>
    <n v="42000"/>
    <n v="58171050000"/>
    <n v="102438000"/>
    <m/>
    <m/>
    <m/>
    <m/>
    <x v="0"/>
    <x v="0"/>
    <m/>
    <m/>
    <m/>
    <x v="0"/>
  </r>
  <r>
    <x v="5"/>
    <x v="2"/>
    <x v="5"/>
    <x v="2"/>
    <d v="1900-01-07T00:00:00"/>
    <n v="1328.5"/>
    <n v="2450"/>
    <n v="1395550"/>
    <m/>
    <n v="49566"/>
    <n v="69171831300"/>
    <n v="121436700"/>
    <m/>
    <m/>
    <m/>
    <m/>
    <x v="0"/>
    <x v="0"/>
    <m/>
    <m/>
    <m/>
    <x v="0"/>
  </r>
  <r>
    <x v="5"/>
    <x v="2"/>
    <x v="5"/>
    <x v="2"/>
    <d v="1900-01-04T00:00:00"/>
    <n v="1325.6"/>
    <n v="2587"/>
    <n v="1404350"/>
    <m/>
    <m/>
    <m/>
    <m/>
    <m/>
    <m/>
    <m/>
    <m/>
    <x v="0"/>
    <x v="0"/>
    <m/>
    <m/>
    <m/>
    <x v="0"/>
  </r>
  <r>
    <x v="5"/>
    <x v="2"/>
    <x v="5"/>
    <x v="2"/>
    <d v="1900-01-03T00:00:00"/>
    <n v="1327.05"/>
    <n v="2523"/>
    <n v="1412500"/>
    <m/>
    <n v="48841"/>
    <n v="68987912500"/>
    <n v="123225843"/>
    <m/>
    <m/>
    <m/>
    <m/>
    <x v="0"/>
    <x v="0"/>
    <m/>
    <m/>
    <m/>
    <x v="0"/>
  </r>
  <r>
    <x v="5"/>
    <x v="2"/>
    <x v="5"/>
    <x v="2"/>
    <d v="1900-01-02T00:00:00"/>
    <n v="1343.15"/>
    <n v="2372"/>
    <n v="1412400"/>
    <m/>
    <n v="48741"/>
    <n v="68841788400"/>
    <n v="115613652"/>
    <m/>
    <m/>
    <m/>
    <m/>
    <x v="0"/>
    <x v="0"/>
    <m/>
    <m/>
    <m/>
    <x v="0"/>
  </r>
  <r>
    <x v="5"/>
    <x v="2"/>
    <x v="5"/>
    <x v="2"/>
    <d v="1900-01-01T00:00:00"/>
    <n v="1336.6"/>
    <n v="2349"/>
    <n v="1360275"/>
    <m/>
    <n v="48749"/>
    <n v="66312045975"/>
    <n v="114511401"/>
    <m/>
    <m/>
    <m/>
    <m/>
    <x v="0"/>
    <x v="0"/>
    <m/>
    <m/>
    <m/>
    <x v="0"/>
  </r>
  <r>
    <x v="5"/>
    <x v="2"/>
    <x v="5"/>
    <x v="3"/>
    <d v="1900-01-27T00:00:00"/>
    <n v="1323.9"/>
    <n v="2212"/>
    <n v="1345225"/>
    <m/>
    <n v="48520"/>
    <n v="65270317000"/>
    <n v="107326240"/>
    <m/>
    <m/>
    <m/>
    <m/>
    <x v="0"/>
    <x v="0"/>
    <m/>
    <m/>
    <m/>
    <x v="0"/>
  </r>
  <r>
    <x v="5"/>
    <x v="2"/>
    <x v="5"/>
    <x v="3"/>
    <d v="1900-01-26T00:00:00"/>
    <n v="1341.05"/>
    <n v="2245"/>
    <n v="1250775"/>
    <m/>
    <n v="48800"/>
    <n v="61037820000"/>
    <n v="109556000"/>
    <m/>
    <m/>
    <m/>
    <m/>
    <x v="0"/>
    <x v="0"/>
    <m/>
    <m/>
    <m/>
    <x v="0"/>
  </r>
  <r>
    <x v="5"/>
    <x v="2"/>
    <x v="5"/>
    <x v="3"/>
    <d v="1900-01-25T00:00:00"/>
    <n v="1350.65"/>
    <n v="2175"/>
    <n v="1249575"/>
    <m/>
    <n v="48768"/>
    <n v="60939273600"/>
    <n v="106070400"/>
    <m/>
    <m/>
    <m/>
    <m/>
    <x v="0"/>
    <x v="0"/>
    <m/>
    <m/>
    <m/>
    <x v="0"/>
  </r>
  <r>
    <x v="5"/>
    <x v="2"/>
    <x v="5"/>
    <x v="3"/>
    <d v="1900-01-24T00:00:00"/>
    <n v="1348.4"/>
    <n v="2122"/>
    <n v="1254125"/>
    <m/>
    <n v="48619"/>
    <n v="60974303375"/>
    <n v="103169518"/>
    <m/>
    <m/>
    <m/>
    <m/>
    <x v="0"/>
    <x v="0"/>
    <m/>
    <m/>
    <m/>
    <x v="0"/>
  </r>
  <r>
    <x v="6"/>
    <x v="3"/>
    <x v="5"/>
    <x v="3"/>
    <d v="1900-01-21T00:00:00"/>
    <n v="1342.35"/>
    <n v="1988"/>
    <n v="1260900"/>
    <m/>
    <m/>
    <m/>
    <m/>
    <m/>
    <m/>
    <m/>
    <m/>
    <x v="0"/>
    <x v="0"/>
    <m/>
    <m/>
    <m/>
    <x v="0"/>
  </r>
  <r>
    <x v="6"/>
    <x v="3"/>
    <x v="5"/>
    <x v="3"/>
    <d v="1900-01-20T00:00:00"/>
    <n v="1328.85"/>
    <n v="1990"/>
    <n v="1265350"/>
    <m/>
    <m/>
    <m/>
    <m/>
    <m/>
    <m/>
    <m/>
    <m/>
    <x v="0"/>
    <x v="0"/>
    <m/>
    <m/>
    <m/>
    <x v="0"/>
  </r>
  <r>
    <x v="6"/>
    <x v="3"/>
    <x v="5"/>
    <x v="3"/>
    <d v="1900-01-19T00:00:00"/>
    <n v="1316.35"/>
    <n v="1990"/>
    <n v="1270350"/>
    <m/>
    <m/>
    <m/>
    <m/>
    <m/>
    <m/>
    <m/>
    <m/>
    <x v="0"/>
    <x v="0"/>
    <m/>
    <m/>
    <m/>
    <x v="0"/>
  </r>
  <r>
    <x v="6"/>
    <x v="3"/>
    <x v="5"/>
    <x v="3"/>
    <d v="1900-01-18T00:00:00"/>
    <n v="1312.75"/>
    <n v="2027"/>
    <n v="1281475"/>
    <m/>
    <m/>
    <m/>
    <m/>
    <m/>
    <m/>
    <m/>
    <m/>
    <x v="0"/>
    <x v="0"/>
    <m/>
    <m/>
    <m/>
    <x v="0"/>
  </r>
  <r>
    <x v="6"/>
    <x v="3"/>
    <x v="5"/>
    <x v="3"/>
    <d v="1900-01-17T00:00:00"/>
    <n v="1311.7"/>
    <m/>
    <m/>
    <m/>
    <n v="47599"/>
    <m/>
    <m/>
    <m/>
    <m/>
    <m/>
    <m/>
    <x v="0"/>
    <x v="0"/>
    <m/>
    <m/>
    <m/>
    <x v="0"/>
  </r>
  <r>
    <x v="6"/>
    <x v="3"/>
    <x v="5"/>
    <x v="3"/>
    <d v="1900-01-14T00:00:00"/>
    <n v="1320.05"/>
    <n v="2014"/>
    <n v="1286300"/>
    <m/>
    <m/>
    <m/>
    <m/>
    <m/>
    <m/>
    <m/>
    <m/>
    <x v="0"/>
    <x v="0"/>
    <m/>
    <m/>
    <m/>
    <x v="0"/>
  </r>
  <r>
    <x v="6"/>
    <x v="3"/>
    <x v="5"/>
    <x v="3"/>
    <d v="1900-01-13T00:00:00"/>
    <n v="1323.35"/>
    <n v="2029"/>
    <n v="1261625"/>
    <m/>
    <n v="47910"/>
    <n v="60444453750"/>
    <n v="97209390"/>
    <m/>
    <m/>
    <m/>
    <m/>
    <x v="0"/>
    <x v="0"/>
    <m/>
    <m/>
    <m/>
    <x v="0"/>
  </r>
  <r>
    <x v="6"/>
    <x v="3"/>
    <x v="5"/>
    <x v="3"/>
    <d v="1900-01-11T00:00:00"/>
    <n v="1318.7"/>
    <n v="2048"/>
    <n v="1273150"/>
    <m/>
    <n v="47694"/>
    <n v="60721616100"/>
    <n v="97677312"/>
    <m/>
    <m/>
    <m/>
    <m/>
    <x v="0"/>
    <x v="0"/>
    <m/>
    <m/>
    <m/>
    <x v="0"/>
  </r>
  <r>
    <x v="6"/>
    <x v="3"/>
    <x v="5"/>
    <x v="3"/>
    <d v="1900-01-10T00:00:00"/>
    <n v="1317.25"/>
    <n v="2072"/>
    <n v="1276375"/>
    <m/>
    <n v="47797"/>
    <n v="61006895875"/>
    <n v="99035384"/>
    <m/>
    <m/>
    <m/>
    <m/>
    <x v="0"/>
    <x v="0"/>
    <m/>
    <m/>
    <m/>
    <x v="0"/>
  </r>
  <r>
    <x v="6"/>
    <x v="3"/>
    <x v="5"/>
    <x v="3"/>
    <d v="1900-01-07T00:00:00"/>
    <n v="1319.35"/>
    <n v="2079"/>
    <n v="1279025"/>
    <m/>
    <m/>
    <m/>
    <m/>
    <m/>
    <m/>
    <m/>
    <m/>
    <x v="0"/>
    <x v="0"/>
    <m/>
    <m/>
    <m/>
    <x v="0"/>
  </r>
  <r>
    <x v="6"/>
    <x v="3"/>
    <x v="5"/>
    <x v="3"/>
    <d v="1900-01-06T00:00:00"/>
    <n v="1325.4"/>
    <n v="2079"/>
    <n v="1283025"/>
    <m/>
    <n v="44886"/>
    <n v="57589860150"/>
    <n v="93317994"/>
    <m/>
    <m/>
    <m/>
    <m/>
    <x v="0"/>
    <x v="0"/>
    <m/>
    <m/>
    <m/>
    <x v="0"/>
  </r>
  <r>
    <x v="6"/>
    <x v="3"/>
    <x v="5"/>
    <x v="3"/>
    <d v="1900-01-05T00:00:00"/>
    <n v="1332.5"/>
    <n v="2093.5"/>
    <n v="1288675"/>
    <m/>
    <n v="44899"/>
    <n v="57860218825"/>
    <n v="93996056.5"/>
    <m/>
    <m/>
    <m/>
    <m/>
    <x v="0"/>
    <x v="0"/>
    <m/>
    <m/>
    <m/>
    <x v="0"/>
  </r>
  <r>
    <x v="6"/>
    <x v="3"/>
    <x v="5"/>
    <x v="3"/>
    <d v="1900-01-04T00:00:00"/>
    <n v="1324.95"/>
    <n v="2092"/>
    <n v="1293900"/>
    <m/>
    <n v="44746"/>
    <n v="57896849400"/>
    <n v="93608632"/>
    <m/>
    <m/>
    <m/>
    <m/>
    <x v="0"/>
    <x v="0"/>
    <m/>
    <m/>
    <m/>
    <x v="0"/>
  </r>
  <r>
    <x v="6"/>
    <x v="3"/>
    <x v="5"/>
    <x v="3"/>
    <d v="1900-01-03T00:00:00"/>
    <n v="1326.3"/>
    <n v="2088.5"/>
    <n v="1306150"/>
    <m/>
    <n v="44500"/>
    <n v="58123675000"/>
    <n v="92938250"/>
    <m/>
    <m/>
    <m/>
    <m/>
    <x v="0"/>
    <x v="0"/>
    <m/>
    <m/>
    <m/>
    <x v="0"/>
  </r>
  <r>
    <x v="6"/>
    <x v="3"/>
    <x v="5"/>
    <x v="3"/>
    <d v="1899-12-31T00:00:00"/>
    <n v="1316.75"/>
    <n v="2086"/>
    <n v="1311900"/>
    <m/>
    <m/>
    <m/>
    <m/>
    <m/>
    <m/>
    <m/>
    <m/>
    <x v="0"/>
    <x v="0"/>
    <m/>
    <m/>
    <m/>
    <x v="0"/>
  </r>
  <r>
    <x v="6"/>
    <x v="3"/>
    <x v="5"/>
    <x v="3"/>
    <d v="1899-12-30T00:00:00"/>
    <n v="1311.25"/>
    <n v="2117"/>
    <n v="1295625"/>
    <m/>
    <n v="44641"/>
    <n v="57837995625"/>
    <n v="94504997"/>
    <m/>
    <m/>
    <m/>
    <m/>
    <x v="0"/>
    <x v="0"/>
    <m/>
    <m/>
    <m/>
    <x v="0"/>
  </r>
  <r>
    <x v="6"/>
    <x v="3"/>
    <x v="5"/>
    <x v="4"/>
    <d v="1900-01-26T00:00:00"/>
    <n v="1320.3"/>
    <n v="2118"/>
    <n v="1306400"/>
    <m/>
    <n v="44542"/>
    <n v="58189668800"/>
    <n v="94339956"/>
    <m/>
    <m/>
    <m/>
    <m/>
    <x v="0"/>
    <x v="0"/>
    <m/>
    <m/>
    <m/>
    <x v="0"/>
  </r>
  <r>
    <x v="6"/>
    <x v="3"/>
    <x v="5"/>
    <x v="4"/>
    <d v="1900-01-25T00:00:00"/>
    <n v="1332.75"/>
    <n v="2099"/>
    <n v="1311725"/>
    <m/>
    <n v="44585"/>
    <n v="58483259125"/>
    <n v="93583915"/>
    <m/>
    <m/>
    <m/>
    <m/>
    <x v="0"/>
    <x v="0"/>
    <m/>
    <m/>
    <m/>
    <x v="0"/>
  </r>
  <r>
    <x v="6"/>
    <x v="3"/>
    <x v="5"/>
    <x v="4"/>
    <d v="1900-01-24T00:00:00"/>
    <n v="1339.05"/>
    <n v="2104"/>
    <n v="1315500"/>
    <m/>
    <n v="44631"/>
    <n v="58712080500"/>
    <n v="93903624"/>
    <m/>
    <m/>
    <m/>
    <m/>
    <x v="0"/>
    <x v="0"/>
    <m/>
    <m/>
    <m/>
    <x v="0"/>
  </r>
  <r>
    <x v="6"/>
    <x v="3"/>
    <x v="5"/>
    <x v="4"/>
    <d v="1900-01-21T00:00:00"/>
    <n v="1328.9"/>
    <n v="2132"/>
    <n v="1319300"/>
    <m/>
    <m/>
    <m/>
    <m/>
    <m/>
    <m/>
    <m/>
    <m/>
    <x v="0"/>
    <x v="0"/>
    <m/>
    <m/>
    <m/>
    <x v="0"/>
  </r>
  <r>
    <x v="6"/>
    <x v="3"/>
    <x v="5"/>
    <x v="4"/>
    <d v="1900-01-20T00:00:00"/>
    <n v="1323.5"/>
    <n v="2155"/>
    <n v="1320700"/>
    <m/>
    <n v="45004"/>
    <n v="59436782800"/>
    <n v="96983620"/>
    <m/>
    <m/>
    <m/>
    <m/>
    <x v="0"/>
    <x v="0"/>
    <m/>
    <m/>
    <m/>
    <x v="0"/>
  </r>
  <r>
    <x v="6"/>
    <x v="3"/>
    <x v="5"/>
    <x v="4"/>
    <d v="1900-01-19T00:00:00"/>
    <n v="1328.6"/>
    <n v="2140.5"/>
    <n v="1322575"/>
    <m/>
    <n v="45254"/>
    <n v="59851809050"/>
    <n v="96866187"/>
    <m/>
    <m/>
    <m/>
    <m/>
    <x v="0"/>
    <x v="0"/>
    <m/>
    <m/>
    <m/>
    <x v="0"/>
  </r>
  <r>
    <x v="6"/>
    <x v="4"/>
    <x v="5"/>
    <x v="4"/>
    <d v="1900-01-18T00:00:00"/>
    <n v="1337.4"/>
    <n v="2151.5"/>
    <n v="1323050"/>
    <m/>
    <m/>
    <m/>
    <m/>
    <m/>
    <m/>
    <m/>
    <m/>
    <x v="0"/>
    <x v="0"/>
    <m/>
    <m/>
    <m/>
    <x v="0"/>
  </r>
  <r>
    <x v="6"/>
    <x v="4"/>
    <x v="5"/>
    <x v="4"/>
    <d v="1900-01-17T00:00:00"/>
    <n v="1347.4"/>
    <n v="2138"/>
    <n v="1322150"/>
    <m/>
    <n v="45472"/>
    <n v="60120804800"/>
    <n v="97219136"/>
    <m/>
    <m/>
    <m/>
    <m/>
    <x v="0"/>
    <x v="0"/>
    <m/>
    <m/>
    <m/>
    <x v="0"/>
  </r>
  <r>
    <x v="6"/>
    <x v="4"/>
    <x v="5"/>
    <x v="4"/>
    <d v="1900-01-14T00:00:00"/>
    <n v="1358.6"/>
    <m/>
    <m/>
    <m/>
    <m/>
    <m/>
    <m/>
    <m/>
    <m/>
    <m/>
    <m/>
    <x v="0"/>
    <x v="0"/>
    <m/>
    <m/>
    <m/>
    <x v="0"/>
  </r>
  <r>
    <x v="6"/>
    <x v="4"/>
    <x v="5"/>
    <x v="4"/>
    <d v="1900-01-13T00:00:00"/>
    <n v="1353.7"/>
    <n v="2138"/>
    <n v="1324475"/>
    <m/>
    <n v="47036"/>
    <n v="62298006100"/>
    <n v="100562968"/>
    <m/>
    <m/>
    <m/>
    <m/>
    <x v="0"/>
    <x v="0"/>
    <m/>
    <m/>
    <m/>
    <x v="0"/>
  </r>
  <r>
    <x v="6"/>
    <x v="4"/>
    <x v="5"/>
    <x v="4"/>
    <d v="1900-01-12T00:00:00"/>
    <n v="1330.75"/>
    <n v="2147"/>
    <n v="1318375"/>
    <m/>
    <n v="48393"/>
    <n v="63800121375"/>
    <n v="103899771"/>
    <m/>
    <m/>
    <m/>
    <m/>
    <x v="0"/>
    <x v="0"/>
    <m/>
    <m/>
    <m/>
    <x v="0"/>
  </r>
  <r>
    <x v="6"/>
    <x v="4"/>
    <x v="5"/>
    <x v="4"/>
    <d v="1900-01-11T00:00:00"/>
    <n v="1329.4"/>
    <n v="2160.5"/>
    <n v="1326825"/>
    <m/>
    <n v="48749"/>
    <n v="64681391925"/>
    <n v="105322214.5"/>
    <m/>
    <m/>
    <m/>
    <m/>
    <x v="0"/>
    <x v="0"/>
    <m/>
    <m/>
    <m/>
    <x v="0"/>
  </r>
  <r>
    <x v="6"/>
    <x v="4"/>
    <x v="5"/>
    <x v="4"/>
    <d v="1900-01-07T00:00:00"/>
    <n v="1316.05"/>
    <n v="2182"/>
    <n v="1314225"/>
    <m/>
    <m/>
    <m/>
    <m/>
    <m/>
    <m/>
    <m/>
    <m/>
    <x v="0"/>
    <x v="0"/>
    <m/>
    <m/>
    <m/>
    <x v="0"/>
  </r>
  <r>
    <x v="6"/>
    <x v="4"/>
    <x v="5"/>
    <x v="4"/>
    <d v="1900-01-06T00:00:00"/>
    <n v="1311.05"/>
    <n v="2176"/>
    <n v="1314500"/>
    <m/>
    <n v="46160"/>
    <n v="60677320000"/>
    <n v="100444160"/>
    <m/>
    <m/>
    <m/>
    <m/>
    <x v="0"/>
    <x v="0"/>
    <m/>
    <m/>
    <m/>
    <x v="0"/>
  </r>
  <r>
    <x v="6"/>
    <x v="4"/>
    <x v="5"/>
    <x v="4"/>
    <d v="1900-01-05T00:00:00"/>
    <n v="1328.5"/>
    <n v="2206"/>
    <n v="1308525"/>
    <m/>
    <n v="46693"/>
    <n v="61098957825"/>
    <n v="103004758"/>
    <m/>
    <m/>
    <m/>
    <m/>
    <x v="0"/>
    <x v="0"/>
    <m/>
    <m/>
    <m/>
    <x v="0"/>
  </r>
  <r>
    <x v="6"/>
    <x v="4"/>
    <x v="5"/>
    <x v="4"/>
    <d v="1900-01-04T00:00:00"/>
    <n v="1344.65"/>
    <n v="2225"/>
    <n v="1295425"/>
    <m/>
    <n v="46100"/>
    <n v="59719092500"/>
    <n v="102572500"/>
    <m/>
    <m/>
    <m/>
    <m/>
    <x v="0"/>
    <x v="0"/>
    <m/>
    <m/>
    <m/>
    <x v="0"/>
  </r>
  <r>
    <x v="6"/>
    <x v="4"/>
    <x v="5"/>
    <x v="4"/>
    <d v="1900-01-03T00:00:00"/>
    <n v="1337.1"/>
    <n v="2180.5"/>
    <n v="1296450"/>
    <m/>
    <n v="46818"/>
    <n v="60697196100"/>
    <n v="102086649"/>
    <m/>
    <m/>
    <m/>
    <m/>
    <x v="0"/>
    <x v="0"/>
    <m/>
    <m/>
    <m/>
    <x v="0"/>
  </r>
  <r>
    <x v="6"/>
    <x v="4"/>
    <x v="5"/>
    <x v="4"/>
    <d v="1899-12-31T00:00:00"/>
    <n v="1345"/>
    <n v="2165"/>
    <n v="1303825"/>
    <m/>
    <m/>
    <m/>
    <m/>
    <m/>
    <m/>
    <m/>
    <m/>
    <x v="0"/>
    <x v="0"/>
    <m/>
    <m/>
    <m/>
    <x v="0"/>
  </r>
  <r>
    <x v="6"/>
    <x v="4"/>
    <x v="5"/>
    <x v="4"/>
    <d v="1899-12-30T00:00:00"/>
    <n v="1341.1"/>
    <n v="2141"/>
    <n v="1272550"/>
    <m/>
    <n v="45640"/>
    <n v="58079182000"/>
    <n v="97715240"/>
    <m/>
    <m/>
    <m/>
    <m/>
    <x v="0"/>
    <x v="0"/>
    <m/>
    <m/>
    <m/>
    <x v="0"/>
  </r>
  <r>
    <x v="6"/>
    <x v="4"/>
    <x v="5"/>
    <x v="5"/>
    <d v="1900-01-29T00:00:00"/>
    <n v="1343.35"/>
    <n v="2130"/>
    <n v="1116575"/>
    <m/>
    <n v="45362"/>
    <n v="50650075150"/>
    <n v="96621060"/>
    <m/>
    <m/>
    <m/>
    <m/>
    <x v="0"/>
    <x v="0"/>
    <m/>
    <m/>
    <m/>
    <x v="0"/>
  </r>
  <r>
    <x v="6"/>
    <x v="4"/>
    <x v="5"/>
    <x v="5"/>
    <d v="1900-01-28T00:00:00"/>
    <n v="1345.7"/>
    <n v="2144"/>
    <n v="1097100"/>
    <m/>
    <n v="45078"/>
    <n v="49455073800"/>
    <n v="96647232"/>
    <m/>
    <m/>
    <m/>
    <m/>
    <x v="0"/>
    <x v="0"/>
    <m/>
    <m/>
    <m/>
    <x v="0"/>
  </r>
  <r>
    <x v="6"/>
    <x v="4"/>
    <x v="5"/>
    <x v="5"/>
    <d v="1900-01-27T00:00:00"/>
    <n v="1348.4"/>
    <n v="2163"/>
    <n v="1058175"/>
    <m/>
    <n v="45425"/>
    <n v="48067599375"/>
    <n v="98254275"/>
    <m/>
    <m/>
    <m/>
    <m/>
    <x v="0"/>
    <x v="0"/>
    <m/>
    <m/>
    <m/>
    <x v="0"/>
  </r>
  <r>
    <x v="6"/>
    <x v="4"/>
    <x v="5"/>
    <x v="5"/>
    <d v="1900-01-24T00:00:00"/>
    <n v="1354.35"/>
    <n v="2179"/>
    <n v="1059875"/>
    <m/>
    <m/>
    <m/>
    <m/>
    <m/>
    <m/>
    <m/>
    <m/>
    <x v="0"/>
    <x v="0"/>
    <m/>
    <m/>
    <m/>
    <x v="0"/>
  </r>
  <r>
    <x v="6"/>
    <x v="4"/>
    <x v="5"/>
    <x v="5"/>
    <d v="1900-01-23T00:00:00"/>
    <n v="1360.25"/>
    <n v="2195"/>
    <n v="1066225"/>
    <m/>
    <n v="45315"/>
    <n v="48315985875"/>
    <n v="99466425"/>
    <m/>
    <m/>
    <m/>
    <m/>
    <x v="0"/>
    <x v="0"/>
    <m/>
    <m/>
    <m/>
    <x v="0"/>
  </r>
  <r>
    <x v="6"/>
    <x v="4"/>
    <x v="5"/>
    <x v="5"/>
    <d v="1900-01-22T00:00:00"/>
    <n v="1350.5"/>
    <n v="2203"/>
    <n v="1075050"/>
    <m/>
    <n v="45309"/>
    <n v="48709440450"/>
    <n v="99815727"/>
    <m/>
    <m/>
    <m/>
    <m/>
    <x v="0"/>
    <x v="0"/>
    <m/>
    <m/>
    <m/>
    <x v="0"/>
  </r>
  <r>
    <x v="6"/>
    <x v="4"/>
    <x v="5"/>
    <x v="5"/>
    <d v="1900-01-21T00:00:00"/>
    <n v="1337.1"/>
    <n v="2227"/>
    <n v="1077650"/>
    <m/>
    <n v="45404"/>
    <n v="48929620600"/>
    <n v="101114708"/>
    <m/>
    <m/>
    <m/>
    <m/>
    <x v="0"/>
    <x v="0"/>
    <m/>
    <m/>
    <m/>
    <x v="0"/>
  </r>
  <r>
    <x v="6"/>
    <x v="4"/>
    <x v="5"/>
    <x v="5"/>
    <d v="1900-01-20T00:00:00"/>
    <n v="1334.15"/>
    <n v="2215.5"/>
    <n v="1080550"/>
    <m/>
    <n v="45422"/>
    <n v="49080742100"/>
    <n v="100632441"/>
    <m/>
    <m/>
    <m/>
    <m/>
    <x v="0"/>
    <x v="0"/>
    <m/>
    <m/>
    <m/>
    <x v="0"/>
  </r>
  <r>
    <x v="6"/>
    <x v="5"/>
    <x v="5"/>
    <x v="5"/>
    <d v="1900-01-17T00:00:00"/>
    <n v="1335.8"/>
    <m/>
    <m/>
    <m/>
    <m/>
    <m/>
    <m/>
    <m/>
    <m/>
    <m/>
    <m/>
    <x v="0"/>
    <x v="0"/>
    <m/>
    <m/>
    <m/>
    <x v="0"/>
  </r>
  <r>
    <x v="6"/>
    <x v="5"/>
    <x v="5"/>
    <x v="5"/>
    <d v="1900-01-16T00:00:00"/>
    <n v="1329.75"/>
    <n v="2222"/>
    <n v="1081475"/>
    <m/>
    <n v="43500"/>
    <n v="47044162500"/>
    <n v="96657000"/>
    <m/>
    <m/>
    <m/>
    <m/>
    <x v="0"/>
    <x v="0"/>
    <m/>
    <m/>
    <m/>
    <x v="0"/>
  </r>
  <r>
    <x v="6"/>
    <x v="5"/>
    <x v="5"/>
    <x v="5"/>
    <d v="1900-01-15T00:00:00"/>
    <n v="1337.35"/>
    <n v="2226"/>
    <n v="1084875"/>
    <m/>
    <n v="43829"/>
    <n v="47548986375"/>
    <n v="97563354"/>
    <m/>
    <m/>
    <m/>
    <m/>
    <x v="0"/>
    <x v="0"/>
    <m/>
    <m/>
    <m/>
    <x v="0"/>
  </r>
  <r>
    <x v="6"/>
    <x v="5"/>
    <x v="5"/>
    <x v="5"/>
    <d v="1900-01-14T00:00:00"/>
    <n v="1334.95"/>
    <n v="2258"/>
    <n v="1085475"/>
    <m/>
    <n v="43849"/>
    <n v="47596993275"/>
    <n v="99011042"/>
    <m/>
    <m/>
    <m/>
    <m/>
    <x v="0"/>
    <x v="0"/>
    <m/>
    <m/>
    <m/>
    <x v="0"/>
  </r>
  <r>
    <x v="6"/>
    <x v="5"/>
    <x v="5"/>
    <x v="5"/>
    <d v="1900-01-13T00:00:00"/>
    <n v="1343"/>
    <n v="2240.5"/>
    <n v="1081425"/>
    <m/>
    <n v="43641"/>
    <n v="47194468425"/>
    <n v="97777660.5"/>
    <m/>
    <m/>
    <m/>
    <m/>
    <x v="0"/>
    <x v="0"/>
    <m/>
    <m/>
    <m/>
    <x v="0"/>
  </r>
  <r>
    <x v="6"/>
    <x v="5"/>
    <x v="5"/>
    <x v="5"/>
    <d v="1900-01-09T00:00:00"/>
    <n v="1319.85"/>
    <n v="2221"/>
    <n v="1087850"/>
    <m/>
    <n v="43806"/>
    <n v="47654357100"/>
    <n v="97293126"/>
    <m/>
    <m/>
    <m/>
    <m/>
    <x v="0"/>
    <x v="0"/>
    <m/>
    <m/>
    <m/>
    <x v="0"/>
  </r>
  <r>
    <x v="6"/>
    <x v="5"/>
    <x v="5"/>
    <x v="5"/>
    <d v="1900-01-08T00:00:00"/>
    <n v="1321.65"/>
    <n v="2218"/>
    <n v="1086200"/>
    <m/>
    <n v="43429"/>
    <n v="47172579800"/>
    <n v="96325522"/>
    <m/>
    <m/>
    <m/>
    <m/>
    <x v="0"/>
    <x v="0"/>
    <m/>
    <m/>
    <m/>
    <x v="0"/>
  </r>
  <r>
    <x v="6"/>
    <x v="5"/>
    <x v="5"/>
    <x v="5"/>
    <d v="1900-01-07T00:00:00"/>
    <n v="1314.95"/>
    <n v="2239"/>
    <n v="1088425"/>
    <m/>
    <n v="43320"/>
    <n v="47150571000"/>
    <n v="96993480"/>
    <m/>
    <m/>
    <m/>
    <m/>
    <x v="0"/>
    <x v="0"/>
    <m/>
    <m/>
    <m/>
    <x v="0"/>
  </r>
  <r>
    <x v="6"/>
    <x v="5"/>
    <x v="5"/>
    <x v="5"/>
    <d v="1900-01-06T00:00:00"/>
    <n v="1318.8"/>
    <n v="2254"/>
    <n v="1091850"/>
    <m/>
    <n v="43650"/>
    <n v="47659252500"/>
    <n v="98387100"/>
    <m/>
    <m/>
    <m/>
    <m/>
    <x v="0"/>
    <x v="0"/>
    <m/>
    <m/>
    <m/>
    <x v="0"/>
  </r>
  <r>
    <x v="6"/>
    <x v="5"/>
    <x v="5"/>
    <x v="5"/>
    <d v="1900-01-03T00:00:00"/>
    <n v="1317.9"/>
    <n v="2218.5"/>
    <n v="1090875"/>
    <m/>
    <m/>
    <m/>
    <m/>
    <m/>
    <m/>
    <m/>
    <m/>
    <x v="0"/>
    <x v="0"/>
    <m/>
    <m/>
    <m/>
    <x v="0"/>
  </r>
  <r>
    <x v="6"/>
    <x v="5"/>
    <x v="5"/>
    <x v="5"/>
    <d v="1900-01-02T00:00:00"/>
    <n v="1313.7"/>
    <n v="2194"/>
    <n v="1088725"/>
    <m/>
    <n v="43266"/>
    <n v="47104775850"/>
    <n v="94925604"/>
    <m/>
    <m/>
    <m/>
    <m/>
    <x v="0"/>
    <x v="0"/>
    <m/>
    <m/>
    <m/>
    <x v="0"/>
  </r>
  <r>
    <x v="6"/>
    <x v="5"/>
    <x v="5"/>
    <x v="5"/>
    <d v="1900-01-01T00:00:00"/>
    <n v="1314.6"/>
    <n v="2181.5"/>
    <n v="1083800"/>
    <m/>
    <n v="43332"/>
    <n v="46963221600"/>
    <n v="94528758"/>
    <m/>
    <m/>
    <m/>
    <m/>
    <x v="0"/>
    <x v="0"/>
    <m/>
    <m/>
    <m/>
    <x v="0"/>
  </r>
  <r>
    <x v="6"/>
    <x v="5"/>
    <x v="5"/>
    <x v="5"/>
    <d v="1899-12-31T00:00:00"/>
    <n v="1312.8"/>
    <n v="2231.5"/>
    <n v="1084450"/>
    <m/>
    <n v="42756"/>
    <n v="46366744200"/>
    <n v="95410014"/>
    <m/>
    <m/>
    <m/>
    <m/>
    <x v="0"/>
    <x v="0"/>
    <m/>
    <m/>
    <m/>
    <x v="0"/>
  </r>
  <r>
    <x v="6"/>
    <x v="5"/>
    <x v="6"/>
    <x v="6"/>
    <d v="1900-01-27T00:00:00"/>
    <n v="1296.5"/>
    <n v="2245"/>
    <n v="1101325"/>
    <m/>
    <m/>
    <m/>
    <m/>
    <m/>
    <m/>
    <m/>
    <m/>
    <x v="0"/>
    <x v="0"/>
    <m/>
    <m/>
    <m/>
    <x v="0"/>
  </r>
  <r>
    <x v="6"/>
    <x v="5"/>
    <x v="6"/>
    <x v="6"/>
    <d v="1900-01-26T00:00:00"/>
    <n v="1291.5999999999999"/>
    <n v="2251.5"/>
    <n v="1101800"/>
    <m/>
    <n v="41894"/>
    <n v="46158809200"/>
    <n v="94324341"/>
    <m/>
    <m/>
    <m/>
    <m/>
    <x v="0"/>
    <x v="0"/>
    <m/>
    <m/>
    <m/>
    <x v="0"/>
  </r>
  <r>
    <x v="6"/>
    <x v="5"/>
    <x v="6"/>
    <x v="6"/>
    <d v="1900-01-25T00:00:00"/>
    <n v="1285.4000000000001"/>
    <n v="2268"/>
    <n v="1101375"/>
    <m/>
    <n v="41673"/>
    <n v="45897600375"/>
    <n v="94514364"/>
    <m/>
    <m/>
    <m/>
    <m/>
    <x v="0"/>
    <x v="0"/>
    <m/>
    <m/>
    <m/>
    <x v="0"/>
  </r>
  <r>
    <x v="6"/>
    <x v="6"/>
    <x v="6"/>
    <x v="6"/>
    <d v="1900-01-20T00:00:00"/>
    <n v="1268.05"/>
    <n v="0"/>
    <n v="0"/>
    <m/>
    <m/>
    <m/>
    <m/>
    <m/>
    <m/>
    <m/>
    <m/>
    <x v="0"/>
    <x v="0"/>
    <m/>
    <m/>
    <m/>
    <x v="0"/>
  </r>
  <r>
    <x v="6"/>
    <x v="6"/>
    <x v="6"/>
    <x v="6"/>
    <d v="1900-01-19T00:00:00"/>
    <n v="1265.8499999999999"/>
    <n v="0"/>
    <n v="0"/>
    <m/>
    <n v="41777"/>
    <m/>
    <m/>
    <m/>
    <m/>
    <m/>
    <m/>
    <x v="0"/>
    <x v="0"/>
    <m/>
    <m/>
    <m/>
    <x v="0"/>
  </r>
  <r>
    <x v="6"/>
    <x v="6"/>
    <x v="6"/>
    <x v="6"/>
    <d v="1900-01-18T00:00:00"/>
    <n v="1265.95"/>
    <n v="0"/>
    <n v="0"/>
    <m/>
    <n v="41752"/>
    <m/>
    <m/>
    <m/>
    <m/>
    <m/>
    <m/>
    <x v="0"/>
    <x v="0"/>
    <m/>
    <m/>
    <m/>
    <x v="0"/>
  </r>
  <r>
    <x v="6"/>
    <x v="6"/>
    <x v="6"/>
    <x v="6"/>
    <d v="1900-01-17T00:00:00"/>
    <n v="1263.0999999999999"/>
    <n v="0"/>
    <n v="0"/>
    <m/>
    <n v="41774"/>
    <m/>
    <m/>
    <m/>
    <m/>
    <m/>
    <m/>
    <x v="0"/>
    <x v="0"/>
    <m/>
    <m/>
    <m/>
    <x v="0"/>
  </r>
  <r>
    <x v="6"/>
    <x v="6"/>
    <x v="6"/>
    <x v="6"/>
    <d v="1900-01-16T00:00:00"/>
    <n v="1258.6500000000001"/>
    <n v="0"/>
    <n v="0"/>
    <m/>
    <n v="41612"/>
    <m/>
    <m/>
    <m/>
    <m/>
    <m/>
    <m/>
    <x v="0"/>
    <x v="0"/>
    <m/>
    <m/>
    <m/>
    <x v="0"/>
  </r>
  <r>
    <x v="6"/>
    <x v="6"/>
    <x v="6"/>
    <x v="6"/>
    <d v="1900-01-12T00:00:00"/>
    <n v="1255.5999999999999"/>
    <n v="2251"/>
    <n v="1101925"/>
    <m/>
    <n v="41925"/>
    <n v="46198205625"/>
    <n v="94373175"/>
    <m/>
    <m/>
    <m/>
    <m/>
    <x v="0"/>
    <x v="0"/>
    <m/>
    <m/>
    <m/>
    <x v="0"/>
  </r>
  <r>
    <x v="6"/>
    <x v="6"/>
    <x v="6"/>
    <x v="6"/>
    <d v="1900-01-11T00:00:00"/>
    <n v="1241.5999999999999"/>
    <n v="2257"/>
    <n v="1103500"/>
    <m/>
    <n v="41938"/>
    <n v="46278583000"/>
    <n v="94654066"/>
    <m/>
    <m/>
    <m/>
    <m/>
    <x v="0"/>
    <x v="0"/>
    <m/>
    <m/>
    <m/>
    <x v="0"/>
  </r>
  <r>
    <x v="6"/>
    <x v="6"/>
    <x v="6"/>
    <x v="6"/>
    <d v="1900-01-10T00:00:00"/>
    <n v="1243.4000000000001"/>
    <n v="2209"/>
    <n v="1104425"/>
    <m/>
    <n v="41943"/>
    <n v="46322897775"/>
    <n v="92652087"/>
    <m/>
    <m/>
    <m/>
    <m/>
    <x v="0"/>
    <x v="0"/>
    <m/>
    <m/>
    <m/>
    <x v="0"/>
  </r>
  <r>
    <x v="6"/>
    <x v="6"/>
    <x v="6"/>
    <x v="6"/>
    <d v="1900-01-09T00:00:00"/>
    <n v="1251.4000000000001"/>
    <n v="2153.5"/>
    <n v="1104950"/>
    <m/>
    <n v="41948"/>
    <n v="46350442600"/>
    <n v="90335018"/>
    <m/>
    <m/>
    <m/>
    <m/>
    <x v="0"/>
    <x v="0"/>
    <m/>
    <m/>
    <m/>
    <x v="0"/>
  </r>
  <r>
    <x v="6"/>
    <x v="6"/>
    <x v="6"/>
    <x v="6"/>
    <d v="1900-01-06T00:00:00"/>
    <n v="1245.8499999999999"/>
    <n v="2125.5"/>
    <n v="1106025"/>
    <m/>
    <m/>
    <m/>
    <m/>
    <m/>
    <m/>
    <m/>
    <m/>
    <x v="0"/>
    <x v="0"/>
    <m/>
    <m/>
    <m/>
    <x v="0"/>
  </r>
  <r>
    <x v="6"/>
    <x v="6"/>
    <x v="6"/>
    <x v="6"/>
    <d v="1900-01-05T00:00:00"/>
    <n v="1256.8"/>
    <n v="2114"/>
    <n v="1107975"/>
    <m/>
    <n v="41852"/>
    <n v="46370969700"/>
    <n v="88475128"/>
    <m/>
    <m/>
    <m/>
    <m/>
    <x v="0"/>
    <x v="0"/>
    <m/>
    <m/>
    <m/>
    <x v="0"/>
  </r>
  <r>
    <x v="6"/>
    <x v="6"/>
    <x v="6"/>
    <x v="6"/>
    <d v="1900-01-04T00:00:00"/>
    <n v="1268.55"/>
    <n v="2082"/>
    <n v="1105875"/>
    <m/>
    <m/>
    <m/>
    <m/>
    <m/>
    <m/>
    <m/>
    <m/>
    <x v="0"/>
    <x v="0"/>
    <m/>
    <m/>
    <m/>
    <x v="0"/>
  </r>
  <r>
    <x v="6"/>
    <x v="6"/>
    <x v="6"/>
    <x v="6"/>
    <d v="1900-01-03T00:00:00"/>
    <n v="1275.9000000000001"/>
    <n v="2068"/>
    <n v="1105900"/>
    <m/>
    <n v="41793"/>
    <n v="46218878700"/>
    <n v="86427924"/>
    <m/>
    <m/>
    <m/>
    <m/>
    <x v="0"/>
    <x v="0"/>
    <m/>
    <m/>
    <m/>
    <x v="0"/>
  </r>
  <r>
    <x v="6"/>
    <x v="6"/>
    <x v="6"/>
    <x v="6"/>
    <d v="1900-01-02T00:00:00"/>
    <n v="1279.0999999999999"/>
    <n v="2051"/>
    <n v="1105950"/>
    <m/>
    <n v="41621"/>
    <n v="46030744950"/>
    <n v="85364671"/>
    <m/>
    <m/>
    <m/>
    <m/>
    <x v="0"/>
    <x v="0"/>
    <m/>
    <m/>
    <m/>
    <x v="0"/>
  </r>
  <r>
    <x v="6"/>
    <x v="6"/>
    <x v="6"/>
    <x v="6"/>
    <d v="1899-12-30T00:00:00"/>
    <n v="1277.25"/>
    <n v="2033.5"/>
    <n v="1110600"/>
    <m/>
    <m/>
    <m/>
    <m/>
    <m/>
    <m/>
    <m/>
    <m/>
    <x v="0"/>
    <x v="0"/>
    <m/>
    <m/>
    <m/>
    <x v="0"/>
  </r>
  <r>
    <x v="6"/>
    <x v="6"/>
    <x v="6"/>
    <x v="7"/>
    <d v="1900-01-28T00:00:00"/>
    <n v="1282.1500000000001"/>
    <n v="2026.5"/>
    <n v="1103325"/>
    <m/>
    <n v="41271"/>
    <n v="45535326075"/>
    <n v="83635681.5"/>
    <m/>
    <m/>
    <m/>
    <m/>
    <x v="0"/>
    <x v="0"/>
    <m/>
    <m/>
    <m/>
    <x v="0"/>
  </r>
  <r>
    <x v="6"/>
    <x v="6"/>
    <x v="6"/>
    <x v="7"/>
    <d v="1900-01-27T00:00:00"/>
    <n v="1294.8499999999999"/>
    <n v="2006"/>
    <n v="1097425"/>
    <m/>
    <n v="41255"/>
    <n v="45274268375"/>
    <n v="82757530"/>
    <m/>
    <m/>
    <m/>
    <m/>
    <x v="0"/>
    <x v="0"/>
    <m/>
    <m/>
    <m/>
    <x v="0"/>
  </r>
  <r>
    <x v="6"/>
    <x v="6"/>
    <x v="6"/>
    <x v="7"/>
    <d v="1900-01-26T00:00:00"/>
    <n v="1293.9000000000001"/>
    <n v="2012"/>
    <n v="1094525"/>
    <m/>
    <n v="41014"/>
    <n v="44890848350"/>
    <n v="82520168"/>
    <m/>
    <m/>
    <m/>
    <m/>
    <x v="0"/>
    <x v="0"/>
    <m/>
    <m/>
    <m/>
    <x v="0"/>
  </r>
  <r>
    <x v="6"/>
    <x v="6"/>
    <x v="6"/>
    <x v="7"/>
    <d v="1900-01-25T00:00:00"/>
    <n v="1294.7"/>
    <n v="2012"/>
    <n v="1097575"/>
    <m/>
    <m/>
    <m/>
    <m/>
    <m/>
    <m/>
    <m/>
    <m/>
    <x v="0"/>
    <x v="0"/>
    <m/>
    <m/>
    <m/>
    <x v="0"/>
  </r>
  <r>
    <x v="6"/>
    <x v="6"/>
    <x v="6"/>
    <x v="7"/>
    <d v="1900-01-22T00:00:00"/>
    <n v="1289.1500000000001"/>
    <n v="2043"/>
    <n v="1098550"/>
    <m/>
    <m/>
    <m/>
    <m/>
    <m/>
    <m/>
    <m/>
    <m/>
    <x v="0"/>
    <x v="0"/>
    <m/>
    <m/>
    <m/>
    <x v="0"/>
  </r>
  <r>
    <x v="6"/>
    <x v="6"/>
    <x v="6"/>
    <x v="7"/>
    <d v="1900-01-21T00:00:00"/>
    <n v="1290.1500000000001"/>
    <n v="2067.5"/>
    <n v="1101950"/>
    <m/>
    <n v="41128"/>
    <n v="45320999600"/>
    <n v="85032140"/>
    <m/>
    <m/>
    <m/>
    <m/>
    <x v="0"/>
    <x v="0"/>
    <m/>
    <m/>
    <m/>
    <x v="0"/>
  </r>
  <r>
    <x v="6"/>
    <x v="6"/>
    <x v="6"/>
    <x v="7"/>
    <d v="1900-01-20T00:00:00"/>
    <n v="1283.95"/>
    <n v="2070.5"/>
    <n v="1104550"/>
    <m/>
    <n v="41059"/>
    <n v="45351718450"/>
    <n v="85012659.5"/>
    <m/>
    <m/>
    <m/>
    <m/>
    <x v="0"/>
    <x v="0"/>
    <m/>
    <m/>
    <m/>
    <x v="0"/>
  </r>
  <r>
    <x v="6"/>
    <x v="7"/>
    <x v="6"/>
    <x v="7"/>
    <d v="1900-01-19T00:00:00"/>
    <n v="1280"/>
    <n v="2062"/>
    <n v="1108900"/>
    <m/>
    <n v="40822"/>
    <n v="45267515800"/>
    <n v="84174964"/>
    <m/>
    <m/>
    <m/>
    <m/>
    <x v="0"/>
    <x v="0"/>
    <m/>
    <m/>
    <m/>
    <x v="0"/>
  </r>
  <r>
    <x v="6"/>
    <x v="7"/>
    <x v="6"/>
    <x v="7"/>
    <d v="1900-01-18T00:00:00"/>
    <n v="1292.3499999999999"/>
    <m/>
    <m/>
    <m/>
    <n v="40894"/>
    <m/>
    <m/>
    <m/>
    <m/>
    <m/>
    <m/>
    <x v="0"/>
    <x v="0"/>
    <m/>
    <m/>
    <m/>
    <x v="0"/>
  </r>
  <r>
    <x v="6"/>
    <x v="7"/>
    <x v="6"/>
    <x v="7"/>
    <d v="1900-01-14T00:00:00"/>
    <n v="1277.7"/>
    <n v="2075.5"/>
    <n v="1113750"/>
    <m/>
    <n v="40824"/>
    <n v="45467730000"/>
    <n v="84730212"/>
    <m/>
    <m/>
    <m/>
    <m/>
    <x v="0"/>
    <x v="0"/>
    <m/>
    <m/>
    <m/>
    <x v="0"/>
  </r>
  <r>
    <x v="6"/>
    <x v="7"/>
    <x v="6"/>
    <x v="7"/>
    <d v="1900-01-13T00:00:00"/>
    <n v="1285.7"/>
    <n v="2113.5"/>
    <n v="1117725"/>
    <m/>
    <n v="40796"/>
    <n v="45598709100"/>
    <n v="86222346"/>
    <m/>
    <m/>
    <m/>
    <m/>
    <x v="0"/>
    <x v="0"/>
    <m/>
    <m/>
    <m/>
    <x v="0"/>
  </r>
  <r>
    <x v="6"/>
    <x v="7"/>
    <x v="6"/>
    <x v="7"/>
    <d v="1900-01-12T00:00:00"/>
    <n v="1273.7"/>
    <n v="2124"/>
    <n v="1122700"/>
    <m/>
    <n v="41076"/>
    <n v="46116025200"/>
    <n v="87245424"/>
    <m/>
    <m/>
    <m/>
    <m/>
    <x v="0"/>
    <x v="0"/>
    <m/>
    <m/>
    <m/>
    <x v="0"/>
  </r>
  <r>
    <x v="6"/>
    <x v="7"/>
    <x v="6"/>
    <x v="7"/>
    <d v="1900-01-11T00:00:00"/>
    <n v="1278.4000000000001"/>
    <n v="2120"/>
    <n v="1124975"/>
    <m/>
    <n v="40898"/>
    <n v="46009227550"/>
    <n v="86703760"/>
    <m/>
    <m/>
    <m/>
    <m/>
    <x v="0"/>
    <x v="0"/>
    <m/>
    <m/>
    <m/>
    <x v="0"/>
  </r>
  <r>
    <x v="6"/>
    <x v="7"/>
    <x v="6"/>
    <x v="7"/>
    <d v="1900-01-08T00:00:00"/>
    <n v="1284.45"/>
    <n v="2103.5"/>
    <n v="1128875"/>
    <m/>
    <m/>
    <m/>
    <m/>
    <m/>
    <m/>
    <m/>
    <m/>
    <x v="0"/>
    <x v="0"/>
    <m/>
    <m/>
    <m/>
    <x v="0"/>
  </r>
  <r>
    <x v="6"/>
    <x v="7"/>
    <x v="6"/>
    <x v="7"/>
    <d v="1900-01-07T00:00:00"/>
    <n v="1284"/>
    <n v="2102.5"/>
    <n v="1133800"/>
    <m/>
    <m/>
    <m/>
    <m/>
    <m/>
    <m/>
    <m/>
    <m/>
    <x v="0"/>
    <x v="0"/>
    <m/>
    <m/>
    <m/>
    <x v="0"/>
  </r>
  <r>
    <x v="6"/>
    <x v="7"/>
    <x v="6"/>
    <x v="7"/>
    <d v="1900-01-06T00:00:00"/>
    <n v="1282.25"/>
    <n v="2080"/>
    <n v="1141700"/>
    <m/>
    <n v="40749"/>
    <n v="46523133300"/>
    <n v="84757920"/>
    <m/>
    <m/>
    <m/>
    <m/>
    <x v="0"/>
    <x v="0"/>
    <m/>
    <m/>
    <m/>
    <x v="0"/>
  </r>
  <r>
    <x v="6"/>
    <x v="7"/>
    <x v="6"/>
    <x v="7"/>
    <d v="1900-01-05T00:00:00"/>
    <n v="1276.3499999999999"/>
    <n v="2082"/>
    <n v="1150875"/>
    <m/>
    <n v="40617"/>
    <n v="46745089875"/>
    <n v="84564594"/>
    <m/>
    <m/>
    <m/>
    <m/>
    <x v="0"/>
    <x v="0"/>
    <m/>
    <m/>
    <m/>
    <x v="0"/>
  </r>
  <r>
    <x v="6"/>
    <x v="7"/>
    <x v="6"/>
    <x v="7"/>
    <d v="1900-01-04T00:00:00"/>
    <n v="1271.5999999999999"/>
    <n v="2095.5"/>
    <n v="1157800"/>
    <m/>
    <n v="40632"/>
    <n v="47043729600"/>
    <n v="85144356"/>
    <m/>
    <m/>
    <m/>
    <m/>
    <x v="0"/>
    <x v="0"/>
    <m/>
    <m/>
    <m/>
    <x v="0"/>
  </r>
  <r>
    <x v="6"/>
    <x v="7"/>
    <x v="6"/>
    <x v="7"/>
    <d v="1900-01-01T00:00:00"/>
    <n v="1275.3"/>
    <n v="2123.5"/>
    <n v="1161475"/>
    <m/>
    <m/>
    <m/>
    <m/>
    <m/>
    <m/>
    <m/>
    <m/>
    <x v="0"/>
    <x v="0"/>
    <m/>
    <m/>
    <m/>
    <x v="0"/>
  </r>
  <r>
    <x v="6"/>
    <x v="7"/>
    <x v="6"/>
    <x v="7"/>
    <d v="1899-12-31T00:00:00"/>
    <n v="1276.4000000000001"/>
    <n v="2096.5"/>
    <n v="1165825"/>
    <m/>
    <n v="40302"/>
    <n v="46985079150"/>
    <n v="84493143"/>
    <m/>
    <m/>
    <m/>
    <m/>
    <x v="0"/>
    <x v="0"/>
    <m/>
    <m/>
    <m/>
    <x v="0"/>
  </r>
  <r>
    <x v="6"/>
    <x v="7"/>
    <x v="6"/>
    <x v="7"/>
    <d v="1899-12-30T00:00:00"/>
    <n v="1279.25"/>
    <n v="2105.5"/>
    <n v="1161275"/>
    <m/>
    <n v="40209"/>
    <n v="46693706475"/>
    <n v="84660049.5"/>
    <m/>
    <m/>
    <m/>
    <m/>
    <x v="0"/>
    <x v="0"/>
    <m/>
    <m/>
    <m/>
    <x v="0"/>
  </r>
  <r>
    <x v="6"/>
    <x v="7"/>
    <x v="6"/>
    <x v="8"/>
    <d v="1900-01-29T00:00:00"/>
    <n v="1274.4000000000001"/>
    <n v="2104"/>
    <n v="1168375"/>
    <m/>
    <n v="40382"/>
    <n v="47181319250"/>
    <n v="84963728"/>
    <m/>
    <m/>
    <m/>
    <m/>
    <x v="0"/>
    <x v="0"/>
    <m/>
    <m/>
    <m/>
    <x v="0"/>
  </r>
  <r>
    <x v="6"/>
    <x v="7"/>
    <x v="6"/>
    <x v="8"/>
    <d v="1900-01-28T00:00:00"/>
    <n v="1272.75"/>
    <n v="2092"/>
    <n v="1171975"/>
    <m/>
    <n v="40367"/>
    <n v="47309114825"/>
    <n v="84447764"/>
    <m/>
    <m/>
    <m/>
    <m/>
    <x v="0"/>
    <x v="0"/>
    <m/>
    <m/>
    <m/>
    <x v="0"/>
  </r>
  <r>
    <x v="6"/>
    <x v="7"/>
    <x v="6"/>
    <x v="8"/>
    <d v="1900-01-25T00:00:00"/>
    <n v="1267.8"/>
    <n v="2120"/>
    <n v="1177300"/>
    <m/>
    <m/>
    <m/>
    <m/>
    <m/>
    <m/>
    <m/>
    <m/>
    <x v="0"/>
    <x v="0"/>
    <m/>
    <m/>
    <m/>
    <x v="0"/>
  </r>
  <r>
    <x v="6"/>
    <x v="7"/>
    <x v="6"/>
    <x v="8"/>
    <d v="1900-01-24T00:00:00"/>
    <n v="1278"/>
    <n v="2150.5"/>
    <n v="1177050"/>
    <m/>
    <n v="40233"/>
    <n v="47356252650"/>
    <n v="86521066.5"/>
    <m/>
    <m/>
    <m/>
    <m/>
    <x v="0"/>
    <x v="0"/>
    <m/>
    <m/>
    <m/>
    <x v="0"/>
  </r>
  <r>
    <x v="6"/>
    <x v="7"/>
    <x v="6"/>
    <x v="8"/>
    <d v="1900-01-23T00:00:00"/>
    <n v="1273"/>
    <n v="2172.5"/>
    <n v="1179075"/>
    <m/>
    <n v="40484"/>
    <n v="47733672300"/>
    <n v="87951490"/>
    <m/>
    <m/>
    <m/>
    <m/>
    <x v="0"/>
    <x v="0"/>
    <m/>
    <m/>
    <m/>
    <x v="0"/>
  </r>
  <r>
    <x v="6"/>
    <x v="7"/>
    <x v="6"/>
    <x v="8"/>
    <d v="1900-01-21T00:00:00"/>
    <n v="1275.25"/>
    <n v="2167"/>
    <n v="1184200"/>
    <m/>
    <n v="40239"/>
    <n v="47651023800"/>
    <n v="87197913"/>
    <m/>
    <m/>
    <m/>
    <m/>
    <x v="0"/>
    <x v="0"/>
    <m/>
    <m/>
    <m/>
    <x v="0"/>
  </r>
  <r>
    <x v="6"/>
    <x v="8"/>
    <x v="6"/>
    <x v="8"/>
    <d v="1900-01-18T00:00:00"/>
    <n v="1280.25"/>
    <n v="2197"/>
    <n v="1186450"/>
    <m/>
    <m/>
    <m/>
    <m/>
    <m/>
    <m/>
    <m/>
    <m/>
    <x v="0"/>
    <x v="0"/>
    <m/>
    <m/>
    <m/>
    <x v="0"/>
  </r>
  <r>
    <x v="6"/>
    <x v="8"/>
    <x v="6"/>
    <x v="8"/>
    <d v="1900-01-17T00:00:00"/>
    <n v="1283.4000000000001"/>
    <m/>
    <m/>
    <m/>
    <n v="40129"/>
    <m/>
    <m/>
    <m/>
    <m/>
    <m/>
    <m/>
    <x v="0"/>
    <x v="0"/>
    <m/>
    <m/>
    <m/>
    <x v="0"/>
  </r>
  <r>
    <x v="6"/>
    <x v="8"/>
    <x v="6"/>
    <x v="8"/>
    <d v="1900-01-16T00:00:00"/>
    <n v="1280.6500000000001"/>
    <n v="2157"/>
    <n v="1188700"/>
    <m/>
    <n v="40237"/>
    <n v="47829721900"/>
    <n v="86791209"/>
    <m/>
    <m/>
    <m/>
    <m/>
    <x v="0"/>
    <x v="0"/>
    <m/>
    <m/>
    <m/>
    <x v="0"/>
  </r>
  <r>
    <x v="6"/>
    <x v="8"/>
    <x v="6"/>
    <x v="8"/>
    <d v="1900-01-15T00:00:00"/>
    <n v="1289.7"/>
    <n v="2161"/>
    <n v="1193925"/>
    <m/>
    <n v="40231"/>
    <n v="48032796675"/>
    <n v="86939191"/>
    <m/>
    <m/>
    <m/>
    <m/>
    <x v="0"/>
    <x v="0"/>
    <m/>
    <m/>
    <m/>
    <x v="0"/>
  </r>
  <r>
    <x v="6"/>
    <x v="8"/>
    <x v="6"/>
    <x v="8"/>
    <d v="1900-01-14T00:00:00"/>
    <n v="1305.1500000000001"/>
    <n v="2142"/>
    <n v="1196600"/>
    <m/>
    <n v="40152"/>
    <n v="48045883200"/>
    <n v="86005584"/>
    <m/>
    <m/>
    <m/>
    <m/>
    <x v="0"/>
    <x v="0"/>
    <m/>
    <m/>
    <m/>
    <x v="0"/>
  </r>
  <r>
    <x v="6"/>
    <x v="8"/>
    <x v="6"/>
    <x v="8"/>
    <d v="1900-01-11T00:00:00"/>
    <n v="1293.9000000000001"/>
    <n v="2188"/>
    <n v="1191550"/>
    <m/>
    <m/>
    <m/>
    <m/>
    <m/>
    <m/>
    <m/>
    <m/>
    <x v="0"/>
    <x v="0"/>
    <m/>
    <m/>
    <m/>
    <x v="0"/>
  </r>
  <r>
    <x v="6"/>
    <x v="8"/>
    <x v="6"/>
    <x v="8"/>
    <d v="1900-01-10T00:00:00"/>
    <n v="1294.45"/>
    <n v="2159"/>
    <n v="1195525"/>
    <m/>
    <n v="40379"/>
    <n v="48274103975"/>
    <n v="87178261"/>
    <m/>
    <m/>
    <m/>
    <m/>
    <x v="0"/>
    <x v="0"/>
    <m/>
    <m/>
    <m/>
    <x v="0"/>
  </r>
  <r>
    <x v="6"/>
    <x v="8"/>
    <x v="6"/>
    <x v="8"/>
    <d v="1900-01-09T00:00:00"/>
    <n v="1290.2"/>
    <n v="2156"/>
    <n v="1195600"/>
    <m/>
    <n v="40003"/>
    <n v="47827586800"/>
    <n v="86246468"/>
    <m/>
    <m/>
    <m/>
    <m/>
    <x v="0"/>
    <x v="0"/>
    <m/>
    <m/>
    <m/>
    <x v="0"/>
  </r>
  <r>
    <x v="6"/>
    <x v="8"/>
    <x v="6"/>
    <x v="8"/>
    <d v="1900-01-08T00:00:00"/>
    <n v="1289.5999999999999"/>
    <n v="2145"/>
    <n v="1199675"/>
    <m/>
    <n v="40295"/>
    <n v="48340904125"/>
    <n v="86432775"/>
    <m/>
    <m/>
    <m/>
    <m/>
    <x v="0"/>
    <x v="0"/>
    <m/>
    <m/>
    <m/>
    <x v="0"/>
  </r>
  <r>
    <x v="6"/>
    <x v="8"/>
    <x v="6"/>
    <x v="8"/>
    <d v="1900-01-07T00:00:00"/>
    <n v="1282.1500000000001"/>
    <n v="2166"/>
    <n v="1202225"/>
    <m/>
    <n v="39929"/>
    <n v="48003642025"/>
    <n v="86486214"/>
    <m/>
    <m/>
    <m/>
    <m/>
    <x v="0"/>
    <x v="0"/>
    <m/>
    <m/>
    <m/>
    <x v="0"/>
  </r>
  <r>
    <x v="6"/>
    <x v="8"/>
    <x v="6"/>
    <x v="8"/>
    <d v="1900-01-04T00:00:00"/>
    <n v="1268.2"/>
    <n v="2138.5"/>
    <n v="1207800"/>
    <m/>
    <m/>
    <m/>
    <m/>
    <m/>
    <m/>
    <m/>
    <m/>
    <x v="0"/>
    <x v="0"/>
    <m/>
    <m/>
    <m/>
    <x v="0"/>
  </r>
  <r>
    <x v="6"/>
    <x v="8"/>
    <x v="6"/>
    <x v="8"/>
    <d v="1900-01-03T00:00:00"/>
    <n v="1278.4000000000001"/>
    <n v="2126"/>
    <n v="1210325"/>
    <m/>
    <n v="39384"/>
    <n v="47667439800"/>
    <n v="83730384"/>
    <m/>
    <m/>
    <m/>
    <m/>
    <x v="0"/>
    <x v="0"/>
    <m/>
    <m/>
    <m/>
    <x v="0"/>
  </r>
  <r>
    <x v="6"/>
    <x v="8"/>
    <x v="6"/>
    <x v="8"/>
    <d v="1900-01-02T00:00:00"/>
    <n v="1275.55"/>
    <n v="2136"/>
    <n v="1212225"/>
    <m/>
    <n v="39301"/>
    <n v="47641654725"/>
    <n v="83946936"/>
    <m/>
    <m/>
    <m/>
    <m/>
    <x v="0"/>
    <x v="0"/>
    <m/>
    <m/>
    <m/>
    <x v="0"/>
  </r>
  <r>
    <x v="6"/>
    <x v="8"/>
    <x v="6"/>
    <x v="8"/>
    <d v="1900-01-01T00:00:00"/>
    <n v="1270.7"/>
    <n v="2159.5"/>
    <n v="1218950"/>
    <m/>
    <n v="39123"/>
    <n v="47688980850"/>
    <n v="84486118.5"/>
    <m/>
    <m/>
    <m/>
    <m/>
    <x v="0"/>
    <x v="0"/>
    <m/>
    <m/>
    <m/>
    <x v="0"/>
  </r>
  <r>
    <x v="6"/>
    <x v="8"/>
    <x v="6"/>
    <x v="8"/>
    <d v="1899-12-31T00:00:00"/>
    <n v="1273.0999999999999"/>
    <n v="2160.5"/>
    <n v="1229750"/>
    <m/>
    <n v="38988"/>
    <n v="47946107875"/>
    <n v="84234654.25"/>
    <m/>
    <m/>
    <m/>
    <m/>
    <x v="0"/>
    <x v="0"/>
    <m/>
    <m/>
    <m/>
    <x v="0"/>
  </r>
  <r>
    <x v="6"/>
    <x v="8"/>
    <x v="6"/>
    <x v="9"/>
    <d v="1900-01-27T00:00:00"/>
    <n v="1286.95"/>
    <n v="2147"/>
    <n v="1234025"/>
    <m/>
    <m/>
    <m/>
    <m/>
    <m/>
    <m/>
    <m/>
    <m/>
    <x v="0"/>
    <x v="0"/>
    <m/>
    <m/>
    <m/>
    <x v="0"/>
  </r>
  <r>
    <x v="6"/>
    <x v="8"/>
    <x v="6"/>
    <x v="9"/>
    <d v="1900-01-26T00:00:00"/>
    <n v="1284.3"/>
    <n v="2161"/>
    <n v="1239050"/>
    <m/>
    <n v="38854"/>
    <n v="48142048700"/>
    <n v="83963494"/>
    <m/>
    <m/>
    <m/>
    <m/>
    <x v="0"/>
    <x v="0"/>
    <m/>
    <m/>
    <m/>
    <x v="0"/>
  </r>
  <r>
    <x v="6"/>
    <x v="8"/>
    <x v="6"/>
    <x v="9"/>
    <d v="1900-01-25T00:00:00"/>
    <n v="1291.3"/>
    <n v="2157"/>
    <n v="1242450"/>
    <m/>
    <n v="38970"/>
    <n v="48418276500"/>
    <n v="84058290"/>
    <m/>
    <m/>
    <m/>
    <m/>
    <x v="0"/>
    <x v="0"/>
    <m/>
    <m/>
    <m/>
    <x v="0"/>
  </r>
  <r>
    <x v="6"/>
    <x v="8"/>
    <x v="6"/>
    <x v="9"/>
    <d v="1900-01-24T00:00:00"/>
    <n v="1306.9000000000001"/>
    <n v="2146"/>
    <n v="1246875"/>
    <m/>
    <n v="39112"/>
    <n v="48767775000"/>
    <n v="83934352"/>
    <m/>
    <m/>
    <m/>
    <m/>
    <x v="0"/>
    <x v="0"/>
    <m/>
    <m/>
    <m/>
    <x v="0"/>
  </r>
  <r>
    <x v="6"/>
    <x v="8"/>
    <x v="6"/>
    <x v="9"/>
    <d v="1900-01-23T00:00:00"/>
    <n v="1295.5"/>
    <n v="2147"/>
    <n v="1249350"/>
    <m/>
    <n v="38966"/>
    <n v="48682172100"/>
    <n v="83660002"/>
    <m/>
    <m/>
    <m/>
    <m/>
    <x v="0"/>
    <x v="0"/>
    <m/>
    <m/>
    <m/>
    <x v="0"/>
  </r>
  <r>
    <x v="6"/>
    <x v="9"/>
    <x v="6"/>
    <x v="9"/>
    <d v="1900-01-20T00:00:00"/>
    <n v="1297"/>
    <n v="2155"/>
    <n v="1251700"/>
    <m/>
    <m/>
    <m/>
    <m/>
    <m/>
    <m/>
    <m/>
    <m/>
    <x v="0"/>
    <x v="0"/>
    <m/>
    <m/>
    <m/>
    <x v="0"/>
  </r>
  <r>
    <x v="6"/>
    <x v="9"/>
    <x v="6"/>
    <x v="9"/>
    <d v="1900-01-18T00:00:00"/>
    <n v="1314.9"/>
    <n v="2090"/>
    <n v="1259025"/>
    <m/>
    <n v="38863"/>
    <n v="48929488575"/>
    <n v="81223670"/>
    <m/>
    <m/>
    <m/>
    <m/>
    <x v="0"/>
    <x v="0"/>
    <m/>
    <m/>
    <m/>
    <x v="0"/>
  </r>
  <r>
    <x v="6"/>
    <x v="9"/>
    <x v="6"/>
    <x v="9"/>
    <d v="1900-01-17T00:00:00"/>
    <n v="1308.45"/>
    <m/>
    <m/>
    <m/>
    <n v="39036"/>
    <m/>
    <m/>
    <m/>
    <m/>
    <m/>
    <m/>
    <x v="0"/>
    <x v="0"/>
    <m/>
    <m/>
    <m/>
    <x v="0"/>
  </r>
  <r>
    <x v="6"/>
    <x v="9"/>
    <x v="6"/>
    <x v="9"/>
    <d v="1900-01-16T00:00:00"/>
    <n v="1314.4"/>
    <n v="2133"/>
    <n v="1268700"/>
    <m/>
    <n v="38915"/>
    <n v="49371460500"/>
    <n v="83005695"/>
    <m/>
    <m/>
    <m/>
    <m/>
    <x v="0"/>
    <x v="0"/>
    <m/>
    <m/>
    <m/>
    <x v="0"/>
  </r>
  <r>
    <x v="6"/>
    <x v="9"/>
    <x v="6"/>
    <x v="9"/>
    <d v="1900-01-13T00:00:00"/>
    <n v="1325"/>
    <n v="2128"/>
    <n v="1273575"/>
    <m/>
    <m/>
    <m/>
    <m/>
    <m/>
    <m/>
    <m/>
    <m/>
    <x v="0"/>
    <x v="0"/>
    <m/>
    <m/>
    <m/>
    <x v="0"/>
  </r>
  <r>
    <x v="6"/>
    <x v="9"/>
    <x v="6"/>
    <x v="9"/>
    <d v="1900-01-12T00:00:00"/>
    <n v="1323"/>
    <n v="2140"/>
    <n v="1280100"/>
    <m/>
    <n v="39023"/>
    <n v="49953342300"/>
    <n v="83509220"/>
    <m/>
    <m/>
    <m/>
    <m/>
    <x v="0"/>
    <x v="0"/>
    <m/>
    <m/>
    <m/>
    <x v="0"/>
  </r>
  <r>
    <x v="6"/>
    <x v="9"/>
    <x v="6"/>
    <x v="9"/>
    <d v="1900-01-11T00:00:00"/>
    <n v="1332.25"/>
    <n v="2137.5"/>
    <n v="1284900"/>
    <m/>
    <n v="39020"/>
    <n v="50136798000"/>
    <n v="83405250"/>
    <m/>
    <m/>
    <m/>
    <m/>
    <x v="0"/>
    <x v="0"/>
    <m/>
    <m/>
    <m/>
    <x v="0"/>
  </r>
  <r>
    <x v="6"/>
    <x v="9"/>
    <x v="6"/>
    <x v="9"/>
    <d v="1900-01-10T00:00:00"/>
    <n v="1326.25"/>
    <n v="2148"/>
    <n v="1290775"/>
    <m/>
    <n v="39030"/>
    <n v="50378948250"/>
    <n v="83836440"/>
    <m/>
    <m/>
    <m/>
    <m/>
    <x v="0"/>
    <x v="0"/>
    <m/>
    <m/>
    <m/>
    <x v="0"/>
  </r>
  <r>
    <x v="6"/>
    <x v="9"/>
    <x v="6"/>
    <x v="9"/>
    <d v="1900-01-09T00:00:00"/>
    <n v="1338.75"/>
    <n v="2160"/>
    <n v="1294850"/>
    <m/>
    <n v="38850"/>
    <n v="50304922500"/>
    <n v="83916000"/>
    <m/>
    <m/>
    <m/>
    <m/>
    <x v="0"/>
    <x v="0"/>
    <m/>
    <m/>
    <m/>
    <x v="0"/>
  </r>
  <r>
    <x v="6"/>
    <x v="9"/>
    <x v="6"/>
    <x v="9"/>
    <d v="1900-01-06T00:00:00"/>
    <n v="1350.9"/>
    <n v="2174.5"/>
    <n v="1300200"/>
    <m/>
    <m/>
    <m/>
    <m/>
    <m/>
    <m/>
    <m/>
    <m/>
    <x v="0"/>
    <x v="0"/>
    <m/>
    <m/>
    <m/>
    <x v="0"/>
  </r>
  <r>
    <x v="6"/>
    <x v="9"/>
    <x v="6"/>
    <x v="9"/>
    <d v="1900-01-05T00:00:00"/>
    <n v="1340.45"/>
    <n v="2191"/>
    <n v="1303925"/>
    <m/>
    <n v="38997"/>
    <n v="50849163225"/>
    <n v="85442427"/>
    <m/>
    <m/>
    <m/>
    <m/>
    <x v="0"/>
    <x v="0"/>
    <m/>
    <m/>
    <m/>
    <x v="0"/>
  </r>
  <r>
    <x v="6"/>
    <x v="9"/>
    <x v="6"/>
    <x v="9"/>
    <d v="1900-01-04T00:00:00"/>
    <n v="1340.15"/>
    <n v="2132"/>
    <n v="1306650"/>
    <m/>
    <n v="38790"/>
    <n v="50684953500"/>
    <n v="82700280"/>
    <m/>
    <m/>
    <m/>
    <m/>
    <x v="0"/>
    <x v="0"/>
    <m/>
    <m/>
    <m/>
    <x v="0"/>
  </r>
  <r>
    <x v="6"/>
    <x v="9"/>
    <x v="6"/>
    <x v="9"/>
    <d v="1900-01-03T00:00:00"/>
    <n v="1331.15"/>
    <n v="2096"/>
    <n v="1310800"/>
    <m/>
    <n v="38806"/>
    <n v="50866904800"/>
    <n v="81337376"/>
    <m/>
    <m/>
    <m/>
    <m/>
    <x v="0"/>
    <x v="0"/>
    <m/>
    <m/>
    <m/>
    <x v="0"/>
  </r>
  <r>
    <x v="6"/>
    <x v="9"/>
    <x v="6"/>
    <x v="9"/>
    <d v="1900-01-02T00:00:00"/>
    <n v="1334.6"/>
    <n v="2100"/>
    <n v="1313400"/>
    <m/>
    <n v="38710"/>
    <n v="50841714000"/>
    <n v="81291000"/>
    <m/>
    <m/>
    <m/>
    <m/>
    <x v="0"/>
    <x v="0"/>
    <m/>
    <m/>
    <m/>
    <x v="0"/>
  </r>
  <r>
    <x v="6"/>
    <x v="9"/>
    <x v="6"/>
    <x v="9"/>
    <d v="1899-12-30T00:00:00"/>
    <n v="1318.4"/>
    <n v="2090.5"/>
    <n v="1315775"/>
    <m/>
    <m/>
    <m/>
    <m/>
    <m/>
    <m/>
    <m/>
    <m/>
    <x v="0"/>
    <x v="0"/>
    <m/>
    <m/>
    <m/>
    <x v="0"/>
  </r>
  <r>
    <x v="6"/>
    <x v="9"/>
    <x v="6"/>
    <x v="10"/>
    <d v="1900-01-29T00:00:00"/>
    <n v="1305.8"/>
    <n v="2117.5"/>
    <n v="1318950"/>
    <m/>
    <n v="38688"/>
    <n v="51027537600"/>
    <n v="81921840"/>
    <m/>
    <m/>
    <m/>
    <m/>
    <x v="0"/>
    <x v="0"/>
    <m/>
    <m/>
    <m/>
    <x v="0"/>
  </r>
  <r>
    <x v="6"/>
    <x v="9"/>
    <x v="6"/>
    <x v="10"/>
    <d v="1900-01-28T00:00:00"/>
    <n v="1310.5999999999999"/>
    <n v="2129"/>
    <n v="1320050"/>
    <m/>
    <n v="38634"/>
    <n v="50998811700"/>
    <n v="82251786"/>
    <m/>
    <m/>
    <m/>
    <m/>
    <x v="0"/>
    <x v="0"/>
    <m/>
    <m/>
    <m/>
    <x v="0"/>
  </r>
  <r>
    <x v="6"/>
    <x v="9"/>
    <x v="6"/>
    <x v="10"/>
    <d v="1900-01-27T00:00:00"/>
    <n v="1323.4"/>
    <n v="2096"/>
    <n v="1321500"/>
    <m/>
    <n v="38505"/>
    <n v="50884357500"/>
    <n v="80706480"/>
    <m/>
    <m/>
    <m/>
    <m/>
    <x v="0"/>
    <x v="0"/>
    <m/>
    <m/>
    <m/>
    <x v="0"/>
  </r>
  <r>
    <x v="6"/>
    <x v="9"/>
    <x v="6"/>
    <x v="10"/>
    <d v="1900-01-23T00:00:00"/>
    <n v="1287.05"/>
    <n v="2096.5"/>
    <n v="1321375"/>
    <m/>
    <m/>
    <m/>
    <m/>
    <m/>
    <m/>
    <m/>
    <m/>
    <x v="0"/>
    <x v="0"/>
    <m/>
    <m/>
    <m/>
    <x v="0"/>
  </r>
  <r>
    <x v="6"/>
    <x v="9"/>
    <x v="6"/>
    <x v="10"/>
    <d v="1900-01-22T00:00:00"/>
    <n v="1285.9000000000001"/>
    <n v="2092"/>
    <n v="1324550"/>
    <m/>
    <n v="38285"/>
    <n v="50710396750"/>
    <n v="80092220"/>
    <m/>
    <m/>
    <m/>
    <m/>
    <x v="0"/>
    <x v="0"/>
    <m/>
    <m/>
    <m/>
    <x v="0"/>
  </r>
  <r>
    <x v="6"/>
    <x v="10"/>
    <x v="6"/>
    <x v="10"/>
    <d v="1900-01-20T00:00:00"/>
    <n v="1285.0999999999999"/>
    <n v="2120"/>
    <n v="1324625"/>
    <m/>
    <n v="38386"/>
    <n v="50847055250"/>
    <n v="81378320"/>
    <m/>
    <m/>
    <m/>
    <m/>
    <x v="0"/>
    <x v="0"/>
    <m/>
    <m/>
    <m/>
    <x v="0"/>
  </r>
  <r>
    <x v="6"/>
    <x v="10"/>
    <x v="6"/>
    <x v="10"/>
    <d v="1900-01-19T00:00:00"/>
    <n v="1287.5999999999999"/>
    <n v="2134"/>
    <n v="1323550"/>
    <m/>
    <n v="38303"/>
    <n v="50695935650"/>
    <n v="81738602"/>
    <m/>
    <m/>
    <m/>
    <m/>
    <x v="0"/>
    <x v="0"/>
    <m/>
    <m/>
    <m/>
    <x v="0"/>
  </r>
  <r>
    <x v="6"/>
    <x v="10"/>
    <x v="6"/>
    <x v="10"/>
    <d v="1900-01-16T00:00:00"/>
    <n v="1295.25"/>
    <m/>
    <m/>
    <m/>
    <m/>
    <m/>
    <m/>
    <m/>
    <m/>
    <m/>
    <m/>
    <x v="0"/>
    <x v="0"/>
    <m/>
    <m/>
    <m/>
    <x v="0"/>
  </r>
  <r>
    <x v="6"/>
    <x v="10"/>
    <x v="6"/>
    <x v="10"/>
    <d v="1900-01-15T00:00:00"/>
    <n v="1285.9000000000001"/>
    <n v="2132"/>
    <n v="1323150"/>
    <m/>
    <n v="38155"/>
    <n v="50484788250"/>
    <n v="81346460"/>
    <m/>
    <m/>
    <m/>
    <m/>
    <x v="0"/>
    <x v="0"/>
    <m/>
    <m/>
    <m/>
    <x v="0"/>
  </r>
  <r>
    <x v="6"/>
    <x v="10"/>
    <x v="6"/>
    <x v="10"/>
    <d v="1900-01-14T00:00:00"/>
    <n v="1270.1500000000001"/>
    <n v="2086"/>
    <n v="1324325"/>
    <m/>
    <n v="38084"/>
    <n v="50435593300"/>
    <n v="79443224"/>
    <m/>
    <m/>
    <m/>
    <m/>
    <x v="0"/>
    <x v="0"/>
    <m/>
    <m/>
    <m/>
    <x v="0"/>
  </r>
  <r>
    <x v="6"/>
    <x v="10"/>
    <x v="6"/>
    <x v="10"/>
    <d v="1900-01-13T00:00:00"/>
    <n v="1274.5999999999999"/>
    <n v="2104"/>
    <n v="1324550"/>
    <m/>
    <n v="38052"/>
    <n v="50401776600"/>
    <n v="80061408"/>
    <m/>
    <m/>
    <m/>
    <m/>
    <x v="0"/>
    <x v="0"/>
    <m/>
    <m/>
    <m/>
    <x v="0"/>
  </r>
  <r>
    <x v="6"/>
    <x v="10"/>
    <x v="6"/>
    <x v="10"/>
    <d v="1900-01-12T00:00:00"/>
    <n v="1281.0999999999999"/>
    <n v="2099"/>
    <n v="1321600"/>
    <m/>
    <n v="38006"/>
    <n v="50228729600"/>
    <n v="79774594"/>
    <m/>
    <m/>
    <m/>
    <m/>
    <x v="0"/>
    <x v="0"/>
    <m/>
    <m/>
    <m/>
    <x v="0"/>
  </r>
  <r>
    <x v="6"/>
    <x v="10"/>
    <x v="6"/>
    <x v="10"/>
    <d v="1900-01-09T00:00:00"/>
    <n v="1288.3"/>
    <n v="2101.5"/>
    <n v="1314475"/>
    <m/>
    <m/>
    <m/>
    <m/>
    <m/>
    <m/>
    <m/>
    <m/>
    <x v="0"/>
    <x v="0"/>
    <m/>
    <m/>
    <m/>
    <x v="0"/>
  </r>
  <r>
    <x v="6"/>
    <x v="10"/>
    <x v="6"/>
    <x v="10"/>
    <d v="1900-01-08T00:00:00"/>
    <n v="1278.9000000000001"/>
    <n v="2076"/>
    <n v="1314475"/>
    <m/>
    <n v="38075"/>
    <n v="50048635625"/>
    <n v="79043700"/>
    <m/>
    <m/>
    <m/>
    <m/>
    <x v="0"/>
    <x v="0"/>
    <m/>
    <m/>
    <m/>
    <x v="0"/>
  </r>
  <r>
    <x v="6"/>
    <x v="10"/>
    <x v="6"/>
    <x v="10"/>
    <d v="1900-01-07T00:00:00"/>
    <n v="1267.95"/>
    <n v="2084.5"/>
    <n v="1308725"/>
    <m/>
    <n v="37977"/>
    <n v="49701449325"/>
    <n v="79163056.5"/>
    <m/>
    <m/>
    <m/>
    <m/>
    <x v="0"/>
    <x v="0"/>
    <m/>
    <m/>
    <m/>
    <x v="0"/>
  </r>
  <r>
    <x v="6"/>
    <x v="10"/>
    <x v="6"/>
    <x v="10"/>
    <d v="1900-01-06T00:00:00"/>
    <n v="1261.45"/>
    <n v="2082"/>
    <n v="1298225"/>
    <m/>
    <n v="37965"/>
    <n v="49287112125"/>
    <n v="79043130"/>
    <m/>
    <m/>
    <m/>
    <m/>
    <x v="0"/>
    <x v="0"/>
    <m/>
    <m/>
    <m/>
    <x v="0"/>
  </r>
  <r>
    <x v="6"/>
    <x v="10"/>
    <x v="6"/>
    <x v="10"/>
    <d v="1900-01-05T00:00:00"/>
    <n v="1257.55"/>
    <n v="2089"/>
    <n v="1287075"/>
    <m/>
    <n v="38003"/>
    <n v="48912711225"/>
    <n v="79388267"/>
    <m/>
    <m/>
    <m/>
    <m/>
    <x v="0"/>
    <x v="0"/>
    <m/>
    <m/>
    <m/>
    <x v="0"/>
  </r>
  <r>
    <x v="6"/>
    <x v="10"/>
    <x v="6"/>
    <x v="10"/>
    <d v="1900-01-02T00:00:00"/>
    <n v="1269.3"/>
    <n v="2086"/>
    <n v="1283525"/>
    <m/>
    <m/>
    <m/>
    <m/>
    <m/>
    <m/>
    <m/>
    <m/>
    <x v="0"/>
    <x v="0"/>
    <m/>
    <m/>
    <m/>
    <x v="0"/>
  </r>
  <r>
    <x v="6"/>
    <x v="10"/>
    <x v="6"/>
    <x v="10"/>
    <d v="1900-01-01T00:00:00"/>
    <n v="1261.8"/>
    <n v="2070"/>
    <n v="1286350"/>
    <m/>
    <n v="37948"/>
    <n v="48814409800"/>
    <n v="78552360"/>
    <m/>
    <m/>
    <m/>
    <m/>
    <x v="0"/>
    <x v="0"/>
    <m/>
    <m/>
    <m/>
    <x v="0"/>
  </r>
  <r>
    <x v="6"/>
    <x v="10"/>
    <x v="6"/>
    <x v="10"/>
    <d v="1899-12-31T00:00:00"/>
    <n v="1266.6500000000001"/>
    <n v="2051"/>
    <n v="1288925"/>
    <m/>
    <n v="38051"/>
    <n v="49044885175"/>
    <n v="78042601"/>
    <m/>
    <m/>
    <m/>
    <m/>
    <x v="0"/>
    <x v="0"/>
    <m/>
    <m/>
    <m/>
    <x v="0"/>
  </r>
  <r>
    <x v="6"/>
    <x v="10"/>
    <x v="6"/>
    <x v="10"/>
    <d v="1899-12-30T00:00:00"/>
    <n v="1267.05"/>
    <n v="2031.5"/>
    <n v="1291250"/>
    <m/>
    <n v="38073"/>
    <n v="49161761250"/>
    <n v="77345299.5"/>
    <m/>
    <m/>
    <m/>
    <m/>
    <x v="0"/>
    <x v="0"/>
    <m/>
    <m/>
    <m/>
    <x v="0"/>
  </r>
  <r>
    <x v="6"/>
    <x v="10"/>
    <x v="6"/>
    <x v="11"/>
    <d v="1900-01-29T00:00:00"/>
    <n v="1266.3499999999999"/>
    <n v="2030.5"/>
    <n v="1294075"/>
    <m/>
    <n v="37999"/>
    <n v="49173555925"/>
    <n v="77156969.5"/>
    <m/>
    <m/>
    <m/>
    <m/>
    <x v="0"/>
    <x v="0"/>
    <m/>
    <m/>
    <m/>
    <x v="0"/>
  </r>
  <r>
    <x v="6"/>
    <x v="10"/>
    <x v="6"/>
    <x v="11"/>
    <d v="1900-01-26T00:00:00"/>
    <n v="1259.5999999999999"/>
    <n v="2024"/>
    <n v="1302825"/>
    <m/>
    <m/>
    <m/>
    <m/>
    <m/>
    <m/>
    <m/>
    <m/>
    <x v="0"/>
    <x v="0"/>
    <m/>
    <m/>
    <m/>
    <x v="0"/>
  </r>
  <r>
    <x v="6"/>
    <x v="10"/>
    <x v="6"/>
    <x v="11"/>
    <d v="1900-01-25T00:00:00"/>
    <n v="1262.05"/>
    <n v="1992.5"/>
    <n v="1313200"/>
    <m/>
    <n v="37886"/>
    <n v="49751895200"/>
    <n v="75487855"/>
    <m/>
    <m/>
    <m/>
    <m/>
    <x v="0"/>
    <x v="0"/>
    <m/>
    <m/>
    <m/>
    <x v="0"/>
  </r>
  <r>
    <x v="6"/>
    <x v="10"/>
    <x v="6"/>
    <x v="11"/>
    <d v="1900-01-24T00:00:00"/>
    <n v="1245.4000000000001"/>
    <n v="1940"/>
    <n v="1321750"/>
    <m/>
    <n v="37808"/>
    <n v="49972724000"/>
    <n v="73347520"/>
    <m/>
    <m/>
    <m/>
    <m/>
    <x v="0"/>
    <x v="0"/>
    <m/>
    <m/>
    <m/>
    <x v="0"/>
  </r>
  <r>
    <x v="6"/>
    <x v="11"/>
    <x v="6"/>
    <x v="11"/>
    <d v="1900-01-15T00:00:00"/>
    <n v="1229.8499999999999"/>
    <n v="1913"/>
    <n v="1361900"/>
    <m/>
    <n v="37647"/>
    <n v="51271449300"/>
    <n v="72018711"/>
    <m/>
    <m/>
    <m/>
    <m/>
    <x v="0"/>
    <x v="0"/>
    <m/>
    <m/>
    <m/>
    <x v="0"/>
  </r>
  <r>
    <x v="6"/>
    <x v="11"/>
    <x v="6"/>
    <x v="11"/>
    <d v="1900-01-12T00:00:00"/>
    <n v="1218.95"/>
    <n v="1944"/>
    <n v="1367875"/>
    <m/>
    <m/>
    <m/>
    <m/>
    <m/>
    <m/>
    <m/>
    <m/>
    <x v="0"/>
    <x v="0"/>
    <m/>
    <m/>
    <m/>
    <x v="0"/>
  </r>
  <r>
    <x v="6"/>
    <x v="11"/>
    <x v="6"/>
    <x v="11"/>
    <d v="1900-01-11T00:00:00"/>
    <n v="1221.4000000000001"/>
    <n v="1933.5"/>
    <n v="1372250"/>
    <m/>
    <n v="37675"/>
    <n v="51699518750"/>
    <n v="72844612.5"/>
    <m/>
    <m/>
    <m/>
    <m/>
    <x v="0"/>
    <x v="0"/>
    <m/>
    <m/>
    <m/>
    <x v="0"/>
  </r>
  <r>
    <x v="6"/>
    <x v="11"/>
    <x v="6"/>
    <x v="11"/>
    <d v="1900-01-10T00:00:00"/>
    <n v="1219.4000000000001"/>
    <n v="1919"/>
    <n v="1375675"/>
    <m/>
    <n v="37707"/>
    <n v="51872577225"/>
    <n v="72359733"/>
    <m/>
    <m/>
    <m/>
    <m/>
    <x v="0"/>
    <x v="0"/>
    <m/>
    <m/>
    <m/>
    <x v="0"/>
  </r>
  <r>
    <x v="6"/>
    <x v="11"/>
    <x v="6"/>
    <x v="11"/>
    <d v="1900-01-09T00:00:00"/>
    <n v="1211.9000000000001"/>
    <n v="1917.5"/>
    <n v="1351400"/>
    <m/>
    <n v="37779"/>
    <n v="51054540600"/>
    <n v="72441232.5"/>
    <m/>
    <m/>
    <m/>
    <m/>
    <x v="0"/>
    <x v="0"/>
    <m/>
    <m/>
    <m/>
    <x v="0"/>
  </r>
  <r>
    <x v="6"/>
    <x v="11"/>
    <x v="6"/>
    <x v="11"/>
    <d v="1900-01-08T00:00:00"/>
    <n v="1207.55"/>
    <n v="1926"/>
    <n v="1354550"/>
    <m/>
    <n v="37725"/>
    <n v="51100398750"/>
    <n v="72658350"/>
    <m/>
    <m/>
    <m/>
    <m/>
    <x v="0"/>
    <x v="0"/>
    <m/>
    <m/>
    <m/>
    <x v="0"/>
  </r>
  <r>
    <x v="6"/>
    <x v="11"/>
    <x v="6"/>
    <x v="11"/>
    <d v="1900-01-05T00:00:00"/>
    <n v="1220.4000000000001"/>
    <n v="1924"/>
    <n v="1362675"/>
    <m/>
    <m/>
    <m/>
    <m/>
    <m/>
    <m/>
    <m/>
    <m/>
    <x v="0"/>
    <x v="0"/>
    <m/>
    <m/>
    <m/>
    <x v="0"/>
  </r>
  <r>
    <x v="6"/>
    <x v="11"/>
    <x v="6"/>
    <x v="11"/>
    <d v="1900-01-04T00:00:00"/>
    <n v="1224.3"/>
    <n v="1935.5"/>
    <n v="1369125"/>
    <m/>
    <n v="37943"/>
    <n v="51948709875"/>
    <n v="73438676.5"/>
    <m/>
    <m/>
    <m/>
    <m/>
    <x v="0"/>
    <x v="0"/>
    <m/>
    <m/>
    <m/>
    <x v="0"/>
  </r>
  <r>
    <x v="6"/>
    <x v="11"/>
    <x v="6"/>
    <x v="11"/>
    <d v="1900-01-03T00:00:00"/>
    <n v="1221.9000000000001"/>
    <n v="1907"/>
    <n v="1373350"/>
    <m/>
    <n v="37703"/>
    <n v="51779415050"/>
    <n v="71899621"/>
    <m/>
    <m/>
    <m/>
    <m/>
    <x v="0"/>
    <x v="0"/>
    <m/>
    <m/>
    <m/>
    <x v="0"/>
  </r>
  <r>
    <x v="6"/>
    <x v="11"/>
    <x v="6"/>
    <x v="11"/>
    <d v="1900-01-02T00:00:00"/>
    <n v="1224.25"/>
    <n v="1925"/>
    <n v="1378250"/>
    <m/>
    <n v="37655"/>
    <n v="51898003750"/>
    <n v="72485875"/>
    <m/>
    <m/>
    <m/>
    <m/>
    <x v="0"/>
    <x v="0"/>
    <m/>
    <m/>
    <m/>
    <x v="0"/>
  </r>
  <r>
    <x v="6"/>
    <x v="11"/>
    <x v="6"/>
    <x v="11"/>
    <d v="1900-01-01T00:00:00"/>
    <n v="1235.2"/>
    <n v="1921"/>
    <n v="1382225"/>
    <m/>
    <n v="37639"/>
    <n v="52025566775"/>
    <n v="72304519"/>
    <m/>
    <m/>
    <m/>
    <m/>
    <x v="0"/>
    <x v="0"/>
    <m/>
    <m/>
    <m/>
    <x v="0"/>
  </r>
  <r>
    <x v="6"/>
    <x v="11"/>
    <x v="6"/>
    <x v="0"/>
    <d v="1900-01-28T00:00:00"/>
    <n v="1243.25"/>
    <n v="1893.5"/>
    <n v="1392625"/>
    <m/>
    <m/>
    <m/>
    <m/>
    <m/>
    <m/>
    <m/>
    <m/>
    <x v="0"/>
    <x v="0"/>
    <m/>
    <m/>
    <m/>
    <x v="0"/>
  </r>
  <r>
    <x v="6"/>
    <x v="11"/>
    <x v="6"/>
    <x v="0"/>
    <d v="1900-01-27T00:00:00"/>
    <n v="1246.5999999999999"/>
    <n v="1891.5"/>
    <n v="1377750"/>
    <m/>
    <n v="37623"/>
    <n v="51835088250"/>
    <n v="71163904.5"/>
    <m/>
    <m/>
    <m/>
    <m/>
    <x v="0"/>
    <x v="0"/>
    <m/>
    <m/>
    <m/>
    <x v="0"/>
  </r>
  <r>
    <x v="6"/>
    <x v="11"/>
    <x v="6"/>
    <x v="0"/>
    <d v="1900-01-26T00:00:00"/>
    <n v="1251.5999999999999"/>
    <n v="1923"/>
    <n v="1383025"/>
    <m/>
    <n v="37476"/>
    <n v="51830244900"/>
    <n v="72066348"/>
    <m/>
    <m/>
    <m/>
    <m/>
    <x v="0"/>
    <x v="0"/>
    <m/>
    <m/>
    <m/>
    <x v="0"/>
  </r>
  <r>
    <x v="6"/>
    <x v="11"/>
    <x v="6"/>
    <x v="0"/>
    <d v="1900-01-25T00:00:00"/>
    <n v="1250.4000000000001"/>
    <n v="1932"/>
    <n v="1382125"/>
    <m/>
    <m/>
    <m/>
    <m/>
    <m/>
    <m/>
    <m/>
    <m/>
    <x v="0"/>
    <x v="0"/>
    <m/>
    <m/>
    <m/>
    <x v="0"/>
  </r>
  <r>
    <x v="6"/>
    <x v="11"/>
    <x v="6"/>
    <x v="0"/>
    <d v="1900-01-24T00:00:00"/>
    <n v="1240.8499999999999"/>
    <n v="1935.5"/>
    <n v="1391525"/>
    <m/>
    <m/>
    <m/>
    <m/>
    <m/>
    <m/>
    <m/>
    <m/>
    <x v="0"/>
    <x v="0"/>
    <m/>
    <m/>
    <m/>
    <x v="0"/>
  </r>
  <r>
    <x v="6"/>
    <x v="11"/>
    <x v="6"/>
    <x v="0"/>
    <d v="1900-01-21T00:00:00"/>
    <n v="1256.3"/>
    <n v="1919"/>
    <n v="1397375"/>
    <m/>
    <m/>
    <m/>
    <m/>
    <m/>
    <m/>
    <m/>
    <m/>
    <x v="0"/>
    <x v="0"/>
    <m/>
    <m/>
    <m/>
    <x v="0"/>
  </r>
  <r>
    <x v="6"/>
    <x v="11"/>
    <x v="6"/>
    <x v="0"/>
    <d v="1900-01-20T00:00:00"/>
    <n v="1251.4000000000001"/>
    <n v="1913.5"/>
    <n v="1402000"/>
    <m/>
    <n v="37524"/>
    <n v="52608648000"/>
    <n v="71802174"/>
    <m/>
    <m/>
    <m/>
    <m/>
    <x v="0"/>
    <x v="0"/>
    <m/>
    <m/>
    <m/>
    <x v="0"/>
  </r>
  <r>
    <x v="6"/>
    <x v="0"/>
    <x v="6"/>
    <x v="0"/>
    <d v="1900-01-19T00:00:00"/>
    <n v="1247.05"/>
    <n v="1922"/>
    <n v="1409775"/>
    <m/>
    <n v="37452"/>
    <n v="52798893300"/>
    <n v="71982744"/>
    <m/>
    <m/>
    <m/>
    <m/>
    <x v="0"/>
    <x v="0"/>
    <m/>
    <m/>
    <m/>
    <x v="0"/>
  </r>
  <r>
    <x v="6"/>
    <x v="0"/>
    <x v="6"/>
    <x v="0"/>
    <d v="1900-01-17T00:00:00"/>
    <n v="1251.0999999999999"/>
    <n v="1915"/>
    <n v="1411675"/>
    <m/>
    <n v="37399"/>
    <n v="52795233325"/>
    <n v="71619085"/>
    <m/>
    <m/>
    <m/>
    <m/>
    <x v="0"/>
    <x v="0"/>
    <m/>
    <m/>
    <m/>
    <x v="0"/>
  </r>
  <r>
    <x v="6"/>
    <x v="0"/>
    <x v="6"/>
    <x v="0"/>
    <d v="1900-01-14T00:00:00"/>
    <n v="1256.5999999999999"/>
    <n v="1901.5"/>
    <n v="1414125"/>
    <m/>
    <m/>
    <m/>
    <m/>
    <m/>
    <m/>
    <m/>
    <m/>
    <x v="0"/>
    <x v="0"/>
    <m/>
    <m/>
    <m/>
    <x v="0"/>
  </r>
  <r>
    <x v="6"/>
    <x v="0"/>
    <x v="6"/>
    <x v="0"/>
    <d v="1900-01-13T00:00:00"/>
    <n v="1260.25"/>
    <n v="1893"/>
    <n v="1416825"/>
    <m/>
    <m/>
    <m/>
    <m/>
    <m/>
    <m/>
    <m/>
    <m/>
    <x v="0"/>
    <x v="0"/>
    <m/>
    <m/>
    <m/>
    <x v="0"/>
  </r>
  <r>
    <x v="6"/>
    <x v="0"/>
    <x v="6"/>
    <x v="0"/>
    <d v="1900-01-12T00:00:00"/>
    <n v="1268.25"/>
    <n v="1872"/>
    <n v="1420150"/>
    <m/>
    <n v="37505"/>
    <n v="53262725750"/>
    <n v="70209360"/>
    <m/>
    <m/>
    <m/>
    <m/>
    <x v="0"/>
    <x v="0"/>
    <m/>
    <m/>
    <m/>
    <x v="0"/>
  </r>
  <r>
    <x v="6"/>
    <x v="0"/>
    <x v="6"/>
    <x v="0"/>
    <d v="1900-01-11T00:00:00"/>
    <n v="1261.3"/>
    <n v="1863"/>
    <n v="1424475"/>
    <m/>
    <n v="37413"/>
    <n v="53293883175"/>
    <n v="69700419"/>
    <m/>
    <m/>
    <m/>
    <m/>
    <x v="0"/>
    <x v="0"/>
    <m/>
    <m/>
    <m/>
    <x v="0"/>
  </r>
  <r>
    <x v="6"/>
    <x v="0"/>
    <x v="6"/>
    <x v="0"/>
    <d v="1900-01-10T00:00:00"/>
    <n v="1269.25"/>
    <n v="1875.5"/>
    <n v="1429525"/>
    <m/>
    <n v="37407"/>
    <n v="53474241675"/>
    <n v="70156828.5"/>
    <m/>
    <m/>
    <m/>
    <m/>
    <x v="0"/>
    <x v="0"/>
    <m/>
    <m/>
    <m/>
    <x v="0"/>
  </r>
  <r>
    <x v="6"/>
    <x v="0"/>
    <x v="6"/>
    <x v="0"/>
    <d v="1900-01-07T00:00:00"/>
    <n v="1274.25"/>
    <n v="1877.5"/>
    <n v="1432750"/>
    <m/>
    <m/>
    <m/>
    <m/>
    <m/>
    <m/>
    <m/>
    <m/>
    <x v="0"/>
    <x v="0"/>
    <m/>
    <m/>
    <m/>
    <x v="0"/>
  </r>
  <r>
    <x v="6"/>
    <x v="0"/>
    <x v="6"/>
    <x v="0"/>
    <d v="1900-01-06T00:00:00"/>
    <n v="1284.8"/>
    <n v="1874"/>
    <n v="1440875"/>
    <m/>
    <n v="37235"/>
    <n v="53650980625"/>
    <n v="69778390"/>
    <m/>
    <m/>
    <m/>
    <m/>
    <x v="0"/>
    <x v="0"/>
    <m/>
    <m/>
    <m/>
    <x v="0"/>
  </r>
  <r>
    <x v="6"/>
    <x v="0"/>
    <x v="6"/>
    <x v="0"/>
    <d v="1900-01-05T00:00:00"/>
    <n v="1292.7"/>
    <n v="1899.5"/>
    <n v="1419325"/>
    <m/>
    <n v="37282"/>
    <n v="52915274650"/>
    <n v="70817159"/>
    <m/>
    <m/>
    <m/>
    <m/>
    <x v="0"/>
    <x v="0"/>
    <m/>
    <m/>
    <m/>
    <x v="0"/>
  </r>
  <r>
    <x v="6"/>
    <x v="0"/>
    <x v="6"/>
    <x v="0"/>
    <d v="1900-01-04T00:00:00"/>
    <n v="1287.8499999999999"/>
    <n v="1876"/>
    <n v="1425725"/>
    <m/>
    <n v="37168"/>
    <n v="52991346800"/>
    <n v="69727168"/>
    <m/>
    <m/>
    <m/>
    <m/>
    <x v="0"/>
    <x v="0"/>
    <m/>
    <m/>
    <m/>
    <x v="0"/>
  </r>
  <r>
    <x v="6"/>
    <x v="0"/>
    <x v="6"/>
    <x v="0"/>
    <d v="1900-01-03T00:00:00"/>
    <n v="1280.7"/>
    <n v="1871.5"/>
    <n v="1432825"/>
    <m/>
    <m/>
    <m/>
    <m/>
    <m/>
    <m/>
    <m/>
    <m/>
    <x v="0"/>
    <x v="0"/>
    <m/>
    <m/>
    <m/>
    <x v="0"/>
  </r>
  <r>
    <x v="6"/>
    <x v="0"/>
    <x v="6"/>
    <x v="0"/>
    <d v="1899-12-31T00:00:00"/>
    <n v="1260.95"/>
    <n v="1875"/>
    <n v="1436125"/>
    <m/>
    <m/>
    <m/>
    <m/>
    <m/>
    <m/>
    <m/>
    <m/>
    <x v="0"/>
    <x v="0"/>
    <m/>
    <m/>
    <m/>
    <x v="0"/>
  </r>
  <r>
    <x v="6"/>
    <x v="0"/>
    <x v="6"/>
    <x v="0"/>
    <d v="1899-12-30T00:00:00"/>
    <n v="1266.1500000000001"/>
    <n v="1896"/>
    <n v="1438025"/>
    <m/>
    <n v="37207"/>
    <n v="53504596175"/>
    <n v="70544472"/>
    <m/>
    <m/>
    <m/>
    <m/>
    <x v="0"/>
    <x v="0"/>
    <m/>
    <m/>
    <m/>
    <x v="0"/>
  </r>
  <r>
    <x v="6"/>
    <x v="0"/>
    <x v="6"/>
    <x v="1"/>
    <d v="1900-01-29T00:00:00"/>
    <n v="1263.8"/>
    <n v="1892.5"/>
    <n v="1450675"/>
    <m/>
    <n v="37429"/>
    <n v="54297314575"/>
    <n v="70834382.5"/>
    <m/>
    <m/>
    <m/>
    <m/>
    <x v="0"/>
    <x v="0"/>
    <m/>
    <m/>
    <m/>
    <x v="0"/>
  </r>
  <r>
    <x v="6"/>
    <x v="0"/>
    <x v="6"/>
    <x v="1"/>
    <d v="1900-01-28T00:00:00"/>
    <n v="1262.8"/>
    <n v="1902.5"/>
    <n v="1456350"/>
    <m/>
    <n v="37217"/>
    <n v="54200977950"/>
    <n v="70805342.5"/>
    <m/>
    <m/>
    <m/>
    <m/>
    <x v="0"/>
    <x v="0"/>
    <m/>
    <m/>
    <m/>
    <x v="0"/>
  </r>
  <r>
    <x v="6"/>
    <x v="0"/>
    <x v="6"/>
    <x v="1"/>
    <d v="1900-01-24T00:00:00"/>
    <n v="1265"/>
    <n v="1903.5"/>
    <n v="1461700"/>
    <m/>
    <m/>
    <m/>
    <m/>
    <m/>
    <m/>
    <m/>
    <m/>
    <x v="0"/>
    <x v="0"/>
    <m/>
    <m/>
    <m/>
    <x v="0"/>
  </r>
  <r>
    <x v="6"/>
    <x v="0"/>
    <x v="6"/>
    <x v="1"/>
    <d v="1900-01-22T00:00:00"/>
    <n v="1251.3499999999999"/>
    <n v="1904"/>
    <n v="1465650"/>
    <m/>
    <n v="37294"/>
    <n v="54659951100"/>
    <n v="71007776"/>
    <m/>
    <m/>
    <m/>
    <m/>
    <x v="0"/>
    <x v="0"/>
    <m/>
    <m/>
    <m/>
    <x v="0"/>
  </r>
  <r>
    <x v="6"/>
    <x v="0"/>
    <x v="6"/>
    <x v="1"/>
    <d v="1900-01-21T00:00:00"/>
    <n v="1259.9000000000001"/>
    <n v="1890"/>
    <n v="1473050"/>
    <m/>
    <n v="37300"/>
    <n v="54944765000"/>
    <n v="70497000"/>
    <m/>
    <m/>
    <m/>
    <m/>
    <x v="0"/>
    <x v="0"/>
    <m/>
    <m/>
    <m/>
    <x v="0"/>
  </r>
  <r>
    <x v="6"/>
    <x v="0"/>
    <x v="6"/>
    <x v="1"/>
    <d v="1900-01-20T00:00:00"/>
    <n v="1255.25"/>
    <n v="1917.5"/>
    <n v="1475100"/>
    <m/>
    <n v="37395"/>
    <n v="55161364500"/>
    <n v="71704912.5"/>
    <m/>
    <m/>
    <m/>
    <m/>
    <x v="0"/>
    <x v="0"/>
    <m/>
    <m/>
    <m/>
    <x v="0"/>
  </r>
  <r>
    <x v="6"/>
    <x v="1"/>
    <x v="6"/>
    <x v="1"/>
    <d v="1900-01-17T00:00:00"/>
    <n v="1251.8499999999999"/>
    <n v="1914"/>
    <n v="1479725"/>
    <m/>
    <m/>
    <m/>
    <m/>
    <m/>
    <m/>
    <m/>
    <m/>
    <x v="0"/>
    <x v="0"/>
    <m/>
    <m/>
    <m/>
    <x v="0"/>
  </r>
  <r>
    <x v="6"/>
    <x v="1"/>
    <x v="6"/>
    <x v="1"/>
    <d v="1900-01-16T00:00:00"/>
    <n v="1261.3499999999999"/>
    <n v="1930.5"/>
    <n v="1467375"/>
    <m/>
    <n v="37497"/>
    <n v="55022160375"/>
    <n v="72387958.5"/>
    <m/>
    <m/>
    <m/>
    <m/>
    <x v="0"/>
    <x v="0"/>
    <m/>
    <m/>
    <m/>
    <x v="0"/>
  </r>
  <r>
    <x v="6"/>
    <x v="1"/>
    <x v="6"/>
    <x v="1"/>
    <d v="1900-01-14T00:00:00"/>
    <n v="1234.05"/>
    <n v="1919"/>
    <n v="1473925"/>
    <m/>
    <n v="37343"/>
    <n v="55040781275"/>
    <n v="71661217"/>
    <m/>
    <m/>
    <m/>
    <m/>
    <x v="0"/>
    <x v="0"/>
    <m/>
    <m/>
    <m/>
    <x v="0"/>
  </r>
  <r>
    <x v="6"/>
    <x v="1"/>
    <x v="6"/>
    <x v="1"/>
    <d v="1900-01-13T00:00:00"/>
    <n v="1231.5"/>
    <n v="1943.5"/>
    <n v="1487700"/>
    <m/>
    <n v="37373"/>
    <n v="55599812100"/>
    <n v="72634425.5"/>
    <m/>
    <m/>
    <m/>
    <m/>
    <x v="0"/>
    <x v="0"/>
    <m/>
    <m/>
    <m/>
    <x v="0"/>
  </r>
  <r>
    <x v="6"/>
    <x v="1"/>
    <x v="6"/>
    <x v="1"/>
    <d v="1900-01-10T00:00:00"/>
    <n v="1227.9000000000001"/>
    <n v="1953.5"/>
    <n v="1496450"/>
    <m/>
    <m/>
    <m/>
    <m/>
    <m/>
    <m/>
    <m/>
    <m/>
    <x v="0"/>
    <x v="0"/>
    <m/>
    <m/>
    <m/>
    <x v="0"/>
  </r>
  <r>
    <x v="6"/>
    <x v="1"/>
    <x v="6"/>
    <x v="1"/>
    <d v="1900-01-09T00:00:00"/>
    <n v="1221"/>
    <n v="1956"/>
    <n v="0"/>
    <m/>
    <n v="37542"/>
    <m/>
    <n v="73432152"/>
    <m/>
    <m/>
    <m/>
    <m/>
    <x v="0"/>
    <x v="0"/>
    <m/>
    <m/>
    <m/>
    <x v="0"/>
  </r>
  <r>
    <x v="6"/>
    <x v="1"/>
    <x v="6"/>
    <x v="1"/>
    <d v="1900-01-08T00:00:00"/>
    <n v="1222.95"/>
    <n v="1944"/>
    <n v="1480025"/>
    <m/>
    <n v="37397"/>
    <n v="55348494925"/>
    <n v="72699768"/>
    <m/>
    <m/>
    <m/>
    <m/>
    <x v="0"/>
    <x v="0"/>
    <m/>
    <m/>
    <m/>
    <x v="0"/>
  </r>
  <r>
    <x v="6"/>
    <x v="1"/>
    <x v="6"/>
    <x v="1"/>
    <d v="1900-01-07T00:00:00"/>
    <n v="1225.1500000000001"/>
    <n v="1930"/>
    <n v="1489325"/>
    <m/>
    <n v="37410"/>
    <n v="55715648250"/>
    <n v="72201300"/>
    <m/>
    <m/>
    <m/>
    <m/>
    <x v="0"/>
    <x v="0"/>
    <m/>
    <m/>
    <m/>
    <x v="0"/>
  </r>
  <r>
    <x v="6"/>
    <x v="1"/>
    <x v="6"/>
    <x v="1"/>
    <d v="1900-01-06T00:00:00"/>
    <n v="1229.7"/>
    <n v="1941.5"/>
    <n v="1495350"/>
    <m/>
    <n v="37410"/>
    <n v="55941791175"/>
    <n v="72632485.75"/>
    <m/>
    <m/>
    <m/>
    <m/>
    <x v="0"/>
    <x v="0"/>
    <m/>
    <m/>
    <m/>
    <x v="0"/>
  </r>
  <r>
    <x v="6"/>
    <x v="1"/>
    <x v="6"/>
    <x v="1"/>
    <d v="1900-01-03T00:00:00"/>
    <n v="1239.4000000000001"/>
    <n v="1938"/>
    <n v="1506700"/>
    <m/>
    <m/>
    <m/>
    <m/>
    <m/>
    <m/>
    <m/>
    <m/>
    <x v="0"/>
    <x v="0"/>
    <m/>
    <m/>
    <m/>
    <x v="0"/>
  </r>
  <r>
    <x v="6"/>
    <x v="1"/>
    <x v="6"/>
    <x v="1"/>
    <d v="1900-01-02T00:00:00"/>
    <n v="1235.8499999999999"/>
    <n v="1906"/>
    <n v="1515400"/>
    <m/>
    <n v="37645"/>
    <n v="57047233000"/>
    <n v="71751370"/>
    <m/>
    <m/>
    <m/>
    <m/>
    <x v="0"/>
    <x v="0"/>
    <m/>
    <m/>
    <m/>
    <x v="0"/>
  </r>
  <r>
    <x v="6"/>
    <x v="1"/>
    <x v="6"/>
    <x v="1"/>
    <d v="1900-01-01T00:00:00"/>
    <n v="1253.95"/>
    <n v="1926"/>
    <n v="1526800"/>
    <m/>
    <n v="37462"/>
    <n v="57196981600"/>
    <n v="72151812"/>
    <m/>
    <m/>
    <m/>
    <m/>
    <x v="0"/>
    <x v="0"/>
    <m/>
    <m/>
    <m/>
    <x v="0"/>
  </r>
  <r>
    <x v="6"/>
    <x v="1"/>
    <x v="6"/>
    <x v="1"/>
    <d v="1899-12-31T00:00:00"/>
    <n v="1255.8"/>
    <n v="1912.5"/>
    <n v="1536275"/>
    <m/>
    <n v="37438"/>
    <n v="57515063450"/>
    <n v="71600175"/>
    <m/>
    <m/>
    <m/>
    <m/>
    <x v="0"/>
    <x v="0"/>
    <m/>
    <m/>
    <m/>
    <x v="0"/>
  </r>
  <r>
    <x v="6"/>
    <x v="1"/>
    <x v="6"/>
    <x v="2"/>
    <d v="1900-01-26T00:00:00"/>
    <n v="1265.55"/>
    <n v="1884"/>
    <n v="1556150"/>
    <m/>
    <m/>
    <m/>
    <m/>
    <m/>
    <m/>
    <m/>
    <m/>
    <x v="0"/>
    <x v="0"/>
    <m/>
    <m/>
    <m/>
    <x v="0"/>
  </r>
  <r>
    <x v="6"/>
    <x v="1"/>
    <x v="6"/>
    <x v="2"/>
    <d v="1900-01-25T00:00:00"/>
    <n v="1264.3"/>
    <n v="1890"/>
    <n v="1564800"/>
    <m/>
    <n v="37353"/>
    <n v="58449974400"/>
    <n v="70597170"/>
    <m/>
    <m/>
    <m/>
    <m/>
    <x v="0"/>
    <x v="0"/>
    <m/>
    <m/>
    <m/>
    <x v="0"/>
  </r>
  <r>
    <x v="6"/>
    <x v="1"/>
    <x v="6"/>
    <x v="2"/>
    <d v="1900-01-24T00:00:00"/>
    <n v="1264.95"/>
    <n v="1875"/>
    <n v="1570575"/>
    <m/>
    <n v="37437"/>
    <n v="58797616275"/>
    <n v="70194375"/>
    <m/>
    <m/>
    <m/>
    <m/>
    <x v="0"/>
    <x v="0"/>
    <m/>
    <m/>
    <m/>
    <x v="0"/>
  </r>
  <r>
    <x v="6"/>
    <x v="1"/>
    <x v="6"/>
    <x v="2"/>
    <d v="1900-01-23T00:00:00"/>
    <n v="1270.5"/>
    <n v="1880"/>
    <n v="1577800"/>
    <m/>
    <m/>
    <m/>
    <m/>
    <m/>
    <m/>
    <m/>
    <m/>
    <x v="0"/>
    <x v="0"/>
    <m/>
    <m/>
    <m/>
    <x v="0"/>
  </r>
  <r>
    <x v="6"/>
    <x v="1"/>
    <x v="6"/>
    <x v="2"/>
    <d v="1900-01-22T00:00:00"/>
    <n v="1271.8"/>
    <n v="1884"/>
    <n v="1592300"/>
    <m/>
    <n v="37455"/>
    <n v="59639596500"/>
    <n v="70565220"/>
    <m/>
    <m/>
    <m/>
    <m/>
    <x v="0"/>
    <x v="0"/>
    <m/>
    <m/>
    <m/>
    <x v="0"/>
  </r>
  <r>
    <x v="6"/>
    <x v="2"/>
    <x v="6"/>
    <x v="2"/>
    <d v="1900-01-19T00:00:00"/>
    <n v="1281.5"/>
    <n v="1914"/>
    <n v="1599725"/>
    <m/>
    <m/>
    <m/>
    <m/>
    <m/>
    <m/>
    <m/>
    <m/>
    <x v="0"/>
    <x v="0"/>
    <m/>
    <m/>
    <m/>
    <x v="0"/>
  </r>
  <r>
    <x v="6"/>
    <x v="2"/>
    <x v="6"/>
    <x v="2"/>
    <d v="1900-01-18T00:00:00"/>
    <n v="1279.9000000000001"/>
    <n v="1916.5"/>
    <n v="1609925"/>
    <m/>
    <n v="37297"/>
    <n v="60045372725"/>
    <n v="71479700.5"/>
    <m/>
    <m/>
    <m/>
    <m/>
    <x v="0"/>
    <x v="0"/>
    <m/>
    <m/>
    <m/>
    <x v="0"/>
  </r>
  <r>
    <x v="6"/>
    <x v="2"/>
    <x v="6"/>
    <x v="2"/>
    <d v="1900-01-17T00:00:00"/>
    <n v="1282.05"/>
    <n v="1922.5"/>
    <n v="1617100"/>
    <m/>
    <n v="37335"/>
    <n v="60374428500"/>
    <n v="71776537.5"/>
    <m/>
    <m/>
    <m/>
    <m/>
    <x v="0"/>
    <x v="0"/>
    <m/>
    <m/>
    <m/>
    <x v="0"/>
  </r>
  <r>
    <x v="6"/>
    <x v="2"/>
    <x v="6"/>
    <x v="2"/>
    <d v="1900-01-16T00:00:00"/>
    <n v="1285"/>
    <n v="1917.5"/>
    <n v="1633325"/>
    <m/>
    <n v="37412"/>
    <n v="61105954900"/>
    <n v="71737510"/>
    <m/>
    <m/>
    <m/>
    <m/>
    <x v="0"/>
    <x v="0"/>
    <m/>
    <m/>
    <m/>
    <x v="0"/>
  </r>
  <r>
    <x v="6"/>
    <x v="2"/>
    <x v="6"/>
    <x v="2"/>
    <d v="1900-01-10T00:00:00"/>
    <n v="1272.3"/>
    <n v="1938"/>
    <n v="1645375"/>
    <m/>
    <n v="37416"/>
    <n v="61563351000"/>
    <n v="72512208"/>
    <m/>
    <m/>
    <m/>
    <m/>
    <x v="0"/>
    <x v="0"/>
    <m/>
    <m/>
    <m/>
    <x v="0"/>
  </r>
  <r>
    <x v="6"/>
    <x v="2"/>
    <x v="6"/>
    <x v="2"/>
    <d v="1900-01-09T00:00:00"/>
    <n v="1255.7"/>
    <n v="1962"/>
    <n v="1652200"/>
    <m/>
    <m/>
    <m/>
    <m/>
    <m/>
    <m/>
    <m/>
    <m/>
    <x v="0"/>
    <x v="0"/>
    <m/>
    <m/>
    <m/>
    <x v="0"/>
  </r>
  <r>
    <x v="6"/>
    <x v="2"/>
    <x v="6"/>
    <x v="2"/>
    <d v="1900-01-08T00:00:00"/>
    <n v="1253.5999999999999"/>
    <n v="1964"/>
    <n v="1655825"/>
    <m/>
    <n v="37460"/>
    <n v="62027204500"/>
    <n v="73571440"/>
    <m/>
    <m/>
    <m/>
    <m/>
    <x v="0"/>
    <x v="0"/>
    <m/>
    <m/>
    <m/>
    <x v="0"/>
  </r>
  <r>
    <x v="6"/>
    <x v="2"/>
    <x v="6"/>
    <x v="2"/>
    <d v="1900-01-05T00:00:00"/>
    <n v="1264.3"/>
    <n v="1954"/>
    <n v="1668925"/>
    <m/>
    <m/>
    <m/>
    <m/>
    <m/>
    <m/>
    <m/>
    <m/>
    <x v="0"/>
    <x v="0"/>
    <m/>
    <m/>
    <m/>
    <x v="0"/>
  </r>
  <r>
    <x v="6"/>
    <x v="2"/>
    <x v="6"/>
    <x v="2"/>
    <d v="1900-01-04T00:00:00"/>
    <n v="1253.75"/>
    <n v="1933.5"/>
    <n v="1678250"/>
    <m/>
    <n v="37528"/>
    <n v="62981366000"/>
    <n v="72560388"/>
    <m/>
    <m/>
    <m/>
    <m/>
    <x v="0"/>
    <x v="0"/>
    <m/>
    <m/>
    <m/>
    <x v="0"/>
  </r>
  <r>
    <x v="6"/>
    <x v="2"/>
    <x v="6"/>
    <x v="2"/>
    <d v="1900-01-03T00:00:00"/>
    <n v="1252.5"/>
    <n v="1939.5"/>
    <n v="1687875"/>
    <m/>
    <n v="37639"/>
    <n v="63529927125"/>
    <n v="73000840.5"/>
    <m/>
    <m/>
    <m/>
    <m/>
    <x v="0"/>
    <x v="0"/>
    <m/>
    <m/>
    <m/>
    <x v="0"/>
  </r>
  <r>
    <x v="6"/>
    <x v="2"/>
    <x v="6"/>
    <x v="2"/>
    <d v="1900-01-02T00:00:00"/>
    <n v="1258.6500000000001"/>
    <n v="1942.5"/>
    <n v="1702125"/>
    <m/>
    <n v="37345"/>
    <n v="63565858125"/>
    <n v="72542662.5"/>
    <m/>
    <m/>
    <m/>
    <m/>
    <x v="0"/>
    <x v="0"/>
    <m/>
    <m/>
    <m/>
    <x v="0"/>
  </r>
  <r>
    <x v="6"/>
    <x v="2"/>
    <x v="6"/>
    <x v="2"/>
    <d v="1900-01-01T00:00:00"/>
    <n v="1246.25"/>
    <n v="1909"/>
    <n v="1713250"/>
    <m/>
    <n v="37555"/>
    <n v="64341103750"/>
    <n v="71692495"/>
    <m/>
    <m/>
    <m/>
    <m/>
    <x v="0"/>
    <x v="0"/>
    <m/>
    <m/>
    <m/>
    <x v="0"/>
  </r>
  <r>
    <x v="6"/>
    <x v="2"/>
    <x v="6"/>
    <x v="3"/>
    <d v="1900-01-29T00:00:00"/>
    <n v="1241.7"/>
    <n v="1902.5"/>
    <n v="1759850"/>
    <m/>
    <m/>
    <m/>
    <m/>
    <m/>
    <m/>
    <m/>
    <m/>
    <x v="0"/>
    <x v="0"/>
    <m/>
    <m/>
    <m/>
    <x v="0"/>
  </r>
  <r>
    <x v="6"/>
    <x v="2"/>
    <x v="6"/>
    <x v="3"/>
    <d v="1900-01-28T00:00:00"/>
    <n v="1250.9000000000001"/>
    <n v="1916.5"/>
    <n v="1774950"/>
    <m/>
    <n v="37481"/>
    <n v="66526900950"/>
    <n v="71832336.5"/>
    <m/>
    <m/>
    <m/>
    <m/>
    <x v="0"/>
    <x v="0"/>
    <m/>
    <m/>
    <m/>
    <x v="0"/>
  </r>
  <r>
    <x v="6"/>
    <x v="2"/>
    <x v="6"/>
    <x v="3"/>
    <d v="1900-01-27T00:00:00"/>
    <n v="1252.9000000000001"/>
    <n v="1919"/>
    <n v="1788525"/>
    <m/>
    <n v="37300"/>
    <n v="66711982500"/>
    <n v="71578700"/>
    <m/>
    <m/>
    <m/>
    <m/>
    <x v="0"/>
    <x v="0"/>
    <m/>
    <m/>
    <m/>
    <x v="0"/>
  </r>
  <r>
    <x v="6"/>
    <x v="2"/>
    <x v="6"/>
    <x v="3"/>
    <d v="1900-01-26T00:00:00"/>
    <n v="1253.6500000000001"/>
    <n v="1940.5"/>
    <n v="1802800"/>
    <m/>
    <n v="37521"/>
    <n v="67642858800"/>
    <n v="72809500.5"/>
    <m/>
    <m/>
    <m/>
    <m/>
    <x v="0"/>
    <x v="0"/>
    <m/>
    <m/>
    <m/>
    <x v="0"/>
  </r>
  <r>
    <x v="6"/>
    <x v="2"/>
    <x v="6"/>
    <x v="3"/>
    <d v="1900-01-25T00:00:00"/>
    <n v="1256.9000000000001"/>
    <n v="1944"/>
    <n v="1818300"/>
    <m/>
    <n v="37563"/>
    <n v="68300802900"/>
    <n v="73022472"/>
    <m/>
    <m/>
    <m/>
    <m/>
    <x v="0"/>
    <x v="0"/>
    <m/>
    <m/>
    <m/>
    <x v="0"/>
  </r>
  <r>
    <x v="7"/>
    <x v="3"/>
    <x v="6"/>
    <x v="3"/>
    <d v="1900-01-22T00:00:00"/>
    <n v="1244"/>
    <n v="1968.5"/>
    <n v="1837050"/>
    <m/>
    <m/>
    <m/>
    <m/>
    <m/>
    <m/>
    <m/>
    <m/>
    <x v="0"/>
    <x v="0"/>
    <m/>
    <m/>
    <m/>
    <x v="0"/>
  </r>
  <r>
    <x v="7"/>
    <x v="3"/>
    <x v="6"/>
    <x v="3"/>
    <d v="1900-01-21T00:00:00"/>
    <n v="1247.9000000000001"/>
    <n v="1972"/>
    <n v="1850425"/>
    <m/>
    <m/>
    <m/>
    <m/>
    <m/>
    <m/>
    <m/>
    <m/>
    <x v="0"/>
    <x v="0"/>
    <m/>
    <m/>
    <m/>
    <x v="0"/>
  </r>
  <r>
    <x v="7"/>
    <x v="3"/>
    <x v="6"/>
    <x v="3"/>
    <d v="1900-01-20T00:00:00"/>
    <n v="1246.0999999999999"/>
    <n v="1949"/>
    <n v="1863050"/>
    <m/>
    <m/>
    <m/>
    <m/>
    <m/>
    <m/>
    <m/>
    <m/>
    <x v="0"/>
    <x v="0"/>
    <m/>
    <m/>
    <m/>
    <x v="0"/>
  </r>
  <r>
    <x v="7"/>
    <x v="3"/>
    <x v="6"/>
    <x v="3"/>
    <d v="1900-01-19T00:00:00"/>
    <n v="1232.05"/>
    <n v="1959"/>
    <n v="1877300"/>
    <m/>
    <m/>
    <m/>
    <m/>
    <m/>
    <m/>
    <m/>
    <m/>
    <x v="0"/>
    <x v="0"/>
    <m/>
    <m/>
    <m/>
    <x v="0"/>
  </r>
  <r>
    <x v="7"/>
    <x v="3"/>
    <x v="6"/>
    <x v="3"/>
    <d v="1900-01-18T00:00:00"/>
    <n v="1233"/>
    <m/>
    <m/>
    <m/>
    <m/>
    <m/>
    <m/>
    <m/>
    <m/>
    <m/>
    <m/>
    <x v="0"/>
    <x v="0"/>
    <m/>
    <m/>
    <m/>
    <x v="0"/>
  </r>
  <r>
    <x v="7"/>
    <x v="3"/>
    <x v="6"/>
    <x v="3"/>
    <d v="1900-01-15T00:00:00"/>
    <n v="1228.75"/>
    <n v="1954.5"/>
    <n v="1886400"/>
    <m/>
    <m/>
    <m/>
    <m/>
    <m/>
    <m/>
    <m/>
    <m/>
    <x v="0"/>
    <x v="0"/>
    <m/>
    <m/>
    <m/>
    <x v="0"/>
  </r>
  <r>
    <x v="7"/>
    <x v="3"/>
    <x v="6"/>
    <x v="3"/>
    <d v="1900-01-14T00:00:00"/>
    <n v="1225.5999999999999"/>
    <n v="1960"/>
    <n v="1898450"/>
    <m/>
    <n v="37469"/>
    <n v="71133023050"/>
    <n v="73439240"/>
    <m/>
    <m/>
    <m/>
    <m/>
    <x v="0"/>
    <x v="0"/>
    <m/>
    <m/>
    <m/>
    <x v="0"/>
  </r>
  <r>
    <x v="7"/>
    <x v="3"/>
    <x v="6"/>
    <x v="3"/>
    <d v="1900-01-13T00:00:00"/>
    <n v="1202.25"/>
    <n v="1938.5"/>
    <n v="1912075"/>
    <m/>
    <n v="37442"/>
    <n v="71591912150"/>
    <n v="72581317"/>
    <m/>
    <m/>
    <m/>
    <m/>
    <x v="0"/>
    <x v="0"/>
    <m/>
    <m/>
    <m/>
    <x v="0"/>
  </r>
  <r>
    <x v="7"/>
    <x v="3"/>
    <x v="6"/>
    <x v="3"/>
    <d v="1900-01-11T00:00:00"/>
    <n v="1207.8"/>
    <n v="1924.5"/>
    <n v="1936275"/>
    <m/>
    <n v="37263"/>
    <n v="72151415325"/>
    <n v="71712643.5"/>
    <m/>
    <m/>
    <m/>
    <m/>
    <x v="0"/>
    <x v="0"/>
    <m/>
    <m/>
    <m/>
    <x v="0"/>
  </r>
  <r>
    <x v="7"/>
    <x v="3"/>
    <x v="6"/>
    <x v="3"/>
    <d v="1900-01-08T00:00:00"/>
    <n v="1196.55"/>
    <n v="1930"/>
    <n v="1945800"/>
    <m/>
    <m/>
    <m/>
    <m/>
    <m/>
    <m/>
    <m/>
    <m/>
    <x v="0"/>
    <x v="0"/>
    <m/>
    <m/>
    <m/>
    <x v="0"/>
  </r>
  <r>
    <x v="7"/>
    <x v="3"/>
    <x v="6"/>
    <x v="3"/>
    <d v="1900-01-07T00:00:00"/>
    <n v="1204.5999999999999"/>
    <n v="1923"/>
    <n v="1954650"/>
    <m/>
    <n v="37365"/>
    <n v="73035497250"/>
    <n v="71852895"/>
    <m/>
    <m/>
    <m/>
    <m/>
    <x v="0"/>
    <x v="0"/>
    <m/>
    <m/>
    <m/>
    <x v="0"/>
  </r>
  <r>
    <x v="7"/>
    <x v="3"/>
    <x v="6"/>
    <x v="3"/>
    <d v="1900-01-06T00:00:00"/>
    <n v="1213.3"/>
    <n v="1921.5"/>
    <n v="1964600"/>
    <m/>
    <n v="37214"/>
    <n v="73110624400"/>
    <n v="71506701"/>
    <m/>
    <m/>
    <m/>
    <m/>
    <x v="0"/>
    <x v="0"/>
    <m/>
    <m/>
    <m/>
    <x v="0"/>
  </r>
  <r>
    <x v="7"/>
    <x v="3"/>
    <x v="6"/>
    <x v="3"/>
    <d v="1900-01-05T00:00:00"/>
    <n v="1223.7"/>
    <n v="1930"/>
    <n v="1975050"/>
    <m/>
    <n v="37523"/>
    <n v="74109801150"/>
    <n v="72419390"/>
    <m/>
    <m/>
    <m/>
    <m/>
    <x v="0"/>
    <x v="0"/>
    <m/>
    <m/>
    <m/>
    <x v="0"/>
  </r>
  <r>
    <x v="7"/>
    <x v="3"/>
    <x v="6"/>
    <x v="3"/>
    <d v="1900-01-04T00:00:00"/>
    <n v="1231.1500000000001"/>
    <n v="1924"/>
    <n v="1985875"/>
    <m/>
    <n v="37704"/>
    <n v="74875431000"/>
    <n v="72542496"/>
    <m/>
    <m/>
    <m/>
    <m/>
    <x v="0"/>
    <x v="0"/>
    <m/>
    <m/>
    <m/>
    <x v="0"/>
  </r>
  <r>
    <x v="7"/>
    <x v="3"/>
    <x v="6"/>
    <x v="3"/>
    <d v="1900-01-01T00:00:00"/>
    <n v="1228.75"/>
    <n v="1911"/>
    <n v="1996000"/>
    <m/>
    <m/>
    <m/>
    <m/>
    <m/>
    <m/>
    <m/>
    <m/>
    <x v="0"/>
    <x v="0"/>
    <m/>
    <m/>
    <m/>
    <x v="0"/>
  </r>
  <r>
    <x v="7"/>
    <x v="3"/>
    <x v="6"/>
    <x v="3"/>
    <d v="1899-12-31T00:00:00"/>
    <n v="1243.3"/>
    <n v="1906"/>
    <n v="2007850"/>
    <m/>
    <m/>
    <m/>
    <m/>
    <m/>
    <m/>
    <m/>
    <m/>
    <x v="0"/>
    <x v="0"/>
    <m/>
    <m/>
    <m/>
    <x v="0"/>
  </r>
  <r>
    <x v="7"/>
    <x v="3"/>
    <x v="6"/>
    <x v="3"/>
    <d v="1899-12-30T00:00:00"/>
    <n v="1246.05"/>
    <n v="1875.5"/>
    <n v="2019325"/>
    <m/>
    <n v="37718"/>
    <n v="76164900350"/>
    <n v="70740109"/>
    <m/>
    <m/>
    <m/>
    <m/>
    <x v="0"/>
    <x v="0"/>
    <m/>
    <m/>
    <m/>
    <x v="0"/>
  </r>
  <r>
    <x v="7"/>
    <x v="3"/>
    <x v="6"/>
    <x v="4"/>
    <d v="1900-01-26T00:00:00"/>
    <n v="1251.9000000000001"/>
    <n v="1894.5"/>
    <n v="2054425"/>
    <m/>
    <n v="37666"/>
    <n v="77381972050"/>
    <n v="71358237"/>
    <m/>
    <m/>
    <m/>
    <m/>
    <x v="0"/>
    <x v="0"/>
    <m/>
    <m/>
    <m/>
    <x v="0"/>
  </r>
  <r>
    <x v="7"/>
    <x v="3"/>
    <x v="6"/>
    <x v="4"/>
    <d v="1900-01-25T00:00:00"/>
    <n v="1256.25"/>
    <n v="1897.5"/>
    <n v="2068525"/>
    <m/>
    <n v="37665"/>
    <n v="77910994125"/>
    <n v="71469337.5"/>
    <m/>
    <m/>
    <m/>
    <m/>
    <x v="0"/>
    <x v="0"/>
    <m/>
    <m/>
    <m/>
    <x v="0"/>
  </r>
  <r>
    <x v="7"/>
    <x v="3"/>
    <x v="6"/>
    <x v="4"/>
    <d v="1900-01-22T00:00:00"/>
    <n v="1255.3499999999999"/>
    <n v="1855.5"/>
    <n v="2084800"/>
    <m/>
    <m/>
    <m/>
    <m/>
    <m/>
    <m/>
    <m/>
    <m/>
    <x v="0"/>
    <x v="0"/>
    <m/>
    <m/>
    <m/>
    <x v="0"/>
  </r>
  <r>
    <x v="7"/>
    <x v="3"/>
    <x v="6"/>
    <x v="4"/>
    <d v="1900-01-21T00:00:00"/>
    <n v="1237.3499999999999"/>
    <n v="1889"/>
    <n v="2101550"/>
    <m/>
    <n v="38036"/>
    <n v="79934555800"/>
    <n v="71850004"/>
    <m/>
    <m/>
    <m/>
    <m/>
    <x v="0"/>
    <x v="0"/>
    <m/>
    <m/>
    <m/>
    <x v="0"/>
  </r>
  <r>
    <x v="7"/>
    <x v="3"/>
    <x v="6"/>
    <x v="4"/>
    <d v="1900-01-20T00:00:00"/>
    <n v="1237.5"/>
    <n v="1867"/>
    <n v="2117875"/>
    <m/>
    <n v="37798"/>
    <n v="80051439250"/>
    <n v="70568866"/>
    <m/>
    <m/>
    <m/>
    <m/>
    <x v="0"/>
    <x v="0"/>
    <m/>
    <m/>
    <m/>
    <x v="0"/>
  </r>
  <r>
    <x v="7"/>
    <x v="3"/>
    <x v="6"/>
    <x v="4"/>
    <d v="1900-01-19T00:00:00"/>
    <n v="1228.7"/>
    <n v="1872"/>
    <n v="2141525"/>
    <m/>
    <n v="37789"/>
    <n v="80926088225"/>
    <n v="70741008"/>
    <m/>
    <m/>
    <m/>
    <m/>
    <x v="0"/>
    <x v="0"/>
    <m/>
    <m/>
    <m/>
    <x v="0"/>
  </r>
  <r>
    <x v="7"/>
    <x v="3"/>
    <x v="6"/>
    <x v="4"/>
    <d v="1900-01-18T00:00:00"/>
    <n v="1235.3499999999999"/>
    <n v="1913"/>
    <n v="2160925"/>
    <m/>
    <n v="38005"/>
    <n v="82125954625"/>
    <n v="72703565"/>
    <m/>
    <m/>
    <m/>
    <m/>
    <x v="0"/>
    <x v="0"/>
    <m/>
    <m/>
    <m/>
    <x v="0"/>
  </r>
  <r>
    <x v="7"/>
    <x v="4"/>
    <x v="6"/>
    <x v="4"/>
    <d v="1900-01-15T00:00:00"/>
    <n v="1241.4000000000001"/>
    <n v="1936"/>
    <n v="2180775"/>
    <m/>
    <m/>
    <m/>
    <m/>
    <m/>
    <m/>
    <m/>
    <m/>
    <x v="0"/>
    <x v="0"/>
    <m/>
    <m/>
    <m/>
    <x v="0"/>
  </r>
  <r>
    <x v="7"/>
    <x v="4"/>
    <x v="6"/>
    <x v="4"/>
    <d v="1900-01-14T00:00:00"/>
    <n v="1236.75"/>
    <n v="1939"/>
    <n v="2188400"/>
    <m/>
    <n v="37977"/>
    <n v="83108866800"/>
    <n v="73637403"/>
    <m/>
    <m/>
    <m/>
    <m/>
    <x v="0"/>
    <x v="0"/>
    <m/>
    <m/>
    <m/>
    <x v="0"/>
  </r>
  <r>
    <x v="7"/>
    <x v="4"/>
    <x v="6"/>
    <x v="4"/>
    <d v="1900-01-13T00:00:00"/>
    <n v="1225.1500000000001"/>
    <m/>
    <m/>
    <m/>
    <n v="38080"/>
    <m/>
    <m/>
    <m/>
    <m/>
    <m/>
    <m/>
    <x v="0"/>
    <x v="0"/>
    <m/>
    <m/>
    <m/>
    <x v="0"/>
  </r>
  <r>
    <x v="7"/>
    <x v="4"/>
    <x v="6"/>
    <x v="4"/>
    <d v="1900-01-12T00:00:00"/>
    <n v="1229.6500000000001"/>
    <n v="1895.5"/>
    <n v="2200900"/>
    <m/>
    <n v="37972"/>
    <n v="83572574800"/>
    <n v="71975926"/>
    <m/>
    <m/>
    <m/>
    <m/>
    <x v="0"/>
    <x v="0"/>
    <m/>
    <m/>
    <m/>
    <x v="0"/>
  </r>
  <r>
    <x v="7"/>
    <x v="4"/>
    <x v="6"/>
    <x v="4"/>
    <d v="1900-01-11T00:00:00"/>
    <n v="1229.4000000000001"/>
    <n v="1905.5"/>
    <n v="2209550"/>
    <m/>
    <n v="38211"/>
    <n v="84429115050"/>
    <n v="72811060.5"/>
    <m/>
    <m/>
    <m/>
    <m/>
    <x v="0"/>
    <x v="0"/>
    <m/>
    <m/>
    <m/>
    <x v="0"/>
  </r>
  <r>
    <x v="7"/>
    <x v="4"/>
    <x v="6"/>
    <x v="4"/>
    <d v="1900-01-07T00:00:00"/>
    <n v="1241.75"/>
    <n v="1890.5"/>
    <n v="2186475"/>
    <m/>
    <n v="38204"/>
    <n v="83532090900"/>
    <n v="72224662"/>
    <m/>
    <m/>
    <m/>
    <m/>
    <x v="0"/>
    <x v="0"/>
    <m/>
    <m/>
    <m/>
    <x v="0"/>
  </r>
  <r>
    <x v="7"/>
    <x v="4"/>
    <x v="6"/>
    <x v="4"/>
    <d v="1900-01-06T00:00:00"/>
    <n v="1235.5999999999999"/>
    <n v="1877.5"/>
    <n v="2191450"/>
    <m/>
    <n v="38413"/>
    <n v="84180168850"/>
    <n v="72120407.5"/>
    <m/>
    <m/>
    <m/>
    <m/>
    <x v="0"/>
    <x v="0"/>
    <m/>
    <m/>
    <m/>
    <x v="0"/>
  </r>
  <r>
    <x v="7"/>
    <x v="4"/>
    <x v="6"/>
    <x v="4"/>
    <d v="1900-01-05T00:00:00"/>
    <n v="1231"/>
    <n v="1890"/>
    <n v="2195375"/>
    <m/>
    <n v="38124"/>
    <n v="83696476500"/>
    <n v="72054360"/>
    <m/>
    <m/>
    <m/>
    <m/>
    <x v="0"/>
    <x v="0"/>
    <m/>
    <m/>
    <m/>
    <x v="0"/>
  </r>
  <r>
    <x v="7"/>
    <x v="4"/>
    <x v="6"/>
    <x v="4"/>
    <d v="1900-01-04T00:00:00"/>
    <n v="1221.8499999999999"/>
    <n v="1888"/>
    <n v="2195100"/>
    <m/>
    <n v="38266"/>
    <n v="83997696600"/>
    <n v="72246208"/>
    <m/>
    <m/>
    <m/>
    <m/>
    <x v="0"/>
    <x v="0"/>
    <m/>
    <m/>
    <m/>
    <x v="0"/>
  </r>
  <r>
    <x v="7"/>
    <x v="4"/>
    <x v="6"/>
    <x v="4"/>
    <d v="1900-01-01T00:00:00"/>
    <n v="1213.05"/>
    <n v="1879"/>
    <n v="2202350"/>
    <m/>
    <m/>
    <m/>
    <m/>
    <m/>
    <m/>
    <m/>
    <m/>
    <x v="0"/>
    <x v="0"/>
    <m/>
    <m/>
    <m/>
    <x v="0"/>
  </r>
  <r>
    <x v="7"/>
    <x v="4"/>
    <x v="6"/>
    <x v="4"/>
    <d v="1899-12-31T00:00:00"/>
    <n v="1224.05"/>
    <n v="1892"/>
    <n v="2208050"/>
    <m/>
    <n v="37963"/>
    <n v="83824202150"/>
    <n v="71825996"/>
    <m/>
    <m/>
    <m/>
    <m/>
    <x v="0"/>
    <x v="0"/>
    <m/>
    <m/>
    <m/>
    <x v="0"/>
  </r>
  <r>
    <x v="7"/>
    <x v="4"/>
    <x v="6"/>
    <x v="4"/>
    <d v="1899-12-30T00:00:00"/>
    <n v="1210"/>
    <n v="1884.5"/>
    <n v="2212000"/>
    <m/>
    <n v="37948"/>
    <n v="83940976000"/>
    <n v="71513006"/>
    <m/>
    <m/>
    <m/>
    <m/>
    <x v="0"/>
    <x v="0"/>
    <m/>
    <m/>
    <m/>
    <x v="0"/>
  </r>
  <r>
    <x v="7"/>
    <x v="4"/>
    <x v="6"/>
    <x v="5"/>
    <d v="1900-01-29T00:00:00"/>
    <n v="1198.8"/>
    <n v="1872"/>
    <n v="2225850"/>
    <m/>
    <n v="38152"/>
    <n v="84920629200"/>
    <n v="71420544"/>
    <m/>
    <m/>
    <m/>
    <m/>
    <x v="0"/>
    <x v="0"/>
    <m/>
    <m/>
    <m/>
    <x v="0"/>
  </r>
  <r>
    <x v="7"/>
    <x v="4"/>
    <x v="6"/>
    <x v="5"/>
    <d v="1900-01-28T00:00:00"/>
    <n v="1189.8499999999999"/>
    <n v="1858"/>
    <n v="2231300"/>
    <m/>
    <n v="38098"/>
    <n v="85008067400"/>
    <n v="70786084"/>
    <m/>
    <m/>
    <m/>
    <m/>
    <x v="0"/>
    <x v="0"/>
    <m/>
    <m/>
    <m/>
    <x v="0"/>
  </r>
  <r>
    <x v="7"/>
    <x v="4"/>
    <x v="6"/>
    <x v="5"/>
    <d v="1900-01-25T00:00:00"/>
    <n v="1184.2"/>
    <n v="1855.5"/>
    <n v="2237500"/>
    <m/>
    <m/>
    <m/>
    <m/>
    <m/>
    <m/>
    <m/>
    <m/>
    <x v="0"/>
    <x v="0"/>
    <m/>
    <m/>
    <m/>
    <x v="0"/>
  </r>
  <r>
    <x v="7"/>
    <x v="4"/>
    <x v="6"/>
    <x v="5"/>
    <d v="1900-01-24T00:00:00"/>
    <n v="1191.55"/>
    <n v="1840.5"/>
    <n v="2245400"/>
    <m/>
    <n v="38164"/>
    <n v="85693445600"/>
    <n v="70240842"/>
    <m/>
    <m/>
    <m/>
    <m/>
    <x v="0"/>
    <x v="0"/>
    <m/>
    <m/>
    <m/>
    <x v="0"/>
  </r>
  <r>
    <x v="7"/>
    <x v="4"/>
    <x v="6"/>
    <x v="5"/>
    <d v="1900-01-23T00:00:00"/>
    <n v="1203.5"/>
    <n v="1824"/>
    <n v="2254650"/>
    <m/>
    <n v="38243"/>
    <n v="86224579950"/>
    <n v="69755232"/>
    <m/>
    <m/>
    <m/>
    <m/>
    <x v="0"/>
    <x v="0"/>
    <m/>
    <m/>
    <m/>
    <x v="0"/>
  </r>
  <r>
    <x v="7"/>
    <x v="4"/>
    <x v="6"/>
    <x v="5"/>
    <d v="1900-01-22T00:00:00"/>
    <n v="1213.3"/>
    <n v="1826.5"/>
    <n v="2249125"/>
    <m/>
    <n v="38235"/>
    <n v="85995294375"/>
    <n v="69836227.5"/>
    <m/>
    <m/>
    <m/>
    <m/>
    <x v="0"/>
    <x v="0"/>
    <m/>
    <m/>
    <m/>
    <x v="0"/>
  </r>
  <r>
    <x v="7"/>
    <x v="4"/>
    <x v="6"/>
    <x v="5"/>
    <d v="1900-01-21T00:00:00"/>
    <n v="1213.75"/>
    <n v="1815.5"/>
    <n v="2256000"/>
    <m/>
    <n v="37161"/>
    <n v="83835216000"/>
    <n v="67465795.5"/>
    <m/>
    <m/>
    <m/>
    <m/>
    <x v="0"/>
    <x v="0"/>
    <m/>
    <m/>
    <m/>
    <x v="0"/>
  </r>
  <r>
    <x v="7"/>
    <x v="5"/>
    <x v="6"/>
    <x v="5"/>
    <d v="1900-01-18T00:00:00"/>
    <n v="1199.0999999999999"/>
    <n v="1821.5"/>
    <n v="2263025"/>
    <m/>
    <m/>
    <m/>
    <m/>
    <m/>
    <m/>
    <m/>
    <m/>
    <x v="0"/>
    <x v="0"/>
    <m/>
    <m/>
    <m/>
    <x v="0"/>
  </r>
  <r>
    <x v="7"/>
    <x v="5"/>
    <x v="6"/>
    <x v="5"/>
    <d v="1900-01-17T00:00:00"/>
    <n v="1203.3499999999999"/>
    <n v="1819"/>
    <n v="2269900"/>
    <m/>
    <n v="37504"/>
    <n v="85130329600"/>
    <n v="68219776"/>
    <m/>
    <m/>
    <m/>
    <m/>
    <x v="0"/>
    <x v="0"/>
    <m/>
    <m/>
    <m/>
    <x v="0"/>
  </r>
  <r>
    <x v="7"/>
    <x v="5"/>
    <x v="6"/>
    <x v="5"/>
    <d v="1900-01-16T00:00:00"/>
    <n v="1212.5"/>
    <m/>
    <m/>
    <m/>
    <n v="37916"/>
    <m/>
    <m/>
    <m/>
    <m/>
    <m/>
    <m/>
    <x v="0"/>
    <x v="0"/>
    <m/>
    <m/>
    <m/>
    <x v="0"/>
  </r>
  <r>
    <x v="7"/>
    <x v="5"/>
    <x v="6"/>
    <x v="5"/>
    <d v="1900-01-15T00:00:00"/>
    <n v="1217.5"/>
    <n v="1821"/>
    <n v="2268875"/>
    <m/>
    <n v="38163"/>
    <n v="86587076625"/>
    <n v="69494823"/>
    <m/>
    <m/>
    <m/>
    <m/>
    <x v="0"/>
    <x v="0"/>
    <m/>
    <m/>
    <m/>
    <x v="0"/>
  </r>
  <r>
    <x v="7"/>
    <x v="5"/>
    <x v="6"/>
    <x v="5"/>
    <d v="1900-01-14T00:00:00"/>
    <n v="1202.75"/>
    <n v="1810.5"/>
    <n v="2273750"/>
    <m/>
    <n v="38690"/>
    <n v="87971387500"/>
    <n v="70048245"/>
    <m/>
    <m/>
    <m/>
    <m/>
    <x v="0"/>
    <x v="0"/>
    <m/>
    <m/>
    <m/>
    <x v="0"/>
  </r>
  <r>
    <x v="7"/>
    <x v="5"/>
    <x v="6"/>
    <x v="5"/>
    <d v="1900-01-11T00:00:00"/>
    <n v="1196.3499999999999"/>
    <n v="1823.5"/>
    <n v="2278225"/>
    <m/>
    <m/>
    <m/>
    <m/>
    <m/>
    <m/>
    <m/>
    <m/>
    <x v="0"/>
    <x v="0"/>
    <m/>
    <m/>
    <m/>
    <x v="0"/>
  </r>
  <r>
    <x v="7"/>
    <x v="5"/>
    <x v="6"/>
    <x v="5"/>
    <d v="1900-01-09T00:00:00"/>
    <n v="1187.55"/>
    <n v="1844.5"/>
    <n v="2290075"/>
    <m/>
    <n v="39213"/>
    <n v="89800710975"/>
    <n v="72328378.5"/>
    <m/>
    <m/>
    <m/>
    <m/>
    <x v="0"/>
    <x v="0"/>
    <m/>
    <m/>
    <m/>
    <x v="0"/>
  </r>
  <r>
    <x v="7"/>
    <x v="5"/>
    <x v="6"/>
    <x v="5"/>
    <d v="1900-01-08T00:00:00"/>
    <n v="1183.2"/>
    <n v="1867.5"/>
    <n v="2284725"/>
    <m/>
    <m/>
    <m/>
    <m/>
    <m/>
    <m/>
    <m/>
    <m/>
    <x v="0"/>
    <x v="0"/>
    <m/>
    <m/>
    <m/>
    <x v="0"/>
  </r>
  <r>
    <x v="7"/>
    <x v="5"/>
    <x v="6"/>
    <x v="5"/>
    <d v="1900-01-07T00:00:00"/>
    <n v="1176.0999999999999"/>
    <n v="1863"/>
    <n v="2289275"/>
    <m/>
    <n v="39229"/>
    <n v="89805968975"/>
    <n v="73083627"/>
    <m/>
    <m/>
    <m/>
    <m/>
    <x v="0"/>
    <x v="0"/>
    <m/>
    <m/>
    <m/>
    <x v="0"/>
  </r>
  <r>
    <x v="7"/>
    <x v="5"/>
    <x v="6"/>
    <x v="5"/>
    <d v="1900-01-04T00:00:00"/>
    <n v="1178"/>
    <n v="1833"/>
    <n v="2298625"/>
    <m/>
    <m/>
    <m/>
    <m/>
    <m/>
    <m/>
    <m/>
    <m/>
    <x v="0"/>
    <x v="0"/>
    <m/>
    <m/>
    <m/>
    <x v="0"/>
  </r>
  <r>
    <x v="7"/>
    <x v="5"/>
    <x v="6"/>
    <x v="5"/>
    <d v="1900-01-03T00:00:00"/>
    <n v="1173.05"/>
    <n v="1823.5"/>
    <n v="2300375"/>
    <m/>
    <n v="39043"/>
    <n v="89813541125"/>
    <n v="71194910.5"/>
    <m/>
    <m/>
    <m/>
    <m/>
    <x v="0"/>
    <x v="0"/>
    <m/>
    <m/>
    <m/>
    <x v="0"/>
  </r>
  <r>
    <x v="7"/>
    <x v="5"/>
    <x v="6"/>
    <x v="5"/>
    <d v="1900-01-02T00:00:00"/>
    <n v="1165.9000000000001"/>
    <n v="1798.5"/>
    <n v="2300550"/>
    <m/>
    <n v="38906"/>
    <n v="89505198300"/>
    <n v="69972441"/>
    <m/>
    <m/>
    <m/>
    <m/>
    <x v="0"/>
    <x v="0"/>
    <m/>
    <m/>
    <m/>
    <x v="0"/>
  </r>
  <r>
    <x v="7"/>
    <x v="5"/>
    <x v="6"/>
    <x v="5"/>
    <d v="1900-01-01T00:00:00"/>
    <n v="1148.6500000000001"/>
    <n v="1803.5"/>
    <n v="2296775"/>
    <m/>
    <n v="39043"/>
    <n v="89672986325"/>
    <n v="70414050.5"/>
    <m/>
    <m/>
    <m/>
    <m/>
    <x v="0"/>
    <x v="0"/>
    <m/>
    <m/>
    <m/>
    <x v="0"/>
  </r>
  <r>
    <x v="7"/>
    <x v="5"/>
    <x v="7"/>
    <x v="6"/>
    <d v="1900-01-28T00:00:00"/>
    <n v="1159.0999999999999"/>
    <n v="1712"/>
    <n v="2217025"/>
    <m/>
    <m/>
    <m/>
    <m/>
    <m/>
    <m/>
    <m/>
    <m/>
    <x v="0"/>
    <x v="0"/>
    <m/>
    <m/>
    <m/>
    <x v="0"/>
  </r>
  <r>
    <x v="7"/>
    <x v="5"/>
    <x v="7"/>
    <x v="6"/>
    <d v="1900-01-27T00:00:00"/>
    <n v="1146.8"/>
    <n v="1701.5"/>
    <n v="2222450"/>
    <m/>
    <n v="40044"/>
    <n v="88995787800"/>
    <n v="68134866"/>
    <m/>
    <m/>
    <m/>
    <m/>
    <x v="0"/>
    <x v="0"/>
    <m/>
    <m/>
    <m/>
    <x v="0"/>
  </r>
  <r>
    <x v="7"/>
    <x v="5"/>
    <x v="7"/>
    <x v="6"/>
    <d v="1900-01-26T00:00:00"/>
    <n v="1139.75"/>
    <n v="1688.5"/>
    <n v="2196475"/>
    <m/>
    <n v="40767"/>
    <n v="89543696325"/>
    <n v="68835079.5"/>
    <m/>
    <m/>
    <m/>
    <m/>
    <x v="0"/>
    <x v="0"/>
    <m/>
    <m/>
    <m/>
    <x v="0"/>
  </r>
  <r>
    <x v="7"/>
    <x v="5"/>
    <x v="7"/>
    <x v="6"/>
    <d v="1900-01-21T00:00:00"/>
    <n v="1131"/>
    <n v="1693"/>
    <n v="2202175"/>
    <m/>
    <m/>
    <m/>
    <m/>
    <m/>
    <m/>
    <m/>
    <m/>
    <x v="0"/>
    <x v="0"/>
    <m/>
    <m/>
    <m/>
    <x v="0"/>
  </r>
  <r>
    <x v="7"/>
    <x v="5"/>
    <x v="7"/>
    <x v="6"/>
    <d v="1900-01-20T00:00:00"/>
    <n v="1130.55"/>
    <n v="0"/>
    <n v="0"/>
    <m/>
    <n v="39809"/>
    <m/>
    <m/>
    <m/>
    <m/>
    <m/>
    <m/>
    <x v="0"/>
    <x v="0"/>
    <m/>
    <m/>
    <m/>
    <x v="0"/>
  </r>
  <r>
    <x v="7"/>
    <x v="5"/>
    <x v="7"/>
    <x v="6"/>
    <d v="1900-01-19T00:00:00"/>
    <n v="1134.4000000000001"/>
    <n v="0"/>
    <n v="0"/>
    <m/>
    <n v="39758"/>
    <m/>
    <m/>
    <m/>
    <m/>
    <m/>
    <m/>
    <x v="0"/>
    <x v="0"/>
    <m/>
    <m/>
    <m/>
    <x v="0"/>
  </r>
  <r>
    <x v="7"/>
    <x v="6"/>
    <x v="7"/>
    <x v="6"/>
    <d v="1900-01-18T00:00:00"/>
    <n v="1132.75"/>
    <n v="0"/>
    <n v="0"/>
    <m/>
    <n v="39438"/>
    <m/>
    <m/>
    <m/>
    <m/>
    <m/>
    <m/>
    <x v="0"/>
    <x v="0"/>
    <m/>
    <m/>
    <m/>
    <x v="0"/>
  </r>
  <r>
    <x v="7"/>
    <x v="6"/>
    <x v="7"/>
    <x v="6"/>
    <d v="1900-01-17T00:00:00"/>
    <n v="1137.5999999999999"/>
    <n v="0"/>
    <n v="0"/>
    <m/>
    <n v="39118"/>
    <m/>
    <m/>
    <m/>
    <m/>
    <m/>
    <m/>
    <x v="0"/>
    <x v="0"/>
    <m/>
    <m/>
    <m/>
    <x v="0"/>
  </r>
  <r>
    <x v="7"/>
    <x v="6"/>
    <x v="7"/>
    <x v="6"/>
    <d v="1900-01-14T00:00:00"/>
    <n v="1134.8499999999999"/>
    <n v="0"/>
    <n v="0"/>
    <m/>
    <m/>
    <m/>
    <m/>
    <m/>
    <m/>
    <m/>
    <m/>
    <x v="0"/>
    <x v="0"/>
    <m/>
    <m/>
    <m/>
    <x v="0"/>
  </r>
  <r>
    <x v="7"/>
    <x v="6"/>
    <x v="7"/>
    <x v="6"/>
    <d v="1900-01-12T00:00:00"/>
    <n v="1160.95"/>
    <n v="1701.5"/>
    <n v="2205925"/>
    <m/>
    <n v="39170"/>
    <n v="86406082250"/>
    <n v="66647755"/>
    <m/>
    <m/>
    <m/>
    <m/>
    <x v="0"/>
    <x v="0"/>
    <m/>
    <m/>
    <m/>
    <x v="0"/>
  </r>
  <r>
    <x v="7"/>
    <x v="6"/>
    <x v="7"/>
    <x v="6"/>
    <d v="1900-01-11T00:00:00"/>
    <n v="1157.3499999999999"/>
    <n v="1701.5"/>
    <n v="2183675"/>
    <m/>
    <n v="38943"/>
    <n v="85038855525"/>
    <n v="66261514.5"/>
    <m/>
    <m/>
    <m/>
    <m/>
    <x v="0"/>
    <x v="0"/>
    <m/>
    <m/>
    <m/>
    <x v="0"/>
  </r>
  <r>
    <x v="7"/>
    <x v="6"/>
    <x v="7"/>
    <x v="6"/>
    <d v="1900-01-10T00:00:00"/>
    <n v="1154.4000000000001"/>
    <n v="1713.5"/>
    <n v="2176800"/>
    <m/>
    <n v="38710"/>
    <n v="84263928000"/>
    <n v="66329585"/>
    <m/>
    <m/>
    <m/>
    <m/>
    <x v="0"/>
    <x v="0"/>
    <m/>
    <m/>
    <m/>
    <x v="0"/>
  </r>
  <r>
    <x v="7"/>
    <x v="6"/>
    <x v="7"/>
    <x v="6"/>
    <d v="1900-01-07T00:00:00"/>
    <n v="1168.9000000000001"/>
    <n v="0"/>
    <n v="2150025"/>
    <m/>
    <m/>
    <m/>
    <m/>
    <m/>
    <m/>
    <m/>
    <m/>
    <x v="0"/>
    <x v="0"/>
    <m/>
    <m/>
    <m/>
    <x v="0"/>
  </r>
  <r>
    <x v="7"/>
    <x v="6"/>
    <x v="7"/>
    <x v="6"/>
    <d v="1900-01-06T00:00:00"/>
    <n v="1174.75"/>
    <n v="1718.5"/>
    <n v="2150025"/>
    <m/>
    <n v="38870"/>
    <n v="83571471750"/>
    <n v="66798095"/>
    <m/>
    <m/>
    <m/>
    <m/>
    <x v="0"/>
    <x v="0"/>
    <m/>
    <m/>
    <m/>
    <x v="0"/>
  </r>
  <r>
    <x v="7"/>
    <x v="6"/>
    <x v="7"/>
    <x v="6"/>
    <d v="1900-01-05T00:00:00"/>
    <n v="1171.25"/>
    <n v="1721"/>
    <n v="2139575"/>
    <m/>
    <n v="38732"/>
    <n v="82870018900"/>
    <n v="66657772"/>
    <m/>
    <m/>
    <m/>
    <m/>
    <x v="0"/>
    <x v="0"/>
    <m/>
    <m/>
    <m/>
    <x v="0"/>
  </r>
  <r>
    <x v="7"/>
    <x v="6"/>
    <x v="7"/>
    <x v="6"/>
    <d v="1900-01-04T00:00:00"/>
    <n v="1171.1500000000001"/>
    <n v="1721"/>
    <n v="2134550"/>
    <m/>
    <n v="38848"/>
    <n v="82922998400"/>
    <n v="66857408"/>
    <m/>
    <m/>
    <m/>
    <m/>
    <x v="0"/>
    <x v="0"/>
    <m/>
    <m/>
    <m/>
    <x v="0"/>
  </r>
  <r>
    <x v="7"/>
    <x v="6"/>
    <x v="7"/>
    <x v="6"/>
    <d v="1900-01-03T00:00:00"/>
    <n v="1164.9000000000001"/>
    <n v="1715.5"/>
    <n v="2109450"/>
    <m/>
    <n v="38901"/>
    <n v="82059714450"/>
    <n v="66734665.5"/>
    <m/>
    <m/>
    <m/>
    <m/>
    <x v="0"/>
    <x v="0"/>
    <m/>
    <m/>
    <m/>
    <x v="0"/>
  </r>
  <r>
    <x v="7"/>
    <x v="6"/>
    <x v="7"/>
    <x v="6"/>
    <d v="1899-12-31T00:00:00"/>
    <n v="1171.6500000000001"/>
    <n v="1712"/>
    <n v="2112275"/>
    <m/>
    <m/>
    <m/>
    <m/>
    <m/>
    <m/>
    <m/>
    <m/>
    <x v="0"/>
    <x v="0"/>
    <m/>
    <m/>
    <m/>
    <x v="0"/>
  </r>
  <r>
    <x v="7"/>
    <x v="6"/>
    <x v="7"/>
    <x v="6"/>
    <d v="1899-12-30T00:00:00"/>
    <n v="1168.75"/>
    <n v="1724"/>
    <n v="2117500"/>
    <m/>
    <n v="38026"/>
    <n v="80520055000"/>
    <n v="65556824"/>
    <m/>
    <m/>
    <m/>
    <m/>
    <x v="0"/>
    <x v="0"/>
    <m/>
    <m/>
    <m/>
    <x v="0"/>
  </r>
  <r>
    <x v="7"/>
    <x v="6"/>
    <x v="7"/>
    <x v="7"/>
    <d v="1900-01-28T00:00:00"/>
    <n v="1187.4000000000001"/>
    <n v="1742"/>
    <n v="2092175"/>
    <m/>
    <m/>
    <m/>
    <m/>
    <m/>
    <m/>
    <m/>
    <m/>
    <x v="0"/>
    <x v="0"/>
    <m/>
    <m/>
    <m/>
    <x v="0"/>
  </r>
  <r>
    <x v="7"/>
    <x v="6"/>
    <x v="7"/>
    <x v="7"/>
    <d v="1900-01-27T00:00:00"/>
    <n v="1187.3"/>
    <n v="1747.5"/>
    <n v="2069975"/>
    <m/>
    <n v="38713"/>
    <n v="80134942175"/>
    <n v="67650967.5"/>
    <m/>
    <m/>
    <m/>
    <m/>
    <x v="0"/>
    <x v="0"/>
    <m/>
    <m/>
    <m/>
    <x v="0"/>
  </r>
  <r>
    <x v="7"/>
    <x v="6"/>
    <x v="7"/>
    <x v="7"/>
    <d v="1900-01-26T00:00:00"/>
    <n v="1189.0999999999999"/>
    <n v="1742.5"/>
    <n v="2092125"/>
    <m/>
    <m/>
    <m/>
    <m/>
    <m/>
    <m/>
    <m/>
    <m/>
    <x v="0"/>
    <x v="0"/>
    <m/>
    <m/>
    <m/>
    <x v="0"/>
  </r>
  <r>
    <x v="7"/>
    <x v="6"/>
    <x v="7"/>
    <x v="7"/>
    <d v="1900-01-23T00:00:00"/>
    <n v="1187.5"/>
    <n v="1738"/>
    <n v="2101775"/>
    <m/>
    <m/>
    <m/>
    <m/>
    <m/>
    <m/>
    <m/>
    <m/>
    <x v="0"/>
    <x v="0"/>
    <m/>
    <m/>
    <m/>
    <x v="0"/>
  </r>
  <r>
    <x v="7"/>
    <x v="6"/>
    <x v="7"/>
    <x v="7"/>
    <d v="1900-01-22T00:00:00"/>
    <n v="1187.25"/>
    <n v="1723.5"/>
    <n v="2107525"/>
    <m/>
    <n v="37255"/>
    <n v="78515843875"/>
    <n v="64208992.5"/>
    <m/>
    <m/>
    <m/>
    <m/>
    <x v="0"/>
    <x v="0"/>
    <m/>
    <m/>
    <m/>
    <x v="0"/>
  </r>
  <r>
    <x v="7"/>
    <x v="6"/>
    <x v="7"/>
    <x v="7"/>
    <d v="1900-01-21T00:00:00"/>
    <n v="1213.25"/>
    <n v="1725"/>
    <n v="2113375"/>
    <m/>
    <n v="37019"/>
    <n v="78235029125"/>
    <n v="63857775"/>
    <m/>
    <m/>
    <m/>
    <m/>
    <x v="0"/>
    <x v="0"/>
    <m/>
    <m/>
    <m/>
    <x v="0"/>
  </r>
  <r>
    <x v="7"/>
    <x v="6"/>
    <x v="7"/>
    <x v="7"/>
    <d v="1900-01-20T00:00:00"/>
    <n v="1217.55"/>
    <n v="1713"/>
    <n v="2118325"/>
    <m/>
    <n v="36785"/>
    <n v="77922585125"/>
    <n v="63012705"/>
    <m/>
    <m/>
    <m/>
    <m/>
    <x v="0"/>
    <x v="0"/>
    <m/>
    <m/>
    <m/>
    <x v="0"/>
  </r>
  <r>
    <x v="7"/>
    <x v="6"/>
    <x v="7"/>
    <x v="7"/>
    <d v="1900-01-19T00:00:00"/>
    <n v="1214.95"/>
    <n v="1724"/>
    <n v="2129200"/>
    <m/>
    <n v="36723"/>
    <n v="78190611600"/>
    <n v="63310452"/>
    <m/>
    <m/>
    <m/>
    <m/>
    <x v="0"/>
    <x v="0"/>
    <m/>
    <m/>
    <m/>
    <x v="0"/>
  </r>
  <r>
    <x v="7"/>
    <x v="7"/>
    <x v="7"/>
    <x v="7"/>
    <d v="1900-01-16T00:00:00"/>
    <n v="1206.0999999999999"/>
    <n v="1713"/>
    <n v="2139275"/>
    <m/>
    <m/>
    <m/>
    <m/>
    <m/>
    <m/>
    <m/>
    <m/>
    <x v="0"/>
    <x v="0"/>
    <m/>
    <m/>
    <m/>
    <x v="0"/>
  </r>
  <r>
    <x v="7"/>
    <x v="7"/>
    <x v="7"/>
    <x v="7"/>
    <d v="1900-01-14T00:00:00"/>
    <n v="1225.7"/>
    <m/>
    <m/>
    <m/>
    <n v="36705"/>
    <m/>
    <m/>
    <m/>
    <m/>
    <m/>
    <m/>
    <x v="0"/>
    <x v="0"/>
    <m/>
    <m/>
    <m/>
    <x v="0"/>
  </r>
  <r>
    <x v="7"/>
    <x v="7"/>
    <x v="7"/>
    <x v="7"/>
    <d v="1900-01-13T00:00:00"/>
    <n v="1228.9000000000001"/>
    <n v="1724"/>
    <n v="2149150"/>
    <m/>
    <n v="36613"/>
    <n v="78686828950"/>
    <n v="63120812"/>
    <m/>
    <m/>
    <m/>
    <m/>
    <x v="0"/>
    <x v="0"/>
    <m/>
    <m/>
    <m/>
    <x v="0"/>
  </r>
  <r>
    <x v="7"/>
    <x v="7"/>
    <x v="7"/>
    <x v="7"/>
    <d v="1900-01-12T00:00:00"/>
    <n v="1222.5999999999999"/>
    <n v="1724"/>
    <n v="2155050"/>
    <m/>
    <n v="36663"/>
    <n v="79010598150"/>
    <n v="63207012"/>
    <m/>
    <m/>
    <m/>
    <m/>
    <x v="0"/>
    <x v="0"/>
    <m/>
    <m/>
    <m/>
    <x v="0"/>
  </r>
  <r>
    <x v="7"/>
    <x v="7"/>
    <x v="7"/>
    <x v="7"/>
    <d v="1900-01-09T00:00:00"/>
    <n v="1255.6500000000001"/>
    <n v="1769"/>
    <n v="2158275"/>
    <m/>
    <m/>
    <m/>
    <m/>
    <m/>
    <m/>
    <m/>
    <m/>
    <x v="0"/>
    <x v="0"/>
    <m/>
    <m/>
    <m/>
    <x v="0"/>
  </r>
  <r>
    <x v="7"/>
    <x v="7"/>
    <x v="7"/>
    <x v="7"/>
    <d v="1900-01-08T00:00:00"/>
    <n v="1280.9000000000001"/>
    <n v="1752"/>
    <n v="2131750"/>
    <m/>
    <n v="36519"/>
    <n v="77849378250"/>
    <n v="63981288"/>
    <m/>
    <m/>
    <m/>
    <m/>
    <x v="0"/>
    <x v="0"/>
    <m/>
    <m/>
    <m/>
    <x v="0"/>
  </r>
  <r>
    <x v="7"/>
    <x v="7"/>
    <x v="7"/>
    <x v="7"/>
    <d v="1900-01-07T00:00:00"/>
    <n v="1304.55"/>
    <n v="1775.5"/>
    <n v="2137200"/>
    <m/>
    <n v="36432"/>
    <n v="77862470400"/>
    <n v="64685016"/>
    <m/>
    <m/>
    <m/>
    <m/>
    <x v="0"/>
    <x v="0"/>
    <m/>
    <m/>
    <m/>
    <x v="0"/>
  </r>
  <r>
    <x v="7"/>
    <x v="7"/>
    <x v="7"/>
    <x v="7"/>
    <d v="1900-01-06T00:00:00"/>
    <n v="1284"/>
    <n v="1759.5"/>
    <n v="2136300"/>
    <m/>
    <n v="36327"/>
    <n v="77605370100"/>
    <n v="63917356.5"/>
    <m/>
    <m/>
    <m/>
    <m/>
    <x v="0"/>
    <x v="0"/>
    <m/>
    <m/>
    <m/>
    <x v="0"/>
  </r>
  <r>
    <x v="7"/>
    <x v="7"/>
    <x v="7"/>
    <x v="7"/>
    <d v="1900-01-05T00:00:00"/>
    <n v="1286.8"/>
    <n v="1737"/>
    <n v="2144100"/>
    <m/>
    <n v="36373"/>
    <n v="77987349300"/>
    <n v="63179901"/>
    <m/>
    <m/>
    <m/>
    <m/>
    <x v="0"/>
    <x v="0"/>
    <m/>
    <m/>
    <m/>
    <x v="0"/>
  </r>
  <r>
    <x v="7"/>
    <x v="7"/>
    <x v="7"/>
    <x v="7"/>
    <d v="1900-01-02T00:00:00"/>
    <n v="1301.7"/>
    <n v="1714"/>
    <n v="2152150"/>
    <m/>
    <m/>
    <m/>
    <m/>
    <m/>
    <m/>
    <m/>
    <m/>
    <x v="0"/>
    <x v="0"/>
    <m/>
    <m/>
    <m/>
    <x v="0"/>
  </r>
  <r>
    <x v="7"/>
    <x v="7"/>
    <x v="7"/>
    <x v="7"/>
    <d v="1900-01-01T00:00:00"/>
    <n v="1293"/>
    <n v="1700"/>
    <n v="2157600"/>
    <m/>
    <n v="36036"/>
    <n v="77751273600"/>
    <n v="61261200"/>
    <m/>
    <m/>
    <m/>
    <m/>
    <x v="0"/>
    <x v="0"/>
    <m/>
    <m/>
    <m/>
    <x v="0"/>
  </r>
  <r>
    <x v="7"/>
    <x v="7"/>
    <x v="7"/>
    <x v="7"/>
    <d v="1899-12-31T00:00:00"/>
    <n v="1295.8499999999999"/>
    <n v="1685"/>
    <n v="2163500"/>
    <m/>
    <n v="36143"/>
    <n v="78195380500"/>
    <n v="60900955"/>
    <m/>
    <m/>
    <m/>
    <m/>
    <x v="0"/>
    <x v="0"/>
    <m/>
    <m/>
    <m/>
    <x v="0"/>
  </r>
  <r>
    <x v="7"/>
    <x v="7"/>
    <x v="7"/>
    <x v="7"/>
    <d v="1899-12-30T00:00:00"/>
    <n v="1284.4000000000001"/>
    <n v="1710"/>
    <n v="2160100"/>
    <m/>
    <n v="36221"/>
    <n v="78240982100"/>
    <n v="61937910"/>
    <m/>
    <m/>
    <m/>
    <m/>
    <x v="0"/>
    <x v="0"/>
    <m/>
    <m/>
    <m/>
    <x v="0"/>
  </r>
  <r>
    <x v="7"/>
    <x v="7"/>
    <x v="7"/>
    <x v="8"/>
    <d v="1900-01-29T00:00:00"/>
    <n v="1274.2"/>
    <n v="1754.5"/>
    <n v="2098950"/>
    <m/>
    <n v="36141"/>
    <n v="75858151950"/>
    <n v="63409384.5"/>
    <m/>
    <m/>
    <m/>
    <m/>
    <x v="0"/>
    <x v="0"/>
    <m/>
    <m/>
    <m/>
    <x v="0"/>
  </r>
  <r>
    <x v="7"/>
    <x v="7"/>
    <x v="7"/>
    <x v="8"/>
    <d v="1900-01-26T00:00:00"/>
    <n v="1265.9000000000001"/>
    <n v="1779"/>
    <n v="2105350"/>
    <m/>
    <m/>
    <m/>
    <m/>
    <m/>
    <m/>
    <m/>
    <m/>
    <x v="0"/>
    <x v="0"/>
    <m/>
    <m/>
    <m/>
    <x v="0"/>
  </r>
  <r>
    <x v="7"/>
    <x v="7"/>
    <x v="7"/>
    <x v="8"/>
    <d v="1900-01-25T00:00:00"/>
    <n v="1269.3"/>
    <n v="1773"/>
    <n v="2111650"/>
    <m/>
    <n v="36096"/>
    <n v="76222118400"/>
    <n v="63998208"/>
    <m/>
    <m/>
    <m/>
    <m/>
    <x v="0"/>
    <x v="0"/>
    <m/>
    <m/>
    <m/>
    <x v="0"/>
  </r>
  <r>
    <x v="7"/>
    <x v="7"/>
    <x v="7"/>
    <x v="8"/>
    <d v="1900-01-24T00:00:00"/>
    <n v="1273.9000000000001"/>
    <n v="1739"/>
    <n v="2116600"/>
    <m/>
    <n v="36053"/>
    <n v="76309779800"/>
    <n v="62696167"/>
    <m/>
    <m/>
    <m/>
    <m/>
    <x v="0"/>
    <x v="0"/>
    <m/>
    <m/>
    <m/>
    <x v="0"/>
  </r>
  <r>
    <x v="7"/>
    <x v="7"/>
    <x v="7"/>
    <x v="8"/>
    <d v="1900-01-23T00:00:00"/>
    <n v="1269.3"/>
    <n v="1714.5"/>
    <n v="2120725"/>
    <m/>
    <n v="35882"/>
    <n v="76095854450"/>
    <n v="61519689"/>
    <m/>
    <m/>
    <m/>
    <m/>
    <x v="0"/>
    <x v="0"/>
    <m/>
    <m/>
    <m/>
    <x v="0"/>
  </r>
  <r>
    <x v="7"/>
    <x v="7"/>
    <x v="7"/>
    <x v="8"/>
    <d v="1900-01-22T00:00:00"/>
    <n v="1267"/>
    <n v="1721.5"/>
    <n v="2125800"/>
    <m/>
    <n v="35926"/>
    <n v="76371490800"/>
    <n v="61846609"/>
    <m/>
    <m/>
    <m/>
    <m/>
    <x v="0"/>
    <x v="0"/>
    <m/>
    <m/>
    <m/>
    <x v="0"/>
  </r>
  <r>
    <x v="7"/>
    <x v="8"/>
    <x v="7"/>
    <x v="8"/>
    <d v="1900-01-19T00:00:00"/>
    <n v="1263.95"/>
    <n v="1722"/>
    <n v="2131075"/>
    <m/>
    <m/>
    <m/>
    <m/>
    <m/>
    <m/>
    <m/>
    <m/>
    <x v="0"/>
    <x v="0"/>
    <m/>
    <m/>
    <m/>
    <x v="0"/>
  </r>
  <r>
    <x v="7"/>
    <x v="8"/>
    <x v="7"/>
    <x v="8"/>
    <d v="1900-01-18T00:00:00"/>
    <n v="1269.2"/>
    <n v="1729"/>
    <n v="2132950"/>
    <m/>
    <n v="35794"/>
    <n v="76346812300"/>
    <n v="61887826"/>
    <m/>
    <m/>
    <m/>
    <m/>
    <x v="0"/>
    <x v="0"/>
    <m/>
    <m/>
    <m/>
    <x v="0"/>
  </r>
  <r>
    <x v="7"/>
    <x v="8"/>
    <x v="7"/>
    <x v="8"/>
    <d v="1900-01-16T00:00:00"/>
    <n v="1261.6500000000001"/>
    <n v="1734"/>
    <n v="2140550"/>
    <m/>
    <n v="35771"/>
    <n v="76569614050"/>
    <n v="62026914"/>
    <m/>
    <m/>
    <m/>
    <m/>
    <x v="0"/>
    <x v="0"/>
    <m/>
    <m/>
    <m/>
    <x v="0"/>
  </r>
  <r>
    <x v="7"/>
    <x v="8"/>
    <x v="7"/>
    <x v="8"/>
    <d v="1900-01-15T00:00:00"/>
    <n v="1252.7"/>
    <m/>
    <m/>
    <m/>
    <n v="35822"/>
    <m/>
    <m/>
    <m/>
    <m/>
    <m/>
    <m/>
    <x v="0"/>
    <x v="0"/>
    <m/>
    <m/>
    <m/>
    <x v="0"/>
  </r>
  <r>
    <x v="7"/>
    <x v="8"/>
    <x v="7"/>
    <x v="8"/>
    <d v="1900-01-12T00:00:00"/>
    <n v="1256.1500000000001"/>
    <n v="1724"/>
    <n v="2141300"/>
    <m/>
    <m/>
    <m/>
    <m/>
    <m/>
    <m/>
    <m/>
    <m/>
    <x v="0"/>
    <x v="0"/>
    <m/>
    <m/>
    <m/>
    <x v="0"/>
  </r>
  <r>
    <x v="7"/>
    <x v="8"/>
    <x v="7"/>
    <x v="8"/>
    <d v="1900-01-11T00:00:00"/>
    <n v="1258"/>
    <n v="1701.5"/>
    <n v="2143500"/>
    <m/>
    <n v="35817"/>
    <n v="76773739500"/>
    <n v="60942625.5"/>
    <m/>
    <m/>
    <m/>
    <m/>
    <x v="0"/>
    <x v="0"/>
    <m/>
    <m/>
    <m/>
    <x v="0"/>
  </r>
  <r>
    <x v="7"/>
    <x v="8"/>
    <x v="7"/>
    <x v="8"/>
    <d v="1900-01-10T00:00:00"/>
    <n v="1255.7"/>
    <n v="1687"/>
    <n v="2148350"/>
    <m/>
    <m/>
    <m/>
    <m/>
    <m/>
    <m/>
    <m/>
    <m/>
    <x v="0"/>
    <x v="0"/>
    <m/>
    <m/>
    <m/>
    <x v="0"/>
  </r>
  <r>
    <x v="7"/>
    <x v="8"/>
    <x v="7"/>
    <x v="8"/>
    <d v="1900-01-09T00:00:00"/>
    <n v="1256.4000000000001"/>
    <n v="1681"/>
    <n v="2153400"/>
    <m/>
    <m/>
    <m/>
    <m/>
    <m/>
    <m/>
    <m/>
    <m/>
    <x v="0"/>
    <x v="0"/>
    <m/>
    <m/>
    <m/>
    <x v="0"/>
  </r>
  <r>
    <x v="7"/>
    <x v="8"/>
    <x v="7"/>
    <x v="8"/>
    <d v="1900-01-08T00:00:00"/>
    <n v="1262.0999999999999"/>
    <n v="1659"/>
    <n v="2159950"/>
    <m/>
    <n v="35849"/>
    <n v="77432047550"/>
    <n v="59473491"/>
    <m/>
    <m/>
    <m/>
    <m/>
    <x v="0"/>
    <x v="0"/>
    <m/>
    <m/>
    <m/>
    <x v="0"/>
  </r>
  <r>
    <x v="7"/>
    <x v="8"/>
    <x v="7"/>
    <x v="8"/>
    <d v="1900-01-05T00:00:00"/>
    <n v="1255"/>
    <n v="1633"/>
    <n v="2182275"/>
    <m/>
    <m/>
    <m/>
    <m/>
    <m/>
    <m/>
    <m/>
    <m/>
    <x v="0"/>
    <x v="0"/>
    <m/>
    <m/>
    <m/>
    <x v="0"/>
  </r>
  <r>
    <x v="7"/>
    <x v="8"/>
    <x v="7"/>
    <x v="8"/>
    <d v="1900-01-04T00:00:00"/>
    <n v="1265.5"/>
    <n v="1621"/>
    <n v="2165700"/>
    <m/>
    <n v="35783"/>
    <n v="77495243100"/>
    <n v="58004243"/>
    <m/>
    <m/>
    <m/>
    <m/>
    <x v="0"/>
    <x v="0"/>
    <m/>
    <m/>
    <m/>
    <x v="0"/>
  </r>
  <r>
    <x v="7"/>
    <x v="8"/>
    <x v="7"/>
    <x v="8"/>
    <d v="1900-01-03T00:00:00"/>
    <n v="1274"/>
    <n v="1618"/>
    <n v="2147350"/>
    <m/>
    <n v="35834"/>
    <n v="76948139900"/>
    <n v="57979412"/>
    <m/>
    <m/>
    <m/>
    <m/>
    <x v="0"/>
    <x v="0"/>
    <m/>
    <m/>
    <m/>
    <x v="0"/>
  </r>
  <r>
    <x v="7"/>
    <x v="8"/>
    <x v="7"/>
    <x v="8"/>
    <d v="1900-01-02T00:00:00"/>
    <n v="1309.1500000000001"/>
    <n v="1628"/>
    <n v="2110550"/>
    <m/>
    <n v="35778"/>
    <n v="75511257900"/>
    <n v="58246584"/>
    <m/>
    <m/>
    <m/>
    <m/>
    <x v="0"/>
    <x v="0"/>
    <m/>
    <m/>
    <m/>
    <x v="0"/>
  </r>
  <r>
    <x v="7"/>
    <x v="8"/>
    <x v="7"/>
    <x v="8"/>
    <d v="1900-01-01T00:00:00"/>
    <n v="1318.65"/>
    <n v="1671.5"/>
    <n v="2085800"/>
    <m/>
    <n v="35776"/>
    <n v="74621580800"/>
    <n v="59799584"/>
    <m/>
    <m/>
    <m/>
    <m/>
    <x v="0"/>
    <x v="0"/>
    <m/>
    <m/>
    <m/>
    <x v="0"/>
  </r>
  <r>
    <x v="7"/>
    <x v="8"/>
    <x v="7"/>
    <x v="9"/>
    <d v="1900-01-28T00:00:00"/>
    <n v="1327.9"/>
    <n v="1686"/>
    <n v="2089475"/>
    <m/>
    <m/>
    <m/>
    <m/>
    <m/>
    <m/>
    <m/>
    <m/>
    <x v="0"/>
    <x v="0"/>
    <m/>
    <m/>
    <m/>
    <x v="0"/>
  </r>
  <r>
    <x v="7"/>
    <x v="8"/>
    <x v="7"/>
    <x v="9"/>
    <d v="1900-01-27T00:00:00"/>
    <n v="1320.85"/>
    <n v="1686.5"/>
    <n v="2099475"/>
    <m/>
    <n v="35631"/>
    <n v="74806393725"/>
    <n v="60091681.5"/>
    <m/>
    <m/>
    <m/>
    <m/>
    <x v="0"/>
    <x v="0"/>
    <m/>
    <m/>
    <m/>
    <x v="0"/>
  </r>
  <r>
    <x v="7"/>
    <x v="8"/>
    <x v="7"/>
    <x v="9"/>
    <d v="1900-01-26T00:00:00"/>
    <n v="1324.8"/>
    <n v="1686"/>
    <n v="2109425"/>
    <m/>
    <n v="35629"/>
    <n v="75156703325"/>
    <n v="60070494"/>
    <m/>
    <m/>
    <m/>
    <m/>
    <x v="0"/>
    <x v="0"/>
    <m/>
    <m/>
    <m/>
    <x v="0"/>
  </r>
  <r>
    <x v="7"/>
    <x v="8"/>
    <x v="7"/>
    <x v="9"/>
    <d v="1900-01-25T00:00:00"/>
    <n v="1335.85"/>
    <n v="1673.5"/>
    <n v="2116725"/>
    <m/>
    <n v="35723"/>
    <n v="75615767175"/>
    <n v="59782440.5"/>
    <m/>
    <m/>
    <m/>
    <m/>
    <x v="0"/>
    <x v="0"/>
    <m/>
    <m/>
    <m/>
    <x v="0"/>
  </r>
  <r>
    <x v="7"/>
    <x v="8"/>
    <x v="7"/>
    <x v="9"/>
    <d v="1900-01-24T00:00:00"/>
    <n v="1336.3"/>
    <n v="1681.5"/>
    <n v="2120125"/>
    <m/>
    <n v="35462"/>
    <n v="75183872750"/>
    <n v="59629353"/>
    <m/>
    <m/>
    <m/>
    <m/>
    <x v="0"/>
    <x v="0"/>
    <m/>
    <m/>
    <m/>
    <x v="0"/>
  </r>
  <r>
    <x v="7"/>
    <x v="8"/>
    <x v="7"/>
    <x v="9"/>
    <d v="1900-01-21T00:00:00"/>
    <n v="1335.9"/>
    <n v="1681.5"/>
    <n v="2126825"/>
    <m/>
    <m/>
    <m/>
    <m/>
    <m/>
    <m/>
    <m/>
    <m/>
    <x v="0"/>
    <x v="0"/>
    <m/>
    <m/>
    <m/>
    <x v="0"/>
  </r>
  <r>
    <x v="7"/>
    <x v="8"/>
    <x v="7"/>
    <x v="9"/>
    <d v="1900-01-20T00:00:00"/>
    <n v="1332.45"/>
    <n v="1676"/>
    <n v="2134300"/>
    <m/>
    <n v="35522"/>
    <n v="75814604600"/>
    <n v="59534872"/>
    <m/>
    <m/>
    <m/>
    <m/>
    <x v="0"/>
    <x v="0"/>
    <m/>
    <m/>
    <m/>
    <x v="0"/>
  </r>
  <r>
    <x v="7"/>
    <x v="9"/>
    <x v="7"/>
    <x v="9"/>
    <d v="1900-01-19T00:00:00"/>
    <n v="1319.6"/>
    <n v="1669"/>
    <n v="2141875"/>
    <m/>
    <n v="35559"/>
    <n v="76162933125"/>
    <n v="59347971"/>
    <m/>
    <m/>
    <m/>
    <m/>
    <x v="0"/>
    <x v="0"/>
    <m/>
    <m/>
    <m/>
    <x v="0"/>
  </r>
  <r>
    <x v="7"/>
    <x v="9"/>
    <x v="7"/>
    <x v="9"/>
    <d v="1900-01-17T00:00:00"/>
    <n v="1315.05"/>
    <n v="1659.5"/>
    <n v="2154825"/>
    <m/>
    <n v="35634"/>
    <n v="76785034050"/>
    <n v="59134623"/>
    <m/>
    <m/>
    <m/>
    <m/>
    <x v="0"/>
    <x v="0"/>
    <m/>
    <m/>
    <m/>
    <x v="0"/>
  </r>
  <r>
    <x v="7"/>
    <x v="9"/>
    <x v="7"/>
    <x v="9"/>
    <d v="1900-01-14T00:00:00"/>
    <n v="1314.25"/>
    <m/>
    <m/>
    <m/>
    <m/>
    <m/>
    <m/>
    <m/>
    <m/>
    <m/>
    <m/>
    <x v="0"/>
    <x v="0"/>
    <m/>
    <m/>
    <m/>
    <x v="0"/>
  </r>
  <r>
    <x v="7"/>
    <x v="9"/>
    <x v="7"/>
    <x v="9"/>
    <d v="1900-01-13T00:00:00"/>
    <n v="1320.1"/>
    <n v="1669"/>
    <n v="2124400"/>
    <m/>
    <n v="35632"/>
    <n v="75696620800"/>
    <n v="59469808"/>
    <m/>
    <m/>
    <m/>
    <m/>
    <x v="0"/>
    <x v="0"/>
    <m/>
    <m/>
    <m/>
    <x v="0"/>
  </r>
  <r>
    <x v="7"/>
    <x v="9"/>
    <x v="7"/>
    <x v="9"/>
    <d v="1900-01-12T00:00:00"/>
    <n v="1323.2"/>
    <n v="1663.5"/>
    <n v="2128750"/>
    <m/>
    <n v="35658"/>
    <n v="75906967500"/>
    <n v="59317083"/>
    <m/>
    <m/>
    <m/>
    <m/>
    <x v="0"/>
    <x v="0"/>
    <m/>
    <m/>
    <m/>
    <x v="0"/>
  </r>
  <r>
    <x v="7"/>
    <x v="9"/>
    <x v="7"/>
    <x v="9"/>
    <d v="1900-01-11T00:00:00"/>
    <n v="1328.5"/>
    <n v="1658"/>
    <n v="2133625"/>
    <m/>
    <n v="35621"/>
    <n v="76001856125"/>
    <n v="59059618"/>
    <m/>
    <m/>
    <m/>
    <m/>
    <x v="0"/>
    <x v="0"/>
    <m/>
    <m/>
    <m/>
    <x v="0"/>
  </r>
  <r>
    <x v="7"/>
    <x v="9"/>
    <x v="7"/>
    <x v="9"/>
    <d v="1900-01-10T00:00:00"/>
    <n v="1327.5"/>
    <n v="1664"/>
    <n v="2125850"/>
    <m/>
    <m/>
    <m/>
    <m/>
    <m/>
    <m/>
    <m/>
    <m/>
    <x v="0"/>
    <x v="0"/>
    <m/>
    <m/>
    <m/>
    <x v="0"/>
  </r>
  <r>
    <x v="7"/>
    <x v="9"/>
    <x v="7"/>
    <x v="9"/>
    <d v="1900-01-07T00:00:00"/>
    <n v="1335.65"/>
    <n v="1631"/>
    <n v="2136025"/>
    <m/>
    <m/>
    <m/>
    <m/>
    <m/>
    <m/>
    <m/>
    <m/>
    <x v="0"/>
    <x v="0"/>
    <m/>
    <m/>
    <m/>
    <x v="0"/>
  </r>
  <r>
    <x v="7"/>
    <x v="9"/>
    <x v="7"/>
    <x v="9"/>
    <d v="1900-01-06T00:00:00"/>
    <n v="1348"/>
    <n v="1642.5"/>
    <n v="2146725"/>
    <m/>
    <n v="35433"/>
    <n v="76064906925"/>
    <n v="58198702.5"/>
    <m/>
    <m/>
    <m/>
    <m/>
    <x v="0"/>
    <x v="0"/>
    <m/>
    <m/>
    <m/>
    <x v="0"/>
  </r>
  <r>
    <x v="7"/>
    <x v="9"/>
    <x v="7"/>
    <x v="9"/>
    <d v="1900-01-05T00:00:00"/>
    <n v="1348.75"/>
    <n v="1620.5"/>
    <n v="2153425"/>
    <m/>
    <n v="35495"/>
    <n v="76435820375"/>
    <n v="57519647.5"/>
    <m/>
    <m/>
    <m/>
    <m/>
    <x v="0"/>
    <x v="0"/>
    <m/>
    <m/>
    <m/>
    <x v="0"/>
  </r>
  <r>
    <x v="7"/>
    <x v="9"/>
    <x v="7"/>
    <x v="9"/>
    <d v="1900-01-04T00:00:00"/>
    <n v="1330.05"/>
    <n v="1578"/>
    <n v="2161575"/>
    <m/>
    <n v="35561"/>
    <n v="76867768575"/>
    <n v="56115258"/>
    <m/>
    <m/>
    <m/>
    <m/>
    <x v="0"/>
    <x v="0"/>
    <m/>
    <m/>
    <m/>
    <x v="0"/>
  </r>
  <r>
    <x v="7"/>
    <x v="9"/>
    <x v="7"/>
    <x v="9"/>
    <d v="1900-01-03T00:00:00"/>
    <n v="1328.3"/>
    <n v="1576"/>
    <n v="2168175"/>
    <m/>
    <n v="35578"/>
    <n v="77140414238"/>
    <n v="56071716"/>
    <m/>
    <m/>
    <m/>
    <m/>
    <x v="0"/>
    <x v="0"/>
    <m/>
    <m/>
    <m/>
    <x v="0"/>
  </r>
  <r>
    <x v="7"/>
    <x v="9"/>
    <x v="7"/>
    <x v="9"/>
    <d v="1899-12-31T00:00:00"/>
    <n v="1311.5"/>
    <n v="1576"/>
    <n v="2161475"/>
    <m/>
    <m/>
    <m/>
    <m/>
    <m/>
    <m/>
    <m/>
    <m/>
    <x v="0"/>
    <x v="0"/>
    <m/>
    <m/>
    <m/>
    <x v="0"/>
  </r>
  <r>
    <x v="7"/>
    <x v="9"/>
    <x v="7"/>
    <x v="9"/>
    <d v="1899-12-30T00:00:00"/>
    <n v="1305.7"/>
    <n v="1568.5"/>
    <n v="2166925"/>
    <m/>
    <n v="35526"/>
    <n v="76982177550"/>
    <n v="55722531"/>
    <m/>
    <m/>
    <m/>
    <m/>
    <x v="0"/>
    <x v="0"/>
    <m/>
    <m/>
    <m/>
    <x v="0"/>
  </r>
  <r>
    <x v="7"/>
    <x v="9"/>
    <x v="7"/>
    <x v="10"/>
    <d v="1900-01-29T00:00:00"/>
    <n v="1314.45"/>
    <n v="1565.5"/>
    <n v="2179000"/>
    <m/>
    <n v="35571"/>
    <n v="77509209000"/>
    <n v="55686400.5"/>
    <m/>
    <m/>
    <m/>
    <m/>
    <x v="0"/>
    <x v="0"/>
    <m/>
    <m/>
    <m/>
    <x v="0"/>
  </r>
  <r>
    <x v="7"/>
    <x v="9"/>
    <x v="7"/>
    <x v="10"/>
    <d v="1900-01-28T00:00:00"/>
    <n v="1318.85"/>
    <n v="1573.5"/>
    <n v="2188250"/>
    <m/>
    <n v="35598"/>
    <n v="77897323500"/>
    <n v="56013453"/>
    <m/>
    <m/>
    <m/>
    <m/>
    <x v="0"/>
    <x v="0"/>
    <m/>
    <m/>
    <m/>
    <x v="0"/>
  </r>
  <r>
    <x v="7"/>
    <x v="9"/>
    <x v="7"/>
    <x v="10"/>
    <d v="1900-01-24T00:00:00"/>
    <n v="1324.9"/>
    <n v="1565.5"/>
    <n v="2190050"/>
    <m/>
    <m/>
    <m/>
    <m/>
    <m/>
    <m/>
    <m/>
    <m/>
    <x v="0"/>
    <x v="0"/>
    <m/>
    <m/>
    <m/>
    <x v="0"/>
  </r>
  <r>
    <x v="7"/>
    <x v="9"/>
    <x v="7"/>
    <x v="10"/>
    <d v="1900-01-23T00:00:00"/>
    <n v="1324.5"/>
    <n v="1586.5"/>
    <n v="2196350"/>
    <m/>
    <n v="35459"/>
    <n v="77880374650"/>
    <n v="56255703.5"/>
    <m/>
    <m/>
    <m/>
    <m/>
    <x v="0"/>
    <x v="0"/>
    <m/>
    <m/>
    <m/>
    <x v="0"/>
  </r>
  <r>
    <x v="7"/>
    <x v="9"/>
    <x v="7"/>
    <x v="10"/>
    <d v="1900-01-22T00:00:00"/>
    <n v="1337.3"/>
    <n v="1585.5"/>
    <n v="2203400"/>
    <m/>
    <n v="35432"/>
    <n v="78070868800"/>
    <n v="56177436"/>
    <m/>
    <m/>
    <m/>
    <m/>
    <x v="0"/>
    <x v="0"/>
    <m/>
    <m/>
    <m/>
    <x v="0"/>
  </r>
  <r>
    <x v="7"/>
    <x v="9"/>
    <x v="7"/>
    <x v="10"/>
    <d v="1900-01-21T00:00:00"/>
    <n v="1338.5"/>
    <n v="1599"/>
    <n v="2210100"/>
    <m/>
    <n v="35409"/>
    <n v="78257430900"/>
    <n v="56618991"/>
    <m/>
    <m/>
    <m/>
    <m/>
    <x v="0"/>
    <x v="0"/>
    <m/>
    <m/>
    <m/>
    <x v="0"/>
  </r>
  <r>
    <x v="7"/>
    <x v="9"/>
    <x v="7"/>
    <x v="10"/>
    <d v="1900-01-20T00:00:00"/>
    <n v="1334.3"/>
    <n v="1590.5"/>
    <n v="2212275"/>
    <m/>
    <n v="35406"/>
    <n v="78327808650"/>
    <n v="56313243"/>
    <m/>
    <m/>
    <m/>
    <m/>
    <x v="0"/>
    <x v="0"/>
    <m/>
    <m/>
    <m/>
    <x v="0"/>
  </r>
  <r>
    <x v="7"/>
    <x v="10"/>
    <x v="7"/>
    <x v="10"/>
    <d v="1900-01-16T00:00:00"/>
    <n v="1347.1"/>
    <n v="1610"/>
    <n v="2220425"/>
    <m/>
    <n v="35275"/>
    <n v="78325491875"/>
    <n v="56792750"/>
    <m/>
    <m/>
    <m/>
    <m/>
    <x v="0"/>
    <x v="0"/>
    <m/>
    <m/>
    <m/>
    <x v="0"/>
  </r>
  <r>
    <x v="7"/>
    <x v="10"/>
    <x v="7"/>
    <x v="10"/>
    <d v="1900-01-15T00:00:00"/>
    <n v="1342.75"/>
    <n v="1607.5"/>
    <n v="2227400"/>
    <m/>
    <n v="35330"/>
    <n v="78694042000"/>
    <n v="56792975"/>
    <m/>
    <m/>
    <m/>
    <m/>
    <x v="0"/>
    <x v="0"/>
    <m/>
    <m/>
    <m/>
    <x v="0"/>
  </r>
  <r>
    <x v="7"/>
    <x v="10"/>
    <x v="7"/>
    <x v="10"/>
    <d v="1900-01-14T00:00:00"/>
    <n v="1349.1"/>
    <m/>
    <m/>
    <m/>
    <n v="35484"/>
    <m/>
    <m/>
    <m/>
    <m/>
    <m/>
    <m/>
    <x v="0"/>
    <x v="0"/>
    <m/>
    <m/>
    <m/>
    <x v="0"/>
  </r>
  <r>
    <x v="7"/>
    <x v="10"/>
    <x v="7"/>
    <x v="10"/>
    <d v="1900-01-13T00:00:00"/>
    <n v="1339.2"/>
    <n v="1624"/>
    <n v="2234050"/>
    <m/>
    <n v="35250"/>
    <n v="78750262500"/>
    <n v="57246000"/>
    <m/>
    <m/>
    <m/>
    <m/>
    <x v="0"/>
    <x v="0"/>
    <m/>
    <m/>
    <m/>
    <x v="0"/>
  </r>
  <r>
    <x v="7"/>
    <x v="10"/>
    <x v="7"/>
    <x v="10"/>
    <d v="1900-01-10T00:00:00"/>
    <n v="1336.7"/>
    <n v="1642"/>
    <n v="2239500"/>
    <m/>
    <m/>
    <m/>
    <m/>
    <m/>
    <m/>
    <m/>
    <m/>
    <x v="0"/>
    <x v="0"/>
    <m/>
    <m/>
    <m/>
    <x v="0"/>
  </r>
  <r>
    <x v="7"/>
    <x v="10"/>
    <x v="7"/>
    <x v="10"/>
    <d v="1900-01-09T00:00:00"/>
    <n v="1344.55"/>
    <n v="1644"/>
    <n v="2246350"/>
    <m/>
    <n v="35329"/>
    <n v="79361299150"/>
    <n v="58080876"/>
    <m/>
    <m/>
    <m/>
    <m/>
    <x v="0"/>
    <x v="0"/>
    <m/>
    <m/>
    <m/>
    <x v="0"/>
  </r>
  <r>
    <x v="7"/>
    <x v="10"/>
    <x v="7"/>
    <x v="10"/>
    <d v="1900-01-08T00:00:00"/>
    <n v="1351.85"/>
    <n v="1638"/>
    <n v="2253775"/>
    <m/>
    <n v="35305"/>
    <n v="79569526375"/>
    <n v="57829590"/>
    <m/>
    <m/>
    <m/>
    <m/>
    <x v="0"/>
    <x v="0"/>
    <m/>
    <m/>
    <m/>
    <x v="0"/>
  </r>
  <r>
    <x v="7"/>
    <x v="10"/>
    <x v="7"/>
    <x v="10"/>
    <d v="1900-01-07T00:00:00"/>
    <n v="1332.9"/>
    <n v="1666.5"/>
    <n v="2259100"/>
    <m/>
    <n v="35317"/>
    <n v="79784634700"/>
    <n v="58855780.5"/>
    <m/>
    <m/>
    <m/>
    <m/>
    <x v="0"/>
    <x v="0"/>
    <m/>
    <m/>
    <m/>
    <x v="0"/>
  </r>
  <r>
    <x v="7"/>
    <x v="10"/>
    <x v="7"/>
    <x v="10"/>
    <d v="1900-01-06T00:00:00"/>
    <n v="1330"/>
    <n v="1666.5"/>
    <n v="2234525"/>
    <m/>
    <n v="35325"/>
    <n v="78934595625"/>
    <n v="58869112.5"/>
    <m/>
    <m/>
    <m/>
    <m/>
    <x v="0"/>
    <x v="0"/>
    <m/>
    <m/>
    <m/>
    <x v="0"/>
  </r>
  <r>
    <x v="7"/>
    <x v="10"/>
    <x v="7"/>
    <x v="10"/>
    <d v="1900-01-03T00:00:00"/>
    <n v="1362.6"/>
    <n v="1660.5"/>
    <n v="2241550"/>
    <m/>
    <m/>
    <m/>
    <m/>
    <m/>
    <m/>
    <m/>
    <m/>
    <x v="0"/>
    <x v="0"/>
    <m/>
    <m/>
    <m/>
    <x v="0"/>
  </r>
  <r>
    <x v="7"/>
    <x v="10"/>
    <x v="7"/>
    <x v="10"/>
    <d v="1900-01-02T00:00:00"/>
    <n v="1351.15"/>
    <n v="1662.5"/>
    <n v="2245050"/>
    <m/>
    <n v="35139"/>
    <n v="78888811950"/>
    <n v="58418587.5"/>
    <m/>
    <m/>
    <m/>
    <m/>
    <x v="0"/>
    <x v="0"/>
    <m/>
    <m/>
    <m/>
    <x v="0"/>
  </r>
  <r>
    <x v="7"/>
    <x v="10"/>
    <x v="7"/>
    <x v="10"/>
    <d v="1900-01-01T00:00:00"/>
    <n v="1364.4"/>
    <n v="1700.5"/>
    <n v="2252150"/>
    <m/>
    <n v="35331"/>
    <n v="79570711650"/>
    <n v="60080365.5"/>
    <m/>
    <m/>
    <m/>
    <m/>
    <x v="0"/>
    <x v="0"/>
    <m/>
    <m/>
    <m/>
    <x v="0"/>
  </r>
  <r>
    <x v="7"/>
    <x v="10"/>
    <x v="7"/>
    <x v="10"/>
    <d v="1899-12-31T00:00:00"/>
    <n v="1358.15"/>
    <n v="1695.5"/>
    <n v="2240600"/>
    <m/>
    <n v="35374"/>
    <n v="79258984400"/>
    <n v="59976617"/>
    <m/>
    <m/>
    <m/>
    <m/>
    <x v="0"/>
    <x v="0"/>
    <m/>
    <m/>
    <m/>
    <x v="0"/>
  </r>
  <r>
    <x v="7"/>
    <x v="10"/>
    <x v="7"/>
    <x v="10"/>
    <d v="1899-12-30T00:00:00"/>
    <n v="1348.85"/>
    <n v="1687"/>
    <n v="2222300"/>
    <m/>
    <n v="35315"/>
    <n v="78480524500"/>
    <n v="59576405"/>
    <m/>
    <m/>
    <m/>
    <m/>
    <x v="0"/>
    <x v="0"/>
    <m/>
    <m/>
    <m/>
    <x v="0"/>
  </r>
  <r>
    <x v="7"/>
    <x v="10"/>
    <x v="7"/>
    <x v="11"/>
    <d v="1900-01-27T00:00:00"/>
    <n v="1332.5"/>
    <n v="1644.5"/>
    <n v="2232425"/>
    <m/>
    <m/>
    <m/>
    <m/>
    <m/>
    <m/>
    <m/>
    <m/>
    <x v="0"/>
    <x v="0"/>
    <m/>
    <m/>
    <m/>
    <x v="0"/>
  </r>
  <r>
    <x v="7"/>
    <x v="10"/>
    <x v="7"/>
    <x v="11"/>
    <d v="1900-01-26T00:00:00"/>
    <n v="1341.3"/>
    <n v="1642.5"/>
    <n v="2240425"/>
    <m/>
    <n v="35301"/>
    <n v="79089242925"/>
    <n v="57981892.5"/>
    <m/>
    <m/>
    <m/>
    <m/>
    <x v="0"/>
    <x v="0"/>
    <m/>
    <m/>
    <m/>
    <x v="0"/>
  </r>
  <r>
    <x v="7"/>
    <x v="10"/>
    <x v="7"/>
    <x v="11"/>
    <d v="1900-01-25T00:00:00"/>
    <n v="1320.8"/>
    <n v="1657.5"/>
    <n v="2248500"/>
    <m/>
    <n v="35285"/>
    <n v="79338322500"/>
    <n v="58484887.5"/>
    <m/>
    <m/>
    <m/>
    <m/>
    <x v="0"/>
    <x v="0"/>
    <m/>
    <m/>
    <m/>
    <x v="0"/>
  </r>
  <r>
    <x v="7"/>
    <x v="10"/>
    <x v="7"/>
    <x v="11"/>
    <d v="1900-01-24T00:00:00"/>
    <n v="1321.25"/>
    <n v="1640"/>
    <n v="2256400"/>
    <m/>
    <n v="35223"/>
    <n v="79477177200"/>
    <n v="57765720"/>
    <m/>
    <m/>
    <m/>
    <m/>
    <x v="0"/>
    <x v="0"/>
    <m/>
    <m/>
    <m/>
    <x v="0"/>
  </r>
  <r>
    <x v="7"/>
    <x v="10"/>
    <x v="7"/>
    <x v="11"/>
    <d v="1900-01-23T00:00:00"/>
    <n v="1315"/>
    <n v="1652.5"/>
    <n v="2259325"/>
    <m/>
    <n v="35125"/>
    <n v="79358790625"/>
    <n v="58044062.5"/>
    <m/>
    <m/>
    <m/>
    <m/>
    <x v="0"/>
    <x v="0"/>
    <m/>
    <m/>
    <m/>
    <x v="0"/>
  </r>
  <r>
    <x v="7"/>
    <x v="11"/>
    <x v="7"/>
    <x v="11"/>
    <d v="1900-01-12T00:00:00"/>
    <n v="1325.7"/>
    <n v="1628"/>
    <n v="2303450"/>
    <m/>
    <n v="34938"/>
    <n v="80477936100"/>
    <n v="56879064"/>
    <m/>
    <m/>
    <m/>
    <m/>
    <x v="0"/>
    <x v="0"/>
    <m/>
    <m/>
    <m/>
    <x v="0"/>
  </r>
  <r>
    <x v="7"/>
    <x v="11"/>
    <x v="7"/>
    <x v="11"/>
    <d v="1900-01-11T00:00:00"/>
    <n v="1340.25"/>
    <n v="1603"/>
    <n v="2312275"/>
    <m/>
    <n v="35126"/>
    <n v="81220971650"/>
    <n v="56306978"/>
    <m/>
    <m/>
    <m/>
    <m/>
    <x v="0"/>
    <x v="0"/>
    <m/>
    <m/>
    <m/>
    <x v="0"/>
  </r>
  <r>
    <x v="7"/>
    <x v="11"/>
    <x v="7"/>
    <x v="11"/>
    <d v="1900-01-10T00:00:00"/>
    <n v="1352.85"/>
    <n v="1593"/>
    <n v="2318125"/>
    <m/>
    <n v="35083"/>
    <n v="81326779375"/>
    <n v="55887219"/>
    <m/>
    <m/>
    <m/>
    <m/>
    <x v="0"/>
    <x v="0"/>
    <m/>
    <m/>
    <m/>
    <x v="0"/>
  </r>
  <r>
    <x v="7"/>
    <x v="11"/>
    <x v="7"/>
    <x v="11"/>
    <d v="1900-01-09T00:00:00"/>
    <n v="1358.25"/>
    <n v="1601"/>
    <n v="2324125"/>
    <m/>
    <n v="34973"/>
    <n v="81281623625"/>
    <n v="55991773"/>
    <m/>
    <m/>
    <m/>
    <m/>
    <x v="0"/>
    <x v="0"/>
    <m/>
    <m/>
    <m/>
    <x v="0"/>
  </r>
  <r>
    <x v="7"/>
    <x v="11"/>
    <x v="7"/>
    <x v="11"/>
    <d v="1900-01-06T00:00:00"/>
    <n v="1356.1"/>
    <n v="1613"/>
    <n v="2319150"/>
    <m/>
    <m/>
    <m/>
    <m/>
    <m/>
    <m/>
    <m/>
    <m/>
    <x v="0"/>
    <x v="0"/>
    <m/>
    <m/>
    <m/>
    <x v="0"/>
  </r>
  <r>
    <x v="7"/>
    <x v="11"/>
    <x v="7"/>
    <x v="11"/>
    <d v="1900-01-05T00:00:00"/>
    <n v="1367.1"/>
    <n v="1612.5"/>
    <n v="2325000"/>
    <m/>
    <m/>
    <m/>
    <m/>
    <m/>
    <m/>
    <m/>
    <m/>
    <x v="0"/>
    <x v="0"/>
    <m/>
    <m/>
    <m/>
    <x v="0"/>
  </r>
  <r>
    <x v="7"/>
    <x v="11"/>
    <x v="7"/>
    <x v="11"/>
    <d v="1900-01-04T00:00:00"/>
    <n v="1370"/>
    <n v="1611.5"/>
    <n v="2310050"/>
    <m/>
    <m/>
    <m/>
    <m/>
    <m/>
    <m/>
    <m/>
    <m/>
    <x v="0"/>
    <x v="0"/>
    <m/>
    <m/>
    <m/>
    <x v="0"/>
  </r>
  <r>
    <x v="7"/>
    <x v="11"/>
    <x v="7"/>
    <x v="11"/>
    <d v="1900-01-03T00:00:00"/>
    <n v="1344.75"/>
    <n v="1625"/>
    <n v="2297450"/>
    <m/>
    <n v="34793"/>
    <n v="79935177850"/>
    <n v="56538625"/>
    <m/>
    <m/>
    <m/>
    <m/>
    <x v="0"/>
    <x v="0"/>
    <m/>
    <m/>
    <m/>
    <x v="0"/>
  </r>
  <r>
    <x v="7"/>
    <x v="11"/>
    <x v="7"/>
    <x v="11"/>
    <d v="1900-01-02T00:00:00"/>
    <n v="1348.75"/>
    <n v="1655.5"/>
    <n v="2304875"/>
    <m/>
    <n v="34758"/>
    <n v="80112845250"/>
    <n v="57541869"/>
    <m/>
    <m/>
    <m/>
    <m/>
    <x v="0"/>
    <x v="0"/>
    <m/>
    <m/>
    <m/>
    <x v="0"/>
  </r>
  <r>
    <x v="7"/>
    <x v="11"/>
    <x v="7"/>
    <x v="11"/>
    <d v="1899-12-30T00:00:00"/>
    <n v="1331.75"/>
    <n v="1652.5"/>
    <n v="2312050"/>
    <m/>
    <m/>
    <m/>
    <m/>
    <m/>
    <m/>
    <m/>
    <m/>
    <x v="0"/>
    <x v="0"/>
    <m/>
    <m/>
    <m/>
    <x v="0"/>
  </r>
  <r>
    <x v="7"/>
    <x v="11"/>
    <x v="7"/>
    <x v="0"/>
    <d v="1900-01-28T00:00:00"/>
    <n v="1317"/>
    <n v="1681"/>
    <n v="2325600"/>
    <m/>
    <n v="35078"/>
    <n v="81577396800"/>
    <n v="58966118"/>
    <m/>
    <m/>
    <m/>
    <m/>
    <x v="0"/>
    <x v="0"/>
    <m/>
    <m/>
    <m/>
    <x v="0"/>
  </r>
  <r>
    <x v="7"/>
    <x v="11"/>
    <x v="7"/>
    <x v="0"/>
    <d v="1900-01-27T00:00:00"/>
    <n v="1317.75"/>
    <n v="1681.5"/>
    <n v="2332075"/>
    <m/>
    <n v="34909"/>
    <n v="81410406175"/>
    <n v="58699483.5"/>
    <m/>
    <m/>
    <m/>
    <m/>
    <x v="0"/>
    <x v="0"/>
    <m/>
    <m/>
    <m/>
    <x v="0"/>
  </r>
  <r>
    <x v="7"/>
    <x v="11"/>
    <x v="7"/>
    <x v="0"/>
    <d v="1900-01-26T00:00:00"/>
    <n v="1312"/>
    <n v="1660"/>
    <n v="2338125"/>
    <m/>
    <n v="34841"/>
    <n v="81462613125"/>
    <n v="57836060"/>
    <m/>
    <m/>
    <m/>
    <m/>
    <x v="0"/>
    <x v="0"/>
    <m/>
    <m/>
    <m/>
    <x v="0"/>
  </r>
  <r>
    <x v="7"/>
    <x v="11"/>
    <x v="7"/>
    <x v="0"/>
    <d v="1900-01-25T00:00:00"/>
    <n v="1324.6"/>
    <n v="1662.5"/>
    <n v="2344175"/>
    <m/>
    <m/>
    <m/>
    <m/>
    <m/>
    <m/>
    <m/>
    <m/>
    <x v="0"/>
    <x v="0"/>
    <m/>
    <m/>
    <m/>
    <x v="0"/>
  </r>
  <r>
    <x v="7"/>
    <x v="11"/>
    <x v="7"/>
    <x v="0"/>
    <d v="1900-01-22T00:00:00"/>
    <n v="1313.85"/>
    <n v="1652.5"/>
    <n v="2351250"/>
    <m/>
    <m/>
    <m/>
    <m/>
    <m/>
    <m/>
    <m/>
    <m/>
    <x v="0"/>
    <x v="0"/>
    <m/>
    <m/>
    <m/>
    <x v="0"/>
  </r>
  <r>
    <x v="7"/>
    <x v="11"/>
    <x v="7"/>
    <x v="0"/>
    <d v="1900-01-21T00:00:00"/>
    <n v="1265.75"/>
    <n v="1647"/>
    <n v="2357025"/>
    <m/>
    <n v="34622"/>
    <n v="81604919550"/>
    <n v="57022434"/>
    <m/>
    <m/>
    <m/>
    <m/>
    <x v="0"/>
    <x v="0"/>
    <m/>
    <m/>
    <m/>
    <x v="0"/>
  </r>
  <r>
    <x v="7"/>
    <x v="11"/>
    <x v="7"/>
    <x v="0"/>
    <d v="1900-01-20T00:00:00"/>
    <n v="1265"/>
    <n v="1635"/>
    <n v="2362950"/>
    <m/>
    <n v="34668"/>
    <n v="81918750600"/>
    <n v="56682180"/>
    <m/>
    <m/>
    <m/>
    <m/>
    <x v="0"/>
    <x v="0"/>
    <m/>
    <m/>
    <m/>
    <x v="0"/>
  </r>
  <r>
    <x v="7"/>
    <x v="11"/>
    <x v="7"/>
    <x v="0"/>
    <d v="1900-01-19T00:00:00"/>
    <n v="1280.8"/>
    <n v="1633.5"/>
    <n v="2368250"/>
    <m/>
    <n v="34733"/>
    <n v="82256427250"/>
    <n v="56736355.5"/>
    <m/>
    <m/>
    <m/>
    <m/>
    <x v="0"/>
    <x v="0"/>
    <m/>
    <m/>
    <m/>
    <x v="0"/>
  </r>
  <r>
    <x v="7"/>
    <x v="0"/>
    <x v="7"/>
    <x v="0"/>
    <d v="1900-01-18T00:00:00"/>
    <n v="1283.25"/>
    <n v="1662.5"/>
    <n v="2375075"/>
    <m/>
    <n v="34623"/>
    <n v="82232221725"/>
    <n v="57560737.5"/>
    <m/>
    <m/>
    <m/>
    <m/>
    <x v="0"/>
    <x v="0"/>
    <m/>
    <m/>
    <m/>
    <x v="0"/>
  </r>
  <r>
    <x v="7"/>
    <x v="0"/>
    <x v="7"/>
    <x v="0"/>
    <d v="1900-01-15T00:00:00"/>
    <n v="1284.5"/>
    <n v="1654.5"/>
    <n v="2382100"/>
    <m/>
    <m/>
    <m/>
    <m/>
    <m/>
    <m/>
    <m/>
    <m/>
    <x v="0"/>
    <x v="0"/>
    <m/>
    <m/>
    <m/>
    <x v="0"/>
  </r>
  <r>
    <x v="7"/>
    <x v="0"/>
    <x v="7"/>
    <x v="0"/>
    <d v="1900-01-13T00:00:00"/>
    <n v="1282"/>
    <n v="1643.5"/>
    <n v="2387850"/>
    <m/>
    <n v="34648"/>
    <n v="82734226800"/>
    <n v="56943988"/>
    <m/>
    <m/>
    <m/>
    <m/>
    <x v="0"/>
    <x v="0"/>
    <m/>
    <m/>
    <m/>
    <x v="0"/>
  </r>
  <r>
    <x v="7"/>
    <x v="0"/>
    <x v="7"/>
    <x v="0"/>
    <d v="1900-01-12T00:00:00"/>
    <n v="1279.4000000000001"/>
    <n v="1623.5"/>
    <n v="2393600"/>
    <m/>
    <n v="34594"/>
    <n v="82804198400"/>
    <n v="56163359"/>
    <m/>
    <m/>
    <m/>
    <m/>
    <x v="0"/>
    <x v="0"/>
    <m/>
    <m/>
    <m/>
    <x v="0"/>
  </r>
  <r>
    <x v="7"/>
    <x v="0"/>
    <x v="7"/>
    <x v="0"/>
    <d v="1900-01-11T00:00:00"/>
    <n v="1284.0999999999999"/>
    <n v="1613"/>
    <n v="2400300"/>
    <m/>
    <n v="34584"/>
    <n v="83011975200"/>
    <n v="55783992"/>
    <m/>
    <m/>
    <m/>
    <m/>
    <x v="0"/>
    <x v="0"/>
    <m/>
    <m/>
    <m/>
    <x v="0"/>
  </r>
  <r>
    <x v="7"/>
    <x v="0"/>
    <x v="7"/>
    <x v="0"/>
    <d v="1900-01-08T00:00:00"/>
    <n v="1266.5999999999999"/>
    <n v="1603"/>
    <n v="2408975"/>
    <m/>
    <m/>
    <m/>
    <m/>
    <m/>
    <m/>
    <m/>
    <m/>
    <x v="0"/>
    <x v="0"/>
    <m/>
    <m/>
    <m/>
    <x v="0"/>
  </r>
  <r>
    <x v="7"/>
    <x v="0"/>
    <x v="7"/>
    <x v="0"/>
    <d v="1900-01-07T00:00:00"/>
    <n v="1258.3499999999999"/>
    <n v="1610.5"/>
    <n v="2415875"/>
    <m/>
    <n v="34496"/>
    <n v="83338024000"/>
    <n v="55555808"/>
    <m/>
    <m/>
    <m/>
    <m/>
    <x v="0"/>
    <x v="0"/>
    <m/>
    <m/>
    <m/>
    <x v="0"/>
  </r>
  <r>
    <x v="7"/>
    <x v="0"/>
    <x v="7"/>
    <x v="0"/>
    <d v="1900-01-06T00:00:00"/>
    <n v="1252.4000000000001"/>
    <n v="1635"/>
    <n v="2421500"/>
    <m/>
    <n v="34683"/>
    <n v="83984884500"/>
    <n v="56706705"/>
    <m/>
    <m/>
    <m/>
    <m/>
    <x v="0"/>
    <x v="0"/>
    <m/>
    <m/>
    <m/>
    <x v="0"/>
  </r>
  <r>
    <x v="7"/>
    <x v="0"/>
    <x v="7"/>
    <x v="0"/>
    <d v="1900-01-05T00:00:00"/>
    <n v="1241.0999999999999"/>
    <n v="1634"/>
    <n v="2427950"/>
    <m/>
    <n v="34708"/>
    <n v="84269288600"/>
    <n v="56712872"/>
    <m/>
    <m/>
    <m/>
    <m/>
    <x v="0"/>
    <x v="0"/>
    <m/>
    <m/>
    <m/>
    <x v="0"/>
  </r>
  <r>
    <x v="7"/>
    <x v="0"/>
    <x v="7"/>
    <x v="0"/>
    <d v="1900-01-04T00:00:00"/>
    <n v="1240.55"/>
    <n v="1634"/>
    <n v="2434550"/>
    <m/>
    <n v="34593"/>
    <n v="84218388150"/>
    <n v="56524962"/>
    <m/>
    <m/>
    <m/>
    <m/>
    <x v="0"/>
    <x v="0"/>
    <m/>
    <m/>
    <m/>
    <x v="0"/>
  </r>
  <r>
    <x v="7"/>
    <x v="0"/>
    <x v="7"/>
    <x v="0"/>
    <d v="1900-01-01T00:00:00"/>
    <n v="1211"/>
    <n v="1618.5"/>
    <n v="2441175"/>
    <m/>
    <m/>
    <m/>
    <m/>
    <m/>
    <m/>
    <m/>
    <m/>
    <x v="0"/>
    <x v="0"/>
    <m/>
    <m/>
    <m/>
    <x v="0"/>
  </r>
  <r>
    <x v="7"/>
    <x v="0"/>
    <x v="7"/>
    <x v="0"/>
    <d v="1899-12-31T00:00:00"/>
    <n v="1215.5"/>
    <n v="1614"/>
    <n v="2446200"/>
    <m/>
    <n v="34692"/>
    <n v="84863570400"/>
    <n v="55992888"/>
    <m/>
    <m/>
    <m/>
    <m/>
    <x v="0"/>
    <x v="0"/>
    <m/>
    <m/>
    <m/>
    <x v="0"/>
  </r>
  <r>
    <x v="7"/>
    <x v="0"/>
    <x v="7"/>
    <x v="0"/>
    <d v="1899-12-30T00:00:00"/>
    <n v="1216.25"/>
    <n v="1604"/>
    <n v="2452400"/>
    <m/>
    <n v="34619"/>
    <n v="84899635600"/>
    <n v="55528876"/>
    <m/>
    <m/>
    <m/>
    <m/>
    <x v="0"/>
    <x v="0"/>
    <m/>
    <m/>
    <m/>
    <x v="0"/>
  </r>
  <r>
    <x v="7"/>
    <x v="0"/>
    <x v="7"/>
    <x v="1"/>
    <d v="1900-01-29T00:00:00"/>
    <n v="1210.5"/>
    <n v="1606"/>
    <n v="2461325"/>
    <m/>
    <n v="34609"/>
    <n v="85183996925"/>
    <n v="55582054"/>
    <m/>
    <m/>
    <m/>
    <m/>
    <x v="0"/>
    <x v="0"/>
    <m/>
    <m/>
    <m/>
    <x v="0"/>
  </r>
  <r>
    <x v="7"/>
    <x v="0"/>
    <x v="7"/>
    <x v="1"/>
    <d v="1900-01-25T00:00:00"/>
    <n v="1221.25"/>
    <n v="1582"/>
    <n v="2468850"/>
    <m/>
    <m/>
    <m/>
    <m/>
    <m/>
    <m/>
    <m/>
    <m/>
    <x v="0"/>
    <x v="0"/>
    <m/>
    <m/>
    <m/>
    <x v="0"/>
  </r>
  <r>
    <x v="7"/>
    <x v="0"/>
    <x v="7"/>
    <x v="1"/>
    <d v="1900-01-24T00:00:00"/>
    <n v="1226.6500000000001"/>
    <n v="1585.5"/>
    <n v="2474225"/>
    <m/>
    <n v="34563"/>
    <n v="85516638675"/>
    <n v="54799636.5"/>
    <m/>
    <m/>
    <m/>
    <m/>
    <x v="0"/>
    <x v="0"/>
    <m/>
    <m/>
    <m/>
    <x v="0"/>
  </r>
  <r>
    <x v="7"/>
    <x v="0"/>
    <x v="7"/>
    <x v="1"/>
    <d v="1900-01-23T00:00:00"/>
    <n v="1220.75"/>
    <n v="1601"/>
    <n v="2481625"/>
    <m/>
    <n v="34536"/>
    <n v="85705401000"/>
    <n v="55292136"/>
    <m/>
    <m/>
    <m/>
    <m/>
    <x v="0"/>
    <x v="0"/>
    <m/>
    <m/>
    <m/>
    <x v="0"/>
  </r>
  <r>
    <x v="7"/>
    <x v="0"/>
    <x v="7"/>
    <x v="1"/>
    <d v="1900-01-22T00:00:00"/>
    <n v="1242.6500000000001"/>
    <n v="1607"/>
    <n v="2488325"/>
    <m/>
    <n v="34402"/>
    <n v="85603356650"/>
    <n v="55284014"/>
    <m/>
    <m/>
    <m/>
    <m/>
    <x v="0"/>
    <x v="0"/>
    <m/>
    <m/>
    <m/>
    <x v="0"/>
  </r>
  <r>
    <x v="7"/>
    <x v="0"/>
    <x v="7"/>
    <x v="1"/>
    <d v="1900-01-21T00:00:00"/>
    <n v="1250.4000000000001"/>
    <n v="1551.5"/>
    <n v="2494975"/>
    <m/>
    <n v="34402"/>
    <n v="85832129950"/>
    <n v="53374703"/>
    <m/>
    <m/>
    <m/>
    <m/>
    <x v="0"/>
    <x v="0"/>
    <m/>
    <m/>
    <m/>
    <x v="0"/>
  </r>
  <r>
    <x v="7"/>
    <x v="1"/>
    <x v="7"/>
    <x v="1"/>
    <d v="1900-01-18T00:00:00"/>
    <n v="1256.5"/>
    <n v="1557.5"/>
    <n v="2501625"/>
    <m/>
    <m/>
    <m/>
    <m/>
    <m/>
    <m/>
    <m/>
    <m/>
    <x v="0"/>
    <x v="0"/>
    <m/>
    <m/>
    <m/>
    <x v="0"/>
  </r>
  <r>
    <x v="7"/>
    <x v="1"/>
    <x v="7"/>
    <x v="1"/>
    <d v="1900-01-17T00:00:00"/>
    <n v="1253.75"/>
    <n v="1548.5"/>
    <n v="2508225"/>
    <m/>
    <n v="34364"/>
    <n v="86192643900"/>
    <n v="53212654"/>
    <m/>
    <m/>
    <m/>
    <m/>
    <x v="0"/>
    <x v="0"/>
    <m/>
    <m/>
    <m/>
    <x v="0"/>
  </r>
  <r>
    <x v="7"/>
    <x v="1"/>
    <x v="7"/>
    <x v="1"/>
    <d v="1900-01-16T00:00:00"/>
    <n v="1270.9000000000001"/>
    <n v="1566"/>
    <n v="2515675"/>
    <m/>
    <n v="34398"/>
    <n v="86534188650"/>
    <n v="53867268"/>
    <m/>
    <m/>
    <m/>
    <m/>
    <x v="0"/>
    <x v="0"/>
    <m/>
    <m/>
    <m/>
    <x v="0"/>
  </r>
  <r>
    <x v="7"/>
    <x v="1"/>
    <x v="7"/>
    <x v="1"/>
    <d v="1900-01-14T00:00:00"/>
    <n v="1281"/>
    <m/>
    <m/>
    <m/>
    <n v="34304"/>
    <m/>
    <m/>
    <m/>
    <m/>
    <m/>
    <m/>
    <x v="0"/>
    <x v="0"/>
    <m/>
    <m/>
    <m/>
    <x v="0"/>
  </r>
  <r>
    <x v="7"/>
    <x v="1"/>
    <x v="7"/>
    <x v="1"/>
    <d v="1900-01-11T00:00:00"/>
    <n v="1275.1500000000001"/>
    <n v="1559"/>
    <n v="2529100"/>
    <m/>
    <m/>
    <m/>
    <m/>
    <m/>
    <m/>
    <m/>
    <m/>
    <x v="0"/>
    <x v="0"/>
    <m/>
    <m/>
    <m/>
    <x v="0"/>
  </r>
  <r>
    <x v="7"/>
    <x v="1"/>
    <x v="7"/>
    <x v="1"/>
    <d v="1900-01-10T00:00:00"/>
    <n v="1268.3"/>
    <n v="1558.5"/>
    <n v="2534000"/>
    <m/>
    <n v="34267"/>
    <n v="86832578000"/>
    <n v="53405119.5"/>
    <m/>
    <m/>
    <m/>
    <m/>
    <x v="0"/>
    <x v="0"/>
    <m/>
    <m/>
    <m/>
    <x v="0"/>
  </r>
  <r>
    <x v="7"/>
    <x v="1"/>
    <x v="7"/>
    <x v="1"/>
    <d v="1900-01-09T00:00:00"/>
    <n v="1271.8"/>
    <n v="1559"/>
    <n v="2539900"/>
    <m/>
    <n v="34479"/>
    <n v="87573212100"/>
    <n v="53752761"/>
    <m/>
    <m/>
    <m/>
    <m/>
    <x v="0"/>
    <x v="0"/>
    <m/>
    <m/>
    <m/>
    <x v="0"/>
  </r>
  <r>
    <x v="7"/>
    <x v="1"/>
    <x v="7"/>
    <x v="1"/>
    <d v="1900-01-08T00:00:00"/>
    <n v="1264.8499999999999"/>
    <n v="1545.5"/>
    <n v="2544325"/>
    <m/>
    <n v="34444"/>
    <n v="87636730300"/>
    <n v="53233202"/>
    <m/>
    <m/>
    <m/>
    <m/>
    <x v="0"/>
    <x v="0"/>
    <m/>
    <m/>
    <m/>
    <x v="0"/>
  </r>
  <r>
    <x v="7"/>
    <x v="1"/>
    <x v="7"/>
    <x v="1"/>
    <d v="1900-01-07T00:00:00"/>
    <n v="1277.75"/>
    <n v="1562"/>
    <n v="2549700"/>
    <m/>
    <n v="34406"/>
    <n v="87724978200"/>
    <n v="53742172"/>
    <m/>
    <m/>
    <m/>
    <m/>
    <x v="0"/>
    <x v="0"/>
    <m/>
    <m/>
    <m/>
    <x v="0"/>
  </r>
  <r>
    <x v="7"/>
    <x v="1"/>
    <x v="7"/>
    <x v="1"/>
    <d v="1900-01-04T00:00:00"/>
    <n v="1280.25"/>
    <n v="1540"/>
    <n v="2555250"/>
    <m/>
    <m/>
    <m/>
    <m/>
    <m/>
    <m/>
    <m/>
    <m/>
    <x v="0"/>
    <x v="0"/>
    <m/>
    <m/>
    <m/>
    <x v="0"/>
  </r>
  <r>
    <x v="7"/>
    <x v="1"/>
    <x v="7"/>
    <x v="1"/>
    <d v="1900-01-03T00:00:00"/>
    <n v="1275.75"/>
    <n v="1568.5"/>
    <n v="2560550"/>
    <m/>
    <m/>
    <m/>
    <m/>
    <m/>
    <m/>
    <m/>
    <m/>
    <x v="0"/>
    <x v="0"/>
    <m/>
    <m/>
    <m/>
    <x v="0"/>
  </r>
  <r>
    <x v="7"/>
    <x v="1"/>
    <x v="7"/>
    <x v="1"/>
    <d v="1900-01-02T00:00:00"/>
    <n v="1280.3"/>
    <n v="1548.5"/>
    <n v="2566125"/>
    <m/>
    <n v="34462"/>
    <n v="88433799750"/>
    <n v="53364407"/>
    <m/>
    <m/>
    <m/>
    <m/>
    <x v="0"/>
    <x v="0"/>
    <m/>
    <m/>
    <m/>
    <x v="0"/>
  </r>
  <r>
    <x v="7"/>
    <x v="1"/>
    <x v="7"/>
    <x v="1"/>
    <d v="1900-01-01T00:00:00"/>
    <n v="1296.5"/>
    <n v="1541.5"/>
    <n v="2571125"/>
    <m/>
    <n v="34537"/>
    <n v="88798944125"/>
    <n v="53238785.5"/>
    <m/>
    <m/>
    <m/>
    <m/>
    <x v="0"/>
    <x v="0"/>
    <m/>
    <m/>
    <m/>
    <x v="0"/>
  </r>
  <r>
    <x v="7"/>
    <x v="1"/>
    <x v="7"/>
    <x v="2"/>
    <d v="1900-01-27T00:00:00"/>
    <n v="1274.5"/>
    <n v="1540.5"/>
    <n v="2577775"/>
    <m/>
    <m/>
    <m/>
    <m/>
    <m/>
    <m/>
    <m/>
    <m/>
    <x v="0"/>
    <x v="0"/>
    <m/>
    <m/>
    <m/>
    <x v="0"/>
  </r>
  <r>
    <x v="7"/>
    <x v="1"/>
    <x v="7"/>
    <x v="2"/>
    <d v="1900-01-26T00:00:00"/>
    <n v="1256.5999999999999"/>
    <n v="1544"/>
    <n v="2584400"/>
    <m/>
    <n v="34607"/>
    <n v="89438330800"/>
    <n v="53433208"/>
    <m/>
    <m/>
    <m/>
    <m/>
    <x v="0"/>
    <x v="0"/>
    <m/>
    <m/>
    <m/>
    <x v="0"/>
  </r>
  <r>
    <x v="7"/>
    <x v="1"/>
    <x v="7"/>
    <x v="2"/>
    <d v="1900-01-25T00:00:00"/>
    <n v="1244.75"/>
    <n v="1556"/>
    <n v="2589225"/>
    <m/>
    <n v="34586"/>
    <n v="89550935850"/>
    <n v="53815816"/>
    <m/>
    <m/>
    <m/>
    <m/>
    <x v="0"/>
    <x v="0"/>
    <m/>
    <m/>
    <m/>
    <x v="0"/>
  </r>
  <r>
    <x v="7"/>
    <x v="1"/>
    <x v="7"/>
    <x v="2"/>
    <d v="1900-01-24T00:00:00"/>
    <n v="1234.5"/>
    <n v="1574"/>
    <n v="2598125"/>
    <m/>
    <n v="34673"/>
    <n v="90084788125"/>
    <n v="54575302"/>
    <m/>
    <m/>
    <m/>
    <m/>
    <x v="0"/>
    <x v="0"/>
    <m/>
    <m/>
    <m/>
    <x v="0"/>
  </r>
  <r>
    <x v="7"/>
    <x v="1"/>
    <x v="7"/>
    <x v="2"/>
    <d v="1900-01-23T00:00:00"/>
    <n v="1230.8499999999999"/>
    <n v="1562"/>
    <n v="2605500"/>
    <m/>
    <n v="34721"/>
    <n v="90465565500"/>
    <n v="54234202"/>
    <m/>
    <m/>
    <m/>
    <m/>
    <x v="0"/>
    <x v="0"/>
    <m/>
    <m/>
    <m/>
    <x v="0"/>
  </r>
  <r>
    <x v="7"/>
    <x v="1"/>
    <x v="7"/>
    <x v="2"/>
    <d v="1900-01-20T00:00:00"/>
    <n v="1245.4000000000001"/>
    <n v="1574.5"/>
    <n v="2612625"/>
    <m/>
    <m/>
    <m/>
    <m/>
    <m/>
    <m/>
    <m/>
    <m/>
    <x v="0"/>
    <x v="0"/>
    <m/>
    <m/>
    <m/>
    <x v="0"/>
  </r>
  <r>
    <x v="7"/>
    <x v="1"/>
    <x v="7"/>
    <x v="2"/>
    <d v="1900-01-19T00:00:00"/>
    <n v="1257.6500000000001"/>
    <n v="1614.5"/>
    <n v="2617550"/>
    <m/>
    <m/>
    <m/>
    <m/>
    <m/>
    <m/>
    <m/>
    <m/>
    <x v="0"/>
    <x v="0"/>
    <m/>
    <m/>
    <m/>
    <x v="0"/>
  </r>
  <r>
    <x v="7"/>
    <x v="1"/>
    <x v="7"/>
    <x v="2"/>
    <d v="1900-01-18T00:00:00"/>
    <n v="1247.75"/>
    <n v="1616.5"/>
    <n v="2620450"/>
    <m/>
    <n v="34659"/>
    <n v="90822176550"/>
    <n v="56026273.5"/>
    <m/>
    <m/>
    <m/>
    <m/>
    <x v="0"/>
    <x v="0"/>
    <m/>
    <m/>
    <m/>
    <x v="0"/>
  </r>
  <r>
    <x v="7"/>
    <x v="2"/>
    <x v="7"/>
    <x v="2"/>
    <d v="1900-01-17T00:00:00"/>
    <n v="1241.7"/>
    <n v="1630"/>
    <n v="2626725"/>
    <m/>
    <n v="34631"/>
    <n v="90966113475"/>
    <n v="56448530"/>
    <m/>
    <m/>
    <m/>
    <m/>
    <x v="0"/>
    <x v="0"/>
    <m/>
    <m/>
    <m/>
    <x v="0"/>
  </r>
  <r>
    <x v="7"/>
    <x v="2"/>
    <x v="7"/>
    <x v="2"/>
    <d v="1900-01-16T00:00:00"/>
    <n v="1237.7"/>
    <n v="1649"/>
    <n v="2639075"/>
    <m/>
    <n v="34560"/>
    <n v="91206432000"/>
    <n v="56989440"/>
    <m/>
    <m/>
    <m/>
    <m/>
    <x v="0"/>
    <x v="0"/>
    <m/>
    <m/>
    <m/>
    <x v="0"/>
  </r>
  <r>
    <x v="7"/>
    <x v="2"/>
    <x v="7"/>
    <x v="2"/>
    <d v="1900-01-13T00:00:00"/>
    <n v="1229.75"/>
    <m/>
    <m/>
    <m/>
    <m/>
    <m/>
    <m/>
    <m/>
    <m/>
    <m/>
    <m/>
    <x v="0"/>
    <x v="0"/>
    <m/>
    <m/>
    <m/>
    <x v="0"/>
  </r>
  <r>
    <x v="7"/>
    <x v="2"/>
    <x v="7"/>
    <x v="2"/>
    <d v="1900-01-11T00:00:00"/>
    <n v="1245.75"/>
    <n v="1649.5"/>
    <n v="2652475"/>
    <m/>
    <n v="34798"/>
    <n v="92300825050"/>
    <n v="57399301"/>
    <m/>
    <m/>
    <m/>
    <m/>
    <x v="0"/>
    <x v="0"/>
    <m/>
    <m/>
    <m/>
    <x v="0"/>
  </r>
  <r>
    <x v="7"/>
    <x v="2"/>
    <x v="7"/>
    <x v="2"/>
    <d v="1900-01-10T00:00:00"/>
    <n v="1259.2"/>
    <n v="1646.5"/>
    <n v="2656725"/>
    <m/>
    <n v="34742"/>
    <n v="92299939950"/>
    <n v="57202703"/>
    <m/>
    <m/>
    <m/>
    <m/>
    <x v="0"/>
    <x v="0"/>
    <m/>
    <m/>
    <m/>
    <x v="0"/>
  </r>
  <r>
    <x v="7"/>
    <x v="2"/>
    <x v="7"/>
    <x v="2"/>
    <d v="1900-01-09T00:00:00"/>
    <n v="1247.25"/>
    <n v="1642.5"/>
    <n v="2663800"/>
    <m/>
    <n v="34737"/>
    <n v="92532420600"/>
    <n v="57055522.5"/>
    <m/>
    <m/>
    <m/>
    <m/>
    <x v="0"/>
    <x v="0"/>
    <m/>
    <m/>
    <m/>
    <x v="0"/>
  </r>
  <r>
    <x v="7"/>
    <x v="2"/>
    <x v="7"/>
    <x v="2"/>
    <d v="1900-01-06T00:00:00"/>
    <n v="1235"/>
    <n v="1652"/>
    <n v="2669700"/>
    <m/>
    <m/>
    <m/>
    <m/>
    <m/>
    <m/>
    <m/>
    <m/>
    <x v="0"/>
    <x v="0"/>
    <m/>
    <m/>
    <m/>
    <x v="0"/>
  </r>
  <r>
    <x v="7"/>
    <x v="2"/>
    <x v="7"/>
    <x v="2"/>
    <d v="1900-01-05T00:00:00"/>
    <n v="1237.5"/>
    <n v="1642.5"/>
    <n v="2675900"/>
    <m/>
    <n v="34692"/>
    <n v="92832322800"/>
    <n v="56981610"/>
    <m/>
    <m/>
    <m/>
    <m/>
    <x v="0"/>
    <x v="0"/>
    <m/>
    <m/>
    <m/>
    <x v="0"/>
  </r>
  <r>
    <x v="7"/>
    <x v="2"/>
    <x v="7"/>
    <x v="2"/>
    <d v="1900-01-04T00:00:00"/>
    <n v="1225.75"/>
    <n v="1638"/>
    <n v="2682550"/>
    <m/>
    <n v="34776"/>
    <n v="93288358800"/>
    <n v="56963088"/>
    <m/>
    <m/>
    <m/>
    <m/>
    <x v="0"/>
    <x v="0"/>
    <m/>
    <m/>
    <m/>
    <x v="0"/>
  </r>
  <r>
    <x v="7"/>
    <x v="2"/>
    <x v="7"/>
    <x v="2"/>
    <d v="1900-01-03T00:00:00"/>
    <n v="1231.5"/>
    <n v="1601"/>
    <n v="2688975"/>
    <m/>
    <n v="34753"/>
    <n v="93449948175"/>
    <n v="55639553"/>
    <m/>
    <m/>
    <m/>
    <m/>
    <x v="0"/>
    <x v="0"/>
    <m/>
    <m/>
    <m/>
    <x v="0"/>
  </r>
  <r>
    <x v="7"/>
    <x v="2"/>
    <x v="7"/>
    <x v="2"/>
    <d v="1900-01-02T00:00:00"/>
    <n v="1215"/>
    <n v="1566"/>
    <n v="2695775"/>
    <m/>
    <n v="34782"/>
    <n v="93764446050"/>
    <n v="54468612"/>
    <m/>
    <m/>
    <m/>
    <m/>
    <x v="0"/>
    <x v="0"/>
    <m/>
    <m/>
    <m/>
    <x v="0"/>
  </r>
  <r>
    <x v="7"/>
    <x v="2"/>
    <x v="7"/>
    <x v="2"/>
    <d v="1899-12-30T00:00:00"/>
    <n v="1232.0999999999999"/>
    <n v="1555.5"/>
    <n v="2705550"/>
    <m/>
    <m/>
    <m/>
    <m/>
    <m/>
    <m/>
    <m/>
    <m/>
    <x v="0"/>
    <x v="0"/>
    <m/>
    <m/>
    <m/>
    <x v="0"/>
  </r>
  <r>
    <x v="7"/>
    <x v="2"/>
    <x v="7"/>
    <x v="3"/>
    <d v="1900-01-29T00:00:00"/>
    <n v="1233.5999999999999"/>
    <n v="1562.5"/>
    <n v="2721500"/>
    <m/>
    <m/>
    <m/>
    <m/>
    <m/>
    <m/>
    <m/>
    <m/>
    <x v="0"/>
    <x v="0"/>
    <m/>
    <m/>
    <m/>
    <x v="0"/>
  </r>
  <r>
    <x v="7"/>
    <x v="2"/>
    <x v="7"/>
    <x v="3"/>
    <d v="1900-01-28T00:00:00"/>
    <n v="1238.2"/>
    <n v="1550.5"/>
    <n v="2730475"/>
    <m/>
    <n v="34715"/>
    <n v="94788439625"/>
    <n v="53825607.5"/>
    <m/>
    <m/>
    <m/>
    <m/>
    <x v="0"/>
    <x v="0"/>
    <m/>
    <m/>
    <m/>
    <x v="0"/>
  </r>
  <r>
    <x v="7"/>
    <x v="2"/>
    <x v="7"/>
    <x v="3"/>
    <d v="1900-01-27T00:00:00"/>
    <n v="1216.45"/>
    <n v="1525.5"/>
    <n v="2735200"/>
    <m/>
    <n v="34667"/>
    <n v="94821178400"/>
    <n v="52884508.5"/>
    <m/>
    <m/>
    <m/>
    <m/>
    <x v="0"/>
    <x v="0"/>
    <m/>
    <m/>
    <m/>
    <x v="0"/>
  </r>
  <r>
    <x v="7"/>
    <x v="2"/>
    <x v="7"/>
    <x v="3"/>
    <d v="1900-01-22T00:00:00"/>
    <n v="1216.45"/>
    <n v="1506.5"/>
    <n v="2742650"/>
    <m/>
    <n v="34022"/>
    <n v="93310438300"/>
    <n v="51254143"/>
    <m/>
    <m/>
    <m/>
    <m/>
    <x v="0"/>
    <x v="0"/>
    <m/>
    <m/>
    <m/>
    <x v="0"/>
  </r>
  <r>
    <x v="8"/>
    <x v="3"/>
    <x v="7"/>
    <x v="3"/>
    <d v="1900-01-21T00:00:00"/>
    <n v="1232.2"/>
    <n v="1509"/>
    <n v="2749650"/>
    <m/>
    <m/>
    <m/>
    <m/>
    <m/>
    <m/>
    <m/>
    <m/>
    <x v="0"/>
    <x v="0"/>
    <m/>
    <m/>
    <m/>
    <x v="0"/>
  </r>
  <r>
    <x v="8"/>
    <x v="3"/>
    <x v="7"/>
    <x v="3"/>
    <d v="1900-01-20T00:00:00"/>
    <n v="1251.8"/>
    <n v="1505.5"/>
    <n v="2756525"/>
    <m/>
    <m/>
    <m/>
    <m/>
    <m/>
    <m/>
    <m/>
    <m/>
    <x v="0"/>
    <x v="0"/>
    <m/>
    <m/>
    <m/>
    <x v="0"/>
  </r>
  <r>
    <x v="8"/>
    <x v="3"/>
    <x v="7"/>
    <x v="3"/>
    <d v="1900-01-19T00:00:00"/>
    <n v="1244.25"/>
    <n v="1504.5"/>
    <n v="2763750"/>
    <m/>
    <m/>
    <m/>
    <m/>
    <m/>
    <m/>
    <m/>
    <m/>
    <x v="0"/>
    <x v="0"/>
    <m/>
    <m/>
    <m/>
    <x v="0"/>
  </r>
  <r>
    <x v="8"/>
    <x v="3"/>
    <x v="7"/>
    <x v="3"/>
    <d v="1900-01-16T00:00:00"/>
    <n v="1254.5"/>
    <n v="1519"/>
    <n v="2769925"/>
    <m/>
    <m/>
    <m/>
    <m/>
    <m/>
    <m/>
    <m/>
    <m/>
    <x v="0"/>
    <x v="0"/>
    <m/>
    <m/>
    <m/>
    <x v="0"/>
  </r>
  <r>
    <x v="8"/>
    <x v="3"/>
    <x v="7"/>
    <x v="3"/>
    <d v="1900-01-15T00:00:00"/>
    <n v="1269.5999999999999"/>
    <n v="1537"/>
    <n v="2776275"/>
    <m/>
    <n v="34184"/>
    <n v="94904184600"/>
    <n v="52540808"/>
    <m/>
    <m/>
    <m/>
    <m/>
    <x v="0"/>
    <x v="0"/>
    <m/>
    <m/>
    <m/>
    <x v="0"/>
  </r>
  <r>
    <x v="8"/>
    <x v="3"/>
    <x v="7"/>
    <x v="3"/>
    <d v="1900-01-14T00:00:00"/>
    <n v="1233.0999999999999"/>
    <n v="1535.5"/>
    <n v="2783050"/>
    <m/>
    <n v="34253"/>
    <n v="95327811650"/>
    <n v="52595481.5"/>
    <m/>
    <m/>
    <m/>
    <m/>
    <x v="0"/>
    <x v="0"/>
    <m/>
    <m/>
    <m/>
    <x v="0"/>
  </r>
  <r>
    <x v="8"/>
    <x v="3"/>
    <x v="7"/>
    <x v="3"/>
    <d v="1900-01-13T00:00:00"/>
    <n v="1233.5999999999999"/>
    <m/>
    <m/>
    <m/>
    <n v="34233"/>
    <m/>
    <m/>
    <m/>
    <m/>
    <m/>
    <m/>
    <x v="0"/>
    <x v="0"/>
    <m/>
    <m/>
    <m/>
    <x v="0"/>
  </r>
  <r>
    <x v="8"/>
    <x v="3"/>
    <x v="7"/>
    <x v="3"/>
    <d v="1900-01-12T00:00:00"/>
    <n v="1256.55"/>
    <n v="1501"/>
    <n v="2792000"/>
    <m/>
    <n v="34179"/>
    <n v="95427768000"/>
    <n v="51302679"/>
    <m/>
    <m/>
    <m/>
    <m/>
    <x v="0"/>
    <x v="0"/>
    <m/>
    <m/>
    <m/>
    <x v="0"/>
  </r>
  <r>
    <x v="8"/>
    <x v="3"/>
    <x v="7"/>
    <x v="3"/>
    <d v="1900-01-08T00:00:00"/>
    <n v="1247.25"/>
    <n v="1483.5"/>
    <n v="2814800"/>
    <m/>
    <n v="34266"/>
    <n v="96451936800"/>
    <n v="50833611"/>
    <m/>
    <m/>
    <m/>
    <m/>
    <x v="0"/>
    <x v="0"/>
    <m/>
    <m/>
    <m/>
    <x v="0"/>
  </r>
  <r>
    <x v="8"/>
    <x v="3"/>
    <x v="7"/>
    <x v="3"/>
    <d v="1900-01-07T00:00:00"/>
    <n v="1258.25"/>
    <n v="1480"/>
    <n v="2821375"/>
    <m/>
    <n v="34117"/>
    <n v="96256850875"/>
    <n v="50493160"/>
    <m/>
    <m/>
    <m/>
    <m/>
    <x v="0"/>
    <x v="0"/>
    <m/>
    <m/>
    <m/>
    <x v="0"/>
  </r>
  <r>
    <x v="8"/>
    <x v="3"/>
    <x v="7"/>
    <x v="3"/>
    <d v="1900-01-06T00:00:00"/>
    <n v="1274.0999999999999"/>
    <n v="1494.5"/>
    <n v="2829300"/>
    <m/>
    <n v="34187"/>
    <n v="96725279100"/>
    <n v="51092471.5"/>
    <m/>
    <m/>
    <m/>
    <m/>
    <x v="0"/>
    <x v="0"/>
    <m/>
    <m/>
    <m/>
    <x v="0"/>
  </r>
  <r>
    <x v="8"/>
    <x v="3"/>
    <x v="7"/>
    <x v="3"/>
    <d v="1900-01-05T00:00:00"/>
    <n v="1267.5999999999999"/>
    <n v="1503"/>
    <n v="2837275"/>
    <m/>
    <n v="34360"/>
    <n v="97488769000"/>
    <n v="51643080"/>
    <m/>
    <m/>
    <m/>
    <m/>
    <x v="0"/>
    <x v="0"/>
    <m/>
    <m/>
    <m/>
    <x v="0"/>
  </r>
  <r>
    <x v="8"/>
    <x v="3"/>
    <x v="7"/>
    <x v="3"/>
    <d v="1900-01-02T00:00:00"/>
    <n v="1271.5"/>
    <n v="1512.5"/>
    <n v="2846500"/>
    <m/>
    <m/>
    <m/>
    <m/>
    <m/>
    <m/>
    <m/>
    <m/>
    <x v="0"/>
    <x v="0"/>
    <m/>
    <m/>
    <m/>
    <x v="0"/>
  </r>
  <r>
    <x v="8"/>
    <x v="3"/>
    <x v="7"/>
    <x v="3"/>
    <d v="1900-01-01T00:00:00"/>
    <n v="1241.95"/>
    <n v="1519.5"/>
    <n v="2855225"/>
    <m/>
    <n v="34486"/>
    <n v="98465289350"/>
    <n v="52401477"/>
    <m/>
    <m/>
    <m/>
    <m/>
    <x v="0"/>
    <x v="0"/>
    <m/>
    <m/>
    <m/>
    <x v="0"/>
  </r>
  <r>
    <x v="8"/>
    <x v="3"/>
    <x v="7"/>
    <x v="3"/>
    <d v="1899-12-31T00:00:00"/>
    <n v="1229.3499999999999"/>
    <n v="1525"/>
    <n v="2862125"/>
    <m/>
    <n v="34641"/>
    <n v="99146872125"/>
    <n v="52827525"/>
    <m/>
    <m/>
    <m/>
    <m/>
    <x v="0"/>
    <x v="0"/>
    <m/>
    <m/>
    <m/>
    <x v="0"/>
  </r>
  <r>
    <x v="8"/>
    <x v="3"/>
    <x v="7"/>
    <x v="3"/>
    <d v="1899-12-30T00:00:00"/>
    <n v="1240"/>
    <n v="1510"/>
    <n v="2867925"/>
    <m/>
    <n v="34655"/>
    <n v="99387940875"/>
    <n v="52329050"/>
    <m/>
    <m/>
    <m/>
    <m/>
    <x v="0"/>
    <x v="0"/>
    <m/>
    <m/>
    <m/>
    <x v="0"/>
  </r>
  <r>
    <x v="8"/>
    <x v="3"/>
    <x v="7"/>
    <x v="4"/>
    <d v="1900-01-27T00:00:00"/>
    <n v="1234.1500000000001"/>
    <n v="1547"/>
    <n v="2877525"/>
    <m/>
    <n v="34597"/>
    <n v="99553732425"/>
    <n v="53521559"/>
    <m/>
    <m/>
    <m/>
    <m/>
    <x v="0"/>
    <x v="0"/>
    <m/>
    <m/>
    <m/>
    <x v="0"/>
  </r>
  <r>
    <x v="8"/>
    <x v="3"/>
    <x v="7"/>
    <x v="4"/>
    <d v="1900-01-24T00:00:00"/>
    <n v="1231"/>
    <n v="1559.5"/>
    <n v="2884300"/>
    <m/>
    <m/>
    <m/>
    <m/>
    <m/>
    <m/>
    <m/>
    <m/>
    <x v="0"/>
    <x v="0"/>
    <m/>
    <m/>
    <m/>
    <x v="0"/>
  </r>
  <r>
    <x v="8"/>
    <x v="3"/>
    <x v="7"/>
    <x v="4"/>
    <d v="1900-01-23T00:00:00"/>
    <n v="1235.4000000000001"/>
    <n v="1574"/>
    <n v="2872425"/>
    <m/>
    <n v="34829"/>
    <n v="100043690325"/>
    <n v="54820846"/>
    <m/>
    <m/>
    <m/>
    <m/>
    <x v="0"/>
    <x v="0"/>
    <m/>
    <m/>
    <m/>
    <x v="0"/>
  </r>
  <r>
    <x v="8"/>
    <x v="3"/>
    <x v="7"/>
    <x v="4"/>
    <d v="1900-01-22T00:00:00"/>
    <n v="1232.25"/>
    <n v="1564"/>
    <n v="2862500"/>
    <m/>
    <n v="34741"/>
    <n v="99446112500"/>
    <n v="54334924"/>
    <m/>
    <m/>
    <m/>
    <m/>
    <x v="0"/>
    <x v="0"/>
    <m/>
    <m/>
    <m/>
    <x v="0"/>
  </r>
  <r>
    <x v="8"/>
    <x v="3"/>
    <x v="7"/>
    <x v="4"/>
    <d v="1900-01-21T00:00:00"/>
    <n v="1218.75"/>
    <n v="1588.5"/>
    <n v="2859150"/>
    <m/>
    <n v="34639"/>
    <n v="99038096850"/>
    <n v="55024051.5"/>
    <m/>
    <m/>
    <m/>
    <m/>
    <x v="0"/>
    <x v="0"/>
    <m/>
    <m/>
    <m/>
    <x v="0"/>
  </r>
  <r>
    <x v="8"/>
    <x v="3"/>
    <x v="7"/>
    <x v="4"/>
    <d v="1900-01-20T00:00:00"/>
    <n v="1203.6500000000001"/>
    <n v="1586.5"/>
    <n v="2804700"/>
    <m/>
    <n v="34614"/>
    <n v="97081885800"/>
    <n v="54915111"/>
    <m/>
    <m/>
    <m/>
    <m/>
    <x v="0"/>
    <x v="0"/>
    <m/>
    <m/>
    <m/>
    <x v="0"/>
  </r>
  <r>
    <x v="8"/>
    <x v="4"/>
    <x v="7"/>
    <x v="4"/>
    <d v="1900-01-17T00:00:00"/>
    <n v="1221.5"/>
    <n v="1572.5"/>
    <n v="2798250"/>
    <m/>
    <m/>
    <m/>
    <m/>
    <m/>
    <m/>
    <m/>
    <m/>
    <x v="0"/>
    <x v="0"/>
    <m/>
    <m/>
    <m/>
    <x v="0"/>
  </r>
  <r>
    <x v="8"/>
    <x v="4"/>
    <x v="7"/>
    <x v="4"/>
    <d v="1900-01-16T00:00:00"/>
    <n v="1204.4000000000001"/>
    <n v="1588"/>
    <n v="2791925"/>
    <m/>
    <n v="34783"/>
    <n v="97111527275"/>
    <n v="55235404"/>
    <m/>
    <m/>
    <m/>
    <m/>
    <x v="0"/>
    <x v="0"/>
    <m/>
    <m/>
    <m/>
    <x v="0"/>
  </r>
  <r>
    <x v="8"/>
    <x v="4"/>
    <x v="7"/>
    <x v="4"/>
    <d v="1900-01-15T00:00:00"/>
    <n v="1202.4000000000001"/>
    <n v="1580.5"/>
    <n v="2751100"/>
    <m/>
    <n v="34630"/>
    <n v="95270593000"/>
    <n v="54732715"/>
    <m/>
    <m/>
    <m/>
    <m/>
    <x v="0"/>
    <x v="0"/>
    <m/>
    <m/>
    <m/>
    <x v="0"/>
  </r>
  <r>
    <x v="8"/>
    <x v="4"/>
    <x v="7"/>
    <x v="4"/>
    <d v="1900-01-14T00:00:00"/>
    <n v="1212"/>
    <n v="1577"/>
    <n v="2755600"/>
    <m/>
    <n v="34648"/>
    <n v="95476028800"/>
    <n v="54639896"/>
    <m/>
    <m/>
    <m/>
    <m/>
    <x v="0"/>
    <x v="0"/>
    <m/>
    <m/>
    <m/>
    <x v="0"/>
  </r>
  <r>
    <x v="8"/>
    <x v="4"/>
    <x v="7"/>
    <x v="4"/>
    <d v="1900-01-13T00:00:00"/>
    <n v="1208.45"/>
    <m/>
    <m/>
    <m/>
    <n v="34550"/>
    <m/>
    <m/>
    <m/>
    <m/>
    <m/>
    <m/>
    <x v="0"/>
    <x v="0"/>
    <m/>
    <m/>
    <m/>
    <x v="0"/>
  </r>
  <r>
    <x v="8"/>
    <x v="4"/>
    <x v="7"/>
    <x v="4"/>
    <d v="1900-01-09T00:00:00"/>
    <n v="1223.25"/>
    <n v="1571.5"/>
    <n v="2768800"/>
    <m/>
    <m/>
    <m/>
    <m/>
    <m/>
    <m/>
    <m/>
    <m/>
    <x v="0"/>
    <x v="0"/>
    <m/>
    <m/>
    <m/>
    <x v="0"/>
  </r>
  <r>
    <x v="8"/>
    <x v="4"/>
    <x v="7"/>
    <x v="4"/>
    <d v="1900-01-08T00:00:00"/>
    <n v="1183.4000000000001"/>
    <n v="1577"/>
    <n v="2777450"/>
    <m/>
    <n v="35017"/>
    <n v="97257966650"/>
    <n v="55221809"/>
    <m/>
    <m/>
    <m/>
    <m/>
    <x v="0"/>
    <x v="0"/>
    <m/>
    <m/>
    <m/>
    <x v="0"/>
  </r>
  <r>
    <x v="8"/>
    <x v="4"/>
    <x v="7"/>
    <x v="4"/>
    <d v="1900-01-07T00:00:00"/>
    <n v="1188.9000000000001"/>
    <n v="1545"/>
    <n v="2783775"/>
    <m/>
    <n v="35284"/>
    <n v="98222717100"/>
    <n v="54513780"/>
    <m/>
    <m/>
    <m/>
    <m/>
    <x v="0"/>
    <x v="0"/>
    <m/>
    <m/>
    <m/>
    <x v="0"/>
  </r>
  <r>
    <x v="8"/>
    <x v="4"/>
    <x v="7"/>
    <x v="4"/>
    <d v="1900-01-06T00:00:00"/>
    <n v="1173.4000000000001"/>
    <n v="1565"/>
    <n v="2789150"/>
    <m/>
    <n v="35467"/>
    <n v="98922783050"/>
    <n v="55505855"/>
    <m/>
    <m/>
    <m/>
    <m/>
    <x v="0"/>
    <x v="0"/>
    <m/>
    <m/>
    <m/>
    <x v="0"/>
  </r>
  <r>
    <x v="8"/>
    <x v="4"/>
    <x v="7"/>
    <x v="4"/>
    <d v="1900-01-03T00:00:00"/>
    <n v="1158.5"/>
    <n v="1554.5"/>
    <n v="2781850"/>
    <m/>
    <m/>
    <m/>
    <m/>
    <m/>
    <m/>
    <m/>
    <m/>
    <x v="0"/>
    <x v="0"/>
    <m/>
    <m/>
    <m/>
    <x v="0"/>
  </r>
  <r>
    <x v="8"/>
    <x v="4"/>
    <x v="7"/>
    <x v="4"/>
    <d v="1900-01-02T00:00:00"/>
    <n v="1146.25"/>
    <n v="1537"/>
    <n v="2787675"/>
    <m/>
    <n v="35923"/>
    <n v="100141649025"/>
    <n v="55213651"/>
    <m/>
    <m/>
    <m/>
    <m/>
    <x v="0"/>
    <x v="0"/>
    <m/>
    <m/>
    <m/>
    <x v="0"/>
  </r>
  <r>
    <x v="8"/>
    <x v="4"/>
    <x v="7"/>
    <x v="4"/>
    <d v="1900-01-01T00:00:00"/>
    <n v="1130"/>
    <n v="1517.5"/>
    <n v="2793650"/>
    <m/>
    <n v="36238"/>
    <n v="101236288700"/>
    <n v="54991165"/>
    <m/>
    <m/>
    <m/>
    <m/>
    <x v="0"/>
    <x v="0"/>
    <m/>
    <m/>
    <m/>
    <x v="0"/>
  </r>
  <r>
    <x v="8"/>
    <x v="4"/>
    <x v="7"/>
    <x v="4"/>
    <d v="1899-12-31T00:00:00"/>
    <n v="1123.5999999999999"/>
    <n v="1515"/>
    <n v="2799550"/>
    <m/>
    <n v="36212"/>
    <n v="101377304600"/>
    <n v="54861180"/>
    <m/>
    <m/>
    <m/>
    <m/>
    <x v="0"/>
    <x v="0"/>
    <m/>
    <m/>
    <m/>
    <x v="0"/>
  </r>
  <r>
    <x v="8"/>
    <x v="4"/>
    <x v="7"/>
    <x v="4"/>
    <d v="1899-12-30T00:00:00"/>
    <n v="1122"/>
    <n v="1527"/>
    <n v="2803450"/>
    <m/>
    <n v="36235"/>
    <n v="101583010750"/>
    <n v="55330845"/>
    <m/>
    <m/>
    <m/>
    <m/>
    <x v="0"/>
    <x v="0"/>
    <m/>
    <m/>
    <m/>
    <x v="0"/>
  </r>
  <r>
    <x v="8"/>
    <x v="4"/>
    <x v="7"/>
    <x v="5"/>
    <d v="1900-01-27T00:00:00"/>
    <n v="1112.9000000000001"/>
    <n v="1494.5"/>
    <n v="2746275"/>
    <m/>
    <m/>
    <m/>
    <m/>
    <m/>
    <m/>
    <m/>
    <m/>
    <x v="0"/>
    <x v="0"/>
    <m/>
    <m/>
    <m/>
    <x v="0"/>
  </r>
  <r>
    <x v="8"/>
    <x v="4"/>
    <x v="7"/>
    <x v="5"/>
    <d v="1900-01-26T00:00:00"/>
    <n v="1119"/>
    <n v="1489"/>
    <n v="2751625"/>
    <m/>
    <n v="36305"/>
    <n v="99897745625"/>
    <n v="54058145"/>
    <m/>
    <m/>
    <m/>
    <m/>
    <x v="0"/>
    <x v="0"/>
    <m/>
    <m/>
    <m/>
    <x v="0"/>
  </r>
  <r>
    <x v="8"/>
    <x v="4"/>
    <x v="7"/>
    <x v="5"/>
    <d v="1900-01-25T00:00:00"/>
    <n v="1116.5"/>
    <n v="1495"/>
    <n v="2756400"/>
    <m/>
    <n v="36361"/>
    <n v="100225460400"/>
    <n v="54359695"/>
    <m/>
    <m/>
    <m/>
    <m/>
    <x v="0"/>
    <x v="0"/>
    <m/>
    <m/>
    <m/>
    <x v="0"/>
  </r>
  <r>
    <x v="8"/>
    <x v="4"/>
    <x v="7"/>
    <x v="5"/>
    <d v="1900-01-24T00:00:00"/>
    <n v="1114.7"/>
    <n v="1491.5"/>
    <n v="2761200"/>
    <m/>
    <n v="36385"/>
    <n v="100466262000"/>
    <n v="54268227.5"/>
    <m/>
    <m/>
    <m/>
    <m/>
    <x v="0"/>
    <x v="0"/>
    <m/>
    <m/>
    <m/>
    <x v="0"/>
  </r>
  <r>
    <x v="8"/>
    <x v="4"/>
    <x v="7"/>
    <x v="5"/>
    <d v="1900-01-23T00:00:00"/>
    <n v="1103.7"/>
    <n v="1499"/>
    <n v="2768125"/>
    <m/>
    <n v="36279"/>
    <n v="100424806875"/>
    <n v="54382221"/>
    <m/>
    <m/>
    <m/>
    <m/>
    <x v="0"/>
    <x v="0"/>
    <m/>
    <m/>
    <m/>
    <x v="0"/>
  </r>
  <r>
    <x v="8"/>
    <x v="4"/>
    <x v="7"/>
    <x v="5"/>
    <d v="1900-01-20T00:00:00"/>
    <n v="1097.6500000000001"/>
    <n v="1533"/>
    <n v="2773975"/>
    <m/>
    <m/>
    <m/>
    <m/>
    <m/>
    <m/>
    <m/>
    <m/>
    <x v="0"/>
    <x v="0"/>
    <m/>
    <m/>
    <m/>
    <x v="0"/>
  </r>
  <r>
    <x v="8"/>
    <x v="4"/>
    <x v="7"/>
    <x v="5"/>
    <d v="1900-01-19T00:00:00"/>
    <n v="1096.8"/>
    <n v="1531"/>
    <n v="2778825"/>
    <m/>
    <n v="35777"/>
    <n v="99418022025"/>
    <n v="54774587"/>
    <m/>
    <m/>
    <m/>
    <m/>
    <x v="0"/>
    <x v="0"/>
    <m/>
    <m/>
    <m/>
    <x v="0"/>
  </r>
  <r>
    <x v="8"/>
    <x v="5"/>
    <x v="7"/>
    <x v="5"/>
    <d v="1900-01-18T00:00:00"/>
    <n v="1093.2"/>
    <n v="1511.5"/>
    <n v="2784975"/>
    <m/>
    <n v="35860"/>
    <n v="99869203500"/>
    <n v="54202390"/>
    <m/>
    <m/>
    <m/>
    <m/>
    <x v="0"/>
    <x v="0"/>
    <m/>
    <m/>
    <m/>
    <x v="0"/>
  </r>
  <r>
    <x v="8"/>
    <x v="5"/>
    <x v="7"/>
    <x v="5"/>
    <d v="1900-01-17T00:00:00"/>
    <n v="1087"/>
    <n v="1524"/>
    <n v="2790675"/>
    <m/>
    <n v="35794"/>
    <n v="99889420950"/>
    <n v="54550056"/>
    <m/>
    <m/>
    <m/>
    <m/>
    <x v="0"/>
    <x v="0"/>
    <m/>
    <m/>
    <m/>
    <x v="0"/>
  </r>
  <r>
    <x v="8"/>
    <x v="5"/>
    <x v="7"/>
    <x v="5"/>
    <d v="1900-01-16T00:00:00"/>
    <n v="1090.45"/>
    <n v="1516"/>
    <n v="2795825"/>
    <m/>
    <n v="35706"/>
    <n v="99827727450"/>
    <n v="54130296"/>
    <m/>
    <m/>
    <m/>
    <m/>
    <x v="0"/>
    <x v="0"/>
    <m/>
    <m/>
    <m/>
    <x v="0"/>
  </r>
  <r>
    <x v="8"/>
    <x v="5"/>
    <x v="7"/>
    <x v="5"/>
    <d v="1900-01-13T00:00:00"/>
    <n v="1081.0999999999999"/>
    <m/>
    <m/>
    <m/>
    <m/>
    <m/>
    <m/>
    <m/>
    <m/>
    <m/>
    <m/>
    <x v="0"/>
    <x v="0"/>
    <m/>
    <m/>
    <m/>
    <x v="0"/>
  </r>
  <r>
    <x v="8"/>
    <x v="5"/>
    <x v="7"/>
    <x v="5"/>
    <d v="1900-01-12T00:00:00"/>
    <n v="1090.75"/>
    <n v="1524"/>
    <n v="2801450"/>
    <m/>
    <n v="36207"/>
    <n v="101432100150"/>
    <n v="55179468"/>
    <m/>
    <m/>
    <m/>
    <m/>
    <x v="0"/>
    <x v="0"/>
    <m/>
    <m/>
    <m/>
    <x v="0"/>
  </r>
  <r>
    <x v="8"/>
    <x v="5"/>
    <x v="7"/>
    <x v="5"/>
    <d v="1900-01-11T00:00:00"/>
    <n v="1081.8"/>
    <n v="1524"/>
    <n v="2806775"/>
    <m/>
    <n v="36609"/>
    <n v="102753225975"/>
    <n v="55792116"/>
    <m/>
    <m/>
    <m/>
    <m/>
    <x v="0"/>
    <x v="0"/>
    <m/>
    <m/>
    <m/>
    <x v="0"/>
  </r>
  <r>
    <x v="8"/>
    <x v="5"/>
    <x v="7"/>
    <x v="5"/>
    <d v="1900-01-09T00:00:00"/>
    <n v="1104.7"/>
    <n v="1481"/>
    <n v="2819525"/>
    <m/>
    <n v="36904"/>
    <n v="104051750600"/>
    <n v="54654824"/>
    <m/>
    <m/>
    <m/>
    <m/>
    <x v="0"/>
    <x v="0"/>
    <m/>
    <m/>
    <m/>
    <x v="0"/>
  </r>
  <r>
    <x v="8"/>
    <x v="5"/>
    <x v="7"/>
    <x v="5"/>
    <d v="1900-01-06T00:00:00"/>
    <n v="1097.45"/>
    <n v="1481"/>
    <n v="2825425"/>
    <m/>
    <m/>
    <m/>
    <m/>
    <m/>
    <m/>
    <m/>
    <m/>
    <x v="0"/>
    <x v="0"/>
    <m/>
    <m/>
    <m/>
    <x v="0"/>
  </r>
  <r>
    <x v="8"/>
    <x v="5"/>
    <x v="7"/>
    <x v="5"/>
    <d v="1900-01-05T00:00:00"/>
    <n v="1096"/>
    <n v="1497"/>
    <n v="2830750"/>
    <m/>
    <n v="36873"/>
    <n v="104378244750"/>
    <n v="55198881"/>
    <m/>
    <m/>
    <m/>
    <m/>
    <x v="0"/>
    <x v="0"/>
    <m/>
    <m/>
    <m/>
    <x v="0"/>
  </r>
  <r>
    <x v="8"/>
    <x v="5"/>
    <x v="7"/>
    <x v="5"/>
    <d v="1900-01-04T00:00:00"/>
    <n v="1083.8499999999999"/>
    <n v="1470.5"/>
    <n v="2836450"/>
    <m/>
    <n v="36637"/>
    <n v="103919018650"/>
    <n v="53874708.5"/>
    <m/>
    <m/>
    <m/>
    <m/>
    <x v="0"/>
    <x v="0"/>
    <m/>
    <m/>
    <m/>
    <x v="0"/>
  </r>
  <r>
    <x v="8"/>
    <x v="5"/>
    <x v="7"/>
    <x v="5"/>
    <d v="1900-01-03T00:00:00"/>
    <n v="1078"/>
    <n v="1467.5"/>
    <n v="2842550"/>
    <m/>
    <n v="36713"/>
    <n v="104358538150"/>
    <n v="53876327.5"/>
    <m/>
    <m/>
    <m/>
    <m/>
    <x v="0"/>
    <x v="0"/>
    <m/>
    <m/>
    <m/>
    <x v="0"/>
  </r>
  <r>
    <x v="8"/>
    <x v="5"/>
    <x v="7"/>
    <x v="5"/>
    <d v="1900-01-02T00:00:00"/>
    <n v="1072.7"/>
    <n v="1491"/>
    <n v="2832500"/>
    <m/>
    <n v="36615"/>
    <n v="103711987500"/>
    <n v="54592965"/>
    <m/>
    <m/>
    <m/>
    <m/>
    <x v="0"/>
    <x v="0"/>
    <m/>
    <m/>
    <m/>
    <x v="0"/>
  </r>
  <r>
    <x v="8"/>
    <x v="5"/>
    <x v="8"/>
    <x v="6"/>
    <d v="1900-01-29T00:00:00"/>
    <n v="1062.25"/>
    <n v="1483"/>
    <n v="2871100"/>
    <m/>
    <n v="36489"/>
    <n v="104763567900"/>
    <n v="54113187"/>
    <m/>
    <m/>
    <m/>
    <m/>
    <x v="0"/>
    <x v="0"/>
    <m/>
    <m/>
    <m/>
    <x v="0"/>
  </r>
  <r>
    <x v="8"/>
    <x v="5"/>
    <x v="8"/>
    <x v="6"/>
    <d v="1900-01-28T00:00:00"/>
    <n v="1067.8"/>
    <n v="1461"/>
    <n v="2877000"/>
    <m/>
    <n v="36521"/>
    <n v="105070917000"/>
    <n v="53357181"/>
    <m/>
    <m/>
    <m/>
    <m/>
    <x v="0"/>
    <x v="0"/>
    <m/>
    <m/>
    <m/>
    <x v="0"/>
  </r>
  <r>
    <x v="8"/>
    <x v="5"/>
    <x v="8"/>
    <x v="6"/>
    <d v="1900-01-27T00:00:00"/>
    <n v="1067.25"/>
    <n v="1464"/>
    <n v="2882800"/>
    <m/>
    <m/>
    <m/>
    <m/>
    <m/>
    <m/>
    <m/>
    <m/>
    <x v="0"/>
    <x v="0"/>
    <m/>
    <m/>
    <m/>
    <x v="0"/>
  </r>
  <r>
    <x v="8"/>
    <x v="5"/>
    <x v="8"/>
    <x v="6"/>
    <d v="1900-01-22T00:00:00"/>
    <n v="1071.9000000000001"/>
    <n v="1477.5"/>
    <n v="2889550"/>
    <m/>
    <n v="36300"/>
    <n v="104890665000"/>
    <n v="53633250"/>
    <m/>
    <m/>
    <m/>
    <m/>
    <x v="0"/>
    <x v="0"/>
    <m/>
    <m/>
    <m/>
    <x v="0"/>
  </r>
  <r>
    <x v="8"/>
    <x v="5"/>
    <x v="8"/>
    <x v="6"/>
    <d v="1900-01-21T00:00:00"/>
    <n v="1071.5"/>
    <n v="1471"/>
    <n v="2889550"/>
    <m/>
    <n v="36270"/>
    <n v="104803978500"/>
    <n v="53353170"/>
    <m/>
    <m/>
    <m/>
    <m/>
    <x v="0"/>
    <x v="0"/>
    <m/>
    <m/>
    <m/>
    <x v="0"/>
  </r>
  <r>
    <x v="8"/>
    <x v="5"/>
    <x v="8"/>
    <x v="6"/>
    <d v="1900-01-20T00:00:00"/>
    <n v="1077"/>
    <n v="0"/>
    <n v="0"/>
    <m/>
    <n v="36294"/>
    <m/>
    <m/>
    <m/>
    <m/>
    <m/>
    <m/>
    <x v="0"/>
    <x v="0"/>
    <m/>
    <m/>
    <m/>
    <x v="0"/>
  </r>
  <r>
    <x v="8"/>
    <x v="6"/>
    <x v="8"/>
    <x v="6"/>
    <d v="1900-01-19T00:00:00"/>
    <n v="1071.1500000000001"/>
    <n v="0"/>
    <n v="0"/>
    <m/>
    <n v="36246"/>
    <m/>
    <m/>
    <m/>
    <m/>
    <m/>
    <m/>
    <x v="0"/>
    <x v="0"/>
    <m/>
    <m/>
    <m/>
    <x v="0"/>
  </r>
  <r>
    <x v="8"/>
    <x v="6"/>
    <x v="8"/>
    <x v="6"/>
    <d v="1900-01-16T00:00:00"/>
    <n v="1055.25"/>
    <n v="0"/>
    <n v="0"/>
    <m/>
    <m/>
    <m/>
    <m/>
    <m/>
    <m/>
    <m/>
    <m/>
    <x v="0"/>
    <x v="0"/>
    <m/>
    <m/>
    <m/>
    <x v="0"/>
  </r>
  <r>
    <x v="8"/>
    <x v="6"/>
    <x v="8"/>
    <x v="6"/>
    <d v="1900-01-15T00:00:00"/>
    <n v="1065.8499999999999"/>
    <n v="0"/>
    <n v="0"/>
    <m/>
    <n v="36093"/>
    <m/>
    <m/>
    <m/>
    <m/>
    <m/>
    <m/>
    <x v="0"/>
    <x v="0"/>
    <m/>
    <m/>
    <m/>
    <x v="0"/>
  </r>
  <r>
    <x v="8"/>
    <x v="6"/>
    <x v="8"/>
    <x v="6"/>
    <d v="1900-01-14T00:00:00"/>
    <n v="1065.75"/>
    <n v="0"/>
    <n v="0"/>
    <m/>
    <n v="36185"/>
    <m/>
    <m/>
    <m/>
    <m/>
    <m/>
    <m/>
    <x v="0"/>
    <x v="0"/>
    <m/>
    <m/>
    <m/>
    <x v="0"/>
  </r>
  <r>
    <x v="8"/>
    <x v="6"/>
    <x v="8"/>
    <x v="6"/>
    <d v="1900-01-12T00:00:00"/>
    <n v="1068"/>
    <n v="1513.5"/>
    <n v="2895525"/>
    <m/>
    <n v="36198"/>
    <n v="104812213950"/>
    <n v="54785673"/>
    <m/>
    <m/>
    <m/>
    <m/>
    <x v="0"/>
    <x v="0"/>
    <m/>
    <m/>
    <m/>
    <x v="0"/>
  </r>
  <r>
    <x v="8"/>
    <x v="6"/>
    <x v="8"/>
    <x v="6"/>
    <d v="1900-01-09T00:00:00"/>
    <n v="1067.2"/>
    <n v="1513"/>
    <n v="2901200"/>
    <m/>
    <m/>
    <m/>
    <m/>
    <m/>
    <m/>
    <m/>
    <m/>
    <x v="0"/>
    <x v="0"/>
    <m/>
    <m/>
    <m/>
    <x v="0"/>
  </r>
  <r>
    <x v="8"/>
    <x v="6"/>
    <x v="8"/>
    <x v="6"/>
    <d v="1900-01-08T00:00:00"/>
    <n v="1072"/>
    <n v="1541"/>
    <n v="2906925"/>
    <m/>
    <m/>
    <m/>
    <m/>
    <m/>
    <m/>
    <m/>
    <m/>
    <x v="0"/>
    <x v="0"/>
    <m/>
    <m/>
    <m/>
    <x v="0"/>
  </r>
  <r>
    <x v="8"/>
    <x v="6"/>
    <x v="8"/>
    <x v="6"/>
    <d v="1900-01-07T00:00:00"/>
    <n v="1078.4000000000001"/>
    <n v="1542"/>
    <n v="2914025"/>
    <m/>
    <n v="36218"/>
    <n v="105540157450"/>
    <n v="55848156"/>
    <m/>
    <m/>
    <m/>
    <m/>
    <x v="0"/>
    <x v="0"/>
    <m/>
    <m/>
    <m/>
    <x v="0"/>
  </r>
  <r>
    <x v="8"/>
    <x v="6"/>
    <x v="8"/>
    <x v="6"/>
    <d v="1900-01-06T00:00:00"/>
    <n v="1071.75"/>
    <n v="1527.5"/>
    <n v="2919800"/>
    <m/>
    <n v="36173"/>
    <n v="105617925400"/>
    <n v="55254257.5"/>
    <m/>
    <m/>
    <m/>
    <m/>
    <x v="0"/>
    <x v="0"/>
    <m/>
    <m/>
    <m/>
    <x v="0"/>
  </r>
  <r>
    <x v="8"/>
    <x v="6"/>
    <x v="8"/>
    <x v="6"/>
    <d v="1900-01-05T00:00:00"/>
    <n v="1082.7"/>
    <n v="1515"/>
    <n v="2925825"/>
    <m/>
    <n v="35982"/>
    <n v="105277035150"/>
    <n v="54512730"/>
    <m/>
    <m/>
    <m/>
    <m/>
    <x v="0"/>
    <x v="0"/>
    <m/>
    <m/>
    <m/>
    <x v="0"/>
  </r>
  <r>
    <x v="8"/>
    <x v="6"/>
    <x v="8"/>
    <x v="6"/>
    <d v="1900-01-02T00:00:00"/>
    <n v="1063"/>
    <n v="1506"/>
    <n v="2931725"/>
    <m/>
    <m/>
    <m/>
    <m/>
    <m/>
    <m/>
    <m/>
    <m/>
    <x v="0"/>
    <x v="0"/>
    <m/>
    <m/>
    <m/>
    <x v="0"/>
  </r>
  <r>
    <x v="8"/>
    <x v="6"/>
    <x v="8"/>
    <x v="6"/>
    <d v="1900-01-01T00:00:00"/>
    <n v="1050.5999999999999"/>
    <n v="1500"/>
    <n v="2937450"/>
    <m/>
    <n v="35992"/>
    <n v="105724700400"/>
    <n v="53988000"/>
    <m/>
    <m/>
    <m/>
    <m/>
    <x v="0"/>
    <x v="0"/>
    <m/>
    <m/>
    <m/>
    <x v="0"/>
  </r>
  <r>
    <x v="8"/>
    <x v="6"/>
    <x v="8"/>
    <x v="6"/>
    <d v="1899-12-31T00:00:00"/>
    <n v="1066.9000000000001"/>
    <n v="1475"/>
    <n v="2929200"/>
    <m/>
    <m/>
    <m/>
    <m/>
    <m/>
    <m/>
    <m/>
    <m/>
    <x v="0"/>
    <x v="0"/>
    <m/>
    <m/>
    <m/>
    <x v="0"/>
  </r>
  <r>
    <x v="8"/>
    <x v="6"/>
    <x v="8"/>
    <x v="6"/>
    <d v="1899-12-30T00:00:00"/>
    <n v="1069.25"/>
    <n v="1478"/>
    <n v="2925800"/>
    <m/>
    <n v="35822"/>
    <n v="104808007600"/>
    <n v="52944916"/>
    <m/>
    <m/>
    <m/>
    <m/>
    <x v="0"/>
    <x v="0"/>
    <m/>
    <m/>
    <m/>
    <x v="0"/>
  </r>
  <r>
    <x v="8"/>
    <x v="6"/>
    <x v="8"/>
    <x v="7"/>
    <d v="1900-01-28T00:00:00"/>
    <n v="1055.6500000000001"/>
    <n v="1475.5"/>
    <n v="2930175"/>
    <m/>
    <n v="35988"/>
    <n v="105451137900"/>
    <n v="53100294"/>
    <m/>
    <m/>
    <m/>
    <m/>
    <x v="0"/>
    <x v="0"/>
    <m/>
    <m/>
    <m/>
    <x v="0"/>
  </r>
  <r>
    <x v="8"/>
    <x v="6"/>
    <x v="8"/>
    <x v="7"/>
    <d v="1900-01-25T00:00:00"/>
    <n v="1064.6500000000001"/>
    <n v="1495.5"/>
    <n v="2919175"/>
    <m/>
    <m/>
    <m/>
    <m/>
    <m/>
    <m/>
    <m/>
    <m/>
    <x v="0"/>
    <x v="0"/>
    <m/>
    <m/>
    <m/>
    <x v="0"/>
  </r>
  <r>
    <x v="8"/>
    <x v="6"/>
    <x v="8"/>
    <x v="7"/>
    <d v="1900-01-24T00:00:00"/>
    <n v="1070.5"/>
    <n v="1481.5"/>
    <n v="2924850"/>
    <m/>
    <n v="35602"/>
    <n v="104130509700"/>
    <n v="52744363"/>
    <m/>
    <m/>
    <m/>
    <m/>
    <x v="0"/>
    <x v="0"/>
    <m/>
    <m/>
    <m/>
    <x v="0"/>
  </r>
  <r>
    <x v="8"/>
    <x v="6"/>
    <x v="8"/>
    <x v="7"/>
    <d v="1900-01-23T00:00:00"/>
    <n v="1072.2"/>
    <n v="1495"/>
    <n v="2930725"/>
    <m/>
    <n v="35860"/>
    <n v="105095798500"/>
    <n v="53610700"/>
    <m/>
    <m/>
    <m/>
    <m/>
    <x v="0"/>
    <x v="0"/>
    <m/>
    <m/>
    <m/>
    <x v="0"/>
  </r>
  <r>
    <x v="8"/>
    <x v="6"/>
    <x v="8"/>
    <x v="7"/>
    <d v="1900-01-22T00:00:00"/>
    <n v="1073"/>
    <n v="1468"/>
    <n v="2901875"/>
    <m/>
    <n v="35789"/>
    <n v="103855204375"/>
    <n v="52538252"/>
    <m/>
    <m/>
    <m/>
    <m/>
    <x v="0"/>
    <x v="0"/>
    <m/>
    <m/>
    <m/>
    <x v="0"/>
  </r>
  <r>
    <x v="8"/>
    <x v="6"/>
    <x v="8"/>
    <x v="7"/>
    <d v="1900-01-21T00:00:00"/>
    <n v="1068.3499999999999"/>
    <n v="1508.5"/>
    <n v="2872800"/>
    <m/>
    <n v="35615"/>
    <n v="102314772000"/>
    <n v="53725227.5"/>
    <m/>
    <m/>
    <m/>
    <m/>
    <x v="0"/>
    <x v="0"/>
    <m/>
    <m/>
    <m/>
    <x v="0"/>
  </r>
  <r>
    <x v="8"/>
    <x v="7"/>
    <x v="8"/>
    <x v="7"/>
    <d v="1900-01-18T00:00:00"/>
    <n v="1085.1500000000001"/>
    <n v="1510.5"/>
    <n v="2878725"/>
    <m/>
    <m/>
    <m/>
    <m/>
    <m/>
    <m/>
    <m/>
    <m/>
    <x v="0"/>
    <x v="0"/>
    <m/>
    <m/>
    <m/>
    <x v="0"/>
  </r>
  <r>
    <x v="8"/>
    <x v="7"/>
    <x v="8"/>
    <x v="7"/>
    <d v="1900-01-17T00:00:00"/>
    <n v="1073.0999999999999"/>
    <n v="1469"/>
    <n v="2884625"/>
    <m/>
    <n v="35605"/>
    <n v="102707073125"/>
    <n v="52303745"/>
    <m/>
    <m/>
    <m/>
    <m/>
    <x v="0"/>
    <x v="0"/>
    <m/>
    <m/>
    <m/>
    <x v="0"/>
  </r>
  <r>
    <x v="8"/>
    <x v="7"/>
    <x v="8"/>
    <x v="7"/>
    <d v="1900-01-15T00:00:00"/>
    <n v="1080.8"/>
    <n v="1450"/>
    <n v="2897100"/>
    <m/>
    <n v="35553"/>
    <n v="103000596300"/>
    <n v="51551850"/>
    <m/>
    <m/>
    <m/>
    <m/>
    <x v="0"/>
    <x v="0"/>
    <m/>
    <m/>
    <m/>
    <x v="0"/>
  </r>
  <r>
    <x v="8"/>
    <x v="7"/>
    <x v="8"/>
    <x v="7"/>
    <d v="1900-01-14T00:00:00"/>
    <n v="1094.5"/>
    <m/>
    <m/>
    <m/>
    <n v="35539"/>
    <m/>
    <m/>
    <m/>
    <m/>
    <m/>
    <m/>
    <x v="0"/>
    <x v="0"/>
    <m/>
    <m/>
    <m/>
    <x v="0"/>
  </r>
  <r>
    <x v="8"/>
    <x v="7"/>
    <x v="8"/>
    <x v="7"/>
    <d v="1900-01-11T00:00:00"/>
    <n v="1083.75"/>
    <n v="1452"/>
    <n v="2901475"/>
    <m/>
    <m/>
    <m/>
    <m/>
    <m/>
    <m/>
    <m/>
    <m/>
    <x v="0"/>
    <x v="0"/>
    <m/>
    <m/>
    <m/>
    <x v="0"/>
  </r>
  <r>
    <x v="8"/>
    <x v="7"/>
    <x v="8"/>
    <x v="7"/>
    <d v="1900-01-10T00:00:00"/>
    <n v="1087.5999999999999"/>
    <n v="1486.5"/>
    <n v="2905850"/>
    <m/>
    <n v="35448"/>
    <n v="103006570800"/>
    <n v="52693452"/>
    <m/>
    <m/>
    <m/>
    <m/>
    <x v="0"/>
    <x v="0"/>
    <m/>
    <m/>
    <m/>
    <x v="0"/>
  </r>
  <r>
    <x v="8"/>
    <x v="7"/>
    <x v="8"/>
    <x v="7"/>
    <d v="1900-01-09T00:00:00"/>
    <n v="1088.5999999999999"/>
    <n v="1480.5"/>
    <n v="2913325"/>
    <m/>
    <n v="35304"/>
    <n v="102852025800"/>
    <n v="52267572"/>
    <m/>
    <m/>
    <m/>
    <m/>
    <x v="0"/>
    <x v="0"/>
    <m/>
    <m/>
    <m/>
    <x v="0"/>
  </r>
  <r>
    <x v="8"/>
    <x v="7"/>
    <x v="8"/>
    <x v="7"/>
    <d v="1900-01-08T00:00:00"/>
    <n v="1092.5"/>
    <n v="1440"/>
    <n v="2921375"/>
    <m/>
    <n v="35378"/>
    <n v="103352404750"/>
    <n v="50944320"/>
    <m/>
    <m/>
    <m/>
    <m/>
    <x v="0"/>
    <x v="0"/>
    <m/>
    <m/>
    <m/>
    <x v="0"/>
  </r>
  <r>
    <x v="8"/>
    <x v="7"/>
    <x v="8"/>
    <x v="7"/>
    <d v="1900-01-07T00:00:00"/>
    <n v="1095.5999999999999"/>
    <n v="1444.5"/>
    <n v="2929500"/>
    <m/>
    <n v="35262"/>
    <n v="103298564250"/>
    <n v="50935236.75"/>
    <m/>
    <m/>
    <m/>
    <m/>
    <x v="0"/>
    <x v="0"/>
    <m/>
    <m/>
    <m/>
    <x v="0"/>
  </r>
  <r>
    <x v="8"/>
    <x v="7"/>
    <x v="8"/>
    <x v="7"/>
    <d v="1900-01-04T00:00:00"/>
    <n v="1107.7"/>
    <n v="1435"/>
    <n v="2938075"/>
    <m/>
    <m/>
    <m/>
    <m/>
    <m/>
    <m/>
    <m/>
    <m/>
    <x v="0"/>
    <x v="0"/>
    <m/>
    <m/>
    <m/>
    <x v="0"/>
  </r>
  <r>
    <x v="8"/>
    <x v="7"/>
    <x v="8"/>
    <x v="7"/>
    <d v="1900-01-03T00:00:00"/>
    <n v="1107.3"/>
    <n v="1487.5"/>
    <n v="2945850"/>
    <m/>
    <n v="34878"/>
    <n v="102745356300"/>
    <n v="51881025"/>
    <m/>
    <m/>
    <m/>
    <m/>
    <x v="0"/>
    <x v="0"/>
    <m/>
    <m/>
    <m/>
    <x v="0"/>
  </r>
  <r>
    <x v="8"/>
    <x v="7"/>
    <x v="8"/>
    <x v="7"/>
    <d v="1900-01-02T00:00:00"/>
    <n v="1118"/>
    <n v="1461.5"/>
    <n v="2953800"/>
    <m/>
    <n v="34976"/>
    <n v="103312108800"/>
    <n v="51117424"/>
    <m/>
    <m/>
    <m/>
    <m/>
    <x v="0"/>
    <x v="0"/>
    <m/>
    <m/>
    <m/>
    <x v="0"/>
  </r>
  <r>
    <x v="8"/>
    <x v="7"/>
    <x v="8"/>
    <x v="7"/>
    <d v="1900-01-01T00:00:00"/>
    <n v="1130.9000000000001"/>
    <n v="1474"/>
    <n v="2960900"/>
    <m/>
    <n v="34910"/>
    <n v="103365019000"/>
    <n v="51457340"/>
    <m/>
    <m/>
    <m/>
    <m/>
    <x v="0"/>
    <x v="0"/>
    <m/>
    <m/>
    <m/>
    <x v="0"/>
  </r>
  <r>
    <x v="8"/>
    <x v="7"/>
    <x v="8"/>
    <x v="7"/>
    <d v="1899-12-31T00:00:00"/>
    <n v="1135.8"/>
    <n v="1479.5"/>
    <n v="2968900"/>
    <m/>
    <n v="34937"/>
    <n v="103724459300"/>
    <n v="51689291.5"/>
    <m/>
    <m/>
    <m/>
    <m/>
    <x v="0"/>
    <x v="0"/>
    <m/>
    <m/>
    <m/>
    <x v="0"/>
  </r>
  <r>
    <x v="8"/>
    <x v="7"/>
    <x v="8"/>
    <x v="8"/>
    <d v="1900-01-28T00:00:00"/>
    <n v="1147.75"/>
    <n v="1489.5"/>
    <n v="2979350"/>
    <m/>
    <m/>
    <m/>
    <m/>
    <m/>
    <m/>
    <m/>
    <m/>
    <x v="0"/>
    <x v="0"/>
    <m/>
    <m/>
    <m/>
    <x v="0"/>
  </r>
  <r>
    <x v="8"/>
    <x v="7"/>
    <x v="8"/>
    <x v="8"/>
    <d v="1900-01-27T00:00:00"/>
    <n v="1159"/>
    <n v="1492.5"/>
    <n v="2984025"/>
    <m/>
    <n v="34723"/>
    <n v="103614300075"/>
    <n v="51824077.5"/>
    <m/>
    <m/>
    <m/>
    <m/>
    <x v="0"/>
    <x v="0"/>
    <m/>
    <m/>
    <m/>
    <x v="0"/>
  </r>
  <r>
    <x v="8"/>
    <x v="7"/>
    <x v="8"/>
    <x v="8"/>
    <d v="1900-01-26T00:00:00"/>
    <n v="1171.5"/>
    <n v="1505.5"/>
    <n v="2990825"/>
    <m/>
    <n v="34831"/>
    <n v="104173425575"/>
    <n v="52438070.5"/>
    <m/>
    <m/>
    <m/>
    <m/>
    <x v="0"/>
    <x v="0"/>
    <m/>
    <m/>
    <m/>
    <x v="0"/>
  </r>
  <r>
    <x v="8"/>
    <x v="7"/>
    <x v="8"/>
    <x v="8"/>
    <d v="1900-01-25T00:00:00"/>
    <n v="1165.75"/>
    <n v="1498.5"/>
    <n v="2997500"/>
    <m/>
    <n v="34744"/>
    <n v="104144390625"/>
    <n v="52063509.375"/>
    <m/>
    <m/>
    <m/>
    <m/>
    <x v="0"/>
    <x v="0"/>
    <m/>
    <m/>
    <m/>
    <x v="0"/>
  </r>
  <r>
    <x v="8"/>
    <x v="7"/>
    <x v="8"/>
    <x v="8"/>
    <d v="1900-01-24T00:00:00"/>
    <n v="1168.5"/>
    <n v="1518.5"/>
    <n v="3004000"/>
    <m/>
    <n v="34656"/>
    <n v="104108126000"/>
    <n v="52625895.25"/>
    <m/>
    <m/>
    <m/>
    <m/>
    <x v="0"/>
    <x v="0"/>
    <m/>
    <m/>
    <m/>
    <x v="0"/>
  </r>
  <r>
    <x v="8"/>
    <x v="8"/>
    <x v="8"/>
    <x v="8"/>
    <d v="1900-01-21T00:00:00"/>
    <n v="1171.55"/>
    <n v="1507.5"/>
    <n v="3010250"/>
    <m/>
    <m/>
    <m/>
    <m/>
    <m/>
    <m/>
    <m/>
    <m/>
    <x v="0"/>
    <x v="0"/>
    <m/>
    <m/>
    <m/>
    <x v="0"/>
  </r>
  <r>
    <x v="8"/>
    <x v="8"/>
    <x v="8"/>
    <x v="8"/>
    <d v="1900-01-20T00:00:00"/>
    <n v="1166.45"/>
    <n v="1496.5"/>
    <n v="3016975"/>
    <m/>
    <n v="34482"/>
    <n v="104031331950"/>
    <n v="51602313"/>
    <m/>
    <m/>
    <m/>
    <m/>
    <x v="0"/>
    <x v="0"/>
    <m/>
    <m/>
    <m/>
    <x v="0"/>
  </r>
  <r>
    <x v="8"/>
    <x v="8"/>
    <x v="8"/>
    <x v="8"/>
    <d v="1900-01-18T00:00:00"/>
    <n v="1173.7"/>
    <n v="1500.5"/>
    <n v="3032025"/>
    <m/>
    <n v="34412"/>
    <n v="104338044300"/>
    <n v="51635206"/>
    <m/>
    <m/>
    <m/>
    <m/>
    <x v="0"/>
    <x v="0"/>
    <m/>
    <m/>
    <m/>
    <x v="0"/>
  </r>
  <r>
    <x v="8"/>
    <x v="8"/>
    <x v="8"/>
    <x v="8"/>
    <d v="1900-01-17T00:00:00"/>
    <n v="1171.6500000000001"/>
    <n v="1483.5"/>
    <n v="3039575"/>
    <m/>
    <n v="34370"/>
    <n v="104470192750"/>
    <n v="50987895"/>
    <m/>
    <m/>
    <m/>
    <m/>
    <x v="0"/>
    <x v="0"/>
    <m/>
    <m/>
    <m/>
    <x v="0"/>
  </r>
  <r>
    <x v="8"/>
    <x v="8"/>
    <x v="8"/>
    <x v="8"/>
    <d v="1900-01-14T00:00:00"/>
    <n v="1176.3499999999999"/>
    <m/>
    <m/>
    <m/>
    <m/>
    <m/>
    <m/>
    <m/>
    <m/>
    <m/>
    <m/>
    <x v="0"/>
    <x v="0"/>
    <m/>
    <m/>
    <m/>
    <x v="0"/>
  </r>
  <r>
    <x v="8"/>
    <x v="8"/>
    <x v="8"/>
    <x v="8"/>
    <d v="1900-01-13T00:00:00"/>
    <n v="1183.3499999999999"/>
    <n v="1479"/>
    <n v="3048100"/>
    <m/>
    <n v="34601"/>
    <n v="105467308100"/>
    <n v="51174879"/>
    <m/>
    <m/>
    <m/>
    <m/>
    <x v="0"/>
    <x v="0"/>
    <m/>
    <m/>
    <m/>
    <x v="0"/>
  </r>
  <r>
    <x v="8"/>
    <x v="8"/>
    <x v="8"/>
    <x v="8"/>
    <d v="1900-01-12T00:00:00"/>
    <n v="1173.7"/>
    <n v="1471.5"/>
    <n v="3055375"/>
    <m/>
    <n v="34586"/>
    <n v="105673199750"/>
    <n v="50893299"/>
    <m/>
    <m/>
    <m/>
    <m/>
    <x v="0"/>
    <x v="0"/>
    <m/>
    <m/>
    <m/>
    <x v="0"/>
  </r>
  <r>
    <x v="8"/>
    <x v="8"/>
    <x v="8"/>
    <x v="8"/>
    <d v="1900-01-11T00:00:00"/>
    <n v="1154.4000000000001"/>
    <n v="1467"/>
    <n v="3062750"/>
    <m/>
    <n v="34607"/>
    <n v="105992589250"/>
    <n v="50768469"/>
    <m/>
    <m/>
    <m/>
    <m/>
    <x v="0"/>
    <x v="0"/>
    <m/>
    <m/>
    <m/>
    <x v="0"/>
  </r>
  <r>
    <x v="8"/>
    <x v="8"/>
    <x v="8"/>
    <x v="8"/>
    <d v="1900-01-10T00:00:00"/>
    <n v="1164.2"/>
    <n v="1491"/>
    <n v="3064650"/>
    <m/>
    <n v="34651"/>
    <n v="106193187150"/>
    <n v="51664641"/>
    <m/>
    <m/>
    <m/>
    <m/>
    <x v="0"/>
    <x v="0"/>
    <m/>
    <m/>
    <m/>
    <x v="0"/>
  </r>
  <r>
    <x v="8"/>
    <x v="8"/>
    <x v="8"/>
    <x v="8"/>
    <d v="1900-01-07T00:00:00"/>
    <n v="1151.5"/>
    <n v="1501.5"/>
    <n v="3073850"/>
    <m/>
    <m/>
    <m/>
    <m/>
    <m/>
    <m/>
    <m/>
    <m/>
    <x v="0"/>
    <x v="0"/>
    <m/>
    <m/>
    <m/>
    <x v="0"/>
  </r>
  <r>
    <x v="8"/>
    <x v="8"/>
    <x v="8"/>
    <x v="8"/>
    <d v="1900-01-06T00:00:00"/>
    <n v="1143.3"/>
    <n v="1517"/>
    <n v="3081750"/>
    <m/>
    <n v="34702"/>
    <n v="106942888500"/>
    <n v="52642934"/>
    <m/>
    <m/>
    <m/>
    <m/>
    <x v="0"/>
    <x v="0"/>
    <m/>
    <m/>
    <m/>
    <x v="0"/>
  </r>
  <r>
    <x v="8"/>
    <x v="8"/>
    <x v="8"/>
    <x v="8"/>
    <d v="1900-01-05T00:00:00"/>
    <n v="1147.9000000000001"/>
    <n v="1517"/>
    <n v="3090525"/>
    <m/>
    <n v="34777"/>
    <n v="107479187925"/>
    <n v="52756709"/>
    <m/>
    <m/>
    <m/>
    <m/>
    <x v="0"/>
    <x v="0"/>
    <m/>
    <m/>
    <m/>
    <x v="0"/>
  </r>
  <r>
    <x v="8"/>
    <x v="8"/>
    <x v="8"/>
    <x v="8"/>
    <d v="1900-01-04T00:00:00"/>
    <n v="1136.9000000000001"/>
    <n v="1524"/>
    <n v="3098250"/>
    <m/>
    <n v="34649"/>
    <n v="107351264250"/>
    <n v="52805076"/>
    <m/>
    <m/>
    <m/>
    <m/>
    <x v="0"/>
    <x v="0"/>
    <m/>
    <m/>
    <m/>
    <x v="0"/>
  </r>
  <r>
    <x v="8"/>
    <x v="8"/>
    <x v="8"/>
    <x v="8"/>
    <d v="1900-01-03T00:00:00"/>
    <n v="1134.3499999999999"/>
    <n v="1536"/>
    <n v="3106525"/>
    <m/>
    <n v="34514"/>
    <n v="107218603850"/>
    <n v="53013504"/>
    <m/>
    <m/>
    <m/>
    <m/>
    <x v="0"/>
    <x v="0"/>
    <m/>
    <m/>
    <m/>
    <x v="0"/>
  </r>
  <r>
    <x v="8"/>
    <x v="8"/>
    <x v="8"/>
    <x v="8"/>
    <d v="1899-12-31T00:00:00"/>
    <n v="1106.3"/>
    <n v="1559"/>
    <n v="3082950"/>
    <m/>
    <m/>
    <m/>
    <m/>
    <m/>
    <m/>
    <m/>
    <m/>
    <x v="0"/>
    <x v="0"/>
    <m/>
    <m/>
    <m/>
    <x v="0"/>
  </r>
  <r>
    <x v="8"/>
    <x v="8"/>
    <x v="8"/>
    <x v="8"/>
    <d v="1899-12-30T00:00:00"/>
    <n v="1114.2"/>
    <n v="1564"/>
    <n v="3090250"/>
    <m/>
    <n v="34350"/>
    <n v="106150087500"/>
    <n v="53723400"/>
    <m/>
    <m/>
    <m/>
    <m/>
    <x v="0"/>
    <x v="0"/>
    <m/>
    <m/>
    <m/>
    <x v="0"/>
  </r>
  <r>
    <x v="8"/>
    <x v="8"/>
    <x v="8"/>
    <x v="9"/>
    <d v="1900-01-28T00:00:00"/>
    <n v="1122.5"/>
    <n v="1588.5"/>
    <n v="3108850"/>
    <m/>
    <n v="34358"/>
    <n v="106813868300"/>
    <n v="54577683"/>
    <m/>
    <m/>
    <m/>
    <m/>
    <x v="0"/>
    <x v="0"/>
    <m/>
    <m/>
    <m/>
    <x v="0"/>
  </r>
  <r>
    <x v="8"/>
    <x v="8"/>
    <x v="8"/>
    <x v="9"/>
    <d v="1900-01-27T00:00:00"/>
    <n v="1124.5999999999999"/>
    <n v="1577"/>
    <n v="3115075"/>
    <m/>
    <n v="34204"/>
    <n v="106548025300"/>
    <n v="53939708"/>
    <m/>
    <m/>
    <m/>
    <m/>
    <x v="0"/>
    <x v="0"/>
    <m/>
    <m/>
    <m/>
    <x v="0"/>
  </r>
  <r>
    <x v="8"/>
    <x v="8"/>
    <x v="8"/>
    <x v="9"/>
    <d v="1900-01-26T00:00:00"/>
    <n v="1137.5"/>
    <n v="1627"/>
    <n v="3122900"/>
    <m/>
    <n v="34210"/>
    <n v="106834409000"/>
    <n v="55659670"/>
    <m/>
    <m/>
    <m/>
    <m/>
    <x v="0"/>
    <x v="0"/>
    <m/>
    <m/>
    <m/>
    <x v="0"/>
  </r>
  <r>
    <x v="8"/>
    <x v="8"/>
    <x v="8"/>
    <x v="9"/>
    <d v="1900-01-23T00:00:00"/>
    <n v="1145.5"/>
    <n v="1623.5"/>
    <n v="3130775"/>
    <m/>
    <m/>
    <m/>
    <m/>
    <m/>
    <m/>
    <m/>
    <m/>
    <x v="0"/>
    <x v="0"/>
    <m/>
    <m/>
    <m/>
    <x v="0"/>
  </r>
  <r>
    <x v="8"/>
    <x v="8"/>
    <x v="8"/>
    <x v="9"/>
    <d v="1900-01-22T00:00:00"/>
    <n v="1134.45"/>
    <n v="1568"/>
    <n v="3138675"/>
    <m/>
    <m/>
    <m/>
    <m/>
    <m/>
    <m/>
    <m/>
    <m/>
    <x v="0"/>
    <x v="0"/>
    <m/>
    <m/>
    <m/>
    <x v="0"/>
  </r>
  <r>
    <x v="8"/>
    <x v="8"/>
    <x v="8"/>
    <x v="9"/>
    <d v="1900-01-21T00:00:00"/>
    <n v="1124.5999999999999"/>
    <n v="1579.5"/>
    <n v="3147075"/>
    <m/>
    <n v="34010"/>
    <n v="107032020750"/>
    <n v="53718795"/>
    <m/>
    <m/>
    <m/>
    <m/>
    <x v="0"/>
    <x v="0"/>
    <m/>
    <m/>
    <m/>
    <x v="0"/>
  </r>
  <r>
    <x v="8"/>
    <x v="9"/>
    <x v="8"/>
    <x v="9"/>
    <d v="1900-01-20T00:00:00"/>
    <n v="1129.3"/>
    <n v="1557"/>
    <n v="3155100"/>
    <m/>
    <n v="33903"/>
    <n v="106967355300"/>
    <n v="52786971"/>
    <m/>
    <m/>
    <m/>
    <m/>
    <x v="0"/>
    <x v="0"/>
    <m/>
    <m/>
    <m/>
    <x v="0"/>
  </r>
  <r>
    <x v="8"/>
    <x v="9"/>
    <x v="8"/>
    <x v="9"/>
    <d v="1900-01-16T00:00:00"/>
    <n v="1136"/>
    <n v="1553"/>
    <n v="3171525"/>
    <m/>
    <m/>
    <m/>
    <m/>
    <m/>
    <m/>
    <m/>
    <m/>
    <x v="0"/>
    <x v="0"/>
    <m/>
    <m/>
    <m/>
    <x v="0"/>
  </r>
  <r>
    <x v="8"/>
    <x v="9"/>
    <x v="8"/>
    <x v="9"/>
    <d v="1900-01-15T00:00:00"/>
    <n v="1118.1500000000001"/>
    <n v="1588"/>
    <n v="3179225"/>
    <m/>
    <n v="34438"/>
    <n v="109486150550"/>
    <n v="54687544"/>
    <m/>
    <m/>
    <m/>
    <m/>
    <x v="0"/>
    <x v="0"/>
    <m/>
    <m/>
    <m/>
    <x v="0"/>
  </r>
  <r>
    <x v="8"/>
    <x v="9"/>
    <x v="8"/>
    <x v="9"/>
    <d v="1900-01-14T00:00:00"/>
    <n v="1109.75"/>
    <m/>
    <m/>
    <m/>
    <n v="34464"/>
    <m/>
    <m/>
    <m/>
    <m/>
    <m/>
    <m/>
    <x v="0"/>
    <x v="0"/>
    <m/>
    <m/>
    <m/>
    <x v="0"/>
  </r>
  <r>
    <x v="8"/>
    <x v="9"/>
    <x v="8"/>
    <x v="9"/>
    <d v="1900-01-13T00:00:00"/>
    <n v="1105.5"/>
    <n v="1573"/>
    <n v="3187000"/>
    <m/>
    <n v="34620"/>
    <n v="110333940000"/>
    <n v="54457260"/>
    <m/>
    <m/>
    <m/>
    <m/>
    <x v="0"/>
    <x v="0"/>
    <m/>
    <m/>
    <m/>
    <x v="0"/>
  </r>
  <r>
    <x v="8"/>
    <x v="9"/>
    <x v="8"/>
    <x v="9"/>
    <d v="1900-01-12T00:00:00"/>
    <n v="1108"/>
    <n v="1561.5"/>
    <n v="3193875"/>
    <m/>
    <n v="34703"/>
    <n v="110837044125"/>
    <n v="54188734.5"/>
    <m/>
    <m/>
    <m/>
    <m/>
    <x v="0"/>
    <x v="0"/>
    <m/>
    <m/>
    <m/>
    <x v="0"/>
  </r>
  <r>
    <x v="8"/>
    <x v="9"/>
    <x v="8"/>
    <x v="9"/>
    <d v="1900-01-09T00:00:00"/>
    <n v="1106.3499999999999"/>
    <n v="1549.5"/>
    <n v="3202250"/>
    <m/>
    <m/>
    <m/>
    <m/>
    <m/>
    <m/>
    <m/>
    <m/>
    <x v="0"/>
    <x v="0"/>
    <m/>
    <m/>
    <m/>
    <x v="0"/>
  </r>
  <r>
    <x v="8"/>
    <x v="9"/>
    <x v="8"/>
    <x v="9"/>
    <d v="1900-01-08T00:00:00"/>
    <n v="1107.75"/>
    <n v="1577.5"/>
    <n v="3189425"/>
    <m/>
    <n v="34314"/>
    <n v="109441929450"/>
    <n v="54130335"/>
    <m/>
    <m/>
    <m/>
    <m/>
    <x v="0"/>
    <x v="0"/>
    <m/>
    <m/>
    <m/>
    <x v="0"/>
  </r>
  <r>
    <x v="8"/>
    <x v="9"/>
    <x v="8"/>
    <x v="9"/>
    <d v="1900-01-07T00:00:00"/>
    <n v="1122.3"/>
    <n v="1573"/>
    <n v="3198450"/>
    <m/>
    <n v="34312"/>
    <n v="109745216400"/>
    <n v="53972776"/>
    <m/>
    <m/>
    <m/>
    <m/>
    <x v="0"/>
    <x v="0"/>
    <m/>
    <m/>
    <m/>
    <x v="0"/>
  </r>
  <r>
    <x v="8"/>
    <x v="9"/>
    <x v="8"/>
    <x v="9"/>
    <d v="1900-01-06T00:00:00"/>
    <n v="1120.8499999999999"/>
    <n v="1582.5"/>
    <n v="3207050"/>
    <m/>
    <n v="34322"/>
    <n v="110072370100"/>
    <n v="54314565"/>
    <m/>
    <m/>
    <m/>
    <m/>
    <x v="0"/>
    <x v="0"/>
    <m/>
    <m/>
    <m/>
    <x v="0"/>
  </r>
  <r>
    <x v="8"/>
    <x v="9"/>
    <x v="8"/>
    <x v="9"/>
    <d v="1900-01-05T00:00:00"/>
    <n v="1121"/>
    <n v="1589"/>
    <n v="3216000"/>
    <m/>
    <n v="34189"/>
    <n v="109951824000"/>
    <n v="54326321"/>
    <m/>
    <m/>
    <m/>
    <m/>
    <x v="0"/>
    <x v="0"/>
    <m/>
    <m/>
    <m/>
    <x v="0"/>
  </r>
  <r>
    <x v="8"/>
    <x v="9"/>
    <x v="8"/>
    <x v="9"/>
    <d v="1900-01-02T00:00:00"/>
    <n v="1125"/>
    <n v="1623"/>
    <n v="3224425"/>
    <m/>
    <m/>
    <m/>
    <m/>
    <m/>
    <m/>
    <m/>
    <m/>
    <x v="0"/>
    <x v="0"/>
    <m/>
    <m/>
    <m/>
    <x v="0"/>
  </r>
  <r>
    <x v="8"/>
    <x v="9"/>
    <x v="8"/>
    <x v="9"/>
    <d v="1900-01-01T00:00:00"/>
    <n v="1130.05"/>
    <n v="1636"/>
    <n v="3232950"/>
    <m/>
    <n v="34182"/>
    <n v="110508696900"/>
    <n v="55921752"/>
    <m/>
    <m/>
    <m/>
    <m/>
    <x v="0"/>
    <x v="0"/>
    <m/>
    <m/>
    <m/>
    <x v="0"/>
  </r>
  <r>
    <x v="8"/>
    <x v="9"/>
    <x v="8"/>
    <x v="9"/>
    <d v="1899-12-31T00:00:00"/>
    <n v="1140"/>
    <n v="1618.5"/>
    <n v="3242600"/>
    <m/>
    <n v="34158"/>
    <n v="110760730800"/>
    <n v="55284723"/>
    <m/>
    <m/>
    <m/>
    <m/>
    <x v="0"/>
    <x v="0"/>
    <m/>
    <m/>
    <m/>
    <x v="0"/>
  </r>
  <r>
    <x v="8"/>
    <x v="9"/>
    <x v="8"/>
    <x v="9"/>
    <d v="1899-12-30T00:00:00"/>
    <n v="1141.9000000000001"/>
    <n v="1618.5"/>
    <n v="3253325"/>
    <m/>
    <n v="34086"/>
    <n v="110892835950"/>
    <n v="55168191"/>
    <m/>
    <m/>
    <m/>
    <m/>
    <x v="0"/>
    <x v="0"/>
    <m/>
    <m/>
    <m/>
    <x v="0"/>
  </r>
  <r>
    <x v="8"/>
    <x v="9"/>
    <x v="8"/>
    <x v="10"/>
    <d v="1900-01-26T00:00:00"/>
    <n v="1125.5"/>
    <n v="1618"/>
    <n v="3175875"/>
    <m/>
    <m/>
    <m/>
    <m/>
    <m/>
    <m/>
    <m/>
    <m/>
    <x v="0"/>
    <x v="0"/>
    <m/>
    <m/>
    <m/>
    <x v="0"/>
  </r>
  <r>
    <x v="8"/>
    <x v="9"/>
    <x v="8"/>
    <x v="10"/>
    <d v="1900-01-25T00:00:00"/>
    <n v="1128.5"/>
    <n v="1634.5"/>
    <n v="3186275"/>
    <m/>
    <n v="34108"/>
    <n v="108677467700"/>
    <n v="55749526"/>
    <m/>
    <m/>
    <m/>
    <m/>
    <x v="0"/>
    <x v="0"/>
    <m/>
    <m/>
    <m/>
    <x v="0"/>
  </r>
  <r>
    <x v="8"/>
    <x v="9"/>
    <x v="8"/>
    <x v="10"/>
    <d v="1900-01-24T00:00:00"/>
    <n v="1134.4000000000001"/>
    <n v="1627"/>
    <n v="3196625"/>
    <m/>
    <n v="33782"/>
    <n v="107988385750"/>
    <n v="54963314"/>
    <m/>
    <m/>
    <m/>
    <m/>
    <x v="0"/>
    <x v="0"/>
    <m/>
    <m/>
    <m/>
    <x v="0"/>
  </r>
  <r>
    <x v="8"/>
    <x v="9"/>
    <x v="8"/>
    <x v="10"/>
    <d v="1900-01-23T00:00:00"/>
    <n v="1154.25"/>
    <n v="1649"/>
    <n v="3206400"/>
    <m/>
    <n v="33819"/>
    <n v="108437241600"/>
    <n v="55767531"/>
    <m/>
    <m/>
    <m/>
    <m/>
    <x v="0"/>
    <x v="0"/>
    <m/>
    <m/>
    <m/>
    <x v="0"/>
  </r>
  <r>
    <x v="8"/>
    <x v="9"/>
    <x v="8"/>
    <x v="10"/>
    <d v="1900-01-22T00:00:00"/>
    <n v="1153.5"/>
    <n v="1615.5"/>
    <n v="3213025"/>
    <m/>
    <n v="33703"/>
    <n v="108288581575"/>
    <n v="54447196.5"/>
    <m/>
    <m/>
    <m/>
    <m/>
    <x v="0"/>
    <x v="0"/>
    <m/>
    <m/>
    <m/>
    <x v="0"/>
  </r>
  <r>
    <x v="8"/>
    <x v="10"/>
    <x v="8"/>
    <x v="10"/>
    <d v="1900-01-18T00:00:00"/>
    <n v="1137.95"/>
    <n v="1623.5"/>
    <n v="3228900"/>
    <m/>
    <n v="33512"/>
    <n v="108206896800"/>
    <n v="54406732"/>
    <m/>
    <m/>
    <m/>
    <m/>
    <x v="0"/>
    <x v="0"/>
    <m/>
    <m/>
    <m/>
    <x v="0"/>
  </r>
  <r>
    <x v="8"/>
    <x v="10"/>
    <x v="8"/>
    <x v="10"/>
    <d v="1900-01-17T00:00:00"/>
    <n v="1123.2"/>
    <n v="1626.5"/>
    <n v="3237800"/>
    <m/>
    <n v="33576"/>
    <n v="108712372800"/>
    <n v="54611364"/>
    <m/>
    <m/>
    <m/>
    <m/>
    <x v="0"/>
    <x v="0"/>
    <m/>
    <m/>
    <m/>
    <x v="0"/>
  </r>
  <r>
    <x v="8"/>
    <x v="10"/>
    <x v="8"/>
    <x v="10"/>
    <d v="1900-01-16T00:00:00"/>
    <n v="1119.1500000000001"/>
    <n v="1591.5"/>
    <n v="3246325"/>
    <m/>
    <n v="33671"/>
    <n v="109307009075"/>
    <n v="53587396.5"/>
    <m/>
    <m/>
    <m/>
    <m/>
    <x v="0"/>
    <x v="0"/>
    <m/>
    <m/>
    <m/>
    <x v="0"/>
  </r>
  <r>
    <x v="8"/>
    <x v="10"/>
    <x v="8"/>
    <x v="10"/>
    <d v="1900-01-15T00:00:00"/>
    <n v="1117.3"/>
    <n v="1595"/>
    <n v="3265750"/>
    <m/>
    <n v="33502"/>
    <n v="109409156500"/>
    <n v="53435690"/>
    <m/>
    <m/>
    <m/>
    <m/>
    <x v="0"/>
    <x v="0"/>
    <m/>
    <m/>
    <m/>
    <x v="0"/>
  </r>
  <r>
    <x v="8"/>
    <x v="10"/>
    <x v="8"/>
    <x v="10"/>
    <d v="1900-01-12T00:00:00"/>
    <n v="1116.75"/>
    <m/>
    <m/>
    <m/>
    <m/>
    <m/>
    <m/>
    <m/>
    <m/>
    <m/>
    <m/>
    <x v="0"/>
    <x v="0"/>
    <m/>
    <m/>
    <m/>
    <x v="0"/>
  </r>
  <r>
    <x v="8"/>
    <x v="10"/>
    <x v="8"/>
    <x v="10"/>
    <d v="1900-01-11T00:00:00"/>
    <n v="1117.3499999999999"/>
    <n v="1566"/>
    <n v="3276075"/>
    <m/>
    <n v="33390"/>
    <n v="109388144250"/>
    <n v="52288740"/>
    <m/>
    <m/>
    <m/>
    <m/>
    <x v="0"/>
    <x v="0"/>
    <m/>
    <m/>
    <m/>
    <x v="0"/>
  </r>
  <r>
    <x v="8"/>
    <x v="10"/>
    <x v="8"/>
    <x v="10"/>
    <d v="1900-01-10T00:00:00"/>
    <n v="1116.8"/>
    <n v="1546.5"/>
    <n v="3283625"/>
    <m/>
    <n v="33471"/>
    <n v="109906212375"/>
    <n v="51762901.5"/>
    <m/>
    <m/>
    <m/>
    <m/>
    <x v="0"/>
    <x v="0"/>
    <m/>
    <m/>
    <m/>
    <x v="0"/>
  </r>
  <r>
    <x v="8"/>
    <x v="10"/>
    <x v="8"/>
    <x v="10"/>
    <d v="1900-01-09T00:00:00"/>
    <n v="1113.25"/>
    <n v="1536"/>
    <n v="3294125"/>
    <m/>
    <m/>
    <m/>
    <m/>
    <m/>
    <m/>
    <m/>
    <m/>
    <x v="0"/>
    <x v="0"/>
    <m/>
    <m/>
    <m/>
    <x v="0"/>
  </r>
  <r>
    <x v="8"/>
    <x v="10"/>
    <x v="8"/>
    <x v="10"/>
    <d v="1900-01-08T00:00:00"/>
    <n v="1094.8"/>
    <n v="1546.5"/>
    <n v="3303950"/>
    <m/>
    <n v="33546"/>
    <n v="110834306700"/>
    <n v="51878889"/>
    <m/>
    <m/>
    <m/>
    <m/>
    <x v="0"/>
    <x v="0"/>
    <m/>
    <m/>
    <m/>
    <x v="0"/>
  </r>
  <r>
    <x v="8"/>
    <x v="10"/>
    <x v="8"/>
    <x v="10"/>
    <d v="1900-01-05T00:00:00"/>
    <n v="1091.3499999999999"/>
    <n v="1510.5"/>
    <n v="3312150"/>
    <m/>
    <m/>
    <m/>
    <m/>
    <m/>
    <m/>
    <m/>
    <m/>
    <x v="0"/>
    <x v="0"/>
    <m/>
    <m/>
    <m/>
    <x v="0"/>
  </r>
  <r>
    <x v="8"/>
    <x v="10"/>
    <x v="8"/>
    <x v="10"/>
    <d v="1900-01-04T00:00:00"/>
    <n v="1085"/>
    <n v="1551.5"/>
    <n v="3320725"/>
    <m/>
    <n v="33047"/>
    <n v="109739999075"/>
    <n v="51272420.5"/>
    <m/>
    <m/>
    <m/>
    <m/>
    <x v="0"/>
    <x v="0"/>
    <m/>
    <m/>
    <m/>
    <x v="0"/>
  </r>
  <r>
    <x v="8"/>
    <x v="10"/>
    <x v="8"/>
    <x v="10"/>
    <d v="1900-01-03T00:00:00"/>
    <n v="1086.5"/>
    <n v="1572"/>
    <n v="3330100"/>
    <m/>
    <n v="33240"/>
    <n v="110692524000"/>
    <n v="52253280"/>
    <m/>
    <m/>
    <m/>
    <m/>
    <x v="0"/>
    <x v="0"/>
    <m/>
    <m/>
    <m/>
    <x v="0"/>
  </r>
  <r>
    <x v="8"/>
    <x v="10"/>
    <x v="8"/>
    <x v="10"/>
    <d v="1900-01-02T00:00:00"/>
    <n v="1092.5999999999999"/>
    <n v="1552"/>
    <n v="3338225"/>
    <m/>
    <n v="33336"/>
    <n v="111283068600"/>
    <n v="51737472"/>
    <m/>
    <m/>
    <m/>
    <m/>
    <x v="0"/>
    <x v="0"/>
    <m/>
    <m/>
    <m/>
    <x v="0"/>
  </r>
  <r>
    <x v="8"/>
    <x v="10"/>
    <x v="8"/>
    <x v="10"/>
    <d v="1900-01-01T00:00:00"/>
    <n v="1093"/>
    <n v="1558.5"/>
    <n v="3335575"/>
    <m/>
    <n v="33216"/>
    <n v="110794459200"/>
    <n v="51767136"/>
    <m/>
    <m/>
    <m/>
    <m/>
    <x v="0"/>
    <x v="0"/>
    <m/>
    <m/>
    <m/>
    <x v="0"/>
  </r>
  <r>
    <x v="8"/>
    <x v="10"/>
    <x v="8"/>
    <x v="11"/>
    <d v="1900-01-29T00:00:00"/>
    <n v="1080.05"/>
    <n v="1573.5"/>
    <n v="3354350"/>
    <m/>
    <m/>
    <m/>
    <m/>
    <m/>
    <m/>
    <m/>
    <m/>
    <x v="0"/>
    <x v="0"/>
    <m/>
    <m/>
    <m/>
    <x v="0"/>
  </r>
  <r>
    <x v="8"/>
    <x v="10"/>
    <x v="8"/>
    <x v="11"/>
    <d v="1900-01-28T00:00:00"/>
    <n v="1085.6500000000001"/>
    <n v="1569.5"/>
    <n v="3362425"/>
    <m/>
    <n v="32892"/>
    <n v="110596883100"/>
    <n v="51623994"/>
    <m/>
    <m/>
    <m/>
    <m/>
    <x v="0"/>
    <x v="0"/>
    <m/>
    <m/>
    <m/>
    <x v="0"/>
  </r>
  <r>
    <x v="8"/>
    <x v="10"/>
    <x v="8"/>
    <x v="11"/>
    <d v="1900-01-27T00:00:00"/>
    <n v="1096.75"/>
    <n v="1582"/>
    <n v="3370600"/>
    <m/>
    <n v="32945"/>
    <n v="111044417000"/>
    <n v="52118990"/>
    <m/>
    <m/>
    <m/>
    <m/>
    <x v="0"/>
    <x v="0"/>
    <m/>
    <m/>
    <m/>
    <x v="0"/>
  </r>
  <r>
    <x v="8"/>
    <x v="10"/>
    <x v="8"/>
    <x v="11"/>
    <d v="1900-01-26T00:00:00"/>
    <n v="1095.5999999999999"/>
    <n v="1581.5"/>
    <n v="3379450"/>
    <m/>
    <n v="33020"/>
    <n v="111589439000"/>
    <n v="52221130"/>
    <m/>
    <m/>
    <m/>
    <m/>
    <x v="0"/>
    <x v="0"/>
    <m/>
    <m/>
    <m/>
    <x v="0"/>
  </r>
  <r>
    <x v="8"/>
    <x v="10"/>
    <x v="8"/>
    <x v="11"/>
    <d v="1900-01-25T00:00:00"/>
    <n v="1098.5999999999999"/>
    <n v="1587"/>
    <n v="3387725"/>
    <m/>
    <n v="32951"/>
    <n v="111628926475"/>
    <n v="52293237"/>
    <m/>
    <m/>
    <m/>
    <m/>
    <x v="0"/>
    <x v="0"/>
    <m/>
    <m/>
    <m/>
    <x v="0"/>
  </r>
  <r>
    <x v="8"/>
    <x v="11"/>
    <x v="8"/>
    <x v="11"/>
    <d v="1900-01-22T00:00:00"/>
    <n v="1083.75"/>
    <n v="1592.5"/>
    <n v="3396150"/>
    <m/>
    <m/>
    <m/>
    <m/>
    <m/>
    <m/>
    <m/>
    <m/>
    <x v="0"/>
    <x v="0"/>
    <m/>
    <m/>
    <m/>
    <x v="0"/>
  </r>
  <r>
    <x v="8"/>
    <x v="11"/>
    <x v="8"/>
    <x v="11"/>
    <d v="1900-01-13T00:00:00"/>
    <n v="1154.75"/>
    <n v="1645"/>
    <n v="3443850"/>
    <m/>
    <n v="32359"/>
    <n v="111439542150"/>
    <n v="53230555"/>
    <m/>
    <m/>
    <m/>
    <m/>
    <x v="0"/>
    <x v="0"/>
    <m/>
    <m/>
    <m/>
    <x v="0"/>
  </r>
  <r>
    <x v="8"/>
    <x v="11"/>
    <x v="8"/>
    <x v="11"/>
    <d v="1900-01-12T00:00:00"/>
    <n v="1153.2"/>
    <n v="1657"/>
    <n v="3453600"/>
    <m/>
    <n v="32116"/>
    <n v="110915817600"/>
    <n v="53216212"/>
    <m/>
    <m/>
    <m/>
    <m/>
    <x v="0"/>
    <x v="0"/>
    <m/>
    <m/>
    <m/>
    <x v="0"/>
  </r>
  <r>
    <x v="8"/>
    <x v="11"/>
    <x v="8"/>
    <x v="11"/>
    <d v="1900-01-11T00:00:00"/>
    <n v="1154.95"/>
    <n v="1649.5"/>
    <n v="3462675"/>
    <m/>
    <n v="32282"/>
    <n v="111782074350"/>
    <n v="53249159"/>
    <m/>
    <m/>
    <m/>
    <m/>
    <x v="0"/>
    <x v="0"/>
    <m/>
    <m/>
    <m/>
    <x v="0"/>
  </r>
  <r>
    <x v="8"/>
    <x v="11"/>
    <x v="8"/>
    <x v="11"/>
    <d v="1900-01-08T00:00:00"/>
    <n v="1162.4000000000001"/>
    <n v="1641.5"/>
    <n v="3471225"/>
    <m/>
    <m/>
    <m/>
    <m/>
    <m/>
    <m/>
    <m/>
    <m/>
    <x v="0"/>
    <x v="0"/>
    <m/>
    <m/>
    <m/>
    <x v="0"/>
  </r>
  <r>
    <x v="8"/>
    <x v="11"/>
    <x v="8"/>
    <x v="11"/>
    <d v="1900-01-07T00:00:00"/>
    <n v="1162.0999999999999"/>
    <n v="1639"/>
    <n v="3480500"/>
    <m/>
    <n v="32468"/>
    <n v="113004874000"/>
    <n v="53215052"/>
    <m/>
    <m/>
    <m/>
    <m/>
    <x v="0"/>
    <x v="0"/>
    <m/>
    <m/>
    <m/>
    <x v="0"/>
  </r>
  <r>
    <x v="8"/>
    <x v="11"/>
    <x v="8"/>
    <x v="11"/>
    <d v="1900-01-06T00:00:00"/>
    <n v="1154.25"/>
    <n v="1650.5"/>
    <n v="3490625"/>
    <m/>
    <m/>
    <m/>
    <m/>
    <m/>
    <m/>
    <m/>
    <m/>
    <x v="0"/>
    <x v="0"/>
    <m/>
    <m/>
    <m/>
    <x v="0"/>
  </r>
  <r>
    <x v="8"/>
    <x v="11"/>
    <x v="8"/>
    <x v="11"/>
    <d v="1900-01-05T00:00:00"/>
    <n v="1166.25"/>
    <n v="1655"/>
    <n v="3499900"/>
    <m/>
    <n v="32629"/>
    <n v="114198237100"/>
    <n v="54000995"/>
    <m/>
    <m/>
    <m/>
    <m/>
    <x v="0"/>
    <x v="0"/>
    <m/>
    <m/>
    <m/>
    <x v="0"/>
  </r>
  <r>
    <x v="8"/>
    <x v="11"/>
    <x v="8"/>
    <x v="11"/>
    <d v="1900-01-04T00:00:00"/>
    <n v="1164.25"/>
    <n v="1674"/>
    <n v="3510425"/>
    <m/>
    <n v="32738"/>
    <n v="114924293650"/>
    <n v="54803412"/>
    <m/>
    <m/>
    <m/>
    <m/>
    <x v="0"/>
    <x v="0"/>
    <m/>
    <m/>
    <m/>
    <x v="0"/>
  </r>
  <r>
    <x v="8"/>
    <x v="11"/>
    <x v="8"/>
    <x v="11"/>
    <d v="1900-01-01T00:00:00"/>
    <n v="1168.25"/>
    <n v="1682.5"/>
    <n v="3520725"/>
    <m/>
    <m/>
    <m/>
    <m/>
    <m/>
    <m/>
    <m/>
    <m/>
    <x v="0"/>
    <x v="0"/>
    <m/>
    <m/>
    <m/>
    <x v="0"/>
  </r>
  <r>
    <x v="8"/>
    <x v="11"/>
    <x v="8"/>
    <x v="11"/>
    <d v="1899-12-31T00:00:00"/>
    <n v="1164.3"/>
    <n v="1703"/>
    <n v="3528225"/>
    <m/>
    <n v="33019"/>
    <n v="116498461275"/>
    <n v="56231357"/>
    <m/>
    <m/>
    <m/>
    <m/>
    <x v="0"/>
    <x v="0"/>
    <m/>
    <m/>
    <m/>
    <x v="0"/>
  </r>
  <r>
    <x v="8"/>
    <x v="11"/>
    <x v="8"/>
    <x v="11"/>
    <d v="1899-12-30T00:00:00"/>
    <n v="1171.7"/>
    <n v="1709"/>
    <n v="3519200"/>
    <m/>
    <n v="33114"/>
    <n v="116534788800"/>
    <n v="56591826"/>
    <m/>
    <m/>
    <m/>
    <m/>
    <x v="0"/>
    <x v="0"/>
    <m/>
    <m/>
    <m/>
    <x v="0"/>
  </r>
  <r>
    <x v="8"/>
    <x v="11"/>
    <x v="8"/>
    <x v="0"/>
    <d v="1900-01-28T00:00:00"/>
    <n v="1175"/>
    <n v="1693"/>
    <n v="3536950"/>
    <m/>
    <n v="33163"/>
    <n v="117295872850"/>
    <n v="56144959"/>
    <m/>
    <m/>
    <m/>
    <m/>
    <x v="0"/>
    <x v="0"/>
    <m/>
    <m/>
    <m/>
    <x v="0"/>
  </r>
  <r>
    <x v="8"/>
    <x v="11"/>
    <x v="8"/>
    <x v="0"/>
    <d v="1900-01-27T00:00:00"/>
    <n v="1176.5"/>
    <n v="1705.5"/>
    <n v="3533475"/>
    <m/>
    <n v="33134"/>
    <n v="117078160650"/>
    <n v="56510037"/>
    <m/>
    <m/>
    <m/>
    <m/>
    <x v="0"/>
    <x v="0"/>
    <m/>
    <m/>
    <m/>
    <x v="0"/>
  </r>
  <r>
    <x v="8"/>
    <x v="11"/>
    <x v="8"/>
    <x v="0"/>
    <d v="1900-01-24T00:00:00"/>
    <n v="1174.4000000000001"/>
    <n v="1692.5"/>
    <n v="3539500"/>
    <m/>
    <m/>
    <m/>
    <m/>
    <m/>
    <m/>
    <m/>
    <m/>
    <x v="0"/>
    <x v="0"/>
    <m/>
    <m/>
    <m/>
    <x v="0"/>
  </r>
  <r>
    <x v="8"/>
    <x v="11"/>
    <x v="8"/>
    <x v="0"/>
    <d v="1900-01-23T00:00:00"/>
    <n v="1174.5999999999999"/>
    <n v="1692.5"/>
    <n v="3543925"/>
    <m/>
    <n v="32718"/>
    <n v="115950138150"/>
    <n v="55375215"/>
    <m/>
    <m/>
    <m/>
    <m/>
    <x v="0"/>
    <x v="0"/>
    <m/>
    <m/>
    <m/>
    <x v="0"/>
  </r>
  <r>
    <x v="8"/>
    <x v="11"/>
    <x v="8"/>
    <x v="0"/>
    <d v="1900-01-22T00:00:00"/>
    <n v="1175.75"/>
    <n v="1660.5"/>
    <n v="3552625"/>
    <m/>
    <n v="32678"/>
    <n v="116092679750"/>
    <n v="54261819"/>
    <m/>
    <m/>
    <m/>
    <m/>
    <x v="0"/>
    <x v="0"/>
    <m/>
    <m/>
    <m/>
    <x v="0"/>
  </r>
  <r>
    <x v="8"/>
    <x v="11"/>
    <x v="8"/>
    <x v="0"/>
    <d v="1900-01-21T00:00:00"/>
    <n v="1183.3499999999999"/>
    <n v="1686.5"/>
    <n v="3559525"/>
    <m/>
    <n v="32614"/>
    <n v="116090348350"/>
    <n v="55003511"/>
    <m/>
    <m/>
    <m/>
    <m/>
    <x v="0"/>
    <x v="0"/>
    <m/>
    <m/>
    <m/>
    <x v="0"/>
  </r>
  <r>
    <x v="8"/>
    <x v="11"/>
    <x v="8"/>
    <x v="0"/>
    <d v="1900-01-20T00:00:00"/>
    <n v="1193.7"/>
    <n v="1685"/>
    <n v="3567575"/>
    <m/>
    <n v="32661"/>
    <n v="116520567075"/>
    <n v="55033785"/>
    <m/>
    <m/>
    <m/>
    <m/>
    <x v="0"/>
    <x v="0"/>
    <m/>
    <m/>
    <m/>
    <x v="0"/>
  </r>
  <r>
    <x v="8"/>
    <x v="0"/>
    <x v="8"/>
    <x v="0"/>
    <d v="1900-01-17T00:00:00"/>
    <n v="1198.1500000000001"/>
    <n v="1723"/>
    <n v="3557125"/>
    <m/>
    <m/>
    <m/>
    <m/>
    <m/>
    <m/>
    <m/>
    <m/>
    <x v="0"/>
    <x v="0"/>
    <m/>
    <m/>
    <m/>
    <x v="0"/>
  </r>
  <r>
    <x v="8"/>
    <x v="0"/>
    <x v="8"/>
    <x v="0"/>
    <d v="1900-01-16T00:00:00"/>
    <n v="1198"/>
    <n v="1731"/>
    <n v="3564425"/>
    <m/>
    <n v="32703"/>
    <n v="116567390775"/>
    <n v="56608893"/>
    <m/>
    <m/>
    <m/>
    <m/>
    <x v="0"/>
    <x v="0"/>
    <m/>
    <m/>
    <m/>
    <x v="0"/>
  </r>
  <r>
    <x v="8"/>
    <x v="0"/>
    <x v="8"/>
    <x v="0"/>
    <d v="1900-01-14T00:00:00"/>
    <n v="1182.0999999999999"/>
    <m/>
    <m/>
    <m/>
    <n v="32765"/>
    <m/>
    <m/>
    <m/>
    <m/>
    <m/>
    <m/>
    <x v="0"/>
    <x v="0"/>
    <m/>
    <m/>
    <m/>
    <x v="0"/>
  </r>
  <r>
    <x v="8"/>
    <x v="0"/>
    <x v="8"/>
    <x v="0"/>
    <d v="1900-01-13T00:00:00"/>
    <n v="1178.25"/>
    <n v="1688.5"/>
    <n v="3582525"/>
    <m/>
    <n v="32941"/>
    <n v="118011956025"/>
    <n v="55620878.5"/>
    <m/>
    <m/>
    <m/>
    <m/>
    <x v="0"/>
    <x v="0"/>
    <m/>
    <m/>
    <m/>
    <x v="0"/>
  </r>
  <r>
    <x v="8"/>
    <x v="0"/>
    <x v="8"/>
    <x v="0"/>
    <d v="1900-01-10T00:00:00"/>
    <n v="1179.25"/>
    <n v="1682.5"/>
    <n v="3589825"/>
    <m/>
    <m/>
    <m/>
    <m/>
    <m/>
    <m/>
    <m/>
    <m/>
    <x v="0"/>
    <x v="0"/>
    <m/>
    <m/>
    <m/>
    <x v="0"/>
  </r>
  <r>
    <x v="8"/>
    <x v="0"/>
    <x v="8"/>
    <x v="0"/>
    <d v="1900-01-09T00:00:00"/>
    <n v="1180.5"/>
    <n v="1710"/>
    <n v="3597700"/>
    <m/>
    <n v="33052"/>
    <n v="118911180400"/>
    <n v="56518920"/>
    <m/>
    <m/>
    <m/>
    <m/>
    <x v="0"/>
    <x v="0"/>
    <m/>
    <m/>
    <m/>
    <x v="0"/>
  </r>
  <r>
    <x v="8"/>
    <x v="0"/>
    <x v="8"/>
    <x v="0"/>
    <d v="1900-01-08T00:00:00"/>
    <n v="1186"/>
    <n v="1711.5"/>
    <n v="3594550"/>
    <m/>
    <n v="33221"/>
    <n v="119414545550"/>
    <n v="56857741.5"/>
    <m/>
    <m/>
    <m/>
    <m/>
    <x v="0"/>
    <x v="0"/>
    <m/>
    <m/>
    <m/>
    <x v="0"/>
  </r>
  <r>
    <x v="8"/>
    <x v="0"/>
    <x v="8"/>
    <x v="0"/>
    <d v="1900-01-07T00:00:00"/>
    <n v="1181"/>
    <n v="1730"/>
    <n v="3606875"/>
    <m/>
    <n v="33285"/>
    <n v="120054834375"/>
    <n v="57583050"/>
    <m/>
    <m/>
    <m/>
    <m/>
    <x v="0"/>
    <x v="0"/>
    <m/>
    <m/>
    <m/>
    <x v="0"/>
  </r>
  <r>
    <x v="8"/>
    <x v="0"/>
    <x v="8"/>
    <x v="0"/>
    <d v="1900-01-06T00:00:00"/>
    <n v="1173.4000000000001"/>
    <n v="1723"/>
    <n v="3616100"/>
    <m/>
    <n v="33172"/>
    <n v="119953269200"/>
    <n v="57155356"/>
    <m/>
    <m/>
    <m/>
    <m/>
    <x v="0"/>
    <x v="0"/>
    <m/>
    <m/>
    <m/>
    <x v="0"/>
  </r>
  <r>
    <x v="8"/>
    <x v="0"/>
    <x v="8"/>
    <x v="0"/>
    <d v="1900-01-03T00:00:00"/>
    <n v="1175.9000000000001"/>
    <n v="1692.5"/>
    <n v="3626700"/>
    <m/>
    <m/>
    <m/>
    <m/>
    <m/>
    <m/>
    <m/>
    <m/>
    <x v="0"/>
    <x v="0"/>
    <m/>
    <m/>
    <m/>
    <x v="0"/>
  </r>
  <r>
    <x v="8"/>
    <x v="0"/>
    <x v="8"/>
    <x v="0"/>
    <d v="1900-01-02T00:00:00"/>
    <n v="1182.45"/>
    <n v="1690.5"/>
    <n v="3636975"/>
    <m/>
    <m/>
    <m/>
    <m/>
    <m/>
    <m/>
    <m/>
    <m/>
    <x v="0"/>
    <x v="0"/>
    <m/>
    <m/>
    <m/>
    <x v="0"/>
  </r>
  <r>
    <x v="8"/>
    <x v="0"/>
    <x v="8"/>
    <x v="0"/>
    <d v="1900-01-01T00:00:00"/>
    <n v="1186.5999999999999"/>
    <n v="1719"/>
    <n v="3617225"/>
    <m/>
    <m/>
    <m/>
    <m/>
    <m/>
    <m/>
    <m/>
    <m/>
    <x v="0"/>
    <x v="0"/>
    <m/>
    <m/>
    <m/>
    <x v="0"/>
  </r>
  <r>
    <x v="8"/>
    <x v="0"/>
    <x v="8"/>
    <x v="0"/>
    <d v="1899-12-31T00:00:00"/>
    <n v="1188.75"/>
    <n v="1717.5"/>
    <n v="3624075"/>
    <m/>
    <n v="33370"/>
    <n v="120935382750"/>
    <n v="57312975"/>
    <m/>
    <m/>
    <m/>
    <m/>
    <x v="0"/>
    <x v="0"/>
    <m/>
    <m/>
    <m/>
    <x v="0"/>
  </r>
  <r>
    <x v="8"/>
    <x v="0"/>
    <x v="8"/>
    <x v="0"/>
    <d v="1899-12-30T00:00:00"/>
    <n v="1187.3"/>
    <n v="1702"/>
    <n v="3635275"/>
    <m/>
    <n v="33347"/>
    <n v="121225515425"/>
    <n v="56756594"/>
    <m/>
    <m/>
    <m/>
    <m/>
    <x v="0"/>
    <x v="0"/>
    <m/>
    <m/>
    <m/>
    <x v="0"/>
  </r>
  <r>
    <x v="8"/>
    <x v="0"/>
    <x v="8"/>
    <x v="1"/>
    <d v="1900-01-27T00:00:00"/>
    <n v="1190.4000000000001"/>
    <n v="1741.5"/>
    <n v="3652125"/>
    <m/>
    <m/>
    <m/>
    <m/>
    <m/>
    <m/>
    <m/>
    <m/>
    <x v="0"/>
    <x v="0"/>
    <m/>
    <m/>
    <m/>
    <x v="0"/>
  </r>
  <r>
    <x v="8"/>
    <x v="0"/>
    <x v="8"/>
    <x v="1"/>
    <d v="1900-01-26T00:00:00"/>
    <n v="1189.45"/>
    <n v="1737.5"/>
    <n v="3658525"/>
    <m/>
    <n v="33133"/>
    <n v="121217908825"/>
    <n v="57568587.5"/>
    <m/>
    <m/>
    <m/>
    <m/>
    <x v="0"/>
    <x v="0"/>
    <m/>
    <m/>
    <m/>
    <x v="0"/>
  </r>
  <r>
    <x v="8"/>
    <x v="0"/>
    <x v="8"/>
    <x v="1"/>
    <d v="1900-01-25T00:00:00"/>
    <n v="1187.8499999999999"/>
    <n v="1763"/>
    <n v="3667250"/>
    <m/>
    <n v="33063"/>
    <n v="121250286750"/>
    <n v="58290069"/>
    <m/>
    <m/>
    <m/>
    <m/>
    <x v="0"/>
    <x v="0"/>
    <m/>
    <m/>
    <m/>
    <x v="0"/>
  </r>
  <r>
    <x v="8"/>
    <x v="0"/>
    <x v="8"/>
    <x v="1"/>
    <d v="1900-01-24T00:00:00"/>
    <n v="1194"/>
    <n v="1760.5"/>
    <n v="3675700"/>
    <m/>
    <n v="33058"/>
    <n v="121511290600"/>
    <n v="58198609"/>
    <m/>
    <m/>
    <m/>
    <m/>
    <x v="0"/>
    <x v="0"/>
    <m/>
    <m/>
    <m/>
    <x v="0"/>
  </r>
  <r>
    <x v="8"/>
    <x v="1"/>
    <x v="8"/>
    <x v="1"/>
    <d v="1900-01-20T00:00:00"/>
    <n v="1211"/>
    <n v="1737.5"/>
    <n v="3671500"/>
    <m/>
    <m/>
    <m/>
    <m/>
    <m/>
    <m/>
    <m/>
    <m/>
    <x v="0"/>
    <x v="0"/>
    <m/>
    <m/>
    <m/>
    <x v="0"/>
  </r>
  <r>
    <x v="8"/>
    <x v="1"/>
    <x v="8"/>
    <x v="1"/>
    <d v="1900-01-19T00:00:00"/>
    <n v="1209.5999999999999"/>
    <n v="1731.5"/>
    <n v="3683950"/>
    <m/>
    <n v="32749"/>
    <n v="120645678550"/>
    <n v="56704893.5"/>
    <m/>
    <m/>
    <m/>
    <m/>
    <x v="0"/>
    <x v="0"/>
    <m/>
    <m/>
    <m/>
    <x v="0"/>
  </r>
  <r>
    <x v="8"/>
    <x v="1"/>
    <x v="8"/>
    <x v="1"/>
    <d v="1900-01-18T00:00:00"/>
    <n v="1206.75"/>
    <n v="1736"/>
    <n v="3695100"/>
    <m/>
    <n v="32825"/>
    <n v="121291657500"/>
    <n v="56984200"/>
    <m/>
    <m/>
    <m/>
    <m/>
    <x v="0"/>
    <x v="0"/>
    <m/>
    <m/>
    <m/>
    <x v="0"/>
  </r>
  <r>
    <x v="8"/>
    <x v="1"/>
    <x v="8"/>
    <x v="1"/>
    <d v="1900-01-16T00:00:00"/>
    <n v="1228.1500000000001"/>
    <n v="1752"/>
    <n v="3717175"/>
    <m/>
    <n v="32972"/>
    <n v="122562694100"/>
    <n v="57766944"/>
    <m/>
    <m/>
    <m/>
    <m/>
    <x v="0"/>
    <x v="0"/>
    <m/>
    <m/>
    <m/>
    <x v="0"/>
  </r>
  <r>
    <x v="8"/>
    <x v="1"/>
    <x v="8"/>
    <x v="1"/>
    <d v="1900-01-13T00:00:00"/>
    <n v="1216.3"/>
    <n v="1734"/>
    <n v="3723950"/>
    <m/>
    <m/>
    <m/>
    <m/>
    <m/>
    <m/>
    <m/>
    <m/>
    <x v="0"/>
    <x v="0"/>
    <m/>
    <m/>
    <m/>
    <x v="0"/>
  </r>
  <r>
    <x v="8"/>
    <x v="1"/>
    <x v="8"/>
    <x v="1"/>
    <d v="1900-01-12T00:00:00"/>
    <n v="1214.75"/>
    <m/>
    <m/>
    <m/>
    <n v="33049"/>
    <m/>
    <m/>
    <m/>
    <m/>
    <m/>
    <m/>
    <x v="0"/>
    <x v="0"/>
    <m/>
    <m/>
    <m/>
    <x v="0"/>
  </r>
  <r>
    <x v="8"/>
    <x v="1"/>
    <x v="8"/>
    <x v="1"/>
    <d v="1900-01-11T00:00:00"/>
    <n v="1193"/>
    <n v="1745"/>
    <n v="3733550"/>
    <m/>
    <n v="33120"/>
    <n v="123655176000"/>
    <n v="57794400"/>
    <m/>
    <m/>
    <m/>
    <m/>
    <x v="0"/>
    <x v="0"/>
    <m/>
    <m/>
    <m/>
    <x v="0"/>
  </r>
  <r>
    <x v="8"/>
    <x v="1"/>
    <x v="8"/>
    <x v="1"/>
    <d v="1900-01-10T00:00:00"/>
    <n v="1184.45"/>
    <n v="1760.5"/>
    <n v="3742175"/>
    <m/>
    <n v="33089"/>
    <n v="123824828575"/>
    <n v="58253184.5"/>
    <m/>
    <m/>
    <m/>
    <m/>
    <x v="0"/>
    <x v="0"/>
    <m/>
    <m/>
    <m/>
    <x v="0"/>
  </r>
  <r>
    <x v="8"/>
    <x v="1"/>
    <x v="8"/>
    <x v="1"/>
    <d v="1900-01-09T00:00:00"/>
    <n v="1184.75"/>
    <n v="1738.5"/>
    <n v="3752325"/>
    <m/>
    <n v="33071"/>
    <n v="124093140075"/>
    <n v="57493933.5"/>
    <m/>
    <m/>
    <m/>
    <m/>
    <x v="0"/>
    <x v="0"/>
    <m/>
    <m/>
    <m/>
    <x v="0"/>
  </r>
  <r>
    <x v="8"/>
    <x v="1"/>
    <x v="8"/>
    <x v="1"/>
    <d v="1900-01-06T00:00:00"/>
    <n v="1185.25"/>
    <n v="1752"/>
    <n v="3760625"/>
    <m/>
    <m/>
    <m/>
    <m/>
    <m/>
    <m/>
    <m/>
    <m/>
    <x v="0"/>
    <x v="0"/>
    <m/>
    <m/>
    <m/>
    <x v="0"/>
  </r>
  <r>
    <x v="8"/>
    <x v="1"/>
    <x v="8"/>
    <x v="1"/>
    <d v="1900-01-05T00:00:00"/>
    <n v="1183"/>
    <n v="1765"/>
    <n v="3769250"/>
    <m/>
    <n v="33257"/>
    <n v="125353947250"/>
    <n v="58698605"/>
    <m/>
    <m/>
    <m/>
    <m/>
    <x v="0"/>
    <x v="0"/>
    <m/>
    <m/>
    <m/>
    <x v="0"/>
  </r>
  <r>
    <x v="8"/>
    <x v="1"/>
    <x v="8"/>
    <x v="1"/>
    <d v="1900-01-04T00:00:00"/>
    <n v="1191.25"/>
    <n v="1776"/>
    <n v="3775300"/>
    <m/>
    <n v="33148"/>
    <n v="125143644400"/>
    <n v="58870848"/>
    <m/>
    <m/>
    <m/>
    <m/>
    <x v="0"/>
    <x v="0"/>
    <m/>
    <m/>
    <m/>
    <x v="0"/>
  </r>
  <r>
    <x v="8"/>
    <x v="1"/>
    <x v="8"/>
    <x v="1"/>
    <d v="1900-01-03T00:00:00"/>
    <n v="1187.4000000000001"/>
    <n v="1790"/>
    <n v="3773275"/>
    <m/>
    <n v="33143"/>
    <n v="125057653325"/>
    <n v="59325970"/>
    <m/>
    <m/>
    <m/>
    <m/>
    <x v="0"/>
    <x v="0"/>
    <m/>
    <m/>
    <m/>
    <x v="0"/>
  </r>
  <r>
    <x v="8"/>
    <x v="1"/>
    <x v="8"/>
    <x v="1"/>
    <d v="1899-12-30T00:00:00"/>
    <n v="1179"/>
    <n v="1788"/>
    <n v="3783150"/>
    <m/>
    <m/>
    <m/>
    <m/>
    <m/>
    <m/>
    <m/>
    <m/>
    <x v="0"/>
    <x v="0"/>
    <m/>
    <m/>
    <m/>
    <x v="0"/>
  </r>
  <r>
    <x v="8"/>
    <x v="1"/>
    <x v="8"/>
    <x v="2"/>
    <d v="1900-01-28T00:00:00"/>
    <n v="1204.3"/>
    <n v="1848"/>
    <n v="3800000"/>
    <m/>
    <n v="33221"/>
    <n v="126239800000"/>
    <n v="61392408"/>
    <m/>
    <m/>
    <m/>
    <m/>
    <x v="0"/>
    <x v="0"/>
    <m/>
    <m/>
    <m/>
    <x v="0"/>
  </r>
  <r>
    <x v="8"/>
    <x v="1"/>
    <x v="8"/>
    <x v="2"/>
    <d v="1900-01-27T00:00:00"/>
    <n v="1204.8"/>
    <n v="1885"/>
    <n v="3809550"/>
    <m/>
    <n v="33330"/>
    <n v="126972301500"/>
    <n v="62827050"/>
    <m/>
    <m/>
    <m/>
    <m/>
    <x v="0"/>
    <x v="0"/>
    <m/>
    <m/>
    <m/>
    <x v="0"/>
  </r>
  <r>
    <x v="8"/>
    <x v="1"/>
    <x v="8"/>
    <x v="2"/>
    <d v="1900-01-26T00:00:00"/>
    <n v="1201.4000000000001"/>
    <n v="1895"/>
    <n v="3816575"/>
    <m/>
    <n v="33220"/>
    <n v="126786621500"/>
    <n v="62951900"/>
    <m/>
    <m/>
    <m/>
    <m/>
    <x v="0"/>
    <x v="0"/>
    <m/>
    <m/>
    <m/>
    <x v="0"/>
  </r>
  <r>
    <x v="8"/>
    <x v="1"/>
    <x v="8"/>
    <x v="2"/>
    <d v="1900-01-25T00:00:00"/>
    <n v="1182.75"/>
    <n v="1884"/>
    <n v="3827700"/>
    <m/>
    <n v="33317"/>
    <n v="127527480900"/>
    <n v="62769228"/>
    <m/>
    <m/>
    <m/>
    <m/>
    <x v="0"/>
    <x v="0"/>
    <m/>
    <m/>
    <m/>
    <x v="0"/>
  </r>
  <r>
    <x v="8"/>
    <x v="1"/>
    <x v="8"/>
    <x v="2"/>
    <d v="1900-01-22T00:00:00"/>
    <n v="1192.1500000000001"/>
    <n v="1886"/>
    <n v="3836875"/>
    <m/>
    <m/>
    <m/>
    <m/>
    <m/>
    <m/>
    <m/>
    <m/>
    <x v="0"/>
    <x v="0"/>
    <m/>
    <m/>
    <m/>
    <x v="0"/>
  </r>
  <r>
    <x v="8"/>
    <x v="1"/>
    <x v="8"/>
    <x v="2"/>
    <d v="1900-01-21T00:00:00"/>
    <n v="1187.75"/>
    <n v="1896"/>
    <n v="3844975"/>
    <m/>
    <n v="33141"/>
    <n v="127426316475"/>
    <n v="62835336"/>
    <m/>
    <m/>
    <m/>
    <m/>
    <x v="0"/>
    <x v="0"/>
    <m/>
    <m/>
    <m/>
    <x v="0"/>
  </r>
  <r>
    <x v="8"/>
    <x v="1"/>
    <x v="8"/>
    <x v="2"/>
    <d v="1900-01-20T00:00:00"/>
    <n v="1202.4000000000001"/>
    <n v="1898.5"/>
    <n v="3852700"/>
    <m/>
    <n v="33283"/>
    <n v="128229414100"/>
    <n v="63187775.5"/>
    <m/>
    <m/>
    <m/>
    <m/>
    <x v="0"/>
    <x v="0"/>
    <m/>
    <m/>
    <m/>
    <x v="0"/>
  </r>
  <r>
    <x v="8"/>
    <x v="1"/>
    <x v="8"/>
    <x v="2"/>
    <d v="1900-01-19T00:00:00"/>
    <n v="1197.7"/>
    <n v="1937.5"/>
    <n v="3863250"/>
    <m/>
    <n v="33306"/>
    <n v="128669404500"/>
    <n v="64530375"/>
    <m/>
    <m/>
    <m/>
    <m/>
    <x v="0"/>
    <x v="0"/>
    <m/>
    <m/>
    <m/>
    <x v="0"/>
  </r>
  <r>
    <x v="8"/>
    <x v="2"/>
    <x v="8"/>
    <x v="2"/>
    <d v="1900-01-18T00:00:00"/>
    <n v="1203.25"/>
    <n v="1926"/>
    <n v="3880125"/>
    <m/>
    <n v="33283"/>
    <n v="129142200375"/>
    <n v="64103058"/>
    <m/>
    <m/>
    <m/>
    <m/>
    <x v="0"/>
    <x v="0"/>
    <m/>
    <m/>
    <m/>
    <x v="0"/>
  </r>
  <r>
    <x v="8"/>
    <x v="2"/>
    <x v="8"/>
    <x v="2"/>
    <d v="1900-01-15T00:00:00"/>
    <n v="1204.55"/>
    <n v="1921.5"/>
    <n v="3814825"/>
    <m/>
    <m/>
    <m/>
    <m/>
    <m/>
    <m/>
    <m/>
    <m/>
    <x v="0"/>
    <x v="0"/>
    <m/>
    <m/>
    <m/>
    <x v="0"/>
  </r>
  <r>
    <x v="8"/>
    <x v="2"/>
    <x v="8"/>
    <x v="2"/>
    <d v="1900-01-14T00:00:00"/>
    <n v="1204.5999999999999"/>
    <m/>
    <m/>
    <m/>
    <n v="33362"/>
    <m/>
    <m/>
    <m/>
    <m/>
    <m/>
    <m/>
    <x v="0"/>
    <x v="0"/>
    <m/>
    <m/>
    <m/>
    <x v="0"/>
  </r>
  <r>
    <x v="8"/>
    <x v="2"/>
    <x v="8"/>
    <x v="2"/>
    <d v="1900-01-12T00:00:00"/>
    <n v="1191.45"/>
    <n v="1884.5"/>
    <n v="3828325"/>
    <m/>
    <n v="33279"/>
    <n v="127402827675"/>
    <n v="62714275.5"/>
    <m/>
    <m/>
    <m/>
    <m/>
    <x v="0"/>
    <x v="0"/>
    <m/>
    <m/>
    <m/>
    <x v="0"/>
  </r>
  <r>
    <x v="8"/>
    <x v="2"/>
    <x v="8"/>
    <x v="2"/>
    <d v="1900-01-11T00:00:00"/>
    <n v="1197.8499999999999"/>
    <n v="1862"/>
    <n v="3838475"/>
    <m/>
    <n v="33502"/>
    <n v="128596589450"/>
    <n v="62380724"/>
    <m/>
    <m/>
    <m/>
    <m/>
    <x v="0"/>
    <x v="0"/>
    <m/>
    <m/>
    <m/>
    <x v="0"/>
  </r>
  <r>
    <x v="8"/>
    <x v="2"/>
    <x v="8"/>
    <x v="2"/>
    <d v="1900-01-08T00:00:00"/>
    <n v="1201.9000000000001"/>
    <n v="1820"/>
    <n v="3842725"/>
    <m/>
    <m/>
    <m/>
    <m/>
    <m/>
    <m/>
    <m/>
    <m/>
    <x v="0"/>
    <x v="0"/>
    <m/>
    <m/>
    <m/>
    <x v="0"/>
  </r>
  <r>
    <x v="8"/>
    <x v="2"/>
    <x v="8"/>
    <x v="2"/>
    <d v="1900-01-07T00:00:00"/>
    <n v="1196"/>
    <n v="1809"/>
    <n v="3848975"/>
    <m/>
    <n v="32890"/>
    <n v="126592787750"/>
    <n v="59498010"/>
    <m/>
    <m/>
    <m/>
    <m/>
    <x v="0"/>
    <x v="0"/>
    <m/>
    <m/>
    <m/>
    <x v="0"/>
  </r>
  <r>
    <x v="8"/>
    <x v="2"/>
    <x v="8"/>
    <x v="2"/>
    <d v="1900-01-06T00:00:00"/>
    <n v="1211.0999999999999"/>
    <n v="1784"/>
    <n v="3856900"/>
    <m/>
    <n v="32910"/>
    <n v="126930579000"/>
    <n v="58711440"/>
    <m/>
    <m/>
    <m/>
    <m/>
    <x v="0"/>
    <x v="0"/>
    <m/>
    <m/>
    <m/>
    <x v="0"/>
  </r>
  <r>
    <x v="8"/>
    <x v="2"/>
    <x v="8"/>
    <x v="2"/>
    <d v="1900-01-05T00:00:00"/>
    <n v="1208.5"/>
    <n v="1813.5"/>
    <n v="3865775"/>
    <m/>
    <n v="33050"/>
    <n v="127763863750"/>
    <n v="59936175"/>
    <m/>
    <m/>
    <m/>
    <m/>
    <x v="0"/>
    <x v="0"/>
    <m/>
    <m/>
    <m/>
    <x v="0"/>
  </r>
  <r>
    <x v="8"/>
    <x v="2"/>
    <x v="8"/>
    <x v="2"/>
    <d v="1899-12-31T00:00:00"/>
    <n v="1201.5"/>
    <n v="1806"/>
    <n v="3872650"/>
    <m/>
    <m/>
    <m/>
    <m/>
    <m/>
    <m/>
    <m/>
    <m/>
    <x v="0"/>
    <x v="0"/>
    <m/>
    <m/>
    <m/>
    <x v="0"/>
  </r>
  <r>
    <x v="8"/>
    <x v="2"/>
    <x v="8"/>
    <x v="2"/>
    <d v="1899-12-30T00:00:00"/>
    <n v="1181.25"/>
    <n v="1829"/>
    <n v="3878375"/>
    <m/>
    <m/>
    <m/>
    <m/>
    <m/>
    <m/>
    <m/>
    <m/>
    <x v="0"/>
    <x v="0"/>
    <m/>
    <m/>
    <m/>
    <x v="0"/>
  </r>
  <r>
    <x v="8"/>
    <x v="2"/>
    <x v="8"/>
    <x v="3"/>
    <d v="1900-01-29T00:00:00"/>
    <n v="1179.25"/>
    <n v="1839.5"/>
    <n v="3881350"/>
    <m/>
    <n v="32960"/>
    <n v="127929296000"/>
    <n v="60629920"/>
    <m/>
    <m/>
    <m/>
    <m/>
    <x v="0"/>
    <x v="0"/>
    <m/>
    <m/>
    <m/>
    <x v="0"/>
  </r>
  <r>
    <x v="8"/>
    <x v="2"/>
    <x v="8"/>
    <x v="3"/>
    <d v="1900-01-28T00:00:00"/>
    <n v="1187.4000000000001"/>
    <n v="1797.5"/>
    <n v="3880150"/>
    <m/>
    <n v="33070"/>
    <n v="128316560500"/>
    <n v="59443325"/>
    <m/>
    <m/>
    <m/>
    <m/>
    <x v="0"/>
    <x v="0"/>
    <m/>
    <m/>
    <m/>
    <x v="0"/>
  </r>
  <r>
    <x v="8"/>
    <x v="2"/>
    <x v="8"/>
    <x v="3"/>
    <d v="1900-01-25T00:00:00"/>
    <n v="1198"/>
    <n v="1767.5"/>
    <n v="3887250"/>
    <m/>
    <m/>
    <m/>
    <m/>
    <m/>
    <m/>
    <m/>
    <m/>
    <x v="0"/>
    <x v="0"/>
    <m/>
    <m/>
    <m/>
    <x v="0"/>
  </r>
  <r>
    <x v="8"/>
    <x v="2"/>
    <x v="8"/>
    <x v="3"/>
    <d v="1900-01-24T00:00:00"/>
    <n v="1209.4000000000001"/>
    <n v="1771"/>
    <n v="3888875"/>
    <m/>
    <m/>
    <m/>
    <m/>
    <m/>
    <m/>
    <m/>
    <m/>
    <x v="0"/>
    <x v="0"/>
    <m/>
    <m/>
    <m/>
    <x v="0"/>
  </r>
  <r>
    <x v="8"/>
    <x v="2"/>
    <x v="8"/>
    <x v="3"/>
    <d v="1900-01-23T00:00:00"/>
    <n v="1192.55"/>
    <n v="1769.5"/>
    <n v="3896450"/>
    <m/>
    <n v="32840"/>
    <n v="127959418000"/>
    <n v="58110380"/>
    <m/>
    <m/>
    <m/>
    <m/>
    <x v="0"/>
    <x v="0"/>
    <m/>
    <m/>
    <m/>
    <x v="0"/>
  </r>
  <r>
    <x v="9"/>
    <x v="3"/>
    <x v="8"/>
    <x v="3"/>
    <d v="1900-01-22T00:00:00"/>
    <n v="1193.25"/>
    <n v="1770"/>
    <n v="3903650"/>
    <m/>
    <m/>
    <m/>
    <m/>
    <m/>
    <m/>
    <m/>
    <m/>
    <x v="0"/>
    <x v="0"/>
    <m/>
    <m/>
    <m/>
    <x v="0"/>
  </r>
  <r>
    <x v="9"/>
    <x v="3"/>
    <x v="8"/>
    <x v="3"/>
    <d v="1900-01-21T00:00:00"/>
    <n v="1181.4000000000001"/>
    <n v="1774.5"/>
    <n v="3912350"/>
    <m/>
    <m/>
    <m/>
    <m/>
    <m/>
    <m/>
    <m/>
    <m/>
    <x v="0"/>
    <x v="0"/>
    <m/>
    <m/>
    <m/>
    <x v="0"/>
  </r>
  <r>
    <x v="9"/>
    <x v="3"/>
    <x v="8"/>
    <x v="3"/>
    <d v="1900-01-18T00:00:00"/>
    <n v="1171.75"/>
    <n v="1785"/>
    <n v="3928125"/>
    <m/>
    <m/>
    <m/>
    <m/>
    <m/>
    <m/>
    <m/>
    <m/>
    <x v="0"/>
    <x v="0"/>
    <m/>
    <m/>
    <m/>
    <x v="0"/>
  </r>
  <r>
    <x v="9"/>
    <x v="3"/>
    <x v="8"/>
    <x v="3"/>
    <d v="1900-01-17T00:00:00"/>
    <n v="1164"/>
    <n v="1774"/>
    <n v="3938025"/>
    <m/>
    <n v="32740"/>
    <n v="128930938500"/>
    <n v="58080760"/>
    <m/>
    <m/>
    <m/>
    <m/>
    <x v="0"/>
    <x v="0"/>
    <m/>
    <m/>
    <m/>
    <x v="0"/>
  </r>
  <r>
    <x v="9"/>
    <x v="3"/>
    <x v="8"/>
    <x v="3"/>
    <d v="1900-01-16T00:00:00"/>
    <n v="1149"/>
    <n v="1768.5"/>
    <n v="3935275"/>
    <m/>
    <n v="33420"/>
    <n v="131516890500"/>
    <n v="59103270"/>
    <m/>
    <m/>
    <m/>
    <m/>
    <x v="0"/>
    <x v="0"/>
    <m/>
    <m/>
    <m/>
    <x v="0"/>
  </r>
  <r>
    <x v="9"/>
    <x v="3"/>
    <x v="8"/>
    <x v="3"/>
    <d v="1900-01-15T00:00:00"/>
    <n v="1154.75"/>
    <m/>
    <m/>
    <m/>
    <n v="33340"/>
    <m/>
    <m/>
    <m/>
    <m/>
    <m/>
    <m/>
    <x v="0"/>
    <x v="0"/>
    <m/>
    <m/>
    <m/>
    <x v="0"/>
  </r>
  <r>
    <x v="9"/>
    <x v="3"/>
    <x v="8"/>
    <x v="3"/>
    <d v="1900-01-14T00:00:00"/>
    <n v="1157"/>
    <n v="1790"/>
    <n v="3943725"/>
    <m/>
    <n v="32830"/>
    <n v="129472491750"/>
    <n v="58765700"/>
    <m/>
    <m/>
    <m/>
    <m/>
    <x v="0"/>
    <x v="0"/>
    <m/>
    <m/>
    <m/>
    <x v="0"/>
  </r>
  <r>
    <x v="9"/>
    <x v="3"/>
    <x v="8"/>
    <x v="3"/>
    <d v="1900-01-11T00:00:00"/>
    <n v="1156.5"/>
    <n v="1784.5"/>
    <n v="3951725"/>
    <m/>
    <m/>
    <m/>
    <m/>
    <m/>
    <m/>
    <m/>
    <m/>
    <x v="0"/>
    <x v="0"/>
    <m/>
    <m/>
    <m/>
    <x v="0"/>
  </r>
  <r>
    <x v="9"/>
    <x v="3"/>
    <x v="8"/>
    <x v="3"/>
    <d v="1900-01-09T00:00:00"/>
    <n v="1158.75"/>
    <n v="1791"/>
    <n v="3964975"/>
    <m/>
    <n v="33390"/>
    <n v="132390515250"/>
    <n v="59801490"/>
    <m/>
    <m/>
    <m/>
    <m/>
    <x v="0"/>
    <x v="0"/>
    <m/>
    <m/>
    <m/>
    <x v="0"/>
  </r>
  <r>
    <x v="9"/>
    <x v="3"/>
    <x v="8"/>
    <x v="3"/>
    <d v="1900-01-08T00:00:00"/>
    <n v="1161"/>
    <n v="1772"/>
    <n v="3969175"/>
    <m/>
    <n v="33830"/>
    <n v="134277190250"/>
    <n v="59946760"/>
    <m/>
    <m/>
    <m/>
    <m/>
    <x v="0"/>
    <x v="0"/>
    <m/>
    <m/>
    <m/>
    <x v="0"/>
  </r>
  <r>
    <x v="9"/>
    <x v="3"/>
    <x v="8"/>
    <x v="3"/>
    <d v="1900-01-07T00:00:00"/>
    <n v="1173.75"/>
    <n v="1796"/>
    <n v="3975900"/>
    <m/>
    <n v="33960"/>
    <n v="135021564000"/>
    <n v="60992160"/>
    <m/>
    <m/>
    <m/>
    <m/>
    <x v="0"/>
    <x v="0"/>
    <m/>
    <m/>
    <m/>
    <x v="0"/>
  </r>
  <r>
    <x v="9"/>
    <x v="3"/>
    <x v="8"/>
    <x v="3"/>
    <d v="1900-01-04T00:00:00"/>
    <n v="1196.5"/>
    <n v="1796"/>
    <n v="3983725"/>
    <m/>
    <m/>
    <m/>
    <m/>
    <m/>
    <m/>
    <m/>
    <m/>
    <x v="0"/>
    <x v="0"/>
    <m/>
    <m/>
    <m/>
    <x v="0"/>
  </r>
  <r>
    <x v="9"/>
    <x v="3"/>
    <x v="8"/>
    <x v="3"/>
    <d v="1900-01-03T00:00:00"/>
    <n v="1199.75"/>
    <n v="1772"/>
    <n v="3976650"/>
    <m/>
    <n v="34100"/>
    <n v="135603765000"/>
    <n v="60425200"/>
    <m/>
    <m/>
    <m/>
    <m/>
    <x v="0"/>
    <x v="0"/>
    <m/>
    <m/>
    <m/>
    <x v="0"/>
  </r>
  <r>
    <x v="9"/>
    <x v="3"/>
    <x v="8"/>
    <x v="3"/>
    <d v="1900-01-02T00:00:00"/>
    <n v="1204.25"/>
    <n v="1781.5"/>
    <n v="3952700"/>
    <m/>
    <n v="34150"/>
    <n v="134984705000"/>
    <n v="60838225"/>
    <m/>
    <m/>
    <m/>
    <m/>
    <x v="0"/>
    <x v="0"/>
    <m/>
    <m/>
    <m/>
    <x v="0"/>
  </r>
  <r>
    <x v="9"/>
    <x v="3"/>
    <x v="8"/>
    <x v="3"/>
    <d v="1900-01-01T00:00:00"/>
    <n v="1207.75"/>
    <n v="1776.5"/>
    <n v="3955600"/>
    <m/>
    <n v="34110"/>
    <n v="134925516000"/>
    <n v="60596415"/>
    <m/>
    <m/>
    <m/>
    <m/>
    <x v="0"/>
    <x v="0"/>
    <m/>
    <m/>
    <m/>
    <x v="0"/>
  </r>
  <r>
    <x v="9"/>
    <x v="3"/>
    <x v="8"/>
    <x v="3"/>
    <d v="1899-12-31T00:00:00"/>
    <n v="1216.75"/>
    <n v="1768"/>
    <n v="3942800"/>
    <m/>
    <n v="34250"/>
    <n v="135040900000"/>
    <n v="60554000"/>
    <m/>
    <m/>
    <m/>
    <m/>
    <x v="0"/>
    <x v="0"/>
    <m/>
    <m/>
    <m/>
    <x v="0"/>
  </r>
  <r>
    <x v="9"/>
    <x v="3"/>
    <x v="8"/>
    <x v="4"/>
    <d v="1900-01-25T00:00:00"/>
    <n v="1205"/>
    <n v="1746.5"/>
    <n v="3913725"/>
    <m/>
    <m/>
    <m/>
    <m/>
    <m/>
    <m/>
    <m/>
    <m/>
    <x v="0"/>
    <x v="0"/>
    <m/>
    <m/>
    <m/>
    <x v="0"/>
  </r>
  <r>
    <x v="9"/>
    <x v="3"/>
    <x v="8"/>
    <x v="4"/>
    <d v="1900-01-24T00:00:00"/>
    <n v="1220"/>
    <n v="1753.5"/>
    <n v="3919650"/>
    <m/>
    <n v="34370"/>
    <n v="134718370500"/>
    <n v="60267795"/>
    <m/>
    <m/>
    <m/>
    <m/>
    <x v="0"/>
    <x v="0"/>
    <m/>
    <m/>
    <m/>
    <x v="0"/>
  </r>
  <r>
    <x v="9"/>
    <x v="3"/>
    <x v="8"/>
    <x v="4"/>
    <d v="1900-01-23T00:00:00"/>
    <n v="1206.5"/>
    <n v="1770"/>
    <n v="3917625"/>
    <m/>
    <n v="34330"/>
    <n v="134492066250"/>
    <n v="60764100"/>
    <m/>
    <m/>
    <m/>
    <m/>
    <x v="0"/>
    <x v="0"/>
    <m/>
    <m/>
    <m/>
    <x v="0"/>
  </r>
  <r>
    <x v="9"/>
    <x v="3"/>
    <x v="8"/>
    <x v="4"/>
    <d v="1900-01-22T00:00:00"/>
    <n v="1195.5"/>
    <n v="1762"/>
    <n v="3917975"/>
    <m/>
    <n v="34300"/>
    <n v="134386542500"/>
    <n v="60436600"/>
    <m/>
    <m/>
    <m/>
    <m/>
    <x v="0"/>
    <x v="0"/>
    <m/>
    <m/>
    <m/>
    <x v="0"/>
  </r>
  <r>
    <x v="9"/>
    <x v="3"/>
    <x v="8"/>
    <x v="4"/>
    <d v="1900-01-21T00:00:00"/>
    <n v="1193.5"/>
    <n v="1775"/>
    <n v="3916125"/>
    <m/>
    <n v="34290"/>
    <n v="134283926250"/>
    <n v="60864750"/>
    <m/>
    <m/>
    <m/>
    <m/>
    <x v="0"/>
    <x v="0"/>
    <m/>
    <m/>
    <m/>
    <x v="0"/>
  </r>
  <r>
    <x v="9"/>
    <x v="4"/>
    <x v="8"/>
    <x v="4"/>
    <d v="1900-01-18T00:00:00"/>
    <n v="1203.5"/>
    <n v="1796"/>
    <n v="3911775"/>
    <m/>
    <m/>
    <m/>
    <m/>
    <m/>
    <m/>
    <m/>
    <m/>
    <x v="0"/>
    <x v="0"/>
    <m/>
    <m/>
    <m/>
    <x v="0"/>
  </r>
  <r>
    <x v="9"/>
    <x v="4"/>
    <x v="8"/>
    <x v="4"/>
    <d v="1900-01-17T00:00:00"/>
    <n v="1217.75"/>
    <n v="1806"/>
    <n v="3917800"/>
    <m/>
    <n v="34100"/>
    <n v="133596980000"/>
    <n v="61584600"/>
    <m/>
    <m/>
    <m/>
    <m/>
    <x v="0"/>
    <x v="0"/>
    <m/>
    <m/>
    <m/>
    <x v="0"/>
  </r>
  <r>
    <x v="9"/>
    <x v="4"/>
    <x v="8"/>
    <x v="4"/>
    <d v="1900-01-16T00:00:00"/>
    <n v="1206.5"/>
    <n v="1804"/>
    <n v="3925700"/>
    <m/>
    <n v="34100"/>
    <n v="133866370000"/>
    <n v="61516400"/>
    <m/>
    <m/>
    <m/>
    <m/>
    <x v="0"/>
    <x v="0"/>
    <m/>
    <m/>
    <m/>
    <x v="0"/>
  </r>
  <r>
    <x v="9"/>
    <x v="4"/>
    <x v="8"/>
    <x v="4"/>
    <d v="1900-01-15T00:00:00"/>
    <n v="1221.75"/>
    <n v="1796"/>
    <n v="3932750"/>
    <m/>
    <n v="34030"/>
    <n v="133831482500"/>
    <n v="61117880"/>
    <m/>
    <m/>
    <m/>
    <m/>
    <x v="0"/>
    <x v="0"/>
    <m/>
    <m/>
    <m/>
    <x v="0"/>
  </r>
  <r>
    <x v="9"/>
    <x v="4"/>
    <x v="8"/>
    <x v="4"/>
    <d v="1900-01-14T00:00:00"/>
    <n v="1233.5"/>
    <n v="1811"/>
    <n v="3939425"/>
    <m/>
    <n v="34220"/>
    <n v="134807123500"/>
    <n v="61972420"/>
    <m/>
    <m/>
    <m/>
    <m/>
    <x v="0"/>
    <x v="0"/>
    <m/>
    <m/>
    <m/>
    <x v="0"/>
  </r>
  <r>
    <x v="9"/>
    <x v="4"/>
    <x v="8"/>
    <x v="4"/>
    <d v="1900-01-11T00:00:00"/>
    <n v="1225.75"/>
    <m/>
    <m/>
    <m/>
    <m/>
    <m/>
    <m/>
    <m/>
    <m/>
    <m/>
    <m/>
    <x v="0"/>
    <x v="0"/>
    <m/>
    <m/>
    <m/>
    <x v="0"/>
  </r>
  <r>
    <x v="9"/>
    <x v="4"/>
    <x v="8"/>
    <x v="4"/>
    <d v="1900-01-09T00:00:00"/>
    <n v="1235.5"/>
    <n v="1817"/>
    <n v="3954375"/>
    <m/>
    <n v="34230"/>
    <n v="135358256250"/>
    <n v="62195910"/>
    <m/>
    <m/>
    <m/>
    <m/>
    <x v="0"/>
    <x v="0"/>
    <m/>
    <m/>
    <m/>
    <x v="0"/>
  </r>
  <r>
    <x v="9"/>
    <x v="4"/>
    <x v="8"/>
    <x v="4"/>
    <d v="1900-01-08T00:00:00"/>
    <n v="1237.5"/>
    <n v="1801"/>
    <n v="3951425"/>
    <m/>
    <n v="34240"/>
    <n v="135296792000"/>
    <n v="61666240"/>
    <m/>
    <m/>
    <m/>
    <m/>
    <x v="0"/>
    <x v="0"/>
    <m/>
    <m/>
    <m/>
    <x v="0"/>
  </r>
  <r>
    <x v="9"/>
    <x v="4"/>
    <x v="8"/>
    <x v="4"/>
    <d v="1900-01-07T00:00:00"/>
    <n v="1242.25"/>
    <n v="1809"/>
    <n v="3948775"/>
    <m/>
    <n v="34260"/>
    <n v="135285031500"/>
    <n v="61976340"/>
    <m/>
    <m/>
    <m/>
    <m/>
    <x v="0"/>
    <x v="0"/>
    <m/>
    <m/>
    <m/>
    <x v="0"/>
  </r>
  <r>
    <x v="9"/>
    <x v="4"/>
    <x v="8"/>
    <x v="4"/>
    <d v="1900-01-04T00:00:00"/>
    <n v="1264"/>
    <n v="1793"/>
    <n v="3947400"/>
    <m/>
    <m/>
    <m/>
    <m/>
    <m/>
    <m/>
    <m/>
    <m/>
    <x v="0"/>
    <x v="0"/>
    <m/>
    <m/>
    <m/>
    <x v="0"/>
  </r>
  <r>
    <x v="9"/>
    <x v="4"/>
    <x v="8"/>
    <x v="4"/>
    <d v="1900-01-03T00:00:00"/>
    <n v="1263.75"/>
    <n v="1810.5"/>
    <n v="3954175"/>
    <m/>
    <m/>
    <m/>
    <m/>
    <m/>
    <m/>
    <m/>
    <m/>
    <x v="0"/>
    <x v="0"/>
    <m/>
    <m/>
    <m/>
    <x v="0"/>
  </r>
  <r>
    <x v="9"/>
    <x v="4"/>
    <x v="8"/>
    <x v="4"/>
    <d v="1900-01-02T00:00:00"/>
    <n v="1269.25"/>
    <n v="1820.5"/>
    <n v="3960550"/>
    <m/>
    <n v="34390"/>
    <n v="136203314500"/>
    <n v="62606995"/>
    <m/>
    <m/>
    <m/>
    <m/>
    <x v="0"/>
    <x v="0"/>
    <m/>
    <m/>
    <m/>
    <x v="0"/>
  </r>
  <r>
    <x v="9"/>
    <x v="4"/>
    <x v="8"/>
    <x v="4"/>
    <d v="1900-01-01T00:00:00"/>
    <n v="1281"/>
    <n v="1820"/>
    <n v="3968675"/>
    <m/>
    <n v="34550"/>
    <n v="137117721250"/>
    <n v="62881000"/>
    <m/>
    <m/>
    <m/>
    <m/>
    <x v="0"/>
    <x v="0"/>
    <m/>
    <m/>
    <m/>
    <x v="0"/>
  </r>
  <r>
    <x v="9"/>
    <x v="4"/>
    <x v="8"/>
    <x v="4"/>
    <d v="1899-12-31T00:00:00"/>
    <n v="1274.25"/>
    <n v="1820.5"/>
    <n v="3972475"/>
    <m/>
    <n v="34530"/>
    <n v="137169561750"/>
    <n v="62861865"/>
    <m/>
    <m/>
    <m/>
    <m/>
    <x v="0"/>
    <x v="0"/>
    <m/>
    <m/>
    <m/>
    <x v="0"/>
  </r>
  <r>
    <x v="9"/>
    <x v="4"/>
    <x v="8"/>
    <x v="5"/>
    <d v="1900-01-28T00:00:00"/>
    <n v="1263.5"/>
    <n v="1846"/>
    <n v="3982775"/>
    <m/>
    <m/>
    <m/>
    <m/>
    <m/>
    <m/>
    <m/>
    <m/>
    <x v="0"/>
    <x v="0"/>
    <m/>
    <m/>
    <m/>
    <x v="0"/>
  </r>
  <r>
    <x v="9"/>
    <x v="4"/>
    <x v="8"/>
    <x v="5"/>
    <d v="1900-01-27T00:00:00"/>
    <n v="1275.5"/>
    <n v="1833.5"/>
    <n v="3988700"/>
    <m/>
    <n v="34540"/>
    <n v="137769698000"/>
    <n v="63329090"/>
    <m/>
    <m/>
    <m/>
    <m/>
    <x v="0"/>
    <x v="0"/>
    <m/>
    <m/>
    <m/>
    <x v="0"/>
  </r>
  <r>
    <x v="9"/>
    <x v="4"/>
    <x v="8"/>
    <x v="5"/>
    <d v="1900-01-26T00:00:00"/>
    <n v="1287"/>
    <n v="1831.5"/>
    <n v="3993400"/>
    <m/>
    <n v="34610"/>
    <n v="138211574000"/>
    <n v="63388215"/>
    <m/>
    <m/>
    <m/>
    <m/>
    <x v="0"/>
    <x v="0"/>
    <m/>
    <m/>
    <m/>
    <x v="0"/>
  </r>
  <r>
    <x v="9"/>
    <x v="4"/>
    <x v="8"/>
    <x v="5"/>
    <d v="1900-01-25T00:00:00"/>
    <n v="1279"/>
    <n v="1861"/>
    <n v="4001125"/>
    <m/>
    <n v="34620"/>
    <n v="138518947500"/>
    <n v="64427820"/>
    <m/>
    <m/>
    <m/>
    <m/>
    <x v="0"/>
    <x v="0"/>
    <m/>
    <m/>
    <m/>
    <x v="0"/>
  </r>
  <r>
    <x v="9"/>
    <x v="4"/>
    <x v="8"/>
    <x v="5"/>
    <d v="1900-01-24T00:00:00"/>
    <n v="1282.75"/>
    <n v="1870"/>
    <n v="4007175"/>
    <m/>
    <n v="34690"/>
    <n v="139008900750"/>
    <n v="64870300"/>
    <m/>
    <m/>
    <m/>
    <m/>
    <x v="0"/>
    <x v="0"/>
    <m/>
    <m/>
    <m/>
    <x v="0"/>
  </r>
  <r>
    <x v="9"/>
    <x v="4"/>
    <x v="8"/>
    <x v="5"/>
    <d v="1900-01-21T00:00:00"/>
    <n v="1293.5"/>
    <n v="1884"/>
    <n v="4012500"/>
    <m/>
    <m/>
    <m/>
    <m/>
    <m/>
    <m/>
    <m/>
    <m/>
    <x v="0"/>
    <x v="0"/>
    <m/>
    <m/>
    <m/>
    <x v="0"/>
  </r>
  <r>
    <x v="9"/>
    <x v="4"/>
    <x v="8"/>
    <x v="5"/>
    <d v="1900-01-20T00:00:00"/>
    <n v="1287"/>
    <n v="1862"/>
    <n v="4020575"/>
    <m/>
    <n v="34580"/>
    <n v="139031483500"/>
    <n v="64387960"/>
    <m/>
    <m/>
    <m/>
    <m/>
    <x v="0"/>
    <x v="0"/>
    <m/>
    <m/>
    <m/>
    <x v="0"/>
  </r>
  <r>
    <x v="9"/>
    <x v="4"/>
    <x v="8"/>
    <x v="5"/>
    <d v="1900-01-19T00:00:00"/>
    <n v="1298"/>
    <n v="1875.5"/>
    <n v="4028050"/>
    <m/>
    <n v="34550"/>
    <n v="139169127500"/>
    <n v="64798525"/>
    <m/>
    <m/>
    <m/>
    <m/>
    <x v="0"/>
    <x v="0"/>
    <m/>
    <m/>
    <m/>
    <x v="0"/>
  </r>
  <r>
    <x v="9"/>
    <x v="5"/>
    <x v="8"/>
    <x v="5"/>
    <d v="1900-01-18T00:00:00"/>
    <n v="1292.25"/>
    <n v="1889.5"/>
    <n v="4033675"/>
    <m/>
    <n v="34720"/>
    <n v="140049196000"/>
    <n v="65603440"/>
    <m/>
    <m/>
    <m/>
    <m/>
    <x v="0"/>
    <x v="0"/>
    <m/>
    <m/>
    <m/>
    <x v="0"/>
  </r>
  <r>
    <x v="9"/>
    <x v="5"/>
    <x v="8"/>
    <x v="5"/>
    <d v="1900-01-17T00:00:00"/>
    <n v="1275.5"/>
    <n v="1865.5"/>
    <n v="4041075"/>
    <m/>
    <n v="35150"/>
    <n v="142043786250"/>
    <n v="65572325"/>
    <m/>
    <m/>
    <m/>
    <m/>
    <x v="0"/>
    <x v="0"/>
    <m/>
    <m/>
    <m/>
    <x v="0"/>
  </r>
  <r>
    <x v="9"/>
    <x v="5"/>
    <x v="8"/>
    <x v="5"/>
    <d v="1900-01-14T00:00:00"/>
    <n v="1258.25"/>
    <m/>
    <m/>
    <m/>
    <m/>
    <m/>
    <m/>
    <m/>
    <m/>
    <m/>
    <m/>
    <x v="0"/>
    <x v="0"/>
    <m/>
    <m/>
    <m/>
    <x v="0"/>
  </r>
  <r>
    <x v="9"/>
    <x v="5"/>
    <x v="8"/>
    <x v="5"/>
    <d v="1900-01-13T00:00:00"/>
    <n v="1235.25"/>
    <n v="1847"/>
    <n v="4048900"/>
    <m/>
    <n v="34490"/>
    <n v="139646561000"/>
    <n v="63703030"/>
    <m/>
    <m/>
    <m/>
    <m/>
    <x v="0"/>
    <x v="0"/>
    <m/>
    <m/>
    <m/>
    <x v="0"/>
  </r>
  <r>
    <x v="9"/>
    <x v="5"/>
    <x v="8"/>
    <x v="5"/>
    <d v="1900-01-12T00:00:00"/>
    <n v="1228.75"/>
    <n v="1831.5"/>
    <n v="4058300"/>
    <m/>
    <n v="34550"/>
    <n v="140214265000"/>
    <n v="63278325"/>
    <m/>
    <m/>
    <m/>
    <m/>
    <x v="0"/>
    <x v="0"/>
    <m/>
    <m/>
    <m/>
    <x v="0"/>
  </r>
  <r>
    <x v="9"/>
    <x v="5"/>
    <x v="8"/>
    <x v="5"/>
    <d v="1900-01-11T00:00:00"/>
    <n v="1239"/>
    <n v="1858"/>
    <n v="4068450"/>
    <m/>
    <n v="34550"/>
    <n v="140564947500"/>
    <n v="64193900"/>
    <m/>
    <m/>
    <m/>
    <m/>
    <x v="0"/>
    <x v="0"/>
    <m/>
    <m/>
    <m/>
    <x v="0"/>
  </r>
  <r>
    <x v="9"/>
    <x v="5"/>
    <x v="8"/>
    <x v="5"/>
    <d v="1900-01-07T00:00:00"/>
    <n v="1211.25"/>
    <n v="1828.5"/>
    <n v="4080925"/>
    <m/>
    <m/>
    <m/>
    <m/>
    <m/>
    <m/>
    <m/>
    <m/>
    <x v="0"/>
    <x v="0"/>
    <m/>
    <m/>
    <m/>
    <x v="0"/>
  </r>
  <r>
    <x v="9"/>
    <x v="5"/>
    <x v="8"/>
    <x v="5"/>
    <d v="1900-01-06T00:00:00"/>
    <n v="1206.5"/>
    <n v="1835.5"/>
    <n v="4086175"/>
    <m/>
    <n v="35010"/>
    <n v="143056986750"/>
    <n v="64260855"/>
    <m/>
    <m/>
    <m/>
    <m/>
    <x v="0"/>
    <x v="0"/>
    <m/>
    <m/>
    <m/>
    <x v="0"/>
  </r>
  <r>
    <x v="9"/>
    <x v="5"/>
    <x v="8"/>
    <x v="5"/>
    <d v="1900-01-05T00:00:00"/>
    <n v="1213.75"/>
    <n v="1871.5"/>
    <n v="4094975"/>
    <m/>
    <n v="35110"/>
    <n v="143774572250"/>
    <n v="65708365"/>
    <m/>
    <m/>
    <m/>
    <m/>
    <x v="0"/>
    <x v="0"/>
    <m/>
    <m/>
    <m/>
    <x v="0"/>
  </r>
  <r>
    <x v="9"/>
    <x v="5"/>
    <x v="8"/>
    <x v="5"/>
    <d v="1900-01-04T00:00:00"/>
    <n v="1211"/>
    <n v="1832.5"/>
    <n v="4102475"/>
    <m/>
    <n v="35210"/>
    <n v="144448144750"/>
    <n v="64522325"/>
    <m/>
    <m/>
    <m/>
    <m/>
    <x v="0"/>
    <x v="0"/>
    <m/>
    <m/>
    <m/>
    <x v="0"/>
  </r>
  <r>
    <x v="9"/>
    <x v="5"/>
    <x v="8"/>
    <x v="5"/>
    <d v="1900-01-03T00:00:00"/>
    <n v="1192"/>
    <n v="1834.5"/>
    <n v="4106675"/>
    <m/>
    <n v="35090"/>
    <n v="144103225750"/>
    <n v="64372605"/>
    <m/>
    <m/>
    <m/>
    <m/>
    <x v="0"/>
    <x v="0"/>
    <m/>
    <m/>
    <m/>
    <x v="0"/>
  </r>
  <r>
    <x v="9"/>
    <x v="5"/>
    <x v="8"/>
    <x v="5"/>
    <d v="1899-12-31T00:00:00"/>
    <n v="1184.25"/>
    <n v="1813"/>
    <n v="4114775"/>
    <m/>
    <m/>
    <m/>
    <m/>
    <m/>
    <m/>
    <m/>
    <m/>
    <x v="0"/>
    <x v="0"/>
    <m/>
    <m/>
    <m/>
    <x v="0"/>
  </r>
  <r>
    <x v="9"/>
    <x v="5"/>
    <x v="9"/>
    <x v="6"/>
    <d v="1900-01-29T00:00:00"/>
    <n v="1199.25"/>
    <n v="1802.5"/>
    <n v="4175750"/>
    <m/>
    <n v="34990"/>
    <n v="146109492500"/>
    <n v="63069475"/>
    <m/>
    <m/>
    <m/>
    <m/>
    <x v="0"/>
    <x v="0"/>
    <m/>
    <m/>
    <m/>
    <x v="0"/>
  </r>
  <r>
    <x v="9"/>
    <x v="5"/>
    <x v="9"/>
    <x v="6"/>
    <d v="1900-01-28T00:00:00"/>
    <n v="1186.5"/>
    <n v="1791"/>
    <n v="4184400"/>
    <m/>
    <n v="35150"/>
    <n v="147081660000"/>
    <n v="62953650"/>
    <m/>
    <m/>
    <m/>
    <m/>
    <x v="0"/>
    <x v="0"/>
    <m/>
    <m/>
    <m/>
    <x v="0"/>
  </r>
  <r>
    <x v="9"/>
    <x v="5"/>
    <x v="9"/>
    <x v="6"/>
    <d v="1900-01-27T00:00:00"/>
    <n v="1194"/>
    <n v="1806.5"/>
    <n v="4194750"/>
    <m/>
    <n v="35590"/>
    <n v="149291152500"/>
    <n v="64293335"/>
    <m/>
    <m/>
    <m/>
    <m/>
    <x v="0"/>
    <x v="0"/>
    <m/>
    <m/>
    <m/>
    <x v="0"/>
  </r>
  <r>
    <x v="9"/>
    <x v="5"/>
    <x v="9"/>
    <x v="6"/>
    <d v="1900-01-22T00:00:00"/>
    <n v="1177"/>
    <n v="1822.5"/>
    <n v="4204650"/>
    <m/>
    <n v="35500"/>
    <n v="149265075000"/>
    <n v="64698750"/>
    <m/>
    <m/>
    <m/>
    <m/>
    <x v="0"/>
    <x v="0"/>
    <m/>
    <m/>
    <m/>
    <x v="0"/>
  </r>
  <r>
    <x v="9"/>
    <x v="5"/>
    <x v="9"/>
    <x v="6"/>
    <d v="1900-01-21T00:00:00"/>
    <n v="1179.5"/>
    <n v="1848"/>
    <n v="4205225"/>
    <m/>
    <n v="35490"/>
    <n v="149243435250"/>
    <n v="65585520"/>
    <m/>
    <m/>
    <m/>
    <m/>
    <x v="0"/>
    <x v="0"/>
    <m/>
    <m/>
    <m/>
    <x v="0"/>
  </r>
  <r>
    <x v="9"/>
    <x v="5"/>
    <x v="9"/>
    <x v="6"/>
    <d v="1900-01-20T00:00:00"/>
    <n v="1195.25"/>
    <n v="0"/>
    <n v="0"/>
    <m/>
    <n v="35580"/>
    <m/>
    <m/>
    <m/>
    <m/>
    <m/>
    <m/>
    <x v="0"/>
    <x v="0"/>
    <m/>
    <m/>
    <m/>
    <x v="0"/>
  </r>
  <r>
    <x v="9"/>
    <x v="6"/>
    <x v="9"/>
    <x v="6"/>
    <d v="1900-01-17T00:00:00"/>
    <n v="1197.5"/>
    <n v="0"/>
    <n v="0"/>
    <m/>
    <m/>
    <m/>
    <m/>
    <m/>
    <m/>
    <m/>
    <m/>
    <x v="0"/>
    <x v="0"/>
    <m/>
    <m/>
    <m/>
    <x v="0"/>
  </r>
  <r>
    <x v="9"/>
    <x v="6"/>
    <x v="9"/>
    <x v="6"/>
    <d v="1900-01-16T00:00:00"/>
    <n v="1210.75"/>
    <n v="0"/>
    <n v="0"/>
    <m/>
    <n v="35030"/>
    <m/>
    <m/>
    <m/>
    <m/>
    <m/>
    <m/>
    <x v="0"/>
    <x v="0"/>
    <m/>
    <m/>
    <m/>
    <x v="0"/>
  </r>
  <r>
    <x v="9"/>
    <x v="6"/>
    <x v="9"/>
    <x v="6"/>
    <d v="1900-01-15T00:00:00"/>
    <n v="1199"/>
    <n v="0"/>
    <n v="0"/>
    <m/>
    <n v="34950"/>
    <m/>
    <m/>
    <m/>
    <m/>
    <m/>
    <m/>
    <x v="0"/>
    <x v="0"/>
    <m/>
    <m/>
    <m/>
    <x v="0"/>
  </r>
  <r>
    <x v="9"/>
    <x v="6"/>
    <x v="9"/>
    <x v="6"/>
    <d v="1900-01-13T00:00:00"/>
    <n v="1210.75"/>
    <m/>
    <m/>
    <m/>
    <n v="34250"/>
    <m/>
    <m/>
    <m/>
    <m/>
    <m/>
    <m/>
    <x v="0"/>
    <x v="0"/>
    <m/>
    <m/>
    <m/>
    <x v="0"/>
  </r>
  <r>
    <x v="9"/>
    <x v="6"/>
    <x v="9"/>
    <x v="6"/>
    <d v="1900-01-10T00:00:00"/>
    <n v="1223.5"/>
    <n v="1859"/>
    <n v="4210275"/>
    <m/>
    <m/>
    <m/>
    <m/>
    <m/>
    <m/>
    <m/>
    <m/>
    <x v="0"/>
    <x v="0"/>
    <m/>
    <m/>
    <m/>
    <x v="0"/>
  </r>
  <r>
    <x v="9"/>
    <x v="6"/>
    <x v="9"/>
    <x v="6"/>
    <d v="1900-01-09T00:00:00"/>
    <n v="1219.5"/>
    <n v="1854"/>
    <n v="4216850"/>
    <m/>
    <n v="34290"/>
    <n v="144595786500"/>
    <n v="63573660"/>
    <m/>
    <m/>
    <m/>
    <m/>
    <x v="0"/>
    <x v="0"/>
    <m/>
    <m/>
    <m/>
    <x v="0"/>
  </r>
  <r>
    <x v="9"/>
    <x v="6"/>
    <x v="9"/>
    <x v="6"/>
    <d v="1900-01-08T00:00:00"/>
    <n v="1228.25"/>
    <n v="1860"/>
    <n v="4223225"/>
    <m/>
    <n v="34180"/>
    <n v="144349830500"/>
    <n v="63574800"/>
    <m/>
    <m/>
    <m/>
    <m/>
    <x v="0"/>
    <x v="0"/>
    <m/>
    <m/>
    <m/>
    <x v="0"/>
  </r>
  <r>
    <x v="9"/>
    <x v="6"/>
    <x v="9"/>
    <x v="6"/>
    <d v="1900-01-07T00:00:00"/>
    <n v="1206.5"/>
    <n v="1864"/>
    <n v="4231275"/>
    <m/>
    <n v="34180"/>
    <n v="144624979500"/>
    <n v="63711520"/>
    <m/>
    <m/>
    <m/>
    <m/>
    <x v="0"/>
    <x v="0"/>
    <m/>
    <m/>
    <m/>
    <x v="0"/>
  </r>
  <r>
    <x v="9"/>
    <x v="6"/>
    <x v="9"/>
    <x v="6"/>
    <d v="1900-01-06T00:00:00"/>
    <n v="1195.25"/>
    <n v="1878.5"/>
    <n v="4241150"/>
    <m/>
    <n v="34290"/>
    <n v="145429033500"/>
    <n v="64413765"/>
    <m/>
    <m/>
    <m/>
    <m/>
    <x v="0"/>
    <x v="0"/>
    <m/>
    <m/>
    <m/>
    <x v="0"/>
  </r>
  <r>
    <x v="9"/>
    <x v="6"/>
    <x v="9"/>
    <x v="6"/>
    <d v="1900-01-03T00:00:00"/>
    <n v="1204.5"/>
    <n v="1905"/>
    <n v="4251075"/>
    <m/>
    <m/>
    <m/>
    <m/>
    <m/>
    <m/>
    <m/>
    <m/>
    <x v="0"/>
    <x v="0"/>
    <m/>
    <m/>
    <m/>
    <x v="0"/>
  </r>
  <r>
    <x v="9"/>
    <x v="6"/>
    <x v="9"/>
    <x v="6"/>
    <d v="1900-01-02T00:00:00"/>
    <n v="1204"/>
    <n v="1917.5"/>
    <n v="4261575"/>
    <m/>
    <n v="33710"/>
    <n v="143657693250"/>
    <n v="64638925"/>
    <m/>
    <m/>
    <m/>
    <m/>
    <x v="0"/>
    <x v="0"/>
    <m/>
    <m/>
    <m/>
    <x v="0"/>
  </r>
  <r>
    <x v="9"/>
    <x v="6"/>
    <x v="9"/>
    <x v="6"/>
    <d v="1900-01-01T00:00:00"/>
    <n v="1203.25"/>
    <n v="1917"/>
    <n v="4271625"/>
    <m/>
    <n v="33730"/>
    <n v="144081911250"/>
    <n v="64660410"/>
    <m/>
    <m/>
    <m/>
    <m/>
    <x v="0"/>
    <x v="0"/>
    <m/>
    <m/>
    <m/>
    <x v="0"/>
  </r>
  <r>
    <x v="9"/>
    <x v="6"/>
    <x v="9"/>
    <x v="6"/>
    <d v="1899-12-31T00:00:00"/>
    <n v="1197"/>
    <n v="1894"/>
    <n v="4261750"/>
    <m/>
    <n v="33700"/>
    <n v="143620975000"/>
    <n v="63827800"/>
    <m/>
    <m/>
    <m/>
    <m/>
    <x v="0"/>
    <x v="0"/>
    <m/>
    <m/>
    <m/>
    <x v="0"/>
  </r>
  <r>
    <x v="9"/>
    <x v="6"/>
    <x v="9"/>
    <x v="6"/>
    <d v="1899-12-30T00:00:00"/>
    <n v="1178.75"/>
    <n v="1910"/>
    <n v="4272100"/>
    <m/>
    <n v="33770"/>
    <n v="144268817000"/>
    <n v="64500700"/>
    <m/>
    <m/>
    <m/>
    <m/>
    <x v="0"/>
    <x v="0"/>
    <m/>
    <m/>
    <m/>
    <x v="0"/>
  </r>
  <r>
    <x v="9"/>
    <x v="6"/>
    <x v="9"/>
    <x v="7"/>
    <d v="1900-01-26T00:00:00"/>
    <n v="1184.5"/>
    <n v="1940.5"/>
    <n v="4292450"/>
    <m/>
    <m/>
    <m/>
    <m/>
    <m/>
    <m/>
    <m/>
    <m/>
    <x v="0"/>
    <x v="0"/>
    <m/>
    <m/>
    <m/>
    <x v="0"/>
  </r>
  <r>
    <x v="9"/>
    <x v="6"/>
    <x v="9"/>
    <x v="7"/>
    <d v="1900-01-25T00:00:00"/>
    <n v="1196.5"/>
    <n v="1954.5"/>
    <n v="4301700"/>
    <m/>
    <n v="33100"/>
    <n v="142386270000"/>
    <n v="64693950"/>
    <m/>
    <m/>
    <m/>
    <m/>
    <x v="0"/>
    <x v="0"/>
    <m/>
    <m/>
    <m/>
    <x v="0"/>
  </r>
  <r>
    <x v="9"/>
    <x v="6"/>
    <x v="9"/>
    <x v="7"/>
    <d v="1900-01-24T00:00:00"/>
    <n v="1195.75"/>
    <n v="1965.5"/>
    <n v="4302525"/>
    <m/>
    <n v="32920"/>
    <n v="141639123000"/>
    <n v="64704260"/>
    <m/>
    <m/>
    <m/>
    <m/>
    <x v="0"/>
    <x v="0"/>
    <m/>
    <m/>
    <m/>
    <x v="0"/>
  </r>
  <r>
    <x v="9"/>
    <x v="6"/>
    <x v="9"/>
    <x v="7"/>
    <d v="1900-01-23T00:00:00"/>
    <n v="1202.25"/>
    <n v="1960"/>
    <n v="4312200"/>
    <m/>
    <n v="32610"/>
    <n v="140620842000"/>
    <n v="63915600"/>
    <m/>
    <m/>
    <m/>
    <m/>
    <x v="0"/>
    <x v="0"/>
    <m/>
    <m/>
    <m/>
    <x v="0"/>
  </r>
  <r>
    <x v="9"/>
    <x v="6"/>
    <x v="9"/>
    <x v="7"/>
    <d v="1900-01-22T00:00:00"/>
    <n v="1196"/>
    <n v="1973"/>
    <n v="4322300"/>
    <m/>
    <n v="32600"/>
    <n v="140906980000"/>
    <n v="64319800"/>
    <m/>
    <m/>
    <m/>
    <m/>
    <x v="0"/>
    <x v="0"/>
    <m/>
    <m/>
    <m/>
    <x v="0"/>
  </r>
  <r>
    <x v="9"/>
    <x v="7"/>
    <x v="9"/>
    <x v="7"/>
    <d v="1900-01-19T00:00:00"/>
    <n v="1193.25"/>
    <n v="1996.5"/>
    <n v="4318200"/>
    <m/>
    <m/>
    <m/>
    <m/>
    <m/>
    <m/>
    <m/>
    <m/>
    <x v="0"/>
    <x v="0"/>
    <m/>
    <m/>
    <m/>
    <x v="0"/>
  </r>
  <r>
    <x v="9"/>
    <x v="7"/>
    <x v="9"/>
    <x v="7"/>
    <d v="1900-01-18T00:00:00"/>
    <n v="1194"/>
    <n v="1974.5"/>
    <n v="4326850"/>
    <m/>
    <n v="32520"/>
    <n v="140709162000"/>
    <n v="64210740"/>
    <m/>
    <m/>
    <m/>
    <m/>
    <x v="0"/>
    <x v="0"/>
    <m/>
    <m/>
    <m/>
    <x v="0"/>
  </r>
  <r>
    <x v="9"/>
    <x v="7"/>
    <x v="9"/>
    <x v="7"/>
    <d v="1900-01-17T00:00:00"/>
    <n v="1200.75"/>
    <n v="1967"/>
    <n v="4323875"/>
    <m/>
    <n v="32530"/>
    <n v="140655653750"/>
    <n v="63986510"/>
    <m/>
    <m/>
    <m/>
    <m/>
    <x v="0"/>
    <x v="0"/>
    <m/>
    <m/>
    <m/>
    <x v="0"/>
  </r>
  <r>
    <x v="9"/>
    <x v="7"/>
    <x v="9"/>
    <x v="7"/>
    <d v="1900-01-15T00:00:00"/>
    <n v="1187"/>
    <n v="1998"/>
    <n v="4330750"/>
    <m/>
    <n v="32480"/>
    <n v="140662760000"/>
    <n v="64895040"/>
    <m/>
    <m/>
    <m/>
    <m/>
    <x v="0"/>
    <x v="0"/>
    <m/>
    <m/>
    <m/>
    <x v="0"/>
  </r>
  <r>
    <x v="9"/>
    <x v="7"/>
    <x v="9"/>
    <x v="7"/>
    <d v="1900-01-12T00:00:00"/>
    <n v="1154"/>
    <m/>
    <m/>
    <m/>
    <m/>
    <m/>
    <m/>
    <m/>
    <m/>
    <m/>
    <m/>
    <x v="0"/>
    <x v="0"/>
    <m/>
    <m/>
    <m/>
    <x v="0"/>
  </r>
  <r>
    <x v="9"/>
    <x v="7"/>
    <x v="9"/>
    <x v="7"/>
    <d v="1900-01-11T00:00:00"/>
    <n v="1161"/>
    <n v="2027"/>
    <n v="4324175"/>
    <m/>
    <n v="32610"/>
    <n v="141011346750"/>
    <n v="66100470"/>
    <m/>
    <m/>
    <m/>
    <m/>
    <x v="0"/>
    <x v="0"/>
    <m/>
    <m/>
    <m/>
    <x v="0"/>
  </r>
  <r>
    <x v="9"/>
    <x v="7"/>
    <x v="9"/>
    <x v="7"/>
    <d v="1900-01-10T00:00:00"/>
    <n v="1163.25"/>
    <n v="2064.5"/>
    <n v="4332400"/>
    <m/>
    <n v="32610"/>
    <n v="141279564000"/>
    <n v="67323345"/>
    <m/>
    <m/>
    <m/>
    <m/>
    <x v="0"/>
    <x v="0"/>
    <m/>
    <m/>
    <m/>
    <x v="0"/>
  </r>
  <r>
    <x v="9"/>
    <x v="7"/>
    <x v="9"/>
    <x v="7"/>
    <d v="1900-01-09T00:00:00"/>
    <n v="1151.25"/>
    <n v="2065.5"/>
    <n v="4342425"/>
    <m/>
    <n v="32570"/>
    <n v="141432782250"/>
    <n v="67273335"/>
    <m/>
    <m/>
    <m/>
    <m/>
    <x v="0"/>
    <x v="0"/>
    <m/>
    <m/>
    <m/>
    <x v="0"/>
  </r>
  <r>
    <x v="9"/>
    <x v="7"/>
    <x v="9"/>
    <x v="7"/>
    <d v="1900-01-08T00:00:00"/>
    <n v="1172"/>
    <n v="2059"/>
    <n v="4354025"/>
    <m/>
    <n v="32460"/>
    <n v="141331651500"/>
    <n v="66835140"/>
    <m/>
    <m/>
    <m/>
    <m/>
    <x v="0"/>
    <x v="0"/>
    <m/>
    <m/>
    <m/>
    <x v="0"/>
  </r>
  <r>
    <x v="9"/>
    <x v="7"/>
    <x v="9"/>
    <x v="7"/>
    <d v="1900-01-05T00:00:00"/>
    <n v="1145"/>
    <n v="2048"/>
    <n v="4362950"/>
    <m/>
    <m/>
    <m/>
    <m/>
    <m/>
    <m/>
    <m/>
    <m/>
    <x v="0"/>
    <x v="0"/>
    <m/>
    <m/>
    <m/>
    <x v="0"/>
  </r>
  <r>
    <x v="9"/>
    <x v="7"/>
    <x v="9"/>
    <x v="7"/>
    <d v="1900-01-04T00:00:00"/>
    <n v="1144.5"/>
    <n v="2063"/>
    <n v="4368825"/>
    <m/>
    <n v="32570"/>
    <n v="142292630250"/>
    <n v="67191910"/>
    <m/>
    <m/>
    <m/>
    <m/>
    <x v="0"/>
    <x v="0"/>
    <m/>
    <m/>
    <m/>
    <x v="0"/>
  </r>
  <r>
    <x v="9"/>
    <x v="7"/>
    <x v="9"/>
    <x v="7"/>
    <d v="1900-01-03T00:00:00"/>
    <n v="1145.25"/>
    <n v="2011"/>
    <n v="4377575"/>
    <m/>
    <n v="32590"/>
    <n v="142665169250"/>
    <n v="65538490"/>
    <m/>
    <m/>
    <m/>
    <m/>
    <x v="0"/>
    <x v="0"/>
    <m/>
    <m/>
    <m/>
    <x v="0"/>
  </r>
  <r>
    <x v="9"/>
    <x v="7"/>
    <x v="9"/>
    <x v="7"/>
    <d v="1900-01-02T00:00:00"/>
    <n v="1169.25"/>
    <n v="2015"/>
    <n v="4371525"/>
    <m/>
    <m/>
    <m/>
    <m/>
    <m/>
    <m/>
    <m/>
    <m/>
    <x v="0"/>
    <x v="0"/>
    <m/>
    <m/>
    <m/>
    <x v="0"/>
  </r>
  <r>
    <x v="9"/>
    <x v="7"/>
    <x v="9"/>
    <x v="7"/>
    <d v="1900-01-01T00:00:00"/>
    <n v="1170.75"/>
    <n v="2005.5"/>
    <n v="4383050"/>
    <m/>
    <n v="32540"/>
    <n v="142624447000"/>
    <n v="65258970"/>
    <m/>
    <m/>
    <m/>
    <m/>
    <x v="0"/>
    <x v="0"/>
    <m/>
    <m/>
    <m/>
    <x v="0"/>
  </r>
  <r>
    <x v="9"/>
    <x v="7"/>
    <x v="9"/>
    <x v="8"/>
    <d v="1900-01-29T00:00:00"/>
    <n v="1173.25"/>
    <n v="2017.5"/>
    <n v="4393075"/>
    <m/>
    <m/>
    <m/>
    <m/>
    <m/>
    <m/>
    <m/>
    <m/>
    <x v="0"/>
    <x v="0"/>
    <m/>
    <m/>
    <m/>
    <x v="0"/>
  </r>
  <r>
    <x v="9"/>
    <x v="7"/>
    <x v="9"/>
    <x v="8"/>
    <d v="1900-01-28T00:00:00"/>
    <n v="1205.75"/>
    <n v="2057"/>
    <n v="4402775"/>
    <m/>
    <n v="32430"/>
    <n v="142781993250"/>
    <n v="66708510"/>
    <m/>
    <m/>
    <m/>
    <m/>
    <x v="0"/>
    <x v="0"/>
    <m/>
    <m/>
    <m/>
    <x v="0"/>
  </r>
  <r>
    <x v="9"/>
    <x v="7"/>
    <x v="9"/>
    <x v="8"/>
    <d v="1900-01-27T00:00:00"/>
    <n v="1228"/>
    <n v="2049.5"/>
    <n v="4406575"/>
    <m/>
    <n v="32410"/>
    <n v="142817095750"/>
    <n v="66424295"/>
    <m/>
    <m/>
    <m/>
    <m/>
    <x v="0"/>
    <x v="0"/>
    <m/>
    <m/>
    <m/>
    <x v="0"/>
  </r>
  <r>
    <x v="9"/>
    <x v="7"/>
    <x v="9"/>
    <x v="8"/>
    <d v="1900-01-26T00:00:00"/>
    <n v="1228.25"/>
    <n v="2014.5"/>
    <n v="4414500"/>
    <m/>
    <n v="32400"/>
    <n v="143029800000"/>
    <n v="65269800"/>
    <m/>
    <m/>
    <m/>
    <m/>
    <x v="0"/>
    <x v="0"/>
    <m/>
    <m/>
    <m/>
    <x v="0"/>
  </r>
  <r>
    <x v="9"/>
    <x v="7"/>
    <x v="9"/>
    <x v="8"/>
    <d v="1900-01-25T00:00:00"/>
    <n v="1230.5"/>
    <n v="2042"/>
    <n v="4421275"/>
    <m/>
    <n v="32330"/>
    <n v="142939820750"/>
    <n v="66017860"/>
    <m/>
    <m/>
    <m/>
    <m/>
    <x v="0"/>
    <x v="0"/>
    <m/>
    <m/>
    <m/>
    <x v="0"/>
  </r>
  <r>
    <x v="9"/>
    <x v="7"/>
    <x v="9"/>
    <x v="8"/>
    <d v="1900-01-22T00:00:00"/>
    <n v="1231.75"/>
    <n v="2070"/>
    <n v="4427975"/>
    <m/>
    <m/>
    <m/>
    <m/>
    <m/>
    <m/>
    <m/>
    <m/>
    <x v="0"/>
    <x v="0"/>
    <m/>
    <m/>
    <m/>
    <x v="0"/>
  </r>
  <r>
    <x v="9"/>
    <x v="7"/>
    <x v="9"/>
    <x v="8"/>
    <d v="1900-01-21T00:00:00"/>
    <n v="1240.5"/>
    <n v="2053.5"/>
    <n v="4437125"/>
    <m/>
    <n v="32260"/>
    <n v="143141652500"/>
    <n v="66245910"/>
    <m/>
    <m/>
    <m/>
    <m/>
    <x v="0"/>
    <x v="0"/>
    <m/>
    <m/>
    <m/>
    <x v="0"/>
  </r>
  <r>
    <x v="9"/>
    <x v="8"/>
    <x v="9"/>
    <x v="8"/>
    <d v="1900-01-20T00:00:00"/>
    <n v="1246.75"/>
    <n v="2034"/>
    <n v="4436575"/>
    <m/>
    <n v="32290"/>
    <n v="143257006750"/>
    <n v="65677860"/>
    <m/>
    <m/>
    <m/>
    <m/>
    <x v="0"/>
    <x v="0"/>
    <m/>
    <m/>
    <m/>
    <x v="0"/>
  </r>
  <r>
    <x v="9"/>
    <x v="8"/>
    <x v="9"/>
    <x v="8"/>
    <d v="1900-01-18T00:00:00"/>
    <n v="1241"/>
    <n v="2042.5"/>
    <n v="4428800"/>
    <m/>
    <n v="32250"/>
    <n v="142828800000"/>
    <n v="65870625"/>
    <m/>
    <m/>
    <m/>
    <m/>
    <x v="0"/>
    <x v="0"/>
    <m/>
    <m/>
    <m/>
    <x v="0"/>
  </r>
  <r>
    <x v="9"/>
    <x v="8"/>
    <x v="9"/>
    <x v="8"/>
    <d v="1900-01-15T00:00:00"/>
    <n v="1238"/>
    <m/>
    <m/>
    <m/>
    <m/>
    <m/>
    <m/>
    <m/>
    <m/>
    <m/>
    <m/>
    <x v="0"/>
    <x v="0"/>
    <m/>
    <m/>
    <m/>
    <x v="0"/>
  </r>
  <r>
    <x v="9"/>
    <x v="8"/>
    <x v="9"/>
    <x v="8"/>
    <d v="1900-01-14T00:00:00"/>
    <n v="1241"/>
    <n v="2036.5"/>
    <n v="4435525"/>
    <m/>
    <n v="32520"/>
    <n v="144243273000"/>
    <n v="66226980"/>
    <m/>
    <m/>
    <m/>
    <m/>
    <x v="0"/>
    <x v="0"/>
    <m/>
    <m/>
    <m/>
    <x v="0"/>
  </r>
  <r>
    <x v="9"/>
    <x v="8"/>
    <x v="9"/>
    <x v="8"/>
    <d v="1900-01-13T00:00:00"/>
    <n v="1223.5"/>
    <n v="2011"/>
    <n v="4441425"/>
    <m/>
    <n v="32550"/>
    <n v="144568383750"/>
    <n v="65458050"/>
    <m/>
    <m/>
    <m/>
    <m/>
    <x v="0"/>
    <x v="0"/>
    <m/>
    <m/>
    <m/>
    <x v="0"/>
  </r>
  <r>
    <x v="9"/>
    <x v="8"/>
    <x v="9"/>
    <x v="8"/>
    <d v="1900-01-12T00:00:00"/>
    <n v="1233"/>
    <n v="2014"/>
    <n v="4427975"/>
    <m/>
    <n v="32510"/>
    <n v="143953467250"/>
    <n v="65475140"/>
    <m/>
    <m/>
    <m/>
    <m/>
    <x v="0"/>
    <x v="0"/>
    <m/>
    <m/>
    <m/>
    <x v="0"/>
  </r>
  <r>
    <x v="9"/>
    <x v="8"/>
    <x v="9"/>
    <x v="8"/>
    <d v="1900-01-11T00:00:00"/>
    <n v="1228"/>
    <n v="1996.5"/>
    <n v="4436450"/>
    <m/>
    <m/>
    <m/>
    <m/>
    <m/>
    <m/>
    <m/>
    <m/>
    <x v="0"/>
    <x v="0"/>
    <m/>
    <m/>
    <m/>
    <x v="0"/>
  </r>
  <r>
    <x v="9"/>
    <x v="8"/>
    <x v="9"/>
    <x v="8"/>
    <d v="1900-01-08T00:00:00"/>
    <n v="1222.25"/>
    <n v="1967"/>
    <n v="4447200"/>
    <m/>
    <m/>
    <m/>
    <m/>
    <m/>
    <m/>
    <m/>
    <m/>
    <x v="0"/>
    <x v="0"/>
    <m/>
    <m/>
    <m/>
    <x v="0"/>
  </r>
  <r>
    <x v="9"/>
    <x v="8"/>
    <x v="9"/>
    <x v="8"/>
    <d v="1900-01-07T00:00:00"/>
    <n v="1227.5"/>
    <n v="1965"/>
    <n v="4462075"/>
    <m/>
    <n v="32410"/>
    <n v="144615850750"/>
    <n v="63685650"/>
    <m/>
    <m/>
    <m/>
    <m/>
    <x v="0"/>
    <x v="0"/>
    <m/>
    <m/>
    <m/>
    <x v="0"/>
  </r>
  <r>
    <x v="9"/>
    <x v="8"/>
    <x v="9"/>
    <x v="8"/>
    <d v="1900-01-06T00:00:00"/>
    <n v="1220"/>
    <n v="1986.5"/>
    <n v="4474500"/>
    <m/>
    <n v="32410"/>
    <n v="145018545000"/>
    <n v="64382465"/>
    <m/>
    <m/>
    <m/>
    <m/>
    <x v="0"/>
    <x v="0"/>
    <m/>
    <m/>
    <m/>
    <x v="0"/>
  </r>
  <r>
    <x v="9"/>
    <x v="8"/>
    <x v="9"/>
    <x v="8"/>
    <d v="1900-01-05T00:00:00"/>
    <n v="1207.5"/>
    <n v="1997"/>
    <n v="4482925"/>
    <m/>
    <n v="32450"/>
    <n v="145470916250"/>
    <n v="64802650"/>
    <m/>
    <m/>
    <m/>
    <m/>
    <x v="0"/>
    <x v="0"/>
    <m/>
    <m/>
    <m/>
    <x v="0"/>
  </r>
  <r>
    <x v="9"/>
    <x v="8"/>
    <x v="9"/>
    <x v="8"/>
    <d v="1900-01-04T00:00:00"/>
    <n v="1193.25"/>
    <n v="1981"/>
    <n v="4497350"/>
    <m/>
    <n v="32310"/>
    <n v="145309378500"/>
    <n v="64006110"/>
    <m/>
    <m/>
    <m/>
    <m/>
    <x v="0"/>
    <x v="0"/>
    <m/>
    <m/>
    <m/>
    <x v="0"/>
  </r>
  <r>
    <x v="9"/>
    <x v="8"/>
    <x v="9"/>
    <x v="8"/>
    <d v="1900-01-01T00:00:00"/>
    <n v="1207.5"/>
    <n v="1970"/>
    <n v="4507500"/>
    <m/>
    <m/>
    <m/>
    <m/>
    <m/>
    <m/>
    <m/>
    <m/>
    <x v="0"/>
    <x v="0"/>
    <m/>
    <m/>
    <m/>
    <x v="0"/>
  </r>
  <r>
    <x v="9"/>
    <x v="8"/>
    <x v="9"/>
    <x v="8"/>
    <d v="1899-12-31T00:00:00"/>
    <n v="1214.5"/>
    <n v="1945"/>
    <n v="4517475"/>
    <m/>
    <n v="32420"/>
    <n v="146456539500"/>
    <n v="63056900"/>
    <m/>
    <m/>
    <m/>
    <m/>
    <x v="0"/>
    <x v="0"/>
    <m/>
    <m/>
    <m/>
    <x v="0"/>
  </r>
  <r>
    <x v="9"/>
    <x v="8"/>
    <x v="9"/>
    <x v="8"/>
    <d v="1899-12-30T00:00:00"/>
    <n v="1208.5"/>
    <n v="1900"/>
    <n v="4526050"/>
    <m/>
    <n v="32520"/>
    <n v="147187146000"/>
    <n v="61788000"/>
    <m/>
    <m/>
    <m/>
    <m/>
    <x v="0"/>
    <x v="0"/>
    <m/>
    <m/>
    <m/>
    <x v="0"/>
  </r>
  <r>
    <x v="9"/>
    <x v="8"/>
    <x v="9"/>
    <x v="9"/>
    <d v="1900-01-28T00:00:00"/>
    <n v="1210"/>
    <n v="1938"/>
    <n v="4539925"/>
    <m/>
    <n v="32380"/>
    <n v="147002771500"/>
    <n v="62752440"/>
    <m/>
    <m/>
    <m/>
    <m/>
    <x v="0"/>
    <x v="0"/>
    <m/>
    <m/>
    <m/>
    <x v="0"/>
  </r>
  <r>
    <x v="9"/>
    <x v="8"/>
    <x v="9"/>
    <x v="9"/>
    <d v="1900-01-27T00:00:00"/>
    <n v="1217.75"/>
    <n v="1933.5"/>
    <n v="4545700"/>
    <m/>
    <n v="32470"/>
    <n v="147598879000"/>
    <n v="62780745"/>
    <m/>
    <m/>
    <m/>
    <m/>
    <x v="0"/>
    <x v="0"/>
    <m/>
    <m/>
    <m/>
    <x v="0"/>
  </r>
  <r>
    <x v="9"/>
    <x v="8"/>
    <x v="9"/>
    <x v="9"/>
    <d v="1900-01-24T00:00:00"/>
    <n v="1222.25"/>
    <n v="1922.5"/>
    <n v="4554325"/>
    <m/>
    <m/>
    <m/>
    <m/>
    <m/>
    <m/>
    <m/>
    <m/>
    <x v="0"/>
    <x v="0"/>
    <m/>
    <m/>
    <m/>
    <x v="0"/>
  </r>
  <r>
    <x v="9"/>
    <x v="8"/>
    <x v="9"/>
    <x v="9"/>
    <d v="1900-01-23T00:00:00"/>
    <n v="1210.5"/>
    <n v="1956"/>
    <n v="4563875"/>
    <m/>
    <n v="32020"/>
    <n v="146135277500"/>
    <n v="62631120"/>
    <m/>
    <m/>
    <m/>
    <m/>
    <x v="0"/>
    <x v="0"/>
    <m/>
    <m/>
    <m/>
    <x v="0"/>
  </r>
  <r>
    <x v="9"/>
    <x v="8"/>
    <x v="9"/>
    <x v="9"/>
    <d v="1900-01-22T00:00:00"/>
    <n v="1224"/>
    <n v="1950.5"/>
    <n v="4571375"/>
    <m/>
    <n v="32040"/>
    <n v="146466855000"/>
    <n v="62494020"/>
    <m/>
    <m/>
    <m/>
    <m/>
    <x v="0"/>
    <x v="0"/>
    <m/>
    <m/>
    <m/>
    <x v="0"/>
  </r>
  <r>
    <x v="9"/>
    <x v="8"/>
    <x v="9"/>
    <x v="9"/>
    <d v="1900-01-21T00:00:00"/>
    <n v="1225"/>
    <n v="1916.5"/>
    <n v="4584900"/>
    <m/>
    <n v="31910"/>
    <n v="146304159000"/>
    <n v="61155515"/>
    <m/>
    <m/>
    <m/>
    <m/>
    <x v="0"/>
    <x v="0"/>
    <m/>
    <m/>
    <m/>
    <x v="0"/>
  </r>
  <r>
    <x v="9"/>
    <x v="9"/>
    <x v="9"/>
    <x v="9"/>
    <d v="1900-01-17T00:00:00"/>
    <n v="1222.5"/>
    <n v="1913"/>
    <n v="4599550"/>
    <m/>
    <m/>
    <m/>
    <m/>
    <m/>
    <m/>
    <m/>
    <m/>
    <x v="0"/>
    <x v="0"/>
    <m/>
    <m/>
    <m/>
    <x v="0"/>
  </r>
  <r>
    <x v="9"/>
    <x v="9"/>
    <x v="9"/>
    <x v="9"/>
    <d v="1900-01-16T00:00:00"/>
    <n v="1223"/>
    <n v="1898"/>
    <n v="4604675"/>
    <m/>
    <n v="32120"/>
    <n v="147902161000"/>
    <n v="60963760"/>
    <m/>
    <m/>
    <m/>
    <m/>
    <x v="0"/>
    <x v="0"/>
    <m/>
    <m/>
    <m/>
    <x v="0"/>
  </r>
  <r>
    <x v="9"/>
    <x v="9"/>
    <x v="9"/>
    <x v="9"/>
    <d v="1900-01-15T00:00:00"/>
    <n v="1236.5"/>
    <n v="1933"/>
    <n v="4613775"/>
    <m/>
    <n v="32120"/>
    <n v="148194453000"/>
    <n v="62087960"/>
    <m/>
    <m/>
    <m/>
    <m/>
    <x v="0"/>
    <x v="0"/>
    <m/>
    <m/>
    <m/>
    <x v="0"/>
  </r>
  <r>
    <x v="9"/>
    <x v="9"/>
    <x v="9"/>
    <x v="9"/>
    <d v="1900-01-14T00:00:00"/>
    <n v="1238.75"/>
    <m/>
    <m/>
    <m/>
    <n v="31980"/>
    <m/>
    <m/>
    <m/>
    <m/>
    <m/>
    <m/>
    <x v="0"/>
    <x v="0"/>
    <m/>
    <m/>
    <m/>
    <x v="0"/>
  </r>
  <r>
    <x v="9"/>
    <x v="9"/>
    <x v="9"/>
    <x v="9"/>
    <d v="1900-01-13T00:00:00"/>
    <n v="1234.75"/>
    <n v="1969"/>
    <n v="4620175"/>
    <m/>
    <n v="31950"/>
    <n v="147614591250"/>
    <n v="62909550"/>
    <m/>
    <m/>
    <m/>
    <m/>
    <x v="0"/>
    <x v="0"/>
    <m/>
    <m/>
    <m/>
    <x v="0"/>
  </r>
  <r>
    <x v="9"/>
    <x v="9"/>
    <x v="9"/>
    <x v="9"/>
    <d v="1900-01-10T00:00:00"/>
    <n v="1237.25"/>
    <n v="1948"/>
    <n v="4626050"/>
    <m/>
    <m/>
    <m/>
    <m/>
    <m/>
    <m/>
    <m/>
    <m/>
    <x v="0"/>
    <x v="0"/>
    <m/>
    <m/>
    <m/>
    <x v="0"/>
  </r>
  <r>
    <x v="9"/>
    <x v="9"/>
    <x v="9"/>
    <x v="9"/>
    <d v="1900-01-09T00:00:00"/>
    <n v="1247"/>
    <n v="1956.5"/>
    <n v="4634225"/>
    <m/>
    <n v="31860"/>
    <n v="147646408500"/>
    <n v="62334090"/>
    <m/>
    <m/>
    <m/>
    <m/>
    <x v="0"/>
    <x v="0"/>
    <m/>
    <m/>
    <m/>
    <x v="0"/>
  </r>
  <r>
    <x v="9"/>
    <x v="9"/>
    <x v="9"/>
    <x v="9"/>
    <d v="1900-01-08T00:00:00"/>
    <n v="1254.25"/>
    <n v="1960.5"/>
    <n v="4637375"/>
    <m/>
    <n v="31820"/>
    <n v="147561272500"/>
    <n v="62383110"/>
    <m/>
    <m/>
    <m/>
    <m/>
    <x v="0"/>
    <x v="0"/>
    <m/>
    <m/>
    <m/>
    <x v="0"/>
  </r>
  <r>
    <x v="9"/>
    <x v="9"/>
    <x v="9"/>
    <x v="9"/>
    <d v="1900-01-07T00:00:00"/>
    <n v="1256"/>
    <n v="1957"/>
    <n v="4644225"/>
    <m/>
    <n v="31810"/>
    <n v="147732797250"/>
    <n v="62252170"/>
    <m/>
    <m/>
    <m/>
    <m/>
    <x v="0"/>
    <x v="0"/>
    <m/>
    <m/>
    <m/>
    <x v="0"/>
  </r>
  <r>
    <x v="9"/>
    <x v="9"/>
    <x v="9"/>
    <x v="9"/>
    <d v="1900-01-06T00:00:00"/>
    <n v="1267.25"/>
    <n v="1973.5"/>
    <n v="4651075"/>
    <m/>
    <n v="31870"/>
    <n v="148229760250"/>
    <n v="62895445"/>
    <m/>
    <m/>
    <m/>
    <m/>
    <x v="0"/>
    <x v="0"/>
    <m/>
    <m/>
    <m/>
    <x v="0"/>
  </r>
  <r>
    <x v="9"/>
    <x v="9"/>
    <x v="9"/>
    <x v="9"/>
    <d v="1900-01-03T00:00:00"/>
    <n v="1264"/>
    <n v="1958"/>
    <n v="4661950"/>
    <m/>
    <m/>
    <m/>
    <m/>
    <m/>
    <m/>
    <m/>
    <m/>
    <x v="0"/>
    <x v="0"/>
    <m/>
    <m/>
    <m/>
    <x v="0"/>
  </r>
  <r>
    <x v="9"/>
    <x v="9"/>
    <x v="9"/>
    <x v="9"/>
    <d v="1900-01-02T00:00:00"/>
    <n v="1271"/>
    <n v="1983"/>
    <n v="4671500"/>
    <m/>
    <n v="31750"/>
    <n v="148320125000"/>
    <n v="62960250"/>
    <m/>
    <m/>
    <m/>
    <m/>
    <x v="0"/>
    <x v="0"/>
    <m/>
    <m/>
    <m/>
    <x v="0"/>
  </r>
  <r>
    <x v="9"/>
    <x v="9"/>
    <x v="9"/>
    <x v="9"/>
    <d v="1900-01-01T00:00:00"/>
    <n v="1268.5"/>
    <n v="1985"/>
    <n v="4683450"/>
    <m/>
    <n v="31840"/>
    <n v="149121048000"/>
    <n v="63202400"/>
    <m/>
    <m/>
    <m/>
    <m/>
    <x v="0"/>
    <x v="0"/>
    <m/>
    <m/>
    <m/>
    <x v="0"/>
  </r>
  <r>
    <x v="9"/>
    <x v="9"/>
    <x v="9"/>
    <x v="9"/>
    <d v="1899-12-31T00:00:00"/>
    <n v="1277.75"/>
    <n v="2005.5"/>
    <n v="4692950"/>
    <m/>
    <n v="31720"/>
    <n v="148860374000"/>
    <n v="63614460"/>
    <m/>
    <m/>
    <m/>
    <m/>
    <x v="0"/>
    <x v="0"/>
    <m/>
    <m/>
    <m/>
    <x v="0"/>
  </r>
  <r>
    <x v="9"/>
    <x v="9"/>
    <x v="9"/>
    <x v="9"/>
    <d v="1899-12-30T00:00:00"/>
    <n v="1287.25"/>
    <n v="2005.5"/>
    <n v="4700900"/>
    <m/>
    <n v="31450"/>
    <n v="147843305000"/>
    <n v="63072975"/>
    <m/>
    <m/>
    <m/>
    <m/>
    <x v="0"/>
    <x v="0"/>
    <m/>
    <m/>
    <m/>
    <x v="0"/>
  </r>
  <r>
    <x v="9"/>
    <x v="9"/>
    <x v="9"/>
    <x v="10"/>
    <d v="1900-01-27T00:00:00"/>
    <n v="1285.75"/>
    <n v="2046.5"/>
    <n v="4720675"/>
    <m/>
    <m/>
    <m/>
    <m/>
    <m/>
    <m/>
    <m/>
    <m/>
    <x v="0"/>
    <x v="0"/>
    <m/>
    <m/>
    <m/>
    <x v="0"/>
  </r>
  <r>
    <x v="9"/>
    <x v="9"/>
    <x v="9"/>
    <x v="10"/>
    <d v="1900-01-26T00:00:00"/>
    <n v="1288"/>
    <n v="2040.5"/>
    <n v="4729925"/>
    <m/>
    <n v="31310"/>
    <n v="148093951750"/>
    <n v="63888055"/>
    <m/>
    <m/>
    <m/>
    <m/>
    <x v="0"/>
    <x v="0"/>
    <m/>
    <m/>
    <m/>
    <x v="0"/>
  </r>
  <r>
    <x v="9"/>
    <x v="9"/>
    <x v="9"/>
    <x v="10"/>
    <d v="1900-01-25T00:00:00"/>
    <n v="1285"/>
    <n v="2051"/>
    <n v="4742175"/>
    <m/>
    <n v="31280"/>
    <n v="148335234000"/>
    <n v="64155280"/>
    <m/>
    <m/>
    <m/>
    <m/>
    <x v="0"/>
    <x v="0"/>
    <m/>
    <m/>
    <m/>
    <x v="0"/>
  </r>
  <r>
    <x v="9"/>
    <x v="9"/>
    <x v="9"/>
    <x v="10"/>
    <d v="1900-01-24T00:00:00"/>
    <n v="1286.5"/>
    <n v="2076"/>
    <n v="4748725"/>
    <m/>
    <n v="31320"/>
    <n v="148730067000"/>
    <n v="65020320"/>
    <m/>
    <m/>
    <m/>
    <m/>
    <x v="0"/>
    <x v="0"/>
    <m/>
    <m/>
    <m/>
    <x v="0"/>
  </r>
  <r>
    <x v="9"/>
    <x v="10"/>
    <x v="9"/>
    <x v="10"/>
    <d v="1900-01-19T00:00:00"/>
    <n v="1280.5"/>
    <n v="2098"/>
    <n v="4768050"/>
    <m/>
    <n v="31000"/>
    <n v="147809550000"/>
    <n v="65038000"/>
    <m/>
    <m/>
    <m/>
    <m/>
    <x v="0"/>
    <x v="0"/>
    <m/>
    <m/>
    <m/>
    <x v="0"/>
  </r>
  <r>
    <x v="9"/>
    <x v="10"/>
    <x v="9"/>
    <x v="10"/>
    <d v="1900-01-18T00:00:00"/>
    <n v="1294.5"/>
    <n v="2107"/>
    <n v="4777225"/>
    <m/>
    <n v="31050"/>
    <n v="148332836250"/>
    <n v="65422350"/>
    <m/>
    <m/>
    <m/>
    <m/>
    <x v="0"/>
    <x v="0"/>
    <m/>
    <m/>
    <m/>
    <x v="0"/>
  </r>
  <r>
    <x v="9"/>
    <x v="10"/>
    <x v="9"/>
    <x v="10"/>
    <d v="1900-01-17T00:00:00"/>
    <n v="1300.25"/>
    <n v="2091"/>
    <n v="4786125"/>
    <m/>
    <n v="31130"/>
    <n v="148992071250"/>
    <n v="65092830"/>
    <m/>
    <m/>
    <m/>
    <m/>
    <x v="0"/>
    <x v="0"/>
    <m/>
    <m/>
    <m/>
    <x v="0"/>
  </r>
  <r>
    <x v="9"/>
    <x v="10"/>
    <x v="9"/>
    <x v="10"/>
    <d v="1900-01-16T00:00:00"/>
    <n v="1302.75"/>
    <n v="2099.5"/>
    <n v="4788600"/>
    <m/>
    <n v="31010"/>
    <n v="148494486000"/>
    <n v="65105495"/>
    <m/>
    <m/>
    <m/>
    <m/>
    <x v="0"/>
    <x v="0"/>
    <m/>
    <m/>
    <m/>
    <x v="0"/>
  </r>
  <r>
    <x v="9"/>
    <x v="10"/>
    <x v="9"/>
    <x v="10"/>
    <d v="1900-01-13T00:00:00"/>
    <n v="1313.6"/>
    <n v="2095.5"/>
    <n v="4796075"/>
    <m/>
    <m/>
    <m/>
    <m/>
    <m/>
    <m/>
    <m/>
    <m/>
    <x v="0"/>
    <x v="0"/>
    <m/>
    <m/>
    <m/>
    <x v="0"/>
  </r>
  <r>
    <x v="9"/>
    <x v="10"/>
    <x v="9"/>
    <x v="10"/>
    <d v="1900-01-12T00:00:00"/>
    <n v="1315"/>
    <m/>
    <m/>
    <m/>
    <m/>
    <m/>
    <m/>
    <m/>
    <m/>
    <m/>
    <m/>
    <x v="0"/>
    <x v="0"/>
    <m/>
    <m/>
    <m/>
    <x v="0"/>
  </r>
  <r>
    <x v="9"/>
    <x v="10"/>
    <x v="9"/>
    <x v="10"/>
    <d v="1900-01-11T00:00:00"/>
    <n v="1309.25"/>
    <n v="2113.5"/>
    <n v="4803425"/>
    <m/>
    <n v="31240"/>
    <n v="150058997000"/>
    <n v="66025740"/>
    <m/>
    <m/>
    <m/>
    <m/>
    <x v="0"/>
    <x v="0"/>
    <m/>
    <m/>
    <m/>
    <x v="0"/>
  </r>
  <r>
    <x v="9"/>
    <x v="10"/>
    <x v="9"/>
    <x v="10"/>
    <d v="1900-01-10T00:00:00"/>
    <n v="1311"/>
    <n v="2089"/>
    <n v="4810550"/>
    <m/>
    <n v="31270"/>
    <n v="150425898500"/>
    <n v="65323030"/>
    <m/>
    <m/>
    <m/>
    <m/>
    <x v="0"/>
    <x v="0"/>
    <m/>
    <m/>
    <m/>
    <x v="0"/>
  </r>
  <r>
    <x v="9"/>
    <x v="10"/>
    <x v="9"/>
    <x v="10"/>
    <d v="1900-01-09T00:00:00"/>
    <n v="1308.25"/>
    <n v="2086.5"/>
    <n v="4817000"/>
    <m/>
    <n v="31250"/>
    <n v="150531250000"/>
    <n v="65203125"/>
    <m/>
    <m/>
    <m/>
    <m/>
    <x v="0"/>
    <x v="0"/>
    <m/>
    <m/>
    <m/>
    <x v="0"/>
  </r>
  <r>
    <x v="9"/>
    <x v="10"/>
    <x v="9"/>
    <x v="10"/>
    <d v="1900-01-06T00:00:00"/>
    <n v="1317.5"/>
    <n v="2089"/>
    <n v="4833925"/>
    <m/>
    <m/>
    <m/>
    <m/>
    <m/>
    <m/>
    <m/>
    <m/>
    <x v="0"/>
    <x v="0"/>
    <m/>
    <m/>
    <m/>
    <x v="0"/>
  </r>
  <r>
    <x v="9"/>
    <x v="10"/>
    <x v="9"/>
    <x v="10"/>
    <d v="1900-01-05T00:00:00"/>
    <n v="1302"/>
    <n v="2060.5"/>
    <n v="4843275"/>
    <m/>
    <n v="31350"/>
    <n v="151836671250"/>
    <n v="64596675"/>
    <m/>
    <m/>
    <m/>
    <m/>
    <x v="0"/>
    <x v="0"/>
    <m/>
    <m/>
    <m/>
    <x v="0"/>
  </r>
  <r>
    <x v="9"/>
    <x v="10"/>
    <x v="9"/>
    <x v="10"/>
    <d v="1900-01-04T00:00:00"/>
    <n v="1288.5"/>
    <n v="2069"/>
    <n v="4851850"/>
    <m/>
    <n v="31400"/>
    <n v="152348090000"/>
    <n v="64966600"/>
    <m/>
    <m/>
    <m/>
    <m/>
    <x v="0"/>
    <x v="0"/>
    <m/>
    <m/>
    <m/>
    <x v="0"/>
  </r>
  <r>
    <x v="9"/>
    <x v="10"/>
    <x v="9"/>
    <x v="10"/>
    <d v="1900-01-03T00:00:00"/>
    <n v="1292.75"/>
    <n v="2054.5"/>
    <n v="4863350"/>
    <m/>
    <n v="31360"/>
    <n v="152514656000"/>
    <n v="64429120"/>
    <m/>
    <m/>
    <m/>
    <m/>
    <x v="0"/>
    <x v="0"/>
    <m/>
    <m/>
    <m/>
    <x v="0"/>
  </r>
  <r>
    <x v="9"/>
    <x v="10"/>
    <x v="9"/>
    <x v="10"/>
    <d v="1900-01-02T00:00:00"/>
    <n v="1293.5"/>
    <n v="2037.5"/>
    <n v="4872050"/>
    <m/>
    <n v="31430"/>
    <n v="153128531500"/>
    <n v="64038625"/>
    <m/>
    <m/>
    <m/>
    <m/>
    <x v="0"/>
    <x v="0"/>
    <m/>
    <m/>
    <m/>
    <x v="0"/>
  </r>
  <r>
    <x v="9"/>
    <x v="10"/>
    <x v="9"/>
    <x v="10"/>
    <d v="1899-12-30T00:00:00"/>
    <n v="1284.5"/>
    <n v="1995"/>
    <n v="4880125"/>
    <m/>
    <m/>
    <m/>
    <m/>
    <m/>
    <m/>
    <m/>
    <m/>
    <x v="0"/>
    <x v="0"/>
    <m/>
    <m/>
    <m/>
    <x v="0"/>
  </r>
  <r>
    <x v="9"/>
    <x v="10"/>
    <x v="9"/>
    <x v="11"/>
    <d v="1900-01-29T00:00:00"/>
    <n v="1295"/>
    <n v="2021.5"/>
    <n v="4899825"/>
    <m/>
    <n v="31220"/>
    <n v="152972536500"/>
    <n v="63111230"/>
    <m/>
    <m/>
    <m/>
    <m/>
    <x v="0"/>
    <x v="0"/>
    <m/>
    <m/>
    <m/>
    <x v="0"/>
  </r>
  <r>
    <x v="9"/>
    <x v="10"/>
    <x v="9"/>
    <x v="11"/>
    <d v="1900-01-28T00:00:00"/>
    <n v="1297.5"/>
    <n v="2044"/>
    <n v="4904400"/>
    <m/>
    <m/>
    <m/>
    <m/>
    <m/>
    <m/>
    <m/>
    <m/>
    <x v="0"/>
    <x v="0"/>
    <m/>
    <m/>
    <m/>
    <x v="0"/>
  </r>
  <r>
    <x v="9"/>
    <x v="10"/>
    <x v="9"/>
    <x v="11"/>
    <d v="1900-01-27T00:00:00"/>
    <n v="1307.5"/>
    <n v="2051"/>
    <n v="4912400"/>
    <m/>
    <m/>
    <m/>
    <m/>
    <m/>
    <m/>
    <m/>
    <m/>
    <x v="0"/>
    <x v="0"/>
    <m/>
    <m/>
    <m/>
    <x v="0"/>
  </r>
  <r>
    <x v="9"/>
    <x v="10"/>
    <x v="9"/>
    <x v="11"/>
    <d v="1900-01-26T00:00:00"/>
    <n v="1305"/>
    <n v="2033"/>
    <n v="4911900"/>
    <m/>
    <n v="31300"/>
    <n v="153742470000"/>
    <n v="63632900"/>
    <m/>
    <m/>
    <m/>
    <m/>
    <x v="0"/>
    <x v="0"/>
    <m/>
    <m/>
    <m/>
    <x v="0"/>
  </r>
  <r>
    <x v="9"/>
    <x v="10"/>
    <x v="9"/>
    <x v="11"/>
    <d v="1900-01-23T00:00:00"/>
    <n v="1292.5"/>
    <n v="2023.5"/>
    <n v="4919625"/>
    <m/>
    <m/>
    <m/>
    <m/>
    <m/>
    <m/>
    <m/>
    <m/>
    <x v="0"/>
    <x v="0"/>
    <m/>
    <m/>
    <m/>
    <x v="0"/>
  </r>
  <r>
    <x v="9"/>
    <x v="10"/>
    <x v="9"/>
    <x v="11"/>
    <d v="1900-01-22T00:00:00"/>
    <n v="1300"/>
    <n v="2024"/>
    <n v="4927500"/>
    <m/>
    <n v="31380"/>
    <n v="154624950000"/>
    <n v="63513120"/>
    <m/>
    <m/>
    <m/>
    <m/>
    <x v="0"/>
    <x v="0"/>
    <m/>
    <m/>
    <m/>
    <x v="0"/>
  </r>
  <r>
    <x v="9"/>
    <x v="11"/>
    <x v="9"/>
    <x v="11"/>
    <d v="1900-01-13T00:00:00"/>
    <n v="1312"/>
    <n v="1993.5"/>
    <n v="4961375"/>
    <m/>
    <n v="31210"/>
    <n v="154844513750"/>
    <n v="62217135"/>
    <m/>
    <m/>
    <m/>
    <m/>
    <x v="0"/>
    <x v="0"/>
    <m/>
    <m/>
    <m/>
    <x v="0"/>
  </r>
  <r>
    <x v="9"/>
    <x v="11"/>
    <x v="9"/>
    <x v="11"/>
    <d v="1900-01-12T00:00:00"/>
    <n v="1321.25"/>
    <n v="1985.5"/>
    <n v="4969575"/>
    <m/>
    <n v="31330"/>
    <n v="155696784750"/>
    <n v="62205715"/>
    <m/>
    <m/>
    <m/>
    <m/>
    <x v="0"/>
    <x v="0"/>
    <m/>
    <m/>
    <m/>
    <x v="0"/>
  </r>
  <r>
    <x v="9"/>
    <x v="11"/>
    <x v="9"/>
    <x v="11"/>
    <d v="1900-01-09T00:00:00"/>
    <n v="1336.5"/>
    <n v="2006.5"/>
    <n v="4977225"/>
    <m/>
    <m/>
    <m/>
    <m/>
    <m/>
    <m/>
    <m/>
    <m/>
    <x v="0"/>
    <x v="0"/>
    <m/>
    <m/>
    <m/>
    <x v="0"/>
  </r>
  <r>
    <x v="9"/>
    <x v="11"/>
    <x v="9"/>
    <x v="11"/>
    <d v="1900-01-08T00:00:00"/>
    <n v="1343.25"/>
    <n v="2029"/>
    <n v="4913225"/>
    <m/>
    <n v="31130"/>
    <n v="152948694250"/>
    <n v="63162770"/>
    <m/>
    <m/>
    <m/>
    <m/>
    <x v="0"/>
    <x v="0"/>
    <m/>
    <m/>
    <m/>
    <x v="0"/>
  </r>
  <r>
    <x v="9"/>
    <x v="11"/>
    <x v="9"/>
    <x v="11"/>
    <d v="1900-01-07T00:00:00"/>
    <n v="1322.5"/>
    <n v="2036"/>
    <n v="4922050"/>
    <m/>
    <n v="31130"/>
    <n v="153223416500"/>
    <n v="63380680"/>
    <m/>
    <m/>
    <m/>
    <m/>
    <x v="0"/>
    <x v="0"/>
    <m/>
    <m/>
    <m/>
    <x v="0"/>
  </r>
  <r>
    <x v="9"/>
    <x v="11"/>
    <x v="9"/>
    <x v="11"/>
    <d v="1900-01-06T00:00:00"/>
    <n v="1318.25"/>
    <n v="2030.5"/>
    <n v="4930475"/>
    <m/>
    <n v="31200"/>
    <n v="153830820000"/>
    <n v="63351600"/>
    <m/>
    <m/>
    <m/>
    <m/>
    <x v="0"/>
    <x v="0"/>
    <m/>
    <m/>
    <m/>
    <x v="0"/>
  </r>
  <r>
    <x v="9"/>
    <x v="11"/>
    <x v="9"/>
    <x v="11"/>
    <d v="1900-01-05T00:00:00"/>
    <n v="1313.25"/>
    <n v="2039"/>
    <n v="4938125"/>
    <m/>
    <n v="31200"/>
    <n v="154069500000"/>
    <n v="63616800"/>
    <m/>
    <m/>
    <m/>
    <m/>
    <x v="0"/>
    <x v="0"/>
    <m/>
    <m/>
    <m/>
    <x v="0"/>
  </r>
  <r>
    <x v="9"/>
    <x v="11"/>
    <x v="9"/>
    <x v="11"/>
    <d v="1900-01-02T00:00:00"/>
    <n v="1321.5"/>
    <n v="2007"/>
    <n v="4947200"/>
    <m/>
    <m/>
    <m/>
    <m/>
    <m/>
    <m/>
    <m/>
    <m/>
    <x v="0"/>
    <x v="0"/>
    <m/>
    <m/>
    <m/>
    <x v="0"/>
  </r>
  <r>
    <x v="9"/>
    <x v="11"/>
    <x v="9"/>
    <x v="11"/>
    <d v="1900-01-01T00:00:00"/>
    <n v="1322.5"/>
    <n v="1979"/>
    <n v="4957950"/>
    <m/>
    <n v="31430"/>
    <n v="155828368500"/>
    <n v="62199970"/>
    <m/>
    <m/>
    <m/>
    <m/>
    <x v="0"/>
    <x v="0"/>
    <m/>
    <m/>
    <m/>
    <x v="0"/>
  </r>
  <r>
    <x v="9"/>
    <x v="11"/>
    <x v="9"/>
    <x v="11"/>
    <d v="1899-12-31T00:00:00"/>
    <n v="1326.75"/>
    <n v="1983.5"/>
    <n v="4967425"/>
    <m/>
    <n v="31370"/>
    <n v="155828122250"/>
    <n v="62222395"/>
    <m/>
    <m/>
    <m/>
    <m/>
    <x v="0"/>
    <x v="0"/>
    <m/>
    <m/>
    <m/>
    <x v="0"/>
  </r>
  <r>
    <x v="9"/>
    <x v="11"/>
    <x v="9"/>
    <x v="11"/>
    <d v="1899-12-30T00:00:00"/>
    <n v="1325.75"/>
    <n v="1981.5"/>
    <n v="4976200"/>
    <m/>
    <n v="31180"/>
    <n v="155157916000"/>
    <n v="61783170"/>
    <m/>
    <m/>
    <m/>
    <m/>
    <x v="0"/>
    <x v="0"/>
    <m/>
    <m/>
    <m/>
    <x v="0"/>
  </r>
  <r>
    <x v="9"/>
    <x v="11"/>
    <x v="9"/>
    <x v="0"/>
    <d v="1900-01-28T00:00:00"/>
    <n v="1313"/>
    <n v="1943"/>
    <n v="4995275"/>
    <m/>
    <n v="30980"/>
    <n v="154753619500"/>
    <n v="60194140"/>
    <m/>
    <m/>
    <m/>
    <m/>
    <x v="0"/>
    <x v="0"/>
    <m/>
    <m/>
    <m/>
    <x v="0"/>
  </r>
  <r>
    <x v="9"/>
    <x v="11"/>
    <x v="9"/>
    <x v="0"/>
    <d v="1900-01-25T00:00:00"/>
    <n v="1315.25"/>
    <n v="1932"/>
    <n v="5005900"/>
    <m/>
    <m/>
    <m/>
    <m/>
    <m/>
    <m/>
    <m/>
    <m/>
    <x v="0"/>
    <x v="0"/>
    <m/>
    <m/>
    <m/>
    <x v="0"/>
  </r>
  <r>
    <x v="9"/>
    <x v="11"/>
    <x v="9"/>
    <x v="0"/>
    <d v="1900-01-24T00:00:00"/>
    <n v="1311.5"/>
    <n v="1910.5"/>
    <n v="5015350"/>
    <m/>
    <n v="31630"/>
    <n v="158635520500"/>
    <n v="60429115"/>
    <m/>
    <m/>
    <m/>
    <m/>
    <x v="0"/>
    <x v="0"/>
    <m/>
    <m/>
    <m/>
    <x v="0"/>
  </r>
  <r>
    <x v="9"/>
    <x v="11"/>
    <x v="9"/>
    <x v="0"/>
    <d v="1900-01-23T00:00:00"/>
    <n v="1312"/>
    <n v="1951"/>
    <n v="5024225"/>
    <m/>
    <n v="31660"/>
    <n v="159066963500"/>
    <n v="61768660"/>
    <m/>
    <m/>
    <m/>
    <m/>
    <x v="0"/>
    <x v="0"/>
    <m/>
    <m/>
    <m/>
    <x v="0"/>
  </r>
  <r>
    <x v="9"/>
    <x v="11"/>
    <x v="9"/>
    <x v="0"/>
    <d v="1900-01-22T00:00:00"/>
    <n v="1323"/>
    <n v="1942.5"/>
    <n v="5034200"/>
    <m/>
    <n v="31680"/>
    <n v="159483456000"/>
    <n v="61538400"/>
    <m/>
    <m/>
    <m/>
    <m/>
    <x v="0"/>
    <x v="0"/>
    <m/>
    <m/>
    <m/>
    <x v="0"/>
  </r>
  <r>
    <x v="9"/>
    <x v="11"/>
    <x v="9"/>
    <x v="0"/>
    <d v="1900-01-21T00:00:00"/>
    <n v="1313.5"/>
    <n v="1926.5"/>
    <n v="5038525"/>
    <m/>
    <n v="31780"/>
    <n v="160124324500"/>
    <n v="61224170"/>
    <m/>
    <m/>
    <m/>
    <m/>
    <x v="0"/>
    <x v="0"/>
    <m/>
    <m/>
    <m/>
    <x v="0"/>
  </r>
  <r>
    <x v="9"/>
    <x v="0"/>
    <x v="9"/>
    <x v="0"/>
    <d v="1900-01-18T00:00:00"/>
    <n v="1310"/>
    <n v="1925.5"/>
    <n v="5049225"/>
    <m/>
    <m/>
    <m/>
    <m/>
    <m/>
    <m/>
    <m/>
    <m/>
    <x v="0"/>
    <x v="0"/>
    <m/>
    <m/>
    <m/>
    <x v="0"/>
  </r>
  <r>
    <x v="9"/>
    <x v="0"/>
    <x v="9"/>
    <x v="0"/>
    <d v="1900-01-16T00:00:00"/>
    <n v="1269"/>
    <n v="1888.5"/>
    <n v="5066400"/>
    <m/>
    <n v="32150"/>
    <n v="162884760000"/>
    <n v="60715275"/>
    <m/>
    <m/>
    <m/>
    <m/>
    <x v="0"/>
    <x v="0"/>
    <m/>
    <m/>
    <m/>
    <x v="0"/>
  </r>
  <r>
    <x v="9"/>
    <x v="0"/>
    <x v="9"/>
    <x v="0"/>
    <d v="1900-01-15T00:00:00"/>
    <n v="1264.5"/>
    <n v="1870.5"/>
    <n v="5071650"/>
    <m/>
    <n v="32030"/>
    <n v="162444949500"/>
    <n v="59912115"/>
    <m/>
    <m/>
    <m/>
    <m/>
    <x v="0"/>
    <x v="0"/>
    <m/>
    <m/>
    <m/>
    <x v="0"/>
  </r>
  <r>
    <x v="9"/>
    <x v="0"/>
    <x v="9"/>
    <x v="0"/>
    <d v="1900-01-14T00:00:00"/>
    <n v="1281.75"/>
    <m/>
    <m/>
    <m/>
    <n v="31930"/>
    <m/>
    <m/>
    <m/>
    <m/>
    <m/>
    <m/>
    <x v="0"/>
    <x v="0"/>
    <m/>
    <m/>
    <m/>
    <x v="0"/>
  </r>
  <r>
    <x v="9"/>
    <x v="0"/>
    <x v="9"/>
    <x v="0"/>
    <d v="1900-01-11T00:00:00"/>
    <n v="1273"/>
    <n v="1884"/>
    <n v="5046200"/>
    <m/>
    <m/>
    <m/>
    <m/>
    <m/>
    <m/>
    <m/>
    <m/>
    <x v="0"/>
    <x v="0"/>
    <m/>
    <m/>
    <m/>
    <x v="0"/>
  </r>
  <r>
    <x v="9"/>
    <x v="0"/>
    <x v="9"/>
    <x v="0"/>
    <d v="1900-01-10T00:00:00"/>
    <n v="1261.75"/>
    <n v="1885.5"/>
    <n v="5053875"/>
    <m/>
    <n v="32420"/>
    <n v="163846627500"/>
    <n v="61127910"/>
    <m/>
    <m/>
    <m/>
    <m/>
    <x v="0"/>
    <x v="0"/>
    <m/>
    <m/>
    <m/>
    <x v="0"/>
  </r>
  <r>
    <x v="9"/>
    <x v="0"/>
    <x v="9"/>
    <x v="0"/>
    <d v="1900-01-09T00:00:00"/>
    <n v="1262.5"/>
    <n v="1891.5"/>
    <n v="5060425"/>
    <m/>
    <n v="32430"/>
    <n v="164109582750"/>
    <n v="61341345"/>
    <m/>
    <m/>
    <m/>
    <m/>
    <x v="0"/>
    <x v="0"/>
    <m/>
    <m/>
    <m/>
    <x v="0"/>
  </r>
  <r>
    <x v="9"/>
    <x v="0"/>
    <x v="9"/>
    <x v="0"/>
    <d v="1900-01-08T00:00:00"/>
    <n v="1253.5"/>
    <n v="1902"/>
    <n v="5066250"/>
    <m/>
    <n v="32150"/>
    <n v="162879937500"/>
    <n v="61149300"/>
    <m/>
    <m/>
    <m/>
    <m/>
    <x v="0"/>
    <x v="0"/>
    <m/>
    <m/>
    <m/>
    <x v="0"/>
  </r>
  <r>
    <x v="9"/>
    <x v="0"/>
    <x v="9"/>
    <x v="0"/>
    <d v="1900-01-07T00:00:00"/>
    <n v="1255"/>
    <n v="1896"/>
    <n v="5072125"/>
    <m/>
    <n v="32530"/>
    <n v="164996226250"/>
    <n v="61676880"/>
    <m/>
    <m/>
    <m/>
    <m/>
    <x v="0"/>
    <x v="0"/>
    <m/>
    <m/>
    <m/>
    <x v="0"/>
  </r>
  <r>
    <x v="9"/>
    <x v="0"/>
    <x v="9"/>
    <x v="0"/>
    <d v="1900-01-04T00:00:00"/>
    <n v="1254"/>
    <n v="1897"/>
    <n v="5077275"/>
    <m/>
    <m/>
    <m/>
    <m/>
    <m/>
    <m/>
    <m/>
    <m/>
    <x v="0"/>
    <x v="0"/>
    <m/>
    <m/>
    <m/>
    <x v="0"/>
  </r>
  <r>
    <x v="9"/>
    <x v="0"/>
    <x v="9"/>
    <x v="0"/>
    <d v="1900-01-03T00:00:00"/>
    <n v="1244.75"/>
    <n v="1885.5"/>
    <n v="5084125"/>
    <m/>
    <m/>
    <m/>
    <m/>
    <m/>
    <m/>
    <m/>
    <m/>
    <x v="0"/>
    <x v="0"/>
    <m/>
    <m/>
    <m/>
    <x v="0"/>
  </r>
  <r>
    <x v="9"/>
    <x v="0"/>
    <x v="9"/>
    <x v="0"/>
    <d v="1900-01-02T00:00:00"/>
    <n v="1246"/>
    <n v="1886"/>
    <n v="5092050"/>
    <m/>
    <m/>
    <m/>
    <m/>
    <m/>
    <m/>
    <m/>
    <m/>
    <x v="0"/>
    <x v="0"/>
    <m/>
    <m/>
    <m/>
    <x v="0"/>
  </r>
  <r>
    <x v="9"/>
    <x v="0"/>
    <x v="9"/>
    <x v="0"/>
    <d v="1900-01-01T00:00:00"/>
    <n v="1244.25"/>
    <n v="1869.5"/>
    <n v="5100000"/>
    <m/>
    <n v="32790"/>
    <n v="167229000000"/>
    <n v="61300905"/>
    <m/>
    <m/>
    <m/>
    <m/>
    <x v="0"/>
    <x v="0"/>
    <m/>
    <m/>
    <m/>
    <x v="0"/>
  </r>
  <r>
    <x v="9"/>
    <x v="0"/>
    <x v="9"/>
    <x v="0"/>
    <d v="1899-12-31T00:00:00"/>
    <n v="1244.75"/>
    <n v="1852"/>
    <n v="5109600"/>
    <m/>
    <n v="32800"/>
    <n v="167594880000"/>
    <n v="60745600"/>
    <m/>
    <m/>
    <m/>
    <m/>
    <x v="0"/>
    <x v="0"/>
    <m/>
    <m/>
    <m/>
    <x v="0"/>
  </r>
  <r>
    <x v="9"/>
    <x v="0"/>
    <x v="9"/>
    <x v="1"/>
    <d v="1900-01-28T00:00:00"/>
    <n v="1254"/>
    <n v="1842.5"/>
    <n v="5127100"/>
    <m/>
    <m/>
    <m/>
    <m/>
    <m/>
    <m/>
    <m/>
    <m/>
    <x v="0"/>
    <x v="0"/>
    <m/>
    <m/>
    <m/>
    <x v="0"/>
  </r>
  <r>
    <x v="9"/>
    <x v="0"/>
    <x v="9"/>
    <x v="1"/>
    <d v="1900-01-27T00:00:00"/>
    <n v="1254"/>
    <n v="1861.5"/>
    <n v="5131675"/>
    <m/>
    <n v="32710"/>
    <n v="167857089250"/>
    <n v="60889665"/>
    <m/>
    <m/>
    <m/>
    <m/>
    <x v="0"/>
    <x v="0"/>
    <m/>
    <m/>
    <m/>
    <x v="0"/>
  </r>
  <r>
    <x v="9"/>
    <x v="0"/>
    <x v="9"/>
    <x v="1"/>
    <d v="1900-01-26T00:00:00"/>
    <n v="1265.25"/>
    <n v="1871.5"/>
    <n v="5140000"/>
    <m/>
    <n v="32720"/>
    <n v="168180800000"/>
    <n v="61235480"/>
    <m/>
    <m/>
    <m/>
    <m/>
    <x v="0"/>
    <x v="0"/>
    <m/>
    <m/>
    <m/>
    <x v="0"/>
  </r>
  <r>
    <x v="9"/>
    <x v="0"/>
    <x v="9"/>
    <x v="1"/>
    <d v="1900-01-25T00:00:00"/>
    <n v="1283"/>
    <n v="1893"/>
    <n v="5146525"/>
    <m/>
    <m/>
    <m/>
    <m/>
    <m/>
    <m/>
    <m/>
    <m/>
    <x v="0"/>
    <x v="0"/>
    <m/>
    <m/>
    <m/>
    <x v="0"/>
  </r>
  <r>
    <x v="9"/>
    <x v="0"/>
    <x v="9"/>
    <x v="1"/>
    <d v="1900-01-21T00:00:00"/>
    <n v="1292"/>
    <n v="1897"/>
    <n v="5152975"/>
    <m/>
    <m/>
    <m/>
    <m/>
    <m/>
    <m/>
    <m/>
    <m/>
    <x v="0"/>
    <x v="0"/>
    <m/>
    <m/>
    <m/>
    <x v="0"/>
  </r>
  <r>
    <x v="9"/>
    <x v="0"/>
    <x v="9"/>
    <x v="1"/>
    <d v="1900-01-20T00:00:00"/>
    <n v="1294.5"/>
    <n v="1838"/>
    <n v="5160575"/>
    <m/>
    <n v="32880"/>
    <n v="169679706000"/>
    <n v="60433440"/>
    <m/>
    <m/>
    <m/>
    <m/>
    <x v="0"/>
    <x v="0"/>
    <m/>
    <m/>
    <m/>
    <x v="0"/>
  </r>
  <r>
    <x v="9"/>
    <x v="1"/>
    <x v="9"/>
    <x v="1"/>
    <d v="1900-01-19T00:00:00"/>
    <n v="1292"/>
    <n v="1846.5"/>
    <n v="5170375"/>
    <m/>
    <n v="33040"/>
    <n v="170829190000"/>
    <n v="61008360"/>
    <m/>
    <m/>
    <m/>
    <m/>
    <x v="0"/>
    <x v="0"/>
    <m/>
    <m/>
    <m/>
    <x v="0"/>
  </r>
  <r>
    <x v="9"/>
    <x v="1"/>
    <x v="9"/>
    <x v="1"/>
    <d v="1900-01-17T00:00:00"/>
    <n v="1301"/>
    <n v="1831.5"/>
    <n v="5181250"/>
    <m/>
    <n v="32790"/>
    <n v="169893187500"/>
    <n v="60054885"/>
    <m/>
    <m/>
    <m/>
    <m/>
    <x v="0"/>
    <x v="0"/>
    <m/>
    <m/>
    <m/>
    <x v="0"/>
  </r>
  <r>
    <x v="9"/>
    <x v="1"/>
    <x v="9"/>
    <x v="1"/>
    <d v="1900-01-14T00:00:00"/>
    <n v="1293.75"/>
    <n v="1850"/>
    <n v="5187075"/>
    <m/>
    <m/>
    <m/>
    <m/>
    <m/>
    <m/>
    <m/>
    <m/>
    <x v="0"/>
    <x v="0"/>
    <m/>
    <m/>
    <m/>
    <x v="0"/>
  </r>
  <r>
    <x v="9"/>
    <x v="1"/>
    <x v="9"/>
    <x v="1"/>
    <d v="1900-01-13T00:00:00"/>
    <n v="1303.75"/>
    <m/>
    <m/>
    <m/>
    <n v="32410"/>
    <m/>
    <m/>
    <m/>
    <m/>
    <m/>
    <m/>
    <x v="0"/>
    <x v="0"/>
    <m/>
    <m/>
    <m/>
    <x v="0"/>
  </r>
  <r>
    <x v="9"/>
    <x v="1"/>
    <x v="9"/>
    <x v="1"/>
    <d v="1900-01-12T00:00:00"/>
    <n v="1300.25"/>
    <n v="1856.5"/>
    <n v="5194425"/>
    <m/>
    <n v="32480"/>
    <n v="168714924000"/>
    <n v="60299120"/>
    <m/>
    <m/>
    <m/>
    <m/>
    <x v="0"/>
    <x v="0"/>
    <m/>
    <m/>
    <m/>
    <x v="0"/>
  </r>
  <r>
    <x v="9"/>
    <x v="1"/>
    <x v="9"/>
    <x v="1"/>
    <d v="1900-01-11T00:00:00"/>
    <n v="1292.75"/>
    <n v="1820.5"/>
    <n v="5199175"/>
    <m/>
    <m/>
    <m/>
    <m/>
    <m/>
    <m/>
    <m/>
    <m/>
    <x v="0"/>
    <x v="0"/>
    <m/>
    <m/>
    <m/>
    <x v="0"/>
  </r>
  <r>
    <x v="9"/>
    <x v="1"/>
    <x v="9"/>
    <x v="1"/>
    <d v="1900-01-10T00:00:00"/>
    <n v="1292.75"/>
    <n v="1842"/>
    <n v="5208325"/>
    <m/>
    <n v="32510"/>
    <n v="169322645750"/>
    <n v="59883420"/>
    <m/>
    <m/>
    <m/>
    <m/>
    <x v="0"/>
    <x v="0"/>
    <m/>
    <m/>
    <m/>
    <x v="0"/>
  </r>
  <r>
    <x v="9"/>
    <x v="1"/>
    <x v="9"/>
    <x v="1"/>
    <d v="1900-01-07T00:00:00"/>
    <n v="1289"/>
    <n v="1819"/>
    <n v="5221950"/>
    <m/>
    <m/>
    <m/>
    <m/>
    <m/>
    <m/>
    <m/>
    <m/>
    <x v="0"/>
    <x v="0"/>
    <m/>
    <m/>
    <m/>
    <x v="0"/>
  </r>
  <r>
    <x v="9"/>
    <x v="1"/>
    <x v="9"/>
    <x v="1"/>
    <d v="1900-01-06T00:00:00"/>
    <n v="1291.25"/>
    <n v="0"/>
    <n v="5230600"/>
    <m/>
    <n v="32890"/>
    <n v="172034434000"/>
    <m/>
    <m/>
    <m/>
    <m/>
    <m/>
    <x v="0"/>
    <x v="0"/>
    <m/>
    <m/>
    <m/>
    <x v="0"/>
  </r>
  <r>
    <x v="9"/>
    <x v="1"/>
    <x v="9"/>
    <x v="1"/>
    <d v="1900-01-05T00:00:00"/>
    <n v="1311"/>
    <n v="1818.5"/>
    <n v="5230600"/>
    <m/>
    <n v="32860"/>
    <n v="171877516000"/>
    <n v="59755910"/>
    <m/>
    <m/>
    <m/>
    <m/>
    <x v="0"/>
    <x v="0"/>
    <m/>
    <m/>
    <m/>
    <x v="0"/>
  </r>
  <r>
    <x v="9"/>
    <x v="1"/>
    <x v="9"/>
    <x v="1"/>
    <d v="1900-01-04T00:00:00"/>
    <n v="1308.5"/>
    <n v="1786"/>
    <n v="5222700"/>
    <m/>
    <n v="33000"/>
    <n v="172349100000"/>
    <n v="58938000"/>
    <m/>
    <m/>
    <m/>
    <m/>
    <x v="0"/>
    <x v="0"/>
    <m/>
    <m/>
    <m/>
    <x v="0"/>
  </r>
  <r>
    <x v="9"/>
    <x v="1"/>
    <x v="9"/>
    <x v="1"/>
    <d v="1899-12-31T00:00:00"/>
    <n v="1285"/>
    <n v="1756"/>
    <n v="5232175"/>
    <m/>
    <m/>
    <m/>
    <m/>
    <m/>
    <m/>
    <m/>
    <m/>
    <x v="0"/>
    <x v="0"/>
    <m/>
    <m/>
    <m/>
    <x v="0"/>
  </r>
  <r>
    <x v="9"/>
    <x v="1"/>
    <x v="9"/>
    <x v="1"/>
    <d v="1899-12-30T00:00:00"/>
    <n v="1283"/>
    <n v="1764.5"/>
    <n v="5241950"/>
    <m/>
    <n v="33070"/>
    <n v="173351286500"/>
    <n v="58352015"/>
    <m/>
    <m/>
    <m/>
    <m/>
    <x v="0"/>
    <x v="0"/>
    <m/>
    <m/>
    <m/>
    <x v="0"/>
  </r>
  <r>
    <x v="9"/>
    <x v="1"/>
    <x v="9"/>
    <x v="2"/>
    <d v="1900-01-28T00:00:00"/>
    <n v="1292"/>
    <n v="1775.5"/>
    <n v="5264450"/>
    <m/>
    <n v="32930"/>
    <n v="173358338500"/>
    <n v="58467215"/>
    <m/>
    <m/>
    <m/>
    <m/>
    <x v="0"/>
    <x v="0"/>
    <m/>
    <m/>
    <m/>
    <x v="0"/>
  </r>
  <r>
    <x v="9"/>
    <x v="1"/>
    <x v="9"/>
    <x v="2"/>
    <d v="1900-01-27T00:00:00"/>
    <n v="1289.75"/>
    <n v="1797"/>
    <n v="5273950"/>
    <m/>
    <n v="32800"/>
    <n v="172985560000"/>
    <n v="58941600"/>
    <m/>
    <m/>
    <m/>
    <m/>
    <x v="0"/>
    <x v="0"/>
    <m/>
    <m/>
    <m/>
    <x v="0"/>
  </r>
  <r>
    <x v="9"/>
    <x v="1"/>
    <x v="9"/>
    <x v="2"/>
    <d v="1900-01-26T00:00:00"/>
    <n v="1302"/>
    <n v="1803.5"/>
    <n v="5282125"/>
    <m/>
    <n v="32960"/>
    <n v="174098840000"/>
    <n v="59443360"/>
    <m/>
    <m/>
    <m/>
    <m/>
    <x v="0"/>
    <x v="0"/>
    <m/>
    <m/>
    <m/>
    <x v="0"/>
  </r>
  <r>
    <x v="9"/>
    <x v="1"/>
    <x v="9"/>
    <x v="2"/>
    <d v="1900-01-23T00:00:00"/>
    <n v="1294.25"/>
    <n v="1782.5"/>
    <n v="5289600"/>
    <m/>
    <m/>
    <m/>
    <m/>
    <m/>
    <m/>
    <m/>
    <m/>
    <x v="0"/>
    <x v="0"/>
    <m/>
    <m/>
    <m/>
    <x v="0"/>
  </r>
  <r>
    <x v="9"/>
    <x v="1"/>
    <x v="9"/>
    <x v="2"/>
    <d v="1900-01-22T00:00:00"/>
    <n v="1283.5"/>
    <n v="1784"/>
    <n v="5303475"/>
    <m/>
    <n v="32570"/>
    <n v="172734180750"/>
    <n v="58104880"/>
    <m/>
    <m/>
    <m/>
    <m/>
    <x v="0"/>
    <x v="0"/>
    <m/>
    <m/>
    <m/>
    <x v="0"/>
  </r>
  <r>
    <x v="9"/>
    <x v="1"/>
    <x v="9"/>
    <x v="2"/>
    <d v="1900-01-21T00:00:00"/>
    <n v="1283.5"/>
    <n v="1762"/>
    <n v="5313300"/>
    <m/>
    <n v="32930"/>
    <n v="174966969000"/>
    <n v="58022660"/>
    <m/>
    <m/>
    <m/>
    <m/>
    <x v="0"/>
    <x v="0"/>
    <m/>
    <m/>
    <m/>
    <x v="0"/>
  </r>
  <r>
    <x v="9"/>
    <x v="1"/>
    <x v="9"/>
    <x v="2"/>
    <d v="1900-01-20T00:00:00"/>
    <n v="1290.75"/>
    <n v="1761"/>
    <n v="5321900"/>
    <m/>
    <n v="32720"/>
    <n v="174132568000"/>
    <n v="57619920"/>
    <m/>
    <m/>
    <m/>
    <m/>
    <x v="0"/>
    <x v="0"/>
    <m/>
    <m/>
    <m/>
    <x v="0"/>
  </r>
  <r>
    <x v="9"/>
    <x v="2"/>
    <x v="9"/>
    <x v="2"/>
    <d v="1900-01-15T00:00:00"/>
    <n v="1299.25"/>
    <n v="1773.5"/>
    <n v="5331600"/>
    <m/>
    <n v="31760"/>
    <n v="169331616000"/>
    <n v="56326360"/>
    <m/>
    <m/>
    <m/>
    <m/>
    <x v="0"/>
    <x v="0"/>
    <m/>
    <m/>
    <m/>
    <x v="0"/>
  </r>
  <r>
    <x v="9"/>
    <x v="2"/>
    <x v="9"/>
    <x v="2"/>
    <d v="1900-01-14T00:00:00"/>
    <n v="1299"/>
    <n v="1792"/>
    <n v="5345125"/>
    <m/>
    <n v="31610"/>
    <n v="168959401250"/>
    <n v="56645120"/>
    <m/>
    <m/>
    <m/>
    <m/>
    <x v="0"/>
    <x v="0"/>
    <m/>
    <m/>
    <m/>
    <x v="0"/>
  </r>
  <r>
    <x v="9"/>
    <x v="2"/>
    <x v="9"/>
    <x v="2"/>
    <d v="1900-01-13T00:00:00"/>
    <n v="1311.5"/>
    <n v="1777.5"/>
    <n v="5347750"/>
    <m/>
    <n v="31670"/>
    <n v="169363242500"/>
    <n v="56293425"/>
    <m/>
    <m/>
    <m/>
    <m/>
    <x v="0"/>
    <x v="0"/>
    <m/>
    <m/>
    <m/>
    <x v="0"/>
  </r>
  <r>
    <x v="9"/>
    <x v="2"/>
    <x v="9"/>
    <x v="2"/>
    <d v="1900-01-09T00:00:00"/>
    <n v="1317.25"/>
    <m/>
    <m/>
    <m/>
    <m/>
    <m/>
    <m/>
    <m/>
    <m/>
    <m/>
    <m/>
    <x v="0"/>
    <x v="0"/>
    <m/>
    <m/>
    <m/>
    <x v="0"/>
  </r>
  <r>
    <x v="9"/>
    <x v="2"/>
    <x v="9"/>
    <x v="2"/>
    <d v="1900-01-08T00:00:00"/>
    <n v="1321.5"/>
    <n v="1812"/>
    <n v="5352900"/>
    <m/>
    <n v="30810"/>
    <n v="164922849000"/>
    <n v="55827720"/>
    <m/>
    <m/>
    <m/>
    <m/>
    <x v="0"/>
    <x v="0"/>
    <m/>
    <m/>
    <m/>
    <x v="0"/>
  </r>
  <r>
    <x v="9"/>
    <x v="2"/>
    <x v="9"/>
    <x v="2"/>
    <d v="1900-01-07T00:00:00"/>
    <n v="1309.75"/>
    <n v="1821.5"/>
    <n v="5359475"/>
    <m/>
    <n v="30890"/>
    <n v="165554182750"/>
    <n v="56266135"/>
    <m/>
    <m/>
    <m/>
    <m/>
    <x v="0"/>
    <x v="0"/>
    <m/>
    <m/>
    <m/>
    <x v="0"/>
  </r>
  <r>
    <x v="9"/>
    <x v="2"/>
    <x v="9"/>
    <x v="2"/>
    <d v="1900-01-06T00:00:00"/>
    <n v="1314.75"/>
    <n v="1840.5"/>
    <n v="5347575"/>
    <m/>
    <n v="30820"/>
    <n v="164812261500"/>
    <n v="56724210"/>
    <m/>
    <m/>
    <m/>
    <m/>
    <x v="0"/>
    <x v="0"/>
    <m/>
    <m/>
    <m/>
    <x v="0"/>
  </r>
  <r>
    <x v="9"/>
    <x v="2"/>
    <x v="9"/>
    <x v="2"/>
    <d v="1900-01-05T00:00:00"/>
    <n v="1299"/>
    <n v="1863"/>
    <n v="5339325"/>
    <m/>
    <n v="30600"/>
    <n v="163383345000"/>
    <n v="57007800"/>
    <m/>
    <m/>
    <m/>
    <m/>
    <x v="0"/>
    <x v="0"/>
    <m/>
    <m/>
    <m/>
    <x v="0"/>
  </r>
  <r>
    <x v="9"/>
    <x v="2"/>
    <x v="9"/>
    <x v="2"/>
    <d v="1900-01-02T00:00:00"/>
    <n v="1293.5"/>
    <n v="1877.5"/>
    <n v="5327450"/>
    <m/>
    <m/>
    <m/>
    <m/>
    <m/>
    <m/>
    <m/>
    <m/>
    <x v="0"/>
    <x v="0"/>
    <m/>
    <m/>
    <m/>
    <x v="0"/>
  </r>
  <r>
    <x v="9"/>
    <x v="2"/>
    <x v="9"/>
    <x v="2"/>
    <d v="1900-01-01T00:00:00"/>
    <n v="1287.25"/>
    <n v="1874"/>
    <n v="5316650"/>
    <m/>
    <m/>
    <m/>
    <m/>
    <m/>
    <m/>
    <m/>
    <m/>
    <x v="0"/>
    <x v="0"/>
    <m/>
    <m/>
    <m/>
    <x v="0"/>
  </r>
  <r>
    <x v="9"/>
    <x v="2"/>
    <x v="9"/>
    <x v="2"/>
    <d v="1899-12-31T00:00:00"/>
    <n v="1284"/>
    <n v="1886"/>
    <n v="5320050"/>
    <m/>
    <m/>
    <m/>
    <m/>
    <m/>
    <m/>
    <m/>
    <m/>
    <x v="0"/>
    <x v="0"/>
    <m/>
    <m/>
    <m/>
    <x v="0"/>
  </r>
  <r>
    <x v="9"/>
    <x v="2"/>
    <x v="9"/>
    <x v="2"/>
    <d v="1899-12-30T00:00:00"/>
    <n v="1286.5"/>
    <n v="1875"/>
    <n v="5315575"/>
    <m/>
    <m/>
    <m/>
    <m/>
    <m/>
    <m/>
    <m/>
    <m/>
    <x v="0"/>
    <x v="0"/>
    <m/>
    <m/>
    <m/>
    <x v="0"/>
  </r>
  <r>
    <x v="9"/>
    <x v="2"/>
    <x v="9"/>
    <x v="3"/>
    <d v="1900-01-29T00:00:00"/>
    <n v="1294"/>
    <n v="1857.5"/>
    <n v="5334175"/>
    <m/>
    <n v="30600"/>
    <n v="163225755000"/>
    <n v="56839500"/>
    <m/>
    <m/>
    <m/>
    <m/>
    <x v="0"/>
    <x v="0"/>
    <m/>
    <m/>
    <m/>
    <x v="0"/>
  </r>
  <r>
    <x v="9"/>
    <x v="2"/>
    <x v="9"/>
    <x v="3"/>
    <d v="1900-01-26T00:00:00"/>
    <n v="1295.75"/>
    <n v="1871.5"/>
    <n v="5344275"/>
    <m/>
    <m/>
    <m/>
    <m/>
    <m/>
    <m/>
    <m/>
    <m/>
    <x v="0"/>
    <x v="0"/>
    <m/>
    <m/>
    <m/>
    <x v="0"/>
  </r>
  <r>
    <x v="9"/>
    <x v="2"/>
    <x v="9"/>
    <x v="3"/>
    <d v="1900-01-25T00:00:00"/>
    <n v="1295"/>
    <n v="1873"/>
    <n v="5351075"/>
    <m/>
    <n v="30590"/>
    <n v="163689384250"/>
    <n v="57295070"/>
    <m/>
    <m/>
    <m/>
    <m/>
    <x v="0"/>
    <x v="0"/>
    <m/>
    <m/>
    <m/>
    <x v="0"/>
  </r>
  <r>
    <x v="9"/>
    <x v="2"/>
    <x v="9"/>
    <x v="3"/>
    <d v="1900-01-24T00:00:00"/>
    <n v="1314.5"/>
    <n v="1882.5"/>
    <n v="5350750"/>
    <m/>
    <n v="30430"/>
    <n v="162823322500"/>
    <n v="57284475"/>
    <m/>
    <m/>
    <m/>
    <m/>
    <x v="0"/>
    <x v="0"/>
    <m/>
    <m/>
    <m/>
    <x v="0"/>
  </r>
  <r>
    <x v="9"/>
    <x v="2"/>
    <x v="9"/>
    <x v="3"/>
    <d v="1900-01-23T00:00:00"/>
    <n v="1314.75"/>
    <n v="1823"/>
    <n v="5354450"/>
    <m/>
    <n v="30250"/>
    <n v="161972112500"/>
    <n v="55145750"/>
    <m/>
    <m/>
    <m/>
    <m/>
    <x v="0"/>
    <x v="0"/>
    <m/>
    <m/>
    <m/>
    <x v="0"/>
  </r>
  <r>
    <x v="10"/>
    <x v="3"/>
    <x v="9"/>
    <x v="3"/>
    <d v="1900-01-22T00:00:00"/>
    <n v="1322"/>
    <n v="1815.5"/>
    <n v="5355925"/>
    <m/>
    <m/>
    <m/>
    <m/>
    <m/>
    <m/>
    <m/>
    <m/>
    <x v="0"/>
    <x v="0"/>
    <m/>
    <m/>
    <m/>
    <x v="0"/>
  </r>
  <r>
    <x v="10"/>
    <x v="3"/>
    <x v="9"/>
    <x v="3"/>
    <d v="1900-01-19T00:00:00"/>
    <n v="1338.5"/>
    <n v="1831"/>
    <n v="5355675"/>
    <m/>
    <m/>
    <m/>
    <m/>
    <m/>
    <m/>
    <m/>
    <m/>
    <x v="0"/>
    <x v="0"/>
    <m/>
    <m/>
    <m/>
    <x v="0"/>
  </r>
  <r>
    <x v="10"/>
    <x v="3"/>
    <x v="9"/>
    <x v="3"/>
    <d v="1900-01-18T00:00:00"/>
    <n v="1327"/>
    <n v="1845"/>
    <n v="5354900"/>
    <m/>
    <m/>
    <m/>
    <m/>
    <m/>
    <m/>
    <m/>
    <m/>
    <x v="0"/>
    <x v="0"/>
    <m/>
    <m/>
    <m/>
    <x v="0"/>
  </r>
  <r>
    <x v="10"/>
    <x v="3"/>
    <x v="9"/>
    <x v="3"/>
    <d v="1900-01-17T00:00:00"/>
    <n v="1346"/>
    <n v="1822.5"/>
    <n v="5359250"/>
    <m/>
    <n v="30100"/>
    <n v="161313425000"/>
    <n v="54857250"/>
    <m/>
    <m/>
    <m/>
    <m/>
    <x v="0"/>
    <x v="0"/>
    <m/>
    <m/>
    <m/>
    <x v="0"/>
  </r>
  <r>
    <x v="10"/>
    <x v="3"/>
    <x v="9"/>
    <x v="3"/>
    <d v="1900-01-16T00:00:00"/>
    <n v="1362.5"/>
    <n v="1816.5"/>
    <n v="5368925"/>
    <m/>
    <n v="29970"/>
    <n v="160906682250"/>
    <n v="54440505"/>
    <m/>
    <m/>
    <m/>
    <m/>
    <x v="0"/>
    <x v="0"/>
    <m/>
    <m/>
    <m/>
    <x v="0"/>
  </r>
  <r>
    <x v="10"/>
    <x v="3"/>
    <x v="9"/>
    <x v="3"/>
    <d v="1900-01-15T00:00:00"/>
    <n v="1379"/>
    <n v="1785"/>
    <n v="5375350"/>
    <m/>
    <n v="30050"/>
    <n v="161529267500"/>
    <n v="53639250"/>
    <m/>
    <m/>
    <m/>
    <m/>
    <x v="0"/>
    <x v="0"/>
    <m/>
    <m/>
    <m/>
    <x v="0"/>
  </r>
  <r>
    <x v="10"/>
    <x v="3"/>
    <x v="9"/>
    <x v="3"/>
    <d v="1900-01-11T00:00:00"/>
    <n v="1371"/>
    <n v="1773.5"/>
    <n v="5381900"/>
    <m/>
    <n v="30300"/>
    <n v="163071570000"/>
    <n v="53737050"/>
    <m/>
    <m/>
    <m/>
    <m/>
    <x v="0"/>
    <x v="0"/>
    <m/>
    <m/>
    <m/>
    <x v="0"/>
  </r>
  <r>
    <x v="10"/>
    <x v="3"/>
    <x v="9"/>
    <x v="3"/>
    <d v="1900-01-10T00:00:00"/>
    <n v="1355.75"/>
    <n v="1752"/>
    <n v="5387100"/>
    <m/>
    <n v="30480"/>
    <n v="164198808000"/>
    <n v="53400960"/>
    <m/>
    <m/>
    <m/>
    <m/>
    <x v="0"/>
    <x v="0"/>
    <m/>
    <m/>
    <m/>
    <x v="0"/>
  </r>
  <r>
    <x v="10"/>
    <x v="3"/>
    <x v="9"/>
    <x v="3"/>
    <d v="1900-01-09T00:00:00"/>
    <n v="1348"/>
    <n v="1725.5"/>
    <n v="5393250"/>
    <m/>
    <n v="30540"/>
    <n v="164709855000"/>
    <n v="52696770"/>
    <m/>
    <m/>
    <m/>
    <m/>
    <x v="0"/>
    <x v="0"/>
    <m/>
    <m/>
    <m/>
    <x v="0"/>
  </r>
  <r>
    <x v="10"/>
    <x v="3"/>
    <x v="9"/>
    <x v="3"/>
    <d v="1900-01-08T00:00:00"/>
    <n v="1334.25"/>
    <n v="1750"/>
    <n v="5391425"/>
    <m/>
    <n v="30600"/>
    <n v="164977605000"/>
    <n v="53550000"/>
    <m/>
    <m/>
    <m/>
    <m/>
    <x v="0"/>
    <x v="0"/>
    <m/>
    <m/>
    <m/>
    <x v="0"/>
  </r>
  <r>
    <x v="10"/>
    <x v="3"/>
    <x v="9"/>
    <x v="3"/>
    <d v="1900-01-05T00:00:00"/>
    <n v="1348.25"/>
    <n v="1760"/>
    <n v="5399625"/>
    <m/>
    <m/>
    <m/>
    <m/>
    <m/>
    <m/>
    <m/>
    <m/>
    <x v="0"/>
    <x v="0"/>
    <m/>
    <m/>
    <m/>
    <x v="0"/>
  </r>
  <r>
    <x v="10"/>
    <x v="3"/>
    <x v="9"/>
    <x v="3"/>
    <d v="1900-01-04T00:00:00"/>
    <n v="1334.25"/>
    <n v="1732"/>
    <n v="5406675"/>
    <m/>
    <n v="30440"/>
    <n v="164579187000"/>
    <n v="52722080"/>
    <m/>
    <m/>
    <m/>
    <m/>
    <x v="0"/>
    <x v="0"/>
    <m/>
    <m/>
    <m/>
    <x v="0"/>
  </r>
  <r>
    <x v="10"/>
    <x v="3"/>
    <x v="9"/>
    <x v="3"/>
    <d v="1900-01-03T00:00:00"/>
    <n v="1333.5"/>
    <n v="1719"/>
    <n v="5414875"/>
    <m/>
    <n v="30590"/>
    <n v="165641026250"/>
    <n v="52584210"/>
    <m/>
    <m/>
    <m/>
    <m/>
    <x v="0"/>
    <x v="0"/>
    <m/>
    <m/>
    <m/>
    <x v="0"/>
  </r>
  <r>
    <x v="10"/>
    <x v="3"/>
    <x v="9"/>
    <x v="3"/>
    <d v="1900-01-02T00:00:00"/>
    <n v="1339.5"/>
    <n v="1715"/>
    <n v="5424975"/>
    <m/>
    <n v="30600"/>
    <n v="166004235000"/>
    <n v="52479000"/>
    <m/>
    <m/>
    <m/>
    <m/>
    <x v="0"/>
    <x v="0"/>
    <m/>
    <m/>
    <m/>
    <x v="0"/>
  </r>
  <r>
    <x v="10"/>
    <x v="3"/>
    <x v="9"/>
    <x v="3"/>
    <d v="1900-01-01T00:00:00"/>
    <n v="1344.25"/>
    <n v="1715.5"/>
    <n v="5435325"/>
    <m/>
    <n v="30990"/>
    <n v="168440721750"/>
    <n v="53163345"/>
    <m/>
    <m/>
    <m/>
    <m/>
    <x v="0"/>
    <x v="0"/>
    <m/>
    <m/>
    <m/>
    <x v="0"/>
  </r>
  <r>
    <x v="10"/>
    <x v="3"/>
    <x v="9"/>
    <x v="4"/>
    <d v="1900-01-26T00:00:00"/>
    <n v="1327.75"/>
    <n v="1727.5"/>
    <n v="5236475"/>
    <m/>
    <m/>
    <m/>
    <m/>
    <m/>
    <m/>
    <m/>
    <m/>
    <x v="0"/>
    <x v="0"/>
    <m/>
    <m/>
    <m/>
    <x v="0"/>
  </r>
  <r>
    <x v="10"/>
    <x v="3"/>
    <x v="9"/>
    <x v="4"/>
    <d v="1900-01-25T00:00:00"/>
    <n v="1331"/>
    <n v="1738.5"/>
    <n v="5243700"/>
    <m/>
    <n v="29970"/>
    <n v="157153689000"/>
    <n v="52102845"/>
    <m/>
    <m/>
    <m/>
    <m/>
    <x v="0"/>
    <x v="0"/>
    <m/>
    <m/>
    <m/>
    <x v="0"/>
  </r>
  <r>
    <x v="10"/>
    <x v="3"/>
    <x v="9"/>
    <x v="4"/>
    <d v="1900-01-24T00:00:00"/>
    <n v="1340"/>
    <n v="1745.5"/>
    <n v="5255225"/>
    <m/>
    <n v="29930"/>
    <n v="157288884250"/>
    <n v="52242815"/>
    <m/>
    <m/>
    <m/>
    <m/>
    <x v="0"/>
    <x v="0"/>
    <m/>
    <m/>
    <m/>
    <x v="0"/>
  </r>
  <r>
    <x v="10"/>
    <x v="3"/>
    <x v="9"/>
    <x v="4"/>
    <d v="1900-01-23T00:00:00"/>
    <n v="1332.75"/>
    <n v="1759"/>
    <n v="5266800"/>
    <m/>
    <n v="29880"/>
    <n v="157371984000"/>
    <n v="52558920"/>
    <m/>
    <m/>
    <m/>
    <m/>
    <x v="0"/>
    <x v="0"/>
    <m/>
    <m/>
    <m/>
    <x v="0"/>
  </r>
  <r>
    <x v="10"/>
    <x v="3"/>
    <x v="9"/>
    <x v="4"/>
    <d v="1900-01-22T00:00:00"/>
    <n v="1333"/>
    <n v="1788.5"/>
    <n v="5276675"/>
    <m/>
    <n v="29820"/>
    <n v="157350448500"/>
    <n v="53333070"/>
    <m/>
    <m/>
    <m/>
    <m/>
    <x v="0"/>
    <x v="0"/>
    <m/>
    <m/>
    <m/>
    <x v="0"/>
  </r>
  <r>
    <x v="10"/>
    <x v="3"/>
    <x v="9"/>
    <x v="4"/>
    <d v="1900-01-19T00:00:00"/>
    <n v="1320.75"/>
    <n v="1756.5"/>
    <n v="5285700"/>
    <m/>
    <m/>
    <m/>
    <m/>
    <m/>
    <m/>
    <m/>
    <m/>
    <x v="0"/>
    <x v="0"/>
    <m/>
    <m/>
    <m/>
    <x v="0"/>
  </r>
  <r>
    <x v="10"/>
    <x v="3"/>
    <x v="9"/>
    <x v="4"/>
    <d v="1900-01-18T00:00:00"/>
    <n v="1313.75"/>
    <n v="1771"/>
    <n v="5293200"/>
    <m/>
    <n v="29510"/>
    <n v="156202332000"/>
    <n v="52262210"/>
    <m/>
    <m/>
    <m/>
    <m/>
    <x v="0"/>
    <x v="0"/>
    <m/>
    <m/>
    <m/>
    <x v="0"/>
  </r>
  <r>
    <x v="10"/>
    <x v="4"/>
    <x v="9"/>
    <x v="4"/>
    <d v="1900-01-17T00:00:00"/>
    <n v="1318.75"/>
    <n v="1775"/>
    <n v="5282375"/>
    <m/>
    <n v="29520"/>
    <n v="155935710000"/>
    <n v="52398000"/>
    <m/>
    <m/>
    <m/>
    <m/>
    <x v="0"/>
    <x v="0"/>
    <m/>
    <m/>
    <m/>
    <x v="0"/>
  </r>
  <r>
    <x v="10"/>
    <x v="4"/>
    <x v="9"/>
    <x v="4"/>
    <d v="1900-01-16T00:00:00"/>
    <n v="1314"/>
    <n v="1786"/>
    <n v="5289275"/>
    <m/>
    <n v="29500"/>
    <n v="156033612500"/>
    <n v="52687000"/>
    <m/>
    <m/>
    <m/>
    <m/>
    <x v="0"/>
    <x v="0"/>
    <m/>
    <m/>
    <m/>
    <x v="0"/>
  </r>
  <r>
    <x v="10"/>
    <x v="4"/>
    <x v="9"/>
    <x v="4"/>
    <d v="1900-01-15T00:00:00"/>
    <n v="1326"/>
    <n v="1733"/>
    <n v="5297025"/>
    <m/>
    <n v="29510"/>
    <n v="156315207750"/>
    <n v="51140830"/>
    <m/>
    <m/>
    <m/>
    <m/>
    <x v="0"/>
    <x v="0"/>
    <m/>
    <m/>
    <m/>
    <x v="0"/>
  </r>
  <r>
    <x v="10"/>
    <x v="4"/>
    <x v="9"/>
    <x v="4"/>
    <d v="1900-01-12T00:00:00"/>
    <n v="1308.5"/>
    <n v="1723"/>
    <n v="5303825"/>
    <m/>
    <m/>
    <m/>
    <m/>
    <m/>
    <m/>
    <m/>
    <m/>
    <x v="0"/>
    <x v="0"/>
    <m/>
    <m/>
    <m/>
    <x v="0"/>
  </r>
  <r>
    <x v="10"/>
    <x v="4"/>
    <x v="9"/>
    <x v="4"/>
    <d v="1900-01-10T00:00:00"/>
    <n v="1286.5"/>
    <n v="1765.5"/>
    <n v="5311300"/>
    <m/>
    <n v="29530"/>
    <n v="156842689000"/>
    <n v="52135215"/>
    <m/>
    <m/>
    <m/>
    <m/>
    <x v="0"/>
    <x v="0"/>
    <m/>
    <m/>
    <m/>
    <x v="0"/>
  </r>
  <r>
    <x v="10"/>
    <x v="4"/>
    <x v="9"/>
    <x v="4"/>
    <d v="1900-01-09T00:00:00"/>
    <n v="1282.75"/>
    <n v="1759.5"/>
    <n v="5317400"/>
    <m/>
    <m/>
    <m/>
    <m/>
    <m/>
    <m/>
    <m/>
    <m/>
    <x v="0"/>
    <x v="0"/>
    <m/>
    <m/>
    <m/>
    <x v="0"/>
  </r>
  <r>
    <x v="10"/>
    <x v="4"/>
    <x v="9"/>
    <x v="4"/>
    <d v="1900-01-08T00:00:00"/>
    <n v="1273.5"/>
    <n v="1780"/>
    <n v="5324350"/>
    <m/>
    <n v="29500"/>
    <n v="157068325000"/>
    <n v="52510000"/>
    <m/>
    <m/>
    <m/>
    <m/>
    <x v="0"/>
    <x v="0"/>
    <m/>
    <m/>
    <m/>
    <x v="0"/>
  </r>
  <r>
    <x v="10"/>
    <x v="4"/>
    <x v="9"/>
    <x v="4"/>
    <d v="1900-01-05T00:00:00"/>
    <n v="1260"/>
    <n v="1755"/>
    <n v="5332125"/>
    <m/>
    <m/>
    <m/>
    <m/>
    <m/>
    <m/>
    <m/>
    <m/>
    <x v="0"/>
    <x v="0"/>
    <m/>
    <m/>
    <m/>
    <x v="0"/>
  </r>
  <r>
    <x v="10"/>
    <x v="4"/>
    <x v="9"/>
    <x v="4"/>
    <d v="1900-01-04T00:00:00"/>
    <n v="1258.5"/>
    <n v="1742"/>
    <n v="5338700"/>
    <m/>
    <n v="29490"/>
    <n v="157438263000"/>
    <n v="51371580"/>
    <m/>
    <m/>
    <m/>
    <m/>
    <x v="0"/>
    <x v="0"/>
    <m/>
    <m/>
    <m/>
    <x v="0"/>
  </r>
  <r>
    <x v="10"/>
    <x v="4"/>
    <x v="9"/>
    <x v="4"/>
    <d v="1900-01-03T00:00:00"/>
    <n v="1257"/>
    <n v="1777.5"/>
    <n v="5346375"/>
    <m/>
    <n v="29500"/>
    <n v="157718062500"/>
    <n v="52436250"/>
    <m/>
    <m/>
    <m/>
    <m/>
    <x v="0"/>
    <x v="0"/>
    <m/>
    <m/>
    <m/>
    <x v="0"/>
  </r>
  <r>
    <x v="10"/>
    <x v="4"/>
    <x v="9"/>
    <x v="4"/>
    <d v="1900-01-02T00:00:00"/>
    <n v="1253"/>
    <n v="1761"/>
    <n v="5353425"/>
    <m/>
    <n v="29480"/>
    <n v="157818969000"/>
    <n v="51914280"/>
    <m/>
    <m/>
    <m/>
    <m/>
    <x v="0"/>
    <x v="0"/>
    <m/>
    <m/>
    <m/>
    <x v="0"/>
  </r>
  <r>
    <x v="10"/>
    <x v="4"/>
    <x v="9"/>
    <x v="4"/>
    <d v="1900-01-01T00:00:00"/>
    <n v="1246.5"/>
    <n v="1770.5"/>
    <n v="5357700"/>
    <m/>
    <n v="29550"/>
    <n v="158320035000"/>
    <n v="52318275"/>
    <m/>
    <m/>
    <m/>
    <m/>
    <x v="0"/>
    <x v="0"/>
    <m/>
    <m/>
    <m/>
    <x v="0"/>
  </r>
  <r>
    <x v="10"/>
    <x v="4"/>
    <x v="9"/>
    <x v="5"/>
    <d v="1900-01-29T00:00:00"/>
    <n v="1246.5"/>
    <n v="1745.5"/>
    <n v="5362175"/>
    <m/>
    <m/>
    <m/>
    <m/>
    <m/>
    <m/>
    <m/>
    <m/>
    <x v="0"/>
    <x v="0"/>
    <m/>
    <m/>
    <m/>
    <x v="0"/>
  </r>
  <r>
    <x v="10"/>
    <x v="4"/>
    <x v="9"/>
    <x v="5"/>
    <d v="1900-01-28T00:00:00"/>
    <n v="1254"/>
    <n v="1750.5"/>
    <n v="5371425"/>
    <m/>
    <n v="29400"/>
    <n v="157919895000"/>
    <n v="51464700"/>
    <m/>
    <m/>
    <m/>
    <m/>
    <x v="0"/>
    <x v="0"/>
    <m/>
    <m/>
    <m/>
    <x v="0"/>
  </r>
  <r>
    <x v="10"/>
    <x v="4"/>
    <x v="9"/>
    <x v="5"/>
    <d v="1900-01-27T00:00:00"/>
    <n v="1254.75"/>
    <n v="1730.5"/>
    <n v="5382000"/>
    <m/>
    <n v="29450"/>
    <n v="158499900000"/>
    <n v="50963225"/>
    <m/>
    <m/>
    <m/>
    <m/>
    <x v="0"/>
    <x v="0"/>
    <m/>
    <m/>
    <m/>
    <x v="0"/>
  </r>
  <r>
    <x v="10"/>
    <x v="4"/>
    <x v="9"/>
    <x v="5"/>
    <d v="1900-01-26T00:00:00"/>
    <n v="1253.5"/>
    <n v="1729"/>
    <n v="5358100"/>
    <m/>
    <n v="29490"/>
    <n v="158010369000"/>
    <n v="50988210"/>
    <m/>
    <m/>
    <m/>
    <m/>
    <x v="0"/>
    <x v="0"/>
    <m/>
    <m/>
    <m/>
    <x v="0"/>
  </r>
  <r>
    <x v="10"/>
    <x v="4"/>
    <x v="9"/>
    <x v="5"/>
    <d v="1900-01-25T00:00:00"/>
    <n v="1270"/>
    <n v="1714"/>
    <n v="5368250"/>
    <m/>
    <n v="29480"/>
    <n v="158256010000"/>
    <n v="50528720"/>
    <m/>
    <m/>
    <m/>
    <m/>
    <x v="0"/>
    <x v="0"/>
    <m/>
    <m/>
    <m/>
    <x v="0"/>
  </r>
  <r>
    <x v="10"/>
    <x v="4"/>
    <x v="9"/>
    <x v="5"/>
    <d v="1900-01-22T00:00:00"/>
    <n v="1259.25"/>
    <n v="1714.5"/>
    <n v="5377000"/>
    <m/>
    <m/>
    <m/>
    <m/>
    <m/>
    <m/>
    <m/>
    <m/>
    <x v="0"/>
    <x v="0"/>
    <m/>
    <m/>
    <m/>
    <x v="0"/>
  </r>
  <r>
    <x v="10"/>
    <x v="4"/>
    <x v="9"/>
    <x v="5"/>
    <d v="1900-01-21T00:00:00"/>
    <n v="1244.25"/>
    <n v="1719"/>
    <n v="5384950"/>
    <m/>
    <n v="29420"/>
    <n v="158425229000"/>
    <n v="50572980"/>
    <m/>
    <m/>
    <m/>
    <m/>
    <x v="0"/>
    <x v="0"/>
    <m/>
    <m/>
    <m/>
    <x v="0"/>
  </r>
  <r>
    <x v="10"/>
    <x v="4"/>
    <x v="9"/>
    <x v="5"/>
    <d v="1900-01-20T00:00:00"/>
    <n v="1239.5"/>
    <n v="1697"/>
    <n v="5392800"/>
    <m/>
    <n v="29550"/>
    <n v="159357240000"/>
    <n v="50146350"/>
    <m/>
    <m/>
    <m/>
    <m/>
    <x v="0"/>
    <x v="0"/>
    <m/>
    <m/>
    <m/>
    <x v="0"/>
  </r>
  <r>
    <x v="10"/>
    <x v="4"/>
    <x v="9"/>
    <x v="5"/>
    <d v="1900-01-19T00:00:00"/>
    <n v="1247.75"/>
    <n v="1707.5"/>
    <n v="5400800"/>
    <m/>
    <n v="29330"/>
    <n v="158405464000"/>
    <n v="50080975"/>
    <m/>
    <m/>
    <m/>
    <m/>
    <x v="0"/>
    <x v="0"/>
    <m/>
    <m/>
    <m/>
    <x v="0"/>
  </r>
  <r>
    <x v="10"/>
    <x v="5"/>
    <x v="9"/>
    <x v="5"/>
    <d v="1900-01-18T00:00:00"/>
    <n v="1254.75"/>
    <n v="1686.5"/>
    <n v="5408200"/>
    <m/>
    <n v="28800"/>
    <n v="155756160000"/>
    <n v="48571200"/>
    <m/>
    <m/>
    <m/>
    <m/>
    <x v="0"/>
    <x v="0"/>
    <m/>
    <m/>
    <m/>
    <x v="0"/>
  </r>
  <r>
    <x v="10"/>
    <x v="5"/>
    <x v="9"/>
    <x v="5"/>
    <d v="1900-01-15T00:00:00"/>
    <n v="1241"/>
    <n v="1701.5"/>
    <n v="5415950"/>
    <m/>
    <m/>
    <m/>
    <m/>
    <m/>
    <m/>
    <m/>
    <m/>
    <x v="0"/>
    <x v="0"/>
    <m/>
    <m/>
    <m/>
    <x v="0"/>
  </r>
  <r>
    <x v="10"/>
    <x v="5"/>
    <x v="9"/>
    <x v="5"/>
    <d v="1900-01-14T00:00:00"/>
    <n v="1237.25"/>
    <m/>
    <m/>
    <m/>
    <n v="29540"/>
    <m/>
    <m/>
    <m/>
    <m/>
    <m/>
    <m/>
    <x v="0"/>
    <x v="0"/>
    <m/>
    <m/>
    <m/>
    <x v="0"/>
  </r>
  <r>
    <x v="10"/>
    <x v="5"/>
    <x v="9"/>
    <x v="5"/>
    <d v="1900-01-13T00:00:00"/>
    <n v="1238"/>
    <n v="1708.5"/>
    <n v="5423550"/>
    <m/>
    <n v="29540"/>
    <n v="160211667000"/>
    <n v="50469090"/>
    <m/>
    <m/>
    <m/>
    <m/>
    <x v="0"/>
    <x v="0"/>
    <m/>
    <m/>
    <m/>
    <x v="0"/>
  </r>
  <r>
    <x v="10"/>
    <x v="5"/>
    <x v="9"/>
    <x v="5"/>
    <d v="1900-01-12T00:00:00"/>
    <n v="1248.75"/>
    <n v="1729.5"/>
    <n v="5432125"/>
    <m/>
    <n v="29510"/>
    <n v="160302008750"/>
    <n v="51037545"/>
    <m/>
    <m/>
    <m/>
    <m/>
    <x v="0"/>
    <x v="0"/>
    <m/>
    <m/>
    <m/>
    <x v="0"/>
  </r>
  <r>
    <x v="10"/>
    <x v="5"/>
    <x v="9"/>
    <x v="5"/>
    <d v="1900-01-08T00:00:00"/>
    <n v="1232.25"/>
    <n v="1757"/>
    <n v="5438075"/>
    <m/>
    <m/>
    <m/>
    <m/>
    <m/>
    <m/>
    <m/>
    <m/>
    <x v="0"/>
    <x v="0"/>
    <m/>
    <m/>
    <m/>
    <x v="0"/>
  </r>
  <r>
    <x v="10"/>
    <x v="5"/>
    <x v="9"/>
    <x v="5"/>
    <d v="1900-01-07T00:00:00"/>
    <n v="1226"/>
    <n v="1756"/>
    <n v="5445400"/>
    <m/>
    <n v="29750"/>
    <n v="162000650000"/>
    <n v="52241000"/>
    <m/>
    <m/>
    <m/>
    <m/>
    <x v="0"/>
    <x v="0"/>
    <m/>
    <m/>
    <m/>
    <x v="0"/>
  </r>
  <r>
    <x v="10"/>
    <x v="5"/>
    <x v="9"/>
    <x v="5"/>
    <d v="1900-01-06T00:00:00"/>
    <n v="1226.5"/>
    <n v="1770"/>
    <n v="5452450"/>
    <m/>
    <n v="29870"/>
    <n v="162864681500"/>
    <n v="52869900"/>
    <m/>
    <m/>
    <m/>
    <m/>
    <x v="0"/>
    <x v="0"/>
    <m/>
    <m/>
    <m/>
    <x v="0"/>
  </r>
  <r>
    <x v="10"/>
    <x v="5"/>
    <x v="9"/>
    <x v="5"/>
    <d v="1900-01-05T00:00:00"/>
    <n v="1237.5"/>
    <n v="1773.5"/>
    <n v="5459775"/>
    <m/>
    <n v="29780"/>
    <n v="162592099500"/>
    <n v="52814830"/>
    <m/>
    <m/>
    <m/>
    <m/>
    <x v="0"/>
    <x v="0"/>
    <m/>
    <m/>
    <m/>
    <x v="0"/>
  </r>
  <r>
    <x v="10"/>
    <x v="5"/>
    <x v="9"/>
    <x v="5"/>
    <d v="1900-01-04T00:00:00"/>
    <n v="1238"/>
    <n v="1789"/>
    <n v="5466875"/>
    <m/>
    <n v="29760"/>
    <n v="162694200000"/>
    <n v="53240640"/>
    <m/>
    <m/>
    <m/>
    <m/>
    <x v="0"/>
    <x v="0"/>
    <m/>
    <m/>
    <m/>
    <x v="0"/>
  </r>
  <r>
    <x v="10"/>
    <x v="5"/>
    <x v="9"/>
    <x v="5"/>
    <d v="1900-01-01T00:00:00"/>
    <n v="1232.25"/>
    <n v="1786"/>
    <n v="5468900"/>
    <m/>
    <m/>
    <m/>
    <m/>
    <m/>
    <m/>
    <m/>
    <m/>
    <x v="0"/>
    <x v="0"/>
    <m/>
    <m/>
    <m/>
    <x v="0"/>
  </r>
  <r>
    <x v="10"/>
    <x v="5"/>
    <x v="9"/>
    <x v="5"/>
    <d v="1899-12-31T00:00:00"/>
    <n v="1219.75"/>
    <n v="1813"/>
    <n v="5476175"/>
    <m/>
    <m/>
    <m/>
    <m/>
    <m/>
    <m/>
    <m/>
    <m/>
    <x v="0"/>
    <x v="0"/>
    <m/>
    <m/>
    <m/>
    <x v="0"/>
  </r>
  <r>
    <x v="10"/>
    <x v="5"/>
    <x v="10"/>
    <x v="6"/>
    <d v="1900-01-28T00:00:00"/>
    <n v="1201.5"/>
    <n v="1757.5"/>
    <n v="5444025"/>
    <m/>
    <n v="30000"/>
    <n v="163320750000"/>
    <n v="52725000"/>
    <m/>
    <m/>
    <m/>
    <m/>
    <x v="0"/>
    <x v="0"/>
    <m/>
    <m/>
    <m/>
    <x v="0"/>
  </r>
  <r>
    <x v="10"/>
    <x v="5"/>
    <x v="10"/>
    <x v="6"/>
    <d v="1900-01-25T00:00:00"/>
    <n v="1209.25"/>
    <n v="1782.5"/>
    <n v="5449825"/>
    <m/>
    <m/>
    <m/>
    <m/>
    <m/>
    <m/>
    <m/>
    <m/>
    <x v="0"/>
    <x v="0"/>
    <m/>
    <m/>
    <m/>
    <x v="0"/>
  </r>
  <r>
    <x v="10"/>
    <x v="5"/>
    <x v="10"/>
    <x v="6"/>
    <d v="1900-01-22T00:00:00"/>
    <n v="1196.5"/>
    <n v="1780.5"/>
    <n v="5451550"/>
    <m/>
    <n v="29680"/>
    <n v="161802004000"/>
    <n v="52845240"/>
    <m/>
    <m/>
    <m/>
    <m/>
    <x v="0"/>
    <x v="0"/>
    <m/>
    <m/>
    <m/>
    <x v="0"/>
  </r>
  <r>
    <x v="10"/>
    <x v="6"/>
    <x v="10"/>
    <x v="6"/>
    <d v="1900-01-21T00:00:00"/>
    <n v="1192.75"/>
    <n v="1762"/>
    <n v="5455400"/>
    <m/>
    <m/>
    <m/>
    <m/>
    <m/>
    <m/>
    <m/>
    <m/>
    <x v="0"/>
    <x v="0"/>
    <m/>
    <m/>
    <m/>
    <x v="0"/>
  </r>
  <r>
    <x v="10"/>
    <x v="6"/>
    <x v="10"/>
    <x v="6"/>
    <d v="1900-01-18T00:00:00"/>
    <n v="1195"/>
    <n v="1787"/>
    <n v="5459750"/>
    <m/>
    <m/>
    <m/>
    <m/>
    <m/>
    <m/>
    <m/>
    <m/>
    <x v="0"/>
    <x v="0"/>
    <m/>
    <m/>
    <m/>
    <x v="0"/>
  </r>
  <r>
    <x v="10"/>
    <x v="6"/>
    <x v="10"/>
    <x v="6"/>
    <d v="1900-01-17T00:00:00"/>
    <n v="1205.25"/>
    <n v="1802.5"/>
    <n v="5451800"/>
    <m/>
    <n v="29400"/>
    <n v="160282920000"/>
    <n v="52993500"/>
    <m/>
    <m/>
    <m/>
    <m/>
    <x v="0"/>
    <x v="0"/>
    <m/>
    <m/>
    <m/>
    <x v="0"/>
  </r>
  <r>
    <x v="10"/>
    <x v="6"/>
    <x v="10"/>
    <x v="6"/>
    <d v="1900-01-16T00:00:00"/>
    <n v="1233.25"/>
    <n v="0"/>
    <n v="0"/>
    <m/>
    <n v="29450"/>
    <m/>
    <m/>
    <m/>
    <m/>
    <m/>
    <m/>
    <x v="0"/>
    <x v="0"/>
    <m/>
    <m/>
    <m/>
    <x v="0"/>
  </r>
  <r>
    <x v="10"/>
    <x v="6"/>
    <x v="10"/>
    <x v="6"/>
    <d v="1900-01-14T00:00:00"/>
    <n v="1229.5"/>
    <n v="0"/>
    <n v="0"/>
    <m/>
    <n v="29420"/>
    <m/>
    <m/>
    <m/>
    <m/>
    <m/>
    <m/>
    <x v="0"/>
    <x v="0"/>
    <m/>
    <m/>
    <m/>
    <x v="0"/>
  </r>
  <r>
    <x v="10"/>
    <x v="6"/>
    <x v="10"/>
    <x v="6"/>
    <d v="1900-01-11T00:00:00"/>
    <n v="1222.75"/>
    <n v="0"/>
    <n v="0"/>
    <m/>
    <m/>
    <m/>
    <m/>
    <m/>
    <m/>
    <m/>
    <m/>
    <x v="0"/>
    <x v="0"/>
    <m/>
    <m/>
    <m/>
    <x v="0"/>
  </r>
  <r>
    <x v="10"/>
    <x v="6"/>
    <x v="10"/>
    <x v="6"/>
    <d v="1900-01-10T00:00:00"/>
    <n v="1243.5"/>
    <n v="0"/>
    <n v="0"/>
    <m/>
    <n v="29310"/>
    <m/>
    <m/>
    <m/>
    <m/>
    <m/>
    <m/>
    <x v="0"/>
    <x v="0"/>
    <m/>
    <m/>
    <m/>
    <x v="0"/>
  </r>
  <r>
    <x v="10"/>
    <x v="6"/>
    <x v="10"/>
    <x v="6"/>
    <d v="1900-01-09T00:00:00"/>
    <n v="1255.25"/>
    <m/>
    <m/>
    <m/>
    <n v="29350"/>
    <m/>
    <m/>
    <m/>
    <m/>
    <m/>
    <m/>
    <x v="0"/>
    <x v="0"/>
    <m/>
    <m/>
    <m/>
    <x v="0"/>
  </r>
  <r>
    <x v="10"/>
    <x v="6"/>
    <x v="10"/>
    <x v="6"/>
    <d v="1900-01-08T00:00:00"/>
    <n v="1245.75"/>
    <n v="1811"/>
    <n v="5451800"/>
    <m/>
    <n v="29460"/>
    <n v="160610028000"/>
    <n v="53352060"/>
    <m/>
    <m/>
    <m/>
    <m/>
    <x v="0"/>
    <x v="0"/>
    <m/>
    <m/>
    <m/>
    <x v="0"/>
  </r>
  <r>
    <x v="10"/>
    <x v="6"/>
    <x v="10"/>
    <x v="6"/>
    <d v="1900-01-07T00:00:00"/>
    <n v="1228.5"/>
    <n v="1820"/>
    <n v="5464700"/>
    <m/>
    <n v="29390"/>
    <n v="160607533000"/>
    <n v="53489800"/>
    <m/>
    <m/>
    <m/>
    <m/>
    <x v="0"/>
    <x v="0"/>
    <m/>
    <m/>
    <m/>
    <x v="0"/>
  </r>
  <r>
    <x v="10"/>
    <x v="6"/>
    <x v="10"/>
    <x v="6"/>
    <d v="1900-01-04T00:00:00"/>
    <n v="1230.75"/>
    <n v="1797"/>
    <n v="5467950"/>
    <m/>
    <m/>
    <m/>
    <m/>
    <m/>
    <m/>
    <m/>
    <m/>
    <x v="0"/>
    <x v="0"/>
    <m/>
    <m/>
    <m/>
    <x v="0"/>
  </r>
  <r>
    <x v="10"/>
    <x v="6"/>
    <x v="10"/>
    <x v="6"/>
    <d v="1900-01-03T00:00:00"/>
    <n v="1234"/>
    <n v="1755.5"/>
    <n v="5474700"/>
    <m/>
    <n v="29470"/>
    <n v="161339409000"/>
    <n v="51734585"/>
    <m/>
    <m/>
    <m/>
    <m/>
    <x v="0"/>
    <x v="0"/>
    <m/>
    <m/>
    <m/>
    <x v="0"/>
  </r>
  <r>
    <x v="10"/>
    <x v="6"/>
    <x v="10"/>
    <x v="6"/>
    <d v="1900-01-02T00:00:00"/>
    <n v="1213"/>
    <n v="1764.5"/>
    <n v="5460225"/>
    <m/>
    <n v="29560"/>
    <n v="161404251000"/>
    <n v="52158620"/>
    <m/>
    <m/>
    <m/>
    <m/>
    <x v="0"/>
    <x v="0"/>
    <m/>
    <m/>
    <m/>
    <x v="0"/>
  </r>
  <r>
    <x v="10"/>
    <x v="6"/>
    <x v="10"/>
    <x v="6"/>
    <d v="1900-01-01T00:00:00"/>
    <n v="1219"/>
    <n v="1785"/>
    <n v="5468400"/>
    <m/>
    <n v="29400"/>
    <n v="160770960000"/>
    <n v="52479000"/>
    <m/>
    <m/>
    <m/>
    <m/>
    <x v="0"/>
    <x v="0"/>
    <m/>
    <m/>
    <m/>
    <x v="0"/>
  </r>
  <r>
    <x v="10"/>
    <x v="6"/>
    <x v="10"/>
    <x v="6"/>
    <d v="1899-12-31T00:00:00"/>
    <n v="1237.5"/>
    <n v="1781.5"/>
    <n v="5467825"/>
    <m/>
    <n v="29470"/>
    <n v="161136802750"/>
    <n v="52500805"/>
    <m/>
    <m/>
    <m/>
    <m/>
    <x v="0"/>
    <x v="0"/>
    <m/>
    <m/>
    <m/>
    <x v="0"/>
  </r>
  <r>
    <x v="10"/>
    <x v="6"/>
    <x v="10"/>
    <x v="7"/>
    <d v="1900-01-27T00:00:00"/>
    <n v="1245.25"/>
    <n v="1790.5"/>
    <n v="5415050"/>
    <m/>
    <m/>
    <m/>
    <m/>
    <m/>
    <m/>
    <m/>
    <m/>
    <x v="0"/>
    <x v="0"/>
    <m/>
    <m/>
    <m/>
    <x v="0"/>
  </r>
  <r>
    <x v="10"/>
    <x v="6"/>
    <x v="10"/>
    <x v="7"/>
    <d v="1900-01-26T00:00:00"/>
    <n v="1241.75"/>
    <n v="1791"/>
    <n v="5392350"/>
    <m/>
    <n v="29420"/>
    <n v="158642937000"/>
    <n v="52691220"/>
    <m/>
    <m/>
    <m/>
    <m/>
    <x v="0"/>
    <x v="0"/>
    <m/>
    <m/>
    <m/>
    <x v="0"/>
  </r>
  <r>
    <x v="10"/>
    <x v="6"/>
    <x v="10"/>
    <x v="7"/>
    <d v="1900-01-25T00:00:00"/>
    <n v="1250.75"/>
    <n v="1796"/>
    <n v="5402225"/>
    <m/>
    <n v="29620"/>
    <n v="160013904500"/>
    <n v="53197520"/>
    <m/>
    <m/>
    <m/>
    <m/>
    <x v="0"/>
    <x v="0"/>
    <m/>
    <m/>
    <m/>
    <x v="0"/>
  </r>
  <r>
    <x v="10"/>
    <x v="6"/>
    <x v="10"/>
    <x v="7"/>
    <d v="1900-01-24T00:00:00"/>
    <n v="1250.75"/>
    <n v="1805"/>
    <n v="5412100"/>
    <m/>
    <n v="29530"/>
    <n v="159819313000"/>
    <n v="53301650"/>
    <m/>
    <m/>
    <m/>
    <m/>
    <x v="0"/>
    <x v="0"/>
    <m/>
    <m/>
    <m/>
    <x v="0"/>
  </r>
  <r>
    <x v="10"/>
    <x v="6"/>
    <x v="10"/>
    <x v="7"/>
    <d v="1900-01-23T00:00:00"/>
    <n v="1231.75"/>
    <n v="1815"/>
    <n v="5422675"/>
    <m/>
    <n v="29100"/>
    <n v="157799842500"/>
    <n v="52816500"/>
    <m/>
    <m/>
    <m/>
    <m/>
    <x v="0"/>
    <x v="0"/>
    <m/>
    <m/>
    <m/>
    <x v="0"/>
  </r>
  <r>
    <x v="10"/>
    <x v="7"/>
    <x v="10"/>
    <x v="7"/>
    <d v="1900-01-20T00:00:00"/>
    <n v="1241.75"/>
    <n v="1807.5"/>
    <n v="5432600"/>
    <m/>
    <m/>
    <m/>
    <m/>
    <m/>
    <m/>
    <m/>
    <m/>
    <x v="0"/>
    <x v="0"/>
    <m/>
    <m/>
    <m/>
    <x v="0"/>
  </r>
  <r>
    <x v="10"/>
    <x v="7"/>
    <x v="10"/>
    <x v="7"/>
    <d v="1900-01-19T00:00:00"/>
    <n v="1248.5"/>
    <n v="1795.5"/>
    <n v="5441200"/>
    <m/>
    <n v="30040"/>
    <n v="163453648000"/>
    <n v="53936820"/>
    <m/>
    <m/>
    <m/>
    <m/>
    <x v="0"/>
    <x v="0"/>
    <m/>
    <m/>
    <m/>
    <x v="0"/>
  </r>
  <r>
    <x v="10"/>
    <x v="7"/>
    <x v="10"/>
    <x v="7"/>
    <d v="1900-01-18T00:00:00"/>
    <n v="1271.5"/>
    <n v="1773"/>
    <n v="5451375"/>
    <m/>
    <n v="30040"/>
    <n v="163759305000"/>
    <n v="53260920"/>
    <m/>
    <m/>
    <m/>
    <m/>
    <x v="0"/>
    <x v="0"/>
    <m/>
    <m/>
    <m/>
    <x v="0"/>
  </r>
  <r>
    <x v="10"/>
    <x v="7"/>
    <x v="10"/>
    <x v="7"/>
    <d v="1900-01-17T00:00:00"/>
    <n v="1272.25"/>
    <n v="1773.5"/>
    <n v="5462850"/>
    <m/>
    <n v="30000"/>
    <n v="163885500000"/>
    <n v="53205000"/>
    <m/>
    <m/>
    <m/>
    <m/>
    <x v="0"/>
    <x v="0"/>
    <m/>
    <m/>
    <m/>
    <x v="0"/>
  </r>
  <r>
    <x v="10"/>
    <x v="7"/>
    <x v="10"/>
    <x v="7"/>
    <d v="1900-01-13T00:00:00"/>
    <n v="1281.75"/>
    <n v="1740.5"/>
    <n v="5465575"/>
    <m/>
    <m/>
    <m/>
    <m/>
    <m/>
    <m/>
    <m/>
    <m/>
    <x v="0"/>
    <x v="0"/>
    <m/>
    <m/>
    <m/>
    <x v="0"/>
  </r>
  <r>
    <x v="10"/>
    <x v="7"/>
    <x v="10"/>
    <x v="7"/>
    <d v="1900-01-12T00:00:00"/>
    <n v="1283.25"/>
    <n v="1746"/>
    <n v="5471750"/>
    <m/>
    <m/>
    <m/>
    <m/>
    <m/>
    <m/>
    <m/>
    <m/>
    <x v="0"/>
    <x v="0"/>
    <m/>
    <m/>
    <m/>
    <x v="0"/>
  </r>
  <r>
    <x v="10"/>
    <x v="7"/>
    <x v="10"/>
    <x v="7"/>
    <d v="1900-01-11T00:00:00"/>
    <n v="1276"/>
    <m/>
    <m/>
    <m/>
    <m/>
    <m/>
    <m/>
    <m/>
    <m/>
    <m/>
    <m/>
    <x v="0"/>
    <x v="0"/>
    <m/>
    <m/>
    <m/>
    <x v="0"/>
  </r>
  <r>
    <x v="10"/>
    <x v="7"/>
    <x v="10"/>
    <x v="7"/>
    <d v="1900-01-10T00:00:00"/>
    <n v="1281"/>
    <n v="1754"/>
    <n v="5470425"/>
    <m/>
    <n v="30140"/>
    <n v="164878609500"/>
    <n v="52865560"/>
    <m/>
    <m/>
    <m/>
    <m/>
    <x v="0"/>
    <x v="0"/>
    <m/>
    <m/>
    <m/>
    <x v="0"/>
  </r>
  <r>
    <x v="10"/>
    <x v="7"/>
    <x v="10"/>
    <x v="7"/>
    <d v="1900-01-09T00:00:00"/>
    <n v="1283.75"/>
    <n v="1751"/>
    <n v="5395725"/>
    <m/>
    <n v="30100"/>
    <n v="162411322500"/>
    <n v="52705100"/>
    <m/>
    <m/>
    <m/>
    <m/>
    <x v="0"/>
    <x v="0"/>
    <m/>
    <m/>
    <m/>
    <x v="0"/>
  </r>
  <r>
    <x v="10"/>
    <x v="7"/>
    <x v="10"/>
    <x v="7"/>
    <d v="1900-01-06T00:00:00"/>
    <n v="1309"/>
    <n v="1767.5"/>
    <n v="5395175"/>
    <m/>
    <m/>
    <m/>
    <m/>
    <m/>
    <m/>
    <m/>
    <m/>
    <x v="0"/>
    <x v="0"/>
    <m/>
    <m/>
    <m/>
    <x v="0"/>
  </r>
  <r>
    <x v="10"/>
    <x v="7"/>
    <x v="10"/>
    <x v="7"/>
    <d v="1900-01-05T00:00:00"/>
    <n v="1316"/>
    <n v="1781"/>
    <n v="5401675"/>
    <m/>
    <n v="30140"/>
    <n v="162806484500"/>
    <n v="53679340"/>
    <m/>
    <m/>
    <m/>
    <m/>
    <x v="0"/>
    <x v="0"/>
    <m/>
    <m/>
    <m/>
    <x v="0"/>
  </r>
  <r>
    <x v="10"/>
    <x v="7"/>
    <x v="10"/>
    <x v="7"/>
    <d v="1900-01-04T00:00:00"/>
    <n v="1317"/>
    <n v="1775.5"/>
    <n v="5410275"/>
    <m/>
    <n v="30130"/>
    <n v="163011585750"/>
    <n v="53495815"/>
    <m/>
    <m/>
    <m/>
    <m/>
    <x v="0"/>
    <x v="0"/>
    <m/>
    <m/>
    <m/>
    <x v="0"/>
  </r>
  <r>
    <x v="10"/>
    <x v="7"/>
    <x v="10"/>
    <x v="7"/>
    <d v="1900-01-03T00:00:00"/>
    <n v="1311.25"/>
    <n v="1794"/>
    <n v="5419275"/>
    <m/>
    <n v="30120"/>
    <n v="163228563000"/>
    <n v="54035280"/>
    <m/>
    <m/>
    <m/>
    <m/>
    <x v="0"/>
    <x v="0"/>
    <m/>
    <m/>
    <m/>
    <x v="0"/>
  </r>
  <r>
    <x v="10"/>
    <x v="7"/>
    <x v="10"/>
    <x v="7"/>
    <d v="1900-01-02T00:00:00"/>
    <n v="1314.25"/>
    <n v="1776"/>
    <n v="5352175"/>
    <m/>
    <n v="30160"/>
    <n v="161421598000"/>
    <n v="53564160"/>
    <m/>
    <m/>
    <m/>
    <m/>
    <x v="0"/>
    <x v="0"/>
    <m/>
    <m/>
    <m/>
    <x v="0"/>
  </r>
  <r>
    <x v="10"/>
    <x v="7"/>
    <x v="10"/>
    <x v="7"/>
    <d v="1899-12-30T00:00:00"/>
    <n v="1314.75"/>
    <n v="1786"/>
    <n v="5348875"/>
    <m/>
    <m/>
    <m/>
    <m/>
    <m/>
    <m/>
    <m/>
    <m/>
    <x v="0"/>
    <x v="0"/>
    <m/>
    <m/>
    <m/>
    <x v="0"/>
  </r>
  <r>
    <x v="10"/>
    <x v="7"/>
    <x v="10"/>
    <x v="8"/>
    <d v="1900-01-29T00:00:00"/>
    <n v="1333.75"/>
    <n v="1784"/>
    <n v="5335050"/>
    <m/>
    <n v="30020"/>
    <n v="160158201000"/>
    <n v="53555680"/>
    <m/>
    <m/>
    <m/>
    <m/>
    <x v="0"/>
    <x v="0"/>
    <m/>
    <m/>
    <m/>
    <x v="0"/>
  </r>
  <r>
    <x v="10"/>
    <x v="7"/>
    <x v="10"/>
    <x v="8"/>
    <d v="1900-01-28T00:00:00"/>
    <n v="1349.5"/>
    <n v="1785.5"/>
    <n v="5299650"/>
    <m/>
    <n v="30000"/>
    <n v="158989500000"/>
    <n v="53565000"/>
    <m/>
    <m/>
    <m/>
    <m/>
    <x v="0"/>
    <x v="0"/>
    <m/>
    <m/>
    <m/>
    <x v="0"/>
  </r>
  <r>
    <x v="10"/>
    <x v="7"/>
    <x v="10"/>
    <x v="8"/>
    <d v="1900-01-27T00:00:00"/>
    <n v="1346.75"/>
    <n v="1786.5"/>
    <n v="5309700"/>
    <m/>
    <n v="30050"/>
    <n v="159556485000"/>
    <n v="53684325"/>
    <m/>
    <m/>
    <m/>
    <m/>
    <x v="0"/>
    <x v="0"/>
    <m/>
    <m/>
    <m/>
    <x v="0"/>
  </r>
  <r>
    <x v="10"/>
    <x v="7"/>
    <x v="10"/>
    <x v="8"/>
    <d v="1900-01-26T00:00:00"/>
    <n v="1351"/>
    <n v="1794.5"/>
    <n v="5320550"/>
    <m/>
    <n v="30010"/>
    <n v="159669705500"/>
    <n v="53852945"/>
    <m/>
    <m/>
    <m/>
    <m/>
    <x v="0"/>
    <x v="0"/>
    <m/>
    <m/>
    <m/>
    <x v="0"/>
  </r>
  <r>
    <x v="10"/>
    <x v="7"/>
    <x v="10"/>
    <x v="8"/>
    <d v="1900-01-23T00:00:00"/>
    <n v="1341.75"/>
    <n v="1802.5"/>
    <n v="5327325"/>
    <m/>
    <m/>
    <m/>
    <m/>
    <m/>
    <m/>
    <m/>
    <m/>
    <x v="0"/>
    <x v="0"/>
    <m/>
    <m/>
    <m/>
    <x v="0"/>
  </r>
  <r>
    <x v="10"/>
    <x v="7"/>
    <x v="10"/>
    <x v="8"/>
    <d v="1900-01-22T00:00:00"/>
    <n v="1336.25"/>
    <n v="1805"/>
    <n v="5336450"/>
    <m/>
    <m/>
    <m/>
    <m/>
    <m/>
    <m/>
    <m/>
    <m/>
    <x v="0"/>
    <x v="0"/>
    <m/>
    <m/>
    <m/>
    <x v="0"/>
  </r>
  <r>
    <x v="10"/>
    <x v="7"/>
    <x v="10"/>
    <x v="8"/>
    <d v="1900-01-21T00:00:00"/>
    <n v="1333"/>
    <n v="1813"/>
    <n v="5345775"/>
    <m/>
    <n v="30080"/>
    <n v="160800912000"/>
    <n v="54535040"/>
    <m/>
    <m/>
    <m/>
    <m/>
    <x v="0"/>
    <x v="0"/>
    <m/>
    <m/>
    <m/>
    <x v="0"/>
  </r>
  <r>
    <x v="10"/>
    <x v="8"/>
    <x v="10"/>
    <x v="8"/>
    <d v="1900-01-20T00:00:00"/>
    <n v="1311.75"/>
    <n v="1820.5"/>
    <n v="5348300"/>
    <m/>
    <n v="30000"/>
    <n v="160449000000"/>
    <n v="54615000"/>
    <m/>
    <m/>
    <m/>
    <m/>
    <x v="0"/>
    <x v="0"/>
    <m/>
    <m/>
    <m/>
    <x v="0"/>
  </r>
  <r>
    <x v="10"/>
    <x v="8"/>
    <x v="10"/>
    <x v="8"/>
    <d v="1900-01-19T00:00:00"/>
    <n v="1316"/>
    <n v="1830.5"/>
    <n v="5358325"/>
    <m/>
    <n v="29970"/>
    <n v="160589000250"/>
    <n v="54860085"/>
    <m/>
    <m/>
    <m/>
    <m/>
    <x v="0"/>
    <x v="0"/>
    <m/>
    <m/>
    <m/>
    <x v="0"/>
  </r>
  <r>
    <x v="10"/>
    <x v="8"/>
    <x v="10"/>
    <x v="8"/>
    <d v="1900-01-15T00:00:00"/>
    <n v="1308.5"/>
    <n v="1832"/>
    <n v="5372625"/>
    <m/>
    <n v="30260"/>
    <n v="162575632500"/>
    <n v="55436320"/>
    <m/>
    <m/>
    <m/>
    <m/>
    <x v="0"/>
    <x v="0"/>
    <m/>
    <m/>
    <m/>
    <x v="0"/>
  </r>
  <r>
    <x v="10"/>
    <x v="8"/>
    <x v="10"/>
    <x v="8"/>
    <d v="1900-01-14T00:00:00"/>
    <n v="1278.25"/>
    <n v="1862.5"/>
    <n v="5368950"/>
    <m/>
    <m/>
    <m/>
    <m/>
    <m/>
    <m/>
    <m/>
    <m/>
    <x v="0"/>
    <x v="0"/>
    <m/>
    <m/>
    <m/>
    <x v="0"/>
  </r>
  <r>
    <x v="10"/>
    <x v="8"/>
    <x v="10"/>
    <x v="8"/>
    <d v="1900-01-13T00:00:00"/>
    <n v="1255.5"/>
    <m/>
    <m/>
    <m/>
    <n v="30320"/>
    <m/>
    <m/>
    <m/>
    <m/>
    <m/>
    <m/>
    <x v="0"/>
    <x v="0"/>
    <m/>
    <m/>
    <m/>
    <x v="0"/>
  </r>
  <r>
    <x v="10"/>
    <x v="8"/>
    <x v="10"/>
    <x v="8"/>
    <d v="1900-01-12T00:00:00"/>
    <n v="1276"/>
    <n v="1876"/>
    <n v="5375725"/>
    <m/>
    <n v="30190"/>
    <n v="162293137750"/>
    <n v="56636440"/>
    <m/>
    <m/>
    <m/>
    <m/>
    <x v="0"/>
    <x v="0"/>
    <m/>
    <m/>
    <m/>
    <x v="0"/>
  </r>
  <r>
    <x v="10"/>
    <x v="8"/>
    <x v="10"/>
    <x v="8"/>
    <d v="1900-01-09T00:00:00"/>
    <n v="1285.75"/>
    <n v="1891"/>
    <n v="5383625"/>
    <m/>
    <m/>
    <m/>
    <m/>
    <m/>
    <m/>
    <m/>
    <m/>
    <x v="0"/>
    <x v="0"/>
    <m/>
    <m/>
    <m/>
    <x v="0"/>
  </r>
  <r>
    <x v="10"/>
    <x v="8"/>
    <x v="10"/>
    <x v="8"/>
    <d v="1900-01-08T00:00:00"/>
    <n v="1298"/>
    <n v="1896"/>
    <n v="5389975"/>
    <m/>
    <n v="30320"/>
    <n v="163424042000"/>
    <n v="57486720"/>
    <m/>
    <m/>
    <m/>
    <m/>
    <x v="0"/>
    <x v="0"/>
    <m/>
    <m/>
    <m/>
    <x v="0"/>
  </r>
  <r>
    <x v="10"/>
    <x v="8"/>
    <x v="10"/>
    <x v="8"/>
    <d v="1900-01-07T00:00:00"/>
    <n v="1309.5"/>
    <n v="1886"/>
    <n v="5395900"/>
    <m/>
    <n v="30290"/>
    <n v="163441811000"/>
    <n v="57126940"/>
    <m/>
    <m/>
    <m/>
    <m/>
    <x v="0"/>
    <x v="0"/>
    <m/>
    <m/>
    <m/>
    <x v="0"/>
  </r>
  <r>
    <x v="10"/>
    <x v="8"/>
    <x v="10"/>
    <x v="8"/>
    <d v="1900-01-06T00:00:00"/>
    <n v="1321"/>
    <n v="1855"/>
    <n v="5397300"/>
    <m/>
    <n v="30450"/>
    <n v="164347785000"/>
    <n v="56484750"/>
    <m/>
    <m/>
    <m/>
    <m/>
    <x v="0"/>
    <x v="0"/>
    <m/>
    <m/>
    <m/>
    <x v="0"/>
  </r>
  <r>
    <x v="10"/>
    <x v="8"/>
    <x v="10"/>
    <x v="8"/>
    <d v="1900-01-05T00:00:00"/>
    <n v="1311"/>
    <n v="1847.5"/>
    <n v="5396025"/>
    <m/>
    <n v="30380"/>
    <n v="163931239500"/>
    <n v="56127050"/>
    <m/>
    <m/>
    <m/>
    <m/>
    <x v="0"/>
    <x v="0"/>
    <m/>
    <m/>
    <m/>
    <x v="0"/>
  </r>
  <r>
    <x v="10"/>
    <x v="8"/>
    <x v="10"/>
    <x v="8"/>
    <d v="1900-01-02T00:00:00"/>
    <n v="1316"/>
    <n v="1869.5"/>
    <n v="5402650"/>
    <m/>
    <m/>
    <m/>
    <m/>
    <m/>
    <m/>
    <m/>
    <m/>
    <x v="0"/>
    <x v="0"/>
    <m/>
    <m/>
    <m/>
    <x v="0"/>
  </r>
  <r>
    <x v="10"/>
    <x v="8"/>
    <x v="10"/>
    <x v="8"/>
    <d v="1900-01-01T00:00:00"/>
    <n v="1309"/>
    <n v="1880"/>
    <n v="5401975"/>
    <m/>
    <n v="30300"/>
    <n v="163679842500"/>
    <n v="56964000"/>
    <m/>
    <m/>
    <m/>
    <m/>
    <x v="0"/>
    <x v="0"/>
    <m/>
    <m/>
    <m/>
    <x v="0"/>
  </r>
  <r>
    <x v="10"/>
    <x v="8"/>
    <x v="10"/>
    <x v="8"/>
    <d v="1899-12-31T00:00:00"/>
    <n v="1293.75"/>
    <n v="1853"/>
    <n v="5407525"/>
    <m/>
    <n v="30400"/>
    <n v="164388760000"/>
    <n v="56331200"/>
    <m/>
    <m/>
    <m/>
    <m/>
    <x v="0"/>
    <x v="0"/>
    <m/>
    <m/>
    <m/>
    <x v="0"/>
  </r>
  <r>
    <x v="10"/>
    <x v="8"/>
    <x v="10"/>
    <x v="8"/>
    <d v="1899-12-30T00:00:00"/>
    <n v="1332.25"/>
    <n v="1854"/>
    <n v="5415675"/>
    <m/>
    <n v="30440"/>
    <n v="164853147000"/>
    <n v="56435760"/>
    <m/>
    <m/>
    <m/>
    <m/>
    <x v="0"/>
    <x v="0"/>
    <m/>
    <m/>
    <m/>
    <x v="0"/>
  </r>
  <r>
    <x v="10"/>
    <x v="8"/>
    <x v="10"/>
    <x v="9"/>
    <d v="1900-01-28T00:00:00"/>
    <n v="1335.75"/>
    <n v="1835"/>
    <n v="5340900"/>
    <m/>
    <n v="30000"/>
    <n v="160227000000"/>
    <n v="55050000"/>
    <m/>
    <m/>
    <m/>
    <m/>
    <x v="0"/>
    <x v="0"/>
    <m/>
    <m/>
    <m/>
    <x v="0"/>
  </r>
  <r>
    <x v="10"/>
    <x v="8"/>
    <x v="10"/>
    <x v="9"/>
    <d v="1900-01-25T00:00:00"/>
    <n v="1321.5"/>
    <n v="1854.5"/>
    <n v="5343325"/>
    <m/>
    <m/>
    <m/>
    <m/>
    <m/>
    <m/>
    <m/>
    <m/>
    <x v="0"/>
    <x v="0"/>
    <m/>
    <m/>
    <m/>
    <x v="0"/>
  </r>
  <r>
    <x v="10"/>
    <x v="8"/>
    <x v="10"/>
    <x v="9"/>
    <d v="1900-01-24T00:00:00"/>
    <n v="1332.5"/>
    <n v="1874"/>
    <n v="5321450"/>
    <m/>
    <n v="30290"/>
    <n v="161186720500"/>
    <n v="56763460"/>
    <m/>
    <m/>
    <m/>
    <m/>
    <x v="0"/>
    <x v="0"/>
    <m/>
    <m/>
    <m/>
    <x v="0"/>
  </r>
  <r>
    <x v="10"/>
    <x v="8"/>
    <x v="10"/>
    <x v="9"/>
    <d v="1900-01-23T00:00:00"/>
    <n v="1320.25"/>
    <n v="1875.5"/>
    <n v="5328400"/>
    <m/>
    <n v="30640"/>
    <n v="163262176000"/>
    <n v="57465320"/>
    <m/>
    <m/>
    <m/>
    <m/>
    <x v="0"/>
    <x v="0"/>
    <m/>
    <m/>
    <m/>
    <x v="0"/>
  </r>
  <r>
    <x v="10"/>
    <x v="8"/>
    <x v="10"/>
    <x v="9"/>
    <d v="1900-01-22T00:00:00"/>
    <n v="1316.5"/>
    <n v="1866"/>
    <n v="5334075"/>
    <m/>
    <n v="29250"/>
    <n v="156021693750"/>
    <n v="54580500"/>
    <m/>
    <m/>
    <m/>
    <m/>
    <x v="0"/>
    <x v="0"/>
    <m/>
    <m/>
    <m/>
    <x v="0"/>
  </r>
  <r>
    <x v="10"/>
    <x v="8"/>
    <x v="10"/>
    <x v="9"/>
    <d v="1900-01-21T00:00:00"/>
    <n v="1321.75"/>
    <n v="1887"/>
    <n v="5341275"/>
    <m/>
    <n v="29250"/>
    <n v="156232293750"/>
    <n v="55194750"/>
    <m/>
    <m/>
    <m/>
    <m/>
    <x v="0"/>
    <x v="0"/>
    <m/>
    <m/>
    <m/>
    <x v="0"/>
  </r>
  <r>
    <x v="10"/>
    <x v="9"/>
    <x v="10"/>
    <x v="9"/>
    <d v="1900-01-17T00:00:00"/>
    <n v="1363.5"/>
    <n v="1837.5"/>
    <n v="5354025"/>
    <m/>
    <n v="30680"/>
    <n v="164261487000"/>
    <n v="56374500"/>
    <m/>
    <m/>
    <m/>
    <m/>
    <x v="0"/>
    <x v="0"/>
    <m/>
    <m/>
    <m/>
    <x v="0"/>
  </r>
  <r>
    <x v="10"/>
    <x v="9"/>
    <x v="10"/>
    <x v="9"/>
    <d v="1900-01-16T00:00:00"/>
    <n v="1299.75"/>
    <n v="1831.5"/>
    <n v="5360475"/>
    <m/>
    <n v="30600"/>
    <n v="164030535000"/>
    <n v="56043900"/>
    <m/>
    <m/>
    <m/>
    <m/>
    <x v="0"/>
    <x v="0"/>
    <m/>
    <m/>
    <m/>
    <x v="0"/>
  </r>
  <r>
    <x v="10"/>
    <x v="9"/>
    <x v="10"/>
    <x v="9"/>
    <d v="1900-01-15T00:00:00"/>
    <n v="1317.25"/>
    <n v="1832.5"/>
    <n v="5366125"/>
    <m/>
    <n v="30490"/>
    <n v="163613151250"/>
    <n v="55872925"/>
    <m/>
    <m/>
    <m/>
    <m/>
    <x v="0"/>
    <x v="0"/>
    <m/>
    <m/>
    <m/>
    <x v="0"/>
  </r>
  <r>
    <x v="10"/>
    <x v="9"/>
    <x v="10"/>
    <x v="9"/>
    <d v="1900-01-14T00:00:00"/>
    <n v="1314.75"/>
    <n v="1821"/>
    <n v="5372375"/>
    <m/>
    <n v="30830"/>
    <n v="165630321250"/>
    <n v="56141430"/>
    <m/>
    <m/>
    <m/>
    <m/>
    <x v="0"/>
    <x v="0"/>
    <m/>
    <m/>
    <m/>
    <x v="0"/>
  </r>
  <r>
    <x v="10"/>
    <x v="9"/>
    <x v="10"/>
    <x v="9"/>
    <d v="1900-01-11T00:00:00"/>
    <n v="1308.25"/>
    <n v="1836"/>
    <n v="5374550"/>
    <m/>
    <m/>
    <m/>
    <m/>
    <m/>
    <m/>
    <m/>
    <m/>
    <x v="0"/>
    <x v="0"/>
    <m/>
    <m/>
    <m/>
    <x v="0"/>
  </r>
  <r>
    <x v="10"/>
    <x v="9"/>
    <x v="10"/>
    <x v="9"/>
    <d v="1900-01-10T00:00:00"/>
    <n v="1340.25"/>
    <m/>
    <m/>
    <m/>
    <n v="31640"/>
    <m/>
    <m/>
    <m/>
    <m/>
    <m/>
    <m/>
    <x v="0"/>
    <x v="0"/>
    <m/>
    <m/>
    <m/>
    <x v="0"/>
  </r>
  <r>
    <x v="10"/>
    <x v="9"/>
    <x v="10"/>
    <x v="9"/>
    <d v="1900-01-09T00:00:00"/>
    <n v="1365.25"/>
    <n v="1849.5"/>
    <n v="5381000"/>
    <m/>
    <n v="31550"/>
    <n v="169770550000"/>
    <n v="58351725"/>
    <m/>
    <m/>
    <m/>
    <m/>
    <x v="0"/>
    <x v="0"/>
    <m/>
    <m/>
    <m/>
    <x v="0"/>
  </r>
  <r>
    <x v="10"/>
    <x v="9"/>
    <x v="10"/>
    <x v="9"/>
    <d v="1900-01-08T00:00:00"/>
    <n v="1373"/>
    <n v="1834.5"/>
    <n v="5385900"/>
    <m/>
    <n v="31820"/>
    <n v="171379338000"/>
    <n v="58373790"/>
    <m/>
    <m/>
    <m/>
    <m/>
    <x v="0"/>
    <x v="0"/>
    <m/>
    <m/>
    <m/>
    <x v="0"/>
  </r>
  <r>
    <x v="10"/>
    <x v="9"/>
    <x v="10"/>
    <x v="9"/>
    <d v="1900-01-07T00:00:00"/>
    <n v="1386"/>
    <n v="1808.5"/>
    <n v="5392725"/>
    <m/>
    <n v="32670"/>
    <n v="176180325750"/>
    <n v="59083695"/>
    <m/>
    <m/>
    <m/>
    <m/>
    <x v="0"/>
    <x v="0"/>
    <m/>
    <m/>
    <m/>
    <x v="0"/>
  </r>
  <r>
    <x v="10"/>
    <x v="9"/>
    <x v="10"/>
    <x v="9"/>
    <d v="1900-01-04T00:00:00"/>
    <n v="1368.25"/>
    <n v="1796.5"/>
    <n v="5401000"/>
    <m/>
    <m/>
    <m/>
    <m/>
    <m/>
    <m/>
    <m/>
    <m/>
    <x v="0"/>
    <x v="0"/>
    <m/>
    <m/>
    <m/>
    <x v="0"/>
  </r>
  <r>
    <x v="10"/>
    <x v="9"/>
    <x v="10"/>
    <x v="9"/>
    <d v="1900-01-03T00:00:00"/>
    <n v="1391.75"/>
    <n v="1800.5"/>
    <n v="5408150"/>
    <m/>
    <n v="33250"/>
    <n v="179820987500"/>
    <n v="59866625"/>
    <m/>
    <m/>
    <m/>
    <m/>
    <x v="0"/>
    <x v="0"/>
    <m/>
    <m/>
    <m/>
    <x v="0"/>
  </r>
  <r>
    <x v="10"/>
    <x v="9"/>
    <x v="10"/>
    <x v="9"/>
    <d v="1900-01-02T00:00:00"/>
    <n v="1403.75"/>
    <n v="1802.5"/>
    <n v="5416275"/>
    <m/>
    <n v="33010"/>
    <n v="178791237750"/>
    <n v="59500525"/>
    <m/>
    <m/>
    <m/>
    <m/>
    <x v="0"/>
    <x v="0"/>
    <m/>
    <m/>
    <m/>
    <x v="0"/>
  </r>
  <r>
    <x v="10"/>
    <x v="9"/>
    <x v="10"/>
    <x v="9"/>
    <d v="1900-01-01T00:00:00"/>
    <n v="1391.25"/>
    <n v="1817.5"/>
    <n v="5420800"/>
    <m/>
    <n v="32730"/>
    <n v="177422784000"/>
    <n v="59486775"/>
    <m/>
    <m/>
    <m/>
    <m/>
    <x v="0"/>
    <x v="0"/>
    <m/>
    <m/>
    <m/>
    <x v="0"/>
  </r>
  <r>
    <x v="10"/>
    <x v="9"/>
    <x v="10"/>
    <x v="9"/>
    <d v="1899-12-31T00:00:00"/>
    <n v="1391.25"/>
    <n v="1832"/>
    <n v="5428200"/>
    <m/>
    <m/>
    <m/>
    <m/>
    <m/>
    <m/>
    <m/>
    <m/>
    <x v="0"/>
    <x v="0"/>
    <m/>
    <m/>
    <m/>
    <x v="0"/>
  </r>
  <r>
    <x v="10"/>
    <x v="9"/>
    <x v="10"/>
    <x v="10"/>
    <d v="1900-01-28T00:00:00"/>
    <n v="1392.75"/>
    <n v="1777.5"/>
    <n v="5393225"/>
    <m/>
    <m/>
    <m/>
    <m/>
    <m/>
    <m/>
    <m/>
    <m/>
    <x v="0"/>
    <x v="0"/>
    <m/>
    <m/>
    <m/>
    <x v="0"/>
  </r>
  <r>
    <x v="10"/>
    <x v="9"/>
    <x v="10"/>
    <x v="10"/>
    <d v="1900-01-27T00:00:00"/>
    <n v="1406.25"/>
    <n v="1785.5"/>
    <n v="5360375"/>
    <m/>
    <n v="32440"/>
    <n v="173890565000"/>
    <n v="57921620"/>
    <m/>
    <m/>
    <m/>
    <m/>
    <x v="0"/>
    <x v="0"/>
    <m/>
    <m/>
    <m/>
    <x v="0"/>
  </r>
  <r>
    <x v="10"/>
    <x v="9"/>
    <x v="10"/>
    <x v="10"/>
    <d v="1900-01-26T00:00:00"/>
    <n v="1425.5"/>
    <n v="1795.5"/>
    <n v="5348325"/>
    <m/>
    <n v="32700"/>
    <n v="174890227500"/>
    <n v="58712850"/>
    <m/>
    <m/>
    <m/>
    <m/>
    <x v="0"/>
    <x v="0"/>
    <m/>
    <m/>
    <m/>
    <x v="0"/>
  </r>
  <r>
    <x v="10"/>
    <x v="9"/>
    <x v="10"/>
    <x v="10"/>
    <d v="1900-01-25T00:00:00"/>
    <n v="1411"/>
    <n v="1793"/>
    <n v="5353725"/>
    <m/>
    <n v="31720"/>
    <n v="169820157000"/>
    <n v="56873960"/>
    <m/>
    <m/>
    <m/>
    <m/>
    <x v="0"/>
    <x v="0"/>
    <m/>
    <m/>
    <m/>
    <x v="0"/>
  </r>
  <r>
    <x v="10"/>
    <x v="10"/>
    <x v="10"/>
    <x v="10"/>
    <d v="1900-01-21T00:00:00"/>
    <n v="1374.5"/>
    <n v="1805.5"/>
    <n v="5359525"/>
    <m/>
    <m/>
    <m/>
    <m/>
    <m/>
    <m/>
    <m/>
    <m/>
    <x v="0"/>
    <x v="0"/>
    <m/>
    <m/>
    <m/>
    <x v="0"/>
  </r>
  <r>
    <x v="10"/>
    <x v="10"/>
    <x v="10"/>
    <x v="10"/>
    <d v="1900-01-19T00:00:00"/>
    <n v="1360"/>
    <n v="1816.5"/>
    <n v="5370350"/>
    <m/>
    <n v="30880"/>
    <n v="165836408000"/>
    <n v="56093520"/>
    <m/>
    <m/>
    <m/>
    <m/>
    <x v="0"/>
    <x v="0"/>
    <m/>
    <m/>
    <m/>
    <x v="0"/>
  </r>
  <r>
    <x v="10"/>
    <x v="10"/>
    <x v="10"/>
    <x v="10"/>
    <d v="1900-01-18T00:00:00"/>
    <n v="1365.75"/>
    <n v="1829"/>
    <n v="5375450"/>
    <m/>
    <n v="30860"/>
    <n v="165886387000"/>
    <n v="56442940"/>
    <m/>
    <m/>
    <m/>
    <m/>
    <x v="0"/>
    <x v="0"/>
    <m/>
    <m/>
    <m/>
    <x v="0"/>
  </r>
  <r>
    <x v="10"/>
    <x v="10"/>
    <x v="10"/>
    <x v="10"/>
    <d v="1900-01-17T00:00:00"/>
    <n v="1375.25"/>
    <n v="1799"/>
    <n v="5380975"/>
    <m/>
    <n v="31300"/>
    <n v="168424517500"/>
    <n v="56308700"/>
    <m/>
    <m/>
    <m/>
    <m/>
    <x v="0"/>
    <x v="0"/>
    <m/>
    <m/>
    <m/>
    <x v="0"/>
  </r>
  <r>
    <x v="10"/>
    <x v="10"/>
    <x v="10"/>
    <x v="10"/>
    <d v="1900-01-14T00:00:00"/>
    <n v="1360.75"/>
    <n v="1796"/>
    <n v="5386625"/>
    <m/>
    <m/>
    <m/>
    <m/>
    <m/>
    <m/>
    <m/>
    <m/>
    <x v="0"/>
    <x v="0"/>
    <m/>
    <m/>
    <m/>
    <x v="0"/>
  </r>
  <r>
    <x v="10"/>
    <x v="10"/>
    <x v="10"/>
    <x v="10"/>
    <d v="1900-01-13T00:00:00"/>
    <n v="1339.5"/>
    <n v="1819.5"/>
    <n v="5389175"/>
    <m/>
    <n v="31850"/>
    <n v="171645223750"/>
    <n v="57951075"/>
    <m/>
    <m/>
    <m/>
    <m/>
    <x v="0"/>
    <x v="0"/>
    <m/>
    <m/>
    <m/>
    <x v="0"/>
  </r>
  <r>
    <x v="10"/>
    <x v="10"/>
    <x v="10"/>
    <x v="10"/>
    <d v="1900-01-12T00:00:00"/>
    <n v="1323.25"/>
    <n v="1814"/>
    <n v="5392475"/>
    <m/>
    <n v="31950"/>
    <n v="172289576250"/>
    <n v="57957300"/>
    <m/>
    <m/>
    <m/>
    <m/>
    <x v="0"/>
    <x v="0"/>
    <m/>
    <m/>
    <m/>
    <x v="0"/>
  </r>
  <r>
    <x v="10"/>
    <x v="10"/>
    <x v="10"/>
    <x v="10"/>
    <d v="1900-01-11T00:00:00"/>
    <n v="1334"/>
    <m/>
    <m/>
    <m/>
    <n v="31750"/>
    <m/>
    <m/>
    <m/>
    <m/>
    <m/>
    <m/>
    <x v="0"/>
    <x v="0"/>
    <m/>
    <m/>
    <m/>
    <x v="0"/>
  </r>
  <r>
    <x v="10"/>
    <x v="10"/>
    <x v="10"/>
    <x v="10"/>
    <d v="1900-01-10T00:00:00"/>
    <n v="1325.75"/>
    <n v="1817.5"/>
    <n v="5400350"/>
    <m/>
    <n v="32100"/>
    <n v="173351235000"/>
    <n v="58341750"/>
    <m/>
    <m/>
    <m/>
    <m/>
    <x v="0"/>
    <x v="0"/>
    <m/>
    <m/>
    <m/>
    <x v="0"/>
  </r>
  <r>
    <x v="10"/>
    <x v="10"/>
    <x v="10"/>
    <x v="10"/>
    <d v="1900-01-07T00:00:00"/>
    <n v="1305.5"/>
    <n v="1845.5"/>
    <n v="5407050"/>
    <m/>
    <m/>
    <m/>
    <m/>
    <m/>
    <m/>
    <m/>
    <m/>
    <x v="0"/>
    <x v="0"/>
    <m/>
    <m/>
    <m/>
    <x v="0"/>
  </r>
  <r>
    <x v="10"/>
    <x v="10"/>
    <x v="10"/>
    <x v="10"/>
    <d v="1900-01-06T00:00:00"/>
    <n v="1287.75"/>
    <n v="1876.5"/>
    <n v="5412975"/>
    <m/>
    <n v="32000"/>
    <n v="173215200000"/>
    <n v="60048000"/>
    <m/>
    <m/>
    <m/>
    <m/>
    <x v="0"/>
    <x v="0"/>
    <m/>
    <m/>
    <m/>
    <x v="0"/>
  </r>
  <r>
    <x v="10"/>
    <x v="10"/>
    <x v="10"/>
    <x v="10"/>
    <d v="1900-01-05T00:00:00"/>
    <n v="1275.5"/>
    <n v="1879"/>
    <n v="5422150"/>
    <m/>
    <n v="32250"/>
    <n v="174864337500"/>
    <n v="60597750"/>
    <m/>
    <m/>
    <m/>
    <m/>
    <x v="0"/>
    <x v="0"/>
    <m/>
    <m/>
    <m/>
    <x v="0"/>
  </r>
  <r>
    <x v="10"/>
    <x v="10"/>
    <x v="10"/>
    <x v="10"/>
    <d v="1900-01-04T00:00:00"/>
    <n v="1292"/>
    <n v="1881.5"/>
    <n v="5428175"/>
    <m/>
    <n v="31800"/>
    <n v="172615965000"/>
    <n v="59831700"/>
    <m/>
    <m/>
    <m/>
    <m/>
    <x v="0"/>
    <x v="0"/>
    <m/>
    <m/>
    <m/>
    <x v="0"/>
  </r>
  <r>
    <x v="10"/>
    <x v="10"/>
    <x v="10"/>
    <x v="10"/>
    <d v="1900-01-03T00:00:00"/>
    <n v="1311"/>
    <n v="1904.5"/>
    <n v="5431600"/>
    <m/>
    <n v="31950"/>
    <n v="173539620000"/>
    <n v="60848775"/>
    <m/>
    <m/>
    <m/>
    <m/>
    <x v="0"/>
    <x v="0"/>
    <m/>
    <m/>
    <m/>
    <x v="0"/>
  </r>
  <r>
    <x v="10"/>
    <x v="10"/>
    <x v="10"/>
    <x v="10"/>
    <d v="1899-12-31T00:00:00"/>
    <n v="1285.75"/>
    <n v="1902"/>
    <n v="5440275"/>
    <m/>
    <m/>
    <m/>
    <m/>
    <m/>
    <m/>
    <m/>
    <m/>
    <x v="0"/>
    <x v="0"/>
    <m/>
    <m/>
    <m/>
    <x v="0"/>
  </r>
  <r>
    <x v="10"/>
    <x v="10"/>
    <x v="10"/>
    <x v="10"/>
    <d v="1899-12-30T00:00:00"/>
    <n v="1323.75"/>
    <n v="1905.5"/>
    <n v="5447425"/>
    <m/>
    <n v="31800"/>
    <n v="173228115000"/>
    <n v="60594900"/>
    <m/>
    <m/>
    <m/>
    <m/>
    <x v="0"/>
    <x v="0"/>
    <m/>
    <m/>
    <m/>
    <x v="0"/>
  </r>
  <r>
    <x v="10"/>
    <x v="10"/>
    <x v="10"/>
    <x v="11"/>
    <d v="1900-01-29T00:00:00"/>
    <n v="1331.5"/>
    <n v="1926"/>
    <n v="5438675"/>
    <m/>
    <n v="31600"/>
    <n v="171862130000"/>
    <n v="60861600"/>
    <m/>
    <m/>
    <m/>
    <m/>
    <x v="0"/>
    <x v="0"/>
    <m/>
    <m/>
    <m/>
    <x v="0"/>
  </r>
  <r>
    <x v="10"/>
    <x v="10"/>
    <x v="10"/>
    <x v="11"/>
    <d v="1900-01-28T00:00:00"/>
    <n v="1322.25"/>
    <n v="1891.5"/>
    <n v="5444475"/>
    <m/>
    <m/>
    <m/>
    <m/>
    <m/>
    <m/>
    <m/>
    <m/>
    <x v="0"/>
    <x v="0"/>
    <m/>
    <m/>
    <m/>
    <x v="0"/>
  </r>
  <r>
    <x v="10"/>
    <x v="10"/>
    <x v="10"/>
    <x v="11"/>
    <d v="1900-01-27T00:00:00"/>
    <n v="1330.75"/>
    <n v="1884"/>
    <n v="5452125"/>
    <m/>
    <n v="31600"/>
    <n v="172287150000"/>
    <n v="59534400"/>
    <m/>
    <m/>
    <m/>
    <m/>
    <x v="0"/>
    <x v="0"/>
    <m/>
    <m/>
    <m/>
    <x v="0"/>
  </r>
  <r>
    <x v="10"/>
    <x v="10"/>
    <x v="10"/>
    <x v="11"/>
    <d v="1900-01-24T00:00:00"/>
    <n v="1327.75"/>
    <n v="1887"/>
    <n v="5458550"/>
    <m/>
    <m/>
    <m/>
    <m/>
    <m/>
    <m/>
    <m/>
    <m/>
    <x v="0"/>
    <x v="0"/>
    <m/>
    <m/>
    <m/>
    <x v="0"/>
  </r>
  <r>
    <x v="10"/>
    <x v="10"/>
    <x v="10"/>
    <x v="11"/>
    <d v="1900-01-23T00:00:00"/>
    <n v="1312"/>
    <n v="1880.5"/>
    <n v="5459800"/>
    <m/>
    <n v="31450"/>
    <n v="171710710000"/>
    <n v="59141725"/>
    <m/>
    <m/>
    <m/>
    <m/>
    <x v="0"/>
    <x v="0"/>
    <m/>
    <m/>
    <m/>
    <x v="0"/>
  </r>
  <r>
    <x v="10"/>
    <x v="10"/>
    <x v="10"/>
    <x v="11"/>
    <d v="1900-01-22T00:00:00"/>
    <n v="1340"/>
    <n v="1866.5"/>
    <n v="5463350"/>
    <m/>
    <n v="31250"/>
    <n v="170729687500"/>
    <n v="58328125"/>
    <m/>
    <m/>
    <m/>
    <m/>
    <x v="0"/>
    <x v="0"/>
    <m/>
    <m/>
    <m/>
    <x v="0"/>
  </r>
  <r>
    <x v="10"/>
    <x v="11"/>
    <x v="10"/>
    <x v="11"/>
    <d v="1900-01-13T00:00:00"/>
    <n v="1281.25"/>
    <m/>
    <m/>
    <m/>
    <n v="32600"/>
    <m/>
    <m/>
    <m/>
    <m/>
    <m/>
    <m/>
    <x v="0"/>
    <x v="0"/>
    <m/>
    <m/>
    <m/>
    <x v="0"/>
  </r>
  <r>
    <x v="10"/>
    <x v="11"/>
    <x v="10"/>
    <x v="11"/>
    <d v="1900-01-10T00:00:00"/>
    <n v="1275"/>
    <n v="1778"/>
    <n v="5478525"/>
    <m/>
    <m/>
    <m/>
    <m/>
    <m/>
    <m/>
    <m/>
    <m/>
    <x v="0"/>
    <x v="0"/>
    <m/>
    <m/>
    <m/>
    <x v="0"/>
  </r>
  <r>
    <x v="10"/>
    <x v="11"/>
    <x v="10"/>
    <x v="11"/>
    <d v="1900-01-09T00:00:00"/>
    <n v="1280.75"/>
    <n v="1787"/>
    <n v="5473925"/>
    <m/>
    <n v="32900"/>
    <n v="180092132500"/>
    <n v="58792300"/>
    <m/>
    <m/>
    <m/>
    <m/>
    <x v="0"/>
    <x v="0"/>
    <m/>
    <m/>
    <m/>
    <x v="0"/>
  </r>
  <r>
    <x v="10"/>
    <x v="11"/>
    <x v="10"/>
    <x v="11"/>
    <d v="1900-01-08T00:00:00"/>
    <n v="1252.25"/>
    <n v="1803"/>
    <n v="5476175"/>
    <m/>
    <n v="32850"/>
    <n v="179892348750"/>
    <n v="59228550"/>
    <m/>
    <m/>
    <m/>
    <m/>
    <x v="0"/>
    <x v="0"/>
    <m/>
    <m/>
    <m/>
    <x v="0"/>
  </r>
  <r>
    <x v="10"/>
    <x v="11"/>
    <x v="10"/>
    <x v="11"/>
    <d v="1900-01-07T00:00:00"/>
    <n v="1252"/>
    <n v="1805.5"/>
    <n v="5483175"/>
    <m/>
    <n v="32900"/>
    <n v="180396457500"/>
    <n v="59400950"/>
    <m/>
    <m/>
    <m/>
    <m/>
    <x v="0"/>
    <x v="0"/>
    <m/>
    <m/>
    <m/>
    <x v="0"/>
  </r>
  <r>
    <x v="10"/>
    <x v="11"/>
    <x v="10"/>
    <x v="11"/>
    <d v="1900-01-06T00:00:00"/>
    <n v="1225.5"/>
    <n v="1828.5"/>
    <n v="5464025"/>
    <m/>
    <n v="33150"/>
    <n v="181132428750"/>
    <n v="60614775"/>
    <m/>
    <m/>
    <m/>
    <m/>
    <x v="0"/>
    <x v="0"/>
    <m/>
    <m/>
    <m/>
    <x v="0"/>
  </r>
  <r>
    <x v="10"/>
    <x v="11"/>
    <x v="10"/>
    <x v="11"/>
    <d v="1900-01-03T00:00:00"/>
    <n v="1232.75"/>
    <n v="1850.5"/>
    <n v="5460300"/>
    <m/>
    <m/>
    <m/>
    <m/>
    <m/>
    <m/>
    <m/>
    <m/>
    <x v="0"/>
    <x v="0"/>
    <m/>
    <m/>
    <m/>
    <x v="0"/>
  </r>
  <r>
    <x v="10"/>
    <x v="11"/>
    <x v="10"/>
    <x v="11"/>
    <d v="1900-01-02T00:00:00"/>
    <n v="1249.5"/>
    <n v="1847"/>
    <n v="5466500"/>
    <m/>
    <n v="33550"/>
    <n v="183401075000"/>
    <n v="61966850"/>
    <m/>
    <m/>
    <m/>
    <m/>
    <x v="0"/>
    <x v="0"/>
    <m/>
    <m/>
    <m/>
    <x v="0"/>
  </r>
  <r>
    <x v="10"/>
    <x v="11"/>
    <x v="10"/>
    <x v="11"/>
    <d v="1900-01-01T00:00:00"/>
    <n v="1246"/>
    <n v="1841"/>
    <n v="5469150"/>
    <m/>
    <n v="33550"/>
    <n v="183489982500"/>
    <n v="61765550"/>
    <m/>
    <m/>
    <m/>
    <m/>
    <x v="0"/>
    <x v="0"/>
    <m/>
    <m/>
    <m/>
    <x v="0"/>
  </r>
  <r>
    <x v="10"/>
    <x v="11"/>
    <x v="10"/>
    <x v="11"/>
    <d v="1899-12-31T00:00:00"/>
    <n v="1260.75"/>
    <n v="1817"/>
    <n v="5477725"/>
    <m/>
    <n v="33600"/>
    <n v="184051560000"/>
    <n v="61051200"/>
    <m/>
    <m/>
    <m/>
    <m/>
    <x v="0"/>
    <x v="0"/>
    <m/>
    <m/>
    <m/>
    <x v="0"/>
  </r>
  <r>
    <x v="10"/>
    <x v="11"/>
    <x v="10"/>
    <x v="11"/>
    <d v="1899-12-30T00:00:00"/>
    <n v="1243.5"/>
    <n v="1797.5"/>
    <n v="5479550"/>
    <m/>
    <n v="33800"/>
    <n v="185208790000"/>
    <n v="60755500"/>
    <m/>
    <m/>
    <m/>
    <m/>
    <x v="0"/>
    <x v="0"/>
    <m/>
    <m/>
    <m/>
    <x v="0"/>
  </r>
  <r>
    <x v="10"/>
    <x v="11"/>
    <x v="10"/>
    <x v="0"/>
    <d v="1900-01-26T00:00:00"/>
    <n v="1203.25"/>
    <n v="1801.5"/>
    <n v="5472700"/>
    <m/>
    <m/>
    <m/>
    <m/>
    <m/>
    <m/>
    <m/>
    <m/>
    <x v="0"/>
    <x v="0"/>
    <m/>
    <m/>
    <m/>
    <x v="0"/>
  </r>
  <r>
    <x v="10"/>
    <x v="11"/>
    <x v="10"/>
    <x v="0"/>
    <d v="1900-01-25T00:00:00"/>
    <n v="1232"/>
    <n v="1806"/>
    <n v="5410050"/>
    <m/>
    <n v="33450"/>
    <n v="180966172500"/>
    <n v="60410700"/>
    <m/>
    <m/>
    <m/>
    <m/>
    <x v="0"/>
    <x v="0"/>
    <m/>
    <m/>
    <m/>
    <x v="0"/>
  </r>
  <r>
    <x v="10"/>
    <x v="11"/>
    <x v="10"/>
    <x v="0"/>
    <d v="1900-01-24T00:00:00"/>
    <n v="1229"/>
    <n v="1832"/>
    <n v="5411425"/>
    <m/>
    <n v="32800"/>
    <n v="177494740000"/>
    <n v="60089600"/>
    <m/>
    <m/>
    <m/>
    <m/>
    <x v="0"/>
    <x v="0"/>
    <m/>
    <m/>
    <m/>
    <x v="0"/>
  </r>
  <r>
    <x v="10"/>
    <x v="11"/>
    <x v="10"/>
    <x v="0"/>
    <d v="1900-01-23T00:00:00"/>
    <n v="1285"/>
    <n v="1842"/>
    <n v="5417100"/>
    <m/>
    <n v="32000"/>
    <n v="173347200000"/>
    <n v="58944000"/>
    <m/>
    <m/>
    <m/>
    <m/>
    <x v="0"/>
    <x v="0"/>
    <m/>
    <m/>
    <m/>
    <x v="0"/>
  </r>
  <r>
    <x v="10"/>
    <x v="0"/>
    <x v="10"/>
    <x v="0"/>
    <d v="1900-01-22T00:00:00"/>
    <n v="1283.25"/>
    <n v="1805"/>
    <n v="5425425"/>
    <m/>
    <m/>
    <m/>
    <m/>
    <m/>
    <m/>
    <m/>
    <m/>
    <x v="0"/>
    <x v="0"/>
    <m/>
    <m/>
    <m/>
    <x v="0"/>
  </r>
  <r>
    <x v="10"/>
    <x v="0"/>
    <x v="10"/>
    <x v="0"/>
    <d v="1900-01-19T00:00:00"/>
    <n v="1290.25"/>
    <n v="1787"/>
    <n v="5433575"/>
    <m/>
    <m/>
    <m/>
    <m/>
    <m/>
    <m/>
    <m/>
    <m/>
    <x v="0"/>
    <x v="0"/>
    <m/>
    <m/>
    <m/>
    <x v="0"/>
  </r>
  <r>
    <x v="10"/>
    <x v="0"/>
    <x v="10"/>
    <x v="0"/>
    <d v="1900-01-17T00:00:00"/>
    <n v="1366"/>
    <n v="1787"/>
    <n v="5418800"/>
    <m/>
    <n v="33750"/>
    <n v="182884500000"/>
    <n v="60311250"/>
    <m/>
    <m/>
    <m/>
    <m/>
    <x v="0"/>
    <x v="0"/>
    <m/>
    <m/>
    <m/>
    <x v="0"/>
  </r>
  <r>
    <x v="10"/>
    <x v="0"/>
    <x v="10"/>
    <x v="0"/>
    <d v="1900-01-16T00:00:00"/>
    <n v="1378.5"/>
    <n v="1809.5"/>
    <n v="5428450"/>
    <m/>
    <n v="34400"/>
    <n v="186738680000"/>
    <n v="62246800"/>
    <m/>
    <m/>
    <m/>
    <m/>
    <x v="0"/>
    <x v="0"/>
    <m/>
    <m/>
    <m/>
    <x v="0"/>
  </r>
  <r>
    <x v="10"/>
    <x v="0"/>
    <x v="10"/>
    <x v="0"/>
    <d v="1900-01-15T00:00:00"/>
    <n v="1386"/>
    <n v="1817.5"/>
    <n v="5436400"/>
    <m/>
    <n v="34800"/>
    <n v="189186720000"/>
    <n v="63249000"/>
    <m/>
    <m/>
    <m/>
    <m/>
    <x v="0"/>
    <x v="0"/>
    <m/>
    <m/>
    <m/>
    <x v="0"/>
  </r>
  <r>
    <x v="10"/>
    <x v="0"/>
    <x v="10"/>
    <x v="0"/>
    <d v="1900-01-12T00:00:00"/>
    <n v="1379.75"/>
    <n v="1838"/>
    <n v="5444675"/>
    <m/>
    <m/>
    <m/>
    <m/>
    <m/>
    <m/>
    <m/>
    <m/>
    <x v="0"/>
    <x v="0"/>
    <m/>
    <m/>
    <m/>
    <x v="0"/>
  </r>
  <r>
    <x v="10"/>
    <x v="0"/>
    <x v="10"/>
    <x v="0"/>
    <d v="1900-01-11T00:00:00"/>
    <n v="1386.25"/>
    <n v="1794"/>
    <n v="5450175"/>
    <m/>
    <n v="36350"/>
    <n v="198113861250"/>
    <n v="65211900"/>
    <m/>
    <m/>
    <m/>
    <m/>
    <x v="0"/>
    <x v="0"/>
    <m/>
    <m/>
    <m/>
    <x v="0"/>
  </r>
  <r>
    <x v="10"/>
    <x v="0"/>
    <x v="10"/>
    <x v="0"/>
    <d v="1900-01-10T00:00:00"/>
    <n v="1377.25"/>
    <m/>
    <m/>
    <m/>
    <n v="36350"/>
    <m/>
    <m/>
    <m/>
    <m/>
    <m/>
    <m/>
    <x v="0"/>
    <x v="0"/>
    <m/>
    <m/>
    <m/>
    <x v="0"/>
  </r>
  <r>
    <x v="10"/>
    <x v="0"/>
    <x v="10"/>
    <x v="0"/>
    <d v="1900-01-09T00:00:00"/>
    <n v="1369.5"/>
    <n v="1776"/>
    <n v="5435600"/>
    <m/>
    <n v="35800"/>
    <n v="194594480000"/>
    <n v="63580800"/>
    <m/>
    <m/>
    <m/>
    <m/>
    <x v="0"/>
    <x v="0"/>
    <m/>
    <m/>
    <m/>
    <x v="0"/>
  </r>
  <r>
    <x v="10"/>
    <x v="0"/>
    <x v="10"/>
    <x v="0"/>
    <d v="1900-01-08T00:00:00"/>
    <n v="1376.75"/>
    <n v="1764.5"/>
    <n v="5442475"/>
    <m/>
    <n v="36000"/>
    <n v="195929100000"/>
    <n v="63522000"/>
    <m/>
    <m/>
    <m/>
    <m/>
    <x v="0"/>
    <x v="0"/>
    <m/>
    <m/>
    <m/>
    <x v="0"/>
  </r>
  <r>
    <x v="10"/>
    <x v="0"/>
    <x v="10"/>
    <x v="0"/>
    <d v="1900-01-05T00:00:00"/>
    <n v="1410"/>
    <n v="1779.5"/>
    <n v="5448000"/>
    <m/>
    <m/>
    <m/>
    <m/>
    <m/>
    <m/>
    <m/>
    <m/>
    <x v="0"/>
    <x v="0"/>
    <m/>
    <m/>
    <m/>
    <x v="0"/>
  </r>
  <r>
    <x v="10"/>
    <x v="0"/>
    <x v="10"/>
    <x v="0"/>
    <d v="1900-01-04T00:00:00"/>
    <n v="1399.5"/>
    <n v="1790"/>
    <n v="5445275"/>
    <m/>
    <n v="36650"/>
    <n v="199569328750"/>
    <n v="65603500"/>
    <m/>
    <m/>
    <m/>
    <m/>
    <x v="0"/>
    <x v="0"/>
    <m/>
    <m/>
    <m/>
    <x v="0"/>
  </r>
  <r>
    <x v="10"/>
    <x v="0"/>
    <x v="10"/>
    <x v="0"/>
    <d v="1900-01-03T00:00:00"/>
    <n v="1396.5"/>
    <n v="1776"/>
    <n v="5440325"/>
    <m/>
    <m/>
    <m/>
    <m/>
    <m/>
    <m/>
    <m/>
    <m/>
    <x v="0"/>
    <x v="0"/>
    <m/>
    <m/>
    <m/>
    <x v="0"/>
  </r>
  <r>
    <x v="10"/>
    <x v="0"/>
    <x v="10"/>
    <x v="0"/>
    <d v="1900-01-02T00:00:00"/>
    <n v="1405.25"/>
    <n v="1793"/>
    <n v="5433950"/>
    <m/>
    <m/>
    <m/>
    <m/>
    <m/>
    <m/>
    <m/>
    <m/>
    <x v="0"/>
    <x v="0"/>
    <m/>
    <m/>
    <m/>
    <x v="0"/>
  </r>
  <r>
    <x v="10"/>
    <x v="0"/>
    <x v="10"/>
    <x v="0"/>
    <d v="1900-01-01T00:00:00"/>
    <n v="1396.75"/>
    <n v="1794.5"/>
    <n v="5433975"/>
    <m/>
    <n v="36350"/>
    <n v="197524991250"/>
    <n v="65230075"/>
    <m/>
    <m/>
    <m/>
    <m/>
    <x v="0"/>
    <x v="0"/>
    <m/>
    <m/>
    <m/>
    <x v="0"/>
  </r>
  <r>
    <x v="10"/>
    <x v="0"/>
    <x v="10"/>
    <x v="1"/>
    <d v="1900-01-29T00:00:00"/>
    <n v="1410.25"/>
    <n v="1838"/>
    <n v="5348150"/>
    <m/>
    <m/>
    <m/>
    <m/>
    <m/>
    <m/>
    <m/>
    <m/>
    <x v="0"/>
    <x v="0"/>
    <m/>
    <m/>
    <m/>
    <x v="0"/>
  </r>
  <r>
    <x v="10"/>
    <x v="0"/>
    <x v="10"/>
    <x v="1"/>
    <d v="1900-01-28T00:00:00"/>
    <n v="1406.25"/>
    <n v="1837"/>
    <n v="5279425"/>
    <m/>
    <n v="36200"/>
    <n v="191115185000"/>
    <n v="66499400"/>
    <m/>
    <m/>
    <m/>
    <m/>
    <x v="0"/>
    <x v="0"/>
    <m/>
    <m/>
    <m/>
    <x v="0"/>
  </r>
  <r>
    <x v="10"/>
    <x v="0"/>
    <x v="10"/>
    <x v="1"/>
    <d v="1900-01-27T00:00:00"/>
    <n v="1384.5"/>
    <n v="1855.5"/>
    <n v="5219825"/>
    <m/>
    <n v="36400"/>
    <n v="190001630000"/>
    <n v="67540200"/>
    <m/>
    <m/>
    <m/>
    <m/>
    <x v="0"/>
    <x v="0"/>
    <m/>
    <m/>
    <m/>
    <x v="0"/>
  </r>
  <r>
    <x v="10"/>
    <x v="0"/>
    <x v="10"/>
    <x v="1"/>
    <d v="1900-01-26T00:00:00"/>
    <n v="1379"/>
    <n v="1856"/>
    <n v="5206350"/>
    <m/>
    <n v="36850"/>
    <n v="191853997500"/>
    <n v="68393600"/>
    <m/>
    <m/>
    <m/>
    <m/>
    <x v="0"/>
    <x v="0"/>
    <m/>
    <m/>
    <m/>
    <x v="0"/>
  </r>
  <r>
    <x v="10"/>
    <x v="0"/>
    <x v="10"/>
    <x v="1"/>
    <d v="1900-01-22T00:00:00"/>
    <n v="1385.25"/>
    <n v="1881.5"/>
    <n v="5214150"/>
    <m/>
    <m/>
    <m/>
    <m/>
    <m/>
    <m/>
    <m/>
    <m/>
    <x v="0"/>
    <x v="0"/>
    <m/>
    <m/>
    <m/>
    <x v="0"/>
  </r>
  <r>
    <x v="10"/>
    <x v="0"/>
    <x v="10"/>
    <x v="1"/>
    <d v="1900-01-21T00:00:00"/>
    <n v="1386"/>
    <n v="1888"/>
    <n v="5198425"/>
    <m/>
    <n v="35400"/>
    <n v="184024245000"/>
    <n v="66835200"/>
    <m/>
    <m/>
    <m/>
    <m/>
    <x v="0"/>
    <x v="0"/>
    <m/>
    <m/>
    <m/>
    <x v="0"/>
  </r>
  <r>
    <x v="10"/>
    <x v="0"/>
    <x v="10"/>
    <x v="1"/>
    <d v="1900-01-20T00:00:00"/>
    <n v="1385.25"/>
    <n v="1924"/>
    <n v="5206025"/>
    <m/>
    <n v="35500"/>
    <n v="184813887500"/>
    <n v="68302000"/>
    <m/>
    <m/>
    <m/>
    <m/>
    <x v="0"/>
    <x v="0"/>
    <m/>
    <m/>
    <m/>
    <x v="0"/>
  </r>
  <r>
    <x v="10"/>
    <x v="1"/>
    <x v="10"/>
    <x v="1"/>
    <d v="1900-01-19T00:00:00"/>
    <n v="1378.75"/>
    <n v="1968.5"/>
    <n v="5187275"/>
    <m/>
    <n v="35200"/>
    <n v="182592080000"/>
    <n v="69291200"/>
    <m/>
    <m/>
    <m/>
    <m/>
    <x v="0"/>
    <x v="0"/>
    <m/>
    <m/>
    <m/>
    <x v="0"/>
  </r>
  <r>
    <x v="10"/>
    <x v="1"/>
    <x v="10"/>
    <x v="1"/>
    <d v="1900-01-15T00:00:00"/>
    <n v="1376.75"/>
    <n v="1967.5"/>
    <n v="5204550"/>
    <m/>
    <m/>
    <m/>
    <m/>
    <m/>
    <m/>
    <m/>
    <m/>
    <x v="0"/>
    <x v="0"/>
    <m/>
    <m/>
    <m/>
    <x v="0"/>
  </r>
  <r>
    <x v="10"/>
    <x v="1"/>
    <x v="10"/>
    <x v="1"/>
    <d v="1900-01-14T00:00:00"/>
    <n v="1377"/>
    <n v="1930.5"/>
    <n v="5196400"/>
    <m/>
    <n v="35150"/>
    <n v="182653460000"/>
    <n v="67857075"/>
    <m/>
    <m/>
    <m/>
    <m/>
    <x v="0"/>
    <x v="0"/>
    <m/>
    <m/>
    <m/>
    <x v="0"/>
  </r>
  <r>
    <x v="10"/>
    <x v="1"/>
    <x v="10"/>
    <x v="1"/>
    <d v="1900-01-13T00:00:00"/>
    <n v="1412.25"/>
    <n v="1919.5"/>
    <n v="5198375"/>
    <m/>
    <n v="34900"/>
    <n v="181423287500"/>
    <n v="66990550"/>
    <m/>
    <m/>
    <m/>
    <m/>
    <x v="0"/>
    <x v="0"/>
    <m/>
    <m/>
    <m/>
    <x v="0"/>
  </r>
  <r>
    <x v="10"/>
    <x v="1"/>
    <x v="10"/>
    <x v="1"/>
    <d v="1900-01-12T00:00:00"/>
    <n v="1436.5"/>
    <m/>
    <m/>
    <m/>
    <n v="35200"/>
    <m/>
    <m/>
    <m/>
    <m/>
    <m/>
    <m/>
    <x v="0"/>
    <x v="0"/>
    <m/>
    <m/>
    <m/>
    <x v="0"/>
  </r>
  <r>
    <x v="10"/>
    <x v="1"/>
    <x v="10"/>
    <x v="1"/>
    <d v="1900-01-11T00:00:00"/>
    <n v="1429.75"/>
    <n v="1905"/>
    <n v="5202000"/>
    <m/>
    <n v="35150"/>
    <n v="182850300000"/>
    <n v="66960750"/>
    <m/>
    <m/>
    <m/>
    <m/>
    <x v="0"/>
    <x v="0"/>
    <m/>
    <m/>
    <m/>
    <x v="0"/>
  </r>
  <r>
    <x v="10"/>
    <x v="1"/>
    <x v="10"/>
    <x v="1"/>
    <d v="1900-01-08T00:00:00"/>
    <n v="1449.25"/>
    <n v="1890"/>
    <n v="5209975"/>
    <m/>
    <m/>
    <m/>
    <m/>
    <m/>
    <m/>
    <m/>
    <m/>
    <x v="0"/>
    <x v="0"/>
    <m/>
    <m/>
    <m/>
    <x v="0"/>
  </r>
  <r>
    <x v="10"/>
    <x v="1"/>
    <x v="10"/>
    <x v="1"/>
    <d v="1900-01-07T00:00:00"/>
    <n v="1469.5"/>
    <n v="1857.5"/>
    <n v="5203150"/>
    <m/>
    <n v="35200"/>
    <n v="183150880000"/>
    <n v="65384000"/>
    <m/>
    <m/>
    <m/>
    <m/>
    <x v="0"/>
    <x v="0"/>
    <m/>
    <m/>
    <m/>
    <x v="0"/>
  </r>
  <r>
    <x v="10"/>
    <x v="1"/>
    <x v="10"/>
    <x v="1"/>
    <d v="1900-01-06T00:00:00"/>
    <n v="1454"/>
    <n v="1844"/>
    <n v="5213050"/>
    <m/>
    <n v="35300"/>
    <n v="184020665000"/>
    <n v="65093200"/>
    <m/>
    <m/>
    <m/>
    <m/>
    <x v="0"/>
    <x v="0"/>
    <m/>
    <m/>
    <m/>
    <x v="0"/>
  </r>
  <r>
    <x v="10"/>
    <x v="1"/>
    <x v="10"/>
    <x v="1"/>
    <d v="1900-01-05T00:00:00"/>
    <n v="1463"/>
    <n v="1847.5"/>
    <n v="5213275"/>
    <m/>
    <n v="35500"/>
    <n v="185071262500"/>
    <n v="65586250"/>
    <m/>
    <m/>
    <m/>
    <m/>
    <x v="0"/>
    <x v="0"/>
    <m/>
    <m/>
    <m/>
    <x v="0"/>
  </r>
  <r>
    <x v="10"/>
    <x v="1"/>
    <x v="10"/>
    <x v="1"/>
    <d v="1900-01-01T00:00:00"/>
    <n v="1476.5"/>
    <n v="1858"/>
    <n v="5221525"/>
    <m/>
    <m/>
    <m/>
    <m/>
    <m/>
    <m/>
    <m/>
    <m/>
    <x v="0"/>
    <x v="0"/>
    <m/>
    <m/>
    <m/>
    <x v="0"/>
  </r>
  <r>
    <x v="10"/>
    <x v="1"/>
    <x v="10"/>
    <x v="1"/>
    <d v="1899-12-31T00:00:00"/>
    <n v="1456"/>
    <n v="1871"/>
    <n v="5218175"/>
    <m/>
    <n v="35400"/>
    <n v="184723395000"/>
    <n v="66233400"/>
    <m/>
    <m/>
    <m/>
    <m/>
    <x v="0"/>
    <x v="0"/>
    <m/>
    <m/>
    <m/>
    <x v="0"/>
  </r>
  <r>
    <x v="10"/>
    <x v="1"/>
    <x v="10"/>
    <x v="1"/>
    <d v="1899-12-30T00:00:00"/>
    <n v="1469.5"/>
    <n v="1868"/>
    <n v="5225650"/>
    <m/>
    <n v="35700"/>
    <n v="186555705000"/>
    <n v="66687600"/>
    <m/>
    <m/>
    <m/>
    <m/>
    <x v="0"/>
    <x v="0"/>
    <m/>
    <m/>
    <m/>
    <x v="0"/>
  </r>
  <r>
    <x v="10"/>
    <x v="1"/>
    <x v="10"/>
    <x v="2"/>
    <d v="1900-01-28T00:00:00"/>
    <n v="1472.75"/>
    <n v="1863.5"/>
    <n v="5238500"/>
    <m/>
    <n v="35750"/>
    <n v="187276375000"/>
    <n v="66620125"/>
    <m/>
    <m/>
    <m/>
    <m/>
    <x v="0"/>
    <x v="0"/>
    <m/>
    <m/>
    <m/>
    <x v="0"/>
  </r>
  <r>
    <x v="10"/>
    <x v="1"/>
    <x v="10"/>
    <x v="2"/>
    <d v="1900-01-27T00:00:00"/>
    <n v="1472.5"/>
    <n v="1834.5"/>
    <n v="5230925"/>
    <m/>
    <n v="35900"/>
    <n v="187790207500"/>
    <n v="65858550"/>
    <m/>
    <m/>
    <m/>
    <m/>
    <x v="0"/>
    <x v="0"/>
    <m/>
    <m/>
    <m/>
    <x v="0"/>
  </r>
  <r>
    <x v="10"/>
    <x v="1"/>
    <x v="10"/>
    <x v="2"/>
    <d v="1900-01-24T00:00:00"/>
    <n v="1462.25"/>
    <n v="1835"/>
    <n v="5225975"/>
    <m/>
    <m/>
    <m/>
    <m/>
    <m/>
    <m/>
    <m/>
    <m/>
    <x v="0"/>
    <x v="0"/>
    <m/>
    <m/>
    <m/>
    <x v="0"/>
  </r>
  <r>
    <x v="10"/>
    <x v="1"/>
    <x v="10"/>
    <x v="2"/>
    <d v="1900-01-23T00:00:00"/>
    <n v="1446.5"/>
    <n v="1853"/>
    <n v="5230300"/>
    <m/>
    <n v="36000"/>
    <n v="188290800000"/>
    <n v="66708000"/>
    <m/>
    <m/>
    <m/>
    <m/>
    <x v="0"/>
    <x v="0"/>
    <m/>
    <m/>
    <m/>
    <x v="0"/>
  </r>
  <r>
    <x v="10"/>
    <x v="1"/>
    <x v="10"/>
    <x v="2"/>
    <d v="1900-01-22T00:00:00"/>
    <n v="1424.5"/>
    <n v="1855.5"/>
    <n v="5154175"/>
    <m/>
    <n v="36200"/>
    <n v="186581135000"/>
    <n v="67169100"/>
    <m/>
    <m/>
    <m/>
    <m/>
    <x v="0"/>
    <x v="0"/>
    <m/>
    <m/>
    <m/>
    <x v="0"/>
  </r>
  <r>
    <x v="10"/>
    <x v="1"/>
    <x v="10"/>
    <x v="2"/>
    <d v="1900-01-21T00:00:00"/>
    <n v="1417.25"/>
    <n v="1875"/>
    <n v="5146650"/>
    <m/>
    <n v="35400"/>
    <n v="182191410000"/>
    <n v="66375000"/>
    <m/>
    <m/>
    <m/>
    <m/>
    <x v="0"/>
    <x v="0"/>
    <m/>
    <m/>
    <m/>
    <x v="0"/>
  </r>
  <r>
    <x v="10"/>
    <x v="1"/>
    <x v="10"/>
    <x v="2"/>
    <d v="1900-01-20T00:00:00"/>
    <n v="1425"/>
    <n v="1897"/>
    <n v="5151950"/>
    <m/>
    <n v="35300"/>
    <n v="181863835000"/>
    <n v="66964100"/>
    <m/>
    <m/>
    <m/>
    <m/>
    <x v="0"/>
    <x v="0"/>
    <m/>
    <m/>
    <m/>
    <x v="0"/>
  </r>
  <r>
    <x v="10"/>
    <x v="2"/>
    <x v="10"/>
    <x v="2"/>
    <d v="1900-01-17T00:00:00"/>
    <n v="1414"/>
    <n v="1913.5"/>
    <n v="5142325"/>
    <m/>
    <m/>
    <m/>
    <m/>
    <m/>
    <m/>
    <m/>
    <m/>
    <x v="0"/>
    <x v="0"/>
    <m/>
    <m/>
    <m/>
    <x v="0"/>
  </r>
  <r>
    <x v="10"/>
    <x v="2"/>
    <x v="10"/>
    <x v="2"/>
    <d v="1900-01-16T00:00:00"/>
    <n v="1397"/>
    <n v="1877"/>
    <n v="5160075"/>
    <m/>
    <n v="35400"/>
    <n v="182666655000"/>
    <n v="66445800"/>
    <m/>
    <m/>
    <m/>
    <m/>
    <x v="0"/>
    <x v="0"/>
    <m/>
    <m/>
    <m/>
    <x v="0"/>
  </r>
  <r>
    <x v="10"/>
    <x v="2"/>
    <x v="10"/>
    <x v="2"/>
    <d v="1900-01-15T00:00:00"/>
    <n v="1379"/>
    <n v="1861.5"/>
    <n v="5167775"/>
    <m/>
    <n v="35000"/>
    <n v="180872125000"/>
    <n v="65152500"/>
    <m/>
    <m/>
    <m/>
    <m/>
    <x v="0"/>
    <x v="0"/>
    <m/>
    <m/>
    <m/>
    <x v="0"/>
  </r>
  <r>
    <x v="10"/>
    <x v="2"/>
    <x v="10"/>
    <x v="2"/>
    <d v="1900-01-13T00:00:00"/>
    <n v="1416"/>
    <n v="1828.5"/>
    <n v="5152825"/>
    <m/>
    <n v="35000"/>
    <n v="180348875000"/>
    <n v="63997500"/>
    <m/>
    <m/>
    <m/>
    <m/>
    <x v="0"/>
    <x v="0"/>
    <m/>
    <m/>
    <m/>
    <x v="0"/>
  </r>
  <r>
    <x v="10"/>
    <x v="2"/>
    <x v="10"/>
    <x v="2"/>
    <d v="1900-01-10T00:00:00"/>
    <n v="1548"/>
    <m/>
    <m/>
    <m/>
    <m/>
    <m/>
    <m/>
    <m/>
    <m/>
    <m/>
    <m/>
    <x v="0"/>
    <x v="0"/>
    <m/>
    <m/>
    <m/>
    <x v="0"/>
  </r>
  <r>
    <x v="10"/>
    <x v="2"/>
    <x v="10"/>
    <x v="2"/>
    <d v="1900-01-09T00:00:00"/>
    <n v="1555.75"/>
    <n v="1886.5"/>
    <n v="5157625"/>
    <m/>
    <n v="35100"/>
    <n v="181032637500"/>
    <n v="66216150"/>
    <m/>
    <m/>
    <m/>
    <m/>
    <x v="0"/>
    <x v="0"/>
    <m/>
    <m/>
    <m/>
    <x v="0"/>
  </r>
  <r>
    <x v="10"/>
    <x v="2"/>
    <x v="10"/>
    <x v="2"/>
    <d v="1900-01-08T00:00:00"/>
    <n v="1581.5"/>
    <n v="1881.5"/>
    <n v="5167725"/>
    <m/>
    <n v="35300"/>
    <n v="182420692500"/>
    <n v="66416950"/>
    <m/>
    <m/>
    <m/>
    <m/>
    <x v="0"/>
    <x v="0"/>
    <m/>
    <m/>
    <m/>
    <x v="0"/>
  </r>
  <r>
    <x v="10"/>
    <x v="2"/>
    <x v="10"/>
    <x v="2"/>
    <d v="1900-01-07T00:00:00"/>
    <n v="1572.5"/>
    <n v="1922.5"/>
    <n v="5158625"/>
    <m/>
    <n v="35700"/>
    <n v="184162912500"/>
    <n v="68633250"/>
    <m/>
    <m/>
    <m/>
    <m/>
    <x v="0"/>
    <x v="0"/>
    <m/>
    <m/>
    <m/>
    <x v="0"/>
  </r>
  <r>
    <x v="10"/>
    <x v="2"/>
    <x v="10"/>
    <x v="2"/>
    <d v="1900-01-06T00:00:00"/>
    <n v="1577.25"/>
    <n v="1915.5"/>
    <n v="5159000"/>
    <m/>
    <n v="35700"/>
    <n v="184176300000"/>
    <n v="68383350"/>
    <m/>
    <m/>
    <m/>
    <m/>
    <x v="0"/>
    <x v="0"/>
    <m/>
    <m/>
    <m/>
    <x v="0"/>
  </r>
  <r>
    <x v="10"/>
    <x v="2"/>
    <x v="10"/>
    <x v="2"/>
    <d v="1900-01-03T00:00:00"/>
    <n v="1552.75"/>
    <n v="1902"/>
    <n v="5167075"/>
    <m/>
    <m/>
    <m/>
    <m/>
    <m/>
    <m/>
    <m/>
    <m/>
    <x v="0"/>
    <x v="0"/>
    <m/>
    <m/>
    <m/>
    <x v="0"/>
  </r>
  <r>
    <x v="10"/>
    <x v="2"/>
    <x v="10"/>
    <x v="2"/>
    <d v="1900-01-02T00:00:00"/>
    <n v="1545.25"/>
    <n v="1888.5"/>
    <n v="5176200"/>
    <m/>
    <n v="34500"/>
    <n v="178578900000"/>
    <n v="65153250"/>
    <m/>
    <m/>
    <m/>
    <m/>
    <x v="0"/>
    <x v="0"/>
    <m/>
    <m/>
    <m/>
    <x v="0"/>
  </r>
  <r>
    <x v="10"/>
    <x v="2"/>
    <x v="10"/>
    <x v="2"/>
    <d v="1900-01-01T00:00:00"/>
    <n v="1568.5"/>
    <n v="1873"/>
    <n v="5176850"/>
    <m/>
    <n v="34300"/>
    <n v="177565955000"/>
    <n v="64243900"/>
    <m/>
    <m/>
    <m/>
    <m/>
    <x v="0"/>
    <x v="0"/>
    <m/>
    <m/>
    <m/>
    <x v="0"/>
  </r>
  <r>
    <x v="10"/>
    <x v="2"/>
    <x v="10"/>
    <x v="2"/>
    <d v="1899-12-31T00:00:00"/>
    <n v="1597.75"/>
    <n v="1900.5"/>
    <n v="5186075"/>
    <m/>
    <m/>
    <m/>
    <m/>
    <m/>
    <m/>
    <m/>
    <m/>
    <x v="0"/>
    <x v="0"/>
    <m/>
    <m/>
    <m/>
    <x v="0"/>
  </r>
  <r>
    <x v="10"/>
    <x v="2"/>
    <x v="10"/>
    <x v="3"/>
    <d v="1900-01-26T00:00:00"/>
    <n v="1602.5"/>
    <n v="1888"/>
    <n v="5188475"/>
    <m/>
    <n v="34700"/>
    <n v="180040082500"/>
    <n v="65513600"/>
    <m/>
    <m/>
    <m/>
    <m/>
    <x v="0"/>
    <x v="0"/>
    <m/>
    <m/>
    <m/>
    <x v="0"/>
  </r>
  <r>
    <x v="10"/>
    <x v="2"/>
    <x v="10"/>
    <x v="3"/>
    <d v="1900-01-25T00:00:00"/>
    <n v="1591"/>
    <n v="1892.5"/>
    <n v="5199000"/>
    <m/>
    <n v="34800"/>
    <n v="180925200000"/>
    <n v="65859000"/>
    <m/>
    <m/>
    <m/>
    <m/>
    <x v="0"/>
    <x v="0"/>
    <m/>
    <m/>
    <m/>
    <x v="0"/>
  </r>
  <r>
    <x v="10"/>
    <x v="2"/>
    <x v="10"/>
    <x v="3"/>
    <d v="1900-01-24T00:00:00"/>
    <n v="1597.25"/>
    <n v="1842"/>
    <n v="5192325"/>
    <m/>
    <n v="34600"/>
    <n v="179654445000"/>
    <n v="63733200"/>
    <m/>
    <m/>
    <m/>
    <m/>
    <x v="0"/>
    <x v="0"/>
    <m/>
    <m/>
    <m/>
    <x v="0"/>
  </r>
  <r>
    <x v="10"/>
    <x v="2"/>
    <x v="10"/>
    <x v="3"/>
    <d v="1900-01-23T00:00:00"/>
    <n v="1602.25"/>
    <n v="1877"/>
    <n v="5194750"/>
    <m/>
    <n v="34600"/>
    <n v="179738350000"/>
    <n v="64944200"/>
    <m/>
    <m/>
    <m/>
    <m/>
    <x v="0"/>
    <x v="0"/>
    <m/>
    <m/>
    <m/>
    <x v="0"/>
  </r>
  <r>
    <x v="11"/>
    <x v="3"/>
    <x v="10"/>
    <x v="3"/>
    <d v="1900-01-20T00:00:00"/>
    <n v="1611.5"/>
    <n v="1890"/>
    <n v="5192100"/>
    <m/>
    <m/>
    <m/>
    <m/>
    <m/>
    <m/>
    <m/>
    <m/>
    <x v="0"/>
    <x v="0"/>
    <m/>
    <m/>
    <m/>
    <x v="0"/>
  </r>
  <r>
    <x v="11"/>
    <x v="3"/>
    <x v="10"/>
    <x v="3"/>
    <d v="1900-01-19T00:00:00"/>
    <n v="1608.75"/>
    <n v="1913"/>
    <n v="5202900"/>
    <m/>
    <m/>
    <m/>
    <m/>
    <m/>
    <m/>
    <m/>
    <m/>
    <x v="0"/>
    <x v="0"/>
    <m/>
    <m/>
    <m/>
    <x v="0"/>
  </r>
  <r>
    <x v="11"/>
    <x v="3"/>
    <x v="10"/>
    <x v="3"/>
    <d v="1900-01-18T00:00:00"/>
    <n v="1611.5"/>
    <n v="1896"/>
    <n v="5203150"/>
    <m/>
    <m/>
    <m/>
    <m/>
    <m/>
    <m/>
    <m/>
    <m/>
    <x v="0"/>
    <x v="0"/>
    <m/>
    <m/>
    <m/>
    <x v="0"/>
  </r>
  <r>
    <x v="11"/>
    <x v="3"/>
    <x v="10"/>
    <x v="3"/>
    <d v="1900-01-17T00:00:00"/>
    <n v="1602.5"/>
    <n v="1900"/>
    <n v="5212975"/>
    <m/>
    <m/>
    <m/>
    <m/>
    <m/>
    <m/>
    <m/>
    <m/>
    <x v="0"/>
    <x v="0"/>
    <m/>
    <m/>
    <m/>
    <x v="0"/>
  </r>
  <r>
    <x v="11"/>
    <x v="3"/>
    <x v="10"/>
    <x v="3"/>
    <d v="1900-01-16T00:00:00"/>
    <n v="1599.5"/>
    <n v="1875"/>
    <n v="5212800"/>
    <m/>
    <n v="34000"/>
    <n v="177235200000"/>
    <n v="63750000"/>
    <m/>
    <m/>
    <m/>
    <m/>
    <x v="0"/>
    <x v="0"/>
    <m/>
    <m/>
    <m/>
    <x v="0"/>
  </r>
  <r>
    <x v="11"/>
    <x v="3"/>
    <x v="10"/>
    <x v="3"/>
    <d v="1900-01-12T00:00:00"/>
    <n v="1585"/>
    <n v="1878"/>
    <n v="5212075"/>
    <m/>
    <n v="34000"/>
    <n v="177210550000"/>
    <n v="63852000"/>
    <m/>
    <m/>
    <m/>
    <m/>
    <x v="0"/>
    <x v="0"/>
    <m/>
    <m/>
    <m/>
    <x v="0"/>
  </r>
  <r>
    <x v="11"/>
    <x v="3"/>
    <x v="10"/>
    <x v="3"/>
    <d v="1900-01-11T00:00:00"/>
    <n v="1591.5"/>
    <n v="1892.5"/>
    <n v="5228425"/>
    <m/>
    <n v="34700"/>
    <n v="181426347500"/>
    <n v="65669750"/>
    <m/>
    <m/>
    <m/>
    <m/>
    <x v="0"/>
    <x v="0"/>
    <m/>
    <m/>
    <m/>
    <x v="0"/>
  </r>
  <r>
    <x v="11"/>
    <x v="3"/>
    <x v="10"/>
    <x v="3"/>
    <d v="1900-01-10T00:00:00"/>
    <n v="1582.5"/>
    <m/>
    <m/>
    <m/>
    <n v="34800"/>
    <m/>
    <m/>
    <m/>
    <m/>
    <m/>
    <m/>
    <x v="0"/>
    <x v="0"/>
    <m/>
    <m/>
    <m/>
    <x v="0"/>
  </r>
  <r>
    <x v="11"/>
    <x v="3"/>
    <x v="10"/>
    <x v="3"/>
    <d v="1900-01-09T00:00:00"/>
    <n v="1577.5"/>
    <n v="1910.5"/>
    <n v="5237400"/>
    <m/>
    <n v="34800"/>
    <n v="182261520000"/>
    <n v="66485400"/>
    <m/>
    <m/>
    <m/>
    <m/>
    <x v="0"/>
    <x v="0"/>
    <m/>
    <m/>
    <m/>
    <x v="0"/>
  </r>
  <r>
    <x v="11"/>
    <x v="3"/>
    <x v="10"/>
    <x v="3"/>
    <d v="1900-01-06T00:00:00"/>
    <n v="1577"/>
    <n v="1900.5"/>
    <n v="5230650"/>
    <m/>
    <m/>
    <m/>
    <m/>
    <m/>
    <m/>
    <m/>
    <m/>
    <x v="0"/>
    <x v="0"/>
    <m/>
    <m/>
    <m/>
    <x v="0"/>
  </r>
  <r>
    <x v="11"/>
    <x v="3"/>
    <x v="10"/>
    <x v="3"/>
    <d v="1900-01-05T00:00:00"/>
    <n v="1580.5"/>
    <n v="1927.5"/>
    <n v="5239150"/>
    <m/>
    <n v="36300"/>
    <n v="190181145000"/>
    <n v="69968250"/>
    <m/>
    <m/>
    <m/>
    <m/>
    <x v="0"/>
    <x v="0"/>
    <m/>
    <m/>
    <m/>
    <x v="0"/>
  </r>
  <r>
    <x v="11"/>
    <x v="3"/>
    <x v="10"/>
    <x v="3"/>
    <d v="1900-01-04T00:00:00"/>
    <n v="1574"/>
    <n v="1932"/>
    <n v="5222500"/>
    <m/>
    <n v="36000"/>
    <n v="188010000000"/>
    <n v="69552000"/>
    <m/>
    <m/>
    <m/>
    <m/>
    <x v="0"/>
    <x v="0"/>
    <m/>
    <m/>
    <m/>
    <x v="0"/>
  </r>
  <r>
    <x v="11"/>
    <x v="3"/>
    <x v="10"/>
    <x v="3"/>
    <d v="1900-01-03T00:00:00"/>
    <n v="1584.25"/>
    <n v="1938.5"/>
    <n v="5230025"/>
    <m/>
    <n v="34700"/>
    <n v="181481867500"/>
    <n v="67265950"/>
    <m/>
    <m/>
    <m/>
    <m/>
    <x v="0"/>
    <x v="0"/>
    <m/>
    <m/>
    <m/>
    <x v="0"/>
  </r>
  <r>
    <x v="11"/>
    <x v="3"/>
    <x v="10"/>
    <x v="3"/>
    <d v="1900-01-02T00:00:00"/>
    <n v="1578"/>
    <n v="1937"/>
    <n v="5229825"/>
    <m/>
    <n v="33000"/>
    <n v="172584225000"/>
    <n v="63921000"/>
    <m/>
    <m/>
    <m/>
    <m/>
    <x v="0"/>
    <x v="0"/>
    <m/>
    <m/>
    <m/>
    <x v="0"/>
  </r>
  <r>
    <x v="11"/>
    <x v="3"/>
    <x v="10"/>
    <x v="3"/>
    <d v="1899-12-30T00:00:00"/>
    <n v="1570"/>
    <n v="1944"/>
    <n v="5217425"/>
    <m/>
    <m/>
    <m/>
    <m/>
    <m/>
    <m/>
    <m/>
    <m/>
    <x v="0"/>
    <x v="0"/>
    <m/>
    <m/>
    <m/>
    <x v="0"/>
  </r>
  <r>
    <x v="11"/>
    <x v="3"/>
    <x v="10"/>
    <x v="4"/>
    <d v="1900-01-26T00:00:00"/>
    <n v="1591"/>
    <n v="1938.5"/>
    <n v="5182175"/>
    <m/>
    <n v="36800"/>
    <n v="190704040000"/>
    <n v="71336800"/>
    <m/>
    <m/>
    <m/>
    <m/>
    <x v="0"/>
    <x v="0"/>
    <m/>
    <m/>
    <m/>
    <x v="0"/>
  </r>
  <r>
    <x v="11"/>
    <x v="3"/>
    <x v="10"/>
    <x v="4"/>
    <d v="1900-01-25T00:00:00"/>
    <n v="1608.5"/>
    <n v="1985"/>
    <n v="5173075"/>
    <m/>
    <n v="37200"/>
    <n v="192438390000"/>
    <n v="73842000"/>
    <m/>
    <m/>
    <m/>
    <m/>
    <x v="0"/>
    <x v="0"/>
    <m/>
    <m/>
    <m/>
    <x v="0"/>
  </r>
  <r>
    <x v="11"/>
    <x v="3"/>
    <x v="10"/>
    <x v="4"/>
    <d v="1900-01-24T00:00:00"/>
    <n v="1597.25"/>
    <n v="1978.5"/>
    <n v="5172950"/>
    <m/>
    <n v="37800"/>
    <n v="195537510000"/>
    <n v="74787300"/>
    <m/>
    <m/>
    <m/>
    <m/>
    <x v="0"/>
    <x v="0"/>
    <m/>
    <m/>
    <m/>
    <x v="0"/>
  </r>
  <r>
    <x v="11"/>
    <x v="3"/>
    <x v="10"/>
    <x v="4"/>
    <d v="1900-01-23T00:00:00"/>
    <n v="1592.5"/>
    <n v="1988.5"/>
    <n v="5180975"/>
    <m/>
    <n v="37600"/>
    <n v="194804660000"/>
    <n v="74767600"/>
    <m/>
    <m/>
    <m/>
    <m/>
    <x v="0"/>
    <x v="0"/>
    <m/>
    <m/>
    <m/>
    <x v="0"/>
  </r>
  <r>
    <x v="11"/>
    <x v="3"/>
    <x v="10"/>
    <x v="4"/>
    <d v="1900-01-20T00:00:00"/>
    <n v="1580"/>
    <n v="1979"/>
    <n v="5182425"/>
    <m/>
    <m/>
    <m/>
    <m/>
    <m/>
    <m/>
    <m/>
    <m/>
    <x v="0"/>
    <x v="0"/>
    <m/>
    <m/>
    <m/>
    <x v="0"/>
  </r>
  <r>
    <x v="11"/>
    <x v="3"/>
    <x v="10"/>
    <x v="4"/>
    <d v="1900-01-19T00:00:00"/>
    <n v="1568.5"/>
    <n v="1940.5"/>
    <n v="5189975"/>
    <m/>
    <n v="36800"/>
    <n v="190991080000"/>
    <n v="71410400"/>
    <m/>
    <m/>
    <m/>
    <m/>
    <x v="0"/>
    <x v="0"/>
    <m/>
    <m/>
    <m/>
    <x v="0"/>
  </r>
  <r>
    <x v="11"/>
    <x v="3"/>
    <x v="10"/>
    <x v="4"/>
    <d v="1900-01-18T00:00:00"/>
    <n v="1602"/>
    <n v="1968.5"/>
    <n v="5188900"/>
    <m/>
    <n v="36850"/>
    <n v="191210965000"/>
    <n v="72539225"/>
    <m/>
    <m/>
    <m/>
    <m/>
    <x v="0"/>
    <x v="0"/>
    <m/>
    <m/>
    <m/>
    <x v="0"/>
  </r>
  <r>
    <x v="11"/>
    <x v="3"/>
    <x v="10"/>
    <x v="4"/>
    <d v="1900-01-17T00:00:00"/>
    <n v="1613.5"/>
    <n v="1956"/>
    <n v="5197450"/>
    <m/>
    <n v="37250"/>
    <n v="193605012500"/>
    <n v="72861000"/>
    <m/>
    <m/>
    <m/>
    <m/>
    <x v="0"/>
    <x v="0"/>
    <m/>
    <m/>
    <m/>
    <x v="0"/>
  </r>
  <r>
    <x v="11"/>
    <x v="4"/>
    <x v="10"/>
    <x v="4"/>
    <d v="1900-01-16T00:00:00"/>
    <n v="1611.25"/>
    <n v="1969.5"/>
    <n v="5187925"/>
    <m/>
    <n v="37100"/>
    <n v="192472017500"/>
    <n v="73068450"/>
    <m/>
    <m/>
    <m/>
    <m/>
    <x v="0"/>
    <x v="0"/>
    <m/>
    <m/>
    <m/>
    <x v="0"/>
  </r>
  <r>
    <x v="11"/>
    <x v="4"/>
    <x v="10"/>
    <x v="4"/>
    <d v="1900-01-13T00:00:00"/>
    <n v="1629.25"/>
    <n v="1985"/>
    <n v="5162700"/>
    <m/>
    <m/>
    <m/>
    <m/>
    <m/>
    <m/>
    <m/>
    <m/>
    <x v="0"/>
    <x v="0"/>
    <m/>
    <m/>
    <m/>
    <x v="0"/>
  </r>
  <r>
    <x v="11"/>
    <x v="4"/>
    <x v="10"/>
    <x v="4"/>
    <d v="1900-01-12T00:00:00"/>
    <n v="1644"/>
    <n v="1973"/>
    <n v="5162875"/>
    <m/>
    <n v="37500"/>
    <n v="193607812500"/>
    <n v="73987500"/>
    <m/>
    <m/>
    <m/>
    <m/>
    <x v="0"/>
    <x v="0"/>
    <m/>
    <m/>
    <m/>
    <x v="0"/>
  </r>
  <r>
    <x v="11"/>
    <x v="4"/>
    <x v="10"/>
    <x v="4"/>
    <d v="1900-01-10T00:00:00"/>
    <n v="1641.75"/>
    <m/>
    <m/>
    <m/>
    <n v="37200"/>
    <m/>
    <m/>
    <m/>
    <m/>
    <m/>
    <m/>
    <x v="0"/>
    <x v="0"/>
    <m/>
    <m/>
    <m/>
    <x v="0"/>
  </r>
  <r>
    <x v="11"/>
    <x v="4"/>
    <x v="10"/>
    <x v="4"/>
    <d v="1900-01-09T00:00:00"/>
    <n v="1663.5"/>
    <n v="2005"/>
    <n v="5162050"/>
    <m/>
    <n v="37800"/>
    <n v="195125490000"/>
    <n v="75789000"/>
    <m/>
    <m/>
    <m/>
    <m/>
    <x v="0"/>
    <x v="0"/>
    <m/>
    <m/>
    <m/>
    <x v="0"/>
  </r>
  <r>
    <x v="11"/>
    <x v="4"/>
    <x v="10"/>
    <x v="4"/>
    <d v="1900-01-06T00:00:00"/>
    <n v="1669.75"/>
    <n v="2017"/>
    <n v="5161100"/>
    <m/>
    <m/>
    <m/>
    <m/>
    <m/>
    <m/>
    <m/>
    <m/>
    <x v="0"/>
    <x v="0"/>
    <m/>
    <m/>
    <m/>
    <x v="0"/>
  </r>
  <r>
    <x v="11"/>
    <x v="4"/>
    <x v="10"/>
    <x v="4"/>
    <d v="1900-01-05T00:00:00"/>
    <n v="1675.75"/>
    <n v="2014.5"/>
    <n v="5155775"/>
    <m/>
    <n v="37800"/>
    <n v="194888295000"/>
    <n v="76148100"/>
    <m/>
    <m/>
    <m/>
    <m/>
    <x v="0"/>
    <x v="0"/>
    <m/>
    <m/>
    <m/>
    <x v="0"/>
  </r>
  <r>
    <x v="11"/>
    <x v="4"/>
    <x v="10"/>
    <x v="4"/>
    <d v="1900-01-04T00:00:00"/>
    <n v="1670"/>
    <n v="2050"/>
    <n v="5157100"/>
    <m/>
    <n v="37400"/>
    <n v="192875540000"/>
    <n v="76670000"/>
    <m/>
    <m/>
    <m/>
    <m/>
    <x v="0"/>
    <x v="0"/>
    <m/>
    <m/>
    <m/>
    <x v="0"/>
  </r>
  <r>
    <x v="11"/>
    <x v="4"/>
    <x v="10"/>
    <x v="4"/>
    <d v="1900-01-03T00:00:00"/>
    <n v="1678"/>
    <n v="2065"/>
    <n v="5164200"/>
    <m/>
    <n v="38650"/>
    <n v="199596330000"/>
    <n v="79812250"/>
    <m/>
    <m/>
    <m/>
    <m/>
    <x v="0"/>
    <x v="0"/>
    <m/>
    <m/>
    <m/>
    <x v="0"/>
  </r>
  <r>
    <x v="11"/>
    <x v="4"/>
    <x v="10"/>
    <x v="4"/>
    <d v="1900-01-02T00:00:00"/>
    <n v="1664.25"/>
    <n v="2086.5"/>
    <n v="5158025"/>
    <m/>
    <n v="38400"/>
    <n v="198068160000"/>
    <n v="80121600"/>
    <m/>
    <m/>
    <m/>
    <m/>
    <x v="0"/>
    <x v="0"/>
    <m/>
    <m/>
    <m/>
    <x v="0"/>
  </r>
  <r>
    <x v="11"/>
    <x v="4"/>
    <x v="10"/>
    <x v="4"/>
    <d v="1899-12-30T00:00:00"/>
    <n v="1665"/>
    <n v="2110"/>
    <n v="5151950"/>
    <m/>
    <m/>
    <m/>
    <m/>
    <m/>
    <m/>
    <m/>
    <m/>
    <x v="0"/>
    <x v="0"/>
    <m/>
    <m/>
    <m/>
    <x v="0"/>
  </r>
  <r>
    <x v="11"/>
    <x v="4"/>
    <x v="10"/>
    <x v="5"/>
    <d v="1900-01-29T00:00:00"/>
    <n v="1674.5"/>
    <n v="2131"/>
    <n v="5156850"/>
    <m/>
    <n v="38500"/>
    <n v="198538725000"/>
    <n v="82043500"/>
    <m/>
    <m/>
    <m/>
    <m/>
    <x v="0"/>
    <x v="0"/>
    <m/>
    <m/>
    <m/>
    <x v="0"/>
  </r>
  <r>
    <x v="11"/>
    <x v="4"/>
    <x v="10"/>
    <x v="5"/>
    <d v="1900-01-28T00:00:00"/>
    <n v="1666.25"/>
    <n v="2165.5"/>
    <n v="5145150"/>
    <m/>
    <n v="38000"/>
    <n v="195515700000"/>
    <n v="82289000"/>
    <m/>
    <m/>
    <m/>
    <m/>
    <x v="0"/>
    <x v="0"/>
    <m/>
    <m/>
    <m/>
    <x v="0"/>
  </r>
  <r>
    <x v="11"/>
    <x v="4"/>
    <x v="10"/>
    <x v="5"/>
    <d v="1900-01-27T00:00:00"/>
    <n v="1660.5"/>
    <n v="2160"/>
    <n v="5147800"/>
    <m/>
    <m/>
    <m/>
    <m/>
    <m/>
    <m/>
    <m/>
    <m/>
    <x v="0"/>
    <x v="0"/>
    <m/>
    <m/>
    <m/>
    <x v="0"/>
  </r>
  <r>
    <x v="11"/>
    <x v="4"/>
    <x v="10"/>
    <x v="5"/>
    <d v="1900-01-26T00:00:00"/>
    <n v="1656.75"/>
    <n v="2130.5"/>
    <n v="5147225"/>
    <m/>
    <n v="36650"/>
    <n v="188645796250"/>
    <n v="78082825"/>
    <m/>
    <m/>
    <m/>
    <m/>
    <x v="0"/>
    <x v="0"/>
    <m/>
    <m/>
    <m/>
    <x v="0"/>
  </r>
  <r>
    <x v="11"/>
    <x v="4"/>
    <x v="10"/>
    <x v="5"/>
    <d v="1900-01-23T00:00:00"/>
    <n v="1670.25"/>
    <n v="2100.5"/>
    <n v="5142450"/>
    <m/>
    <m/>
    <m/>
    <m/>
    <m/>
    <m/>
    <m/>
    <m/>
    <x v="0"/>
    <x v="0"/>
    <m/>
    <m/>
    <m/>
    <x v="0"/>
  </r>
  <r>
    <x v="11"/>
    <x v="4"/>
    <x v="10"/>
    <x v="5"/>
    <d v="1900-01-22T00:00:00"/>
    <n v="1677"/>
    <n v="2117.5"/>
    <n v="5150150"/>
    <m/>
    <n v="35200"/>
    <n v="181285280000"/>
    <n v="74536000"/>
    <m/>
    <m/>
    <m/>
    <m/>
    <x v="0"/>
    <x v="0"/>
    <m/>
    <m/>
    <m/>
    <x v="0"/>
  </r>
  <r>
    <x v="11"/>
    <x v="4"/>
    <x v="10"/>
    <x v="5"/>
    <d v="1900-01-21T00:00:00"/>
    <n v="1692.25"/>
    <n v="2105.5"/>
    <n v="5158925"/>
    <m/>
    <n v="35100"/>
    <n v="181078267500"/>
    <n v="73903050"/>
    <m/>
    <m/>
    <m/>
    <m/>
    <x v="0"/>
    <x v="0"/>
    <m/>
    <m/>
    <m/>
    <x v="0"/>
  </r>
  <r>
    <x v="11"/>
    <x v="4"/>
    <x v="10"/>
    <x v="5"/>
    <d v="1900-01-20T00:00:00"/>
    <n v="1692.5"/>
    <n v="2105.5"/>
    <n v="5138775"/>
    <m/>
    <n v="35850"/>
    <n v="184225083750"/>
    <n v="75482175"/>
    <m/>
    <m/>
    <m/>
    <m/>
    <x v="0"/>
    <x v="0"/>
    <m/>
    <m/>
    <m/>
    <x v="0"/>
  </r>
  <r>
    <x v="11"/>
    <x v="4"/>
    <x v="10"/>
    <x v="5"/>
    <d v="1900-01-19T00:00:00"/>
    <n v="1688"/>
    <n v="2095.5"/>
    <n v="5147750"/>
    <m/>
    <n v="35400"/>
    <n v="182230350000"/>
    <n v="74180700"/>
    <m/>
    <m/>
    <m/>
    <m/>
    <x v="0"/>
    <x v="0"/>
    <m/>
    <m/>
    <m/>
    <x v="0"/>
  </r>
  <r>
    <x v="11"/>
    <x v="5"/>
    <x v="10"/>
    <x v="5"/>
    <d v="1900-01-16T00:00:00"/>
    <n v="1690"/>
    <n v="2117"/>
    <n v="5158200"/>
    <m/>
    <m/>
    <m/>
    <m/>
    <m/>
    <m/>
    <m/>
    <m/>
    <x v="0"/>
    <x v="0"/>
    <m/>
    <m/>
    <m/>
    <x v="0"/>
  </r>
  <r>
    <x v="11"/>
    <x v="5"/>
    <x v="10"/>
    <x v="5"/>
    <d v="1900-01-15T00:00:00"/>
    <n v="1683.25"/>
    <n v="2118"/>
    <n v="5153350"/>
    <m/>
    <n v="32980"/>
    <n v="169957483000"/>
    <n v="69851640"/>
    <m/>
    <m/>
    <m/>
    <m/>
    <x v="0"/>
    <x v="0"/>
    <m/>
    <m/>
    <m/>
    <x v="0"/>
  </r>
  <r>
    <x v="11"/>
    <x v="5"/>
    <x v="10"/>
    <x v="5"/>
    <d v="1900-01-14T00:00:00"/>
    <n v="1679.75"/>
    <n v="2092"/>
    <n v="5155300"/>
    <m/>
    <n v="33020"/>
    <n v="170228006000"/>
    <n v="69077840"/>
    <m/>
    <m/>
    <m/>
    <m/>
    <x v="0"/>
    <x v="0"/>
    <m/>
    <m/>
    <m/>
    <x v="0"/>
  </r>
  <r>
    <x v="11"/>
    <x v="5"/>
    <x v="10"/>
    <x v="5"/>
    <d v="1900-01-13T00:00:00"/>
    <n v="1681"/>
    <m/>
    <m/>
    <m/>
    <n v="33100"/>
    <m/>
    <m/>
    <m/>
    <m/>
    <m/>
    <m/>
    <x v="0"/>
    <x v="0"/>
    <m/>
    <m/>
    <m/>
    <x v="0"/>
  </r>
  <r>
    <x v="11"/>
    <x v="5"/>
    <x v="10"/>
    <x v="5"/>
    <d v="1900-01-09T00:00:00"/>
    <n v="1669.5"/>
    <n v="2085.5"/>
    <n v="5164050"/>
    <m/>
    <m/>
    <m/>
    <m/>
    <m/>
    <m/>
    <m/>
    <m/>
    <x v="0"/>
    <x v="0"/>
    <m/>
    <m/>
    <m/>
    <x v="0"/>
  </r>
  <r>
    <x v="11"/>
    <x v="5"/>
    <x v="10"/>
    <x v="5"/>
    <d v="1900-01-08T00:00:00"/>
    <n v="1663"/>
    <n v="2035.5"/>
    <n v="5170300"/>
    <m/>
    <n v="32850"/>
    <n v="169844355000"/>
    <n v="66866175"/>
    <m/>
    <m/>
    <m/>
    <m/>
    <x v="0"/>
    <x v="0"/>
    <m/>
    <m/>
    <m/>
    <x v="0"/>
  </r>
  <r>
    <x v="11"/>
    <x v="5"/>
    <x v="10"/>
    <x v="5"/>
    <d v="1900-01-07T00:00:00"/>
    <n v="1663.5"/>
    <n v="2046"/>
    <n v="5161175"/>
    <m/>
    <n v="32800"/>
    <n v="169286540000"/>
    <n v="67108800"/>
    <m/>
    <m/>
    <m/>
    <m/>
    <x v="0"/>
    <x v="0"/>
    <m/>
    <m/>
    <m/>
    <x v="0"/>
  </r>
  <r>
    <x v="11"/>
    <x v="5"/>
    <x v="10"/>
    <x v="5"/>
    <d v="1900-01-06T00:00:00"/>
    <n v="1653.75"/>
    <n v="2077"/>
    <n v="5156975"/>
    <m/>
    <n v="32600"/>
    <n v="168117385000"/>
    <n v="67710200"/>
    <m/>
    <m/>
    <m/>
    <m/>
    <x v="0"/>
    <x v="0"/>
    <m/>
    <m/>
    <m/>
    <x v="0"/>
  </r>
  <r>
    <x v="11"/>
    <x v="5"/>
    <x v="10"/>
    <x v="5"/>
    <d v="1900-01-05T00:00:00"/>
    <n v="1653.75"/>
    <n v="2065"/>
    <n v="5164150"/>
    <m/>
    <n v="32300"/>
    <n v="166802045000"/>
    <n v="66699500"/>
    <m/>
    <m/>
    <m/>
    <m/>
    <x v="0"/>
    <x v="0"/>
    <m/>
    <m/>
    <m/>
    <x v="0"/>
  </r>
  <r>
    <x v="11"/>
    <x v="5"/>
    <x v="10"/>
    <x v="5"/>
    <d v="1900-01-02T00:00:00"/>
    <n v="1632.25"/>
    <n v="2085.5"/>
    <n v="5167600"/>
    <m/>
    <m/>
    <m/>
    <m/>
    <m/>
    <m/>
    <m/>
    <m/>
    <x v="0"/>
    <x v="0"/>
    <m/>
    <m/>
    <m/>
    <x v="0"/>
  </r>
  <r>
    <x v="11"/>
    <x v="5"/>
    <x v="10"/>
    <x v="5"/>
    <d v="1900-01-01T00:00:00"/>
    <n v="1684.5"/>
    <n v="2046.5"/>
    <n v="5171400"/>
    <m/>
    <m/>
    <m/>
    <m/>
    <m/>
    <m/>
    <m/>
    <m/>
    <x v="0"/>
    <x v="0"/>
    <m/>
    <m/>
    <m/>
    <x v="0"/>
  </r>
  <r>
    <x v="11"/>
    <x v="5"/>
    <x v="10"/>
    <x v="5"/>
    <d v="1899-12-31T00:00:00"/>
    <n v="1681.5"/>
    <n v="2040.5"/>
    <n v="5177475"/>
    <m/>
    <n v="32400"/>
    <n v="167750190000"/>
    <n v="66112200"/>
    <m/>
    <m/>
    <m/>
    <m/>
    <x v="0"/>
    <x v="0"/>
    <m/>
    <m/>
    <m/>
    <x v="0"/>
  </r>
  <r>
    <x v="11"/>
    <x v="5"/>
    <x v="11"/>
    <x v="6"/>
    <d v="1900-01-26T00:00:00"/>
    <n v="1664"/>
    <n v="2109"/>
    <n v="5191900"/>
    <m/>
    <m/>
    <m/>
    <m/>
    <m/>
    <m/>
    <m/>
    <m/>
    <x v="0"/>
    <x v="0"/>
    <m/>
    <m/>
    <m/>
    <x v="0"/>
  </r>
  <r>
    <x v="11"/>
    <x v="5"/>
    <x v="11"/>
    <x v="6"/>
    <d v="1900-01-25T00:00:00"/>
    <n v="1655.25"/>
    <n v="2094.5"/>
    <n v="5196650"/>
    <m/>
    <m/>
    <m/>
    <m/>
    <m/>
    <m/>
    <m/>
    <m/>
    <x v="0"/>
    <x v="0"/>
    <m/>
    <m/>
    <m/>
    <x v="0"/>
  </r>
  <r>
    <x v="11"/>
    <x v="5"/>
    <x v="11"/>
    <x v="6"/>
    <d v="1900-01-22T00:00:00"/>
    <n v="1662.5"/>
    <n v="2062"/>
    <n v="5206675"/>
    <m/>
    <n v="33000"/>
    <n v="171820275000"/>
    <n v="68046000"/>
    <m/>
    <m/>
    <m/>
    <m/>
    <x v="0"/>
    <x v="0"/>
    <m/>
    <m/>
    <m/>
    <x v="0"/>
  </r>
  <r>
    <x v="11"/>
    <x v="6"/>
    <x v="11"/>
    <x v="6"/>
    <d v="1900-01-19T00:00:00"/>
    <n v="1648.25"/>
    <n v="2041"/>
    <n v="5213525"/>
    <m/>
    <m/>
    <m/>
    <m/>
    <m/>
    <m/>
    <m/>
    <m/>
    <x v="0"/>
    <x v="0"/>
    <m/>
    <m/>
    <m/>
    <x v="0"/>
  </r>
  <r>
    <x v="11"/>
    <x v="6"/>
    <x v="11"/>
    <x v="6"/>
    <d v="1900-01-18T00:00:00"/>
    <n v="1667"/>
    <n v="2089"/>
    <n v="5217250"/>
    <m/>
    <n v="30950"/>
    <n v="161473887500"/>
    <n v="64654550"/>
    <m/>
    <m/>
    <m/>
    <m/>
    <x v="0"/>
    <x v="0"/>
    <m/>
    <m/>
    <m/>
    <x v="0"/>
  </r>
  <r>
    <x v="11"/>
    <x v="6"/>
    <x v="11"/>
    <x v="6"/>
    <d v="1900-01-16T00:00:00"/>
    <n v="1699.5"/>
    <n v="2128"/>
    <n v="5210350"/>
    <m/>
    <n v="31150"/>
    <n v="162302402500"/>
    <n v="66287200"/>
    <m/>
    <m/>
    <m/>
    <m/>
    <x v="0"/>
    <x v="0"/>
    <m/>
    <m/>
    <m/>
    <x v="0"/>
  </r>
  <r>
    <x v="11"/>
    <x v="6"/>
    <x v="11"/>
    <x v="6"/>
    <d v="1900-01-15T00:00:00"/>
    <n v="1690"/>
    <n v="0"/>
    <n v="0"/>
    <m/>
    <n v="30230"/>
    <m/>
    <m/>
    <m/>
    <m/>
    <m/>
    <m/>
    <x v="0"/>
    <x v="0"/>
    <m/>
    <m/>
    <m/>
    <x v="0"/>
  </r>
  <r>
    <x v="11"/>
    <x v="6"/>
    <x v="11"/>
    <x v="6"/>
    <d v="1900-01-12T00:00:00"/>
    <n v="1696.5"/>
    <n v="0"/>
    <n v="0"/>
    <m/>
    <m/>
    <m/>
    <m/>
    <m/>
    <m/>
    <m/>
    <m/>
    <x v="0"/>
    <x v="0"/>
    <m/>
    <m/>
    <m/>
    <x v="0"/>
  </r>
  <r>
    <x v="11"/>
    <x v="6"/>
    <x v="11"/>
    <x v="6"/>
    <d v="1900-01-11T00:00:00"/>
    <n v="1694.75"/>
    <n v="0"/>
    <n v="0"/>
    <m/>
    <n v="30100"/>
    <m/>
    <m/>
    <m/>
    <m/>
    <m/>
    <m/>
    <x v="0"/>
    <x v="0"/>
    <m/>
    <m/>
    <m/>
    <x v="0"/>
  </r>
  <r>
    <x v="11"/>
    <x v="6"/>
    <x v="11"/>
    <x v="6"/>
    <d v="1900-01-10T00:00:00"/>
    <n v="1712.5"/>
    <n v="0"/>
    <n v="0"/>
    <m/>
    <n v="30100"/>
    <m/>
    <m/>
    <m/>
    <m/>
    <m/>
    <m/>
    <x v="0"/>
    <x v="0"/>
    <m/>
    <m/>
    <m/>
    <x v="0"/>
  </r>
  <r>
    <x v="11"/>
    <x v="6"/>
    <x v="11"/>
    <x v="6"/>
    <d v="1900-01-09T00:00:00"/>
    <n v="1709.75"/>
    <n v="0"/>
    <n v="0"/>
    <m/>
    <n v="30050"/>
    <m/>
    <m/>
    <m/>
    <m/>
    <m/>
    <m/>
    <x v="0"/>
    <x v="0"/>
    <m/>
    <m/>
    <m/>
    <x v="0"/>
  </r>
  <r>
    <x v="11"/>
    <x v="6"/>
    <x v="11"/>
    <x v="6"/>
    <d v="1900-01-08T00:00:00"/>
    <n v="1708.5"/>
    <m/>
    <m/>
    <m/>
    <n v="29790"/>
    <m/>
    <m/>
    <m/>
    <m/>
    <m/>
    <m/>
    <x v="0"/>
    <x v="0"/>
    <m/>
    <m/>
    <m/>
    <x v="0"/>
  </r>
  <r>
    <x v="11"/>
    <x v="6"/>
    <x v="11"/>
    <x v="6"/>
    <d v="1900-01-05T00:00:00"/>
    <n v="1697"/>
    <n v="2071.5"/>
    <n v="5210050"/>
    <m/>
    <m/>
    <m/>
    <m/>
    <m/>
    <m/>
    <m/>
    <m/>
    <x v="0"/>
    <x v="0"/>
    <m/>
    <m/>
    <m/>
    <x v="0"/>
  </r>
  <r>
    <x v="11"/>
    <x v="6"/>
    <x v="11"/>
    <x v="6"/>
    <d v="1900-01-04T00:00:00"/>
    <n v="1693"/>
    <n v="2066"/>
    <n v="5216675"/>
    <m/>
    <n v="30300"/>
    <n v="158065252500"/>
    <n v="62599800"/>
    <m/>
    <m/>
    <m/>
    <m/>
    <x v="0"/>
    <x v="0"/>
    <m/>
    <m/>
    <m/>
    <x v="0"/>
  </r>
  <r>
    <x v="11"/>
    <x v="6"/>
    <x v="11"/>
    <x v="6"/>
    <d v="1900-01-03T00:00:00"/>
    <n v="1703"/>
    <n v="2082"/>
    <n v="5222300"/>
    <m/>
    <n v="29400"/>
    <n v="153535620000"/>
    <n v="61210800"/>
    <m/>
    <m/>
    <m/>
    <m/>
    <x v="0"/>
    <x v="0"/>
    <m/>
    <m/>
    <m/>
    <x v="0"/>
  </r>
  <r>
    <x v="11"/>
    <x v="6"/>
    <x v="11"/>
    <x v="6"/>
    <d v="1900-01-02T00:00:00"/>
    <n v="1706.75"/>
    <n v="2092"/>
    <n v="5232125"/>
    <m/>
    <n v="29090"/>
    <n v="152202516250"/>
    <n v="60856280"/>
    <m/>
    <m/>
    <m/>
    <m/>
    <x v="0"/>
    <x v="0"/>
    <m/>
    <m/>
    <m/>
    <x v="0"/>
  </r>
  <r>
    <x v="11"/>
    <x v="6"/>
    <x v="11"/>
    <x v="6"/>
    <d v="1900-01-01T00:00:00"/>
    <n v="1718"/>
    <n v="2073"/>
    <n v="5241525"/>
    <m/>
    <n v="29120"/>
    <n v="152633208000"/>
    <n v="60365760"/>
    <m/>
    <m/>
    <m/>
    <m/>
    <x v="0"/>
    <x v="0"/>
    <m/>
    <m/>
    <m/>
    <x v="0"/>
  </r>
  <r>
    <x v="11"/>
    <x v="6"/>
    <x v="11"/>
    <x v="7"/>
    <d v="1900-01-28T00:00:00"/>
    <n v="1728.25"/>
    <n v="2105"/>
    <n v="5240725"/>
    <m/>
    <m/>
    <m/>
    <m/>
    <m/>
    <m/>
    <m/>
    <m/>
    <x v="0"/>
    <x v="0"/>
    <m/>
    <m/>
    <m/>
    <x v="0"/>
  </r>
  <r>
    <x v="11"/>
    <x v="6"/>
    <x v="11"/>
    <x v="7"/>
    <d v="1900-01-27T00:00:00"/>
    <n v="1724.5"/>
    <n v="2099"/>
    <n v="5238450"/>
    <m/>
    <n v="28690"/>
    <n v="150291130500"/>
    <n v="60220310"/>
    <m/>
    <m/>
    <m/>
    <m/>
    <x v="0"/>
    <x v="0"/>
    <m/>
    <m/>
    <m/>
    <x v="0"/>
  </r>
  <r>
    <x v="11"/>
    <x v="6"/>
    <x v="11"/>
    <x v="7"/>
    <d v="1900-01-26T00:00:00"/>
    <n v="1741"/>
    <n v="2111"/>
    <n v="5202400"/>
    <m/>
    <n v="28580"/>
    <n v="148684592000"/>
    <n v="60332380"/>
    <m/>
    <m/>
    <m/>
    <m/>
    <x v="0"/>
    <x v="0"/>
    <m/>
    <m/>
    <m/>
    <x v="0"/>
  </r>
  <r>
    <x v="11"/>
    <x v="6"/>
    <x v="11"/>
    <x v="7"/>
    <d v="1900-01-25T00:00:00"/>
    <n v="1747.25"/>
    <n v="2120.5"/>
    <n v="5174125"/>
    <m/>
    <n v="28400"/>
    <n v="146945150000"/>
    <n v="60222200"/>
    <m/>
    <m/>
    <m/>
    <m/>
    <x v="0"/>
    <x v="0"/>
    <m/>
    <m/>
    <m/>
    <x v="0"/>
  </r>
  <r>
    <x v="11"/>
    <x v="6"/>
    <x v="11"/>
    <x v="7"/>
    <d v="1900-01-24T00:00:00"/>
    <n v="1747.25"/>
    <n v="2123"/>
    <n v="5159300"/>
    <m/>
    <n v="28550"/>
    <n v="147298015000"/>
    <n v="60611650"/>
    <m/>
    <m/>
    <m/>
    <m/>
    <x v="0"/>
    <x v="0"/>
    <m/>
    <m/>
    <m/>
    <x v="0"/>
  </r>
  <r>
    <x v="11"/>
    <x v="6"/>
    <x v="11"/>
    <x v="7"/>
    <d v="1900-01-21T00:00:00"/>
    <n v="1734.75"/>
    <n v="2132.5"/>
    <n v="5167650"/>
    <m/>
    <m/>
    <m/>
    <m/>
    <m/>
    <m/>
    <m/>
    <m/>
    <x v="0"/>
    <x v="0"/>
    <m/>
    <m/>
    <m/>
    <x v="0"/>
  </r>
  <r>
    <x v="11"/>
    <x v="6"/>
    <x v="11"/>
    <x v="7"/>
    <d v="1900-01-20T00:00:00"/>
    <n v="1729.75"/>
    <n v="2134"/>
    <n v="5177300"/>
    <m/>
    <n v="29600"/>
    <n v="153248080000"/>
    <n v="63166400"/>
    <m/>
    <m/>
    <m/>
    <m/>
    <x v="0"/>
    <x v="0"/>
    <m/>
    <m/>
    <m/>
    <x v="0"/>
  </r>
  <r>
    <x v="11"/>
    <x v="6"/>
    <x v="11"/>
    <x v="7"/>
    <d v="1900-01-19T00:00:00"/>
    <n v="1726.75"/>
    <n v="2104.5"/>
    <n v="5186825"/>
    <m/>
    <n v="27800"/>
    <n v="144193735000"/>
    <n v="58505100"/>
    <m/>
    <m/>
    <m/>
    <m/>
    <x v="0"/>
    <x v="0"/>
    <m/>
    <m/>
    <m/>
    <x v="0"/>
  </r>
  <r>
    <x v="11"/>
    <x v="7"/>
    <x v="11"/>
    <x v="7"/>
    <d v="1900-01-18T00:00:00"/>
    <n v="1734"/>
    <n v="2077.5"/>
    <n v="5187100"/>
    <m/>
    <n v="26500"/>
    <n v="137458150000"/>
    <n v="55053750"/>
    <m/>
    <m/>
    <m/>
    <m/>
    <x v="0"/>
    <x v="0"/>
    <m/>
    <m/>
    <m/>
    <x v="0"/>
  </r>
  <r>
    <x v="11"/>
    <x v="7"/>
    <x v="11"/>
    <x v="7"/>
    <d v="1900-01-14T00:00:00"/>
    <n v="1710"/>
    <n v="2092.5"/>
    <n v="5189950"/>
    <m/>
    <m/>
    <m/>
    <m/>
    <m/>
    <m/>
    <m/>
    <m/>
    <x v="0"/>
    <x v="0"/>
    <m/>
    <m/>
    <m/>
    <x v="0"/>
  </r>
  <r>
    <x v="11"/>
    <x v="7"/>
    <x v="11"/>
    <x v="7"/>
    <d v="1900-01-13T00:00:00"/>
    <n v="1723.5"/>
    <n v="2104.5"/>
    <n v="5191175"/>
    <m/>
    <m/>
    <m/>
    <m/>
    <m/>
    <m/>
    <m/>
    <m/>
    <x v="0"/>
    <x v="0"/>
    <m/>
    <m/>
    <m/>
    <x v="0"/>
  </r>
  <r>
    <x v="11"/>
    <x v="7"/>
    <x v="11"/>
    <x v="7"/>
    <d v="1900-01-12T00:00:00"/>
    <n v="1724.5"/>
    <n v="2103.5"/>
    <n v="5199525"/>
    <m/>
    <n v="29325"/>
    <n v="152476070625"/>
    <n v="61685137.5"/>
    <m/>
    <m/>
    <m/>
    <m/>
    <x v="0"/>
    <x v="0"/>
    <m/>
    <m/>
    <m/>
    <x v="0"/>
  </r>
  <r>
    <x v="11"/>
    <x v="7"/>
    <x v="11"/>
    <x v="7"/>
    <d v="1900-01-11T00:00:00"/>
    <n v="1724.75"/>
    <m/>
    <m/>
    <m/>
    <n v="29800"/>
    <m/>
    <m/>
    <m/>
    <m/>
    <m/>
    <m/>
    <x v="0"/>
    <x v="0"/>
    <m/>
    <m/>
    <m/>
    <x v="0"/>
  </r>
  <r>
    <x v="11"/>
    <x v="7"/>
    <x v="11"/>
    <x v="7"/>
    <d v="1900-01-10T00:00:00"/>
    <n v="1735.75"/>
    <n v="2080"/>
    <n v="5207225"/>
    <m/>
    <n v="30200"/>
    <n v="157258195000"/>
    <n v="62816000"/>
    <m/>
    <m/>
    <m/>
    <m/>
    <x v="0"/>
    <x v="0"/>
    <m/>
    <m/>
    <m/>
    <x v="0"/>
  </r>
  <r>
    <x v="11"/>
    <x v="7"/>
    <x v="11"/>
    <x v="7"/>
    <d v="1900-01-07T00:00:00"/>
    <n v="1732.75"/>
    <n v="2050"/>
    <n v="5189525"/>
    <m/>
    <m/>
    <m/>
    <m/>
    <m/>
    <m/>
    <m/>
    <m/>
    <x v="0"/>
    <x v="0"/>
    <m/>
    <m/>
    <m/>
    <x v="0"/>
  </r>
  <r>
    <x v="11"/>
    <x v="7"/>
    <x v="11"/>
    <x v="7"/>
    <d v="1900-01-06T00:00:00"/>
    <n v="1715"/>
    <n v="1998"/>
    <n v="5178250"/>
    <m/>
    <m/>
    <m/>
    <m/>
    <m/>
    <m/>
    <m/>
    <m/>
    <x v="0"/>
    <x v="0"/>
    <m/>
    <m/>
    <m/>
    <x v="0"/>
  </r>
  <r>
    <x v="11"/>
    <x v="7"/>
    <x v="11"/>
    <x v="7"/>
    <d v="1900-01-05T00:00:00"/>
    <n v="1730.5"/>
    <n v="2016"/>
    <n v="5174500"/>
    <m/>
    <n v="32300"/>
    <n v="167136350000"/>
    <n v="65116800"/>
    <m/>
    <m/>
    <m/>
    <m/>
    <x v="0"/>
    <x v="0"/>
    <m/>
    <m/>
    <m/>
    <x v="0"/>
  </r>
  <r>
    <x v="11"/>
    <x v="7"/>
    <x v="11"/>
    <x v="7"/>
    <d v="1900-01-04T00:00:00"/>
    <n v="1691.75"/>
    <n v="1992.5"/>
    <n v="5177100"/>
    <m/>
    <n v="32000"/>
    <n v="165667200000"/>
    <n v="63760000"/>
    <m/>
    <m/>
    <m/>
    <m/>
    <x v="0"/>
    <x v="0"/>
    <m/>
    <m/>
    <m/>
    <x v="0"/>
  </r>
  <r>
    <x v="11"/>
    <x v="7"/>
    <x v="11"/>
    <x v="7"/>
    <d v="1900-01-03T00:00:00"/>
    <n v="1679"/>
    <n v="1949"/>
    <n v="5177425"/>
    <m/>
    <n v="31500"/>
    <n v="163088887500"/>
    <n v="61393500"/>
    <m/>
    <m/>
    <m/>
    <m/>
    <x v="0"/>
    <x v="0"/>
    <m/>
    <m/>
    <m/>
    <x v="0"/>
  </r>
  <r>
    <x v="11"/>
    <x v="7"/>
    <x v="11"/>
    <x v="7"/>
    <d v="1899-12-31T00:00:00"/>
    <n v="1708.25"/>
    <n v="1935.5"/>
    <n v="5159425"/>
    <m/>
    <m/>
    <m/>
    <m/>
    <m/>
    <m/>
    <m/>
    <m/>
    <x v="0"/>
    <x v="0"/>
    <m/>
    <m/>
    <m/>
    <x v="0"/>
  </r>
  <r>
    <x v="11"/>
    <x v="7"/>
    <x v="11"/>
    <x v="7"/>
    <d v="1899-12-30T00:00:00"/>
    <n v="1723.25"/>
    <n v="1947"/>
    <n v="5166500"/>
    <m/>
    <m/>
    <m/>
    <m/>
    <m/>
    <m/>
    <m/>
    <m/>
    <x v="0"/>
    <x v="0"/>
    <m/>
    <m/>
    <m/>
    <x v="0"/>
  </r>
  <r>
    <x v="11"/>
    <x v="7"/>
    <x v="11"/>
    <x v="8"/>
    <d v="1900-01-29T00:00:00"/>
    <n v="1718"/>
    <n v="1946.5"/>
    <n v="5107300"/>
    <m/>
    <n v="30206"/>
    <n v="154272380625"/>
    <n v="58796465.625"/>
    <m/>
    <m/>
    <m/>
    <m/>
    <x v="0"/>
    <x v="0"/>
    <m/>
    <m/>
    <m/>
    <x v="0"/>
  </r>
  <r>
    <x v="11"/>
    <x v="7"/>
    <x v="11"/>
    <x v="8"/>
    <d v="1900-01-28T00:00:00"/>
    <n v="1713.5"/>
    <n v="1942"/>
    <n v="5105425"/>
    <m/>
    <n v="30412"/>
    <n v="155268737812"/>
    <n v="59061075"/>
    <m/>
    <m/>
    <m/>
    <m/>
    <x v="0"/>
    <x v="0"/>
    <m/>
    <m/>
    <m/>
    <x v="0"/>
  </r>
  <r>
    <x v="11"/>
    <x v="7"/>
    <x v="11"/>
    <x v="8"/>
    <d v="1900-01-27T00:00:00"/>
    <n v="1712"/>
    <n v="1954"/>
    <n v="5087100"/>
    <m/>
    <n v="30825"/>
    <n v="156809857500"/>
    <n v="60232050"/>
    <m/>
    <m/>
    <m/>
    <m/>
    <x v="0"/>
    <x v="0"/>
    <m/>
    <m/>
    <m/>
    <x v="0"/>
  </r>
  <r>
    <x v="11"/>
    <x v="7"/>
    <x v="11"/>
    <x v="8"/>
    <d v="1900-01-24T00:00:00"/>
    <n v="1704"/>
    <n v="1988"/>
    <n v="5095100"/>
    <m/>
    <m/>
    <m/>
    <m/>
    <m/>
    <m/>
    <m/>
    <m/>
    <x v="0"/>
    <x v="0"/>
    <m/>
    <m/>
    <m/>
    <x v="0"/>
  </r>
  <r>
    <x v="11"/>
    <x v="7"/>
    <x v="11"/>
    <x v="8"/>
    <d v="1900-01-23T00:00:00"/>
    <n v="1715"/>
    <n v="1961"/>
    <n v="5101625"/>
    <m/>
    <m/>
    <m/>
    <m/>
    <m/>
    <m/>
    <m/>
    <m/>
    <x v="0"/>
    <x v="0"/>
    <m/>
    <m/>
    <m/>
    <x v="0"/>
  </r>
  <r>
    <x v="11"/>
    <x v="7"/>
    <x v="11"/>
    <x v="8"/>
    <d v="1900-01-22T00:00:00"/>
    <n v="1708.5"/>
    <n v="1949"/>
    <n v="5105800"/>
    <m/>
    <n v="34000"/>
    <n v="173597200000"/>
    <n v="66266000"/>
    <m/>
    <m/>
    <m/>
    <m/>
    <x v="0"/>
    <x v="0"/>
    <m/>
    <m/>
    <m/>
    <x v="0"/>
  </r>
  <r>
    <x v="11"/>
    <x v="7"/>
    <x v="11"/>
    <x v="8"/>
    <d v="1900-01-20T00:00:00"/>
    <n v="1725"/>
    <n v="1921"/>
    <n v="5086325"/>
    <m/>
    <n v="34500"/>
    <n v="175478212500"/>
    <n v="66274500"/>
    <m/>
    <m/>
    <m/>
    <m/>
    <x v="0"/>
    <x v="0"/>
    <m/>
    <m/>
    <m/>
    <x v="0"/>
  </r>
  <r>
    <x v="11"/>
    <x v="8"/>
    <x v="11"/>
    <x v="8"/>
    <d v="1900-01-17T00:00:00"/>
    <n v="1732.75"/>
    <n v="1928.5"/>
    <n v="5084425"/>
    <m/>
    <m/>
    <m/>
    <m/>
    <m/>
    <m/>
    <m/>
    <m/>
    <x v="0"/>
    <x v="0"/>
    <m/>
    <m/>
    <m/>
    <x v="0"/>
  </r>
  <r>
    <x v="11"/>
    <x v="8"/>
    <x v="11"/>
    <x v="8"/>
    <d v="1900-01-16T00:00:00"/>
    <n v="1748"/>
    <n v="1914"/>
    <n v="5090675"/>
    <m/>
    <n v="37000"/>
    <n v="188354975000"/>
    <n v="70818000"/>
    <m/>
    <m/>
    <m/>
    <m/>
    <x v="0"/>
    <x v="0"/>
    <m/>
    <m/>
    <m/>
    <x v="0"/>
  </r>
  <r>
    <x v="11"/>
    <x v="8"/>
    <x v="11"/>
    <x v="8"/>
    <d v="1900-01-15T00:00:00"/>
    <n v="1747.75"/>
    <n v="1909.5"/>
    <n v="5079375"/>
    <m/>
    <n v="36973"/>
    <n v="187797985840"/>
    <n v="70599287.109375"/>
    <m/>
    <m/>
    <m/>
    <m/>
    <x v="0"/>
    <x v="0"/>
    <m/>
    <m/>
    <m/>
    <x v="0"/>
  </r>
  <r>
    <x v="11"/>
    <x v="8"/>
    <x v="11"/>
    <x v="8"/>
    <d v="1900-01-14T00:00:00"/>
    <n v="1737.5"/>
    <n v="1960"/>
    <n v="5085050"/>
    <m/>
    <n v="36945"/>
    <n v="187868761328"/>
    <n v="72412812.5"/>
    <m/>
    <m/>
    <m/>
    <m/>
    <x v="0"/>
    <x v="0"/>
    <m/>
    <m/>
    <m/>
    <x v="0"/>
  </r>
  <r>
    <x v="11"/>
    <x v="8"/>
    <x v="11"/>
    <x v="8"/>
    <d v="1900-01-13T00:00:00"/>
    <n v="1747.25"/>
    <n v="1932.5"/>
    <n v="5071475"/>
    <m/>
    <n v="36891"/>
    <n v="187089882422"/>
    <n v="71291132.8125"/>
    <m/>
    <m/>
    <m/>
    <m/>
    <x v="0"/>
    <x v="0"/>
    <m/>
    <m/>
    <m/>
    <x v="0"/>
  </r>
  <r>
    <x v="11"/>
    <x v="8"/>
    <x v="11"/>
    <x v="8"/>
    <d v="1900-01-10T00:00:00"/>
    <n v="1767"/>
    <m/>
    <m/>
    <m/>
    <m/>
    <m/>
    <m/>
    <m/>
    <m/>
    <m/>
    <m/>
    <x v="0"/>
    <x v="0"/>
    <m/>
    <m/>
    <m/>
    <x v="0"/>
  </r>
  <r>
    <x v="11"/>
    <x v="8"/>
    <x v="11"/>
    <x v="8"/>
    <d v="1900-01-09T00:00:00"/>
    <n v="1767.25"/>
    <n v="1913"/>
    <n v="5077375"/>
    <m/>
    <m/>
    <m/>
    <m/>
    <m/>
    <m/>
    <m/>
    <m/>
    <x v="0"/>
    <x v="0"/>
    <m/>
    <m/>
    <m/>
    <x v="0"/>
  </r>
  <r>
    <x v="11"/>
    <x v="8"/>
    <x v="11"/>
    <x v="8"/>
    <d v="1900-01-08T00:00:00"/>
    <n v="1763"/>
    <n v="1913"/>
    <n v="5083150"/>
    <m/>
    <n v="36125"/>
    <n v="183628793750"/>
    <n v="69107125"/>
    <m/>
    <m/>
    <m/>
    <m/>
    <x v="0"/>
    <x v="0"/>
    <m/>
    <m/>
    <m/>
    <x v="0"/>
  </r>
  <r>
    <x v="11"/>
    <x v="8"/>
    <x v="11"/>
    <x v="8"/>
    <d v="1900-01-07T00:00:00"/>
    <n v="1770.75"/>
    <n v="1901.5"/>
    <n v="5060825"/>
    <m/>
    <n v="35250"/>
    <n v="178394081250"/>
    <n v="67027875"/>
    <m/>
    <m/>
    <m/>
    <m/>
    <x v="0"/>
    <x v="0"/>
    <m/>
    <m/>
    <m/>
    <x v="0"/>
  </r>
  <r>
    <x v="11"/>
    <x v="8"/>
    <x v="11"/>
    <x v="8"/>
    <d v="1900-01-06T00:00:00"/>
    <n v="1769"/>
    <n v="1926"/>
    <n v="5052625"/>
    <m/>
    <n v="33500"/>
    <n v="169262937500"/>
    <n v="64521000"/>
    <m/>
    <m/>
    <m/>
    <m/>
    <x v="0"/>
    <x v="0"/>
    <m/>
    <m/>
    <m/>
    <x v="0"/>
  </r>
  <r>
    <x v="11"/>
    <x v="8"/>
    <x v="11"/>
    <x v="8"/>
    <d v="1900-01-03T00:00:00"/>
    <n v="1790"/>
    <n v="1936.5"/>
    <n v="5058625"/>
    <m/>
    <m/>
    <m/>
    <m/>
    <m/>
    <m/>
    <m/>
    <m/>
    <x v="0"/>
    <x v="0"/>
    <m/>
    <m/>
    <m/>
    <x v="0"/>
  </r>
  <r>
    <x v="11"/>
    <x v="8"/>
    <x v="11"/>
    <x v="8"/>
    <d v="1900-01-02T00:00:00"/>
    <n v="1786.5"/>
    <n v="1933"/>
    <n v="5057575"/>
    <m/>
    <m/>
    <m/>
    <m/>
    <m/>
    <m/>
    <m/>
    <m/>
    <x v="0"/>
    <x v="0"/>
    <m/>
    <m/>
    <m/>
    <x v="0"/>
  </r>
  <r>
    <x v="11"/>
    <x v="8"/>
    <x v="11"/>
    <x v="8"/>
    <d v="1900-01-01T00:00:00"/>
    <n v="1777.25"/>
    <n v="1942"/>
    <n v="5059500"/>
    <m/>
    <n v="33000"/>
    <n v="166963500000"/>
    <n v="64086000"/>
    <m/>
    <m/>
    <m/>
    <m/>
    <x v="0"/>
    <x v="0"/>
    <m/>
    <m/>
    <m/>
    <x v="0"/>
  </r>
  <r>
    <x v="11"/>
    <x v="8"/>
    <x v="11"/>
    <x v="8"/>
    <d v="1899-12-31T00:00:00"/>
    <n v="1778.5"/>
    <n v="1963"/>
    <n v="5062875"/>
    <m/>
    <n v="36000"/>
    <n v="182263500000"/>
    <n v="70668000"/>
    <m/>
    <m/>
    <m/>
    <m/>
    <x v="0"/>
    <x v="0"/>
    <m/>
    <m/>
    <m/>
    <x v="0"/>
  </r>
  <r>
    <x v="11"/>
    <x v="8"/>
    <x v="11"/>
    <x v="8"/>
    <d v="1899-12-30T00:00:00"/>
    <n v="1770.5"/>
    <n v="2001.5"/>
    <n v="5039125"/>
    <m/>
    <n v="34800"/>
    <n v="175361550000"/>
    <n v="69652200"/>
    <m/>
    <m/>
    <m/>
    <m/>
    <x v="0"/>
    <x v="0"/>
    <m/>
    <m/>
    <m/>
    <x v="0"/>
  </r>
  <r>
    <x v="11"/>
    <x v="8"/>
    <x v="11"/>
    <x v="9"/>
    <d v="1900-01-26T00:00:00"/>
    <n v="1781"/>
    <n v="1962"/>
    <n v="5058250"/>
    <m/>
    <m/>
    <m/>
    <m/>
    <m/>
    <m/>
    <m/>
    <m/>
    <x v="0"/>
    <x v="0"/>
    <m/>
    <m/>
    <m/>
    <x v="0"/>
  </r>
  <r>
    <x v="11"/>
    <x v="8"/>
    <x v="11"/>
    <x v="9"/>
    <d v="1900-01-25T00:00:00"/>
    <n v="1755.25"/>
    <n v="1962"/>
    <n v="5065800"/>
    <m/>
    <n v="26920"/>
    <n v="136371336000"/>
    <n v="52817040"/>
    <m/>
    <m/>
    <m/>
    <m/>
    <x v="0"/>
    <x v="0"/>
    <m/>
    <m/>
    <m/>
    <x v="0"/>
  </r>
  <r>
    <x v="11"/>
    <x v="8"/>
    <x v="11"/>
    <x v="9"/>
    <d v="1900-01-24T00:00:00"/>
    <n v="1763.75"/>
    <n v="1974.5"/>
    <n v="5064950"/>
    <m/>
    <n v="26400"/>
    <n v="133714680000"/>
    <n v="52126800"/>
    <m/>
    <m/>
    <m/>
    <m/>
    <x v="0"/>
    <x v="0"/>
    <m/>
    <m/>
    <m/>
    <x v="0"/>
  </r>
  <r>
    <x v="11"/>
    <x v="8"/>
    <x v="11"/>
    <x v="9"/>
    <d v="1900-01-23T00:00:00"/>
    <n v="1766.75"/>
    <n v="1997.5"/>
    <n v="5069575"/>
    <m/>
    <n v="25450"/>
    <n v="129020683750"/>
    <n v="50836375"/>
    <m/>
    <m/>
    <m/>
    <m/>
    <x v="0"/>
    <x v="0"/>
    <m/>
    <m/>
    <m/>
    <x v="0"/>
  </r>
  <r>
    <x v="11"/>
    <x v="8"/>
    <x v="11"/>
    <x v="9"/>
    <d v="1900-01-22T00:00:00"/>
    <n v="1758.5"/>
    <n v="2020"/>
    <n v="5047275"/>
    <m/>
    <n v="25200"/>
    <n v="127191330000"/>
    <n v="50904000"/>
    <m/>
    <m/>
    <m/>
    <m/>
    <x v="0"/>
    <x v="0"/>
    <m/>
    <m/>
    <m/>
    <x v="0"/>
  </r>
  <r>
    <x v="11"/>
    <x v="9"/>
    <x v="11"/>
    <x v="9"/>
    <d v="1900-01-18T00:00:00"/>
    <n v="1760"/>
    <n v="2071"/>
    <n v="5034000"/>
    <m/>
    <n v="24380"/>
    <n v="122728920000"/>
    <n v="50490980"/>
    <m/>
    <m/>
    <m/>
    <m/>
    <x v="0"/>
    <x v="0"/>
    <m/>
    <m/>
    <m/>
    <x v="0"/>
  </r>
  <r>
    <x v="11"/>
    <x v="9"/>
    <x v="11"/>
    <x v="9"/>
    <d v="1900-01-17T00:00:00"/>
    <n v="1774.5"/>
    <n v="2075.5"/>
    <n v="5024350"/>
    <m/>
    <n v="24260"/>
    <n v="121890731000"/>
    <n v="50351630"/>
    <m/>
    <m/>
    <m/>
    <m/>
    <x v="0"/>
    <x v="0"/>
    <m/>
    <m/>
    <m/>
    <x v="0"/>
  </r>
  <r>
    <x v="11"/>
    <x v="9"/>
    <x v="11"/>
    <x v="9"/>
    <d v="1900-01-16T00:00:00"/>
    <n v="1756.75"/>
    <n v="2111"/>
    <n v="5033000"/>
    <m/>
    <n v="24380"/>
    <n v="122704540000"/>
    <n v="51466180"/>
    <m/>
    <m/>
    <m/>
    <m/>
    <x v="0"/>
    <x v="0"/>
    <m/>
    <m/>
    <m/>
    <x v="0"/>
  </r>
  <r>
    <x v="11"/>
    <x v="9"/>
    <x v="11"/>
    <x v="9"/>
    <d v="1900-01-15T00:00:00"/>
    <n v="1767.25"/>
    <n v="2116"/>
    <n v="5040325"/>
    <m/>
    <n v="24930"/>
    <n v="125655302250"/>
    <n v="52751880"/>
    <m/>
    <m/>
    <m/>
    <m/>
    <x v="0"/>
    <x v="0"/>
    <m/>
    <m/>
    <m/>
    <x v="0"/>
  </r>
  <r>
    <x v="11"/>
    <x v="9"/>
    <x v="11"/>
    <x v="9"/>
    <d v="1900-01-12T00:00:00"/>
    <n v="1772.5"/>
    <n v="2097.5"/>
    <n v="5049100"/>
    <m/>
    <m/>
    <m/>
    <m/>
    <m/>
    <m/>
    <m/>
    <m/>
    <x v="0"/>
    <x v="0"/>
    <m/>
    <m/>
    <m/>
    <x v="0"/>
  </r>
  <r>
    <x v="11"/>
    <x v="9"/>
    <x v="11"/>
    <x v="9"/>
    <d v="1900-01-11T00:00:00"/>
    <n v="1730.5"/>
    <n v="2132.5"/>
    <n v="5059100"/>
    <m/>
    <n v="23950"/>
    <n v="121165445000"/>
    <n v="51073375"/>
    <m/>
    <m/>
    <m/>
    <m/>
    <x v="0"/>
    <x v="0"/>
    <m/>
    <m/>
    <m/>
    <x v="0"/>
  </r>
  <r>
    <x v="11"/>
    <x v="9"/>
    <x v="11"/>
    <x v="9"/>
    <d v="1900-01-10T00:00:00"/>
    <n v="1742.75"/>
    <n v="2099"/>
    <n v="5049775"/>
    <m/>
    <m/>
    <m/>
    <m/>
    <m/>
    <m/>
    <m/>
    <m/>
    <x v="0"/>
    <x v="0"/>
    <m/>
    <m/>
    <m/>
    <x v="0"/>
  </r>
  <r>
    <x v="11"/>
    <x v="9"/>
    <x v="11"/>
    <x v="9"/>
    <d v="1900-01-09T00:00:00"/>
    <n v="1731"/>
    <m/>
    <m/>
    <m/>
    <n v="24700"/>
    <m/>
    <m/>
    <m/>
    <m/>
    <m/>
    <m/>
    <x v="0"/>
    <x v="0"/>
    <m/>
    <m/>
    <m/>
    <x v="0"/>
  </r>
  <r>
    <x v="11"/>
    <x v="9"/>
    <x v="11"/>
    <x v="9"/>
    <d v="1900-01-08T00:00:00"/>
    <n v="1732.75"/>
    <n v="2126"/>
    <n v="5055850"/>
    <m/>
    <n v="25500"/>
    <n v="128924175000"/>
    <n v="54213000"/>
    <m/>
    <m/>
    <m/>
    <m/>
    <x v="0"/>
    <x v="0"/>
    <m/>
    <m/>
    <m/>
    <x v="0"/>
  </r>
  <r>
    <x v="11"/>
    <x v="9"/>
    <x v="11"/>
    <x v="9"/>
    <d v="1900-01-05T00:00:00"/>
    <n v="1696"/>
    <n v="2096"/>
    <n v="5064250"/>
    <m/>
    <m/>
    <m/>
    <m/>
    <m/>
    <m/>
    <m/>
    <m/>
    <x v="0"/>
    <x v="0"/>
    <m/>
    <m/>
    <m/>
    <x v="0"/>
  </r>
  <r>
    <x v="11"/>
    <x v="9"/>
    <x v="11"/>
    <x v="9"/>
    <d v="1900-01-04T00:00:00"/>
    <n v="1708.5"/>
    <n v="2076"/>
    <n v="5071800"/>
    <m/>
    <n v="22180"/>
    <n v="112492524000"/>
    <n v="46045680"/>
    <m/>
    <m/>
    <m/>
    <m/>
    <x v="0"/>
    <x v="0"/>
    <m/>
    <m/>
    <m/>
    <x v="0"/>
  </r>
  <r>
    <x v="11"/>
    <x v="9"/>
    <x v="11"/>
    <x v="9"/>
    <d v="1900-01-03T00:00:00"/>
    <n v="1689.5"/>
    <n v="2096.5"/>
    <n v="5080725"/>
    <m/>
    <n v="22230"/>
    <n v="112944516750"/>
    <n v="46605195"/>
    <m/>
    <m/>
    <m/>
    <m/>
    <x v="0"/>
    <x v="0"/>
    <m/>
    <m/>
    <m/>
    <x v="0"/>
  </r>
  <r>
    <x v="11"/>
    <x v="9"/>
    <x v="11"/>
    <x v="9"/>
    <d v="1900-01-02T00:00:00"/>
    <n v="1691.5"/>
    <n v="2077"/>
    <n v="5080950"/>
    <m/>
    <n v="21790"/>
    <n v="110713900500"/>
    <n v="45257830"/>
    <m/>
    <m/>
    <m/>
    <m/>
    <x v="0"/>
    <x v="0"/>
    <m/>
    <m/>
    <m/>
    <x v="0"/>
  </r>
  <r>
    <x v="11"/>
    <x v="9"/>
    <x v="11"/>
    <x v="9"/>
    <d v="1900-01-01T00:00:00"/>
    <n v="1686"/>
    <n v="2108"/>
    <n v="5085850"/>
    <m/>
    <n v="21720"/>
    <n v="110464662000"/>
    <n v="45785760"/>
    <m/>
    <m/>
    <m/>
    <m/>
    <x v="0"/>
    <x v="0"/>
    <m/>
    <m/>
    <m/>
    <x v="0"/>
  </r>
  <r>
    <x v="11"/>
    <x v="9"/>
    <x v="11"/>
    <x v="10"/>
    <d v="1900-01-29T00:00:00"/>
    <n v="1657.75"/>
    <n v="2140.5"/>
    <n v="5078175"/>
    <m/>
    <m/>
    <m/>
    <m/>
    <m/>
    <m/>
    <m/>
    <m/>
    <x v="0"/>
    <x v="0"/>
    <m/>
    <m/>
    <m/>
    <x v="0"/>
  </r>
  <r>
    <x v="11"/>
    <x v="9"/>
    <x v="11"/>
    <x v="10"/>
    <d v="1900-01-28T00:00:00"/>
    <n v="1657"/>
    <n v="2154"/>
    <n v="5078750"/>
    <m/>
    <m/>
    <m/>
    <m/>
    <m/>
    <m/>
    <m/>
    <m/>
    <x v="0"/>
    <x v="0"/>
    <m/>
    <m/>
    <m/>
    <x v="0"/>
  </r>
  <r>
    <x v="11"/>
    <x v="9"/>
    <x v="11"/>
    <x v="10"/>
    <d v="1900-01-27T00:00:00"/>
    <n v="1664.25"/>
    <n v="2168"/>
    <n v="5017725"/>
    <m/>
    <n v="21940"/>
    <n v="110088886500"/>
    <n v="47565920"/>
    <m/>
    <m/>
    <m/>
    <m/>
    <x v="0"/>
    <x v="0"/>
    <m/>
    <m/>
    <m/>
    <x v="0"/>
  </r>
  <r>
    <x v="11"/>
    <x v="9"/>
    <x v="11"/>
    <x v="10"/>
    <d v="1900-01-26T00:00:00"/>
    <n v="1663.5"/>
    <n v="2175.5"/>
    <n v="5008975"/>
    <m/>
    <n v="21940"/>
    <n v="109896911500"/>
    <n v="47730470"/>
    <m/>
    <m/>
    <m/>
    <m/>
    <x v="0"/>
    <x v="0"/>
    <m/>
    <m/>
    <m/>
    <x v="0"/>
  </r>
  <r>
    <x v="11"/>
    <x v="9"/>
    <x v="11"/>
    <x v="10"/>
    <d v="1900-01-22T00:00:00"/>
    <n v="1666.5"/>
    <n v="2085.5"/>
    <n v="4971325"/>
    <m/>
    <m/>
    <m/>
    <m/>
    <m/>
    <m/>
    <m/>
    <m/>
    <x v="0"/>
    <x v="0"/>
    <m/>
    <m/>
    <m/>
    <x v="0"/>
  </r>
  <r>
    <x v="11"/>
    <x v="9"/>
    <x v="11"/>
    <x v="10"/>
    <d v="1900-01-21T00:00:00"/>
    <n v="1662.5"/>
    <n v="2080.5"/>
    <n v="4854325"/>
    <m/>
    <n v="21650"/>
    <n v="105096136250"/>
    <n v="45042825"/>
    <m/>
    <m/>
    <m/>
    <m/>
    <x v="0"/>
    <x v="0"/>
    <m/>
    <m/>
    <m/>
    <x v="0"/>
  </r>
  <r>
    <x v="11"/>
    <x v="10"/>
    <x v="11"/>
    <x v="10"/>
    <d v="1900-01-19T00:00:00"/>
    <n v="1624"/>
    <n v="2038"/>
    <n v="4869925"/>
    <m/>
    <n v="21350"/>
    <n v="103972898750"/>
    <n v="43511300"/>
    <m/>
    <m/>
    <m/>
    <m/>
    <x v="0"/>
    <x v="0"/>
    <m/>
    <m/>
    <m/>
    <x v="0"/>
  </r>
  <r>
    <x v="11"/>
    <x v="10"/>
    <x v="11"/>
    <x v="10"/>
    <d v="1900-01-18T00:00:00"/>
    <n v="1615.25"/>
    <n v="1995"/>
    <n v="4871425"/>
    <m/>
    <m/>
    <m/>
    <m/>
    <m/>
    <m/>
    <m/>
    <m/>
    <x v="0"/>
    <x v="0"/>
    <m/>
    <m/>
    <m/>
    <x v="0"/>
  </r>
  <r>
    <x v="11"/>
    <x v="10"/>
    <x v="11"/>
    <x v="10"/>
    <d v="1900-01-15T00:00:00"/>
    <n v="1616.5"/>
    <n v="1975.5"/>
    <n v="4866400"/>
    <m/>
    <m/>
    <m/>
    <m/>
    <m/>
    <m/>
    <m/>
    <m/>
    <x v="0"/>
    <x v="0"/>
    <m/>
    <m/>
    <m/>
    <x v="0"/>
  </r>
  <r>
    <x v="11"/>
    <x v="10"/>
    <x v="11"/>
    <x v="10"/>
    <d v="1900-01-14T00:00:00"/>
    <n v="1603.5"/>
    <n v="1940.5"/>
    <n v="4874625"/>
    <m/>
    <n v="21250"/>
    <n v="103585781250"/>
    <n v="41235625"/>
    <m/>
    <m/>
    <m/>
    <m/>
    <x v="0"/>
    <x v="0"/>
    <m/>
    <m/>
    <m/>
    <x v="0"/>
  </r>
  <r>
    <x v="11"/>
    <x v="10"/>
    <x v="11"/>
    <x v="10"/>
    <d v="1900-01-13T00:00:00"/>
    <n v="1594.75"/>
    <n v="1948.5"/>
    <n v="4878475"/>
    <m/>
    <n v="21070"/>
    <n v="102789468250"/>
    <n v="41054895"/>
    <m/>
    <m/>
    <m/>
    <m/>
    <x v="0"/>
    <x v="0"/>
    <m/>
    <m/>
    <m/>
    <x v="0"/>
  </r>
  <r>
    <x v="11"/>
    <x v="10"/>
    <x v="11"/>
    <x v="10"/>
    <d v="1900-01-12T00:00:00"/>
    <n v="1614.5"/>
    <n v="1899"/>
    <n v="4884950"/>
    <m/>
    <n v="21210"/>
    <n v="103609789500"/>
    <n v="40277790"/>
    <m/>
    <m/>
    <m/>
    <m/>
    <x v="0"/>
    <x v="0"/>
    <m/>
    <m/>
    <m/>
    <x v="0"/>
  </r>
  <r>
    <x v="11"/>
    <x v="10"/>
    <x v="11"/>
    <x v="10"/>
    <d v="1900-01-11T00:00:00"/>
    <n v="1622.25"/>
    <m/>
    <m/>
    <m/>
    <n v="21300"/>
    <m/>
    <m/>
    <m/>
    <m/>
    <m/>
    <m/>
    <x v="0"/>
    <x v="0"/>
    <m/>
    <m/>
    <m/>
    <x v="0"/>
  </r>
  <r>
    <x v="11"/>
    <x v="10"/>
    <x v="11"/>
    <x v="10"/>
    <d v="1900-01-08T00:00:00"/>
    <n v="1608.5"/>
    <n v="1870"/>
    <n v="4870050"/>
    <m/>
    <m/>
    <m/>
    <m/>
    <m/>
    <m/>
    <m/>
    <m/>
    <x v="0"/>
    <x v="0"/>
    <m/>
    <m/>
    <m/>
    <x v="0"/>
  </r>
  <r>
    <x v="11"/>
    <x v="10"/>
    <x v="11"/>
    <x v="10"/>
    <d v="1900-01-07T00:00:00"/>
    <n v="1612.75"/>
    <n v="1891"/>
    <n v="4878950"/>
    <m/>
    <n v="20950"/>
    <n v="102214002500"/>
    <n v="39616450"/>
    <m/>
    <m/>
    <m/>
    <m/>
    <x v="0"/>
    <x v="0"/>
    <m/>
    <m/>
    <m/>
    <x v="0"/>
  </r>
  <r>
    <x v="11"/>
    <x v="10"/>
    <x v="11"/>
    <x v="10"/>
    <d v="1900-01-06T00:00:00"/>
    <n v="1607"/>
    <n v="1896.5"/>
    <n v="4889650"/>
    <m/>
    <n v="20850"/>
    <n v="101949202500"/>
    <n v="39542025"/>
    <m/>
    <m/>
    <m/>
    <m/>
    <x v="0"/>
    <x v="0"/>
    <m/>
    <m/>
    <m/>
    <x v="0"/>
  </r>
  <r>
    <x v="11"/>
    <x v="10"/>
    <x v="11"/>
    <x v="10"/>
    <d v="1900-01-05T00:00:00"/>
    <n v="1613"/>
    <n v="1911"/>
    <n v="4893375"/>
    <m/>
    <n v="21950"/>
    <n v="107409581250"/>
    <n v="41946450"/>
    <m/>
    <m/>
    <m/>
    <m/>
    <x v="0"/>
    <x v="0"/>
    <m/>
    <m/>
    <m/>
    <x v="0"/>
  </r>
  <r>
    <x v="11"/>
    <x v="10"/>
    <x v="11"/>
    <x v="10"/>
    <d v="1900-01-04T00:00:00"/>
    <n v="1606.75"/>
    <n v="1901.5"/>
    <n v="4904025"/>
    <m/>
    <n v="21300"/>
    <n v="104455732500"/>
    <n v="40501950"/>
    <m/>
    <m/>
    <m/>
    <m/>
    <x v="0"/>
    <x v="0"/>
    <m/>
    <m/>
    <m/>
    <x v="0"/>
  </r>
  <r>
    <x v="11"/>
    <x v="10"/>
    <x v="11"/>
    <x v="10"/>
    <d v="1900-01-01T00:00:00"/>
    <n v="1595"/>
    <n v="1889.5"/>
    <n v="4913050"/>
    <m/>
    <m/>
    <m/>
    <m/>
    <m/>
    <m/>
    <m/>
    <m/>
    <x v="0"/>
    <x v="0"/>
    <m/>
    <m/>
    <m/>
    <x v="0"/>
  </r>
  <r>
    <x v="11"/>
    <x v="10"/>
    <x v="11"/>
    <x v="10"/>
    <d v="1899-12-31T00:00:00"/>
    <n v="1604.5"/>
    <n v="1869.5"/>
    <n v="4912350"/>
    <m/>
    <n v="20190"/>
    <n v="99180346500"/>
    <n v="37745205"/>
    <m/>
    <m/>
    <m/>
    <m/>
    <x v="0"/>
    <x v="0"/>
    <m/>
    <m/>
    <m/>
    <x v="0"/>
  </r>
  <r>
    <x v="11"/>
    <x v="10"/>
    <x v="11"/>
    <x v="10"/>
    <d v="1899-12-30T00:00:00"/>
    <n v="1614.75"/>
    <n v="1854"/>
    <n v="4909950"/>
    <m/>
    <n v="20050"/>
    <n v="98444497500"/>
    <n v="37172700"/>
    <m/>
    <m/>
    <m/>
    <m/>
    <x v="0"/>
    <x v="0"/>
    <m/>
    <m/>
    <m/>
    <x v="0"/>
  </r>
  <r>
    <x v="11"/>
    <x v="10"/>
    <x v="11"/>
    <x v="11"/>
    <d v="1900-01-29T00:00:00"/>
    <n v="1622.75"/>
    <n v="1852"/>
    <n v="4919925"/>
    <m/>
    <n v="19730"/>
    <n v="97070120250"/>
    <n v="36539960"/>
    <m/>
    <m/>
    <m/>
    <m/>
    <x v="0"/>
    <x v="0"/>
    <m/>
    <m/>
    <m/>
    <x v="0"/>
  </r>
  <r>
    <x v="11"/>
    <x v="10"/>
    <x v="11"/>
    <x v="11"/>
    <d v="1900-01-28T00:00:00"/>
    <n v="1616.5"/>
    <n v="1831"/>
    <n v="4893175"/>
    <m/>
    <n v="19660"/>
    <n v="96199820500"/>
    <n v="35997460"/>
    <m/>
    <m/>
    <m/>
    <m/>
    <x v="0"/>
    <x v="0"/>
    <m/>
    <m/>
    <m/>
    <x v="0"/>
  </r>
  <r>
    <x v="11"/>
    <x v="10"/>
    <x v="11"/>
    <x v="11"/>
    <d v="1900-01-25T00:00:00"/>
    <n v="1618.75"/>
    <n v="1845.5"/>
    <n v="4891800"/>
    <m/>
    <m/>
    <m/>
    <m/>
    <m/>
    <m/>
    <m/>
    <m/>
    <x v="0"/>
    <x v="0"/>
    <m/>
    <m/>
    <m/>
    <x v="0"/>
  </r>
  <r>
    <x v="11"/>
    <x v="10"/>
    <x v="11"/>
    <x v="11"/>
    <d v="1900-01-24T00:00:00"/>
    <n v="1603"/>
    <n v="1856"/>
    <n v="4896725"/>
    <m/>
    <n v="19570"/>
    <n v="95828908250"/>
    <n v="36321920"/>
    <m/>
    <m/>
    <m/>
    <m/>
    <x v="0"/>
    <x v="0"/>
    <m/>
    <m/>
    <m/>
    <x v="0"/>
  </r>
  <r>
    <x v="11"/>
    <x v="10"/>
    <x v="11"/>
    <x v="11"/>
    <d v="1900-01-23T00:00:00"/>
    <n v="1587.5"/>
    <n v="1867"/>
    <n v="4867725"/>
    <m/>
    <n v="19290"/>
    <n v="93898415250"/>
    <n v="36014430"/>
    <m/>
    <m/>
    <m/>
    <m/>
    <x v="0"/>
    <x v="0"/>
    <m/>
    <m/>
    <m/>
    <x v="0"/>
  </r>
  <r>
    <x v="11"/>
    <x v="11"/>
    <x v="11"/>
    <x v="11"/>
    <d v="1900-01-14T00:00:00"/>
    <n v="1584"/>
    <n v="1855"/>
    <n v="4870900"/>
    <m/>
    <n v="19200"/>
    <n v="93521280000"/>
    <n v="35616000"/>
    <m/>
    <m/>
    <m/>
    <m/>
    <x v="0"/>
    <x v="0"/>
    <m/>
    <m/>
    <m/>
    <x v="0"/>
  </r>
  <r>
    <x v="11"/>
    <x v="11"/>
    <x v="11"/>
    <x v="11"/>
    <d v="1900-01-11T00:00:00"/>
    <n v="1579"/>
    <n v="1877.5"/>
    <n v="4878425"/>
    <m/>
    <m/>
    <m/>
    <m/>
    <m/>
    <m/>
    <m/>
    <m/>
    <x v="0"/>
    <x v="0"/>
    <m/>
    <m/>
    <m/>
    <x v="0"/>
  </r>
  <r>
    <x v="11"/>
    <x v="11"/>
    <x v="11"/>
    <x v="11"/>
    <d v="1900-01-10T00:00:00"/>
    <n v="1565.5"/>
    <m/>
    <m/>
    <m/>
    <n v="19220"/>
    <m/>
    <m/>
    <m/>
    <m/>
    <m/>
    <m/>
    <x v="0"/>
    <x v="0"/>
    <m/>
    <m/>
    <m/>
    <x v="0"/>
  </r>
  <r>
    <x v="11"/>
    <x v="11"/>
    <x v="11"/>
    <x v="11"/>
    <d v="1900-01-09T00:00:00"/>
    <n v="1576.5"/>
    <n v="1900.5"/>
    <n v="4886725"/>
    <m/>
    <n v="19140"/>
    <n v="93531916500"/>
    <n v="36375570"/>
    <m/>
    <m/>
    <m/>
    <m/>
    <x v="0"/>
    <x v="0"/>
    <m/>
    <m/>
    <m/>
    <x v="0"/>
  </r>
  <r>
    <x v="11"/>
    <x v="11"/>
    <x v="11"/>
    <x v="11"/>
    <d v="1900-01-08T00:00:00"/>
    <n v="1594.5"/>
    <n v="1886.5"/>
    <n v="4840150"/>
    <m/>
    <n v="19360"/>
    <n v="93705304000"/>
    <n v="36522640"/>
    <m/>
    <m/>
    <m/>
    <m/>
    <x v="0"/>
    <x v="0"/>
    <m/>
    <m/>
    <m/>
    <x v="0"/>
  </r>
  <r>
    <x v="11"/>
    <x v="11"/>
    <x v="11"/>
    <x v="11"/>
    <d v="1900-01-07T00:00:00"/>
    <n v="1581"/>
    <n v="1894"/>
    <n v="4840625"/>
    <m/>
    <n v="19130"/>
    <n v="92601156250"/>
    <n v="36232220"/>
    <m/>
    <m/>
    <m/>
    <m/>
    <x v="0"/>
    <x v="0"/>
    <m/>
    <m/>
    <m/>
    <x v="0"/>
  </r>
  <r>
    <x v="11"/>
    <x v="11"/>
    <x v="11"/>
    <x v="11"/>
    <d v="1900-01-04T00:00:00"/>
    <n v="1591.75"/>
    <n v="1898"/>
    <n v="4835050"/>
    <m/>
    <m/>
    <m/>
    <m/>
    <m/>
    <m/>
    <m/>
    <m/>
    <x v="0"/>
    <x v="0"/>
    <m/>
    <m/>
    <m/>
    <x v="0"/>
  </r>
  <r>
    <x v="11"/>
    <x v="11"/>
    <x v="11"/>
    <x v="11"/>
    <d v="1900-01-03T00:00:00"/>
    <n v="1616.75"/>
    <n v="1881"/>
    <n v="4840675"/>
    <m/>
    <m/>
    <m/>
    <m/>
    <m/>
    <m/>
    <m/>
    <m/>
    <x v="0"/>
    <x v="0"/>
    <m/>
    <m/>
    <m/>
    <x v="0"/>
  </r>
  <r>
    <x v="11"/>
    <x v="11"/>
    <x v="11"/>
    <x v="11"/>
    <d v="1900-01-02T00:00:00"/>
    <n v="1617"/>
    <n v="1872"/>
    <n v="4845400"/>
    <m/>
    <n v="19680"/>
    <n v="95357472000"/>
    <n v="36840960"/>
    <m/>
    <m/>
    <m/>
    <m/>
    <x v="0"/>
    <x v="0"/>
    <m/>
    <m/>
    <m/>
    <x v="0"/>
  </r>
  <r>
    <x v="11"/>
    <x v="11"/>
    <x v="11"/>
    <x v="11"/>
    <d v="1900-01-01T00:00:00"/>
    <n v="1608.5"/>
    <n v="1861"/>
    <n v="4850500"/>
    <m/>
    <n v="19760"/>
    <n v="95845880000"/>
    <n v="36773360"/>
    <m/>
    <m/>
    <m/>
    <m/>
    <x v="0"/>
    <x v="0"/>
    <m/>
    <m/>
    <m/>
    <x v="0"/>
  </r>
  <r>
    <x v="11"/>
    <x v="11"/>
    <x v="11"/>
    <x v="11"/>
    <d v="1899-12-31T00:00:00"/>
    <n v="1596.25"/>
    <n v="1913.5"/>
    <n v="4832425"/>
    <m/>
    <n v="19490"/>
    <n v="94183963250"/>
    <n v="37294115"/>
    <m/>
    <m/>
    <m/>
    <m/>
    <x v="0"/>
    <x v="0"/>
    <m/>
    <m/>
    <m/>
    <x v="0"/>
  </r>
  <r>
    <x v="11"/>
    <x v="11"/>
    <x v="11"/>
    <x v="0"/>
    <d v="1900-01-27T00:00:00"/>
    <n v="1569.5"/>
    <n v="1895.5"/>
    <n v="4808500"/>
    <m/>
    <m/>
    <m/>
    <m/>
    <m/>
    <m/>
    <m/>
    <m/>
    <x v="0"/>
    <x v="0"/>
    <m/>
    <m/>
    <m/>
    <x v="0"/>
  </r>
  <r>
    <x v="11"/>
    <x v="11"/>
    <x v="11"/>
    <x v="0"/>
    <d v="1900-01-26T00:00:00"/>
    <n v="1567.75"/>
    <n v="1917.5"/>
    <n v="4806475"/>
    <m/>
    <n v="20190"/>
    <n v="97042730250"/>
    <n v="38714325"/>
    <m/>
    <m/>
    <m/>
    <m/>
    <x v="0"/>
    <x v="0"/>
    <m/>
    <m/>
    <m/>
    <x v="0"/>
  </r>
  <r>
    <x v="11"/>
    <x v="11"/>
    <x v="11"/>
    <x v="0"/>
    <d v="1900-01-25T00:00:00"/>
    <n v="1567.5"/>
    <n v="1893"/>
    <n v="4799850"/>
    <m/>
    <n v="19380"/>
    <n v="93021093000"/>
    <n v="36686340"/>
    <m/>
    <m/>
    <m/>
    <m/>
    <x v="0"/>
    <x v="0"/>
    <m/>
    <m/>
    <m/>
    <x v="0"/>
  </r>
  <r>
    <x v="11"/>
    <x v="11"/>
    <x v="11"/>
    <x v="0"/>
    <d v="1900-01-24T00:00:00"/>
    <n v="1583.25"/>
    <n v="1892"/>
    <n v="4803475"/>
    <m/>
    <n v="19200"/>
    <n v="92226720000"/>
    <n v="36326400"/>
    <m/>
    <m/>
    <m/>
    <m/>
    <x v="0"/>
    <x v="0"/>
    <m/>
    <m/>
    <m/>
    <x v="0"/>
  </r>
  <r>
    <x v="11"/>
    <x v="11"/>
    <x v="11"/>
    <x v="0"/>
    <d v="1900-01-23T00:00:00"/>
    <n v="1569"/>
    <n v="1871"/>
    <n v="4800400"/>
    <m/>
    <n v="18900"/>
    <n v="90727560000"/>
    <n v="35361900"/>
    <m/>
    <m/>
    <m/>
    <m/>
    <x v="0"/>
    <x v="0"/>
    <m/>
    <m/>
    <m/>
    <x v="0"/>
  </r>
  <r>
    <x v="11"/>
    <x v="11"/>
    <x v="11"/>
    <x v="0"/>
    <d v="1900-01-20T00:00:00"/>
    <n v="1570.5"/>
    <n v="1907.5"/>
    <n v="4811050"/>
    <m/>
    <m/>
    <m/>
    <m/>
    <m/>
    <m/>
    <m/>
    <m/>
    <x v="0"/>
    <x v="0"/>
    <m/>
    <m/>
    <m/>
    <x v="0"/>
  </r>
  <r>
    <x v="11"/>
    <x v="11"/>
    <x v="11"/>
    <x v="0"/>
    <d v="1900-01-19T00:00:00"/>
    <n v="1600"/>
    <n v="1923.5"/>
    <n v="4822850"/>
    <m/>
    <n v="18220"/>
    <n v="87872327000"/>
    <n v="35046170"/>
    <m/>
    <m/>
    <m/>
    <m/>
    <x v="0"/>
    <x v="0"/>
    <m/>
    <m/>
    <m/>
    <x v="0"/>
  </r>
  <r>
    <x v="11"/>
    <x v="0"/>
    <x v="11"/>
    <x v="0"/>
    <d v="1900-01-18T00:00:00"/>
    <n v="1618.75"/>
    <n v="1903.5"/>
    <n v="4828850"/>
    <m/>
    <n v="18280"/>
    <n v="88271378000"/>
    <n v="34795980"/>
    <m/>
    <m/>
    <m/>
    <m/>
    <x v="0"/>
    <x v="0"/>
    <m/>
    <m/>
    <m/>
    <x v="0"/>
  </r>
  <r>
    <x v="11"/>
    <x v="0"/>
    <x v="11"/>
    <x v="0"/>
    <d v="1900-01-16T00:00:00"/>
    <n v="1623.5"/>
    <n v="1948"/>
    <n v="4809525"/>
    <m/>
    <m/>
    <m/>
    <m/>
    <m/>
    <m/>
    <m/>
    <m/>
    <x v="0"/>
    <x v="0"/>
    <m/>
    <m/>
    <m/>
    <x v="0"/>
  </r>
  <r>
    <x v="11"/>
    <x v="0"/>
    <x v="11"/>
    <x v="0"/>
    <d v="1900-01-13T00:00:00"/>
    <n v="1622.25"/>
    <n v="1966"/>
    <n v="4805775"/>
    <m/>
    <m/>
    <m/>
    <m/>
    <m/>
    <m/>
    <m/>
    <m/>
    <x v="0"/>
    <x v="0"/>
    <m/>
    <m/>
    <m/>
    <x v="0"/>
  </r>
  <r>
    <x v="11"/>
    <x v="0"/>
    <x v="11"/>
    <x v="0"/>
    <d v="1900-01-12T00:00:00"/>
    <n v="1619"/>
    <n v="1949"/>
    <n v="4812625"/>
    <m/>
    <n v="17790"/>
    <n v="85616598750"/>
    <n v="34672710"/>
    <m/>
    <m/>
    <m/>
    <m/>
    <x v="0"/>
    <x v="0"/>
    <m/>
    <m/>
    <m/>
    <x v="0"/>
  </r>
  <r>
    <x v="11"/>
    <x v="0"/>
    <x v="11"/>
    <x v="0"/>
    <d v="1900-01-11T00:00:00"/>
    <n v="1612.75"/>
    <n v="1902"/>
    <n v="4822650"/>
    <m/>
    <n v="17690"/>
    <n v="85312678500"/>
    <n v="33646380"/>
    <m/>
    <m/>
    <m/>
    <m/>
    <x v="0"/>
    <x v="0"/>
    <m/>
    <m/>
    <m/>
    <x v="0"/>
  </r>
  <r>
    <x v="11"/>
    <x v="0"/>
    <x v="11"/>
    <x v="0"/>
    <d v="1900-01-10T00:00:00"/>
    <n v="1589.25"/>
    <m/>
    <m/>
    <m/>
    <n v="17930"/>
    <m/>
    <m/>
    <m/>
    <m/>
    <m/>
    <m/>
    <x v="0"/>
    <x v="0"/>
    <m/>
    <m/>
    <m/>
    <x v="0"/>
  </r>
  <r>
    <x v="11"/>
    <x v="0"/>
    <x v="11"/>
    <x v="0"/>
    <d v="1900-01-09T00:00:00"/>
    <n v="1593"/>
    <n v="1867.5"/>
    <n v="4833925"/>
    <m/>
    <n v="18120"/>
    <n v="87590721000"/>
    <n v="33839100"/>
    <m/>
    <m/>
    <m/>
    <m/>
    <x v="0"/>
    <x v="0"/>
    <m/>
    <m/>
    <m/>
    <x v="0"/>
  </r>
  <r>
    <x v="11"/>
    <x v="0"/>
    <x v="11"/>
    <x v="0"/>
    <d v="1900-01-06T00:00:00"/>
    <n v="1576"/>
    <n v="1872.5"/>
    <n v="4844725"/>
    <m/>
    <m/>
    <m/>
    <m/>
    <m/>
    <m/>
    <m/>
    <m/>
    <x v="0"/>
    <x v="0"/>
    <m/>
    <m/>
    <m/>
    <x v="0"/>
  </r>
  <r>
    <x v="11"/>
    <x v="0"/>
    <x v="11"/>
    <x v="0"/>
    <d v="1900-01-05T00:00:00"/>
    <n v="1620.75"/>
    <n v="1849.5"/>
    <n v="4839150"/>
    <m/>
    <n v="17810"/>
    <n v="86185261500"/>
    <n v="32939595"/>
    <m/>
    <m/>
    <m/>
    <m/>
    <x v="0"/>
    <x v="0"/>
    <m/>
    <m/>
    <m/>
    <x v="0"/>
  </r>
  <r>
    <x v="11"/>
    <x v="0"/>
    <x v="11"/>
    <x v="0"/>
    <d v="1900-01-04T00:00:00"/>
    <n v="1633.25"/>
    <n v="1851.5"/>
    <n v="4849975"/>
    <m/>
    <n v="17590"/>
    <n v="85311060250"/>
    <n v="32567885"/>
    <m/>
    <m/>
    <m/>
    <m/>
    <x v="0"/>
    <x v="0"/>
    <m/>
    <m/>
    <m/>
    <x v="0"/>
  </r>
  <r>
    <x v="11"/>
    <x v="0"/>
    <x v="11"/>
    <x v="0"/>
    <d v="1899-12-30T00:00:00"/>
    <n v="1552.5"/>
    <n v="1859"/>
    <n v="4851700"/>
    <m/>
    <m/>
    <m/>
    <m/>
    <m/>
    <m/>
    <m/>
    <m/>
    <x v="0"/>
    <x v="0"/>
    <m/>
    <m/>
    <m/>
    <x v="0"/>
  </r>
  <r>
    <x v="11"/>
    <x v="0"/>
    <x v="11"/>
    <x v="1"/>
    <d v="1900-01-29T00:00:00"/>
    <n v="1567.5"/>
    <n v="1883.5"/>
    <n v="4847075"/>
    <m/>
    <n v="17640"/>
    <n v="85502403000"/>
    <n v="33224940"/>
    <m/>
    <m/>
    <m/>
    <m/>
    <x v="0"/>
    <x v="0"/>
    <m/>
    <m/>
    <m/>
    <x v="0"/>
  </r>
  <r>
    <x v="11"/>
    <x v="0"/>
    <x v="11"/>
    <x v="1"/>
    <d v="1900-01-28T00:00:00"/>
    <n v="1548.75"/>
    <n v="1920.5"/>
    <n v="4858075"/>
    <m/>
    <n v="17710"/>
    <n v="86036508250"/>
    <n v="34012055"/>
    <m/>
    <m/>
    <m/>
    <m/>
    <x v="0"/>
    <x v="0"/>
    <m/>
    <m/>
    <m/>
    <x v="0"/>
  </r>
  <r>
    <x v="11"/>
    <x v="0"/>
    <x v="11"/>
    <x v="1"/>
    <d v="1900-01-27T00:00:00"/>
    <n v="1573.75"/>
    <n v="1920.5"/>
    <n v="4860575"/>
    <m/>
    <n v="17580"/>
    <n v="85448908500"/>
    <n v="33762390"/>
    <m/>
    <m/>
    <m/>
    <m/>
    <x v="0"/>
    <x v="0"/>
    <m/>
    <m/>
    <m/>
    <x v="0"/>
  </r>
  <r>
    <x v="11"/>
    <x v="0"/>
    <x v="11"/>
    <x v="1"/>
    <d v="1900-01-26T00:00:00"/>
    <n v="1579"/>
    <n v="1921.5"/>
    <n v="4849600"/>
    <m/>
    <n v="17300"/>
    <n v="83898080000"/>
    <n v="33241950"/>
    <m/>
    <m/>
    <m/>
    <m/>
    <x v="0"/>
    <x v="0"/>
    <m/>
    <m/>
    <m/>
    <x v="0"/>
  </r>
  <r>
    <x v="11"/>
    <x v="0"/>
    <x v="11"/>
    <x v="1"/>
    <d v="1900-01-23T00:00:00"/>
    <n v="1560.5"/>
    <n v="1951.5"/>
    <n v="4847550"/>
    <m/>
    <m/>
    <m/>
    <m/>
    <m/>
    <m/>
    <m/>
    <m/>
    <x v="0"/>
    <x v="0"/>
    <m/>
    <m/>
    <m/>
    <x v="0"/>
  </r>
  <r>
    <x v="11"/>
    <x v="0"/>
    <x v="11"/>
    <x v="1"/>
    <d v="1900-01-22T00:00:00"/>
    <n v="1558.5"/>
    <n v="1965"/>
    <n v="4860925"/>
    <m/>
    <n v="17600"/>
    <n v="85552280000"/>
    <n v="34584000"/>
    <m/>
    <m/>
    <m/>
    <m/>
    <x v="0"/>
    <x v="0"/>
    <m/>
    <m/>
    <m/>
    <x v="0"/>
  </r>
  <r>
    <x v="11"/>
    <x v="0"/>
    <x v="11"/>
    <x v="1"/>
    <d v="1900-01-21T00:00:00"/>
    <n v="1555"/>
    <n v="1962"/>
    <n v="4835125"/>
    <m/>
    <n v="16710"/>
    <n v="80794938750"/>
    <n v="32785020"/>
    <m/>
    <m/>
    <m/>
    <m/>
    <x v="0"/>
    <x v="0"/>
    <m/>
    <m/>
    <m/>
    <x v="0"/>
  </r>
  <r>
    <x v="11"/>
    <x v="0"/>
    <x v="11"/>
    <x v="1"/>
    <d v="1900-01-20T00:00:00"/>
    <n v="1575.75"/>
    <n v="1965.5"/>
    <n v="4848625"/>
    <m/>
    <n v="16690"/>
    <n v="80923551250"/>
    <n v="32804195"/>
    <m/>
    <m/>
    <m/>
    <m/>
    <x v="0"/>
    <x v="0"/>
    <m/>
    <m/>
    <m/>
    <x v="0"/>
  </r>
  <r>
    <x v="11"/>
    <x v="0"/>
    <x v="11"/>
    <x v="1"/>
    <d v="1900-01-19T00:00:00"/>
    <n v="1590.25"/>
    <n v="1982"/>
    <n v="4860200"/>
    <m/>
    <n v="16850"/>
    <n v="81894370000"/>
    <n v="33396700"/>
    <m/>
    <m/>
    <m/>
    <m/>
    <x v="0"/>
    <x v="0"/>
    <m/>
    <m/>
    <m/>
    <x v="0"/>
  </r>
  <r>
    <x v="11"/>
    <x v="1"/>
    <x v="11"/>
    <x v="1"/>
    <d v="1900-01-16T00:00:00"/>
    <n v="1588"/>
    <n v="1973.5"/>
    <n v="4864200"/>
    <m/>
    <m/>
    <m/>
    <m/>
    <m/>
    <m/>
    <m/>
    <m/>
    <x v="0"/>
    <x v="0"/>
    <m/>
    <m/>
    <m/>
    <x v="0"/>
  </r>
  <r>
    <x v="11"/>
    <x v="1"/>
    <x v="11"/>
    <x v="1"/>
    <d v="1900-01-15T00:00:00"/>
    <n v="1547"/>
    <n v="1986.5"/>
    <n v="4875375"/>
    <m/>
    <n v="16650"/>
    <n v="81174993750"/>
    <n v="33075225"/>
    <m/>
    <m/>
    <m/>
    <m/>
    <x v="0"/>
    <x v="0"/>
    <m/>
    <m/>
    <m/>
    <x v="0"/>
  </r>
  <r>
    <x v="11"/>
    <x v="1"/>
    <x v="11"/>
    <x v="1"/>
    <d v="1900-01-13T00:00:00"/>
    <n v="1559"/>
    <n v="1979.5"/>
    <n v="4917200"/>
    <m/>
    <n v="16690"/>
    <n v="82068068000"/>
    <n v="33037855"/>
    <m/>
    <m/>
    <m/>
    <m/>
    <x v="0"/>
    <x v="0"/>
    <m/>
    <m/>
    <m/>
    <x v="0"/>
  </r>
  <r>
    <x v="11"/>
    <x v="1"/>
    <x v="11"/>
    <x v="1"/>
    <d v="1900-01-12T00:00:00"/>
    <n v="1563"/>
    <m/>
    <m/>
    <m/>
    <n v="16250"/>
    <m/>
    <m/>
    <m/>
    <m/>
    <m/>
    <m/>
    <x v="0"/>
    <x v="0"/>
    <m/>
    <m/>
    <m/>
    <x v="0"/>
  </r>
  <r>
    <x v="11"/>
    <x v="1"/>
    <x v="11"/>
    <x v="1"/>
    <d v="1900-01-09T00:00:00"/>
    <n v="1580.75"/>
    <n v="2014"/>
    <n v="4918925"/>
    <m/>
    <m/>
    <m/>
    <m/>
    <m/>
    <m/>
    <m/>
    <m/>
    <x v="0"/>
    <x v="0"/>
    <m/>
    <m/>
    <m/>
    <x v="0"/>
  </r>
  <r>
    <x v="11"/>
    <x v="1"/>
    <x v="11"/>
    <x v="1"/>
    <d v="1900-01-08T00:00:00"/>
    <n v="1590"/>
    <n v="1997"/>
    <n v="4929350"/>
    <m/>
    <n v="16190"/>
    <n v="79806176500"/>
    <n v="32331430"/>
    <m/>
    <m/>
    <m/>
    <m/>
    <x v="0"/>
    <x v="0"/>
    <m/>
    <m/>
    <m/>
    <x v="0"/>
  </r>
  <r>
    <x v="11"/>
    <x v="1"/>
    <x v="11"/>
    <x v="1"/>
    <d v="1900-01-07T00:00:00"/>
    <n v="1585.5"/>
    <n v="2020"/>
    <n v="4937600"/>
    <m/>
    <n v="16500"/>
    <n v="81470400000"/>
    <n v="33330000"/>
    <m/>
    <m/>
    <m/>
    <m/>
    <x v="0"/>
    <x v="0"/>
    <m/>
    <m/>
    <m/>
    <x v="0"/>
  </r>
  <r>
    <x v="11"/>
    <x v="1"/>
    <x v="11"/>
    <x v="1"/>
    <d v="1900-01-06T00:00:00"/>
    <n v="1627"/>
    <n v="2022"/>
    <n v="4945325"/>
    <m/>
    <n v="16550"/>
    <n v="81845128750"/>
    <n v="33464100"/>
    <m/>
    <m/>
    <m/>
    <m/>
    <x v="0"/>
    <x v="0"/>
    <m/>
    <m/>
    <m/>
    <x v="0"/>
  </r>
  <r>
    <x v="11"/>
    <x v="1"/>
    <x v="11"/>
    <x v="1"/>
    <d v="1900-01-02T00:00:00"/>
    <n v="1629.5"/>
    <n v="2019.5"/>
    <n v="4943900"/>
    <m/>
    <m/>
    <m/>
    <m/>
    <m/>
    <m/>
    <m/>
    <m/>
    <x v="0"/>
    <x v="0"/>
    <m/>
    <m/>
    <m/>
    <x v="0"/>
  </r>
  <r>
    <x v="11"/>
    <x v="1"/>
    <x v="11"/>
    <x v="1"/>
    <d v="1900-01-01T00:00:00"/>
    <n v="1642.5"/>
    <n v="2008.5"/>
    <n v="4956325"/>
    <m/>
    <n v="17050"/>
    <n v="84505341250"/>
    <n v="34244925"/>
    <m/>
    <m/>
    <m/>
    <m/>
    <x v="0"/>
    <x v="0"/>
    <m/>
    <m/>
    <m/>
    <x v="0"/>
  </r>
  <r>
    <x v="11"/>
    <x v="1"/>
    <x v="11"/>
    <x v="1"/>
    <d v="1899-12-31T00:00:00"/>
    <n v="1652.5"/>
    <n v="2015.5"/>
    <n v="4952975"/>
    <m/>
    <n v="17090"/>
    <n v="84646342750"/>
    <n v="34444895"/>
    <m/>
    <m/>
    <m/>
    <m/>
    <x v="0"/>
    <x v="0"/>
    <m/>
    <m/>
    <m/>
    <x v="0"/>
  </r>
  <r>
    <x v="11"/>
    <x v="1"/>
    <x v="11"/>
    <x v="1"/>
    <d v="1899-12-30T00:00:00"/>
    <n v="1661.25"/>
    <n v="2038.5"/>
    <n v="4958000"/>
    <m/>
    <n v="17100"/>
    <n v="84781800000"/>
    <n v="34858350"/>
    <m/>
    <m/>
    <m/>
    <m/>
    <x v="0"/>
    <x v="0"/>
    <m/>
    <m/>
    <m/>
    <x v="0"/>
  </r>
  <r>
    <x v="11"/>
    <x v="1"/>
    <x v="11"/>
    <x v="2"/>
    <d v="1900-01-28T00:00:00"/>
    <n v="1662.5"/>
    <n v="2056.5"/>
    <n v="4975175"/>
    <m/>
    <n v="17250"/>
    <n v="85821768750"/>
    <n v="35474625"/>
    <m/>
    <m/>
    <m/>
    <m/>
    <x v="0"/>
    <x v="0"/>
    <m/>
    <m/>
    <m/>
    <x v="0"/>
  </r>
  <r>
    <x v="11"/>
    <x v="1"/>
    <x v="11"/>
    <x v="2"/>
    <d v="1900-01-25T00:00:00"/>
    <n v="1654"/>
    <n v="2034"/>
    <n v="4982900"/>
    <m/>
    <m/>
    <m/>
    <m/>
    <m/>
    <m/>
    <m/>
    <m/>
    <x v="0"/>
    <x v="0"/>
    <m/>
    <m/>
    <m/>
    <x v="0"/>
  </r>
  <r>
    <x v="11"/>
    <x v="1"/>
    <x v="11"/>
    <x v="2"/>
    <d v="1900-01-24T00:00:00"/>
    <n v="1648.25"/>
    <n v="2034.5"/>
    <n v="4976500"/>
    <m/>
    <n v="17480"/>
    <n v="86989220000"/>
    <n v="35563060"/>
    <m/>
    <m/>
    <m/>
    <m/>
    <x v="0"/>
    <x v="0"/>
    <m/>
    <m/>
    <m/>
    <x v="0"/>
  </r>
  <r>
    <x v="11"/>
    <x v="1"/>
    <x v="11"/>
    <x v="2"/>
    <d v="1900-01-23T00:00:00"/>
    <n v="1641.25"/>
    <n v="2021"/>
    <n v="4984650"/>
    <m/>
    <m/>
    <m/>
    <m/>
    <m/>
    <m/>
    <m/>
    <m/>
    <x v="0"/>
    <x v="0"/>
    <m/>
    <m/>
    <m/>
    <x v="0"/>
  </r>
  <r>
    <x v="11"/>
    <x v="1"/>
    <x v="11"/>
    <x v="2"/>
    <d v="1900-01-22T00:00:00"/>
    <n v="1638.75"/>
    <n v="2022"/>
    <n v="4949900"/>
    <m/>
    <n v="17580"/>
    <n v="87019242000"/>
    <n v="35546760"/>
    <m/>
    <m/>
    <m/>
    <m/>
    <x v="0"/>
    <x v="0"/>
    <m/>
    <m/>
    <m/>
    <x v="0"/>
  </r>
  <r>
    <x v="11"/>
    <x v="1"/>
    <x v="11"/>
    <x v="2"/>
    <d v="1900-01-21T00:00:00"/>
    <n v="1632"/>
    <n v="2031.5"/>
    <n v="4951125"/>
    <m/>
    <n v="17790"/>
    <n v="88080513750"/>
    <n v="36140385"/>
    <m/>
    <m/>
    <m/>
    <m/>
    <x v="0"/>
    <x v="0"/>
    <m/>
    <m/>
    <m/>
    <x v="0"/>
  </r>
  <r>
    <x v="11"/>
    <x v="2"/>
    <x v="11"/>
    <x v="2"/>
    <d v="1900-01-18T00:00:00"/>
    <n v="1640"/>
    <n v="2046"/>
    <n v="4946825"/>
    <m/>
    <m/>
    <m/>
    <m/>
    <m/>
    <m/>
    <m/>
    <m/>
    <x v="0"/>
    <x v="0"/>
    <m/>
    <m/>
    <m/>
    <x v="0"/>
  </r>
  <r>
    <x v="11"/>
    <x v="2"/>
    <x v="11"/>
    <x v="2"/>
    <d v="1900-01-17T00:00:00"/>
    <n v="1642"/>
    <n v="2027"/>
    <n v="4959425"/>
    <m/>
    <n v="18180"/>
    <n v="90162346500"/>
    <n v="36850860"/>
    <m/>
    <m/>
    <m/>
    <m/>
    <x v="0"/>
    <x v="0"/>
    <m/>
    <m/>
    <m/>
    <x v="0"/>
  </r>
  <r>
    <x v="11"/>
    <x v="2"/>
    <x v="11"/>
    <x v="2"/>
    <d v="1900-01-16T00:00:00"/>
    <n v="1646.5"/>
    <n v="2063.5"/>
    <n v="4980300"/>
    <m/>
    <n v="18240"/>
    <n v="90840672000"/>
    <n v="37638240"/>
    <m/>
    <m/>
    <m/>
    <m/>
    <x v="0"/>
    <x v="0"/>
    <m/>
    <m/>
    <m/>
    <x v="0"/>
  </r>
  <r>
    <x v="11"/>
    <x v="2"/>
    <x v="11"/>
    <x v="2"/>
    <d v="1900-01-15T00:00:00"/>
    <n v="1652"/>
    <n v="2088.5"/>
    <n v="4990075"/>
    <m/>
    <n v="18000"/>
    <n v="89821350000"/>
    <n v="37593000"/>
    <m/>
    <m/>
    <m/>
    <m/>
    <x v="0"/>
    <x v="0"/>
    <m/>
    <m/>
    <m/>
    <x v="0"/>
  </r>
  <r>
    <x v="11"/>
    <x v="2"/>
    <x v="11"/>
    <x v="2"/>
    <d v="1900-01-11T00:00:00"/>
    <n v="1670.5"/>
    <n v="2108"/>
    <n v="5015500"/>
    <m/>
    <m/>
    <m/>
    <m/>
    <m/>
    <m/>
    <m/>
    <m/>
    <x v="0"/>
    <x v="0"/>
    <m/>
    <m/>
    <m/>
    <x v="0"/>
  </r>
  <r>
    <x v="11"/>
    <x v="2"/>
    <x v="11"/>
    <x v="2"/>
    <d v="1900-01-10T00:00:00"/>
    <n v="1655.5"/>
    <n v="2107"/>
    <n v="5014500"/>
    <m/>
    <n v="18840"/>
    <n v="94473180000"/>
    <n v="39695880"/>
    <m/>
    <m/>
    <m/>
    <m/>
    <x v="0"/>
    <x v="0"/>
    <m/>
    <m/>
    <m/>
    <x v="0"/>
  </r>
  <r>
    <x v="11"/>
    <x v="2"/>
    <x v="11"/>
    <x v="2"/>
    <d v="1900-01-09T00:00:00"/>
    <n v="1654"/>
    <m/>
    <m/>
    <m/>
    <n v="18800"/>
    <m/>
    <m/>
    <m/>
    <m/>
    <m/>
    <m/>
    <x v="0"/>
    <x v="0"/>
    <m/>
    <m/>
    <m/>
    <x v="0"/>
  </r>
  <r>
    <x v="11"/>
    <x v="2"/>
    <x v="11"/>
    <x v="2"/>
    <d v="1900-01-08T00:00:00"/>
    <n v="1643.75"/>
    <n v="2098"/>
    <n v="5024900"/>
    <m/>
    <n v="18650"/>
    <n v="93714385000"/>
    <n v="39127700"/>
    <m/>
    <m/>
    <m/>
    <m/>
    <x v="0"/>
    <x v="0"/>
    <m/>
    <m/>
    <m/>
    <x v="0"/>
  </r>
  <r>
    <x v="11"/>
    <x v="2"/>
    <x v="11"/>
    <x v="2"/>
    <d v="1900-01-03T00:00:00"/>
    <n v="1622.5"/>
    <n v="2109.5"/>
    <n v="5035625"/>
    <m/>
    <n v="19000"/>
    <n v="95676875000"/>
    <n v="40080500"/>
    <m/>
    <m/>
    <m/>
    <m/>
    <x v="0"/>
    <x v="0"/>
    <m/>
    <m/>
    <m/>
    <x v="0"/>
  </r>
  <r>
    <x v="11"/>
    <x v="2"/>
    <x v="11"/>
    <x v="2"/>
    <d v="1900-01-02T00:00:00"/>
    <n v="1631.75"/>
    <n v="2081"/>
    <n v="5046350"/>
    <m/>
    <n v="18950"/>
    <n v="95628332500"/>
    <n v="39434950"/>
    <m/>
    <m/>
    <m/>
    <m/>
    <x v="0"/>
    <x v="0"/>
    <m/>
    <m/>
    <m/>
    <x v="0"/>
  </r>
  <r>
    <x v="11"/>
    <x v="2"/>
    <x v="11"/>
    <x v="2"/>
    <d v="1900-01-01T00:00:00"/>
    <n v="1674.75"/>
    <n v="2080.5"/>
    <n v="5055675"/>
    <m/>
    <n v="19000"/>
    <n v="96057825000"/>
    <n v="39529500"/>
    <m/>
    <m/>
    <m/>
    <m/>
    <x v="0"/>
    <x v="0"/>
    <m/>
    <m/>
    <m/>
    <x v="0"/>
  </r>
  <r>
    <x v="11"/>
    <x v="2"/>
    <x v="11"/>
    <x v="2"/>
    <d v="1899-12-31T00:00:00"/>
    <n v="1664"/>
    <n v="2070"/>
    <n v="5046350"/>
    <m/>
    <n v="19120"/>
    <n v="96486212000"/>
    <n v="39578400"/>
    <m/>
    <m/>
    <m/>
    <m/>
    <x v="0"/>
    <x v="0"/>
    <m/>
    <m/>
    <m/>
    <x v="0"/>
  </r>
  <r>
    <x v="11"/>
    <x v="2"/>
    <x v="11"/>
    <x v="3"/>
    <d v="1900-01-28T00:00:00"/>
    <n v="1660.75"/>
    <n v="2077"/>
    <n v="5058475"/>
    <m/>
    <m/>
    <m/>
    <m/>
    <m/>
    <m/>
    <m/>
    <m/>
    <x v="0"/>
    <x v="0"/>
    <m/>
    <m/>
    <m/>
    <x v="0"/>
  </r>
  <r>
    <x v="11"/>
    <x v="2"/>
    <x v="11"/>
    <x v="3"/>
    <d v="1900-01-27T00:00:00"/>
    <n v="1655.75"/>
    <n v="2057"/>
    <n v="5062125"/>
    <m/>
    <n v="19200"/>
    <n v="97192800000"/>
    <n v="39494400"/>
    <m/>
    <m/>
    <m/>
    <m/>
    <x v="0"/>
    <x v="0"/>
    <m/>
    <m/>
    <m/>
    <x v="0"/>
  </r>
  <r>
    <x v="11"/>
    <x v="2"/>
    <x v="11"/>
    <x v="3"/>
    <d v="1900-01-26T00:00:00"/>
    <n v="1677"/>
    <n v="2069"/>
    <n v="5071000"/>
    <m/>
    <n v="19200"/>
    <n v="97363200000"/>
    <n v="39724800"/>
    <m/>
    <m/>
    <m/>
    <m/>
    <x v="0"/>
    <x v="0"/>
    <m/>
    <m/>
    <m/>
    <x v="0"/>
  </r>
  <r>
    <x v="11"/>
    <x v="2"/>
    <x v="11"/>
    <x v="3"/>
    <d v="1900-01-25T00:00:00"/>
    <n v="1694"/>
    <n v="2088"/>
    <n v="5079900"/>
    <m/>
    <n v="19100"/>
    <n v="97026090000"/>
    <n v="39880800"/>
    <m/>
    <m/>
    <m/>
    <m/>
    <x v="0"/>
    <x v="0"/>
    <m/>
    <m/>
    <m/>
    <x v="0"/>
  </r>
  <r>
    <x v="11"/>
    <x v="2"/>
    <x v="11"/>
    <x v="3"/>
    <d v="1900-01-24T00:00:00"/>
    <n v="1658"/>
    <n v="2068.5"/>
    <n v="5045275"/>
    <m/>
    <n v="19000"/>
    <n v="95860225000"/>
    <n v="39301500"/>
    <m/>
    <m/>
    <m/>
    <m/>
    <x v="0"/>
    <x v="0"/>
    <m/>
    <m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4">
  <r>
    <x v="0"/>
    <x v="0"/>
    <x v="0"/>
    <x v="0"/>
    <d v="1900-01-21T00:00:00"/>
    <n v="1919.35"/>
    <n v="2175"/>
    <n v="540975"/>
    <m/>
    <m/>
    <m/>
    <m/>
    <m/>
    <m/>
    <m/>
    <m/>
    <x v="0"/>
    <x v="0"/>
    <m/>
    <m/>
    <m/>
    <x v="0"/>
  </r>
  <r>
    <x v="0"/>
    <x v="0"/>
    <x v="0"/>
    <x v="0"/>
    <d v="1900-01-20T00:00:00"/>
    <n v="1927.95"/>
    <n v="2234"/>
    <n v="546375"/>
    <m/>
    <m/>
    <m/>
    <m/>
    <m/>
    <m/>
    <m/>
    <m/>
    <x v="0"/>
    <x v="0"/>
    <m/>
    <m/>
    <m/>
    <x v="0"/>
  </r>
  <r>
    <x v="0"/>
    <x v="0"/>
    <x v="0"/>
    <x v="0"/>
    <d v="1900-01-19T00:00:00"/>
    <n v="1935.25"/>
    <n v="2205"/>
    <n v="550925"/>
    <m/>
    <m/>
    <m/>
    <m/>
    <m/>
    <m/>
    <m/>
    <m/>
    <x v="0"/>
    <x v="0"/>
    <m/>
    <m/>
    <m/>
    <x v="0"/>
  </r>
  <r>
    <x v="0"/>
    <x v="0"/>
    <x v="0"/>
    <x v="0"/>
    <d v="1900-01-18T00:00:00"/>
    <n v="1953.85"/>
    <n v="2229"/>
    <n v="555675"/>
    <m/>
    <m/>
    <m/>
    <m/>
    <m/>
    <m/>
    <m/>
    <m/>
    <x v="0"/>
    <x v="0"/>
    <m/>
    <m/>
    <m/>
    <x v="0"/>
  </r>
  <r>
    <x v="0"/>
    <x v="0"/>
    <x v="0"/>
    <x v="0"/>
    <d v="1900-01-17T00:00:00"/>
    <n v="1954.35"/>
    <n v="2245"/>
    <n v="559925"/>
    <m/>
    <m/>
    <m/>
    <m/>
    <m/>
    <m/>
    <m/>
    <m/>
    <x v="0"/>
    <x v="0"/>
    <m/>
    <m/>
    <m/>
    <x v="0"/>
  </r>
  <r>
    <x v="0"/>
    <x v="0"/>
    <x v="0"/>
    <x v="0"/>
    <d v="1900-01-14T00:00:00"/>
    <n v="1964.1"/>
    <n v="2270"/>
    <n v="564850"/>
    <m/>
    <m/>
    <m/>
    <m/>
    <m/>
    <m/>
    <m/>
    <m/>
    <x v="0"/>
    <x v="0"/>
    <m/>
    <m/>
    <m/>
    <x v="0"/>
  </r>
  <r>
    <x v="0"/>
    <x v="0"/>
    <x v="0"/>
    <x v="0"/>
    <d v="1900-01-13T00:00:00"/>
    <n v="1934.65"/>
    <n v="2237"/>
    <n v="569075"/>
    <m/>
    <m/>
    <m/>
    <m/>
    <m/>
    <m/>
    <m/>
    <m/>
    <x v="0"/>
    <x v="0"/>
    <m/>
    <m/>
    <m/>
    <x v="0"/>
  </r>
  <r>
    <x v="0"/>
    <x v="0"/>
    <x v="0"/>
    <x v="0"/>
    <d v="1900-01-12T00:00:00"/>
    <n v="1951.9"/>
    <n v="2243"/>
    <n v="572775"/>
    <m/>
    <m/>
    <m/>
    <m/>
    <m/>
    <m/>
    <m/>
    <m/>
    <x v="0"/>
    <x v="0"/>
    <m/>
    <m/>
    <m/>
    <x v="0"/>
  </r>
  <r>
    <x v="0"/>
    <x v="0"/>
    <x v="0"/>
    <x v="0"/>
    <d v="1900-01-11T00:00:00"/>
    <n v="1964"/>
    <n v="2236"/>
    <n v="575325"/>
    <m/>
    <m/>
    <m/>
    <m/>
    <m/>
    <m/>
    <m/>
    <m/>
    <x v="0"/>
    <x v="0"/>
    <m/>
    <m/>
    <m/>
    <x v="0"/>
  </r>
  <r>
    <x v="0"/>
    <x v="0"/>
    <x v="0"/>
    <x v="0"/>
    <d v="1900-01-10T00:00:00"/>
    <n v="1964.15"/>
    <n v="2234"/>
    <n v="577975"/>
    <m/>
    <m/>
    <m/>
    <m/>
    <m/>
    <m/>
    <m/>
    <m/>
    <x v="0"/>
    <x v="0"/>
    <m/>
    <m/>
    <m/>
    <x v="0"/>
  </r>
  <r>
    <x v="0"/>
    <x v="0"/>
    <x v="0"/>
    <x v="0"/>
    <d v="1900-01-07T00:00:00"/>
    <n v="1963.55"/>
    <n v="2266"/>
    <n v="578300"/>
    <m/>
    <m/>
    <m/>
    <m/>
    <m/>
    <m/>
    <m/>
    <m/>
    <x v="0"/>
    <x v="0"/>
    <m/>
    <m/>
    <m/>
    <x v="0"/>
  </r>
  <r>
    <x v="0"/>
    <x v="0"/>
    <x v="0"/>
    <x v="0"/>
    <d v="1900-01-06T00:00:00"/>
    <n v="1947.25"/>
    <n v="2227"/>
    <n v="582125"/>
    <m/>
    <m/>
    <m/>
    <m/>
    <m/>
    <m/>
    <m/>
    <m/>
    <x v="0"/>
    <x v="0"/>
    <m/>
    <m/>
    <m/>
    <x v="0"/>
  </r>
  <r>
    <x v="0"/>
    <x v="0"/>
    <x v="0"/>
    <x v="0"/>
    <d v="1900-01-05T00:00:00"/>
    <n v="1963.05"/>
    <n v="2215"/>
    <n v="589450"/>
    <m/>
    <m/>
    <m/>
    <m/>
    <m/>
    <m/>
    <m/>
    <m/>
    <x v="0"/>
    <x v="0"/>
    <m/>
    <m/>
    <m/>
    <x v="0"/>
  </r>
  <r>
    <x v="0"/>
    <x v="0"/>
    <x v="0"/>
    <x v="0"/>
    <d v="1900-01-04T00:00:00"/>
    <n v="1961.9"/>
    <n v="2219"/>
    <n v="589475"/>
    <m/>
    <m/>
    <m/>
    <m/>
    <m/>
    <m/>
    <m/>
    <m/>
    <x v="0"/>
    <x v="0"/>
    <m/>
    <m/>
    <m/>
    <x v="0"/>
  </r>
  <r>
    <x v="0"/>
    <x v="0"/>
    <x v="0"/>
    <x v="0"/>
    <d v="1900-01-03T00:00:00"/>
    <n v="1942.5"/>
    <n v="2255"/>
    <n v="585050"/>
    <m/>
    <m/>
    <m/>
    <m/>
    <m/>
    <m/>
    <m/>
    <m/>
    <x v="0"/>
    <x v="0"/>
    <m/>
    <m/>
    <m/>
    <x v="0"/>
  </r>
  <r>
    <x v="0"/>
    <x v="0"/>
    <x v="0"/>
    <x v="0"/>
    <d v="1899-12-31T00:00:00"/>
    <n v="1981"/>
    <n v="2289.5"/>
    <n v="579025"/>
    <m/>
    <m/>
    <m/>
    <m/>
    <m/>
    <m/>
    <m/>
    <m/>
    <x v="0"/>
    <x v="0"/>
    <m/>
    <m/>
    <m/>
    <x v="0"/>
  </r>
  <r>
    <x v="0"/>
    <x v="0"/>
    <x v="0"/>
    <x v="0"/>
    <d v="1899-12-30T00:00:00"/>
    <n v="1958.75"/>
    <n v="2253"/>
    <n v="578825"/>
    <m/>
    <m/>
    <m/>
    <m/>
    <m/>
    <m/>
    <m/>
    <m/>
    <x v="0"/>
    <x v="0"/>
    <m/>
    <m/>
    <m/>
    <x v="0"/>
  </r>
  <r>
    <x v="0"/>
    <x v="0"/>
    <x v="0"/>
    <x v="1"/>
    <d v="1900-01-29T00:00:00"/>
    <n v="1959"/>
    <n v="2221.5"/>
    <n v="579525"/>
    <m/>
    <m/>
    <m/>
    <m/>
    <m/>
    <m/>
    <m/>
    <m/>
    <x v="0"/>
    <x v="0"/>
    <m/>
    <m/>
    <m/>
    <x v="0"/>
  </r>
  <r>
    <x v="0"/>
    <x v="0"/>
    <x v="0"/>
    <x v="1"/>
    <d v="1900-01-28T00:00:00"/>
    <n v="1949.5"/>
    <n v="2225"/>
    <n v="586525"/>
    <m/>
    <m/>
    <m/>
    <m/>
    <m/>
    <m/>
    <m/>
    <m/>
    <x v="0"/>
    <x v="0"/>
    <m/>
    <m/>
    <m/>
    <x v="0"/>
  </r>
  <r>
    <x v="0"/>
    <x v="0"/>
    <x v="0"/>
    <x v="1"/>
    <d v="1900-01-24T00:00:00"/>
    <n v="1953.5"/>
    <n v="2238"/>
    <n v="579775"/>
    <m/>
    <m/>
    <m/>
    <m/>
    <m/>
    <m/>
    <m/>
    <m/>
    <x v="0"/>
    <x v="0"/>
    <m/>
    <m/>
    <m/>
    <x v="0"/>
  </r>
  <r>
    <x v="0"/>
    <x v="0"/>
    <x v="0"/>
    <x v="1"/>
    <d v="1900-01-23T00:00:00"/>
    <n v="1962.3"/>
    <n v="2226"/>
    <n v="575475"/>
    <m/>
    <n v="386425"/>
    <n v="222377926875"/>
    <n v="860182050"/>
    <m/>
    <m/>
    <m/>
    <m/>
    <x v="0"/>
    <x v="0"/>
    <m/>
    <m/>
    <m/>
    <x v="0"/>
  </r>
  <r>
    <x v="0"/>
    <x v="0"/>
    <x v="0"/>
    <x v="1"/>
    <d v="1900-01-22T00:00:00"/>
    <n v="1976.8"/>
    <n v="2229"/>
    <n v="575675"/>
    <m/>
    <n v="386225"/>
    <n v="222340076875"/>
    <n v="860895525"/>
    <m/>
    <m/>
    <m/>
    <m/>
    <x v="0"/>
    <x v="0"/>
    <m/>
    <m/>
    <m/>
    <x v="0"/>
  </r>
  <r>
    <x v="0"/>
    <x v="0"/>
    <x v="0"/>
    <x v="1"/>
    <d v="1900-01-21T00:00:00"/>
    <n v="1959.65"/>
    <n v="2227"/>
    <n v="575875"/>
    <m/>
    <n v="386025"/>
    <n v="222302146875"/>
    <n v="859677675"/>
    <m/>
    <m/>
    <m/>
    <m/>
    <x v="0"/>
    <x v="0"/>
    <m/>
    <m/>
    <m/>
    <x v="0"/>
  </r>
  <r>
    <x v="0"/>
    <x v="0"/>
    <x v="0"/>
    <x v="1"/>
    <d v="1900-01-20T00:00:00"/>
    <n v="1981.2"/>
    <n v="2262"/>
    <n v="555000"/>
    <m/>
    <n v="385025"/>
    <n v="213688875000"/>
    <n v="870926550"/>
    <m/>
    <m/>
    <m/>
    <m/>
    <x v="0"/>
    <x v="0"/>
    <m/>
    <m/>
    <m/>
    <x v="0"/>
  </r>
  <r>
    <x v="0"/>
    <x v="1"/>
    <x v="0"/>
    <x v="1"/>
    <d v="1900-01-17T00:00:00"/>
    <n v="1965.55"/>
    <n v="2297"/>
    <n v="555200"/>
    <m/>
    <m/>
    <m/>
    <m/>
    <m/>
    <m/>
    <m/>
    <m/>
    <x v="0"/>
    <x v="0"/>
    <n v="3096.6957539904934"/>
    <n v="2716.8381560706471"/>
    <n v="3008.4006701679532"/>
    <x v="0"/>
  </r>
  <r>
    <x v="0"/>
    <x v="1"/>
    <x v="0"/>
    <x v="1"/>
    <d v="1900-01-15T00:00:00"/>
    <n v="1985.75"/>
    <n v="2304"/>
    <n v="556550"/>
    <m/>
    <n v="385025"/>
    <n v="214285663750"/>
    <n v="887097600"/>
    <m/>
    <m/>
    <m/>
    <m/>
    <x v="0"/>
    <x v="0"/>
    <n v="3096.6957539904934"/>
    <n v="2716.8381560706471"/>
    <n v="3008.4006701679532"/>
    <x v="0"/>
  </r>
  <r>
    <x v="0"/>
    <x v="1"/>
    <x v="0"/>
    <x v="1"/>
    <d v="1900-01-14T00:00:00"/>
    <n v="2009.9"/>
    <n v="2273.5"/>
    <n v="559000"/>
    <m/>
    <m/>
    <m/>
    <m/>
    <m/>
    <m/>
    <m/>
    <m/>
    <x v="0"/>
    <x v="0"/>
    <n v="3096.6957539904934"/>
    <n v="2716.8381560706471"/>
    <n v="3008.4006701679532"/>
    <x v="0"/>
  </r>
  <r>
    <x v="0"/>
    <x v="1"/>
    <x v="0"/>
    <x v="1"/>
    <d v="1900-01-13T00:00:00"/>
    <n v="2015.3"/>
    <n v="2242.5"/>
    <n v="562450"/>
    <m/>
    <n v="385025"/>
    <n v="216557311250"/>
    <n v="863418562.5"/>
    <m/>
    <m/>
    <m/>
    <m/>
    <x v="0"/>
    <x v="0"/>
    <n v="3096.6957539904934"/>
    <n v="2716.8381560706471"/>
    <n v="3008.4006701679532"/>
    <x v="0"/>
  </r>
  <r>
    <x v="0"/>
    <x v="1"/>
    <x v="0"/>
    <x v="1"/>
    <d v="1900-01-10T00:00:00"/>
    <n v="2006.65"/>
    <n v="2268"/>
    <n v="568200"/>
    <m/>
    <m/>
    <m/>
    <m/>
    <m/>
    <m/>
    <m/>
    <m/>
    <x v="0"/>
    <x v="0"/>
    <n v="3096.6957539904934"/>
    <n v="2716.8381560706471"/>
    <n v="3008.4006701679532"/>
    <x v="0"/>
  </r>
  <r>
    <x v="0"/>
    <x v="1"/>
    <x v="0"/>
    <x v="1"/>
    <d v="1900-01-09T00:00:00"/>
    <n v="2025.75"/>
    <n v="2237"/>
    <n v="570300"/>
    <m/>
    <n v="384601"/>
    <n v="219337950300"/>
    <n v="860352437"/>
    <m/>
    <m/>
    <m/>
    <m/>
    <x v="0"/>
    <x v="0"/>
    <n v="3096.6957539904934"/>
    <n v="2716.8381560706471"/>
    <n v="3008.4006701679532"/>
    <x v="0"/>
  </r>
  <r>
    <x v="0"/>
    <x v="1"/>
    <x v="0"/>
    <x v="1"/>
    <d v="1900-01-08T00:00:00"/>
    <n v="2029.6"/>
    <n v="2237"/>
    <n v="569975"/>
    <m/>
    <n v="384601"/>
    <n v="219212954975"/>
    <n v="860352437"/>
    <m/>
    <m/>
    <m/>
    <m/>
    <x v="0"/>
    <x v="0"/>
    <n v="3096.6957539904934"/>
    <n v="2716.8381560706471"/>
    <n v="3008.4006701679532"/>
    <x v="0"/>
  </r>
  <r>
    <x v="0"/>
    <x v="1"/>
    <x v="0"/>
    <x v="1"/>
    <d v="1900-01-07T00:00:00"/>
    <n v="2025.6"/>
    <n v="2281"/>
    <n v="570150"/>
    <m/>
    <n v="384601"/>
    <n v="219280260150"/>
    <n v="877274881"/>
    <m/>
    <m/>
    <m/>
    <m/>
    <x v="0"/>
    <x v="0"/>
    <n v="3096.6957539904934"/>
    <n v="2716.8381560706471"/>
    <n v="3008.4006701679532"/>
    <x v="0"/>
  </r>
  <r>
    <x v="0"/>
    <x v="1"/>
    <x v="0"/>
    <x v="1"/>
    <d v="1900-01-03T00:00:00"/>
    <n v="2038.9"/>
    <n v="2327"/>
    <n v="561450"/>
    <m/>
    <m/>
    <m/>
    <m/>
    <m/>
    <m/>
    <m/>
    <m/>
    <x v="0"/>
    <x v="0"/>
    <n v="3096.6957539904934"/>
    <n v="2716.8381560706471"/>
    <n v="3008.4006701679532"/>
    <x v="0"/>
  </r>
  <r>
    <x v="0"/>
    <x v="1"/>
    <x v="0"/>
    <x v="1"/>
    <d v="1900-01-02T00:00:00"/>
    <n v="2036.05"/>
    <n v="2292"/>
    <n v="561925"/>
    <m/>
    <n v="384601"/>
    <n v="216116916925"/>
    <n v="881505492"/>
    <m/>
    <m/>
    <m/>
    <m/>
    <x v="0"/>
    <x v="0"/>
    <n v="3096.6957539904934"/>
    <n v="2716.8381560706471"/>
    <n v="3008.4006701679532"/>
    <x v="0"/>
  </r>
  <r>
    <x v="0"/>
    <x v="1"/>
    <x v="0"/>
    <x v="1"/>
    <d v="1900-01-01T00:00:00"/>
    <n v="2016.9"/>
    <n v="2308"/>
    <n v="563300"/>
    <m/>
    <n v="384601"/>
    <n v="216645743300"/>
    <n v="887659108"/>
    <m/>
    <m/>
    <m/>
    <m/>
    <x v="0"/>
    <x v="0"/>
    <n v="3096.6957539904934"/>
    <n v="2716.8381560706471"/>
    <n v="3008.4006701679532"/>
    <x v="0"/>
  </r>
  <r>
    <x v="0"/>
    <x v="1"/>
    <x v="0"/>
    <x v="1"/>
    <d v="1899-12-31T00:00:00"/>
    <n v="1980.9"/>
    <n v="2343"/>
    <n v="565200"/>
    <m/>
    <n v="382604"/>
    <n v="216247780800"/>
    <n v="896441172"/>
    <m/>
    <m/>
    <m/>
    <m/>
    <x v="0"/>
    <x v="0"/>
    <n v="3096.6957539904934"/>
    <n v="2716.8381560706471"/>
    <n v="3008.4006701679532"/>
    <x v="0"/>
  </r>
  <r>
    <x v="0"/>
    <x v="1"/>
    <x v="0"/>
    <x v="2"/>
    <d v="1900-01-26T00:00:00"/>
    <n v="1982.7"/>
    <m/>
    <m/>
    <m/>
    <m/>
    <m/>
    <m/>
    <m/>
    <m/>
    <m/>
    <m/>
    <x v="0"/>
    <x v="0"/>
    <n v="3096.6957539904934"/>
    <n v="2716.8381560706471"/>
    <n v="3008.4006701679532"/>
    <x v="0"/>
  </r>
  <r>
    <x v="0"/>
    <x v="1"/>
    <x v="0"/>
    <x v="2"/>
    <d v="1900-01-25T00:00:00"/>
    <n v="1997.65"/>
    <n v="2344"/>
    <n v="568500"/>
    <m/>
    <n v="381509"/>
    <n v="216887866500"/>
    <n v="894257096"/>
    <m/>
    <m/>
    <m/>
    <m/>
    <x v="0"/>
    <x v="0"/>
    <n v="3096.6957539904934"/>
    <n v="2716.8381560706471"/>
    <n v="3008.4006701679532"/>
    <x v="0"/>
  </r>
  <r>
    <x v="0"/>
    <x v="1"/>
    <x v="0"/>
    <x v="2"/>
    <d v="1900-01-24T00:00:00"/>
    <n v="1999.05"/>
    <n v="2310"/>
    <n v="570300"/>
    <m/>
    <n v="381509"/>
    <n v="217574582700"/>
    <n v="881285790"/>
    <m/>
    <m/>
    <m/>
    <m/>
    <x v="0"/>
    <x v="0"/>
    <n v="3096.6957539904934"/>
    <n v="2716.8381560706471"/>
    <n v="3008.4006701679532"/>
    <x v="0"/>
  </r>
  <r>
    <x v="0"/>
    <x v="1"/>
    <x v="0"/>
    <x v="2"/>
    <d v="1900-01-23T00:00:00"/>
    <n v="1990.2"/>
    <n v="2356"/>
    <n v="571800"/>
    <m/>
    <n v="382009"/>
    <n v="218432746200"/>
    <n v="900013204"/>
    <m/>
    <m/>
    <m/>
    <m/>
    <x v="0"/>
    <x v="0"/>
    <n v="3096.6957539904934"/>
    <n v="2716.8381560706471"/>
    <n v="3008.4006701679532"/>
    <x v="0"/>
  </r>
  <r>
    <x v="0"/>
    <x v="1"/>
    <x v="0"/>
    <x v="2"/>
    <d v="1900-01-22T00:00:00"/>
    <n v="1986.15"/>
    <n v="2332"/>
    <n v="569600"/>
    <m/>
    <n v="382900"/>
    <n v="218099840000"/>
    <n v="892922800"/>
    <m/>
    <m/>
    <m/>
    <m/>
    <x v="0"/>
    <x v="0"/>
    <n v="3096.6957539904934"/>
    <n v="2716.8381560706471"/>
    <n v="3008.4006701679532"/>
    <x v="0"/>
  </r>
  <r>
    <x v="0"/>
    <x v="2"/>
    <x v="0"/>
    <x v="2"/>
    <d v="1900-01-19T00:00:00"/>
    <n v="1986.1"/>
    <n v="2373"/>
    <n v="569600"/>
    <m/>
    <m/>
    <m/>
    <m/>
    <m/>
    <m/>
    <m/>
    <m/>
    <x v="0"/>
    <x v="0"/>
    <n v="3281.8097557297697"/>
    <n v="2856.6026016997403"/>
    <n v="2647.929301698503"/>
    <x v="0"/>
  </r>
  <r>
    <x v="0"/>
    <x v="2"/>
    <x v="0"/>
    <x v="2"/>
    <d v="1900-01-18T00:00:00"/>
    <n v="1994.05"/>
    <n v="2400"/>
    <n v="571400"/>
    <m/>
    <n v="385916"/>
    <n v="220512402400"/>
    <n v="926198400"/>
    <m/>
    <m/>
    <m/>
    <m/>
    <x v="0"/>
    <x v="0"/>
    <n v="3281.8097557297697"/>
    <n v="2856.6026016997403"/>
    <n v="2647.929301698503"/>
    <x v="0"/>
  </r>
  <r>
    <x v="0"/>
    <x v="2"/>
    <x v="0"/>
    <x v="2"/>
    <d v="1900-01-17T00:00:00"/>
    <n v="1976.1"/>
    <n v="2431"/>
    <n v="572275"/>
    <m/>
    <n v="384433"/>
    <n v="220001395075"/>
    <n v="934556623"/>
    <m/>
    <m/>
    <m/>
    <m/>
    <x v="0"/>
    <x v="0"/>
    <n v="3281.8097557297697"/>
    <n v="2856.6026016997403"/>
    <n v="2647.929301698503"/>
    <x v="0"/>
  </r>
  <r>
    <x v="0"/>
    <x v="2"/>
    <x v="0"/>
    <x v="2"/>
    <d v="1900-01-16T00:00:00"/>
    <n v="1999.3"/>
    <n v="2402"/>
    <n v="573575"/>
    <m/>
    <n v="383338"/>
    <n v="219873093350"/>
    <n v="920777876"/>
    <m/>
    <m/>
    <m/>
    <m/>
    <x v="0"/>
    <x v="0"/>
    <n v="3281.8097557297697"/>
    <n v="2856.6026016997403"/>
    <n v="2647.929301698503"/>
    <x v="0"/>
  </r>
  <r>
    <x v="0"/>
    <x v="2"/>
    <x v="0"/>
    <x v="2"/>
    <d v="1900-01-15T00:00:00"/>
    <n v="2009.8"/>
    <n v="2423"/>
    <n v="573075"/>
    <m/>
    <n v="382069"/>
    <n v="218954192175"/>
    <n v="925753187"/>
    <m/>
    <m/>
    <m/>
    <m/>
    <x v="0"/>
    <x v="0"/>
    <n v="3281.8097557297697"/>
    <n v="2856.6026016997403"/>
    <n v="2647.929301698503"/>
    <x v="0"/>
  </r>
  <r>
    <x v="0"/>
    <x v="2"/>
    <x v="0"/>
    <x v="2"/>
    <d v="1900-01-12T00:00:00"/>
    <n v="2035.65"/>
    <n v="2371"/>
    <n v="528350"/>
    <m/>
    <m/>
    <m/>
    <m/>
    <m/>
    <m/>
    <m/>
    <m/>
    <x v="0"/>
    <x v="0"/>
    <n v="3281.8097557297697"/>
    <n v="2856.6026016997403"/>
    <n v="2647.929301698503"/>
    <x v="0"/>
  </r>
  <r>
    <x v="0"/>
    <x v="2"/>
    <x v="0"/>
    <x v="2"/>
    <d v="1900-01-11T00:00:00"/>
    <n v="2027.1"/>
    <n v="2388"/>
    <n v="530650"/>
    <m/>
    <n v="379206"/>
    <n v="201225663900"/>
    <n v="905543928"/>
    <m/>
    <m/>
    <m/>
    <m/>
    <x v="0"/>
    <x v="0"/>
    <n v="3281.8097557297697"/>
    <n v="2856.6026016997403"/>
    <n v="2647.929301698503"/>
    <x v="0"/>
  </r>
  <r>
    <x v="0"/>
    <x v="2"/>
    <x v="0"/>
    <x v="2"/>
    <d v="1900-01-10T00:00:00"/>
    <n v="2008.9"/>
    <n v="2365"/>
    <n v="530775"/>
    <m/>
    <m/>
    <m/>
    <m/>
    <m/>
    <m/>
    <m/>
    <m/>
    <x v="0"/>
    <x v="0"/>
    <n v="3281.8097557297697"/>
    <n v="2856.6026016997403"/>
    <n v="2647.929301698503"/>
    <x v="0"/>
  </r>
  <r>
    <x v="0"/>
    <x v="2"/>
    <x v="0"/>
    <x v="2"/>
    <d v="1900-01-09T00:00:00"/>
    <n v="2001.5"/>
    <n v="2302"/>
    <n v="527450"/>
    <m/>
    <n v="379206"/>
    <n v="200012204700"/>
    <n v="872932212"/>
    <m/>
    <m/>
    <m/>
    <m/>
    <x v="0"/>
    <x v="0"/>
    <n v="3281.8097557297697"/>
    <n v="2856.6026016997403"/>
    <n v="2647.929301698503"/>
    <x v="0"/>
  </r>
  <r>
    <x v="0"/>
    <x v="2"/>
    <x v="0"/>
    <x v="2"/>
    <d v="1900-01-04T00:00:00"/>
    <n v="2017.25"/>
    <n v="2308"/>
    <n v="512725"/>
    <m/>
    <n v="370632"/>
    <n v="190032292200"/>
    <n v="855418656"/>
    <m/>
    <m/>
    <m/>
    <m/>
    <x v="0"/>
    <x v="0"/>
    <n v="3281.8097557297697"/>
    <n v="2856.6026016997403"/>
    <n v="2647.929301698503"/>
    <x v="0"/>
  </r>
  <r>
    <x v="0"/>
    <x v="2"/>
    <x v="0"/>
    <x v="2"/>
    <d v="1900-01-03T00:00:00"/>
    <n v="2022.3"/>
    <n v="2340.5"/>
    <n v="516800"/>
    <m/>
    <n v="366000"/>
    <n v="189148800000"/>
    <n v="856623000"/>
    <m/>
    <m/>
    <m/>
    <m/>
    <x v="0"/>
    <x v="0"/>
    <n v="3281.8097557297697"/>
    <n v="2856.6026016997403"/>
    <n v="2647.929301698503"/>
    <x v="0"/>
  </r>
  <r>
    <x v="0"/>
    <x v="2"/>
    <x v="0"/>
    <x v="2"/>
    <d v="1900-01-02T00:00:00"/>
    <n v="1982.25"/>
    <n v="2354"/>
    <n v="516825"/>
    <m/>
    <n v="366000"/>
    <n v="189157950000"/>
    <n v="861564000"/>
    <m/>
    <m/>
    <m/>
    <m/>
    <x v="0"/>
    <x v="0"/>
    <n v="3281.8097557297697"/>
    <n v="2856.6026016997403"/>
    <n v="2647.929301698503"/>
    <x v="0"/>
  </r>
  <r>
    <x v="0"/>
    <x v="2"/>
    <x v="0"/>
    <x v="2"/>
    <d v="1900-01-01T00:00:00"/>
    <n v="1963.1"/>
    <n v="2394"/>
    <n v="520100"/>
    <m/>
    <n v="366000"/>
    <n v="190356600000"/>
    <n v="876204000"/>
    <m/>
    <m/>
    <m/>
    <m/>
    <x v="0"/>
    <x v="0"/>
    <n v="3281.8097557297697"/>
    <n v="2856.6026016997403"/>
    <n v="2647.929301698503"/>
    <x v="0"/>
  </r>
  <r>
    <x v="0"/>
    <x v="2"/>
    <x v="0"/>
    <x v="3"/>
    <d v="1900-01-29T00:00:00"/>
    <n v="1978.8"/>
    <m/>
    <m/>
    <m/>
    <m/>
    <m/>
    <m/>
    <m/>
    <m/>
    <m/>
    <m/>
    <x v="0"/>
    <x v="0"/>
    <n v="3281.8097557297697"/>
    <n v="2856.6026016997403"/>
    <n v="2647.929301698503"/>
    <x v="0"/>
  </r>
  <r>
    <x v="0"/>
    <x v="2"/>
    <x v="0"/>
    <x v="3"/>
    <d v="1900-01-28T00:00:00"/>
    <n v="1968.1"/>
    <n v="2375.5"/>
    <n v="520900"/>
    <m/>
    <n v="366000"/>
    <n v="190649400000"/>
    <n v="869433000"/>
    <m/>
    <m/>
    <m/>
    <m/>
    <x v="0"/>
    <x v="0"/>
    <n v="3281.8097557297697"/>
    <n v="2856.6026016997403"/>
    <n v="2647.929301698503"/>
    <x v="0"/>
  </r>
  <r>
    <x v="0"/>
    <x v="2"/>
    <x v="0"/>
    <x v="3"/>
    <d v="1900-01-27T00:00:00"/>
    <n v="1965.85"/>
    <n v="2388"/>
    <n v="525275"/>
    <m/>
    <n v="366000"/>
    <n v="192250650000"/>
    <n v="874008000"/>
    <m/>
    <m/>
    <m/>
    <m/>
    <x v="0"/>
    <x v="0"/>
    <n v="3281.8097557297697"/>
    <n v="2856.6026016997403"/>
    <n v="2647.929301698503"/>
    <x v="0"/>
  </r>
  <r>
    <x v="0"/>
    <x v="2"/>
    <x v="0"/>
    <x v="3"/>
    <d v="1900-01-26T00:00:00"/>
    <n v="1949.85"/>
    <n v="2410"/>
    <n v="529175"/>
    <m/>
    <n v="366000"/>
    <n v="193678050000"/>
    <n v="882060000"/>
    <m/>
    <m/>
    <m/>
    <m/>
    <x v="0"/>
    <x v="0"/>
    <n v="3281.8097557297697"/>
    <n v="2856.6026016997403"/>
    <n v="2647.929301698503"/>
    <x v="0"/>
  </r>
  <r>
    <x v="0"/>
    <x v="2"/>
    <x v="0"/>
    <x v="3"/>
    <d v="1900-01-25T00:00:00"/>
    <n v="1960.25"/>
    <n v="2361"/>
    <n v="532025"/>
    <m/>
    <n v="366000"/>
    <n v="194721150000"/>
    <n v="864126000"/>
    <m/>
    <m/>
    <m/>
    <m/>
    <x v="0"/>
    <x v="0"/>
    <n v="3281.8097557297697"/>
    <n v="2856.6026016997403"/>
    <n v="2647.929301698503"/>
    <x v="0"/>
  </r>
  <r>
    <x v="1"/>
    <x v="3"/>
    <x v="0"/>
    <x v="3"/>
    <d v="1900-01-22T00:00:00"/>
    <n v="1996.15"/>
    <n v="2340.5"/>
    <n v="527875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21T00:00:00"/>
    <n v="1977.55"/>
    <n v="2313"/>
    <n v="532725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20T00:00:00"/>
    <n v="1941.85"/>
    <n v="2313.5"/>
    <n v="538950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19T00:00:00"/>
    <n v="1965.95"/>
    <n v="2282.5"/>
    <n v="541325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18T00:00:00"/>
    <n v="1981.95"/>
    <n v="2286"/>
    <n v="541875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15T00:00:00"/>
    <n v="1930.9"/>
    <n v="2283"/>
    <n v="546200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14T00:00:00"/>
    <n v="1919.4"/>
    <n v="2280"/>
    <n v="552350"/>
    <m/>
    <n v="366000"/>
    <n v="202160100000"/>
    <n v="834480000"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13T00:00:00"/>
    <n v="1906"/>
    <n v="2287"/>
    <n v="530550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12T00:00:00"/>
    <n v="1901.45"/>
    <n v="2295.5"/>
    <n v="532425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11T00:00:00"/>
    <n v="1882.1"/>
    <n v="2321"/>
    <n v="536450"/>
    <m/>
    <n v="367000"/>
    <n v="196877150000"/>
    <n v="851807000"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08T00:00:00"/>
    <n v="1834.95"/>
    <n v="2287"/>
    <n v="543525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07T00:00:00"/>
    <n v="1817.5"/>
    <n v="2297.5"/>
    <n v="548375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06T00:00:00"/>
    <n v="1813.35"/>
    <n v="2335.5"/>
    <n v="551175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05T00:00:00"/>
    <n v="1843.05"/>
    <n v="2336"/>
    <n v="554300"/>
    <m/>
    <n v="385876"/>
    <n v="213891066800"/>
    <n v="901406336"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04T00:00:00"/>
    <n v="1851.7"/>
    <n v="2360"/>
    <n v="557925"/>
    <m/>
    <n v="387876"/>
    <n v="216405717300"/>
    <n v="915387360"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900-01-01T00:00:00"/>
    <n v="1845.55"/>
    <n v="2368"/>
    <n v="562325"/>
    <m/>
    <m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899-12-31T00:00:00"/>
    <n v="1831.75"/>
    <n v="2404"/>
    <n v="564700"/>
    <m/>
    <n v="285000"/>
    <n v="160939500000"/>
    <n v="685140000"/>
    <m/>
    <m/>
    <n v="2529.5644847661556"/>
    <n v="2144.6208888026395"/>
    <x v="0"/>
    <x v="0"/>
    <n v="3430.2225763157894"/>
    <n v="2908.2188000000001"/>
    <m/>
    <x v="0"/>
  </r>
  <r>
    <x v="1"/>
    <x v="3"/>
    <x v="0"/>
    <x v="3"/>
    <d v="1899-12-30T00:00:00"/>
    <n v="1833.5"/>
    <n v="2411"/>
    <n v="546825"/>
    <m/>
    <n v="285000"/>
    <n v="155845125000"/>
    <n v="687135000"/>
    <m/>
    <m/>
    <n v="2529.5644847661556"/>
    <n v="2144.6208888026395"/>
    <x v="0"/>
    <x v="0"/>
    <n v="3430.2225763157894"/>
    <n v="2908.2188000000001"/>
    <m/>
    <x v="0"/>
  </r>
  <r>
    <x v="1"/>
    <x v="3"/>
    <x v="0"/>
    <x v="4"/>
    <d v="1900-01-26T00:00:00"/>
    <n v="1810.2"/>
    <m/>
    <m/>
    <m/>
    <n v="285000"/>
    <m/>
    <m/>
    <m/>
    <m/>
    <n v="2529.5644847661556"/>
    <n v="2144.6208888026395"/>
    <x v="0"/>
    <x v="0"/>
    <n v="3430.2225763157894"/>
    <n v="2908.2188000000001"/>
    <m/>
    <x v="0"/>
  </r>
  <r>
    <x v="1"/>
    <x v="3"/>
    <x v="0"/>
    <x v="4"/>
    <d v="1900-01-25T00:00:00"/>
    <n v="1809.05"/>
    <n v="2346"/>
    <n v="554900"/>
    <m/>
    <n v="285000"/>
    <n v="158146500000"/>
    <n v="668610000"/>
    <m/>
    <m/>
    <n v="2529.5644847661556"/>
    <n v="2144.6208888026395"/>
    <x v="0"/>
    <x v="0"/>
    <n v="3430.2225763157894"/>
    <n v="2908.2188000000001"/>
    <m/>
    <x v="0"/>
  </r>
  <r>
    <x v="1"/>
    <x v="3"/>
    <x v="0"/>
    <x v="4"/>
    <d v="1900-01-22T00:00:00"/>
    <n v="1824.1"/>
    <n v="2360"/>
    <n v="559375"/>
    <n v="54000"/>
    <m/>
    <m/>
    <m/>
    <n v="30206250000"/>
    <n v="127440000"/>
    <n v="2529.5644847661556"/>
    <n v="2144.6208888026395"/>
    <x v="0"/>
    <x v="0"/>
    <n v="3430.2225763157894"/>
    <n v="2908.2188000000001"/>
    <m/>
    <x v="0"/>
  </r>
  <r>
    <x v="1"/>
    <x v="3"/>
    <x v="0"/>
    <x v="4"/>
    <d v="1900-01-21T00:00:00"/>
    <n v="1826.95"/>
    <n v="2356"/>
    <n v="563600"/>
    <n v="52650"/>
    <n v="285000"/>
    <n v="160626000000"/>
    <n v="671460000"/>
    <n v="29673540000"/>
    <n v="124043400"/>
    <n v="2529.5644847661556"/>
    <n v="2144.6208888026395"/>
    <x v="0"/>
    <x v="0"/>
    <n v="3430.2225763157894"/>
    <n v="2908.2188000000001"/>
    <m/>
    <x v="0"/>
  </r>
  <r>
    <x v="1"/>
    <x v="3"/>
    <x v="0"/>
    <x v="4"/>
    <d v="1900-01-20T00:00:00"/>
    <n v="1833.45"/>
    <n v="2408"/>
    <n v="568800"/>
    <n v="51300"/>
    <n v="285000"/>
    <n v="162108000000"/>
    <n v="686280000"/>
    <n v="29179440000"/>
    <n v="123530400"/>
    <n v="2529.5644847661556"/>
    <n v="2144.6208888026395"/>
    <x v="0"/>
    <x v="0"/>
    <n v="3430.2225763157894"/>
    <n v="2908.2188000000001"/>
    <m/>
    <x v="0"/>
  </r>
  <r>
    <x v="1"/>
    <x v="3"/>
    <x v="0"/>
    <x v="4"/>
    <d v="1900-01-19T00:00:00"/>
    <n v="1833.2"/>
    <n v="2429"/>
    <n v="574025"/>
    <n v="49800"/>
    <n v="285000"/>
    <n v="163597125000"/>
    <n v="692265000"/>
    <n v="28586445000"/>
    <n v="120964200"/>
    <n v="2529.5644847661556"/>
    <n v="2144.6208888026395"/>
    <x v="0"/>
    <x v="0"/>
    <n v="3430.2225763157894"/>
    <n v="2908.2188000000001"/>
    <m/>
    <x v="0"/>
  </r>
  <r>
    <x v="1"/>
    <x v="3"/>
    <x v="0"/>
    <x v="4"/>
    <d v="1900-01-18T00:00:00"/>
    <n v="1844.2"/>
    <n v="2472"/>
    <n v="581300"/>
    <n v="49900"/>
    <n v="285000"/>
    <n v="165670500000"/>
    <n v="704520000"/>
    <n v="29006870000"/>
    <n v="123352800"/>
    <n v="2529.5644847661556"/>
    <n v="2144.6208888026395"/>
    <x v="0"/>
    <x v="0"/>
    <n v="3430.2225763157894"/>
    <n v="2908.2188000000001"/>
    <m/>
    <x v="0"/>
  </r>
  <r>
    <x v="1"/>
    <x v="4"/>
    <x v="0"/>
    <x v="4"/>
    <d v="1900-01-15T00:00:00"/>
    <n v="1824.5"/>
    <n v="2430"/>
    <n v="585750"/>
    <n v="47680"/>
    <m/>
    <m/>
    <m/>
    <n v="27928560000"/>
    <n v="11586240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900-01-14T00:00:00"/>
    <n v="1837.3"/>
    <n v="2374"/>
    <n v="591950"/>
    <n v="47650"/>
    <n v="285000"/>
    <n v="168705750000"/>
    <n v="676590000"/>
    <n v="28206417500"/>
    <n v="11312110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900-01-13T00:00:00"/>
    <n v="1835.45"/>
    <n v="2382"/>
    <n v="597825"/>
    <n v="47200"/>
    <n v="285000"/>
    <n v="170380125000"/>
    <n v="678870000"/>
    <n v="28217340000"/>
    <n v="11243040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900-01-12T00:00:00"/>
    <n v="1860.5"/>
    <n v="2393"/>
    <n v="602150"/>
    <n v="46150"/>
    <n v="285000"/>
    <n v="171612750000"/>
    <n v="682005000"/>
    <n v="27789222500"/>
    <n v="11043695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900-01-11T00:00:00"/>
    <n v="1858.5"/>
    <n v="2420"/>
    <n v="601600"/>
    <n v="45680"/>
    <n v="285000"/>
    <n v="171456000000"/>
    <n v="689700000"/>
    <n v="27481088000"/>
    <n v="11054560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900-01-08T00:00:00"/>
    <n v="1864.1"/>
    <n v="2424"/>
    <n v="576775"/>
    <n v="45020"/>
    <m/>
    <m/>
    <m/>
    <n v="25966410500"/>
    <n v="10912848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900-01-07T00:00:00"/>
    <n v="1882.1"/>
    <n v="2466"/>
    <n v="486925"/>
    <n v="45040"/>
    <n v="285000"/>
    <n v="138773625000"/>
    <n v="702810000"/>
    <n v="21931102000"/>
    <n v="11106864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900-01-06T00:00:00"/>
    <n v="1880.75"/>
    <n v="2467"/>
    <n v="490550"/>
    <n v="44600"/>
    <n v="285000"/>
    <n v="139806750000"/>
    <n v="703095000"/>
    <n v="21878530000"/>
    <n v="11002820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900-01-05T00:00:00"/>
    <n v="1873.8"/>
    <n v="2508"/>
    <n v="495750"/>
    <n v="44300"/>
    <n v="285000"/>
    <n v="141288750000"/>
    <n v="714780000"/>
    <n v="21961725000"/>
    <n v="11110440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900-01-04T00:00:00"/>
    <n v="1873.5"/>
    <n v="2514"/>
    <n v="390200"/>
    <n v="44670"/>
    <n v="285000"/>
    <n v="111207000000"/>
    <n v="716490000"/>
    <n v="17430234000"/>
    <n v="11230038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900-01-01T00:00:00"/>
    <n v="1910"/>
    <n v="2527"/>
    <n v="392200"/>
    <n v="44980"/>
    <m/>
    <m/>
    <m/>
    <n v="17641156000"/>
    <n v="11366446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899-12-31T00:00:00"/>
    <n v="1954.9"/>
    <n v="2594"/>
    <n v="395250"/>
    <n v="45000"/>
    <n v="285000"/>
    <n v="112646250000"/>
    <n v="739290000"/>
    <n v="17786250000"/>
    <n v="116730000"/>
    <n v="2727.6581780187921"/>
    <n v="2168.7077347009349"/>
    <x v="1"/>
    <x v="0"/>
    <n v="4335.7642105263158"/>
    <n v="3447.2814280701755"/>
    <n v="2759.2815789473684"/>
    <x v="0"/>
  </r>
  <r>
    <x v="1"/>
    <x v="4"/>
    <x v="0"/>
    <x v="4"/>
    <d v="1899-12-30T00:00:00"/>
    <n v="1925.6"/>
    <n v="2609"/>
    <n v="399600"/>
    <n v="44720"/>
    <n v="285000"/>
    <n v="113886000000"/>
    <n v="743565000"/>
    <n v="17870112000"/>
    <n v="116674480"/>
    <n v="2727.6581780187921"/>
    <n v="2168.7077347009349"/>
    <x v="1"/>
    <x v="0"/>
    <n v="4335.7642105263158"/>
    <n v="3447.2814280701755"/>
    <n v="2759.2815789473684"/>
    <x v="0"/>
  </r>
  <r>
    <x v="1"/>
    <x v="4"/>
    <x v="0"/>
    <x v="5"/>
    <d v="1900-01-29T00:00:00"/>
    <n v="1905.2"/>
    <m/>
    <m/>
    <n v="44700"/>
    <n v="285000"/>
    <m/>
    <m/>
    <m/>
    <m/>
    <n v="2727.6581780187921"/>
    <n v="2168.7077347009349"/>
    <x v="1"/>
    <x v="0"/>
    <n v="4335.7642105263158"/>
    <n v="3447.2814280701755"/>
    <n v="2759.2815789473684"/>
    <x v="0"/>
  </r>
  <r>
    <x v="1"/>
    <x v="4"/>
    <x v="0"/>
    <x v="5"/>
    <d v="1900-01-28T00:00:00"/>
    <n v="1926.75"/>
    <n v="2574"/>
    <n v="407325"/>
    <n v="44320"/>
    <n v="285000"/>
    <n v="116087625000"/>
    <n v="733590000"/>
    <n v="18052644000"/>
    <n v="114079680"/>
    <n v="2727.6581780187921"/>
    <n v="2168.7077347009349"/>
    <x v="1"/>
    <x v="0"/>
    <n v="4335.7642105263158"/>
    <n v="3447.2814280701755"/>
    <n v="2759.2815789473684"/>
    <x v="0"/>
  </r>
  <r>
    <x v="1"/>
    <x v="4"/>
    <x v="0"/>
    <x v="5"/>
    <d v="1900-01-25T00:00:00"/>
    <n v="1928.25"/>
    <n v="2615"/>
    <n v="411650"/>
    <n v="44800"/>
    <m/>
    <m/>
    <m/>
    <n v="18441920000"/>
    <n v="117152000"/>
    <n v="2727.6581780187921"/>
    <n v="2168.7077347009349"/>
    <x v="1"/>
    <x v="0"/>
    <n v="4335.7642105263158"/>
    <n v="3447.2814280701755"/>
    <n v="2759.2815789473684"/>
    <x v="0"/>
  </r>
  <r>
    <x v="1"/>
    <x v="4"/>
    <x v="0"/>
    <x v="5"/>
    <d v="1900-01-24T00:00:00"/>
    <n v="1936.45"/>
    <n v="2638"/>
    <n v="415525"/>
    <n v="44550"/>
    <n v="285000"/>
    <n v="118424625000"/>
    <n v="751830000"/>
    <n v="18511638750"/>
    <n v="117522900"/>
    <n v="2727.6581780187921"/>
    <n v="2168.7077347009349"/>
    <x v="1"/>
    <x v="0"/>
    <n v="4335.7642105263158"/>
    <n v="3447.2814280701755"/>
    <n v="2759.2815789473684"/>
    <x v="0"/>
  </r>
  <r>
    <x v="1"/>
    <x v="4"/>
    <x v="0"/>
    <x v="5"/>
    <d v="1900-01-23T00:00:00"/>
    <n v="1925.8"/>
    <n v="2642"/>
    <n v="419425"/>
    <n v="43800"/>
    <n v="285000"/>
    <n v="119536125000"/>
    <n v="752970000"/>
    <n v="18370815000"/>
    <n v="115719600"/>
    <n v="2727.6581780187921"/>
    <n v="2168.7077347009349"/>
    <x v="1"/>
    <x v="0"/>
    <n v="4335.7642105263158"/>
    <n v="3447.2814280701755"/>
    <n v="2759.2815789473684"/>
    <x v="0"/>
  </r>
  <r>
    <x v="1"/>
    <x v="4"/>
    <x v="0"/>
    <x v="5"/>
    <d v="1900-01-22T00:00:00"/>
    <n v="1936.5"/>
    <n v="2638.5"/>
    <n v="381550"/>
    <n v="43550"/>
    <n v="285000"/>
    <n v="108741750000"/>
    <n v="751972500"/>
    <n v="16616502500"/>
    <n v="114906675"/>
    <n v="2727.6581780187921"/>
    <n v="2168.7077347009349"/>
    <x v="1"/>
    <x v="0"/>
    <n v="4335.7642105263158"/>
    <n v="3447.2814280701755"/>
    <n v="2759.2815789473684"/>
    <x v="0"/>
  </r>
  <r>
    <x v="1"/>
    <x v="4"/>
    <x v="0"/>
    <x v="5"/>
    <d v="1900-01-21T00:00:00"/>
    <n v="1927.2"/>
    <n v="2627"/>
    <n v="381550"/>
    <n v="44750"/>
    <n v="285000"/>
    <n v="108741750000"/>
    <n v="748695000"/>
    <n v="17074362500"/>
    <n v="117558250"/>
    <n v="2727.6581780187921"/>
    <n v="2168.7077347009349"/>
    <x v="1"/>
    <x v="0"/>
    <n v="4335.7642105263158"/>
    <n v="3447.2814280701755"/>
    <n v="2759.2815789473684"/>
    <x v="0"/>
  </r>
  <r>
    <x v="1"/>
    <x v="5"/>
    <x v="0"/>
    <x v="5"/>
    <d v="1900-01-18T00:00:00"/>
    <n v="1938.75"/>
    <n v="2619.5"/>
    <n v="375950"/>
    <n v="43050"/>
    <m/>
    <m/>
    <m/>
    <n v="16184647500"/>
    <n v="112769475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17T00:00:00"/>
    <n v="1907.5"/>
    <n v="2614"/>
    <n v="381175"/>
    <n v="43000"/>
    <n v="285000"/>
    <n v="108634875000"/>
    <n v="744990000"/>
    <n v="16390525000"/>
    <n v="11240200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16T00:00:00"/>
    <n v="1911.55"/>
    <n v="2571"/>
    <n v="385850"/>
    <n v="43000"/>
    <n v="285000"/>
    <n v="109967250000"/>
    <n v="732735000"/>
    <n v="16591550000"/>
    <n v="11055300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15T00:00:00"/>
    <n v="1904.95"/>
    <n v="2662"/>
    <n v="390400"/>
    <n v="41950"/>
    <n v="285000"/>
    <n v="111264000000"/>
    <n v="758670000"/>
    <n v="16377280000"/>
    <n v="11167090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14T00:00:00"/>
    <n v="1915.1"/>
    <n v="2587"/>
    <n v="395150"/>
    <n v="41100"/>
    <n v="285000"/>
    <n v="112617750000"/>
    <n v="737295000"/>
    <n v="16240665000"/>
    <n v="10632570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11T00:00:00"/>
    <n v="1904.05"/>
    <n v="2624"/>
    <n v="399650"/>
    <n v="41200"/>
    <m/>
    <m/>
    <m/>
    <n v="16465580000"/>
    <n v="10810880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10T00:00:00"/>
    <n v="1883.1"/>
    <n v="2546"/>
    <n v="403250"/>
    <n v="41190"/>
    <n v="285000"/>
    <n v="114926250000"/>
    <n v="725610000"/>
    <n v="16609867500"/>
    <n v="10486974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09T00:00:00"/>
    <n v="1884.25"/>
    <n v="2476"/>
    <n v="408875"/>
    <n v="41100"/>
    <n v="285000"/>
    <n v="116529375000"/>
    <n v="705660000"/>
    <n v="16804762500"/>
    <n v="10176360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08T00:00:00"/>
    <n v="1875.2"/>
    <n v="2487"/>
    <n v="413700"/>
    <n v="40820"/>
    <n v="285000"/>
    <n v="117904500000"/>
    <n v="708795000"/>
    <n v="16887234000"/>
    <n v="10151934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07T00:00:00"/>
    <n v="1873.8"/>
    <n v="2432"/>
    <n v="418875"/>
    <n v="40640"/>
    <n v="285000"/>
    <n v="119379375000"/>
    <n v="693120000"/>
    <n v="17023080000"/>
    <n v="9883648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04T00:00:00"/>
    <n v="1834.5"/>
    <n v="2370"/>
    <n v="422075"/>
    <n v="40170"/>
    <m/>
    <m/>
    <m/>
    <n v="16954752750"/>
    <n v="9520290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03T00:00:00"/>
    <n v="1850.25"/>
    <n v="2275"/>
    <n v="428525"/>
    <n v="40020"/>
    <n v="285000"/>
    <n v="122129625000"/>
    <n v="648375000"/>
    <n v="17149570500"/>
    <n v="9104550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02T00:00:00"/>
    <n v="1857.55"/>
    <n v="2304"/>
    <n v="436500"/>
    <n v="39800"/>
    <n v="285000"/>
    <n v="124402500000"/>
    <n v="656640000"/>
    <n v="17372700000"/>
    <n v="91699200"/>
    <n v="2428.9997000808407"/>
    <n v="2247.1876151980596"/>
    <x v="2"/>
    <x v="0"/>
    <n v="3494.238010914496"/>
    <n v="3232.6921993526907"/>
    <n v="2965.2362037139987"/>
    <x v="0"/>
  </r>
  <r>
    <x v="1"/>
    <x v="5"/>
    <x v="0"/>
    <x v="5"/>
    <d v="1900-01-01T00:00:00"/>
    <n v="1835.05"/>
    <n v="2287"/>
    <n v="442425"/>
    <n v="40390"/>
    <n v="285000"/>
    <n v="126091125000"/>
    <n v="651795000"/>
    <n v="17869545750"/>
    <n v="92371930"/>
    <n v="2428.9997000808407"/>
    <n v="2247.1876151980596"/>
    <x v="2"/>
    <x v="0"/>
    <n v="3494.238010914496"/>
    <n v="3232.6921993526907"/>
    <n v="2965.2362037139987"/>
    <x v="0"/>
  </r>
  <r>
    <x v="1"/>
    <x v="5"/>
    <x v="1"/>
    <x v="6"/>
    <d v="1900-01-28T00:00:00"/>
    <n v="1812.35"/>
    <m/>
    <m/>
    <n v="42000"/>
    <m/>
    <m/>
    <m/>
    <m/>
    <m/>
    <n v="2428.9997000808407"/>
    <n v="2247.1876151980596"/>
    <x v="2"/>
    <x v="0"/>
    <n v="3494.238010914496"/>
    <n v="3232.6921993526907"/>
    <n v="2965.2362037139987"/>
    <x v="0"/>
  </r>
  <r>
    <x v="1"/>
    <x v="5"/>
    <x v="1"/>
    <x v="6"/>
    <d v="1900-01-27T00:00:00"/>
    <n v="1805.4"/>
    <n v="2392"/>
    <n v="450300"/>
    <n v="43000"/>
    <n v="293994"/>
    <n v="132385498200"/>
    <n v="703233648"/>
    <n v="19362900000"/>
    <n v="102856000"/>
    <n v="2428.9997000808407"/>
    <n v="2247.1876151980596"/>
    <x v="2"/>
    <x v="0"/>
    <n v="3494.238010914496"/>
    <n v="3232.6921993526907"/>
    <n v="2965.2362037139987"/>
    <x v="0"/>
  </r>
  <r>
    <x v="1"/>
    <x v="5"/>
    <x v="1"/>
    <x v="6"/>
    <d v="1900-01-26T00:00:00"/>
    <n v="1802.65"/>
    <n v="2399"/>
    <n v="453375"/>
    <n v="44000"/>
    <n v="293497"/>
    <n v="133064202375"/>
    <n v="704099303"/>
    <n v="19948500000"/>
    <n v="105556000"/>
    <n v="2428.9997000808407"/>
    <n v="2247.1876151980596"/>
    <x v="2"/>
    <x v="0"/>
    <n v="3494.238010914496"/>
    <n v="3232.6921993526907"/>
    <n v="2965.2362037139987"/>
    <x v="0"/>
  </r>
  <r>
    <x v="1"/>
    <x v="5"/>
    <x v="1"/>
    <x v="6"/>
    <d v="1900-01-21T00:00:00"/>
    <n v="1797.4"/>
    <n v="2378"/>
    <n v="461725"/>
    <n v="40050"/>
    <m/>
    <m/>
    <m/>
    <n v="18492086250"/>
    <n v="95238900"/>
    <n v="2428.9997000808407"/>
    <n v="2247.1876151980596"/>
    <x v="2"/>
    <x v="0"/>
    <n v="3494.238010914496"/>
    <n v="3232.6921993526907"/>
    <n v="2965.2362037139987"/>
    <x v="0"/>
  </r>
  <r>
    <x v="1"/>
    <x v="5"/>
    <x v="1"/>
    <x v="6"/>
    <d v="1900-01-20T00:00:00"/>
    <n v="1815.2"/>
    <n v="2373"/>
    <n v="466600"/>
    <n v="40100"/>
    <n v="288297"/>
    <n v="134519380200"/>
    <n v="684128781"/>
    <n v="18710660000"/>
    <n v="95157300"/>
    <n v="2428.9997000808407"/>
    <n v="2247.1876151980596"/>
    <x v="2"/>
    <x v="0"/>
    <n v="3494.238010914496"/>
    <n v="3232.6921993526907"/>
    <n v="2965.2362037139987"/>
    <x v="0"/>
  </r>
  <r>
    <x v="1"/>
    <x v="6"/>
    <x v="1"/>
    <x v="6"/>
    <d v="1900-01-19T00:00:00"/>
    <n v="1813.5"/>
    <n v="2397"/>
    <n v="473000"/>
    <n v="39600"/>
    <n v="288342"/>
    <n v="136385766000"/>
    <n v="691155774"/>
    <n v="18730800000"/>
    <n v="94921200"/>
    <n v="2344.7342048459336"/>
    <n v="2155.9017187415684"/>
    <x v="0"/>
    <x v="0"/>
    <n v="3067.2117808764046"/>
    <n v="2820.1947736631937"/>
    <m/>
    <x v="0"/>
  </r>
  <r>
    <x v="1"/>
    <x v="6"/>
    <x v="1"/>
    <x v="6"/>
    <d v="1900-01-18T00:00:00"/>
    <n v="1806.35"/>
    <n v="2392"/>
    <n v="481175"/>
    <n v="39160"/>
    <n v="288390"/>
    <n v="138766058250"/>
    <n v="689828880"/>
    <n v="18842813000"/>
    <n v="93670720"/>
    <n v="2344.7342048459336"/>
    <n v="2155.9017187415684"/>
    <x v="0"/>
    <x v="0"/>
    <n v="3067.2117808764046"/>
    <n v="2820.1947736631937"/>
    <m/>
    <x v="0"/>
  </r>
  <r>
    <x v="1"/>
    <x v="6"/>
    <x v="1"/>
    <x v="6"/>
    <d v="1900-01-17T00:00:00"/>
    <n v="1796.5"/>
    <n v="2371"/>
    <n v="478500"/>
    <n v="39670"/>
    <n v="288451"/>
    <n v="138023803500"/>
    <n v="683917321"/>
    <n v="18982095000"/>
    <n v="94057570"/>
    <n v="2344.7342048459336"/>
    <n v="2155.9017187415684"/>
    <x v="0"/>
    <x v="0"/>
    <n v="3067.2117808764046"/>
    <n v="2820.1947736631937"/>
    <m/>
    <x v="0"/>
  </r>
  <r>
    <x v="1"/>
    <x v="6"/>
    <x v="1"/>
    <x v="6"/>
    <d v="1900-01-14T00:00:00"/>
    <n v="1780.15"/>
    <n v="2364"/>
    <n v="479525"/>
    <n v="38680"/>
    <m/>
    <m/>
    <m/>
    <n v="18548027000"/>
    <n v="91439520"/>
    <n v="2344.7342048459336"/>
    <n v="2155.9017187415684"/>
    <x v="0"/>
    <x v="0"/>
    <n v="3067.2117808764046"/>
    <n v="2820.1947736631937"/>
    <m/>
    <x v="0"/>
  </r>
  <r>
    <x v="1"/>
    <x v="6"/>
    <x v="1"/>
    <x v="6"/>
    <d v="1900-01-13T00:00:00"/>
    <n v="1775.95"/>
    <n v="2398"/>
    <n v="477650"/>
    <n v="38500"/>
    <n v="289168"/>
    <n v="138121095200"/>
    <n v="693424864"/>
    <n v="18389525000"/>
    <n v="92323000"/>
    <n v="2344.7342048459336"/>
    <n v="2155.9017187415684"/>
    <x v="0"/>
    <x v="0"/>
    <n v="3067.2117808764046"/>
    <n v="2820.1947736631937"/>
    <m/>
    <x v="0"/>
  </r>
  <r>
    <x v="1"/>
    <x v="6"/>
    <x v="1"/>
    <x v="6"/>
    <d v="1900-01-12T00:00:00"/>
    <n v="1808.2"/>
    <n v="2430"/>
    <n v="483850"/>
    <n v="38290"/>
    <n v="287359"/>
    <n v="139038652150"/>
    <n v="698282370"/>
    <n v="18526616500"/>
    <n v="93044700"/>
    <n v="2344.7342048459336"/>
    <n v="2155.9017187415684"/>
    <x v="0"/>
    <x v="0"/>
    <n v="3067.2117808764046"/>
    <n v="2820.1947736631937"/>
    <m/>
    <x v="0"/>
  </r>
  <r>
    <x v="1"/>
    <x v="6"/>
    <x v="1"/>
    <x v="6"/>
    <d v="1900-01-11T00:00:00"/>
    <n v="1785.15"/>
    <n v="2428"/>
    <n v="489300"/>
    <n v="38590"/>
    <n v="289280"/>
    <n v="141544704000"/>
    <n v="702371840"/>
    <n v="18882087000"/>
    <n v="93696520"/>
    <n v="2344.7342048459336"/>
    <n v="2155.9017187415684"/>
    <x v="0"/>
    <x v="0"/>
    <n v="3067.2117808764046"/>
    <n v="2820.1947736631937"/>
    <m/>
    <x v="0"/>
  </r>
  <r>
    <x v="1"/>
    <x v="6"/>
    <x v="1"/>
    <x v="6"/>
    <d v="1900-01-10T00:00:00"/>
    <n v="1790.6"/>
    <n v="2428"/>
    <n v="496425"/>
    <n v="37950"/>
    <n v="288339"/>
    <n v="143138688075"/>
    <n v="700087092"/>
    <n v="18839328750"/>
    <n v="92142600"/>
    <n v="2344.7342048459336"/>
    <n v="2155.9017187415684"/>
    <x v="0"/>
    <x v="0"/>
    <n v="3067.2117808764046"/>
    <n v="2820.1947736631937"/>
    <m/>
    <x v="0"/>
  </r>
  <r>
    <x v="1"/>
    <x v="6"/>
    <x v="1"/>
    <x v="6"/>
    <d v="1900-01-07T00:00:00"/>
    <n v="1793"/>
    <n v="2430"/>
    <n v="501675"/>
    <n v="36730"/>
    <m/>
    <m/>
    <m/>
    <n v="18426522750"/>
    <n v="89253900"/>
    <n v="2344.7342048459336"/>
    <n v="2155.9017187415684"/>
    <x v="0"/>
    <x v="0"/>
    <n v="3067.2117808764046"/>
    <n v="2820.1947736631937"/>
    <m/>
    <x v="0"/>
  </r>
  <r>
    <x v="1"/>
    <x v="6"/>
    <x v="1"/>
    <x v="6"/>
    <d v="1900-01-06T00:00:00"/>
    <n v="1782.45"/>
    <n v="2488"/>
    <n v="471575"/>
    <n v="36450"/>
    <n v="282195"/>
    <n v="133076107125"/>
    <n v="702101160"/>
    <n v="17188908750"/>
    <n v="90687600"/>
    <n v="2344.7342048459336"/>
    <n v="2155.9017187415684"/>
    <x v="0"/>
    <x v="0"/>
    <n v="3067.2117808764046"/>
    <n v="2820.1947736631937"/>
    <m/>
    <x v="0"/>
  </r>
  <r>
    <x v="1"/>
    <x v="6"/>
    <x v="1"/>
    <x v="6"/>
    <d v="1900-01-05T00:00:00"/>
    <n v="1771.85"/>
    <n v="2498"/>
    <n v="477425"/>
    <n v="36300"/>
    <n v="282195"/>
    <n v="134726947875"/>
    <n v="704923110"/>
    <n v="17330527500"/>
    <n v="90677400"/>
    <n v="2344.7342048459336"/>
    <n v="2155.9017187415684"/>
    <x v="0"/>
    <x v="0"/>
    <n v="3067.2117808764046"/>
    <n v="2820.1947736631937"/>
    <m/>
    <x v="0"/>
  </r>
  <r>
    <x v="1"/>
    <x v="6"/>
    <x v="1"/>
    <x v="6"/>
    <d v="1900-01-04T00:00:00"/>
    <n v="1773.35"/>
    <n v="2477"/>
    <n v="483575"/>
    <n v="36190"/>
    <n v="282513"/>
    <n v="136616223975"/>
    <n v="699784701"/>
    <n v="17500579250"/>
    <n v="89642630"/>
    <n v="2344.7342048459336"/>
    <n v="2155.9017187415684"/>
    <x v="0"/>
    <x v="0"/>
    <n v="3067.2117808764046"/>
    <n v="2820.1947736631937"/>
    <m/>
    <x v="0"/>
  </r>
  <r>
    <x v="1"/>
    <x v="6"/>
    <x v="1"/>
    <x v="6"/>
    <d v="1900-01-03T00:00:00"/>
    <n v="1794.35"/>
    <n v="2490.5"/>
    <n v="491750"/>
    <n v="36350"/>
    <n v="279528"/>
    <n v="137457894000"/>
    <n v="696164484"/>
    <n v="17875112500"/>
    <n v="90529675"/>
    <n v="2344.7342048459336"/>
    <n v="2155.9017187415684"/>
    <x v="0"/>
    <x v="0"/>
    <n v="3067.2117808764046"/>
    <n v="2820.1947736631937"/>
    <m/>
    <x v="0"/>
  </r>
  <r>
    <x v="1"/>
    <x v="6"/>
    <x v="1"/>
    <x v="6"/>
    <d v="1899-12-31T00:00:00"/>
    <n v="1800.75"/>
    <n v="2517"/>
    <n v="495550"/>
    <n v="36230"/>
    <m/>
    <m/>
    <m/>
    <n v="17953776500"/>
    <n v="91190910"/>
    <n v="2344.7342048459336"/>
    <n v="2155.9017187415684"/>
    <x v="0"/>
    <x v="0"/>
    <n v="3067.2117808764046"/>
    <n v="2820.1947736631937"/>
    <m/>
    <x v="0"/>
  </r>
  <r>
    <x v="1"/>
    <x v="6"/>
    <x v="1"/>
    <x v="6"/>
    <d v="1899-12-30T00:00:00"/>
    <n v="1779.6"/>
    <n v="2479"/>
    <n v="497925"/>
    <n v="36260"/>
    <n v="280255"/>
    <n v="139545970875"/>
    <n v="694752145"/>
    <n v="18054760500"/>
    <n v="89888540"/>
    <n v="2344.7342048459336"/>
    <n v="2155.9017187415684"/>
    <x v="0"/>
    <x v="0"/>
    <n v="3067.2117808764046"/>
    <n v="2820.1947736631937"/>
    <m/>
    <x v="0"/>
  </r>
  <r>
    <x v="1"/>
    <x v="6"/>
    <x v="1"/>
    <x v="7"/>
    <d v="1900-01-28T00:00:00"/>
    <n v="1759.65"/>
    <m/>
    <m/>
    <n v="36170"/>
    <n v="280005"/>
    <m/>
    <m/>
    <m/>
    <m/>
    <n v="2344.7342048459336"/>
    <n v="2155.9017187415684"/>
    <x v="0"/>
    <x v="0"/>
    <n v="3067.2117808764046"/>
    <n v="2820.1947736631937"/>
    <m/>
    <x v="0"/>
  </r>
  <r>
    <x v="1"/>
    <x v="6"/>
    <x v="1"/>
    <x v="7"/>
    <d v="1900-01-27T00:00:00"/>
    <n v="1755.35"/>
    <n v="2419"/>
    <n v="501225"/>
    <n v="35900"/>
    <n v="279754"/>
    <n v="140219698650"/>
    <n v="676724926"/>
    <n v="17993977500"/>
    <n v="86842100"/>
    <n v="2344.7342048459336"/>
    <n v="2155.9017187415684"/>
    <x v="0"/>
    <x v="0"/>
    <n v="3067.2117808764046"/>
    <n v="2820.1947736631937"/>
    <m/>
    <x v="0"/>
  </r>
  <r>
    <x v="1"/>
    <x v="6"/>
    <x v="1"/>
    <x v="7"/>
    <d v="1900-01-26T00:00:00"/>
    <n v="1762.9"/>
    <n v="2382"/>
    <n v="503150"/>
    <n v="36030"/>
    <n v="279755"/>
    <n v="140758728250"/>
    <n v="666376410"/>
    <n v="18128494500"/>
    <n v="85823460"/>
    <n v="2344.7342048459336"/>
    <n v="2155.9017187415684"/>
    <x v="0"/>
    <x v="0"/>
    <n v="3067.2117808764046"/>
    <n v="2820.1947736631937"/>
    <m/>
    <x v="0"/>
  </r>
  <r>
    <x v="1"/>
    <x v="6"/>
    <x v="1"/>
    <x v="7"/>
    <d v="1900-01-23T00:00:00"/>
    <n v="1753.55"/>
    <n v="2353.5"/>
    <n v="503700"/>
    <n v="35420"/>
    <m/>
    <m/>
    <m/>
    <n v="17841054000"/>
    <n v="83360970"/>
    <n v="2344.7342048459336"/>
    <n v="2155.9017187415684"/>
    <x v="0"/>
    <x v="0"/>
    <n v="3067.2117808764046"/>
    <n v="2820.1947736631937"/>
    <m/>
    <x v="0"/>
  </r>
  <r>
    <x v="1"/>
    <x v="6"/>
    <x v="1"/>
    <x v="7"/>
    <d v="1900-01-22T00:00:00"/>
    <n v="1755.25"/>
    <n v="2381"/>
    <n v="506275"/>
    <n v="35320"/>
    <n v="279577"/>
    <n v="141542845675"/>
    <n v="665672837"/>
    <n v="17881633000"/>
    <n v="84096920"/>
    <n v="2344.7342048459336"/>
    <n v="2155.9017187415684"/>
    <x v="0"/>
    <x v="0"/>
    <n v="3067.2117808764046"/>
    <n v="2820.1947736631937"/>
    <m/>
    <x v="0"/>
  </r>
  <r>
    <x v="1"/>
    <x v="6"/>
    <x v="1"/>
    <x v="7"/>
    <d v="1900-01-21T00:00:00"/>
    <n v="1735.75"/>
    <n v="2375"/>
    <n v="509450"/>
    <n v="35250"/>
    <n v="279080"/>
    <n v="142177306000"/>
    <n v="662815000"/>
    <n v="17958112500"/>
    <n v="83718750"/>
    <n v="2344.7342048459336"/>
    <n v="2155.9017187415684"/>
    <x v="0"/>
    <x v="0"/>
    <n v="3067.2117808764046"/>
    <n v="2820.1947736631937"/>
    <m/>
    <x v="0"/>
  </r>
  <r>
    <x v="1"/>
    <x v="6"/>
    <x v="1"/>
    <x v="7"/>
    <d v="1900-01-20T00:00:00"/>
    <n v="1747"/>
    <n v="2391"/>
    <n v="513275"/>
    <n v="35330"/>
    <n v="279346"/>
    <n v="143381318150"/>
    <n v="667916286"/>
    <n v="18134005750"/>
    <n v="84474030"/>
    <n v="2344.7342048459336"/>
    <n v="2155.9017187415684"/>
    <x v="0"/>
    <x v="0"/>
    <n v="3067.2117808764046"/>
    <n v="2820.1947736631937"/>
    <m/>
    <x v="0"/>
  </r>
  <r>
    <x v="1"/>
    <x v="7"/>
    <x v="1"/>
    <x v="7"/>
    <d v="1900-01-19T00:00:00"/>
    <n v="1739.65"/>
    <n v="2419"/>
    <n v="517075"/>
    <n v="35470"/>
    <n v="279295"/>
    <n v="144416462125"/>
    <n v="675614605"/>
    <n v="18340650250"/>
    <n v="8580193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16T00:00:00"/>
    <n v="1764.75"/>
    <n v="2368"/>
    <n v="522000"/>
    <n v="35200"/>
    <m/>
    <m/>
    <m/>
    <n v="18374400000"/>
    <n v="8335360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15T00:00:00"/>
    <n v="1764.55"/>
    <n v="2400"/>
    <n v="524375"/>
    <n v="35370"/>
    <n v="278314"/>
    <n v="145940903750"/>
    <n v="667953600"/>
    <n v="18547143750"/>
    <n v="8488800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14T00:00:00"/>
    <n v="1783.2"/>
    <n v="2371"/>
    <n v="528250"/>
    <n v="35620"/>
    <n v="279025"/>
    <n v="147394956250"/>
    <n v="661568275"/>
    <n v="18816265000"/>
    <n v="8445502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13T00:00:00"/>
    <n v="1775.1"/>
    <n v="2420"/>
    <n v="532975"/>
    <n v="35820"/>
    <n v="278302"/>
    <n v="148328008450"/>
    <n v="673490840"/>
    <n v="19091164500"/>
    <n v="8668440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12T00:00:00"/>
    <n v="1757.35"/>
    <n v="2445"/>
    <n v="538825"/>
    <n v="35820"/>
    <n v="278420"/>
    <n v="150019656500"/>
    <n v="680736900"/>
    <n v="19300711500"/>
    <n v="8757990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09T00:00:00"/>
    <n v="1764.75"/>
    <n v="2418"/>
    <n v="544025"/>
    <n v="35260"/>
    <m/>
    <m/>
    <m/>
    <n v="19182321500"/>
    <n v="8525868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08T00:00:00"/>
    <n v="1705.65"/>
    <n v="2426"/>
    <n v="549275"/>
    <n v="35160"/>
    <n v="277300"/>
    <n v="152313957500"/>
    <n v="672729800"/>
    <n v="19312509000"/>
    <n v="8529816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07T00:00:00"/>
    <n v="1705.15"/>
    <n v="2285"/>
    <n v="552600"/>
    <n v="35650"/>
    <n v="276883"/>
    <n v="153005545800"/>
    <n v="632677655"/>
    <n v="19700190000"/>
    <n v="8146025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06T00:00:00"/>
    <n v="1670.8"/>
    <n v="2355"/>
    <n v="558825"/>
    <n v="36000"/>
    <n v="276805"/>
    <n v="154685554125"/>
    <n v="651875775"/>
    <n v="20117700000"/>
    <n v="8478000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05T00:00:00"/>
    <n v="1679.9"/>
    <n v="2339.5"/>
    <n v="564375"/>
    <n v="36750"/>
    <n v="276398"/>
    <n v="155992121250"/>
    <n v="646633121"/>
    <n v="20740781250"/>
    <n v="85976625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02T00:00:00"/>
    <n v="1648.8"/>
    <n v="2302"/>
    <n v="570775"/>
    <n v="35160"/>
    <m/>
    <m/>
    <m/>
    <n v="20068449000"/>
    <n v="8093832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900-01-01T00:00:00"/>
    <n v="1620.65"/>
    <n v="2318"/>
    <n v="574425"/>
    <n v="35000"/>
    <n v="274398"/>
    <n v="157621071150"/>
    <n v="636054564"/>
    <n v="20104875000"/>
    <n v="8113000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899-12-31T00:00:00"/>
    <n v="1656.45"/>
    <n v="2242"/>
    <n v="577875"/>
    <n v="34730"/>
    <n v="274396"/>
    <n v="158566588500"/>
    <n v="615195832"/>
    <n v="20069598750"/>
    <n v="77864660"/>
    <n v="2182.2876634598765"/>
    <n v="2095.1122501296159"/>
    <x v="3"/>
    <x v="0"/>
    <n v="2746.2851683016647"/>
    <n v="2636.5798582831421"/>
    <n v="2864.9115207892382"/>
    <x v="0"/>
  </r>
  <r>
    <x v="1"/>
    <x v="7"/>
    <x v="1"/>
    <x v="7"/>
    <d v="1899-12-30T00:00:00"/>
    <n v="1652.55"/>
    <n v="2238.5"/>
    <n v="581050"/>
    <n v="33950"/>
    <n v="274094"/>
    <n v="159262318700"/>
    <n v="613559419"/>
    <n v="19726647500"/>
    <n v="75997075"/>
    <n v="2182.2876634598765"/>
    <n v="2095.1122501296159"/>
    <x v="3"/>
    <x v="0"/>
    <n v="2746.2851683016647"/>
    <n v="2636.5798582831421"/>
    <n v="2864.9115207892382"/>
    <x v="0"/>
  </r>
  <r>
    <x v="1"/>
    <x v="7"/>
    <x v="1"/>
    <x v="8"/>
    <d v="1900-01-29T00:00:00"/>
    <n v="1638.85"/>
    <m/>
    <m/>
    <n v="33320"/>
    <n v="274085"/>
    <m/>
    <m/>
    <m/>
    <m/>
    <n v="2182.2876634598765"/>
    <n v="2095.1122501296159"/>
    <x v="3"/>
    <x v="0"/>
    <n v="2746.2851683016647"/>
    <n v="2636.5798582831421"/>
    <n v="2864.9115207892382"/>
    <x v="0"/>
  </r>
  <r>
    <x v="1"/>
    <x v="7"/>
    <x v="1"/>
    <x v="8"/>
    <d v="1900-01-26T00:00:00"/>
    <n v="1649.25"/>
    <n v="2207"/>
    <n v="586225"/>
    <n v="33080"/>
    <m/>
    <m/>
    <m/>
    <n v="19392323000"/>
    <n v="73007560"/>
    <n v="2182.2876634598765"/>
    <n v="2095.1122501296159"/>
    <x v="3"/>
    <x v="0"/>
    <n v="2746.2851683016647"/>
    <n v="2636.5798582831421"/>
    <n v="2864.9115207892382"/>
    <x v="0"/>
  </r>
  <r>
    <x v="1"/>
    <x v="7"/>
    <x v="1"/>
    <x v="8"/>
    <d v="1900-01-25T00:00:00"/>
    <n v="1663.3"/>
    <n v="2236"/>
    <n v="587425"/>
    <n v="33030"/>
    <n v="273580"/>
    <n v="160707731500"/>
    <n v="611724880"/>
    <n v="19402647750"/>
    <n v="73855080"/>
    <n v="2182.2876634598765"/>
    <n v="2095.1122501296159"/>
    <x v="3"/>
    <x v="0"/>
    <n v="2746.2851683016647"/>
    <n v="2636.5798582831421"/>
    <n v="2864.9115207892382"/>
    <x v="0"/>
  </r>
  <r>
    <x v="1"/>
    <x v="7"/>
    <x v="1"/>
    <x v="8"/>
    <d v="1900-01-24T00:00:00"/>
    <n v="1670.8"/>
    <n v="2302"/>
    <n v="587100"/>
    <n v="32900"/>
    <n v="274162"/>
    <n v="160960510200"/>
    <n v="631120924"/>
    <n v="19315590000"/>
    <n v="75735800"/>
    <n v="2182.2876634598765"/>
    <n v="2095.1122501296159"/>
    <x v="3"/>
    <x v="0"/>
    <n v="2746.2851683016647"/>
    <n v="2636.5798582831421"/>
    <n v="2864.9115207892382"/>
    <x v="0"/>
  </r>
  <r>
    <x v="1"/>
    <x v="7"/>
    <x v="1"/>
    <x v="8"/>
    <d v="1900-01-23T00:00:00"/>
    <n v="1642.85"/>
    <n v="2262"/>
    <n v="574075"/>
    <n v="32890"/>
    <n v="273248"/>
    <n v="156864845600"/>
    <n v="618086976"/>
    <n v="18881326750"/>
    <n v="74397180"/>
    <n v="2182.2876634598765"/>
    <n v="2095.1122501296159"/>
    <x v="3"/>
    <x v="0"/>
    <n v="2746.2851683016647"/>
    <n v="2636.5798582831421"/>
    <n v="2864.9115207892382"/>
    <x v="0"/>
  </r>
  <r>
    <x v="1"/>
    <x v="7"/>
    <x v="1"/>
    <x v="8"/>
    <d v="1900-01-22T00:00:00"/>
    <n v="1646.35"/>
    <n v="2192"/>
    <n v="569500"/>
    <n v="32800"/>
    <n v="274089"/>
    <n v="156093685500"/>
    <n v="600803088"/>
    <n v="18679600000"/>
    <n v="71897600"/>
    <n v="2182.2876634598765"/>
    <n v="2095.1122501296159"/>
    <x v="3"/>
    <x v="0"/>
    <n v="2746.2851683016647"/>
    <n v="2636.5798582831421"/>
    <n v="2864.9115207892382"/>
    <x v="0"/>
  </r>
  <r>
    <x v="1"/>
    <x v="8"/>
    <x v="1"/>
    <x v="8"/>
    <d v="1900-01-19T00:00:00"/>
    <n v="1624.55"/>
    <n v="2179"/>
    <n v="569525"/>
    <n v="32710"/>
    <m/>
    <m/>
    <m/>
    <n v="18629162750"/>
    <n v="71275090"/>
    <n v="2265.0545445132389"/>
    <n v="2250.5815081461446"/>
    <x v="0"/>
    <x v="0"/>
    <n v="2717.9538215063758"/>
    <n v="2700.5868911611301"/>
    <m/>
    <x v="0"/>
  </r>
  <r>
    <x v="1"/>
    <x v="8"/>
    <x v="1"/>
    <x v="8"/>
    <d v="1900-01-18T00:00:00"/>
    <n v="1633.2"/>
    <n v="2175.5"/>
    <n v="570000"/>
    <n v="32780"/>
    <n v="272531"/>
    <n v="155342670000"/>
    <n v="592891190.5"/>
    <n v="18684600000"/>
    <n v="71312890"/>
    <n v="2265.0545445132389"/>
    <n v="2250.5815081461446"/>
    <x v="0"/>
    <x v="0"/>
    <n v="2717.9538215063758"/>
    <n v="2700.5868911611301"/>
    <m/>
    <x v="0"/>
  </r>
  <r>
    <x v="1"/>
    <x v="8"/>
    <x v="1"/>
    <x v="8"/>
    <d v="1900-01-17T00:00:00"/>
    <n v="1640.7"/>
    <n v="2228"/>
    <n v="568275"/>
    <n v="32800"/>
    <n v="273204"/>
    <n v="155255003100"/>
    <n v="608698512"/>
    <n v="18639420000"/>
    <n v="73078400"/>
    <n v="2265.0545445132389"/>
    <n v="2250.5815081461446"/>
    <x v="0"/>
    <x v="0"/>
    <n v="2717.9538215063758"/>
    <n v="2700.5868911611301"/>
    <m/>
    <x v="0"/>
  </r>
  <r>
    <x v="1"/>
    <x v="8"/>
    <x v="1"/>
    <x v="8"/>
    <d v="1900-01-16T00:00:00"/>
    <n v="1652.25"/>
    <n v="2181"/>
    <n v="562550"/>
    <n v="32950"/>
    <n v="272423"/>
    <n v="153251558650"/>
    <n v="594154563"/>
    <n v="18536022500"/>
    <n v="71863950"/>
    <n v="2265.0545445132389"/>
    <n v="2250.5815081461446"/>
    <x v="0"/>
    <x v="0"/>
    <n v="2717.9538215063758"/>
    <n v="2700.5868911611301"/>
    <m/>
    <x v="0"/>
  </r>
  <r>
    <x v="1"/>
    <x v="8"/>
    <x v="1"/>
    <x v="8"/>
    <d v="1900-01-15T00:00:00"/>
    <n v="1658"/>
    <n v="2216.5"/>
    <n v="481375"/>
    <n v="32850"/>
    <n v="272810"/>
    <n v="131323913750"/>
    <n v="604683365"/>
    <n v="15813168750"/>
    <n v="72812025"/>
    <n v="2265.0545445132389"/>
    <n v="2250.5815081461446"/>
    <x v="0"/>
    <x v="0"/>
    <n v="2717.9538215063758"/>
    <n v="2700.5868911611301"/>
    <m/>
    <x v="0"/>
  </r>
  <r>
    <x v="1"/>
    <x v="8"/>
    <x v="1"/>
    <x v="8"/>
    <d v="1900-01-12T00:00:00"/>
    <n v="1655.15"/>
    <n v="2240.5"/>
    <n v="433025"/>
    <n v="33000"/>
    <n v="272630"/>
    <n v="118055605750"/>
    <n v="610827515"/>
    <n v="14289825000"/>
    <n v="73936500"/>
    <n v="2265.0545445132389"/>
    <n v="2250.5815081461446"/>
    <x v="0"/>
    <x v="0"/>
    <n v="2717.9538215063758"/>
    <n v="2700.5868911611301"/>
    <m/>
    <x v="0"/>
  </r>
  <r>
    <x v="1"/>
    <x v="8"/>
    <x v="1"/>
    <x v="8"/>
    <d v="1900-01-11T00:00:00"/>
    <n v="1676.4"/>
    <n v="2303"/>
    <n v="367200"/>
    <n v="33000"/>
    <n v="272630"/>
    <n v="100109736000"/>
    <n v="627866890"/>
    <n v="12117600000"/>
    <n v="75999000"/>
    <n v="2265.0545445132389"/>
    <n v="2250.5815081461446"/>
    <x v="0"/>
    <x v="0"/>
    <n v="2717.9538215063758"/>
    <n v="2700.5868911611301"/>
    <m/>
    <x v="0"/>
  </r>
  <r>
    <x v="1"/>
    <x v="8"/>
    <x v="1"/>
    <x v="8"/>
    <d v="1900-01-10T00:00:00"/>
    <n v="1672.3"/>
    <n v="2360.5"/>
    <n v="351900"/>
    <n v="32670"/>
    <n v="272630"/>
    <n v="95938497000"/>
    <n v="643543115"/>
    <n v="11496573000"/>
    <n v="77117535"/>
    <n v="2265.0545445132389"/>
    <n v="2250.5815081461446"/>
    <x v="0"/>
    <x v="0"/>
    <n v="2717.9538215063758"/>
    <n v="2700.5868911611301"/>
    <m/>
    <x v="0"/>
  </r>
  <r>
    <x v="1"/>
    <x v="8"/>
    <x v="1"/>
    <x v="8"/>
    <d v="1900-01-09T00:00:00"/>
    <n v="1664.15"/>
    <n v="2220"/>
    <n v="336275"/>
    <n v="32850"/>
    <n v="272125"/>
    <n v="91508834375"/>
    <n v="604117500"/>
    <n v="11046633750"/>
    <n v="72927000"/>
    <n v="2265.0545445132389"/>
    <n v="2250.5815081461446"/>
    <x v="0"/>
    <x v="0"/>
    <n v="2717.9538215063758"/>
    <n v="2700.5868911611301"/>
    <m/>
    <x v="0"/>
  </r>
  <r>
    <x v="1"/>
    <x v="8"/>
    <x v="1"/>
    <x v="8"/>
    <d v="1900-01-08T00:00:00"/>
    <n v="1680.05"/>
    <n v="2215.5"/>
    <n v="325800"/>
    <n v="32580"/>
    <n v="272966"/>
    <n v="88932322800"/>
    <n v="604756173"/>
    <n v="10614564000"/>
    <n v="72180990"/>
    <n v="2265.0545445132389"/>
    <n v="2250.5815081461446"/>
    <x v="0"/>
    <x v="0"/>
    <n v="2717.9538215063758"/>
    <n v="2700.5868911611301"/>
    <m/>
    <x v="0"/>
  </r>
  <r>
    <x v="1"/>
    <x v="8"/>
    <x v="1"/>
    <x v="8"/>
    <d v="1900-01-05T00:00:00"/>
    <n v="1711.5"/>
    <n v="2278"/>
    <n v="327675"/>
    <n v="32850"/>
    <m/>
    <m/>
    <m/>
    <n v="10764123750"/>
    <n v="74832300"/>
    <n v="2265.0545445132389"/>
    <n v="2250.5815081461446"/>
    <x v="0"/>
    <x v="0"/>
    <n v="2717.9538215063758"/>
    <n v="2700.5868911611301"/>
    <m/>
    <x v="0"/>
  </r>
  <r>
    <x v="1"/>
    <x v="8"/>
    <x v="1"/>
    <x v="8"/>
    <d v="1900-01-04T00:00:00"/>
    <n v="1716"/>
    <n v="2345.5"/>
    <n v="327625"/>
    <n v="32880"/>
    <n v="272567"/>
    <n v="89299763375"/>
    <n v="639305898.5"/>
    <n v="10772310000"/>
    <n v="77120040"/>
    <n v="2265.0545445132389"/>
    <n v="2250.5815081461446"/>
    <x v="0"/>
    <x v="0"/>
    <n v="2717.9538215063758"/>
    <n v="2700.5868911611301"/>
    <m/>
    <x v="0"/>
  </r>
  <r>
    <x v="1"/>
    <x v="8"/>
    <x v="1"/>
    <x v="8"/>
    <d v="1900-01-03T00:00:00"/>
    <n v="1712.15"/>
    <n v="2360"/>
    <n v="328850"/>
    <n v="32990"/>
    <m/>
    <m/>
    <m/>
    <n v="10848761500"/>
    <n v="77856400"/>
    <n v="2265.0545445132389"/>
    <n v="2250.5815081461446"/>
    <x v="0"/>
    <x v="0"/>
    <n v="2717.9538215063758"/>
    <n v="2700.5868911611301"/>
    <m/>
    <x v="0"/>
  </r>
  <r>
    <x v="1"/>
    <x v="8"/>
    <x v="1"/>
    <x v="8"/>
    <d v="1900-01-02T00:00:00"/>
    <n v="1709.15"/>
    <n v="2299"/>
    <n v="328525"/>
    <n v="33230"/>
    <n v="272241"/>
    <n v="89437974525"/>
    <n v="625882059"/>
    <n v="10916885750"/>
    <n v="76395770"/>
    <n v="2265.0545445132389"/>
    <n v="2250.5815081461446"/>
    <x v="0"/>
    <x v="0"/>
    <n v="2717.9538215063758"/>
    <n v="2700.5868911611301"/>
    <m/>
    <x v="0"/>
  </r>
  <r>
    <x v="1"/>
    <x v="8"/>
    <x v="1"/>
    <x v="9"/>
    <d v="1900-01-28T00:00:00"/>
    <n v="1672.75"/>
    <n v="2169"/>
    <n v="330050"/>
    <n v="32120"/>
    <m/>
    <m/>
    <m/>
    <n v="10601206000"/>
    <n v="69668280"/>
    <n v="2265.0545445132389"/>
    <n v="2250.5815081461446"/>
    <x v="0"/>
    <x v="0"/>
    <n v="2717.9538215063758"/>
    <n v="2700.5868911611301"/>
    <m/>
    <x v="0"/>
  </r>
  <r>
    <x v="1"/>
    <x v="8"/>
    <x v="1"/>
    <x v="9"/>
    <d v="1900-01-27T00:00:00"/>
    <n v="1646.6"/>
    <m/>
    <m/>
    <n v="32150"/>
    <n v="270132"/>
    <m/>
    <m/>
    <m/>
    <m/>
    <n v="2265.0545445132389"/>
    <n v="2250.5815081461446"/>
    <x v="0"/>
    <x v="0"/>
    <n v="2717.9538215063758"/>
    <n v="2700.5868911611301"/>
    <m/>
    <x v="0"/>
  </r>
  <r>
    <x v="1"/>
    <x v="8"/>
    <x v="1"/>
    <x v="9"/>
    <d v="1900-01-26T00:00:00"/>
    <n v="1618.2"/>
    <n v="2197"/>
    <n v="332175"/>
    <n v="31830"/>
    <n v="270329"/>
    <n v="89796535575"/>
    <n v="593912813"/>
    <n v="10573130250"/>
    <n v="69930510"/>
    <n v="2265.0545445132389"/>
    <n v="2250.5815081461446"/>
    <x v="0"/>
    <x v="0"/>
    <n v="2717.9538215063758"/>
    <n v="2700.5868911611301"/>
    <m/>
    <x v="0"/>
  </r>
  <r>
    <x v="1"/>
    <x v="8"/>
    <x v="1"/>
    <x v="9"/>
    <d v="1900-01-25T00:00:00"/>
    <n v="1632.6"/>
    <n v="2273"/>
    <n v="334100"/>
    <n v="31730"/>
    <m/>
    <m/>
    <m/>
    <n v="10600993000"/>
    <n v="72122290"/>
    <n v="2265.0545445132389"/>
    <n v="2250.5815081461446"/>
    <x v="0"/>
    <x v="0"/>
    <n v="2717.9538215063758"/>
    <n v="2700.5868911611301"/>
    <m/>
    <x v="0"/>
  </r>
  <r>
    <x v="1"/>
    <x v="8"/>
    <x v="1"/>
    <x v="9"/>
    <d v="1900-01-24T00:00:00"/>
    <n v="1643.35"/>
    <n v="2103"/>
    <n v="335625"/>
    <n v="31680"/>
    <n v="270472"/>
    <n v="90777165000"/>
    <n v="568802616"/>
    <n v="10632600000"/>
    <n v="66623040"/>
    <n v="2265.0545445132389"/>
    <n v="2250.5815081461446"/>
    <x v="0"/>
    <x v="0"/>
    <n v="2717.9538215063758"/>
    <n v="2700.5868911611301"/>
    <m/>
    <x v="0"/>
  </r>
  <r>
    <x v="1"/>
    <x v="9"/>
    <x v="1"/>
    <x v="9"/>
    <d v="1900-01-21T00:00:00"/>
    <n v="1661.45"/>
    <n v="2130"/>
    <n v="337425"/>
    <n v="31750"/>
    <m/>
    <m/>
    <m/>
    <n v="10713243750"/>
    <n v="6762750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20T00:00:00"/>
    <n v="1671.85"/>
    <n v="2145.5"/>
    <n v="338850"/>
    <n v="31760"/>
    <n v="270511"/>
    <n v="91662652350"/>
    <n v="580381350.5"/>
    <n v="10761876000"/>
    <n v="6814108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19T00:00:00"/>
    <n v="1674.45"/>
    <n v="2172"/>
    <n v="340350"/>
    <n v="31750"/>
    <n v="271036"/>
    <n v="92247102600"/>
    <n v="588690192"/>
    <n v="10806112500"/>
    <n v="6896100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18T00:00:00"/>
    <n v="1667.9"/>
    <n v="2215.5"/>
    <n v="341650"/>
    <n v="31700"/>
    <n v="271110"/>
    <n v="92624731500"/>
    <n v="600644205"/>
    <n v="10830305000"/>
    <n v="7023135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14T00:00:00"/>
    <n v="1664.3"/>
    <n v="2218"/>
    <n v="343325"/>
    <n v="31670"/>
    <m/>
    <m/>
    <m/>
    <n v="10873102750"/>
    <n v="7024406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13T00:00:00"/>
    <n v="1689"/>
    <n v="2266"/>
    <n v="346025"/>
    <n v="31670"/>
    <n v="269991"/>
    <n v="93423635775"/>
    <n v="611799606"/>
    <n v="10958611750"/>
    <n v="7176422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12T00:00:00"/>
    <n v="1703.8"/>
    <n v="2247"/>
    <n v="346325"/>
    <n v="31500"/>
    <n v="270699"/>
    <n v="93749831175"/>
    <n v="608260653"/>
    <n v="10909237500"/>
    <n v="7078050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11T00:00:00"/>
    <n v="1727.05"/>
    <n v="2267"/>
    <n v="347650"/>
    <n v="31700"/>
    <n v="269746"/>
    <n v="93777196900"/>
    <n v="611514182"/>
    <n v="11020505000"/>
    <n v="7186390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10T00:00:00"/>
    <n v="1726.5"/>
    <n v="2282"/>
    <n v="349650"/>
    <n v="31100"/>
    <n v="270713"/>
    <n v="94654800450"/>
    <n v="617767066"/>
    <n v="10874115000"/>
    <n v="7097020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07T00:00:00"/>
    <n v="1726.95"/>
    <n v="2244"/>
    <n v="345600"/>
    <n v="30300"/>
    <m/>
    <m/>
    <m/>
    <n v="10471680000"/>
    <n v="6799320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06T00:00:00"/>
    <n v="1720.25"/>
    <n v="2326.5"/>
    <n v="332900"/>
    <n v="30250"/>
    <n v="269010"/>
    <n v="89553429000"/>
    <n v="625851765"/>
    <n v="10070225000"/>
    <n v="70376625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05T00:00:00"/>
    <n v="1705.05"/>
    <n v="2309.5"/>
    <n v="334375"/>
    <n v="30180"/>
    <n v="268823"/>
    <n v="89887690625"/>
    <n v="620846718.5"/>
    <n v="10091437500"/>
    <n v="6970071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04T00:00:00"/>
    <n v="1712.5"/>
    <n v="2290"/>
    <n v="335275"/>
    <n v="30140"/>
    <n v="268675"/>
    <n v="90080010625"/>
    <n v="615265750"/>
    <n v="10105188500"/>
    <n v="6902060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900-01-03T00:00:00"/>
    <n v="1711.95"/>
    <n v="2268"/>
    <n v="309025"/>
    <n v="30220"/>
    <n v="268619"/>
    <n v="83009986475"/>
    <n v="609227892"/>
    <n v="9338735500"/>
    <n v="6853896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899-12-31T00:00:00"/>
    <n v="1706.9"/>
    <n v="2238"/>
    <n v="309500"/>
    <n v="29820"/>
    <m/>
    <m/>
    <m/>
    <n v="9229290000"/>
    <n v="66737160"/>
    <n v="2489.4281869983456"/>
    <n v="2464.2337765251314"/>
    <x v="4"/>
    <x v="0"/>
    <n v="2837.1489448803604"/>
    <n v="2808.4354051750229"/>
    <n v="2982.8809213015093"/>
    <x v="0"/>
  </r>
  <r>
    <x v="1"/>
    <x v="9"/>
    <x v="1"/>
    <x v="9"/>
    <d v="1899-12-30T00:00:00"/>
    <n v="1706"/>
    <n v="2263"/>
    <n v="308375"/>
    <n v="29820"/>
    <n v="267412"/>
    <n v="82463175500"/>
    <n v="605153356"/>
    <n v="9195742500"/>
    <n v="67482660"/>
    <n v="2489.4281869983456"/>
    <n v="2464.2337765251314"/>
    <x v="4"/>
    <x v="0"/>
    <n v="2837.1489448803604"/>
    <n v="2808.4354051750229"/>
    <n v="2982.8809213015093"/>
    <x v="0"/>
  </r>
  <r>
    <x v="1"/>
    <x v="9"/>
    <x v="1"/>
    <x v="10"/>
    <d v="1900-01-29T00:00:00"/>
    <n v="1712.4"/>
    <n v="2301"/>
    <n v="276050"/>
    <n v="29950"/>
    <n v="267206"/>
    <n v="73762216300"/>
    <n v="614841006"/>
    <n v="8267697500"/>
    <n v="68914950"/>
    <n v="2489.4281869983456"/>
    <n v="2464.2337765251314"/>
    <x v="4"/>
    <x v="0"/>
    <n v="2837.1489448803604"/>
    <n v="2808.4354051750229"/>
    <n v="2982.8809213015093"/>
    <x v="0"/>
  </r>
  <r>
    <x v="1"/>
    <x v="9"/>
    <x v="1"/>
    <x v="10"/>
    <d v="1900-01-28T00:00:00"/>
    <n v="1734"/>
    <n v="2301.5"/>
    <n v="276375"/>
    <n v="29800"/>
    <n v="267062"/>
    <n v="73809260250"/>
    <n v="614643193"/>
    <n v="8235975000"/>
    <n v="68584700"/>
    <n v="2489.4281869983456"/>
    <n v="2464.2337765251314"/>
    <x v="4"/>
    <x v="0"/>
    <n v="2837.1489448803604"/>
    <n v="2808.4354051750229"/>
    <n v="2982.8809213015093"/>
    <x v="0"/>
  </r>
  <r>
    <x v="1"/>
    <x v="9"/>
    <x v="1"/>
    <x v="10"/>
    <d v="1900-01-24T00:00:00"/>
    <n v="1752.1"/>
    <m/>
    <m/>
    <n v="29750"/>
    <m/>
    <m/>
    <m/>
    <m/>
    <m/>
    <n v="2489.4281869983456"/>
    <n v="2464.2337765251314"/>
    <x v="4"/>
    <x v="0"/>
    <n v="2837.1489448803604"/>
    <n v="2808.4354051750229"/>
    <n v="2982.8809213015093"/>
    <x v="0"/>
  </r>
  <r>
    <x v="1"/>
    <x v="9"/>
    <x v="1"/>
    <x v="10"/>
    <d v="1900-01-23T00:00:00"/>
    <n v="1762.4"/>
    <n v="2357"/>
    <n v="277050"/>
    <n v="29750"/>
    <n v="266005"/>
    <n v="73696685250"/>
    <n v="626973785"/>
    <n v="8242237500"/>
    <n v="70120750"/>
    <n v="2489.4281869983456"/>
    <n v="2464.2337765251314"/>
    <x v="4"/>
    <x v="0"/>
    <n v="2837.1489448803604"/>
    <n v="2808.4354051750229"/>
    <n v="2982.8809213015093"/>
    <x v="0"/>
  </r>
  <r>
    <x v="1"/>
    <x v="9"/>
    <x v="1"/>
    <x v="10"/>
    <d v="1900-01-22T00:00:00"/>
    <n v="1752"/>
    <n v="2405"/>
    <n v="280475"/>
    <n v="29200"/>
    <n v="265734"/>
    <n v="74531743650"/>
    <n v="639090270"/>
    <n v="8189870000"/>
    <n v="70226000"/>
    <n v="2489.4281869983456"/>
    <n v="2464.2337765251314"/>
    <x v="4"/>
    <x v="0"/>
    <n v="2837.1489448803604"/>
    <n v="2808.4354051750229"/>
    <n v="2982.8809213015093"/>
    <x v="0"/>
  </r>
  <r>
    <x v="1"/>
    <x v="9"/>
    <x v="1"/>
    <x v="10"/>
    <d v="1900-01-21T00:00:00"/>
    <n v="1739.45"/>
    <n v="2485.5"/>
    <n v="278025"/>
    <n v="29300"/>
    <n v="266029"/>
    <n v="73962712725"/>
    <n v="661215079.5"/>
    <n v="8146132500"/>
    <n v="72825150"/>
    <n v="2489.4281869983456"/>
    <n v="2464.2337765251314"/>
    <x v="4"/>
    <x v="0"/>
    <n v="2837.1489448803604"/>
    <n v="2808.4354051750229"/>
    <n v="2982.8809213015093"/>
    <x v="0"/>
  </r>
  <r>
    <x v="1"/>
    <x v="10"/>
    <x v="1"/>
    <x v="10"/>
    <d v="1900-01-20T00:00:00"/>
    <n v="1732.8"/>
    <n v="2427.5"/>
    <n v="280125"/>
    <n v="29400"/>
    <n v="265941"/>
    <n v="74496722625"/>
    <n v="645571777.5"/>
    <n v="8235675000"/>
    <n v="713685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17T00:00:00"/>
    <n v="1752.9"/>
    <n v="2414"/>
    <n v="282075"/>
    <n v="29900"/>
    <m/>
    <m/>
    <m/>
    <n v="8434042500"/>
    <n v="721786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16T00:00:00"/>
    <n v="1765.6"/>
    <n v="2417"/>
    <n v="271450"/>
    <n v="29900"/>
    <n v="265575"/>
    <n v="72090333750"/>
    <n v="641894775"/>
    <n v="8116355000"/>
    <n v="722683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15T00:00:00"/>
    <n v="1773.65"/>
    <n v="2380.5"/>
    <n v="273325"/>
    <n v="29900"/>
    <n v="265240"/>
    <n v="72496723000"/>
    <n v="631403820"/>
    <n v="8172417500"/>
    <n v="7117695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14T00:00:00"/>
    <n v="1776.15"/>
    <n v="2373.5"/>
    <n v="273775"/>
    <n v="30100"/>
    <n v="265441"/>
    <n v="72671109775"/>
    <n v="630024213.5"/>
    <n v="8240627500"/>
    <n v="7144235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13T00:00:00"/>
    <n v="1781.45"/>
    <n v="2414"/>
    <n v="274525"/>
    <n v="30150"/>
    <n v="265504"/>
    <n v="72887485600"/>
    <n v="640926656"/>
    <n v="8276928750"/>
    <n v="727821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10T00:00:00"/>
    <n v="1788.45"/>
    <n v="2413"/>
    <n v="276875"/>
    <n v="31200"/>
    <m/>
    <m/>
    <m/>
    <n v="8638500000"/>
    <n v="752856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09T00:00:00"/>
    <n v="1789.7"/>
    <n v="2443"/>
    <n v="275625"/>
    <n v="31200"/>
    <n v="265657"/>
    <n v="73221710625"/>
    <n v="649000051"/>
    <n v="8599500000"/>
    <n v="762216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08T00:00:00"/>
    <n v="1793.5"/>
    <n v="2385"/>
    <n v="275725"/>
    <n v="31250"/>
    <n v="267135"/>
    <n v="73655797875"/>
    <n v="637116975"/>
    <n v="8616406250"/>
    <n v="7453125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07T00:00:00"/>
    <n v="1790.6"/>
    <n v="2466"/>
    <n v="277225"/>
    <n v="31550"/>
    <n v="266888"/>
    <n v="73988025800"/>
    <n v="658145808"/>
    <n v="8746448750"/>
    <n v="778023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06T00:00:00"/>
    <n v="1775.7"/>
    <n v="2493"/>
    <n v="279125"/>
    <n v="31550"/>
    <m/>
    <m/>
    <m/>
    <n v="8806393750"/>
    <n v="7865415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03T00:00:00"/>
    <n v="1786.75"/>
    <n v="2449"/>
    <n v="282700"/>
    <n v="31400"/>
    <m/>
    <m/>
    <m/>
    <n v="8876780000"/>
    <n v="768986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02T00:00:00"/>
    <n v="1777.9"/>
    <n v="2473.5"/>
    <n v="284275"/>
    <n v="31400"/>
    <n v="266600"/>
    <n v="75787715000"/>
    <n v="659435100"/>
    <n v="8926235000"/>
    <n v="776679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900-01-01T00:00:00"/>
    <n v="1766.6"/>
    <n v="2434"/>
    <n v="287425"/>
    <n v="31450"/>
    <n v="265998"/>
    <n v="76454475150"/>
    <n v="647439132"/>
    <n v="9039516250"/>
    <n v="765493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899-12-31T00:00:00"/>
    <n v="1772.9"/>
    <n v="2441"/>
    <n v="289125"/>
    <n v="31650"/>
    <n v="265489"/>
    <n v="76759507125"/>
    <n v="648058649"/>
    <n v="9150806250"/>
    <n v="7725765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0"/>
    <d v="1899-12-30T00:00:00"/>
    <n v="1766.75"/>
    <n v="2373"/>
    <n v="290675"/>
    <n v="31740"/>
    <n v="266131"/>
    <n v="77357628425"/>
    <n v="631528863"/>
    <n v="9226024500"/>
    <n v="7531902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1"/>
    <d v="1900-01-27T00:00:00"/>
    <n v="1758.9"/>
    <n v="2437"/>
    <n v="296650"/>
    <n v="31900"/>
    <m/>
    <m/>
    <m/>
    <n v="9463135000"/>
    <n v="777403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1"/>
    <d v="1900-01-26T00:00:00"/>
    <n v="1746.6"/>
    <n v="2448"/>
    <n v="288125"/>
    <n v="31900"/>
    <n v="265460"/>
    <n v="76485662500"/>
    <n v="649846080"/>
    <n v="9191187500"/>
    <n v="780912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1"/>
    <d v="1900-01-25T00:00:00"/>
    <n v="1723.95"/>
    <m/>
    <m/>
    <n v="31930"/>
    <n v="266424"/>
    <m/>
    <m/>
    <m/>
    <m/>
    <n v="2468.8247522510824"/>
    <n v="2334.0434669269994"/>
    <x v="5"/>
    <x v="0"/>
    <n v="2886.8738100691548"/>
    <n v="2729.2698479674405"/>
    <n v="3278.8368912105607"/>
    <x v="0"/>
  </r>
  <r>
    <x v="1"/>
    <x v="10"/>
    <x v="1"/>
    <x v="11"/>
    <d v="1900-01-24T00:00:00"/>
    <n v="1719.85"/>
    <n v="2438"/>
    <n v="291025"/>
    <n v="31900"/>
    <n v="264993"/>
    <n v="77119587825"/>
    <n v="646052934"/>
    <n v="9283697500"/>
    <n v="77772200"/>
    <n v="2468.8247522510824"/>
    <n v="2334.0434669269994"/>
    <x v="5"/>
    <x v="0"/>
    <n v="2886.8738100691548"/>
    <n v="2729.2698479674405"/>
    <n v="3278.8368912105607"/>
    <x v="0"/>
  </r>
  <r>
    <x v="1"/>
    <x v="10"/>
    <x v="1"/>
    <x v="11"/>
    <d v="1900-01-23T00:00:00"/>
    <n v="1731.95"/>
    <n v="2446"/>
    <n v="295325"/>
    <n v="31850"/>
    <n v="264529"/>
    <n v="78122026925"/>
    <n v="647037934"/>
    <n v="9406101250"/>
    <n v="77905100"/>
    <n v="2468.8247522510824"/>
    <n v="2334.0434669269994"/>
    <x v="5"/>
    <x v="0"/>
    <n v="2886.8738100691548"/>
    <n v="2729.2698479674405"/>
    <n v="3278.8368912105607"/>
    <x v="0"/>
  </r>
  <r>
    <x v="1"/>
    <x v="11"/>
    <x v="1"/>
    <x v="11"/>
    <d v="1900-01-20T00:00:00"/>
    <n v="1725"/>
    <n v="2386.5"/>
    <n v="299700"/>
    <n v="31900"/>
    <m/>
    <m/>
    <m/>
    <n v="9560430000"/>
    <n v="76129350"/>
    <n v="2522.847384734127"/>
    <n v="2321.7375229516188"/>
    <x v="0"/>
    <x v="0"/>
    <n v="3092.7233003807269"/>
    <n v="2846.185535458947"/>
    <m/>
    <x v="0"/>
  </r>
  <r>
    <x v="1"/>
    <x v="11"/>
    <x v="1"/>
    <x v="11"/>
    <d v="1900-01-19T00:00:00"/>
    <n v="1686.55"/>
    <n v="2427"/>
    <n v="304125"/>
    <n v="31900"/>
    <n v="263177"/>
    <n v="80038705125"/>
    <n v="638730579"/>
    <n v="9701587500"/>
    <n v="77421300"/>
    <n v="2522.847384734127"/>
    <n v="2321.7375229516188"/>
    <x v="0"/>
    <x v="0"/>
    <n v="3092.7233003807269"/>
    <n v="2846.185535458947"/>
    <m/>
    <x v="0"/>
  </r>
  <r>
    <x v="1"/>
    <x v="11"/>
    <x v="1"/>
    <x v="11"/>
    <d v="1900-01-18T00:00:00"/>
    <n v="1"/>
    <n v="2432"/>
    <n v="308050"/>
    <n v="31850"/>
    <n v="262321"/>
    <n v="80807984050"/>
    <n v="637964672"/>
    <n v="9811392500"/>
    <n v="77459200"/>
    <n v="2522.847384734127"/>
    <n v="2321.7375229516188"/>
    <x v="0"/>
    <x v="0"/>
    <n v="3092.7233003807269"/>
    <n v="2846.185535458947"/>
    <m/>
    <x v="0"/>
  </r>
  <r>
    <x v="1"/>
    <x v="11"/>
    <x v="1"/>
    <x v="11"/>
    <d v="1900-01-17T00:00:00"/>
    <n v="1712.95"/>
    <n v="2457.5"/>
    <n v="313175"/>
    <n v="31900"/>
    <n v="262559"/>
    <n v="82226914825"/>
    <n v="645238742.5"/>
    <n v="9990282500"/>
    <n v="78394250"/>
    <n v="2522.847384734127"/>
    <n v="2321.7375229516188"/>
    <x v="0"/>
    <x v="0"/>
    <n v="3092.7233003807269"/>
    <n v="2846.185535458947"/>
    <m/>
    <x v="0"/>
  </r>
  <r>
    <x v="1"/>
    <x v="11"/>
    <x v="1"/>
    <x v="11"/>
    <d v="1900-01-16T00:00:00"/>
    <n v="1723.65"/>
    <n v="2425"/>
    <n v="317275"/>
    <n v="32100"/>
    <m/>
    <m/>
    <m/>
    <n v="10184527500"/>
    <n v="77842500"/>
    <n v="2522.847384734127"/>
    <n v="2321.7375229516188"/>
    <x v="0"/>
    <x v="0"/>
    <n v="3092.7233003807269"/>
    <n v="2846.185535458947"/>
    <m/>
    <x v="0"/>
  </r>
  <r>
    <x v="1"/>
    <x v="11"/>
    <x v="1"/>
    <x v="11"/>
    <d v="1900-01-13T00:00:00"/>
    <n v="1702.55"/>
    <n v="2448"/>
    <n v="320675"/>
    <n v="32100"/>
    <m/>
    <m/>
    <m/>
    <n v="10293667500"/>
    <n v="78580800"/>
    <n v="2522.847384734127"/>
    <n v="2321.7375229516188"/>
    <x v="0"/>
    <x v="0"/>
    <n v="3092.7233003807269"/>
    <n v="2846.185535458947"/>
    <m/>
    <x v="0"/>
  </r>
  <r>
    <x v="1"/>
    <x v="11"/>
    <x v="1"/>
    <x v="11"/>
    <d v="1900-01-12T00:00:00"/>
    <n v="1716.15"/>
    <n v="2420.5"/>
    <n v="325075"/>
    <n v="32100"/>
    <n v="262787"/>
    <n v="85425484025"/>
    <n v="636075933.5"/>
    <n v="10434907500"/>
    <n v="77698050"/>
    <n v="2522.847384734127"/>
    <n v="2321.7375229516188"/>
    <x v="0"/>
    <x v="0"/>
    <n v="3092.7233003807269"/>
    <n v="2846.185535458947"/>
    <m/>
    <x v="0"/>
  </r>
  <r>
    <x v="1"/>
    <x v="11"/>
    <x v="1"/>
    <x v="11"/>
    <d v="1900-01-11T00:00:00"/>
    <n v="1728.9"/>
    <n v="2392"/>
    <n v="328500"/>
    <n v="31850"/>
    <n v="262675"/>
    <n v="86288737500"/>
    <n v="628318600"/>
    <n v="10462725000"/>
    <n v="76185200"/>
    <n v="2522.847384734127"/>
    <n v="2321.7375229516188"/>
    <x v="0"/>
    <x v="0"/>
    <n v="3092.7233003807269"/>
    <n v="2846.185535458947"/>
    <m/>
    <x v="0"/>
  </r>
  <r>
    <x v="1"/>
    <x v="11"/>
    <x v="1"/>
    <x v="11"/>
    <d v="1900-01-10T00:00:00"/>
    <n v="1734.35"/>
    <n v="2336"/>
    <n v="333000"/>
    <n v="31650"/>
    <n v="262072"/>
    <n v="87269976000"/>
    <n v="612200192"/>
    <n v="10539450000"/>
    <n v="73934400"/>
    <n v="2522.847384734127"/>
    <n v="2321.7375229516188"/>
    <x v="0"/>
    <x v="0"/>
    <n v="3092.7233003807269"/>
    <n v="2846.185535458947"/>
    <m/>
    <x v="0"/>
  </r>
  <r>
    <x v="1"/>
    <x v="11"/>
    <x v="1"/>
    <x v="11"/>
    <d v="1900-01-09T00:00:00"/>
    <n v="1737.4"/>
    <n v="2340"/>
    <n v="336850"/>
    <n v="31700"/>
    <n v="262047"/>
    <n v="88270531950"/>
    <n v="613189980"/>
    <n v="10678145000"/>
    <n v="74178000"/>
    <n v="2522.847384734127"/>
    <n v="2321.7375229516188"/>
    <x v="0"/>
    <x v="0"/>
    <n v="3092.7233003807269"/>
    <n v="2846.185535458947"/>
    <m/>
    <x v="0"/>
  </r>
  <r>
    <x v="1"/>
    <x v="11"/>
    <x v="1"/>
    <x v="11"/>
    <d v="1900-01-06T00:00:00"/>
    <n v="1737.05"/>
    <n v="2355.5"/>
    <n v="340300"/>
    <n v="31550"/>
    <m/>
    <m/>
    <m/>
    <n v="10736465000"/>
    <n v="74316025"/>
    <n v="2522.847384734127"/>
    <n v="2321.7375229516188"/>
    <x v="0"/>
    <x v="0"/>
    <n v="3092.7233003807269"/>
    <n v="2846.185535458947"/>
    <m/>
    <x v="0"/>
  </r>
  <r>
    <x v="1"/>
    <x v="11"/>
    <x v="1"/>
    <x v="11"/>
    <d v="1900-01-05T00:00:00"/>
    <n v="1743.45"/>
    <n v="2370.5"/>
    <n v="340375"/>
    <n v="31550"/>
    <n v="261117"/>
    <n v="88877698875"/>
    <n v="618977848.5"/>
    <n v="10738831250"/>
    <n v="74789275"/>
    <n v="2522.847384734127"/>
    <n v="2321.7375229516188"/>
    <x v="0"/>
    <x v="0"/>
    <n v="3092.7233003807269"/>
    <n v="2846.185535458947"/>
    <m/>
    <x v="0"/>
  </r>
  <r>
    <x v="1"/>
    <x v="11"/>
    <x v="1"/>
    <x v="11"/>
    <d v="1900-01-04T00:00:00"/>
    <n v="1766.65"/>
    <n v="2423"/>
    <n v="343825"/>
    <n v="31500"/>
    <n v="259993"/>
    <n v="89392093225"/>
    <n v="629963039"/>
    <n v="10830487500"/>
    <n v="76324500"/>
    <n v="2522.847384734127"/>
    <n v="2321.7375229516188"/>
    <x v="0"/>
    <x v="0"/>
    <n v="3092.7233003807269"/>
    <n v="2846.185535458947"/>
    <m/>
    <x v="0"/>
  </r>
  <r>
    <x v="1"/>
    <x v="11"/>
    <x v="1"/>
    <x v="11"/>
    <d v="1900-01-03T00:00:00"/>
    <n v="1804.4"/>
    <n v="2414.5"/>
    <n v="347175"/>
    <n v="31500"/>
    <n v="259330"/>
    <n v="90032892750"/>
    <n v="626152285"/>
    <n v="10936012500"/>
    <n v="76056750"/>
    <n v="2522.847384734127"/>
    <n v="2321.7375229516188"/>
    <x v="0"/>
    <x v="0"/>
    <n v="3092.7233003807269"/>
    <n v="2846.185535458947"/>
    <m/>
    <x v="0"/>
  </r>
  <r>
    <x v="1"/>
    <x v="11"/>
    <x v="1"/>
    <x v="11"/>
    <d v="1900-01-02T00:00:00"/>
    <n v="1807.05"/>
    <n v="2435"/>
    <n v="353175"/>
    <n v="31800"/>
    <n v="258568"/>
    <n v="91319753400"/>
    <n v="629613080"/>
    <n v="11230965000"/>
    <n v="77433000"/>
    <n v="2522.847384734127"/>
    <n v="2321.7375229516188"/>
    <x v="0"/>
    <x v="0"/>
    <n v="3092.7233003807269"/>
    <n v="2846.185535458947"/>
    <m/>
    <x v="0"/>
  </r>
  <r>
    <x v="1"/>
    <x v="11"/>
    <x v="1"/>
    <x v="11"/>
    <d v="1899-12-30T00:00:00"/>
    <n v="1795.65"/>
    <n v="2380"/>
    <n v="358125"/>
    <n v="32050"/>
    <n v="256565"/>
    <n v="91882340625"/>
    <n v="610624700"/>
    <n v="11477906250"/>
    <n v="76279000"/>
    <n v="2522.847384734127"/>
    <n v="2321.7375229516188"/>
    <x v="0"/>
    <x v="0"/>
    <n v="3092.7233003807269"/>
    <n v="2846.185535458947"/>
    <m/>
    <x v="0"/>
  </r>
  <r>
    <x v="1"/>
    <x v="11"/>
    <x v="1"/>
    <x v="0"/>
    <d v="1900-01-28T00:00:00"/>
    <n v="1813.6"/>
    <n v="2452"/>
    <n v="366150"/>
    <n v="32050"/>
    <n v="256565"/>
    <n v="93941274750"/>
    <n v="629097380"/>
    <n v="11735107500"/>
    <n v="78586600"/>
    <n v="2522.847384734127"/>
    <n v="2321.7375229516188"/>
    <x v="0"/>
    <x v="0"/>
    <n v="3092.7233003807269"/>
    <n v="2846.185535458947"/>
    <m/>
    <x v="0"/>
  </r>
  <r>
    <x v="1"/>
    <x v="11"/>
    <x v="1"/>
    <x v="0"/>
    <d v="1900-01-27T00:00:00"/>
    <n v="1811.85"/>
    <n v="2400"/>
    <n v="369675"/>
    <n v="31150"/>
    <n v="255859"/>
    <n v="94584675825"/>
    <n v="614061600"/>
    <n v="11515376250"/>
    <n v="74760000"/>
    <n v="2522.847384734127"/>
    <n v="2321.7375229516188"/>
    <x v="0"/>
    <x v="0"/>
    <n v="3092.7233003807269"/>
    <n v="2846.185535458947"/>
    <m/>
    <x v="0"/>
  </r>
  <r>
    <x v="1"/>
    <x v="11"/>
    <x v="1"/>
    <x v="0"/>
    <d v="1900-01-26T00:00:00"/>
    <n v="1827"/>
    <m/>
    <m/>
    <n v="30700"/>
    <n v="255606"/>
    <m/>
    <m/>
    <m/>
    <m/>
    <n v="2522.847384734127"/>
    <n v="2321.7375229516188"/>
    <x v="0"/>
    <x v="0"/>
    <n v="3092.7233003807269"/>
    <n v="2846.185535458947"/>
    <m/>
    <x v="0"/>
  </r>
  <r>
    <x v="1"/>
    <x v="11"/>
    <x v="1"/>
    <x v="0"/>
    <d v="1900-01-25T00:00:00"/>
    <n v="1838.05"/>
    <n v="2421"/>
    <n v="373275"/>
    <n v="30400"/>
    <n v="256049"/>
    <n v="95576690475"/>
    <n v="619894629"/>
    <n v="11347560000"/>
    <n v="73598400"/>
    <n v="2522.847384734127"/>
    <n v="2321.7375229516188"/>
    <x v="0"/>
    <x v="0"/>
    <n v="3092.7233003807269"/>
    <n v="2846.185535458947"/>
    <m/>
    <x v="0"/>
  </r>
  <r>
    <x v="1"/>
    <x v="11"/>
    <x v="1"/>
    <x v="0"/>
    <d v="1900-01-22T00:00:00"/>
    <n v="1826.5"/>
    <n v="2470.5"/>
    <n v="376925"/>
    <n v="32000"/>
    <n v="254810"/>
    <n v="96044259250"/>
    <n v="629508105"/>
    <n v="12061600000"/>
    <n v="79056000"/>
    <n v="2522.847384734127"/>
    <n v="2321.7375229516188"/>
    <x v="0"/>
    <x v="0"/>
    <n v="3092.7233003807269"/>
    <n v="2846.185535458947"/>
    <m/>
    <x v="0"/>
  </r>
  <r>
    <x v="1"/>
    <x v="11"/>
    <x v="1"/>
    <x v="0"/>
    <d v="1900-01-21T00:00:00"/>
    <n v="1831.4"/>
    <n v="2520"/>
    <n v="380675"/>
    <n v="32000"/>
    <n v="254810"/>
    <n v="96999796750"/>
    <n v="642121200"/>
    <n v="12181600000"/>
    <n v="80640000"/>
    <n v="2522.847384734127"/>
    <n v="2321.7375229516188"/>
    <x v="0"/>
    <x v="0"/>
    <n v="3092.7233003807269"/>
    <n v="2846.185535458947"/>
    <m/>
    <x v="0"/>
  </r>
  <r>
    <x v="1"/>
    <x v="11"/>
    <x v="1"/>
    <x v="0"/>
    <d v="1900-01-20T00:00:00"/>
    <n v="1827.3"/>
    <n v="2480"/>
    <n v="384800"/>
    <n v="32150"/>
    <n v="255255"/>
    <n v="98222124000"/>
    <n v="633032400"/>
    <n v="12371320000"/>
    <n v="79732000"/>
    <n v="2522.847384734127"/>
    <n v="2321.7375229516188"/>
    <x v="0"/>
    <x v="0"/>
    <n v="3092.7233003807269"/>
    <n v="2846.185535458947"/>
    <m/>
    <x v="0"/>
  </r>
  <r>
    <x v="1"/>
    <x v="0"/>
    <x v="1"/>
    <x v="0"/>
    <d v="1900-01-19T00:00:00"/>
    <n v="1836.5"/>
    <n v="2450.5"/>
    <n v="388750"/>
    <n v="31850"/>
    <n v="254470"/>
    <n v="98925212500"/>
    <n v="623578735"/>
    <n v="12381687500"/>
    <n v="78048425"/>
    <n v="2501.431368904342"/>
    <n v="2306.661170990461"/>
    <x v="0"/>
    <x v="0"/>
    <n v="3227.82789304365"/>
    <n v="2976.4979203826656"/>
    <m/>
    <x v="0"/>
  </r>
  <r>
    <x v="1"/>
    <x v="0"/>
    <x v="1"/>
    <x v="0"/>
    <d v="1900-01-18T00:00:00"/>
    <n v="1841.2"/>
    <n v="2494"/>
    <n v="392275"/>
    <n v="31870"/>
    <n v="254866"/>
    <n v="99977560150"/>
    <n v="635635804"/>
    <n v="12501804250"/>
    <n v="79483780"/>
    <n v="2501.431368904342"/>
    <n v="2306.661170990461"/>
    <x v="0"/>
    <x v="0"/>
    <n v="3227.82789304365"/>
    <n v="2976.4979203826656"/>
    <m/>
    <x v="0"/>
  </r>
  <r>
    <x v="1"/>
    <x v="0"/>
    <x v="1"/>
    <x v="0"/>
    <d v="1900-01-15T00:00:00"/>
    <n v="1849.85"/>
    <n v="2470"/>
    <n v="395575"/>
    <n v="31900"/>
    <n v="254234"/>
    <n v="100568614550"/>
    <n v="627957980"/>
    <n v="12618842500"/>
    <n v="78793000"/>
    <n v="2501.431368904342"/>
    <n v="2306.661170990461"/>
    <x v="0"/>
    <x v="0"/>
    <n v="3227.82789304365"/>
    <n v="2976.4979203826656"/>
    <m/>
    <x v="0"/>
  </r>
  <r>
    <x v="1"/>
    <x v="0"/>
    <x v="1"/>
    <x v="0"/>
    <d v="1900-01-14T00:00:00"/>
    <n v="1831.55"/>
    <n v="2532"/>
    <n v="398925"/>
    <n v="31900"/>
    <n v="254234"/>
    <n v="101420298450"/>
    <n v="643720488"/>
    <n v="12725707500"/>
    <n v="80770800"/>
    <n v="2501.431368904342"/>
    <n v="2306.661170990461"/>
    <x v="0"/>
    <x v="0"/>
    <n v="3227.82789304365"/>
    <n v="2976.4979203826656"/>
    <m/>
    <x v="0"/>
  </r>
  <r>
    <x v="1"/>
    <x v="0"/>
    <x v="1"/>
    <x v="0"/>
    <d v="1900-01-13T00:00:00"/>
    <n v="1823.15"/>
    <n v="2481"/>
    <n v="404450"/>
    <n v="31850"/>
    <n v="253068"/>
    <n v="102353352600"/>
    <n v="627861708"/>
    <n v="12881732500"/>
    <n v="79019850"/>
    <n v="2501.431368904342"/>
    <n v="2306.661170990461"/>
    <x v="0"/>
    <x v="0"/>
    <n v="3227.82789304365"/>
    <n v="2976.4979203826656"/>
    <m/>
    <x v="0"/>
  </r>
  <r>
    <x v="1"/>
    <x v="0"/>
    <x v="1"/>
    <x v="0"/>
    <d v="1900-01-12T00:00:00"/>
    <n v="1823.65"/>
    <n v="2502"/>
    <n v="407875"/>
    <n v="32350"/>
    <n v="252898"/>
    <n v="103150771750"/>
    <n v="632750796"/>
    <n v="13194756250"/>
    <n v="80939700"/>
    <n v="2501.431368904342"/>
    <n v="2306.661170990461"/>
    <x v="0"/>
    <x v="0"/>
    <n v="3227.82789304365"/>
    <n v="2976.4979203826656"/>
    <m/>
    <x v="0"/>
  </r>
  <r>
    <x v="1"/>
    <x v="0"/>
    <x v="1"/>
    <x v="0"/>
    <d v="1900-01-11T00:00:00"/>
    <n v="1855.95"/>
    <n v="2525"/>
    <n v="411575"/>
    <n v="33000"/>
    <n v="251624"/>
    <n v="103562147800"/>
    <n v="635350600"/>
    <n v="13581975000"/>
    <n v="83325000"/>
    <n v="2501.431368904342"/>
    <n v="2306.661170990461"/>
    <x v="0"/>
    <x v="0"/>
    <n v="3227.82789304365"/>
    <n v="2976.4979203826656"/>
    <m/>
    <x v="0"/>
  </r>
  <r>
    <x v="1"/>
    <x v="0"/>
    <x v="1"/>
    <x v="0"/>
    <d v="1900-01-08T00:00:00"/>
    <n v="1843.35"/>
    <n v="2594.5"/>
    <n v="416125"/>
    <n v="32250"/>
    <n v="247264"/>
    <n v="102892732000"/>
    <n v="641526448"/>
    <n v="13420031250"/>
    <n v="83672625"/>
    <n v="2501.431368904342"/>
    <n v="2306.661170990461"/>
    <x v="0"/>
    <x v="0"/>
    <n v="3227.82789304365"/>
    <n v="2976.4979203826656"/>
    <m/>
    <x v="0"/>
  </r>
  <r>
    <x v="1"/>
    <x v="0"/>
    <x v="1"/>
    <x v="0"/>
    <d v="1900-01-07T00:00:00"/>
    <n v="1849.25"/>
    <n v="2611"/>
    <n v="420675"/>
    <n v="32250"/>
    <n v="247264"/>
    <n v="104017783200"/>
    <n v="645606304"/>
    <n v="13566768750"/>
    <n v="84204750"/>
    <n v="2501.431368904342"/>
    <n v="2306.661170990461"/>
    <x v="0"/>
    <x v="0"/>
    <n v="3227.82789304365"/>
    <n v="2976.4979203826656"/>
    <m/>
    <x v="0"/>
  </r>
  <r>
    <x v="1"/>
    <x v="0"/>
    <x v="1"/>
    <x v="0"/>
    <d v="1900-01-06T00:00:00"/>
    <n v="1848.35"/>
    <n v="2606"/>
    <n v="423975"/>
    <n v="31850"/>
    <n v="247064"/>
    <n v="104748959400"/>
    <n v="643848784"/>
    <n v="13503603750"/>
    <n v="83001100"/>
    <n v="2501.431368904342"/>
    <n v="2306.661170990461"/>
    <x v="0"/>
    <x v="0"/>
    <n v="3227.82789304365"/>
    <n v="2976.4979203826656"/>
    <m/>
    <x v="0"/>
  </r>
  <r>
    <x v="1"/>
    <x v="0"/>
    <x v="1"/>
    <x v="0"/>
    <d v="1900-01-05T00:00:00"/>
    <n v="1846.8"/>
    <n v="2710"/>
    <n v="427350"/>
    <n v="32000"/>
    <n v="246198"/>
    <n v="105212715300"/>
    <n v="667196580"/>
    <n v="13675200000"/>
    <n v="86720000"/>
    <n v="2501.431368904342"/>
    <n v="2306.661170990461"/>
    <x v="0"/>
    <x v="0"/>
    <n v="3227.82789304365"/>
    <n v="2976.4979203826656"/>
    <m/>
    <x v="0"/>
  </r>
  <r>
    <x v="1"/>
    <x v="0"/>
    <x v="1"/>
    <x v="0"/>
    <d v="1900-01-04T00:00:00"/>
    <n v="1851.5"/>
    <n v="2786"/>
    <n v="430050"/>
    <n v="31600"/>
    <n v="244924"/>
    <n v="105329566200"/>
    <n v="682358264"/>
    <n v="13589580000"/>
    <n v="88037600"/>
    <n v="2501.431368904342"/>
    <n v="2306.661170990461"/>
    <x v="0"/>
    <x v="0"/>
    <n v="3227.82789304365"/>
    <n v="2976.4979203826656"/>
    <m/>
    <x v="0"/>
  </r>
  <r>
    <x v="1"/>
    <x v="0"/>
    <x v="1"/>
    <x v="0"/>
    <d v="1899-12-30T00:00:00"/>
    <n v="1829.7"/>
    <n v="2798"/>
    <n v="434000"/>
    <n v="31850"/>
    <n v="244348"/>
    <n v="106047032000"/>
    <n v="683685704"/>
    <n v="13822900000"/>
    <n v="89116300"/>
    <n v="2501.431368904342"/>
    <n v="2306.661170990461"/>
    <x v="0"/>
    <x v="0"/>
    <n v="3227.82789304365"/>
    <n v="2976.4979203826656"/>
    <m/>
    <x v="0"/>
  </r>
  <r>
    <x v="1"/>
    <x v="0"/>
    <x v="1"/>
    <x v="1"/>
    <d v="1900-01-29T00:00:00"/>
    <n v="1854.4"/>
    <n v="2774"/>
    <n v="450500"/>
    <m/>
    <n v="243507"/>
    <n v="109699903500"/>
    <n v="675488418"/>
    <m/>
    <m/>
    <n v="2501.431368904342"/>
    <n v="2306.661170990461"/>
    <x v="0"/>
    <x v="0"/>
    <n v="3227.82789304365"/>
    <n v="2976.4979203826656"/>
    <m/>
    <x v="0"/>
  </r>
  <r>
    <x v="1"/>
    <x v="0"/>
    <x v="1"/>
    <x v="1"/>
    <d v="1900-01-28T00:00:00"/>
    <n v="1857.25"/>
    <n v="2730"/>
    <n v="453875"/>
    <m/>
    <n v="243319"/>
    <n v="110436411125"/>
    <n v="664260870"/>
    <m/>
    <m/>
    <n v="2501.431368904342"/>
    <n v="2306.661170990461"/>
    <x v="0"/>
    <x v="0"/>
    <n v="3227.82789304365"/>
    <n v="2976.4979203826656"/>
    <m/>
    <x v="0"/>
  </r>
  <r>
    <x v="1"/>
    <x v="0"/>
    <x v="1"/>
    <x v="1"/>
    <d v="1900-01-25T00:00:00"/>
    <n v="1858.95"/>
    <m/>
    <m/>
    <m/>
    <n v="244890"/>
    <m/>
    <m/>
    <m/>
    <m/>
    <n v="2501.431368904342"/>
    <n v="2306.661170990461"/>
    <x v="0"/>
    <x v="0"/>
    <n v="3227.82789304365"/>
    <n v="2976.4979203826656"/>
    <m/>
    <x v="0"/>
  </r>
  <r>
    <x v="1"/>
    <x v="0"/>
    <x v="1"/>
    <x v="1"/>
    <d v="1900-01-24T00:00:00"/>
    <n v="1845.15"/>
    <n v="2850"/>
    <n v="458875"/>
    <m/>
    <n v="244890"/>
    <n v="112373898750"/>
    <n v="697936500"/>
    <m/>
    <m/>
    <n v="2501.431368904342"/>
    <n v="2306.661170990461"/>
    <x v="0"/>
    <x v="0"/>
    <n v="3227.82789304365"/>
    <n v="2976.4979203826656"/>
    <m/>
    <x v="0"/>
  </r>
  <r>
    <x v="1"/>
    <x v="0"/>
    <x v="1"/>
    <x v="1"/>
    <d v="1900-01-23T00:00:00"/>
    <n v="1859.05"/>
    <n v="2891"/>
    <n v="465700"/>
    <m/>
    <n v="244348"/>
    <n v="113792863600"/>
    <n v="706410068"/>
    <m/>
    <m/>
    <n v="2501.431368904342"/>
    <n v="2306.661170990461"/>
    <x v="0"/>
    <x v="0"/>
    <n v="3227.82789304365"/>
    <n v="2976.4979203826656"/>
    <m/>
    <x v="0"/>
  </r>
  <r>
    <x v="1"/>
    <x v="0"/>
    <x v="1"/>
    <x v="1"/>
    <d v="1900-01-22T00:00:00"/>
    <n v="1858.6"/>
    <n v="2847"/>
    <n v="471075"/>
    <m/>
    <n v="245839"/>
    <n v="115808606925"/>
    <n v="699903633"/>
    <m/>
    <m/>
    <n v="2501.431368904342"/>
    <n v="2306.661170990461"/>
    <x v="0"/>
    <x v="0"/>
    <n v="3227.82789304365"/>
    <n v="2976.4979203826656"/>
    <m/>
    <x v="0"/>
  </r>
  <r>
    <x v="1"/>
    <x v="0"/>
    <x v="1"/>
    <x v="1"/>
    <d v="1900-01-21T00:00:00"/>
    <n v="1864.3"/>
    <n v="2857"/>
    <n v="475650"/>
    <m/>
    <n v="247503"/>
    <n v="117724801950"/>
    <n v="707116071"/>
    <m/>
    <m/>
    <n v="2501.431368904342"/>
    <n v="2306.661170990461"/>
    <x v="0"/>
    <x v="0"/>
    <n v="3227.82789304365"/>
    <n v="2976.4979203826656"/>
    <m/>
    <x v="0"/>
  </r>
  <r>
    <x v="1"/>
    <x v="1"/>
    <x v="1"/>
    <x v="1"/>
    <d v="1900-01-18T00:00:00"/>
    <n v="1846.3"/>
    <n v="2858"/>
    <n v="481650"/>
    <m/>
    <n v="248970"/>
    <n v="119916400500"/>
    <n v="711556260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17T00:00:00"/>
    <n v="1825.55"/>
    <n v="2908"/>
    <n v="487475"/>
    <m/>
    <n v="248970"/>
    <n v="121366650750"/>
    <n v="724004760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16T00:00:00"/>
    <n v="1818.5"/>
    <n v="2975"/>
    <n v="497250"/>
    <m/>
    <n v="250027"/>
    <n v="124325925750"/>
    <n v="743830325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15T00:00:00"/>
    <n v="1828.05"/>
    <n v="2935"/>
    <n v="504275"/>
    <m/>
    <n v="251033"/>
    <n v="126589666075"/>
    <n v="736781855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14T00:00:00"/>
    <n v="1805.8"/>
    <n v="2840"/>
    <n v="511675"/>
    <m/>
    <n v="251564"/>
    <n v="128719009700"/>
    <n v="714441760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11T00:00:00"/>
    <n v="1824.2"/>
    <n v="2875"/>
    <n v="518900"/>
    <m/>
    <n v="249196"/>
    <n v="129307804400"/>
    <n v="716438500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10T00:00:00"/>
    <n v="1850.75"/>
    <n v="2858"/>
    <n v="527375"/>
    <m/>
    <n v="249196"/>
    <n v="131419740500"/>
    <n v="712202168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09T00:00:00"/>
    <n v="1851.75"/>
    <n v="2822"/>
    <n v="532500"/>
    <m/>
    <n v="249709"/>
    <n v="132970042500"/>
    <n v="704678798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08T00:00:00"/>
    <n v="1862.25"/>
    <n v="2750"/>
    <n v="539800"/>
    <m/>
    <n v="249602"/>
    <n v="134735159600"/>
    <n v="686405500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07T00:00:00"/>
    <n v="1865.4"/>
    <n v="2723"/>
    <n v="546350"/>
    <m/>
    <n v="249256"/>
    <n v="136181015600"/>
    <n v="678724088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04T00:00:00"/>
    <n v="1884.3"/>
    <n v="2772"/>
    <n v="553925"/>
    <m/>
    <n v="251119"/>
    <n v="139101092075"/>
    <n v="696101868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03T00:00:00"/>
    <n v="1895.2"/>
    <n v="2715"/>
    <n v="560275"/>
    <m/>
    <n v="251119"/>
    <n v="140695697725"/>
    <n v="681788085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02T00:00:00"/>
    <n v="1868.7"/>
    <n v="2750"/>
    <n v="568250"/>
    <m/>
    <m/>
    <m/>
    <m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1"/>
    <d v="1900-01-01T00:00:00"/>
    <n v="1857.9"/>
    <n v="2870"/>
    <n v="571800"/>
    <m/>
    <n v="250626"/>
    <n v="143307946800"/>
    <n v="719296620"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2"/>
    <d v="1900-01-27T00:00:00"/>
    <n v="1915.45"/>
    <n v="2962.5"/>
    <n v="573975"/>
    <n v="28080"/>
    <n v="250723"/>
    <n v="143908733925"/>
    <n v="742766887.5"/>
    <n v="16117218000"/>
    <n v="83187000"/>
    <n v="3030.214110495262"/>
    <n v="2827.4862363668872"/>
    <x v="6"/>
    <x v="0"/>
    <n v="3394.420858991632"/>
    <n v="3167.3267661164873"/>
    <n v="4544.4983915074909"/>
    <x v="0"/>
  </r>
  <r>
    <x v="1"/>
    <x v="1"/>
    <x v="1"/>
    <x v="2"/>
    <d v="1900-01-26T00:00:00"/>
    <n v="1890"/>
    <n v="2945"/>
    <n v="577650"/>
    <n v="28080"/>
    <n v="250723"/>
    <n v="144830140950"/>
    <n v="738379235"/>
    <n v="16220412000"/>
    <n v="82695600"/>
    <n v="3030.214110495262"/>
    <n v="2827.4862363668872"/>
    <x v="6"/>
    <x v="0"/>
    <n v="3394.420858991632"/>
    <n v="3167.3267661164873"/>
    <n v="4544.4983915074909"/>
    <x v="0"/>
  </r>
  <r>
    <x v="1"/>
    <x v="1"/>
    <x v="1"/>
    <x v="2"/>
    <d v="1900-01-25T00:00:00"/>
    <n v="1896.15"/>
    <m/>
    <m/>
    <n v="28100"/>
    <n v="249074"/>
    <m/>
    <m/>
    <m/>
    <m/>
    <n v="3030.214110495262"/>
    <n v="2827.4862363668872"/>
    <x v="6"/>
    <x v="0"/>
    <n v="3394.420858991632"/>
    <n v="3167.3267661164873"/>
    <n v="4544.4983915074909"/>
    <x v="0"/>
  </r>
  <r>
    <x v="1"/>
    <x v="1"/>
    <x v="1"/>
    <x v="2"/>
    <d v="1900-01-24T00:00:00"/>
    <n v="1903.4"/>
    <n v="3044"/>
    <n v="570100"/>
    <n v="27950"/>
    <n v="248157"/>
    <n v="141474305700"/>
    <n v="755389908"/>
    <n v="15934295000"/>
    <n v="85079800"/>
    <n v="3030.214110495262"/>
    <n v="2827.4862363668872"/>
    <x v="6"/>
    <x v="0"/>
    <n v="3394.420858991632"/>
    <n v="3167.3267661164873"/>
    <n v="4544.4983915074909"/>
    <x v="0"/>
  </r>
  <r>
    <x v="1"/>
    <x v="1"/>
    <x v="1"/>
    <x v="2"/>
    <d v="1900-01-23T00:00:00"/>
    <n v="1918.7"/>
    <n v="3083.5"/>
    <n v="571625"/>
    <n v="27840"/>
    <n v="246459"/>
    <n v="140882125875"/>
    <n v="759956326.5"/>
    <n v="15914040000"/>
    <n v="85844640"/>
    <n v="3030.214110495262"/>
    <n v="2827.4862363668872"/>
    <x v="6"/>
    <x v="0"/>
    <n v="3394.420858991632"/>
    <n v="3167.3267661164873"/>
    <n v="4544.4983915074909"/>
    <x v="0"/>
  </r>
  <r>
    <x v="1"/>
    <x v="1"/>
    <x v="1"/>
    <x v="2"/>
    <d v="1900-01-20T00:00:00"/>
    <n v="1942"/>
    <n v="3117"/>
    <n v="574550"/>
    <n v="27900"/>
    <n v="245709"/>
    <n v="141172105950"/>
    <n v="765874953"/>
    <n v="16029945000"/>
    <n v="86964300"/>
    <n v="3030.214110495262"/>
    <n v="2827.4862363668872"/>
    <x v="6"/>
    <x v="0"/>
    <n v="3394.420858991632"/>
    <n v="3167.3267661164873"/>
    <n v="4544.4983915074909"/>
    <x v="0"/>
  </r>
  <r>
    <x v="1"/>
    <x v="1"/>
    <x v="1"/>
    <x v="2"/>
    <d v="1900-01-19T00:00:00"/>
    <n v="1945.95"/>
    <n v="3118"/>
    <n v="579600"/>
    <n v="27900"/>
    <n v="245709"/>
    <n v="142412936400"/>
    <n v="766120662"/>
    <n v="16170840000"/>
    <n v="86992200"/>
    <n v="3030.214110495262"/>
    <n v="2827.4862363668872"/>
    <x v="6"/>
    <x v="0"/>
    <n v="3394.420858991632"/>
    <n v="3167.3267661164873"/>
    <n v="4544.4983915074909"/>
    <x v="0"/>
  </r>
  <r>
    <x v="1"/>
    <x v="2"/>
    <x v="1"/>
    <x v="2"/>
    <d v="1900-01-18T00:00:00"/>
    <n v="1947.55"/>
    <n v="3105"/>
    <n v="584050"/>
    <n v="27750"/>
    <n v="246988"/>
    <n v="144253341400"/>
    <n v="766897740"/>
    <n v="16207387500"/>
    <n v="86163750"/>
    <n v="3401.5005022735591"/>
    <n v="2886.0804630742696"/>
    <x v="0"/>
    <x v="0"/>
    <n v="3806.8829853898719"/>
    <n v="3230.0364506781293"/>
    <m/>
    <x v="0"/>
  </r>
  <r>
    <x v="1"/>
    <x v="2"/>
    <x v="1"/>
    <x v="2"/>
    <d v="1900-01-17T00:00:00"/>
    <n v="1975.95"/>
    <n v="3261"/>
    <n v="586000"/>
    <n v="27600"/>
    <n v="247405"/>
    <n v="144979330000"/>
    <n v="806787705"/>
    <n v="16173600000"/>
    <n v="90003600"/>
    <n v="3401.5005022735591"/>
    <n v="2886.0804630742696"/>
    <x v="0"/>
    <x v="0"/>
    <n v="3806.8829853898719"/>
    <n v="3230.0364506781293"/>
    <m/>
    <x v="0"/>
  </r>
  <r>
    <x v="1"/>
    <x v="2"/>
    <x v="1"/>
    <x v="2"/>
    <d v="1900-01-12T00:00:00"/>
    <n v="1970.6"/>
    <n v="3276"/>
    <n v="589725"/>
    <n v="27530"/>
    <n v="246510"/>
    <n v="145373109750"/>
    <n v="807566760"/>
    <n v="16235129250"/>
    <n v="90188280"/>
    <n v="3401.5005022735591"/>
    <n v="2886.0804630742696"/>
    <x v="0"/>
    <x v="0"/>
    <n v="3806.8829853898719"/>
    <n v="3230.0364506781293"/>
    <m/>
    <x v="0"/>
  </r>
  <r>
    <x v="1"/>
    <x v="2"/>
    <x v="1"/>
    <x v="2"/>
    <d v="1900-01-11T00:00:00"/>
    <n v="1975.25"/>
    <n v="3250"/>
    <n v="592175"/>
    <n v="27800"/>
    <n v="247570"/>
    <n v="146604764750"/>
    <n v="804602500"/>
    <n v="16462465000"/>
    <n v="90350000"/>
    <n v="3401.5005022735591"/>
    <n v="2886.0804630742696"/>
    <x v="0"/>
    <x v="0"/>
    <n v="3806.8829853898719"/>
    <n v="3230.0364506781293"/>
    <m/>
    <x v="0"/>
  </r>
  <r>
    <x v="1"/>
    <x v="2"/>
    <x v="1"/>
    <x v="2"/>
    <d v="1900-01-10T00:00:00"/>
    <n v="1951.4"/>
    <n v="3326"/>
    <n v="603650"/>
    <n v="28130"/>
    <n v="246327"/>
    <n v="148695293550"/>
    <n v="819283602"/>
    <n v="16980674500"/>
    <n v="93560380"/>
    <n v="3401.5005022735591"/>
    <n v="2886.0804630742696"/>
    <x v="0"/>
    <x v="0"/>
    <n v="3806.8829853898719"/>
    <n v="3230.0364506781293"/>
    <m/>
    <x v="0"/>
  </r>
  <r>
    <x v="1"/>
    <x v="2"/>
    <x v="1"/>
    <x v="2"/>
    <d v="1900-01-09T00:00:00"/>
    <n v="1956.85"/>
    <n v="3266"/>
    <n v="608000"/>
    <n v="28080"/>
    <n v="246312"/>
    <n v="149757696000"/>
    <n v="804454992"/>
    <n v="17072640000"/>
    <n v="91709280"/>
    <n v="3401.5005022735591"/>
    <n v="2886.0804630742696"/>
    <x v="0"/>
    <x v="0"/>
    <n v="3806.8829853898719"/>
    <n v="3230.0364506781293"/>
    <m/>
    <x v="0"/>
  </r>
  <r>
    <x v="1"/>
    <x v="2"/>
    <x v="1"/>
    <x v="2"/>
    <d v="1900-01-06T00:00:00"/>
    <n v="1931.2"/>
    <n v="3238.5"/>
    <n v="612275"/>
    <n v="27650"/>
    <m/>
    <m/>
    <m/>
    <n v="16929403750"/>
    <n v="89544525"/>
    <n v="3401.5005022735591"/>
    <n v="2886.0804630742696"/>
    <x v="0"/>
    <x v="0"/>
    <n v="3806.8829853898719"/>
    <n v="3230.0364506781293"/>
    <m/>
    <x v="0"/>
  </r>
  <r>
    <x v="1"/>
    <x v="2"/>
    <x v="1"/>
    <x v="2"/>
    <d v="1900-01-05T00:00:00"/>
    <n v="1926.4"/>
    <n v="3245"/>
    <n v="610775"/>
    <n v="27650"/>
    <n v="246132"/>
    <n v="150331272300"/>
    <n v="798698340"/>
    <n v="16887928750"/>
    <n v="89724250"/>
    <n v="3401.5005022735591"/>
    <n v="2886.0804630742696"/>
    <x v="0"/>
    <x v="0"/>
    <n v="3806.8829853898719"/>
    <n v="3230.0364506781293"/>
    <m/>
    <x v="0"/>
  </r>
  <r>
    <x v="1"/>
    <x v="2"/>
    <x v="1"/>
    <x v="2"/>
    <d v="1900-01-04T00:00:00"/>
    <n v="1929"/>
    <n v="3251"/>
    <n v="609850"/>
    <n v="27400"/>
    <n v="246462"/>
    <n v="150304850700"/>
    <n v="801247962"/>
    <n v="16709890000"/>
    <n v="89077400"/>
    <n v="3401.5005022735591"/>
    <n v="2886.0804630742696"/>
    <x v="0"/>
    <x v="0"/>
    <n v="3806.8829853898719"/>
    <n v="3230.0364506781293"/>
    <m/>
    <x v="0"/>
  </r>
  <r>
    <x v="1"/>
    <x v="2"/>
    <x v="1"/>
    <x v="2"/>
    <d v="1900-01-03T00:00:00"/>
    <n v="1929.45"/>
    <n v="3423"/>
    <n v="615750"/>
    <n v="27720"/>
    <n v="243983"/>
    <n v="150232532250"/>
    <n v="835153809"/>
    <n v="17068590000"/>
    <n v="94885560"/>
    <n v="3401.5005022735591"/>
    <n v="2886.0804630742696"/>
    <x v="0"/>
    <x v="0"/>
    <n v="3806.8829853898719"/>
    <n v="3230.0364506781293"/>
    <m/>
    <x v="0"/>
  </r>
  <r>
    <x v="1"/>
    <x v="2"/>
    <x v="1"/>
    <x v="2"/>
    <d v="1900-01-02T00:00:00"/>
    <n v="1927.1"/>
    <n v="3374"/>
    <n v="619775"/>
    <n v="27200"/>
    <n v="242926"/>
    <n v="150559461650"/>
    <n v="819632324"/>
    <n v="16857880000"/>
    <n v="91772800"/>
    <n v="3401.5005022735591"/>
    <n v="2886.0804630742696"/>
    <x v="0"/>
    <x v="0"/>
    <n v="3806.8829853898719"/>
    <n v="3230.0364506781293"/>
    <m/>
    <x v="0"/>
  </r>
  <r>
    <x v="1"/>
    <x v="2"/>
    <x v="1"/>
    <x v="2"/>
    <d v="1899-12-30T00:00:00"/>
    <n v="1933.35"/>
    <n v="3467"/>
    <n v="619875"/>
    <n v="27050"/>
    <m/>
    <m/>
    <m/>
    <n v="16767618750"/>
    <n v="93782350"/>
    <n v="3401.5005022735591"/>
    <n v="2886.0804630742696"/>
    <x v="0"/>
    <x v="0"/>
    <n v="3806.8829853898719"/>
    <n v="3230.0364506781293"/>
    <m/>
    <x v="0"/>
  </r>
  <r>
    <x v="1"/>
    <x v="2"/>
    <x v="1"/>
    <x v="3"/>
    <d v="1900-01-29T00:00:00"/>
    <n v="1924.1"/>
    <n v="3461"/>
    <n v="629775"/>
    <n v="27050"/>
    <n v="238414"/>
    <n v="150147176850"/>
    <n v="825150854"/>
    <n v="17035413750"/>
    <n v="93620050"/>
    <n v="3401.5005022735591"/>
    <n v="2886.0804630742696"/>
    <x v="0"/>
    <x v="0"/>
    <n v="3806.8829853898719"/>
    <n v="3230.0364506781293"/>
    <m/>
    <x v="0"/>
  </r>
  <r>
    <x v="1"/>
    <x v="2"/>
    <x v="1"/>
    <x v="3"/>
    <d v="1900-01-28T00:00:00"/>
    <n v="1917.8"/>
    <n v="3499"/>
    <n v="635975"/>
    <n v="27000"/>
    <n v="239665"/>
    <n v="152420948375"/>
    <n v="838587835"/>
    <n v="17171325000"/>
    <n v="94473000"/>
    <n v="3401.5005022735591"/>
    <n v="2886.0804630742696"/>
    <x v="0"/>
    <x v="0"/>
    <n v="3806.8829853898719"/>
    <n v="3230.0364506781293"/>
    <m/>
    <x v="0"/>
  </r>
  <r>
    <x v="1"/>
    <x v="2"/>
    <x v="1"/>
    <x v="3"/>
    <d v="1900-01-27T00:00:00"/>
    <n v="1911.05"/>
    <m/>
    <m/>
    <n v="27050"/>
    <n v="241313"/>
    <m/>
    <m/>
    <m/>
    <m/>
    <n v="3401.5005022735591"/>
    <n v="2886.0804630742696"/>
    <x v="0"/>
    <x v="0"/>
    <n v="3806.8829853898719"/>
    <n v="3230.0364506781293"/>
    <m/>
    <x v="0"/>
  </r>
  <r>
    <x v="1"/>
    <x v="2"/>
    <x v="1"/>
    <x v="3"/>
    <d v="1900-01-26T00:00:00"/>
    <n v="1927"/>
    <n v="3518"/>
    <n v="646850"/>
    <n v="26550"/>
    <n v="241423"/>
    <n v="156164467550"/>
    <n v="849326114"/>
    <n v="17173867500"/>
    <n v="93402900"/>
    <n v="3401.5005022735591"/>
    <n v="2886.0804630742696"/>
    <x v="0"/>
    <x v="0"/>
    <n v="3806.8829853898719"/>
    <n v="3230.0364506781293"/>
    <m/>
    <x v="0"/>
  </r>
  <r>
    <x v="1"/>
    <x v="2"/>
    <x v="1"/>
    <x v="3"/>
    <d v="1900-01-23T00:00:00"/>
    <n v="1956.65"/>
    <n v="3527"/>
    <n v="654475"/>
    <n v="26300"/>
    <m/>
    <m/>
    <m/>
    <n v="17212692500"/>
    <n v="92760100"/>
    <n v="3401.5005022735591"/>
    <n v="2886.0804630742696"/>
    <x v="0"/>
    <x v="0"/>
    <n v="3806.8829853898719"/>
    <n v="3230.0364506781293"/>
    <m/>
    <x v="0"/>
  </r>
  <r>
    <x v="1"/>
    <x v="2"/>
    <x v="1"/>
    <x v="3"/>
    <d v="1900-01-22T00:00:00"/>
    <n v="1945.9"/>
    <n v="3608"/>
    <n v="663225"/>
    <n v="26300"/>
    <n v="238326"/>
    <n v="158063761350"/>
    <n v="859880208"/>
    <n v="17442817500"/>
    <n v="94890400"/>
    <n v="3401.5005022735591"/>
    <n v="2886.0804630742696"/>
    <x v="0"/>
    <x v="0"/>
    <n v="3806.8829853898719"/>
    <n v="3230.0364506781293"/>
    <m/>
    <x v="0"/>
  </r>
  <r>
    <x v="2"/>
    <x v="3"/>
    <x v="1"/>
    <x v="3"/>
    <d v="1900-01-21T00:00:00"/>
    <n v="1932.15"/>
    <n v="3616"/>
    <n v="671025"/>
    <n v="26300"/>
    <m/>
    <m/>
    <m/>
    <n v="17647957500"/>
    <n v="95100800"/>
    <n v="3524.5861100100833"/>
    <n v="3063.8109074788777"/>
    <x v="0"/>
    <x v="0"/>
    <n v="3821.7667923839726"/>
    <n v="3322.1406482570178"/>
    <m/>
    <x v="0"/>
  </r>
  <r>
    <x v="2"/>
    <x v="3"/>
    <x v="1"/>
    <x v="3"/>
    <d v="1900-01-20T00:00:00"/>
    <n v="1929.35"/>
    <n v="3590.5"/>
    <n v="678100"/>
    <n v="26300"/>
    <m/>
    <m/>
    <m/>
    <n v="17834030000"/>
    <n v="94430150"/>
    <n v="3524.5861100100833"/>
    <n v="3063.8109074788777"/>
    <x v="0"/>
    <x v="0"/>
    <n v="3821.7667923839726"/>
    <n v="3322.1406482570178"/>
    <m/>
    <x v="0"/>
  </r>
  <r>
    <x v="2"/>
    <x v="3"/>
    <x v="1"/>
    <x v="3"/>
    <d v="1900-01-19T00:00:00"/>
    <n v="1925.05"/>
    <n v="3675.5"/>
    <n v="684250"/>
    <n v="26300"/>
    <m/>
    <m/>
    <m/>
    <n v="17995775000"/>
    <n v="96665650"/>
    <n v="3524.5861100100833"/>
    <n v="3063.8109074788777"/>
    <x v="0"/>
    <x v="0"/>
    <n v="3821.7667923839726"/>
    <n v="3322.1406482570178"/>
    <m/>
    <x v="0"/>
  </r>
  <r>
    <x v="2"/>
    <x v="3"/>
    <x v="1"/>
    <x v="3"/>
    <d v="1900-01-16T00:00:00"/>
    <n v="1932.9"/>
    <n v="3560"/>
    <n v="689575"/>
    <n v="26300"/>
    <m/>
    <m/>
    <m/>
    <n v="18135822500"/>
    <n v="93628000"/>
    <n v="3524.5861100100833"/>
    <n v="3063.8109074788777"/>
    <x v="0"/>
    <x v="0"/>
    <n v="3821.7667923839726"/>
    <n v="3322.1406482570178"/>
    <m/>
    <x v="0"/>
  </r>
  <r>
    <x v="2"/>
    <x v="3"/>
    <x v="1"/>
    <x v="3"/>
    <d v="1900-01-15T00:00:00"/>
    <n v="1941.4"/>
    <n v="3550.5"/>
    <n v="695825"/>
    <n v="26300"/>
    <n v="239980"/>
    <n v="166984083500"/>
    <n v="852048990"/>
    <n v="18300197500"/>
    <n v="93378150"/>
    <n v="3524.5861100100833"/>
    <n v="3063.8109074788777"/>
    <x v="0"/>
    <x v="0"/>
    <n v="3821.7667923839726"/>
    <n v="3322.1406482570178"/>
    <m/>
    <x v="0"/>
  </r>
  <r>
    <x v="2"/>
    <x v="3"/>
    <x v="1"/>
    <x v="3"/>
    <d v="1900-01-14T00:00:00"/>
    <n v="1918.75"/>
    <n v="3525"/>
    <n v="704850"/>
    <n v="26420"/>
    <n v="240524"/>
    <n v="169533341400"/>
    <n v="847847100"/>
    <n v="18622137000"/>
    <n v="93130500"/>
    <n v="3524.5861100100833"/>
    <n v="3063.8109074788777"/>
    <x v="0"/>
    <x v="0"/>
    <n v="3821.7667923839726"/>
    <n v="3322.1406482570178"/>
    <m/>
    <x v="0"/>
  </r>
  <r>
    <x v="2"/>
    <x v="3"/>
    <x v="1"/>
    <x v="3"/>
    <d v="1900-01-13T00:00:00"/>
    <n v="1928.75"/>
    <n v="3400"/>
    <n v="715225"/>
    <n v="26600"/>
    <n v="239436"/>
    <n v="171250613100"/>
    <n v="814082400"/>
    <n v="19024985000"/>
    <n v="90440000"/>
    <n v="3524.5861100100833"/>
    <n v="3063.8109074788777"/>
    <x v="0"/>
    <x v="0"/>
    <n v="3821.7667923839726"/>
    <n v="3322.1406482570178"/>
    <m/>
    <x v="0"/>
  </r>
  <r>
    <x v="2"/>
    <x v="3"/>
    <x v="1"/>
    <x v="3"/>
    <d v="1900-01-12T00:00:00"/>
    <n v="1961.6"/>
    <n v="3317"/>
    <n v="724700"/>
    <n v="26310"/>
    <n v="240718"/>
    <n v="174448334600"/>
    <n v="798461606"/>
    <n v="19066857000"/>
    <n v="87270270"/>
    <n v="3524.5861100100833"/>
    <n v="3063.8109074788777"/>
    <x v="0"/>
    <x v="0"/>
    <n v="3821.7667923839726"/>
    <n v="3322.1406482570178"/>
    <m/>
    <x v="0"/>
  </r>
  <r>
    <x v="2"/>
    <x v="3"/>
    <x v="1"/>
    <x v="3"/>
    <d v="1900-01-09T00:00:00"/>
    <n v="1991.45"/>
    <n v="3327"/>
    <n v="733900"/>
    <n v="25830"/>
    <m/>
    <m/>
    <m/>
    <n v="18956637000"/>
    <n v="85936410"/>
    <n v="3524.5861100100833"/>
    <n v="3063.8109074788777"/>
    <x v="0"/>
    <x v="0"/>
    <n v="3821.7667923839726"/>
    <n v="3322.1406482570178"/>
    <m/>
    <x v="0"/>
  </r>
  <r>
    <x v="2"/>
    <x v="3"/>
    <x v="1"/>
    <x v="3"/>
    <d v="1900-01-08T00:00:00"/>
    <n v="1997.65"/>
    <n v="3254"/>
    <n v="742200"/>
    <n v="25830"/>
    <n v="237087"/>
    <n v="175965971400"/>
    <n v="771481098"/>
    <n v="19171026000"/>
    <n v="84050820"/>
    <n v="3524.5861100100833"/>
    <n v="3063.8109074788777"/>
    <x v="0"/>
    <x v="0"/>
    <n v="3821.7667923839726"/>
    <n v="3322.1406482570178"/>
    <m/>
    <x v="0"/>
  </r>
  <r>
    <x v="2"/>
    <x v="3"/>
    <x v="1"/>
    <x v="3"/>
    <d v="1900-01-07T00:00:00"/>
    <n v="2017.15"/>
    <n v="3411"/>
    <n v="752850"/>
    <n v="25800"/>
    <n v="240683"/>
    <n v="181198196550"/>
    <n v="820969713"/>
    <n v="19423530000"/>
    <n v="88003800"/>
    <n v="3524.5861100100833"/>
    <n v="3063.8109074788777"/>
    <x v="0"/>
    <x v="0"/>
    <n v="3821.7667923839726"/>
    <n v="3322.1406482570178"/>
    <m/>
    <x v="0"/>
  </r>
  <r>
    <x v="2"/>
    <x v="3"/>
    <x v="1"/>
    <x v="3"/>
    <d v="1900-01-06T00:00:00"/>
    <n v="2007"/>
    <n v="3500"/>
    <n v="755950"/>
    <n v="26250"/>
    <n v="242847"/>
    <n v="183580189650"/>
    <n v="849964500"/>
    <n v="19843687500"/>
    <n v="91875000"/>
    <n v="3524.5861100100833"/>
    <n v="3063.8109074788777"/>
    <x v="0"/>
    <x v="0"/>
    <n v="3821.7667923839726"/>
    <n v="3322.1406482570178"/>
    <m/>
    <x v="0"/>
  </r>
  <r>
    <x v="2"/>
    <x v="3"/>
    <x v="1"/>
    <x v="3"/>
    <d v="1900-01-05T00:00:00"/>
    <n v="1999.25"/>
    <n v="3531"/>
    <n v="762775"/>
    <n v="25950"/>
    <n v="242198"/>
    <n v="184742579450"/>
    <n v="855201138"/>
    <n v="19794011250"/>
    <n v="91629450"/>
    <n v="3524.5861100100833"/>
    <n v="3063.8109074788777"/>
    <x v="0"/>
    <x v="0"/>
    <n v="3821.7667923839726"/>
    <n v="3322.1406482570178"/>
    <m/>
    <x v="0"/>
  </r>
  <r>
    <x v="2"/>
    <x v="3"/>
    <x v="1"/>
    <x v="3"/>
    <d v="1900-01-02T00:00:00"/>
    <n v="1943.8"/>
    <n v="3535"/>
    <n v="771175"/>
    <n v="26050"/>
    <m/>
    <m/>
    <m/>
    <n v="20089108750"/>
    <n v="92086750"/>
    <n v="3524.5861100100833"/>
    <n v="3063.8109074788777"/>
    <x v="0"/>
    <x v="0"/>
    <n v="3821.7667923839726"/>
    <n v="3322.1406482570178"/>
    <m/>
    <x v="0"/>
  </r>
  <r>
    <x v="2"/>
    <x v="3"/>
    <x v="1"/>
    <x v="3"/>
    <d v="1900-01-01T00:00:00"/>
    <n v="1935.4"/>
    <n v="3516"/>
    <n v="779350"/>
    <n v="26050"/>
    <n v="241740"/>
    <n v="188400069000"/>
    <n v="849957840"/>
    <n v="20302067500"/>
    <n v="91591800"/>
    <n v="3524.5861100100833"/>
    <n v="3063.8109074788777"/>
    <x v="0"/>
    <x v="0"/>
    <n v="3821.7667923839726"/>
    <n v="3322.1406482570178"/>
    <m/>
    <x v="0"/>
  </r>
  <r>
    <x v="2"/>
    <x v="3"/>
    <x v="1"/>
    <x v="3"/>
    <d v="1899-12-31T00:00:00"/>
    <n v="1926"/>
    <n v="3968"/>
    <n v="786475"/>
    <n v="26200"/>
    <n v="241743"/>
    <n v="190124825925"/>
    <n v="959236224"/>
    <n v="20605645000"/>
    <n v="103961600"/>
    <n v="3524.5861100100833"/>
    <n v="3063.8109074788777"/>
    <x v="0"/>
    <x v="0"/>
    <n v="3821.7667923839726"/>
    <n v="3322.1406482570178"/>
    <m/>
    <x v="0"/>
  </r>
  <r>
    <x v="2"/>
    <x v="3"/>
    <x v="1"/>
    <x v="3"/>
    <d v="1899-12-30T00:00:00"/>
    <n v="1920.45"/>
    <n v="3820"/>
    <n v="794150"/>
    <n v="26230"/>
    <m/>
    <m/>
    <m/>
    <n v="20830554500"/>
    <n v="100198600"/>
    <n v="3524.5861100100833"/>
    <n v="3063.8109074788777"/>
    <x v="0"/>
    <x v="0"/>
    <n v="3821.7667923839726"/>
    <n v="3322.1406482570178"/>
    <m/>
    <x v="0"/>
  </r>
  <r>
    <x v="2"/>
    <x v="3"/>
    <x v="1"/>
    <x v="4"/>
    <d v="1900-01-26T00:00:00"/>
    <n v="1903.3"/>
    <n v="3570"/>
    <n v="809750"/>
    <m/>
    <n v="240950"/>
    <n v="195109262500"/>
    <n v="860191500"/>
    <m/>
    <m/>
    <n v="3524.5861100100833"/>
    <n v="3063.8109074788777"/>
    <x v="0"/>
    <x v="0"/>
    <n v="3821.7667923839726"/>
    <n v="3322.1406482570178"/>
    <m/>
    <x v="0"/>
  </r>
  <r>
    <x v="2"/>
    <x v="3"/>
    <x v="1"/>
    <x v="4"/>
    <d v="1900-01-23T00:00:00"/>
    <n v="1912.15"/>
    <n v="3464"/>
    <n v="814275"/>
    <m/>
    <m/>
    <m/>
    <m/>
    <m/>
    <m/>
    <n v="3524.5861100100833"/>
    <n v="3063.8109074788777"/>
    <x v="0"/>
    <x v="0"/>
    <n v="3821.7667923839726"/>
    <n v="3322.1406482570178"/>
    <m/>
    <x v="0"/>
  </r>
  <r>
    <x v="2"/>
    <x v="3"/>
    <x v="1"/>
    <x v="4"/>
    <d v="1900-01-22T00:00:00"/>
    <n v="1968.35"/>
    <m/>
    <m/>
    <m/>
    <n v="240079"/>
    <m/>
    <m/>
    <m/>
    <m/>
    <n v="3524.5861100100833"/>
    <n v="3063.8109074788777"/>
    <x v="0"/>
    <x v="0"/>
    <n v="3821.7667923839726"/>
    <n v="3322.1406482570178"/>
    <m/>
    <x v="0"/>
  </r>
  <r>
    <x v="2"/>
    <x v="3"/>
    <x v="1"/>
    <x v="4"/>
    <d v="1900-01-21T00:00:00"/>
    <n v="1895.7"/>
    <n v="3447"/>
    <n v="824025"/>
    <m/>
    <n v="239736"/>
    <n v="197548457400"/>
    <n v="826369992"/>
    <m/>
    <m/>
    <n v="3524.5861100100833"/>
    <n v="3063.8109074788777"/>
    <x v="0"/>
    <x v="0"/>
    <n v="3821.7667923839726"/>
    <n v="3322.1406482570178"/>
    <m/>
    <x v="0"/>
  </r>
  <r>
    <x v="2"/>
    <x v="3"/>
    <x v="1"/>
    <x v="4"/>
    <d v="1900-01-20T00:00:00"/>
    <n v="1895"/>
    <n v="3314"/>
    <n v="823125"/>
    <m/>
    <n v="241455"/>
    <n v="198747646875"/>
    <n v="800181870"/>
    <m/>
    <m/>
    <n v="3524.5861100100833"/>
    <n v="3063.8109074788777"/>
    <x v="0"/>
    <x v="0"/>
    <n v="3821.7667923839726"/>
    <n v="3322.1406482570178"/>
    <m/>
    <x v="0"/>
  </r>
  <r>
    <x v="2"/>
    <x v="3"/>
    <x v="1"/>
    <x v="4"/>
    <d v="1900-01-19T00:00:00"/>
    <n v="1895.45"/>
    <n v="3445"/>
    <n v="824150"/>
    <m/>
    <n v="243281"/>
    <n v="200500036150"/>
    <n v="838103045"/>
    <m/>
    <m/>
    <n v="3524.5861100100833"/>
    <n v="3063.8109074788777"/>
    <x v="0"/>
    <x v="0"/>
    <n v="3821.7667923839726"/>
    <n v="3322.1406482570178"/>
    <m/>
    <x v="0"/>
  </r>
  <r>
    <x v="2"/>
    <x v="4"/>
    <x v="1"/>
    <x v="4"/>
    <d v="1900-01-16T00:00:00"/>
    <n v="1886.95"/>
    <n v="3290"/>
    <n v="833900"/>
    <m/>
    <m/>
    <m/>
    <m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15T00:00:00"/>
    <n v="1886.55"/>
    <n v="3366.5"/>
    <n v="835125"/>
    <m/>
    <n v="240992"/>
    <n v="201258444000"/>
    <n v="811299568"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14T00:00:00"/>
    <n v="1854.4"/>
    <n v="3270"/>
    <n v="843475"/>
    <m/>
    <n v="241778"/>
    <n v="203933698550"/>
    <n v="790614060"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13T00:00:00"/>
    <n v="1855.1"/>
    <n v="3265"/>
    <n v="849275"/>
    <m/>
    <m/>
    <m/>
    <m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12T00:00:00"/>
    <n v="1855.8"/>
    <n v="3241"/>
    <n v="855525"/>
    <m/>
    <n v="241915"/>
    <n v="206964330375"/>
    <n v="784046515"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09T00:00:00"/>
    <n v="1826.25"/>
    <n v="3242"/>
    <n v="857225"/>
    <m/>
    <m/>
    <m/>
    <m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08T00:00:00"/>
    <n v="1832.3"/>
    <n v="3195"/>
    <n v="860250"/>
    <m/>
    <n v="238781"/>
    <n v="205411355250"/>
    <n v="762905295"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07T00:00:00"/>
    <n v="1828.1"/>
    <n v="3232"/>
    <n v="868950"/>
    <m/>
    <n v="240563"/>
    <n v="209037218850"/>
    <n v="777499616"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06T00:00:00"/>
    <n v="1821"/>
    <n v="3180"/>
    <n v="875250"/>
    <m/>
    <n v="240063"/>
    <n v="210115140750"/>
    <n v="763400340"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05T00:00:00"/>
    <n v="1811.15"/>
    <n v="3287"/>
    <n v="880975"/>
    <m/>
    <n v="239501"/>
    <n v="210994393475"/>
    <n v="787239787"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02T00:00:00"/>
    <n v="1814.55"/>
    <n v="3225.5"/>
    <n v="761950"/>
    <m/>
    <m/>
    <m/>
    <m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900-01-01T00:00:00"/>
    <n v="1803.75"/>
    <n v="3195.5"/>
    <n v="767700"/>
    <m/>
    <n v="240888"/>
    <n v="184929717600"/>
    <n v="769757604"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899-12-31T00:00:00"/>
    <n v="1802"/>
    <n v="3111"/>
    <n v="768250"/>
    <m/>
    <n v="240325"/>
    <n v="184629681250"/>
    <n v="747651075"/>
    <m/>
    <m/>
    <n v="2982.836887809965"/>
    <n v="2540.5249916908342"/>
    <x v="0"/>
    <x v="1"/>
    <n v="3431.8786076959254"/>
    <n v="2922.9802698672111"/>
    <m/>
    <x v="1"/>
  </r>
  <r>
    <x v="2"/>
    <x v="4"/>
    <x v="1"/>
    <x v="4"/>
    <d v="1899-12-30T00:00:00"/>
    <n v="1806.5"/>
    <n v="3065"/>
    <n v="775475"/>
    <m/>
    <n v="242557"/>
    <n v="188096889575"/>
    <n v="743437205"/>
    <m/>
    <m/>
    <n v="2982.836887809965"/>
    <n v="2540.5249916908342"/>
    <x v="0"/>
    <x v="1"/>
    <n v="3431.8786076959254"/>
    <n v="2922.9802698672111"/>
    <m/>
    <x v="1"/>
  </r>
  <r>
    <x v="2"/>
    <x v="4"/>
    <x v="1"/>
    <x v="5"/>
    <d v="1900-01-29T00:00:00"/>
    <n v="1790.6"/>
    <n v="3028"/>
    <n v="782225"/>
    <n v="27950"/>
    <n v="243730"/>
    <n v="190651699250"/>
    <n v="738014440"/>
    <n v="21863188750"/>
    <n v="84632600"/>
    <n v="2982.836887809965"/>
    <n v="2540.5249916908342"/>
    <x v="0"/>
    <x v="1"/>
    <n v="3431.8786076959254"/>
    <n v="2922.9802698672111"/>
    <m/>
    <x v="1"/>
  </r>
  <r>
    <x v="2"/>
    <x v="4"/>
    <x v="1"/>
    <x v="5"/>
    <d v="1900-01-26T00:00:00"/>
    <n v="1790.2"/>
    <n v="3049"/>
    <n v="788425"/>
    <n v="28050"/>
    <m/>
    <m/>
    <m/>
    <n v="22115321250"/>
    <n v="85524450"/>
    <n v="2982.836887809965"/>
    <n v="2540.5249916908342"/>
    <x v="0"/>
    <x v="1"/>
    <n v="3431.8786076959254"/>
    <n v="2922.9802698672111"/>
    <m/>
    <x v="1"/>
  </r>
  <r>
    <x v="2"/>
    <x v="4"/>
    <x v="1"/>
    <x v="5"/>
    <d v="1900-01-25T00:00:00"/>
    <n v="1815.5"/>
    <m/>
    <m/>
    <n v="28050"/>
    <n v="245580"/>
    <m/>
    <m/>
    <m/>
    <m/>
    <n v="2982.836887809965"/>
    <n v="2540.5249916908342"/>
    <x v="0"/>
    <x v="1"/>
    <n v="3431.8786076959254"/>
    <n v="2922.9802698672111"/>
    <m/>
    <x v="1"/>
  </r>
  <r>
    <x v="2"/>
    <x v="4"/>
    <x v="1"/>
    <x v="5"/>
    <d v="1900-01-24T00:00:00"/>
    <n v="1845.2"/>
    <n v="3052"/>
    <n v="799475"/>
    <n v="28050"/>
    <n v="246670"/>
    <n v="197206498250"/>
    <n v="752836840"/>
    <n v="22425273750"/>
    <n v="85608600"/>
    <n v="2982.836887809965"/>
    <n v="2540.5249916908342"/>
    <x v="0"/>
    <x v="1"/>
    <n v="3431.8786076959254"/>
    <n v="2922.9802698672111"/>
    <m/>
    <x v="1"/>
  </r>
  <r>
    <x v="2"/>
    <x v="4"/>
    <x v="1"/>
    <x v="5"/>
    <d v="1900-01-23T00:00:00"/>
    <n v="1835.65"/>
    <n v="3085.5"/>
    <n v="811050"/>
    <n v="28100"/>
    <n v="246468"/>
    <n v="199897871400"/>
    <n v="760477014"/>
    <n v="22790505000"/>
    <n v="86702550"/>
    <n v="2982.836887809965"/>
    <n v="2540.5249916908342"/>
    <x v="0"/>
    <x v="1"/>
    <n v="3431.8786076959254"/>
    <n v="2922.9802698672111"/>
    <m/>
    <x v="1"/>
  </r>
  <r>
    <x v="2"/>
    <x v="4"/>
    <x v="1"/>
    <x v="5"/>
    <d v="1900-01-22T00:00:00"/>
    <n v="1838.25"/>
    <n v="3096"/>
    <n v="823525"/>
    <n v="28170"/>
    <n v="245375"/>
    <n v="202072446875"/>
    <n v="759681000"/>
    <n v="23198699250"/>
    <n v="87214320"/>
    <n v="2982.836887809965"/>
    <n v="2540.5249916908342"/>
    <x v="0"/>
    <x v="1"/>
    <n v="3431.8786076959254"/>
    <n v="2922.9802698672111"/>
    <m/>
    <x v="1"/>
  </r>
  <r>
    <x v="2"/>
    <x v="5"/>
    <x v="1"/>
    <x v="5"/>
    <d v="1900-01-19T00:00:00"/>
    <n v="1834.25"/>
    <n v="3080"/>
    <n v="835000"/>
    <n v="27950"/>
    <m/>
    <m/>
    <m/>
    <n v="23338250000"/>
    <n v="8608600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18T00:00:00"/>
    <n v="1836.7"/>
    <n v="3061"/>
    <n v="845625"/>
    <n v="27950"/>
    <n v="247737"/>
    <n v="209492600625"/>
    <n v="758322957"/>
    <n v="23635218750"/>
    <n v="8555495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17T00:00:00"/>
    <n v="1817.5"/>
    <n v="3031"/>
    <n v="859800"/>
    <n v="27820"/>
    <n v="247932"/>
    <n v="213171933600"/>
    <n v="751481892"/>
    <n v="23919636000"/>
    <n v="8432242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16T00:00:00"/>
    <n v="1810.8"/>
    <n v="3061"/>
    <n v="865950"/>
    <n v="27780"/>
    <n v="247094"/>
    <n v="213971049300"/>
    <n v="756354734"/>
    <n v="24056091000"/>
    <n v="8503458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15T00:00:00"/>
    <n v="1820.05"/>
    <n v="3082"/>
    <n v="873650"/>
    <n v="27570"/>
    <n v="246861"/>
    <n v="215670112650"/>
    <n v="760825602"/>
    <n v="24086530500"/>
    <n v="8497074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12T00:00:00"/>
    <n v="1822.25"/>
    <n v="3027"/>
    <n v="878750"/>
    <n v="28150"/>
    <m/>
    <m/>
    <m/>
    <n v="24736812500"/>
    <n v="8521005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11T00:00:00"/>
    <n v="1822.4"/>
    <n v="3006"/>
    <n v="884125"/>
    <n v="28150"/>
    <n v="247157"/>
    <n v="218517682625"/>
    <n v="742953942"/>
    <n v="24888118750"/>
    <n v="8461890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10T00:00:00"/>
    <n v="1816.4"/>
    <n v="2996"/>
    <n v="892800"/>
    <n v="27870"/>
    <n v="248269"/>
    <n v="221654563200"/>
    <n v="743813924"/>
    <n v="24882336000"/>
    <n v="8349852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09T00:00:00"/>
    <n v="1805.2"/>
    <n v="2980"/>
    <n v="891550"/>
    <n v="28200"/>
    <n v="249894"/>
    <n v="222792995700"/>
    <n v="744684120"/>
    <n v="25141710000"/>
    <n v="8403600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08T00:00:00"/>
    <n v="1800.55"/>
    <n v="2970"/>
    <n v="895000"/>
    <n v="28050"/>
    <n v="248715"/>
    <n v="222599925000"/>
    <n v="738683550"/>
    <n v="25104750000"/>
    <n v="8330850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05T00:00:00"/>
    <n v="1792.2"/>
    <n v="3014"/>
    <n v="898525"/>
    <n v="28800"/>
    <m/>
    <m/>
    <m/>
    <n v="25877520000"/>
    <n v="8680320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04T00:00:00"/>
    <n v="1804.95"/>
    <n v="2962"/>
    <n v="902850"/>
    <n v="28800"/>
    <n v="250466"/>
    <n v="226133228100"/>
    <n v="741880292"/>
    <n v="26002080000"/>
    <n v="8530560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03T00:00:00"/>
    <n v="1818.5"/>
    <n v="2934.5"/>
    <n v="911500"/>
    <n v="28800"/>
    <n v="250466"/>
    <n v="228299759000"/>
    <n v="734992477"/>
    <n v="26251200000"/>
    <n v="84513600"/>
    <n v="2746.4856565611417"/>
    <n v="2326.8261867939077"/>
    <x v="7"/>
    <x v="2"/>
    <n v="3206.8061633294437"/>
    <n v="2716.8103132021365"/>
    <n v="3748.3055657235077"/>
    <x v="2"/>
  </r>
  <r>
    <x v="2"/>
    <x v="5"/>
    <x v="1"/>
    <x v="5"/>
    <d v="1900-01-02T00:00:00"/>
    <n v="1809.05"/>
    <n v="2932"/>
    <n v="916875"/>
    <n v="29130"/>
    <n v="249855"/>
    <n v="229085803125"/>
    <n v="732574860"/>
    <n v="26708568750"/>
    <n v="85409160"/>
    <n v="2746.4856565611417"/>
    <n v="2326.8261867939077"/>
    <x v="7"/>
    <x v="2"/>
    <n v="3206.8061633294437"/>
    <n v="2716.8103132021365"/>
    <n v="3748.3055657235077"/>
    <x v="2"/>
  </r>
  <r>
    <x v="2"/>
    <x v="5"/>
    <x v="2"/>
    <x v="6"/>
    <d v="1900-01-29T00:00:00"/>
    <n v="1820.1"/>
    <n v="0"/>
    <n v="0"/>
    <n v="29970"/>
    <m/>
    <m/>
    <m/>
    <m/>
    <m/>
    <n v="2746.4856565611417"/>
    <n v="2326.8261867939077"/>
    <x v="7"/>
    <x v="2"/>
    <n v="3206.8061633294437"/>
    <n v="2716.8103132021365"/>
    <n v="3748.3055657235077"/>
    <x v="2"/>
  </r>
  <r>
    <x v="2"/>
    <x v="5"/>
    <x v="2"/>
    <x v="6"/>
    <d v="1900-01-28T00:00:00"/>
    <n v="1799.25"/>
    <n v="0"/>
    <n v="0"/>
    <n v="29970"/>
    <n v="248070"/>
    <m/>
    <m/>
    <m/>
    <m/>
    <n v="2746.4856565611417"/>
    <n v="2326.8261867939077"/>
    <x v="7"/>
    <x v="2"/>
    <n v="3206.8061633294437"/>
    <n v="2716.8103132021365"/>
    <n v="3748.3055657235077"/>
    <x v="2"/>
  </r>
  <r>
    <x v="2"/>
    <x v="5"/>
    <x v="2"/>
    <x v="6"/>
    <d v="1900-01-27T00:00:00"/>
    <n v="1796.35"/>
    <m/>
    <m/>
    <n v="29760"/>
    <n v="246228"/>
    <m/>
    <m/>
    <m/>
    <m/>
    <n v="2746.4856565611417"/>
    <n v="2326.8261867939077"/>
    <x v="7"/>
    <x v="2"/>
    <n v="3206.8061633294437"/>
    <n v="2716.8103132021365"/>
    <n v="3748.3055657235077"/>
    <x v="2"/>
  </r>
  <r>
    <x v="2"/>
    <x v="5"/>
    <x v="2"/>
    <x v="6"/>
    <d v="1900-01-22T00:00:00"/>
    <n v="1786.05"/>
    <n v="2810"/>
    <n v="939200"/>
    <n v="30150"/>
    <m/>
    <m/>
    <m/>
    <n v="28316880000"/>
    <n v="84721500"/>
    <n v="2746.4856565611417"/>
    <n v="2326.8261867939077"/>
    <x v="7"/>
    <x v="2"/>
    <n v="3206.8061633294437"/>
    <n v="2716.8103132021365"/>
    <n v="3748.3055657235077"/>
    <x v="2"/>
  </r>
  <r>
    <x v="2"/>
    <x v="5"/>
    <x v="2"/>
    <x v="6"/>
    <d v="1900-01-21T00:00:00"/>
    <n v="1805.55"/>
    <n v="2825.5"/>
    <n v="943500"/>
    <n v="30150"/>
    <n v="243798"/>
    <n v="230023413000"/>
    <n v="688851249"/>
    <n v="28446525000"/>
    <n v="85188825"/>
    <n v="2746.4856565611417"/>
    <n v="2326.8261867939077"/>
    <x v="7"/>
    <x v="2"/>
    <n v="3206.8061633294437"/>
    <n v="2716.8103132021365"/>
    <n v="3748.3055657235077"/>
    <x v="2"/>
  </r>
  <r>
    <x v="2"/>
    <x v="5"/>
    <x v="2"/>
    <x v="6"/>
    <d v="1900-01-20T00:00:00"/>
    <n v="1789.9"/>
    <n v="2818.5"/>
    <n v="959700"/>
    <n v="30200"/>
    <n v="244820"/>
    <n v="234953754000"/>
    <n v="690025170"/>
    <n v="28982940000"/>
    <n v="85118700"/>
    <n v="2746.4856565611417"/>
    <n v="2326.8261867939077"/>
    <x v="7"/>
    <x v="2"/>
    <n v="3206.8061633294437"/>
    <n v="2716.8103132021365"/>
    <n v="3748.3055657235077"/>
    <x v="2"/>
  </r>
  <r>
    <x v="2"/>
    <x v="6"/>
    <x v="2"/>
    <x v="6"/>
    <d v="1900-01-19T00:00:00"/>
    <n v="1795.85"/>
    <n v="2841.5"/>
    <n v="964175"/>
    <n v="30280"/>
    <n v="245346"/>
    <n v="236556479550"/>
    <n v="697150659"/>
    <n v="29195219000"/>
    <n v="86040620"/>
    <n v="2353.8644511895727"/>
    <n v="2130.1632906307191"/>
    <x v="0"/>
    <x v="3"/>
    <n v="2942.635416111666"/>
    <n v="2662.9799935774181"/>
    <m/>
    <x v="3"/>
  </r>
  <r>
    <x v="2"/>
    <x v="6"/>
    <x v="2"/>
    <x v="6"/>
    <d v="1900-01-18T00:00:00"/>
    <n v="1797.4"/>
    <n v="2830"/>
    <n v="968650"/>
    <n v="30200"/>
    <n v="244804"/>
    <n v="237129394600"/>
    <n v="692795320"/>
    <n v="29253230000"/>
    <n v="85466000"/>
    <n v="2353.8644511895727"/>
    <n v="2130.1632906307191"/>
    <x v="0"/>
    <x v="3"/>
    <n v="2942.635416111666"/>
    <n v="2662.9799935774181"/>
    <m/>
    <x v="3"/>
  </r>
  <r>
    <x v="2"/>
    <x v="6"/>
    <x v="2"/>
    <x v="6"/>
    <d v="1900-01-15T00:00:00"/>
    <n v="1807.5"/>
    <n v="2829"/>
    <n v="970425"/>
    <n v="30050"/>
    <m/>
    <m/>
    <m/>
    <n v="29161271250"/>
    <n v="85011450"/>
    <n v="2353.8644511895727"/>
    <n v="2130.1632906307191"/>
    <x v="0"/>
    <x v="3"/>
    <n v="2942.635416111666"/>
    <n v="2662.9799935774181"/>
    <m/>
    <x v="3"/>
  </r>
  <r>
    <x v="2"/>
    <x v="6"/>
    <x v="2"/>
    <x v="6"/>
    <d v="1900-01-14T00:00:00"/>
    <n v="1785.15"/>
    <n v="2716"/>
    <n v="971600"/>
    <n v="30050"/>
    <n v="242634"/>
    <n v="235743194400"/>
    <n v="658993944"/>
    <n v="29196580000"/>
    <n v="81615800"/>
    <n v="2353.8644511895727"/>
    <n v="2130.1632906307191"/>
    <x v="0"/>
    <x v="3"/>
    <n v="2942.635416111666"/>
    <n v="2662.9799935774181"/>
    <m/>
    <x v="3"/>
  </r>
  <r>
    <x v="2"/>
    <x v="6"/>
    <x v="2"/>
    <x v="6"/>
    <d v="1900-01-13T00:00:00"/>
    <n v="1769.4"/>
    <n v="2675"/>
    <n v="975825"/>
    <n v="30180"/>
    <n v="243265"/>
    <n v="237384068625"/>
    <n v="650733875"/>
    <n v="29450398500"/>
    <n v="80731500"/>
    <n v="2353.8644511895727"/>
    <n v="2130.1632906307191"/>
    <x v="0"/>
    <x v="3"/>
    <n v="2942.635416111666"/>
    <n v="2662.9799935774181"/>
    <m/>
    <x v="3"/>
  </r>
  <r>
    <x v="2"/>
    <x v="6"/>
    <x v="2"/>
    <x v="6"/>
    <d v="1900-01-12T00:00:00"/>
    <n v="1782.35"/>
    <n v="2711"/>
    <n v="979600"/>
    <n v="30250"/>
    <n v="242200"/>
    <n v="237259120000"/>
    <n v="656604200"/>
    <n v="29632900000"/>
    <n v="82007750"/>
    <n v="2353.8644511895727"/>
    <n v="2130.1632906307191"/>
    <x v="0"/>
    <x v="3"/>
    <n v="2942.635416111666"/>
    <n v="2662.9799935774181"/>
    <m/>
    <x v="3"/>
  </r>
  <r>
    <x v="2"/>
    <x v="6"/>
    <x v="2"/>
    <x v="6"/>
    <d v="1900-01-11T00:00:00"/>
    <n v="1784.45"/>
    <n v="2645"/>
    <n v="984650"/>
    <n v="29850"/>
    <n v="241230"/>
    <n v="237527119500"/>
    <n v="638053350"/>
    <n v="29391802500"/>
    <n v="78953250"/>
    <n v="2353.8644511895727"/>
    <n v="2130.1632906307191"/>
    <x v="0"/>
    <x v="3"/>
    <n v="2942.635416111666"/>
    <n v="2662.9799935774181"/>
    <m/>
    <x v="3"/>
  </r>
  <r>
    <x v="2"/>
    <x v="6"/>
    <x v="2"/>
    <x v="6"/>
    <d v="1900-01-08T00:00:00"/>
    <n v="1771.9"/>
    <n v="2590"/>
    <n v="990550"/>
    <n v="30750"/>
    <m/>
    <m/>
    <m/>
    <n v="30459412500"/>
    <n v="79642500"/>
    <n v="2353.8644511895727"/>
    <n v="2130.1632906307191"/>
    <x v="0"/>
    <x v="3"/>
    <n v="2942.635416111666"/>
    <n v="2662.9799935774181"/>
    <m/>
    <x v="3"/>
  </r>
  <r>
    <x v="2"/>
    <x v="6"/>
    <x v="2"/>
    <x v="6"/>
    <d v="1900-01-07T00:00:00"/>
    <n v="1783.4"/>
    <n v="2631"/>
    <n v="977400"/>
    <n v="30750"/>
    <n v="239218"/>
    <n v="233811673200"/>
    <n v="629382558"/>
    <n v="30055050000"/>
    <n v="80903250"/>
    <n v="2353.8644511895727"/>
    <n v="2130.1632906307191"/>
    <x v="0"/>
    <x v="3"/>
    <n v="2942.635416111666"/>
    <n v="2662.9799935774181"/>
    <m/>
    <x v="3"/>
  </r>
  <r>
    <x v="2"/>
    <x v="6"/>
    <x v="2"/>
    <x v="6"/>
    <d v="1900-01-06T00:00:00"/>
    <n v="1789.8"/>
    <n v="2651"/>
    <n v="909650"/>
    <n v="30800"/>
    <n v="239155"/>
    <n v="217547345750"/>
    <n v="633999905"/>
    <n v="28017220000"/>
    <n v="81650800"/>
    <n v="2353.8644511895727"/>
    <n v="2130.1632906307191"/>
    <x v="0"/>
    <x v="3"/>
    <n v="2942.635416111666"/>
    <n v="2662.9799935774181"/>
    <m/>
    <x v="3"/>
  </r>
  <r>
    <x v="2"/>
    <x v="6"/>
    <x v="2"/>
    <x v="6"/>
    <d v="1900-01-05T00:00:00"/>
    <n v="1779.65"/>
    <n v="2619"/>
    <n v="913200"/>
    <n v="30800"/>
    <n v="239366"/>
    <n v="218589031200"/>
    <n v="626899554"/>
    <n v="28126560000"/>
    <n v="80665200"/>
    <n v="2353.8644511895727"/>
    <n v="2130.1632906307191"/>
    <x v="0"/>
    <x v="3"/>
    <n v="2942.635416111666"/>
    <n v="2662.9799935774181"/>
    <m/>
    <x v="3"/>
  </r>
  <r>
    <x v="2"/>
    <x v="6"/>
    <x v="2"/>
    <x v="6"/>
    <d v="1900-01-04T00:00:00"/>
    <n v="1781.25"/>
    <n v="2634"/>
    <n v="890650"/>
    <n v="31100"/>
    <n v="236721"/>
    <n v="210835558650"/>
    <n v="623523114"/>
    <n v="27699215000"/>
    <n v="81917400"/>
    <n v="2353.8644511895727"/>
    <n v="2130.1632906307191"/>
    <x v="0"/>
    <x v="3"/>
    <n v="2942.635416111666"/>
    <n v="2662.9799935774181"/>
    <m/>
    <x v="3"/>
  </r>
  <r>
    <x v="2"/>
    <x v="6"/>
    <x v="2"/>
    <x v="6"/>
    <d v="1900-01-01T00:00:00"/>
    <n v="1773.5"/>
    <n v="2627"/>
    <n v="894350"/>
    <n v="29400"/>
    <m/>
    <m/>
    <m/>
    <n v="26293890000"/>
    <n v="77233800"/>
    <n v="2353.8644511895727"/>
    <n v="2130.1632906307191"/>
    <x v="0"/>
    <x v="3"/>
    <n v="2942.635416111666"/>
    <n v="2662.9799935774181"/>
    <m/>
    <x v="3"/>
  </r>
  <r>
    <x v="2"/>
    <x v="6"/>
    <x v="2"/>
    <x v="6"/>
    <d v="1899-12-31T00:00:00"/>
    <n v="1775.7"/>
    <n v="2620"/>
    <n v="893650"/>
    <n v="29400"/>
    <n v="234894"/>
    <n v="209913023100"/>
    <n v="615422280"/>
    <n v="26273310000"/>
    <n v="77028000"/>
    <n v="2353.8644511895727"/>
    <n v="2130.1632906307191"/>
    <x v="0"/>
    <x v="3"/>
    <n v="2942.635416111666"/>
    <n v="2662.9799935774181"/>
    <m/>
    <x v="3"/>
  </r>
  <r>
    <x v="2"/>
    <x v="6"/>
    <x v="2"/>
    <x v="6"/>
    <d v="1899-12-30T00:00:00"/>
    <n v="1786.8"/>
    <n v="2586"/>
    <n v="898450"/>
    <n v="29220"/>
    <n v="235399"/>
    <n v="211494231550"/>
    <n v="608741814"/>
    <n v="26252709000"/>
    <n v="75562920"/>
    <n v="2353.8644511895727"/>
    <n v="2130.1632906307191"/>
    <x v="0"/>
    <x v="3"/>
    <n v="2942.635416111666"/>
    <n v="2662.9799935774181"/>
    <m/>
    <x v="3"/>
  </r>
  <r>
    <x v="2"/>
    <x v="6"/>
    <x v="2"/>
    <x v="7"/>
    <d v="1900-01-28T00:00:00"/>
    <n v="1797.6"/>
    <n v="2640"/>
    <n v="889575"/>
    <n v="29170"/>
    <n v="236141"/>
    <n v="210065130075"/>
    <n v="623412240"/>
    <n v="25948902750"/>
    <n v="77008800"/>
    <n v="2353.8644511895727"/>
    <n v="2130.1632906307191"/>
    <x v="0"/>
    <x v="3"/>
    <n v="2942.635416111666"/>
    <n v="2662.9799935774181"/>
    <m/>
    <x v="3"/>
  </r>
  <r>
    <x v="2"/>
    <x v="6"/>
    <x v="2"/>
    <x v="7"/>
    <d v="1900-01-27T00:00:00"/>
    <n v="1795"/>
    <n v="2646.5"/>
    <n v="893775"/>
    <n v="29400"/>
    <n v="235176"/>
    <n v="210194429400"/>
    <n v="622393284"/>
    <n v="26276985000"/>
    <n v="77807100"/>
    <n v="2353.8644511895727"/>
    <n v="2130.1632906307191"/>
    <x v="0"/>
    <x v="3"/>
    <n v="2942.635416111666"/>
    <n v="2662.9799935774181"/>
    <m/>
    <x v="3"/>
  </r>
  <r>
    <x v="2"/>
    <x v="6"/>
    <x v="2"/>
    <x v="7"/>
    <d v="1900-01-24T00:00:00"/>
    <n v="1809.8"/>
    <m/>
    <m/>
    <n v="29080"/>
    <m/>
    <m/>
    <m/>
    <m/>
    <m/>
    <n v="2353.8644511895727"/>
    <n v="2130.1632906307191"/>
    <x v="0"/>
    <x v="3"/>
    <n v="2942.635416111666"/>
    <n v="2662.9799935774181"/>
    <m/>
    <x v="3"/>
  </r>
  <r>
    <x v="2"/>
    <x v="6"/>
    <x v="2"/>
    <x v="7"/>
    <d v="1900-01-23T00:00:00"/>
    <n v="1790.65"/>
    <n v="2626"/>
    <n v="900975"/>
    <n v="29080"/>
    <n v="238013"/>
    <n v="214443762675"/>
    <n v="625022138"/>
    <n v="26200353000"/>
    <n v="76364080"/>
    <n v="2353.8644511895727"/>
    <n v="2130.1632906307191"/>
    <x v="0"/>
    <x v="3"/>
    <n v="2942.635416111666"/>
    <n v="2662.9799935774181"/>
    <m/>
    <x v="3"/>
  </r>
  <r>
    <x v="2"/>
    <x v="6"/>
    <x v="2"/>
    <x v="7"/>
    <d v="1900-01-22T00:00:00"/>
    <n v="1790.8"/>
    <n v="2642.5"/>
    <n v="909225"/>
    <n v="29300"/>
    <n v="236356"/>
    <n v="214900784100"/>
    <n v="624570730"/>
    <n v="26640292500"/>
    <n v="77425250"/>
    <n v="2353.8644511895727"/>
    <n v="2130.1632906307191"/>
    <x v="0"/>
    <x v="3"/>
    <n v="2942.635416111666"/>
    <n v="2662.9799935774181"/>
    <m/>
    <x v="3"/>
  </r>
  <r>
    <x v="2"/>
    <x v="6"/>
    <x v="2"/>
    <x v="7"/>
    <d v="1900-01-21T00:00:00"/>
    <n v="1797.3"/>
    <n v="2619"/>
    <n v="915850"/>
    <n v="28630"/>
    <n v="237128"/>
    <n v="217173678800"/>
    <n v="621038232"/>
    <n v="26220785500"/>
    <n v="74981970"/>
    <n v="2353.8644511895727"/>
    <n v="2130.1632906307191"/>
    <x v="0"/>
    <x v="3"/>
    <n v="2942.635416111666"/>
    <n v="2662.9799935774181"/>
    <m/>
    <x v="3"/>
  </r>
  <r>
    <x v="2"/>
    <x v="6"/>
    <x v="2"/>
    <x v="7"/>
    <d v="1900-01-20T00:00:00"/>
    <n v="1841.1"/>
    <n v="2735"/>
    <n v="919225"/>
    <n v="28480"/>
    <n v="236041"/>
    <n v="216974788225"/>
    <n v="645572135"/>
    <n v="26179528000"/>
    <n v="77892800"/>
    <n v="2353.8644511895727"/>
    <n v="2130.1632906307191"/>
    <x v="0"/>
    <x v="3"/>
    <n v="2942.635416111666"/>
    <n v="2662.9799935774181"/>
    <m/>
    <x v="3"/>
  </r>
  <r>
    <x v="2"/>
    <x v="7"/>
    <x v="2"/>
    <x v="7"/>
    <d v="1900-01-17T00:00:00"/>
    <n v="1861.4"/>
    <n v="2691"/>
    <n v="923700"/>
    <n v="28230"/>
    <m/>
    <m/>
    <m/>
    <n v="26076051000"/>
    <n v="75966930"/>
    <n v="2645.8684487396158"/>
    <n v="2451.9069517507323"/>
    <x v="0"/>
    <x v="0"/>
    <n v="3169.5161910093252"/>
    <n v="2937.1674869641479"/>
    <m/>
    <x v="0"/>
  </r>
  <r>
    <x v="2"/>
    <x v="7"/>
    <x v="2"/>
    <x v="7"/>
    <d v="1900-01-16T00:00:00"/>
    <n v="1860.5"/>
    <n v="2685"/>
    <n v="935750"/>
    <n v="28230"/>
    <n v="236659"/>
    <n v="221453659250"/>
    <n v="635429415"/>
    <n v="26416222500"/>
    <n v="75797550"/>
    <n v="2645.8684487396158"/>
    <n v="2451.9069517507323"/>
    <x v="0"/>
    <x v="0"/>
    <n v="3169.5161910093252"/>
    <n v="2937.1674869641479"/>
    <m/>
    <x v="0"/>
  </r>
  <r>
    <x v="2"/>
    <x v="7"/>
    <x v="2"/>
    <x v="7"/>
    <d v="1900-01-15T00:00:00"/>
    <n v="1858.45"/>
    <n v="2655"/>
    <n v="943125"/>
    <n v="28380"/>
    <n v="235818"/>
    <n v="222405851250"/>
    <n v="626096790"/>
    <n v="26765887500"/>
    <n v="75348900"/>
    <n v="2645.8684487396158"/>
    <n v="2451.9069517507323"/>
    <x v="0"/>
    <x v="0"/>
    <n v="3169.5161910093252"/>
    <n v="2937.1674869641479"/>
    <m/>
    <x v="0"/>
  </r>
  <r>
    <x v="2"/>
    <x v="7"/>
    <x v="2"/>
    <x v="7"/>
    <d v="1900-01-14T00:00:00"/>
    <n v="1872.25"/>
    <n v="2644"/>
    <n v="948650"/>
    <n v="28300"/>
    <n v="234494"/>
    <n v="222452733100"/>
    <n v="620002136"/>
    <n v="26846795000"/>
    <n v="74825200"/>
    <n v="2645.8684487396158"/>
    <n v="2451.9069517507323"/>
    <x v="0"/>
    <x v="0"/>
    <n v="3169.5161910093252"/>
    <n v="2937.1674869641479"/>
    <m/>
    <x v="0"/>
  </r>
  <r>
    <x v="2"/>
    <x v="7"/>
    <x v="2"/>
    <x v="7"/>
    <d v="1900-01-13T00:00:00"/>
    <n v="1863.8"/>
    <n v="2596"/>
    <n v="952850"/>
    <n v="28150"/>
    <n v="234400"/>
    <n v="223348040000"/>
    <n v="608502400"/>
    <n v="26822727500"/>
    <n v="73077400"/>
    <n v="2645.8684487396158"/>
    <n v="2451.9069517507323"/>
    <x v="0"/>
    <x v="0"/>
    <n v="3169.5161910093252"/>
    <n v="2937.1674869641479"/>
    <m/>
    <x v="0"/>
  </r>
  <r>
    <x v="2"/>
    <x v="7"/>
    <x v="2"/>
    <x v="7"/>
    <d v="1900-01-10T00:00:00"/>
    <n v="1850"/>
    <n v="2622.5"/>
    <n v="956750"/>
    <n v="28500"/>
    <m/>
    <m/>
    <m/>
    <n v="27267375000"/>
    <n v="74741250"/>
    <n v="2645.8684487396158"/>
    <n v="2451.9069517507323"/>
    <x v="0"/>
    <x v="0"/>
    <n v="3169.5161910093252"/>
    <n v="2937.1674869641479"/>
    <m/>
    <x v="0"/>
  </r>
  <r>
    <x v="2"/>
    <x v="7"/>
    <x v="2"/>
    <x v="7"/>
    <d v="1900-01-09T00:00:00"/>
    <n v="1859.25"/>
    <n v="2628"/>
    <n v="959975"/>
    <n v="28500"/>
    <n v="233614"/>
    <n v="224263599650"/>
    <n v="613937592"/>
    <n v="27359287500"/>
    <n v="74898000"/>
    <n v="2645.8684487396158"/>
    <n v="2451.9069517507323"/>
    <x v="0"/>
    <x v="0"/>
    <n v="3169.5161910093252"/>
    <n v="2937.1674869641479"/>
    <m/>
    <x v="0"/>
  </r>
  <r>
    <x v="2"/>
    <x v="7"/>
    <x v="2"/>
    <x v="7"/>
    <d v="1900-01-08T00:00:00"/>
    <n v="1824.95"/>
    <n v="2678"/>
    <n v="968450"/>
    <n v="28420"/>
    <n v="231847"/>
    <n v="224532227150"/>
    <n v="620886266"/>
    <n v="27523349000"/>
    <n v="76108760"/>
    <n v="2645.8684487396158"/>
    <n v="2451.9069517507323"/>
    <x v="0"/>
    <x v="0"/>
    <n v="3169.5161910093252"/>
    <n v="2937.1674869641479"/>
    <m/>
    <x v="0"/>
  </r>
  <r>
    <x v="2"/>
    <x v="7"/>
    <x v="2"/>
    <x v="7"/>
    <d v="1900-01-07T00:00:00"/>
    <n v="1824.4"/>
    <n v="2679"/>
    <n v="974700"/>
    <n v="28150"/>
    <n v="231906"/>
    <n v="226038778200"/>
    <n v="621276174"/>
    <n v="27437805000"/>
    <n v="75413850"/>
    <n v="2645.8684487396158"/>
    <n v="2451.9069517507323"/>
    <x v="0"/>
    <x v="0"/>
    <n v="3169.5161910093252"/>
    <n v="2937.1674869641479"/>
    <m/>
    <x v="0"/>
  </r>
  <r>
    <x v="2"/>
    <x v="7"/>
    <x v="2"/>
    <x v="7"/>
    <d v="1900-01-06T00:00:00"/>
    <n v="1818"/>
    <n v="2655.5"/>
    <n v="982025"/>
    <n v="28100"/>
    <n v="232574"/>
    <n v="228393482350"/>
    <n v="617600257"/>
    <n v="27594902500"/>
    <n v="74619550"/>
    <n v="2645.8684487396158"/>
    <n v="2451.9069517507323"/>
    <x v="0"/>
    <x v="0"/>
    <n v="3169.5161910093252"/>
    <n v="2937.1674869641479"/>
    <m/>
    <x v="0"/>
  </r>
  <r>
    <x v="2"/>
    <x v="7"/>
    <x v="2"/>
    <x v="7"/>
    <d v="1900-01-03T00:00:00"/>
    <n v="1793.2"/>
    <n v="2575"/>
    <n v="985275"/>
    <n v="27730"/>
    <m/>
    <m/>
    <m/>
    <n v="27321675750"/>
    <n v="71404750"/>
    <n v="2645.8684487396158"/>
    <n v="2451.9069517507323"/>
    <x v="0"/>
    <x v="0"/>
    <n v="3169.5161910093252"/>
    <n v="2937.1674869641479"/>
    <m/>
    <x v="0"/>
  </r>
  <r>
    <x v="2"/>
    <x v="7"/>
    <x v="2"/>
    <x v="7"/>
    <d v="1900-01-02T00:00:00"/>
    <n v="1778.1"/>
    <n v="2601"/>
    <n v="991375"/>
    <n v="27730"/>
    <n v="232526"/>
    <n v="230520463250"/>
    <n v="604800126"/>
    <n v="27490828750"/>
    <n v="72125730"/>
    <n v="2645.8684487396158"/>
    <n v="2451.9069517507323"/>
    <x v="0"/>
    <x v="0"/>
    <n v="3169.5161910093252"/>
    <n v="2937.1674869641479"/>
    <m/>
    <x v="0"/>
  </r>
  <r>
    <x v="2"/>
    <x v="7"/>
    <x v="2"/>
    <x v="7"/>
    <d v="1900-01-01T00:00:00"/>
    <n v="1781.85"/>
    <n v="2558"/>
    <n v="1000375"/>
    <n v="27970"/>
    <n v="232511"/>
    <n v="232598191625"/>
    <n v="594763138"/>
    <n v="27980488750"/>
    <n v="71547260"/>
    <n v="2645.8684487396158"/>
    <n v="2451.9069517507323"/>
    <x v="0"/>
    <x v="0"/>
    <n v="3169.5161910093252"/>
    <n v="2937.1674869641479"/>
    <m/>
    <x v="0"/>
  </r>
  <r>
    <x v="2"/>
    <x v="7"/>
    <x v="2"/>
    <x v="7"/>
    <d v="1899-12-31T00:00:00"/>
    <n v="1791.5"/>
    <n v="2522"/>
    <n v="1004050"/>
    <n v="27650"/>
    <n v="232427"/>
    <n v="233368329350"/>
    <n v="586180894"/>
    <n v="27761982500"/>
    <n v="69733300"/>
    <n v="2645.8684487396158"/>
    <n v="2451.9069517507323"/>
    <x v="0"/>
    <x v="0"/>
    <n v="3169.5161910093252"/>
    <n v="2937.1674869641479"/>
    <m/>
    <x v="0"/>
  </r>
  <r>
    <x v="2"/>
    <x v="7"/>
    <x v="2"/>
    <x v="8"/>
    <d v="1900-01-27T00:00:00"/>
    <n v="1796.3"/>
    <n v="2724"/>
    <n v="1019825"/>
    <n v="27630"/>
    <m/>
    <m/>
    <m/>
    <n v="28177764750"/>
    <n v="75264120"/>
    <n v="2645.8684487396158"/>
    <n v="2451.9069517507323"/>
    <x v="0"/>
    <x v="0"/>
    <n v="3169.5161910093252"/>
    <n v="2937.1674869641479"/>
    <m/>
    <x v="0"/>
  </r>
  <r>
    <x v="2"/>
    <x v="7"/>
    <x v="2"/>
    <x v="8"/>
    <d v="1900-01-26T00:00:00"/>
    <n v="1798.2"/>
    <n v="2698"/>
    <n v="1028325"/>
    <n v="27630"/>
    <n v="233199"/>
    <n v="239804361675"/>
    <n v="629170902"/>
    <n v="28412619750"/>
    <n v="74545740"/>
    <n v="2645.8684487396158"/>
    <n v="2451.9069517507323"/>
    <x v="0"/>
    <x v="0"/>
    <n v="3169.5161910093252"/>
    <n v="2937.1674869641479"/>
    <m/>
    <x v="0"/>
  </r>
  <r>
    <x v="2"/>
    <x v="7"/>
    <x v="2"/>
    <x v="8"/>
    <d v="1900-01-25T00:00:00"/>
    <n v="1783.85"/>
    <n v="2730"/>
    <n v="1035525"/>
    <n v="27750"/>
    <n v="233440"/>
    <n v="241732956000"/>
    <n v="637291200"/>
    <n v="28735818750"/>
    <n v="75757500"/>
    <n v="2645.8684487396158"/>
    <n v="2451.9069517507323"/>
    <x v="0"/>
    <x v="0"/>
    <n v="3169.5161910093252"/>
    <n v="2937.1674869641479"/>
    <m/>
    <x v="0"/>
  </r>
  <r>
    <x v="2"/>
    <x v="7"/>
    <x v="2"/>
    <x v="8"/>
    <d v="1900-01-24T00:00:00"/>
    <n v="1801.9"/>
    <m/>
    <m/>
    <n v="27580"/>
    <n v="233257"/>
    <m/>
    <m/>
    <m/>
    <m/>
    <n v="2645.8684487396158"/>
    <n v="2451.9069517507323"/>
    <x v="0"/>
    <x v="0"/>
    <n v="3169.5161910093252"/>
    <n v="2937.1674869641479"/>
    <m/>
    <x v="0"/>
  </r>
  <r>
    <x v="2"/>
    <x v="7"/>
    <x v="2"/>
    <x v="8"/>
    <d v="1900-01-23T00:00:00"/>
    <n v="1799.2"/>
    <n v="2695"/>
    <n v="1042800"/>
    <n v="27630"/>
    <n v="232866"/>
    <n v="242832664800"/>
    <n v="627573870"/>
    <n v="28812564000"/>
    <n v="74462850"/>
    <n v="2645.8684487396158"/>
    <n v="2451.9069517507323"/>
    <x v="0"/>
    <x v="0"/>
    <n v="3169.5161910093252"/>
    <n v="2937.1674869641479"/>
    <m/>
    <x v="0"/>
  </r>
  <r>
    <x v="2"/>
    <x v="8"/>
    <x v="2"/>
    <x v="8"/>
    <d v="1900-01-20T00:00:00"/>
    <n v="1792.3"/>
    <n v="2733"/>
    <n v="1051350"/>
    <n v="27450"/>
    <m/>
    <m/>
    <m/>
    <n v="28859557500"/>
    <n v="7502085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19T00:00:00"/>
    <n v="1785.3"/>
    <n v="2725"/>
    <n v="1055300"/>
    <n v="27450"/>
    <n v="234115"/>
    <n v="247061559500"/>
    <n v="637963375"/>
    <n v="28967985000"/>
    <n v="7480125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18T00:00:00"/>
    <n v="1778.15"/>
    <n v="2844.5"/>
    <n v="1064425"/>
    <n v="27330"/>
    <n v="234094"/>
    <n v="249175505950"/>
    <n v="665880383"/>
    <n v="29090735250"/>
    <n v="77740185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17T00:00:00"/>
    <n v="1779.4"/>
    <n v="2925"/>
    <n v="1078525"/>
    <n v="27530"/>
    <n v="234065"/>
    <n v="252444954125"/>
    <n v="684640125"/>
    <n v="29691793250"/>
    <n v="8052525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16T00:00:00"/>
    <n v="1762.45"/>
    <n v="2957"/>
    <n v="1086625"/>
    <n v="27320"/>
    <n v="234234"/>
    <n v="254524520250"/>
    <n v="692629938"/>
    <n v="29686595000"/>
    <n v="8078524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13T00:00:00"/>
    <n v="1781.45"/>
    <n v="3023.5"/>
    <n v="1092600"/>
    <n v="27130"/>
    <m/>
    <m/>
    <m/>
    <n v="29642238000"/>
    <n v="82027555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12T00:00:00"/>
    <n v="1797.15"/>
    <n v="3076"/>
    <n v="1098300"/>
    <n v="27130"/>
    <n v="234501"/>
    <n v="257552448300"/>
    <n v="721325076"/>
    <n v="29796879000"/>
    <n v="8345188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11T00:00:00"/>
    <n v="1767.45"/>
    <n v="3195"/>
    <n v="1103275"/>
    <n v="27200"/>
    <n v="236435"/>
    <n v="260852824625"/>
    <n v="755409825"/>
    <n v="30009080000"/>
    <n v="8690400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10T00:00:00"/>
    <n v="1759.1"/>
    <n v="3200"/>
    <n v="1111525"/>
    <n v="27130"/>
    <n v="235580"/>
    <n v="261853059500"/>
    <n v="753856000"/>
    <n v="30155673250"/>
    <n v="8681600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09T00:00:00"/>
    <n v="1752.55"/>
    <n v="3185.5"/>
    <n v="1118325"/>
    <n v="27360"/>
    <n v="235037"/>
    <n v="262847753025"/>
    <n v="748710363.5"/>
    <n v="30597372000"/>
    <n v="8715528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06T00:00:00"/>
    <n v="1757.5"/>
    <n v="3172"/>
    <n v="1126550"/>
    <n v="27930"/>
    <m/>
    <m/>
    <m/>
    <n v="31464541500"/>
    <n v="8859396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05T00:00:00"/>
    <n v="1758.55"/>
    <n v="3089"/>
    <n v="1128500"/>
    <n v="27930"/>
    <n v="234108"/>
    <n v="264190878000"/>
    <n v="723159612"/>
    <n v="31519005000"/>
    <n v="8627577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04T00:00:00"/>
    <n v="1748.25"/>
    <n v="3073"/>
    <n v="1137675"/>
    <n v="27930"/>
    <n v="234108"/>
    <n v="266338818900"/>
    <n v="719413884"/>
    <n v="31775262750"/>
    <n v="8582889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03T00:00:00"/>
    <n v="1758"/>
    <n v="3034"/>
    <n v="1150225"/>
    <n v="28170"/>
    <m/>
    <m/>
    <m/>
    <n v="32401838250"/>
    <n v="85467780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900-01-02T00:00:00"/>
    <n v="1751.85"/>
    <n v="2922.5"/>
    <n v="1170800"/>
    <n v="28170"/>
    <n v="234170"/>
    <n v="274166236000"/>
    <n v="684361825"/>
    <n v="32981436000"/>
    <n v="82326825"/>
    <n v="2872.3045008724957"/>
    <n v="2545.7730525302368"/>
    <x v="8"/>
    <x v="0"/>
    <n v="3400.4991053837166"/>
    <n v="3013.9210466750342"/>
    <n v="3622.2017224058077"/>
    <x v="0"/>
  </r>
  <r>
    <x v="2"/>
    <x v="8"/>
    <x v="2"/>
    <x v="8"/>
    <d v="1899-12-30T00:00:00"/>
    <n v="1755.6"/>
    <n v="2929"/>
    <n v="1188575"/>
    <n v="28450"/>
    <m/>
    <m/>
    <m/>
    <n v="33814958750"/>
    <n v="83330050"/>
    <n v="2872.3045008724957"/>
    <n v="2545.7730525302368"/>
    <x v="8"/>
    <x v="0"/>
    <n v="3400.4991053837166"/>
    <n v="3013.9210466750342"/>
    <n v="3622.2017224058077"/>
    <x v="0"/>
  </r>
  <r>
    <x v="2"/>
    <x v="8"/>
    <x v="2"/>
    <x v="9"/>
    <d v="1900-01-28T00:00:00"/>
    <n v="1730.95"/>
    <n v="2912"/>
    <n v="1211975"/>
    <n v="28450"/>
    <n v="233417"/>
    <n v="282895568575"/>
    <n v="679710304"/>
    <n v="34480688750"/>
    <n v="82846400"/>
    <n v="2872.3045008724957"/>
    <n v="2545.7730525302368"/>
    <x v="8"/>
    <x v="0"/>
    <n v="3400.4991053837166"/>
    <n v="3013.9210466750342"/>
    <n v="3622.2017224058077"/>
    <x v="0"/>
  </r>
  <r>
    <x v="2"/>
    <x v="8"/>
    <x v="2"/>
    <x v="9"/>
    <d v="1900-01-27T00:00:00"/>
    <n v="1741.65"/>
    <n v="2910"/>
    <n v="1218775"/>
    <n v="28300"/>
    <n v="232403"/>
    <n v="283246966325"/>
    <n v="676292730"/>
    <n v="34491332500"/>
    <n v="82353000"/>
    <n v="2872.3045008724957"/>
    <n v="2545.7730525302368"/>
    <x v="8"/>
    <x v="0"/>
    <n v="3400.4991053837166"/>
    <n v="3013.9210466750342"/>
    <n v="3622.2017224058077"/>
    <x v="0"/>
  </r>
  <r>
    <x v="2"/>
    <x v="8"/>
    <x v="2"/>
    <x v="9"/>
    <d v="1900-01-26T00:00:00"/>
    <n v="1739.65"/>
    <n v="2881"/>
    <n v="1229700"/>
    <n v="28100"/>
    <n v="232350"/>
    <n v="285720795000"/>
    <n v="669400350"/>
    <n v="34554570000"/>
    <n v="80956100"/>
    <n v="2872.3045008724957"/>
    <n v="2545.7730525302368"/>
    <x v="8"/>
    <x v="0"/>
    <n v="3400.4991053837166"/>
    <n v="3013.9210466750342"/>
    <n v="3622.2017224058077"/>
    <x v="0"/>
  </r>
  <r>
    <x v="2"/>
    <x v="8"/>
    <x v="2"/>
    <x v="9"/>
    <d v="1900-01-25T00:00:00"/>
    <n v="1749.15"/>
    <m/>
    <m/>
    <n v="27720"/>
    <m/>
    <m/>
    <m/>
    <m/>
    <m/>
    <n v="2872.3045008724957"/>
    <n v="2545.7730525302368"/>
    <x v="8"/>
    <x v="0"/>
    <n v="3400.4991053837166"/>
    <n v="3013.9210466750342"/>
    <n v="3622.2017224058077"/>
    <x v="0"/>
  </r>
  <r>
    <x v="2"/>
    <x v="8"/>
    <x v="2"/>
    <x v="9"/>
    <d v="1900-01-22T00:00:00"/>
    <n v="1755.15"/>
    <n v="2867"/>
    <n v="1238300"/>
    <n v="27680"/>
    <m/>
    <m/>
    <m/>
    <n v="34276144000"/>
    <n v="79358560"/>
    <n v="2872.3045008724957"/>
    <n v="2545.7730525302368"/>
    <x v="8"/>
    <x v="0"/>
    <n v="3400.4991053837166"/>
    <n v="3013.9210466750342"/>
    <n v="3622.2017224058077"/>
    <x v="0"/>
  </r>
  <r>
    <x v="2"/>
    <x v="8"/>
    <x v="2"/>
    <x v="9"/>
    <d v="1900-01-21T00:00:00"/>
    <n v="1771.05"/>
    <n v="2930"/>
    <n v="1248625"/>
    <n v="27680"/>
    <n v="231147"/>
    <n v="288615922875"/>
    <n v="677260710"/>
    <n v="34561940000"/>
    <n v="81102400"/>
    <n v="2872.3045008724957"/>
    <n v="2545.7730525302368"/>
    <x v="8"/>
    <x v="0"/>
    <n v="3400.4991053837166"/>
    <n v="3013.9210466750342"/>
    <n v="3622.2017224058077"/>
    <x v="0"/>
  </r>
  <r>
    <x v="2"/>
    <x v="9"/>
    <x v="2"/>
    <x v="9"/>
    <d v="1900-01-20T00:00:00"/>
    <n v="1775.35"/>
    <n v="2916"/>
    <n v="1256450"/>
    <n v="27530"/>
    <n v="231991"/>
    <n v="291485091950"/>
    <n v="676485756"/>
    <n v="34590068500"/>
    <n v="8027748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19T00:00:00"/>
    <n v="1766.45"/>
    <n v="2904"/>
    <n v="1273750"/>
    <n v="27450"/>
    <n v="231193"/>
    <n v="294482083750"/>
    <n v="671384472"/>
    <n v="34964437500"/>
    <n v="7971480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18T00:00:00"/>
    <n v="1757.15"/>
    <n v="2918"/>
    <n v="1281550"/>
    <n v="27430"/>
    <n v="231193"/>
    <n v="296285389150"/>
    <n v="674621174"/>
    <n v="35152916500"/>
    <n v="8004074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15T00:00:00"/>
    <n v="1766.1"/>
    <n v="2951"/>
    <n v="1289075"/>
    <n v="27500"/>
    <m/>
    <m/>
    <m/>
    <n v="35449562500"/>
    <n v="8115250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14T00:00:00"/>
    <n v="1781.45"/>
    <n v="2906"/>
    <n v="1304725"/>
    <n v="27500"/>
    <n v="231117"/>
    <n v="301544127825"/>
    <n v="671626002"/>
    <n v="35879937500"/>
    <n v="7991500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13T00:00:00"/>
    <n v="1801.4"/>
    <n v="2878.5"/>
    <n v="1315975"/>
    <n v="27400"/>
    <n v="230878"/>
    <n v="303829676050"/>
    <n v="664582323"/>
    <n v="36057715000"/>
    <n v="7887090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12T00:00:00"/>
    <n v="1788.65"/>
    <n v="2857"/>
    <n v="1326150"/>
    <n v="27720"/>
    <n v="230616"/>
    <n v="305831408400"/>
    <n v="658869912"/>
    <n v="36760878000"/>
    <n v="7919604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11T00:00:00"/>
    <n v="1787.85"/>
    <n v="2927"/>
    <n v="1327725"/>
    <n v="27420"/>
    <n v="231774"/>
    <n v="307732134150"/>
    <n v="678402498"/>
    <n v="36406219500"/>
    <n v="8025834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08T00:00:00"/>
    <n v="1799.9"/>
    <n v="2893"/>
    <n v="1319150"/>
    <n v="27880"/>
    <m/>
    <m/>
    <m/>
    <n v="36777902000"/>
    <n v="8065684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07T00:00:00"/>
    <n v="1795.35"/>
    <n v="2888"/>
    <n v="1299900"/>
    <n v="27880"/>
    <n v="230172"/>
    <n v="299200582800"/>
    <n v="664736736"/>
    <n v="36241212000"/>
    <n v="8051744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06T00:00:00"/>
    <n v="1797.95"/>
    <n v="2858"/>
    <n v="1303500"/>
    <n v="27730"/>
    <n v="230172"/>
    <n v="300029202000"/>
    <n v="657831576"/>
    <n v="36146055000"/>
    <n v="7925234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05T00:00:00"/>
    <n v="1810.75"/>
    <n v="2950"/>
    <n v="1309450"/>
    <n v="27400"/>
    <n v="231045"/>
    <n v="302541875250"/>
    <n v="681582750"/>
    <n v="35878930000"/>
    <n v="8083000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04T00:00:00"/>
    <n v="1823.85"/>
    <n v="2907"/>
    <n v="1317725"/>
    <n v="27130"/>
    <n v="229789"/>
    <n v="302798710025"/>
    <n v="667996623"/>
    <n v="35749879250"/>
    <n v="7886691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900-01-01T00:00:00"/>
    <n v="1812.05"/>
    <n v="2828"/>
    <n v="1325225"/>
    <n v="27330"/>
    <m/>
    <m/>
    <m/>
    <n v="36218399250"/>
    <n v="7728924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899-12-31T00:00:00"/>
    <n v="1815.15"/>
    <n v="2793"/>
    <n v="1334225"/>
    <n v="27330"/>
    <n v="229717"/>
    <n v="306494164325"/>
    <n v="641599581"/>
    <n v="36464369250"/>
    <n v="76332690"/>
    <n v="2421.3397412258096"/>
    <n v="2331.8762811021038"/>
    <x v="9"/>
    <x v="0"/>
    <n v="2890.0589199930391"/>
    <n v="2783.2772624908735"/>
    <n v="2680.2854437585606"/>
    <x v="0"/>
  </r>
  <r>
    <x v="2"/>
    <x v="9"/>
    <x v="2"/>
    <x v="9"/>
    <d v="1899-12-30T00:00:00"/>
    <n v="1811.8"/>
    <n v="2760"/>
    <n v="1333625"/>
    <n v="27100"/>
    <n v="230024"/>
    <n v="306765757000"/>
    <n v="634866240"/>
    <n v="36141237500"/>
    <n v="74796000"/>
    <n v="2421.3397412258096"/>
    <n v="2331.8762811021038"/>
    <x v="9"/>
    <x v="0"/>
    <n v="2890.0589199930391"/>
    <n v="2783.2772624908735"/>
    <n v="2680.2854437585606"/>
    <x v="0"/>
  </r>
  <r>
    <x v="2"/>
    <x v="9"/>
    <x v="2"/>
    <x v="10"/>
    <d v="1900-01-29T00:00:00"/>
    <n v="1814.3"/>
    <n v="2703.5"/>
    <n v="1343425"/>
    <n v="27430"/>
    <n v="230503"/>
    <n v="309663492775"/>
    <n v="623164860.5"/>
    <n v="36850147750"/>
    <n v="74157005"/>
    <n v="2421.3397412258096"/>
    <n v="2331.8762811021038"/>
    <x v="9"/>
    <x v="0"/>
    <n v="2890.0589199930391"/>
    <n v="2783.2772624908735"/>
    <n v="2680.2854437585606"/>
    <x v="0"/>
  </r>
  <r>
    <x v="2"/>
    <x v="9"/>
    <x v="2"/>
    <x v="10"/>
    <d v="1900-01-28T00:00:00"/>
    <n v="1798.5"/>
    <n v="2705.5"/>
    <n v="1335300"/>
    <n v="27170"/>
    <n v="230902"/>
    <n v="308323440600"/>
    <n v="624705361"/>
    <n v="36280101000"/>
    <n v="73508435"/>
    <n v="2421.3397412258096"/>
    <n v="2331.8762811021038"/>
    <x v="9"/>
    <x v="0"/>
    <n v="2890.0589199930391"/>
    <n v="2783.2772624908735"/>
    <n v="2680.2854437585606"/>
    <x v="0"/>
  </r>
  <r>
    <x v="2"/>
    <x v="9"/>
    <x v="2"/>
    <x v="10"/>
    <d v="1900-01-25T00:00:00"/>
    <n v="1795.5"/>
    <n v="2664.5"/>
    <n v="1336850"/>
    <n v="27970"/>
    <m/>
    <m/>
    <m/>
    <n v="37391694500"/>
    <n v="74526065"/>
    <n v="2421.3397412258096"/>
    <n v="2331.8762811021038"/>
    <x v="9"/>
    <x v="0"/>
    <n v="2890.0589199930391"/>
    <n v="2783.2772624908735"/>
    <n v="2680.2854437585606"/>
    <x v="0"/>
  </r>
  <r>
    <x v="2"/>
    <x v="9"/>
    <x v="2"/>
    <x v="10"/>
    <d v="1900-01-24T00:00:00"/>
    <n v="1783.8"/>
    <m/>
    <m/>
    <n v="27970"/>
    <n v="230998"/>
    <m/>
    <m/>
    <m/>
    <m/>
    <n v="2421.3397412258096"/>
    <n v="2331.8762811021038"/>
    <x v="9"/>
    <x v="0"/>
    <n v="2890.0589199930391"/>
    <n v="2783.2772624908735"/>
    <n v="2680.2854437585606"/>
    <x v="0"/>
  </r>
  <r>
    <x v="2"/>
    <x v="9"/>
    <x v="2"/>
    <x v="10"/>
    <d v="1900-01-23T00:00:00"/>
    <n v="1794.7"/>
    <n v="2696"/>
    <n v="1334675"/>
    <n v="27930"/>
    <n v="229992"/>
    <n v="306964572600"/>
    <n v="620058432"/>
    <n v="37277472750"/>
    <n v="75299280"/>
    <n v="2421.3397412258096"/>
    <n v="2331.8762811021038"/>
    <x v="9"/>
    <x v="0"/>
    <n v="2890.0589199930391"/>
    <n v="2783.2772624908735"/>
    <n v="2680.2854437585606"/>
    <x v="0"/>
  </r>
  <r>
    <x v="2"/>
    <x v="9"/>
    <x v="2"/>
    <x v="10"/>
    <d v="1900-01-22T00:00:00"/>
    <n v="1802.95"/>
    <n v="2655.5"/>
    <n v="1338125"/>
    <n v="27730"/>
    <n v="229074"/>
    <n v="306529646250"/>
    <n v="608306007"/>
    <n v="37106206250"/>
    <n v="73637015"/>
    <n v="2421.3397412258096"/>
    <n v="2331.8762811021038"/>
    <x v="9"/>
    <x v="0"/>
    <n v="2890.0589199930391"/>
    <n v="2783.2772624908735"/>
    <n v="2680.2854437585606"/>
    <x v="0"/>
  </r>
  <r>
    <x v="2"/>
    <x v="9"/>
    <x v="2"/>
    <x v="10"/>
    <d v="1900-01-21T00:00:00"/>
    <n v="1786.9"/>
    <n v="2614.5"/>
    <n v="1306950"/>
    <n v="27730"/>
    <n v="230718"/>
    <n v="301536890100"/>
    <n v="603212211"/>
    <n v="36241723500"/>
    <n v="72500085"/>
    <n v="2421.3397412258096"/>
    <n v="2331.8762811021038"/>
    <x v="9"/>
    <x v="0"/>
    <n v="2890.0589199930391"/>
    <n v="2783.2772624908735"/>
    <n v="2680.2854437585606"/>
    <x v="0"/>
  </r>
  <r>
    <x v="2"/>
    <x v="10"/>
    <x v="2"/>
    <x v="10"/>
    <d v="1900-01-18T00:00:00"/>
    <n v="1782.95"/>
    <n v="2630"/>
    <n v="1292500"/>
    <n v="27080"/>
    <m/>
    <m/>
    <m/>
    <n v="35000900000"/>
    <n v="71220400"/>
    <n v="2168.204355625835"/>
    <n v="2190.0544933067968"/>
    <x v="0"/>
    <x v="0"/>
    <n v="2519.3727270146856"/>
    <n v="2544.7617733986654"/>
    <m/>
    <x v="0"/>
  </r>
  <r>
    <x v="2"/>
    <x v="10"/>
    <x v="2"/>
    <x v="10"/>
    <d v="1900-01-17T00:00:00"/>
    <n v="1788.2"/>
    <n v="2627"/>
    <n v="1295125"/>
    <n v="27080"/>
    <n v="228733"/>
    <n v="296237826625"/>
    <n v="600881591"/>
    <n v="35071985000"/>
    <n v="71139160"/>
    <n v="2168.204355625835"/>
    <n v="2190.0544933067968"/>
    <x v="0"/>
    <x v="0"/>
    <n v="2519.3727270146856"/>
    <n v="2544.7617733986654"/>
    <m/>
    <x v="0"/>
  </r>
  <r>
    <x v="2"/>
    <x v="10"/>
    <x v="2"/>
    <x v="10"/>
    <d v="1900-01-16T00:00:00"/>
    <n v="1788.1"/>
    <n v="2589"/>
    <n v="1300250"/>
    <n v="27080"/>
    <m/>
    <m/>
    <m/>
    <n v="35210770000"/>
    <n v="70110120"/>
    <n v="2168.204355625835"/>
    <n v="2190.0544933067968"/>
    <x v="0"/>
    <x v="0"/>
    <n v="2519.3727270146856"/>
    <n v="2544.7617733986654"/>
    <m/>
    <x v="0"/>
  </r>
  <r>
    <x v="2"/>
    <x v="10"/>
    <x v="2"/>
    <x v="10"/>
    <d v="1900-01-15T00:00:00"/>
    <n v="1794.05"/>
    <n v="2552"/>
    <n v="1304950"/>
    <n v="27080"/>
    <m/>
    <m/>
    <m/>
    <n v="35338046000"/>
    <n v="69108160"/>
    <n v="2168.204355625835"/>
    <n v="2190.0544933067968"/>
    <x v="0"/>
    <x v="0"/>
    <n v="2519.3727270146856"/>
    <n v="2544.7617733986654"/>
    <m/>
    <x v="0"/>
  </r>
  <r>
    <x v="2"/>
    <x v="10"/>
    <x v="2"/>
    <x v="10"/>
    <d v="1900-01-14T00:00:00"/>
    <n v="1775.75"/>
    <n v="2532"/>
    <n v="1309700"/>
    <n v="27130"/>
    <m/>
    <m/>
    <m/>
    <n v="35532161000"/>
    <n v="68693160"/>
    <n v="2168.204355625835"/>
    <n v="2190.0544933067968"/>
    <x v="0"/>
    <x v="0"/>
    <n v="2519.3727270146856"/>
    <n v="2544.7617733986654"/>
    <m/>
    <x v="0"/>
  </r>
  <r>
    <x v="2"/>
    <x v="10"/>
    <x v="2"/>
    <x v="10"/>
    <d v="1900-01-11T00:00:00"/>
    <n v="1757.65"/>
    <n v="2571.5"/>
    <n v="1315125"/>
    <n v="26480"/>
    <m/>
    <m/>
    <m/>
    <n v="34824510000"/>
    <n v="68093320"/>
    <n v="2168.204355625835"/>
    <n v="2190.0544933067968"/>
    <x v="0"/>
    <x v="0"/>
    <n v="2519.3727270146856"/>
    <n v="2544.7617733986654"/>
    <m/>
    <x v="0"/>
  </r>
  <r>
    <x v="2"/>
    <x v="10"/>
    <x v="2"/>
    <x v="10"/>
    <d v="1900-01-10T00:00:00"/>
    <n v="1755.5"/>
    <n v="2618.5"/>
    <n v="1322150"/>
    <n v="26480"/>
    <n v="227127"/>
    <n v="300295963050"/>
    <n v="594732049.5"/>
    <n v="35010532000"/>
    <n v="69337880"/>
    <n v="2168.204355625835"/>
    <n v="2190.0544933067968"/>
    <x v="0"/>
    <x v="0"/>
    <n v="2519.3727270146856"/>
    <n v="2544.7617733986654"/>
    <m/>
    <x v="0"/>
  </r>
  <r>
    <x v="2"/>
    <x v="10"/>
    <x v="2"/>
    <x v="10"/>
    <d v="1900-01-09T00:00:00"/>
    <n v="1734.05"/>
    <n v="2626"/>
    <n v="1312950"/>
    <n v="26700"/>
    <n v="227127"/>
    <n v="298206394650"/>
    <n v="596435502"/>
    <n v="35055765000"/>
    <n v="70114200"/>
    <n v="2168.204355625835"/>
    <n v="2190.0544933067968"/>
    <x v="0"/>
    <x v="0"/>
    <n v="2519.3727270146856"/>
    <n v="2544.7617733986654"/>
    <m/>
    <x v="0"/>
  </r>
  <r>
    <x v="2"/>
    <x v="10"/>
    <x v="2"/>
    <x v="10"/>
    <d v="1900-01-08T00:00:00"/>
    <n v="1729.55"/>
    <n v="2592"/>
    <n v="1323825"/>
    <n v="26370"/>
    <n v="226681"/>
    <n v="300085974825"/>
    <n v="587557152"/>
    <n v="34909265250"/>
    <n v="68351040"/>
    <n v="2168.204355625835"/>
    <n v="2190.0544933067968"/>
    <x v="0"/>
    <x v="0"/>
    <n v="2519.3727270146856"/>
    <n v="2544.7617733986654"/>
    <m/>
    <x v="0"/>
  </r>
  <r>
    <x v="2"/>
    <x v="10"/>
    <x v="2"/>
    <x v="10"/>
    <d v="1900-01-07T00:00:00"/>
    <n v="1741.5"/>
    <n v="2600"/>
    <n v="1333575"/>
    <n v="25950"/>
    <n v="226961"/>
    <n v="302669515575"/>
    <n v="590098600"/>
    <n v="34606271250"/>
    <n v="67470000"/>
    <n v="2168.204355625835"/>
    <n v="2190.0544933067968"/>
    <x v="0"/>
    <x v="0"/>
    <n v="2519.3727270146856"/>
    <n v="2544.7617733986654"/>
    <m/>
    <x v="0"/>
  </r>
  <r>
    <x v="2"/>
    <x v="10"/>
    <x v="2"/>
    <x v="10"/>
    <d v="1900-01-04T00:00:00"/>
    <n v="1799.45"/>
    <n v="2577.5"/>
    <n v="1340225"/>
    <n v="25550"/>
    <m/>
    <m/>
    <m/>
    <n v="34242748750"/>
    <n v="65855125"/>
    <n v="2168.204355625835"/>
    <n v="2190.0544933067968"/>
    <x v="0"/>
    <x v="0"/>
    <n v="2519.3727270146856"/>
    <n v="2544.7617733986654"/>
    <m/>
    <x v="0"/>
  </r>
  <r>
    <x v="2"/>
    <x v="10"/>
    <x v="2"/>
    <x v="10"/>
    <d v="1900-01-03T00:00:00"/>
    <n v="1811.2"/>
    <n v="2585"/>
    <n v="1339100"/>
    <n v="25550"/>
    <n v="223179"/>
    <n v="298858998900"/>
    <n v="576917715"/>
    <n v="34214005000"/>
    <n v="66046750"/>
    <n v="2168.204355625835"/>
    <n v="2190.0544933067968"/>
    <x v="0"/>
    <x v="0"/>
    <n v="2519.3727270146856"/>
    <n v="2544.7617733986654"/>
    <m/>
    <x v="0"/>
  </r>
  <r>
    <x v="2"/>
    <x v="10"/>
    <x v="2"/>
    <x v="10"/>
    <d v="1900-01-02T00:00:00"/>
    <n v="1812.45"/>
    <n v="2553"/>
    <n v="1345850"/>
    <n v="25650"/>
    <n v="223179"/>
    <n v="300365457150"/>
    <n v="569775987"/>
    <n v="34521052500"/>
    <n v="65484450"/>
    <n v="2168.204355625835"/>
    <n v="2190.0544933067968"/>
    <x v="0"/>
    <x v="0"/>
    <n v="2519.3727270146856"/>
    <n v="2544.7617733986654"/>
    <m/>
    <x v="0"/>
  </r>
  <r>
    <x v="2"/>
    <x v="10"/>
    <x v="2"/>
    <x v="10"/>
    <d v="1900-01-01T00:00:00"/>
    <n v="1809.7"/>
    <n v="2621.5"/>
    <n v="1353050"/>
    <n v="25750"/>
    <n v="224184"/>
    <n v="303332161200"/>
    <n v="587698356"/>
    <n v="34841037500"/>
    <n v="67503625"/>
    <n v="2168.204355625835"/>
    <n v="2190.0544933067968"/>
    <x v="0"/>
    <x v="0"/>
    <n v="2519.3727270146856"/>
    <n v="2544.7617733986654"/>
    <m/>
    <x v="0"/>
  </r>
  <r>
    <x v="2"/>
    <x v="10"/>
    <x v="2"/>
    <x v="10"/>
    <d v="1899-12-31T00:00:00"/>
    <n v="1807.55"/>
    <n v="2589"/>
    <n v="1355600"/>
    <n v="25550"/>
    <n v="224214"/>
    <n v="303944498400"/>
    <n v="580490046"/>
    <n v="34635580000"/>
    <n v="66148950"/>
    <n v="2168.204355625835"/>
    <n v="2190.0544933067968"/>
    <x v="0"/>
    <x v="0"/>
    <n v="2519.3727270146856"/>
    <n v="2544.7617733986654"/>
    <m/>
    <x v="0"/>
  </r>
  <r>
    <x v="2"/>
    <x v="10"/>
    <x v="2"/>
    <x v="11"/>
    <d v="1900-01-28T00:00:00"/>
    <n v="1828.25"/>
    <n v="2599.5"/>
    <n v="1371150"/>
    <n v="25600"/>
    <m/>
    <m/>
    <m/>
    <n v="35101440000"/>
    <n v="66547200"/>
    <n v="2168.204355625835"/>
    <n v="2190.0544933067968"/>
    <x v="0"/>
    <x v="0"/>
    <n v="2519.3727270146856"/>
    <n v="2544.7617733986654"/>
    <m/>
    <x v="0"/>
  </r>
  <r>
    <x v="2"/>
    <x v="10"/>
    <x v="2"/>
    <x v="11"/>
    <d v="1900-01-27T00:00:00"/>
    <n v="1819.45"/>
    <n v="2628.5"/>
    <n v="1378575"/>
    <n v="25600"/>
    <n v="222981"/>
    <n v="307396032075"/>
    <n v="586105558.5"/>
    <n v="35291520000"/>
    <n v="67289600"/>
    <n v="2168.204355625835"/>
    <n v="2190.0544933067968"/>
    <x v="0"/>
    <x v="0"/>
    <n v="2519.3727270146856"/>
    <n v="2544.7617733986654"/>
    <m/>
    <x v="0"/>
  </r>
  <r>
    <x v="2"/>
    <x v="10"/>
    <x v="2"/>
    <x v="11"/>
    <d v="1900-01-26T00:00:00"/>
    <n v="1799.3"/>
    <m/>
    <m/>
    <n v="25600"/>
    <n v="222981"/>
    <m/>
    <m/>
    <m/>
    <m/>
    <n v="2168.204355625835"/>
    <n v="2190.0544933067968"/>
    <x v="0"/>
    <x v="0"/>
    <n v="2519.3727270146856"/>
    <n v="2544.7617733986654"/>
    <m/>
    <x v="0"/>
  </r>
  <r>
    <x v="2"/>
    <x v="10"/>
    <x v="2"/>
    <x v="11"/>
    <d v="1900-01-25T00:00:00"/>
    <n v="1797.15"/>
    <n v="2619"/>
    <n v="1387800"/>
    <n v="25180"/>
    <n v="223589"/>
    <n v="310296814200"/>
    <n v="585579591"/>
    <n v="34944804000"/>
    <n v="65946420"/>
    <n v="2168.204355625835"/>
    <n v="2190.0544933067968"/>
    <x v="0"/>
    <x v="0"/>
    <n v="2519.3727270146856"/>
    <n v="2544.7617733986654"/>
    <m/>
    <x v="0"/>
  </r>
  <r>
    <x v="2"/>
    <x v="10"/>
    <x v="2"/>
    <x v="11"/>
    <d v="1900-01-24T00:00:00"/>
    <n v="1808.15"/>
    <n v="2545.5"/>
    <n v="1395225"/>
    <n v="25100"/>
    <n v="223681"/>
    <n v="312085323225"/>
    <n v="569379985.5"/>
    <n v="35020147500"/>
    <n v="63892050"/>
    <n v="2168.204355625835"/>
    <n v="2190.0544933067968"/>
    <x v="0"/>
    <x v="0"/>
    <n v="2519.3727270146856"/>
    <n v="2544.7617733986654"/>
    <m/>
    <x v="0"/>
  </r>
  <r>
    <x v="2"/>
    <x v="11"/>
    <x v="2"/>
    <x v="11"/>
    <d v="1900-01-21T00:00:00"/>
    <n v="1803.05"/>
    <n v="2504.5"/>
    <n v="1401500"/>
    <n v="24650"/>
    <m/>
    <m/>
    <m/>
    <n v="34546975000"/>
    <n v="61735925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20T00:00:00"/>
    <n v="1797.4"/>
    <n v="2492"/>
    <n v="1408000"/>
    <n v="24650"/>
    <n v="224022"/>
    <n v="315422976000"/>
    <n v="558262824"/>
    <n v="34707200000"/>
    <n v="6142780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19T00:00:00"/>
    <n v="1805.9"/>
    <n v="2508.5"/>
    <n v="1416775"/>
    <n v="24620"/>
    <m/>
    <m/>
    <m/>
    <n v="34881000500"/>
    <n v="6175927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18T00:00:00"/>
    <n v="1815.3"/>
    <n v="2504"/>
    <n v="1423525"/>
    <n v="24620"/>
    <m/>
    <m/>
    <m/>
    <n v="35047185500"/>
    <n v="6164848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17T00:00:00"/>
    <n v="1803.25"/>
    <n v="2462.5"/>
    <n v="1430200"/>
    <n v="24530"/>
    <n v="224022"/>
    <n v="320396264400"/>
    <n v="551654175"/>
    <n v="35082806000"/>
    <n v="60405125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14T00:00:00"/>
    <n v="1822"/>
    <n v="2449"/>
    <n v="1434125"/>
    <n v="24720"/>
    <m/>
    <m/>
    <m/>
    <n v="35451570000"/>
    <n v="6053928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13T00:00:00"/>
    <n v="1832"/>
    <n v="2442.5"/>
    <n v="1440350"/>
    <n v="24720"/>
    <n v="224287"/>
    <n v="323051780450"/>
    <n v="547820997.5"/>
    <n v="35605452000"/>
    <n v="6037860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12T00:00:00"/>
    <n v="1813.05"/>
    <n v="2446"/>
    <n v="1449325"/>
    <n v="24600"/>
    <n v="224287"/>
    <n v="325064756275"/>
    <n v="548606002"/>
    <n v="35653395000"/>
    <n v="6017160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11T00:00:00"/>
    <n v="1807.85"/>
    <n v="2510.5"/>
    <n v="1457800"/>
    <n v="24810"/>
    <n v="223563"/>
    <n v="325910141400"/>
    <n v="561254911.5"/>
    <n v="36168018000"/>
    <n v="62285505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10T00:00:00"/>
    <n v="1802.95"/>
    <n v="2510.5"/>
    <n v="1465775"/>
    <n v="25000"/>
    <n v="223331"/>
    <n v="327352996525"/>
    <n v="560672475.5"/>
    <n v="36644375000"/>
    <n v="6276250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07T00:00:00"/>
    <n v="1803.4"/>
    <n v="2526.5"/>
    <n v="1472800"/>
    <n v="25050"/>
    <m/>
    <m/>
    <m/>
    <n v="36893640000"/>
    <n v="63288825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06T00:00:00"/>
    <n v="1810.25"/>
    <n v="2492.5"/>
    <n v="1480150"/>
    <n v="25050"/>
    <n v="224369"/>
    <n v="332099775350"/>
    <n v="559239732.5"/>
    <n v="37077757500"/>
    <n v="62437125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05T00:00:00"/>
    <n v="1804.25"/>
    <n v="2468.5"/>
    <n v="1496075"/>
    <n v="25150"/>
    <n v="224076"/>
    <n v="335234501700"/>
    <n v="553131606"/>
    <n v="37626286250"/>
    <n v="62082775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04T00:00:00"/>
    <n v="1807.8"/>
    <n v="2488.5"/>
    <n v="1506675"/>
    <n v="25150"/>
    <n v="221384"/>
    <n v="333553738200"/>
    <n v="550914084"/>
    <n v="37892876250"/>
    <n v="62585775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900-01-03T00:00:00"/>
    <n v="1790.95"/>
    <n v="2450"/>
    <n v="1517200"/>
    <n v="25100"/>
    <n v="221016"/>
    <n v="335325475200"/>
    <n v="541489200"/>
    <n v="38081720000"/>
    <n v="6149500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899-12-31T00:00:00"/>
    <n v="1783.5"/>
    <n v="2528"/>
    <n v="1526275"/>
    <n v="25150"/>
    <m/>
    <m/>
    <m/>
    <n v="38385816250"/>
    <n v="6357920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11"/>
    <d v="1899-12-30T00:00:00"/>
    <n v="1774"/>
    <n v="2551"/>
    <n v="1538725"/>
    <n v="25150"/>
    <n v="219264"/>
    <n v="337386998400"/>
    <n v="559342464"/>
    <n v="38698933750"/>
    <n v="6415765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0"/>
    <d v="1900-01-28T00:00:00"/>
    <n v="1757.8"/>
    <n v="2535"/>
    <n v="1562950"/>
    <n v="25300"/>
    <n v="216834"/>
    <n v="338900700300"/>
    <n v="549674190"/>
    <n v="39542635000"/>
    <n v="6413550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0"/>
    <d v="1900-01-27T00:00:00"/>
    <n v="1769.6"/>
    <n v="2497.5"/>
    <n v="1568900"/>
    <n v="25080"/>
    <n v="215986"/>
    <n v="338860435400"/>
    <n v="539425035"/>
    <n v="39348012000"/>
    <n v="6263730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0"/>
    <d v="1900-01-26T00:00:00"/>
    <n v="1774.25"/>
    <m/>
    <m/>
    <n v="24800"/>
    <n v="213661"/>
    <m/>
    <m/>
    <m/>
    <m/>
    <n v="2246.6975265922756"/>
    <n v="2165.7272093823003"/>
    <x v="10"/>
    <x v="0"/>
    <n v="2539.5949248248799"/>
    <n v="2448.0686716403625"/>
    <n v="2667.4012514754741"/>
    <x v="0"/>
  </r>
  <r>
    <x v="2"/>
    <x v="11"/>
    <x v="2"/>
    <x v="0"/>
    <d v="1900-01-23T00:00:00"/>
    <n v="1783.25"/>
    <n v="2535"/>
    <n v="1578075"/>
    <n v="24200"/>
    <m/>
    <m/>
    <m/>
    <n v="38189415000"/>
    <n v="6134700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0"/>
    <d v="1900-01-22T00:00:00"/>
    <n v="1780.2"/>
    <n v="2533"/>
    <n v="1577175"/>
    <n v="24200"/>
    <n v="208278"/>
    <n v="328490854650"/>
    <n v="527568174"/>
    <n v="38167635000"/>
    <n v="6129860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0"/>
    <d v="1900-01-21T00:00:00"/>
    <n v="1782.9"/>
    <n v="2477.5"/>
    <n v="1586150"/>
    <n v="24220"/>
    <n v="210319"/>
    <n v="333597481850"/>
    <n v="521065322.5"/>
    <n v="38416553000"/>
    <n v="60005050"/>
    <n v="2246.6975265922756"/>
    <n v="2165.7272093823003"/>
    <x v="10"/>
    <x v="0"/>
    <n v="2539.5949248248799"/>
    <n v="2448.0686716403625"/>
    <n v="2667.4012514754741"/>
    <x v="0"/>
  </r>
  <r>
    <x v="2"/>
    <x v="11"/>
    <x v="2"/>
    <x v="0"/>
    <d v="1900-01-20T00:00:00"/>
    <n v="1779.1"/>
    <n v="2470"/>
    <n v="1596450"/>
    <n v="24300"/>
    <n v="209645"/>
    <n v="334687760250"/>
    <n v="517823150"/>
    <n v="38793735000"/>
    <n v="60021000"/>
    <n v="2246.6975265922756"/>
    <n v="2165.7272093823003"/>
    <x v="10"/>
    <x v="0"/>
    <n v="2539.5949248248799"/>
    <n v="2448.0686716403625"/>
    <n v="2667.4012514754741"/>
    <x v="0"/>
  </r>
  <r>
    <x v="2"/>
    <x v="0"/>
    <x v="2"/>
    <x v="0"/>
    <d v="1900-01-19T00:00:00"/>
    <n v="1782.45"/>
    <n v="2424"/>
    <n v="1609100"/>
    <n v="24130"/>
    <n v="210206"/>
    <n v="338242474600"/>
    <n v="509539344"/>
    <n v="38827583000"/>
    <n v="58491120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16T00:00:00"/>
    <n v="1792.35"/>
    <n v="2416"/>
    <n v="1616325"/>
    <n v="24450"/>
    <m/>
    <m/>
    <m/>
    <n v="39519146250"/>
    <n v="590712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15T00:00:00"/>
    <n v="1806.75"/>
    <n v="2403"/>
    <n v="1623850"/>
    <n v="24450"/>
    <n v="207043"/>
    <n v="336206775550"/>
    <n v="497524329"/>
    <n v="39703132500"/>
    <n v="58753350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14T00:00:00"/>
    <n v="1858.1"/>
    <n v="2370.5"/>
    <n v="1612900"/>
    <n v="24230"/>
    <n v="205916"/>
    <n v="332121916400"/>
    <n v="488123878"/>
    <n v="39080567000"/>
    <n v="57437215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13T00:00:00"/>
    <n v="1863.85"/>
    <n v="2380"/>
    <n v="1621325"/>
    <n v="24100"/>
    <n v="205160"/>
    <n v="332631037000"/>
    <n v="488280800"/>
    <n v="39073932500"/>
    <n v="573580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12T00:00:00"/>
    <n v="1859.75"/>
    <n v="2407"/>
    <n v="1628800"/>
    <n v="24000"/>
    <n v="205693"/>
    <n v="335032758400"/>
    <n v="495103051"/>
    <n v="39091200000"/>
    <n v="577680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09T00:00:00"/>
    <n v="1891.95"/>
    <n v="2452.5"/>
    <n v="1627225"/>
    <n v="24050"/>
    <m/>
    <m/>
    <m/>
    <n v="39134761250"/>
    <n v="58982625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08T00:00:00"/>
    <n v="1882"/>
    <n v="2449.5"/>
    <n v="1640200"/>
    <n v="24050"/>
    <n v="203901"/>
    <n v="334438420200"/>
    <n v="499455499.5"/>
    <n v="39446810000"/>
    <n v="58910475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07T00:00:00"/>
    <n v="1890.45"/>
    <n v="2478"/>
    <n v="1652850"/>
    <n v="24180"/>
    <n v="204020"/>
    <n v="337214457000"/>
    <n v="505561560"/>
    <n v="39965913000"/>
    <n v="59918040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06T00:00:00"/>
    <n v="1892.05"/>
    <n v="2477.5"/>
    <n v="1663150"/>
    <n v="24000"/>
    <n v="203336"/>
    <n v="338178268400"/>
    <n v="503764940"/>
    <n v="39915600000"/>
    <n v="594600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05T00:00:00"/>
    <n v="1882.05"/>
    <n v="2447.5"/>
    <n v="1640500"/>
    <n v="24000"/>
    <n v="204686"/>
    <n v="335787383000"/>
    <n v="500968985"/>
    <n v="39372000000"/>
    <n v="587400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900-01-02T00:00:00"/>
    <n v="1869.55"/>
    <n v="2448.5"/>
    <n v="1649750"/>
    <n v="23800"/>
    <n v="204453"/>
    <n v="337296336750"/>
    <n v="500603170.5"/>
    <n v="39264050000"/>
    <n v="582743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899-12-31T00:00:00"/>
    <n v="1895.9"/>
    <n v="2438"/>
    <n v="1653175"/>
    <n v="24000"/>
    <n v="203262"/>
    <n v="336027656850"/>
    <n v="495552756"/>
    <n v="39676200000"/>
    <n v="585120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0"/>
    <d v="1899-12-30T00:00:00"/>
    <n v="1907.7"/>
    <n v="2418.5"/>
    <n v="1666375"/>
    <n v="24200"/>
    <n v="203750"/>
    <n v="339523906250"/>
    <n v="492769375"/>
    <n v="40326275000"/>
    <n v="585277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6T00:00:00"/>
    <n v="1892.45"/>
    <n v="2402.5"/>
    <n v="1674475"/>
    <n v="23300"/>
    <m/>
    <m/>
    <m/>
    <n v="39015267500"/>
    <n v="55978250"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6T00:00:00"/>
    <n v="1892.45"/>
    <n v="2402.5"/>
    <n v="1674475"/>
    <n v="23300"/>
    <m/>
    <m/>
    <m/>
    <n v="39015267500"/>
    <n v="55978250"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6T00:00:00"/>
    <n v="1892.45"/>
    <n v="2402.5"/>
    <n v="1674475"/>
    <n v="23300"/>
    <m/>
    <m/>
    <m/>
    <n v="39015267500"/>
    <n v="55978250"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5T00:00:00"/>
    <n v="1895.05"/>
    <n v="2463"/>
    <n v="1683675"/>
    <n v="23300"/>
    <n v="204651"/>
    <n v="344565772425"/>
    <n v="504055413"/>
    <n v="39229627500"/>
    <n v="573879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5T00:00:00"/>
    <n v="1895.05"/>
    <n v="2463"/>
    <n v="1683675"/>
    <n v="23300"/>
    <n v="204651"/>
    <n v="344565772425"/>
    <n v="504055413"/>
    <n v="39229627500"/>
    <n v="573879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5T00:00:00"/>
    <n v="1895.05"/>
    <n v="2463"/>
    <n v="1683675"/>
    <n v="23300"/>
    <n v="204651"/>
    <n v="344565772425"/>
    <n v="504055413"/>
    <n v="39229627500"/>
    <n v="573879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4T00:00:00"/>
    <n v="1904.3"/>
    <n v="2485"/>
    <n v="1707000"/>
    <n v="23300"/>
    <n v="204147"/>
    <n v="348478929000"/>
    <n v="507305295"/>
    <n v="39773100000"/>
    <n v="579005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4T00:00:00"/>
    <n v="1904.3"/>
    <n v="2485"/>
    <n v="1707000"/>
    <n v="23300"/>
    <n v="204147"/>
    <n v="348478929000"/>
    <n v="507305295"/>
    <n v="39773100000"/>
    <n v="579005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4T00:00:00"/>
    <n v="1904.3"/>
    <n v="2485"/>
    <n v="1707000"/>
    <n v="23300"/>
    <n v="204147"/>
    <n v="348478929000"/>
    <n v="507305295"/>
    <n v="39773100000"/>
    <n v="57900500"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3T00:00:00"/>
    <n v="1882.8"/>
    <m/>
    <m/>
    <n v="23150"/>
    <n v="204509"/>
    <m/>
    <m/>
    <m/>
    <m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3T00:00:00"/>
    <n v="1882.8"/>
    <m/>
    <m/>
    <n v="23150"/>
    <n v="204509"/>
    <m/>
    <m/>
    <m/>
    <m/>
    <n v="2335.0074606914341"/>
    <n v="2195.8189888894399"/>
    <x v="11"/>
    <x v="0"/>
    <n v="2696.8983944179204"/>
    <n v="2536.1378090906574"/>
    <n v="2788.1392051349858"/>
    <x v="0"/>
  </r>
  <r>
    <x v="2"/>
    <x v="0"/>
    <x v="2"/>
    <x v="1"/>
    <d v="1900-01-23T00:00:00"/>
    <n v="1882.8"/>
    <m/>
    <m/>
    <n v="23150"/>
    <n v="204509"/>
    <m/>
    <m/>
    <m/>
    <m/>
    <n v="2335.0074606914341"/>
    <n v="2195.8189888894399"/>
    <x v="11"/>
    <x v="0"/>
    <n v="2696.8983944179204"/>
    <n v="2536.1378090906574"/>
    <n v="2788.1392051349858"/>
    <x v="0"/>
  </r>
  <r>
    <x v="2"/>
    <x v="1"/>
    <x v="2"/>
    <x v="1"/>
    <d v="1900-01-19T00:00:00"/>
    <n v="1877.65"/>
    <n v="2434"/>
    <n v="1718300"/>
    <n v="23000"/>
    <m/>
    <m/>
    <m/>
    <n v="39520900000"/>
    <n v="559820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9T00:00:00"/>
    <n v="1877.65"/>
    <n v="2434"/>
    <n v="1718300"/>
    <n v="23000"/>
    <m/>
    <m/>
    <m/>
    <n v="39520900000"/>
    <n v="559820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9T00:00:00"/>
    <n v="1877.65"/>
    <n v="2434"/>
    <n v="1718300"/>
    <n v="23000"/>
    <m/>
    <m/>
    <m/>
    <n v="39520900000"/>
    <n v="559820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8T00:00:00"/>
    <n v="1869.35"/>
    <n v="2421"/>
    <n v="1724075"/>
    <n v="23000"/>
    <n v="205474"/>
    <n v="354252586550"/>
    <n v="497452554"/>
    <n v="39653725000"/>
    <n v="556830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8T00:00:00"/>
    <n v="1869.35"/>
    <n v="2421"/>
    <n v="1724075"/>
    <n v="23000"/>
    <n v="205474"/>
    <n v="354252586550"/>
    <n v="497452554"/>
    <n v="39653725000"/>
    <n v="556830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8T00:00:00"/>
    <n v="1869.35"/>
    <n v="2421"/>
    <n v="1724075"/>
    <n v="23000"/>
    <n v="205474"/>
    <n v="354252586550"/>
    <n v="497452554"/>
    <n v="39653725000"/>
    <n v="556830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7T00:00:00"/>
    <n v="1860"/>
    <n v="2393"/>
    <n v="1728375"/>
    <n v="22900"/>
    <n v="204513"/>
    <n v="353475156375"/>
    <n v="489399609"/>
    <n v="39579787500"/>
    <n v="547997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7T00:00:00"/>
    <n v="1860"/>
    <n v="2393"/>
    <n v="1728375"/>
    <n v="22900"/>
    <n v="204513"/>
    <n v="353475156375"/>
    <n v="489399609"/>
    <n v="39579787500"/>
    <n v="547997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7T00:00:00"/>
    <n v="1860"/>
    <n v="2393"/>
    <n v="1728375"/>
    <n v="22900"/>
    <n v="204513"/>
    <n v="353475156375"/>
    <n v="489399609"/>
    <n v="39579787500"/>
    <n v="547997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6T00:00:00"/>
    <n v="1867.4"/>
    <n v="2372.5"/>
    <n v="1733775"/>
    <n v="23000"/>
    <n v="206060"/>
    <n v="357261676500"/>
    <n v="488877350"/>
    <n v="39876825000"/>
    <n v="545675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6T00:00:00"/>
    <n v="1867.4"/>
    <n v="2372.5"/>
    <n v="1733775"/>
    <n v="23000"/>
    <n v="206060"/>
    <n v="357261676500"/>
    <n v="488877350"/>
    <n v="39876825000"/>
    <n v="545675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6T00:00:00"/>
    <n v="1867.4"/>
    <n v="2372.5"/>
    <n v="1733775"/>
    <n v="23000"/>
    <n v="206060"/>
    <n v="357261676500"/>
    <n v="488877350"/>
    <n v="39876825000"/>
    <n v="545675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5T00:00:00"/>
    <n v="1848.45"/>
    <n v="2337"/>
    <n v="1741825"/>
    <n v="22950"/>
    <n v="205122"/>
    <n v="357286627650"/>
    <n v="479370114"/>
    <n v="39974883750"/>
    <n v="536341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5T00:00:00"/>
    <n v="1848.45"/>
    <n v="2337"/>
    <n v="1741825"/>
    <n v="22950"/>
    <n v="205122"/>
    <n v="357286627650"/>
    <n v="479370114"/>
    <n v="39974883750"/>
    <n v="536341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5T00:00:00"/>
    <n v="1848.45"/>
    <n v="2337"/>
    <n v="1741825"/>
    <n v="22950"/>
    <n v="205122"/>
    <n v="357286627650"/>
    <n v="479370114"/>
    <n v="39974883750"/>
    <n v="536341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2T00:00:00"/>
    <n v="1833.5"/>
    <n v="2434"/>
    <n v="1750350"/>
    <n v="22630"/>
    <m/>
    <m/>
    <m/>
    <n v="39610420500"/>
    <n v="5508142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2T00:00:00"/>
    <n v="1833.5"/>
    <n v="2434"/>
    <n v="1750350"/>
    <n v="22630"/>
    <m/>
    <m/>
    <m/>
    <n v="39610420500"/>
    <n v="5508142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2T00:00:00"/>
    <n v="1833.5"/>
    <n v="2434"/>
    <n v="1750350"/>
    <n v="22630"/>
    <m/>
    <m/>
    <m/>
    <n v="39610420500"/>
    <n v="5508142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1T00:00:00"/>
    <n v="1814.3"/>
    <n v="2419"/>
    <n v="1757350"/>
    <n v="22630"/>
    <n v="209714"/>
    <n v="368540897900"/>
    <n v="507298166"/>
    <n v="39768830500"/>
    <n v="5474197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1T00:00:00"/>
    <n v="1814.3"/>
    <n v="2419"/>
    <n v="1757350"/>
    <n v="22630"/>
    <n v="209714"/>
    <n v="368540897900"/>
    <n v="507298166"/>
    <n v="39768830500"/>
    <n v="5474197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1T00:00:00"/>
    <n v="1814.3"/>
    <n v="2419"/>
    <n v="1757350"/>
    <n v="22630"/>
    <n v="209714"/>
    <n v="368540897900"/>
    <n v="507298166"/>
    <n v="39768830500"/>
    <n v="5474197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0T00:00:00"/>
    <n v="1833.6"/>
    <n v="2432.5"/>
    <n v="1759675"/>
    <n v="22630"/>
    <n v="209714"/>
    <n v="369028482950"/>
    <n v="510129305"/>
    <n v="39821445250"/>
    <n v="55047475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0T00:00:00"/>
    <n v="1833.6"/>
    <n v="2432.5"/>
    <n v="1759675"/>
    <n v="22630"/>
    <n v="209714"/>
    <n v="369028482950"/>
    <n v="510129305"/>
    <n v="39821445250"/>
    <n v="55047475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10T00:00:00"/>
    <n v="1833.6"/>
    <n v="2432.5"/>
    <n v="1759675"/>
    <n v="22630"/>
    <n v="209714"/>
    <n v="369028482950"/>
    <n v="510129305"/>
    <n v="39821445250"/>
    <n v="55047475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9T00:00:00"/>
    <n v="1837.15"/>
    <n v="2498.5"/>
    <n v="1765525"/>
    <n v="22500"/>
    <n v="204887"/>
    <n v="361733120675"/>
    <n v="511910169.5"/>
    <n v="39724312500"/>
    <n v="562162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9T00:00:00"/>
    <n v="1837.15"/>
    <n v="2498.5"/>
    <n v="1765525"/>
    <n v="22500"/>
    <n v="204887"/>
    <n v="361733120675"/>
    <n v="511910169.5"/>
    <n v="39724312500"/>
    <n v="562162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9T00:00:00"/>
    <n v="1837.15"/>
    <n v="2498.5"/>
    <n v="1765525"/>
    <n v="22500"/>
    <n v="204887"/>
    <n v="361733120675"/>
    <n v="511910169.5"/>
    <n v="39724312500"/>
    <n v="562162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8T00:00:00"/>
    <n v="1834.15"/>
    <n v="2479"/>
    <n v="1768375"/>
    <n v="22230"/>
    <n v="209008"/>
    <n v="369604522000"/>
    <n v="518130832"/>
    <n v="39310976250"/>
    <n v="5510817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8T00:00:00"/>
    <n v="1834.15"/>
    <n v="2479"/>
    <n v="1768375"/>
    <n v="22230"/>
    <n v="209008"/>
    <n v="369604522000"/>
    <n v="518130832"/>
    <n v="39310976250"/>
    <n v="5510817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8T00:00:00"/>
    <n v="1834.15"/>
    <n v="2479"/>
    <n v="1768375"/>
    <n v="22230"/>
    <n v="209008"/>
    <n v="369604522000"/>
    <n v="518130832"/>
    <n v="39310976250"/>
    <n v="5510817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5T00:00:00"/>
    <n v="1820.5"/>
    <n v="2462.5"/>
    <n v="1762525"/>
    <n v="21950"/>
    <m/>
    <m/>
    <m/>
    <n v="38687423750"/>
    <n v="54051875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5T00:00:00"/>
    <n v="1820.5"/>
    <n v="2462.5"/>
    <n v="1762525"/>
    <n v="21950"/>
    <m/>
    <m/>
    <m/>
    <n v="38687423750"/>
    <n v="54051875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5T00:00:00"/>
    <n v="1820.5"/>
    <n v="2462.5"/>
    <n v="1762525"/>
    <n v="21950"/>
    <m/>
    <m/>
    <m/>
    <n v="38687423750"/>
    <n v="54051875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4T00:00:00"/>
    <n v="1793.15"/>
    <n v="2436"/>
    <n v="1766025"/>
    <n v="21950"/>
    <n v="224661"/>
    <n v="396756942525"/>
    <n v="547274196"/>
    <n v="38764248750"/>
    <n v="534702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4T00:00:00"/>
    <n v="1793.15"/>
    <n v="2436"/>
    <n v="1766025"/>
    <n v="21950"/>
    <n v="224661"/>
    <n v="396756942525"/>
    <n v="547274196"/>
    <n v="38764248750"/>
    <n v="534702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4T00:00:00"/>
    <n v="1793.15"/>
    <n v="2436"/>
    <n v="1766025"/>
    <n v="21950"/>
    <n v="224661"/>
    <n v="396756942525"/>
    <n v="547274196"/>
    <n v="38764248750"/>
    <n v="534702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3T00:00:00"/>
    <n v="1778.05"/>
    <n v="2492.5"/>
    <n v="1772700"/>
    <n v="20900"/>
    <n v="212507"/>
    <n v="376711158900"/>
    <n v="529673697.5"/>
    <n v="37049430000"/>
    <n v="520932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3T00:00:00"/>
    <n v="1778.05"/>
    <n v="2492.5"/>
    <n v="1772700"/>
    <n v="20900"/>
    <n v="212507"/>
    <n v="376711158900"/>
    <n v="529673697.5"/>
    <n v="37049430000"/>
    <n v="520932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3T00:00:00"/>
    <n v="1778.05"/>
    <n v="2492.5"/>
    <n v="1772700"/>
    <n v="20900"/>
    <n v="212507"/>
    <n v="376711158900"/>
    <n v="529673697.5"/>
    <n v="37049430000"/>
    <n v="520932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2T00:00:00"/>
    <n v="1784.95"/>
    <n v="2565"/>
    <n v="1780900"/>
    <n v="22150"/>
    <m/>
    <m/>
    <m/>
    <n v="39446935000"/>
    <n v="568147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2T00:00:00"/>
    <n v="1784.95"/>
    <n v="2565"/>
    <n v="1780900"/>
    <n v="22150"/>
    <m/>
    <m/>
    <m/>
    <n v="39446935000"/>
    <n v="568147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1"/>
    <d v="1900-01-02T00:00:00"/>
    <n v="1784.95"/>
    <n v="2565"/>
    <n v="1780900"/>
    <n v="22150"/>
    <m/>
    <m/>
    <m/>
    <n v="39446935000"/>
    <n v="568147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2"/>
    <d v="1900-01-28T00:00:00"/>
    <n v="1768.8"/>
    <n v="2523.5"/>
    <n v="1797100"/>
    <n v="23700"/>
    <m/>
    <m/>
    <m/>
    <n v="42591270000"/>
    <n v="59806950"/>
    <n v="2493.9445929406361"/>
    <n v="2373.5199225973429"/>
    <x v="12"/>
    <x v="4"/>
    <n v="2579.6592593147288"/>
    <n v="2455.0956997311123"/>
    <n v="2786.0537737258514"/>
    <x v="4"/>
  </r>
  <r>
    <x v="2"/>
    <x v="1"/>
    <x v="2"/>
    <x v="2"/>
    <d v="1900-01-27T00:00:00"/>
    <n v="1774.65"/>
    <n v="2476"/>
    <n v="1802175"/>
    <n v="23700"/>
    <n v="231617"/>
    <n v="417414366975"/>
    <n v="573483692"/>
    <n v="42711547500"/>
    <n v="586812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2"/>
    <d v="1900-01-26T00:00:00"/>
    <n v="1764.15"/>
    <n v="2439.5"/>
    <n v="1810550"/>
    <n v="23840"/>
    <n v="230552"/>
    <n v="417425923600"/>
    <n v="562431604"/>
    <n v="43163512000"/>
    <n v="58157680"/>
    <n v="2493.9445929406361"/>
    <n v="2373.5199225973429"/>
    <x v="12"/>
    <x v="4"/>
    <n v="2579.6592593147288"/>
    <n v="2455.0956997311123"/>
    <n v="2786.0537737258514"/>
    <x v="4"/>
  </r>
  <r>
    <x v="2"/>
    <x v="1"/>
    <x v="2"/>
    <x v="2"/>
    <d v="1900-01-25T00:00:00"/>
    <n v="1780.9"/>
    <n v="2428"/>
    <n v="1827800"/>
    <n v="23830"/>
    <n v="230952"/>
    <n v="422134065600"/>
    <n v="560751456"/>
    <n v="43556474000"/>
    <n v="57859240"/>
    <n v="2493.9445929406361"/>
    <n v="2373.5199225973429"/>
    <x v="12"/>
    <x v="4"/>
    <n v="2579.6592593147288"/>
    <n v="2455.0956997311123"/>
    <n v="2786.0537737258514"/>
    <x v="4"/>
  </r>
  <r>
    <x v="2"/>
    <x v="1"/>
    <x v="2"/>
    <x v="2"/>
    <d v="1900-01-24T00:00:00"/>
    <n v="1779.65"/>
    <m/>
    <m/>
    <n v="23780"/>
    <n v="231901"/>
    <m/>
    <m/>
    <m/>
    <m/>
    <n v="2493.9445929406361"/>
    <n v="2373.5199225973429"/>
    <x v="12"/>
    <x v="4"/>
    <n v="2579.6592593147288"/>
    <n v="2455.0956997311123"/>
    <n v="2786.0537737258514"/>
    <x v="4"/>
  </r>
  <r>
    <x v="2"/>
    <x v="1"/>
    <x v="2"/>
    <x v="2"/>
    <d v="1900-01-21T00:00:00"/>
    <n v="1785.3"/>
    <n v="2438"/>
    <n v="1835150"/>
    <n v="23950"/>
    <m/>
    <m/>
    <m/>
    <n v="43951842500"/>
    <n v="58390100"/>
    <n v="2493.9445929406361"/>
    <n v="2373.5199225973429"/>
    <x v="12"/>
    <x v="4"/>
    <n v="2579.6592593147288"/>
    <n v="2455.0956997311123"/>
    <n v="2786.0537737258514"/>
    <x v="4"/>
  </r>
  <r>
    <x v="2"/>
    <x v="1"/>
    <x v="2"/>
    <x v="2"/>
    <d v="1900-01-20T00:00:00"/>
    <n v="1785.65"/>
    <n v="2429.5"/>
    <n v="1838950"/>
    <n v="23950"/>
    <n v="232339"/>
    <n v="427259804050"/>
    <n v="564467600.5"/>
    <n v="44042852500"/>
    <n v="58186525"/>
    <n v="2493.9445929406361"/>
    <n v="2373.5199225973429"/>
    <x v="12"/>
    <x v="4"/>
    <n v="2579.6592593147288"/>
    <n v="2455.0956997311123"/>
    <n v="2786.0537737258514"/>
    <x v="4"/>
  </r>
  <r>
    <x v="2"/>
    <x v="1"/>
    <x v="2"/>
    <x v="2"/>
    <d v="1900-01-19T00:00:00"/>
    <n v="1781.05"/>
    <n v="2397.5"/>
    <n v="1782600"/>
    <n v="24260"/>
    <n v="232288"/>
    <n v="414076588800"/>
    <n v="556910480"/>
    <n v="43245876000"/>
    <n v="58163350"/>
    <n v="2493.9445929406361"/>
    <n v="2373.5199225973429"/>
    <x v="12"/>
    <x v="4"/>
    <n v="2579.6592593147288"/>
    <n v="2455.0956997311123"/>
    <n v="2786.0537737258514"/>
    <x v="4"/>
  </r>
  <r>
    <x v="2"/>
    <x v="2"/>
    <x v="2"/>
    <x v="2"/>
    <d v="1900-01-18T00:00:00"/>
    <n v="1765.5"/>
    <n v="2394"/>
    <n v="1787525"/>
    <n v="24200"/>
    <n v="232903"/>
    <n v="416319935075"/>
    <n v="557569782"/>
    <n v="43258105000"/>
    <n v="57934800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900-01-17T00:00:00"/>
    <n v="1788.4"/>
    <n v="2393.5"/>
    <n v="1793100"/>
    <n v="24150"/>
    <n v="235261"/>
    <n v="421846499100"/>
    <n v="563097203.5"/>
    <n v="43303365000"/>
    <n v="57803025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900-01-14T00:00:00"/>
    <n v="1766.45"/>
    <n v="2378.5"/>
    <n v="1796925"/>
    <n v="25070"/>
    <m/>
    <m/>
    <m/>
    <n v="45048909750"/>
    <n v="59628995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900-01-13T00:00:00"/>
    <n v="1748"/>
    <n v="2368.5"/>
    <n v="1802450"/>
    <n v="25070"/>
    <n v="232502"/>
    <n v="419073229900"/>
    <n v="550680987"/>
    <n v="45187421500"/>
    <n v="59378295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900-01-12T00:00:00"/>
    <n v="1743.3"/>
    <n v="2337"/>
    <n v="1809250"/>
    <n v="25000"/>
    <n v="231304"/>
    <n v="418486762000"/>
    <n v="540557448"/>
    <n v="45231250000"/>
    <n v="58425000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900-01-11T00:00:00"/>
    <n v="1728.1"/>
    <n v="2330"/>
    <n v="1812625"/>
    <n v="25100"/>
    <n v="231001"/>
    <n v="418718187625"/>
    <n v="538232330"/>
    <n v="45496887500"/>
    <n v="58483000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900-01-10T00:00:00"/>
    <n v="1741.55"/>
    <n v="2342.5"/>
    <n v="1819625"/>
    <n v="25080"/>
    <n v="230644"/>
    <n v="419685588500"/>
    <n v="540283570"/>
    <n v="45636195000"/>
    <n v="58749900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900-01-07T00:00:00"/>
    <n v="1747.95"/>
    <n v="2324.5"/>
    <n v="1824250"/>
    <n v="24900"/>
    <m/>
    <m/>
    <m/>
    <n v="45423825000"/>
    <n v="57880050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900-01-06T00:00:00"/>
    <n v="1743.7"/>
    <n v="2344"/>
    <n v="1829325"/>
    <n v="24900"/>
    <n v="229340"/>
    <n v="419537395500"/>
    <n v="537572960"/>
    <n v="45550192500"/>
    <n v="58365600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900-01-05T00:00:00"/>
    <n v="1736"/>
    <n v="2315"/>
    <n v="1833550"/>
    <n v="25170"/>
    <n v="227276"/>
    <n v="416721909800"/>
    <n v="526143940"/>
    <n v="46150453500"/>
    <n v="58268550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900-01-04T00:00:00"/>
    <n v="1731.05"/>
    <n v="2293"/>
    <n v="1841575"/>
    <n v="25270"/>
    <n v="227754"/>
    <n v="419426072550"/>
    <n v="522239922"/>
    <n v="46536600250"/>
    <n v="57944110"/>
    <n v="2246.6492990316733"/>
    <n v="2097.1783153767929"/>
    <x v="13"/>
    <x v="5"/>
    <n v="2458.7095961550526"/>
    <n v="2295.1301082405889"/>
    <n v="2659.4058892429889"/>
    <x v="5"/>
  </r>
  <r>
    <x v="2"/>
    <x v="2"/>
    <x v="2"/>
    <x v="2"/>
    <d v="1899-12-30T00:00:00"/>
    <n v="1712.85"/>
    <n v="2268.5"/>
    <n v="1847600"/>
    <n v="25850"/>
    <n v="229081"/>
    <n v="423250055600"/>
    <n v="519670248.5"/>
    <n v="47760460000"/>
    <n v="58640725"/>
    <n v="2246.6492990316733"/>
    <n v="2097.1783153767929"/>
    <x v="13"/>
    <x v="5"/>
    <n v="2458.7095961550526"/>
    <n v="2295.1301082405889"/>
    <n v="2659.4058892429889"/>
    <x v="5"/>
  </r>
  <r>
    <x v="2"/>
    <x v="2"/>
    <x v="2"/>
    <x v="3"/>
    <d v="1900-01-29T00:00:00"/>
    <n v="1685.35"/>
    <n v="2280"/>
    <n v="1860850"/>
    <n v="25850"/>
    <n v="229081"/>
    <n v="426285378850"/>
    <n v="522304680"/>
    <n v="48102972500"/>
    <n v="58938000"/>
    <n v="2246.6492990316733"/>
    <n v="2097.1783153767929"/>
    <x v="13"/>
    <x v="5"/>
    <n v="2458.7095961550526"/>
    <n v="2295.1301082405889"/>
    <n v="2659.4058892429889"/>
    <x v="5"/>
  </r>
  <r>
    <x v="2"/>
    <x v="2"/>
    <x v="2"/>
    <x v="3"/>
    <d v="1900-01-28T00:00:00"/>
    <n v="1696.7"/>
    <n v="2258.5"/>
    <n v="1860125"/>
    <n v="25900"/>
    <n v="226234"/>
    <n v="420823519250"/>
    <n v="510949489"/>
    <n v="48177237500"/>
    <n v="58495150"/>
    <n v="2246.6492990316733"/>
    <n v="2097.1783153767929"/>
    <x v="13"/>
    <x v="5"/>
    <n v="2458.7095961550526"/>
    <n v="2295.1301082405889"/>
    <n v="2659.4058892429889"/>
    <x v="5"/>
  </r>
  <r>
    <x v="2"/>
    <x v="2"/>
    <x v="2"/>
    <x v="3"/>
    <d v="1900-01-27T00:00:00"/>
    <n v="1723.95"/>
    <n v="2268.5"/>
    <n v="1882275"/>
    <n v="25700"/>
    <m/>
    <m/>
    <m/>
    <n v="48374467500"/>
    <n v="58300450"/>
    <n v="2246.6492990316733"/>
    <n v="2097.1783153767929"/>
    <x v="13"/>
    <x v="5"/>
    <n v="2458.7095961550526"/>
    <n v="2295.1301082405889"/>
    <n v="2659.4058892429889"/>
    <x v="5"/>
  </r>
  <r>
    <x v="2"/>
    <x v="2"/>
    <x v="2"/>
    <x v="3"/>
    <d v="1900-01-24T00:00:00"/>
    <n v="1727.85"/>
    <n v="2236.5"/>
    <n v="1889400"/>
    <n v="25200"/>
    <m/>
    <m/>
    <m/>
    <n v="47612880000"/>
    <n v="56359800"/>
    <n v="2246.6492990316733"/>
    <n v="2097.1783153767929"/>
    <x v="13"/>
    <x v="5"/>
    <n v="2458.7095961550526"/>
    <n v="2295.1301082405889"/>
    <n v="2659.4058892429889"/>
    <x v="5"/>
  </r>
  <r>
    <x v="2"/>
    <x v="2"/>
    <x v="2"/>
    <x v="3"/>
    <d v="1900-01-23T00:00:00"/>
    <n v="1729.2"/>
    <m/>
    <m/>
    <n v="25200"/>
    <n v="226199"/>
    <m/>
    <m/>
    <m/>
    <m/>
    <n v="2246.6492990316733"/>
    <n v="2097.1783153767929"/>
    <x v="13"/>
    <x v="5"/>
    <n v="2458.7095961550526"/>
    <n v="2295.1301082405889"/>
    <n v="2659.4058892429889"/>
    <x v="5"/>
  </r>
  <r>
    <x v="3"/>
    <x v="3"/>
    <x v="2"/>
    <x v="3"/>
    <d v="1900-01-22T00:00:00"/>
    <n v="1734.05"/>
    <n v="2235"/>
    <n v="1897075"/>
    <n v="25200"/>
    <m/>
    <m/>
    <m/>
    <n v="47806290000"/>
    <n v="5632200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21T00:00:00"/>
    <n v="1739.25"/>
    <n v="2246"/>
    <n v="1905375"/>
    <n v="25200"/>
    <m/>
    <m/>
    <m/>
    <n v="48015450000"/>
    <n v="5659920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20T00:00:00"/>
    <n v="1733.4"/>
    <n v="2279"/>
    <n v="1917075"/>
    <n v="25200"/>
    <m/>
    <m/>
    <m/>
    <n v="48310290000"/>
    <n v="5743080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17T00:00:00"/>
    <n v="1737.2"/>
    <n v="2285"/>
    <n v="1926000"/>
    <n v="25200"/>
    <m/>
    <m/>
    <m/>
    <n v="48535200000"/>
    <n v="5758200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16T00:00:00"/>
    <n v="1734.1"/>
    <n v="2235.5"/>
    <n v="1934425"/>
    <n v="25200"/>
    <n v="235188"/>
    <n v="454953546900"/>
    <n v="525762774"/>
    <n v="48747510000"/>
    <n v="5633460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15T00:00:00"/>
    <n v="1736.95"/>
    <n v="2249"/>
    <n v="1946550"/>
    <n v="25050"/>
    <n v="235188"/>
    <n v="457805201400"/>
    <n v="528937812"/>
    <n v="48761077500"/>
    <n v="5633745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14T00:00:00"/>
    <n v="1732.3"/>
    <n v="2234"/>
    <n v="1956325"/>
    <n v="24950"/>
    <n v="232694"/>
    <n v="455225089550"/>
    <n v="519838396"/>
    <n v="48810308750"/>
    <n v="5573830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13T00:00:00"/>
    <n v="1727.9"/>
    <n v="2282.5"/>
    <n v="1964025"/>
    <n v="24750"/>
    <n v="232810"/>
    <n v="457244660250"/>
    <n v="531388825"/>
    <n v="48609618750"/>
    <n v="56491875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10T00:00:00"/>
    <n v="1703.85"/>
    <n v="2223"/>
    <n v="1967275"/>
    <n v="24770"/>
    <m/>
    <m/>
    <m/>
    <n v="48729401750"/>
    <n v="5506371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09T00:00:00"/>
    <n v="1736.35"/>
    <n v="2226.5"/>
    <n v="1897300"/>
    <n v="24770"/>
    <n v="232174"/>
    <n v="440503730200"/>
    <n v="516935411"/>
    <n v="46996121000"/>
    <n v="55150405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08T00:00:00"/>
    <n v="1711.5"/>
    <n v="2232.5"/>
    <n v="1903625"/>
    <n v="24770"/>
    <n v="232174"/>
    <n v="441972230750"/>
    <n v="518328455"/>
    <n v="47152791250"/>
    <n v="55299025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07T00:00:00"/>
    <n v="1702.85"/>
    <n v="2201"/>
    <n v="1910650"/>
    <n v="24720"/>
    <n v="227446"/>
    <n v="434569699900"/>
    <n v="500608646"/>
    <n v="47231268000"/>
    <n v="5440872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06T00:00:00"/>
    <n v="1694.45"/>
    <n v="2210.5"/>
    <n v="1916725"/>
    <n v="24900"/>
    <n v="238018"/>
    <n v="456215051050"/>
    <n v="526138789"/>
    <n v="47726452500"/>
    <n v="5504145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03T00:00:00"/>
    <n v="1696.05"/>
    <n v="2166"/>
    <n v="1923025"/>
    <n v="25150"/>
    <m/>
    <m/>
    <m/>
    <n v="48364078750"/>
    <n v="5447490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02T00:00:00"/>
    <n v="1710.05"/>
    <n v="2181.5"/>
    <n v="1608675"/>
    <n v="25150"/>
    <n v="238541"/>
    <n v="383734943175"/>
    <n v="520377191.5"/>
    <n v="40458176250"/>
    <n v="54864725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900-01-01T00:00:00"/>
    <n v="1727.05"/>
    <n v="2168.5"/>
    <n v="1280575"/>
    <n v="25400"/>
    <n v="241010"/>
    <n v="308631380750"/>
    <n v="522630185"/>
    <n v="32526605000"/>
    <n v="55079900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899-12-31T00:00:00"/>
    <n v="1728.5"/>
    <n v="2156.5"/>
    <n v="1286825"/>
    <n v="25350"/>
    <n v="239076"/>
    <n v="307648973700"/>
    <n v="515567394"/>
    <n v="32621013750"/>
    <n v="54667275"/>
    <n v="2130.0818646667803"/>
    <n v="2073.4847389352881"/>
    <x v="14"/>
    <x v="6"/>
    <n v="2257.6717669069135"/>
    <n v="2197.6845265235206"/>
    <n v="2286.2388033696852"/>
    <x v="6"/>
  </r>
  <r>
    <x v="3"/>
    <x v="3"/>
    <x v="2"/>
    <x v="3"/>
    <d v="1899-12-30T00:00:00"/>
    <n v="1746.95"/>
    <n v="2163.5"/>
    <n v="1293225"/>
    <n v="25500"/>
    <n v="235923"/>
    <n v="305101521675"/>
    <n v="510419410.5"/>
    <n v="32977237500"/>
    <n v="55169250"/>
    <n v="2130.0818646667803"/>
    <n v="2073.4847389352881"/>
    <x v="14"/>
    <x v="6"/>
    <n v="2257.6717669069135"/>
    <n v="2197.6845265235206"/>
    <n v="2286.2388033696852"/>
    <x v="6"/>
  </r>
  <r>
    <x v="3"/>
    <x v="3"/>
    <x v="2"/>
    <x v="4"/>
    <d v="1900-01-24T00:00:00"/>
    <n v="1765.1"/>
    <n v="2177.5"/>
    <n v="1299775"/>
    <n v="25450"/>
    <m/>
    <m/>
    <m/>
    <n v="33079273750"/>
    <n v="55417375"/>
    <n v="2130.0818646667803"/>
    <n v="2073.4847389352881"/>
    <x v="14"/>
    <x v="6"/>
    <n v="2257.6717669069135"/>
    <n v="2197.6845265235206"/>
    <n v="2286.2388033696852"/>
    <x v="6"/>
  </r>
  <r>
    <x v="3"/>
    <x v="3"/>
    <x v="2"/>
    <x v="4"/>
    <d v="1900-01-24T00:00:00"/>
    <n v="1765.1"/>
    <n v="2177.5"/>
    <n v="1299775"/>
    <n v="25450"/>
    <m/>
    <m/>
    <m/>
    <n v="33079273750"/>
    <n v="55417375"/>
    <n v="2130.0818646667803"/>
    <n v="2073.4847389352881"/>
    <x v="14"/>
    <x v="6"/>
    <n v="2257.6717669069135"/>
    <n v="2197.6845265235206"/>
    <n v="2286.2388033696852"/>
    <x v="6"/>
  </r>
  <r>
    <x v="3"/>
    <x v="3"/>
    <x v="2"/>
    <x v="4"/>
    <d v="1900-01-23T00:00:00"/>
    <n v="1792.1"/>
    <n v="2207"/>
    <n v="1304075"/>
    <n v="25450"/>
    <n v="240668"/>
    <n v="313849122100"/>
    <n v="531154276"/>
    <n v="33188708750"/>
    <n v="56168150"/>
    <n v="2130.0818646667803"/>
    <n v="2073.4847389352881"/>
    <x v="14"/>
    <x v="6"/>
    <n v="2257.6717669069135"/>
    <n v="2197.6845265235206"/>
    <n v="2286.2388033696852"/>
    <x v="6"/>
  </r>
  <r>
    <x v="3"/>
    <x v="3"/>
    <x v="2"/>
    <x v="4"/>
    <d v="1900-01-23T00:00:00"/>
    <n v="1792.1"/>
    <n v="2207"/>
    <n v="1304075"/>
    <n v="25450"/>
    <n v="240668"/>
    <n v="313849122100"/>
    <n v="531154276"/>
    <n v="33188708750"/>
    <n v="56168150"/>
    <n v="2130.0818646667803"/>
    <n v="2073.4847389352881"/>
    <x v="14"/>
    <x v="6"/>
    <n v="2257.6717669069135"/>
    <n v="2197.6845265235206"/>
    <n v="2286.2388033696852"/>
    <x v="6"/>
  </r>
  <r>
    <x v="3"/>
    <x v="3"/>
    <x v="2"/>
    <x v="4"/>
    <d v="1900-01-22T00:00:00"/>
    <n v="1807.25"/>
    <n v="2178.5"/>
    <n v="1307125"/>
    <n v="25450"/>
    <n v="240668"/>
    <n v="314583159500"/>
    <n v="524295238"/>
    <n v="33266331250"/>
    <n v="55442825"/>
    <n v="2130.0818646667803"/>
    <n v="2073.4847389352881"/>
    <x v="14"/>
    <x v="6"/>
    <n v="2257.6717669069135"/>
    <n v="2197.6845265235206"/>
    <n v="2286.2388033696852"/>
    <x v="6"/>
  </r>
  <r>
    <x v="3"/>
    <x v="3"/>
    <x v="2"/>
    <x v="4"/>
    <d v="1900-01-22T00:00:00"/>
    <n v="1807.25"/>
    <n v="2178.5"/>
    <n v="1307125"/>
    <n v="25450"/>
    <n v="240668"/>
    <n v="314583159500"/>
    <n v="524295238"/>
    <n v="33266331250"/>
    <n v="55442825"/>
    <n v="2130.0818646667803"/>
    <n v="2073.4847389352881"/>
    <x v="14"/>
    <x v="6"/>
    <n v="2257.6717669069135"/>
    <n v="2197.6845265235206"/>
    <n v="2286.2388033696852"/>
    <x v="6"/>
  </r>
  <r>
    <x v="3"/>
    <x v="3"/>
    <x v="2"/>
    <x v="4"/>
    <d v="1900-01-21T00:00:00"/>
    <n v="1809.5"/>
    <n v="2165.5"/>
    <n v="1316800"/>
    <n v="25250"/>
    <n v="240721"/>
    <n v="316981412800"/>
    <n v="521281325.5"/>
    <n v="33249200000"/>
    <n v="54678875"/>
    <n v="2130.0818646667803"/>
    <n v="2073.4847389352881"/>
    <x v="14"/>
    <x v="6"/>
    <n v="2257.6717669069135"/>
    <n v="2197.6845265235206"/>
    <n v="2286.2388033696852"/>
    <x v="6"/>
  </r>
  <r>
    <x v="3"/>
    <x v="3"/>
    <x v="2"/>
    <x v="4"/>
    <d v="1900-01-21T00:00:00"/>
    <n v="1809.5"/>
    <n v="2165.5"/>
    <n v="1316800"/>
    <n v="25250"/>
    <n v="240721"/>
    <n v="316981412800"/>
    <n v="521281325.5"/>
    <n v="33249200000"/>
    <n v="54678875"/>
    <n v="2130.0818646667803"/>
    <n v="2073.4847389352881"/>
    <x v="14"/>
    <x v="6"/>
    <n v="2257.6717669069135"/>
    <n v="2197.6845265235206"/>
    <n v="2286.2388033696852"/>
    <x v="6"/>
  </r>
  <r>
    <x v="3"/>
    <x v="3"/>
    <x v="2"/>
    <x v="4"/>
    <d v="1900-01-20T00:00:00"/>
    <n v="1798.8"/>
    <m/>
    <m/>
    <n v="24700"/>
    <n v="245399"/>
    <m/>
    <m/>
    <m/>
    <m/>
    <n v="2130.0818646667803"/>
    <n v="2073.4847389352881"/>
    <x v="14"/>
    <x v="6"/>
    <n v="2257.6717669069135"/>
    <n v="2197.6845265235206"/>
    <n v="2286.2388033696852"/>
    <x v="6"/>
  </r>
  <r>
    <x v="3"/>
    <x v="3"/>
    <x v="2"/>
    <x v="4"/>
    <d v="1900-01-20T00:00:00"/>
    <n v="1798.8"/>
    <m/>
    <m/>
    <n v="24700"/>
    <n v="245399"/>
    <m/>
    <m/>
    <m/>
    <m/>
    <n v="2130.0818646667803"/>
    <n v="2073.4847389352881"/>
    <x v="14"/>
    <x v="6"/>
    <n v="2257.6717669069135"/>
    <n v="2197.6845265235206"/>
    <n v="2286.2388033696852"/>
    <x v="6"/>
  </r>
  <r>
    <x v="3"/>
    <x v="4"/>
    <x v="2"/>
    <x v="4"/>
    <d v="1900-01-17T00:00:00"/>
    <n v="1773.75"/>
    <n v="2202.5"/>
    <n v="1325875"/>
    <n v="26000"/>
    <m/>
    <m/>
    <m/>
    <n v="34472750000"/>
    <n v="572650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17T00:00:00"/>
    <n v="1773.75"/>
    <n v="2202.5"/>
    <n v="1325875"/>
    <n v="26000"/>
    <m/>
    <m/>
    <m/>
    <n v="34472750000"/>
    <n v="572650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16T00:00:00"/>
    <n v="1782.8"/>
    <n v="2227"/>
    <n v="1332525"/>
    <n v="26000"/>
    <n v="235347"/>
    <n v="313605761175"/>
    <n v="524117769"/>
    <n v="34645650000"/>
    <n v="579020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16T00:00:00"/>
    <n v="1782.8"/>
    <n v="2227"/>
    <n v="1332525"/>
    <n v="26000"/>
    <n v="235347"/>
    <n v="313605761175"/>
    <n v="524117769"/>
    <n v="34645650000"/>
    <n v="579020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15T00:00:00"/>
    <n v="1788.85"/>
    <n v="2157.5"/>
    <n v="1337700"/>
    <n v="26000"/>
    <n v="232773"/>
    <n v="311380442100"/>
    <n v="502207747.5"/>
    <n v="34780200000"/>
    <n v="560950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15T00:00:00"/>
    <n v="1788.85"/>
    <n v="2157.5"/>
    <n v="1337700"/>
    <n v="26000"/>
    <n v="232773"/>
    <n v="311380442100"/>
    <n v="502207747.5"/>
    <n v="34780200000"/>
    <n v="560950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14T00:00:00"/>
    <n v="1823.45"/>
    <n v="2148.5"/>
    <n v="1343075"/>
    <n v="26100"/>
    <n v="248002"/>
    <n v="333085286150"/>
    <n v="532832297"/>
    <n v="35054257500"/>
    <n v="5607585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14T00:00:00"/>
    <n v="1823.45"/>
    <n v="2148.5"/>
    <n v="1343075"/>
    <n v="26100"/>
    <n v="248002"/>
    <n v="333085286150"/>
    <n v="532832297"/>
    <n v="35054257500"/>
    <n v="5607585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13T00:00:00"/>
    <n v="1817.45"/>
    <n v="2161.5"/>
    <n v="1349150"/>
    <n v="25550"/>
    <n v="250670"/>
    <n v="338191430500"/>
    <n v="541823205"/>
    <n v="34470782500"/>
    <n v="55226325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13T00:00:00"/>
    <n v="1817.45"/>
    <n v="2161.5"/>
    <n v="1349150"/>
    <n v="25550"/>
    <n v="250670"/>
    <n v="338191430500"/>
    <n v="541823205"/>
    <n v="34470782500"/>
    <n v="55226325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10T00:00:00"/>
    <n v="1818"/>
    <n v="2150.5"/>
    <n v="1354150"/>
    <n v="25900"/>
    <m/>
    <m/>
    <m/>
    <n v="35072485000"/>
    <n v="5569795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10T00:00:00"/>
    <n v="1818"/>
    <n v="2150.5"/>
    <n v="1354150"/>
    <n v="25900"/>
    <m/>
    <m/>
    <m/>
    <n v="35072485000"/>
    <n v="5569795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9T00:00:00"/>
    <n v="1841.7"/>
    <n v="2161"/>
    <n v="1360850"/>
    <n v="25900"/>
    <n v="236036"/>
    <n v="321209590600"/>
    <n v="510073796"/>
    <n v="35246015000"/>
    <n v="559699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9T00:00:00"/>
    <n v="1841.7"/>
    <n v="2161"/>
    <n v="1360850"/>
    <n v="25900"/>
    <n v="236036"/>
    <n v="321209590600"/>
    <n v="510073796"/>
    <n v="35246015000"/>
    <n v="559699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8T00:00:00"/>
    <n v="1843.45"/>
    <n v="2103.5"/>
    <n v="1365375"/>
    <n v="25220"/>
    <m/>
    <m/>
    <m/>
    <n v="34434757500"/>
    <n v="5305027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8T00:00:00"/>
    <n v="1843.45"/>
    <n v="2103.5"/>
    <n v="1365375"/>
    <n v="25220"/>
    <m/>
    <m/>
    <m/>
    <n v="34434757500"/>
    <n v="5305027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7T00:00:00"/>
    <n v="1846.55"/>
    <n v="2086"/>
    <n v="1372475"/>
    <n v="25220"/>
    <n v="237985"/>
    <n v="326628462875"/>
    <n v="496436710"/>
    <n v="34613819500"/>
    <n v="5260892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7T00:00:00"/>
    <n v="1846.55"/>
    <n v="2086"/>
    <n v="1372475"/>
    <n v="25220"/>
    <n v="237985"/>
    <n v="326628462875"/>
    <n v="496436710"/>
    <n v="34613819500"/>
    <n v="5260892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6T00:00:00"/>
    <n v="1811.65"/>
    <n v="2082.5"/>
    <n v="1379325"/>
    <n v="25030"/>
    <n v="236036"/>
    <n v="325570355700"/>
    <n v="491544970"/>
    <n v="34524504750"/>
    <n v="52124975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6T00:00:00"/>
    <n v="1811.65"/>
    <n v="2082.5"/>
    <n v="1379325"/>
    <n v="25030"/>
    <n v="236036"/>
    <n v="325570355700"/>
    <n v="491544970"/>
    <n v="34524504750"/>
    <n v="52124975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3T00:00:00"/>
    <n v="1808.55"/>
    <n v="2081"/>
    <n v="1379975"/>
    <n v="24100"/>
    <m/>
    <m/>
    <m/>
    <n v="33257397500"/>
    <n v="501521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3T00:00:00"/>
    <n v="1808.55"/>
    <n v="2081"/>
    <n v="1379975"/>
    <n v="24100"/>
    <m/>
    <m/>
    <m/>
    <n v="33257397500"/>
    <n v="501521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2T00:00:00"/>
    <n v="1811.55"/>
    <n v="2080.5"/>
    <n v="1384625"/>
    <n v="24100"/>
    <n v="236565"/>
    <n v="327553813125"/>
    <n v="492173482.5"/>
    <n v="33369462500"/>
    <n v="5014005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2T00:00:00"/>
    <n v="1811.55"/>
    <n v="2080.5"/>
    <n v="1384625"/>
    <n v="24100"/>
    <n v="236565"/>
    <n v="327553813125"/>
    <n v="492173482.5"/>
    <n v="33369462500"/>
    <n v="5014005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1T00:00:00"/>
    <n v="1834.7"/>
    <n v="2073"/>
    <n v="1389975"/>
    <n v="24200"/>
    <n v="234889"/>
    <n v="326489837775"/>
    <n v="486924897"/>
    <n v="33637395000"/>
    <n v="501666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900-01-01T00:00:00"/>
    <n v="1834.7"/>
    <n v="2073"/>
    <n v="1389975"/>
    <n v="24200"/>
    <n v="234889"/>
    <n v="326489837775"/>
    <n v="486924897"/>
    <n v="33637395000"/>
    <n v="501666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899-12-31T00:00:00"/>
    <n v="1847.1"/>
    <n v="2052"/>
    <n v="1395275"/>
    <n v="24450"/>
    <n v="231000"/>
    <n v="322308525000"/>
    <n v="474012000"/>
    <n v="34114473750"/>
    <n v="501714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899-12-31T00:00:00"/>
    <n v="1847.1"/>
    <n v="2052"/>
    <n v="1395275"/>
    <n v="24450"/>
    <n v="231000"/>
    <n v="322308525000"/>
    <n v="474012000"/>
    <n v="34114473750"/>
    <n v="501714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899-12-30T00:00:00"/>
    <n v="1857.8"/>
    <n v="2027.5"/>
    <n v="1402625"/>
    <n v="24250"/>
    <n v="230829"/>
    <n v="323766526125"/>
    <n v="468005797.5"/>
    <n v="34013656250"/>
    <n v="49166875"/>
    <n v="2084.3914290772436"/>
    <n v="1990.6235666175796"/>
    <x v="15"/>
    <x v="7"/>
    <n v="2218.6091695176015"/>
    <n v="2118.8034245135682"/>
    <n v="2163.2543671078956"/>
    <x v="7"/>
  </r>
  <r>
    <x v="3"/>
    <x v="4"/>
    <x v="2"/>
    <x v="4"/>
    <d v="1899-12-30T00:00:00"/>
    <n v="1857.8"/>
    <n v="2027.5"/>
    <n v="1402625"/>
    <n v="24250"/>
    <n v="230829"/>
    <n v="323766526125"/>
    <n v="468005797.5"/>
    <n v="34013656250"/>
    <n v="49166875"/>
    <n v="2084.3914290772436"/>
    <n v="1990.6235666175796"/>
    <x v="15"/>
    <x v="7"/>
    <n v="2218.6091695176015"/>
    <n v="2118.8034245135682"/>
    <n v="2163.2543671078956"/>
    <x v="7"/>
  </r>
  <r>
    <x v="3"/>
    <x v="4"/>
    <x v="2"/>
    <x v="5"/>
    <d v="1900-01-27T00:00:00"/>
    <n v="1852.7"/>
    <n v="1984"/>
    <n v="1415125"/>
    <n v="24000"/>
    <m/>
    <m/>
    <m/>
    <n v="33963000000"/>
    <n v="476160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5"/>
    <d v="1900-01-26T00:00:00"/>
    <n v="1839.65"/>
    <n v="1972"/>
    <n v="1425225"/>
    <n v="24000"/>
    <n v="230098"/>
    <n v="327941422050"/>
    <n v="453753256"/>
    <n v="34205400000"/>
    <n v="473280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5"/>
    <d v="1900-01-25T00:00:00"/>
    <n v="1846.4"/>
    <n v="1962.5"/>
    <n v="1421725"/>
    <n v="23800"/>
    <n v="230771"/>
    <n v="328092899975"/>
    <n v="452888087.5"/>
    <n v="33837055000"/>
    <n v="46707500"/>
    <n v="2084.3914290772436"/>
    <n v="1990.6235666175796"/>
    <x v="15"/>
    <x v="7"/>
    <n v="2218.6091695176015"/>
    <n v="2118.8034245135682"/>
    <n v="2163.2543671078956"/>
    <x v="7"/>
  </r>
  <r>
    <x v="3"/>
    <x v="4"/>
    <x v="2"/>
    <x v="5"/>
    <d v="1900-01-24T00:00:00"/>
    <n v="1853.2"/>
    <n v="1982.5"/>
    <n v="1428175"/>
    <n v="23450"/>
    <n v="228587"/>
    <n v="326462238725"/>
    <n v="453173727.5"/>
    <n v="33490703750"/>
    <n v="46489625"/>
    <n v="2084.3914290772436"/>
    <n v="1990.6235666175796"/>
    <x v="15"/>
    <x v="7"/>
    <n v="2218.6091695176015"/>
    <n v="2118.8034245135682"/>
    <n v="2163.2543671078956"/>
    <x v="7"/>
  </r>
  <r>
    <x v="3"/>
    <x v="4"/>
    <x v="2"/>
    <x v="5"/>
    <d v="1900-01-23T00:00:00"/>
    <n v="1855.6"/>
    <m/>
    <m/>
    <n v="23650"/>
    <n v="229137"/>
    <m/>
    <m/>
    <m/>
    <m/>
    <n v="2084.3914290772436"/>
    <n v="1990.6235666175796"/>
    <x v="15"/>
    <x v="7"/>
    <n v="2218.6091695176015"/>
    <n v="2118.8034245135682"/>
    <n v="2163.2543671078956"/>
    <x v="7"/>
  </r>
  <r>
    <x v="3"/>
    <x v="4"/>
    <x v="2"/>
    <x v="5"/>
    <d v="1900-01-20T00:00:00"/>
    <n v="1853.6"/>
    <n v="1987.5"/>
    <n v="1431050"/>
    <n v="23300"/>
    <m/>
    <m/>
    <m/>
    <n v="33343465000"/>
    <n v="46308750"/>
    <n v="2084.3914290772436"/>
    <n v="1990.6235666175796"/>
    <x v="15"/>
    <x v="7"/>
    <n v="2218.6091695176015"/>
    <n v="2118.8034245135682"/>
    <n v="2163.2543671078956"/>
    <x v="7"/>
  </r>
  <r>
    <x v="3"/>
    <x v="4"/>
    <x v="2"/>
    <x v="5"/>
    <d v="1900-01-19T00:00:00"/>
    <n v="1867.65"/>
    <n v="1978.5"/>
    <n v="1424175"/>
    <n v="23300"/>
    <n v="229234"/>
    <n v="326469331950"/>
    <n v="453539469"/>
    <n v="33183277500"/>
    <n v="46099050"/>
    <n v="2084.3914290772436"/>
    <n v="1990.6235666175796"/>
    <x v="15"/>
    <x v="7"/>
    <n v="2218.6091695176015"/>
    <n v="2118.8034245135682"/>
    <n v="2163.2543671078956"/>
    <x v="7"/>
  </r>
  <r>
    <x v="3"/>
    <x v="4"/>
    <x v="2"/>
    <x v="5"/>
    <d v="1900-01-18T00:00:00"/>
    <n v="1854.6"/>
    <n v="2003.5"/>
    <n v="1428225"/>
    <n v="22950"/>
    <n v="229234"/>
    <n v="327397729650"/>
    <n v="459270319"/>
    <n v="32777763750"/>
    <n v="45980325"/>
    <n v="2084.3914290772436"/>
    <n v="1990.6235666175796"/>
    <x v="15"/>
    <x v="7"/>
    <n v="2218.6091695176015"/>
    <n v="2118.8034245135682"/>
    <n v="2163.2543671078956"/>
    <x v="7"/>
  </r>
  <r>
    <x v="3"/>
    <x v="5"/>
    <x v="2"/>
    <x v="5"/>
    <d v="1900-01-17T00:00:00"/>
    <n v="1843.1"/>
    <n v="2018"/>
    <n v="1419775"/>
    <n v="22100"/>
    <n v="238178"/>
    <n v="338159169950"/>
    <n v="480643204"/>
    <n v="31377027500"/>
    <n v="44597800"/>
    <n v="2169.2135377264581"/>
    <n v="2050.8267529364921"/>
    <x v="0"/>
    <x v="8"/>
    <n v="2147.8723069045054"/>
    <n v="2030.650239029924"/>
    <m/>
    <x v="8"/>
  </r>
  <r>
    <x v="3"/>
    <x v="5"/>
    <x v="2"/>
    <x v="5"/>
    <d v="1900-01-16T00:00:00"/>
    <n v="1833.95"/>
    <n v="2006"/>
    <n v="1412925"/>
    <n v="21450"/>
    <n v="249848"/>
    <n v="353016485400"/>
    <n v="501195088"/>
    <n v="30307241250"/>
    <n v="43028700"/>
    <n v="2169.2135377264581"/>
    <n v="2050.8267529364921"/>
    <x v="0"/>
    <x v="8"/>
    <n v="2147.8723069045054"/>
    <n v="2030.650239029924"/>
    <m/>
    <x v="8"/>
  </r>
  <r>
    <x v="3"/>
    <x v="5"/>
    <x v="2"/>
    <x v="5"/>
    <d v="1900-01-13T00:00:00"/>
    <n v="1853.85"/>
    <n v="1976"/>
    <n v="1416775"/>
    <n v="24000"/>
    <m/>
    <m/>
    <m/>
    <n v="34002600000"/>
    <n v="47424000"/>
    <n v="2169.2135377264581"/>
    <n v="2050.8267529364921"/>
    <x v="0"/>
    <x v="8"/>
    <n v="2147.8723069045054"/>
    <n v="2030.650239029924"/>
    <m/>
    <x v="8"/>
  </r>
  <r>
    <x v="3"/>
    <x v="5"/>
    <x v="2"/>
    <x v="5"/>
    <d v="1900-01-12T00:00:00"/>
    <n v="1840.25"/>
    <n v="1994.5"/>
    <n v="1419250"/>
    <n v="24000"/>
    <n v="250186"/>
    <n v="355076480500"/>
    <n v="498995977"/>
    <n v="34062000000"/>
    <n v="47868000"/>
    <n v="2169.2135377264581"/>
    <n v="2050.8267529364921"/>
    <x v="0"/>
    <x v="8"/>
    <n v="2147.8723069045054"/>
    <n v="2030.650239029924"/>
    <m/>
    <x v="8"/>
  </r>
  <r>
    <x v="3"/>
    <x v="5"/>
    <x v="2"/>
    <x v="5"/>
    <d v="1900-01-11T00:00:00"/>
    <n v="1852.4"/>
    <n v="1977"/>
    <n v="1417050"/>
    <n v="24570"/>
    <n v="250570"/>
    <n v="355070218500"/>
    <n v="495376890"/>
    <n v="34816918500"/>
    <n v="48574890"/>
    <n v="2169.2135377264581"/>
    <n v="2050.8267529364921"/>
    <x v="0"/>
    <x v="8"/>
    <n v="2147.8723069045054"/>
    <n v="2030.650239029924"/>
    <m/>
    <x v="8"/>
  </r>
  <r>
    <x v="3"/>
    <x v="5"/>
    <x v="2"/>
    <x v="5"/>
    <d v="1900-01-10T00:00:00"/>
    <n v="1861.85"/>
    <n v="1958.5"/>
    <n v="1414675"/>
    <n v="25020"/>
    <n v="251960"/>
    <n v="356441513000"/>
    <n v="493463660"/>
    <n v="35395168500"/>
    <n v="49001670"/>
    <n v="2169.2135377264581"/>
    <n v="2050.8267529364921"/>
    <x v="0"/>
    <x v="8"/>
    <n v="2147.8723069045054"/>
    <n v="2030.650239029924"/>
    <m/>
    <x v="8"/>
  </r>
  <r>
    <x v="3"/>
    <x v="5"/>
    <x v="2"/>
    <x v="5"/>
    <d v="1900-01-09T00:00:00"/>
    <n v="1847.8"/>
    <n v="1984"/>
    <n v="1397075"/>
    <n v="25000"/>
    <n v="254235"/>
    <n v="355185362625"/>
    <n v="504402240"/>
    <n v="34926875000"/>
    <n v="49600000"/>
    <n v="2169.2135377264581"/>
    <n v="2050.8267529364921"/>
    <x v="0"/>
    <x v="8"/>
    <n v="2147.8723069045054"/>
    <n v="2030.650239029924"/>
    <m/>
    <x v="8"/>
  </r>
  <r>
    <x v="3"/>
    <x v="5"/>
    <x v="2"/>
    <x v="5"/>
    <d v="1900-01-06T00:00:00"/>
    <n v="1891.3"/>
    <n v="1998.5"/>
    <n v="1288675"/>
    <n v="25570"/>
    <m/>
    <m/>
    <m/>
    <n v="32951419750"/>
    <n v="51101645"/>
    <n v="2169.2135377264581"/>
    <n v="2050.8267529364921"/>
    <x v="0"/>
    <x v="8"/>
    <n v="2147.8723069045054"/>
    <n v="2030.650239029924"/>
    <m/>
    <x v="8"/>
  </r>
  <r>
    <x v="3"/>
    <x v="5"/>
    <x v="2"/>
    <x v="5"/>
    <d v="1900-01-05T00:00:00"/>
    <n v="1911.05"/>
    <n v="2009"/>
    <n v="1285125"/>
    <n v="25570"/>
    <n v="255682"/>
    <n v="328583330250"/>
    <n v="513665138"/>
    <n v="32860646250"/>
    <n v="51370130"/>
    <n v="2169.2135377264581"/>
    <n v="2050.8267529364921"/>
    <x v="0"/>
    <x v="8"/>
    <n v="2147.8723069045054"/>
    <n v="2030.650239029924"/>
    <m/>
    <x v="8"/>
  </r>
  <r>
    <x v="3"/>
    <x v="5"/>
    <x v="2"/>
    <x v="5"/>
    <d v="1900-01-04T00:00:00"/>
    <n v="1957.2"/>
    <n v="2008.5"/>
    <n v="1293300"/>
    <n v="25930"/>
    <n v="254563"/>
    <n v="329226327900"/>
    <n v="511289785.5"/>
    <n v="33535269000"/>
    <n v="52080405"/>
    <n v="2169.2135377264581"/>
    <n v="2050.8267529364921"/>
    <x v="0"/>
    <x v="8"/>
    <n v="2147.8723069045054"/>
    <n v="2030.650239029924"/>
    <m/>
    <x v="8"/>
  </r>
  <r>
    <x v="3"/>
    <x v="5"/>
    <x v="2"/>
    <x v="5"/>
    <d v="1900-01-03T00:00:00"/>
    <n v="1946.55"/>
    <n v="2025"/>
    <n v="1298075"/>
    <n v="26150"/>
    <n v="256315"/>
    <n v="332716093625"/>
    <n v="519037875"/>
    <n v="33944661250"/>
    <n v="52953750"/>
    <n v="2169.2135377264581"/>
    <n v="2050.8267529364921"/>
    <x v="0"/>
    <x v="8"/>
    <n v="2147.8723069045054"/>
    <n v="2030.650239029924"/>
    <m/>
    <x v="8"/>
  </r>
  <r>
    <x v="3"/>
    <x v="5"/>
    <x v="2"/>
    <x v="5"/>
    <d v="1900-01-02T00:00:00"/>
    <n v="1930.8"/>
    <n v="2008"/>
    <n v="1305825"/>
    <n v="25980"/>
    <n v="255595"/>
    <n v="333762340875"/>
    <n v="513234760"/>
    <n v="33925333500"/>
    <n v="52167840"/>
    <n v="2169.2135377264581"/>
    <n v="2050.8267529364921"/>
    <x v="0"/>
    <x v="8"/>
    <n v="2147.8723069045054"/>
    <n v="2030.650239029924"/>
    <m/>
    <x v="8"/>
  </r>
  <r>
    <x v="3"/>
    <x v="5"/>
    <x v="3"/>
    <x v="6"/>
    <d v="1900-01-29T00:00:00"/>
    <n v="1891"/>
    <n v="0"/>
    <n v="0"/>
    <n v="25800"/>
    <n v="255294"/>
    <m/>
    <m/>
    <m/>
    <m/>
    <n v="2169.2135377264581"/>
    <n v="2050.8267529364921"/>
    <x v="0"/>
    <x v="8"/>
    <n v="2147.8723069045054"/>
    <n v="2030.650239029924"/>
    <m/>
    <x v="8"/>
  </r>
  <r>
    <x v="3"/>
    <x v="5"/>
    <x v="3"/>
    <x v="6"/>
    <d v="1900-01-28T00:00:00"/>
    <n v="1877.55"/>
    <n v="0"/>
    <n v="0"/>
    <n v="25850"/>
    <n v="251738"/>
    <m/>
    <m/>
    <m/>
    <m/>
    <n v="2169.2135377264581"/>
    <n v="2050.8267529364921"/>
    <x v="0"/>
    <x v="8"/>
    <n v="2147.8723069045054"/>
    <n v="2030.650239029924"/>
    <m/>
    <x v="8"/>
  </r>
  <r>
    <x v="3"/>
    <x v="5"/>
    <x v="3"/>
    <x v="6"/>
    <d v="1900-01-27T00:00:00"/>
    <n v="1873.9"/>
    <n v="0"/>
    <n v="0"/>
    <n v="25830"/>
    <n v="255969"/>
    <m/>
    <m/>
    <m/>
    <m/>
    <n v="2169.2135377264581"/>
    <n v="2050.8267529364921"/>
    <x v="0"/>
    <x v="8"/>
    <n v="2147.8723069045054"/>
    <n v="2030.650239029924"/>
    <m/>
    <x v="8"/>
  </r>
  <r>
    <x v="3"/>
    <x v="5"/>
    <x v="3"/>
    <x v="6"/>
    <d v="1900-01-21T00:00:00"/>
    <n v="1867.1"/>
    <n v="0"/>
    <n v="0"/>
    <n v="26050"/>
    <n v="254942"/>
    <m/>
    <m/>
    <m/>
    <m/>
    <n v="2169.2135377264581"/>
    <n v="2050.8267529364921"/>
    <x v="0"/>
    <x v="8"/>
    <n v="2147.8723069045054"/>
    <n v="2030.650239029924"/>
    <m/>
    <x v="8"/>
  </r>
  <r>
    <x v="3"/>
    <x v="5"/>
    <x v="3"/>
    <x v="6"/>
    <d v="1900-01-20T00:00:00"/>
    <n v="1873.3"/>
    <m/>
    <m/>
    <n v="25830"/>
    <n v="252902"/>
    <m/>
    <m/>
    <m/>
    <m/>
    <n v="2169.2135377264581"/>
    <n v="2050.8267529364921"/>
    <x v="0"/>
    <x v="8"/>
    <n v="2147.8723069045054"/>
    <n v="2030.650239029924"/>
    <m/>
    <x v="8"/>
  </r>
  <r>
    <x v="3"/>
    <x v="5"/>
    <x v="3"/>
    <x v="6"/>
    <d v="1900-01-19T00:00:00"/>
    <n v="1869.25"/>
    <n v="1980.5"/>
    <n v="1345800"/>
    <n v="25750"/>
    <n v="256251"/>
    <n v="344862595800"/>
    <n v="507505105.5"/>
    <n v="34654350000"/>
    <n v="50997875"/>
    <n v="2169.2135377264581"/>
    <n v="2050.8267529364921"/>
    <x v="0"/>
    <x v="8"/>
    <n v="2147.8723069045054"/>
    <n v="2030.650239029924"/>
    <m/>
    <x v="8"/>
  </r>
  <r>
    <x v="3"/>
    <x v="6"/>
    <x v="3"/>
    <x v="6"/>
    <d v="1900-01-16T00:00:00"/>
    <n v="1880"/>
    <n v="1997"/>
    <n v="1351250"/>
    <n v="25950"/>
    <m/>
    <m/>
    <m/>
    <n v="35064937500"/>
    <n v="51822150"/>
    <n v="1729.7215979960488"/>
    <n v="1991.4102999470604"/>
    <x v="0"/>
    <x v="9"/>
    <n v="1742.6435098076079"/>
    <n v="2006.287161232922"/>
    <m/>
    <x v="9"/>
  </r>
  <r>
    <x v="3"/>
    <x v="6"/>
    <x v="3"/>
    <x v="6"/>
    <d v="1900-01-15T00:00:00"/>
    <n v="1871.95"/>
    <n v="2004"/>
    <n v="1366275"/>
    <n v="25950"/>
    <n v="257032"/>
    <n v="351176395800"/>
    <n v="515092128"/>
    <n v="35454836250"/>
    <n v="52003800"/>
    <n v="1729.7215979960488"/>
    <n v="1991.4102999470604"/>
    <x v="0"/>
    <x v="9"/>
    <n v="1742.6435098076079"/>
    <n v="2006.287161232922"/>
    <m/>
    <x v="9"/>
  </r>
  <r>
    <x v="3"/>
    <x v="6"/>
    <x v="3"/>
    <x v="6"/>
    <d v="1900-01-14T00:00:00"/>
    <n v="1861.35"/>
    <n v="2025.5"/>
    <n v="1372350"/>
    <n v="25900"/>
    <n v="255920"/>
    <n v="351211812000"/>
    <n v="518365960"/>
    <n v="35543865000"/>
    <n v="52460450"/>
    <n v="1729.7215979960488"/>
    <n v="1991.4102999470604"/>
    <x v="0"/>
    <x v="9"/>
    <n v="1742.6435098076079"/>
    <n v="2006.287161232922"/>
    <m/>
    <x v="9"/>
  </r>
  <r>
    <x v="3"/>
    <x v="6"/>
    <x v="3"/>
    <x v="6"/>
    <d v="1900-01-13T00:00:00"/>
    <n v="1844.3"/>
    <n v="2008.5"/>
    <n v="1366000"/>
    <n v="26100"/>
    <n v="257628"/>
    <n v="351919848000"/>
    <n v="517445838"/>
    <n v="35652600000"/>
    <n v="52421850"/>
    <n v="1729.7215979960488"/>
    <n v="1991.4102999470604"/>
    <x v="0"/>
    <x v="9"/>
    <n v="1742.6435098076079"/>
    <n v="2006.287161232922"/>
    <m/>
    <x v="9"/>
  </r>
  <r>
    <x v="3"/>
    <x v="6"/>
    <x v="3"/>
    <x v="6"/>
    <d v="1900-01-12T00:00:00"/>
    <n v="1820.25"/>
    <n v="2006.5"/>
    <n v="1383725"/>
    <n v="25950"/>
    <n v="257034"/>
    <n v="355664371650"/>
    <n v="515738721"/>
    <n v="35907663750"/>
    <n v="52068675"/>
    <n v="1729.7215979960488"/>
    <n v="1991.4102999470604"/>
    <x v="0"/>
    <x v="9"/>
    <n v="1742.6435098076079"/>
    <n v="2006.287161232922"/>
    <m/>
    <x v="9"/>
  </r>
  <r>
    <x v="3"/>
    <x v="6"/>
    <x v="3"/>
    <x v="6"/>
    <d v="1900-01-09T00:00:00"/>
    <n v="1833.65"/>
    <n v="2023.5"/>
    <n v="1390350"/>
    <n v="26250"/>
    <n v="254535"/>
    <n v="353892737250"/>
    <n v="515051572.5"/>
    <n v="36496687500"/>
    <n v="53116875"/>
    <n v="1729.7215979960488"/>
    <n v="1991.4102999470604"/>
    <x v="0"/>
    <x v="9"/>
    <n v="1742.6435098076079"/>
    <n v="2006.287161232922"/>
    <m/>
    <x v="9"/>
  </r>
  <r>
    <x v="3"/>
    <x v="6"/>
    <x v="3"/>
    <x v="6"/>
    <d v="1900-01-08T00:00:00"/>
    <n v="1834.2"/>
    <n v="2059.5"/>
    <n v="1367025"/>
    <n v="26250"/>
    <n v="254535"/>
    <n v="347955708375"/>
    <n v="524214832.5"/>
    <n v="35884406250"/>
    <n v="54061875"/>
    <n v="1729.7215979960488"/>
    <n v="1991.4102999470604"/>
    <x v="0"/>
    <x v="9"/>
    <n v="1742.6435098076079"/>
    <n v="2006.287161232922"/>
    <m/>
    <x v="9"/>
  </r>
  <r>
    <x v="3"/>
    <x v="6"/>
    <x v="3"/>
    <x v="6"/>
    <d v="1900-01-07T00:00:00"/>
    <n v="1859.8"/>
    <n v="2041"/>
    <n v="1371300"/>
    <n v="26450"/>
    <n v="254378"/>
    <n v="348828551400"/>
    <n v="519185498"/>
    <n v="36270885000"/>
    <n v="53984450"/>
    <n v="1729.7215979960488"/>
    <n v="1991.4102999470604"/>
    <x v="0"/>
    <x v="9"/>
    <n v="1742.6435098076079"/>
    <n v="2006.287161232922"/>
    <m/>
    <x v="9"/>
  </r>
  <r>
    <x v="3"/>
    <x v="6"/>
    <x v="3"/>
    <x v="6"/>
    <d v="1900-01-06T00:00:00"/>
    <n v="1864.5"/>
    <n v="2045.5"/>
    <n v="1377225"/>
    <n v="26200"/>
    <n v="253853"/>
    <n v="349612697925"/>
    <n v="519256311.5"/>
    <n v="36083295000"/>
    <n v="53592100"/>
    <n v="1729.7215979960488"/>
    <n v="1991.4102999470604"/>
    <x v="0"/>
    <x v="9"/>
    <n v="1742.6435098076079"/>
    <n v="2006.287161232922"/>
    <m/>
    <x v="9"/>
  </r>
  <r>
    <x v="3"/>
    <x v="6"/>
    <x v="3"/>
    <x v="6"/>
    <d v="1900-01-05T00:00:00"/>
    <n v="1832.8"/>
    <n v="2038"/>
    <n v="1357375"/>
    <n v="25950"/>
    <n v="251176"/>
    <n v="340940023000"/>
    <n v="511896688"/>
    <n v="35223881250"/>
    <n v="52886100"/>
    <n v="1729.7215979960488"/>
    <n v="1991.4102999470604"/>
    <x v="0"/>
    <x v="9"/>
    <n v="1742.6435098076079"/>
    <n v="2006.287161232922"/>
    <m/>
    <x v="9"/>
  </r>
  <r>
    <x v="3"/>
    <x v="6"/>
    <x v="3"/>
    <x v="6"/>
    <d v="1900-01-02T00:00:00"/>
    <n v="1839.3"/>
    <n v="2054"/>
    <n v="1357650"/>
    <n v="26100"/>
    <m/>
    <m/>
    <m/>
    <n v="35434665000"/>
    <n v="53609400"/>
    <n v="1729.7215979960488"/>
    <n v="1991.4102999470604"/>
    <x v="0"/>
    <x v="9"/>
    <n v="1742.6435098076079"/>
    <n v="2006.287161232922"/>
    <m/>
    <x v="9"/>
  </r>
  <r>
    <x v="3"/>
    <x v="6"/>
    <x v="3"/>
    <x v="6"/>
    <d v="1900-01-01T00:00:00"/>
    <n v="1834.8"/>
    <n v="2034.5"/>
    <n v="1329600"/>
    <n v="26100"/>
    <n v="253047"/>
    <n v="336451291200"/>
    <n v="514824121.5"/>
    <n v="34702560000"/>
    <n v="53100450"/>
    <n v="1729.7215979960488"/>
    <n v="1991.4102999470604"/>
    <x v="0"/>
    <x v="9"/>
    <n v="1742.6435098076079"/>
    <n v="2006.287161232922"/>
    <m/>
    <x v="9"/>
  </r>
  <r>
    <x v="3"/>
    <x v="6"/>
    <x v="3"/>
    <x v="6"/>
    <d v="1899-12-31T00:00:00"/>
    <n v="1832.95"/>
    <n v="2042"/>
    <n v="1333375"/>
    <n v="25950"/>
    <n v="255544"/>
    <n v="340735981000"/>
    <n v="521820848"/>
    <n v="34601081250"/>
    <n v="52989900"/>
    <n v="1729.7215979960488"/>
    <n v="1991.4102999470604"/>
    <x v="0"/>
    <x v="9"/>
    <n v="1742.6435098076079"/>
    <n v="2006.287161232922"/>
    <m/>
    <x v="9"/>
  </r>
  <r>
    <x v="3"/>
    <x v="6"/>
    <x v="3"/>
    <x v="6"/>
    <d v="1899-12-30T00:00:00"/>
    <n v="1796.2"/>
    <n v="2027.5"/>
    <n v="1338575"/>
    <n v="26350"/>
    <n v="255438"/>
    <n v="341922920850"/>
    <n v="517900545"/>
    <n v="35271451250"/>
    <n v="53424625"/>
    <n v="1729.7215979960488"/>
    <n v="1991.4102999470604"/>
    <x v="0"/>
    <x v="9"/>
    <n v="1742.6435098076079"/>
    <n v="2006.287161232922"/>
    <m/>
    <x v="9"/>
  </r>
  <r>
    <x v="3"/>
    <x v="6"/>
    <x v="3"/>
    <x v="7"/>
    <d v="1900-01-28T00:00:00"/>
    <n v="1771.95"/>
    <n v="2018.5"/>
    <n v="1350575"/>
    <n v="25550"/>
    <n v="255438"/>
    <n v="344988176850"/>
    <n v="515601603"/>
    <n v="34507191250"/>
    <n v="51572675"/>
    <n v="1729.7215979960488"/>
    <n v="1991.4102999470604"/>
    <x v="0"/>
    <x v="9"/>
    <n v="1742.6435098076079"/>
    <n v="2006.287161232922"/>
    <m/>
    <x v="9"/>
  </r>
  <r>
    <x v="3"/>
    <x v="6"/>
    <x v="3"/>
    <x v="7"/>
    <d v="1900-01-25T00:00:00"/>
    <n v="1808.05"/>
    <n v="2040"/>
    <n v="1353350"/>
    <n v="24850"/>
    <m/>
    <m/>
    <m/>
    <n v="33630747500"/>
    <n v="50694000"/>
    <n v="1729.7215979960488"/>
    <n v="1991.4102999470604"/>
    <x v="0"/>
    <x v="9"/>
    <n v="1742.6435098076079"/>
    <n v="2006.287161232922"/>
    <m/>
    <x v="9"/>
  </r>
  <r>
    <x v="3"/>
    <x v="6"/>
    <x v="3"/>
    <x v="7"/>
    <d v="1900-01-24T00:00:00"/>
    <n v="1814.85"/>
    <n v="2039.5"/>
    <n v="1358425"/>
    <n v="24850"/>
    <m/>
    <m/>
    <m/>
    <n v="33756861250"/>
    <n v="50681575"/>
    <n v="1729.7215979960488"/>
    <n v="1991.4102999470604"/>
    <x v="0"/>
    <x v="9"/>
    <n v="1742.6435098076079"/>
    <n v="2006.287161232922"/>
    <m/>
    <x v="9"/>
  </r>
  <r>
    <x v="3"/>
    <x v="6"/>
    <x v="3"/>
    <x v="7"/>
    <d v="1900-01-23T00:00:00"/>
    <n v="1808.55"/>
    <n v="2062"/>
    <n v="1364175"/>
    <n v="25100"/>
    <n v="259318"/>
    <n v="353755132650"/>
    <n v="534713716"/>
    <n v="34240792500"/>
    <n v="51756200"/>
    <n v="1729.7215979960488"/>
    <n v="1991.4102999470604"/>
    <x v="0"/>
    <x v="9"/>
    <n v="1742.6435098076079"/>
    <n v="2006.287161232922"/>
    <m/>
    <x v="9"/>
  </r>
  <r>
    <x v="3"/>
    <x v="6"/>
    <x v="3"/>
    <x v="7"/>
    <d v="1900-01-22T00:00:00"/>
    <n v="1818.1"/>
    <n v="2052.5"/>
    <n v="1368125"/>
    <n v="25350"/>
    <n v="259318"/>
    <n v="354779438750"/>
    <n v="532250195"/>
    <n v="34681968750"/>
    <n v="52030875"/>
    <n v="1729.7215979960488"/>
    <n v="1991.4102999470604"/>
    <x v="0"/>
    <x v="9"/>
    <n v="1742.6435098076079"/>
    <n v="2006.287161232922"/>
    <m/>
    <x v="9"/>
  </r>
  <r>
    <x v="3"/>
    <x v="6"/>
    <x v="3"/>
    <x v="7"/>
    <d v="1900-01-21T00:00:00"/>
    <n v="1863.8"/>
    <m/>
    <m/>
    <n v="26000"/>
    <n v="260022"/>
    <m/>
    <m/>
    <m/>
    <m/>
    <n v="1729.7215979960488"/>
    <n v="1991.4102999470604"/>
    <x v="0"/>
    <x v="9"/>
    <n v="1742.6435098076079"/>
    <n v="2006.287161232922"/>
    <m/>
    <x v="9"/>
  </r>
  <r>
    <x v="3"/>
    <x v="7"/>
    <x v="3"/>
    <x v="7"/>
    <d v="1900-01-18T00:00:00"/>
    <n v="1867"/>
    <n v="2022.5"/>
    <n v="1374025"/>
    <n v="26000"/>
    <m/>
    <m/>
    <m/>
    <n v="35724650000"/>
    <n v="525850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17T00:00:00"/>
    <n v="1857.4"/>
    <n v="1988.5"/>
    <n v="1378025"/>
    <n v="26000"/>
    <n v="258535"/>
    <n v="356267693375"/>
    <n v="514096847.5"/>
    <n v="35828650000"/>
    <n v="517010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16T00:00:00"/>
    <n v="1877.2"/>
    <n v="1978"/>
    <n v="1383250"/>
    <n v="26100"/>
    <n v="256469"/>
    <n v="354760744250"/>
    <n v="507295682"/>
    <n v="36102825000"/>
    <n v="516258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15T00:00:00"/>
    <n v="1885.4"/>
    <n v="1981.5"/>
    <n v="1388250"/>
    <n v="26350"/>
    <n v="256469"/>
    <n v="356043089250"/>
    <n v="508193323.5"/>
    <n v="36580387500"/>
    <n v="52212525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14T00:00:00"/>
    <n v="1885.6"/>
    <n v="1981"/>
    <n v="1392250"/>
    <n v="26500"/>
    <n v="259274"/>
    <n v="360974226500"/>
    <n v="513621794"/>
    <n v="36894625000"/>
    <n v="524965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11T00:00:00"/>
    <n v="1878.2"/>
    <n v="1985.5"/>
    <n v="1395525"/>
    <n v="27200"/>
    <m/>
    <m/>
    <m/>
    <n v="37958280000"/>
    <n v="540056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10T00:00:00"/>
    <n v="1868"/>
    <n v="1995.5"/>
    <n v="1399525"/>
    <n v="27200"/>
    <n v="251805"/>
    <n v="352407392625"/>
    <n v="502476877.5"/>
    <n v="38067080000"/>
    <n v="542776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09T00:00:00"/>
    <n v="1876.2"/>
    <n v="1994.5"/>
    <n v="1404425"/>
    <n v="27600"/>
    <n v="251805"/>
    <n v="353641237125"/>
    <n v="502225072.5"/>
    <n v="38762130000"/>
    <n v="550482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08T00:00:00"/>
    <n v="1874.9"/>
    <n v="1994"/>
    <n v="1409575"/>
    <n v="27700"/>
    <n v="251805"/>
    <n v="354938032875"/>
    <n v="502099170"/>
    <n v="39045227500"/>
    <n v="552338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07T00:00:00"/>
    <n v="1957.45"/>
    <n v="1961"/>
    <n v="1416700"/>
    <n v="26800"/>
    <n v="243156"/>
    <n v="344479105200"/>
    <n v="476828916"/>
    <n v="37967560000"/>
    <n v="525548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04T00:00:00"/>
    <n v="1947.95"/>
    <n v="1946.5"/>
    <n v="1413775"/>
    <n v="27400"/>
    <m/>
    <m/>
    <m/>
    <n v="38737435000"/>
    <n v="533341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03T00:00:00"/>
    <n v="1916.8"/>
    <n v="1934.5"/>
    <n v="1414675"/>
    <n v="27400"/>
    <n v="267204"/>
    <n v="378006818700"/>
    <n v="516906138"/>
    <n v="38762095000"/>
    <n v="530053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02T00:00:00"/>
    <n v="1888.55"/>
    <n v="1922.5"/>
    <n v="1420100"/>
    <n v="29300"/>
    <n v="257820"/>
    <n v="366130182000"/>
    <n v="495658950"/>
    <n v="41608930000"/>
    <n v="5632925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900-01-01T00:00:00"/>
    <n v="1899.85"/>
    <n v="1923.5"/>
    <n v="1419225"/>
    <n v="29100"/>
    <m/>
    <m/>
    <m/>
    <n v="41299447500"/>
    <n v="5597385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7"/>
    <d v="1899-12-31T00:00:00"/>
    <n v="1886.75"/>
    <n v="1900"/>
    <n v="1425450"/>
    <n v="29100"/>
    <n v="257820"/>
    <n v="367509519000"/>
    <n v="489858000"/>
    <n v="41480595000"/>
    <n v="552900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8"/>
    <d v="1900-01-28T00:00:00"/>
    <n v="1875.8"/>
    <n v="1904"/>
    <n v="1437675"/>
    <n v="28100"/>
    <m/>
    <m/>
    <m/>
    <n v="40398667500"/>
    <n v="5350240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8"/>
    <d v="1900-01-27T00:00:00"/>
    <n v="1876.85"/>
    <n v="1896.5"/>
    <n v="1443950"/>
    <n v="28100"/>
    <n v="268730"/>
    <n v="388032683500"/>
    <n v="509646445"/>
    <n v="40574995000"/>
    <n v="5329165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8"/>
    <d v="1900-01-26T00:00:00"/>
    <n v="1896.85"/>
    <n v="1885.5"/>
    <n v="1450025"/>
    <n v="28150"/>
    <n v="268730"/>
    <n v="389665218250"/>
    <n v="506690415"/>
    <n v="40818203750"/>
    <n v="53076825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8"/>
    <d v="1900-01-25T00:00:00"/>
    <n v="1898.9"/>
    <n v="1891"/>
    <n v="1456075"/>
    <n v="28750"/>
    <n v="267389"/>
    <n v="389338438175"/>
    <n v="505632599"/>
    <n v="41862156250"/>
    <n v="54366250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8"/>
    <d v="1900-01-24T00:00:00"/>
    <n v="1901.6"/>
    <n v="1839.5"/>
    <n v="1461025"/>
    <n v="28150"/>
    <n v="268311"/>
    <n v="392009078775"/>
    <n v="493558084.5"/>
    <n v="41127853750"/>
    <n v="51781925"/>
    <n v="1730.5310213690691"/>
    <n v="1727.6783846432452"/>
    <x v="16"/>
    <x v="10"/>
    <n v="1844.1357421194909"/>
    <n v="1841.0958374425943"/>
    <n v="1859.7712352920348"/>
    <x v="10"/>
  </r>
  <r>
    <x v="3"/>
    <x v="7"/>
    <x v="3"/>
    <x v="8"/>
    <d v="1900-01-21T00:00:00"/>
    <n v="1910.6"/>
    <m/>
    <m/>
    <n v="29800"/>
    <m/>
    <m/>
    <m/>
    <m/>
    <m/>
    <n v="1730.5310213690691"/>
    <n v="1727.6783846432452"/>
    <x v="16"/>
    <x v="10"/>
    <n v="1844.1357421194909"/>
    <n v="1841.0958374425943"/>
    <n v="1859.7712352920348"/>
    <x v="10"/>
  </r>
  <r>
    <x v="3"/>
    <x v="7"/>
    <x v="3"/>
    <x v="8"/>
    <d v="1900-01-20T00:00:00"/>
    <n v="1916.85"/>
    <n v="1823.5"/>
    <n v="1462925"/>
    <n v="29800"/>
    <n v="260091"/>
    <n v="380493626175"/>
    <n v="474275938.5"/>
    <n v="43595165000"/>
    <n v="54340300"/>
    <n v="1730.5310213690691"/>
    <n v="1727.6783846432452"/>
    <x v="16"/>
    <x v="10"/>
    <n v="1844.1357421194909"/>
    <n v="1841.0958374425943"/>
    <n v="1859.7712352920348"/>
    <x v="10"/>
  </r>
  <r>
    <x v="3"/>
    <x v="8"/>
    <x v="3"/>
    <x v="8"/>
    <d v="1900-01-19T00:00:00"/>
    <n v="1918.95"/>
    <n v="1795.5"/>
    <n v="1462750"/>
    <n v="29500"/>
    <n v="258749"/>
    <n v="378485099750"/>
    <n v="464583829.5"/>
    <n v="43151125000"/>
    <n v="5296725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18T00:00:00"/>
    <n v="1906.35"/>
    <n v="1815"/>
    <n v="1466325"/>
    <n v="27500"/>
    <n v="266514"/>
    <n v="390796141050"/>
    <n v="483722910"/>
    <n v="40323937500"/>
    <n v="499125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17T00:00:00"/>
    <n v="1910"/>
    <n v="1823"/>
    <n v="1469000"/>
    <n v="30450"/>
    <n v="262966"/>
    <n v="386297054000"/>
    <n v="479387018"/>
    <n v="44731050000"/>
    <n v="5551035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14T00:00:00"/>
    <n v="1908.2"/>
    <n v="1837.5"/>
    <n v="1473900"/>
    <n v="32200"/>
    <m/>
    <m/>
    <m/>
    <n v="47459580000"/>
    <n v="591675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13T00:00:00"/>
    <n v="1891.7"/>
    <n v="1842.5"/>
    <n v="1479075"/>
    <n v="32200"/>
    <n v="239406"/>
    <n v="354099429450"/>
    <n v="441105555"/>
    <n v="47626215000"/>
    <n v="593285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12T00:00:00"/>
    <n v="1896.45"/>
    <n v="1840"/>
    <n v="1481950"/>
    <n v="31850"/>
    <n v="264997"/>
    <n v="392712304150"/>
    <n v="487594480"/>
    <n v="47200107500"/>
    <n v="586040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11T00:00:00"/>
    <n v="1920.8"/>
    <n v="1854.5"/>
    <n v="1485125"/>
    <n v="31750"/>
    <n v="220789"/>
    <n v="327899263625"/>
    <n v="409453200.5"/>
    <n v="47152718750"/>
    <n v="58880375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10T00:00:00"/>
    <n v="1919.8"/>
    <n v="1844"/>
    <n v="1421500"/>
    <n v="31700"/>
    <n v="240318"/>
    <n v="341612037000"/>
    <n v="443146392"/>
    <n v="45061550000"/>
    <n v="584548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07T00:00:00"/>
    <n v="1912.4"/>
    <n v="1859"/>
    <n v="1406550"/>
    <n v="29750"/>
    <m/>
    <m/>
    <m/>
    <n v="41844862500"/>
    <n v="5530525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06T00:00:00"/>
    <n v="1891.35"/>
    <n v="1863.5"/>
    <n v="1406575"/>
    <n v="29750"/>
    <m/>
    <m/>
    <m/>
    <n v="41845606250"/>
    <n v="55439125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05T00:00:00"/>
    <n v="1888"/>
    <n v="1839.5"/>
    <n v="1407025"/>
    <n v="29750"/>
    <n v="241441"/>
    <n v="339713523025"/>
    <n v="444130719.5"/>
    <n v="41858993750"/>
    <n v="54725125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04T00:00:00"/>
    <n v="1912.5"/>
    <n v="1853.5"/>
    <n v="1412125"/>
    <n v="29650"/>
    <n v="237019"/>
    <n v="334700455375"/>
    <n v="439314716.5"/>
    <n v="41869506250"/>
    <n v="54956275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900-01-03T00:00:00"/>
    <n v="1899.65"/>
    <n v="1854"/>
    <n v="1412600"/>
    <n v="29400"/>
    <n v="232597"/>
    <n v="328566522200"/>
    <n v="431234838"/>
    <n v="41530440000"/>
    <n v="545076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899-12-31T00:00:00"/>
    <n v="1906.4"/>
    <n v="1847"/>
    <n v="1422475"/>
    <n v="30000"/>
    <m/>
    <m/>
    <m/>
    <n v="42674250000"/>
    <n v="554100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8"/>
    <d v="1899-12-30T00:00:00"/>
    <n v="1895.55"/>
    <n v="1820"/>
    <n v="1416325"/>
    <n v="30000"/>
    <n v="235951"/>
    <n v="334183300075"/>
    <n v="429430820"/>
    <n v="42489750000"/>
    <n v="546000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9"/>
    <d v="1900-01-28T00:00:00"/>
    <n v="1883.4"/>
    <n v="1772.5"/>
    <n v="1428475"/>
    <n v="29800"/>
    <n v="235968"/>
    <n v="337074388800"/>
    <n v="418253280"/>
    <n v="42568555000"/>
    <n v="528205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9"/>
    <d v="1900-01-27T00:00:00"/>
    <n v="1882.4"/>
    <n v="1783"/>
    <n v="1432650"/>
    <n v="29480"/>
    <n v="231433"/>
    <n v="331562487450"/>
    <n v="412645039"/>
    <n v="42234522000"/>
    <n v="5256284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9"/>
    <d v="1900-01-26T00:00:00"/>
    <n v="1850.95"/>
    <n v="1773"/>
    <n v="1438925"/>
    <n v="29550"/>
    <n v="230474"/>
    <n v="331635519912"/>
    <n v="408631288.5"/>
    <n v="42520233750"/>
    <n v="5239215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9"/>
    <d v="1900-01-23T00:00:00"/>
    <n v="1870.05"/>
    <n v="1740"/>
    <n v="1444275"/>
    <n v="28750"/>
    <m/>
    <m/>
    <m/>
    <n v="41522906250"/>
    <n v="500250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9"/>
    <d v="1900-01-22T00:00:00"/>
    <n v="1861.75"/>
    <n v="1754"/>
    <n v="1450950"/>
    <n v="28750"/>
    <n v="219595"/>
    <n v="318621365250"/>
    <n v="385169630"/>
    <n v="41714812500"/>
    <n v="50427500"/>
    <n v="1432.5774539024444"/>
    <n v="1430.4808269756888"/>
    <x v="17"/>
    <x v="11"/>
    <n v="1802.8370599114305"/>
    <n v="1800.198545174188"/>
    <n v="1904.7679249387627"/>
    <x v="11"/>
  </r>
  <r>
    <x v="3"/>
    <x v="8"/>
    <x v="3"/>
    <x v="9"/>
    <d v="1900-01-21T00:00:00"/>
    <n v="1888.1"/>
    <m/>
    <m/>
    <n v="28150"/>
    <n v="229601"/>
    <m/>
    <m/>
    <m/>
    <m/>
    <n v="1432.5774539024444"/>
    <n v="1430.4808269756888"/>
    <x v="17"/>
    <x v="11"/>
    <n v="1802.8370599114305"/>
    <n v="1800.198545174188"/>
    <n v="1904.7679249387627"/>
    <x v="11"/>
  </r>
  <r>
    <x v="3"/>
    <x v="8"/>
    <x v="3"/>
    <x v="9"/>
    <d v="1900-01-20T00:00:00"/>
    <n v="1906"/>
    <n v="1770.5"/>
    <n v="1458900"/>
    <n v="27550"/>
    <n v="217413"/>
    <n v="317183825700"/>
    <n v="384929716.5"/>
    <n v="40192695000"/>
    <n v="48777275"/>
    <n v="1432.5774539024444"/>
    <n v="1430.4808269756888"/>
    <x v="17"/>
    <x v="11"/>
    <n v="1802.8370599114305"/>
    <n v="1800.198545174188"/>
    <n v="1904.7679249387627"/>
    <x v="11"/>
  </r>
  <r>
    <x v="3"/>
    <x v="9"/>
    <x v="3"/>
    <x v="9"/>
    <d v="1900-01-19T00:00:00"/>
    <n v="1930.9"/>
    <n v="1780"/>
    <n v="1466925"/>
    <n v="27250"/>
    <n v="218203"/>
    <n v="320087435775"/>
    <n v="388401340"/>
    <n v="39973706250"/>
    <n v="4850500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16T00:00:00"/>
    <n v="1954.75"/>
    <n v="1772"/>
    <n v="1473025"/>
    <n v="26950"/>
    <m/>
    <m/>
    <m/>
    <n v="39698023750"/>
    <n v="4775540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15T00:00:00"/>
    <n v="1936.1"/>
    <n v="1746"/>
    <n v="1477175"/>
    <n v="26950"/>
    <n v="211812"/>
    <n v="312883391100"/>
    <n v="369823752"/>
    <n v="39809866250"/>
    <n v="4705470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14T00:00:00"/>
    <n v="1964.8"/>
    <n v="1735"/>
    <n v="1482225"/>
    <n v="26900"/>
    <n v="205256"/>
    <n v="304235574600"/>
    <n v="356119160"/>
    <n v="39871852500"/>
    <n v="4667150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13T00:00:00"/>
    <n v="1963.55"/>
    <n v="1759"/>
    <n v="1486175"/>
    <n v="26870"/>
    <n v="210986"/>
    <n v="313562118550"/>
    <n v="371124374"/>
    <n v="39933522250"/>
    <n v="4726433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12T00:00:00"/>
    <n v="1942.3"/>
    <n v="1785.5"/>
    <n v="1493175"/>
    <n v="26270"/>
    <n v="210662"/>
    <n v="314555231850"/>
    <n v="376137001"/>
    <n v="39225707250"/>
    <n v="46905085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09T00:00:00"/>
    <n v="1944.5"/>
    <n v="1793"/>
    <n v="1499100"/>
    <n v="25700"/>
    <m/>
    <m/>
    <m/>
    <n v="38526870000"/>
    <n v="4608010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08T00:00:00"/>
    <n v="1944.8"/>
    <n v="1785.5"/>
    <n v="1504175"/>
    <n v="25700"/>
    <n v="208818"/>
    <n v="314098815150"/>
    <n v="372844539"/>
    <n v="38657297500"/>
    <n v="4588735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07T00:00:00"/>
    <n v="1928.4"/>
    <n v="1783"/>
    <n v="1506425"/>
    <n v="25730"/>
    <n v="208699"/>
    <n v="314389391075"/>
    <n v="372110317"/>
    <n v="38760315250"/>
    <n v="4587659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06T00:00:00"/>
    <n v="1920.6"/>
    <n v="1798"/>
    <n v="1510400"/>
    <n v="25350"/>
    <n v="209400"/>
    <n v="316277760000"/>
    <n v="376501200"/>
    <n v="38288640000"/>
    <n v="4557930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05T00:00:00"/>
    <n v="1928.4"/>
    <n v="1806.5"/>
    <n v="1513925"/>
    <n v="24820"/>
    <n v="209171"/>
    <n v="316669206175"/>
    <n v="377867411.5"/>
    <n v="37575618500"/>
    <n v="4483733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02T00:00:00"/>
    <n v="1937.6"/>
    <n v="1787.5"/>
    <n v="1516500"/>
    <n v="24250"/>
    <m/>
    <m/>
    <m/>
    <n v="36775125000"/>
    <n v="43346875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900-01-01T00:00:00"/>
    <n v="1934.1"/>
    <n v="1785.5"/>
    <n v="1520650"/>
    <n v="24250"/>
    <n v="208088"/>
    <n v="316429017200"/>
    <n v="371541124"/>
    <n v="36875762500"/>
    <n v="43298375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899-12-31T00:00:00"/>
    <n v="1969"/>
    <n v="1781"/>
    <n v="1524075"/>
    <n v="24500"/>
    <n v="206494"/>
    <n v="314712343050"/>
    <n v="367765814"/>
    <n v="37339837500"/>
    <n v="4363450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9"/>
    <d v="1899-12-30T00:00:00"/>
    <n v="1987.95"/>
    <n v="1777.5"/>
    <n v="1526575"/>
    <n v="24350"/>
    <n v="200756"/>
    <n v="306469090700"/>
    <n v="356843790"/>
    <n v="37172101250"/>
    <n v="43282125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10"/>
    <d v="1900-01-26T00:00:00"/>
    <n v="1955.85"/>
    <n v="1803.5"/>
    <n v="1533625"/>
    <n v="23450"/>
    <m/>
    <m/>
    <m/>
    <n v="35963506250"/>
    <n v="42292075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10"/>
    <d v="1900-01-25T00:00:00"/>
    <n v="1938.8"/>
    <n v="1789"/>
    <n v="1537675"/>
    <n v="23450"/>
    <n v="201040"/>
    <n v="309134182000"/>
    <n v="359660560"/>
    <n v="36058478750"/>
    <n v="4195205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10"/>
    <d v="1900-01-24T00:00:00"/>
    <n v="1918.5"/>
    <n v="1779"/>
    <n v="1541800"/>
    <n v="23550"/>
    <n v="199009"/>
    <n v="306832076200"/>
    <n v="354037011"/>
    <n v="36309390000"/>
    <n v="4189545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10"/>
    <d v="1900-01-23T00:00:00"/>
    <n v="1925.45"/>
    <n v="1815"/>
    <n v="1545575"/>
    <n v="23450"/>
    <n v="196978"/>
    <n v="304444272350"/>
    <n v="357515070"/>
    <n v="36243733750"/>
    <n v="42561750"/>
    <n v="1716.6723299970374"/>
    <n v="1587.9520807409413"/>
    <x v="18"/>
    <x v="12"/>
    <n v="2085.8216475745685"/>
    <n v="1929.4216883697604"/>
    <n v="1820.4595310532534"/>
    <x v="12"/>
  </r>
  <r>
    <x v="3"/>
    <x v="9"/>
    <x v="3"/>
    <x v="10"/>
    <d v="1900-01-22T00:00:00"/>
    <n v="1947.55"/>
    <n v="1818"/>
    <n v="1550225"/>
    <n v="23120"/>
    <n v="194461"/>
    <n v="301458303725"/>
    <n v="353530098"/>
    <n v="35841202000"/>
    <n v="42032160"/>
    <n v="1716.6723299970374"/>
    <n v="1587.9520807409413"/>
    <x v="18"/>
    <x v="12"/>
    <n v="2085.8216475745685"/>
    <n v="1929.4216883697604"/>
    <n v="1820.4595310532534"/>
    <x v="12"/>
  </r>
  <r>
    <x v="3"/>
    <x v="10"/>
    <x v="3"/>
    <x v="10"/>
    <d v="1900-01-19T00:00:00"/>
    <n v="1932.85"/>
    <m/>
    <m/>
    <n v="23170"/>
    <m/>
    <m/>
    <m/>
    <m/>
    <m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18T00:00:00"/>
    <n v="1928.05"/>
    <n v="1797.5"/>
    <n v="1554375"/>
    <n v="23170"/>
    <n v="196525"/>
    <n v="305473546875"/>
    <n v="353253687.5"/>
    <n v="36014868750"/>
    <n v="41648075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17T00:00:00"/>
    <n v="1993.15"/>
    <n v="1776.5"/>
    <n v="1559300"/>
    <n v="22850"/>
    <n v="197803"/>
    <n v="308434217900"/>
    <n v="351397029.5"/>
    <n v="35630005000"/>
    <n v="40593025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16T00:00:00"/>
    <n v="2005.15"/>
    <n v="1779"/>
    <n v="1563300"/>
    <n v="22850"/>
    <n v="187343"/>
    <n v="292873311900"/>
    <n v="333283197"/>
    <n v="35721405000"/>
    <n v="4065015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15T00:00:00"/>
    <n v="1949.85"/>
    <n v="1773.5"/>
    <n v="1567375"/>
    <n v="23200"/>
    <n v="191231"/>
    <n v="299730688625"/>
    <n v="339148178.5"/>
    <n v="36363100000"/>
    <n v="4114520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12T00:00:00"/>
    <n v="1948.3"/>
    <n v="1776"/>
    <n v="1572950"/>
    <n v="22500"/>
    <m/>
    <m/>
    <m/>
    <n v="35391375000"/>
    <n v="3996000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11T00:00:00"/>
    <n v="1931"/>
    <n v="1761.5"/>
    <n v="1574100"/>
    <n v="22500"/>
    <n v="188041"/>
    <n v="295995338100"/>
    <n v="331234221.5"/>
    <n v="35417250000"/>
    <n v="3963375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10T00:00:00"/>
    <n v="1931.7"/>
    <n v="1791.5"/>
    <n v="1578200"/>
    <n v="22250"/>
    <n v="187860"/>
    <n v="296480652000"/>
    <n v="336551190"/>
    <n v="35114950000"/>
    <n v="39860875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09T00:00:00"/>
    <n v="1996.6"/>
    <n v="1783"/>
    <n v="1585000"/>
    <n v="22200"/>
    <n v="185501"/>
    <n v="294019085000"/>
    <n v="330748283"/>
    <n v="35187000000"/>
    <n v="3958260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08T00:00:00"/>
    <n v="2030.3"/>
    <n v="1770"/>
    <n v="1590550"/>
    <n v="22000"/>
    <n v="184460"/>
    <n v="293392853000"/>
    <n v="326494200"/>
    <n v="34992100000"/>
    <n v="3894000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05T00:00:00"/>
    <n v="2061.5"/>
    <n v="1757"/>
    <n v="1588325"/>
    <n v="23700"/>
    <m/>
    <m/>
    <m/>
    <n v="37643302500"/>
    <n v="4164090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04T00:00:00"/>
    <n v="2049.15"/>
    <n v="1766"/>
    <n v="1594325"/>
    <n v="23700"/>
    <n v="184558"/>
    <n v="294245433350"/>
    <n v="325929428"/>
    <n v="37785502500"/>
    <n v="4185420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03T00:00:00"/>
    <n v="2034.45"/>
    <n v="1774"/>
    <n v="1600525"/>
    <n v="23620"/>
    <n v="183254"/>
    <n v="293302608350"/>
    <n v="325092596"/>
    <n v="37804400500"/>
    <n v="4190188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02T00:00:00"/>
    <n v="1972.25"/>
    <n v="1789.5"/>
    <n v="1606400"/>
    <n v="23300"/>
    <n v="181950"/>
    <n v="292284480000"/>
    <n v="325599525"/>
    <n v="37429120000"/>
    <n v="4169535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0"/>
    <d v="1900-01-01T00:00:00"/>
    <n v="1972.95"/>
    <n v="1786"/>
    <n v="1617175"/>
    <n v="23300"/>
    <n v="183030"/>
    <n v="295991540250"/>
    <n v="326891580"/>
    <n v="37680177500"/>
    <n v="4161380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1"/>
    <d v="1900-01-29T00:00:00"/>
    <n v="1974.7"/>
    <n v="1780"/>
    <n v="1626850"/>
    <n v="23550"/>
    <m/>
    <m/>
    <m/>
    <n v="38312317500"/>
    <n v="4191900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1"/>
    <d v="1900-01-28T00:00:00"/>
    <n v="1952.2"/>
    <n v="1758.5"/>
    <n v="1632325"/>
    <n v="23550"/>
    <n v="182289"/>
    <n v="297554891925"/>
    <n v="320555206.5"/>
    <n v="38441253750"/>
    <n v="41412675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1"/>
    <d v="1900-01-27T00:00:00"/>
    <n v="1954.35"/>
    <n v="1778.5"/>
    <n v="1637675"/>
    <n v="23500"/>
    <n v="181718"/>
    <n v="297595025650"/>
    <n v="323185463"/>
    <n v="38485362500"/>
    <n v="4179475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1"/>
    <d v="1900-01-26T00:00:00"/>
    <n v="1931.65"/>
    <n v="1748.5"/>
    <n v="1642050"/>
    <n v="23500"/>
    <n v="179795"/>
    <n v="295232379750"/>
    <n v="314371557.5"/>
    <n v="38588175000"/>
    <n v="4108975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1"/>
    <d v="1900-01-25T00:00:00"/>
    <n v="1940.55"/>
    <n v="1718.5"/>
    <n v="1632175"/>
    <n v="23400"/>
    <n v="181907"/>
    <n v="296904057725"/>
    <n v="312607179.5"/>
    <n v="38192895000"/>
    <n v="4021290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1"/>
    <d v="1900-01-22T00:00:00"/>
    <n v="1893.85"/>
    <m/>
    <m/>
    <n v="22000"/>
    <m/>
    <m/>
    <m/>
    <m/>
    <m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1"/>
    <d v="1900-01-21T00:00:00"/>
    <n v="1882.35"/>
    <n v="1722"/>
    <n v="1637425"/>
    <n v="22000"/>
    <n v="180853"/>
    <n v="296133223525"/>
    <n v="311428866"/>
    <n v="36023350000"/>
    <n v="37884000"/>
    <n v="1654.8601497684501"/>
    <n v="1599.9205816195824"/>
    <x v="19"/>
    <x v="13"/>
    <n v="2051.8653429408737"/>
    <n v="1983.7456315220129"/>
    <n v="2423.0064878059179"/>
    <x v="13"/>
  </r>
  <r>
    <x v="3"/>
    <x v="10"/>
    <x v="3"/>
    <x v="11"/>
    <d v="1900-01-20T00:00:00"/>
    <n v="1851"/>
    <n v="1719"/>
    <n v="1643125"/>
    <n v="21700"/>
    <n v="177037"/>
    <n v="290893920625"/>
    <n v="304326603"/>
    <n v="35655812500"/>
    <n v="37302300"/>
    <n v="1654.8601497684501"/>
    <n v="1599.9205816195824"/>
    <x v="19"/>
    <x v="13"/>
    <n v="2051.8653429408737"/>
    <n v="1983.7456315220129"/>
    <n v="2423.0064878059179"/>
    <x v="13"/>
  </r>
  <r>
    <x v="3"/>
    <x v="11"/>
    <x v="3"/>
    <x v="11"/>
    <d v="1900-01-19T00:00:00"/>
    <n v="1823.2"/>
    <n v="1726.5"/>
    <n v="1648775"/>
    <n v="22500"/>
    <n v="180998"/>
    <n v="298424977450"/>
    <n v="312493047"/>
    <n v="37097437500"/>
    <n v="3884625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900-01-18T00:00:00"/>
    <n v="1810.3"/>
    <n v="1709"/>
    <n v="1658175"/>
    <n v="22850"/>
    <n v="173346"/>
    <n v="287438003550"/>
    <n v="296248314"/>
    <n v="37889298750"/>
    <n v="3905065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900-01-15T00:00:00"/>
    <n v="1802.9"/>
    <n v="1700.5"/>
    <n v="1668500"/>
    <n v="24250"/>
    <m/>
    <m/>
    <m/>
    <n v="40461125000"/>
    <n v="41237125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900-01-14T00:00:00"/>
    <n v="1804.6"/>
    <n v="1692"/>
    <n v="1649275"/>
    <n v="24250"/>
    <n v="172661"/>
    <n v="284765470775"/>
    <n v="292142412"/>
    <n v="39994918750"/>
    <n v="4103100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900-01-13T00:00:00"/>
    <n v="1809.3"/>
    <n v="1697.5"/>
    <n v="1640425"/>
    <n v="23950"/>
    <n v="173831"/>
    <n v="285156718175"/>
    <n v="295078122.5"/>
    <n v="39288178750"/>
    <n v="40655125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900-01-12T00:00:00"/>
    <n v="1798.2"/>
    <n v="1686.5"/>
    <n v="1648225"/>
    <n v="23700"/>
    <n v="174541"/>
    <n v="287682839725"/>
    <n v="294363396.5"/>
    <n v="39062932500"/>
    <n v="3997005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900-01-11T00:00:00"/>
    <n v="1808.05"/>
    <n v="1682.5"/>
    <n v="1652200"/>
    <n v="23550"/>
    <n v="172239"/>
    <n v="284573275800"/>
    <n v="289792117.5"/>
    <n v="38909310000"/>
    <n v="39622875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900-01-08T00:00:00"/>
    <n v="1805.75"/>
    <n v="1658"/>
    <n v="1658975"/>
    <n v="22400"/>
    <m/>
    <m/>
    <m/>
    <n v="37161040000"/>
    <n v="3713920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900-01-07T00:00:00"/>
    <n v="1812.45"/>
    <n v="1654.5"/>
    <n v="1664400"/>
    <n v="22400"/>
    <n v="177147"/>
    <n v="294843466800"/>
    <n v="293089711.5"/>
    <n v="37282560000"/>
    <n v="3706080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900-01-06T00:00:00"/>
    <n v="1799.35"/>
    <n v="1660.5"/>
    <n v="1668525"/>
    <n v="22600"/>
    <n v="168688"/>
    <n v="281460145200"/>
    <n v="280106424"/>
    <n v="37708665000"/>
    <n v="3752730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900-01-05T00:00:00"/>
    <n v="1775.5"/>
    <n v="1686"/>
    <n v="1663800"/>
    <n v="22120"/>
    <n v="168508"/>
    <n v="280363610400"/>
    <n v="284104488"/>
    <n v="36803256000"/>
    <n v="3729432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900-01-04T00:00:00"/>
    <n v="1774.4"/>
    <n v="1675"/>
    <n v="1669550"/>
    <n v="21800"/>
    <n v="169510"/>
    <n v="283005420500"/>
    <n v="283929250"/>
    <n v="36396190000"/>
    <n v="3651500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900-01-01T00:00:00"/>
    <n v="1774.65"/>
    <n v="1695.5"/>
    <n v="1674900"/>
    <n v="20820"/>
    <m/>
    <m/>
    <m/>
    <n v="34871418000"/>
    <n v="3530031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899-12-31T00:00:00"/>
    <n v="1771.85"/>
    <n v="1669"/>
    <n v="1626550"/>
    <n v="20820"/>
    <n v="164537"/>
    <n v="267627657350"/>
    <n v="274612253"/>
    <n v="33864771000"/>
    <n v="3474858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11"/>
    <d v="1899-12-30T00:00:00"/>
    <n v="1787.4"/>
    <n v="1687"/>
    <n v="1632675"/>
    <n v="20550"/>
    <n v="164667"/>
    <n v="268847694225"/>
    <n v="277793229"/>
    <n v="33551471250"/>
    <n v="3466785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0"/>
    <d v="1900-01-28T00:00:00"/>
    <n v="1770.7"/>
    <n v="1630"/>
    <n v="1618025"/>
    <n v="20600"/>
    <n v="166273"/>
    <n v="269033870825"/>
    <n v="271024990"/>
    <n v="33331315000"/>
    <n v="3357800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0"/>
    <d v="1900-01-27T00:00:00"/>
    <n v="1768.8"/>
    <n v="1626"/>
    <n v="1629275"/>
    <n v="20230"/>
    <n v="163752"/>
    <n v="266796225162"/>
    <n v="266259939"/>
    <n v="32960233250"/>
    <n v="3289398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0"/>
    <d v="1900-01-24T00:00:00"/>
    <n v="1762.1"/>
    <n v="1614"/>
    <n v="1629275"/>
    <n v="19200"/>
    <m/>
    <m/>
    <m/>
    <n v="31282080000"/>
    <n v="3098880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0"/>
    <d v="1900-01-23T00:00:00"/>
    <n v="1758.55"/>
    <n v="1621.5"/>
    <n v="1633775"/>
    <n v="19200"/>
    <n v="161955"/>
    <n v="264598030125"/>
    <n v="262610032.5"/>
    <n v="31368480000"/>
    <n v="3113280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0"/>
    <d v="1900-01-22T00:00:00"/>
    <n v="1775.7"/>
    <n v="1614"/>
    <n v="1638300"/>
    <n v="19650"/>
    <n v="160425"/>
    <n v="262824277500"/>
    <n v="258925950"/>
    <n v="32192595000"/>
    <n v="31715100"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0"/>
    <d v="1900-01-21T00:00:00"/>
    <n v="1756.6"/>
    <m/>
    <m/>
    <n v="20150"/>
    <n v="158410"/>
    <m/>
    <m/>
    <m/>
    <m/>
    <n v="1399.0483845142612"/>
    <n v="1295.9116441411502"/>
    <x v="20"/>
    <x v="14"/>
    <n v="1796.8425127305179"/>
    <n v="1664.3807038480481"/>
    <n v="2032.9145110803806"/>
    <x v="14"/>
  </r>
  <r>
    <x v="3"/>
    <x v="11"/>
    <x v="3"/>
    <x v="0"/>
    <d v="1900-01-20T00:00:00"/>
    <n v="1745.45"/>
    <n v="1621.5"/>
    <n v="1642600"/>
    <n v="19840"/>
    <n v="160264"/>
    <n v="263249646400"/>
    <n v="259868076"/>
    <n v="32589184000"/>
    <n v="32170560"/>
    <n v="1399.0483845142612"/>
    <n v="1295.9116441411502"/>
    <x v="20"/>
    <x v="14"/>
    <n v="1796.8425127305179"/>
    <n v="1664.3807038480481"/>
    <n v="2032.9145110803806"/>
    <x v="14"/>
  </r>
  <r>
    <x v="3"/>
    <x v="0"/>
    <x v="3"/>
    <x v="0"/>
    <d v="1900-01-17T00:00:00"/>
    <n v="1728.55"/>
    <n v="1607"/>
    <n v="1648000"/>
    <n v="18820"/>
    <m/>
    <m/>
    <m/>
    <n v="31015360000"/>
    <n v="30243740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16T00:00:00"/>
    <n v="1732.65"/>
    <n v="1597.5"/>
    <n v="1652025"/>
    <n v="18820"/>
    <n v="158636"/>
    <n v="262070637900"/>
    <n v="253421010"/>
    <n v="31091110500"/>
    <n v="30064950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15T00:00:00"/>
    <n v="1717.3"/>
    <n v="1563.5"/>
    <n v="1637750"/>
    <n v="18630"/>
    <m/>
    <m/>
    <m/>
    <n v="30511282500"/>
    <n v="29128005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14T00:00:00"/>
    <n v="1728.35"/>
    <n v="1586.5"/>
    <n v="1614100"/>
    <n v="18630"/>
    <n v="158091"/>
    <n v="255174683100"/>
    <n v="250811371.5"/>
    <n v="30070683000"/>
    <n v="29556495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13T00:00:00"/>
    <n v="1710.4"/>
    <n v="1598"/>
    <n v="1617550"/>
    <n v="18350"/>
    <n v="158503"/>
    <n v="256386527650"/>
    <n v="253287794"/>
    <n v="29682042500"/>
    <n v="29323300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10T00:00:00"/>
    <n v="1735.85"/>
    <n v="1590.5"/>
    <n v="1617825"/>
    <n v="18030"/>
    <m/>
    <m/>
    <m/>
    <n v="29169384750"/>
    <n v="28676715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09T00:00:00"/>
    <n v="1731.9"/>
    <n v="1599"/>
    <n v="1605625"/>
    <n v="18030"/>
    <n v="157245"/>
    <n v="252476503125"/>
    <n v="251434755"/>
    <n v="28949418750"/>
    <n v="28829970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08T00:00:00"/>
    <n v="1717.65"/>
    <n v="1608"/>
    <n v="1610300"/>
    <n v="18030"/>
    <n v="157456"/>
    <n v="253551396800"/>
    <n v="253189248"/>
    <n v="29033709000"/>
    <n v="28992240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07T00:00:00"/>
    <n v="1707.5"/>
    <n v="1600"/>
    <n v="1614975"/>
    <n v="17840"/>
    <n v="156829"/>
    <n v="253274914275"/>
    <n v="250926400"/>
    <n v="28811154000"/>
    <n v="28544000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06T00:00:00"/>
    <n v="1692"/>
    <n v="1595.5"/>
    <n v="1616550"/>
    <n v="17650"/>
    <n v="156679"/>
    <n v="253279437450"/>
    <n v="249981344.5"/>
    <n v="28532107500"/>
    <n v="28160575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03T00:00:00"/>
    <n v="1709.55"/>
    <n v="1570.5"/>
    <n v="1577000"/>
    <n v="17750"/>
    <m/>
    <m/>
    <m/>
    <n v="27991750000"/>
    <n v="27876375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02T00:00:00"/>
    <n v="1706.45"/>
    <n v="1586.5"/>
    <n v="1548550"/>
    <n v="17750"/>
    <m/>
    <m/>
    <m/>
    <n v="27486762500"/>
    <n v="28160375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900-01-01T00:00:00"/>
    <n v="1717.6"/>
    <n v="1605.5"/>
    <n v="1535250"/>
    <n v="17750"/>
    <m/>
    <m/>
    <m/>
    <n v="27250687500"/>
    <n v="28497625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899-12-31T00:00:00"/>
    <n v="1740.25"/>
    <n v="1638"/>
    <n v="1541125"/>
    <n v="17750"/>
    <n v="155926"/>
    <n v="240301456750"/>
    <n v="255406788"/>
    <n v="27354968750"/>
    <n v="29074500"/>
    <n v="1429.3141454695697"/>
    <n v="1381.416221886901"/>
    <x v="21"/>
    <x v="0"/>
    <n v="1645.3384145243285"/>
    <n v="1590.2012748715024"/>
    <n v="1651.1683710131265"/>
    <x v="0"/>
  </r>
  <r>
    <x v="3"/>
    <x v="0"/>
    <x v="3"/>
    <x v="0"/>
    <d v="1899-12-30T00:00:00"/>
    <n v="1734.8"/>
    <n v="1592.5"/>
    <n v="1541150"/>
    <n v="17740"/>
    <n v="157044"/>
    <n v="242028360600"/>
    <n v="250092570"/>
    <n v="27340001000"/>
    <n v="28250950"/>
    <n v="1429.3141454695697"/>
    <n v="1381.416221886901"/>
    <x v="21"/>
    <x v="0"/>
    <n v="1645.3384145243285"/>
    <n v="1590.2012748715024"/>
    <n v="1651.1683710131265"/>
    <x v="0"/>
  </r>
  <r>
    <x v="3"/>
    <x v="0"/>
    <x v="3"/>
    <x v="1"/>
    <d v="1900-01-27T00:00:00"/>
    <n v="1725.65"/>
    <n v="1579"/>
    <n v="1521325"/>
    <n v="17600"/>
    <m/>
    <m/>
    <m/>
    <n v="26775320000"/>
    <n v="27790400"/>
    <n v="1429.3141454695697"/>
    <n v="1381.416221886901"/>
    <x v="21"/>
    <x v="0"/>
    <n v="1645.3384145243285"/>
    <n v="1590.2012748715024"/>
    <n v="1651.1683710131265"/>
    <x v="0"/>
  </r>
  <r>
    <x v="3"/>
    <x v="0"/>
    <x v="3"/>
    <x v="1"/>
    <d v="1900-01-26T00:00:00"/>
    <n v="1723.3"/>
    <n v="1560.5"/>
    <n v="1526250"/>
    <n v="17600"/>
    <n v="155239"/>
    <n v="236933523750"/>
    <n v="242250459.5"/>
    <n v="26862000000"/>
    <n v="27464800"/>
    <n v="1429.3141454695697"/>
    <n v="1381.416221886901"/>
    <x v="21"/>
    <x v="0"/>
    <n v="1645.3384145243285"/>
    <n v="1590.2012748715024"/>
    <n v="1651.1683710131265"/>
    <x v="0"/>
  </r>
  <r>
    <x v="3"/>
    <x v="0"/>
    <x v="3"/>
    <x v="1"/>
    <d v="1900-01-25T00:00:00"/>
    <n v="1705.15"/>
    <n v="1555.5"/>
    <n v="1500900"/>
    <n v="17400"/>
    <n v="152393"/>
    <n v="228726653700"/>
    <n v="237047311.5"/>
    <n v="26115660000"/>
    <n v="27065700"/>
    <n v="1429.3141454695697"/>
    <n v="1381.416221886901"/>
    <x v="21"/>
    <x v="0"/>
    <n v="1645.3384145243285"/>
    <n v="1590.2012748715024"/>
    <n v="1651.1683710131265"/>
    <x v="0"/>
  </r>
  <r>
    <x v="3"/>
    <x v="0"/>
    <x v="3"/>
    <x v="1"/>
    <d v="1900-01-24T00:00:00"/>
    <n v="1722.75"/>
    <n v="1529"/>
    <n v="1505550"/>
    <n v="17580"/>
    <n v="154228"/>
    <n v="232197965400"/>
    <n v="235814612"/>
    <n v="26467569000"/>
    <n v="26879820"/>
    <n v="1429.3141454695697"/>
    <n v="1381.416221886901"/>
    <x v="21"/>
    <x v="0"/>
    <n v="1645.3384145243285"/>
    <n v="1590.2012748715024"/>
    <n v="1651.1683710131265"/>
    <x v="0"/>
  </r>
  <r>
    <x v="3"/>
    <x v="0"/>
    <x v="3"/>
    <x v="1"/>
    <d v="1900-01-20T00:00:00"/>
    <n v="1732.45"/>
    <n v="1540"/>
    <n v="1496050"/>
    <n v="17750"/>
    <m/>
    <m/>
    <m/>
    <n v="26554887500"/>
    <n v="27335000"/>
    <n v="1429.3141454695697"/>
    <n v="1381.416221886901"/>
    <x v="21"/>
    <x v="0"/>
    <n v="1645.3384145243285"/>
    <n v="1590.2012748715024"/>
    <n v="1651.1683710131265"/>
    <x v="0"/>
  </r>
  <r>
    <x v="3"/>
    <x v="0"/>
    <x v="3"/>
    <x v="1"/>
    <d v="1900-01-19T00:00:00"/>
    <n v="1732.8"/>
    <m/>
    <m/>
    <n v="17750"/>
    <n v="153801"/>
    <m/>
    <m/>
    <m/>
    <m/>
    <n v="1429.3141454695697"/>
    <n v="1381.416221886901"/>
    <x v="21"/>
    <x v="0"/>
    <n v="1645.3384145243285"/>
    <n v="1590.2012748715024"/>
    <n v="1651.1683710131265"/>
    <x v="0"/>
  </r>
  <r>
    <x v="3"/>
    <x v="1"/>
    <x v="3"/>
    <x v="1"/>
    <d v="1900-01-18T00:00:00"/>
    <n v="1750.05"/>
    <n v="1536.5"/>
    <n v="1500900"/>
    <n v="17900"/>
    <n v="150071"/>
    <n v="225241563900"/>
    <n v="230584091.5"/>
    <n v="26866110000"/>
    <n v="27503350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17T00:00:00"/>
    <n v="1735.25"/>
    <n v="1524"/>
    <n v="1493075"/>
    <n v="17730"/>
    <n v="147808"/>
    <n v="220688429600"/>
    <n v="225259392"/>
    <n v="26472219750"/>
    <n v="27020520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16T00:00:00"/>
    <n v="1756.9"/>
    <n v="1527.5"/>
    <n v="1493775"/>
    <n v="17550"/>
    <n v="143170"/>
    <n v="213863019862"/>
    <n v="218691411.25"/>
    <n v="26215751250"/>
    <n v="26807625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13T00:00:00"/>
    <n v="1734.85"/>
    <n v="1513"/>
    <n v="1479000"/>
    <n v="16920"/>
    <m/>
    <m/>
    <m/>
    <n v="25024680000"/>
    <n v="25599960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12T00:00:00"/>
    <n v="1716.4"/>
    <n v="1498.5"/>
    <n v="1458100"/>
    <n v="16920"/>
    <n v="139598"/>
    <n v="203547843800"/>
    <n v="209187603"/>
    <n v="24671052000"/>
    <n v="25354620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11T00:00:00"/>
    <n v="1699.85"/>
    <n v="1514.5"/>
    <n v="1462600"/>
    <n v="17150"/>
    <n v="140343"/>
    <n v="205265671800"/>
    <n v="212549473.5"/>
    <n v="25083590000"/>
    <n v="25973675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10T00:00:00"/>
    <n v="1703.45"/>
    <n v="1486.5"/>
    <n v="1466625"/>
    <n v="17020"/>
    <n v="137134"/>
    <n v="201124152750"/>
    <n v="203849691"/>
    <n v="24961957500"/>
    <n v="25300230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09T00:00:00"/>
    <n v="1698.8"/>
    <n v="1498"/>
    <n v="1436575"/>
    <n v="16880"/>
    <n v="137273"/>
    <n v="197202959975"/>
    <n v="205634954"/>
    <n v="24249386000"/>
    <n v="25286240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05T00:00:00"/>
    <n v="1688.65"/>
    <n v="1476"/>
    <n v="1414475"/>
    <n v="16350"/>
    <n v="138033"/>
    <n v="195244227675"/>
    <n v="203736708"/>
    <n v="23126666250"/>
    <n v="24132600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04T00:00:00"/>
    <n v="1698.9"/>
    <n v="1467"/>
    <n v="1419675"/>
    <n v="16300"/>
    <n v="138105"/>
    <n v="196064215875"/>
    <n v="202600035"/>
    <n v="23140702500"/>
    <n v="23912100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03T00:00:00"/>
    <n v="1696.3"/>
    <n v="1469"/>
    <n v="1361575"/>
    <n v="16180"/>
    <n v="138177"/>
    <n v="188138348775"/>
    <n v="202982013"/>
    <n v="22030283500"/>
    <n v="23768420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900-01-02T00:00:00"/>
    <n v="1703.7"/>
    <n v="1476.5"/>
    <n v="1351800"/>
    <n v="16200"/>
    <n v="138321"/>
    <n v="186982327800"/>
    <n v="204230956.5"/>
    <n v="21899160000"/>
    <n v="23919300"/>
    <n v="1492.483976234538"/>
    <n v="1390.6521616830623"/>
    <x v="22"/>
    <x v="0"/>
    <n v="1769.8662591566588"/>
    <n v="1649.1087196766955"/>
    <n v="1751.8216253000114"/>
    <x v="0"/>
  </r>
  <r>
    <x v="3"/>
    <x v="1"/>
    <x v="3"/>
    <x v="1"/>
    <d v="1899-12-30T00:00:00"/>
    <n v="1673.05"/>
    <n v="1482"/>
    <n v="1354375"/>
    <n v="16140"/>
    <m/>
    <m/>
    <m/>
    <n v="21859612500"/>
    <n v="23919480"/>
    <n v="1492.483976234538"/>
    <n v="1390.6521616830623"/>
    <x v="22"/>
    <x v="0"/>
    <n v="1769.8662591566588"/>
    <n v="1649.1087196766955"/>
    <n v="1751.8216253000114"/>
    <x v="0"/>
  </r>
  <r>
    <x v="3"/>
    <x v="1"/>
    <x v="3"/>
    <x v="2"/>
    <d v="1900-01-28T00:00:00"/>
    <n v="1716.75"/>
    <n v="1486.5"/>
    <n v="1349800"/>
    <n v="16140"/>
    <n v="138106"/>
    <n v="186415478800"/>
    <n v="205294569"/>
    <n v="21785772000"/>
    <n v="23992110"/>
    <n v="1492.483976234538"/>
    <n v="1390.6521616830623"/>
    <x v="22"/>
    <x v="0"/>
    <n v="1769.8662591566588"/>
    <n v="1649.1087196766955"/>
    <n v="1751.8216253000114"/>
    <x v="0"/>
  </r>
  <r>
    <x v="3"/>
    <x v="1"/>
    <x v="3"/>
    <x v="2"/>
    <d v="1900-01-27T00:00:00"/>
    <n v="1706"/>
    <n v="1481"/>
    <n v="1352525"/>
    <n v="16270"/>
    <n v="139340"/>
    <n v="188460833500"/>
    <n v="206362540"/>
    <n v="22005581750"/>
    <n v="24095870"/>
    <n v="1492.483976234538"/>
    <n v="1390.6521616830623"/>
    <x v="22"/>
    <x v="0"/>
    <n v="1769.8662591566588"/>
    <n v="1649.1087196766955"/>
    <n v="1751.8216253000114"/>
    <x v="0"/>
  </r>
  <r>
    <x v="3"/>
    <x v="1"/>
    <x v="3"/>
    <x v="2"/>
    <d v="1900-01-26T00:00:00"/>
    <n v="1708.1"/>
    <n v="1479.5"/>
    <n v="1355025"/>
    <n v="16150"/>
    <n v="139135"/>
    <n v="188531403375"/>
    <n v="205850232.5"/>
    <n v="21883653750"/>
    <n v="23893925"/>
    <n v="1492.483976234538"/>
    <n v="1390.6521616830623"/>
    <x v="22"/>
    <x v="0"/>
    <n v="1769.8662591566588"/>
    <n v="1649.1087196766955"/>
    <n v="1751.8216253000114"/>
    <x v="0"/>
  </r>
  <r>
    <x v="3"/>
    <x v="1"/>
    <x v="3"/>
    <x v="2"/>
    <d v="1900-01-25T00:00:00"/>
    <n v="1717.25"/>
    <n v="1477"/>
    <n v="1355175"/>
    <n v="15950"/>
    <n v="138264"/>
    <n v="187371916200"/>
    <n v="204215928"/>
    <n v="21615041250"/>
    <n v="23558150"/>
    <n v="1492.483976234538"/>
    <n v="1390.6521616830623"/>
    <x v="22"/>
    <x v="0"/>
    <n v="1769.8662591566588"/>
    <n v="1649.1087196766955"/>
    <n v="1751.8216253000114"/>
    <x v="0"/>
  </r>
  <r>
    <x v="3"/>
    <x v="1"/>
    <x v="3"/>
    <x v="2"/>
    <d v="1900-01-22T00:00:00"/>
    <n v="1727.25"/>
    <n v="1477.5"/>
    <n v="1356150"/>
    <n v="16310"/>
    <m/>
    <m/>
    <m/>
    <n v="22118806500"/>
    <n v="24098025"/>
    <n v="1492.483976234538"/>
    <n v="1390.6521616830623"/>
    <x v="22"/>
    <x v="0"/>
    <n v="1769.8662591566588"/>
    <n v="1649.1087196766955"/>
    <n v="1751.8216253000114"/>
    <x v="0"/>
  </r>
  <r>
    <x v="3"/>
    <x v="1"/>
    <x v="3"/>
    <x v="2"/>
    <d v="1900-01-21T00:00:00"/>
    <n v="1727.55"/>
    <m/>
    <m/>
    <n v="16310"/>
    <n v="141532"/>
    <m/>
    <m/>
    <m/>
    <m/>
    <n v="1492.483976234538"/>
    <n v="1390.6521616830623"/>
    <x v="22"/>
    <x v="0"/>
    <n v="1769.8662591566588"/>
    <n v="1649.1087196766955"/>
    <n v="1751.8216253000114"/>
    <x v="0"/>
  </r>
  <r>
    <x v="3"/>
    <x v="1"/>
    <x v="3"/>
    <x v="2"/>
    <d v="1900-01-20T00:00:00"/>
    <n v="1702.65"/>
    <n v="1498"/>
    <n v="1346200"/>
    <n v="16380"/>
    <n v="135838"/>
    <n v="182865115600"/>
    <n v="203485324"/>
    <n v="22050756000"/>
    <n v="24537240"/>
    <n v="1492.483976234538"/>
    <n v="1390.6521616830623"/>
    <x v="22"/>
    <x v="0"/>
    <n v="1769.8662591566588"/>
    <n v="1649.1087196766955"/>
    <n v="1751.8216253000114"/>
    <x v="0"/>
  </r>
  <r>
    <x v="3"/>
    <x v="1"/>
    <x v="3"/>
    <x v="2"/>
    <d v="1900-01-19T00:00:00"/>
    <n v="1678.6"/>
    <n v="1504"/>
    <n v="1346775"/>
    <n v="16150"/>
    <n v="135197"/>
    <n v="182079939675"/>
    <n v="203336288"/>
    <n v="21750416250"/>
    <n v="24289600"/>
    <n v="1492.483976234538"/>
    <n v="1390.6521616830623"/>
    <x v="22"/>
    <x v="0"/>
    <n v="1769.8662591566588"/>
    <n v="1649.1087196766955"/>
    <n v="1751.8216253000114"/>
    <x v="0"/>
  </r>
  <r>
    <x v="3"/>
    <x v="1"/>
    <x v="3"/>
    <x v="2"/>
    <d v="1900-01-18T00:00:00"/>
    <n v="1684.95"/>
    <n v="1503.5"/>
    <n v="1347000"/>
    <n v="15750"/>
    <n v="136773"/>
    <n v="184233231000"/>
    <n v="205638205.5"/>
    <n v="21215250000"/>
    <n v="23680125"/>
    <n v="1492.483976234538"/>
    <n v="1390.6521616830623"/>
    <x v="22"/>
    <x v="0"/>
    <n v="1769.8662591566588"/>
    <n v="1649.1087196766955"/>
    <n v="1751.8216253000114"/>
    <x v="0"/>
  </r>
  <r>
    <x v="3"/>
    <x v="2"/>
    <x v="3"/>
    <x v="2"/>
    <d v="1900-01-15T00:00:00"/>
    <n v="1693.15"/>
    <n v="1509.5"/>
    <n v="1336775"/>
    <n v="15870"/>
    <m/>
    <m/>
    <m/>
    <n v="21214619250"/>
    <n v="23955765"/>
    <n v="1582.1589753741932"/>
    <n v="1373.8697759417769"/>
    <x v="0"/>
    <x v="0"/>
    <n v="1871.5134902022892"/>
    <n v="1625.1311400917336"/>
    <m/>
    <x v="0"/>
  </r>
  <r>
    <x v="3"/>
    <x v="2"/>
    <x v="3"/>
    <x v="2"/>
    <d v="1900-01-14T00:00:00"/>
    <n v="1717.85"/>
    <n v="1508"/>
    <n v="1317925"/>
    <n v="15870"/>
    <m/>
    <m/>
    <m/>
    <n v="20915469750"/>
    <n v="23931960"/>
    <n v="1582.1589753741932"/>
    <n v="1373.8697759417769"/>
    <x v="0"/>
    <x v="0"/>
    <n v="1871.5134902022892"/>
    <n v="1625.1311400917336"/>
    <m/>
    <x v="0"/>
  </r>
  <r>
    <x v="3"/>
    <x v="2"/>
    <x v="3"/>
    <x v="2"/>
    <d v="1900-01-13T00:00:00"/>
    <n v="1712.25"/>
    <n v="1509.5"/>
    <n v="1307725"/>
    <n v="16020"/>
    <n v="134897"/>
    <n v="176408179325"/>
    <n v="203627021.5"/>
    <n v="20949754500"/>
    <n v="24182190"/>
    <n v="1582.1589753741932"/>
    <n v="1373.8697759417769"/>
    <x v="0"/>
    <x v="0"/>
    <n v="1871.5134902022892"/>
    <n v="1625.1311400917336"/>
    <m/>
    <x v="0"/>
  </r>
  <r>
    <x v="3"/>
    <x v="2"/>
    <x v="3"/>
    <x v="2"/>
    <d v="1900-01-12T00:00:00"/>
    <n v="1715.85"/>
    <n v="1501.5"/>
    <n v="1298125"/>
    <n v="16080"/>
    <n v="137886"/>
    <n v="178993263750"/>
    <n v="207035829"/>
    <n v="20873850000"/>
    <n v="24144120"/>
    <n v="1582.1589753741932"/>
    <n v="1373.8697759417769"/>
    <x v="0"/>
    <x v="0"/>
    <n v="1871.5134902022892"/>
    <n v="1625.1311400917336"/>
    <m/>
    <x v="0"/>
  </r>
  <r>
    <x v="3"/>
    <x v="2"/>
    <x v="3"/>
    <x v="2"/>
    <d v="1900-01-07T00:00:00"/>
    <n v="1662.5"/>
    <n v="1483.5"/>
    <n v="1298225"/>
    <n v="16040"/>
    <m/>
    <m/>
    <m/>
    <n v="20823529000"/>
    <n v="23795340"/>
    <n v="1582.1589753741932"/>
    <n v="1373.8697759417769"/>
    <x v="0"/>
    <x v="0"/>
    <n v="1871.5134902022892"/>
    <n v="1625.1311400917336"/>
    <m/>
    <x v="0"/>
  </r>
  <r>
    <x v="3"/>
    <x v="2"/>
    <x v="3"/>
    <x v="2"/>
    <d v="1900-01-06T00:00:00"/>
    <n v="1649.05"/>
    <n v="1490"/>
    <n v="1300950"/>
    <n v="16040"/>
    <n v="136508"/>
    <n v="177590082600"/>
    <n v="203396920"/>
    <n v="20867238000"/>
    <n v="23899600"/>
    <n v="1582.1589753741932"/>
    <n v="1373.8697759417769"/>
    <x v="0"/>
    <x v="0"/>
    <n v="1871.5134902022892"/>
    <n v="1625.1311400917336"/>
    <m/>
    <x v="0"/>
  </r>
  <r>
    <x v="3"/>
    <x v="2"/>
    <x v="3"/>
    <x v="2"/>
    <d v="1900-01-05T00:00:00"/>
    <n v="1652.2"/>
    <n v="1520"/>
    <n v="1259150"/>
    <n v="16200"/>
    <n v="136251"/>
    <n v="171560446650"/>
    <n v="207101520"/>
    <n v="20398230000"/>
    <n v="24624000"/>
    <n v="1582.1589753741932"/>
    <n v="1373.8697759417769"/>
    <x v="0"/>
    <x v="0"/>
    <n v="1871.5134902022892"/>
    <n v="1625.1311400917336"/>
    <m/>
    <x v="0"/>
  </r>
  <r>
    <x v="3"/>
    <x v="2"/>
    <x v="3"/>
    <x v="2"/>
    <d v="1900-01-04T00:00:00"/>
    <n v="1636.6"/>
    <n v="1514"/>
    <n v="1261475"/>
    <n v="16400"/>
    <n v="139749"/>
    <n v="176289869775"/>
    <n v="211579986"/>
    <n v="20688190000"/>
    <n v="24829600"/>
    <n v="1582.1589753741932"/>
    <n v="1373.8697759417769"/>
    <x v="0"/>
    <x v="0"/>
    <n v="1871.5134902022892"/>
    <n v="1625.1311400917336"/>
    <m/>
    <x v="0"/>
  </r>
  <r>
    <x v="3"/>
    <x v="2"/>
    <x v="3"/>
    <x v="2"/>
    <d v="1900-01-01T00:00:00"/>
    <n v="1609.75"/>
    <n v="1507.5"/>
    <n v="1261550"/>
    <n v="16600"/>
    <m/>
    <m/>
    <m/>
    <n v="20941730000"/>
    <n v="25024500"/>
    <n v="1582.1589753741932"/>
    <n v="1373.8697759417769"/>
    <x v="0"/>
    <x v="0"/>
    <n v="1871.5134902022892"/>
    <n v="1625.1311400917336"/>
    <m/>
    <x v="0"/>
  </r>
  <r>
    <x v="3"/>
    <x v="2"/>
    <x v="3"/>
    <x v="2"/>
    <d v="1899-12-31T00:00:00"/>
    <n v="1588.05"/>
    <n v="1495.5"/>
    <n v="1248000"/>
    <n v="16600"/>
    <n v="139586"/>
    <n v="174203328000"/>
    <n v="208750863"/>
    <n v="20716800000"/>
    <n v="24825300"/>
    <n v="1582.1589753741932"/>
    <n v="1373.8697759417769"/>
    <x v="0"/>
    <x v="0"/>
    <n v="1871.5134902022892"/>
    <n v="1625.1311400917336"/>
    <m/>
    <x v="0"/>
  </r>
  <r>
    <x v="3"/>
    <x v="2"/>
    <x v="3"/>
    <x v="2"/>
    <d v="1899-12-30T00:00:00"/>
    <n v="1594.25"/>
    <n v="1467"/>
    <n v="1239700"/>
    <n v="16620"/>
    <m/>
    <m/>
    <m/>
    <n v="20603814000"/>
    <n v="24381540"/>
    <n v="1582.1589753741932"/>
    <n v="1373.8697759417769"/>
    <x v="0"/>
    <x v="0"/>
    <n v="1871.5134902022892"/>
    <n v="1625.1311400917336"/>
    <m/>
    <x v="0"/>
  </r>
  <r>
    <x v="3"/>
    <x v="2"/>
    <x v="3"/>
    <x v="3"/>
    <d v="1900-01-29T00:00:00"/>
    <n v="1604.65"/>
    <n v="1491.5"/>
    <n v="1213750"/>
    <n v="16620"/>
    <m/>
    <m/>
    <m/>
    <n v="20172525000"/>
    <n v="24788730"/>
    <n v="1582.1589753741932"/>
    <n v="1373.8697759417769"/>
    <x v="0"/>
    <x v="0"/>
    <n v="1871.5134902022892"/>
    <n v="1625.1311400917336"/>
    <m/>
    <x v="0"/>
  </r>
  <r>
    <x v="3"/>
    <x v="2"/>
    <x v="3"/>
    <x v="3"/>
    <d v="1900-01-28T00:00:00"/>
    <n v="1624.45"/>
    <n v="1460.5"/>
    <n v="1213400"/>
    <n v="16620"/>
    <n v="135111"/>
    <n v="163943687400"/>
    <n v="197329615.5"/>
    <n v="20166708000"/>
    <n v="24273510"/>
    <n v="1582.1589753741932"/>
    <n v="1373.8697759417769"/>
    <x v="0"/>
    <x v="0"/>
    <n v="1871.5134902022892"/>
    <n v="1625.1311400917336"/>
    <m/>
    <x v="0"/>
  </r>
  <r>
    <x v="3"/>
    <x v="2"/>
    <x v="3"/>
    <x v="3"/>
    <d v="1900-01-25T00:00:00"/>
    <n v="1621.2"/>
    <n v="1486"/>
    <n v="1207925"/>
    <n v="16000"/>
    <m/>
    <m/>
    <m/>
    <n v="19326800000"/>
    <n v="23776000"/>
    <n v="1582.1589753741932"/>
    <n v="1373.8697759417769"/>
    <x v="0"/>
    <x v="0"/>
    <n v="1871.5134902022892"/>
    <n v="1625.1311400917336"/>
    <m/>
    <x v="0"/>
  </r>
  <r>
    <x v="3"/>
    <x v="2"/>
    <x v="3"/>
    <x v="3"/>
    <d v="1900-01-24T00:00:00"/>
    <n v="1620.1"/>
    <n v="1482.5"/>
    <n v="1210475"/>
    <n v="16000"/>
    <m/>
    <m/>
    <m/>
    <n v="19367600000"/>
    <n v="23720000"/>
    <n v="1582.1589753741932"/>
    <n v="1373.8697759417769"/>
    <x v="0"/>
    <x v="0"/>
    <n v="1871.5134902022892"/>
    <n v="1625.1311400917336"/>
    <m/>
    <x v="0"/>
  </r>
  <r>
    <x v="3"/>
    <x v="2"/>
    <x v="3"/>
    <x v="3"/>
    <d v="1900-01-23T00:00:00"/>
    <n v="1620.95"/>
    <n v="1498"/>
    <n v="1164200"/>
    <n v="16000"/>
    <n v="135717"/>
    <n v="158001731400"/>
    <n v="203304066"/>
    <n v="18627200000"/>
    <n v="23968000"/>
    <n v="1582.1589753741932"/>
    <n v="1373.8697759417769"/>
    <x v="0"/>
    <x v="0"/>
    <n v="1871.5134902022892"/>
    <n v="1625.1311400917336"/>
    <m/>
    <x v="0"/>
  </r>
  <r>
    <x v="3"/>
    <x v="2"/>
    <x v="3"/>
    <x v="3"/>
    <d v="1900-01-22T00:00:00"/>
    <n v="1599.5"/>
    <m/>
    <m/>
    <n v="16030"/>
    <n v="136323"/>
    <m/>
    <m/>
    <m/>
    <m/>
    <n v="1582.1589753741932"/>
    <n v="1373.8697759417769"/>
    <x v="0"/>
    <x v="0"/>
    <n v="1871.5134902022892"/>
    <n v="1625.1311400917336"/>
    <m/>
    <x v="0"/>
  </r>
  <r>
    <x v="4"/>
    <x v="3"/>
    <x v="3"/>
    <x v="3"/>
    <d v="1900-01-21T00:00:00"/>
    <n v="1494.5"/>
    <n v="1524"/>
    <n v="1148750"/>
    <n v="16100"/>
    <m/>
    <m/>
    <m/>
    <n v="18494875000"/>
    <n v="2453640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18T00:00:00"/>
    <n v="1504.45"/>
    <n v="1528"/>
    <n v="1150775"/>
    <n v="16100"/>
    <m/>
    <m/>
    <m/>
    <n v="18527477500"/>
    <n v="2460080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17T00:00:00"/>
    <n v="1480.7"/>
    <n v="1538.5"/>
    <n v="1131675"/>
    <n v="16100"/>
    <m/>
    <m/>
    <m/>
    <n v="18219967500"/>
    <n v="2476985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16T00:00:00"/>
    <n v="1506"/>
    <n v="1539.5"/>
    <n v="1112575"/>
    <n v="16100"/>
    <n v="136007"/>
    <n v="151317988025"/>
    <n v="209382776.5"/>
    <n v="17912457500"/>
    <n v="2478595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15T00:00:00"/>
    <n v="1472.35"/>
    <n v="1541.5"/>
    <n v="1098425"/>
    <n v="16150"/>
    <n v="136175"/>
    <n v="149578024375"/>
    <n v="209913762.5"/>
    <n v="17739563750"/>
    <n v="24895225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14T00:00:00"/>
    <n v="1504.65"/>
    <n v="1567.5"/>
    <n v="1100675"/>
    <n v="16000"/>
    <n v="137186"/>
    <n v="150997200550"/>
    <n v="215039055"/>
    <n v="17610800000"/>
    <n v="2508000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11T00:00:00"/>
    <n v="1588.15"/>
    <n v="1568"/>
    <n v="1076050"/>
    <n v="15450"/>
    <m/>
    <m/>
    <m/>
    <n v="16624972500"/>
    <n v="2422560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10T00:00:00"/>
    <n v="1636.65"/>
    <n v="1605"/>
    <n v="1069925"/>
    <n v="15450"/>
    <n v="135053"/>
    <n v="144496581025"/>
    <n v="216760065"/>
    <n v="16530341250"/>
    <n v="2479725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09T00:00:00"/>
    <n v="1662.5"/>
    <n v="1607"/>
    <n v="1009100"/>
    <n v="15420"/>
    <n v="132015"/>
    <n v="133216336500"/>
    <n v="212148105"/>
    <n v="15560322000"/>
    <n v="2477994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08T00:00:00"/>
    <n v="1657.4"/>
    <n v="1628"/>
    <n v="967325"/>
    <n v="15440"/>
    <n v="135269"/>
    <n v="130849085425"/>
    <n v="220217932"/>
    <n v="14935498000"/>
    <n v="2513632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07T00:00:00"/>
    <n v="1676.6"/>
    <n v="1649"/>
    <n v="973050"/>
    <n v="15550"/>
    <n v="138523"/>
    <n v="134789805150"/>
    <n v="228424427"/>
    <n v="15130927500"/>
    <n v="2564195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04T00:00:00"/>
    <n v="1687"/>
    <n v="1655"/>
    <n v="978450"/>
    <n v="15350"/>
    <m/>
    <m/>
    <m/>
    <n v="15019207500"/>
    <n v="2540425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03T00:00:00"/>
    <n v="1647.45"/>
    <n v="1696"/>
    <n v="987175"/>
    <n v="15350"/>
    <n v="136187"/>
    <n v="134440401725"/>
    <n v="230973152"/>
    <n v="15153136250"/>
    <n v="2603360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02T00:00:00"/>
    <n v="1644.8"/>
    <n v="1658"/>
    <n v="994675"/>
    <n v="15470"/>
    <n v="138115"/>
    <n v="137379537625"/>
    <n v="228994670"/>
    <n v="15387622250"/>
    <n v="2564926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900-01-01T00:00:00"/>
    <n v="1599.05"/>
    <n v="1687"/>
    <n v="1002300"/>
    <n v="15400"/>
    <n v="137452"/>
    <n v="137768139600"/>
    <n v="231881524"/>
    <n v="15435420000"/>
    <n v="25979800"/>
    <n v="1619.0560132890364"/>
    <n v="1542.3079611820247"/>
    <x v="23"/>
    <x v="0"/>
    <n v="1873.9645798672677"/>
    <n v="1785.1331064396268"/>
    <n v="1938.6219377294703"/>
    <x v="0"/>
  </r>
  <r>
    <x v="4"/>
    <x v="3"/>
    <x v="3"/>
    <x v="3"/>
    <d v="1899-12-31T00:00:00"/>
    <n v="1609.7"/>
    <n v="1708.5"/>
    <n v="1010025"/>
    <n v="15480"/>
    <n v="134303"/>
    <n v="135649387575"/>
    <n v="229456675.5"/>
    <n v="15635187000"/>
    <n v="26447580"/>
    <n v="1619.0560132890364"/>
    <n v="1542.3079611820247"/>
    <x v="23"/>
    <x v="0"/>
    <n v="1873.9645798672677"/>
    <n v="1785.1331064396268"/>
    <n v="1938.6219377294703"/>
    <x v="0"/>
  </r>
  <r>
    <x v="4"/>
    <x v="3"/>
    <x v="3"/>
    <x v="4"/>
    <d v="1900-01-26T00:00:00"/>
    <n v="1626.35"/>
    <n v="1709"/>
    <n v="1030750"/>
    <n v="15800"/>
    <m/>
    <m/>
    <m/>
    <n v="16285850000"/>
    <n v="27002200"/>
    <n v="1619.0560132890364"/>
    <n v="1542.3079611820247"/>
    <x v="23"/>
    <x v="0"/>
    <n v="1873.9645798672677"/>
    <n v="1785.1331064396268"/>
    <n v="1938.6219377294703"/>
    <x v="0"/>
  </r>
  <r>
    <x v="4"/>
    <x v="3"/>
    <x v="3"/>
    <x v="4"/>
    <d v="1900-01-25T00:00:00"/>
    <n v="1646.6"/>
    <n v="1726"/>
    <n v="1040775"/>
    <n v="15800"/>
    <n v="136269"/>
    <n v="141825368475"/>
    <n v="235200294"/>
    <n v="16444245000"/>
    <n v="27270800"/>
    <n v="1619.0560132890364"/>
    <n v="1542.3079611820247"/>
    <x v="23"/>
    <x v="0"/>
    <n v="1873.9645798672677"/>
    <n v="1785.1331064396268"/>
    <n v="1938.6219377294703"/>
    <x v="0"/>
  </r>
  <r>
    <x v="4"/>
    <x v="3"/>
    <x v="3"/>
    <x v="4"/>
    <d v="1900-01-24T00:00:00"/>
    <n v="1647.95"/>
    <n v="1732"/>
    <n v="1050750"/>
    <n v="15920"/>
    <n v="133563"/>
    <n v="140341322250"/>
    <n v="231331116"/>
    <n v="16727940000"/>
    <n v="27573440"/>
    <n v="1619.0560132890364"/>
    <n v="1542.3079611820247"/>
    <x v="23"/>
    <x v="0"/>
    <n v="1873.9645798672677"/>
    <n v="1785.1331064396268"/>
    <n v="1938.6219377294703"/>
    <x v="0"/>
  </r>
  <r>
    <x v="4"/>
    <x v="3"/>
    <x v="3"/>
    <x v="4"/>
    <d v="1900-01-23T00:00:00"/>
    <n v="1655.9"/>
    <n v="1722"/>
    <n v="1061375"/>
    <n v="15850"/>
    <n v="134164"/>
    <n v="142398315500"/>
    <n v="231030408"/>
    <n v="16822793750"/>
    <n v="27293700"/>
    <n v="1619.0560132890364"/>
    <n v="1542.3079611820247"/>
    <x v="23"/>
    <x v="0"/>
    <n v="1873.9645798672677"/>
    <n v="1785.1331064396268"/>
    <n v="1938.6219377294703"/>
    <x v="0"/>
  </r>
  <r>
    <x v="4"/>
    <x v="3"/>
    <x v="3"/>
    <x v="4"/>
    <d v="1900-01-22T00:00:00"/>
    <n v="1682.35"/>
    <n v="1700"/>
    <n v="1071875"/>
    <n v="15650"/>
    <n v="132574"/>
    <n v="142102756250"/>
    <n v="225375800"/>
    <n v="16774843750"/>
    <n v="26605000"/>
    <n v="1619.0560132890364"/>
    <n v="1542.3079611820247"/>
    <x v="23"/>
    <x v="0"/>
    <n v="1873.9645798672677"/>
    <n v="1785.1331064396268"/>
    <n v="1938.6219377294703"/>
    <x v="0"/>
  </r>
  <r>
    <x v="4"/>
    <x v="3"/>
    <x v="3"/>
    <x v="4"/>
    <d v="1900-01-19T00:00:00"/>
    <n v="1633.7"/>
    <m/>
    <m/>
    <n v="14450"/>
    <m/>
    <m/>
    <m/>
    <m/>
    <m/>
    <n v="1619.0560132890364"/>
    <n v="1542.3079611820247"/>
    <x v="23"/>
    <x v="0"/>
    <n v="1873.9645798672677"/>
    <n v="1785.1331064396268"/>
    <n v="1938.6219377294703"/>
    <x v="0"/>
  </r>
  <r>
    <x v="4"/>
    <x v="3"/>
    <x v="3"/>
    <x v="4"/>
    <d v="1900-01-18T00:00:00"/>
    <n v="1610.35"/>
    <n v="1680"/>
    <n v="1082150"/>
    <n v="14450"/>
    <n v="128424"/>
    <n v="138974031600"/>
    <n v="215752320"/>
    <n v="15637067500"/>
    <n v="24276000"/>
    <n v="1619.0560132890364"/>
    <n v="1542.3079611820247"/>
    <x v="23"/>
    <x v="0"/>
    <n v="1873.9645798672677"/>
    <n v="1785.1331064396268"/>
    <n v="1938.6219377294703"/>
    <x v="0"/>
  </r>
  <r>
    <x v="4"/>
    <x v="4"/>
    <x v="3"/>
    <x v="4"/>
    <d v="1900-01-17T00:00:00"/>
    <n v="1609.5"/>
    <n v="1690.5"/>
    <n v="1092275"/>
    <n v="14400"/>
    <n v="127686"/>
    <n v="139468225650"/>
    <n v="215853183"/>
    <n v="15728760000"/>
    <n v="2434320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16T00:00:00"/>
    <n v="1588.2"/>
    <n v="1698"/>
    <n v="1103575"/>
    <n v="14400"/>
    <n v="128102"/>
    <n v="141370164650"/>
    <n v="217517196"/>
    <n v="15891480000"/>
    <n v="2445120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15T00:00:00"/>
    <n v="1580.3"/>
    <n v="1705"/>
    <n v="1115400"/>
    <n v="14360"/>
    <n v="128725"/>
    <n v="143579865000"/>
    <n v="219476125"/>
    <n v="16017144000"/>
    <n v="2448380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12T00:00:00"/>
    <n v="1576.35"/>
    <n v="1698"/>
    <n v="1127400"/>
    <n v="13970"/>
    <m/>
    <m/>
    <m/>
    <n v="15749778000"/>
    <n v="2372106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11T00:00:00"/>
    <n v="1575"/>
    <n v="1703"/>
    <n v="1138975"/>
    <n v="13970"/>
    <n v="126312"/>
    <n v="143866210200"/>
    <n v="215109336"/>
    <n v="15911480750"/>
    <n v="2379091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10T00:00:00"/>
    <n v="1566.75"/>
    <n v="1715"/>
    <n v="1150775"/>
    <n v="14050"/>
    <n v="126557"/>
    <n v="145638631675"/>
    <n v="217045255"/>
    <n v="16168388750"/>
    <n v="2409575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09T00:00:00"/>
    <n v="1567.7"/>
    <n v="1712.5"/>
    <n v="1162300"/>
    <n v="14000"/>
    <m/>
    <m/>
    <m/>
    <n v="16272200000"/>
    <n v="2397500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08T00:00:00"/>
    <n v="1574.05"/>
    <n v="1708.5"/>
    <n v="1177425"/>
    <n v="14000"/>
    <n v="128477"/>
    <n v="151272031725"/>
    <n v="219502954.5"/>
    <n v="16483950000"/>
    <n v="2391900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05T00:00:00"/>
    <n v="1568.3"/>
    <n v="1712"/>
    <n v="1192375"/>
    <n v="13720"/>
    <m/>
    <m/>
    <m/>
    <n v="16359385000"/>
    <n v="2348864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04T00:00:00"/>
    <n v="1564.75"/>
    <n v="1734"/>
    <n v="1206450"/>
    <n v="13720"/>
    <n v="125947"/>
    <n v="151948758150"/>
    <n v="218392098"/>
    <n v="16552494000"/>
    <n v="2379048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03T00:00:00"/>
    <n v="1552.2"/>
    <n v="1727.5"/>
    <n v="1221000"/>
    <n v="13700"/>
    <n v="124178"/>
    <n v="151621338000"/>
    <n v="214517495"/>
    <n v="16727700000"/>
    <n v="2366675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02T00:00:00"/>
    <n v="1571.2"/>
    <n v="1733"/>
    <n v="1232200"/>
    <n v="13600"/>
    <n v="124521"/>
    <n v="153434776200"/>
    <n v="215794893"/>
    <n v="16757920000"/>
    <n v="2356880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4"/>
    <d v="1900-01-01T00:00:00"/>
    <n v="1578.85"/>
    <n v="1717"/>
    <n v="1239800"/>
    <n v="13650"/>
    <n v="116871"/>
    <n v="144896665800"/>
    <n v="200667507"/>
    <n v="16923270000"/>
    <n v="2343705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5"/>
    <d v="1900-01-29T00:00:00"/>
    <n v="1580.85"/>
    <n v="1721"/>
    <n v="1242950"/>
    <n v="13770"/>
    <m/>
    <m/>
    <m/>
    <n v="17115421500"/>
    <n v="2369817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5"/>
    <d v="1900-01-28T00:00:00"/>
    <n v="1580.4"/>
    <n v="1723.5"/>
    <n v="1257750"/>
    <n v="13770"/>
    <n v="122544"/>
    <n v="154129716000"/>
    <n v="211204584"/>
    <n v="17319217500"/>
    <n v="23732595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5"/>
    <d v="1900-01-27T00:00:00"/>
    <n v="1571.2"/>
    <n v="1716"/>
    <n v="1274550"/>
    <n v="13750"/>
    <m/>
    <m/>
    <m/>
    <n v="17525062500"/>
    <n v="2359500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5"/>
    <d v="1900-01-26T00:00:00"/>
    <n v="1579.6"/>
    <n v="1713"/>
    <n v="1257950"/>
    <n v="13750"/>
    <n v="122157"/>
    <n v="153667398150"/>
    <n v="209254941"/>
    <n v="17296812500"/>
    <n v="2355375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5"/>
    <d v="1900-01-25T00:00:00"/>
    <n v="1583.45"/>
    <n v="1719"/>
    <n v="1272525"/>
    <n v="13680"/>
    <n v="121340"/>
    <n v="154408183500"/>
    <n v="208583460"/>
    <n v="17408142000"/>
    <n v="2351592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5"/>
    <d v="1900-01-22T00:00:00"/>
    <n v="1561.85"/>
    <m/>
    <m/>
    <n v="13570"/>
    <m/>
    <m/>
    <m/>
    <m/>
    <m/>
    <n v="1781.0002771885845"/>
    <n v="1666.6328842074815"/>
    <x v="24"/>
    <x v="15"/>
    <n v="1981.0661481872351"/>
    <n v="1853.8514736061941"/>
    <n v="2013.1882587399145"/>
    <x v="15"/>
  </r>
  <r>
    <x v="4"/>
    <x v="4"/>
    <x v="3"/>
    <x v="5"/>
    <d v="1900-01-21T00:00:00"/>
    <n v="1554.05"/>
    <n v="1724.5"/>
    <n v="1288350"/>
    <n v="13570"/>
    <n v="120846"/>
    <n v="155691944100"/>
    <n v="208398927"/>
    <n v="17482909500"/>
    <n v="23401465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5"/>
    <d v="1900-01-20T00:00:00"/>
    <n v="1558.1"/>
    <n v="1736"/>
    <n v="1274325"/>
    <n v="13530"/>
    <n v="121703"/>
    <n v="155089175475"/>
    <n v="211276408"/>
    <n v="17241617250"/>
    <n v="23488080"/>
    <n v="1781.0002771885845"/>
    <n v="1666.6328842074815"/>
    <x v="24"/>
    <x v="15"/>
    <n v="1981.0661481872351"/>
    <n v="1853.8514736061941"/>
    <n v="2013.1882587399145"/>
    <x v="15"/>
  </r>
  <r>
    <x v="4"/>
    <x v="4"/>
    <x v="3"/>
    <x v="5"/>
    <d v="1900-01-19T00:00:00"/>
    <n v="1556.25"/>
    <n v="1748"/>
    <n v="1256350"/>
    <n v="13470"/>
    <n v="120452"/>
    <n v="151329870200"/>
    <n v="210550096"/>
    <n v="16923034500"/>
    <n v="23545560"/>
    <n v="1781.0002771885845"/>
    <n v="1666.6328842074815"/>
    <x v="24"/>
    <x v="15"/>
    <n v="1981.0661481872351"/>
    <n v="1853.8514736061941"/>
    <n v="2013.1882587399145"/>
    <x v="15"/>
  </r>
  <r>
    <x v="4"/>
    <x v="5"/>
    <x v="3"/>
    <x v="5"/>
    <d v="1900-01-18T00:00:00"/>
    <n v="1559.25"/>
    <n v="1759.5"/>
    <n v="1242425"/>
    <n v="13550"/>
    <n v="118887"/>
    <n v="147708180975"/>
    <n v="209181676.5"/>
    <n v="16834858750"/>
    <n v="23841225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15T00:00:00"/>
    <n v="1556.5"/>
    <n v="1765"/>
    <n v="1248025"/>
    <n v="13570"/>
    <m/>
    <m/>
    <m/>
    <n v="16935699250"/>
    <n v="2395105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14T00:00:00"/>
    <n v="1555.2"/>
    <n v="1786"/>
    <n v="1260150"/>
    <n v="13570"/>
    <n v="119182"/>
    <n v="150187197300"/>
    <n v="212859052"/>
    <n v="17100235500"/>
    <n v="2423602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13T00:00:00"/>
    <n v="1551.9"/>
    <n v="1794"/>
    <n v="1276850"/>
    <n v="13550"/>
    <n v="118537"/>
    <n v="151353968450"/>
    <n v="212655378"/>
    <n v="17301317500"/>
    <n v="2430870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12T00:00:00"/>
    <n v="1544.95"/>
    <n v="1819"/>
    <n v="1292500"/>
    <n v="13550"/>
    <n v="119566"/>
    <n v="154539055000"/>
    <n v="217490554"/>
    <n v="17513375000"/>
    <n v="2464745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11T00:00:00"/>
    <n v="1550.35"/>
    <n v="1818"/>
    <n v="1309050"/>
    <n v="13500"/>
    <n v="119068"/>
    <n v="155865965400"/>
    <n v="216465624"/>
    <n v="17672175000"/>
    <n v="2454300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08T00:00:00"/>
    <n v="1548.8"/>
    <n v="1814"/>
    <n v="1327675"/>
    <n v="13500"/>
    <m/>
    <m/>
    <m/>
    <n v="17923612500"/>
    <n v="2448900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07T00:00:00"/>
    <n v="1547.85"/>
    <n v="1808"/>
    <n v="1340725"/>
    <n v="13500"/>
    <n v="117541"/>
    <n v="157590157225"/>
    <n v="212514128"/>
    <n v="18099787500"/>
    <n v="2440800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06T00:00:00"/>
    <n v="1582.85"/>
    <n v="1814"/>
    <n v="1353875"/>
    <n v="14020"/>
    <n v="118048"/>
    <n v="159822236000"/>
    <n v="214139072"/>
    <n v="18981327500"/>
    <n v="2543228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05T00:00:00"/>
    <n v="1566.5"/>
    <n v="1805.5"/>
    <n v="1367875"/>
    <n v="14000"/>
    <n v="139000"/>
    <n v="190134625000"/>
    <n v="250964500"/>
    <n v="19150250000"/>
    <n v="2527700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04T00:00:00"/>
    <n v="1576.85"/>
    <n v="1797"/>
    <n v="1381175"/>
    <n v="13950"/>
    <n v="117669"/>
    <n v="162521481075"/>
    <n v="211451193"/>
    <n v="19267391250"/>
    <n v="2506815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900-01-01T00:00:00"/>
    <n v="1547.4"/>
    <n v="1793"/>
    <n v="1396550"/>
    <n v="13350"/>
    <m/>
    <m/>
    <m/>
    <n v="18643942500"/>
    <n v="23936550"/>
    <n v="1731.9865454679277"/>
    <n v="1625.8919810105619"/>
    <x v="25"/>
    <x v="16"/>
    <n v="1999.9114658242811"/>
    <n v="1877.4048929671605"/>
    <n v="2015.3217058571258"/>
    <x v="16"/>
  </r>
  <r>
    <x v="4"/>
    <x v="5"/>
    <x v="3"/>
    <x v="5"/>
    <d v="1899-12-31T00:00:00"/>
    <n v="1520.55"/>
    <n v="1798"/>
    <n v="1410675"/>
    <n v="13350"/>
    <n v="118347"/>
    <n v="166949154225"/>
    <n v="212787906"/>
    <n v="18832511250"/>
    <n v="24003300"/>
    <n v="1731.9865454679277"/>
    <n v="1625.8919810105619"/>
    <x v="25"/>
    <x v="16"/>
    <n v="1999.9114658242811"/>
    <n v="1877.4048929671605"/>
    <n v="2015.3217058571258"/>
    <x v="16"/>
  </r>
  <r>
    <x v="4"/>
    <x v="5"/>
    <x v="4"/>
    <x v="6"/>
    <d v="1900-01-28T00:00:00"/>
    <n v="1511.5"/>
    <n v="0"/>
    <n v="0"/>
    <m/>
    <n v="115206"/>
    <m/>
    <m/>
    <m/>
    <m/>
    <n v="1731.9865454679277"/>
    <n v="1625.8919810105619"/>
    <x v="25"/>
    <x v="16"/>
    <n v="1999.9114658242811"/>
    <n v="1877.4048929671605"/>
    <n v="2015.3217058571258"/>
    <x v="16"/>
  </r>
  <r>
    <x v="4"/>
    <x v="5"/>
    <x v="4"/>
    <x v="6"/>
    <d v="1900-01-25T00:00:00"/>
    <n v="1510.6"/>
    <n v="0"/>
    <n v="0"/>
    <m/>
    <m/>
    <m/>
    <m/>
    <m/>
    <m/>
    <n v="1731.9865454679277"/>
    <n v="1625.8919810105619"/>
    <x v="25"/>
    <x v="16"/>
    <n v="1999.9114658242811"/>
    <n v="1877.4048929671605"/>
    <n v="2015.3217058571258"/>
    <x v="16"/>
  </r>
  <r>
    <x v="4"/>
    <x v="5"/>
    <x v="4"/>
    <x v="6"/>
    <d v="1900-01-21T00:00:00"/>
    <n v="1483.95"/>
    <n v="0"/>
    <n v="0"/>
    <m/>
    <n v="114367"/>
    <m/>
    <m/>
    <m/>
    <m/>
    <n v="1731.9865454679277"/>
    <n v="1625.8919810105619"/>
    <x v="25"/>
    <x v="16"/>
    <n v="1999.9114658242811"/>
    <n v="1877.4048929671605"/>
    <n v="2015.3217058571258"/>
    <x v="16"/>
  </r>
  <r>
    <x v="4"/>
    <x v="6"/>
    <x v="4"/>
    <x v="6"/>
    <d v="1900-01-18T00:00:00"/>
    <n v="1476.9"/>
    <n v="0"/>
    <n v="0"/>
    <m/>
    <m/>
    <m/>
    <m/>
    <m/>
    <m/>
    <m/>
    <m/>
    <x v="0"/>
    <x v="0"/>
    <n v="2059.4050060666532"/>
    <n v="1912.3730649296729"/>
    <n v="2035.6928248286067"/>
    <x v="17"/>
  </r>
  <r>
    <x v="4"/>
    <x v="6"/>
    <x v="4"/>
    <x v="6"/>
    <d v="1900-01-17T00:00:00"/>
    <n v="1474.4"/>
    <n v="0"/>
    <n v="0"/>
    <m/>
    <n v="112704"/>
    <m/>
    <m/>
    <m/>
    <m/>
    <m/>
    <m/>
    <x v="0"/>
    <x v="0"/>
    <n v="2059.4050060666532"/>
    <n v="1912.3730649296729"/>
    <n v="2035.6928248286067"/>
    <x v="17"/>
  </r>
  <r>
    <x v="4"/>
    <x v="6"/>
    <x v="4"/>
    <x v="6"/>
    <d v="1900-01-16T00:00:00"/>
    <n v="1478.9"/>
    <m/>
    <m/>
    <m/>
    <n v="113519"/>
    <m/>
    <m/>
    <m/>
    <m/>
    <m/>
    <m/>
    <x v="0"/>
    <x v="0"/>
    <n v="2059.4050060666532"/>
    <n v="1912.3730649296729"/>
    <n v="2035.6928248286067"/>
    <x v="17"/>
  </r>
  <r>
    <x v="4"/>
    <x v="6"/>
    <x v="4"/>
    <x v="6"/>
    <d v="1900-01-15T00:00:00"/>
    <n v="1478.4"/>
    <n v="1830"/>
    <n v="1475025"/>
    <m/>
    <n v="112644"/>
    <n v="166152716100"/>
    <n v="206138520"/>
    <m/>
    <m/>
    <m/>
    <m/>
    <x v="0"/>
    <x v="0"/>
    <n v="2059.4050060666532"/>
    <n v="1912.3730649296729"/>
    <n v="2035.6928248286067"/>
    <x v="17"/>
  </r>
  <r>
    <x v="4"/>
    <x v="6"/>
    <x v="4"/>
    <x v="6"/>
    <d v="1900-01-14T00:00:00"/>
    <n v="1477.4"/>
    <n v="1822"/>
    <n v="1477725"/>
    <m/>
    <n v="112127"/>
    <n v="165692871075"/>
    <n v="204295394"/>
    <m/>
    <m/>
    <m/>
    <m/>
    <x v="0"/>
    <x v="0"/>
    <n v="2059.4050060666532"/>
    <n v="1912.3730649296729"/>
    <n v="2035.6928248286067"/>
    <x v="17"/>
  </r>
  <r>
    <x v="4"/>
    <x v="6"/>
    <x v="4"/>
    <x v="6"/>
    <d v="1900-01-11T00:00:00"/>
    <n v="1470.6"/>
    <n v="1816.5"/>
    <n v="1483625"/>
    <m/>
    <m/>
    <m/>
    <m/>
    <m/>
    <m/>
    <m/>
    <m/>
    <x v="0"/>
    <x v="0"/>
    <n v="2059.4050060666532"/>
    <n v="1912.3730649296729"/>
    <n v="2035.6928248286067"/>
    <x v="17"/>
  </r>
  <r>
    <x v="4"/>
    <x v="6"/>
    <x v="4"/>
    <x v="6"/>
    <d v="1900-01-10T00:00:00"/>
    <n v="1474.7"/>
    <n v="1816"/>
    <n v="1484525"/>
    <m/>
    <n v="112585"/>
    <n v="167135247125"/>
    <n v="204454360"/>
    <m/>
    <m/>
    <m/>
    <m/>
    <x v="0"/>
    <x v="0"/>
    <n v="2059.4050060666532"/>
    <n v="1912.3730649296729"/>
    <n v="2035.6928248286067"/>
    <x v="17"/>
  </r>
  <r>
    <x v="4"/>
    <x v="6"/>
    <x v="4"/>
    <x v="6"/>
    <d v="1900-01-09T00:00:00"/>
    <n v="1468.05"/>
    <n v="1802"/>
    <n v="1485625"/>
    <m/>
    <n v="113672"/>
    <n v="168873965000"/>
    <n v="204836944"/>
    <m/>
    <m/>
    <m/>
    <m/>
    <x v="0"/>
    <x v="0"/>
    <n v="2059.4050060666532"/>
    <n v="1912.3730649296729"/>
    <n v="2035.6928248286067"/>
    <x v="17"/>
  </r>
  <r>
    <x v="4"/>
    <x v="6"/>
    <x v="4"/>
    <x v="6"/>
    <d v="1900-01-08T00:00:00"/>
    <n v="1464.45"/>
    <n v="1803"/>
    <n v="1486550"/>
    <m/>
    <n v="109813"/>
    <n v="163242515150"/>
    <n v="197992839"/>
    <m/>
    <m/>
    <m/>
    <m/>
    <x v="0"/>
    <x v="0"/>
    <n v="2059.4050060666532"/>
    <n v="1912.3730649296729"/>
    <n v="2035.6928248286067"/>
    <x v="17"/>
  </r>
  <r>
    <x v="4"/>
    <x v="6"/>
    <x v="4"/>
    <x v="6"/>
    <d v="1900-01-07T00:00:00"/>
    <n v="1463.6"/>
    <n v="1788"/>
    <n v="1487300"/>
    <m/>
    <n v="109339"/>
    <n v="162619894700"/>
    <n v="195498132"/>
    <m/>
    <m/>
    <m/>
    <m/>
    <x v="0"/>
    <x v="0"/>
    <n v="2059.4050060666532"/>
    <n v="1912.3730649296729"/>
    <n v="2035.6928248286067"/>
    <x v="17"/>
  </r>
  <r>
    <x v="4"/>
    <x v="6"/>
    <x v="4"/>
    <x v="6"/>
    <d v="1900-01-04T00:00:00"/>
    <n v="1474.85"/>
    <n v="1777"/>
    <n v="1487775"/>
    <m/>
    <m/>
    <m/>
    <m/>
    <m/>
    <m/>
    <m/>
    <m/>
    <x v="0"/>
    <x v="0"/>
    <n v="2059.4050060666532"/>
    <n v="1912.3730649296729"/>
    <n v="2035.6928248286067"/>
    <x v="17"/>
  </r>
  <r>
    <x v="4"/>
    <x v="6"/>
    <x v="4"/>
    <x v="6"/>
    <d v="1900-01-03T00:00:00"/>
    <n v="1474.6"/>
    <n v="1767"/>
    <n v="1444300"/>
    <m/>
    <n v="108769"/>
    <n v="157095066700"/>
    <n v="192194823"/>
    <m/>
    <m/>
    <m/>
    <m/>
    <x v="0"/>
    <x v="0"/>
    <n v="2059.4050060666532"/>
    <n v="1912.3730649296729"/>
    <n v="2035.6928248286067"/>
    <x v="17"/>
  </r>
  <r>
    <x v="4"/>
    <x v="6"/>
    <x v="4"/>
    <x v="6"/>
    <d v="1900-01-02T00:00:00"/>
    <n v="1475.85"/>
    <n v="1771"/>
    <n v="1403075"/>
    <m/>
    <n v="109564"/>
    <n v="153726509300"/>
    <n v="194037844"/>
    <m/>
    <m/>
    <m/>
    <m/>
    <x v="0"/>
    <x v="0"/>
    <n v="2059.4050060666532"/>
    <n v="1912.3730649296729"/>
    <n v="2035.6928248286067"/>
    <x v="17"/>
  </r>
  <r>
    <x v="4"/>
    <x v="6"/>
    <x v="4"/>
    <x v="6"/>
    <d v="1900-01-01T00:00:00"/>
    <n v="1470.4"/>
    <n v="1774.5"/>
    <n v="1375675"/>
    <m/>
    <n v="110032"/>
    <n v="151368271600"/>
    <n v="195251784"/>
    <m/>
    <m/>
    <m/>
    <m/>
    <x v="0"/>
    <x v="0"/>
    <n v="2059.4050060666532"/>
    <n v="1912.3730649296729"/>
    <n v="2035.6928248286067"/>
    <x v="17"/>
  </r>
  <r>
    <x v="4"/>
    <x v="6"/>
    <x v="4"/>
    <x v="6"/>
    <d v="1899-12-31T00:00:00"/>
    <n v="1457.5"/>
    <n v="1767"/>
    <n v="1343800"/>
    <m/>
    <n v="109056"/>
    <n v="146549452800"/>
    <n v="192701952"/>
    <m/>
    <m/>
    <m/>
    <m/>
    <x v="0"/>
    <x v="0"/>
    <n v="2059.4050060666532"/>
    <n v="1912.3730649296729"/>
    <n v="2035.6928248286067"/>
    <x v="17"/>
  </r>
  <r>
    <x v="4"/>
    <x v="6"/>
    <x v="4"/>
    <x v="7"/>
    <d v="1900-01-27T00:00:00"/>
    <n v="1456.35"/>
    <n v="1752.5"/>
    <n v="1303975"/>
    <m/>
    <m/>
    <m/>
    <m/>
    <m/>
    <m/>
    <m/>
    <m/>
    <x v="0"/>
    <x v="0"/>
    <n v="2059.4050060666532"/>
    <n v="1912.3730649296729"/>
    <n v="2035.6928248286067"/>
    <x v="17"/>
  </r>
  <r>
    <x v="4"/>
    <x v="6"/>
    <x v="4"/>
    <x v="7"/>
    <d v="1900-01-26T00:00:00"/>
    <n v="1457.55"/>
    <n v="1762"/>
    <n v="1288150"/>
    <m/>
    <n v="108545"/>
    <n v="139822241750"/>
    <n v="191256290"/>
    <m/>
    <m/>
    <m/>
    <m/>
    <x v="0"/>
    <x v="0"/>
    <n v="2059.4050060666532"/>
    <n v="1912.3730649296729"/>
    <n v="2035.6928248286067"/>
    <x v="17"/>
  </r>
  <r>
    <x v="4"/>
    <x v="6"/>
    <x v="4"/>
    <x v="7"/>
    <d v="1900-01-25T00:00:00"/>
    <n v="1459.8"/>
    <n v="1741"/>
    <n v="1284300"/>
    <m/>
    <n v="108150"/>
    <n v="138897045000"/>
    <n v="188289150"/>
    <m/>
    <m/>
    <m/>
    <m/>
    <x v="0"/>
    <x v="0"/>
    <n v="2059.4050060666532"/>
    <n v="1912.3730649296729"/>
    <n v="2035.6928248286067"/>
    <x v="17"/>
  </r>
  <r>
    <x v="4"/>
    <x v="6"/>
    <x v="4"/>
    <x v="7"/>
    <d v="1900-01-24T00:00:00"/>
    <n v="1457.65"/>
    <n v="1748"/>
    <n v="1285275"/>
    <m/>
    <n v="108813"/>
    <n v="139854628575"/>
    <n v="190205124"/>
    <m/>
    <m/>
    <m/>
    <m/>
    <x v="0"/>
    <x v="0"/>
    <n v="2059.4050060666532"/>
    <n v="1912.3730649296729"/>
    <n v="2035.6928248286067"/>
    <x v="17"/>
  </r>
  <r>
    <x v="4"/>
    <x v="6"/>
    <x v="4"/>
    <x v="7"/>
    <d v="1900-01-23T00:00:00"/>
    <n v="1459.45"/>
    <n v="1763.5"/>
    <n v="1274850"/>
    <m/>
    <n v="108228"/>
    <n v="137974465800"/>
    <n v="190860078"/>
    <m/>
    <m/>
    <m/>
    <m/>
    <x v="0"/>
    <x v="0"/>
    <n v="2059.4050060666532"/>
    <n v="1912.3730649296729"/>
    <n v="2035.6928248286067"/>
    <x v="17"/>
  </r>
  <r>
    <x v="4"/>
    <x v="7"/>
    <x v="4"/>
    <x v="7"/>
    <d v="1900-01-20T00:00:00"/>
    <n v="1471.3"/>
    <n v="1788"/>
    <n v="1277300"/>
    <m/>
    <m/>
    <m/>
    <m/>
    <m/>
    <m/>
    <m/>
    <m/>
    <x v="0"/>
    <x v="0"/>
    <n v="2086.1228264055007"/>
    <n v="1934.6799744053346"/>
    <n v="2168.4968610029173"/>
    <x v="18"/>
  </r>
  <r>
    <x v="4"/>
    <x v="7"/>
    <x v="4"/>
    <x v="7"/>
    <d v="1900-01-19T00:00:00"/>
    <n v="1468.9"/>
    <n v="1769"/>
    <n v="1273300"/>
    <m/>
    <n v="107390"/>
    <n v="136739687000"/>
    <n v="189972910"/>
    <m/>
    <m/>
    <m/>
    <m/>
    <x v="0"/>
    <x v="0"/>
    <n v="2086.1228264055007"/>
    <n v="1934.6799744053346"/>
    <n v="2168.4968610029173"/>
    <x v="18"/>
  </r>
  <r>
    <x v="4"/>
    <x v="7"/>
    <x v="4"/>
    <x v="7"/>
    <d v="1900-01-18T00:00:00"/>
    <n v="1475.7"/>
    <m/>
    <m/>
    <m/>
    <n v="107346"/>
    <m/>
    <m/>
    <m/>
    <m/>
    <m/>
    <m/>
    <x v="0"/>
    <x v="0"/>
    <n v="2086.1228264055007"/>
    <n v="1934.6799744053346"/>
    <n v="2168.4968610029173"/>
    <x v="18"/>
  </r>
  <r>
    <x v="4"/>
    <x v="7"/>
    <x v="4"/>
    <x v="7"/>
    <d v="1900-01-17T00:00:00"/>
    <n v="1464.9"/>
    <n v="1761"/>
    <n v="1271650"/>
    <m/>
    <n v="107569"/>
    <n v="136790118850"/>
    <n v="189429009"/>
    <m/>
    <m/>
    <m/>
    <m/>
    <x v="0"/>
    <x v="0"/>
    <n v="2086.1228264055007"/>
    <n v="1934.6799744053346"/>
    <n v="2168.4968610029173"/>
    <x v="18"/>
  </r>
  <r>
    <x v="4"/>
    <x v="7"/>
    <x v="4"/>
    <x v="7"/>
    <d v="1900-01-16T00:00:00"/>
    <n v="1458.4"/>
    <n v="1756.5"/>
    <n v="1230300"/>
    <m/>
    <n v="107318"/>
    <n v="132032720250"/>
    <n v="188503188.75"/>
    <m/>
    <m/>
    <m/>
    <m/>
    <x v="0"/>
    <x v="0"/>
    <n v="2086.1228264055007"/>
    <n v="1934.6799744053346"/>
    <n v="2168.4968610029173"/>
    <x v="18"/>
  </r>
  <r>
    <x v="4"/>
    <x v="7"/>
    <x v="4"/>
    <x v="7"/>
    <d v="1900-01-13T00:00:00"/>
    <n v="1465.6"/>
    <n v="1761"/>
    <n v="1228325"/>
    <m/>
    <m/>
    <m/>
    <m/>
    <m/>
    <m/>
    <m/>
    <m/>
    <x v="0"/>
    <x v="0"/>
    <n v="2086.1228264055007"/>
    <n v="1934.6799744053346"/>
    <n v="2168.4968610029173"/>
    <x v="18"/>
  </r>
  <r>
    <x v="4"/>
    <x v="7"/>
    <x v="4"/>
    <x v="7"/>
    <d v="1900-01-12T00:00:00"/>
    <n v="1467.65"/>
    <n v="1742.5"/>
    <n v="1229475"/>
    <m/>
    <n v="106661"/>
    <n v="131137032975"/>
    <n v="185856792.5"/>
    <m/>
    <m/>
    <m/>
    <m/>
    <x v="0"/>
    <x v="0"/>
    <n v="2086.1228264055007"/>
    <n v="1934.6799744053346"/>
    <n v="2168.4968610029173"/>
    <x v="18"/>
  </r>
  <r>
    <x v="4"/>
    <x v="7"/>
    <x v="4"/>
    <x v="7"/>
    <d v="1900-01-11T00:00:00"/>
    <n v="1463.45"/>
    <n v="1736.5"/>
    <n v="1230025"/>
    <m/>
    <n v="107542"/>
    <n v="132279348550"/>
    <n v="186746683"/>
    <m/>
    <m/>
    <m/>
    <m/>
    <x v="0"/>
    <x v="0"/>
    <n v="2086.1228264055007"/>
    <n v="1934.6799744053346"/>
    <n v="2168.4968610029173"/>
    <x v="18"/>
  </r>
  <r>
    <x v="4"/>
    <x v="7"/>
    <x v="4"/>
    <x v="7"/>
    <d v="1900-01-10T00:00:00"/>
    <n v="1455"/>
    <n v="1738.5"/>
    <n v="1180400"/>
    <m/>
    <n v="107783"/>
    <n v="127227053200"/>
    <n v="187380745.5"/>
    <m/>
    <m/>
    <m/>
    <m/>
    <x v="0"/>
    <x v="0"/>
    <n v="2086.1228264055007"/>
    <n v="1934.6799744053346"/>
    <n v="2168.4968610029173"/>
    <x v="18"/>
  </r>
  <r>
    <x v="4"/>
    <x v="7"/>
    <x v="4"/>
    <x v="7"/>
    <d v="1900-01-09T00:00:00"/>
    <n v="1465.5"/>
    <n v="1736"/>
    <n v="1170675"/>
    <m/>
    <n v="106302"/>
    <n v="124445093850"/>
    <n v="184540272"/>
    <m/>
    <m/>
    <m/>
    <m/>
    <x v="0"/>
    <x v="0"/>
    <n v="2086.1228264055007"/>
    <n v="1934.6799744053346"/>
    <n v="2168.4968610029173"/>
    <x v="18"/>
  </r>
  <r>
    <x v="4"/>
    <x v="7"/>
    <x v="4"/>
    <x v="7"/>
    <d v="1900-01-06T00:00:00"/>
    <n v="1466.85"/>
    <n v="1740.5"/>
    <n v="1169525"/>
    <m/>
    <m/>
    <m/>
    <m/>
    <m/>
    <m/>
    <m/>
    <m/>
    <x v="0"/>
    <x v="0"/>
    <n v="2086.1228264055007"/>
    <n v="1934.6799744053346"/>
    <n v="2168.4968610029173"/>
    <x v="18"/>
  </r>
  <r>
    <x v="4"/>
    <x v="7"/>
    <x v="4"/>
    <x v="7"/>
    <d v="1900-01-05T00:00:00"/>
    <n v="1484.1"/>
    <n v="1734"/>
    <n v="1158975"/>
    <m/>
    <n v="106137"/>
    <n v="123010129575"/>
    <n v="184041558"/>
    <m/>
    <m/>
    <m/>
    <m/>
    <x v="0"/>
    <x v="0"/>
    <n v="2086.1228264055007"/>
    <n v="1934.6799744053346"/>
    <n v="2168.4968610029173"/>
    <x v="18"/>
  </r>
  <r>
    <x v="4"/>
    <x v="7"/>
    <x v="4"/>
    <x v="7"/>
    <d v="1900-01-04T00:00:00"/>
    <n v="1488.55"/>
    <n v="1746"/>
    <n v="1156250"/>
    <m/>
    <m/>
    <m/>
    <m/>
    <m/>
    <m/>
    <m/>
    <m/>
    <x v="0"/>
    <x v="0"/>
    <n v="2086.1228264055007"/>
    <n v="1934.6799744053346"/>
    <n v="2168.4968610029173"/>
    <x v="18"/>
  </r>
  <r>
    <x v="4"/>
    <x v="7"/>
    <x v="4"/>
    <x v="7"/>
    <d v="1900-01-03T00:00:00"/>
    <n v="1504.6"/>
    <n v="1745"/>
    <n v="1065175"/>
    <m/>
    <n v="106373"/>
    <n v="113305860275"/>
    <n v="185620885"/>
    <m/>
    <m/>
    <m/>
    <m/>
    <x v="0"/>
    <x v="0"/>
    <n v="2086.1228264055007"/>
    <n v="1934.6799744053346"/>
    <n v="2168.4968610029173"/>
    <x v="18"/>
  </r>
  <r>
    <x v="4"/>
    <x v="7"/>
    <x v="4"/>
    <x v="7"/>
    <d v="1900-01-02T00:00:00"/>
    <n v="1506.4"/>
    <n v="1759"/>
    <n v="1020975"/>
    <m/>
    <n v="106010"/>
    <n v="108233559750"/>
    <n v="186471590"/>
    <m/>
    <m/>
    <m/>
    <m/>
    <x v="0"/>
    <x v="0"/>
    <n v="2086.1228264055007"/>
    <n v="1934.6799744053346"/>
    <n v="2168.4968610029173"/>
    <x v="18"/>
  </r>
  <r>
    <x v="4"/>
    <x v="7"/>
    <x v="4"/>
    <x v="7"/>
    <d v="1899-12-30T00:00:00"/>
    <n v="1509.85"/>
    <n v="1769"/>
    <n v="945900"/>
    <m/>
    <m/>
    <m/>
    <m/>
    <m/>
    <m/>
    <m/>
    <m/>
    <x v="0"/>
    <x v="0"/>
    <n v="2086.1228264055007"/>
    <n v="1934.6799744053346"/>
    <n v="2168.4968610029173"/>
    <x v="18"/>
  </r>
  <r>
    <x v="4"/>
    <x v="7"/>
    <x v="4"/>
    <x v="8"/>
    <d v="1900-01-29T00:00:00"/>
    <n v="1506.4"/>
    <n v="1805"/>
    <n v="940500"/>
    <m/>
    <n v="106335"/>
    <n v="100008067500"/>
    <n v="191934675"/>
    <m/>
    <m/>
    <m/>
    <m/>
    <x v="0"/>
    <x v="0"/>
    <n v="2086.1228264055007"/>
    <n v="1934.6799744053346"/>
    <n v="2168.4968610029173"/>
    <x v="18"/>
  </r>
  <r>
    <x v="4"/>
    <x v="7"/>
    <x v="4"/>
    <x v="8"/>
    <d v="1900-01-28T00:00:00"/>
    <n v="1490.15"/>
    <n v="1820"/>
    <n v="943175"/>
    <m/>
    <n v="106429"/>
    <n v="100381172075"/>
    <n v="193700780"/>
    <m/>
    <m/>
    <m/>
    <m/>
    <x v="0"/>
    <x v="0"/>
    <n v="2086.1228264055007"/>
    <n v="1934.6799744053346"/>
    <n v="2168.4968610029173"/>
    <x v="18"/>
  </r>
  <r>
    <x v="4"/>
    <x v="7"/>
    <x v="4"/>
    <x v="8"/>
    <d v="1900-01-27T00:00:00"/>
    <n v="1492.75"/>
    <n v="1808"/>
    <n v="945475"/>
    <m/>
    <m/>
    <m/>
    <m/>
    <m/>
    <m/>
    <m/>
    <m/>
    <x v="0"/>
    <x v="0"/>
    <n v="2086.1228264055007"/>
    <n v="1934.6799744053346"/>
    <n v="2168.4968610029173"/>
    <x v="18"/>
  </r>
  <r>
    <x v="4"/>
    <x v="7"/>
    <x v="4"/>
    <x v="8"/>
    <d v="1900-01-26T00:00:00"/>
    <n v="1505.05"/>
    <n v="1809.5"/>
    <n v="948600"/>
    <m/>
    <n v="107464"/>
    <n v="101940350400"/>
    <n v="194456108"/>
    <m/>
    <m/>
    <m/>
    <m/>
    <x v="0"/>
    <x v="0"/>
    <n v="2086.1228264055007"/>
    <n v="1934.6799744053346"/>
    <n v="2168.4968610029173"/>
    <x v="18"/>
  </r>
  <r>
    <x v="4"/>
    <x v="7"/>
    <x v="4"/>
    <x v="8"/>
    <d v="1900-01-23T00:00:00"/>
    <n v="1504.65"/>
    <n v="1811.5"/>
    <n v="951275"/>
    <m/>
    <m/>
    <m/>
    <m/>
    <m/>
    <m/>
    <m/>
    <m/>
    <x v="0"/>
    <x v="0"/>
    <n v="2086.1228264055007"/>
    <n v="1934.6799744053346"/>
    <n v="2168.4968610029173"/>
    <x v="18"/>
  </r>
  <r>
    <x v="4"/>
    <x v="7"/>
    <x v="4"/>
    <x v="8"/>
    <d v="1900-01-22T00:00:00"/>
    <n v="1488.85"/>
    <n v="1782"/>
    <n v="953900"/>
    <m/>
    <n v="107495"/>
    <n v="102539480500"/>
    <n v="191556090"/>
    <m/>
    <m/>
    <m/>
    <m/>
    <x v="0"/>
    <x v="0"/>
    <n v="2086.1228264055007"/>
    <n v="1934.6799744053346"/>
    <n v="2168.4968610029173"/>
    <x v="18"/>
  </r>
  <r>
    <x v="4"/>
    <x v="7"/>
    <x v="4"/>
    <x v="8"/>
    <d v="1900-01-21T00:00:00"/>
    <n v="1494.25"/>
    <n v="1764"/>
    <n v="956200"/>
    <m/>
    <n v="107416"/>
    <n v="102711179200"/>
    <n v="189481824"/>
    <m/>
    <m/>
    <m/>
    <m/>
    <x v="0"/>
    <x v="0"/>
    <n v="2086.1228264055007"/>
    <n v="1934.6799744053346"/>
    <n v="2168.4968610029173"/>
    <x v="18"/>
  </r>
  <r>
    <x v="4"/>
    <x v="8"/>
    <x v="4"/>
    <x v="8"/>
    <d v="1900-01-20T00:00:00"/>
    <n v="1487.45"/>
    <m/>
    <m/>
    <m/>
    <n v="107623"/>
    <m/>
    <m/>
    <m/>
    <m/>
    <m/>
    <m/>
    <x v="0"/>
    <x v="0"/>
    <n v="2057.1127035410855"/>
    <n v="1933.1617835215714"/>
    <n v="1966.335201907234"/>
    <x v="19"/>
  </r>
  <r>
    <x v="4"/>
    <x v="8"/>
    <x v="4"/>
    <x v="8"/>
    <d v="1900-01-19T00:00:00"/>
    <n v="1490.85"/>
    <n v="1747"/>
    <n v="959050"/>
    <m/>
    <n v="108242"/>
    <n v="103809490100"/>
    <n v="189098774"/>
    <m/>
    <m/>
    <m/>
    <m/>
    <x v="0"/>
    <x v="0"/>
    <n v="2057.1127035410855"/>
    <n v="1933.1617835215714"/>
    <n v="1966.335201907234"/>
    <x v="19"/>
  </r>
  <r>
    <x v="4"/>
    <x v="8"/>
    <x v="4"/>
    <x v="8"/>
    <d v="1900-01-16T00:00:00"/>
    <n v="1487.5"/>
    <n v="1751"/>
    <n v="961375"/>
    <m/>
    <m/>
    <m/>
    <m/>
    <m/>
    <m/>
    <m/>
    <m/>
    <x v="0"/>
    <x v="0"/>
    <n v="2057.1127035410855"/>
    <n v="1933.1617835215714"/>
    <n v="1966.335201907234"/>
    <x v="19"/>
  </r>
  <r>
    <x v="4"/>
    <x v="8"/>
    <x v="4"/>
    <x v="8"/>
    <d v="1900-01-15T00:00:00"/>
    <n v="1484.45"/>
    <n v="1742"/>
    <n v="961650"/>
    <m/>
    <n v="107507"/>
    <n v="103384106550"/>
    <n v="187277194"/>
    <m/>
    <m/>
    <m/>
    <m/>
    <x v="0"/>
    <x v="0"/>
    <n v="2057.1127035410855"/>
    <n v="1933.1617835215714"/>
    <n v="1966.335201907234"/>
    <x v="19"/>
  </r>
  <r>
    <x v="4"/>
    <x v="8"/>
    <x v="4"/>
    <x v="8"/>
    <d v="1900-01-14T00:00:00"/>
    <n v="1482.55"/>
    <n v="1732"/>
    <n v="963825"/>
    <m/>
    <n v="107004"/>
    <n v="103133130300"/>
    <n v="185330928"/>
    <m/>
    <m/>
    <m/>
    <m/>
    <x v="0"/>
    <x v="0"/>
    <n v="2057.1127035410855"/>
    <n v="1933.1617835215714"/>
    <n v="1966.335201907234"/>
    <x v="19"/>
  </r>
  <r>
    <x v="4"/>
    <x v="8"/>
    <x v="4"/>
    <x v="8"/>
    <d v="1900-01-13T00:00:00"/>
    <n v="1494.75"/>
    <n v="1720"/>
    <n v="966200"/>
    <m/>
    <n v="106463"/>
    <n v="102864550600"/>
    <n v="183116360"/>
    <m/>
    <m/>
    <m/>
    <m/>
    <x v="0"/>
    <x v="0"/>
    <n v="2057.1127035410855"/>
    <n v="1933.1617835215714"/>
    <n v="1966.335201907234"/>
    <x v="19"/>
  </r>
  <r>
    <x v="4"/>
    <x v="8"/>
    <x v="4"/>
    <x v="8"/>
    <d v="1900-01-12T00:00:00"/>
    <n v="1494.2"/>
    <n v="1724"/>
    <n v="968525"/>
    <m/>
    <n v="106711"/>
    <n v="103352271275"/>
    <n v="183969764"/>
    <m/>
    <m/>
    <m/>
    <m/>
    <x v="0"/>
    <x v="0"/>
    <n v="2057.1127035410855"/>
    <n v="1933.1617835215714"/>
    <n v="1966.335201907234"/>
    <x v="19"/>
  </r>
  <r>
    <x v="4"/>
    <x v="8"/>
    <x v="4"/>
    <x v="8"/>
    <d v="1900-01-09T00:00:00"/>
    <n v="1498.35"/>
    <n v="1720"/>
    <n v="970425"/>
    <m/>
    <m/>
    <m/>
    <m/>
    <m/>
    <m/>
    <m/>
    <m/>
    <x v="0"/>
    <x v="0"/>
    <n v="2057.1127035410855"/>
    <n v="1933.1617835215714"/>
    <n v="1966.335201907234"/>
    <x v="19"/>
  </r>
  <r>
    <x v="4"/>
    <x v="8"/>
    <x v="4"/>
    <x v="8"/>
    <d v="1900-01-08T00:00:00"/>
    <n v="1508.2"/>
    <n v="1717"/>
    <n v="972475"/>
    <m/>
    <n v="107542"/>
    <n v="104581906450"/>
    <n v="184649614"/>
    <m/>
    <m/>
    <m/>
    <m/>
    <x v="0"/>
    <x v="0"/>
    <n v="2057.1127035410855"/>
    <n v="1933.1617835215714"/>
    <n v="1966.335201907234"/>
    <x v="19"/>
  </r>
  <r>
    <x v="4"/>
    <x v="8"/>
    <x v="4"/>
    <x v="8"/>
    <d v="1900-01-07T00:00:00"/>
    <n v="1503.4"/>
    <n v="1742"/>
    <n v="974625"/>
    <m/>
    <n v="107239"/>
    <n v="104517810375"/>
    <n v="186810338"/>
    <m/>
    <m/>
    <m/>
    <m/>
    <x v="0"/>
    <x v="0"/>
    <n v="2057.1127035410855"/>
    <n v="1933.1617835215714"/>
    <n v="1966.335201907234"/>
    <x v="19"/>
  </r>
  <r>
    <x v="4"/>
    <x v="8"/>
    <x v="4"/>
    <x v="8"/>
    <d v="1900-01-06T00:00:00"/>
    <n v="1500"/>
    <n v="1731"/>
    <n v="977125"/>
    <m/>
    <n v="107384"/>
    <n v="104927591000"/>
    <n v="185881704"/>
    <m/>
    <m/>
    <m/>
    <m/>
    <x v="0"/>
    <x v="0"/>
    <n v="2057.1127035410855"/>
    <n v="1933.1617835215714"/>
    <n v="1966.335201907234"/>
    <x v="19"/>
  </r>
  <r>
    <x v="4"/>
    <x v="8"/>
    <x v="4"/>
    <x v="8"/>
    <d v="1900-01-05T00:00:00"/>
    <n v="1502.15"/>
    <n v="1730"/>
    <n v="979575"/>
    <m/>
    <n v="108277"/>
    <n v="106065442275"/>
    <n v="187319210"/>
    <m/>
    <m/>
    <m/>
    <m/>
    <x v="0"/>
    <x v="0"/>
    <n v="2057.1127035410855"/>
    <n v="1933.1617835215714"/>
    <n v="1966.335201907234"/>
    <x v="19"/>
  </r>
  <r>
    <x v="4"/>
    <x v="8"/>
    <x v="4"/>
    <x v="8"/>
    <d v="1900-01-02T00:00:00"/>
    <n v="1509.5"/>
    <n v="1715"/>
    <n v="983525"/>
    <m/>
    <m/>
    <m/>
    <m/>
    <m/>
    <m/>
    <m/>
    <m/>
    <x v="0"/>
    <x v="0"/>
    <n v="2057.1127035410855"/>
    <n v="1933.1617835215714"/>
    <n v="1966.335201907234"/>
    <x v="19"/>
  </r>
  <r>
    <x v="4"/>
    <x v="8"/>
    <x v="4"/>
    <x v="8"/>
    <d v="1900-01-01T00:00:00"/>
    <n v="1504"/>
    <n v="1716"/>
    <n v="985900"/>
    <m/>
    <n v="111702"/>
    <n v="110127001800"/>
    <n v="191680632"/>
    <m/>
    <m/>
    <m/>
    <m/>
    <x v="0"/>
    <x v="0"/>
    <n v="2057.1127035410855"/>
    <n v="1933.1617835215714"/>
    <n v="1966.335201907234"/>
    <x v="19"/>
  </r>
  <r>
    <x v="4"/>
    <x v="8"/>
    <x v="4"/>
    <x v="8"/>
    <d v="1899-12-31T00:00:00"/>
    <n v="1484.05"/>
    <n v="1716"/>
    <n v="983600"/>
    <m/>
    <n v="110328"/>
    <n v="108518620800"/>
    <n v="189322848"/>
    <m/>
    <m/>
    <m/>
    <m/>
    <x v="0"/>
    <x v="0"/>
    <n v="2057.1127035410855"/>
    <n v="1933.1617835215714"/>
    <n v="1966.335201907234"/>
    <x v="19"/>
  </r>
  <r>
    <x v="4"/>
    <x v="8"/>
    <x v="4"/>
    <x v="8"/>
    <d v="1899-12-30T00:00:00"/>
    <n v="1466.1"/>
    <n v="1726"/>
    <n v="974200"/>
    <m/>
    <n v="108517"/>
    <n v="105717261400"/>
    <n v="187300342"/>
    <m/>
    <m/>
    <m/>
    <m/>
    <x v="0"/>
    <x v="0"/>
    <n v="2057.1127035410855"/>
    <n v="1933.1617835215714"/>
    <n v="1966.335201907234"/>
    <x v="19"/>
  </r>
  <r>
    <x v="4"/>
    <x v="8"/>
    <x v="4"/>
    <x v="9"/>
    <d v="1900-01-28T00:00:00"/>
    <n v="1487.6"/>
    <n v="1738.5"/>
    <n v="966125"/>
    <m/>
    <n v="108577"/>
    <n v="104898954125"/>
    <n v="188761114.5"/>
    <m/>
    <m/>
    <m/>
    <m/>
    <x v="0"/>
    <x v="0"/>
    <n v="2057.1127035410855"/>
    <n v="1933.1617835215714"/>
    <n v="1966.335201907234"/>
    <x v="19"/>
  </r>
  <r>
    <x v="4"/>
    <x v="8"/>
    <x v="4"/>
    <x v="9"/>
    <d v="1900-01-25T00:00:00"/>
    <n v="1496.15"/>
    <n v="1738.5"/>
    <n v="965575"/>
    <m/>
    <m/>
    <m/>
    <m/>
    <m/>
    <m/>
    <m/>
    <m/>
    <x v="0"/>
    <x v="0"/>
    <n v="2057.1127035410855"/>
    <n v="1933.1617835215714"/>
    <n v="1966.335201907234"/>
    <x v="19"/>
  </r>
  <r>
    <x v="4"/>
    <x v="8"/>
    <x v="4"/>
    <x v="9"/>
    <d v="1900-01-24T00:00:00"/>
    <n v="1507.05"/>
    <n v="1720"/>
    <n v="964225"/>
    <m/>
    <n v="110149"/>
    <n v="106208419525"/>
    <n v="189456280"/>
    <m/>
    <m/>
    <m/>
    <m/>
    <x v="0"/>
    <x v="0"/>
    <n v="2057.1127035410855"/>
    <n v="1933.1617835215714"/>
    <n v="1966.335201907234"/>
    <x v="19"/>
  </r>
  <r>
    <x v="4"/>
    <x v="8"/>
    <x v="4"/>
    <x v="9"/>
    <d v="1900-01-23T00:00:00"/>
    <n v="1530.85"/>
    <n v="1715.5"/>
    <n v="966525"/>
    <m/>
    <n v="107060"/>
    <n v="103476166500"/>
    <n v="183661430"/>
    <m/>
    <m/>
    <m/>
    <m/>
    <x v="0"/>
    <x v="0"/>
    <n v="2057.1127035410855"/>
    <n v="1933.1617835215714"/>
    <n v="1966.335201907234"/>
    <x v="19"/>
  </r>
  <r>
    <x v="4"/>
    <x v="8"/>
    <x v="4"/>
    <x v="9"/>
    <d v="1900-01-22T00:00:00"/>
    <n v="1520.25"/>
    <n v="1711"/>
    <n v="964275"/>
    <m/>
    <n v="109528"/>
    <n v="105615112200"/>
    <n v="187402408"/>
    <m/>
    <m/>
    <m/>
    <m/>
    <x v="0"/>
    <x v="0"/>
    <n v="2057.1127035410855"/>
    <n v="1933.1617835215714"/>
    <n v="1966.335201907234"/>
    <x v="19"/>
  </r>
  <r>
    <x v="4"/>
    <x v="8"/>
    <x v="4"/>
    <x v="9"/>
    <d v="1900-01-21T00:00:00"/>
    <n v="1519.5"/>
    <n v="1719"/>
    <n v="962350"/>
    <m/>
    <n v="108900"/>
    <n v="104799915000"/>
    <n v="187199100"/>
    <m/>
    <m/>
    <m/>
    <m/>
    <x v="0"/>
    <x v="0"/>
    <n v="2057.1127035410855"/>
    <n v="1933.1617835215714"/>
    <n v="1966.335201907234"/>
    <x v="19"/>
  </r>
  <r>
    <x v="4"/>
    <x v="9"/>
    <x v="4"/>
    <x v="9"/>
    <d v="1900-01-18T00:00:00"/>
    <n v="1504.1"/>
    <n v="1719.5"/>
    <n v="936025"/>
    <m/>
    <m/>
    <m/>
    <m/>
    <m/>
    <m/>
    <m/>
    <m/>
    <x v="0"/>
    <x v="0"/>
    <n v="2098.9592711132582"/>
    <n v="1954.40482502491"/>
    <n v="2214.4987650593316"/>
    <x v="20"/>
  </r>
  <r>
    <x v="4"/>
    <x v="9"/>
    <x v="4"/>
    <x v="9"/>
    <d v="1900-01-17T00:00:00"/>
    <n v="1498.4"/>
    <m/>
    <m/>
    <m/>
    <n v="109901"/>
    <m/>
    <m/>
    <m/>
    <m/>
    <m/>
    <m/>
    <x v="0"/>
    <x v="0"/>
    <n v="2098.9592711132582"/>
    <n v="1954.40482502491"/>
    <n v="2214.4987650593316"/>
    <x v="20"/>
  </r>
  <r>
    <x v="4"/>
    <x v="9"/>
    <x v="4"/>
    <x v="9"/>
    <d v="1900-01-16T00:00:00"/>
    <n v="1502.2"/>
    <n v="1722.5"/>
    <n v="927475"/>
    <m/>
    <n v="110105"/>
    <n v="102119634875"/>
    <n v="189655862.5"/>
    <m/>
    <m/>
    <m/>
    <m/>
    <x v="0"/>
    <x v="0"/>
    <n v="2098.9592711132582"/>
    <n v="1954.40482502491"/>
    <n v="2214.4987650593316"/>
    <x v="20"/>
  </r>
  <r>
    <x v="4"/>
    <x v="9"/>
    <x v="4"/>
    <x v="9"/>
    <d v="1900-01-15T00:00:00"/>
    <n v="1499.3"/>
    <n v="1733.5"/>
    <n v="914725"/>
    <m/>
    <n v="109850"/>
    <n v="100482541250"/>
    <n v="190424975"/>
    <m/>
    <m/>
    <m/>
    <m/>
    <x v="0"/>
    <x v="0"/>
    <n v="2098.9592711132582"/>
    <n v="1954.40482502491"/>
    <n v="2214.4987650593316"/>
    <x v="20"/>
  </r>
  <r>
    <x v="4"/>
    <x v="9"/>
    <x v="4"/>
    <x v="9"/>
    <d v="1900-01-14T00:00:00"/>
    <n v="1502.05"/>
    <n v="1744"/>
    <n v="910575"/>
    <m/>
    <n v="109681"/>
    <n v="99872776575"/>
    <n v="191283664"/>
    <m/>
    <m/>
    <m/>
    <m/>
    <x v="0"/>
    <x v="0"/>
    <n v="2098.9592711132582"/>
    <n v="1954.40482502491"/>
    <n v="2214.4987650593316"/>
    <x v="20"/>
  </r>
  <r>
    <x v="4"/>
    <x v="9"/>
    <x v="4"/>
    <x v="9"/>
    <d v="1900-01-11T00:00:00"/>
    <n v="1503.1"/>
    <n v="1758.5"/>
    <n v="907400"/>
    <m/>
    <m/>
    <m/>
    <m/>
    <m/>
    <m/>
    <m/>
    <m/>
    <x v="0"/>
    <x v="0"/>
    <n v="2098.9592711132582"/>
    <n v="1954.40482502491"/>
    <n v="2214.4987650593316"/>
    <x v="20"/>
  </r>
  <r>
    <x v="4"/>
    <x v="9"/>
    <x v="4"/>
    <x v="9"/>
    <d v="1900-01-10T00:00:00"/>
    <n v="1502.95"/>
    <n v="1772"/>
    <n v="899925"/>
    <m/>
    <n v="109536"/>
    <n v="98574184800"/>
    <n v="194097792"/>
    <m/>
    <m/>
    <m/>
    <m/>
    <x v="0"/>
    <x v="0"/>
    <n v="2098.9592711132582"/>
    <n v="1954.40482502491"/>
    <n v="2214.4987650593316"/>
    <x v="20"/>
  </r>
  <r>
    <x v="4"/>
    <x v="9"/>
    <x v="4"/>
    <x v="9"/>
    <d v="1900-01-09T00:00:00"/>
    <n v="1493.65"/>
    <n v="1778"/>
    <n v="895625"/>
    <m/>
    <n v="109111"/>
    <n v="97722539375"/>
    <n v="193999358"/>
    <m/>
    <m/>
    <m/>
    <m/>
    <x v="0"/>
    <x v="0"/>
    <n v="2098.9592711132582"/>
    <n v="1954.40482502491"/>
    <n v="2214.4987650593316"/>
    <x v="20"/>
  </r>
  <r>
    <x v="4"/>
    <x v="9"/>
    <x v="4"/>
    <x v="9"/>
    <d v="1900-01-08T00:00:00"/>
    <n v="1494.6"/>
    <n v="1792"/>
    <n v="897900"/>
    <m/>
    <m/>
    <m/>
    <m/>
    <m/>
    <m/>
    <m/>
    <m/>
    <x v="0"/>
    <x v="0"/>
    <n v="2098.9592711132582"/>
    <n v="1954.40482502491"/>
    <n v="2214.4987650593316"/>
    <x v="20"/>
  </r>
  <r>
    <x v="4"/>
    <x v="9"/>
    <x v="4"/>
    <x v="9"/>
    <d v="1900-01-07T00:00:00"/>
    <n v="1509.95"/>
    <n v="1792"/>
    <n v="900725"/>
    <m/>
    <m/>
    <m/>
    <m/>
    <m/>
    <m/>
    <m/>
    <m/>
    <x v="0"/>
    <x v="0"/>
    <n v="2098.9592711132582"/>
    <n v="1954.40482502491"/>
    <n v="2214.4987650593316"/>
    <x v="20"/>
  </r>
  <r>
    <x v="4"/>
    <x v="9"/>
    <x v="4"/>
    <x v="9"/>
    <d v="1900-01-04T00:00:00"/>
    <n v="1504.95"/>
    <n v="1782"/>
    <n v="904175"/>
    <m/>
    <m/>
    <m/>
    <m/>
    <m/>
    <m/>
    <m/>
    <m/>
    <x v="0"/>
    <x v="0"/>
    <n v="2098.9592711132582"/>
    <n v="1954.40482502491"/>
    <n v="2214.4987650593316"/>
    <x v="20"/>
  </r>
  <r>
    <x v="4"/>
    <x v="9"/>
    <x v="4"/>
    <x v="9"/>
    <d v="1900-01-03T00:00:00"/>
    <n v="1542.6"/>
    <n v="1779"/>
    <n v="905725"/>
    <m/>
    <n v="107880"/>
    <n v="97709613000"/>
    <n v="191918520"/>
    <m/>
    <m/>
    <m/>
    <m/>
    <x v="0"/>
    <x v="0"/>
    <n v="2098.9592711132582"/>
    <n v="1954.40482502491"/>
    <n v="2214.4987650593316"/>
    <x v="20"/>
  </r>
  <r>
    <x v="4"/>
    <x v="9"/>
    <x v="4"/>
    <x v="9"/>
    <d v="1900-01-02T00:00:00"/>
    <n v="1538.8"/>
    <n v="1805"/>
    <n v="908425"/>
    <m/>
    <n v="107810"/>
    <n v="97937299250"/>
    <n v="194597050"/>
    <m/>
    <m/>
    <m/>
    <m/>
    <x v="0"/>
    <x v="0"/>
    <n v="2098.9592711132582"/>
    <n v="1954.40482502491"/>
    <n v="2214.4987650593316"/>
    <x v="20"/>
  </r>
  <r>
    <x v="4"/>
    <x v="9"/>
    <x v="4"/>
    <x v="9"/>
    <d v="1900-01-01T00:00:00"/>
    <n v="1532.45"/>
    <n v="1802"/>
    <n v="910950"/>
    <m/>
    <n v="108310"/>
    <n v="98664994500"/>
    <n v="195174620"/>
    <m/>
    <m/>
    <m/>
    <m/>
    <x v="0"/>
    <x v="0"/>
    <n v="2098.9592711132582"/>
    <n v="1954.40482502491"/>
    <n v="2214.4987650593316"/>
    <x v="20"/>
  </r>
  <r>
    <x v="4"/>
    <x v="9"/>
    <x v="4"/>
    <x v="9"/>
    <d v="1899-12-31T00:00:00"/>
    <n v="1523.35"/>
    <n v="1809"/>
    <n v="913625"/>
    <m/>
    <n v="108291"/>
    <n v="98937364875"/>
    <n v="195898419"/>
    <m/>
    <m/>
    <m/>
    <m/>
    <x v="0"/>
    <x v="0"/>
    <n v="2098.9592711132582"/>
    <n v="1954.40482502491"/>
    <n v="2214.4987650593316"/>
    <x v="20"/>
  </r>
  <r>
    <x v="4"/>
    <x v="9"/>
    <x v="4"/>
    <x v="10"/>
    <d v="1900-01-28T00:00:00"/>
    <n v="1526.55"/>
    <n v="1804"/>
    <n v="916825"/>
    <m/>
    <m/>
    <m/>
    <m/>
    <m/>
    <m/>
    <m/>
    <m/>
    <x v="0"/>
    <x v="0"/>
    <n v="2098.9592711132582"/>
    <n v="1954.40482502491"/>
    <n v="2214.4987650593316"/>
    <x v="20"/>
  </r>
  <r>
    <x v="4"/>
    <x v="9"/>
    <x v="4"/>
    <x v="10"/>
    <d v="1900-01-27T00:00:00"/>
    <n v="1536.65"/>
    <n v="1796.5"/>
    <n v="920000"/>
    <m/>
    <n v="111022"/>
    <n v="102140240000"/>
    <n v="199451023"/>
    <m/>
    <m/>
    <m/>
    <m/>
    <x v="0"/>
    <x v="0"/>
    <n v="2098.9592711132582"/>
    <n v="1954.40482502491"/>
    <n v="2214.4987650593316"/>
    <x v="20"/>
  </r>
  <r>
    <x v="4"/>
    <x v="9"/>
    <x v="4"/>
    <x v="10"/>
    <d v="1900-01-26T00:00:00"/>
    <n v="1541.75"/>
    <n v="1787.5"/>
    <n v="923225"/>
    <m/>
    <n v="111145"/>
    <n v="102611842625"/>
    <n v="198671687.5"/>
    <m/>
    <m/>
    <m/>
    <m/>
    <x v="0"/>
    <x v="0"/>
    <n v="2098.9592711132582"/>
    <n v="1954.40482502491"/>
    <n v="2214.4987650593316"/>
    <x v="20"/>
  </r>
  <r>
    <x v="4"/>
    <x v="9"/>
    <x v="4"/>
    <x v="10"/>
    <d v="1900-01-25T00:00:00"/>
    <n v="1531.85"/>
    <n v="1778"/>
    <n v="918925"/>
    <m/>
    <n v="111291"/>
    <n v="102268082175"/>
    <n v="197875398"/>
    <m/>
    <m/>
    <m/>
    <m/>
    <x v="0"/>
    <x v="0"/>
    <n v="2098.9592711132582"/>
    <n v="1954.40482502491"/>
    <n v="2214.4987650593316"/>
    <x v="20"/>
  </r>
  <r>
    <x v="4"/>
    <x v="10"/>
    <x v="4"/>
    <x v="10"/>
    <d v="1900-01-21T00:00:00"/>
    <n v="1495.5"/>
    <n v="1764.5"/>
    <n v="922375"/>
    <m/>
    <m/>
    <m/>
    <m/>
    <m/>
    <m/>
    <m/>
    <m/>
    <x v="0"/>
    <x v="0"/>
    <n v="2112.6143277451456"/>
    <n v="1969.0678502387175"/>
    <n v="2083.3179832880255"/>
    <x v="21"/>
  </r>
  <r>
    <x v="4"/>
    <x v="10"/>
    <x v="4"/>
    <x v="10"/>
    <d v="1900-01-20T00:00:00"/>
    <n v="1498.7"/>
    <n v="1743.5"/>
    <n v="913925"/>
    <m/>
    <n v="112913"/>
    <n v="103194013525"/>
    <n v="196863815.5"/>
    <m/>
    <m/>
    <m/>
    <m/>
    <x v="0"/>
    <x v="0"/>
    <n v="2112.6143277451456"/>
    <n v="1969.0678502387175"/>
    <n v="2083.3179832880255"/>
    <x v="21"/>
  </r>
  <r>
    <x v="4"/>
    <x v="10"/>
    <x v="4"/>
    <x v="10"/>
    <d v="1900-01-19T00:00:00"/>
    <n v="1499.65"/>
    <n v="1745.5"/>
    <n v="919050"/>
    <m/>
    <n v="112359"/>
    <n v="103263538950"/>
    <n v="196122634.5"/>
    <m/>
    <m/>
    <m/>
    <m/>
    <x v="0"/>
    <x v="0"/>
    <n v="2112.6143277451456"/>
    <n v="1969.0678502387175"/>
    <n v="2083.3179832880255"/>
    <x v="21"/>
  </r>
  <r>
    <x v="4"/>
    <x v="10"/>
    <x v="4"/>
    <x v="10"/>
    <d v="1900-01-18T00:00:00"/>
    <n v="1502.65"/>
    <m/>
    <m/>
    <m/>
    <m/>
    <m/>
    <m/>
    <m/>
    <m/>
    <m/>
    <m/>
    <x v="0"/>
    <x v="0"/>
    <n v="2112.6143277451456"/>
    <n v="1969.0678502387175"/>
    <n v="2083.3179832880255"/>
    <x v="21"/>
  </r>
  <r>
    <x v="4"/>
    <x v="10"/>
    <x v="4"/>
    <x v="10"/>
    <d v="1900-01-17T00:00:00"/>
    <n v="1499.35"/>
    <n v="1741.5"/>
    <n v="927000"/>
    <m/>
    <n v="112282"/>
    <n v="104085414000"/>
    <n v="195539103"/>
    <m/>
    <m/>
    <m/>
    <m/>
    <x v="0"/>
    <x v="0"/>
    <n v="2112.6143277451456"/>
    <n v="1969.0678502387175"/>
    <n v="2083.3179832880255"/>
    <x v="21"/>
  </r>
  <r>
    <x v="4"/>
    <x v="10"/>
    <x v="4"/>
    <x v="10"/>
    <d v="1900-01-14T00:00:00"/>
    <n v="1509.05"/>
    <n v="1742.5"/>
    <n v="928275"/>
    <m/>
    <m/>
    <m/>
    <m/>
    <m/>
    <m/>
    <m/>
    <m/>
    <x v="0"/>
    <x v="0"/>
    <n v="2112.6143277451456"/>
    <n v="1969.0678502387175"/>
    <n v="2083.3179832880255"/>
    <x v="21"/>
  </r>
  <r>
    <x v="4"/>
    <x v="10"/>
    <x v="4"/>
    <x v="10"/>
    <d v="1900-01-13T00:00:00"/>
    <n v="1517.65"/>
    <n v="1758.5"/>
    <n v="936225"/>
    <m/>
    <n v="113298"/>
    <n v="106072420050"/>
    <n v="199234533"/>
    <m/>
    <m/>
    <m/>
    <m/>
    <x v="0"/>
    <x v="0"/>
    <n v="2112.6143277451456"/>
    <n v="1969.0678502387175"/>
    <n v="2083.3179832880255"/>
    <x v="21"/>
  </r>
  <r>
    <x v="4"/>
    <x v="10"/>
    <x v="4"/>
    <x v="10"/>
    <d v="1900-01-12T00:00:00"/>
    <n v="1500.35"/>
    <n v="1778"/>
    <n v="929125"/>
    <m/>
    <n v="112806"/>
    <n v="104810874750"/>
    <n v="200569068"/>
    <m/>
    <m/>
    <m/>
    <m/>
    <x v="0"/>
    <x v="0"/>
    <n v="2112.6143277451456"/>
    <n v="1969.0678502387175"/>
    <n v="2083.3179832880255"/>
    <x v="21"/>
  </r>
  <r>
    <x v="4"/>
    <x v="10"/>
    <x v="4"/>
    <x v="10"/>
    <d v="1900-01-11T00:00:00"/>
    <n v="1527.2"/>
    <n v="1770"/>
    <n v="935200"/>
    <m/>
    <n v="113494"/>
    <n v="106139588800"/>
    <n v="200884380"/>
    <m/>
    <m/>
    <m/>
    <m/>
    <x v="0"/>
    <x v="0"/>
    <n v="2112.6143277451456"/>
    <n v="1969.0678502387175"/>
    <n v="2083.3179832880255"/>
    <x v="21"/>
  </r>
  <r>
    <x v="4"/>
    <x v="10"/>
    <x v="4"/>
    <x v="10"/>
    <d v="1900-01-10T00:00:00"/>
    <n v="1501.95"/>
    <n v="1766.5"/>
    <n v="941350"/>
    <m/>
    <m/>
    <m/>
    <m/>
    <m/>
    <m/>
    <m/>
    <m/>
    <x v="0"/>
    <x v="0"/>
    <n v="2112.6143277451456"/>
    <n v="1969.0678502387175"/>
    <n v="2083.3179832880255"/>
    <x v="21"/>
  </r>
  <r>
    <x v="4"/>
    <x v="10"/>
    <x v="4"/>
    <x v="10"/>
    <d v="1900-01-07T00:00:00"/>
    <n v="1495.75"/>
    <n v="1781"/>
    <n v="947925"/>
    <m/>
    <m/>
    <m/>
    <m/>
    <m/>
    <m/>
    <m/>
    <m/>
    <x v="0"/>
    <x v="0"/>
    <n v="2112.6143277451456"/>
    <n v="1969.0678502387175"/>
    <n v="2083.3179832880255"/>
    <x v="21"/>
  </r>
  <r>
    <x v="4"/>
    <x v="10"/>
    <x v="4"/>
    <x v="10"/>
    <d v="1900-01-06T00:00:00"/>
    <n v="1497.4"/>
    <n v="1786"/>
    <n v="955025"/>
    <m/>
    <n v="115049"/>
    <n v="109874671225"/>
    <n v="205477514"/>
    <m/>
    <m/>
    <m/>
    <m/>
    <x v="0"/>
    <x v="0"/>
    <n v="2112.6143277451456"/>
    <n v="1969.0678502387175"/>
    <n v="2083.3179832880255"/>
    <x v="21"/>
  </r>
  <r>
    <x v="4"/>
    <x v="10"/>
    <x v="4"/>
    <x v="10"/>
    <d v="1900-01-05T00:00:00"/>
    <n v="1487.65"/>
    <n v="1795"/>
    <n v="962350"/>
    <m/>
    <n v="114473"/>
    <n v="110163091550"/>
    <n v="205479035"/>
    <m/>
    <m/>
    <m/>
    <m/>
    <x v="0"/>
    <x v="0"/>
    <n v="2112.6143277451456"/>
    <n v="1969.0678502387175"/>
    <n v="2083.3179832880255"/>
    <x v="21"/>
  </r>
  <r>
    <x v="4"/>
    <x v="10"/>
    <x v="4"/>
    <x v="10"/>
    <d v="1900-01-04T00:00:00"/>
    <n v="1461.85"/>
    <n v="1784"/>
    <n v="969250"/>
    <m/>
    <n v="114616"/>
    <n v="111091558000"/>
    <n v="204474944"/>
    <m/>
    <m/>
    <m/>
    <m/>
    <x v="0"/>
    <x v="0"/>
    <n v="2112.6143277451456"/>
    <n v="1969.0678502387175"/>
    <n v="2083.3179832880255"/>
    <x v="21"/>
  </r>
  <r>
    <x v="4"/>
    <x v="10"/>
    <x v="4"/>
    <x v="10"/>
    <d v="1900-01-03T00:00:00"/>
    <n v="1457.45"/>
    <n v="1777"/>
    <n v="976700"/>
    <m/>
    <n v="114404"/>
    <n v="111738386800"/>
    <n v="203295908"/>
    <m/>
    <m/>
    <m/>
    <m/>
    <x v="0"/>
    <x v="0"/>
    <n v="2112.6143277451456"/>
    <n v="1969.0678502387175"/>
    <n v="2083.3179832880255"/>
    <x v="21"/>
  </r>
  <r>
    <x v="4"/>
    <x v="10"/>
    <x v="4"/>
    <x v="10"/>
    <d v="1899-12-31T00:00:00"/>
    <n v="1436.05"/>
    <n v="1773"/>
    <n v="984250"/>
    <m/>
    <m/>
    <m/>
    <m/>
    <m/>
    <m/>
    <m/>
    <m/>
    <x v="0"/>
    <x v="0"/>
    <n v="2112.6143277451456"/>
    <n v="1969.0678502387175"/>
    <n v="2083.3179832880255"/>
    <x v="21"/>
  </r>
  <r>
    <x v="4"/>
    <x v="10"/>
    <x v="4"/>
    <x v="10"/>
    <d v="1899-12-30T00:00:00"/>
    <n v="1406.4"/>
    <n v="1761.5"/>
    <n v="984300"/>
    <m/>
    <n v="114235"/>
    <n v="112441510500"/>
    <n v="201224952.5"/>
    <m/>
    <m/>
    <m/>
    <m/>
    <x v="0"/>
    <x v="0"/>
    <n v="2112.6143277451456"/>
    <n v="1969.0678502387175"/>
    <n v="2083.3179832880255"/>
    <x v="21"/>
  </r>
  <r>
    <x v="4"/>
    <x v="10"/>
    <x v="4"/>
    <x v="11"/>
    <d v="1900-01-29T00:00:00"/>
    <n v="1430.55"/>
    <n v="1776.5"/>
    <n v="998250"/>
    <m/>
    <n v="115740"/>
    <n v="115537455000"/>
    <n v="205612110"/>
    <m/>
    <m/>
    <m/>
    <m/>
    <x v="0"/>
    <x v="0"/>
    <n v="2112.6143277451456"/>
    <n v="1969.0678502387175"/>
    <n v="2083.3179832880255"/>
    <x v="21"/>
  </r>
  <r>
    <x v="4"/>
    <x v="10"/>
    <x v="4"/>
    <x v="11"/>
    <d v="1900-01-28T00:00:00"/>
    <n v="1428.45"/>
    <n v="1768.5"/>
    <n v="1004225"/>
    <m/>
    <n v="114227"/>
    <n v="114709609075"/>
    <n v="202010449.5"/>
    <m/>
    <m/>
    <m/>
    <m/>
    <x v="0"/>
    <x v="0"/>
    <n v="2112.6143277451456"/>
    <n v="1969.0678502387175"/>
    <n v="2083.3179832880255"/>
    <x v="21"/>
  </r>
  <r>
    <x v="4"/>
    <x v="10"/>
    <x v="4"/>
    <x v="11"/>
    <d v="1900-01-27T00:00:00"/>
    <n v="1418.95"/>
    <n v="1756.5"/>
    <n v="1009925"/>
    <m/>
    <n v="114966"/>
    <n v="116107037550"/>
    <n v="201937779"/>
    <m/>
    <m/>
    <m/>
    <m/>
    <x v="0"/>
    <x v="0"/>
    <n v="2112.6143277451456"/>
    <n v="1969.0678502387175"/>
    <n v="2083.3179832880255"/>
    <x v="21"/>
  </r>
  <r>
    <x v="4"/>
    <x v="10"/>
    <x v="4"/>
    <x v="11"/>
    <d v="1900-01-24T00:00:00"/>
    <n v="1418.25"/>
    <n v="1766.5"/>
    <n v="1017700"/>
    <m/>
    <m/>
    <m/>
    <m/>
    <m/>
    <m/>
    <m/>
    <m/>
    <x v="0"/>
    <x v="0"/>
    <n v="2112.6143277451456"/>
    <n v="1969.0678502387175"/>
    <n v="2083.3179832880255"/>
    <x v="21"/>
  </r>
  <r>
    <x v="4"/>
    <x v="10"/>
    <x v="4"/>
    <x v="11"/>
    <d v="1900-01-23T00:00:00"/>
    <n v="1426.35"/>
    <n v="1772"/>
    <n v="1020000"/>
    <m/>
    <n v="114251"/>
    <n v="116536020000"/>
    <n v="202452772"/>
    <m/>
    <m/>
    <m/>
    <m/>
    <x v="0"/>
    <x v="0"/>
    <n v="2112.6143277451456"/>
    <n v="1969.0678502387175"/>
    <n v="2083.3179832880255"/>
    <x v="21"/>
  </r>
  <r>
    <x v="4"/>
    <x v="10"/>
    <x v="4"/>
    <x v="11"/>
    <d v="1900-01-22T00:00:00"/>
    <n v="1425.55"/>
    <n v="1777.5"/>
    <n v="1024200"/>
    <m/>
    <n v="114515"/>
    <n v="117286263000"/>
    <n v="203550412.5"/>
    <m/>
    <m/>
    <m/>
    <m/>
    <x v="0"/>
    <x v="0"/>
    <n v="2112.6143277451456"/>
    <n v="1969.0678502387175"/>
    <n v="2083.3179832880255"/>
    <x v="21"/>
  </r>
  <r>
    <x v="4"/>
    <x v="10"/>
    <x v="4"/>
    <x v="11"/>
    <d v="1900-01-21T00:00:00"/>
    <n v="1417.55"/>
    <n v="1785"/>
    <n v="1027950"/>
    <m/>
    <n v="115845"/>
    <n v="119082867750"/>
    <n v="206783325"/>
    <m/>
    <m/>
    <m/>
    <m/>
    <x v="0"/>
    <x v="0"/>
    <n v="2112.6143277451456"/>
    <n v="1969.0678502387175"/>
    <n v="2083.3179832880255"/>
    <x v="21"/>
  </r>
  <r>
    <x v="4"/>
    <x v="11"/>
    <x v="4"/>
    <x v="11"/>
    <d v="1900-01-20T00:00:00"/>
    <n v="1424.45"/>
    <m/>
    <m/>
    <m/>
    <n v="116516"/>
    <m/>
    <m/>
    <m/>
    <m/>
    <m/>
    <m/>
    <x v="0"/>
    <x v="0"/>
    <n v="2148.1503060935493"/>
    <n v="1998.5491993638482"/>
    <n v="2230.9681619136836"/>
    <x v="22"/>
  </r>
  <r>
    <x v="4"/>
    <x v="11"/>
    <x v="4"/>
    <x v="11"/>
    <d v="1900-01-17T00:00:00"/>
    <n v="1437.05"/>
    <n v="1807"/>
    <n v="1028875"/>
    <m/>
    <m/>
    <m/>
    <m/>
    <m/>
    <m/>
    <m/>
    <m/>
    <x v="0"/>
    <x v="0"/>
    <n v="2148.1503060935493"/>
    <n v="1998.5491993638482"/>
    <n v="2230.9681619136836"/>
    <x v="22"/>
  </r>
  <r>
    <x v="4"/>
    <x v="11"/>
    <x v="4"/>
    <x v="11"/>
    <d v="1900-01-16T00:00:00"/>
    <n v="1420.9"/>
    <n v="1806.5"/>
    <n v="1023875"/>
    <m/>
    <n v="116919"/>
    <n v="119710441125"/>
    <n v="211214173.5"/>
    <m/>
    <m/>
    <m/>
    <m/>
    <x v="0"/>
    <x v="0"/>
    <n v="2148.1503060935493"/>
    <n v="1998.5491993638482"/>
    <n v="2230.9681619136836"/>
    <x v="22"/>
  </r>
  <r>
    <x v="4"/>
    <x v="11"/>
    <x v="4"/>
    <x v="11"/>
    <d v="1900-01-15T00:00:00"/>
    <n v="1400.8"/>
    <n v="1799"/>
    <n v="1016800"/>
    <m/>
    <n v="116765"/>
    <n v="118726652000"/>
    <n v="210060235"/>
    <m/>
    <m/>
    <m/>
    <m/>
    <x v="0"/>
    <x v="0"/>
    <n v="2148.1503060935493"/>
    <n v="1998.5491993638482"/>
    <n v="2230.9681619136836"/>
    <x v="22"/>
  </r>
  <r>
    <x v="4"/>
    <x v="11"/>
    <x v="4"/>
    <x v="11"/>
    <d v="1900-01-14T00:00:00"/>
    <n v="1416.1"/>
    <n v="1804.5"/>
    <n v="1021325"/>
    <m/>
    <n v="116692"/>
    <n v="119180456900"/>
    <n v="210570714"/>
    <m/>
    <m/>
    <m/>
    <m/>
    <x v="0"/>
    <x v="0"/>
    <n v="2148.1503060935493"/>
    <n v="1998.5491993638482"/>
    <n v="2230.9681619136836"/>
    <x v="22"/>
  </r>
  <r>
    <x v="4"/>
    <x v="11"/>
    <x v="4"/>
    <x v="11"/>
    <d v="1900-01-13T00:00:00"/>
    <n v="1416.25"/>
    <n v="1825"/>
    <n v="987975"/>
    <m/>
    <n v="115960"/>
    <n v="114565581000"/>
    <n v="211627000"/>
    <m/>
    <m/>
    <m/>
    <m/>
    <x v="0"/>
    <x v="0"/>
    <n v="2148.1503060935493"/>
    <n v="1998.5491993638482"/>
    <n v="2230.9681619136836"/>
    <x v="22"/>
  </r>
  <r>
    <x v="4"/>
    <x v="11"/>
    <x v="4"/>
    <x v="11"/>
    <d v="1900-01-10T00:00:00"/>
    <n v="1405.6"/>
    <n v="1827"/>
    <n v="953500"/>
    <m/>
    <m/>
    <m/>
    <m/>
    <m/>
    <m/>
    <m/>
    <m/>
    <x v="0"/>
    <x v="0"/>
    <n v="2148.1503060935493"/>
    <n v="1998.5491993638482"/>
    <n v="2230.9681619136836"/>
    <x v="22"/>
  </r>
  <r>
    <x v="4"/>
    <x v="11"/>
    <x v="4"/>
    <x v="11"/>
    <d v="1900-01-09T00:00:00"/>
    <n v="1423.1"/>
    <n v="1821"/>
    <n v="960175"/>
    <m/>
    <n v="116262"/>
    <n v="111631865850"/>
    <n v="211713102"/>
    <m/>
    <m/>
    <m/>
    <m/>
    <x v="0"/>
    <x v="0"/>
    <n v="2148.1503060935493"/>
    <n v="1998.5491993638482"/>
    <n v="2230.9681619136836"/>
    <x v="22"/>
  </r>
  <r>
    <x v="4"/>
    <x v="11"/>
    <x v="4"/>
    <x v="11"/>
    <d v="1900-01-08T00:00:00"/>
    <n v="1395.45"/>
    <n v="1836"/>
    <n v="966600"/>
    <m/>
    <n v="115831"/>
    <n v="111962244600"/>
    <n v="212665716"/>
    <m/>
    <m/>
    <m/>
    <m/>
    <x v="0"/>
    <x v="0"/>
    <n v="2148.1503060935493"/>
    <n v="1998.5491993638482"/>
    <n v="2230.9681619136836"/>
    <x v="22"/>
  </r>
  <r>
    <x v="4"/>
    <x v="11"/>
    <x v="4"/>
    <x v="11"/>
    <d v="1900-01-07T00:00:00"/>
    <n v="1387.9"/>
    <n v="1856"/>
    <n v="974000"/>
    <m/>
    <n v="115788"/>
    <n v="112777512000"/>
    <n v="214902528"/>
    <m/>
    <m/>
    <m/>
    <m/>
    <x v="0"/>
    <x v="0"/>
    <n v="2148.1503060935493"/>
    <n v="1998.5491993638482"/>
    <n v="2230.9681619136836"/>
    <x v="22"/>
  </r>
  <r>
    <x v="4"/>
    <x v="11"/>
    <x v="4"/>
    <x v="11"/>
    <d v="1900-01-06T00:00:00"/>
    <n v="1404.9"/>
    <n v="1846"/>
    <n v="980200"/>
    <m/>
    <n v="115313"/>
    <n v="113029802600"/>
    <n v="212867798"/>
    <m/>
    <m/>
    <m/>
    <m/>
    <x v="0"/>
    <x v="0"/>
    <n v="2148.1503060935493"/>
    <n v="1998.5491993638482"/>
    <n v="2230.9681619136836"/>
    <x v="22"/>
  </r>
  <r>
    <x v="4"/>
    <x v="11"/>
    <x v="4"/>
    <x v="11"/>
    <d v="1900-01-03T00:00:00"/>
    <n v="1414.4"/>
    <n v="1839"/>
    <n v="987275"/>
    <m/>
    <m/>
    <m/>
    <m/>
    <m/>
    <m/>
    <m/>
    <m/>
    <x v="0"/>
    <x v="0"/>
    <n v="2148.1503060935493"/>
    <n v="1998.5491993638482"/>
    <n v="2230.9681619136836"/>
    <x v="22"/>
  </r>
  <r>
    <x v="4"/>
    <x v="11"/>
    <x v="4"/>
    <x v="11"/>
    <d v="1900-01-02T00:00:00"/>
    <n v="1415.25"/>
    <n v="1837"/>
    <n v="994125"/>
    <m/>
    <n v="114860"/>
    <n v="114185197500"/>
    <n v="210997820"/>
    <m/>
    <m/>
    <m/>
    <m/>
    <x v="0"/>
    <x v="0"/>
    <n v="2148.1503060935493"/>
    <n v="1998.5491993638482"/>
    <n v="2230.9681619136836"/>
    <x v="22"/>
  </r>
  <r>
    <x v="4"/>
    <x v="11"/>
    <x v="4"/>
    <x v="11"/>
    <d v="1900-01-01T00:00:00"/>
    <n v="1425.1"/>
    <n v="1830"/>
    <n v="945375"/>
    <m/>
    <n v="114761"/>
    <n v="108492180375"/>
    <n v="210012630"/>
    <m/>
    <m/>
    <m/>
    <m/>
    <x v="0"/>
    <x v="0"/>
    <n v="2148.1503060935493"/>
    <n v="1998.5491993638482"/>
    <n v="2230.9681619136836"/>
    <x v="22"/>
  </r>
  <r>
    <x v="4"/>
    <x v="11"/>
    <x v="4"/>
    <x v="11"/>
    <d v="1899-12-31T00:00:00"/>
    <n v="1393.1"/>
    <n v="1819.5"/>
    <n v="926875"/>
    <m/>
    <n v="113511"/>
    <n v="105210508125"/>
    <n v="206533264.5"/>
    <m/>
    <m/>
    <m/>
    <m/>
    <x v="0"/>
    <x v="0"/>
    <n v="2148.1503060935493"/>
    <n v="1998.5491993638482"/>
    <n v="2230.9681619136836"/>
    <x v="22"/>
  </r>
  <r>
    <x v="4"/>
    <x v="11"/>
    <x v="4"/>
    <x v="11"/>
    <d v="1899-12-30T00:00:00"/>
    <n v="1390.05"/>
    <n v="1828"/>
    <n v="934500"/>
    <m/>
    <n v="109711"/>
    <n v="102524929500"/>
    <n v="200551708"/>
    <m/>
    <m/>
    <m/>
    <m/>
    <x v="0"/>
    <x v="0"/>
    <n v="2148.1503060935493"/>
    <n v="1998.5491993638482"/>
    <n v="2230.9681619136836"/>
    <x v="22"/>
  </r>
  <r>
    <x v="4"/>
    <x v="11"/>
    <x v="4"/>
    <x v="0"/>
    <d v="1900-01-26T00:00:00"/>
    <n v="1413.2"/>
    <n v="1803"/>
    <n v="948650"/>
    <m/>
    <m/>
    <m/>
    <m/>
    <m/>
    <m/>
    <m/>
    <m/>
    <x v="0"/>
    <x v="0"/>
    <n v="2148.1503060935493"/>
    <n v="1998.5491993638482"/>
    <n v="2230.9681619136836"/>
    <x v="22"/>
  </r>
  <r>
    <x v="4"/>
    <x v="11"/>
    <x v="4"/>
    <x v="0"/>
    <d v="1900-01-25T00:00:00"/>
    <n v="1402.25"/>
    <n v="1800"/>
    <n v="956575"/>
    <m/>
    <n v="113736"/>
    <n v="108797014200"/>
    <n v="204724800"/>
    <m/>
    <m/>
    <m/>
    <m/>
    <x v="0"/>
    <x v="0"/>
    <n v="2148.1503060935493"/>
    <n v="1998.5491993638482"/>
    <n v="2230.9681619136836"/>
    <x v="22"/>
  </r>
  <r>
    <x v="4"/>
    <x v="11"/>
    <x v="4"/>
    <x v="0"/>
    <d v="1900-01-24T00:00:00"/>
    <n v="1406.75"/>
    <n v="1802"/>
    <n v="964400"/>
    <m/>
    <n v="113827"/>
    <n v="109774758800"/>
    <n v="205116254"/>
    <m/>
    <m/>
    <m/>
    <m/>
    <x v="0"/>
    <x v="0"/>
    <n v="2148.1503060935493"/>
    <n v="1998.5491993638482"/>
    <n v="2230.9681619136836"/>
    <x v="22"/>
  </r>
  <r>
    <x v="4"/>
    <x v="11"/>
    <x v="4"/>
    <x v="0"/>
    <d v="1900-01-23T00:00:00"/>
    <n v="1405.7"/>
    <n v="1794.5"/>
    <n v="971500"/>
    <m/>
    <n v="113554"/>
    <n v="110317711000"/>
    <n v="203772653"/>
    <m/>
    <m/>
    <m/>
    <m/>
    <x v="0"/>
    <x v="0"/>
    <n v="2148.1503060935493"/>
    <n v="1998.5491993638482"/>
    <n v="2230.9681619136836"/>
    <x v="22"/>
  </r>
  <r>
    <x v="4"/>
    <x v="11"/>
    <x v="4"/>
    <x v="0"/>
    <d v="1900-01-22T00:00:00"/>
    <n v="1405.45"/>
    <n v="1779"/>
    <n v="977750"/>
    <m/>
    <n v="113259"/>
    <n v="110738987250"/>
    <n v="201487761"/>
    <m/>
    <m/>
    <m/>
    <m/>
    <x v="0"/>
    <x v="0"/>
    <n v="2148.1503060935493"/>
    <n v="1998.5491993638482"/>
    <n v="2230.9681619136836"/>
    <x v="22"/>
  </r>
  <r>
    <x v="4"/>
    <x v="0"/>
    <x v="4"/>
    <x v="0"/>
    <d v="1900-01-19T00:00:00"/>
    <n v="1388.35"/>
    <n v="1780"/>
    <n v="984450"/>
    <m/>
    <m/>
    <m/>
    <m/>
    <m/>
    <m/>
    <m/>
    <m/>
    <x v="0"/>
    <x v="0"/>
    <n v="2281.821893998932"/>
    <n v="2166.000050810122"/>
    <n v="2282.0915982571714"/>
    <x v="23"/>
  </r>
  <r>
    <x v="4"/>
    <x v="0"/>
    <x v="4"/>
    <x v="0"/>
    <d v="1900-01-18T00:00:00"/>
    <n v="1381.65"/>
    <n v="1803.5"/>
    <n v="989125"/>
    <m/>
    <n v="111286"/>
    <n v="110075764750"/>
    <n v="200704301"/>
    <m/>
    <m/>
    <m/>
    <m/>
    <x v="0"/>
    <x v="0"/>
    <n v="2281.821893998932"/>
    <n v="2166.000050810122"/>
    <n v="2282.0915982571714"/>
    <x v="23"/>
  </r>
  <r>
    <x v="4"/>
    <x v="0"/>
    <x v="4"/>
    <x v="0"/>
    <d v="1900-01-17T00:00:00"/>
    <n v="1342.4"/>
    <m/>
    <m/>
    <m/>
    <n v="111870"/>
    <m/>
    <m/>
    <m/>
    <m/>
    <m/>
    <m/>
    <x v="0"/>
    <x v="0"/>
    <n v="2281.821893998932"/>
    <n v="2166.000050810122"/>
    <n v="2282.0915982571714"/>
    <x v="23"/>
  </r>
  <r>
    <x v="4"/>
    <x v="0"/>
    <x v="4"/>
    <x v="0"/>
    <d v="1900-01-16T00:00:00"/>
    <n v="1344.55"/>
    <n v="1793.5"/>
    <n v="996725"/>
    <m/>
    <n v="111960"/>
    <n v="111593331000"/>
    <n v="200800260"/>
    <m/>
    <m/>
    <m/>
    <m/>
    <x v="0"/>
    <x v="0"/>
    <n v="2281.821893998932"/>
    <n v="2166.000050810122"/>
    <n v="2282.0915982571714"/>
    <x v="23"/>
  </r>
  <r>
    <x v="4"/>
    <x v="0"/>
    <x v="4"/>
    <x v="0"/>
    <d v="1900-01-15T00:00:00"/>
    <n v="1333.2"/>
    <n v="1804"/>
    <n v="1003750"/>
    <m/>
    <n v="109593"/>
    <n v="110003973750"/>
    <n v="197705772"/>
    <m/>
    <m/>
    <m/>
    <m/>
    <x v="0"/>
    <x v="0"/>
    <n v="2281.821893998932"/>
    <n v="2166.000050810122"/>
    <n v="2282.0915982571714"/>
    <x v="23"/>
  </r>
  <r>
    <x v="4"/>
    <x v="0"/>
    <x v="4"/>
    <x v="0"/>
    <d v="1900-01-12T00:00:00"/>
    <n v="1352.45"/>
    <n v="1825"/>
    <n v="998600"/>
    <m/>
    <m/>
    <m/>
    <m/>
    <m/>
    <m/>
    <m/>
    <m/>
    <x v="0"/>
    <x v="0"/>
    <n v="2281.821893998932"/>
    <n v="2166.000050810122"/>
    <n v="2282.0915982571714"/>
    <x v="23"/>
  </r>
  <r>
    <x v="4"/>
    <x v="0"/>
    <x v="4"/>
    <x v="0"/>
    <d v="1900-01-11T00:00:00"/>
    <n v="1335.8"/>
    <n v="1801"/>
    <n v="1007300"/>
    <m/>
    <n v="107896"/>
    <n v="108683640800"/>
    <n v="194320696"/>
    <m/>
    <m/>
    <m/>
    <m/>
    <x v="0"/>
    <x v="0"/>
    <n v="2281.821893998932"/>
    <n v="2166.000050810122"/>
    <n v="2282.0915982571714"/>
    <x v="23"/>
  </r>
  <r>
    <x v="4"/>
    <x v="0"/>
    <x v="4"/>
    <x v="0"/>
    <d v="1900-01-10T00:00:00"/>
    <n v="1336.65"/>
    <n v="1773"/>
    <n v="1016025"/>
    <m/>
    <n v="109270"/>
    <n v="111021051750"/>
    <n v="193735710"/>
    <m/>
    <m/>
    <m/>
    <m/>
    <x v="0"/>
    <x v="0"/>
    <n v="2281.821893998932"/>
    <n v="2166.000050810122"/>
    <n v="2282.0915982571714"/>
    <x v="23"/>
  </r>
  <r>
    <x v="4"/>
    <x v="0"/>
    <x v="4"/>
    <x v="0"/>
    <d v="1900-01-09T00:00:00"/>
    <n v="1322.65"/>
    <n v="1767.5"/>
    <n v="1023450"/>
    <m/>
    <n v="107177"/>
    <n v="109690300650"/>
    <n v="189435347.5"/>
    <m/>
    <m/>
    <m/>
    <m/>
    <x v="0"/>
    <x v="0"/>
    <n v="2281.821893998932"/>
    <n v="2166.000050810122"/>
    <n v="2282.0915982571714"/>
    <x v="23"/>
  </r>
  <r>
    <x v="4"/>
    <x v="0"/>
    <x v="4"/>
    <x v="0"/>
    <d v="1900-01-08T00:00:00"/>
    <n v="1328.6"/>
    <n v="1803"/>
    <n v="1031625"/>
    <m/>
    <n v="107952"/>
    <n v="111365982000"/>
    <n v="194637456"/>
    <m/>
    <m/>
    <m/>
    <m/>
    <x v="0"/>
    <x v="0"/>
    <n v="2281.821893998932"/>
    <n v="2166.000050810122"/>
    <n v="2282.0915982571714"/>
    <x v="23"/>
  </r>
  <r>
    <x v="4"/>
    <x v="0"/>
    <x v="4"/>
    <x v="0"/>
    <d v="1900-01-05T00:00:00"/>
    <n v="1334.3"/>
    <n v="1776.5"/>
    <n v="1038700"/>
    <m/>
    <m/>
    <m/>
    <m/>
    <m/>
    <m/>
    <m/>
    <m/>
    <x v="0"/>
    <x v="0"/>
    <n v="2281.821893998932"/>
    <n v="2166.000050810122"/>
    <n v="2282.0915982571714"/>
    <x v="23"/>
  </r>
  <r>
    <x v="4"/>
    <x v="0"/>
    <x v="4"/>
    <x v="0"/>
    <d v="1900-01-04T00:00:00"/>
    <n v="1336.65"/>
    <n v="1763"/>
    <n v="1046850"/>
    <m/>
    <m/>
    <m/>
    <m/>
    <m/>
    <m/>
    <m/>
    <m/>
    <x v="0"/>
    <x v="0"/>
    <n v="2281.821893998932"/>
    <n v="2166.000050810122"/>
    <n v="2282.0915982571714"/>
    <x v="23"/>
  </r>
  <r>
    <x v="4"/>
    <x v="0"/>
    <x v="4"/>
    <x v="0"/>
    <d v="1900-01-03T00:00:00"/>
    <n v="1337.75"/>
    <n v="1754.5"/>
    <n v="1055075"/>
    <m/>
    <m/>
    <m/>
    <m/>
    <m/>
    <m/>
    <m/>
    <m/>
    <x v="0"/>
    <x v="0"/>
    <n v="2281.821893998932"/>
    <n v="2166.000050810122"/>
    <n v="2282.0915982571714"/>
    <x v="23"/>
  </r>
  <r>
    <x v="4"/>
    <x v="0"/>
    <x v="4"/>
    <x v="0"/>
    <d v="1900-01-02T00:00:00"/>
    <n v="1323.6"/>
    <n v="1771"/>
    <n v="1064625"/>
    <m/>
    <m/>
    <m/>
    <m/>
    <m/>
    <m/>
    <m/>
    <m/>
    <x v="0"/>
    <x v="0"/>
    <n v="2281.821893998932"/>
    <n v="2166.000050810122"/>
    <n v="2282.0915982571714"/>
    <x v="23"/>
  </r>
  <r>
    <x v="4"/>
    <x v="0"/>
    <x v="4"/>
    <x v="0"/>
    <d v="1900-01-01T00:00:00"/>
    <n v="1313.95"/>
    <n v="1788"/>
    <n v="1075750"/>
    <m/>
    <n v="107560"/>
    <n v="115707670000"/>
    <n v="192317280"/>
    <m/>
    <m/>
    <m/>
    <m/>
    <x v="0"/>
    <x v="0"/>
    <n v="2281.821893998932"/>
    <n v="2166.000050810122"/>
    <n v="2282.0915982571714"/>
    <x v="23"/>
  </r>
  <r>
    <x v="4"/>
    <x v="0"/>
    <x v="4"/>
    <x v="1"/>
    <d v="1900-01-29T00:00:00"/>
    <n v="1296"/>
    <n v="1784"/>
    <n v="1096300"/>
    <m/>
    <m/>
    <m/>
    <m/>
    <m/>
    <m/>
    <m/>
    <m/>
    <x v="0"/>
    <x v="0"/>
    <n v="2281.821893998932"/>
    <n v="2166.000050810122"/>
    <n v="2282.0915982571714"/>
    <x v="23"/>
  </r>
  <r>
    <x v="4"/>
    <x v="0"/>
    <x v="4"/>
    <x v="1"/>
    <d v="1900-01-27T00:00:00"/>
    <n v="1283.5"/>
    <n v="1753"/>
    <n v="1105750"/>
    <m/>
    <n v="112426"/>
    <n v="124315049500"/>
    <n v="197082778"/>
    <m/>
    <m/>
    <m/>
    <m/>
    <x v="0"/>
    <x v="0"/>
    <n v="2281.821893998932"/>
    <n v="2166.000050810122"/>
    <n v="2282.0915982571714"/>
    <x v="23"/>
  </r>
  <r>
    <x v="4"/>
    <x v="0"/>
    <x v="4"/>
    <x v="1"/>
    <d v="1900-01-26T00:00:00"/>
    <n v="1283.9000000000001"/>
    <n v="1765.5"/>
    <n v="1111475"/>
    <m/>
    <n v="110790"/>
    <n v="123139759512"/>
    <n v="195598862.25"/>
    <m/>
    <m/>
    <m/>
    <m/>
    <x v="0"/>
    <x v="0"/>
    <n v="2281.821893998932"/>
    <n v="2166.000050810122"/>
    <n v="2282.0915982571714"/>
    <x v="23"/>
  </r>
  <r>
    <x v="4"/>
    <x v="0"/>
    <x v="4"/>
    <x v="1"/>
    <d v="1900-01-22T00:00:00"/>
    <n v="1281.5"/>
    <n v="1774"/>
    <n v="1114125"/>
    <m/>
    <m/>
    <m/>
    <m/>
    <m/>
    <m/>
    <m/>
    <m/>
    <x v="0"/>
    <x v="0"/>
    <n v="2281.821893998932"/>
    <n v="2166.000050810122"/>
    <n v="2282.0915982571714"/>
    <x v="23"/>
  </r>
  <r>
    <x v="4"/>
    <x v="0"/>
    <x v="4"/>
    <x v="1"/>
    <d v="1900-01-21T00:00:00"/>
    <n v="1275.95"/>
    <n v="1794"/>
    <n v="1119350"/>
    <m/>
    <n v="109675"/>
    <n v="122764711250"/>
    <n v="196756950"/>
    <m/>
    <m/>
    <m/>
    <m/>
    <x v="0"/>
    <x v="0"/>
    <n v="2281.821893998932"/>
    <n v="2166.000050810122"/>
    <n v="2282.0915982571714"/>
    <x v="23"/>
  </r>
  <r>
    <x v="4"/>
    <x v="0"/>
    <x v="4"/>
    <x v="1"/>
    <d v="1900-01-20T00:00:00"/>
    <n v="1274"/>
    <n v="1776"/>
    <n v="1131900"/>
    <m/>
    <n v="110107"/>
    <n v="124630113300"/>
    <n v="195550032"/>
    <m/>
    <m/>
    <m/>
    <m/>
    <x v="0"/>
    <x v="0"/>
    <n v="2281.821893998932"/>
    <n v="2166.000050810122"/>
    <n v="2282.0915982571714"/>
    <x v="23"/>
  </r>
  <r>
    <x v="4"/>
    <x v="1"/>
    <x v="4"/>
    <x v="1"/>
    <d v="1900-01-19T00:00:00"/>
    <n v="1276"/>
    <n v="1788.5"/>
    <n v="1141100"/>
    <m/>
    <n v="108272"/>
    <n v="123549179200"/>
    <n v="193644472"/>
    <m/>
    <m/>
    <m/>
    <m/>
    <x v="0"/>
    <x v="0"/>
    <n v="2393.4160982542649"/>
    <n v="2438.2600314813021"/>
    <n v="2518.2866530485412"/>
    <x v="24"/>
  </r>
  <r>
    <x v="4"/>
    <x v="1"/>
    <x v="4"/>
    <x v="1"/>
    <d v="1900-01-18T00:00:00"/>
    <n v="1275.25"/>
    <m/>
    <m/>
    <m/>
    <n v="106317"/>
    <m/>
    <m/>
    <m/>
    <m/>
    <m/>
    <m/>
    <x v="0"/>
    <x v="0"/>
    <n v="2393.4160982542649"/>
    <n v="2438.2600314813021"/>
    <n v="2518.2866530485412"/>
    <x v="24"/>
  </r>
  <r>
    <x v="4"/>
    <x v="1"/>
    <x v="4"/>
    <x v="1"/>
    <d v="1900-01-15T00:00:00"/>
    <n v="1285.8"/>
    <n v="1788.5"/>
    <n v="1155025"/>
    <m/>
    <m/>
    <m/>
    <m/>
    <m/>
    <m/>
    <m/>
    <m/>
    <x v="0"/>
    <x v="0"/>
    <n v="2393.4160982542649"/>
    <n v="2438.2600314813021"/>
    <n v="2518.2866530485412"/>
    <x v="24"/>
  </r>
  <r>
    <x v="4"/>
    <x v="1"/>
    <x v="4"/>
    <x v="1"/>
    <d v="1900-01-14T00:00:00"/>
    <n v="1295.55"/>
    <n v="1787"/>
    <n v="1164975"/>
    <m/>
    <n v="101126"/>
    <n v="117809261850"/>
    <n v="180712162"/>
    <m/>
    <m/>
    <m/>
    <m/>
    <x v="0"/>
    <x v="0"/>
    <n v="2393.4160982542649"/>
    <n v="2438.2600314813021"/>
    <n v="2518.2866530485412"/>
    <x v="24"/>
  </r>
  <r>
    <x v="4"/>
    <x v="1"/>
    <x v="4"/>
    <x v="1"/>
    <d v="1900-01-13T00:00:00"/>
    <n v="1298.4000000000001"/>
    <n v="1797"/>
    <n v="1177250"/>
    <m/>
    <n v="101396"/>
    <n v="119368441000"/>
    <n v="182208612"/>
    <m/>
    <m/>
    <m/>
    <m/>
    <x v="0"/>
    <x v="0"/>
    <n v="2393.4160982542649"/>
    <n v="2438.2600314813021"/>
    <n v="2518.2866530485412"/>
    <x v="24"/>
  </r>
  <r>
    <x v="4"/>
    <x v="1"/>
    <x v="4"/>
    <x v="1"/>
    <d v="1900-01-12T00:00:00"/>
    <n v="1295.5999999999999"/>
    <n v="1804"/>
    <n v="1200800"/>
    <m/>
    <n v="112600"/>
    <n v="135210080000"/>
    <n v="203130400"/>
    <m/>
    <m/>
    <m/>
    <m/>
    <x v="0"/>
    <x v="0"/>
    <n v="2393.4160982542649"/>
    <n v="2438.2600314813021"/>
    <n v="2518.2866530485412"/>
    <x v="24"/>
  </r>
  <r>
    <x v="4"/>
    <x v="1"/>
    <x v="4"/>
    <x v="1"/>
    <d v="1900-01-11T00:00:00"/>
    <n v="1287.0999999999999"/>
    <n v="1795"/>
    <n v="1208900"/>
    <m/>
    <n v="100461"/>
    <n v="121447302900"/>
    <n v="180327495"/>
    <m/>
    <m/>
    <m/>
    <m/>
    <x v="0"/>
    <x v="0"/>
    <n v="2393.4160982542649"/>
    <n v="2438.2600314813021"/>
    <n v="2518.2866530485412"/>
    <x v="24"/>
  </r>
  <r>
    <x v="4"/>
    <x v="1"/>
    <x v="4"/>
    <x v="1"/>
    <d v="1900-01-08T00:00:00"/>
    <n v="1285.4000000000001"/>
    <n v="1770.5"/>
    <n v="1214025"/>
    <m/>
    <m/>
    <m/>
    <m/>
    <m/>
    <m/>
    <m/>
    <m/>
    <x v="0"/>
    <x v="0"/>
    <n v="2393.4160982542649"/>
    <n v="2438.2600314813021"/>
    <n v="2518.2866530485412"/>
    <x v="24"/>
  </r>
  <r>
    <x v="4"/>
    <x v="1"/>
    <x v="4"/>
    <x v="1"/>
    <d v="1900-01-07T00:00:00"/>
    <n v="1284.0999999999999"/>
    <n v="1781.5"/>
    <n v="1222625"/>
    <m/>
    <n v="98604"/>
    <n v="120555715500"/>
    <n v="175663026"/>
    <m/>
    <m/>
    <m/>
    <m/>
    <x v="0"/>
    <x v="0"/>
    <n v="2393.4160982542649"/>
    <n v="2438.2600314813021"/>
    <n v="2518.2866530485412"/>
    <x v="24"/>
  </r>
  <r>
    <x v="4"/>
    <x v="1"/>
    <x v="4"/>
    <x v="1"/>
    <d v="1900-01-06T00:00:00"/>
    <n v="1287.75"/>
    <n v="1805"/>
    <n v="1225400"/>
    <m/>
    <n v="97853"/>
    <n v="119909066200"/>
    <n v="176624665"/>
    <m/>
    <m/>
    <m/>
    <m/>
    <x v="0"/>
    <x v="0"/>
    <n v="2393.4160982542649"/>
    <n v="2438.2600314813021"/>
    <n v="2518.2866530485412"/>
    <x v="24"/>
  </r>
  <r>
    <x v="4"/>
    <x v="1"/>
    <x v="4"/>
    <x v="1"/>
    <d v="1900-01-05T00:00:00"/>
    <n v="1281.3"/>
    <n v="1819.5"/>
    <n v="1231200"/>
    <m/>
    <n v="98666"/>
    <n v="121477579200"/>
    <n v="179522787"/>
    <m/>
    <m/>
    <m/>
    <m/>
    <x v="0"/>
    <x v="0"/>
    <n v="2393.4160982542649"/>
    <n v="2438.2600314813021"/>
    <n v="2518.2866530485412"/>
    <x v="24"/>
  </r>
  <r>
    <x v="4"/>
    <x v="1"/>
    <x v="4"/>
    <x v="1"/>
    <d v="1900-01-01T00:00:00"/>
    <n v="1270.05"/>
    <n v="1835"/>
    <n v="1239975"/>
    <m/>
    <m/>
    <m/>
    <m/>
    <m/>
    <m/>
    <m/>
    <m/>
    <x v="0"/>
    <x v="0"/>
    <n v="2393.4160982542649"/>
    <n v="2438.2600314813021"/>
    <n v="2518.2866530485412"/>
    <x v="24"/>
  </r>
  <r>
    <x v="4"/>
    <x v="1"/>
    <x v="4"/>
    <x v="1"/>
    <d v="1899-12-31T00:00:00"/>
    <n v="1271.45"/>
    <n v="1862"/>
    <n v="1244850"/>
    <m/>
    <n v="95879"/>
    <n v="119354973150"/>
    <n v="178526698"/>
    <m/>
    <m/>
    <m/>
    <m/>
    <x v="0"/>
    <x v="0"/>
    <n v="2393.4160982542649"/>
    <n v="2438.2600314813021"/>
    <n v="2518.2866530485412"/>
    <x v="24"/>
  </r>
  <r>
    <x v="4"/>
    <x v="1"/>
    <x v="4"/>
    <x v="1"/>
    <d v="1899-12-30T00:00:00"/>
    <n v="1282.3"/>
    <n v="1832"/>
    <n v="1250250"/>
    <m/>
    <n v="95115"/>
    <n v="118917841312"/>
    <n v="174251138"/>
    <m/>
    <m/>
    <m/>
    <m/>
    <x v="0"/>
    <x v="0"/>
    <n v="2393.4160982542649"/>
    <n v="2438.2600314813021"/>
    <n v="2518.2866530485412"/>
    <x v="24"/>
  </r>
  <r>
    <x v="4"/>
    <x v="1"/>
    <x v="4"/>
    <x v="2"/>
    <d v="1900-01-28T00:00:00"/>
    <n v="1285.1500000000001"/>
    <n v="1801"/>
    <n v="1261450"/>
    <m/>
    <n v="94352"/>
    <n v="119019699675"/>
    <n v="169927051.5"/>
    <m/>
    <m/>
    <m/>
    <m/>
    <x v="0"/>
    <x v="0"/>
    <n v="2393.4160982542649"/>
    <n v="2438.2600314813021"/>
    <n v="2518.2866530485412"/>
    <x v="24"/>
  </r>
  <r>
    <x v="4"/>
    <x v="1"/>
    <x v="4"/>
    <x v="2"/>
    <d v="1900-01-27T00:00:00"/>
    <n v="1282.1500000000001"/>
    <n v="1800.5"/>
    <n v="1266575"/>
    <m/>
    <n v="92824"/>
    <n v="117568557800"/>
    <n v="167129612"/>
    <m/>
    <m/>
    <m/>
    <m/>
    <x v="0"/>
    <x v="0"/>
    <n v="2393.4160982542649"/>
    <n v="2438.2600314813021"/>
    <n v="2518.2866530485412"/>
    <x v="24"/>
  </r>
  <r>
    <x v="4"/>
    <x v="1"/>
    <x v="4"/>
    <x v="2"/>
    <d v="1900-01-24T00:00:00"/>
    <n v="1281.5"/>
    <n v="1799"/>
    <n v="1274450"/>
    <m/>
    <m/>
    <m/>
    <m/>
    <m/>
    <m/>
    <m/>
    <m/>
    <x v="0"/>
    <x v="0"/>
    <n v="2393.4160982542649"/>
    <n v="2438.2600314813021"/>
    <n v="2518.2866530485412"/>
    <x v="24"/>
  </r>
  <r>
    <x v="4"/>
    <x v="1"/>
    <x v="4"/>
    <x v="2"/>
    <d v="1900-01-23T00:00:00"/>
    <n v="1277.8499999999999"/>
    <n v="1800"/>
    <n v="1275200"/>
    <m/>
    <m/>
    <m/>
    <m/>
    <m/>
    <m/>
    <m/>
    <m/>
    <x v="0"/>
    <x v="0"/>
    <n v="2393.4160982542649"/>
    <n v="2438.2600314813021"/>
    <n v="2518.2866530485412"/>
    <x v="24"/>
  </r>
  <r>
    <x v="4"/>
    <x v="1"/>
    <x v="4"/>
    <x v="2"/>
    <d v="1900-01-22T00:00:00"/>
    <n v="1273.8"/>
    <n v="1798.5"/>
    <n v="1263400"/>
    <m/>
    <n v="92867"/>
    <n v="117328167800"/>
    <n v="167021299.5"/>
    <m/>
    <m/>
    <m/>
    <m/>
    <x v="0"/>
    <x v="0"/>
    <n v="2393.4160982542649"/>
    <n v="2438.2600314813021"/>
    <n v="2518.2866530485412"/>
    <x v="24"/>
  </r>
  <r>
    <x v="4"/>
    <x v="1"/>
    <x v="4"/>
    <x v="2"/>
    <d v="1900-01-21T00:00:00"/>
    <n v="1273.45"/>
    <n v="1811"/>
    <n v="1250250"/>
    <m/>
    <n v="92910"/>
    <n v="116160727500"/>
    <n v="168260010"/>
    <m/>
    <m/>
    <m/>
    <m/>
    <x v="0"/>
    <x v="0"/>
    <n v="2393.4160982542649"/>
    <n v="2438.2600314813021"/>
    <n v="2518.2866530485412"/>
    <x v="24"/>
  </r>
  <r>
    <x v="4"/>
    <x v="2"/>
    <x v="4"/>
    <x v="2"/>
    <d v="1900-01-16T00:00:00"/>
    <n v="1276.5"/>
    <n v="1817.5"/>
    <n v="1227650"/>
    <m/>
    <m/>
    <m/>
    <m/>
    <m/>
    <m/>
    <m/>
    <m/>
    <x v="0"/>
    <x v="0"/>
    <n v="2717.1834639039726"/>
    <n v="2570.9377204504094"/>
    <n v="2688.9803729412715"/>
    <x v="25"/>
  </r>
  <r>
    <x v="4"/>
    <x v="2"/>
    <x v="4"/>
    <x v="2"/>
    <d v="1900-01-15T00:00:00"/>
    <n v="1276.0999999999999"/>
    <n v="1789"/>
    <n v="1135300"/>
    <m/>
    <n v="93166"/>
    <n v="105770829847"/>
    <n v="166673138.90195602"/>
    <m/>
    <m/>
    <m/>
    <m/>
    <x v="0"/>
    <x v="0"/>
    <n v="2717.1834639039726"/>
    <n v="2570.9377204504094"/>
    <n v="2688.9803729412715"/>
    <x v="25"/>
  </r>
  <r>
    <x v="4"/>
    <x v="2"/>
    <x v="4"/>
    <x v="2"/>
    <d v="1900-01-14T00:00:00"/>
    <n v="1283.75"/>
    <m/>
    <m/>
    <m/>
    <n v="93163"/>
    <m/>
    <m/>
    <m/>
    <m/>
    <m/>
    <m/>
    <x v="0"/>
    <x v="0"/>
    <n v="2717.1834639039726"/>
    <n v="2570.9377204504094"/>
    <n v="2688.9803729412715"/>
    <x v="25"/>
  </r>
  <r>
    <x v="4"/>
    <x v="2"/>
    <x v="4"/>
    <x v="2"/>
    <d v="1900-01-13T00:00:00"/>
    <n v="1286.75"/>
    <n v="1817.5"/>
    <n v="1074650"/>
    <m/>
    <n v="93158"/>
    <n v="100112387427"/>
    <n v="169314906.38762751"/>
    <m/>
    <m/>
    <m/>
    <m/>
    <x v="0"/>
    <x v="0"/>
    <n v="2717.1834639039726"/>
    <n v="2570.9377204504094"/>
    <n v="2688.9803729412715"/>
    <x v="25"/>
  </r>
  <r>
    <x v="4"/>
    <x v="2"/>
    <x v="4"/>
    <x v="2"/>
    <d v="1900-01-10T00:00:00"/>
    <n v="1296.1500000000001"/>
    <n v="1831.5"/>
    <n v="1069075"/>
    <m/>
    <m/>
    <m/>
    <m/>
    <m/>
    <m/>
    <m/>
    <m/>
    <x v="0"/>
    <x v="0"/>
    <n v="2717.1834639039726"/>
    <n v="2570.9377204504094"/>
    <n v="2688.9803729412715"/>
    <x v="25"/>
  </r>
  <r>
    <x v="4"/>
    <x v="2"/>
    <x v="4"/>
    <x v="2"/>
    <d v="1900-01-09T00:00:00"/>
    <n v="1304.6500000000001"/>
    <n v="1849"/>
    <n v="1020875"/>
    <m/>
    <m/>
    <m/>
    <m/>
    <m/>
    <m/>
    <m/>
    <m/>
    <x v="0"/>
    <x v="0"/>
    <n v="2717.1834639039726"/>
    <n v="2570.9377204504094"/>
    <n v="2688.9803729412715"/>
    <x v="25"/>
  </r>
  <r>
    <x v="4"/>
    <x v="2"/>
    <x v="4"/>
    <x v="2"/>
    <d v="1900-01-08T00:00:00"/>
    <n v="1304.8"/>
    <n v="1862"/>
    <n v="1027800"/>
    <m/>
    <n v="93089"/>
    <n v="95676938438"/>
    <n v="173331834.375"/>
    <m/>
    <m/>
    <m/>
    <m/>
    <x v="0"/>
    <x v="0"/>
    <n v="2717.1834639039726"/>
    <n v="2570.9377204504094"/>
    <n v="2688.9803729412715"/>
    <x v="25"/>
  </r>
  <r>
    <x v="4"/>
    <x v="2"/>
    <x v="4"/>
    <x v="2"/>
    <d v="1900-01-07T00:00:00"/>
    <n v="1302"/>
    <n v="1872"/>
    <n v="1032925"/>
    <m/>
    <n v="93010"/>
    <n v="96072483366"/>
    <n v="174114954"/>
    <m/>
    <m/>
    <m/>
    <m/>
    <x v="0"/>
    <x v="0"/>
    <n v="2717.1834639039726"/>
    <n v="2570.9377204504094"/>
    <n v="2688.9803729412715"/>
    <x v="25"/>
  </r>
  <r>
    <x v="4"/>
    <x v="2"/>
    <x v="4"/>
    <x v="2"/>
    <d v="1900-01-06T00:00:00"/>
    <n v="1297.0999999999999"/>
    <n v="1871"/>
    <n v="1047100"/>
    <m/>
    <n v="92852"/>
    <n v="97225590975"/>
    <n v="173726559.75"/>
    <m/>
    <m/>
    <m/>
    <m/>
    <x v="0"/>
    <x v="0"/>
    <n v="2717.1834639039726"/>
    <n v="2570.9377204504094"/>
    <n v="2688.9803729412715"/>
    <x v="25"/>
  </r>
  <r>
    <x v="4"/>
    <x v="2"/>
    <x v="4"/>
    <x v="2"/>
    <d v="1900-01-03T00:00:00"/>
    <n v="1288.9000000000001"/>
    <n v="1854.5"/>
    <n v="1053925"/>
    <m/>
    <m/>
    <m/>
    <m/>
    <m/>
    <m/>
    <m/>
    <m/>
    <x v="0"/>
    <x v="0"/>
    <n v="2717.1834639039726"/>
    <n v="2570.9377204504094"/>
    <n v="2688.9803729412715"/>
    <x v="25"/>
  </r>
  <r>
    <x v="4"/>
    <x v="2"/>
    <x v="4"/>
    <x v="2"/>
    <d v="1900-01-02T00:00:00"/>
    <n v="1291.5999999999999"/>
    <n v="1858"/>
    <n v="1060800"/>
    <m/>
    <m/>
    <m/>
    <m/>
    <m/>
    <m/>
    <m/>
    <m/>
    <x v="0"/>
    <x v="0"/>
    <n v="2717.1834639039726"/>
    <n v="2570.9377204504094"/>
    <n v="2688.9803729412715"/>
    <x v="25"/>
  </r>
  <r>
    <x v="4"/>
    <x v="2"/>
    <x v="4"/>
    <x v="2"/>
    <d v="1900-01-01T00:00:00"/>
    <n v="1291.8499999999999"/>
    <n v="1856"/>
    <n v="1068325"/>
    <m/>
    <n v="90642"/>
    <n v="96835114650"/>
    <n v="168231552"/>
    <m/>
    <m/>
    <m/>
    <m/>
    <x v="0"/>
    <x v="0"/>
    <n v="2717.1834639039726"/>
    <n v="2570.9377204504094"/>
    <n v="2688.9803729412715"/>
    <x v="25"/>
  </r>
  <r>
    <x v="4"/>
    <x v="2"/>
    <x v="4"/>
    <x v="2"/>
    <d v="1899-12-31T00:00:00"/>
    <n v="1287.2"/>
    <n v="1860"/>
    <n v="1074450"/>
    <m/>
    <m/>
    <m/>
    <m/>
    <m/>
    <m/>
    <m/>
    <m/>
    <x v="0"/>
    <x v="0"/>
    <n v="2717.1834639039726"/>
    <n v="2570.9377204504094"/>
    <n v="2688.9803729412715"/>
    <x v="25"/>
  </r>
  <r>
    <x v="4"/>
    <x v="2"/>
    <x v="4"/>
    <x v="2"/>
    <d v="1899-12-30T00:00:00"/>
    <n v="1291.9000000000001"/>
    <n v="1865"/>
    <n v="1081975"/>
    <m/>
    <m/>
    <m/>
    <m/>
    <m/>
    <m/>
    <m/>
    <m/>
    <x v="0"/>
    <x v="0"/>
    <n v="2717.1834639039726"/>
    <n v="2570.9377204504094"/>
    <n v="2688.9803729412715"/>
    <x v="25"/>
  </r>
  <r>
    <x v="4"/>
    <x v="2"/>
    <x v="4"/>
    <x v="3"/>
    <d v="1900-01-27T00:00:00"/>
    <n v="1291.1500000000001"/>
    <n v="1876"/>
    <n v="1090625"/>
    <m/>
    <m/>
    <m/>
    <m/>
    <m/>
    <m/>
    <m/>
    <m/>
    <x v="0"/>
    <x v="0"/>
    <n v="2717.1834639039726"/>
    <n v="2570.9377204504094"/>
    <n v="2688.9803729412715"/>
    <x v="25"/>
  </r>
  <r>
    <x v="4"/>
    <x v="2"/>
    <x v="4"/>
    <x v="3"/>
    <d v="1900-01-26T00:00:00"/>
    <n v="1306.9000000000001"/>
    <n v="1876.5"/>
    <n v="1094600"/>
    <m/>
    <m/>
    <m/>
    <m/>
    <m/>
    <m/>
    <m/>
    <m/>
    <x v="0"/>
    <x v="0"/>
    <n v="2717.1834639039726"/>
    <n v="2570.9377204504094"/>
    <n v="2688.9803729412715"/>
    <x v="25"/>
  </r>
  <r>
    <x v="4"/>
    <x v="2"/>
    <x v="4"/>
    <x v="3"/>
    <d v="1900-01-25T00:00:00"/>
    <n v="1318.25"/>
    <n v="1883"/>
    <n v="1098925"/>
    <m/>
    <n v="90501"/>
    <n v="99453536694"/>
    <n v="170412912.25"/>
    <m/>
    <m/>
    <m/>
    <m/>
    <x v="0"/>
    <x v="0"/>
    <n v="2717.1834639039726"/>
    <n v="2570.9377204504094"/>
    <n v="2688.9803729412715"/>
    <x v="25"/>
  </r>
  <r>
    <x v="4"/>
    <x v="2"/>
    <x v="4"/>
    <x v="3"/>
    <d v="1900-01-24T00:00:00"/>
    <n v="1315.25"/>
    <n v="1886.5"/>
    <n v="1104525"/>
    <m/>
    <n v="90360"/>
    <n v="99804326738"/>
    <n v="170463196.75"/>
    <m/>
    <m/>
    <m/>
    <m/>
    <x v="0"/>
    <x v="0"/>
    <n v="2717.1834639039726"/>
    <n v="2570.9377204504094"/>
    <n v="2688.9803729412715"/>
    <x v="25"/>
  </r>
  <r>
    <x v="4"/>
    <x v="2"/>
    <x v="4"/>
    <x v="3"/>
    <d v="1900-01-23T00:00:00"/>
    <n v="1319.55"/>
    <n v="1892.5"/>
    <n v="1110275"/>
    <m/>
    <n v="90077"/>
    <n v="100010241175"/>
    <n v="170470722.5"/>
    <m/>
    <m/>
    <m/>
    <m/>
    <x v="0"/>
    <x v="0"/>
    <n v="2717.1834639039726"/>
    <n v="2570.9377204504094"/>
    <n v="2688.9803729412715"/>
    <x v="25"/>
  </r>
  <r>
    <x v="5"/>
    <x v="3"/>
    <x v="4"/>
    <x v="3"/>
    <d v="1900-01-20T00:00:00"/>
    <n v="1311.1"/>
    <n v="1894"/>
    <n v="1108825"/>
    <m/>
    <m/>
    <m/>
    <m/>
    <m/>
    <m/>
    <m/>
    <m/>
    <x v="0"/>
    <x v="0"/>
    <m/>
    <m/>
    <m/>
    <x v="0"/>
  </r>
  <r>
    <x v="5"/>
    <x v="3"/>
    <x v="4"/>
    <x v="3"/>
    <d v="1900-01-19T00:00:00"/>
    <n v="1317.3"/>
    <n v="1884"/>
    <n v="1115000"/>
    <m/>
    <m/>
    <m/>
    <m/>
    <m/>
    <m/>
    <m/>
    <m/>
    <x v="0"/>
    <x v="0"/>
    <m/>
    <m/>
    <m/>
    <x v="0"/>
  </r>
  <r>
    <x v="5"/>
    <x v="3"/>
    <x v="4"/>
    <x v="3"/>
    <d v="1900-01-18T00:00:00"/>
    <n v="1303"/>
    <n v="1913"/>
    <n v="1122825"/>
    <m/>
    <m/>
    <m/>
    <m/>
    <m/>
    <m/>
    <m/>
    <m/>
    <x v="0"/>
    <x v="0"/>
    <m/>
    <m/>
    <m/>
    <x v="0"/>
  </r>
  <r>
    <x v="5"/>
    <x v="3"/>
    <x v="4"/>
    <x v="3"/>
    <d v="1900-01-17T00:00:00"/>
    <n v="1308.3499999999999"/>
    <m/>
    <m/>
    <m/>
    <n v="89362"/>
    <m/>
    <m/>
    <m/>
    <m/>
    <m/>
    <m/>
    <x v="0"/>
    <x v="0"/>
    <m/>
    <m/>
    <m/>
    <x v="0"/>
  </r>
  <r>
    <x v="5"/>
    <x v="3"/>
    <x v="4"/>
    <x v="3"/>
    <d v="1900-01-16T00:00:00"/>
    <n v="1305.3499999999999"/>
    <n v="1914"/>
    <n v="1129175"/>
    <m/>
    <n v="88844"/>
    <n v="100320423700"/>
    <n v="170047416"/>
    <m/>
    <m/>
    <m/>
    <m/>
    <x v="0"/>
    <x v="0"/>
    <m/>
    <m/>
    <m/>
    <x v="0"/>
  </r>
  <r>
    <x v="5"/>
    <x v="3"/>
    <x v="4"/>
    <x v="3"/>
    <d v="1900-01-13T00:00:00"/>
    <n v="1302.6500000000001"/>
    <n v="1912"/>
    <n v="1134950"/>
    <m/>
    <m/>
    <m/>
    <m/>
    <m/>
    <m/>
    <m/>
    <m/>
    <x v="0"/>
    <x v="0"/>
    <m/>
    <m/>
    <m/>
    <x v="0"/>
  </r>
  <r>
    <x v="5"/>
    <x v="3"/>
    <x v="4"/>
    <x v="3"/>
    <d v="1900-01-12T00:00:00"/>
    <n v="1299.2"/>
    <n v="1914.5"/>
    <n v="1142725"/>
    <m/>
    <n v="89639"/>
    <n v="102432726275"/>
    <n v="171613865.5"/>
    <m/>
    <m/>
    <m/>
    <m/>
    <x v="0"/>
    <x v="0"/>
    <m/>
    <m/>
    <m/>
    <x v="0"/>
  </r>
  <r>
    <x v="5"/>
    <x v="3"/>
    <x v="4"/>
    <x v="3"/>
    <d v="1900-01-11T00:00:00"/>
    <n v="1308.4000000000001"/>
    <n v="1876"/>
    <n v="1149725"/>
    <m/>
    <n v="88937"/>
    <n v="102253092325"/>
    <n v="166845812"/>
    <m/>
    <m/>
    <m/>
    <m/>
    <x v="0"/>
    <x v="0"/>
    <m/>
    <m/>
    <m/>
    <x v="0"/>
  </r>
  <r>
    <x v="5"/>
    <x v="3"/>
    <x v="4"/>
    <x v="3"/>
    <d v="1900-01-10T00:00:00"/>
    <n v="1296.95"/>
    <n v="1887"/>
    <n v="1155450"/>
    <m/>
    <n v="109000"/>
    <n v="125944050000"/>
    <n v="205683000"/>
    <m/>
    <m/>
    <m/>
    <m/>
    <x v="0"/>
    <x v="0"/>
    <m/>
    <m/>
    <m/>
    <x v="0"/>
  </r>
  <r>
    <x v="5"/>
    <x v="3"/>
    <x v="4"/>
    <x v="3"/>
    <d v="1900-01-09T00:00:00"/>
    <n v="1296.3499999999999"/>
    <n v="1893.5"/>
    <n v="1160275"/>
    <m/>
    <n v="89461"/>
    <n v="103799361775"/>
    <n v="169394403.5"/>
    <m/>
    <m/>
    <m/>
    <m/>
    <x v="0"/>
    <x v="0"/>
    <m/>
    <m/>
    <m/>
    <x v="0"/>
  </r>
  <r>
    <x v="5"/>
    <x v="3"/>
    <x v="4"/>
    <x v="3"/>
    <d v="1900-01-06T00:00:00"/>
    <n v="1294.0999999999999"/>
    <n v="1920"/>
    <n v="1166100"/>
    <m/>
    <m/>
    <m/>
    <m/>
    <m/>
    <m/>
    <m/>
    <m/>
    <x v="0"/>
    <x v="0"/>
    <m/>
    <m/>
    <m/>
    <x v="0"/>
  </r>
  <r>
    <x v="5"/>
    <x v="3"/>
    <x v="4"/>
    <x v="3"/>
    <d v="1900-01-05T00:00:00"/>
    <n v="1286.4000000000001"/>
    <n v="1944.5"/>
    <n v="1172100"/>
    <m/>
    <n v="89437"/>
    <n v="104829107700"/>
    <n v="173910246.5"/>
    <m/>
    <m/>
    <m/>
    <m/>
    <x v="0"/>
    <x v="0"/>
    <m/>
    <m/>
    <m/>
    <x v="0"/>
  </r>
  <r>
    <x v="5"/>
    <x v="3"/>
    <x v="4"/>
    <x v="3"/>
    <d v="1900-01-04T00:00:00"/>
    <n v="1285.55"/>
    <n v="1935"/>
    <n v="1178375"/>
    <m/>
    <n v="88981"/>
    <n v="104852985875"/>
    <n v="172178235"/>
    <m/>
    <m/>
    <m/>
    <m/>
    <x v="0"/>
    <x v="0"/>
    <m/>
    <m/>
    <m/>
    <x v="0"/>
  </r>
  <r>
    <x v="5"/>
    <x v="3"/>
    <x v="4"/>
    <x v="3"/>
    <d v="1900-01-03T00:00:00"/>
    <n v="1285"/>
    <n v="1899"/>
    <n v="1175650"/>
    <m/>
    <n v="88523"/>
    <n v="104072064950"/>
    <n v="168105177"/>
    <m/>
    <m/>
    <m/>
    <m/>
    <x v="0"/>
    <x v="0"/>
    <m/>
    <m/>
    <m/>
    <x v="0"/>
  </r>
  <r>
    <x v="5"/>
    <x v="3"/>
    <x v="4"/>
    <x v="3"/>
    <d v="1900-01-02T00:00:00"/>
    <n v="1287.45"/>
    <n v="1892"/>
    <n v="1182850"/>
    <m/>
    <n v="89664"/>
    <n v="106059062400"/>
    <n v="169644288"/>
    <m/>
    <m/>
    <m/>
    <m/>
    <x v="0"/>
    <x v="0"/>
    <m/>
    <m/>
    <m/>
    <x v="0"/>
  </r>
  <r>
    <x v="5"/>
    <x v="3"/>
    <x v="4"/>
    <x v="3"/>
    <d v="1899-12-30T00:00:00"/>
    <n v="1309.95"/>
    <n v="1898"/>
    <n v="1189025"/>
    <m/>
    <m/>
    <m/>
    <m/>
    <m/>
    <m/>
    <m/>
    <m/>
    <x v="0"/>
    <x v="0"/>
    <m/>
    <m/>
    <m/>
    <x v="0"/>
  </r>
  <r>
    <x v="5"/>
    <x v="3"/>
    <x v="4"/>
    <x v="4"/>
    <d v="1900-01-26T00:00:00"/>
    <n v="1325.45"/>
    <n v="1878"/>
    <n v="1205725"/>
    <m/>
    <n v="87869"/>
    <n v="105945850025"/>
    <n v="165017982"/>
    <m/>
    <m/>
    <m/>
    <m/>
    <x v="0"/>
    <x v="0"/>
    <m/>
    <m/>
    <m/>
    <x v="0"/>
  </r>
  <r>
    <x v="5"/>
    <x v="3"/>
    <x v="4"/>
    <x v="4"/>
    <d v="1900-01-25T00:00:00"/>
    <n v="1326.45"/>
    <n v="1858"/>
    <n v="1213125"/>
    <m/>
    <n v="87715"/>
    <n v="106409259375"/>
    <n v="162974470"/>
    <m/>
    <m/>
    <m/>
    <m/>
    <x v="0"/>
    <x v="0"/>
    <m/>
    <m/>
    <m/>
    <x v="0"/>
  </r>
  <r>
    <x v="5"/>
    <x v="3"/>
    <x v="4"/>
    <x v="4"/>
    <d v="1900-01-24T00:00:00"/>
    <n v="1327.55"/>
    <n v="1872"/>
    <n v="1221375"/>
    <m/>
    <n v="86879"/>
    <n v="106111838625"/>
    <n v="162637488"/>
    <m/>
    <m/>
    <m/>
    <m/>
    <x v="0"/>
    <x v="0"/>
    <m/>
    <m/>
    <m/>
    <x v="0"/>
  </r>
  <r>
    <x v="5"/>
    <x v="3"/>
    <x v="4"/>
    <x v="4"/>
    <d v="1900-01-23T00:00:00"/>
    <n v="1329.15"/>
    <n v="1864"/>
    <n v="1229000"/>
    <m/>
    <n v="87308"/>
    <n v="107301532000"/>
    <n v="162742112"/>
    <m/>
    <m/>
    <m/>
    <m/>
    <x v="0"/>
    <x v="0"/>
    <m/>
    <m/>
    <m/>
    <x v="0"/>
  </r>
  <r>
    <x v="5"/>
    <x v="3"/>
    <x v="4"/>
    <x v="4"/>
    <d v="1900-01-20T00:00:00"/>
    <n v="1322.25"/>
    <n v="1868.5"/>
    <n v="1234900"/>
    <m/>
    <m/>
    <m/>
    <m/>
    <m/>
    <m/>
    <m/>
    <m/>
    <x v="0"/>
    <x v="0"/>
    <m/>
    <m/>
    <m/>
    <x v="0"/>
  </r>
  <r>
    <x v="5"/>
    <x v="3"/>
    <x v="4"/>
    <x v="4"/>
    <d v="1900-01-19T00:00:00"/>
    <n v="1335.05"/>
    <n v="1890"/>
    <n v="1233150"/>
    <m/>
    <n v="85609"/>
    <n v="105568738350"/>
    <n v="161801010"/>
    <m/>
    <m/>
    <m/>
    <m/>
    <x v="0"/>
    <x v="0"/>
    <m/>
    <m/>
    <m/>
    <x v="0"/>
  </r>
  <r>
    <x v="5"/>
    <x v="3"/>
    <x v="4"/>
    <x v="4"/>
    <d v="1900-01-18T00:00:00"/>
    <n v="1345.75"/>
    <n v="1878.5"/>
    <n v="1230225"/>
    <m/>
    <n v="85651"/>
    <n v="105370001475"/>
    <n v="160895403.5"/>
    <m/>
    <m/>
    <m/>
    <m/>
    <x v="0"/>
    <x v="0"/>
    <m/>
    <m/>
    <m/>
    <x v="0"/>
  </r>
  <r>
    <x v="5"/>
    <x v="4"/>
    <x v="4"/>
    <x v="4"/>
    <d v="1900-01-17T00:00:00"/>
    <n v="1329.55"/>
    <n v="1910.5"/>
    <n v="1232950"/>
    <m/>
    <n v="85693"/>
    <n v="105655184350"/>
    <n v="163716476.5"/>
    <m/>
    <m/>
    <m/>
    <m/>
    <x v="0"/>
    <x v="0"/>
    <m/>
    <m/>
    <m/>
    <x v="0"/>
  </r>
  <r>
    <x v="5"/>
    <x v="4"/>
    <x v="4"/>
    <x v="4"/>
    <d v="1900-01-16T00:00:00"/>
    <n v="1323.95"/>
    <m/>
    <m/>
    <m/>
    <n v="85858"/>
    <m/>
    <m/>
    <m/>
    <m/>
    <m/>
    <m/>
    <x v="0"/>
    <x v="0"/>
    <m/>
    <m/>
    <m/>
    <x v="0"/>
  </r>
  <r>
    <x v="5"/>
    <x v="4"/>
    <x v="4"/>
    <x v="4"/>
    <d v="1900-01-13T00:00:00"/>
    <n v="1318"/>
    <n v="1916"/>
    <n v="1219700"/>
    <m/>
    <m/>
    <m/>
    <m/>
    <m/>
    <m/>
    <m/>
    <m/>
    <x v="0"/>
    <x v="0"/>
    <m/>
    <m/>
    <m/>
    <x v="0"/>
  </r>
  <r>
    <x v="5"/>
    <x v="4"/>
    <x v="4"/>
    <x v="4"/>
    <d v="1900-01-12T00:00:00"/>
    <n v="1305.6500000000001"/>
    <n v="1921.5"/>
    <n v="1224075"/>
    <m/>
    <m/>
    <m/>
    <m/>
    <m/>
    <m/>
    <m/>
    <m/>
    <x v="0"/>
    <x v="0"/>
    <m/>
    <m/>
    <m/>
    <x v="0"/>
  </r>
  <r>
    <x v="5"/>
    <x v="4"/>
    <x v="4"/>
    <x v="4"/>
    <d v="1900-01-11T00:00:00"/>
    <n v="1311.15"/>
    <n v="1899"/>
    <n v="1228475"/>
    <m/>
    <n v="94173"/>
    <n v="115689176175"/>
    <n v="178834527"/>
    <m/>
    <m/>
    <m/>
    <m/>
    <x v="0"/>
    <x v="0"/>
    <m/>
    <m/>
    <m/>
    <x v="0"/>
  </r>
  <r>
    <x v="5"/>
    <x v="4"/>
    <x v="4"/>
    <x v="4"/>
    <d v="1900-01-10T00:00:00"/>
    <n v="1311.6"/>
    <n v="1912"/>
    <n v="1235100"/>
    <m/>
    <n v="96342"/>
    <n v="118991386650"/>
    <n v="184204948"/>
    <m/>
    <m/>
    <m/>
    <m/>
    <x v="0"/>
    <x v="0"/>
    <m/>
    <m/>
    <m/>
    <x v="0"/>
  </r>
  <r>
    <x v="5"/>
    <x v="4"/>
    <x v="4"/>
    <x v="4"/>
    <d v="1900-01-09T00:00:00"/>
    <n v="1306.75"/>
    <n v="1911.5"/>
    <n v="1239800"/>
    <m/>
    <m/>
    <m/>
    <m/>
    <m/>
    <m/>
    <m/>
    <m/>
    <x v="0"/>
    <x v="0"/>
    <m/>
    <m/>
    <m/>
    <x v="0"/>
  </r>
  <r>
    <x v="5"/>
    <x v="4"/>
    <x v="4"/>
    <x v="4"/>
    <d v="1900-01-06T00:00:00"/>
    <n v="1311.1"/>
    <n v="1877"/>
    <n v="1244050"/>
    <m/>
    <m/>
    <m/>
    <m/>
    <m/>
    <m/>
    <m/>
    <m/>
    <x v="0"/>
    <x v="0"/>
    <m/>
    <m/>
    <m/>
    <x v="0"/>
  </r>
  <r>
    <x v="5"/>
    <x v="4"/>
    <x v="4"/>
    <x v="4"/>
    <d v="1900-01-05T00:00:00"/>
    <n v="1306.5999999999999"/>
    <n v="1856"/>
    <n v="1250000"/>
    <m/>
    <n v="85341"/>
    <n v="106676250000"/>
    <n v="158392896"/>
    <m/>
    <m/>
    <m/>
    <m/>
    <x v="0"/>
    <x v="0"/>
    <m/>
    <m/>
    <m/>
    <x v="0"/>
  </r>
  <r>
    <x v="5"/>
    <x v="4"/>
    <x v="4"/>
    <x v="4"/>
    <d v="1900-01-04T00:00:00"/>
    <n v="1313.35"/>
    <n v="1862"/>
    <n v="1255725"/>
    <m/>
    <n v="85313"/>
    <n v="107129666925"/>
    <n v="158852806"/>
    <m/>
    <m/>
    <m/>
    <m/>
    <x v="0"/>
    <x v="0"/>
    <m/>
    <m/>
    <m/>
    <x v="0"/>
  </r>
  <r>
    <x v="5"/>
    <x v="4"/>
    <x v="4"/>
    <x v="4"/>
    <d v="1900-01-03T00:00:00"/>
    <n v="1314"/>
    <n v="1854"/>
    <n v="1260325"/>
    <m/>
    <n v="83570"/>
    <n v="105325360250"/>
    <n v="154938780"/>
    <m/>
    <m/>
    <m/>
    <m/>
    <x v="0"/>
    <x v="0"/>
    <m/>
    <m/>
    <m/>
    <x v="0"/>
  </r>
  <r>
    <x v="5"/>
    <x v="4"/>
    <x v="4"/>
    <x v="4"/>
    <d v="1900-01-02T00:00:00"/>
    <n v="1311"/>
    <n v="1863"/>
    <n v="1266600"/>
    <m/>
    <n v="103200"/>
    <n v="130713120000"/>
    <n v="192261600"/>
    <m/>
    <m/>
    <m/>
    <m/>
    <x v="0"/>
    <x v="0"/>
    <m/>
    <m/>
    <m/>
    <x v="0"/>
  </r>
  <r>
    <x v="5"/>
    <x v="4"/>
    <x v="4"/>
    <x v="4"/>
    <d v="1899-12-30T00:00:00"/>
    <n v="1320.75"/>
    <n v="1851"/>
    <n v="1273500"/>
    <m/>
    <m/>
    <m/>
    <m/>
    <m/>
    <m/>
    <m/>
    <m/>
    <x v="0"/>
    <x v="0"/>
    <m/>
    <m/>
    <m/>
    <x v="0"/>
  </r>
  <r>
    <x v="5"/>
    <x v="4"/>
    <x v="4"/>
    <x v="5"/>
    <d v="1900-01-29T00:00:00"/>
    <n v="1322.5"/>
    <n v="1866"/>
    <n v="1286025"/>
    <m/>
    <n v="79909"/>
    <n v="102764971725"/>
    <n v="149110194"/>
    <m/>
    <m/>
    <m/>
    <m/>
    <x v="0"/>
    <x v="0"/>
    <m/>
    <m/>
    <m/>
    <x v="0"/>
  </r>
  <r>
    <x v="5"/>
    <x v="4"/>
    <x v="4"/>
    <x v="5"/>
    <d v="1900-01-28T00:00:00"/>
    <n v="1312.95"/>
    <n v="1869.5"/>
    <n v="1292175"/>
    <m/>
    <n v="80005"/>
    <n v="103380460875"/>
    <n v="149569347.5"/>
    <m/>
    <m/>
    <m/>
    <m/>
    <x v="0"/>
    <x v="0"/>
    <m/>
    <m/>
    <m/>
    <x v="0"/>
  </r>
  <r>
    <x v="5"/>
    <x v="4"/>
    <x v="4"/>
    <x v="5"/>
    <d v="1900-01-27T00:00:00"/>
    <n v="1308.3499999999999"/>
    <n v="1889.5"/>
    <n v="1296800"/>
    <m/>
    <n v="79553"/>
    <n v="103164330400"/>
    <n v="150315393.5"/>
    <m/>
    <m/>
    <m/>
    <m/>
    <x v="0"/>
    <x v="0"/>
    <m/>
    <m/>
    <m/>
    <x v="0"/>
  </r>
  <r>
    <x v="5"/>
    <x v="4"/>
    <x v="4"/>
    <x v="5"/>
    <d v="1900-01-26T00:00:00"/>
    <n v="1301"/>
    <n v="1891"/>
    <n v="1291800"/>
    <m/>
    <n v="79642"/>
    <n v="102881535600"/>
    <n v="150603022"/>
    <m/>
    <m/>
    <m/>
    <m/>
    <x v="0"/>
    <x v="0"/>
    <m/>
    <m/>
    <m/>
    <x v="0"/>
  </r>
  <r>
    <x v="5"/>
    <x v="4"/>
    <x v="4"/>
    <x v="5"/>
    <d v="1900-01-23T00:00:00"/>
    <n v="1282.95"/>
    <n v="1912.5"/>
    <n v="1292175"/>
    <m/>
    <m/>
    <m/>
    <m/>
    <m/>
    <m/>
    <m/>
    <m/>
    <x v="0"/>
    <x v="0"/>
    <m/>
    <m/>
    <m/>
    <x v="0"/>
  </r>
  <r>
    <x v="5"/>
    <x v="4"/>
    <x v="4"/>
    <x v="5"/>
    <d v="1900-01-22T00:00:00"/>
    <n v="1279.75"/>
    <n v="1923"/>
    <n v="1298150"/>
    <m/>
    <n v="79466"/>
    <n v="103158787900"/>
    <n v="152813118"/>
    <m/>
    <m/>
    <m/>
    <m/>
    <x v="0"/>
    <x v="0"/>
    <m/>
    <m/>
    <m/>
    <x v="0"/>
  </r>
  <r>
    <x v="5"/>
    <x v="4"/>
    <x v="4"/>
    <x v="5"/>
    <d v="1900-01-21T00:00:00"/>
    <n v="1284.9000000000001"/>
    <n v="1868.5"/>
    <n v="1297150"/>
    <m/>
    <n v="80195"/>
    <n v="104024944250"/>
    <n v="149844357.5"/>
    <m/>
    <m/>
    <m/>
    <m/>
    <x v="0"/>
    <x v="0"/>
    <m/>
    <m/>
    <m/>
    <x v="0"/>
  </r>
  <r>
    <x v="5"/>
    <x v="4"/>
    <x v="4"/>
    <x v="5"/>
    <d v="1900-01-20T00:00:00"/>
    <n v="1284.75"/>
    <n v="1893"/>
    <n v="1284125"/>
    <m/>
    <n v="80039"/>
    <n v="102780080875"/>
    <n v="151513827"/>
    <m/>
    <m/>
    <m/>
    <m/>
    <x v="0"/>
    <x v="0"/>
    <m/>
    <m/>
    <m/>
    <x v="0"/>
  </r>
  <r>
    <x v="5"/>
    <x v="4"/>
    <x v="4"/>
    <x v="5"/>
    <d v="1900-01-19T00:00:00"/>
    <n v="1278.7"/>
    <m/>
    <m/>
    <m/>
    <n v="79971"/>
    <m/>
    <m/>
    <m/>
    <m/>
    <m/>
    <m/>
    <x v="0"/>
    <x v="0"/>
    <m/>
    <m/>
    <m/>
    <x v="0"/>
  </r>
  <r>
    <x v="5"/>
    <x v="5"/>
    <x v="4"/>
    <x v="5"/>
    <d v="1900-01-16T00:00:00"/>
    <n v="1285.05"/>
    <n v="1904"/>
    <n v="1287425"/>
    <m/>
    <m/>
    <m/>
    <m/>
    <m/>
    <m/>
    <m/>
    <m/>
    <x v="0"/>
    <x v="0"/>
    <m/>
    <m/>
    <m/>
    <x v="0"/>
  </r>
  <r>
    <x v="5"/>
    <x v="5"/>
    <x v="4"/>
    <x v="5"/>
    <d v="1900-01-15T00:00:00"/>
    <n v="1294"/>
    <n v="1890"/>
    <n v="1289775"/>
    <m/>
    <n v="80044"/>
    <n v="103238750100"/>
    <n v="151283160"/>
    <m/>
    <m/>
    <m/>
    <m/>
    <x v="0"/>
    <x v="0"/>
    <m/>
    <m/>
    <m/>
    <x v="0"/>
  </r>
  <r>
    <x v="5"/>
    <x v="5"/>
    <x v="4"/>
    <x v="5"/>
    <d v="1900-01-14T00:00:00"/>
    <n v="1290.5"/>
    <n v="1875.5"/>
    <n v="1296125"/>
    <m/>
    <n v="82973"/>
    <n v="107543379625"/>
    <n v="155615861.5"/>
    <m/>
    <m/>
    <m/>
    <m/>
    <x v="0"/>
    <x v="0"/>
    <m/>
    <m/>
    <m/>
    <x v="0"/>
  </r>
  <r>
    <x v="5"/>
    <x v="5"/>
    <x v="4"/>
    <x v="5"/>
    <d v="1900-01-13T00:00:00"/>
    <n v="1289.3499999999999"/>
    <n v="1885"/>
    <n v="1300000"/>
    <m/>
    <n v="91419"/>
    <n v="118844700000"/>
    <n v="172324815"/>
    <m/>
    <m/>
    <m/>
    <m/>
    <x v="0"/>
    <x v="0"/>
    <m/>
    <m/>
    <m/>
    <x v="0"/>
  </r>
  <r>
    <x v="5"/>
    <x v="5"/>
    <x v="4"/>
    <x v="5"/>
    <d v="1900-01-12T00:00:00"/>
    <n v="1293.7"/>
    <n v="1887"/>
    <n v="1301100"/>
    <m/>
    <n v="85464"/>
    <n v="111197860950"/>
    <n v="161271511.5"/>
    <m/>
    <m/>
    <m/>
    <m/>
    <x v="0"/>
    <x v="0"/>
    <m/>
    <m/>
    <m/>
    <x v="0"/>
  </r>
  <r>
    <x v="5"/>
    <x v="5"/>
    <x v="4"/>
    <x v="5"/>
    <d v="1900-01-09T00:00:00"/>
    <n v="1292.8"/>
    <n v="1871"/>
    <n v="1301350"/>
    <m/>
    <m/>
    <m/>
    <m/>
    <m/>
    <m/>
    <m/>
    <m/>
    <x v="0"/>
    <x v="0"/>
    <m/>
    <m/>
    <m/>
    <x v="0"/>
  </r>
  <r>
    <x v="5"/>
    <x v="5"/>
    <x v="4"/>
    <x v="5"/>
    <d v="1900-01-08T00:00:00"/>
    <n v="1292.4000000000001"/>
    <n v="1892"/>
    <n v="1301825"/>
    <m/>
    <n v="81095"/>
    <n v="105571498375"/>
    <n v="153431740"/>
    <m/>
    <m/>
    <m/>
    <m/>
    <x v="0"/>
    <x v="0"/>
    <m/>
    <m/>
    <m/>
    <x v="0"/>
  </r>
  <r>
    <x v="5"/>
    <x v="5"/>
    <x v="4"/>
    <x v="5"/>
    <d v="1900-01-07T00:00:00"/>
    <n v="1281.3"/>
    <n v="1868"/>
    <n v="1301625"/>
    <m/>
    <n v="79824"/>
    <n v="103900914000"/>
    <n v="149111232"/>
    <m/>
    <m/>
    <m/>
    <m/>
    <x v="0"/>
    <x v="0"/>
    <m/>
    <m/>
    <m/>
    <x v="0"/>
  </r>
  <r>
    <x v="5"/>
    <x v="5"/>
    <x v="4"/>
    <x v="5"/>
    <d v="1900-01-06T00:00:00"/>
    <n v="1283.9000000000001"/>
    <n v="1856"/>
    <n v="1301650"/>
    <m/>
    <n v="82873"/>
    <n v="107871640450"/>
    <n v="153812288"/>
    <m/>
    <m/>
    <m/>
    <m/>
    <x v="0"/>
    <x v="0"/>
    <m/>
    <m/>
    <m/>
    <x v="0"/>
  </r>
  <r>
    <x v="5"/>
    <x v="5"/>
    <x v="4"/>
    <x v="5"/>
    <d v="1900-01-05T00:00:00"/>
    <n v="1291.5"/>
    <n v="1858"/>
    <n v="1303475"/>
    <m/>
    <n v="79966"/>
    <n v="104233681850"/>
    <n v="148576828"/>
    <m/>
    <m/>
    <m/>
    <m/>
    <x v="0"/>
    <x v="0"/>
    <m/>
    <m/>
    <m/>
    <x v="0"/>
  </r>
  <r>
    <x v="5"/>
    <x v="5"/>
    <x v="4"/>
    <x v="5"/>
    <d v="1900-01-02T00:00:00"/>
    <n v="1290.3499999999999"/>
    <n v="1828"/>
    <n v="1304000"/>
    <m/>
    <m/>
    <m/>
    <m/>
    <m/>
    <m/>
    <m/>
    <m/>
    <x v="0"/>
    <x v="0"/>
    <m/>
    <m/>
    <m/>
    <x v="0"/>
  </r>
  <r>
    <x v="5"/>
    <x v="5"/>
    <x v="4"/>
    <x v="5"/>
    <d v="1900-01-01T00:00:00"/>
    <n v="1287.95"/>
    <n v="1867"/>
    <n v="1303150"/>
    <m/>
    <n v="93202"/>
    <n v="121456186300"/>
    <n v="174008134"/>
    <m/>
    <m/>
    <m/>
    <m/>
    <x v="0"/>
    <x v="0"/>
    <m/>
    <m/>
    <m/>
    <x v="0"/>
  </r>
  <r>
    <x v="5"/>
    <x v="5"/>
    <x v="4"/>
    <x v="5"/>
    <d v="1899-12-31T00:00:00"/>
    <n v="1287.2"/>
    <n v="1836.5"/>
    <n v="1295750"/>
    <m/>
    <n v="80955"/>
    <n v="104897441250"/>
    <n v="148673857.5"/>
    <m/>
    <m/>
    <m/>
    <m/>
    <x v="0"/>
    <x v="0"/>
    <m/>
    <m/>
    <m/>
    <x v="0"/>
  </r>
  <r>
    <x v="5"/>
    <x v="5"/>
    <x v="5"/>
    <x v="6"/>
    <d v="1900-01-29T00:00:00"/>
    <n v="1281.6500000000001"/>
    <n v="1862"/>
    <n v="1278500"/>
    <m/>
    <n v="98650"/>
    <n v="126124025000"/>
    <n v="183686300"/>
    <m/>
    <m/>
    <m/>
    <m/>
    <x v="0"/>
    <x v="0"/>
    <m/>
    <m/>
    <m/>
    <x v="0"/>
  </r>
  <r>
    <x v="5"/>
    <x v="5"/>
    <x v="5"/>
    <x v="6"/>
    <d v="1900-01-26T00:00:00"/>
    <n v="1277.25"/>
    <n v="1820.5"/>
    <n v="1272925"/>
    <m/>
    <n v="97390"/>
    <n v="123970165750"/>
    <n v="177298495"/>
    <m/>
    <m/>
    <m/>
    <m/>
    <x v="0"/>
    <x v="0"/>
    <m/>
    <m/>
    <m/>
    <x v="0"/>
  </r>
  <r>
    <x v="5"/>
    <x v="5"/>
    <x v="5"/>
    <x v="6"/>
    <d v="1900-01-25T00:00:00"/>
    <n v="1271.0999999999999"/>
    <n v="1846.5"/>
    <n v="1273125"/>
    <m/>
    <n v="116761"/>
    <n v="148651348125"/>
    <n v="215599186.5"/>
    <m/>
    <m/>
    <m/>
    <m/>
    <x v="0"/>
    <x v="0"/>
    <m/>
    <m/>
    <m/>
    <x v="0"/>
  </r>
  <r>
    <x v="5"/>
    <x v="5"/>
    <x v="5"/>
    <x v="6"/>
    <d v="1900-01-22T00:00:00"/>
    <n v="1261.25"/>
    <n v="0"/>
    <n v="0"/>
    <m/>
    <n v="90520"/>
    <m/>
    <m/>
    <m/>
    <m/>
    <m/>
    <m/>
    <x v="0"/>
    <x v="0"/>
    <m/>
    <m/>
    <m/>
    <x v="0"/>
  </r>
  <r>
    <x v="5"/>
    <x v="6"/>
    <x v="5"/>
    <x v="6"/>
    <d v="1900-01-19T00:00:00"/>
    <n v="1257.5999999999999"/>
    <n v="0"/>
    <n v="0"/>
    <m/>
    <n v="95040"/>
    <m/>
    <m/>
    <m/>
    <m/>
    <m/>
    <m/>
    <x v="0"/>
    <x v="0"/>
    <m/>
    <m/>
    <m/>
    <x v="0"/>
  </r>
  <r>
    <x v="5"/>
    <x v="6"/>
    <x v="5"/>
    <x v="6"/>
    <d v="1900-01-18T00:00:00"/>
    <n v="1255"/>
    <n v="0"/>
    <n v="0"/>
    <m/>
    <n v="83782"/>
    <m/>
    <m/>
    <m/>
    <m/>
    <m/>
    <m/>
    <x v="0"/>
    <x v="0"/>
    <m/>
    <m/>
    <m/>
    <x v="0"/>
  </r>
  <r>
    <x v="5"/>
    <x v="6"/>
    <x v="5"/>
    <x v="6"/>
    <d v="1900-01-17T00:00:00"/>
    <n v="1248.5999999999999"/>
    <n v="0"/>
    <n v="0"/>
    <m/>
    <n v="107467"/>
    <m/>
    <m/>
    <m/>
    <m/>
    <m/>
    <m/>
    <x v="0"/>
    <x v="0"/>
    <m/>
    <m/>
    <m/>
    <x v="0"/>
  </r>
  <r>
    <x v="5"/>
    <x v="6"/>
    <x v="5"/>
    <x v="6"/>
    <d v="1900-01-16T00:00:00"/>
    <n v="1248.8"/>
    <n v="0"/>
    <n v="0"/>
    <m/>
    <n v="93512"/>
    <m/>
    <m/>
    <m/>
    <m/>
    <m/>
    <m/>
    <x v="0"/>
    <x v="0"/>
    <m/>
    <m/>
    <m/>
    <x v="0"/>
  </r>
  <r>
    <x v="5"/>
    <x v="6"/>
    <x v="5"/>
    <x v="6"/>
    <d v="1900-01-15T00:00:00"/>
    <n v="1239.0999999999999"/>
    <m/>
    <m/>
    <m/>
    <n v="92673"/>
    <m/>
    <m/>
    <m/>
    <m/>
    <m/>
    <m/>
    <x v="0"/>
    <x v="0"/>
    <m/>
    <m/>
    <m/>
    <x v="0"/>
  </r>
  <r>
    <x v="5"/>
    <x v="6"/>
    <x v="5"/>
    <x v="6"/>
    <d v="1900-01-12T00:00:00"/>
    <n v="1239.1500000000001"/>
    <n v="1846"/>
    <n v="1271200"/>
    <m/>
    <n v="87700"/>
    <n v="111484240000"/>
    <n v="161894200"/>
    <m/>
    <m/>
    <m/>
    <m/>
    <x v="0"/>
    <x v="0"/>
    <m/>
    <m/>
    <m/>
    <x v="0"/>
  </r>
  <r>
    <x v="5"/>
    <x v="6"/>
    <x v="5"/>
    <x v="6"/>
    <d v="1900-01-11T00:00:00"/>
    <n v="1244.45"/>
    <n v="1857"/>
    <n v="1267125"/>
    <m/>
    <n v="90880"/>
    <n v="115156320000"/>
    <n v="168764160"/>
    <m/>
    <m/>
    <m/>
    <m/>
    <x v="0"/>
    <x v="0"/>
    <m/>
    <m/>
    <m/>
    <x v="0"/>
  </r>
  <r>
    <x v="5"/>
    <x v="6"/>
    <x v="5"/>
    <x v="6"/>
    <d v="1900-01-10T00:00:00"/>
    <n v="1244.75"/>
    <n v="1881.5"/>
    <n v="1266550"/>
    <m/>
    <n v="88220"/>
    <n v="111735041000"/>
    <n v="165985930"/>
    <m/>
    <m/>
    <m/>
    <m/>
    <x v="0"/>
    <x v="0"/>
    <m/>
    <m/>
    <m/>
    <x v="0"/>
  </r>
  <r>
    <x v="5"/>
    <x v="6"/>
    <x v="5"/>
    <x v="6"/>
    <d v="1900-01-09T00:00:00"/>
    <n v="1248.25"/>
    <n v="1899"/>
    <n v="1266575"/>
    <m/>
    <n v="87480"/>
    <n v="110799981000"/>
    <n v="166124520"/>
    <m/>
    <m/>
    <m/>
    <m/>
    <x v="0"/>
    <x v="0"/>
    <m/>
    <m/>
    <m/>
    <x v="0"/>
  </r>
  <r>
    <x v="5"/>
    <x v="6"/>
    <x v="5"/>
    <x v="6"/>
    <d v="1900-01-08T00:00:00"/>
    <n v="1246.8"/>
    <n v="1912"/>
    <n v="1265250"/>
    <m/>
    <n v="87480"/>
    <n v="110684070000"/>
    <n v="167261760"/>
    <m/>
    <m/>
    <m/>
    <m/>
    <x v="0"/>
    <x v="0"/>
    <m/>
    <m/>
    <m/>
    <x v="0"/>
  </r>
  <r>
    <x v="5"/>
    <x v="6"/>
    <x v="5"/>
    <x v="6"/>
    <d v="1900-01-05T00:00:00"/>
    <n v="1241.2"/>
    <n v="1923.5"/>
    <n v="1254125"/>
    <m/>
    <n v="93240"/>
    <n v="116934615000"/>
    <n v="179347140"/>
    <m/>
    <m/>
    <m/>
    <m/>
    <x v="0"/>
    <x v="0"/>
    <m/>
    <m/>
    <m/>
    <x v="0"/>
  </r>
  <r>
    <x v="5"/>
    <x v="6"/>
    <x v="5"/>
    <x v="6"/>
    <d v="1900-01-04T00:00:00"/>
    <n v="1236.45"/>
    <n v="1929"/>
    <n v="1255925"/>
    <m/>
    <n v="92480"/>
    <n v="116147944000"/>
    <n v="178393920"/>
    <m/>
    <m/>
    <m/>
    <m/>
    <x v="0"/>
    <x v="0"/>
    <m/>
    <m/>
    <m/>
    <x v="0"/>
  </r>
  <r>
    <x v="5"/>
    <x v="6"/>
    <x v="5"/>
    <x v="6"/>
    <d v="1900-01-03T00:00:00"/>
    <n v="1236.1500000000001"/>
    <n v="1942"/>
    <n v="1227325"/>
    <m/>
    <n v="91990"/>
    <n v="112901626750"/>
    <n v="178644580"/>
    <m/>
    <m/>
    <m/>
    <m/>
    <x v="0"/>
    <x v="0"/>
    <m/>
    <m/>
    <m/>
    <x v="0"/>
  </r>
  <r>
    <x v="5"/>
    <x v="6"/>
    <x v="5"/>
    <x v="6"/>
    <d v="1900-01-02T00:00:00"/>
    <n v="1239.25"/>
    <n v="1925"/>
    <n v="1169625"/>
    <m/>
    <n v="91990"/>
    <n v="107593803750"/>
    <n v="177080750"/>
    <m/>
    <m/>
    <m/>
    <m/>
    <x v="0"/>
    <x v="0"/>
    <m/>
    <m/>
    <m/>
    <x v="0"/>
  </r>
  <r>
    <x v="5"/>
    <x v="6"/>
    <x v="5"/>
    <x v="6"/>
    <d v="1900-01-01T00:00:00"/>
    <n v="1231.05"/>
    <n v="1921"/>
    <n v="1150100"/>
    <m/>
    <n v="91720"/>
    <n v="105487172000"/>
    <n v="176194120"/>
    <m/>
    <m/>
    <m/>
    <m/>
    <x v="0"/>
    <x v="0"/>
    <m/>
    <m/>
    <m/>
    <x v="0"/>
  </r>
  <r>
    <x v="5"/>
    <x v="6"/>
    <x v="5"/>
    <x v="7"/>
    <d v="1900-01-28T00:00:00"/>
    <n v="1220.45"/>
    <n v="1937"/>
    <n v="1071425"/>
    <m/>
    <n v="91920"/>
    <n v="98485386000"/>
    <n v="178049040"/>
    <m/>
    <m/>
    <m/>
    <m/>
    <x v="0"/>
    <x v="0"/>
    <m/>
    <m/>
    <m/>
    <x v="0"/>
  </r>
  <r>
    <x v="5"/>
    <x v="6"/>
    <x v="5"/>
    <x v="7"/>
    <d v="1900-01-27T00:00:00"/>
    <n v="1226.45"/>
    <n v="1957.5"/>
    <n v="1072450"/>
    <m/>
    <n v="92040"/>
    <n v="98708298000"/>
    <n v="180168300"/>
    <m/>
    <m/>
    <m/>
    <m/>
    <x v="0"/>
    <x v="0"/>
    <m/>
    <m/>
    <m/>
    <x v="0"/>
  </r>
  <r>
    <x v="5"/>
    <x v="6"/>
    <x v="5"/>
    <x v="7"/>
    <d v="1900-01-26T00:00:00"/>
    <n v="1213.2"/>
    <n v="1951"/>
    <n v="1040975"/>
    <m/>
    <n v="92040"/>
    <n v="95811339000"/>
    <n v="179570040"/>
    <m/>
    <m/>
    <m/>
    <m/>
    <x v="0"/>
    <x v="0"/>
    <m/>
    <m/>
    <m/>
    <x v="0"/>
  </r>
  <r>
    <x v="5"/>
    <x v="6"/>
    <x v="5"/>
    <x v="7"/>
    <d v="1900-01-25T00:00:00"/>
    <n v="1225.05"/>
    <n v="1958.5"/>
    <n v="1042900"/>
    <m/>
    <n v="91050"/>
    <n v="94956045000"/>
    <n v="178321425"/>
    <m/>
    <m/>
    <m/>
    <m/>
    <x v="0"/>
    <x v="0"/>
    <m/>
    <m/>
    <m/>
    <x v="0"/>
  </r>
  <r>
    <x v="5"/>
    <x v="6"/>
    <x v="5"/>
    <x v="7"/>
    <d v="1900-01-24T00:00:00"/>
    <n v="1226.6500000000001"/>
    <n v="1941.5"/>
    <n v="1043775"/>
    <m/>
    <n v="90900"/>
    <n v="94879147500"/>
    <n v="176482350"/>
    <m/>
    <m/>
    <m/>
    <m/>
    <x v="0"/>
    <x v="0"/>
    <m/>
    <m/>
    <m/>
    <x v="0"/>
  </r>
  <r>
    <x v="5"/>
    <x v="6"/>
    <x v="5"/>
    <x v="7"/>
    <d v="1900-01-21T00:00:00"/>
    <n v="1222.1500000000001"/>
    <n v="1970.5"/>
    <n v="1045250"/>
    <m/>
    <n v="90480"/>
    <n v="94574220000"/>
    <n v="178290840"/>
    <m/>
    <m/>
    <m/>
    <m/>
    <x v="0"/>
    <x v="0"/>
    <m/>
    <m/>
    <m/>
    <x v="0"/>
  </r>
  <r>
    <x v="5"/>
    <x v="6"/>
    <x v="5"/>
    <x v="7"/>
    <d v="1900-01-20T00:00:00"/>
    <n v="1228.25"/>
    <n v="1980.5"/>
    <n v="1046275"/>
    <m/>
    <n v="90440"/>
    <n v="94625111000"/>
    <n v="179116420"/>
    <m/>
    <m/>
    <m/>
    <m/>
    <x v="0"/>
    <x v="0"/>
    <m/>
    <m/>
    <m/>
    <x v="0"/>
  </r>
  <r>
    <x v="5"/>
    <x v="7"/>
    <x v="5"/>
    <x v="7"/>
    <d v="1900-01-19T00:00:00"/>
    <n v="1224"/>
    <n v="1979.5"/>
    <n v="1048025"/>
    <m/>
    <n v="90440"/>
    <n v="94783381000"/>
    <n v="179025980"/>
    <m/>
    <m/>
    <m/>
    <m/>
    <x v="0"/>
    <x v="0"/>
    <m/>
    <m/>
    <m/>
    <x v="0"/>
  </r>
  <r>
    <x v="5"/>
    <x v="7"/>
    <x v="5"/>
    <x v="7"/>
    <d v="1900-01-18T00:00:00"/>
    <n v="1223.0999999999999"/>
    <m/>
    <m/>
    <m/>
    <n v="91510"/>
    <m/>
    <m/>
    <m/>
    <m/>
    <m/>
    <m/>
    <x v="0"/>
    <x v="0"/>
    <m/>
    <m/>
    <m/>
    <x v="0"/>
  </r>
  <r>
    <x v="5"/>
    <x v="7"/>
    <x v="5"/>
    <x v="7"/>
    <d v="1900-01-17T00:00:00"/>
    <n v="1223.55"/>
    <n v="1938.5"/>
    <n v="1052450"/>
    <m/>
    <n v="90290"/>
    <n v="95025710500"/>
    <n v="175027165"/>
    <m/>
    <m/>
    <m/>
    <m/>
    <x v="0"/>
    <x v="0"/>
    <m/>
    <m/>
    <m/>
    <x v="0"/>
  </r>
  <r>
    <x v="5"/>
    <x v="7"/>
    <x v="5"/>
    <x v="7"/>
    <d v="1900-01-14T00:00:00"/>
    <n v="1215.8"/>
    <n v="1933"/>
    <n v="1055275"/>
    <m/>
    <n v="90040"/>
    <n v="95016961000"/>
    <n v="174047320"/>
    <m/>
    <m/>
    <m/>
    <m/>
    <x v="0"/>
    <x v="0"/>
    <m/>
    <m/>
    <m/>
    <x v="0"/>
  </r>
  <r>
    <x v="5"/>
    <x v="7"/>
    <x v="5"/>
    <x v="7"/>
    <d v="1900-01-13T00:00:00"/>
    <n v="1210.5999999999999"/>
    <n v="1924"/>
    <n v="1057875"/>
    <m/>
    <n v="122307"/>
    <n v="129385517625"/>
    <n v="235318668"/>
    <m/>
    <m/>
    <m/>
    <m/>
    <x v="0"/>
    <x v="0"/>
    <m/>
    <m/>
    <m/>
    <x v="0"/>
  </r>
  <r>
    <x v="5"/>
    <x v="7"/>
    <x v="5"/>
    <x v="7"/>
    <d v="1900-01-12T00:00:00"/>
    <n v="1201.45"/>
    <n v="1935.5"/>
    <n v="1061700"/>
    <m/>
    <n v="131447"/>
    <n v="139557279900"/>
    <n v="254415668.5"/>
    <m/>
    <m/>
    <m/>
    <m/>
    <x v="0"/>
    <x v="0"/>
    <m/>
    <m/>
    <m/>
    <x v="0"/>
  </r>
  <r>
    <x v="5"/>
    <x v="7"/>
    <x v="5"/>
    <x v="7"/>
    <d v="1900-01-11T00:00:00"/>
    <n v="1197.55"/>
    <n v="1930"/>
    <n v="1064975"/>
    <m/>
    <n v="133146"/>
    <n v="141797161350"/>
    <n v="256971780"/>
    <m/>
    <m/>
    <m/>
    <m/>
    <x v="0"/>
    <x v="0"/>
    <m/>
    <m/>
    <m/>
    <x v="0"/>
  </r>
  <r>
    <x v="5"/>
    <x v="7"/>
    <x v="5"/>
    <x v="7"/>
    <d v="1900-01-10T00:00:00"/>
    <n v="1207.05"/>
    <n v="1934.5"/>
    <n v="1067000"/>
    <m/>
    <n v="134571"/>
    <n v="143587257000"/>
    <n v="260327599.5"/>
    <m/>
    <m/>
    <m/>
    <m/>
    <x v="0"/>
    <x v="0"/>
    <m/>
    <m/>
    <m/>
    <x v="0"/>
  </r>
  <r>
    <x v="5"/>
    <x v="7"/>
    <x v="5"/>
    <x v="7"/>
    <d v="1900-01-07T00:00:00"/>
    <n v="1219.05"/>
    <n v="1953.5"/>
    <n v="1070400"/>
    <m/>
    <n v="142144"/>
    <n v="152150937600"/>
    <n v="277678304"/>
    <m/>
    <m/>
    <m/>
    <m/>
    <x v="0"/>
    <x v="0"/>
    <m/>
    <m/>
    <m/>
    <x v="0"/>
  </r>
  <r>
    <x v="5"/>
    <x v="7"/>
    <x v="5"/>
    <x v="7"/>
    <d v="1900-01-06T00:00:00"/>
    <n v="1223.45"/>
    <n v="1953.5"/>
    <n v="1072525"/>
    <m/>
    <m/>
    <m/>
    <m/>
    <m/>
    <m/>
    <m/>
    <m/>
    <x v="0"/>
    <x v="0"/>
    <m/>
    <m/>
    <m/>
    <x v="0"/>
  </r>
  <r>
    <x v="5"/>
    <x v="7"/>
    <x v="5"/>
    <x v="7"/>
    <d v="1900-01-05T00:00:00"/>
    <n v="1235.05"/>
    <n v="1940.5"/>
    <n v="1073050"/>
    <m/>
    <m/>
    <m/>
    <m/>
    <m/>
    <m/>
    <m/>
    <m/>
    <x v="0"/>
    <x v="0"/>
    <m/>
    <m/>
    <m/>
    <x v="0"/>
  </r>
  <r>
    <x v="5"/>
    <x v="7"/>
    <x v="5"/>
    <x v="7"/>
    <d v="1900-01-04T00:00:00"/>
    <n v="1234.8499999999999"/>
    <n v="1941"/>
    <n v="1070925"/>
    <m/>
    <n v="142144"/>
    <n v="152225563200"/>
    <n v="275901504"/>
    <m/>
    <m/>
    <m/>
    <m/>
    <x v="0"/>
    <x v="0"/>
    <m/>
    <m/>
    <m/>
    <x v="0"/>
  </r>
  <r>
    <x v="5"/>
    <x v="7"/>
    <x v="5"/>
    <x v="7"/>
    <d v="1900-01-03T00:00:00"/>
    <n v="1231.5999999999999"/>
    <n v="1931.5"/>
    <n v="1066350"/>
    <m/>
    <n v="145306"/>
    <n v="154947053100"/>
    <n v="280658539"/>
    <m/>
    <m/>
    <m/>
    <m/>
    <x v="0"/>
    <x v="0"/>
    <m/>
    <m/>
    <m/>
    <x v="0"/>
  </r>
  <r>
    <x v="5"/>
    <x v="7"/>
    <x v="5"/>
    <x v="7"/>
    <d v="1899-12-31T00:00:00"/>
    <n v="1235.5"/>
    <n v="1940.5"/>
    <n v="1058125"/>
    <m/>
    <n v="145078"/>
    <n v="153510658750"/>
    <n v="281523859"/>
    <m/>
    <m/>
    <m/>
    <m/>
    <x v="0"/>
    <x v="0"/>
    <m/>
    <m/>
    <m/>
    <x v="0"/>
  </r>
  <r>
    <x v="5"/>
    <x v="7"/>
    <x v="5"/>
    <x v="7"/>
    <d v="1899-12-30T00:00:00"/>
    <n v="1223.25"/>
    <n v="1944.5"/>
    <n v="1057450"/>
    <m/>
    <n v="145078"/>
    <n v="153412731100"/>
    <n v="282104171"/>
    <m/>
    <m/>
    <m/>
    <m/>
    <x v="0"/>
    <x v="0"/>
    <m/>
    <m/>
    <m/>
    <x v="0"/>
  </r>
  <r>
    <x v="5"/>
    <x v="7"/>
    <x v="5"/>
    <x v="8"/>
    <d v="1900-01-29T00:00:00"/>
    <n v="1217.7"/>
    <n v="1942.5"/>
    <n v="1056450"/>
    <m/>
    <n v="140852"/>
    <n v="148803095400"/>
    <n v="273605010"/>
    <m/>
    <m/>
    <m/>
    <m/>
    <x v="0"/>
    <x v="0"/>
    <m/>
    <m/>
    <m/>
    <x v="0"/>
  </r>
  <r>
    <x v="5"/>
    <x v="7"/>
    <x v="5"/>
    <x v="8"/>
    <d v="1900-01-28T00:00:00"/>
    <n v="1220"/>
    <n v="1971.5"/>
    <n v="1055550"/>
    <m/>
    <m/>
    <m/>
    <m/>
    <m/>
    <m/>
    <m/>
    <m/>
    <x v="0"/>
    <x v="0"/>
    <m/>
    <m/>
    <m/>
    <x v="0"/>
  </r>
  <r>
    <x v="5"/>
    <x v="7"/>
    <x v="5"/>
    <x v="8"/>
    <d v="1900-01-27T00:00:00"/>
    <n v="1230.75"/>
    <n v="1982"/>
    <n v="1055025"/>
    <m/>
    <n v="142215"/>
    <n v="150040380375"/>
    <n v="281870130"/>
    <m/>
    <m/>
    <m/>
    <m/>
    <x v="0"/>
    <x v="0"/>
    <m/>
    <m/>
    <m/>
    <x v="0"/>
  </r>
  <r>
    <x v="5"/>
    <x v="7"/>
    <x v="5"/>
    <x v="8"/>
    <d v="1900-01-24T00:00:00"/>
    <n v="1236.05"/>
    <n v="1963"/>
    <n v="1053675"/>
    <m/>
    <n v="136347"/>
    <n v="143665425225"/>
    <n v="267649161"/>
    <m/>
    <m/>
    <m/>
    <m/>
    <x v="0"/>
    <x v="0"/>
    <m/>
    <m/>
    <m/>
    <x v="0"/>
  </r>
  <r>
    <x v="5"/>
    <x v="7"/>
    <x v="5"/>
    <x v="8"/>
    <d v="1900-01-23T00:00:00"/>
    <n v="1232.1500000000001"/>
    <n v="1969"/>
    <n v="1049700"/>
    <m/>
    <n v="136347"/>
    <n v="143123445900"/>
    <n v="268467243"/>
    <m/>
    <m/>
    <m/>
    <m/>
    <x v="0"/>
    <x v="0"/>
    <m/>
    <m/>
    <m/>
    <x v="0"/>
  </r>
  <r>
    <x v="5"/>
    <x v="7"/>
    <x v="5"/>
    <x v="8"/>
    <d v="1900-01-22T00:00:00"/>
    <n v="1231.6500000000001"/>
    <n v="1971"/>
    <n v="1050475"/>
    <m/>
    <n v="135631"/>
    <n v="142476974725"/>
    <n v="267328701"/>
    <m/>
    <m/>
    <m/>
    <m/>
    <x v="0"/>
    <x v="0"/>
    <m/>
    <m/>
    <m/>
    <x v="0"/>
  </r>
  <r>
    <x v="5"/>
    <x v="7"/>
    <x v="5"/>
    <x v="8"/>
    <d v="1900-01-21T00:00:00"/>
    <n v="1235.5999999999999"/>
    <n v="1985"/>
    <n v="1051425"/>
    <m/>
    <n v="137575"/>
    <n v="144649794375"/>
    <n v="273086375"/>
    <m/>
    <m/>
    <m/>
    <m/>
    <x v="0"/>
    <x v="0"/>
    <m/>
    <m/>
    <m/>
    <x v="0"/>
  </r>
  <r>
    <x v="5"/>
    <x v="8"/>
    <x v="5"/>
    <x v="8"/>
    <d v="1900-01-20T00:00:00"/>
    <n v="1222.9000000000001"/>
    <n v="1978"/>
    <n v="1047325"/>
    <m/>
    <n v="138361"/>
    <n v="144908934325"/>
    <n v="273678058"/>
    <m/>
    <m/>
    <m/>
    <m/>
    <x v="0"/>
    <x v="0"/>
    <m/>
    <m/>
    <m/>
    <x v="0"/>
  </r>
  <r>
    <x v="5"/>
    <x v="8"/>
    <x v="5"/>
    <x v="8"/>
    <d v="1900-01-17T00:00:00"/>
    <n v="1228.25"/>
    <m/>
    <m/>
    <m/>
    <m/>
    <m/>
    <m/>
    <m/>
    <m/>
    <m/>
    <m/>
    <x v="0"/>
    <x v="0"/>
    <m/>
    <m/>
    <m/>
    <x v="0"/>
  </r>
  <r>
    <x v="5"/>
    <x v="8"/>
    <x v="5"/>
    <x v="8"/>
    <d v="1900-01-16T00:00:00"/>
    <n v="1224.5999999999999"/>
    <n v="1966.5"/>
    <n v="1047950"/>
    <m/>
    <n v="137333"/>
    <n v="143918117350"/>
    <n v="270065344.5"/>
    <m/>
    <m/>
    <m/>
    <m/>
    <x v="0"/>
    <x v="0"/>
    <m/>
    <m/>
    <m/>
    <x v="0"/>
  </r>
  <r>
    <x v="5"/>
    <x v="8"/>
    <x v="5"/>
    <x v="8"/>
    <d v="1900-01-15T00:00:00"/>
    <n v="1226.75"/>
    <n v="1972.5"/>
    <n v="1048825"/>
    <m/>
    <n v="139212"/>
    <n v="146009025900"/>
    <n v="274595670"/>
    <m/>
    <m/>
    <m/>
    <m/>
    <x v="0"/>
    <x v="0"/>
    <m/>
    <m/>
    <m/>
    <x v="0"/>
  </r>
  <r>
    <x v="5"/>
    <x v="8"/>
    <x v="5"/>
    <x v="8"/>
    <d v="1900-01-14T00:00:00"/>
    <n v="1228.8499999999999"/>
    <n v="2000.5"/>
    <n v="1048625"/>
    <m/>
    <n v="140876"/>
    <n v="147726095500"/>
    <n v="281822438"/>
    <m/>
    <m/>
    <m/>
    <m/>
    <x v="0"/>
    <x v="0"/>
    <m/>
    <m/>
    <m/>
    <x v="0"/>
  </r>
  <r>
    <x v="5"/>
    <x v="8"/>
    <x v="5"/>
    <x v="8"/>
    <d v="1900-01-13T00:00:00"/>
    <n v="1233"/>
    <n v="1978"/>
    <n v="1049175"/>
    <m/>
    <n v="136387"/>
    <n v="143093830725"/>
    <n v="269773486"/>
    <m/>
    <m/>
    <m/>
    <m/>
    <x v="0"/>
    <x v="0"/>
    <m/>
    <m/>
    <m/>
    <x v="0"/>
  </r>
  <r>
    <x v="5"/>
    <x v="8"/>
    <x v="5"/>
    <x v="8"/>
    <d v="1900-01-10T00:00:00"/>
    <n v="1218.75"/>
    <n v="1998.5"/>
    <n v="1049525"/>
    <m/>
    <m/>
    <m/>
    <m/>
    <m/>
    <m/>
    <m/>
    <m/>
    <x v="0"/>
    <x v="0"/>
    <m/>
    <m/>
    <m/>
    <x v="0"/>
  </r>
  <r>
    <x v="5"/>
    <x v="8"/>
    <x v="5"/>
    <x v="8"/>
    <d v="1900-01-09T00:00:00"/>
    <n v="1201.0999999999999"/>
    <n v="2005"/>
    <n v="1052025"/>
    <m/>
    <n v="143468"/>
    <n v="150931922700"/>
    <n v="287653340"/>
    <m/>
    <m/>
    <m/>
    <m/>
    <x v="0"/>
    <x v="0"/>
    <m/>
    <m/>
    <m/>
    <x v="0"/>
  </r>
  <r>
    <x v="5"/>
    <x v="8"/>
    <x v="5"/>
    <x v="8"/>
    <d v="1900-01-08T00:00:00"/>
    <n v="1186.4000000000001"/>
    <n v="2016"/>
    <n v="1056700"/>
    <m/>
    <n v="145502"/>
    <n v="153751963400"/>
    <n v="293332032"/>
    <m/>
    <m/>
    <m/>
    <m/>
    <x v="0"/>
    <x v="0"/>
    <m/>
    <m/>
    <m/>
    <x v="0"/>
  </r>
  <r>
    <x v="5"/>
    <x v="8"/>
    <x v="5"/>
    <x v="8"/>
    <d v="1900-01-07T00:00:00"/>
    <n v="1187.4000000000001"/>
    <n v="2013"/>
    <n v="1062350"/>
    <m/>
    <n v="134438"/>
    <n v="142820209300"/>
    <n v="270623694"/>
    <m/>
    <m/>
    <m/>
    <m/>
    <x v="0"/>
    <x v="0"/>
    <m/>
    <m/>
    <m/>
    <x v="0"/>
  </r>
  <r>
    <x v="5"/>
    <x v="8"/>
    <x v="5"/>
    <x v="8"/>
    <d v="1900-01-06T00:00:00"/>
    <n v="1194.8"/>
    <n v="2024"/>
    <n v="1066725"/>
    <m/>
    <n v="133796"/>
    <n v="142723538100"/>
    <n v="270803104"/>
    <m/>
    <m/>
    <m/>
    <m/>
    <x v="0"/>
    <x v="0"/>
    <m/>
    <m/>
    <m/>
    <x v="0"/>
  </r>
  <r>
    <x v="5"/>
    <x v="8"/>
    <x v="5"/>
    <x v="8"/>
    <d v="1900-01-03T00:00:00"/>
    <n v="1201.0999999999999"/>
    <n v="2012.5"/>
    <n v="1072950"/>
    <m/>
    <m/>
    <m/>
    <m/>
    <m/>
    <m/>
    <m/>
    <m/>
    <x v="0"/>
    <x v="0"/>
    <m/>
    <m/>
    <m/>
    <x v="0"/>
  </r>
  <r>
    <x v="5"/>
    <x v="8"/>
    <x v="5"/>
    <x v="8"/>
    <d v="1900-01-02T00:00:00"/>
    <n v="1199.45"/>
    <n v="2023.5"/>
    <n v="1082600"/>
    <m/>
    <n v="137561"/>
    <n v="148923538600"/>
    <n v="278354683.5"/>
    <m/>
    <m/>
    <m/>
    <m/>
    <x v="0"/>
    <x v="0"/>
    <m/>
    <m/>
    <m/>
    <x v="0"/>
  </r>
  <r>
    <x v="5"/>
    <x v="8"/>
    <x v="5"/>
    <x v="8"/>
    <d v="1900-01-01T00:00:00"/>
    <n v="1203.5"/>
    <n v="2024"/>
    <n v="996875"/>
    <m/>
    <n v="141532"/>
    <n v="141089712500"/>
    <n v="286460768"/>
    <m/>
    <m/>
    <m/>
    <m/>
    <x v="0"/>
    <x v="0"/>
    <m/>
    <m/>
    <m/>
    <x v="0"/>
  </r>
  <r>
    <x v="5"/>
    <x v="8"/>
    <x v="5"/>
    <x v="8"/>
    <d v="1899-12-31T00:00:00"/>
    <n v="1192.6500000000001"/>
    <n v="2031"/>
    <n v="926100"/>
    <m/>
    <n v="160398"/>
    <n v="148544587800"/>
    <n v="325768338"/>
    <m/>
    <m/>
    <m/>
    <m/>
    <x v="0"/>
    <x v="0"/>
    <m/>
    <m/>
    <m/>
    <x v="0"/>
  </r>
  <r>
    <x v="5"/>
    <x v="8"/>
    <x v="5"/>
    <x v="8"/>
    <d v="1899-12-30T00:00:00"/>
    <n v="1185.3"/>
    <n v="2048"/>
    <n v="933500"/>
    <m/>
    <n v="160398"/>
    <n v="149731533000"/>
    <n v="328495104"/>
    <m/>
    <m/>
    <m/>
    <m/>
    <x v="0"/>
    <x v="0"/>
    <m/>
    <m/>
    <m/>
    <x v="0"/>
  </r>
  <r>
    <x v="5"/>
    <x v="8"/>
    <x v="5"/>
    <x v="9"/>
    <d v="1900-01-26T00:00:00"/>
    <n v="1183.5"/>
    <n v="2038"/>
    <n v="948425"/>
    <m/>
    <m/>
    <m/>
    <m/>
    <m/>
    <m/>
    <m/>
    <m/>
    <x v="0"/>
    <x v="0"/>
    <m/>
    <m/>
    <m/>
    <x v="0"/>
  </r>
  <r>
    <x v="5"/>
    <x v="8"/>
    <x v="5"/>
    <x v="9"/>
    <d v="1900-01-25T00:00:00"/>
    <n v="1196"/>
    <n v="2041"/>
    <n v="955950"/>
    <m/>
    <n v="175883"/>
    <n v="168135353850"/>
    <n v="358977203"/>
    <m/>
    <m/>
    <m/>
    <m/>
    <x v="0"/>
    <x v="0"/>
    <m/>
    <m/>
    <m/>
    <x v="0"/>
  </r>
  <r>
    <x v="5"/>
    <x v="8"/>
    <x v="5"/>
    <x v="9"/>
    <d v="1900-01-24T00:00:00"/>
    <n v="1198.8"/>
    <n v="2078.5"/>
    <n v="963350"/>
    <m/>
    <n v="158954"/>
    <n v="153128335900"/>
    <n v="330385889"/>
    <m/>
    <m/>
    <m/>
    <m/>
    <x v="0"/>
    <x v="0"/>
    <m/>
    <m/>
    <m/>
    <x v="0"/>
  </r>
  <r>
    <x v="5"/>
    <x v="8"/>
    <x v="5"/>
    <x v="9"/>
    <d v="1900-01-23T00:00:00"/>
    <n v="1199.45"/>
    <n v="2150.5"/>
    <n v="966900"/>
    <m/>
    <n v="140917"/>
    <n v="136252647300"/>
    <n v="303042008.5"/>
    <m/>
    <m/>
    <m/>
    <m/>
    <x v="0"/>
    <x v="0"/>
    <m/>
    <m/>
    <m/>
    <x v="0"/>
  </r>
  <r>
    <x v="5"/>
    <x v="8"/>
    <x v="5"/>
    <x v="9"/>
    <d v="1900-01-22T00:00:00"/>
    <n v="1198.75"/>
    <n v="2251"/>
    <n v="974075"/>
    <m/>
    <n v="92697"/>
    <n v="90293830275"/>
    <n v="208660947"/>
    <m/>
    <m/>
    <m/>
    <m/>
    <x v="0"/>
    <x v="0"/>
    <m/>
    <m/>
    <m/>
    <x v="0"/>
  </r>
  <r>
    <x v="5"/>
    <x v="9"/>
    <x v="5"/>
    <x v="9"/>
    <d v="1900-01-19T00:00:00"/>
    <n v="1207.5999999999999"/>
    <n v="2176"/>
    <n v="979800"/>
    <m/>
    <m/>
    <m/>
    <m/>
    <m/>
    <m/>
    <m/>
    <m/>
    <x v="0"/>
    <x v="0"/>
    <m/>
    <m/>
    <m/>
    <x v="0"/>
  </r>
  <r>
    <x v="5"/>
    <x v="9"/>
    <x v="5"/>
    <x v="9"/>
    <d v="1900-01-18T00:00:00"/>
    <n v="1203"/>
    <n v="2093"/>
    <n v="983250"/>
    <m/>
    <m/>
    <m/>
    <m/>
    <m/>
    <m/>
    <m/>
    <m/>
    <x v="0"/>
    <x v="0"/>
    <m/>
    <m/>
    <m/>
    <x v="0"/>
  </r>
  <r>
    <x v="5"/>
    <x v="9"/>
    <x v="5"/>
    <x v="9"/>
    <d v="1900-01-17T00:00:00"/>
    <n v="1200.2"/>
    <n v="2064"/>
    <n v="987800"/>
    <m/>
    <m/>
    <m/>
    <m/>
    <m/>
    <m/>
    <m/>
    <m/>
    <x v="0"/>
    <x v="0"/>
    <m/>
    <m/>
    <m/>
    <x v="0"/>
  </r>
  <r>
    <x v="5"/>
    <x v="9"/>
    <x v="5"/>
    <x v="9"/>
    <d v="1900-01-16T00:00:00"/>
    <n v="1201.9000000000001"/>
    <m/>
    <m/>
    <m/>
    <n v="138742"/>
    <m/>
    <m/>
    <m/>
    <m/>
    <m/>
    <m/>
    <x v="0"/>
    <x v="0"/>
    <m/>
    <m/>
    <m/>
    <x v="0"/>
  </r>
  <r>
    <x v="5"/>
    <x v="9"/>
    <x v="5"/>
    <x v="9"/>
    <d v="1900-01-15T00:00:00"/>
    <n v="1201.95"/>
    <n v="2034"/>
    <n v="990550"/>
    <m/>
    <n v="124301"/>
    <n v="123126355550"/>
    <n v="252828234"/>
    <m/>
    <m/>
    <m/>
    <m/>
    <x v="0"/>
    <x v="0"/>
    <m/>
    <m/>
    <m/>
    <x v="0"/>
  </r>
  <r>
    <x v="5"/>
    <x v="9"/>
    <x v="5"/>
    <x v="9"/>
    <d v="1900-01-12T00:00:00"/>
    <n v="1209.8"/>
    <n v="2051.5"/>
    <n v="994625"/>
    <m/>
    <m/>
    <m/>
    <m/>
    <m/>
    <m/>
    <m/>
    <m/>
    <x v="0"/>
    <x v="0"/>
    <m/>
    <m/>
    <m/>
    <x v="0"/>
  </r>
  <r>
    <x v="5"/>
    <x v="9"/>
    <x v="5"/>
    <x v="9"/>
    <d v="1900-01-11T00:00:00"/>
    <n v="1206.6500000000001"/>
    <n v="2081"/>
    <n v="999925"/>
    <m/>
    <n v="135410"/>
    <n v="135399844250"/>
    <n v="281788210"/>
    <m/>
    <m/>
    <m/>
    <m/>
    <x v="0"/>
    <x v="0"/>
    <m/>
    <m/>
    <m/>
    <x v="0"/>
  </r>
  <r>
    <x v="5"/>
    <x v="9"/>
    <x v="5"/>
    <x v="9"/>
    <d v="1900-01-10T00:00:00"/>
    <n v="1197.8"/>
    <n v="2054.5"/>
    <n v="1006775"/>
    <m/>
    <n v="137160"/>
    <n v="138089259000"/>
    <n v="281795220"/>
    <m/>
    <m/>
    <m/>
    <m/>
    <x v="0"/>
    <x v="0"/>
    <m/>
    <m/>
    <m/>
    <x v="0"/>
  </r>
  <r>
    <x v="5"/>
    <x v="9"/>
    <x v="5"/>
    <x v="9"/>
    <d v="1900-01-09T00:00:00"/>
    <n v="1194"/>
    <n v="2066"/>
    <n v="1013050"/>
    <m/>
    <n v="135330"/>
    <n v="137096056500"/>
    <n v="279591780"/>
    <m/>
    <m/>
    <m/>
    <m/>
    <x v="0"/>
    <x v="0"/>
    <m/>
    <m/>
    <m/>
    <x v="0"/>
  </r>
  <r>
    <x v="5"/>
    <x v="9"/>
    <x v="5"/>
    <x v="9"/>
    <d v="1900-01-08T00:00:00"/>
    <n v="1195.8"/>
    <n v="2067"/>
    <n v="1022450"/>
    <m/>
    <n v="138160"/>
    <n v="141261692000"/>
    <n v="285576720"/>
    <m/>
    <m/>
    <m/>
    <m/>
    <x v="0"/>
    <x v="0"/>
    <m/>
    <m/>
    <m/>
    <x v="0"/>
  </r>
  <r>
    <x v="5"/>
    <x v="9"/>
    <x v="5"/>
    <x v="9"/>
    <d v="1900-01-05T00:00:00"/>
    <n v="1200.75"/>
    <n v="2048"/>
    <n v="1030200"/>
    <m/>
    <m/>
    <m/>
    <m/>
    <m/>
    <m/>
    <m/>
    <m/>
    <x v="0"/>
    <x v="0"/>
    <m/>
    <m/>
    <m/>
    <x v="0"/>
  </r>
  <r>
    <x v="5"/>
    <x v="9"/>
    <x v="5"/>
    <x v="9"/>
    <d v="1900-01-04T00:00:00"/>
    <n v="1204.3"/>
    <n v="2020"/>
    <n v="1034625"/>
    <m/>
    <n v="135110"/>
    <n v="139788183750"/>
    <n v="272922200"/>
    <m/>
    <m/>
    <m/>
    <m/>
    <x v="0"/>
    <x v="0"/>
    <m/>
    <m/>
    <m/>
    <x v="0"/>
  </r>
  <r>
    <x v="5"/>
    <x v="9"/>
    <x v="5"/>
    <x v="9"/>
    <d v="1900-01-03T00:00:00"/>
    <n v="1194.7"/>
    <n v="2041"/>
    <n v="1035275"/>
    <m/>
    <n v="136890"/>
    <n v="141718794750"/>
    <n v="279392490"/>
    <m/>
    <m/>
    <m/>
    <m/>
    <x v="0"/>
    <x v="0"/>
    <m/>
    <m/>
    <m/>
    <x v="0"/>
  </r>
  <r>
    <x v="5"/>
    <x v="9"/>
    <x v="5"/>
    <x v="9"/>
    <d v="1900-01-02T00:00:00"/>
    <n v="1195.75"/>
    <n v="2017.5"/>
    <n v="1041025"/>
    <m/>
    <n v="127950"/>
    <n v="133199148750"/>
    <n v="258139125"/>
    <m/>
    <m/>
    <m/>
    <m/>
    <x v="0"/>
    <x v="0"/>
    <m/>
    <m/>
    <m/>
    <x v="0"/>
  </r>
  <r>
    <x v="5"/>
    <x v="9"/>
    <x v="5"/>
    <x v="9"/>
    <d v="1900-01-01T00:00:00"/>
    <n v="1201.7"/>
    <n v="2054"/>
    <n v="1046700"/>
    <m/>
    <n v="123860"/>
    <n v="129644262000"/>
    <n v="254408440"/>
    <m/>
    <m/>
    <m/>
    <m/>
    <x v="0"/>
    <x v="0"/>
    <m/>
    <m/>
    <m/>
    <x v="0"/>
  </r>
  <r>
    <x v="5"/>
    <x v="9"/>
    <x v="5"/>
    <x v="10"/>
    <d v="1900-01-29T00:00:00"/>
    <n v="1206.8499999999999"/>
    <n v="2023"/>
    <n v="1052975"/>
    <m/>
    <n v="109970"/>
    <n v="115795660750"/>
    <n v="222469310"/>
    <m/>
    <m/>
    <m/>
    <m/>
    <x v="0"/>
    <x v="0"/>
    <m/>
    <m/>
    <m/>
    <x v="0"/>
  </r>
  <r>
    <x v="5"/>
    <x v="9"/>
    <x v="5"/>
    <x v="10"/>
    <d v="1900-01-28T00:00:00"/>
    <n v="1202.3499999999999"/>
    <n v="2074"/>
    <n v="1054525"/>
    <m/>
    <n v="110350"/>
    <n v="116366833750"/>
    <n v="228865900"/>
    <m/>
    <m/>
    <m/>
    <m/>
    <x v="0"/>
    <x v="0"/>
    <m/>
    <m/>
    <m/>
    <x v="0"/>
  </r>
  <r>
    <x v="5"/>
    <x v="9"/>
    <x v="5"/>
    <x v="10"/>
    <d v="1900-01-27T00:00:00"/>
    <n v="1204.3"/>
    <n v="2036.5"/>
    <n v="1059825"/>
    <m/>
    <n v="110110"/>
    <n v="116697330750"/>
    <n v="224239015"/>
    <m/>
    <m/>
    <m/>
    <m/>
    <x v="0"/>
    <x v="0"/>
    <m/>
    <m/>
    <m/>
    <x v="0"/>
  </r>
  <r>
    <x v="5"/>
    <x v="9"/>
    <x v="5"/>
    <x v="10"/>
    <d v="1900-01-26T00:00:00"/>
    <n v="1212.75"/>
    <n v="2065.5"/>
    <n v="1061575"/>
    <m/>
    <n v="110610"/>
    <n v="117420810750"/>
    <n v="228464955"/>
    <m/>
    <m/>
    <m/>
    <m/>
    <x v="0"/>
    <x v="0"/>
    <m/>
    <m/>
    <m/>
    <x v="0"/>
  </r>
  <r>
    <x v="5"/>
    <x v="9"/>
    <x v="5"/>
    <x v="10"/>
    <d v="1900-01-22T00:00:00"/>
    <n v="1189.95"/>
    <n v="2062.5"/>
    <n v="1062700"/>
    <m/>
    <n v="102790"/>
    <n v="109234933000"/>
    <n v="212004375"/>
    <m/>
    <m/>
    <m/>
    <m/>
    <x v="0"/>
    <x v="0"/>
    <m/>
    <m/>
    <m/>
    <x v="0"/>
  </r>
  <r>
    <x v="5"/>
    <x v="9"/>
    <x v="5"/>
    <x v="10"/>
    <d v="1900-01-21T00:00:00"/>
    <n v="1187.3"/>
    <n v="2077"/>
    <n v="1064450"/>
    <m/>
    <n v="105090"/>
    <n v="111863050500"/>
    <n v="218271930"/>
    <m/>
    <m/>
    <m/>
    <m/>
    <x v="0"/>
    <x v="0"/>
    <m/>
    <m/>
    <m/>
    <x v="0"/>
  </r>
  <r>
    <x v="5"/>
    <x v="10"/>
    <x v="5"/>
    <x v="10"/>
    <d v="1900-01-20T00:00:00"/>
    <n v="1196.8499999999999"/>
    <n v="2070"/>
    <n v="1067075"/>
    <m/>
    <n v="105460"/>
    <n v="112533729500"/>
    <n v="218302200"/>
    <m/>
    <m/>
    <m/>
    <m/>
    <x v="0"/>
    <x v="0"/>
    <m/>
    <m/>
    <m/>
    <x v="0"/>
  </r>
  <r>
    <x v="5"/>
    <x v="10"/>
    <x v="5"/>
    <x v="10"/>
    <d v="1900-01-19T00:00:00"/>
    <n v="1194.0999999999999"/>
    <n v="2110"/>
    <n v="1068675"/>
    <m/>
    <n v="105840"/>
    <n v="113108562000"/>
    <n v="223322400"/>
    <m/>
    <m/>
    <m/>
    <m/>
    <x v="0"/>
    <x v="0"/>
    <m/>
    <m/>
    <m/>
    <x v="0"/>
  </r>
  <r>
    <x v="5"/>
    <x v="10"/>
    <x v="5"/>
    <x v="10"/>
    <d v="1900-01-18T00:00:00"/>
    <n v="1188.75"/>
    <m/>
    <m/>
    <m/>
    <n v="104140"/>
    <m/>
    <m/>
    <m/>
    <m/>
    <m/>
    <m/>
    <x v="0"/>
    <x v="0"/>
    <m/>
    <m/>
    <m/>
    <x v="0"/>
  </r>
  <r>
    <x v="5"/>
    <x v="10"/>
    <x v="5"/>
    <x v="10"/>
    <d v="1900-01-15T00:00:00"/>
    <n v="1176.7"/>
    <n v="2139"/>
    <n v="1070750"/>
    <m/>
    <n v="107120"/>
    <n v="114698740000"/>
    <n v="229129680"/>
    <m/>
    <m/>
    <m/>
    <m/>
    <x v="0"/>
    <x v="0"/>
    <m/>
    <m/>
    <m/>
    <x v="0"/>
  </r>
  <r>
    <x v="5"/>
    <x v="10"/>
    <x v="5"/>
    <x v="10"/>
    <d v="1900-01-14T00:00:00"/>
    <n v="1179.6500000000001"/>
    <n v="2149"/>
    <n v="1073050"/>
    <m/>
    <n v="107090"/>
    <n v="114912924500"/>
    <n v="230136410"/>
    <m/>
    <m/>
    <m/>
    <m/>
    <x v="0"/>
    <x v="0"/>
    <m/>
    <m/>
    <m/>
    <x v="0"/>
  </r>
  <r>
    <x v="5"/>
    <x v="10"/>
    <x v="5"/>
    <x v="10"/>
    <d v="1900-01-13T00:00:00"/>
    <n v="1186.7"/>
    <n v="2142"/>
    <n v="1075750"/>
    <m/>
    <n v="105030"/>
    <n v="112986022500"/>
    <n v="224974260"/>
    <m/>
    <m/>
    <m/>
    <m/>
    <x v="0"/>
    <x v="0"/>
    <m/>
    <m/>
    <m/>
    <x v="0"/>
  </r>
  <r>
    <x v="5"/>
    <x v="10"/>
    <x v="5"/>
    <x v="10"/>
    <d v="1900-01-12T00:00:00"/>
    <n v="1195.3"/>
    <n v="2115"/>
    <n v="1089275"/>
    <m/>
    <n v="105550"/>
    <n v="114972976250"/>
    <n v="223238250"/>
    <m/>
    <m/>
    <m/>
    <m/>
    <x v="0"/>
    <x v="0"/>
    <m/>
    <m/>
    <m/>
    <x v="0"/>
  </r>
  <r>
    <x v="5"/>
    <x v="10"/>
    <x v="5"/>
    <x v="10"/>
    <d v="1900-01-11T00:00:00"/>
    <n v="1204.4000000000001"/>
    <n v="2085.5"/>
    <n v="1095125"/>
    <m/>
    <n v="106260"/>
    <n v="116367982500"/>
    <n v="221605230"/>
    <m/>
    <m/>
    <m/>
    <m/>
    <x v="0"/>
    <x v="0"/>
    <m/>
    <m/>
    <m/>
    <x v="0"/>
  </r>
  <r>
    <x v="5"/>
    <x v="10"/>
    <x v="5"/>
    <x v="10"/>
    <d v="1900-01-08T00:00:00"/>
    <n v="1211.6500000000001"/>
    <n v="2044"/>
    <n v="1099975"/>
    <m/>
    <n v="109430"/>
    <n v="120370264250"/>
    <n v="223674920"/>
    <m/>
    <m/>
    <m/>
    <m/>
    <x v="0"/>
    <x v="0"/>
    <m/>
    <m/>
    <m/>
    <x v="0"/>
  </r>
  <r>
    <x v="5"/>
    <x v="10"/>
    <x v="5"/>
    <x v="10"/>
    <d v="1900-01-07T00:00:00"/>
    <n v="1215.5"/>
    <n v="2063.5"/>
    <n v="1102450"/>
    <m/>
    <n v="103360"/>
    <n v="113949232000"/>
    <n v="213283360"/>
    <m/>
    <m/>
    <m/>
    <m/>
    <x v="0"/>
    <x v="0"/>
    <m/>
    <m/>
    <m/>
    <x v="0"/>
  </r>
  <r>
    <x v="5"/>
    <x v="10"/>
    <x v="5"/>
    <x v="10"/>
    <d v="1900-01-06T00:00:00"/>
    <n v="1212.3499999999999"/>
    <n v="2065"/>
    <n v="1108525"/>
    <m/>
    <n v="102540"/>
    <n v="113668153500"/>
    <n v="211745100"/>
    <m/>
    <m/>
    <m/>
    <m/>
    <x v="0"/>
    <x v="0"/>
    <m/>
    <m/>
    <m/>
    <x v="0"/>
  </r>
  <r>
    <x v="5"/>
    <x v="10"/>
    <x v="5"/>
    <x v="10"/>
    <d v="1900-01-05T00:00:00"/>
    <n v="1215.4000000000001"/>
    <n v="2065.5"/>
    <n v="1115725"/>
    <m/>
    <n v="89760"/>
    <n v="100147476000"/>
    <n v="185399280"/>
    <m/>
    <m/>
    <m/>
    <m/>
    <x v="0"/>
    <x v="0"/>
    <m/>
    <m/>
    <m/>
    <x v="0"/>
  </r>
  <r>
    <x v="5"/>
    <x v="10"/>
    <x v="5"/>
    <x v="10"/>
    <d v="1900-01-04T00:00:00"/>
    <n v="1212"/>
    <n v="2026"/>
    <n v="1120250"/>
    <m/>
    <n v="95960"/>
    <n v="107499190000"/>
    <n v="194414960"/>
    <m/>
    <m/>
    <m/>
    <m/>
    <x v="0"/>
    <x v="0"/>
    <m/>
    <m/>
    <m/>
    <x v="0"/>
  </r>
  <r>
    <x v="5"/>
    <x v="10"/>
    <x v="5"/>
    <x v="10"/>
    <d v="1900-01-01T00:00:00"/>
    <n v="1207.7"/>
    <n v="2024"/>
    <n v="1124150"/>
    <m/>
    <n v="105770"/>
    <n v="118901345500"/>
    <n v="214078480"/>
    <m/>
    <m/>
    <m/>
    <m/>
    <x v="0"/>
    <x v="0"/>
    <m/>
    <m/>
    <m/>
    <x v="0"/>
  </r>
  <r>
    <x v="5"/>
    <x v="10"/>
    <x v="5"/>
    <x v="10"/>
    <d v="1899-12-31T00:00:00"/>
    <n v="1217.5999999999999"/>
    <n v="2023"/>
    <n v="1131275"/>
    <m/>
    <n v="112960"/>
    <n v="127788824000"/>
    <n v="228518080"/>
    <m/>
    <m/>
    <m/>
    <m/>
    <x v="0"/>
    <x v="0"/>
    <m/>
    <m/>
    <m/>
    <x v="0"/>
  </r>
  <r>
    <x v="5"/>
    <x v="10"/>
    <x v="5"/>
    <x v="10"/>
    <d v="1899-12-30T00:00:00"/>
    <n v="1222.75"/>
    <n v="2064"/>
    <n v="1135925"/>
    <m/>
    <n v="105980"/>
    <n v="120385331500"/>
    <n v="218742720"/>
    <m/>
    <m/>
    <m/>
    <m/>
    <x v="0"/>
    <x v="0"/>
    <m/>
    <m/>
    <m/>
    <x v="0"/>
  </r>
  <r>
    <x v="5"/>
    <x v="10"/>
    <x v="5"/>
    <x v="11"/>
    <d v="1900-01-29T00:00:00"/>
    <n v="1219.2"/>
    <n v="2061"/>
    <n v="1149825"/>
    <m/>
    <n v="105410"/>
    <n v="121203053250"/>
    <n v="217250010"/>
    <m/>
    <m/>
    <m/>
    <m/>
    <x v="0"/>
    <x v="0"/>
    <m/>
    <m/>
    <m/>
    <x v="0"/>
  </r>
  <r>
    <x v="5"/>
    <x v="10"/>
    <x v="5"/>
    <x v="11"/>
    <d v="1900-01-28T00:00:00"/>
    <n v="1222.05"/>
    <n v="2138"/>
    <n v="1154050"/>
    <m/>
    <n v="114700"/>
    <n v="132369535000"/>
    <n v="245228600"/>
    <m/>
    <m/>
    <m/>
    <m/>
    <x v="0"/>
    <x v="0"/>
    <m/>
    <m/>
    <m/>
    <x v="0"/>
  </r>
  <r>
    <x v="5"/>
    <x v="10"/>
    <x v="5"/>
    <x v="11"/>
    <d v="1900-01-25T00:00:00"/>
    <n v="1219.1500000000001"/>
    <n v="2045"/>
    <n v="1162750"/>
    <m/>
    <n v="94560"/>
    <n v="109949640000"/>
    <n v="193375200"/>
    <m/>
    <m/>
    <m/>
    <m/>
    <x v="0"/>
    <x v="0"/>
    <m/>
    <m/>
    <m/>
    <x v="0"/>
  </r>
  <r>
    <x v="5"/>
    <x v="10"/>
    <x v="5"/>
    <x v="11"/>
    <d v="1900-01-24T00:00:00"/>
    <n v="1228.3499999999999"/>
    <n v="2053"/>
    <n v="1170300"/>
    <m/>
    <n v="93160"/>
    <n v="109025148000"/>
    <n v="191257480"/>
    <m/>
    <m/>
    <m/>
    <m/>
    <x v="0"/>
    <x v="0"/>
    <m/>
    <m/>
    <m/>
    <x v="0"/>
  </r>
  <r>
    <x v="5"/>
    <x v="10"/>
    <x v="5"/>
    <x v="11"/>
    <d v="1900-01-23T00:00:00"/>
    <n v="1230.55"/>
    <n v="2028"/>
    <n v="1177550"/>
    <m/>
    <n v="91550"/>
    <n v="107804702500"/>
    <n v="185663400"/>
    <m/>
    <m/>
    <m/>
    <m/>
    <x v="0"/>
    <x v="0"/>
    <m/>
    <m/>
    <m/>
    <x v="0"/>
  </r>
  <r>
    <x v="5"/>
    <x v="10"/>
    <x v="5"/>
    <x v="11"/>
    <d v="1900-01-22T00:00:00"/>
    <n v="1224.3"/>
    <n v="2041"/>
    <n v="1185275"/>
    <m/>
    <n v="94060"/>
    <n v="111486966500"/>
    <n v="191976460"/>
    <m/>
    <m/>
    <m/>
    <m/>
    <x v="0"/>
    <x v="0"/>
    <m/>
    <m/>
    <m/>
    <x v="0"/>
  </r>
  <r>
    <x v="5"/>
    <x v="10"/>
    <x v="5"/>
    <x v="11"/>
    <d v="1900-01-21T00:00:00"/>
    <n v="1229.45"/>
    <n v="2047"/>
    <n v="1192075"/>
    <m/>
    <n v="93700"/>
    <n v="111697427500"/>
    <n v="191803900"/>
    <m/>
    <m/>
    <m/>
    <m/>
    <x v="0"/>
    <x v="0"/>
    <m/>
    <m/>
    <m/>
    <x v="0"/>
  </r>
  <r>
    <x v="5"/>
    <x v="11"/>
    <x v="5"/>
    <x v="11"/>
    <d v="1900-01-18T00:00:00"/>
    <n v="1224.8499999999999"/>
    <n v="2057.5"/>
    <n v="1195150"/>
    <m/>
    <m/>
    <m/>
    <m/>
    <m/>
    <m/>
    <m/>
    <m/>
    <x v="0"/>
    <x v="0"/>
    <m/>
    <m/>
    <m/>
    <x v="0"/>
  </r>
  <r>
    <x v="5"/>
    <x v="11"/>
    <x v="5"/>
    <x v="11"/>
    <d v="1900-01-17T00:00:00"/>
    <n v="1217.4000000000001"/>
    <m/>
    <m/>
    <m/>
    <n v="42000"/>
    <m/>
    <m/>
    <m/>
    <m/>
    <m/>
    <m/>
    <x v="0"/>
    <x v="0"/>
    <m/>
    <m/>
    <m/>
    <x v="0"/>
  </r>
  <r>
    <x v="5"/>
    <x v="11"/>
    <x v="5"/>
    <x v="11"/>
    <d v="1900-01-16T00:00:00"/>
    <n v="1223.45"/>
    <n v="2076"/>
    <n v="1196300"/>
    <m/>
    <n v="42000"/>
    <n v="50244600000"/>
    <n v="87192000"/>
    <m/>
    <m/>
    <m/>
    <m/>
    <x v="0"/>
    <x v="0"/>
    <m/>
    <m/>
    <m/>
    <x v="0"/>
  </r>
  <r>
    <x v="5"/>
    <x v="11"/>
    <x v="5"/>
    <x v="11"/>
    <d v="1900-01-15T00:00:00"/>
    <n v="1243.6500000000001"/>
    <n v="2074"/>
    <n v="1198250"/>
    <m/>
    <n v="42000"/>
    <n v="50326500000"/>
    <n v="87108000"/>
    <m/>
    <m/>
    <m/>
    <m/>
    <x v="0"/>
    <x v="0"/>
    <m/>
    <m/>
    <m/>
    <x v="0"/>
  </r>
  <r>
    <x v="5"/>
    <x v="11"/>
    <x v="5"/>
    <x v="11"/>
    <d v="1900-01-14T00:00:00"/>
    <n v="1244.9000000000001"/>
    <n v="2069"/>
    <n v="1200025"/>
    <m/>
    <n v="42000"/>
    <n v="50401050000"/>
    <n v="86898000"/>
    <m/>
    <m/>
    <m/>
    <m/>
    <x v="0"/>
    <x v="0"/>
    <m/>
    <m/>
    <m/>
    <x v="0"/>
  </r>
  <r>
    <x v="5"/>
    <x v="11"/>
    <x v="5"/>
    <x v="11"/>
    <d v="1900-01-11T00:00:00"/>
    <n v="1240.5"/>
    <n v="2065.5"/>
    <n v="1207600"/>
    <m/>
    <m/>
    <m/>
    <m/>
    <m/>
    <m/>
    <m/>
    <m/>
    <x v="0"/>
    <x v="0"/>
    <m/>
    <m/>
    <m/>
    <x v="0"/>
  </r>
  <r>
    <x v="5"/>
    <x v="11"/>
    <x v="5"/>
    <x v="11"/>
    <d v="1900-01-10T00:00:00"/>
    <n v="1244.8499999999999"/>
    <n v="2074"/>
    <n v="1209225"/>
    <m/>
    <n v="42000"/>
    <n v="50787450000"/>
    <n v="87108000"/>
    <m/>
    <m/>
    <m/>
    <m/>
    <x v="0"/>
    <x v="0"/>
    <m/>
    <m/>
    <m/>
    <x v="0"/>
  </r>
  <r>
    <x v="5"/>
    <x v="11"/>
    <x v="5"/>
    <x v="11"/>
    <d v="1900-01-09T00:00:00"/>
    <n v="1250"/>
    <n v="2097"/>
    <n v="1212125"/>
    <m/>
    <n v="42000"/>
    <n v="50909250000"/>
    <n v="88074000"/>
    <m/>
    <m/>
    <m/>
    <m/>
    <x v="0"/>
    <x v="0"/>
    <m/>
    <m/>
    <m/>
    <x v="0"/>
  </r>
  <r>
    <x v="5"/>
    <x v="11"/>
    <x v="5"/>
    <x v="11"/>
    <d v="1900-01-08T00:00:00"/>
    <n v="1253.7"/>
    <n v="2077"/>
    <n v="1209275"/>
    <m/>
    <n v="42000"/>
    <n v="50789550000"/>
    <n v="87234000"/>
    <m/>
    <m/>
    <m/>
    <m/>
    <x v="0"/>
    <x v="0"/>
    <m/>
    <m/>
    <m/>
    <x v="0"/>
  </r>
  <r>
    <x v="5"/>
    <x v="11"/>
    <x v="5"/>
    <x v="11"/>
    <d v="1900-01-07T00:00:00"/>
    <n v="1262.5999999999999"/>
    <n v="2031"/>
    <n v="1208400"/>
    <m/>
    <n v="42000"/>
    <n v="50752800000"/>
    <n v="85302000"/>
    <m/>
    <m/>
    <m/>
    <m/>
    <x v="0"/>
    <x v="0"/>
    <m/>
    <m/>
    <m/>
    <x v="0"/>
  </r>
  <r>
    <x v="5"/>
    <x v="11"/>
    <x v="5"/>
    <x v="11"/>
    <d v="1900-01-04T00:00:00"/>
    <n v="1254.2"/>
    <n v="2025"/>
    <n v="1203975"/>
    <m/>
    <m/>
    <m/>
    <m/>
    <m/>
    <m/>
    <m/>
    <m/>
    <x v="0"/>
    <x v="0"/>
    <m/>
    <m/>
    <m/>
    <x v="0"/>
  </r>
  <r>
    <x v="5"/>
    <x v="11"/>
    <x v="5"/>
    <x v="11"/>
    <d v="1900-01-03T00:00:00"/>
    <n v="1252.5"/>
    <n v="2025"/>
    <n v="1198875"/>
    <m/>
    <n v="42000"/>
    <n v="50352750000"/>
    <n v="85050000"/>
    <m/>
    <m/>
    <m/>
    <m/>
    <x v="0"/>
    <x v="0"/>
    <m/>
    <m/>
    <m/>
    <x v="0"/>
  </r>
  <r>
    <x v="5"/>
    <x v="11"/>
    <x v="5"/>
    <x v="11"/>
    <d v="1900-01-02T00:00:00"/>
    <n v="1256.9000000000001"/>
    <n v="2065"/>
    <n v="1175075"/>
    <m/>
    <n v="42000"/>
    <n v="49353150000"/>
    <n v="86730000"/>
    <m/>
    <m/>
    <m/>
    <m/>
    <x v="0"/>
    <x v="0"/>
    <m/>
    <m/>
    <m/>
    <x v="0"/>
  </r>
  <r>
    <x v="5"/>
    <x v="11"/>
    <x v="5"/>
    <x v="11"/>
    <d v="1900-01-01T00:00:00"/>
    <n v="1245.8499999999999"/>
    <n v="2062"/>
    <n v="1155700"/>
    <m/>
    <n v="42000"/>
    <n v="48539400000"/>
    <n v="86604000"/>
    <m/>
    <m/>
    <m/>
    <m/>
    <x v="0"/>
    <x v="0"/>
    <m/>
    <m/>
    <m/>
    <x v="0"/>
  </r>
  <r>
    <x v="5"/>
    <x v="11"/>
    <x v="5"/>
    <x v="11"/>
    <d v="1899-12-31T00:00:00"/>
    <n v="1249"/>
    <n v="2051.5"/>
    <n v="1144700"/>
    <m/>
    <n v="42000"/>
    <n v="48077400000"/>
    <n v="86163000"/>
    <m/>
    <m/>
    <m/>
    <m/>
    <x v="0"/>
    <x v="0"/>
    <m/>
    <m/>
    <m/>
    <x v="0"/>
  </r>
  <r>
    <x v="5"/>
    <x v="11"/>
    <x v="5"/>
    <x v="0"/>
    <d v="1900-01-27T00:00:00"/>
    <n v="1250.55"/>
    <n v="2079"/>
    <n v="1120525"/>
    <m/>
    <m/>
    <m/>
    <m/>
    <m/>
    <m/>
    <m/>
    <m/>
    <x v="0"/>
    <x v="0"/>
    <m/>
    <m/>
    <m/>
    <x v="0"/>
  </r>
  <r>
    <x v="5"/>
    <x v="11"/>
    <x v="5"/>
    <x v="0"/>
    <d v="1900-01-26T00:00:00"/>
    <n v="1250.5"/>
    <n v="2109.5"/>
    <n v="1116550"/>
    <m/>
    <n v="42000"/>
    <n v="46895100000"/>
    <n v="88599000"/>
    <m/>
    <m/>
    <m/>
    <m/>
    <x v="0"/>
    <x v="0"/>
    <m/>
    <m/>
    <m/>
    <x v="0"/>
  </r>
  <r>
    <x v="5"/>
    <x v="11"/>
    <x v="5"/>
    <x v="0"/>
    <d v="1900-01-25T00:00:00"/>
    <n v="1256.8"/>
    <n v="2106"/>
    <n v="1115250"/>
    <m/>
    <n v="42000"/>
    <n v="46840500000"/>
    <n v="88452000"/>
    <m/>
    <m/>
    <m/>
    <m/>
    <x v="0"/>
    <x v="0"/>
    <m/>
    <m/>
    <m/>
    <x v="0"/>
  </r>
  <r>
    <x v="5"/>
    <x v="11"/>
    <x v="5"/>
    <x v="0"/>
    <d v="1900-01-24T00:00:00"/>
    <n v="1257.1500000000001"/>
    <n v="2072"/>
    <n v="1105975"/>
    <m/>
    <n v="42000"/>
    <n v="46450950000"/>
    <n v="87024000"/>
    <m/>
    <m/>
    <m/>
    <m/>
    <x v="0"/>
    <x v="0"/>
    <m/>
    <m/>
    <m/>
    <x v="0"/>
  </r>
  <r>
    <x v="5"/>
    <x v="11"/>
    <x v="5"/>
    <x v="0"/>
    <d v="1900-01-23T00:00:00"/>
    <n v="1269.8"/>
    <n v="2101"/>
    <n v="1106600"/>
    <m/>
    <n v="42000"/>
    <n v="46477200000"/>
    <n v="88242000"/>
    <m/>
    <m/>
    <m/>
    <m/>
    <x v="0"/>
    <x v="0"/>
    <m/>
    <m/>
    <m/>
    <x v="0"/>
  </r>
  <r>
    <x v="5"/>
    <x v="0"/>
    <x v="5"/>
    <x v="0"/>
    <d v="1900-01-20T00:00:00"/>
    <n v="1269.7"/>
    <n v="2100"/>
    <n v="1104600"/>
    <m/>
    <m/>
    <m/>
    <m/>
    <m/>
    <m/>
    <m/>
    <m/>
    <x v="0"/>
    <x v="0"/>
    <m/>
    <m/>
    <m/>
    <x v="0"/>
  </r>
  <r>
    <x v="5"/>
    <x v="0"/>
    <x v="5"/>
    <x v="0"/>
    <d v="1900-01-19T00:00:00"/>
    <n v="1263.7"/>
    <n v="2133"/>
    <n v="1108900"/>
    <m/>
    <n v="42000"/>
    <n v="46573800000"/>
    <n v="89586000"/>
    <m/>
    <m/>
    <m/>
    <m/>
    <x v="0"/>
    <x v="0"/>
    <m/>
    <m/>
    <m/>
    <x v="0"/>
  </r>
  <r>
    <x v="5"/>
    <x v="0"/>
    <x v="5"/>
    <x v="0"/>
    <d v="1900-01-18T00:00:00"/>
    <n v="1273.25"/>
    <n v="2129.5"/>
    <n v="1107400"/>
    <m/>
    <n v="42000"/>
    <n v="46510800000"/>
    <n v="89439000"/>
    <m/>
    <m/>
    <m/>
    <m/>
    <x v="0"/>
    <x v="0"/>
    <m/>
    <m/>
    <m/>
    <x v="0"/>
  </r>
  <r>
    <x v="5"/>
    <x v="0"/>
    <x v="5"/>
    <x v="0"/>
    <d v="1900-01-17T00:00:00"/>
    <n v="1279"/>
    <m/>
    <m/>
    <m/>
    <n v="42000"/>
    <m/>
    <m/>
    <m/>
    <m/>
    <m/>
    <m/>
    <x v="0"/>
    <x v="0"/>
    <m/>
    <m/>
    <m/>
    <x v="0"/>
  </r>
  <r>
    <x v="5"/>
    <x v="0"/>
    <x v="5"/>
    <x v="0"/>
    <d v="1900-01-16T00:00:00"/>
    <n v="1281.25"/>
    <n v="2160"/>
    <n v="1114125"/>
    <m/>
    <n v="42000"/>
    <n v="46793250000"/>
    <n v="90720000"/>
    <m/>
    <m/>
    <m/>
    <m/>
    <x v="0"/>
    <x v="0"/>
    <m/>
    <m/>
    <m/>
    <x v="0"/>
  </r>
  <r>
    <x v="5"/>
    <x v="0"/>
    <x v="5"/>
    <x v="0"/>
    <d v="1900-01-13T00:00:00"/>
    <n v="1300.0999999999999"/>
    <n v="2155"/>
    <n v="1112025"/>
    <m/>
    <m/>
    <m/>
    <m/>
    <m/>
    <m/>
    <m/>
    <m/>
    <x v="0"/>
    <x v="0"/>
    <m/>
    <m/>
    <m/>
    <x v="0"/>
  </r>
  <r>
    <x v="5"/>
    <x v="0"/>
    <x v="5"/>
    <x v="0"/>
    <d v="1900-01-12T00:00:00"/>
    <n v="1305.3"/>
    <n v="2198"/>
    <n v="1117475"/>
    <m/>
    <n v="42000"/>
    <n v="46933950000"/>
    <n v="92316000"/>
    <m/>
    <m/>
    <m/>
    <m/>
    <x v="0"/>
    <x v="0"/>
    <m/>
    <m/>
    <m/>
    <x v="0"/>
  </r>
  <r>
    <x v="5"/>
    <x v="0"/>
    <x v="5"/>
    <x v="0"/>
    <d v="1900-01-11T00:00:00"/>
    <n v="1294.4000000000001"/>
    <n v="2143"/>
    <n v="1122425"/>
    <m/>
    <n v="42000"/>
    <n v="47141850000"/>
    <n v="90006000"/>
    <m/>
    <m/>
    <m/>
    <m/>
    <x v="0"/>
    <x v="0"/>
    <m/>
    <m/>
    <m/>
    <x v="0"/>
  </r>
  <r>
    <x v="5"/>
    <x v="0"/>
    <x v="5"/>
    <x v="0"/>
    <d v="1900-01-10T00:00:00"/>
    <n v="1298.3"/>
    <n v="2167"/>
    <n v="1123700"/>
    <m/>
    <n v="42000"/>
    <n v="47195400000"/>
    <n v="91014000"/>
    <m/>
    <m/>
    <m/>
    <m/>
    <x v="0"/>
    <x v="0"/>
    <m/>
    <m/>
    <m/>
    <x v="0"/>
  </r>
  <r>
    <x v="5"/>
    <x v="0"/>
    <x v="5"/>
    <x v="0"/>
    <d v="1900-01-09T00:00:00"/>
    <n v="1296.05"/>
    <n v="2172"/>
    <n v="1128325"/>
    <m/>
    <n v="42000"/>
    <n v="47389650000"/>
    <n v="91224000"/>
    <m/>
    <m/>
    <m/>
    <m/>
    <x v="0"/>
    <x v="0"/>
    <m/>
    <m/>
    <m/>
    <x v="0"/>
  </r>
  <r>
    <x v="5"/>
    <x v="0"/>
    <x v="5"/>
    <x v="0"/>
    <d v="1900-01-06T00:00:00"/>
    <n v="1299.2"/>
    <n v="2166"/>
    <n v="1131100"/>
    <m/>
    <m/>
    <m/>
    <m/>
    <m/>
    <m/>
    <m/>
    <m/>
    <x v="0"/>
    <x v="0"/>
    <m/>
    <m/>
    <m/>
    <x v="0"/>
  </r>
  <r>
    <x v="5"/>
    <x v="0"/>
    <x v="5"/>
    <x v="0"/>
    <d v="1900-01-05T00:00:00"/>
    <n v="1298.3"/>
    <n v="2176.5"/>
    <n v="1132475"/>
    <m/>
    <n v="42000"/>
    <n v="47563950000"/>
    <n v="91413000"/>
    <m/>
    <m/>
    <m/>
    <m/>
    <x v="0"/>
    <x v="0"/>
    <m/>
    <m/>
    <m/>
    <x v="0"/>
  </r>
  <r>
    <x v="5"/>
    <x v="0"/>
    <x v="5"/>
    <x v="0"/>
    <d v="1900-01-04T00:00:00"/>
    <n v="1295.25"/>
    <n v="2179"/>
    <n v="1136925"/>
    <m/>
    <n v="42000"/>
    <n v="47750850000"/>
    <n v="91518000"/>
    <m/>
    <m/>
    <m/>
    <m/>
    <x v="0"/>
    <x v="0"/>
    <m/>
    <m/>
    <m/>
    <x v="0"/>
  </r>
  <r>
    <x v="5"/>
    <x v="0"/>
    <x v="5"/>
    <x v="0"/>
    <d v="1900-01-03T00:00:00"/>
    <n v="1292.25"/>
    <n v="2215.5"/>
    <n v="1139575"/>
    <m/>
    <n v="42000"/>
    <n v="47862150000"/>
    <n v="93051000"/>
    <m/>
    <m/>
    <m/>
    <m/>
    <x v="0"/>
    <x v="0"/>
    <m/>
    <m/>
    <m/>
    <x v="0"/>
  </r>
  <r>
    <x v="5"/>
    <x v="0"/>
    <x v="5"/>
    <x v="0"/>
    <d v="1900-01-02T00:00:00"/>
    <n v="1294.6500000000001"/>
    <n v="2233"/>
    <n v="1142600"/>
    <m/>
    <n v="42000"/>
    <n v="47989200000"/>
    <n v="93786000"/>
    <m/>
    <m/>
    <m/>
    <m/>
    <x v="0"/>
    <x v="0"/>
    <m/>
    <m/>
    <m/>
    <x v="0"/>
  </r>
  <r>
    <x v="5"/>
    <x v="0"/>
    <x v="5"/>
    <x v="0"/>
    <d v="1899-12-30T00:00:00"/>
    <n v="1299.1500000000001"/>
    <n v="2266.5"/>
    <n v="1148000"/>
    <m/>
    <m/>
    <m/>
    <m/>
    <m/>
    <m/>
    <m/>
    <m/>
    <x v="0"/>
    <x v="0"/>
    <m/>
    <m/>
    <m/>
    <x v="0"/>
  </r>
  <r>
    <x v="5"/>
    <x v="0"/>
    <x v="5"/>
    <x v="1"/>
    <d v="1900-01-29T00:00:00"/>
    <n v="1303.5"/>
    <n v="2310.5"/>
    <n v="1162650"/>
    <m/>
    <n v="42000"/>
    <n v="48831300000"/>
    <n v="97041000"/>
    <m/>
    <m/>
    <m/>
    <m/>
    <x v="0"/>
    <x v="0"/>
    <m/>
    <m/>
    <m/>
    <x v="0"/>
  </r>
  <r>
    <x v="5"/>
    <x v="0"/>
    <x v="5"/>
    <x v="1"/>
    <d v="1900-01-28T00:00:00"/>
    <n v="1298.5999999999999"/>
    <n v="2297"/>
    <n v="1168975"/>
    <m/>
    <n v="42000"/>
    <n v="49096950000"/>
    <n v="96474000"/>
    <m/>
    <m/>
    <m/>
    <m/>
    <x v="0"/>
    <x v="0"/>
    <m/>
    <m/>
    <m/>
    <x v="0"/>
  </r>
  <r>
    <x v="5"/>
    <x v="0"/>
    <x v="5"/>
    <x v="1"/>
    <d v="1900-01-27T00:00:00"/>
    <n v="1302.05"/>
    <n v="2299.5"/>
    <n v="1175225"/>
    <m/>
    <n v="42000"/>
    <n v="49359450000"/>
    <n v="96579000"/>
    <m/>
    <m/>
    <m/>
    <m/>
    <x v="0"/>
    <x v="0"/>
    <m/>
    <m/>
    <m/>
    <x v="0"/>
  </r>
  <r>
    <x v="5"/>
    <x v="0"/>
    <x v="5"/>
    <x v="1"/>
    <d v="1900-01-23T00:00:00"/>
    <n v="1303.95"/>
    <n v="2337"/>
    <n v="1180175"/>
    <m/>
    <m/>
    <m/>
    <m/>
    <m/>
    <m/>
    <m/>
    <m/>
    <x v="0"/>
    <x v="0"/>
    <m/>
    <m/>
    <m/>
    <x v="0"/>
  </r>
  <r>
    <x v="5"/>
    <x v="0"/>
    <x v="5"/>
    <x v="1"/>
    <d v="1900-01-22T00:00:00"/>
    <n v="1296.3499999999999"/>
    <n v="2323"/>
    <n v="1186350"/>
    <m/>
    <n v="42000"/>
    <n v="49826700000"/>
    <n v="97566000"/>
    <m/>
    <m/>
    <m/>
    <m/>
    <x v="0"/>
    <x v="0"/>
    <m/>
    <m/>
    <m/>
    <x v="0"/>
  </r>
  <r>
    <x v="5"/>
    <x v="0"/>
    <x v="5"/>
    <x v="1"/>
    <d v="1900-01-21T00:00:00"/>
    <n v="1294"/>
    <n v="2315.5"/>
    <n v="1192100"/>
    <m/>
    <n v="42000"/>
    <n v="50068200000"/>
    <n v="97251000"/>
    <m/>
    <m/>
    <m/>
    <m/>
    <x v="0"/>
    <x v="0"/>
    <m/>
    <m/>
    <m/>
    <x v="0"/>
  </r>
  <r>
    <x v="5"/>
    <x v="0"/>
    <x v="5"/>
    <x v="1"/>
    <d v="1900-01-20T00:00:00"/>
    <n v="1293.9000000000001"/>
    <n v="2321"/>
    <n v="1199150"/>
    <m/>
    <n v="42000"/>
    <n v="50364300000"/>
    <n v="97482000"/>
    <m/>
    <m/>
    <m/>
    <m/>
    <x v="0"/>
    <x v="0"/>
    <m/>
    <m/>
    <m/>
    <x v="0"/>
  </r>
  <r>
    <x v="5"/>
    <x v="1"/>
    <x v="5"/>
    <x v="1"/>
    <d v="1900-01-19T00:00:00"/>
    <n v="1285.8499999999999"/>
    <n v="2271"/>
    <n v="1206375"/>
    <m/>
    <n v="42000"/>
    <n v="50667750000"/>
    <n v="95382000"/>
    <m/>
    <m/>
    <m/>
    <m/>
    <x v="0"/>
    <x v="0"/>
    <m/>
    <m/>
    <m/>
    <x v="0"/>
  </r>
  <r>
    <x v="5"/>
    <x v="1"/>
    <x v="5"/>
    <x v="1"/>
    <d v="1900-01-16T00:00:00"/>
    <n v="1287.2"/>
    <m/>
    <m/>
    <m/>
    <m/>
    <m/>
    <m/>
    <m/>
    <m/>
    <m/>
    <m/>
    <x v="0"/>
    <x v="0"/>
    <m/>
    <m/>
    <m/>
    <x v="0"/>
  </r>
  <r>
    <x v="5"/>
    <x v="1"/>
    <x v="5"/>
    <x v="1"/>
    <d v="1900-01-15T00:00:00"/>
    <n v="1288.8499999999999"/>
    <n v="2286"/>
    <n v="1205875"/>
    <m/>
    <n v="42000"/>
    <n v="50646750000"/>
    <n v="96012000"/>
    <m/>
    <m/>
    <m/>
    <m/>
    <x v="0"/>
    <x v="0"/>
    <m/>
    <m/>
    <m/>
    <x v="0"/>
  </r>
  <r>
    <x v="5"/>
    <x v="1"/>
    <x v="5"/>
    <x v="1"/>
    <d v="1900-01-14T00:00:00"/>
    <n v="1291.75"/>
    <n v="2272.5"/>
    <n v="1210300"/>
    <m/>
    <n v="42000"/>
    <n v="50832600000"/>
    <n v="95445000"/>
    <m/>
    <m/>
    <m/>
    <m/>
    <x v="0"/>
    <x v="0"/>
    <m/>
    <m/>
    <m/>
    <x v="0"/>
  </r>
  <r>
    <x v="5"/>
    <x v="1"/>
    <x v="5"/>
    <x v="1"/>
    <d v="1900-01-13T00:00:00"/>
    <n v="1310.05"/>
    <n v="2263"/>
    <n v="1219250"/>
    <m/>
    <n v="42000"/>
    <n v="51208500000"/>
    <n v="95046000"/>
    <m/>
    <m/>
    <m/>
    <m/>
    <x v="0"/>
    <x v="0"/>
    <m/>
    <m/>
    <m/>
    <x v="0"/>
  </r>
  <r>
    <x v="5"/>
    <x v="1"/>
    <x v="5"/>
    <x v="1"/>
    <d v="1900-01-12T00:00:00"/>
    <n v="1320.7"/>
    <n v="2285"/>
    <n v="1222850"/>
    <m/>
    <n v="42000"/>
    <n v="51359700000"/>
    <n v="95970000"/>
    <m/>
    <m/>
    <m/>
    <m/>
    <x v="0"/>
    <x v="0"/>
    <m/>
    <m/>
    <m/>
    <x v="0"/>
  </r>
  <r>
    <x v="5"/>
    <x v="1"/>
    <x v="5"/>
    <x v="1"/>
    <d v="1900-01-09T00:00:00"/>
    <n v="1324.8"/>
    <n v="2271"/>
    <n v="1227900"/>
    <m/>
    <m/>
    <m/>
    <m/>
    <m/>
    <m/>
    <m/>
    <m/>
    <x v="0"/>
    <x v="0"/>
    <m/>
    <m/>
    <m/>
    <x v="0"/>
  </r>
  <r>
    <x v="5"/>
    <x v="1"/>
    <x v="5"/>
    <x v="1"/>
    <d v="1900-01-08T00:00:00"/>
    <n v="1314.8"/>
    <n v="2240.5"/>
    <n v="1231000"/>
    <m/>
    <n v="42000"/>
    <n v="51702000000"/>
    <n v="94101000"/>
    <m/>
    <m/>
    <m/>
    <m/>
    <x v="0"/>
    <x v="0"/>
    <m/>
    <m/>
    <m/>
    <x v="0"/>
  </r>
  <r>
    <x v="5"/>
    <x v="1"/>
    <x v="5"/>
    <x v="1"/>
    <d v="1900-01-07T00:00:00"/>
    <n v="1306.8499999999999"/>
    <n v="2274"/>
    <n v="1232775"/>
    <m/>
    <n v="42000"/>
    <n v="51776550000"/>
    <n v="95508000"/>
    <m/>
    <m/>
    <m/>
    <m/>
    <x v="0"/>
    <x v="0"/>
    <m/>
    <m/>
    <m/>
    <x v="0"/>
  </r>
  <r>
    <x v="5"/>
    <x v="1"/>
    <x v="5"/>
    <x v="1"/>
    <d v="1900-01-06T00:00:00"/>
    <n v="1310.05"/>
    <n v="2280"/>
    <n v="1234575"/>
    <m/>
    <n v="42000"/>
    <n v="51852150000"/>
    <n v="95760000"/>
    <m/>
    <m/>
    <m/>
    <m/>
    <x v="0"/>
    <x v="0"/>
    <m/>
    <m/>
    <m/>
    <x v="0"/>
  </r>
  <r>
    <x v="5"/>
    <x v="1"/>
    <x v="5"/>
    <x v="1"/>
    <d v="1900-01-02T00:00:00"/>
    <n v="1309.3499999999999"/>
    <n v="2293.5"/>
    <n v="1243850"/>
    <m/>
    <m/>
    <m/>
    <m/>
    <m/>
    <m/>
    <m/>
    <m/>
    <x v="0"/>
    <x v="0"/>
    <m/>
    <m/>
    <m/>
    <x v="0"/>
  </r>
  <r>
    <x v="5"/>
    <x v="1"/>
    <x v="5"/>
    <x v="1"/>
    <d v="1900-01-01T00:00:00"/>
    <n v="1313.3"/>
    <n v="2260.5"/>
    <n v="1249450"/>
    <m/>
    <n v="42000"/>
    <n v="52476900000"/>
    <n v="94941000"/>
    <m/>
    <m/>
    <m/>
    <m/>
    <x v="0"/>
    <x v="0"/>
    <m/>
    <m/>
    <m/>
    <x v="0"/>
  </r>
  <r>
    <x v="5"/>
    <x v="1"/>
    <x v="5"/>
    <x v="1"/>
    <d v="1899-12-31T00:00:00"/>
    <n v="1310.75"/>
    <n v="2312.5"/>
    <n v="1243175"/>
    <m/>
    <n v="42000"/>
    <n v="52213350000"/>
    <n v="97125000"/>
    <m/>
    <m/>
    <m/>
    <m/>
    <x v="0"/>
    <x v="0"/>
    <m/>
    <m/>
    <m/>
    <x v="0"/>
  </r>
  <r>
    <x v="5"/>
    <x v="1"/>
    <x v="5"/>
    <x v="1"/>
    <d v="1899-12-30T00:00:00"/>
    <n v="1309.2"/>
    <n v="2310.5"/>
    <n v="1247100"/>
    <m/>
    <n v="42000"/>
    <n v="52378200000"/>
    <n v="97041000"/>
    <m/>
    <m/>
    <m/>
    <m/>
    <x v="0"/>
    <x v="0"/>
    <m/>
    <m/>
    <m/>
    <x v="0"/>
  </r>
  <r>
    <x v="5"/>
    <x v="1"/>
    <x v="5"/>
    <x v="2"/>
    <d v="1900-01-28T00:00:00"/>
    <n v="1316.25"/>
    <n v="2275"/>
    <n v="1264250"/>
    <m/>
    <n v="42000"/>
    <n v="53098500000"/>
    <n v="95550000"/>
    <m/>
    <m/>
    <m/>
    <m/>
    <x v="0"/>
    <x v="0"/>
    <m/>
    <m/>
    <m/>
    <x v="0"/>
  </r>
  <r>
    <x v="5"/>
    <x v="1"/>
    <x v="5"/>
    <x v="2"/>
    <d v="1900-01-25T00:00:00"/>
    <n v="1317.7"/>
    <n v="2325.5"/>
    <n v="1265175"/>
    <m/>
    <m/>
    <m/>
    <m/>
    <m/>
    <m/>
    <m/>
    <m/>
    <x v="0"/>
    <x v="0"/>
    <m/>
    <m/>
    <m/>
    <x v="0"/>
  </r>
  <r>
    <x v="5"/>
    <x v="1"/>
    <x v="5"/>
    <x v="2"/>
    <d v="1900-01-24T00:00:00"/>
    <n v="1321.9"/>
    <n v="2281"/>
    <n v="1276450"/>
    <m/>
    <n v="42000"/>
    <n v="53610900000"/>
    <n v="95802000"/>
    <m/>
    <m/>
    <m/>
    <m/>
    <x v="0"/>
    <x v="0"/>
    <m/>
    <m/>
    <m/>
    <x v="0"/>
  </r>
  <r>
    <x v="5"/>
    <x v="1"/>
    <x v="5"/>
    <x v="2"/>
    <d v="1900-01-23T00:00:00"/>
    <n v="1325.7"/>
    <n v="2363"/>
    <n v="1297550"/>
    <m/>
    <n v="42000"/>
    <n v="54497100000"/>
    <n v="99246000"/>
    <m/>
    <m/>
    <m/>
    <m/>
    <x v="0"/>
    <x v="0"/>
    <m/>
    <m/>
    <m/>
    <x v="0"/>
  </r>
  <r>
    <x v="5"/>
    <x v="1"/>
    <x v="5"/>
    <x v="2"/>
    <d v="1900-01-22T00:00:00"/>
    <n v="1327.35"/>
    <n v="2307"/>
    <n v="1310650"/>
    <m/>
    <n v="42000"/>
    <n v="55047300000"/>
    <n v="96894000"/>
    <m/>
    <m/>
    <m/>
    <m/>
    <x v="0"/>
    <x v="0"/>
    <m/>
    <m/>
    <m/>
    <x v="0"/>
  </r>
  <r>
    <x v="5"/>
    <x v="1"/>
    <x v="5"/>
    <x v="2"/>
    <d v="1900-01-21T00:00:00"/>
    <n v="1328"/>
    <n v="2342"/>
    <n v="1319300"/>
    <m/>
    <n v="42000"/>
    <n v="55410600000"/>
    <n v="98364000"/>
    <m/>
    <m/>
    <m/>
    <m/>
    <x v="0"/>
    <x v="0"/>
    <m/>
    <m/>
    <m/>
    <x v="0"/>
  </r>
  <r>
    <x v="5"/>
    <x v="2"/>
    <x v="5"/>
    <x v="2"/>
    <d v="1900-01-18T00:00:00"/>
    <n v="1340.15"/>
    <n v="2270"/>
    <n v="1323425"/>
    <m/>
    <m/>
    <m/>
    <m/>
    <m/>
    <m/>
    <m/>
    <m/>
    <x v="0"/>
    <x v="0"/>
    <m/>
    <m/>
    <m/>
    <x v="0"/>
  </r>
  <r>
    <x v="5"/>
    <x v="2"/>
    <x v="5"/>
    <x v="2"/>
    <d v="1900-01-17T00:00:00"/>
    <n v="1347.9"/>
    <n v="2238"/>
    <n v="1325725"/>
    <m/>
    <n v="42000"/>
    <n v="55680450000"/>
    <n v="93996000"/>
    <m/>
    <m/>
    <m/>
    <m/>
    <x v="0"/>
    <x v="0"/>
    <m/>
    <m/>
    <m/>
    <x v="0"/>
  </r>
  <r>
    <x v="5"/>
    <x v="2"/>
    <x v="5"/>
    <x v="2"/>
    <d v="1900-01-16T00:00:00"/>
    <n v="1346.55"/>
    <m/>
    <m/>
    <m/>
    <n v="42000"/>
    <m/>
    <m/>
    <m/>
    <m/>
    <m/>
    <m/>
    <x v="0"/>
    <x v="0"/>
    <m/>
    <m/>
    <m/>
    <x v="0"/>
  </r>
  <r>
    <x v="5"/>
    <x v="2"/>
    <x v="5"/>
    <x v="2"/>
    <d v="1900-01-15T00:00:00"/>
    <n v="1342.95"/>
    <n v="2226"/>
    <n v="1341375"/>
    <m/>
    <n v="42000"/>
    <n v="56337750000"/>
    <n v="93492000"/>
    <m/>
    <m/>
    <m/>
    <m/>
    <x v="0"/>
    <x v="0"/>
    <m/>
    <m/>
    <m/>
    <x v="0"/>
  </r>
  <r>
    <x v="5"/>
    <x v="2"/>
    <x v="5"/>
    <x v="2"/>
    <d v="1900-01-14T00:00:00"/>
    <n v="1344.4"/>
    <n v="2248"/>
    <n v="1349950"/>
    <m/>
    <n v="42000"/>
    <n v="56697900000"/>
    <n v="94416000"/>
    <m/>
    <m/>
    <m/>
    <m/>
    <x v="0"/>
    <x v="0"/>
    <m/>
    <m/>
    <m/>
    <x v="0"/>
  </r>
  <r>
    <x v="5"/>
    <x v="2"/>
    <x v="5"/>
    <x v="2"/>
    <d v="1900-01-11T00:00:00"/>
    <n v="1340.75"/>
    <n v="2206"/>
    <n v="1362750"/>
    <m/>
    <m/>
    <m/>
    <m/>
    <m/>
    <m/>
    <m/>
    <m/>
    <x v="0"/>
    <x v="0"/>
    <m/>
    <m/>
    <m/>
    <x v="0"/>
  </r>
  <r>
    <x v="5"/>
    <x v="2"/>
    <x v="5"/>
    <x v="2"/>
    <d v="1900-01-10T00:00:00"/>
    <n v="1345.9"/>
    <n v="2239"/>
    <n v="1372500"/>
    <m/>
    <n v="42000"/>
    <n v="57645000000"/>
    <n v="94038000"/>
    <m/>
    <m/>
    <m/>
    <m/>
    <x v="0"/>
    <x v="0"/>
    <m/>
    <m/>
    <m/>
    <x v="0"/>
  </r>
  <r>
    <x v="5"/>
    <x v="2"/>
    <x v="5"/>
    <x v="2"/>
    <d v="1900-01-09T00:00:00"/>
    <n v="1345.2"/>
    <n v="2223"/>
    <n v="1378350"/>
    <m/>
    <n v="42000"/>
    <n v="57890700000"/>
    <n v="93366000"/>
    <m/>
    <m/>
    <m/>
    <m/>
    <x v="0"/>
    <x v="0"/>
    <m/>
    <m/>
    <m/>
    <x v="0"/>
  </r>
  <r>
    <x v="5"/>
    <x v="2"/>
    <x v="5"/>
    <x v="2"/>
    <d v="1900-01-08T00:00:00"/>
    <n v="1335.95"/>
    <n v="2439"/>
    <n v="1385025"/>
    <m/>
    <n v="42000"/>
    <n v="58171050000"/>
    <n v="102438000"/>
    <m/>
    <m/>
    <m/>
    <m/>
    <x v="0"/>
    <x v="0"/>
    <m/>
    <m/>
    <m/>
    <x v="0"/>
  </r>
  <r>
    <x v="5"/>
    <x v="2"/>
    <x v="5"/>
    <x v="2"/>
    <d v="1900-01-07T00:00:00"/>
    <n v="1328.5"/>
    <n v="2450"/>
    <n v="1395550"/>
    <m/>
    <n v="49566"/>
    <n v="69171831300"/>
    <n v="121436700"/>
    <m/>
    <m/>
    <m/>
    <m/>
    <x v="0"/>
    <x v="0"/>
    <m/>
    <m/>
    <m/>
    <x v="0"/>
  </r>
  <r>
    <x v="5"/>
    <x v="2"/>
    <x v="5"/>
    <x v="2"/>
    <d v="1900-01-04T00:00:00"/>
    <n v="1325.6"/>
    <n v="2587"/>
    <n v="1404350"/>
    <m/>
    <m/>
    <m/>
    <m/>
    <m/>
    <m/>
    <m/>
    <m/>
    <x v="0"/>
    <x v="0"/>
    <m/>
    <m/>
    <m/>
    <x v="0"/>
  </r>
  <r>
    <x v="5"/>
    <x v="2"/>
    <x v="5"/>
    <x v="2"/>
    <d v="1900-01-03T00:00:00"/>
    <n v="1327.05"/>
    <n v="2523"/>
    <n v="1412500"/>
    <m/>
    <n v="48841"/>
    <n v="68987912500"/>
    <n v="123225843"/>
    <m/>
    <m/>
    <m/>
    <m/>
    <x v="0"/>
    <x v="0"/>
    <m/>
    <m/>
    <m/>
    <x v="0"/>
  </r>
  <r>
    <x v="5"/>
    <x v="2"/>
    <x v="5"/>
    <x v="2"/>
    <d v="1900-01-02T00:00:00"/>
    <n v="1343.15"/>
    <n v="2372"/>
    <n v="1412400"/>
    <m/>
    <n v="48741"/>
    <n v="68841788400"/>
    <n v="115613652"/>
    <m/>
    <m/>
    <m/>
    <m/>
    <x v="0"/>
    <x v="0"/>
    <m/>
    <m/>
    <m/>
    <x v="0"/>
  </r>
  <r>
    <x v="5"/>
    <x v="2"/>
    <x v="5"/>
    <x v="2"/>
    <d v="1900-01-01T00:00:00"/>
    <n v="1336.6"/>
    <n v="2349"/>
    <n v="1360275"/>
    <m/>
    <n v="48749"/>
    <n v="66312045975"/>
    <n v="114511401"/>
    <m/>
    <m/>
    <m/>
    <m/>
    <x v="0"/>
    <x v="0"/>
    <m/>
    <m/>
    <m/>
    <x v="0"/>
  </r>
  <r>
    <x v="5"/>
    <x v="2"/>
    <x v="5"/>
    <x v="3"/>
    <d v="1900-01-27T00:00:00"/>
    <n v="1323.9"/>
    <n v="2212"/>
    <n v="1345225"/>
    <m/>
    <n v="48520"/>
    <n v="65270317000"/>
    <n v="107326240"/>
    <m/>
    <m/>
    <m/>
    <m/>
    <x v="0"/>
    <x v="0"/>
    <m/>
    <m/>
    <m/>
    <x v="0"/>
  </r>
  <r>
    <x v="5"/>
    <x v="2"/>
    <x v="5"/>
    <x v="3"/>
    <d v="1900-01-26T00:00:00"/>
    <n v="1341.05"/>
    <n v="2245"/>
    <n v="1250775"/>
    <m/>
    <n v="48800"/>
    <n v="61037820000"/>
    <n v="109556000"/>
    <m/>
    <m/>
    <m/>
    <m/>
    <x v="0"/>
    <x v="0"/>
    <m/>
    <m/>
    <m/>
    <x v="0"/>
  </r>
  <r>
    <x v="5"/>
    <x v="2"/>
    <x v="5"/>
    <x v="3"/>
    <d v="1900-01-25T00:00:00"/>
    <n v="1350.65"/>
    <n v="2175"/>
    <n v="1249575"/>
    <m/>
    <n v="48768"/>
    <n v="60939273600"/>
    <n v="106070400"/>
    <m/>
    <m/>
    <m/>
    <m/>
    <x v="0"/>
    <x v="0"/>
    <m/>
    <m/>
    <m/>
    <x v="0"/>
  </r>
  <r>
    <x v="5"/>
    <x v="2"/>
    <x v="5"/>
    <x v="3"/>
    <d v="1900-01-24T00:00:00"/>
    <n v="1348.4"/>
    <n v="2122"/>
    <n v="1254125"/>
    <m/>
    <n v="48619"/>
    <n v="60974303375"/>
    <n v="103169518"/>
    <m/>
    <m/>
    <m/>
    <m/>
    <x v="0"/>
    <x v="0"/>
    <m/>
    <m/>
    <m/>
    <x v="0"/>
  </r>
  <r>
    <x v="6"/>
    <x v="3"/>
    <x v="5"/>
    <x v="3"/>
    <d v="1900-01-21T00:00:00"/>
    <n v="1342.35"/>
    <n v="1988"/>
    <n v="1260900"/>
    <m/>
    <m/>
    <m/>
    <m/>
    <m/>
    <m/>
    <m/>
    <m/>
    <x v="0"/>
    <x v="0"/>
    <m/>
    <m/>
    <m/>
    <x v="0"/>
  </r>
  <r>
    <x v="6"/>
    <x v="3"/>
    <x v="5"/>
    <x v="3"/>
    <d v="1900-01-20T00:00:00"/>
    <n v="1328.85"/>
    <n v="1990"/>
    <n v="1265350"/>
    <m/>
    <m/>
    <m/>
    <m/>
    <m/>
    <m/>
    <m/>
    <m/>
    <x v="0"/>
    <x v="0"/>
    <m/>
    <m/>
    <m/>
    <x v="0"/>
  </r>
  <r>
    <x v="6"/>
    <x v="3"/>
    <x v="5"/>
    <x v="3"/>
    <d v="1900-01-19T00:00:00"/>
    <n v="1316.35"/>
    <n v="1990"/>
    <n v="1270350"/>
    <m/>
    <m/>
    <m/>
    <m/>
    <m/>
    <m/>
    <m/>
    <m/>
    <x v="0"/>
    <x v="0"/>
    <m/>
    <m/>
    <m/>
    <x v="0"/>
  </r>
  <r>
    <x v="6"/>
    <x v="3"/>
    <x v="5"/>
    <x v="3"/>
    <d v="1900-01-18T00:00:00"/>
    <n v="1312.75"/>
    <n v="2027"/>
    <n v="1281475"/>
    <m/>
    <m/>
    <m/>
    <m/>
    <m/>
    <m/>
    <m/>
    <m/>
    <x v="0"/>
    <x v="0"/>
    <m/>
    <m/>
    <m/>
    <x v="0"/>
  </r>
  <r>
    <x v="6"/>
    <x v="3"/>
    <x v="5"/>
    <x v="3"/>
    <d v="1900-01-17T00:00:00"/>
    <n v="1311.7"/>
    <m/>
    <m/>
    <m/>
    <n v="47599"/>
    <m/>
    <m/>
    <m/>
    <m/>
    <m/>
    <m/>
    <x v="0"/>
    <x v="0"/>
    <m/>
    <m/>
    <m/>
    <x v="0"/>
  </r>
  <r>
    <x v="6"/>
    <x v="3"/>
    <x v="5"/>
    <x v="3"/>
    <d v="1900-01-14T00:00:00"/>
    <n v="1320.05"/>
    <n v="2014"/>
    <n v="1286300"/>
    <m/>
    <m/>
    <m/>
    <m/>
    <m/>
    <m/>
    <m/>
    <m/>
    <x v="0"/>
    <x v="0"/>
    <m/>
    <m/>
    <m/>
    <x v="0"/>
  </r>
  <r>
    <x v="6"/>
    <x v="3"/>
    <x v="5"/>
    <x v="3"/>
    <d v="1900-01-13T00:00:00"/>
    <n v="1323.35"/>
    <n v="2029"/>
    <n v="1261625"/>
    <m/>
    <n v="47910"/>
    <n v="60444453750"/>
    <n v="97209390"/>
    <m/>
    <m/>
    <m/>
    <m/>
    <x v="0"/>
    <x v="0"/>
    <m/>
    <m/>
    <m/>
    <x v="0"/>
  </r>
  <r>
    <x v="6"/>
    <x v="3"/>
    <x v="5"/>
    <x v="3"/>
    <d v="1900-01-12T00:00:00"/>
    <n v="1324.95"/>
    <n v="2056"/>
    <n v="1268175"/>
    <m/>
    <n v="47890"/>
    <n v="60732900750"/>
    <n v="98461840"/>
    <m/>
    <m/>
    <m/>
    <m/>
    <x v="0"/>
    <x v="0"/>
    <m/>
    <m/>
    <m/>
    <x v="0"/>
  </r>
  <r>
    <x v="6"/>
    <x v="3"/>
    <x v="5"/>
    <x v="3"/>
    <d v="1900-01-11T00:00:00"/>
    <n v="1318.7"/>
    <n v="2048"/>
    <n v="1273150"/>
    <m/>
    <n v="47694"/>
    <n v="60721616100"/>
    <n v="97677312"/>
    <m/>
    <m/>
    <m/>
    <m/>
    <x v="0"/>
    <x v="0"/>
    <m/>
    <m/>
    <m/>
    <x v="0"/>
  </r>
  <r>
    <x v="6"/>
    <x v="3"/>
    <x v="5"/>
    <x v="3"/>
    <d v="1900-01-10T00:00:00"/>
    <n v="1317.25"/>
    <n v="2072"/>
    <n v="1276375"/>
    <m/>
    <n v="47797"/>
    <n v="61006895875"/>
    <n v="99035384"/>
    <m/>
    <m/>
    <m/>
    <m/>
    <x v="0"/>
    <x v="0"/>
    <m/>
    <m/>
    <m/>
    <x v="0"/>
  </r>
  <r>
    <x v="6"/>
    <x v="3"/>
    <x v="5"/>
    <x v="3"/>
    <d v="1900-01-07T00:00:00"/>
    <n v="1319.35"/>
    <n v="2079"/>
    <n v="1279025"/>
    <m/>
    <m/>
    <m/>
    <m/>
    <m/>
    <m/>
    <m/>
    <m/>
    <x v="0"/>
    <x v="0"/>
    <m/>
    <m/>
    <m/>
    <x v="0"/>
  </r>
  <r>
    <x v="6"/>
    <x v="3"/>
    <x v="5"/>
    <x v="3"/>
    <d v="1900-01-06T00:00:00"/>
    <n v="1325.4"/>
    <n v="2079"/>
    <n v="1283025"/>
    <m/>
    <n v="44886"/>
    <n v="57589860150"/>
    <n v="93317994"/>
    <m/>
    <m/>
    <m/>
    <m/>
    <x v="0"/>
    <x v="0"/>
    <m/>
    <m/>
    <m/>
    <x v="0"/>
  </r>
  <r>
    <x v="6"/>
    <x v="3"/>
    <x v="5"/>
    <x v="3"/>
    <d v="1900-01-05T00:00:00"/>
    <n v="1332.5"/>
    <n v="2093.5"/>
    <n v="1288675"/>
    <m/>
    <n v="44899"/>
    <n v="57860218825"/>
    <n v="93996056.5"/>
    <m/>
    <m/>
    <m/>
    <m/>
    <x v="0"/>
    <x v="0"/>
    <m/>
    <m/>
    <m/>
    <x v="0"/>
  </r>
  <r>
    <x v="6"/>
    <x v="3"/>
    <x v="5"/>
    <x v="3"/>
    <d v="1900-01-04T00:00:00"/>
    <n v="1324.95"/>
    <n v="2092"/>
    <n v="1293900"/>
    <m/>
    <n v="44746"/>
    <n v="57896849400"/>
    <n v="93608632"/>
    <m/>
    <m/>
    <m/>
    <m/>
    <x v="0"/>
    <x v="0"/>
    <m/>
    <m/>
    <m/>
    <x v="0"/>
  </r>
  <r>
    <x v="6"/>
    <x v="3"/>
    <x v="5"/>
    <x v="3"/>
    <d v="1900-01-03T00:00:00"/>
    <n v="1326.3"/>
    <n v="2088.5"/>
    <n v="1306150"/>
    <m/>
    <n v="44500"/>
    <n v="58123675000"/>
    <n v="92938250"/>
    <m/>
    <m/>
    <m/>
    <m/>
    <x v="0"/>
    <x v="0"/>
    <m/>
    <m/>
    <m/>
    <x v="0"/>
  </r>
  <r>
    <x v="6"/>
    <x v="3"/>
    <x v="5"/>
    <x v="3"/>
    <d v="1899-12-31T00:00:00"/>
    <n v="1316.75"/>
    <n v="2086"/>
    <n v="1311900"/>
    <m/>
    <m/>
    <m/>
    <m/>
    <m/>
    <m/>
    <m/>
    <m/>
    <x v="0"/>
    <x v="0"/>
    <m/>
    <m/>
    <m/>
    <x v="0"/>
  </r>
  <r>
    <x v="6"/>
    <x v="3"/>
    <x v="5"/>
    <x v="3"/>
    <d v="1899-12-30T00:00:00"/>
    <n v="1311.25"/>
    <n v="2117"/>
    <n v="1295625"/>
    <m/>
    <n v="44641"/>
    <n v="57837995625"/>
    <n v="94504997"/>
    <m/>
    <m/>
    <m/>
    <m/>
    <x v="0"/>
    <x v="0"/>
    <m/>
    <m/>
    <m/>
    <x v="0"/>
  </r>
  <r>
    <x v="6"/>
    <x v="3"/>
    <x v="5"/>
    <x v="4"/>
    <d v="1900-01-26T00:00:00"/>
    <n v="1320.3"/>
    <n v="2118"/>
    <n v="1306400"/>
    <m/>
    <n v="44542"/>
    <n v="58189668800"/>
    <n v="94339956"/>
    <m/>
    <m/>
    <m/>
    <m/>
    <x v="0"/>
    <x v="0"/>
    <m/>
    <m/>
    <m/>
    <x v="0"/>
  </r>
  <r>
    <x v="6"/>
    <x v="3"/>
    <x v="5"/>
    <x v="4"/>
    <d v="1900-01-25T00:00:00"/>
    <n v="1332.75"/>
    <n v="2099"/>
    <n v="1311725"/>
    <m/>
    <n v="44585"/>
    <n v="58483259125"/>
    <n v="93583915"/>
    <m/>
    <m/>
    <m/>
    <m/>
    <x v="0"/>
    <x v="0"/>
    <m/>
    <m/>
    <m/>
    <x v="0"/>
  </r>
  <r>
    <x v="6"/>
    <x v="3"/>
    <x v="5"/>
    <x v="4"/>
    <d v="1900-01-24T00:00:00"/>
    <n v="1339.05"/>
    <n v="2104"/>
    <n v="1315500"/>
    <m/>
    <n v="44631"/>
    <n v="58712080500"/>
    <n v="93903624"/>
    <m/>
    <m/>
    <m/>
    <m/>
    <x v="0"/>
    <x v="0"/>
    <m/>
    <m/>
    <m/>
    <x v="0"/>
  </r>
  <r>
    <x v="6"/>
    <x v="3"/>
    <x v="5"/>
    <x v="4"/>
    <d v="1900-01-21T00:00:00"/>
    <n v="1328.9"/>
    <n v="2132"/>
    <n v="1319300"/>
    <m/>
    <m/>
    <m/>
    <m/>
    <m/>
    <m/>
    <m/>
    <m/>
    <x v="0"/>
    <x v="0"/>
    <m/>
    <m/>
    <m/>
    <x v="0"/>
  </r>
  <r>
    <x v="6"/>
    <x v="3"/>
    <x v="5"/>
    <x v="4"/>
    <d v="1900-01-20T00:00:00"/>
    <n v="1323.5"/>
    <n v="2155"/>
    <n v="1320700"/>
    <m/>
    <n v="45004"/>
    <n v="59436782800"/>
    <n v="96983620"/>
    <m/>
    <m/>
    <m/>
    <m/>
    <x v="0"/>
    <x v="0"/>
    <m/>
    <m/>
    <m/>
    <x v="0"/>
  </r>
  <r>
    <x v="6"/>
    <x v="3"/>
    <x v="5"/>
    <x v="4"/>
    <d v="1900-01-19T00:00:00"/>
    <n v="1328.6"/>
    <n v="2140.5"/>
    <n v="1322575"/>
    <m/>
    <n v="45254"/>
    <n v="59851809050"/>
    <n v="96866187"/>
    <m/>
    <m/>
    <m/>
    <m/>
    <x v="0"/>
    <x v="0"/>
    <m/>
    <m/>
    <m/>
    <x v="0"/>
  </r>
  <r>
    <x v="6"/>
    <x v="4"/>
    <x v="5"/>
    <x v="4"/>
    <d v="1900-01-18T00:00:00"/>
    <n v="1337.4"/>
    <n v="2151.5"/>
    <n v="1323050"/>
    <m/>
    <m/>
    <m/>
    <m/>
    <m/>
    <m/>
    <m/>
    <m/>
    <x v="0"/>
    <x v="0"/>
    <m/>
    <m/>
    <m/>
    <x v="0"/>
  </r>
  <r>
    <x v="6"/>
    <x v="4"/>
    <x v="5"/>
    <x v="4"/>
    <d v="1900-01-17T00:00:00"/>
    <n v="1347.4"/>
    <n v="2138"/>
    <n v="1322150"/>
    <m/>
    <n v="45472"/>
    <n v="60120804800"/>
    <n v="97219136"/>
    <m/>
    <m/>
    <m/>
    <m/>
    <x v="0"/>
    <x v="0"/>
    <m/>
    <m/>
    <m/>
    <x v="0"/>
  </r>
  <r>
    <x v="6"/>
    <x v="4"/>
    <x v="5"/>
    <x v="4"/>
    <d v="1900-01-14T00:00:00"/>
    <n v="1358.6"/>
    <m/>
    <m/>
    <m/>
    <m/>
    <m/>
    <m/>
    <m/>
    <m/>
    <m/>
    <m/>
    <x v="0"/>
    <x v="0"/>
    <m/>
    <m/>
    <m/>
    <x v="0"/>
  </r>
  <r>
    <x v="6"/>
    <x v="4"/>
    <x v="5"/>
    <x v="4"/>
    <d v="1900-01-13T00:00:00"/>
    <n v="1353.7"/>
    <n v="2138"/>
    <n v="1324475"/>
    <m/>
    <n v="47036"/>
    <n v="62298006100"/>
    <n v="100562968"/>
    <m/>
    <m/>
    <m/>
    <m/>
    <x v="0"/>
    <x v="0"/>
    <m/>
    <m/>
    <m/>
    <x v="0"/>
  </r>
  <r>
    <x v="6"/>
    <x v="4"/>
    <x v="5"/>
    <x v="4"/>
    <d v="1900-01-12T00:00:00"/>
    <n v="1330.75"/>
    <n v="2147"/>
    <n v="1318375"/>
    <m/>
    <n v="48393"/>
    <n v="63800121375"/>
    <n v="103899771"/>
    <m/>
    <m/>
    <m/>
    <m/>
    <x v="0"/>
    <x v="0"/>
    <m/>
    <m/>
    <m/>
    <x v="0"/>
  </r>
  <r>
    <x v="6"/>
    <x v="4"/>
    <x v="5"/>
    <x v="4"/>
    <d v="1900-01-11T00:00:00"/>
    <n v="1329.4"/>
    <n v="2160.5"/>
    <n v="1326825"/>
    <m/>
    <n v="48749"/>
    <n v="64681391925"/>
    <n v="105322214.5"/>
    <m/>
    <m/>
    <m/>
    <m/>
    <x v="0"/>
    <x v="0"/>
    <m/>
    <m/>
    <m/>
    <x v="0"/>
  </r>
  <r>
    <x v="6"/>
    <x v="4"/>
    <x v="5"/>
    <x v="4"/>
    <d v="1900-01-10T00:00:00"/>
    <n v="1321.7"/>
    <n v="2165.5"/>
    <n v="1330875"/>
    <m/>
    <n v="47625"/>
    <n v="63382921875"/>
    <n v="103131937.5"/>
    <m/>
    <m/>
    <m/>
    <m/>
    <x v="0"/>
    <x v="0"/>
    <m/>
    <m/>
    <m/>
    <x v="0"/>
  </r>
  <r>
    <x v="6"/>
    <x v="4"/>
    <x v="5"/>
    <x v="4"/>
    <d v="1900-01-07T00:00:00"/>
    <n v="1316.05"/>
    <n v="2182"/>
    <n v="1314225"/>
    <m/>
    <m/>
    <m/>
    <m/>
    <m/>
    <m/>
    <m/>
    <m/>
    <x v="0"/>
    <x v="0"/>
    <m/>
    <m/>
    <m/>
    <x v="0"/>
  </r>
  <r>
    <x v="6"/>
    <x v="4"/>
    <x v="5"/>
    <x v="4"/>
    <d v="1900-01-06T00:00:00"/>
    <n v="1311.05"/>
    <n v="2176"/>
    <n v="1314500"/>
    <m/>
    <n v="46160"/>
    <n v="60677320000"/>
    <n v="100444160"/>
    <m/>
    <m/>
    <m/>
    <m/>
    <x v="0"/>
    <x v="0"/>
    <m/>
    <m/>
    <m/>
    <x v="0"/>
  </r>
  <r>
    <x v="6"/>
    <x v="4"/>
    <x v="5"/>
    <x v="4"/>
    <d v="1900-01-05T00:00:00"/>
    <n v="1328.5"/>
    <n v="2206"/>
    <n v="1308525"/>
    <m/>
    <n v="46693"/>
    <n v="61098957825"/>
    <n v="103004758"/>
    <m/>
    <m/>
    <m/>
    <m/>
    <x v="0"/>
    <x v="0"/>
    <m/>
    <m/>
    <m/>
    <x v="0"/>
  </r>
  <r>
    <x v="6"/>
    <x v="4"/>
    <x v="5"/>
    <x v="4"/>
    <d v="1900-01-04T00:00:00"/>
    <n v="1344.65"/>
    <n v="2225"/>
    <n v="1295425"/>
    <m/>
    <n v="46100"/>
    <n v="59719092500"/>
    <n v="102572500"/>
    <m/>
    <m/>
    <m/>
    <m/>
    <x v="0"/>
    <x v="0"/>
    <m/>
    <m/>
    <m/>
    <x v="0"/>
  </r>
  <r>
    <x v="6"/>
    <x v="4"/>
    <x v="5"/>
    <x v="4"/>
    <d v="1900-01-03T00:00:00"/>
    <n v="1337.1"/>
    <n v="2180.5"/>
    <n v="1296450"/>
    <m/>
    <n v="46818"/>
    <n v="60697196100"/>
    <n v="102086649"/>
    <m/>
    <m/>
    <m/>
    <m/>
    <x v="0"/>
    <x v="0"/>
    <m/>
    <m/>
    <m/>
    <x v="0"/>
  </r>
  <r>
    <x v="6"/>
    <x v="4"/>
    <x v="5"/>
    <x v="4"/>
    <d v="1899-12-31T00:00:00"/>
    <n v="1345"/>
    <n v="2165"/>
    <n v="1303825"/>
    <m/>
    <m/>
    <m/>
    <m/>
    <m/>
    <m/>
    <m/>
    <m/>
    <x v="0"/>
    <x v="0"/>
    <m/>
    <m/>
    <m/>
    <x v="0"/>
  </r>
  <r>
    <x v="6"/>
    <x v="4"/>
    <x v="5"/>
    <x v="4"/>
    <d v="1899-12-30T00:00:00"/>
    <n v="1341.1"/>
    <n v="2141"/>
    <n v="1272550"/>
    <m/>
    <n v="45640"/>
    <n v="58079182000"/>
    <n v="97715240"/>
    <m/>
    <m/>
    <m/>
    <m/>
    <x v="0"/>
    <x v="0"/>
    <m/>
    <m/>
    <m/>
    <x v="0"/>
  </r>
  <r>
    <x v="6"/>
    <x v="4"/>
    <x v="5"/>
    <x v="5"/>
    <d v="1900-01-29T00:00:00"/>
    <n v="1343.35"/>
    <n v="2130"/>
    <n v="1116575"/>
    <m/>
    <n v="45362"/>
    <n v="50650075150"/>
    <n v="96621060"/>
    <m/>
    <m/>
    <m/>
    <m/>
    <x v="0"/>
    <x v="0"/>
    <m/>
    <m/>
    <m/>
    <x v="0"/>
  </r>
  <r>
    <x v="6"/>
    <x v="4"/>
    <x v="5"/>
    <x v="5"/>
    <d v="1900-01-28T00:00:00"/>
    <n v="1345.7"/>
    <n v="2144"/>
    <n v="1097100"/>
    <m/>
    <n v="45078"/>
    <n v="49455073800"/>
    <n v="96647232"/>
    <m/>
    <m/>
    <m/>
    <m/>
    <x v="0"/>
    <x v="0"/>
    <m/>
    <m/>
    <m/>
    <x v="0"/>
  </r>
  <r>
    <x v="6"/>
    <x v="4"/>
    <x v="5"/>
    <x v="5"/>
    <d v="1900-01-27T00:00:00"/>
    <n v="1348.4"/>
    <n v="2163"/>
    <n v="1058175"/>
    <m/>
    <n v="45425"/>
    <n v="48067599375"/>
    <n v="98254275"/>
    <m/>
    <m/>
    <m/>
    <m/>
    <x v="0"/>
    <x v="0"/>
    <m/>
    <m/>
    <m/>
    <x v="0"/>
  </r>
  <r>
    <x v="6"/>
    <x v="4"/>
    <x v="5"/>
    <x v="5"/>
    <d v="1900-01-24T00:00:00"/>
    <n v="1354.35"/>
    <n v="2179"/>
    <n v="1059875"/>
    <m/>
    <m/>
    <m/>
    <m/>
    <m/>
    <m/>
    <m/>
    <m/>
    <x v="0"/>
    <x v="0"/>
    <m/>
    <m/>
    <m/>
    <x v="0"/>
  </r>
  <r>
    <x v="6"/>
    <x v="4"/>
    <x v="5"/>
    <x v="5"/>
    <d v="1900-01-23T00:00:00"/>
    <n v="1360.25"/>
    <n v="2195"/>
    <n v="1066225"/>
    <m/>
    <n v="45315"/>
    <n v="48315985875"/>
    <n v="99466425"/>
    <m/>
    <m/>
    <m/>
    <m/>
    <x v="0"/>
    <x v="0"/>
    <m/>
    <m/>
    <m/>
    <x v="0"/>
  </r>
  <r>
    <x v="6"/>
    <x v="4"/>
    <x v="5"/>
    <x v="5"/>
    <d v="1900-01-22T00:00:00"/>
    <n v="1350.5"/>
    <n v="2203"/>
    <n v="1075050"/>
    <m/>
    <n v="45309"/>
    <n v="48709440450"/>
    <n v="99815727"/>
    <m/>
    <m/>
    <m/>
    <m/>
    <x v="0"/>
    <x v="0"/>
    <m/>
    <m/>
    <m/>
    <x v="0"/>
  </r>
  <r>
    <x v="6"/>
    <x v="4"/>
    <x v="5"/>
    <x v="5"/>
    <d v="1900-01-21T00:00:00"/>
    <n v="1337.1"/>
    <n v="2227"/>
    <n v="1077650"/>
    <m/>
    <n v="45404"/>
    <n v="48929620600"/>
    <n v="101114708"/>
    <m/>
    <m/>
    <m/>
    <m/>
    <x v="0"/>
    <x v="0"/>
    <m/>
    <m/>
    <m/>
    <x v="0"/>
  </r>
  <r>
    <x v="6"/>
    <x v="4"/>
    <x v="5"/>
    <x v="5"/>
    <d v="1900-01-20T00:00:00"/>
    <n v="1334.15"/>
    <n v="2215.5"/>
    <n v="1080550"/>
    <m/>
    <n v="45422"/>
    <n v="49080742100"/>
    <n v="100632441"/>
    <m/>
    <m/>
    <m/>
    <m/>
    <x v="0"/>
    <x v="0"/>
    <m/>
    <m/>
    <m/>
    <x v="0"/>
  </r>
  <r>
    <x v="6"/>
    <x v="5"/>
    <x v="5"/>
    <x v="5"/>
    <d v="1900-01-17T00:00:00"/>
    <n v="1335.8"/>
    <m/>
    <m/>
    <m/>
    <m/>
    <m/>
    <m/>
    <m/>
    <m/>
    <m/>
    <m/>
    <x v="0"/>
    <x v="0"/>
    <m/>
    <m/>
    <m/>
    <x v="0"/>
  </r>
  <r>
    <x v="6"/>
    <x v="5"/>
    <x v="5"/>
    <x v="5"/>
    <d v="1900-01-16T00:00:00"/>
    <n v="1329.75"/>
    <n v="2222"/>
    <n v="1081475"/>
    <m/>
    <n v="43500"/>
    <n v="47044162500"/>
    <n v="96657000"/>
    <m/>
    <m/>
    <m/>
    <m/>
    <x v="0"/>
    <x v="0"/>
    <m/>
    <m/>
    <m/>
    <x v="0"/>
  </r>
  <r>
    <x v="6"/>
    <x v="5"/>
    <x v="5"/>
    <x v="5"/>
    <d v="1900-01-15T00:00:00"/>
    <n v="1337.35"/>
    <n v="2226"/>
    <n v="1084875"/>
    <m/>
    <n v="43829"/>
    <n v="47548986375"/>
    <n v="97563354"/>
    <m/>
    <m/>
    <m/>
    <m/>
    <x v="0"/>
    <x v="0"/>
    <m/>
    <m/>
    <m/>
    <x v="0"/>
  </r>
  <r>
    <x v="6"/>
    <x v="5"/>
    <x v="5"/>
    <x v="5"/>
    <d v="1900-01-14T00:00:00"/>
    <n v="1334.95"/>
    <n v="2258"/>
    <n v="1085475"/>
    <m/>
    <n v="43849"/>
    <n v="47596993275"/>
    <n v="99011042"/>
    <m/>
    <m/>
    <m/>
    <m/>
    <x v="0"/>
    <x v="0"/>
    <m/>
    <m/>
    <m/>
    <x v="0"/>
  </r>
  <r>
    <x v="6"/>
    <x v="5"/>
    <x v="5"/>
    <x v="5"/>
    <d v="1900-01-13T00:00:00"/>
    <n v="1343"/>
    <n v="2240.5"/>
    <n v="1081425"/>
    <m/>
    <n v="43641"/>
    <n v="47194468425"/>
    <n v="97777660.5"/>
    <m/>
    <m/>
    <m/>
    <m/>
    <x v="0"/>
    <x v="0"/>
    <m/>
    <m/>
    <m/>
    <x v="0"/>
  </r>
  <r>
    <x v="6"/>
    <x v="5"/>
    <x v="5"/>
    <x v="5"/>
    <d v="1900-01-10T00:00:00"/>
    <n v="1332.9"/>
    <n v="2240.5"/>
    <n v="1086575"/>
    <m/>
    <m/>
    <m/>
    <m/>
    <m/>
    <m/>
    <m/>
    <m/>
    <x v="0"/>
    <x v="0"/>
    <m/>
    <m/>
    <m/>
    <x v="0"/>
  </r>
  <r>
    <x v="6"/>
    <x v="5"/>
    <x v="5"/>
    <x v="5"/>
    <d v="1900-01-09T00:00:00"/>
    <n v="1319.85"/>
    <n v="2221"/>
    <n v="1087850"/>
    <m/>
    <n v="43806"/>
    <n v="47654357100"/>
    <n v="97293126"/>
    <m/>
    <m/>
    <m/>
    <m/>
    <x v="0"/>
    <x v="0"/>
    <m/>
    <m/>
    <m/>
    <x v="0"/>
  </r>
  <r>
    <x v="6"/>
    <x v="5"/>
    <x v="5"/>
    <x v="5"/>
    <d v="1900-01-08T00:00:00"/>
    <n v="1321.65"/>
    <n v="2218"/>
    <n v="1086200"/>
    <m/>
    <n v="43429"/>
    <n v="47172579800"/>
    <n v="96325522"/>
    <m/>
    <m/>
    <m/>
    <m/>
    <x v="0"/>
    <x v="0"/>
    <m/>
    <m/>
    <m/>
    <x v="0"/>
  </r>
  <r>
    <x v="6"/>
    <x v="5"/>
    <x v="5"/>
    <x v="5"/>
    <d v="1900-01-07T00:00:00"/>
    <n v="1314.95"/>
    <n v="2239"/>
    <n v="1088425"/>
    <m/>
    <n v="43320"/>
    <n v="47150571000"/>
    <n v="96993480"/>
    <m/>
    <m/>
    <m/>
    <m/>
    <x v="0"/>
    <x v="0"/>
    <m/>
    <m/>
    <m/>
    <x v="0"/>
  </r>
  <r>
    <x v="6"/>
    <x v="5"/>
    <x v="5"/>
    <x v="5"/>
    <d v="1900-01-06T00:00:00"/>
    <n v="1318.8"/>
    <n v="2254"/>
    <n v="1091850"/>
    <m/>
    <n v="43650"/>
    <n v="47659252500"/>
    <n v="98387100"/>
    <m/>
    <m/>
    <m/>
    <m/>
    <x v="0"/>
    <x v="0"/>
    <m/>
    <m/>
    <m/>
    <x v="0"/>
  </r>
  <r>
    <x v="6"/>
    <x v="5"/>
    <x v="5"/>
    <x v="5"/>
    <d v="1900-01-03T00:00:00"/>
    <n v="1317.9"/>
    <n v="2218.5"/>
    <n v="1090875"/>
    <m/>
    <m/>
    <m/>
    <m/>
    <m/>
    <m/>
    <m/>
    <m/>
    <x v="0"/>
    <x v="0"/>
    <m/>
    <m/>
    <m/>
    <x v="0"/>
  </r>
  <r>
    <x v="6"/>
    <x v="5"/>
    <x v="5"/>
    <x v="5"/>
    <d v="1900-01-02T00:00:00"/>
    <n v="1313.7"/>
    <n v="2194"/>
    <n v="1088725"/>
    <m/>
    <n v="43266"/>
    <n v="47104775850"/>
    <n v="94925604"/>
    <m/>
    <m/>
    <m/>
    <m/>
    <x v="0"/>
    <x v="0"/>
    <m/>
    <m/>
    <m/>
    <x v="0"/>
  </r>
  <r>
    <x v="6"/>
    <x v="5"/>
    <x v="5"/>
    <x v="5"/>
    <d v="1900-01-01T00:00:00"/>
    <n v="1314.6"/>
    <n v="2181.5"/>
    <n v="1083800"/>
    <m/>
    <n v="43332"/>
    <n v="46963221600"/>
    <n v="94528758"/>
    <m/>
    <m/>
    <m/>
    <m/>
    <x v="0"/>
    <x v="0"/>
    <m/>
    <m/>
    <m/>
    <x v="0"/>
  </r>
  <r>
    <x v="6"/>
    <x v="5"/>
    <x v="5"/>
    <x v="5"/>
    <d v="1899-12-31T00:00:00"/>
    <n v="1312.8"/>
    <n v="2231.5"/>
    <n v="1084450"/>
    <m/>
    <n v="42756"/>
    <n v="46366744200"/>
    <n v="95410014"/>
    <m/>
    <m/>
    <m/>
    <m/>
    <x v="0"/>
    <x v="0"/>
    <m/>
    <m/>
    <m/>
    <x v="0"/>
  </r>
  <r>
    <x v="6"/>
    <x v="5"/>
    <x v="6"/>
    <x v="6"/>
    <d v="1900-01-27T00:00:00"/>
    <n v="1296.5"/>
    <n v="2245"/>
    <n v="1101325"/>
    <m/>
    <m/>
    <m/>
    <m/>
    <m/>
    <m/>
    <m/>
    <m/>
    <x v="0"/>
    <x v="0"/>
    <m/>
    <m/>
    <m/>
    <x v="0"/>
  </r>
  <r>
    <x v="6"/>
    <x v="5"/>
    <x v="6"/>
    <x v="6"/>
    <d v="1900-01-26T00:00:00"/>
    <n v="1291.5999999999999"/>
    <n v="2251.5"/>
    <n v="1101800"/>
    <m/>
    <n v="41894"/>
    <n v="46158809200"/>
    <n v="94324341"/>
    <m/>
    <m/>
    <m/>
    <m/>
    <x v="0"/>
    <x v="0"/>
    <m/>
    <m/>
    <m/>
    <x v="0"/>
  </r>
  <r>
    <x v="6"/>
    <x v="5"/>
    <x v="6"/>
    <x v="6"/>
    <d v="1900-01-25T00:00:00"/>
    <n v="1285.4000000000001"/>
    <n v="2268"/>
    <n v="1101375"/>
    <m/>
    <n v="41673"/>
    <n v="45897600375"/>
    <n v="94514364"/>
    <m/>
    <m/>
    <m/>
    <m/>
    <x v="0"/>
    <x v="0"/>
    <m/>
    <m/>
    <m/>
    <x v="0"/>
  </r>
  <r>
    <x v="6"/>
    <x v="6"/>
    <x v="6"/>
    <x v="6"/>
    <d v="1900-01-20T00:00:00"/>
    <n v="1268.05"/>
    <n v="0"/>
    <n v="0"/>
    <m/>
    <m/>
    <m/>
    <m/>
    <m/>
    <m/>
    <m/>
    <m/>
    <x v="0"/>
    <x v="0"/>
    <m/>
    <m/>
    <m/>
    <x v="0"/>
  </r>
  <r>
    <x v="6"/>
    <x v="6"/>
    <x v="6"/>
    <x v="6"/>
    <d v="1900-01-19T00:00:00"/>
    <n v="1265.8499999999999"/>
    <n v="0"/>
    <n v="0"/>
    <m/>
    <n v="41777"/>
    <m/>
    <m/>
    <m/>
    <m/>
    <m/>
    <m/>
    <x v="0"/>
    <x v="0"/>
    <m/>
    <m/>
    <m/>
    <x v="0"/>
  </r>
  <r>
    <x v="6"/>
    <x v="6"/>
    <x v="6"/>
    <x v="6"/>
    <d v="1900-01-18T00:00:00"/>
    <n v="1265.95"/>
    <n v="0"/>
    <n v="0"/>
    <m/>
    <n v="41752"/>
    <m/>
    <m/>
    <m/>
    <m/>
    <m/>
    <m/>
    <x v="0"/>
    <x v="0"/>
    <m/>
    <m/>
    <m/>
    <x v="0"/>
  </r>
  <r>
    <x v="6"/>
    <x v="6"/>
    <x v="6"/>
    <x v="6"/>
    <d v="1900-01-17T00:00:00"/>
    <n v="1263.0999999999999"/>
    <n v="0"/>
    <n v="0"/>
    <m/>
    <n v="41774"/>
    <m/>
    <m/>
    <m/>
    <m/>
    <m/>
    <m/>
    <x v="0"/>
    <x v="0"/>
    <m/>
    <m/>
    <m/>
    <x v="0"/>
  </r>
  <r>
    <x v="6"/>
    <x v="6"/>
    <x v="6"/>
    <x v="6"/>
    <d v="1900-01-16T00:00:00"/>
    <n v="1258.6500000000001"/>
    <n v="0"/>
    <n v="0"/>
    <m/>
    <n v="41612"/>
    <m/>
    <m/>
    <m/>
    <m/>
    <m/>
    <m/>
    <x v="0"/>
    <x v="0"/>
    <m/>
    <m/>
    <m/>
    <x v="0"/>
  </r>
  <r>
    <x v="6"/>
    <x v="6"/>
    <x v="6"/>
    <x v="6"/>
    <d v="1900-01-13T00:00:00"/>
    <n v="1257.25"/>
    <m/>
    <m/>
    <m/>
    <m/>
    <m/>
    <m/>
    <m/>
    <m/>
    <m/>
    <m/>
    <x v="0"/>
    <x v="0"/>
    <m/>
    <m/>
    <m/>
    <x v="0"/>
  </r>
  <r>
    <x v="6"/>
    <x v="6"/>
    <x v="6"/>
    <x v="6"/>
    <d v="1900-01-12T00:00:00"/>
    <n v="1255.5999999999999"/>
    <n v="2251"/>
    <n v="1101925"/>
    <m/>
    <n v="41925"/>
    <n v="46198205625"/>
    <n v="94373175"/>
    <m/>
    <m/>
    <m/>
    <m/>
    <x v="0"/>
    <x v="0"/>
    <m/>
    <m/>
    <m/>
    <x v="0"/>
  </r>
  <r>
    <x v="6"/>
    <x v="6"/>
    <x v="6"/>
    <x v="6"/>
    <d v="1900-01-11T00:00:00"/>
    <n v="1241.5999999999999"/>
    <n v="2257"/>
    <n v="1103500"/>
    <m/>
    <n v="41938"/>
    <n v="46278583000"/>
    <n v="94654066"/>
    <m/>
    <m/>
    <m/>
    <m/>
    <x v="0"/>
    <x v="0"/>
    <m/>
    <m/>
    <m/>
    <x v="0"/>
  </r>
  <r>
    <x v="6"/>
    <x v="6"/>
    <x v="6"/>
    <x v="6"/>
    <d v="1900-01-10T00:00:00"/>
    <n v="1243.4000000000001"/>
    <n v="2209"/>
    <n v="1104425"/>
    <m/>
    <n v="41943"/>
    <n v="46322897775"/>
    <n v="92652087"/>
    <m/>
    <m/>
    <m/>
    <m/>
    <x v="0"/>
    <x v="0"/>
    <m/>
    <m/>
    <m/>
    <x v="0"/>
  </r>
  <r>
    <x v="6"/>
    <x v="6"/>
    <x v="6"/>
    <x v="6"/>
    <d v="1900-01-09T00:00:00"/>
    <n v="1251.4000000000001"/>
    <n v="2153.5"/>
    <n v="1104950"/>
    <m/>
    <n v="41948"/>
    <n v="46350442600"/>
    <n v="90335018"/>
    <m/>
    <m/>
    <m/>
    <m/>
    <x v="0"/>
    <x v="0"/>
    <m/>
    <m/>
    <m/>
    <x v="0"/>
  </r>
  <r>
    <x v="6"/>
    <x v="6"/>
    <x v="6"/>
    <x v="6"/>
    <d v="1900-01-06T00:00:00"/>
    <n v="1245.8499999999999"/>
    <n v="2125.5"/>
    <n v="1106025"/>
    <m/>
    <m/>
    <m/>
    <m/>
    <m/>
    <m/>
    <m/>
    <m/>
    <x v="0"/>
    <x v="0"/>
    <m/>
    <m/>
    <m/>
    <x v="0"/>
  </r>
  <r>
    <x v="6"/>
    <x v="6"/>
    <x v="6"/>
    <x v="6"/>
    <d v="1900-01-05T00:00:00"/>
    <n v="1256.8"/>
    <n v="2114"/>
    <n v="1107975"/>
    <m/>
    <n v="41852"/>
    <n v="46370969700"/>
    <n v="88475128"/>
    <m/>
    <m/>
    <m/>
    <m/>
    <x v="0"/>
    <x v="0"/>
    <m/>
    <m/>
    <m/>
    <x v="0"/>
  </r>
  <r>
    <x v="6"/>
    <x v="6"/>
    <x v="6"/>
    <x v="6"/>
    <d v="1900-01-04T00:00:00"/>
    <n v="1268.55"/>
    <n v="2082"/>
    <n v="1105875"/>
    <m/>
    <m/>
    <m/>
    <m/>
    <m/>
    <m/>
    <m/>
    <m/>
    <x v="0"/>
    <x v="0"/>
    <m/>
    <m/>
    <m/>
    <x v="0"/>
  </r>
  <r>
    <x v="6"/>
    <x v="6"/>
    <x v="6"/>
    <x v="6"/>
    <d v="1900-01-03T00:00:00"/>
    <n v="1275.9000000000001"/>
    <n v="2068"/>
    <n v="1105900"/>
    <m/>
    <n v="41793"/>
    <n v="46218878700"/>
    <n v="86427924"/>
    <m/>
    <m/>
    <m/>
    <m/>
    <x v="0"/>
    <x v="0"/>
    <m/>
    <m/>
    <m/>
    <x v="0"/>
  </r>
  <r>
    <x v="6"/>
    <x v="6"/>
    <x v="6"/>
    <x v="6"/>
    <d v="1900-01-02T00:00:00"/>
    <n v="1279.0999999999999"/>
    <n v="2051"/>
    <n v="1105950"/>
    <m/>
    <n v="41621"/>
    <n v="46030744950"/>
    <n v="85364671"/>
    <m/>
    <m/>
    <m/>
    <m/>
    <x v="0"/>
    <x v="0"/>
    <m/>
    <m/>
    <m/>
    <x v="0"/>
  </r>
  <r>
    <x v="6"/>
    <x v="6"/>
    <x v="6"/>
    <x v="6"/>
    <d v="1899-12-30T00:00:00"/>
    <n v="1277.25"/>
    <n v="2033.5"/>
    <n v="1110600"/>
    <m/>
    <m/>
    <m/>
    <m/>
    <m/>
    <m/>
    <m/>
    <m/>
    <x v="0"/>
    <x v="0"/>
    <m/>
    <m/>
    <m/>
    <x v="0"/>
  </r>
  <r>
    <x v="6"/>
    <x v="6"/>
    <x v="6"/>
    <x v="7"/>
    <d v="1900-01-28T00:00:00"/>
    <n v="1282.1500000000001"/>
    <n v="2026.5"/>
    <n v="1103325"/>
    <m/>
    <n v="41271"/>
    <n v="45535326075"/>
    <n v="83635681.5"/>
    <m/>
    <m/>
    <m/>
    <m/>
    <x v="0"/>
    <x v="0"/>
    <m/>
    <m/>
    <m/>
    <x v="0"/>
  </r>
  <r>
    <x v="6"/>
    <x v="6"/>
    <x v="6"/>
    <x v="7"/>
    <d v="1900-01-27T00:00:00"/>
    <n v="1294.8499999999999"/>
    <n v="2006"/>
    <n v="1097425"/>
    <m/>
    <n v="41255"/>
    <n v="45274268375"/>
    <n v="82757530"/>
    <m/>
    <m/>
    <m/>
    <m/>
    <x v="0"/>
    <x v="0"/>
    <m/>
    <m/>
    <m/>
    <x v="0"/>
  </r>
  <r>
    <x v="6"/>
    <x v="6"/>
    <x v="6"/>
    <x v="7"/>
    <d v="1900-01-26T00:00:00"/>
    <n v="1293.9000000000001"/>
    <n v="2012"/>
    <n v="1094525"/>
    <m/>
    <n v="41014"/>
    <n v="44890848350"/>
    <n v="82520168"/>
    <m/>
    <m/>
    <m/>
    <m/>
    <x v="0"/>
    <x v="0"/>
    <m/>
    <m/>
    <m/>
    <x v="0"/>
  </r>
  <r>
    <x v="6"/>
    <x v="6"/>
    <x v="6"/>
    <x v="7"/>
    <d v="1900-01-25T00:00:00"/>
    <n v="1294.7"/>
    <n v="2012"/>
    <n v="1097575"/>
    <m/>
    <m/>
    <m/>
    <m/>
    <m/>
    <m/>
    <m/>
    <m/>
    <x v="0"/>
    <x v="0"/>
    <m/>
    <m/>
    <m/>
    <x v="0"/>
  </r>
  <r>
    <x v="6"/>
    <x v="6"/>
    <x v="6"/>
    <x v="7"/>
    <d v="1900-01-22T00:00:00"/>
    <n v="1289.1500000000001"/>
    <n v="2043"/>
    <n v="1098550"/>
    <m/>
    <m/>
    <m/>
    <m/>
    <m/>
    <m/>
    <m/>
    <m/>
    <x v="0"/>
    <x v="0"/>
    <m/>
    <m/>
    <m/>
    <x v="0"/>
  </r>
  <r>
    <x v="6"/>
    <x v="6"/>
    <x v="6"/>
    <x v="7"/>
    <d v="1900-01-21T00:00:00"/>
    <n v="1290.1500000000001"/>
    <n v="2067.5"/>
    <n v="1101950"/>
    <m/>
    <n v="41128"/>
    <n v="45320999600"/>
    <n v="85032140"/>
    <m/>
    <m/>
    <m/>
    <m/>
    <x v="0"/>
    <x v="0"/>
    <m/>
    <m/>
    <m/>
    <x v="0"/>
  </r>
  <r>
    <x v="6"/>
    <x v="6"/>
    <x v="6"/>
    <x v="7"/>
    <d v="1900-01-20T00:00:00"/>
    <n v="1283.95"/>
    <n v="2070.5"/>
    <n v="1104550"/>
    <m/>
    <n v="41059"/>
    <n v="45351718450"/>
    <n v="85012659.5"/>
    <m/>
    <m/>
    <m/>
    <m/>
    <x v="0"/>
    <x v="0"/>
    <m/>
    <m/>
    <m/>
    <x v="0"/>
  </r>
  <r>
    <x v="6"/>
    <x v="7"/>
    <x v="6"/>
    <x v="7"/>
    <d v="1900-01-19T00:00:00"/>
    <n v="1280"/>
    <n v="2062"/>
    <n v="1108900"/>
    <m/>
    <n v="40822"/>
    <n v="45267515800"/>
    <n v="84174964"/>
    <m/>
    <m/>
    <m/>
    <m/>
    <x v="0"/>
    <x v="0"/>
    <m/>
    <m/>
    <m/>
    <x v="0"/>
  </r>
  <r>
    <x v="6"/>
    <x v="7"/>
    <x v="6"/>
    <x v="7"/>
    <d v="1900-01-18T00:00:00"/>
    <n v="1292.3499999999999"/>
    <m/>
    <m/>
    <m/>
    <n v="40894"/>
    <m/>
    <m/>
    <m/>
    <m/>
    <m/>
    <m/>
    <x v="0"/>
    <x v="0"/>
    <m/>
    <m/>
    <m/>
    <x v="0"/>
  </r>
  <r>
    <x v="6"/>
    <x v="7"/>
    <x v="6"/>
    <x v="7"/>
    <d v="1900-01-15T00:00:00"/>
    <n v="1283.8499999999999"/>
    <n v="2052"/>
    <n v="1112025"/>
    <m/>
    <m/>
    <m/>
    <m/>
    <m/>
    <m/>
    <m/>
    <m/>
    <x v="0"/>
    <x v="0"/>
    <m/>
    <m/>
    <m/>
    <x v="0"/>
  </r>
  <r>
    <x v="6"/>
    <x v="7"/>
    <x v="6"/>
    <x v="7"/>
    <d v="1900-01-14T00:00:00"/>
    <n v="1277.7"/>
    <n v="2075.5"/>
    <n v="1113750"/>
    <m/>
    <n v="40824"/>
    <n v="45467730000"/>
    <n v="84730212"/>
    <m/>
    <m/>
    <m/>
    <m/>
    <x v="0"/>
    <x v="0"/>
    <m/>
    <m/>
    <m/>
    <x v="0"/>
  </r>
  <r>
    <x v="6"/>
    <x v="7"/>
    <x v="6"/>
    <x v="7"/>
    <d v="1900-01-13T00:00:00"/>
    <n v="1285.7"/>
    <n v="2113.5"/>
    <n v="1117725"/>
    <m/>
    <n v="40796"/>
    <n v="45598709100"/>
    <n v="86222346"/>
    <m/>
    <m/>
    <m/>
    <m/>
    <x v="0"/>
    <x v="0"/>
    <m/>
    <m/>
    <m/>
    <x v="0"/>
  </r>
  <r>
    <x v="6"/>
    <x v="7"/>
    <x v="6"/>
    <x v="7"/>
    <d v="1900-01-12T00:00:00"/>
    <n v="1273.7"/>
    <n v="2124"/>
    <n v="1122700"/>
    <m/>
    <n v="41076"/>
    <n v="46116025200"/>
    <n v="87245424"/>
    <m/>
    <m/>
    <m/>
    <m/>
    <x v="0"/>
    <x v="0"/>
    <m/>
    <m/>
    <m/>
    <x v="0"/>
  </r>
  <r>
    <x v="6"/>
    <x v="7"/>
    <x v="6"/>
    <x v="7"/>
    <d v="1900-01-11T00:00:00"/>
    <n v="1278.4000000000001"/>
    <n v="2120"/>
    <n v="1124975"/>
    <m/>
    <n v="40898"/>
    <n v="46009227550"/>
    <n v="86703760"/>
    <m/>
    <m/>
    <m/>
    <m/>
    <x v="0"/>
    <x v="0"/>
    <m/>
    <m/>
    <m/>
    <x v="0"/>
  </r>
  <r>
    <x v="6"/>
    <x v="7"/>
    <x v="6"/>
    <x v="7"/>
    <d v="1900-01-08T00:00:00"/>
    <n v="1284.45"/>
    <n v="2103.5"/>
    <n v="1128875"/>
    <m/>
    <m/>
    <m/>
    <m/>
    <m/>
    <m/>
    <m/>
    <m/>
    <x v="0"/>
    <x v="0"/>
    <m/>
    <m/>
    <m/>
    <x v="0"/>
  </r>
  <r>
    <x v="6"/>
    <x v="7"/>
    <x v="6"/>
    <x v="7"/>
    <d v="1900-01-07T00:00:00"/>
    <n v="1284"/>
    <n v="2102.5"/>
    <n v="1133800"/>
    <m/>
    <m/>
    <m/>
    <m/>
    <m/>
    <m/>
    <m/>
    <m/>
    <x v="0"/>
    <x v="0"/>
    <m/>
    <m/>
    <m/>
    <x v="0"/>
  </r>
  <r>
    <x v="6"/>
    <x v="7"/>
    <x v="6"/>
    <x v="7"/>
    <d v="1900-01-06T00:00:00"/>
    <n v="1282.25"/>
    <n v="2080"/>
    <n v="1141700"/>
    <m/>
    <n v="40749"/>
    <n v="46523133300"/>
    <n v="84757920"/>
    <m/>
    <m/>
    <m/>
    <m/>
    <x v="0"/>
    <x v="0"/>
    <m/>
    <m/>
    <m/>
    <x v="0"/>
  </r>
  <r>
    <x v="6"/>
    <x v="7"/>
    <x v="6"/>
    <x v="7"/>
    <d v="1900-01-05T00:00:00"/>
    <n v="1276.3499999999999"/>
    <n v="2082"/>
    <n v="1150875"/>
    <m/>
    <n v="40617"/>
    <n v="46745089875"/>
    <n v="84564594"/>
    <m/>
    <m/>
    <m/>
    <m/>
    <x v="0"/>
    <x v="0"/>
    <m/>
    <m/>
    <m/>
    <x v="0"/>
  </r>
  <r>
    <x v="6"/>
    <x v="7"/>
    <x v="6"/>
    <x v="7"/>
    <d v="1900-01-04T00:00:00"/>
    <n v="1271.5999999999999"/>
    <n v="2095.5"/>
    <n v="1157800"/>
    <m/>
    <n v="40632"/>
    <n v="47043729600"/>
    <n v="85144356"/>
    <m/>
    <m/>
    <m/>
    <m/>
    <x v="0"/>
    <x v="0"/>
    <m/>
    <m/>
    <m/>
    <x v="0"/>
  </r>
  <r>
    <x v="6"/>
    <x v="7"/>
    <x v="6"/>
    <x v="7"/>
    <d v="1900-01-01T00:00:00"/>
    <n v="1275.3"/>
    <n v="2123.5"/>
    <n v="1161475"/>
    <m/>
    <m/>
    <m/>
    <m/>
    <m/>
    <m/>
    <m/>
    <m/>
    <x v="0"/>
    <x v="0"/>
    <m/>
    <m/>
    <m/>
    <x v="0"/>
  </r>
  <r>
    <x v="6"/>
    <x v="7"/>
    <x v="6"/>
    <x v="7"/>
    <d v="1899-12-31T00:00:00"/>
    <n v="1276.4000000000001"/>
    <n v="2096.5"/>
    <n v="1165825"/>
    <m/>
    <n v="40302"/>
    <n v="46985079150"/>
    <n v="84493143"/>
    <m/>
    <m/>
    <m/>
    <m/>
    <x v="0"/>
    <x v="0"/>
    <m/>
    <m/>
    <m/>
    <x v="0"/>
  </r>
  <r>
    <x v="6"/>
    <x v="7"/>
    <x v="6"/>
    <x v="7"/>
    <d v="1899-12-30T00:00:00"/>
    <n v="1279.25"/>
    <n v="2105.5"/>
    <n v="1161275"/>
    <m/>
    <n v="40209"/>
    <n v="46693706475"/>
    <n v="84660049.5"/>
    <m/>
    <m/>
    <m/>
    <m/>
    <x v="0"/>
    <x v="0"/>
    <m/>
    <m/>
    <m/>
    <x v="0"/>
  </r>
  <r>
    <x v="6"/>
    <x v="7"/>
    <x v="6"/>
    <x v="8"/>
    <d v="1900-01-29T00:00:00"/>
    <n v="1274.4000000000001"/>
    <n v="2104"/>
    <n v="1168375"/>
    <m/>
    <n v="40382"/>
    <n v="47181319250"/>
    <n v="84963728"/>
    <m/>
    <m/>
    <m/>
    <m/>
    <x v="0"/>
    <x v="0"/>
    <m/>
    <m/>
    <m/>
    <x v="0"/>
  </r>
  <r>
    <x v="6"/>
    <x v="7"/>
    <x v="6"/>
    <x v="8"/>
    <d v="1900-01-28T00:00:00"/>
    <n v="1272.75"/>
    <n v="2092"/>
    <n v="1171975"/>
    <m/>
    <n v="40367"/>
    <n v="47309114825"/>
    <n v="84447764"/>
    <m/>
    <m/>
    <m/>
    <m/>
    <x v="0"/>
    <x v="0"/>
    <m/>
    <m/>
    <m/>
    <x v="0"/>
  </r>
  <r>
    <x v="6"/>
    <x v="7"/>
    <x v="6"/>
    <x v="8"/>
    <d v="1900-01-25T00:00:00"/>
    <n v="1267.8"/>
    <n v="2120"/>
    <n v="1177300"/>
    <m/>
    <m/>
    <m/>
    <m/>
    <m/>
    <m/>
    <m/>
    <m/>
    <x v="0"/>
    <x v="0"/>
    <m/>
    <m/>
    <m/>
    <x v="0"/>
  </r>
  <r>
    <x v="6"/>
    <x v="7"/>
    <x v="6"/>
    <x v="8"/>
    <d v="1900-01-24T00:00:00"/>
    <n v="1278"/>
    <n v="2150.5"/>
    <n v="1177050"/>
    <m/>
    <n v="40233"/>
    <n v="47356252650"/>
    <n v="86521066.5"/>
    <m/>
    <m/>
    <m/>
    <m/>
    <x v="0"/>
    <x v="0"/>
    <m/>
    <m/>
    <m/>
    <x v="0"/>
  </r>
  <r>
    <x v="6"/>
    <x v="7"/>
    <x v="6"/>
    <x v="8"/>
    <d v="1900-01-23T00:00:00"/>
    <n v="1273"/>
    <n v="2172.5"/>
    <n v="1179075"/>
    <m/>
    <n v="40484"/>
    <n v="47733672300"/>
    <n v="87951490"/>
    <m/>
    <m/>
    <m/>
    <m/>
    <x v="0"/>
    <x v="0"/>
    <m/>
    <m/>
    <m/>
    <x v="0"/>
  </r>
  <r>
    <x v="6"/>
    <x v="7"/>
    <x v="6"/>
    <x v="8"/>
    <d v="1900-01-22T00:00:00"/>
    <n v="1278.3"/>
    <n v="2183.5"/>
    <n v="1181300"/>
    <m/>
    <n v="40042"/>
    <n v="47301614600"/>
    <n v="87431707"/>
    <m/>
    <m/>
    <m/>
    <m/>
    <x v="0"/>
    <x v="0"/>
    <m/>
    <m/>
    <m/>
    <x v="0"/>
  </r>
  <r>
    <x v="6"/>
    <x v="7"/>
    <x v="6"/>
    <x v="8"/>
    <d v="1900-01-21T00:00:00"/>
    <n v="1275.25"/>
    <n v="2167"/>
    <n v="1184200"/>
    <m/>
    <n v="40239"/>
    <n v="47651023800"/>
    <n v="87197913"/>
    <m/>
    <m/>
    <m/>
    <m/>
    <x v="0"/>
    <x v="0"/>
    <m/>
    <m/>
    <m/>
    <x v="0"/>
  </r>
  <r>
    <x v="6"/>
    <x v="8"/>
    <x v="6"/>
    <x v="8"/>
    <d v="1900-01-18T00:00:00"/>
    <n v="1280.25"/>
    <n v="2197"/>
    <n v="1186450"/>
    <m/>
    <m/>
    <m/>
    <m/>
    <m/>
    <m/>
    <m/>
    <m/>
    <x v="0"/>
    <x v="0"/>
    <m/>
    <m/>
    <m/>
    <x v="0"/>
  </r>
  <r>
    <x v="6"/>
    <x v="8"/>
    <x v="6"/>
    <x v="8"/>
    <d v="1900-01-17T00:00:00"/>
    <n v="1283.4000000000001"/>
    <m/>
    <m/>
    <m/>
    <n v="40129"/>
    <m/>
    <m/>
    <m/>
    <m/>
    <m/>
    <m/>
    <x v="0"/>
    <x v="0"/>
    <m/>
    <m/>
    <m/>
    <x v="0"/>
  </r>
  <r>
    <x v="6"/>
    <x v="8"/>
    <x v="6"/>
    <x v="8"/>
    <d v="1900-01-16T00:00:00"/>
    <n v="1280.6500000000001"/>
    <n v="2157"/>
    <n v="1188700"/>
    <m/>
    <n v="40237"/>
    <n v="47829721900"/>
    <n v="86791209"/>
    <m/>
    <m/>
    <m/>
    <m/>
    <x v="0"/>
    <x v="0"/>
    <m/>
    <m/>
    <m/>
    <x v="0"/>
  </r>
  <r>
    <x v="6"/>
    <x v="8"/>
    <x v="6"/>
    <x v="8"/>
    <d v="1900-01-15T00:00:00"/>
    <n v="1289.7"/>
    <n v="2161"/>
    <n v="1193925"/>
    <m/>
    <n v="40231"/>
    <n v="48032796675"/>
    <n v="86939191"/>
    <m/>
    <m/>
    <m/>
    <m/>
    <x v="0"/>
    <x v="0"/>
    <m/>
    <m/>
    <m/>
    <x v="0"/>
  </r>
  <r>
    <x v="6"/>
    <x v="8"/>
    <x v="6"/>
    <x v="8"/>
    <d v="1900-01-14T00:00:00"/>
    <n v="1305.1500000000001"/>
    <n v="2142"/>
    <n v="1196600"/>
    <m/>
    <n v="40152"/>
    <n v="48045883200"/>
    <n v="86005584"/>
    <m/>
    <m/>
    <m/>
    <m/>
    <x v="0"/>
    <x v="0"/>
    <m/>
    <m/>
    <m/>
    <x v="0"/>
  </r>
  <r>
    <x v="6"/>
    <x v="8"/>
    <x v="6"/>
    <x v="8"/>
    <d v="1900-01-11T00:00:00"/>
    <n v="1293.9000000000001"/>
    <n v="2188"/>
    <n v="1191550"/>
    <m/>
    <m/>
    <m/>
    <m/>
    <m/>
    <m/>
    <m/>
    <m/>
    <x v="0"/>
    <x v="0"/>
    <m/>
    <m/>
    <m/>
    <x v="0"/>
  </r>
  <r>
    <x v="6"/>
    <x v="8"/>
    <x v="6"/>
    <x v="8"/>
    <d v="1900-01-10T00:00:00"/>
    <n v="1294.45"/>
    <n v="2159"/>
    <n v="1195525"/>
    <m/>
    <n v="40379"/>
    <n v="48274103975"/>
    <n v="87178261"/>
    <m/>
    <m/>
    <m/>
    <m/>
    <x v="0"/>
    <x v="0"/>
    <m/>
    <m/>
    <m/>
    <x v="0"/>
  </r>
  <r>
    <x v="6"/>
    <x v="8"/>
    <x v="6"/>
    <x v="8"/>
    <d v="1900-01-09T00:00:00"/>
    <n v="1290.2"/>
    <n v="2156"/>
    <n v="1195600"/>
    <m/>
    <n v="40003"/>
    <n v="47827586800"/>
    <n v="86246468"/>
    <m/>
    <m/>
    <m/>
    <m/>
    <x v="0"/>
    <x v="0"/>
    <m/>
    <m/>
    <m/>
    <x v="0"/>
  </r>
  <r>
    <x v="6"/>
    <x v="8"/>
    <x v="6"/>
    <x v="8"/>
    <d v="1900-01-08T00:00:00"/>
    <n v="1289.5999999999999"/>
    <n v="2145"/>
    <n v="1199675"/>
    <m/>
    <n v="40295"/>
    <n v="48340904125"/>
    <n v="86432775"/>
    <m/>
    <m/>
    <m/>
    <m/>
    <x v="0"/>
    <x v="0"/>
    <m/>
    <m/>
    <m/>
    <x v="0"/>
  </r>
  <r>
    <x v="6"/>
    <x v="8"/>
    <x v="6"/>
    <x v="8"/>
    <d v="1900-01-07T00:00:00"/>
    <n v="1282.1500000000001"/>
    <n v="2166"/>
    <n v="1202225"/>
    <m/>
    <n v="39929"/>
    <n v="48003642025"/>
    <n v="86486214"/>
    <m/>
    <m/>
    <m/>
    <m/>
    <x v="0"/>
    <x v="0"/>
    <m/>
    <m/>
    <m/>
    <x v="0"/>
  </r>
  <r>
    <x v="6"/>
    <x v="8"/>
    <x v="6"/>
    <x v="8"/>
    <d v="1900-01-04T00:00:00"/>
    <n v="1268.2"/>
    <n v="2138.5"/>
    <n v="1207800"/>
    <m/>
    <m/>
    <m/>
    <m/>
    <m/>
    <m/>
    <m/>
    <m/>
    <x v="0"/>
    <x v="0"/>
    <m/>
    <m/>
    <m/>
    <x v="0"/>
  </r>
  <r>
    <x v="6"/>
    <x v="8"/>
    <x v="6"/>
    <x v="8"/>
    <d v="1900-01-03T00:00:00"/>
    <n v="1278.4000000000001"/>
    <n v="2126"/>
    <n v="1210325"/>
    <m/>
    <n v="39384"/>
    <n v="47667439800"/>
    <n v="83730384"/>
    <m/>
    <m/>
    <m/>
    <m/>
    <x v="0"/>
    <x v="0"/>
    <m/>
    <m/>
    <m/>
    <x v="0"/>
  </r>
  <r>
    <x v="6"/>
    <x v="8"/>
    <x v="6"/>
    <x v="8"/>
    <d v="1900-01-02T00:00:00"/>
    <n v="1275.55"/>
    <n v="2136"/>
    <n v="1212225"/>
    <m/>
    <n v="39301"/>
    <n v="47641654725"/>
    <n v="83946936"/>
    <m/>
    <m/>
    <m/>
    <m/>
    <x v="0"/>
    <x v="0"/>
    <m/>
    <m/>
    <m/>
    <x v="0"/>
  </r>
  <r>
    <x v="6"/>
    <x v="8"/>
    <x v="6"/>
    <x v="8"/>
    <d v="1900-01-01T00:00:00"/>
    <n v="1270.7"/>
    <n v="2159.5"/>
    <n v="1218950"/>
    <m/>
    <n v="39123"/>
    <n v="47688980850"/>
    <n v="84486118.5"/>
    <m/>
    <m/>
    <m/>
    <m/>
    <x v="0"/>
    <x v="0"/>
    <m/>
    <m/>
    <m/>
    <x v="0"/>
  </r>
  <r>
    <x v="6"/>
    <x v="8"/>
    <x v="6"/>
    <x v="8"/>
    <d v="1899-12-31T00:00:00"/>
    <n v="1273.0999999999999"/>
    <n v="2160.5"/>
    <n v="1229750"/>
    <m/>
    <n v="38988"/>
    <n v="47946107875"/>
    <n v="84234654.25"/>
    <m/>
    <m/>
    <m/>
    <m/>
    <x v="0"/>
    <x v="0"/>
    <m/>
    <m/>
    <m/>
    <x v="0"/>
  </r>
  <r>
    <x v="6"/>
    <x v="8"/>
    <x v="6"/>
    <x v="9"/>
    <d v="1900-01-27T00:00:00"/>
    <n v="1286.95"/>
    <n v="2147"/>
    <n v="1234025"/>
    <m/>
    <m/>
    <m/>
    <m/>
    <m/>
    <m/>
    <m/>
    <m/>
    <x v="0"/>
    <x v="0"/>
    <m/>
    <m/>
    <m/>
    <x v="0"/>
  </r>
  <r>
    <x v="6"/>
    <x v="8"/>
    <x v="6"/>
    <x v="9"/>
    <d v="1900-01-26T00:00:00"/>
    <n v="1284.3"/>
    <n v="2161"/>
    <n v="1239050"/>
    <m/>
    <n v="38854"/>
    <n v="48142048700"/>
    <n v="83963494"/>
    <m/>
    <m/>
    <m/>
    <m/>
    <x v="0"/>
    <x v="0"/>
    <m/>
    <m/>
    <m/>
    <x v="0"/>
  </r>
  <r>
    <x v="6"/>
    <x v="8"/>
    <x v="6"/>
    <x v="9"/>
    <d v="1900-01-25T00:00:00"/>
    <n v="1291.3"/>
    <n v="2157"/>
    <n v="1242450"/>
    <m/>
    <n v="38970"/>
    <n v="48418276500"/>
    <n v="84058290"/>
    <m/>
    <m/>
    <m/>
    <m/>
    <x v="0"/>
    <x v="0"/>
    <m/>
    <m/>
    <m/>
    <x v="0"/>
  </r>
  <r>
    <x v="6"/>
    <x v="8"/>
    <x v="6"/>
    <x v="9"/>
    <d v="1900-01-24T00:00:00"/>
    <n v="1306.9000000000001"/>
    <n v="2146"/>
    <n v="1246875"/>
    <m/>
    <n v="39112"/>
    <n v="48767775000"/>
    <n v="83934352"/>
    <m/>
    <m/>
    <m/>
    <m/>
    <x v="0"/>
    <x v="0"/>
    <m/>
    <m/>
    <m/>
    <x v="0"/>
  </r>
  <r>
    <x v="6"/>
    <x v="8"/>
    <x v="6"/>
    <x v="9"/>
    <d v="1900-01-23T00:00:00"/>
    <n v="1295.5"/>
    <n v="2147"/>
    <n v="1249350"/>
    <m/>
    <n v="38966"/>
    <n v="48682172100"/>
    <n v="83660002"/>
    <m/>
    <m/>
    <m/>
    <m/>
    <x v="0"/>
    <x v="0"/>
    <m/>
    <m/>
    <m/>
    <x v="0"/>
  </r>
  <r>
    <x v="6"/>
    <x v="9"/>
    <x v="6"/>
    <x v="9"/>
    <d v="1900-01-20T00:00:00"/>
    <n v="1297"/>
    <n v="2155"/>
    <n v="1251700"/>
    <m/>
    <m/>
    <m/>
    <m/>
    <m/>
    <m/>
    <m/>
    <m/>
    <x v="0"/>
    <x v="0"/>
    <m/>
    <m/>
    <m/>
    <x v="0"/>
  </r>
  <r>
    <x v="6"/>
    <x v="9"/>
    <x v="6"/>
    <x v="9"/>
    <d v="1900-01-19T00:00:00"/>
    <n v="1297.3499999999999"/>
    <n v="2126.5"/>
    <n v="1255475"/>
    <m/>
    <n v="39008"/>
    <n v="48973568800"/>
    <n v="82950512"/>
    <m/>
    <m/>
    <m/>
    <m/>
    <x v="0"/>
    <x v="0"/>
    <m/>
    <m/>
    <m/>
    <x v="0"/>
  </r>
  <r>
    <x v="6"/>
    <x v="9"/>
    <x v="6"/>
    <x v="9"/>
    <d v="1900-01-18T00:00:00"/>
    <n v="1314.9"/>
    <n v="2090"/>
    <n v="1259025"/>
    <m/>
    <n v="38863"/>
    <n v="48929488575"/>
    <n v="81223670"/>
    <m/>
    <m/>
    <m/>
    <m/>
    <x v="0"/>
    <x v="0"/>
    <m/>
    <m/>
    <m/>
    <x v="0"/>
  </r>
  <r>
    <x v="6"/>
    <x v="9"/>
    <x v="6"/>
    <x v="9"/>
    <d v="1900-01-17T00:00:00"/>
    <n v="1308.45"/>
    <m/>
    <m/>
    <m/>
    <n v="39036"/>
    <m/>
    <m/>
    <m/>
    <m/>
    <m/>
    <m/>
    <x v="0"/>
    <x v="0"/>
    <m/>
    <m/>
    <m/>
    <x v="0"/>
  </r>
  <r>
    <x v="6"/>
    <x v="9"/>
    <x v="6"/>
    <x v="9"/>
    <d v="1900-01-16T00:00:00"/>
    <n v="1314.4"/>
    <n v="2133"/>
    <n v="1268700"/>
    <m/>
    <n v="38915"/>
    <n v="49371460500"/>
    <n v="83005695"/>
    <m/>
    <m/>
    <m/>
    <m/>
    <x v="0"/>
    <x v="0"/>
    <m/>
    <m/>
    <m/>
    <x v="0"/>
  </r>
  <r>
    <x v="6"/>
    <x v="9"/>
    <x v="6"/>
    <x v="9"/>
    <d v="1900-01-13T00:00:00"/>
    <n v="1325"/>
    <n v="2128"/>
    <n v="1273575"/>
    <m/>
    <m/>
    <m/>
    <m/>
    <m/>
    <m/>
    <m/>
    <m/>
    <x v="0"/>
    <x v="0"/>
    <m/>
    <m/>
    <m/>
    <x v="0"/>
  </r>
  <r>
    <x v="6"/>
    <x v="9"/>
    <x v="6"/>
    <x v="9"/>
    <d v="1900-01-12T00:00:00"/>
    <n v="1323"/>
    <n v="2140"/>
    <n v="1280100"/>
    <m/>
    <n v="39023"/>
    <n v="49953342300"/>
    <n v="83509220"/>
    <m/>
    <m/>
    <m/>
    <m/>
    <x v="0"/>
    <x v="0"/>
    <m/>
    <m/>
    <m/>
    <x v="0"/>
  </r>
  <r>
    <x v="6"/>
    <x v="9"/>
    <x v="6"/>
    <x v="9"/>
    <d v="1900-01-11T00:00:00"/>
    <n v="1332.25"/>
    <n v="2137.5"/>
    <n v="1284900"/>
    <m/>
    <n v="39020"/>
    <n v="50136798000"/>
    <n v="83405250"/>
    <m/>
    <m/>
    <m/>
    <m/>
    <x v="0"/>
    <x v="0"/>
    <m/>
    <m/>
    <m/>
    <x v="0"/>
  </r>
  <r>
    <x v="6"/>
    <x v="9"/>
    <x v="6"/>
    <x v="9"/>
    <d v="1900-01-10T00:00:00"/>
    <n v="1326.25"/>
    <n v="2148"/>
    <n v="1290775"/>
    <m/>
    <n v="39030"/>
    <n v="50378948250"/>
    <n v="83836440"/>
    <m/>
    <m/>
    <m/>
    <m/>
    <x v="0"/>
    <x v="0"/>
    <m/>
    <m/>
    <m/>
    <x v="0"/>
  </r>
  <r>
    <x v="6"/>
    <x v="9"/>
    <x v="6"/>
    <x v="9"/>
    <d v="1900-01-09T00:00:00"/>
    <n v="1338.75"/>
    <n v="2160"/>
    <n v="1294850"/>
    <m/>
    <n v="38850"/>
    <n v="50304922500"/>
    <n v="83916000"/>
    <m/>
    <m/>
    <m/>
    <m/>
    <x v="0"/>
    <x v="0"/>
    <m/>
    <m/>
    <m/>
    <x v="0"/>
  </r>
  <r>
    <x v="6"/>
    <x v="9"/>
    <x v="6"/>
    <x v="9"/>
    <d v="1900-01-06T00:00:00"/>
    <n v="1350.9"/>
    <n v="2174.5"/>
    <n v="1300200"/>
    <m/>
    <m/>
    <m/>
    <m/>
    <m/>
    <m/>
    <m/>
    <m/>
    <x v="0"/>
    <x v="0"/>
    <m/>
    <m/>
    <m/>
    <x v="0"/>
  </r>
  <r>
    <x v="6"/>
    <x v="9"/>
    <x v="6"/>
    <x v="9"/>
    <d v="1900-01-05T00:00:00"/>
    <n v="1340.45"/>
    <n v="2191"/>
    <n v="1303925"/>
    <m/>
    <n v="38997"/>
    <n v="50849163225"/>
    <n v="85442427"/>
    <m/>
    <m/>
    <m/>
    <m/>
    <x v="0"/>
    <x v="0"/>
    <m/>
    <m/>
    <m/>
    <x v="0"/>
  </r>
  <r>
    <x v="6"/>
    <x v="9"/>
    <x v="6"/>
    <x v="9"/>
    <d v="1900-01-04T00:00:00"/>
    <n v="1340.15"/>
    <n v="2132"/>
    <n v="1306650"/>
    <m/>
    <n v="38790"/>
    <n v="50684953500"/>
    <n v="82700280"/>
    <m/>
    <m/>
    <m/>
    <m/>
    <x v="0"/>
    <x v="0"/>
    <m/>
    <m/>
    <m/>
    <x v="0"/>
  </r>
  <r>
    <x v="6"/>
    <x v="9"/>
    <x v="6"/>
    <x v="9"/>
    <d v="1900-01-03T00:00:00"/>
    <n v="1331.15"/>
    <n v="2096"/>
    <n v="1310800"/>
    <m/>
    <n v="38806"/>
    <n v="50866904800"/>
    <n v="81337376"/>
    <m/>
    <m/>
    <m/>
    <m/>
    <x v="0"/>
    <x v="0"/>
    <m/>
    <m/>
    <m/>
    <x v="0"/>
  </r>
  <r>
    <x v="6"/>
    <x v="9"/>
    <x v="6"/>
    <x v="9"/>
    <d v="1900-01-02T00:00:00"/>
    <n v="1334.6"/>
    <n v="2100"/>
    <n v="1313400"/>
    <m/>
    <n v="38710"/>
    <n v="50841714000"/>
    <n v="81291000"/>
    <m/>
    <m/>
    <m/>
    <m/>
    <x v="0"/>
    <x v="0"/>
    <m/>
    <m/>
    <m/>
    <x v="0"/>
  </r>
  <r>
    <x v="6"/>
    <x v="9"/>
    <x v="6"/>
    <x v="9"/>
    <d v="1899-12-30T00:00:00"/>
    <n v="1318.4"/>
    <n v="2090.5"/>
    <n v="1315775"/>
    <m/>
    <m/>
    <m/>
    <m/>
    <m/>
    <m/>
    <m/>
    <m/>
    <x v="0"/>
    <x v="0"/>
    <m/>
    <m/>
    <m/>
    <x v="0"/>
  </r>
  <r>
    <x v="6"/>
    <x v="9"/>
    <x v="6"/>
    <x v="10"/>
    <d v="1900-01-29T00:00:00"/>
    <n v="1305.8"/>
    <n v="2117.5"/>
    <n v="1318950"/>
    <m/>
    <n v="38688"/>
    <n v="51027537600"/>
    <n v="81921840"/>
    <m/>
    <m/>
    <m/>
    <m/>
    <x v="0"/>
    <x v="0"/>
    <m/>
    <m/>
    <m/>
    <x v="0"/>
  </r>
  <r>
    <x v="6"/>
    <x v="9"/>
    <x v="6"/>
    <x v="10"/>
    <d v="1900-01-28T00:00:00"/>
    <n v="1310.5999999999999"/>
    <n v="2129"/>
    <n v="1320050"/>
    <m/>
    <n v="38634"/>
    <n v="50998811700"/>
    <n v="82251786"/>
    <m/>
    <m/>
    <m/>
    <m/>
    <x v="0"/>
    <x v="0"/>
    <m/>
    <m/>
    <m/>
    <x v="0"/>
  </r>
  <r>
    <x v="6"/>
    <x v="9"/>
    <x v="6"/>
    <x v="10"/>
    <d v="1900-01-27T00:00:00"/>
    <n v="1323.4"/>
    <n v="2096"/>
    <n v="1321500"/>
    <m/>
    <n v="38505"/>
    <n v="50884357500"/>
    <n v="80706480"/>
    <m/>
    <m/>
    <m/>
    <m/>
    <x v="0"/>
    <x v="0"/>
    <m/>
    <m/>
    <m/>
    <x v="0"/>
  </r>
  <r>
    <x v="6"/>
    <x v="9"/>
    <x v="6"/>
    <x v="10"/>
    <d v="1900-01-23T00:00:00"/>
    <n v="1287.05"/>
    <n v="2096.5"/>
    <n v="1321375"/>
    <m/>
    <m/>
    <m/>
    <m/>
    <m/>
    <m/>
    <m/>
    <m/>
    <x v="0"/>
    <x v="0"/>
    <m/>
    <m/>
    <m/>
    <x v="0"/>
  </r>
  <r>
    <x v="6"/>
    <x v="9"/>
    <x v="6"/>
    <x v="10"/>
    <d v="1900-01-22T00:00:00"/>
    <n v="1285.9000000000001"/>
    <n v="2092"/>
    <n v="1324550"/>
    <m/>
    <n v="38285"/>
    <n v="50710396750"/>
    <n v="80092220"/>
    <m/>
    <m/>
    <m/>
    <m/>
    <x v="0"/>
    <x v="0"/>
    <m/>
    <m/>
    <m/>
    <x v="0"/>
  </r>
  <r>
    <x v="6"/>
    <x v="9"/>
    <x v="6"/>
    <x v="10"/>
    <d v="1900-01-21T00:00:00"/>
    <n v="1286.45"/>
    <n v="2106.5"/>
    <n v="1324475"/>
    <m/>
    <n v="38249"/>
    <n v="50659844275"/>
    <n v="80571518.5"/>
    <m/>
    <m/>
    <m/>
    <m/>
    <x v="0"/>
    <x v="0"/>
    <m/>
    <m/>
    <m/>
    <x v="0"/>
  </r>
  <r>
    <x v="6"/>
    <x v="10"/>
    <x v="6"/>
    <x v="10"/>
    <d v="1900-01-20T00:00:00"/>
    <n v="1285.0999999999999"/>
    <n v="2120"/>
    <n v="1324625"/>
    <m/>
    <n v="38386"/>
    <n v="50847055250"/>
    <n v="81378320"/>
    <m/>
    <m/>
    <m/>
    <m/>
    <x v="0"/>
    <x v="0"/>
    <m/>
    <m/>
    <m/>
    <x v="0"/>
  </r>
  <r>
    <x v="6"/>
    <x v="10"/>
    <x v="6"/>
    <x v="10"/>
    <d v="1900-01-19T00:00:00"/>
    <n v="1287.5999999999999"/>
    <n v="2134"/>
    <n v="1323550"/>
    <m/>
    <n v="38303"/>
    <n v="50695935650"/>
    <n v="81738602"/>
    <m/>
    <m/>
    <m/>
    <m/>
    <x v="0"/>
    <x v="0"/>
    <m/>
    <m/>
    <m/>
    <x v="0"/>
  </r>
  <r>
    <x v="6"/>
    <x v="10"/>
    <x v="6"/>
    <x v="10"/>
    <d v="1900-01-16T00:00:00"/>
    <n v="1295.25"/>
    <m/>
    <m/>
    <m/>
    <m/>
    <m/>
    <m/>
    <m/>
    <m/>
    <m/>
    <m/>
    <x v="0"/>
    <x v="0"/>
    <m/>
    <m/>
    <m/>
    <x v="0"/>
  </r>
  <r>
    <x v="6"/>
    <x v="10"/>
    <x v="6"/>
    <x v="10"/>
    <d v="1900-01-15T00:00:00"/>
    <n v="1285.9000000000001"/>
    <n v="2132"/>
    <n v="1323150"/>
    <m/>
    <n v="38155"/>
    <n v="50484788250"/>
    <n v="81346460"/>
    <m/>
    <m/>
    <m/>
    <m/>
    <x v="0"/>
    <x v="0"/>
    <m/>
    <m/>
    <m/>
    <x v="0"/>
  </r>
  <r>
    <x v="6"/>
    <x v="10"/>
    <x v="6"/>
    <x v="10"/>
    <d v="1900-01-14T00:00:00"/>
    <n v="1270.1500000000001"/>
    <n v="2086"/>
    <n v="1324325"/>
    <m/>
    <n v="38084"/>
    <n v="50435593300"/>
    <n v="79443224"/>
    <m/>
    <m/>
    <m/>
    <m/>
    <x v="0"/>
    <x v="0"/>
    <m/>
    <m/>
    <m/>
    <x v="0"/>
  </r>
  <r>
    <x v="6"/>
    <x v="10"/>
    <x v="6"/>
    <x v="10"/>
    <d v="1900-01-13T00:00:00"/>
    <n v="1274.5999999999999"/>
    <n v="2104"/>
    <n v="1324550"/>
    <m/>
    <n v="38052"/>
    <n v="50401776600"/>
    <n v="80061408"/>
    <m/>
    <m/>
    <m/>
    <m/>
    <x v="0"/>
    <x v="0"/>
    <m/>
    <m/>
    <m/>
    <x v="0"/>
  </r>
  <r>
    <x v="6"/>
    <x v="10"/>
    <x v="6"/>
    <x v="10"/>
    <d v="1900-01-12T00:00:00"/>
    <n v="1281.0999999999999"/>
    <n v="2099"/>
    <n v="1321600"/>
    <m/>
    <n v="38006"/>
    <n v="50228729600"/>
    <n v="79774594"/>
    <m/>
    <m/>
    <m/>
    <m/>
    <x v="0"/>
    <x v="0"/>
    <m/>
    <m/>
    <m/>
    <x v="0"/>
  </r>
  <r>
    <x v="6"/>
    <x v="10"/>
    <x v="6"/>
    <x v="10"/>
    <d v="1900-01-09T00:00:00"/>
    <n v="1288.3"/>
    <n v="2101.5"/>
    <n v="1314475"/>
    <m/>
    <m/>
    <m/>
    <m/>
    <m/>
    <m/>
    <m/>
    <m/>
    <x v="0"/>
    <x v="0"/>
    <m/>
    <m/>
    <m/>
    <x v="0"/>
  </r>
  <r>
    <x v="6"/>
    <x v="10"/>
    <x v="6"/>
    <x v="10"/>
    <d v="1900-01-08T00:00:00"/>
    <n v="1278.9000000000001"/>
    <n v="2076"/>
    <n v="1314475"/>
    <m/>
    <n v="38075"/>
    <n v="50048635625"/>
    <n v="79043700"/>
    <m/>
    <m/>
    <m/>
    <m/>
    <x v="0"/>
    <x v="0"/>
    <m/>
    <m/>
    <m/>
    <x v="0"/>
  </r>
  <r>
    <x v="6"/>
    <x v="10"/>
    <x v="6"/>
    <x v="10"/>
    <d v="1900-01-07T00:00:00"/>
    <n v="1267.95"/>
    <n v="2084.5"/>
    <n v="1308725"/>
    <m/>
    <n v="37977"/>
    <n v="49701449325"/>
    <n v="79163056.5"/>
    <m/>
    <m/>
    <m/>
    <m/>
    <x v="0"/>
    <x v="0"/>
    <m/>
    <m/>
    <m/>
    <x v="0"/>
  </r>
  <r>
    <x v="6"/>
    <x v="10"/>
    <x v="6"/>
    <x v="10"/>
    <d v="1900-01-06T00:00:00"/>
    <n v="1261.45"/>
    <n v="2082"/>
    <n v="1298225"/>
    <m/>
    <n v="37965"/>
    <n v="49287112125"/>
    <n v="79043130"/>
    <m/>
    <m/>
    <m/>
    <m/>
    <x v="0"/>
    <x v="0"/>
    <m/>
    <m/>
    <m/>
    <x v="0"/>
  </r>
  <r>
    <x v="6"/>
    <x v="10"/>
    <x v="6"/>
    <x v="10"/>
    <d v="1900-01-05T00:00:00"/>
    <n v="1257.55"/>
    <n v="2089"/>
    <n v="1287075"/>
    <m/>
    <n v="38003"/>
    <n v="48912711225"/>
    <n v="79388267"/>
    <m/>
    <m/>
    <m/>
    <m/>
    <x v="0"/>
    <x v="0"/>
    <m/>
    <m/>
    <m/>
    <x v="0"/>
  </r>
  <r>
    <x v="6"/>
    <x v="10"/>
    <x v="6"/>
    <x v="10"/>
    <d v="1900-01-02T00:00:00"/>
    <n v="1269.3"/>
    <n v="2086"/>
    <n v="1283525"/>
    <m/>
    <m/>
    <m/>
    <m/>
    <m/>
    <m/>
    <m/>
    <m/>
    <x v="0"/>
    <x v="0"/>
    <m/>
    <m/>
    <m/>
    <x v="0"/>
  </r>
  <r>
    <x v="6"/>
    <x v="10"/>
    <x v="6"/>
    <x v="10"/>
    <d v="1900-01-01T00:00:00"/>
    <n v="1261.8"/>
    <n v="2070"/>
    <n v="1286350"/>
    <m/>
    <n v="37948"/>
    <n v="48814409800"/>
    <n v="78552360"/>
    <m/>
    <m/>
    <m/>
    <m/>
    <x v="0"/>
    <x v="0"/>
    <m/>
    <m/>
    <m/>
    <x v="0"/>
  </r>
  <r>
    <x v="6"/>
    <x v="10"/>
    <x v="6"/>
    <x v="10"/>
    <d v="1899-12-31T00:00:00"/>
    <n v="1266.6500000000001"/>
    <n v="2051"/>
    <n v="1288925"/>
    <m/>
    <n v="38051"/>
    <n v="49044885175"/>
    <n v="78042601"/>
    <m/>
    <m/>
    <m/>
    <m/>
    <x v="0"/>
    <x v="0"/>
    <m/>
    <m/>
    <m/>
    <x v="0"/>
  </r>
  <r>
    <x v="6"/>
    <x v="10"/>
    <x v="6"/>
    <x v="10"/>
    <d v="1899-12-30T00:00:00"/>
    <n v="1267.05"/>
    <n v="2031.5"/>
    <n v="1291250"/>
    <m/>
    <n v="38073"/>
    <n v="49161761250"/>
    <n v="77345299.5"/>
    <m/>
    <m/>
    <m/>
    <m/>
    <x v="0"/>
    <x v="0"/>
    <m/>
    <m/>
    <m/>
    <x v="0"/>
  </r>
  <r>
    <x v="6"/>
    <x v="10"/>
    <x v="6"/>
    <x v="11"/>
    <d v="1900-01-29T00:00:00"/>
    <n v="1266.3499999999999"/>
    <n v="2030.5"/>
    <n v="1294075"/>
    <m/>
    <n v="37999"/>
    <n v="49173555925"/>
    <n v="77156969.5"/>
    <m/>
    <m/>
    <m/>
    <m/>
    <x v="0"/>
    <x v="0"/>
    <m/>
    <m/>
    <m/>
    <x v="0"/>
  </r>
  <r>
    <x v="6"/>
    <x v="10"/>
    <x v="6"/>
    <x v="11"/>
    <d v="1900-01-26T00:00:00"/>
    <n v="1259.5999999999999"/>
    <n v="2024"/>
    <n v="1302825"/>
    <m/>
    <m/>
    <m/>
    <m/>
    <m/>
    <m/>
    <m/>
    <m/>
    <x v="0"/>
    <x v="0"/>
    <m/>
    <m/>
    <m/>
    <x v="0"/>
  </r>
  <r>
    <x v="6"/>
    <x v="10"/>
    <x v="6"/>
    <x v="11"/>
    <d v="1900-01-25T00:00:00"/>
    <n v="1262.05"/>
    <n v="1992.5"/>
    <n v="1313200"/>
    <m/>
    <n v="37886"/>
    <n v="49751895200"/>
    <n v="75487855"/>
    <m/>
    <m/>
    <m/>
    <m/>
    <x v="0"/>
    <x v="0"/>
    <m/>
    <m/>
    <m/>
    <x v="0"/>
  </r>
  <r>
    <x v="6"/>
    <x v="10"/>
    <x v="6"/>
    <x v="11"/>
    <d v="1900-01-24T00:00:00"/>
    <n v="1245.4000000000001"/>
    <n v="1940"/>
    <n v="1321750"/>
    <m/>
    <n v="37808"/>
    <n v="49972724000"/>
    <n v="73347520"/>
    <m/>
    <m/>
    <m/>
    <m/>
    <x v="0"/>
    <x v="0"/>
    <m/>
    <m/>
    <m/>
    <x v="0"/>
  </r>
  <r>
    <x v="6"/>
    <x v="10"/>
    <x v="6"/>
    <x v="11"/>
    <d v="1900-01-23T00:00:00"/>
    <n v="1252"/>
    <n v="1911"/>
    <n v="1331175"/>
    <m/>
    <n v="37642"/>
    <n v="50108089350"/>
    <n v="71933862"/>
    <m/>
    <m/>
    <m/>
    <m/>
    <x v="0"/>
    <x v="0"/>
    <m/>
    <m/>
    <m/>
    <x v="0"/>
  </r>
  <r>
    <x v="6"/>
    <x v="10"/>
    <x v="6"/>
    <x v="11"/>
    <d v="1900-01-22T00:00:00"/>
    <n v="1255.8499999999999"/>
    <n v="1916"/>
    <n v="1336700"/>
    <m/>
    <n v="37604"/>
    <n v="50265266800"/>
    <n v="72049264"/>
    <m/>
    <m/>
    <m/>
    <m/>
    <x v="0"/>
    <x v="0"/>
    <m/>
    <m/>
    <m/>
    <x v="0"/>
  </r>
  <r>
    <x v="6"/>
    <x v="11"/>
    <x v="6"/>
    <x v="11"/>
    <d v="1900-01-19T00:00:00"/>
    <n v="1247.25"/>
    <n v="1925.5"/>
    <n v="1344000"/>
    <m/>
    <m/>
    <m/>
    <m/>
    <m/>
    <m/>
    <m/>
    <m/>
    <x v="0"/>
    <x v="0"/>
    <m/>
    <m/>
    <m/>
    <x v="0"/>
  </r>
  <r>
    <x v="6"/>
    <x v="11"/>
    <x v="6"/>
    <x v="11"/>
    <d v="1900-01-18T00:00:00"/>
    <n v="1236.55"/>
    <n v="1910"/>
    <n v="1349125"/>
    <m/>
    <m/>
    <m/>
    <m/>
    <m/>
    <m/>
    <m/>
    <m/>
    <x v="0"/>
    <x v="0"/>
    <m/>
    <m/>
    <m/>
    <x v="0"/>
  </r>
  <r>
    <x v="6"/>
    <x v="11"/>
    <x v="6"/>
    <x v="11"/>
    <d v="1900-01-17T00:00:00"/>
    <n v="1239.8499999999999"/>
    <m/>
    <m/>
    <m/>
    <n v="37655"/>
    <m/>
    <m/>
    <m/>
    <m/>
    <m/>
    <m/>
    <x v="0"/>
    <x v="0"/>
    <m/>
    <m/>
    <m/>
    <x v="0"/>
  </r>
  <r>
    <x v="6"/>
    <x v="11"/>
    <x v="6"/>
    <x v="11"/>
    <d v="1900-01-16T00:00:00"/>
    <n v="1237.0999999999999"/>
    <n v="1924"/>
    <n v="1354125"/>
    <m/>
    <n v="37657"/>
    <n v="50992285125"/>
    <n v="72452068"/>
    <m/>
    <m/>
    <m/>
    <m/>
    <x v="0"/>
    <x v="0"/>
    <m/>
    <m/>
    <m/>
    <x v="0"/>
  </r>
  <r>
    <x v="6"/>
    <x v="11"/>
    <x v="6"/>
    <x v="11"/>
    <d v="1900-01-15T00:00:00"/>
    <n v="1229.8499999999999"/>
    <n v="1913"/>
    <n v="1361900"/>
    <m/>
    <n v="37647"/>
    <n v="51271449300"/>
    <n v="72018711"/>
    <m/>
    <m/>
    <m/>
    <m/>
    <x v="0"/>
    <x v="0"/>
    <m/>
    <m/>
    <m/>
    <x v="0"/>
  </r>
  <r>
    <x v="6"/>
    <x v="11"/>
    <x v="6"/>
    <x v="11"/>
    <d v="1900-01-12T00:00:00"/>
    <n v="1218.95"/>
    <n v="1944"/>
    <n v="1367875"/>
    <m/>
    <m/>
    <m/>
    <m/>
    <m/>
    <m/>
    <m/>
    <m/>
    <x v="0"/>
    <x v="0"/>
    <m/>
    <m/>
    <m/>
    <x v="0"/>
  </r>
  <r>
    <x v="6"/>
    <x v="11"/>
    <x v="6"/>
    <x v="11"/>
    <d v="1900-01-11T00:00:00"/>
    <n v="1221.4000000000001"/>
    <n v="1933.5"/>
    <n v="1372250"/>
    <m/>
    <n v="37675"/>
    <n v="51699518750"/>
    <n v="72844612.5"/>
    <m/>
    <m/>
    <m/>
    <m/>
    <x v="0"/>
    <x v="0"/>
    <m/>
    <m/>
    <m/>
    <x v="0"/>
  </r>
  <r>
    <x v="6"/>
    <x v="11"/>
    <x v="6"/>
    <x v="11"/>
    <d v="1900-01-10T00:00:00"/>
    <n v="1219.4000000000001"/>
    <n v="1919"/>
    <n v="1375675"/>
    <m/>
    <n v="37707"/>
    <n v="51872577225"/>
    <n v="72359733"/>
    <m/>
    <m/>
    <m/>
    <m/>
    <x v="0"/>
    <x v="0"/>
    <m/>
    <m/>
    <m/>
    <x v="0"/>
  </r>
  <r>
    <x v="6"/>
    <x v="11"/>
    <x v="6"/>
    <x v="11"/>
    <d v="1900-01-09T00:00:00"/>
    <n v="1211.9000000000001"/>
    <n v="1917.5"/>
    <n v="1351400"/>
    <m/>
    <n v="37779"/>
    <n v="51054540600"/>
    <n v="72441232.5"/>
    <m/>
    <m/>
    <m/>
    <m/>
    <x v="0"/>
    <x v="0"/>
    <m/>
    <m/>
    <m/>
    <x v="0"/>
  </r>
  <r>
    <x v="6"/>
    <x v="11"/>
    <x v="6"/>
    <x v="11"/>
    <d v="1900-01-08T00:00:00"/>
    <n v="1207.55"/>
    <n v="1926"/>
    <n v="1354550"/>
    <m/>
    <n v="37725"/>
    <n v="51100398750"/>
    <n v="72658350"/>
    <m/>
    <m/>
    <m/>
    <m/>
    <x v="0"/>
    <x v="0"/>
    <m/>
    <m/>
    <m/>
    <x v="0"/>
  </r>
  <r>
    <x v="6"/>
    <x v="11"/>
    <x v="6"/>
    <x v="11"/>
    <d v="1900-01-05T00:00:00"/>
    <n v="1220.4000000000001"/>
    <n v="1924"/>
    <n v="1362675"/>
    <m/>
    <m/>
    <m/>
    <m/>
    <m/>
    <m/>
    <m/>
    <m/>
    <x v="0"/>
    <x v="0"/>
    <m/>
    <m/>
    <m/>
    <x v="0"/>
  </r>
  <r>
    <x v="6"/>
    <x v="11"/>
    <x v="6"/>
    <x v="11"/>
    <d v="1900-01-04T00:00:00"/>
    <n v="1224.3"/>
    <n v="1935.5"/>
    <n v="1369125"/>
    <m/>
    <n v="37943"/>
    <n v="51948709875"/>
    <n v="73438676.5"/>
    <m/>
    <m/>
    <m/>
    <m/>
    <x v="0"/>
    <x v="0"/>
    <m/>
    <m/>
    <m/>
    <x v="0"/>
  </r>
  <r>
    <x v="6"/>
    <x v="11"/>
    <x v="6"/>
    <x v="11"/>
    <d v="1900-01-03T00:00:00"/>
    <n v="1221.9000000000001"/>
    <n v="1907"/>
    <n v="1373350"/>
    <m/>
    <n v="37703"/>
    <n v="51779415050"/>
    <n v="71899621"/>
    <m/>
    <m/>
    <m/>
    <m/>
    <x v="0"/>
    <x v="0"/>
    <m/>
    <m/>
    <m/>
    <x v="0"/>
  </r>
  <r>
    <x v="6"/>
    <x v="11"/>
    <x v="6"/>
    <x v="11"/>
    <d v="1900-01-02T00:00:00"/>
    <n v="1224.25"/>
    <n v="1925"/>
    <n v="1378250"/>
    <m/>
    <n v="37655"/>
    <n v="51898003750"/>
    <n v="72485875"/>
    <m/>
    <m/>
    <m/>
    <m/>
    <x v="0"/>
    <x v="0"/>
    <m/>
    <m/>
    <m/>
    <x v="0"/>
  </r>
  <r>
    <x v="6"/>
    <x v="11"/>
    <x v="6"/>
    <x v="11"/>
    <d v="1900-01-01T00:00:00"/>
    <n v="1235.2"/>
    <n v="1921"/>
    <n v="1382225"/>
    <m/>
    <n v="37639"/>
    <n v="52025566775"/>
    <n v="72304519"/>
    <m/>
    <m/>
    <m/>
    <m/>
    <x v="0"/>
    <x v="0"/>
    <m/>
    <m/>
    <m/>
    <x v="0"/>
  </r>
  <r>
    <x v="6"/>
    <x v="11"/>
    <x v="6"/>
    <x v="0"/>
    <d v="1900-01-28T00:00:00"/>
    <n v="1243.25"/>
    <n v="1893.5"/>
    <n v="1392625"/>
    <m/>
    <m/>
    <m/>
    <m/>
    <m/>
    <m/>
    <m/>
    <m/>
    <x v="0"/>
    <x v="0"/>
    <m/>
    <m/>
    <m/>
    <x v="0"/>
  </r>
  <r>
    <x v="6"/>
    <x v="11"/>
    <x v="6"/>
    <x v="0"/>
    <d v="1900-01-27T00:00:00"/>
    <n v="1246.5999999999999"/>
    <n v="1891.5"/>
    <n v="1377750"/>
    <m/>
    <n v="37623"/>
    <n v="51835088250"/>
    <n v="71163904.5"/>
    <m/>
    <m/>
    <m/>
    <m/>
    <x v="0"/>
    <x v="0"/>
    <m/>
    <m/>
    <m/>
    <x v="0"/>
  </r>
  <r>
    <x v="6"/>
    <x v="11"/>
    <x v="6"/>
    <x v="0"/>
    <d v="1900-01-26T00:00:00"/>
    <n v="1251.5999999999999"/>
    <n v="1923"/>
    <n v="1383025"/>
    <m/>
    <n v="37476"/>
    <n v="51830244900"/>
    <n v="72066348"/>
    <m/>
    <m/>
    <m/>
    <m/>
    <x v="0"/>
    <x v="0"/>
    <m/>
    <m/>
    <m/>
    <x v="0"/>
  </r>
  <r>
    <x v="6"/>
    <x v="11"/>
    <x v="6"/>
    <x v="0"/>
    <d v="1900-01-25T00:00:00"/>
    <n v="1250.4000000000001"/>
    <n v="1932"/>
    <n v="1382125"/>
    <m/>
    <m/>
    <m/>
    <m/>
    <m/>
    <m/>
    <m/>
    <m/>
    <x v="0"/>
    <x v="0"/>
    <m/>
    <m/>
    <m/>
    <x v="0"/>
  </r>
  <r>
    <x v="6"/>
    <x v="11"/>
    <x v="6"/>
    <x v="0"/>
    <d v="1900-01-24T00:00:00"/>
    <n v="1240.8499999999999"/>
    <n v="1935.5"/>
    <n v="1391525"/>
    <m/>
    <m/>
    <m/>
    <m/>
    <m/>
    <m/>
    <m/>
    <m/>
    <x v="0"/>
    <x v="0"/>
    <m/>
    <m/>
    <m/>
    <x v="0"/>
  </r>
  <r>
    <x v="6"/>
    <x v="11"/>
    <x v="6"/>
    <x v="0"/>
    <d v="1900-01-21T00:00:00"/>
    <n v="1256.3"/>
    <n v="1919"/>
    <n v="1397375"/>
    <m/>
    <m/>
    <m/>
    <m/>
    <m/>
    <m/>
    <m/>
    <m/>
    <x v="0"/>
    <x v="0"/>
    <m/>
    <m/>
    <m/>
    <x v="0"/>
  </r>
  <r>
    <x v="6"/>
    <x v="11"/>
    <x v="6"/>
    <x v="0"/>
    <d v="1900-01-20T00:00:00"/>
    <n v="1251.4000000000001"/>
    <n v="1913.5"/>
    <n v="1402000"/>
    <m/>
    <n v="37524"/>
    <n v="52608648000"/>
    <n v="71802174"/>
    <m/>
    <m/>
    <m/>
    <m/>
    <x v="0"/>
    <x v="0"/>
    <m/>
    <m/>
    <m/>
    <x v="0"/>
  </r>
  <r>
    <x v="6"/>
    <x v="0"/>
    <x v="6"/>
    <x v="0"/>
    <d v="1900-01-19T00:00:00"/>
    <n v="1247.05"/>
    <n v="1922"/>
    <n v="1409775"/>
    <m/>
    <n v="37452"/>
    <n v="52798893300"/>
    <n v="71982744"/>
    <m/>
    <m/>
    <m/>
    <m/>
    <x v="0"/>
    <x v="0"/>
    <m/>
    <m/>
    <m/>
    <x v="0"/>
  </r>
  <r>
    <x v="6"/>
    <x v="0"/>
    <x v="6"/>
    <x v="0"/>
    <d v="1900-01-18T00:00:00"/>
    <n v="1246.5"/>
    <m/>
    <m/>
    <m/>
    <n v="37418"/>
    <m/>
    <m/>
    <m/>
    <m/>
    <m/>
    <m/>
    <x v="0"/>
    <x v="0"/>
    <m/>
    <m/>
    <m/>
    <x v="0"/>
  </r>
  <r>
    <x v="6"/>
    <x v="0"/>
    <x v="6"/>
    <x v="0"/>
    <d v="1900-01-17T00:00:00"/>
    <n v="1251.0999999999999"/>
    <n v="1915"/>
    <n v="1411675"/>
    <m/>
    <n v="37399"/>
    <n v="52795233325"/>
    <n v="71619085"/>
    <m/>
    <m/>
    <m/>
    <m/>
    <x v="0"/>
    <x v="0"/>
    <m/>
    <m/>
    <m/>
    <x v="0"/>
  </r>
  <r>
    <x v="6"/>
    <x v="0"/>
    <x v="6"/>
    <x v="0"/>
    <d v="1900-01-14T00:00:00"/>
    <n v="1256.5999999999999"/>
    <n v="1901.5"/>
    <n v="1414125"/>
    <m/>
    <m/>
    <m/>
    <m/>
    <m/>
    <m/>
    <m/>
    <m/>
    <x v="0"/>
    <x v="0"/>
    <m/>
    <m/>
    <m/>
    <x v="0"/>
  </r>
  <r>
    <x v="6"/>
    <x v="0"/>
    <x v="6"/>
    <x v="0"/>
    <d v="1900-01-13T00:00:00"/>
    <n v="1260.25"/>
    <n v="1893"/>
    <n v="1416825"/>
    <m/>
    <m/>
    <m/>
    <m/>
    <m/>
    <m/>
    <m/>
    <m/>
    <x v="0"/>
    <x v="0"/>
    <m/>
    <m/>
    <m/>
    <x v="0"/>
  </r>
  <r>
    <x v="6"/>
    <x v="0"/>
    <x v="6"/>
    <x v="0"/>
    <d v="1900-01-12T00:00:00"/>
    <n v="1268.25"/>
    <n v="1872"/>
    <n v="1420150"/>
    <m/>
    <n v="37505"/>
    <n v="53262725750"/>
    <n v="70209360"/>
    <m/>
    <m/>
    <m/>
    <m/>
    <x v="0"/>
    <x v="0"/>
    <m/>
    <m/>
    <m/>
    <x v="0"/>
  </r>
  <r>
    <x v="6"/>
    <x v="0"/>
    <x v="6"/>
    <x v="0"/>
    <d v="1900-01-11T00:00:00"/>
    <n v="1261.3"/>
    <n v="1863"/>
    <n v="1424475"/>
    <m/>
    <n v="37413"/>
    <n v="53293883175"/>
    <n v="69700419"/>
    <m/>
    <m/>
    <m/>
    <m/>
    <x v="0"/>
    <x v="0"/>
    <m/>
    <m/>
    <m/>
    <x v="0"/>
  </r>
  <r>
    <x v="6"/>
    <x v="0"/>
    <x v="6"/>
    <x v="0"/>
    <d v="1900-01-10T00:00:00"/>
    <n v="1269.25"/>
    <n v="1875.5"/>
    <n v="1429525"/>
    <m/>
    <n v="37407"/>
    <n v="53474241675"/>
    <n v="70156828.5"/>
    <m/>
    <m/>
    <m/>
    <m/>
    <x v="0"/>
    <x v="0"/>
    <m/>
    <m/>
    <m/>
    <x v="0"/>
  </r>
  <r>
    <x v="6"/>
    <x v="0"/>
    <x v="6"/>
    <x v="0"/>
    <d v="1900-01-07T00:00:00"/>
    <n v="1274.25"/>
    <n v="1877.5"/>
    <n v="1432750"/>
    <m/>
    <m/>
    <m/>
    <m/>
    <m/>
    <m/>
    <m/>
    <m/>
    <x v="0"/>
    <x v="0"/>
    <m/>
    <m/>
    <m/>
    <x v="0"/>
  </r>
  <r>
    <x v="6"/>
    <x v="0"/>
    <x v="6"/>
    <x v="0"/>
    <d v="1900-01-06T00:00:00"/>
    <n v="1284.8"/>
    <n v="1874"/>
    <n v="1440875"/>
    <m/>
    <n v="37235"/>
    <n v="53650980625"/>
    <n v="69778390"/>
    <m/>
    <m/>
    <m/>
    <m/>
    <x v="0"/>
    <x v="0"/>
    <m/>
    <m/>
    <m/>
    <x v="0"/>
  </r>
  <r>
    <x v="6"/>
    <x v="0"/>
    <x v="6"/>
    <x v="0"/>
    <d v="1900-01-05T00:00:00"/>
    <n v="1292.7"/>
    <n v="1899.5"/>
    <n v="1419325"/>
    <m/>
    <n v="37282"/>
    <n v="52915274650"/>
    <n v="70817159"/>
    <m/>
    <m/>
    <m/>
    <m/>
    <x v="0"/>
    <x v="0"/>
    <m/>
    <m/>
    <m/>
    <x v="0"/>
  </r>
  <r>
    <x v="6"/>
    <x v="0"/>
    <x v="6"/>
    <x v="0"/>
    <d v="1900-01-04T00:00:00"/>
    <n v="1287.8499999999999"/>
    <n v="1876"/>
    <n v="1425725"/>
    <m/>
    <n v="37168"/>
    <n v="52991346800"/>
    <n v="69727168"/>
    <m/>
    <m/>
    <m/>
    <m/>
    <x v="0"/>
    <x v="0"/>
    <m/>
    <m/>
    <m/>
    <x v="0"/>
  </r>
  <r>
    <x v="6"/>
    <x v="0"/>
    <x v="6"/>
    <x v="0"/>
    <d v="1900-01-03T00:00:00"/>
    <n v="1280.7"/>
    <n v="1871.5"/>
    <n v="1432825"/>
    <m/>
    <m/>
    <m/>
    <m/>
    <m/>
    <m/>
    <m/>
    <m/>
    <x v="0"/>
    <x v="0"/>
    <m/>
    <m/>
    <m/>
    <x v="0"/>
  </r>
  <r>
    <x v="6"/>
    <x v="0"/>
    <x v="6"/>
    <x v="0"/>
    <d v="1899-12-31T00:00:00"/>
    <n v="1260.95"/>
    <n v="1875"/>
    <n v="1436125"/>
    <m/>
    <m/>
    <m/>
    <m/>
    <m/>
    <m/>
    <m/>
    <m/>
    <x v="0"/>
    <x v="0"/>
    <m/>
    <m/>
    <m/>
    <x v="0"/>
  </r>
  <r>
    <x v="6"/>
    <x v="0"/>
    <x v="6"/>
    <x v="0"/>
    <d v="1899-12-30T00:00:00"/>
    <n v="1266.1500000000001"/>
    <n v="1896"/>
    <n v="1438025"/>
    <m/>
    <n v="37207"/>
    <n v="53504596175"/>
    <n v="70544472"/>
    <m/>
    <m/>
    <m/>
    <m/>
    <x v="0"/>
    <x v="0"/>
    <m/>
    <m/>
    <m/>
    <x v="0"/>
  </r>
  <r>
    <x v="6"/>
    <x v="0"/>
    <x v="6"/>
    <x v="1"/>
    <d v="1900-01-29T00:00:00"/>
    <n v="1263.8"/>
    <n v="1892.5"/>
    <n v="1450675"/>
    <m/>
    <n v="37429"/>
    <n v="54297314575"/>
    <n v="70834382.5"/>
    <m/>
    <m/>
    <m/>
    <m/>
    <x v="0"/>
    <x v="0"/>
    <m/>
    <m/>
    <m/>
    <x v="0"/>
  </r>
  <r>
    <x v="6"/>
    <x v="0"/>
    <x v="6"/>
    <x v="1"/>
    <d v="1900-01-28T00:00:00"/>
    <n v="1262.8"/>
    <n v="1902.5"/>
    <n v="1456350"/>
    <m/>
    <n v="37217"/>
    <n v="54200977950"/>
    <n v="70805342.5"/>
    <m/>
    <m/>
    <m/>
    <m/>
    <x v="0"/>
    <x v="0"/>
    <m/>
    <m/>
    <m/>
    <x v="0"/>
  </r>
  <r>
    <x v="6"/>
    <x v="0"/>
    <x v="6"/>
    <x v="1"/>
    <d v="1900-01-24T00:00:00"/>
    <n v="1265"/>
    <n v="1903.5"/>
    <n v="1461700"/>
    <m/>
    <m/>
    <m/>
    <m/>
    <m/>
    <m/>
    <m/>
    <m/>
    <x v="0"/>
    <x v="0"/>
    <m/>
    <m/>
    <m/>
    <x v="0"/>
  </r>
  <r>
    <x v="6"/>
    <x v="0"/>
    <x v="6"/>
    <x v="1"/>
    <d v="1900-01-22T00:00:00"/>
    <n v="1251.3499999999999"/>
    <n v="1904"/>
    <n v="1465650"/>
    <m/>
    <n v="37294"/>
    <n v="54659951100"/>
    <n v="71007776"/>
    <m/>
    <m/>
    <m/>
    <m/>
    <x v="0"/>
    <x v="0"/>
    <m/>
    <m/>
    <m/>
    <x v="0"/>
  </r>
  <r>
    <x v="6"/>
    <x v="0"/>
    <x v="6"/>
    <x v="1"/>
    <d v="1900-01-21T00:00:00"/>
    <n v="1259.9000000000001"/>
    <n v="1890"/>
    <n v="1473050"/>
    <m/>
    <n v="37300"/>
    <n v="54944765000"/>
    <n v="70497000"/>
    <m/>
    <m/>
    <m/>
    <m/>
    <x v="0"/>
    <x v="0"/>
    <m/>
    <m/>
    <m/>
    <x v="0"/>
  </r>
  <r>
    <x v="6"/>
    <x v="0"/>
    <x v="6"/>
    <x v="1"/>
    <d v="1900-01-20T00:00:00"/>
    <n v="1255.25"/>
    <n v="1917.5"/>
    <n v="1475100"/>
    <m/>
    <n v="37395"/>
    <n v="55161364500"/>
    <n v="71704912.5"/>
    <m/>
    <m/>
    <m/>
    <m/>
    <x v="0"/>
    <x v="0"/>
    <m/>
    <m/>
    <m/>
    <x v="0"/>
  </r>
  <r>
    <x v="6"/>
    <x v="1"/>
    <x v="6"/>
    <x v="1"/>
    <d v="1900-01-17T00:00:00"/>
    <n v="1251.8499999999999"/>
    <n v="1914"/>
    <n v="1479725"/>
    <m/>
    <m/>
    <m/>
    <m/>
    <m/>
    <m/>
    <m/>
    <m/>
    <x v="0"/>
    <x v="0"/>
    <m/>
    <m/>
    <m/>
    <x v="0"/>
  </r>
  <r>
    <x v="6"/>
    <x v="1"/>
    <x v="6"/>
    <x v="1"/>
    <d v="1900-01-16T00:00:00"/>
    <n v="1261.3499999999999"/>
    <n v="1930.5"/>
    <n v="1467375"/>
    <m/>
    <n v="37497"/>
    <n v="55022160375"/>
    <n v="72387958.5"/>
    <m/>
    <m/>
    <m/>
    <m/>
    <x v="0"/>
    <x v="0"/>
    <m/>
    <m/>
    <m/>
    <x v="0"/>
  </r>
  <r>
    <x v="6"/>
    <x v="1"/>
    <x v="6"/>
    <x v="1"/>
    <d v="1900-01-15T00:00:00"/>
    <n v="1244.5999999999999"/>
    <m/>
    <m/>
    <m/>
    <n v="37501"/>
    <m/>
    <m/>
    <m/>
    <m/>
    <m/>
    <m/>
    <x v="0"/>
    <x v="0"/>
    <m/>
    <m/>
    <m/>
    <x v="0"/>
  </r>
  <r>
    <x v="6"/>
    <x v="1"/>
    <x v="6"/>
    <x v="1"/>
    <d v="1900-01-14T00:00:00"/>
    <n v="1234.05"/>
    <n v="1919"/>
    <n v="1473925"/>
    <m/>
    <n v="37343"/>
    <n v="55040781275"/>
    <n v="71661217"/>
    <m/>
    <m/>
    <m/>
    <m/>
    <x v="0"/>
    <x v="0"/>
    <m/>
    <m/>
    <m/>
    <x v="0"/>
  </r>
  <r>
    <x v="6"/>
    <x v="1"/>
    <x v="6"/>
    <x v="1"/>
    <d v="1900-01-13T00:00:00"/>
    <n v="1231.5"/>
    <n v="1943.5"/>
    <n v="1487700"/>
    <m/>
    <n v="37373"/>
    <n v="55599812100"/>
    <n v="72634425.5"/>
    <m/>
    <m/>
    <m/>
    <m/>
    <x v="0"/>
    <x v="0"/>
    <m/>
    <m/>
    <m/>
    <x v="0"/>
  </r>
  <r>
    <x v="6"/>
    <x v="1"/>
    <x v="6"/>
    <x v="1"/>
    <d v="1900-01-10T00:00:00"/>
    <n v="1227.9000000000001"/>
    <n v="1953.5"/>
    <n v="1496450"/>
    <m/>
    <m/>
    <m/>
    <m/>
    <m/>
    <m/>
    <m/>
    <m/>
    <x v="0"/>
    <x v="0"/>
    <m/>
    <m/>
    <m/>
    <x v="0"/>
  </r>
  <r>
    <x v="6"/>
    <x v="1"/>
    <x v="6"/>
    <x v="1"/>
    <d v="1900-01-09T00:00:00"/>
    <n v="1221"/>
    <n v="1956"/>
    <n v="0"/>
    <m/>
    <n v="37542"/>
    <m/>
    <n v="73432152"/>
    <m/>
    <m/>
    <m/>
    <m/>
    <x v="0"/>
    <x v="0"/>
    <m/>
    <m/>
    <m/>
    <x v="0"/>
  </r>
  <r>
    <x v="6"/>
    <x v="1"/>
    <x v="6"/>
    <x v="1"/>
    <d v="1900-01-08T00:00:00"/>
    <n v="1222.95"/>
    <n v="1944"/>
    <n v="1480025"/>
    <m/>
    <n v="37397"/>
    <n v="55348494925"/>
    <n v="72699768"/>
    <m/>
    <m/>
    <m/>
    <m/>
    <x v="0"/>
    <x v="0"/>
    <m/>
    <m/>
    <m/>
    <x v="0"/>
  </r>
  <r>
    <x v="6"/>
    <x v="1"/>
    <x v="6"/>
    <x v="1"/>
    <d v="1900-01-07T00:00:00"/>
    <n v="1225.1500000000001"/>
    <n v="1930"/>
    <n v="1489325"/>
    <m/>
    <n v="37410"/>
    <n v="55715648250"/>
    <n v="72201300"/>
    <m/>
    <m/>
    <m/>
    <m/>
    <x v="0"/>
    <x v="0"/>
    <m/>
    <m/>
    <m/>
    <x v="0"/>
  </r>
  <r>
    <x v="6"/>
    <x v="1"/>
    <x v="6"/>
    <x v="1"/>
    <d v="1900-01-06T00:00:00"/>
    <n v="1229.7"/>
    <n v="1941.5"/>
    <n v="1495350"/>
    <m/>
    <n v="37410"/>
    <n v="55941791175"/>
    <n v="72632485.75"/>
    <m/>
    <m/>
    <m/>
    <m/>
    <x v="0"/>
    <x v="0"/>
    <m/>
    <m/>
    <m/>
    <x v="0"/>
  </r>
  <r>
    <x v="6"/>
    <x v="1"/>
    <x v="6"/>
    <x v="1"/>
    <d v="1900-01-03T00:00:00"/>
    <n v="1239.4000000000001"/>
    <n v="1938"/>
    <n v="1506700"/>
    <m/>
    <m/>
    <m/>
    <m/>
    <m/>
    <m/>
    <m/>
    <m/>
    <x v="0"/>
    <x v="0"/>
    <m/>
    <m/>
    <m/>
    <x v="0"/>
  </r>
  <r>
    <x v="6"/>
    <x v="1"/>
    <x v="6"/>
    <x v="1"/>
    <d v="1900-01-02T00:00:00"/>
    <n v="1235.8499999999999"/>
    <n v="1906"/>
    <n v="1515400"/>
    <m/>
    <n v="37645"/>
    <n v="57047233000"/>
    <n v="71751370"/>
    <m/>
    <m/>
    <m/>
    <m/>
    <x v="0"/>
    <x v="0"/>
    <m/>
    <m/>
    <m/>
    <x v="0"/>
  </r>
  <r>
    <x v="6"/>
    <x v="1"/>
    <x v="6"/>
    <x v="1"/>
    <d v="1900-01-01T00:00:00"/>
    <n v="1253.95"/>
    <n v="1926"/>
    <n v="1526800"/>
    <m/>
    <n v="37462"/>
    <n v="57196981600"/>
    <n v="72151812"/>
    <m/>
    <m/>
    <m/>
    <m/>
    <x v="0"/>
    <x v="0"/>
    <m/>
    <m/>
    <m/>
    <x v="0"/>
  </r>
  <r>
    <x v="6"/>
    <x v="1"/>
    <x v="6"/>
    <x v="1"/>
    <d v="1899-12-31T00:00:00"/>
    <n v="1255.8"/>
    <n v="1912.5"/>
    <n v="1536275"/>
    <m/>
    <n v="37438"/>
    <n v="57515063450"/>
    <n v="71600175"/>
    <m/>
    <m/>
    <m/>
    <m/>
    <x v="0"/>
    <x v="0"/>
    <m/>
    <m/>
    <m/>
    <x v="0"/>
  </r>
  <r>
    <x v="6"/>
    <x v="1"/>
    <x v="6"/>
    <x v="2"/>
    <d v="1900-01-26T00:00:00"/>
    <n v="1265.55"/>
    <n v="1884"/>
    <n v="1556150"/>
    <m/>
    <m/>
    <m/>
    <m/>
    <m/>
    <m/>
    <m/>
    <m/>
    <x v="0"/>
    <x v="0"/>
    <m/>
    <m/>
    <m/>
    <x v="0"/>
  </r>
  <r>
    <x v="6"/>
    <x v="1"/>
    <x v="6"/>
    <x v="2"/>
    <d v="1900-01-25T00:00:00"/>
    <n v="1264.3"/>
    <n v="1890"/>
    <n v="1564800"/>
    <m/>
    <n v="37353"/>
    <n v="58449974400"/>
    <n v="70597170"/>
    <m/>
    <m/>
    <m/>
    <m/>
    <x v="0"/>
    <x v="0"/>
    <m/>
    <m/>
    <m/>
    <x v="0"/>
  </r>
  <r>
    <x v="6"/>
    <x v="1"/>
    <x v="6"/>
    <x v="2"/>
    <d v="1900-01-24T00:00:00"/>
    <n v="1264.95"/>
    <n v="1875"/>
    <n v="1570575"/>
    <m/>
    <n v="37437"/>
    <n v="58797616275"/>
    <n v="70194375"/>
    <m/>
    <m/>
    <m/>
    <m/>
    <x v="0"/>
    <x v="0"/>
    <m/>
    <m/>
    <m/>
    <x v="0"/>
  </r>
  <r>
    <x v="6"/>
    <x v="1"/>
    <x v="6"/>
    <x v="2"/>
    <d v="1900-01-23T00:00:00"/>
    <n v="1270.5"/>
    <n v="1880"/>
    <n v="1577800"/>
    <m/>
    <m/>
    <m/>
    <m/>
    <m/>
    <m/>
    <m/>
    <m/>
    <x v="0"/>
    <x v="0"/>
    <m/>
    <m/>
    <m/>
    <x v="0"/>
  </r>
  <r>
    <x v="6"/>
    <x v="1"/>
    <x v="6"/>
    <x v="2"/>
    <d v="1900-01-22T00:00:00"/>
    <n v="1271.8"/>
    <n v="1884"/>
    <n v="1592300"/>
    <m/>
    <n v="37455"/>
    <n v="59639596500"/>
    <n v="70565220"/>
    <m/>
    <m/>
    <m/>
    <m/>
    <x v="0"/>
    <x v="0"/>
    <m/>
    <m/>
    <m/>
    <x v="0"/>
  </r>
  <r>
    <x v="6"/>
    <x v="2"/>
    <x v="6"/>
    <x v="2"/>
    <d v="1900-01-19T00:00:00"/>
    <n v="1281.5"/>
    <n v="1914"/>
    <n v="1599725"/>
    <m/>
    <m/>
    <m/>
    <m/>
    <m/>
    <m/>
    <m/>
    <m/>
    <x v="0"/>
    <x v="0"/>
    <m/>
    <m/>
    <m/>
    <x v="0"/>
  </r>
  <r>
    <x v="6"/>
    <x v="2"/>
    <x v="6"/>
    <x v="2"/>
    <d v="1900-01-18T00:00:00"/>
    <n v="1279.9000000000001"/>
    <n v="1916.5"/>
    <n v="1609925"/>
    <m/>
    <n v="37297"/>
    <n v="60045372725"/>
    <n v="71479700.5"/>
    <m/>
    <m/>
    <m/>
    <m/>
    <x v="0"/>
    <x v="0"/>
    <m/>
    <m/>
    <m/>
    <x v="0"/>
  </r>
  <r>
    <x v="6"/>
    <x v="2"/>
    <x v="6"/>
    <x v="2"/>
    <d v="1900-01-17T00:00:00"/>
    <n v="1282.05"/>
    <n v="1922.5"/>
    <n v="1617100"/>
    <m/>
    <n v="37335"/>
    <n v="60374428500"/>
    <n v="71776537.5"/>
    <m/>
    <m/>
    <m/>
    <m/>
    <x v="0"/>
    <x v="0"/>
    <m/>
    <m/>
    <m/>
    <x v="0"/>
  </r>
  <r>
    <x v="6"/>
    <x v="2"/>
    <x v="6"/>
    <x v="2"/>
    <d v="1900-01-16T00:00:00"/>
    <n v="1285"/>
    <n v="1917.5"/>
    <n v="1633325"/>
    <m/>
    <n v="37412"/>
    <n v="61105954900"/>
    <n v="71737510"/>
    <m/>
    <m/>
    <m/>
    <m/>
    <x v="0"/>
    <x v="0"/>
    <m/>
    <m/>
    <m/>
    <x v="0"/>
  </r>
  <r>
    <x v="6"/>
    <x v="2"/>
    <x v="6"/>
    <x v="2"/>
    <d v="1900-01-11T00:00:00"/>
    <n v="1286.0999999999999"/>
    <m/>
    <m/>
    <m/>
    <n v="37541"/>
    <m/>
    <m/>
    <m/>
    <m/>
    <m/>
    <m/>
    <x v="0"/>
    <x v="0"/>
    <m/>
    <m/>
    <m/>
    <x v="0"/>
  </r>
  <r>
    <x v="6"/>
    <x v="2"/>
    <x v="6"/>
    <x v="2"/>
    <d v="1900-01-10T00:00:00"/>
    <n v="1272.3"/>
    <n v="1938"/>
    <n v="1645375"/>
    <m/>
    <n v="37416"/>
    <n v="61563351000"/>
    <n v="72512208"/>
    <m/>
    <m/>
    <m/>
    <m/>
    <x v="0"/>
    <x v="0"/>
    <m/>
    <m/>
    <m/>
    <x v="0"/>
  </r>
  <r>
    <x v="6"/>
    <x v="2"/>
    <x v="6"/>
    <x v="2"/>
    <d v="1900-01-09T00:00:00"/>
    <n v="1255.7"/>
    <n v="1962"/>
    <n v="1652200"/>
    <m/>
    <m/>
    <m/>
    <m/>
    <m/>
    <m/>
    <m/>
    <m/>
    <x v="0"/>
    <x v="0"/>
    <m/>
    <m/>
    <m/>
    <x v="0"/>
  </r>
  <r>
    <x v="6"/>
    <x v="2"/>
    <x v="6"/>
    <x v="2"/>
    <d v="1900-01-08T00:00:00"/>
    <n v="1253.5999999999999"/>
    <n v="1964"/>
    <n v="1655825"/>
    <m/>
    <n v="37460"/>
    <n v="62027204500"/>
    <n v="73571440"/>
    <m/>
    <m/>
    <m/>
    <m/>
    <x v="0"/>
    <x v="0"/>
    <m/>
    <m/>
    <m/>
    <x v="0"/>
  </r>
  <r>
    <x v="6"/>
    <x v="2"/>
    <x v="6"/>
    <x v="2"/>
    <d v="1900-01-05T00:00:00"/>
    <n v="1264.3"/>
    <n v="1954"/>
    <n v="1668925"/>
    <m/>
    <m/>
    <m/>
    <m/>
    <m/>
    <m/>
    <m/>
    <m/>
    <x v="0"/>
    <x v="0"/>
    <m/>
    <m/>
    <m/>
    <x v="0"/>
  </r>
  <r>
    <x v="6"/>
    <x v="2"/>
    <x v="6"/>
    <x v="2"/>
    <d v="1900-01-04T00:00:00"/>
    <n v="1253.75"/>
    <n v="1933.5"/>
    <n v="1678250"/>
    <m/>
    <n v="37528"/>
    <n v="62981366000"/>
    <n v="72560388"/>
    <m/>
    <m/>
    <m/>
    <m/>
    <x v="0"/>
    <x v="0"/>
    <m/>
    <m/>
    <m/>
    <x v="0"/>
  </r>
  <r>
    <x v="6"/>
    <x v="2"/>
    <x v="6"/>
    <x v="2"/>
    <d v="1900-01-03T00:00:00"/>
    <n v="1252.5"/>
    <n v="1939.5"/>
    <n v="1687875"/>
    <m/>
    <n v="37639"/>
    <n v="63529927125"/>
    <n v="73000840.5"/>
    <m/>
    <m/>
    <m/>
    <m/>
    <x v="0"/>
    <x v="0"/>
    <m/>
    <m/>
    <m/>
    <x v="0"/>
  </r>
  <r>
    <x v="6"/>
    <x v="2"/>
    <x v="6"/>
    <x v="2"/>
    <d v="1900-01-02T00:00:00"/>
    <n v="1258.6500000000001"/>
    <n v="1942.5"/>
    <n v="1702125"/>
    <m/>
    <n v="37345"/>
    <n v="63565858125"/>
    <n v="72542662.5"/>
    <m/>
    <m/>
    <m/>
    <m/>
    <x v="0"/>
    <x v="0"/>
    <m/>
    <m/>
    <m/>
    <x v="0"/>
  </r>
  <r>
    <x v="6"/>
    <x v="2"/>
    <x v="6"/>
    <x v="2"/>
    <d v="1900-01-01T00:00:00"/>
    <n v="1246.25"/>
    <n v="1909"/>
    <n v="1713250"/>
    <m/>
    <n v="37555"/>
    <n v="64341103750"/>
    <n v="71692495"/>
    <m/>
    <m/>
    <m/>
    <m/>
    <x v="0"/>
    <x v="0"/>
    <m/>
    <m/>
    <m/>
    <x v="0"/>
  </r>
  <r>
    <x v="6"/>
    <x v="2"/>
    <x v="6"/>
    <x v="3"/>
    <d v="1900-01-29T00:00:00"/>
    <n v="1241.7"/>
    <n v="1902.5"/>
    <n v="1759850"/>
    <m/>
    <m/>
    <m/>
    <m/>
    <m/>
    <m/>
    <m/>
    <m/>
    <x v="0"/>
    <x v="0"/>
    <m/>
    <m/>
    <m/>
    <x v="0"/>
  </r>
  <r>
    <x v="6"/>
    <x v="2"/>
    <x v="6"/>
    <x v="3"/>
    <d v="1900-01-28T00:00:00"/>
    <n v="1250.9000000000001"/>
    <n v="1916.5"/>
    <n v="1774950"/>
    <m/>
    <n v="37481"/>
    <n v="66526900950"/>
    <n v="71832336.5"/>
    <m/>
    <m/>
    <m/>
    <m/>
    <x v="0"/>
    <x v="0"/>
    <m/>
    <m/>
    <m/>
    <x v="0"/>
  </r>
  <r>
    <x v="6"/>
    <x v="2"/>
    <x v="6"/>
    <x v="3"/>
    <d v="1900-01-27T00:00:00"/>
    <n v="1252.9000000000001"/>
    <n v="1919"/>
    <n v="1788525"/>
    <m/>
    <n v="37300"/>
    <n v="66711982500"/>
    <n v="71578700"/>
    <m/>
    <m/>
    <m/>
    <m/>
    <x v="0"/>
    <x v="0"/>
    <m/>
    <m/>
    <m/>
    <x v="0"/>
  </r>
  <r>
    <x v="6"/>
    <x v="2"/>
    <x v="6"/>
    <x v="3"/>
    <d v="1900-01-26T00:00:00"/>
    <n v="1253.6500000000001"/>
    <n v="1940.5"/>
    <n v="1802800"/>
    <m/>
    <n v="37521"/>
    <n v="67642858800"/>
    <n v="72809500.5"/>
    <m/>
    <m/>
    <m/>
    <m/>
    <x v="0"/>
    <x v="0"/>
    <m/>
    <m/>
    <m/>
    <x v="0"/>
  </r>
  <r>
    <x v="6"/>
    <x v="2"/>
    <x v="6"/>
    <x v="3"/>
    <d v="1900-01-25T00:00:00"/>
    <n v="1256.9000000000001"/>
    <n v="1944"/>
    <n v="1818300"/>
    <m/>
    <n v="37563"/>
    <n v="68300802900"/>
    <n v="73022472"/>
    <m/>
    <m/>
    <m/>
    <m/>
    <x v="0"/>
    <x v="0"/>
    <m/>
    <m/>
    <m/>
    <x v="0"/>
  </r>
  <r>
    <x v="7"/>
    <x v="3"/>
    <x v="6"/>
    <x v="3"/>
    <d v="1900-01-22T00:00:00"/>
    <n v="1244"/>
    <n v="1968.5"/>
    <n v="1837050"/>
    <m/>
    <m/>
    <m/>
    <m/>
    <m/>
    <m/>
    <m/>
    <m/>
    <x v="0"/>
    <x v="0"/>
    <m/>
    <m/>
    <m/>
    <x v="0"/>
  </r>
  <r>
    <x v="7"/>
    <x v="3"/>
    <x v="6"/>
    <x v="3"/>
    <d v="1900-01-21T00:00:00"/>
    <n v="1247.9000000000001"/>
    <n v="1972"/>
    <n v="1850425"/>
    <m/>
    <m/>
    <m/>
    <m/>
    <m/>
    <m/>
    <m/>
    <m/>
    <x v="0"/>
    <x v="0"/>
    <m/>
    <m/>
    <m/>
    <x v="0"/>
  </r>
  <r>
    <x v="7"/>
    <x v="3"/>
    <x v="6"/>
    <x v="3"/>
    <d v="1900-01-20T00:00:00"/>
    <n v="1246.0999999999999"/>
    <n v="1949"/>
    <n v="1863050"/>
    <m/>
    <m/>
    <m/>
    <m/>
    <m/>
    <m/>
    <m/>
    <m/>
    <x v="0"/>
    <x v="0"/>
    <m/>
    <m/>
    <m/>
    <x v="0"/>
  </r>
  <r>
    <x v="7"/>
    <x v="3"/>
    <x v="6"/>
    <x v="3"/>
    <d v="1900-01-19T00:00:00"/>
    <n v="1232.05"/>
    <n v="1959"/>
    <n v="1877300"/>
    <m/>
    <m/>
    <m/>
    <m/>
    <m/>
    <m/>
    <m/>
    <m/>
    <x v="0"/>
    <x v="0"/>
    <m/>
    <m/>
    <m/>
    <x v="0"/>
  </r>
  <r>
    <x v="7"/>
    <x v="3"/>
    <x v="6"/>
    <x v="3"/>
    <d v="1900-01-18T00:00:00"/>
    <n v="1233"/>
    <m/>
    <m/>
    <m/>
    <m/>
    <m/>
    <m/>
    <m/>
    <m/>
    <m/>
    <m/>
    <x v="0"/>
    <x v="0"/>
    <m/>
    <m/>
    <m/>
    <x v="0"/>
  </r>
  <r>
    <x v="7"/>
    <x v="3"/>
    <x v="6"/>
    <x v="3"/>
    <d v="1900-01-15T00:00:00"/>
    <n v="1228.75"/>
    <n v="1954.5"/>
    <n v="1886400"/>
    <m/>
    <m/>
    <m/>
    <m/>
    <m/>
    <m/>
    <m/>
    <m/>
    <x v="0"/>
    <x v="0"/>
    <m/>
    <m/>
    <m/>
    <x v="0"/>
  </r>
  <r>
    <x v="7"/>
    <x v="3"/>
    <x v="6"/>
    <x v="3"/>
    <d v="1900-01-14T00:00:00"/>
    <n v="1225.5999999999999"/>
    <n v="1960"/>
    <n v="1898450"/>
    <m/>
    <n v="37469"/>
    <n v="71133023050"/>
    <n v="73439240"/>
    <m/>
    <m/>
    <m/>
    <m/>
    <x v="0"/>
    <x v="0"/>
    <m/>
    <m/>
    <m/>
    <x v="0"/>
  </r>
  <r>
    <x v="7"/>
    <x v="3"/>
    <x v="6"/>
    <x v="3"/>
    <d v="1900-01-13T00:00:00"/>
    <n v="1202.25"/>
    <n v="1938.5"/>
    <n v="1912075"/>
    <m/>
    <n v="37442"/>
    <n v="71591912150"/>
    <n v="72581317"/>
    <m/>
    <m/>
    <m/>
    <m/>
    <x v="0"/>
    <x v="0"/>
    <m/>
    <m/>
    <m/>
    <x v="0"/>
  </r>
  <r>
    <x v="7"/>
    <x v="3"/>
    <x v="6"/>
    <x v="3"/>
    <d v="1900-01-12T00:00:00"/>
    <n v="1203.55"/>
    <n v="1928.5"/>
    <n v="1923300"/>
    <m/>
    <n v="37601"/>
    <n v="72318003300"/>
    <n v="72513528.5"/>
    <m/>
    <m/>
    <m/>
    <m/>
    <x v="0"/>
    <x v="0"/>
    <m/>
    <m/>
    <m/>
    <x v="0"/>
  </r>
  <r>
    <x v="7"/>
    <x v="3"/>
    <x v="6"/>
    <x v="3"/>
    <d v="1900-01-11T00:00:00"/>
    <n v="1207.8"/>
    <n v="1924.5"/>
    <n v="1936275"/>
    <m/>
    <n v="37263"/>
    <n v="72151415325"/>
    <n v="71712643.5"/>
    <m/>
    <m/>
    <m/>
    <m/>
    <x v="0"/>
    <x v="0"/>
    <m/>
    <m/>
    <m/>
    <x v="0"/>
  </r>
  <r>
    <x v="7"/>
    <x v="3"/>
    <x v="6"/>
    <x v="3"/>
    <d v="1900-01-08T00:00:00"/>
    <n v="1196.55"/>
    <n v="1930"/>
    <n v="1945800"/>
    <m/>
    <m/>
    <m/>
    <m/>
    <m/>
    <m/>
    <m/>
    <m/>
    <x v="0"/>
    <x v="0"/>
    <m/>
    <m/>
    <m/>
    <x v="0"/>
  </r>
  <r>
    <x v="7"/>
    <x v="3"/>
    <x v="6"/>
    <x v="3"/>
    <d v="1900-01-07T00:00:00"/>
    <n v="1204.5999999999999"/>
    <n v="1923"/>
    <n v="1954650"/>
    <m/>
    <n v="37365"/>
    <n v="73035497250"/>
    <n v="71852895"/>
    <m/>
    <m/>
    <m/>
    <m/>
    <x v="0"/>
    <x v="0"/>
    <m/>
    <m/>
    <m/>
    <x v="0"/>
  </r>
  <r>
    <x v="7"/>
    <x v="3"/>
    <x v="6"/>
    <x v="3"/>
    <d v="1900-01-06T00:00:00"/>
    <n v="1213.3"/>
    <n v="1921.5"/>
    <n v="1964600"/>
    <m/>
    <n v="37214"/>
    <n v="73110624400"/>
    <n v="71506701"/>
    <m/>
    <m/>
    <m/>
    <m/>
    <x v="0"/>
    <x v="0"/>
    <m/>
    <m/>
    <m/>
    <x v="0"/>
  </r>
  <r>
    <x v="7"/>
    <x v="3"/>
    <x v="6"/>
    <x v="3"/>
    <d v="1900-01-05T00:00:00"/>
    <n v="1223.7"/>
    <n v="1930"/>
    <n v="1975050"/>
    <m/>
    <n v="37523"/>
    <n v="74109801150"/>
    <n v="72419390"/>
    <m/>
    <m/>
    <m/>
    <m/>
    <x v="0"/>
    <x v="0"/>
    <m/>
    <m/>
    <m/>
    <x v="0"/>
  </r>
  <r>
    <x v="7"/>
    <x v="3"/>
    <x v="6"/>
    <x v="3"/>
    <d v="1900-01-04T00:00:00"/>
    <n v="1231.1500000000001"/>
    <n v="1924"/>
    <n v="1985875"/>
    <m/>
    <n v="37704"/>
    <n v="74875431000"/>
    <n v="72542496"/>
    <m/>
    <m/>
    <m/>
    <m/>
    <x v="0"/>
    <x v="0"/>
    <m/>
    <m/>
    <m/>
    <x v="0"/>
  </r>
  <r>
    <x v="7"/>
    <x v="3"/>
    <x v="6"/>
    <x v="3"/>
    <d v="1900-01-01T00:00:00"/>
    <n v="1228.75"/>
    <n v="1911"/>
    <n v="1996000"/>
    <m/>
    <m/>
    <m/>
    <m/>
    <m/>
    <m/>
    <m/>
    <m/>
    <x v="0"/>
    <x v="0"/>
    <m/>
    <m/>
    <m/>
    <x v="0"/>
  </r>
  <r>
    <x v="7"/>
    <x v="3"/>
    <x v="6"/>
    <x v="3"/>
    <d v="1899-12-31T00:00:00"/>
    <n v="1243.3"/>
    <n v="1906"/>
    <n v="2007850"/>
    <m/>
    <m/>
    <m/>
    <m/>
    <m/>
    <m/>
    <m/>
    <m/>
    <x v="0"/>
    <x v="0"/>
    <m/>
    <m/>
    <m/>
    <x v="0"/>
  </r>
  <r>
    <x v="7"/>
    <x v="3"/>
    <x v="6"/>
    <x v="3"/>
    <d v="1899-12-30T00:00:00"/>
    <n v="1246.05"/>
    <n v="1875.5"/>
    <n v="2019325"/>
    <m/>
    <n v="37718"/>
    <n v="76164900350"/>
    <n v="70740109"/>
    <m/>
    <m/>
    <m/>
    <m/>
    <x v="0"/>
    <x v="0"/>
    <m/>
    <m/>
    <m/>
    <x v="0"/>
  </r>
  <r>
    <x v="7"/>
    <x v="3"/>
    <x v="6"/>
    <x v="4"/>
    <d v="1900-01-26T00:00:00"/>
    <n v="1251.9000000000001"/>
    <n v="1894.5"/>
    <n v="2054425"/>
    <m/>
    <n v="37666"/>
    <n v="77381972050"/>
    <n v="71358237"/>
    <m/>
    <m/>
    <m/>
    <m/>
    <x v="0"/>
    <x v="0"/>
    <m/>
    <m/>
    <m/>
    <x v="0"/>
  </r>
  <r>
    <x v="7"/>
    <x v="3"/>
    <x v="6"/>
    <x v="4"/>
    <d v="1900-01-25T00:00:00"/>
    <n v="1256.25"/>
    <n v="1897.5"/>
    <n v="2068525"/>
    <m/>
    <n v="37665"/>
    <n v="77910994125"/>
    <n v="71469337.5"/>
    <m/>
    <m/>
    <m/>
    <m/>
    <x v="0"/>
    <x v="0"/>
    <m/>
    <m/>
    <m/>
    <x v="0"/>
  </r>
  <r>
    <x v="7"/>
    <x v="3"/>
    <x v="6"/>
    <x v="4"/>
    <d v="1900-01-22T00:00:00"/>
    <n v="1255.3499999999999"/>
    <n v="1855.5"/>
    <n v="2084800"/>
    <m/>
    <m/>
    <m/>
    <m/>
    <m/>
    <m/>
    <m/>
    <m/>
    <x v="0"/>
    <x v="0"/>
    <m/>
    <m/>
    <m/>
    <x v="0"/>
  </r>
  <r>
    <x v="7"/>
    <x v="3"/>
    <x v="6"/>
    <x v="4"/>
    <d v="1900-01-21T00:00:00"/>
    <n v="1237.3499999999999"/>
    <n v="1889"/>
    <n v="2101550"/>
    <m/>
    <n v="38036"/>
    <n v="79934555800"/>
    <n v="71850004"/>
    <m/>
    <m/>
    <m/>
    <m/>
    <x v="0"/>
    <x v="0"/>
    <m/>
    <m/>
    <m/>
    <x v="0"/>
  </r>
  <r>
    <x v="7"/>
    <x v="3"/>
    <x v="6"/>
    <x v="4"/>
    <d v="1900-01-20T00:00:00"/>
    <n v="1237.5"/>
    <n v="1867"/>
    <n v="2117875"/>
    <m/>
    <n v="37798"/>
    <n v="80051439250"/>
    <n v="70568866"/>
    <m/>
    <m/>
    <m/>
    <m/>
    <x v="0"/>
    <x v="0"/>
    <m/>
    <m/>
    <m/>
    <x v="0"/>
  </r>
  <r>
    <x v="7"/>
    <x v="3"/>
    <x v="6"/>
    <x v="4"/>
    <d v="1900-01-19T00:00:00"/>
    <n v="1228.7"/>
    <n v="1872"/>
    <n v="2141525"/>
    <m/>
    <n v="37789"/>
    <n v="80926088225"/>
    <n v="70741008"/>
    <m/>
    <m/>
    <m/>
    <m/>
    <x v="0"/>
    <x v="0"/>
    <m/>
    <m/>
    <m/>
    <x v="0"/>
  </r>
  <r>
    <x v="7"/>
    <x v="3"/>
    <x v="6"/>
    <x v="4"/>
    <d v="1900-01-18T00:00:00"/>
    <n v="1235.3499999999999"/>
    <n v="1913"/>
    <n v="2160925"/>
    <m/>
    <n v="38005"/>
    <n v="82125954625"/>
    <n v="72703565"/>
    <m/>
    <m/>
    <m/>
    <m/>
    <x v="0"/>
    <x v="0"/>
    <m/>
    <m/>
    <m/>
    <x v="0"/>
  </r>
  <r>
    <x v="7"/>
    <x v="4"/>
    <x v="6"/>
    <x v="4"/>
    <d v="1900-01-15T00:00:00"/>
    <n v="1241.4000000000001"/>
    <n v="1936"/>
    <n v="2180775"/>
    <m/>
    <m/>
    <m/>
    <m/>
    <m/>
    <m/>
    <m/>
    <m/>
    <x v="0"/>
    <x v="0"/>
    <m/>
    <m/>
    <m/>
    <x v="0"/>
  </r>
  <r>
    <x v="7"/>
    <x v="4"/>
    <x v="6"/>
    <x v="4"/>
    <d v="1900-01-14T00:00:00"/>
    <n v="1236.75"/>
    <n v="1939"/>
    <n v="2188400"/>
    <m/>
    <n v="37977"/>
    <n v="83108866800"/>
    <n v="73637403"/>
    <m/>
    <m/>
    <m/>
    <m/>
    <x v="0"/>
    <x v="0"/>
    <m/>
    <m/>
    <m/>
    <x v="0"/>
  </r>
  <r>
    <x v="7"/>
    <x v="4"/>
    <x v="6"/>
    <x v="4"/>
    <d v="1900-01-13T00:00:00"/>
    <n v="1225.1500000000001"/>
    <m/>
    <m/>
    <m/>
    <n v="38080"/>
    <m/>
    <m/>
    <m/>
    <m/>
    <m/>
    <m/>
    <x v="0"/>
    <x v="0"/>
    <m/>
    <m/>
    <m/>
    <x v="0"/>
  </r>
  <r>
    <x v="7"/>
    <x v="4"/>
    <x v="6"/>
    <x v="4"/>
    <d v="1900-01-12T00:00:00"/>
    <n v="1229.6500000000001"/>
    <n v="1895.5"/>
    <n v="2200900"/>
    <m/>
    <n v="37972"/>
    <n v="83572574800"/>
    <n v="71975926"/>
    <m/>
    <m/>
    <m/>
    <m/>
    <x v="0"/>
    <x v="0"/>
    <m/>
    <m/>
    <m/>
    <x v="0"/>
  </r>
  <r>
    <x v="7"/>
    <x v="4"/>
    <x v="6"/>
    <x v="4"/>
    <d v="1900-01-11T00:00:00"/>
    <n v="1229.4000000000001"/>
    <n v="1905.5"/>
    <n v="2209550"/>
    <m/>
    <n v="38211"/>
    <n v="84429115050"/>
    <n v="72811060.5"/>
    <m/>
    <m/>
    <m/>
    <m/>
    <x v="0"/>
    <x v="0"/>
    <m/>
    <m/>
    <m/>
    <x v="0"/>
  </r>
  <r>
    <x v="7"/>
    <x v="4"/>
    <x v="6"/>
    <x v="4"/>
    <d v="1900-01-08T00:00:00"/>
    <n v="1225.75"/>
    <n v="1881"/>
    <n v="2181675"/>
    <m/>
    <m/>
    <m/>
    <m/>
    <m/>
    <m/>
    <m/>
    <m/>
    <x v="0"/>
    <x v="0"/>
    <m/>
    <m/>
    <m/>
    <x v="0"/>
  </r>
  <r>
    <x v="7"/>
    <x v="4"/>
    <x v="6"/>
    <x v="4"/>
    <d v="1900-01-07T00:00:00"/>
    <n v="1241.75"/>
    <n v="1890.5"/>
    <n v="2186475"/>
    <m/>
    <n v="38204"/>
    <n v="83532090900"/>
    <n v="72224662"/>
    <m/>
    <m/>
    <m/>
    <m/>
    <x v="0"/>
    <x v="0"/>
    <m/>
    <m/>
    <m/>
    <x v="0"/>
  </r>
  <r>
    <x v="7"/>
    <x v="4"/>
    <x v="6"/>
    <x v="4"/>
    <d v="1900-01-06T00:00:00"/>
    <n v="1235.5999999999999"/>
    <n v="1877.5"/>
    <n v="2191450"/>
    <m/>
    <n v="38413"/>
    <n v="84180168850"/>
    <n v="72120407.5"/>
    <m/>
    <m/>
    <m/>
    <m/>
    <x v="0"/>
    <x v="0"/>
    <m/>
    <m/>
    <m/>
    <x v="0"/>
  </r>
  <r>
    <x v="7"/>
    <x v="4"/>
    <x v="6"/>
    <x v="4"/>
    <d v="1900-01-05T00:00:00"/>
    <n v="1231"/>
    <n v="1890"/>
    <n v="2195375"/>
    <m/>
    <n v="38124"/>
    <n v="83696476500"/>
    <n v="72054360"/>
    <m/>
    <m/>
    <m/>
    <m/>
    <x v="0"/>
    <x v="0"/>
    <m/>
    <m/>
    <m/>
    <x v="0"/>
  </r>
  <r>
    <x v="7"/>
    <x v="4"/>
    <x v="6"/>
    <x v="4"/>
    <d v="1900-01-04T00:00:00"/>
    <n v="1221.8499999999999"/>
    <n v="1888"/>
    <n v="2195100"/>
    <m/>
    <n v="38266"/>
    <n v="83997696600"/>
    <n v="72246208"/>
    <m/>
    <m/>
    <m/>
    <m/>
    <x v="0"/>
    <x v="0"/>
    <m/>
    <m/>
    <m/>
    <x v="0"/>
  </r>
  <r>
    <x v="7"/>
    <x v="4"/>
    <x v="6"/>
    <x v="4"/>
    <d v="1900-01-01T00:00:00"/>
    <n v="1213.05"/>
    <n v="1879"/>
    <n v="2202350"/>
    <m/>
    <m/>
    <m/>
    <m/>
    <m/>
    <m/>
    <m/>
    <m/>
    <x v="0"/>
    <x v="0"/>
    <m/>
    <m/>
    <m/>
    <x v="0"/>
  </r>
  <r>
    <x v="7"/>
    <x v="4"/>
    <x v="6"/>
    <x v="4"/>
    <d v="1899-12-31T00:00:00"/>
    <n v="1224.05"/>
    <n v="1892"/>
    <n v="2208050"/>
    <m/>
    <n v="37963"/>
    <n v="83824202150"/>
    <n v="71825996"/>
    <m/>
    <m/>
    <m/>
    <m/>
    <x v="0"/>
    <x v="0"/>
    <m/>
    <m/>
    <m/>
    <x v="0"/>
  </r>
  <r>
    <x v="7"/>
    <x v="4"/>
    <x v="6"/>
    <x v="4"/>
    <d v="1899-12-30T00:00:00"/>
    <n v="1210"/>
    <n v="1884.5"/>
    <n v="2212000"/>
    <m/>
    <n v="37948"/>
    <n v="83940976000"/>
    <n v="71513006"/>
    <m/>
    <m/>
    <m/>
    <m/>
    <x v="0"/>
    <x v="0"/>
    <m/>
    <m/>
    <m/>
    <x v="0"/>
  </r>
  <r>
    <x v="7"/>
    <x v="4"/>
    <x v="6"/>
    <x v="5"/>
    <d v="1900-01-29T00:00:00"/>
    <n v="1198.8"/>
    <n v="1872"/>
    <n v="2225850"/>
    <m/>
    <n v="38152"/>
    <n v="84920629200"/>
    <n v="71420544"/>
    <m/>
    <m/>
    <m/>
    <m/>
    <x v="0"/>
    <x v="0"/>
    <m/>
    <m/>
    <m/>
    <x v="0"/>
  </r>
  <r>
    <x v="7"/>
    <x v="4"/>
    <x v="6"/>
    <x v="5"/>
    <d v="1900-01-28T00:00:00"/>
    <n v="1189.8499999999999"/>
    <n v="1858"/>
    <n v="2231300"/>
    <m/>
    <n v="38098"/>
    <n v="85008067400"/>
    <n v="70786084"/>
    <m/>
    <m/>
    <m/>
    <m/>
    <x v="0"/>
    <x v="0"/>
    <m/>
    <m/>
    <m/>
    <x v="0"/>
  </r>
  <r>
    <x v="7"/>
    <x v="4"/>
    <x v="6"/>
    <x v="5"/>
    <d v="1900-01-25T00:00:00"/>
    <n v="1184.2"/>
    <n v="1855.5"/>
    <n v="2237500"/>
    <m/>
    <m/>
    <m/>
    <m/>
    <m/>
    <m/>
    <m/>
    <m/>
    <x v="0"/>
    <x v="0"/>
    <m/>
    <m/>
    <m/>
    <x v="0"/>
  </r>
  <r>
    <x v="7"/>
    <x v="4"/>
    <x v="6"/>
    <x v="5"/>
    <d v="1900-01-24T00:00:00"/>
    <n v="1191.55"/>
    <n v="1840.5"/>
    <n v="2245400"/>
    <m/>
    <n v="38164"/>
    <n v="85693445600"/>
    <n v="70240842"/>
    <m/>
    <m/>
    <m/>
    <m/>
    <x v="0"/>
    <x v="0"/>
    <m/>
    <m/>
    <m/>
    <x v="0"/>
  </r>
  <r>
    <x v="7"/>
    <x v="4"/>
    <x v="6"/>
    <x v="5"/>
    <d v="1900-01-23T00:00:00"/>
    <n v="1203.5"/>
    <n v="1824"/>
    <n v="2254650"/>
    <m/>
    <n v="38243"/>
    <n v="86224579950"/>
    <n v="69755232"/>
    <m/>
    <m/>
    <m/>
    <m/>
    <x v="0"/>
    <x v="0"/>
    <m/>
    <m/>
    <m/>
    <x v="0"/>
  </r>
  <r>
    <x v="7"/>
    <x v="4"/>
    <x v="6"/>
    <x v="5"/>
    <d v="1900-01-22T00:00:00"/>
    <n v="1213.3"/>
    <n v="1826.5"/>
    <n v="2249125"/>
    <m/>
    <n v="38235"/>
    <n v="85995294375"/>
    <n v="69836227.5"/>
    <m/>
    <m/>
    <m/>
    <m/>
    <x v="0"/>
    <x v="0"/>
    <m/>
    <m/>
    <m/>
    <x v="0"/>
  </r>
  <r>
    <x v="7"/>
    <x v="4"/>
    <x v="6"/>
    <x v="5"/>
    <d v="1900-01-21T00:00:00"/>
    <n v="1213.75"/>
    <n v="1815.5"/>
    <n v="2256000"/>
    <m/>
    <n v="37161"/>
    <n v="83835216000"/>
    <n v="67465795.5"/>
    <m/>
    <m/>
    <m/>
    <m/>
    <x v="0"/>
    <x v="0"/>
    <m/>
    <m/>
    <m/>
    <x v="0"/>
  </r>
  <r>
    <x v="7"/>
    <x v="5"/>
    <x v="6"/>
    <x v="5"/>
    <d v="1900-01-18T00:00:00"/>
    <n v="1199.0999999999999"/>
    <n v="1821.5"/>
    <n v="2263025"/>
    <m/>
    <m/>
    <m/>
    <m/>
    <m/>
    <m/>
    <m/>
    <m/>
    <x v="0"/>
    <x v="0"/>
    <m/>
    <m/>
    <m/>
    <x v="0"/>
  </r>
  <r>
    <x v="7"/>
    <x v="5"/>
    <x v="6"/>
    <x v="5"/>
    <d v="1900-01-17T00:00:00"/>
    <n v="1203.3499999999999"/>
    <n v="1819"/>
    <n v="2269900"/>
    <m/>
    <n v="37504"/>
    <n v="85130329600"/>
    <n v="68219776"/>
    <m/>
    <m/>
    <m/>
    <m/>
    <x v="0"/>
    <x v="0"/>
    <m/>
    <m/>
    <m/>
    <x v="0"/>
  </r>
  <r>
    <x v="7"/>
    <x v="5"/>
    <x v="6"/>
    <x v="5"/>
    <d v="1900-01-16T00:00:00"/>
    <n v="1212.5"/>
    <m/>
    <m/>
    <m/>
    <n v="37916"/>
    <m/>
    <m/>
    <m/>
    <m/>
    <m/>
    <m/>
    <x v="0"/>
    <x v="0"/>
    <m/>
    <m/>
    <m/>
    <x v="0"/>
  </r>
  <r>
    <x v="7"/>
    <x v="5"/>
    <x v="6"/>
    <x v="5"/>
    <d v="1900-01-15T00:00:00"/>
    <n v="1217.5"/>
    <n v="1821"/>
    <n v="2268875"/>
    <m/>
    <n v="38163"/>
    <n v="86587076625"/>
    <n v="69494823"/>
    <m/>
    <m/>
    <m/>
    <m/>
    <x v="0"/>
    <x v="0"/>
    <m/>
    <m/>
    <m/>
    <x v="0"/>
  </r>
  <r>
    <x v="7"/>
    <x v="5"/>
    <x v="6"/>
    <x v="5"/>
    <d v="1900-01-14T00:00:00"/>
    <n v="1202.75"/>
    <n v="1810.5"/>
    <n v="2273750"/>
    <m/>
    <n v="38690"/>
    <n v="87971387500"/>
    <n v="70048245"/>
    <m/>
    <m/>
    <m/>
    <m/>
    <x v="0"/>
    <x v="0"/>
    <m/>
    <m/>
    <m/>
    <x v="0"/>
  </r>
  <r>
    <x v="7"/>
    <x v="5"/>
    <x v="6"/>
    <x v="5"/>
    <d v="1900-01-11T00:00:00"/>
    <n v="1196.3499999999999"/>
    <n v="1823.5"/>
    <n v="2278225"/>
    <m/>
    <m/>
    <m/>
    <m/>
    <m/>
    <m/>
    <m/>
    <m/>
    <x v="0"/>
    <x v="0"/>
    <m/>
    <m/>
    <m/>
    <x v="0"/>
  </r>
  <r>
    <x v="7"/>
    <x v="5"/>
    <x v="6"/>
    <x v="5"/>
    <d v="1900-01-10T00:00:00"/>
    <n v="1206.6500000000001"/>
    <n v="1840"/>
    <n v="2282375"/>
    <m/>
    <n v="39469"/>
    <n v="90083058875"/>
    <n v="72622960"/>
    <m/>
    <m/>
    <m/>
    <m/>
    <x v="0"/>
    <x v="0"/>
    <m/>
    <m/>
    <m/>
    <x v="0"/>
  </r>
  <r>
    <x v="7"/>
    <x v="5"/>
    <x v="6"/>
    <x v="5"/>
    <d v="1900-01-09T00:00:00"/>
    <n v="1187.55"/>
    <n v="1844.5"/>
    <n v="2290075"/>
    <m/>
    <n v="39213"/>
    <n v="89800710975"/>
    <n v="72328378.5"/>
    <m/>
    <m/>
    <m/>
    <m/>
    <x v="0"/>
    <x v="0"/>
    <m/>
    <m/>
    <m/>
    <x v="0"/>
  </r>
  <r>
    <x v="7"/>
    <x v="5"/>
    <x v="6"/>
    <x v="5"/>
    <d v="1900-01-08T00:00:00"/>
    <n v="1183.2"/>
    <n v="1867.5"/>
    <n v="2284725"/>
    <m/>
    <m/>
    <m/>
    <m/>
    <m/>
    <m/>
    <m/>
    <m/>
    <x v="0"/>
    <x v="0"/>
    <m/>
    <m/>
    <m/>
    <x v="0"/>
  </r>
  <r>
    <x v="7"/>
    <x v="5"/>
    <x v="6"/>
    <x v="5"/>
    <d v="1900-01-07T00:00:00"/>
    <n v="1176.0999999999999"/>
    <n v="1863"/>
    <n v="2289275"/>
    <m/>
    <n v="39229"/>
    <n v="89805968975"/>
    <n v="73083627"/>
    <m/>
    <m/>
    <m/>
    <m/>
    <x v="0"/>
    <x v="0"/>
    <m/>
    <m/>
    <m/>
    <x v="0"/>
  </r>
  <r>
    <x v="7"/>
    <x v="5"/>
    <x v="6"/>
    <x v="5"/>
    <d v="1900-01-04T00:00:00"/>
    <n v="1178"/>
    <n v="1833"/>
    <n v="2298625"/>
    <m/>
    <m/>
    <m/>
    <m/>
    <m/>
    <m/>
    <m/>
    <m/>
    <x v="0"/>
    <x v="0"/>
    <m/>
    <m/>
    <m/>
    <x v="0"/>
  </r>
  <r>
    <x v="7"/>
    <x v="5"/>
    <x v="6"/>
    <x v="5"/>
    <d v="1900-01-03T00:00:00"/>
    <n v="1173.05"/>
    <n v="1823.5"/>
    <n v="2300375"/>
    <m/>
    <n v="39043"/>
    <n v="89813541125"/>
    <n v="71194910.5"/>
    <m/>
    <m/>
    <m/>
    <m/>
    <x v="0"/>
    <x v="0"/>
    <m/>
    <m/>
    <m/>
    <x v="0"/>
  </r>
  <r>
    <x v="7"/>
    <x v="5"/>
    <x v="6"/>
    <x v="5"/>
    <d v="1900-01-02T00:00:00"/>
    <n v="1165.9000000000001"/>
    <n v="1798.5"/>
    <n v="2300550"/>
    <m/>
    <n v="38906"/>
    <n v="89505198300"/>
    <n v="69972441"/>
    <m/>
    <m/>
    <m/>
    <m/>
    <x v="0"/>
    <x v="0"/>
    <m/>
    <m/>
    <m/>
    <x v="0"/>
  </r>
  <r>
    <x v="7"/>
    <x v="5"/>
    <x v="6"/>
    <x v="5"/>
    <d v="1900-01-01T00:00:00"/>
    <n v="1148.6500000000001"/>
    <n v="1803.5"/>
    <n v="2296775"/>
    <m/>
    <n v="39043"/>
    <n v="89672986325"/>
    <n v="70414050.5"/>
    <m/>
    <m/>
    <m/>
    <m/>
    <x v="0"/>
    <x v="0"/>
    <m/>
    <m/>
    <m/>
    <x v="0"/>
  </r>
  <r>
    <x v="7"/>
    <x v="5"/>
    <x v="7"/>
    <x v="6"/>
    <d v="1900-01-28T00:00:00"/>
    <n v="1159.0999999999999"/>
    <n v="1712"/>
    <n v="2217025"/>
    <m/>
    <m/>
    <m/>
    <m/>
    <m/>
    <m/>
    <m/>
    <m/>
    <x v="0"/>
    <x v="0"/>
    <m/>
    <m/>
    <m/>
    <x v="0"/>
  </r>
  <r>
    <x v="7"/>
    <x v="5"/>
    <x v="7"/>
    <x v="6"/>
    <d v="1900-01-27T00:00:00"/>
    <n v="1146.8"/>
    <n v="1701.5"/>
    <n v="2222450"/>
    <m/>
    <n v="40044"/>
    <n v="88995787800"/>
    <n v="68134866"/>
    <m/>
    <m/>
    <m/>
    <m/>
    <x v="0"/>
    <x v="0"/>
    <m/>
    <m/>
    <m/>
    <x v="0"/>
  </r>
  <r>
    <x v="7"/>
    <x v="5"/>
    <x v="7"/>
    <x v="6"/>
    <d v="1900-01-26T00:00:00"/>
    <n v="1139.75"/>
    <n v="1688.5"/>
    <n v="2196475"/>
    <m/>
    <n v="40767"/>
    <n v="89543696325"/>
    <n v="68835079.5"/>
    <m/>
    <m/>
    <m/>
    <m/>
    <x v="0"/>
    <x v="0"/>
    <m/>
    <m/>
    <m/>
    <x v="0"/>
  </r>
  <r>
    <x v="7"/>
    <x v="5"/>
    <x v="7"/>
    <x v="6"/>
    <d v="1900-01-21T00:00:00"/>
    <n v="1131"/>
    <n v="1693"/>
    <n v="2202175"/>
    <m/>
    <m/>
    <m/>
    <m/>
    <m/>
    <m/>
    <m/>
    <m/>
    <x v="0"/>
    <x v="0"/>
    <m/>
    <m/>
    <m/>
    <x v="0"/>
  </r>
  <r>
    <x v="7"/>
    <x v="5"/>
    <x v="7"/>
    <x v="6"/>
    <d v="1900-01-20T00:00:00"/>
    <n v="1130.55"/>
    <n v="0"/>
    <n v="0"/>
    <m/>
    <n v="39809"/>
    <m/>
    <m/>
    <m/>
    <m/>
    <m/>
    <m/>
    <x v="0"/>
    <x v="0"/>
    <m/>
    <m/>
    <m/>
    <x v="0"/>
  </r>
  <r>
    <x v="7"/>
    <x v="5"/>
    <x v="7"/>
    <x v="6"/>
    <d v="1900-01-19T00:00:00"/>
    <n v="1134.4000000000001"/>
    <n v="0"/>
    <n v="0"/>
    <m/>
    <n v="39758"/>
    <m/>
    <m/>
    <m/>
    <m/>
    <m/>
    <m/>
    <x v="0"/>
    <x v="0"/>
    <m/>
    <m/>
    <m/>
    <x v="0"/>
  </r>
  <r>
    <x v="7"/>
    <x v="6"/>
    <x v="7"/>
    <x v="6"/>
    <d v="1900-01-18T00:00:00"/>
    <n v="1132.75"/>
    <n v="0"/>
    <n v="0"/>
    <m/>
    <n v="39438"/>
    <m/>
    <m/>
    <m/>
    <m/>
    <m/>
    <m/>
    <x v="0"/>
    <x v="0"/>
    <m/>
    <m/>
    <m/>
    <x v="0"/>
  </r>
  <r>
    <x v="7"/>
    <x v="6"/>
    <x v="7"/>
    <x v="6"/>
    <d v="1900-01-17T00:00:00"/>
    <n v="1137.5999999999999"/>
    <n v="0"/>
    <n v="0"/>
    <m/>
    <n v="39118"/>
    <m/>
    <m/>
    <m/>
    <m/>
    <m/>
    <m/>
    <x v="0"/>
    <x v="0"/>
    <m/>
    <m/>
    <m/>
    <x v="0"/>
  </r>
  <r>
    <x v="7"/>
    <x v="6"/>
    <x v="7"/>
    <x v="6"/>
    <d v="1900-01-14T00:00:00"/>
    <n v="1134.8499999999999"/>
    <n v="0"/>
    <n v="0"/>
    <m/>
    <m/>
    <m/>
    <m/>
    <m/>
    <m/>
    <m/>
    <m/>
    <x v="0"/>
    <x v="0"/>
    <m/>
    <m/>
    <m/>
    <x v="0"/>
  </r>
  <r>
    <x v="7"/>
    <x v="6"/>
    <x v="7"/>
    <x v="6"/>
    <d v="1900-01-13T00:00:00"/>
    <n v="1132.45"/>
    <m/>
    <m/>
    <m/>
    <n v="39186"/>
    <m/>
    <m/>
    <m/>
    <m/>
    <m/>
    <m/>
    <x v="0"/>
    <x v="0"/>
    <m/>
    <m/>
    <m/>
    <x v="0"/>
  </r>
  <r>
    <x v="7"/>
    <x v="6"/>
    <x v="7"/>
    <x v="6"/>
    <d v="1900-01-12T00:00:00"/>
    <n v="1160.95"/>
    <n v="1701.5"/>
    <n v="2205925"/>
    <m/>
    <n v="39170"/>
    <n v="86406082250"/>
    <n v="66647755"/>
    <m/>
    <m/>
    <m/>
    <m/>
    <x v="0"/>
    <x v="0"/>
    <m/>
    <m/>
    <m/>
    <x v="0"/>
  </r>
  <r>
    <x v="7"/>
    <x v="6"/>
    <x v="7"/>
    <x v="6"/>
    <d v="1900-01-11T00:00:00"/>
    <n v="1157.3499999999999"/>
    <n v="1701.5"/>
    <n v="2183675"/>
    <m/>
    <n v="38943"/>
    <n v="85038855525"/>
    <n v="66261514.5"/>
    <m/>
    <m/>
    <m/>
    <m/>
    <x v="0"/>
    <x v="0"/>
    <m/>
    <m/>
    <m/>
    <x v="0"/>
  </r>
  <r>
    <x v="7"/>
    <x v="6"/>
    <x v="7"/>
    <x v="6"/>
    <d v="1900-01-10T00:00:00"/>
    <n v="1154.4000000000001"/>
    <n v="1713.5"/>
    <n v="2176800"/>
    <m/>
    <n v="38710"/>
    <n v="84263928000"/>
    <n v="66329585"/>
    <m/>
    <m/>
    <m/>
    <m/>
    <x v="0"/>
    <x v="0"/>
    <m/>
    <m/>
    <m/>
    <x v="0"/>
  </r>
  <r>
    <x v="7"/>
    <x v="6"/>
    <x v="7"/>
    <x v="6"/>
    <d v="1900-01-07T00:00:00"/>
    <n v="1168.9000000000001"/>
    <n v="0"/>
    <n v="2150025"/>
    <m/>
    <m/>
    <m/>
    <m/>
    <m/>
    <m/>
    <m/>
    <m/>
    <x v="0"/>
    <x v="0"/>
    <m/>
    <m/>
    <m/>
    <x v="0"/>
  </r>
  <r>
    <x v="7"/>
    <x v="6"/>
    <x v="7"/>
    <x v="6"/>
    <d v="1900-01-06T00:00:00"/>
    <n v="1174.75"/>
    <n v="1718.5"/>
    <n v="2150025"/>
    <m/>
    <n v="38870"/>
    <n v="83571471750"/>
    <n v="66798095"/>
    <m/>
    <m/>
    <m/>
    <m/>
    <x v="0"/>
    <x v="0"/>
    <m/>
    <m/>
    <m/>
    <x v="0"/>
  </r>
  <r>
    <x v="7"/>
    <x v="6"/>
    <x v="7"/>
    <x v="6"/>
    <d v="1900-01-05T00:00:00"/>
    <n v="1171.25"/>
    <n v="1721"/>
    <n v="2139575"/>
    <m/>
    <n v="38732"/>
    <n v="82870018900"/>
    <n v="66657772"/>
    <m/>
    <m/>
    <m/>
    <m/>
    <x v="0"/>
    <x v="0"/>
    <m/>
    <m/>
    <m/>
    <x v="0"/>
  </r>
  <r>
    <x v="7"/>
    <x v="6"/>
    <x v="7"/>
    <x v="6"/>
    <d v="1900-01-04T00:00:00"/>
    <n v="1171.1500000000001"/>
    <n v="1721"/>
    <n v="2134550"/>
    <m/>
    <n v="38848"/>
    <n v="82922998400"/>
    <n v="66857408"/>
    <m/>
    <m/>
    <m/>
    <m/>
    <x v="0"/>
    <x v="0"/>
    <m/>
    <m/>
    <m/>
    <x v="0"/>
  </r>
  <r>
    <x v="7"/>
    <x v="6"/>
    <x v="7"/>
    <x v="6"/>
    <d v="1900-01-03T00:00:00"/>
    <n v="1164.9000000000001"/>
    <n v="1715.5"/>
    <n v="2109450"/>
    <m/>
    <n v="38901"/>
    <n v="82059714450"/>
    <n v="66734665.5"/>
    <m/>
    <m/>
    <m/>
    <m/>
    <x v="0"/>
    <x v="0"/>
    <m/>
    <m/>
    <m/>
    <x v="0"/>
  </r>
  <r>
    <x v="7"/>
    <x v="6"/>
    <x v="7"/>
    <x v="6"/>
    <d v="1899-12-31T00:00:00"/>
    <n v="1171.6500000000001"/>
    <n v="1712"/>
    <n v="2112275"/>
    <m/>
    <m/>
    <m/>
    <m/>
    <m/>
    <m/>
    <m/>
    <m/>
    <x v="0"/>
    <x v="0"/>
    <m/>
    <m/>
    <m/>
    <x v="0"/>
  </r>
  <r>
    <x v="7"/>
    <x v="6"/>
    <x v="7"/>
    <x v="6"/>
    <d v="1899-12-30T00:00:00"/>
    <n v="1168.75"/>
    <n v="1724"/>
    <n v="2117500"/>
    <m/>
    <n v="38026"/>
    <n v="80520055000"/>
    <n v="65556824"/>
    <m/>
    <m/>
    <m/>
    <m/>
    <x v="0"/>
    <x v="0"/>
    <m/>
    <m/>
    <m/>
    <x v="0"/>
  </r>
  <r>
    <x v="7"/>
    <x v="6"/>
    <x v="7"/>
    <x v="7"/>
    <d v="1900-01-28T00:00:00"/>
    <n v="1187.4000000000001"/>
    <n v="1742"/>
    <n v="2092175"/>
    <m/>
    <m/>
    <m/>
    <m/>
    <m/>
    <m/>
    <m/>
    <m/>
    <x v="0"/>
    <x v="0"/>
    <m/>
    <m/>
    <m/>
    <x v="0"/>
  </r>
  <r>
    <x v="7"/>
    <x v="6"/>
    <x v="7"/>
    <x v="7"/>
    <d v="1900-01-27T00:00:00"/>
    <n v="1187.3"/>
    <n v="1747.5"/>
    <n v="2069975"/>
    <m/>
    <n v="38713"/>
    <n v="80134942175"/>
    <n v="67650967.5"/>
    <m/>
    <m/>
    <m/>
    <m/>
    <x v="0"/>
    <x v="0"/>
    <m/>
    <m/>
    <m/>
    <x v="0"/>
  </r>
  <r>
    <x v="7"/>
    <x v="6"/>
    <x v="7"/>
    <x v="7"/>
    <d v="1900-01-26T00:00:00"/>
    <n v="1189.0999999999999"/>
    <n v="1742.5"/>
    <n v="2092125"/>
    <m/>
    <m/>
    <m/>
    <m/>
    <m/>
    <m/>
    <m/>
    <m/>
    <x v="0"/>
    <x v="0"/>
    <m/>
    <m/>
    <m/>
    <x v="0"/>
  </r>
  <r>
    <x v="7"/>
    <x v="6"/>
    <x v="7"/>
    <x v="7"/>
    <d v="1900-01-23T00:00:00"/>
    <n v="1187.5"/>
    <n v="1738"/>
    <n v="2101775"/>
    <m/>
    <m/>
    <m/>
    <m/>
    <m/>
    <m/>
    <m/>
    <m/>
    <x v="0"/>
    <x v="0"/>
    <m/>
    <m/>
    <m/>
    <x v="0"/>
  </r>
  <r>
    <x v="7"/>
    <x v="6"/>
    <x v="7"/>
    <x v="7"/>
    <d v="1900-01-22T00:00:00"/>
    <n v="1187.25"/>
    <n v="1723.5"/>
    <n v="2107525"/>
    <m/>
    <n v="37255"/>
    <n v="78515843875"/>
    <n v="64208992.5"/>
    <m/>
    <m/>
    <m/>
    <m/>
    <x v="0"/>
    <x v="0"/>
    <m/>
    <m/>
    <m/>
    <x v="0"/>
  </r>
  <r>
    <x v="7"/>
    <x v="6"/>
    <x v="7"/>
    <x v="7"/>
    <d v="1900-01-21T00:00:00"/>
    <n v="1213.25"/>
    <n v="1725"/>
    <n v="2113375"/>
    <m/>
    <n v="37019"/>
    <n v="78235029125"/>
    <n v="63857775"/>
    <m/>
    <m/>
    <m/>
    <m/>
    <x v="0"/>
    <x v="0"/>
    <m/>
    <m/>
    <m/>
    <x v="0"/>
  </r>
  <r>
    <x v="7"/>
    <x v="6"/>
    <x v="7"/>
    <x v="7"/>
    <d v="1900-01-20T00:00:00"/>
    <n v="1217.55"/>
    <n v="1713"/>
    <n v="2118325"/>
    <m/>
    <n v="36785"/>
    <n v="77922585125"/>
    <n v="63012705"/>
    <m/>
    <m/>
    <m/>
    <m/>
    <x v="0"/>
    <x v="0"/>
    <m/>
    <m/>
    <m/>
    <x v="0"/>
  </r>
  <r>
    <x v="7"/>
    <x v="6"/>
    <x v="7"/>
    <x v="7"/>
    <d v="1900-01-19T00:00:00"/>
    <n v="1214.95"/>
    <n v="1724"/>
    <n v="2129200"/>
    <m/>
    <n v="36723"/>
    <n v="78190611600"/>
    <n v="63310452"/>
    <m/>
    <m/>
    <m/>
    <m/>
    <x v="0"/>
    <x v="0"/>
    <m/>
    <m/>
    <m/>
    <x v="0"/>
  </r>
  <r>
    <x v="7"/>
    <x v="7"/>
    <x v="7"/>
    <x v="7"/>
    <d v="1900-01-16T00:00:00"/>
    <n v="1206.0999999999999"/>
    <n v="1713"/>
    <n v="2139275"/>
    <m/>
    <m/>
    <m/>
    <m/>
    <m/>
    <m/>
    <m/>
    <m/>
    <x v="0"/>
    <x v="0"/>
    <m/>
    <m/>
    <m/>
    <x v="0"/>
  </r>
  <r>
    <x v="7"/>
    <x v="7"/>
    <x v="7"/>
    <x v="7"/>
    <d v="1900-01-15T00:00:00"/>
    <n v="1232"/>
    <n v="1725"/>
    <n v="2144850"/>
    <m/>
    <n v="36879"/>
    <n v="79099923150"/>
    <n v="63616275"/>
    <m/>
    <m/>
    <m/>
    <m/>
    <x v="0"/>
    <x v="0"/>
    <m/>
    <m/>
    <m/>
    <x v="0"/>
  </r>
  <r>
    <x v="7"/>
    <x v="7"/>
    <x v="7"/>
    <x v="7"/>
    <d v="1900-01-14T00:00:00"/>
    <n v="1225.7"/>
    <m/>
    <m/>
    <m/>
    <n v="36705"/>
    <m/>
    <m/>
    <m/>
    <m/>
    <m/>
    <m/>
    <x v="0"/>
    <x v="0"/>
    <m/>
    <m/>
    <m/>
    <x v="0"/>
  </r>
  <r>
    <x v="7"/>
    <x v="7"/>
    <x v="7"/>
    <x v="7"/>
    <d v="1900-01-13T00:00:00"/>
    <n v="1228.9000000000001"/>
    <n v="1724"/>
    <n v="2149150"/>
    <m/>
    <n v="36613"/>
    <n v="78686828950"/>
    <n v="63120812"/>
    <m/>
    <m/>
    <m/>
    <m/>
    <x v="0"/>
    <x v="0"/>
    <m/>
    <m/>
    <m/>
    <x v="0"/>
  </r>
  <r>
    <x v="7"/>
    <x v="7"/>
    <x v="7"/>
    <x v="7"/>
    <d v="1900-01-12T00:00:00"/>
    <n v="1222.5999999999999"/>
    <n v="1724"/>
    <n v="2155050"/>
    <m/>
    <n v="36663"/>
    <n v="79010598150"/>
    <n v="63207012"/>
    <m/>
    <m/>
    <m/>
    <m/>
    <x v="0"/>
    <x v="0"/>
    <m/>
    <m/>
    <m/>
    <x v="0"/>
  </r>
  <r>
    <x v="7"/>
    <x v="7"/>
    <x v="7"/>
    <x v="7"/>
    <d v="1900-01-09T00:00:00"/>
    <n v="1255.6500000000001"/>
    <n v="1769"/>
    <n v="2158275"/>
    <m/>
    <m/>
    <m/>
    <m/>
    <m/>
    <m/>
    <m/>
    <m/>
    <x v="0"/>
    <x v="0"/>
    <m/>
    <m/>
    <m/>
    <x v="0"/>
  </r>
  <r>
    <x v="7"/>
    <x v="7"/>
    <x v="7"/>
    <x v="7"/>
    <d v="1900-01-08T00:00:00"/>
    <n v="1280.9000000000001"/>
    <n v="1752"/>
    <n v="2131750"/>
    <m/>
    <n v="36519"/>
    <n v="77849378250"/>
    <n v="63981288"/>
    <m/>
    <m/>
    <m/>
    <m/>
    <x v="0"/>
    <x v="0"/>
    <m/>
    <m/>
    <m/>
    <x v="0"/>
  </r>
  <r>
    <x v="7"/>
    <x v="7"/>
    <x v="7"/>
    <x v="7"/>
    <d v="1900-01-07T00:00:00"/>
    <n v="1304.55"/>
    <n v="1775.5"/>
    <n v="2137200"/>
    <m/>
    <n v="36432"/>
    <n v="77862470400"/>
    <n v="64685016"/>
    <m/>
    <m/>
    <m/>
    <m/>
    <x v="0"/>
    <x v="0"/>
    <m/>
    <m/>
    <m/>
    <x v="0"/>
  </r>
  <r>
    <x v="7"/>
    <x v="7"/>
    <x v="7"/>
    <x v="7"/>
    <d v="1900-01-06T00:00:00"/>
    <n v="1284"/>
    <n v="1759.5"/>
    <n v="2136300"/>
    <m/>
    <n v="36327"/>
    <n v="77605370100"/>
    <n v="63917356.5"/>
    <m/>
    <m/>
    <m/>
    <m/>
    <x v="0"/>
    <x v="0"/>
    <m/>
    <m/>
    <m/>
    <x v="0"/>
  </r>
  <r>
    <x v="7"/>
    <x v="7"/>
    <x v="7"/>
    <x v="7"/>
    <d v="1900-01-05T00:00:00"/>
    <n v="1286.8"/>
    <n v="1737"/>
    <n v="2144100"/>
    <m/>
    <n v="36373"/>
    <n v="77987349300"/>
    <n v="63179901"/>
    <m/>
    <m/>
    <m/>
    <m/>
    <x v="0"/>
    <x v="0"/>
    <m/>
    <m/>
    <m/>
    <x v="0"/>
  </r>
  <r>
    <x v="7"/>
    <x v="7"/>
    <x v="7"/>
    <x v="7"/>
    <d v="1900-01-02T00:00:00"/>
    <n v="1301.7"/>
    <n v="1714"/>
    <n v="2152150"/>
    <m/>
    <m/>
    <m/>
    <m/>
    <m/>
    <m/>
    <m/>
    <m/>
    <x v="0"/>
    <x v="0"/>
    <m/>
    <m/>
    <m/>
    <x v="0"/>
  </r>
  <r>
    <x v="7"/>
    <x v="7"/>
    <x v="7"/>
    <x v="7"/>
    <d v="1900-01-01T00:00:00"/>
    <n v="1293"/>
    <n v="1700"/>
    <n v="2157600"/>
    <m/>
    <n v="36036"/>
    <n v="77751273600"/>
    <n v="61261200"/>
    <m/>
    <m/>
    <m/>
    <m/>
    <x v="0"/>
    <x v="0"/>
    <m/>
    <m/>
    <m/>
    <x v="0"/>
  </r>
  <r>
    <x v="7"/>
    <x v="7"/>
    <x v="7"/>
    <x v="7"/>
    <d v="1899-12-31T00:00:00"/>
    <n v="1295.8499999999999"/>
    <n v="1685"/>
    <n v="2163500"/>
    <m/>
    <n v="36143"/>
    <n v="78195380500"/>
    <n v="60900955"/>
    <m/>
    <m/>
    <m/>
    <m/>
    <x v="0"/>
    <x v="0"/>
    <m/>
    <m/>
    <m/>
    <x v="0"/>
  </r>
  <r>
    <x v="7"/>
    <x v="7"/>
    <x v="7"/>
    <x v="7"/>
    <d v="1899-12-30T00:00:00"/>
    <n v="1284.4000000000001"/>
    <n v="1710"/>
    <n v="2160100"/>
    <m/>
    <n v="36221"/>
    <n v="78240982100"/>
    <n v="61937910"/>
    <m/>
    <m/>
    <m/>
    <m/>
    <x v="0"/>
    <x v="0"/>
    <m/>
    <m/>
    <m/>
    <x v="0"/>
  </r>
  <r>
    <x v="7"/>
    <x v="7"/>
    <x v="7"/>
    <x v="8"/>
    <d v="1900-01-29T00:00:00"/>
    <n v="1274.2"/>
    <n v="1754.5"/>
    <n v="2098950"/>
    <m/>
    <n v="36141"/>
    <n v="75858151950"/>
    <n v="63409384.5"/>
    <m/>
    <m/>
    <m/>
    <m/>
    <x v="0"/>
    <x v="0"/>
    <m/>
    <m/>
    <m/>
    <x v="0"/>
  </r>
  <r>
    <x v="7"/>
    <x v="7"/>
    <x v="7"/>
    <x v="8"/>
    <d v="1900-01-26T00:00:00"/>
    <n v="1265.9000000000001"/>
    <n v="1779"/>
    <n v="2105350"/>
    <m/>
    <m/>
    <m/>
    <m/>
    <m/>
    <m/>
    <m/>
    <m/>
    <x v="0"/>
    <x v="0"/>
    <m/>
    <m/>
    <m/>
    <x v="0"/>
  </r>
  <r>
    <x v="7"/>
    <x v="7"/>
    <x v="7"/>
    <x v="8"/>
    <d v="1900-01-25T00:00:00"/>
    <n v="1269.3"/>
    <n v="1773"/>
    <n v="2111650"/>
    <m/>
    <n v="36096"/>
    <n v="76222118400"/>
    <n v="63998208"/>
    <m/>
    <m/>
    <m/>
    <m/>
    <x v="0"/>
    <x v="0"/>
    <m/>
    <m/>
    <m/>
    <x v="0"/>
  </r>
  <r>
    <x v="7"/>
    <x v="7"/>
    <x v="7"/>
    <x v="8"/>
    <d v="1900-01-24T00:00:00"/>
    <n v="1273.9000000000001"/>
    <n v="1739"/>
    <n v="2116600"/>
    <m/>
    <n v="36053"/>
    <n v="76309779800"/>
    <n v="62696167"/>
    <m/>
    <m/>
    <m/>
    <m/>
    <x v="0"/>
    <x v="0"/>
    <m/>
    <m/>
    <m/>
    <x v="0"/>
  </r>
  <r>
    <x v="7"/>
    <x v="7"/>
    <x v="7"/>
    <x v="8"/>
    <d v="1900-01-23T00:00:00"/>
    <n v="1269.3"/>
    <n v="1714.5"/>
    <n v="2120725"/>
    <m/>
    <n v="35882"/>
    <n v="76095854450"/>
    <n v="61519689"/>
    <m/>
    <m/>
    <m/>
    <m/>
    <x v="0"/>
    <x v="0"/>
    <m/>
    <m/>
    <m/>
    <x v="0"/>
  </r>
  <r>
    <x v="7"/>
    <x v="7"/>
    <x v="7"/>
    <x v="8"/>
    <d v="1900-01-22T00:00:00"/>
    <n v="1267"/>
    <n v="1721.5"/>
    <n v="2125800"/>
    <m/>
    <n v="35926"/>
    <n v="76371490800"/>
    <n v="61846609"/>
    <m/>
    <m/>
    <m/>
    <m/>
    <x v="0"/>
    <x v="0"/>
    <m/>
    <m/>
    <m/>
    <x v="0"/>
  </r>
  <r>
    <x v="7"/>
    <x v="8"/>
    <x v="7"/>
    <x v="8"/>
    <d v="1900-01-19T00:00:00"/>
    <n v="1263.95"/>
    <n v="1722"/>
    <n v="2131075"/>
    <m/>
    <m/>
    <m/>
    <m/>
    <m/>
    <m/>
    <m/>
    <m/>
    <x v="0"/>
    <x v="0"/>
    <m/>
    <m/>
    <m/>
    <x v="0"/>
  </r>
  <r>
    <x v="7"/>
    <x v="8"/>
    <x v="7"/>
    <x v="8"/>
    <d v="1900-01-18T00:00:00"/>
    <n v="1269.2"/>
    <n v="1729"/>
    <n v="2132950"/>
    <m/>
    <n v="35794"/>
    <n v="76346812300"/>
    <n v="61887826"/>
    <m/>
    <m/>
    <m/>
    <m/>
    <x v="0"/>
    <x v="0"/>
    <m/>
    <m/>
    <m/>
    <x v="0"/>
  </r>
  <r>
    <x v="7"/>
    <x v="8"/>
    <x v="7"/>
    <x v="8"/>
    <d v="1900-01-17T00:00:00"/>
    <n v="1269.75"/>
    <n v="1710.5"/>
    <n v="2137350"/>
    <m/>
    <n v="35824"/>
    <n v="76568426400"/>
    <n v="61276952"/>
    <m/>
    <m/>
    <m/>
    <m/>
    <x v="0"/>
    <x v="0"/>
    <m/>
    <m/>
    <m/>
    <x v="0"/>
  </r>
  <r>
    <x v="7"/>
    <x v="8"/>
    <x v="7"/>
    <x v="8"/>
    <d v="1900-01-16T00:00:00"/>
    <n v="1261.6500000000001"/>
    <n v="1734"/>
    <n v="2140550"/>
    <m/>
    <n v="35771"/>
    <n v="76569614050"/>
    <n v="62026914"/>
    <m/>
    <m/>
    <m/>
    <m/>
    <x v="0"/>
    <x v="0"/>
    <m/>
    <m/>
    <m/>
    <x v="0"/>
  </r>
  <r>
    <x v="7"/>
    <x v="8"/>
    <x v="7"/>
    <x v="8"/>
    <d v="1900-01-15T00:00:00"/>
    <n v="1252.7"/>
    <m/>
    <m/>
    <m/>
    <n v="35822"/>
    <m/>
    <m/>
    <m/>
    <m/>
    <m/>
    <m/>
    <x v="0"/>
    <x v="0"/>
    <m/>
    <m/>
    <m/>
    <x v="0"/>
  </r>
  <r>
    <x v="7"/>
    <x v="8"/>
    <x v="7"/>
    <x v="8"/>
    <d v="1900-01-12T00:00:00"/>
    <n v="1256.1500000000001"/>
    <n v="1724"/>
    <n v="2141300"/>
    <m/>
    <m/>
    <m/>
    <m/>
    <m/>
    <m/>
    <m/>
    <m/>
    <x v="0"/>
    <x v="0"/>
    <m/>
    <m/>
    <m/>
    <x v="0"/>
  </r>
  <r>
    <x v="7"/>
    <x v="8"/>
    <x v="7"/>
    <x v="8"/>
    <d v="1900-01-11T00:00:00"/>
    <n v="1258"/>
    <n v="1701.5"/>
    <n v="2143500"/>
    <m/>
    <n v="35817"/>
    <n v="76773739500"/>
    <n v="60942625.5"/>
    <m/>
    <m/>
    <m/>
    <m/>
    <x v="0"/>
    <x v="0"/>
    <m/>
    <m/>
    <m/>
    <x v="0"/>
  </r>
  <r>
    <x v="7"/>
    <x v="8"/>
    <x v="7"/>
    <x v="8"/>
    <d v="1900-01-10T00:00:00"/>
    <n v="1255.7"/>
    <n v="1687"/>
    <n v="2148350"/>
    <m/>
    <m/>
    <m/>
    <m/>
    <m/>
    <m/>
    <m/>
    <m/>
    <x v="0"/>
    <x v="0"/>
    <m/>
    <m/>
    <m/>
    <x v="0"/>
  </r>
  <r>
    <x v="7"/>
    <x v="8"/>
    <x v="7"/>
    <x v="8"/>
    <d v="1900-01-09T00:00:00"/>
    <n v="1256.4000000000001"/>
    <n v="1681"/>
    <n v="2153400"/>
    <m/>
    <m/>
    <m/>
    <m/>
    <m/>
    <m/>
    <m/>
    <m/>
    <x v="0"/>
    <x v="0"/>
    <m/>
    <m/>
    <m/>
    <x v="0"/>
  </r>
  <r>
    <x v="7"/>
    <x v="8"/>
    <x v="7"/>
    <x v="8"/>
    <d v="1900-01-08T00:00:00"/>
    <n v="1262.0999999999999"/>
    <n v="1659"/>
    <n v="2159950"/>
    <m/>
    <n v="35849"/>
    <n v="77432047550"/>
    <n v="59473491"/>
    <m/>
    <m/>
    <m/>
    <m/>
    <x v="0"/>
    <x v="0"/>
    <m/>
    <m/>
    <m/>
    <x v="0"/>
  </r>
  <r>
    <x v="7"/>
    <x v="8"/>
    <x v="7"/>
    <x v="8"/>
    <d v="1900-01-05T00:00:00"/>
    <n v="1255"/>
    <n v="1633"/>
    <n v="2182275"/>
    <m/>
    <m/>
    <m/>
    <m/>
    <m/>
    <m/>
    <m/>
    <m/>
    <x v="0"/>
    <x v="0"/>
    <m/>
    <m/>
    <m/>
    <x v="0"/>
  </r>
  <r>
    <x v="7"/>
    <x v="8"/>
    <x v="7"/>
    <x v="8"/>
    <d v="1900-01-04T00:00:00"/>
    <n v="1265.5"/>
    <n v="1621"/>
    <n v="2165700"/>
    <m/>
    <n v="35783"/>
    <n v="77495243100"/>
    <n v="58004243"/>
    <m/>
    <m/>
    <m/>
    <m/>
    <x v="0"/>
    <x v="0"/>
    <m/>
    <m/>
    <m/>
    <x v="0"/>
  </r>
  <r>
    <x v="7"/>
    <x v="8"/>
    <x v="7"/>
    <x v="8"/>
    <d v="1900-01-03T00:00:00"/>
    <n v="1274"/>
    <n v="1618"/>
    <n v="2147350"/>
    <m/>
    <n v="35834"/>
    <n v="76948139900"/>
    <n v="57979412"/>
    <m/>
    <m/>
    <m/>
    <m/>
    <x v="0"/>
    <x v="0"/>
    <m/>
    <m/>
    <m/>
    <x v="0"/>
  </r>
  <r>
    <x v="7"/>
    <x v="8"/>
    <x v="7"/>
    <x v="8"/>
    <d v="1900-01-02T00:00:00"/>
    <n v="1309.1500000000001"/>
    <n v="1628"/>
    <n v="2110550"/>
    <m/>
    <n v="35778"/>
    <n v="75511257900"/>
    <n v="58246584"/>
    <m/>
    <m/>
    <m/>
    <m/>
    <x v="0"/>
    <x v="0"/>
    <m/>
    <m/>
    <m/>
    <x v="0"/>
  </r>
  <r>
    <x v="7"/>
    <x v="8"/>
    <x v="7"/>
    <x v="8"/>
    <d v="1900-01-01T00:00:00"/>
    <n v="1318.65"/>
    <n v="1671.5"/>
    <n v="2085800"/>
    <m/>
    <n v="35776"/>
    <n v="74621580800"/>
    <n v="59799584"/>
    <m/>
    <m/>
    <m/>
    <m/>
    <x v="0"/>
    <x v="0"/>
    <m/>
    <m/>
    <m/>
    <x v="0"/>
  </r>
  <r>
    <x v="7"/>
    <x v="8"/>
    <x v="7"/>
    <x v="9"/>
    <d v="1900-01-28T00:00:00"/>
    <n v="1327.9"/>
    <n v="1686"/>
    <n v="2089475"/>
    <m/>
    <m/>
    <m/>
    <m/>
    <m/>
    <m/>
    <m/>
    <m/>
    <x v="0"/>
    <x v="0"/>
    <m/>
    <m/>
    <m/>
    <x v="0"/>
  </r>
  <r>
    <x v="7"/>
    <x v="8"/>
    <x v="7"/>
    <x v="9"/>
    <d v="1900-01-27T00:00:00"/>
    <n v="1320.85"/>
    <n v="1686.5"/>
    <n v="2099475"/>
    <m/>
    <n v="35631"/>
    <n v="74806393725"/>
    <n v="60091681.5"/>
    <m/>
    <m/>
    <m/>
    <m/>
    <x v="0"/>
    <x v="0"/>
    <m/>
    <m/>
    <m/>
    <x v="0"/>
  </r>
  <r>
    <x v="7"/>
    <x v="8"/>
    <x v="7"/>
    <x v="9"/>
    <d v="1900-01-26T00:00:00"/>
    <n v="1324.8"/>
    <n v="1686"/>
    <n v="2109425"/>
    <m/>
    <n v="35629"/>
    <n v="75156703325"/>
    <n v="60070494"/>
    <m/>
    <m/>
    <m/>
    <m/>
    <x v="0"/>
    <x v="0"/>
    <m/>
    <m/>
    <m/>
    <x v="0"/>
  </r>
  <r>
    <x v="7"/>
    <x v="8"/>
    <x v="7"/>
    <x v="9"/>
    <d v="1900-01-25T00:00:00"/>
    <n v="1335.85"/>
    <n v="1673.5"/>
    <n v="2116725"/>
    <m/>
    <n v="35723"/>
    <n v="75615767175"/>
    <n v="59782440.5"/>
    <m/>
    <m/>
    <m/>
    <m/>
    <x v="0"/>
    <x v="0"/>
    <m/>
    <m/>
    <m/>
    <x v="0"/>
  </r>
  <r>
    <x v="7"/>
    <x v="8"/>
    <x v="7"/>
    <x v="9"/>
    <d v="1900-01-24T00:00:00"/>
    <n v="1336.3"/>
    <n v="1681.5"/>
    <n v="2120125"/>
    <m/>
    <n v="35462"/>
    <n v="75183872750"/>
    <n v="59629353"/>
    <m/>
    <m/>
    <m/>
    <m/>
    <x v="0"/>
    <x v="0"/>
    <m/>
    <m/>
    <m/>
    <x v="0"/>
  </r>
  <r>
    <x v="7"/>
    <x v="8"/>
    <x v="7"/>
    <x v="9"/>
    <d v="1900-01-21T00:00:00"/>
    <n v="1335.9"/>
    <n v="1681.5"/>
    <n v="2126825"/>
    <m/>
    <m/>
    <m/>
    <m/>
    <m/>
    <m/>
    <m/>
    <m/>
    <x v="0"/>
    <x v="0"/>
    <m/>
    <m/>
    <m/>
    <x v="0"/>
  </r>
  <r>
    <x v="7"/>
    <x v="8"/>
    <x v="7"/>
    <x v="9"/>
    <d v="1900-01-20T00:00:00"/>
    <n v="1332.45"/>
    <n v="1676"/>
    <n v="2134300"/>
    <m/>
    <n v="35522"/>
    <n v="75814604600"/>
    <n v="59534872"/>
    <m/>
    <m/>
    <m/>
    <m/>
    <x v="0"/>
    <x v="0"/>
    <m/>
    <m/>
    <m/>
    <x v="0"/>
  </r>
  <r>
    <x v="7"/>
    <x v="9"/>
    <x v="7"/>
    <x v="9"/>
    <d v="1900-01-19T00:00:00"/>
    <n v="1319.6"/>
    <n v="1669"/>
    <n v="2141875"/>
    <m/>
    <n v="35559"/>
    <n v="76162933125"/>
    <n v="59347971"/>
    <m/>
    <m/>
    <m/>
    <m/>
    <x v="0"/>
    <x v="0"/>
    <m/>
    <m/>
    <m/>
    <x v="0"/>
  </r>
  <r>
    <x v="7"/>
    <x v="9"/>
    <x v="7"/>
    <x v="9"/>
    <d v="1900-01-18T00:00:00"/>
    <n v="1315.4"/>
    <n v="1679"/>
    <n v="2148275"/>
    <m/>
    <m/>
    <m/>
    <m/>
    <m/>
    <m/>
    <m/>
    <m/>
    <x v="0"/>
    <x v="0"/>
    <m/>
    <m/>
    <m/>
    <x v="0"/>
  </r>
  <r>
    <x v="7"/>
    <x v="9"/>
    <x v="7"/>
    <x v="9"/>
    <d v="1900-01-17T00:00:00"/>
    <n v="1315.05"/>
    <n v="1659.5"/>
    <n v="2154825"/>
    <m/>
    <n v="35634"/>
    <n v="76785034050"/>
    <n v="59134623"/>
    <m/>
    <m/>
    <m/>
    <m/>
    <x v="0"/>
    <x v="0"/>
    <m/>
    <m/>
    <m/>
    <x v="0"/>
  </r>
  <r>
    <x v="7"/>
    <x v="9"/>
    <x v="7"/>
    <x v="9"/>
    <d v="1900-01-14T00:00:00"/>
    <n v="1314.25"/>
    <m/>
    <m/>
    <m/>
    <m/>
    <m/>
    <m/>
    <m/>
    <m/>
    <m/>
    <m/>
    <x v="0"/>
    <x v="0"/>
    <m/>
    <m/>
    <m/>
    <x v="0"/>
  </r>
  <r>
    <x v="7"/>
    <x v="9"/>
    <x v="7"/>
    <x v="9"/>
    <d v="1900-01-13T00:00:00"/>
    <n v="1320.1"/>
    <n v="1669"/>
    <n v="2124400"/>
    <m/>
    <n v="35632"/>
    <n v="75696620800"/>
    <n v="59469808"/>
    <m/>
    <m/>
    <m/>
    <m/>
    <x v="0"/>
    <x v="0"/>
    <m/>
    <m/>
    <m/>
    <x v="0"/>
  </r>
  <r>
    <x v="7"/>
    <x v="9"/>
    <x v="7"/>
    <x v="9"/>
    <d v="1900-01-12T00:00:00"/>
    <n v="1323.2"/>
    <n v="1663.5"/>
    <n v="2128750"/>
    <m/>
    <n v="35658"/>
    <n v="75906967500"/>
    <n v="59317083"/>
    <m/>
    <m/>
    <m/>
    <m/>
    <x v="0"/>
    <x v="0"/>
    <m/>
    <m/>
    <m/>
    <x v="0"/>
  </r>
  <r>
    <x v="7"/>
    <x v="9"/>
    <x v="7"/>
    <x v="9"/>
    <d v="1900-01-11T00:00:00"/>
    <n v="1328.5"/>
    <n v="1658"/>
    <n v="2133625"/>
    <m/>
    <n v="35621"/>
    <n v="76001856125"/>
    <n v="59059618"/>
    <m/>
    <m/>
    <m/>
    <m/>
    <x v="0"/>
    <x v="0"/>
    <m/>
    <m/>
    <m/>
    <x v="0"/>
  </r>
  <r>
    <x v="7"/>
    <x v="9"/>
    <x v="7"/>
    <x v="9"/>
    <d v="1900-01-10T00:00:00"/>
    <n v="1327.5"/>
    <n v="1664"/>
    <n v="2125850"/>
    <m/>
    <m/>
    <m/>
    <m/>
    <m/>
    <m/>
    <m/>
    <m/>
    <x v="0"/>
    <x v="0"/>
    <m/>
    <m/>
    <m/>
    <x v="0"/>
  </r>
  <r>
    <x v="7"/>
    <x v="9"/>
    <x v="7"/>
    <x v="9"/>
    <d v="1900-01-07T00:00:00"/>
    <n v="1335.65"/>
    <n v="1631"/>
    <n v="2136025"/>
    <m/>
    <m/>
    <m/>
    <m/>
    <m/>
    <m/>
    <m/>
    <m/>
    <x v="0"/>
    <x v="0"/>
    <m/>
    <m/>
    <m/>
    <x v="0"/>
  </r>
  <r>
    <x v="7"/>
    <x v="9"/>
    <x v="7"/>
    <x v="9"/>
    <d v="1900-01-06T00:00:00"/>
    <n v="1348"/>
    <n v="1642.5"/>
    <n v="2146725"/>
    <m/>
    <n v="35433"/>
    <n v="76064906925"/>
    <n v="58198702.5"/>
    <m/>
    <m/>
    <m/>
    <m/>
    <x v="0"/>
    <x v="0"/>
    <m/>
    <m/>
    <m/>
    <x v="0"/>
  </r>
  <r>
    <x v="7"/>
    <x v="9"/>
    <x v="7"/>
    <x v="9"/>
    <d v="1900-01-05T00:00:00"/>
    <n v="1348.75"/>
    <n v="1620.5"/>
    <n v="2153425"/>
    <m/>
    <n v="35495"/>
    <n v="76435820375"/>
    <n v="57519647.5"/>
    <m/>
    <m/>
    <m/>
    <m/>
    <x v="0"/>
    <x v="0"/>
    <m/>
    <m/>
    <m/>
    <x v="0"/>
  </r>
  <r>
    <x v="7"/>
    <x v="9"/>
    <x v="7"/>
    <x v="9"/>
    <d v="1900-01-04T00:00:00"/>
    <n v="1330.05"/>
    <n v="1578"/>
    <n v="2161575"/>
    <m/>
    <n v="35561"/>
    <n v="76867768575"/>
    <n v="56115258"/>
    <m/>
    <m/>
    <m/>
    <m/>
    <x v="0"/>
    <x v="0"/>
    <m/>
    <m/>
    <m/>
    <x v="0"/>
  </r>
  <r>
    <x v="7"/>
    <x v="9"/>
    <x v="7"/>
    <x v="9"/>
    <d v="1900-01-03T00:00:00"/>
    <n v="1328.3"/>
    <n v="1576"/>
    <n v="2168175"/>
    <m/>
    <n v="35578"/>
    <n v="77140414238"/>
    <n v="56071716"/>
    <m/>
    <m/>
    <m/>
    <m/>
    <x v="0"/>
    <x v="0"/>
    <m/>
    <m/>
    <m/>
    <x v="0"/>
  </r>
  <r>
    <x v="7"/>
    <x v="9"/>
    <x v="7"/>
    <x v="9"/>
    <d v="1899-12-31T00:00:00"/>
    <n v="1311.5"/>
    <n v="1576"/>
    <n v="2161475"/>
    <m/>
    <m/>
    <m/>
    <m/>
    <m/>
    <m/>
    <m/>
    <m/>
    <x v="0"/>
    <x v="0"/>
    <m/>
    <m/>
    <m/>
    <x v="0"/>
  </r>
  <r>
    <x v="7"/>
    <x v="9"/>
    <x v="7"/>
    <x v="9"/>
    <d v="1899-12-30T00:00:00"/>
    <n v="1305.7"/>
    <n v="1568.5"/>
    <n v="2166925"/>
    <m/>
    <n v="35526"/>
    <n v="76982177550"/>
    <n v="55722531"/>
    <m/>
    <m/>
    <m/>
    <m/>
    <x v="0"/>
    <x v="0"/>
    <m/>
    <m/>
    <m/>
    <x v="0"/>
  </r>
  <r>
    <x v="7"/>
    <x v="9"/>
    <x v="7"/>
    <x v="10"/>
    <d v="1900-01-29T00:00:00"/>
    <n v="1314.45"/>
    <n v="1565.5"/>
    <n v="2179000"/>
    <m/>
    <n v="35571"/>
    <n v="77509209000"/>
    <n v="55686400.5"/>
    <m/>
    <m/>
    <m/>
    <m/>
    <x v="0"/>
    <x v="0"/>
    <m/>
    <m/>
    <m/>
    <x v="0"/>
  </r>
  <r>
    <x v="7"/>
    <x v="9"/>
    <x v="7"/>
    <x v="10"/>
    <d v="1900-01-28T00:00:00"/>
    <n v="1318.85"/>
    <n v="1573.5"/>
    <n v="2188250"/>
    <m/>
    <n v="35598"/>
    <n v="77897323500"/>
    <n v="56013453"/>
    <m/>
    <m/>
    <m/>
    <m/>
    <x v="0"/>
    <x v="0"/>
    <m/>
    <m/>
    <m/>
    <x v="0"/>
  </r>
  <r>
    <x v="7"/>
    <x v="9"/>
    <x v="7"/>
    <x v="10"/>
    <d v="1900-01-24T00:00:00"/>
    <n v="1324.9"/>
    <n v="1565.5"/>
    <n v="2190050"/>
    <m/>
    <m/>
    <m/>
    <m/>
    <m/>
    <m/>
    <m/>
    <m/>
    <x v="0"/>
    <x v="0"/>
    <m/>
    <m/>
    <m/>
    <x v="0"/>
  </r>
  <r>
    <x v="7"/>
    <x v="9"/>
    <x v="7"/>
    <x v="10"/>
    <d v="1900-01-23T00:00:00"/>
    <n v="1324.5"/>
    <n v="1586.5"/>
    <n v="2196350"/>
    <m/>
    <n v="35459"/>
    <n v="77880374650"/>
    <n v="56255703.5"/>
    <m/>
    <m/>
    <m/>
    <m/>
    <x v="0"/>
    <x v="0"/>
    <m/>
    <m/>
    <m/>
    <x v="0"/>
  </r>
  <r>
    <x v="7"/>
    <x v="9"/>
    <x v="7"/>
    <x v="10"/>
    <d v="1900-01-22T00:00:00"/>
    <n v="1337.3"/>
    <n v="1585.5"/>
    <n v="2203400"/>
    <m/>
    <n v="35432"/>
    <n v="78070868800"/>
    <n v="56177436"/>
    <m/>
    <m/>
    <m/>
    <m/>
    <x v="0"/>
    <x v="0"/>
    <m/>
    <m/>
    <m/>
    <x v="0"/>
  </r>
  <r>
    <x v="7"/>
    <x v="9"/>
    <x v="7"/>
    <x v="10"/>
    <d v="1900-01-21T00:00:00"/>
    <n v="1338.5"/>
    <n v="1599"/>
    <n v="2210100"/>
    <m/>
    <n v="35409"/>
    <n v="78257430900"/>
    <n v="56618991"/>
    <m/>
    <m/>
    <m/>
    <m/>
    <x v="0"/>
    <x v="0"/>
    <m/>
    <m/>
    <m/>
    <x v="0"/>
  </r>
  <r>
    <x v="7"/>
    <x v="9"/>
    <x v="7"/>
    <x v="10"/>
    <d v="1900-01-20T00:00:00"/>
    <n v="1334.3"/>
    <n v="1590.5"/>
    <n v="2212275"/>
    <m/>
    <n v="35406"/>
    <n v="78327808650"/>
    <n v="56313243"/>
    <m/>
    <m/>
    <m/>
    <m/>
    <x v="0"/>
    <x v="0"/>
    <m/>
    <m/>
    <m/>
    <x v="0"/>
  </r>
  <r>
    <x v="7"/>
    <x v="10"/>
    <x v="7"/>
    <x v="10"/>
    <d v="1900-01-17T00:00:00"/>
    <n v="1346.85"/>
    <n v="1587"/>
    <n v="2216175"/>
    <m/>
    <m/>
    <m/>
    <m/>
    <m/>
    <m/>
    <m/>
    <m/>
    <x v="0"/>
    <x v="0"/>
    <m/>
    <m/>
    <m/>
    <x v="0"/>
  </r>
  <r>
    <x v="7"/>
    <x v="10"/>
    <x v="7"/>
    <x v="10"/>
    <d v="1900-01-16T00:00:00"/>
    <n v="1347.1"/>
    <n v="1610"/>
    <n v="2220425"/>
    <m/>
    <n v="35275"/>
    <n v="78325491875"/>
    <n v="56792750"/>
    <m/>
    <m/>
    <m/>
    <m/>
    <x v="0"/>
    <x v="0"/>
    <m/>
    <m/>
    <m/>
    <x v="0"/>
  </r>
  <r>
    <x v="7"/>
    <x v="10"/>
    <x v="7"/>
    <x v="10"/>
    <d v="1900-01-15T00:00:00"/>
    <n v="1342.75"/>
    <n v="1607.5"/>
    <n v="2227400"/>
    <m/>
    <n v="35330"/>
    <n v="78694042000"/>
    <n v="56792975"/>
    <m/>
    <m/>
    <m/>
    <m/>
    <x v="0"/>
    <x v="0"/>
    <m/>
    <m/>
    <m/>
    <x v="0"/>
  </r>
  <r>
    <x v="7"/>
    <x v="10"/>
    <x v="7"/>
    <x v="10"/>
    <d v="1900-01-14T00:00:00"/>
    <n v="1349.1"/>
    <m/>
    <m/>
    <m/>
    <n v="35484"/>
    <m/>
    <m/>
    <m/>
    <m/>
    <m/>
    <m/>
    <x v="0"/>
    <x v="0"/>
    <m/>
    <m/>
    <m/>
    <x v="0"/>
  </r>
  <r>
    <x v="7"/>
    <x v="10"/>
    <x v="7"/>
    <x v="10"/>
    <d v="1900-01-13T00:00:00"/>
    <n v="1339.2"/>
    <n v="1624"/>
    <n v="2234050"/>
    <m/>
    <n v="35250"/>
    <n v="78750262500"/>
    <n v="57246000"/>
    <m/>
    <m/>
    <m/>
    <m/>
    <x v="0"/>
    <x v="0"/>
    <m/>
    <m/>
    <m/>
    <x v="0"/>
  </r>
  <r>
    <x v="7"/>
    <x v="10"/>
    <x v="7"/>
    <x v="10"/>
    <d v="1900-01-10T00:00:00"/>
    <n v="1336.7"/>
    <n v="1642"/>
    <n v="2239500"/>
    <m/>
    <m/>
    <m/>
    <m/>
    <m/>
    <m/>
    <m/>
    <m/>
    <x v="0"/>
    <x v="0"/>
    <m/>
    <m/>
    <m/>
    <x v="0"/>
  </r>
  <r>
    <x v="7"/>
    <x v="10"/>
    <x v="7"/>
    <x v="10"/>
    <d v="1900-01-09T00:00:00"/>
    <n v="1344.55"/>
    <n v="1644"/>
    <n v="2246350"/>
    <m/>
    <n v="35329"/>
    <n v="79361299150"/>
    <n v="58080876"/>
    <m/>
    <m/>
    <m/>
    <m/>
    <x v="0"/>
    <x v="0"/>
    <m/>
    <m/>
    <m/>
    <x v="0"/>
  </r>
  <r>
    <x v="7"/>
    <x v="10"/>
    <x v="7"/>
    <x v="10"/>
    <d v="1900-01-08T00:00:00"/>
    <n v="1351.85"/>
    <n v="1638"/>
    <n v="2253775"/>
    <m/>
    <n v="35305"/>
    <n v="79569526375"/>
    <n v="57829590"/>
    <m/>
    <m/>
    <m/>
    <m/>
    <x v="0"/>
    <x v="0"/>
    <m/>
    <m/>
    <m/>
    <x v="0"/>
  </r>
  <r>
    <x v="7"/>
    <x v="10"/>
    <x v="7"/>
    <x v="10"/>
    <d v="1900-01-07T00:00:00"/>
    <n v="1332.9"/>
    <n v="1666.5"/>
    <n v="2259100"/>
    <m/>
    <n v="35317"/>
    <n v="79784634700"/>
    <n v="58855780.5"/>
    <m/>
    <m/>
    <m/>
    <m/>
    <x v="0"/>
    <x v="0"/>
    <m/>
    <m/>
    <m/>
    <x v="0"/>
  </r>
  <r>
    <x v="7"/>
    <x v="10"/>
    <x v="7"/>
    <x v="10"/>
    <d v="1900-01-06T00:00:00"/>
    <n v="1330"/>
    <n v="1666.5"/>
    <n v="2234525"/>
    <m/>
    <n v="35325"/>
    <n v="78934595625"/>
    <n v="58869112.5"/>
    <m/>
    <m/>
    <m/>
    <m/>
    <x v="0"/>
    <x v="0"/>
    <m/>
    <m/>
    <m/>
    <x v="0"/>
  </r>
  <r>
    <x v="7"/>
    <x v="10"/>
    <x v="7"/>
    <x v="10"/>
    <d v="1900-01-03T00:00:00"/>
    <n v="1362.6"/>
    <n v="1660.5"/>
    <n v="2241550"/>
    <m/>
    <m/>
    <m/>
    <m/>
    <m/>
    <m/>
    <m/>
    <m/>
    <x v="0"/>
    <x v="0"/>
    <m/>
    <m/>
    <m/>
    <x v="0"/>
  </r>
  <r>
    <x v="7"/>
    <x v="10"/>
    <x v="7"/>
    <x v="10"/>
    <d v="1900-01-02T00:00:00"/>
    <n v="1351.15"/>
    <n v="1662.5"/>
    <n v="2245050"/>
    <m/>
    <n v="35139"/>
    <n v="78888811950"/>
    <n v="58418587.5"/>
    <m/>
    <m/>
    <m/>
    <m/>
    <x v="0"/>
    <x v="0"/>
    <m/>
    <m/>
    <m/>
    <x v="0"/>
  </r>
  <r>
    <x v="7"/>
    <x v="10"/>
    <x v="7"/>
    <x v="10"/>
    <d v="1900-01-01T00:00:00"/>
    <n v="1364.4"/>
    <n v="1700.5"/>
    <n v="2252150"/>
    <m/>
    <n v="35331"/>
    <n v="79570711650"/>
    <n v="60080365.5"/>
    <m/>
    <m/>
    <m/>
    <m/>
    <x v="0"/>
    <x v="0"/>
    <m/>
    <m/>
    <m/>
    <x v="0"/>
  </r>
  <r>
    <x v="7"/>
    <x v="10"/>
    <x v="7"/>
    <x v="10"/>
    <d v="1899-12-31T00:00:00"/>
    <n v="1358.15"/>
    <n v="1695.5"/>
    <n v="2240600"/>
    <m/>
    <n v="35374"/>
    <n v="79258984400"/>
    <n v="59976617"/>
    <m/>
    <m/>
    <m/>
    <m/>
    <x v="0"/>
    <x v="0"/>
    <m/>
    <m/>
    <m/>
    <x v="0"/>
  </r>
  <r>
    <x v="7"/>
    <x v="10"/>
    <x v="7"/>
    <x v="10"/>
    <d v="1899-12-30T00:00:00"/>
    <n v="1348.85"/>
    <n v="1687"/>
    <n v="2222300"/>
    <m/>
    <n v="35315"/>
    <n v="78480524500"/>
    <n v="59576405"/>
    <m/>
    <m/>
    <m/>
    <m/>
    <x v="0"/>
    <x v="0"/>
    <m/>
    <m/>
    <m/>
    <x v="0"/>
  </r>
  <r>
    <x v="7"/>
    <x v="10"/>
    <x v="7"/>
    <x v="11"/>
    <d v="1900-01-27T00:00:00"/>
    <n v="1332.5"/>
    <n v="1644.5"/>
    <n v="2232425"/>
    <m/>
    <m/>
    <m/>
    <m/>
    <m/>
    <m/>
    <m/>
    <m/>
    <x v="0"/>
    <x v="0"/>
    <m/>
    <m/>
    <m/>
    <x v="0"/>
  </r>
  <r>
    <x v="7"/>
    <x v="10"/>
    <x v="7"/>
    <x v="11"/>
    <d v="1900-01-26T00:00:00"/>
    <n v="1341.3"/>
    <n v="1642.5"/>
    <n v="2240425"/>
    <m/>
    <n v="35301"/>
    <n v="79089242925"/>
    <n v="57981892.5"/>
    <m/>
    <m/>
    <m/>
    <m/>
    <x v="0"/>
    <x v="0"/>
    <m/>
    <m/>
    <m/>
    <x v="0"/>
  </r>
  <r>
    <x v="7"/>
    <x v="10"/>
    <x v="7"/>
    <x v="11"/>
    <d v="1900-01-25T00:00:00"/>
    <n v="1320.8"/>
    <n v="1657.5"/>
    <n v="2248500"/>
    <m/>
    <n v="35285"/>
    <n v="79338322500"/>
    <n v="58484887.5"/>
    <m/>
    <m/>
    <m/>
    <m/>
    <x v="0"/>
    <x v="0"/>
    <m/>
    <m/>
    <m/>
    <x v="0"/>
  </r>
  <r>
    <x v="7"/>
    <x v="10"/>
    <x v="7"/>
    <x v="11"/>
    <d v="1900-01-24T00:00:00"/>
    <n v="1321.25"/>
    <n v="1640"/>
    <n v="2256400"/>
    <m/>
    <n v="35223"/>
    <n v="79477177200"/>
    <n v="57765720"/>
    <m/>
    <m/>
    <m/>
    <m/>
    <x v="0"/>
    <x v="0"/>
    <m/>
    <m/>
    <m/>
    <x v="0"/>
  </r>
  <r>
    <x v="7"/>
    <x v="10"/>
    <x v="7"/>
    <x v="11"/>
    <d v="1900-01-23T00:00:00"/>
    <n v="1315"/>
    <n v="1652.5"/>
    <n v="2259325"/>
    <m/>
    <n v="35125"/>
    <n v="79358790625"/>
    <n v="58044062.5"/>
    <m/>
    <m/>
    <m/>
    <m/>
    <x v="0"/>
    <x v="0"/>
    <m/>
    <m/>
    <m/>
    <x v="0"/>
  </r>
  <r>
    <x v="7"/>
    <x v="11"/>
    <x v="7"/>
    <x v="11"/>
    <d v="1900-01-20T00:00:00"/>
    <n v="1323.2"/>
    <n v="1638"/>
    <n v="2265050"/>
    <m/>
    <m/>
    <m/>
    <m/>
    <m/>
    <m/>
    <m/>
    <m/>
    <x v="0"/>
    <x v="0"/>
    <m/>
    <m/>
    <m/>
    <x v="0"/>
  </r>
  <r>
    <x v="7"/>
    <x v="11"/>
    <x v="7"/>
    <x v="11"/>
    <d v="1900-01-19T00:00:00"/>
    <n v="1322"/>
    <n v="1630.5"/>
    <n v="2271475"/>
    <m/>
    <n v="34992"/>
    <n v="79483453200"/>
    <n v="57054456"/>
    <m/>
    <m/>
    <m/>
    <m/>
    <x v="0"/>
    <x v="0"/>
    <m/>
    <m/>
    <m/>
    <x v="0"/>
  </r>
  <r>
    <x v="7"/>
    <x v="11"/>
    <x v="7"/>
    <x v="11"/>
    <d v="1900-01-18T00:00:00"/>
    <n v="1325.6"/>
    <n v="1630"/>
    <n v="2278250"/>
    <m/>
    <n v="34977"/>
    <n v="79686350250"/>
    <n v="57012510"/>
    <m/>
    <m/>
    <m/>
    <m/>
    <x v="0"/>
    <x v="0"/>
    <m/>
    <m/>
    <m/>
    <x v="0"/>
  </r>
  <r>
    <x v="7"/>
    <x v="11"/>
    <x v="7"/>
    <x v="11"/>
    <d v="1900-01-17T00:00:00"/>
    <n v="1332.2"/>
    <n v="1641.5"/>
    <n v="2284550"/>
    <m/>
    <n v="35131"/>
    <n v="80258526050"/>
    <n v="57667536.5"/>
    <m/>
    <m/>
    <m/>
    <m/>
    <x v="0"/>
    <x v="0"/>
    <m/>
    <m/>
    <m/>
    <x v="0"/>
  </r>
  <r>
    <x v="7"/>
    <x v="11"/>
    <x v="7"/>
    <x v="11"/>
    <d v="1900-01-16T00:00:00"/>
    <n v="1326.15"/>
    <n v="1653.5"/>
    <n v="2293800"/>
    <m/>
    <n v="35091"/>
    <n v="80491735800"/>
    <n v="58022968.5"/>
    <m/>
    <m/>
    <m/>
    <m/>
    <x v="0"/>
    <x v="0"/>
    <m/>
    <m/>
    <m/>
    <x v="0"/>
  </r>
  <r>
    <x v="7"/>
    <x v="11"/>
    <x v="7"/>
    <x v="11"/>
    <d v="1900-01-13T00:00:00"/>
    <n v="1330.5"/>
    <m/>
    <m/>
    <m/>
    <m/>
    <m/>
    <m/>
    <m/>
    <m/>
    <m/>
    <m/>
    <x v="0"/>
    <x v="0"/>
    <m/>
    <m/>
    <m/>
    <x v="0"/>
  </r>
  <r>
    <x v="7"/>
    <x v="11"/>
    <x v="7"/>
    <x v="11"/>
    <d v="1900-01-12T00:00:00"/>
    <n v="1325.7"/>
    <n v="1628"/>
    <n v="2303450"/>
    <m/>
    <n v="34938"/>
    <n v="80477936100"/>
    <n v="56879064"/>
    <m/>
    <m/>
    <m/>
    <m/>
    <x v="0"/>
    <x v="0"/>
    <m/>
    <m/>
    <m/>
    <x v="0"/>
  </r>
  <r>
    <x v="7"/>
    <x v="11"/>
    <x v="7"/>
    <x v="11"/>
    <d v="1900-01-11T00:00:00"/>
    <n v="1340.25"/>
    <n v="1603"/>
    <n v="2312275"/>
    <m/>
    <n v="35126"/>
    <n v="81220971650"/>
    <n v="56306978"/>
    <m/>
    <m/>
    <m/>
    <m/>
    <x v="0"/>
    <x v="0"/>
    <m/>
    <m/>
    <m/>
    <x v="0"/>
  </r>
  <r>
    <x v="7"/>
    <x v="11"/>
    <x v="7"/>
    <x v="11"/>
    <d v="1900-01-10T00:00:00"/>
    <n v="1352.85"/>
    <n v="1593"/>
    <n v="2318125"/>
    <m/>
    <n v="35083"/>
    <n v="81326779375"/>
    <n v="55887219"/>
    <m/>
    <m/>
    <m/>
    <m/>
    <x v="0"/>
    <x v="0"/>
    <m/>
    <m/>
    <m/>
    <x v="0"/>
  </r>
  <r>
    <x v="7"/>
    <x v="11"/>
    <x v="7"/>
    <x v="11"/>
    <d v="1900-01-09T00:00:00"/>
    <n v="1358.25"/>
    <n v="1601"/>
    <n v="2324125"/>
    <m/>
    <n v="34973"/>
    <n v="81281623625"/>
    <n v="55991773"/>
    <m/>
    <m/>
    <m/>
    <m/>
    <x v="0"/>
    <x v="0"/>
    <m/>
    <m/>
    <m/>
    <x v="0"/>
  </r>
  <r>
    <x v="7"/>
    <x v="11"/>
    <x v="7"/>
    <x v="11"/>
    <d v="1900-01-06T00:00:00"/>
    <n v="1356.1"/>
    <n v="1613"/>
    <n v="2319150"/>
    <m/>
    <m/>
    <m/>
    <m/>
    <m/>
    <m/>
    <m/>
    <m/>
    <x v="0"/>
    <x v="0"/>
    <m/>
    <m/>
    <m/>
    <x v="0"/>
  </r>
  <r>
    <x v="7"/>
    <x v="11"/>
    <x v="7"/>
    <x v="11"/>
    <d v="1900-01-05T00:00:00"/>
    <n v="1367.1"/>
    <n v="1612.5"/>
    <n v="2325000"/>
    <m/>
    <m/>
    <m/>
    <m/>
    <m/>
    <m/>
    <m/>
    <m/>
    <x v="0"/>
    <x v="0"/>
    <m/>
    <m/>
    <m/>
    <x v="0"/>
  </r>
  <r>
    <x v="7"/>
    <x v="11"/>
    <x v="7"/>
    <x v="11"/>
    <d v="1900-01-04T00:00:00"/>
    <n v="1370"/>
    <n v="1611.5"/>
    <n v="2310050"/>
    <m/>
    <m/>
    <m/>
    <m/>
    <m/>
    <m/>
    <m/>
    <m/>
    <x v="0"/>
    <x v="0"/>
    <m/>
    <m/>
    <m/>
    <x v="0"/>
  </r>
  <r>
    <x v="7"/>
    <x v="11"/>
    <x v="7"/>
    <x v="11"/>
    <d v="1900-01-03T00:00:00"/>
    <n v="1344.75"/>
    <n v="1625"/>
    <n v="2297450"/>
    <m/>
    <n v="34793"/>
    <n v="79935177850"/>
    <n v="56538625"/>
    <m/>
    <m/>
    <m/>
    <m/>
    <x v="0"/>
    <x v="0"/>
    <m/>
    <m/>
    <m/>
    <x v="0"/>
  </r>
  <r>
    <x v="7"/>
    <x v="11"/>
    <x v="7"/>
    <x v="11"/>
    <d v="1900-01-02T00:00:00"/>
    <n v="1348.75"/>
    <n v="1655.5"/>
    <n v="2304875"/>
    <m/>
    <n v="34758"/>
    <n v="80112845250"/>
    <n v="57541869"/>
    <m/>
    <m/>
    <m/>
    <m/>
    <x v="0"/>
    <x v="0"/>
    <m/>
    <m/>
    <m/>
    <x v="0"/>
  </r>
  <r>
    <x v="7"/>
    <x v="11"/>
    <x v="7"/>
    <x v="11"/>
    <d v="1899-12-30T00:00:00"/>
    <n v="1331.75"/>
    <n v="1652.5"/>
    <n v="2312050"/>
    <m/>
    <m/>
    <m/>
    <m/>
    <m/>
    <m/>
    <m/>
    <m/>
    <x v="0"/>
    <x v="0"/>
    <m/>
    <m/>
    <m/>
    <x v="0"/>
  </r>
  <r>
    <x v="7"/>
    <x v="11"/>
    <x v="7"/>
    <x v="0"/>
    <d v="1900-01-28T00:00:00"/>
    <n v="1317"/>
    <n v="1681"/>
    <n v="2325600"/>
    <m/>
    <n v="35078"/>
    <n v="81577396800"/>
    <n v="58966118"/>
    <m/>
    <m/>
    <m/>
    <m/>
    <x v="0"/>
    <x v="0"/>
    <m/>
    <m/>
    <m/>
    <x v="0"/>
  </r>
  <r>
    <x v="7"/>
    <x v="11"/>
    <x v="7"/>
    <x v="0"/>
    <d v="1900-01-27T00:00:00"/>
    <n v="1317.75"/>
    <n v="1681.5"/>
    <n v="2332075"/>
    <m/>
    <n v="34909"/>
    <n v="81410406175"/>
    <n v="58699483.5"/>
    <m/>
    <m/>
    <m/>
    <m/>
    <x v="0"/>
    <x v="0"/>
    <m/>
    <m/>
    <m/>
    <x v="0"/>
  </r>
  <r>
    <x v="7"/>
    <x v="11"/>
    <x v="7"/>
    <x v="0"/>
    <d v="1900-01-26T00:00:00"/>
    <n v="1312"/>
    <n v="1660"/>
    <n v="2338125"/>
    <m/>
    <n v="34841"/>
    <n v="81462613125"/>
    <n v="57836060"/>
    <m/>
    <m/>
    <m/>
    <m/>
    <x v="0"/>
    <x v="0"/>
    <m/>
    <m/>
    <m/>
    <x v="0"/>
  </r>
  <r>
    <x v="7"/>
    <x v="11"/>
    <x v="7"/>
    <x v="0"/>
    <d v="1900-01-25T00:00:00"/>
    <n v="1324.6"/>
    <n v="1662.5"/>
    <n v="2344175"/>
    <m/>
    <m/>
    <m/>
    <m/>
    <m/>
    <m/>
    <m/>
    <m/>
    <x v="0"/>
    <x v="0"/>
    <m/>
    <m/>
    <m/>
    <x v="0"/>
  </r>
  <r>
    <x v="7"/>
    <x v="11"/>
    <x v="7"/>
    <x v="0"/>
    <d v="1900-01-22T00:00:00"/>
    <n v="1313.85"/>
    <n v="1652.5"/>
    <n v="2351250"/>
    <m/>
    <m/>
    <m/>
    <m/>
    <m/>
    <m/>
    <m/>
    <m/>
    <x v="0"/>
    <x v="0"/>
    <m/>
    <m/>
    <m/>
    <x v="0"/>
  </r>
  <r>
    <x v="7"/>
    <x v="11"/>
    <x v="7"/>
    <x v="0"/>
    <d v="1900-01-21T00:00:00"/>
    <n v="1265.75"/>
    <n v="1647"/>
    <n v="2357025"/>
    <m/>
    <n v="34622"/>
    <n v="81604919550"/>
    <n v="57022434"/>
    <m/>
    <m/>
    <m/>
    <m/>
    <x v="0"/>
    <x v="0"/>
    <m/>
    <m/>
    <m/>
    <x v="0"/>
  </r>
  <r>
    <x v="7"/>
    <x v="11"/>
    <x v="7"/>
    <x v="0"/>
    <d v="1900-01-20T00:00:00"/>
    <n v="1265"/>
    <n v="1635"/>
    <n v="2362950"/>
    <m/>
    <n v="34668"/>
    <n v="81918750600"/>
    <n v="56682180"/>
    <m/>
    <m/>
    <m/>
    <m/>
    <x v="0"/>
    <x v="0"/>
    <m/>
    <m/>
    <m/>
    <x v="0"/>
  </r>
  <r>
    <x v="7"/>
    <x v="11"/>
    <x v="7"/>
    <x v="0"/>
    <d v="1900-01-19T00:00:00"/>
    <n v="1280.8"/>
    <n v="1633.5"/>
    <n v="2368250"/>
    <m/>
    <n v="34733"/>
    <n v="82256427250"/>
    <n v="56736355.5"/>
    <m/>
    <m/>
    <m/>
    <m/>
    <x v="0"/>
    <x v="0"/>
    <m/>
    <m/>
    <m/>
    <x v="0"/>
  </r>
  <r>
    <x v="7"/>
    <x v="0"/>
    <x v="7"/>
    <x v="0"/>
    <d v="1900-01-18T00:00:00"/>
    <n v="1283.25"/>
    <n v="1662.5"/>
    <n v="2375075"/>
    <m/>
    <n v="34623"/>
    <n v="82232221725"/>
    <n v="57560737.5"/>
    <m/>
    <m/>
    <m/>
    <m/>
    <x v="0"/>
    <x v="0"/>
    <m/>
    <m/>
    <m/>
    <x v="0"/>
  </r>
  <r>
    <x v="7"/>
    <x v="0"/>
    <x v="7"/>
    <x v="0"/>
    <d v="1900-01-15T00:00:00"/>
    <n v="1284.5"/>
    <n v="1654.5"/>
    <n v="2382100"/>
    <m/>
    <m/>
    <m/>
    <m/>
    <m/>
    <m/>
    <m/>
    <m/>
    <x v="0"/>
    <x v="0"/>
    <m/>
    <m/>
    <m/>
    <x v="0"/>
  </r>
  <r>
    <x v="7"/>
    <x v="0"/>
    <x v="7"/>
    <x v="0"/>
    <d v="1900-01-14T00:00:00"/>
    <n v="1307"/>
    <m/>
    <m/>
    <m/>
    <n v="34563"/>
    <m/>
    <m/>
    <m/>
    <m/>
    <m/>
    <m/>
    <x v="0"/>
    <x v="0"/>
    <m/>
    <m/>
    <m/>
    <x v="0"/>
  </r>
  <r>
    <x v="7"/>
    <x v="0"/>
    <x v="7"/>
    <x v="0"/>
    <d v="1900-01-13T00:00:00"/>
    <n v="1282"/>
    <n v="1643.5"/>
    <n v="2387850"/>
    <m/>
    <n v="34648"/>
    <n v="82734226800"/>
    <n v="56943988"/>
    <m/>
    <m/>
    <m/>
    <m/>
    <x v="0"/>
    <x v="0"/>
    <m/>
    <m/>
    <m/>
    <x v="0"/>
  </r>
  <r>
    <x v="7"/>
    <x v="0"/>
    <x v="7"/>
    <x v="0"/>
    <d v="1900-01-12T00:00:00"/>
    <n v="1279.4000000000001"/>
    <n v="1623.5"/>
    <n v="2393600"/>
    <m/>
    <n v="34594"/>
    <n v="82804198400"/>
    <n v="56163359"/>
    <m/>
    <m/>
    <m/>
    <m/>
    <x v="0"/>
    <x v="0"/>
    <m/>
    <m/>
    <m/>
    <x v="0"/>
  </r>
  <r>
    <x v="7"/>
    <x v="0"/>
    <x v="7"/>
    <x v="0"/>
    <d v="1900-01-11T00:00:00"/>
    <n v="1284.0999999999999"/>
    <n v="1613"/>
    <n v="2400300"/>
    <m/>
    <n v="34584"/>
    <n v="83011975200"/>
    <n v="55783992"/>
    <m/>
    <m/>
    <m/>
    <m/>
    <x v="0"/>
    <x v="0"/>
    <m/>
    <m/>
    <m/>
    <x v="0"/>
  </r>
  <r>
    <x v="7"/>
    <x v="0"/>
    <x v="7"/>
    <x v="0"/>
    <d v="1900-01-08T00:00:00"/>
    <n v="1266.5999999999999"/>
    <n v="1603"/>
    <n v="2408975"/>
    <m/>
    <m/>
    <m/>
    <m/>
    <m/>
    <m/>
    <m/>
    <m/>
    <x v="0"/>
    <x v="0"/>
    <m/>
    <m/>
    <m/>
    <x v="0"/>
  </r>
  <r>
    <x v="7"/>
    <x v="0"/>
    <x v="7"/>
    <x v="0"/>
    <d v="1900-01-07T00:00:00"/>
    <n v="1258.3499999999999"/>
    <n v="1610.5"/>
    <n v="2415875"/>
    <m/>
    <n v="34496"/>
    <n v="83338024000"/>
    <n v="55555808"/>
    <m/>
    <m/>
    <m/>
    <m/>
    <x v="0"/>
    <x v="0"/>
    <m/>
    <m/>
    <m/>
    <x v="0"/>
  </r>
  <r>
    <x v="7"/>
    <x v="0"/>
    <x v="7"/>
    <x v="0"/>
    <d v="1900-01-06T00:00:00"/>
    <n v="1252.4000000000001"/>
    <n v="1635"/>
    <n v="2421500"/>
    <m/>
    <n v="34683"/>
    <n v="83984884500"/>
    <n v="56706705"/>
    <m/>
    <m/>
    <m/>
    <m/>
    <x v="0"/>
    <x v="0"/>
    <m/>
    <m/>
    <m/>
    <x v="0"/>
  </r>
  <r>
    <x v="7"/>
    <x v="0"/>
    <x v="7"/>
    <x v="0"/>
    <d v="1900-01-05T00:00:00"/>
    <n v="1241.0999999999999"/>
    <n v="1634"/>
    <n v="2427950"/>
    <m/>
    <n v="34708"/>
    <n v="84269288600"/>
    <n v="56712872"/>
    <m/>
    <m/>
    <m/>
    <m/>
    <x v="0"/>
    <x v="0"/>
    <m/>
    <m/>
    <m/>
    <x v="0"/>
  </r>
  <r>
    <x v="7"/>
    <x v="0"/>
    <x v="7"/>
    <x v="0"/>
    <d v="1900-01-04T00:00:00"/>
    <n v="1240.55"/>
    <n v="1634"/>
    <n v="2434550"/>
    <m/>
    <n v="34593"/>
    <n v="84218388150"/>
    <n v="56524962"/>
    <m/>
    <m/>
    <m/>
    <m/>
    <x v="0"/>
    <x v="0"/>
    <m/>
    <m/>
    <m/>
    <x v="0"/>
  </r>
  <r>
    <x v="7"/>
    <x v="0"/>
    <x v="7"/>
    <x v="0"/>
    <d v="1900-01-01T00:00:00"/>
    <n v="1211"/>
    <n v="1618.5"/>
    <n v="2441175"/>
    <m/>
    <m/>
    <m/>
    <m/>
    <m/>
    <m/>
    <m/>
    <m/>
    <x v="0"/>
    <x v="0"/>
    <m/>
    <m/>
    <m/>
    <x v="0"/>
  </r>
  <r>
    <x v="7"/>
    <x v="0"/>
    <x v="7"/>
    <x v="0"/>
    <d v="1899-12-31T00:00:00"/>
    <n v="1215.5"/>
    <n v="1614"/>
    <n v="2446200"/>
    <m/>
    <n v="34692"/>
    <n v="84863570400"/>
    <n v="55992888"/>
    <m/>
    <m/>
    <m/>
    <m/>
    <x v="0"/>
    <x v="0"/>
    <m/>
    <m/>
    <m/>
    <x v="0"/>
  </r>
  <r>
    <x v="7"/>
    <x v="0"/>
    <x v="7"/>
    <x v="0"/>
    <d v="1899-12-30T00:00:00"/>
    <n v="1216.25"/>
    <n v="1604"/>
    <n v="2452400"/>
    <m/>
    <n v="34619"/>
    <n v="84899635600"/>
    <n v="55528876"/>
    <m/>
    <m/>
    <m/>
    <m/>
    <x v="0"/>
    <x v="0"/>
    <m/>
    <m/>
    <m/>
    <x v="0"/>
  </r>
  <r>
    <x v="7"/>
    <x v="0"/>
    <x v="7"/>
    <x v="1"/>
    <d v="1900-01-29T00:00:00"/>
    <n v="1210.5"/>
    <n v="1606"/>
    <n v="2461325"/>
    <m/>
    <n v="34609"/>
    <n v="85183996925"/>
    <n v="55582054"/>
    <m/>
    <m/>
    <m/>
    <m/>
    <x v="0"/>
    <x v="0"/>
    <m/>
    <m/>
    <m/>
    <x v="0"/>
  </r>
  <r>
    <x v="7"/>
    <x v="0"/>
    <x v="7"/>
    <x v="1"/>
    <d v="1900-01-25T00:00:00"/>
    <n v="1221.25"/>
    <n v="1582"/>
    <n v="2468850"/>
    <m/>
    <m/>
    <m/>
    <m/>
    <m/>
    <m/>
    <m/>
    <m/>
    <x v="0"/>
    <x v="0"/>
    <m/>
    <m/>
    <m/>
    <x v="0"/>
  </r>
  <r>
    <x v="7"/>
    <x v="0"/>
    <x v="7"/>
    <x v="1"/>
    <d v="1900-01-24T00:00:00"/>
    <n v="1226.6500000000001"/>
    <n v="1585.5"/>
    <n v="2474225"/>
    <m/>
    <n v="34563"/>
    <n v="85516638675"/>
    <n v="54799636.5"/>
    <m/>
    <m/>
    <m/>
    <m/>
    <x v="0"/>
    <x v="0"/>
    <m/>
    <m/>
    <m/>
    <x v="0"/>
  </r>
  <r>
    <x v="7"/>
    <x v="0"/>
    <x v="7"/>
    <x v="1"/>
    <d v="1900-01-23T00:00:00"/>
    <n v="1220.75"/>
    <n v="1601"/>
    <n v="2481625"/>
    <m/>
    <n v="34536"/>
    <n v="85705401000"/>
    <n v="55292136"/>
    <m/>
    <m/>
    <m/>
    <m/>
    <x v="0"/>
    <x v="0"/>
    <m/>
    <m/>
    <m/>
    <x v="0"/>
  </r>
  <r>
    <x v="7"/>
    <x v="0"/>
    <x v="7"/>
    <x v="1"/>
    <d v="1900-01-22T00:00:00"/>
    <n v="1242.6500000000001"/>
    <n v="1607"/>
    <n v="2488325"/>
    <m/>
    <n v="34402"/>
    <n v="85603356650"/>
    <n v="55284014"/>
    <m/>
    <m/>
    <m/>
    <m/>
    <x v="0"/>
    <x v="0"/>
    <m/>
    <m/>
    <m/>
    <x v="0"/>
  </r>
  <r>
    <x v="7"/>
    <x v="0"/>
    <x v="7"/>
    <x v="1"/>
    <d v="1900-01-21T00:00:00"/>
    <n v="1250.4000000000001"/>
    <n v="1551.5"/>
    <n v="2494975"/>
    <m/>
    <n v="34402"/>
    <n v="85832129950"/>
    <n v="53374703"/>
    <m/>
    <m/>
    <m/>
    <m/>
    <x v="0"/>
    <x v="0"/>
    <m/>
    <m/>
    <m/>
    <x v="0"/>
  </r>
  <r>
    <x v="7"/>
    <x v="1"/>
    <x v="7"/>
    <x v="1"/>
    <d v="1900-01-18T00:00:00"/>
    <n v="1256.5"/>
    <n v="1557.5"/>
    <n v="2501625"/>
    <m/>
    <m/>
    <m/>
    <m/>
    <m/>
    <m/>
    <m/>
    <m/>
    <x v="0"/>
    <x v="0"/>
    <m/>
    <m/>
    <m/>
    <x v="0"/>
  </r>
  <r>
    <x v="7"/>
    <x v="1"/>
    <x v="7"/>
    <x v="1"/>
    <d v="1900-01-17T00:00:00"/>
    <n v="1253.75"/>
    <n v="1548.5"/>
    <n v="2508225"/>
    <m/>
    <n v="34364"/>
    <n v="86192643900"/>
    <n v="53212654"/>
    <m/>
    <m/>
    <m/>
    <m/>
    <x v="0"/>
    <x v="0"/>
    <m/>
    <m/>
    <m/>
    <x v="0"/>
  </r>
  <r>
    <x v="7"/>
    <x v="1"/>
    <x v="7"/>
    <x v="1"/>
    <d v="1900-01-16T00:00:00"/>
    <n v="1270.9000000000001"/>
    <n v="1566"/>
    <n v="2515675"/>
    <m/>
    <n v="34398"/>
    <n v="86534188650"/>
    <n v="53867268"/>
    <m/>
    <m/>
    <m/>
    <m/>
    <x v="0"/>
    <x v="0"/>
    <m/>
    <m/>
    <m/>
    <x v="0"/>
  </r>
  <r>
    <x v="7"/>
    <x v="1"/>
    <x v="7"/>
    <x v="1"/>
    <d v="1900-01-15T00:00:00"/>
    <n v="1270.0999999999999"/>
    <n v="1557"/>
    <n v="2520175"/>
    <m/>
    <n v="34416"/>
    <n v="86734342800"/>
    <n v="53585712"/>
    <m/>
    <m/>
    <m/>
    <m/>
    <x v="0"/>
    <x v="0"/>
    <m/>
    <m/>
    <m/>
    <x v="0"/>
  </r>
  <r>
    <x v="7"/>
    <x v="1"/>
    <x v="7"/>
    <x v="1"/>
    <d v="1900-01-14T00:00:00"/>
    <n v="1281"/>
    <m/>
    <m/>
    <m/>
    <n v="34304"/>
    <m/>
    <m/>
    <m/>
    <m/>
    <m/>
    <m/>
    <x v="0"/>
    <x v="0"/>
    <m/>
    <m/>
    <m/>
    <x v="0"/>
  </r>
  <r>
    <x v="7"/>
    <x v="1"/>
    <x v="7"/>
    <x v="1"/>
    <d v="1900-01-11T00:00:00"/>
    <n v="1275.1500000000001"/>
    <n v="1559"/>
    <n v="2529100"/>
    <m/>
    <m/>
    <m/>
    <m/>
    <m/>
    <m/>
    <m/>
    <m/>
    <x v="0"/>
    <x v="0"/>
    <m/>
    <m/>
    <m/>
    <x v="0"/>
  </r>
  <r>
    <x v="7"/>
    <x v="1"/>
    <x v="7"/>
    <x v="1"/>
    <d v="1900-01-10T00:00:00"/>
    <n v="1268.3"/>
    <n v="1558.5"/>
    <n v="2534000"/>
    <m/>
    <n v="34267"/>
    <n v="86832578000"/>
    <n v="53405119.5"/>
    <m/>
    <m/>
    <m/>
    <m/>
    <x v="0"/>
    <x v="0"/>
    <m/>
    <m/>
    <m/>
    <x v="0"/>
  </r>
  <r>
    <x v="7"/>
    <x v="1"/>
    <x v="7"/>
    <x v="1"/>
    <d v="1900-01-09T00:00:00"/>
    <n v="1271.8"/>
    <n v="1559"/>
    <n v="2539900"/>
    <m/>
    <n v="34479"/>
    <n v="87573212100"/>
    <n v="53752761"/>
    <m/>
    <m/>
    <m/>
    <m/>
    <x v="0"/>
    <x v="0"/>
    <m/>
    <m/>
    <m/>
    <x v="0"/>
  </r>
  <r>
    <x v="7"/>
    <x v="1"/>
    <x v="7"/>
    <x v="1"/>
    <d v="1900-01-08T00:00:00"/>
    <n v="1264.8499999999999"/>
    <n v="1545.5"/>
    <n v="2544325"/>
    <m/>
    <n v="34444"/>
    <n v="87636730300"/>
    <n v="53233202"/>
    <m/>
    <m/>
    <m/>
    <m/>
    <x v="0"/>
    <x v="0"/>
    <m/>
    <m/>
    <m/>
    <x v="0"/>
  </r>
  <r>
    <x v="7"/>
    <x v="1"/>
    <x v="7"/>
    <x v="1"/>
    <d v="1900-01-07T00:00:00"/>
    <n v="1277.75"/>
    <n v="1562"/>
    <n v="2549700"/>
    <m/>
    <n v="34406"/>
    <n v="87724978200"/>
    <n v="53742172"/>
    <m/>
    <m/>
    <m/>
    <m/>
    <x v="0"/>
    <x v="0"/>
    <m/>
    <m/>
    <m/>
    <x v="0"/>
  </r>
  <r>
    <x v="7"/>
    <x v="1"/>
    <x v="7"/>
    <x v="1"/>
    <d v="1900-01-04T00:00:00"/>
    <n v="1280.25"/>
    <n v="1540"/>
    <n v="2555250"/>
    <m/>
    <m/>
    <m/>
    <m/>
    <m/>
    <m/>
    <m/>
    <m/>
    <x v="0"/>
    <x v="0"/>
    <m/>
    <m/>
    <m/>
    <x v="0"/>
  </r>
  <r>
    <x v="7"/>
    <x v="1"/>
    <x v="7"/>
    <x v="1"/>
    <d v="1900-01-03T00:00:00"/>
    <n v="1275.75"/>
    <n v="1568.5"/>
    <n v="2560550"/>
    <m/>
    <m/>
    <m/>
    <m/>
    <m/>
    <m/>
    <m/>
    <m/>
    <x v="0"/>
    <x v="0"/>
    <m/>
    <m/>
    <m/>
    <x v="0"/>
  </r>
  <r>
    <x v="7"/>
    <x v="1"/>
    <x v="7"/>
    <x v="1"/>
    <d v="1900-01-02T00:00:00"/>
    <n v="1280.3"/>
    <n v="1548.5"/>
    <n v="2566125"/>
    <m/>
    <n v="34462"/>
    <n v="88433799750"/>
    <n v="53364407"/>
    <m/>
    <m/>
    <m/>
    <m/>
    <x v="0"/>
    <x v="0"/>
    <m/>
    <m/>
    <m/>
    <x v="0"/>
  </r>
  <r>
    <x v="7"/>
    <x v="1"/>
    <x v="7"/>
    <x v="1"/>
    <d v="1900-01-01T00:00:00"/>
    <n v="1296.5"/>
    <n v="1541.5"/>
    <n v="2571125"/>
    <m/>
    <n v="34537"/>
    <n v="88798944125"/>
    <n v="53238785.5"/>
    <m/>
    <m/>
    <m/>
    <m/>
    <x v="0"/>
    <x v="0"/>
    <m/>
    <m/>
    <m/>
    <x v="0"/>
  </r>
  <r>
    <x v="7"/>
    <x v="1"/>
    <x v="7"/>
    <x v="2"/>
    <d v="1900-01-27T00:00:00"/>
    <n v="1274.5"/>
    <n v="1540.5"/>
    <n v="2577775"/>
    <m/>
    <m/>
    <m/>
    <m/>
    <m/>
    <m/>
    <m/>
    <m/>
    <x v="0"/>
    <x v="0"/>
    <m/>
    <m/>
    <m/>
    <x v="0"/>
  </r>
  <r>
    <x v="7"/>
    <x v="1"/>
    <x v="7"/>
    <x v="2"/>
    <d v="1900-01-26T00:00:00"/>
    <n v="1256.5999999999999"/>
    <n v="1544"/>
    <n v="2584400"/>
    <m/>
    <n v="34607"/>
    <n v="89438330800"/>
    <n v="53433208"/>
    <m/>
    <m/>
    <m/>
    <m/>
    <x v="0"/>
    <x v="0"/>
    <m/>
    <m/>
    <m/>
    <x v="0"/>
  </r>
  <r>
    <x v="7"/>
    <x v="1"/>
    <x v="7"/>
    <x v="2"/>
    <d v="1900-01-25T00:00:00"/>
    <n v="1244.75"/>
    <n v="1556"/>
    <n v="2589225"/>
    <m/>
    <n v="34586"/>
    <n v="89550935850"/>
    <n v="53815816"/>
    <m/>
    <m/>
    <m/>
    <m/>
    <x v="0"/>
    <x v="0"/>
    <m/>
    <m/>
    <m/>
    <x v="0"/>
  </r>
  <r>
    <x v="7"/>
    <x v="1"/>
    <x v="7"/>
    <x v="2"/>
    <d v="1900-01-24T00:00:00"/>
    <n v="1234.5"/>
    <n v="1574"/>
    <n v="2598125"/>
    <m/>
    <n v="34673"/>
    <n v="90084788125"/>
    <n v="54575302"/>
    <m/>
    <m/>
    <m/>
    <m/>
    <x v="0"/>
    <x v="0"/>
    <m/>
    <m/>
    <m/>
    <x v="0"/>
  </r>
  <r>
    <x v="7"/>
    <x v="1"/>
    <x v="7"/>
    <x v="2"/>
    <d v="1900-01-23T00:00:00"/>
    <n v="1230.8499999999999"/>
    <n v="1562"/>
    <n v="2605500"/>
    <m/>
    <n v="34721"/>
    <n v="90465565500"/>
    <n v="54234202"/>
    <m/>
    <m/>
    <m/>
    <m/>
    <x v="0"/>
    <x v="0"/>
    <m/>
    <m/>
    <m/>
    <x v="0"/>
  </r>
  <r>
    <x v="7"/>
    <x v="1"/>
    <x v="7"/>
    <x v="2"/>
    <d v="1900-01-20T00:00:00"/>
    <n v="1245.4000000000001"/>
    <n v="1574.5"/>
    <n v="2612625"/>
    <m/>
    <m/>
    <m/>
    <m/>
    <m/>
    <m/>
    <m/>
    <m/>
    <x v="0"/>
    <x v="0"/>
    <m/>
    <m/>
    <m/>
    <x v="0"/>
  </r>
  <r>
    <x v="7"/>
    <x v="1"/>
    <x v="7"/>
    <x v="2"/>
    <d v="1900-01-19T00:00:00"/>
    <n v="1257.6500000000001"/>
    <n v="1614.5"/>
    <n v="2617550"/>
    <m/>
    <m/>
    <m/>
    <m/>
    <m/>
    <m/>
    <m/>
    <m/>
    <x v="0"/>
    <x v="0"/>
    <m/>
    <m/>
    <m/>
    <x v="0"/>
  </r>
  <r>
    <x v="7"/>
    <x v="1"/>
    <x v="7"/>
    <x v="2"/>
    <d v="1900-01-18T00:00:00"/>
    <n v="1247.75"/>
    <n v="1616.5"/>
    <n v="2620450"/>
    <m/>
    <n v="34659"/>
    <n v="90822176550"/>
    <n v="56026273.5"/>
    <m/>
    <m/>
    <m/>
    <m/>
    <x v="0"/>
    <x v="0"/>
    <m/>
    <m/>
    <m/>
    <x v="0"/>
  </r>
  <r>
    <x v="7"/>
    <x v="2"/>
    <x v="7"/>
    <x v="2"/>
    <d v="1900-01-17T00:00:00"/>
    <n v="1241.7"/>
    <n v="1630"/>
    <n v="2626725"/>
    <m/>
    <n v="34631"/>
    <n v="90966113475"/>
    <n v="56448530"/>
    <m/>
    <m/>
    <m/>
    <m/>
    <x v="0"/>
    <x v="0"/>
    <m/>
    <m/>
    <m/>
    <x v="0"/>
  </r>
  <r>
    <x v="7"/>
    <x v="2"/>
    <x v="7"/>
    <x v="2"/>
    <d v="1900-01-16T00:00:00"/>
    <n v="1237.7"/>
    <n v="1649"/>
    <n v="2639075"/>
    <m/>
    <n v="34560"/>
    <n v="91206432000"/>
    <n v="56989440"/>
    <m/>
    <m/>
    <m/>
    <m/>
    <x v="0"/>
    <x v="0"/>
    <m/>
    <m/>
    <m/>
    <x v="0"/>
  </r>
  <r>
    <x v="7"/>
    <x v="2"/>
    <x v="7"/>
    <x v="2"/>
    <d v="1900-01-13T00:00:00"/>
    <n v="1229.75"/>
    <m/>
    <m/>
    <m/>
    <m/>
    <m/>
    <m/>
    <m/>
    <m/>
    <m/>
    <m/>
    <x v="0"/>
    <x v="0"/>
    <m/>
    <m/>
    <m/>
    <x v="0"/>
  </r>
  <r>
    <x v="7"/>
    <x v="2"/>
    <x v="7"/>
    <x v="2"/>
    <d v="1900-01-12T00:00:00"/>
    <n v="1240.3"/>
    <n v="1675"/>
    <n v="2645725"/>
    <m/>
    <n v="34681"/>
    <n v="91756388725"/>
    <n v="58090675"/>
    <m/>
    <m/>
    <m/>
    <m/>
    <x v="0"/>
    <x v="0"/>
    <m/>
    <m/>
    <m/>
    <x v="0"/>
  </r>
  <r>
    <x v="7"/>
    <x v="2"/>
    <x v="7"/>
    <x v="2"/>
    <d v="1900-01-11T00:00:00"/>
    <n v="1245.75"/>
    <n v="1649.5"/>
    <n v="2652475"/>
    <m/>
    <n v="34798"/>
    <n v="92300825050"/>
    <n v="57399301"/>
    <m/>
    <m/>
    <m/>
    <m/>
    <x v="0"/>
    <x v="0"/>
    <m/>
    <m/>
    <m/>
    <x v="0"/>
  </r>
  <r>
    <x v="7"/>
    <x v="2"/>
    <x v="7"/>
    <x v="2"/>
    <d v="1900-01-10T00:00:00"/>
    <n v="1259.2"/>
    <n v="1646.5"/>
    <n v="2656725"/>
    <m/>
    <n v="34742"/>
    <n v="92299939950"/>
    <n v="57202703"/>
    <m/>
    <m/>
    <m/>
    <m/>
    <x v="0"/>
    <x v="0"/>
    <m/>
    <m/>
    <m/>
    <x v="0"/>
  </r>
  <r>
    <x v="7"/>
    <x v="2"/>
    <x v="7"/>
    <x v="2"/>
    <d v="1900-01-09T00:00:00"/>
    <n v="1247.25"/>
    <n v="1642.5"/>
    <n v="2663800"/>
    <m/>
    <n v="34737"/>
    <n v="92532420600"/>
    <n v="57055522.5"/>
    <m/>
    <m/>
    <m/>
    <m/>
    <x v="0"/>
    <x v="0"/>
    <m/>
    <m/>
    <m/>
    <x v="0"/>
  </r>
  <r>
    <x v="7"/>
    <x v="2"/>
    <x v="7"/>
    <x v="2"/>
    <d v="1900-01-06T00:00:00"/>
    <n v="1235"/>
    <n v="1652"/>
    <n v="2669700"/>
    <m/>
    <m/>
    <m/>
    <m/>
    <m/>
    <m/>
    <m/>
    <m/>
    <x v="0"/>
    <x v="0"/>
    <m/>
    <m/>
    <m/>
    <x v="0"/>
  </r>
  <r>
    <x v="7"/>
    <x v="2"/>
    <x v="7"/>
    <x v="2"/>
    <d v="1900-01-05T00:00:00"/>
    <n v="1237.5"/>
    <n v="1642.5"/>
    <n v="2675900"/>
    <m/>
    <n v="34692"/>
    <n v="92832322800"/>
    <n v="56981610"/>
    <m/>
    <m/>
    <m/>
    <m/>
    <x v="0"/>
    <x v="0"/>
    <m/>
    <m/>
    <m/>
    <x v="0"/>
  </r>
  <r>
    <x v="7"/>
    <x v="2"/>
    <x v="7"/>
    <x v="2"/>
    <d v="1900-01-04T00:00:00"/>
    <n v="1225.75"/>
    <n v="1638"/>
    <n v="2682550"/>
    <m/>
    <n v="34776"/>
    <n v="93288358800"/>
    <n v="56963088"/>
    <m/>
    <m/>
    <m/>
    <m/>
    <x v="0"/>
    <x v="0"/>
    <m/>
    <m/>
    <m/>
    <x v="0"/>
  </r>
  <r>
    <x v="7"/>
    <x v="2"/>
    <x v="7"/>
    <x v="2"/>
    <d v="1900-01-03T00:00:00"/>
    <n v="1231.5"/>
    <n v="1601"/>
    <n v="2688975"/>
    <m/>
    <n v="34753"/>
    <n v="93449948175"/>
    <n v="55639553"/>
    <m/>
    <m/>
    <m/>
    <m/>
    <x v="0"/>
    <x v="0"/>
    <m/>
    <m/>
    <m/>
    <x v="0"/>
  </r>
  <r>
    <x v="7"/>
    <x v="2"/>
    <x v="7"/>
    <x v="2"/>
    <d v="1900-01-02T00:00:00"/>
    <n v="1215"/>
    <n v="1566"/>
    <n v="2695775"/>
    <m/>
    <n v="34782"/>
    <n v="93764446050"/>
    <n v="54468612"/>
    <m/>
    <m/>
    <m/>
    <m/>
    <x v="0"/>
    <x v="0"/>
    <m/>
    <m/>
    <m/>
    <x v="0"/>
  </r>
  <r>
    <x v="7"/>
    <x v="2"/>
    <x v="7"/>
    <x v="2"/>
    <d v="1899-12-30T00:00:00"/>
    <n v="1232.0999999999999"/>
    <n v="1555.5"/>
    <n v="2705550"/>
    <m/>
    <m/>
    <m/>
    <m/>
    <m/>
    <m/>
    <m/>
    <m/>
    <x v="0"/>
    <x v="0"/>
    <m/>
    <m/>
    <m/>
    <x v="0"/>
  </r>
  <r>
    <x v="7"/>
    <x v="2"/>
    <x v="7"/>
    <x v="3"/>
    <d v="1900-01-29T00:00:00"/>
    <n v="1233.5999999999999"/>
    <n v="1562.5"/>
    <n v="2721500"/>
    <m/>
    <m/>
    <m/>
    <m/>
    <m/>
    <m/>
    <m/>
    <m/>
    <x v="0"/>
    <x v="0"/>
    <m/>
    <m/>
    <m/>
    <x v="0"/>
  </r>
  <r>
    <x v="7"/>
    <x v="2"/>
    <x v="7"/>
    <x v="3"/>
    <d v="1900-01-28T00:00:00"/>
    <n v="1238.2"/>
    <n v="1550.5"/>
    <n v="2730475"/>
    <m/>
    <n v="34715"/>
    <n v="94788439625"/>
    <n v="53825607.5"/>
    <m/>
    <m/>
    <m/>
    <m/>
    <x v="0"/>
    <x v="0"/>
    <m/>
    <m/>
    <m/>
    <x v="0"/>
  </r>
  <r>
    <x v="7"/>
    <x v="2"/>
    <x v="7"/>
    <x v="3"/>
    <d v="1900-01-27T00:00:00"/>
    <n v="1216.45"/>
    <n v="1525.5"/>
    <n v="2735200"/>
    <m/>
    <n v="34667"/>
    <n v="94821178400"/>
    <n v="52884508.5"/>
    <m/>
    <m/>
    <m/>
    <m/>
    <x v="0"/>
    <x v="0"/>
    <m/>
    <m/>
    <m/>
    <x v="0"/>
  </r>
  <r>
    <x v="7"/>
    <x v="2"/>
    <x v="7"/>
    <x v="3"/>
    <d v="1900-01-22T00:00:00"/>
    <n v="1216.45"/>
    <n v="1506.5"/>
    <n v="2742650"/>
    <m/>
    <n v="34022"/>
    <n v="93310438300"/>
    <n v="51254143"/>
    <m/>
    <m/>
    <m/>
    <m/>
    <x v="0"/>
    <x v="0"/>
    <m/>
    <m/>
    <m/>
    <x v="0"/>
  </r>
  <r>
    <x v="8"/>
    <x v="3"/>
    <x v="7"/>
    <x v="3"/>
    <d v="1900-01-21T00:00:00"/>
    <n v="1232.2"/>
    <n v="1509"/>
    <n v="2749650"/>
    <m/>
    <m/>
    <m/>
    <m/>
    <m/>
    <m/>
    <m/>
    <m/>
    <x v="0"/>
    <x v="0"/>
    <m/>
    <m/>
    <m/>
    <x v="0"/>
  </r>
  <r>
    <x v="8"/>
    <x v="3"/>
    <x v="7"/>
    <x v="3"/>
    <d v="1900-01-20T00:00:00"/>
    <n v="1251.8"/>
    <n v="1505.5"/>
    <n v="2756525"/>
    <m/>
    <m/>
    <m/>
    <m/>
    <m/>
    <m/>
    <m/>
    <m/>
    <x v="0"/>
    <x v="0"/>
    <m/>
    <m/>
    <m/>
    <x v="0"/>
  </r>
  <r>
    <x v="8"/>
    <x v="3"/>
    <x v="7"/>
    <x v="3"/>
    <d v="1900-01-19T00:00:00"/>
    <n v="1244.25"/>
    <n v="1504.5"/>
    <n v="2763750"/>
    <m/>
    <m/>
    <m/>
    <m/>
    <m/>
    <m/>
    <m/>
    <m/>
    <x v="0"/>
    <x v="0"/>
    <m/>
    <m/>
    <m/>
    <x v="0"/>
  </r>
  <r>
    <x v="8"/>
    <x v="3"/>
    <x v="7"/>
    <x v="3"/>
    <d v="1900-01-16T00:00:00"/>
    <n v="1254.5"/>
    <n v="1519"/>
    <n v="2769925"/>
    <m/>
    <m/>
    <m/>
    <m/>
    <m/>
    <m/>
    <m/>
    <m/>
    <x v="0"/>
    <x v="0"/>
    <m/>
    <m/>
    <m/>
    <x v="0"/>
  </r>
  <r>
    <x v="8"/>
    <x v="3"/>
    <x v="7"/>
    <x v="3"/>
    <d v="1900-01-15T00:00:00"/>
    <n v="1269.5999999999999"/>
    <n v="1537"/>
    <n v="2776275"/>
    <m/>
    <n v="34184"/>
    <n v="94904184600"/>
    <n v="52540808"/>
    <m/>
    <m/>
    <m/>
    <m/>
    <x v="0"/>
    <x v="0"/>
    <m/>
    <m/>
    <m/>
    <x v="0"/>
  </r>
  <r>
    <x v="8"/>
    <x v="3"/>
    <x v="7"/>
    <x v="3"/>
    <d v="1900-01-14T00:00:00"/>
    <n v="1233.0999999999999"/>
    <n v="1535.5"/>
    <n v="2783050"/>
    <m/>
    <n v="34253"/>
    <n v="95327811650"/>
    <n v="52595481.5"/>
    <m/>
    <m/>
    <m/>
    <m/>
    <x v="0"/>
    <x v="0"/>
    <m/>
    <m/>
    <m/>
    <x v="0"/>
  </r>
  <r>
    <x v="8"/>
    <x v="3"/>
    <x v="7"/>
    <x v="3"/>
    <d v="1900-01-13T00:00:00"/>
    <n v="1233.5999999999999"/>
    <m/>
    <m/>
    <m/>
    <n v="34233"/>
    <m/>
    <m/>
    <m/>
    <m/>
    <m/>
    <m/>
    <x v="0"/>
    <x v="0"/>
    <m/>
    <m/>
    <m/>
    <x v="0"/>
  </r>
  <r>
    <x v="8"/>
    <x v="3"/>
    <x v="7"/>
    <x v="3"/>
    <d v="1900-01-12T00:00:00"/>
    <n v="1256.55"/>
    <n v="1501"/>
    <n v="2792000"/>
    <m/>
    <n v="34179"/>
    <n v="95427768000"/>
    <n v="51302679"/>
    <m/>
    <m/>
    <m/>
    <m/>
    <x v="0"/>
    <x v="0"/>
    <m/>
    <m/>
    <m/>
    <x v="0"/>
  </r>
  <r>
    <x v="8"/>
    <x v="3"/>
    <x v="7"/>
    <x v="3"/>
    <d v="1900-01-09T00:00:00"/>
    <n v="1262.25"/>
    <n v="1490.5"/>
    <n v="2798875"/>
    <m/>
    <m/>
    <m/>
    <m/>
    <m/>
    <m/>
    <m/>
    <m/>
    <x v="0"/>
    <x v="0"/>
    <m/>
    <m/>
    <m/>
    <x v="0"/>
  </r>
  <r>
    <x v="8"/>
    <x v="3"/>
    <x v="7"/>
    <x v="3"/>
    <d v="1900-01-08T00:00:00"/>
    <n v="1247.25"/>
    <n v="1483.5"/>
    <n v="2814800"/>
    <m/>
    <n v="34266"/>
    <n v="96451936800"/>
    <n v="50833611"/>
    <m/>
    <m/>
    <m/>
    <m/>
    <x v="0"/>
    <x v="0"/>
    <m/>
    <m/>
    <m/>
    <x v="0"/>
  </r>
  <r>
    <x v="8"/>
    <x v="3"/>
    <x v="7"/>
    <x v="3"/>
    <d v="1900-01-07T00:00:00"/>
    <n v="1258.25"/>
    <n v="1480"/>
    <n v="2821375"/>
    <m/>
    <n v="34117"/>
    <n v="96256850875"/>
    <n v="50493160"/>
    <m/>
    <m/>
    <m/>
    <m/>
    <x v="0"/>
    <x v="0"/>
    <m/>
    <m/>
    <m/>
    <x v="0"/>
  </r>
  <r>
    <x v="8"/>
    <x v="3"/>
    <x v="7"/>
    <x v="3"/>
    <d v="1900-01-06T00:00:00"/>
    <n v="1274.0999999999999"/>
    <n v="1494.5"/>
    <n v="2829300"/>
    <m/>
    <n v="34187"/>
    <n v="96725279100"/>
    <n v="51092471.5"/>
    <m/>
    <m/>
    <m/>
    <m/>
    <x v="0"/>
    <x v="0"/>
    <m/>
    <m/>
    <m/>
    <x v="0"/>
  </r>
  <r>
    <x v="8"/>
    <x v="3"/>
    <x v="7"/>
    <x v="3"/>
    <d v="1900-01-05T00:00:00"/>
    <n v="1267.5999999999999"/>
    <n v="1503"/>
    <n v="2837275"/>
    <m/>
    <n v="34360"/>
    <n v="97488769000"/>
    <n v="51643080"/>
    <m/>
    <m/>
    <m/>
    <m/>
    <x v="0"/>
    <x v="0"/>
    <m/>
    <m/>
    <m/>
    <x v="0"/>
  </r>
  <r>
    <x v="8"/>
    <x v="3"/>
    <x v="7"/>
    <x v="3"/>
    <d v="1900-01-02T00:00:00"/>
    <n v="1271.5"/>
    <n v="1512.5"/>
    <n v="2846500"/>
    <m/>
    <m/>
    <m/>
    <m/>
    <m/>
    <m/>
    <m/>
    <m/>
    <x v="0"/>
    <x v="0"/>
    <m/>
    <m/>
    <m/>
    <x v="0"/>
  </r>
  <r>
    <x v="8"/>
    <x v="3"/>
    <x v="7"/>
    <x v="3"/>
    <d v="1900-01-01T00:00:00"/>
    <n v="1241.95"/>
    <n v="1519.5"/>
    <n v="2855225"/>
    <m/>
    <n v="34486"/>
    <n v="98465289350"/>
    <n v="52401477"/>
    <m/>
    <m/>
    <m/>
    <m/>
    <x v="0"/>
    <x v="0"/>
    <m/>
    <m/>
    <m/>
    <x v="0"/>
  </r>
  <r>
    <x v="8"/>
    <x v="3"/>
    <x v="7"/>
    <x v="3"/>
    <d v="1899-12-31T00:00:00"/>
    <n v="1229.3499999999999"/>
    <n v="1525"/>
    <n v="2862125"/>
    <m/>
    <n v="34641"/>
    <n v="99146872125"/>
    <n v="52827525"/>
    <m/>
    <m/>
    <m/>
    <m/>
    <x v="0"/>
    <x v="0"/>
    <m/>
    <m/>
    <m/>
    <x v="0"/>
  </r>
  <r>
    <x v="8"/>
    <x v="3"/>
    <x v="7"/>
    <x v="3"/>
    <d v="1899-12-30T00:00:00"/>
    <n v="1240"/>
    <n v="1510"/>
    <n v="2867925"/>
    <m/>
    <n v="34655"/>
    <n v="99387940875"/>
    <n v="52329050"/>
    <m/>
    <m/>
    <m/>
    <m/>
    <x v="0"/>
    <x v="0"/>
    <m/>
    <m/>
    <m/>
    <x v="0"/>
  </r>
  <r>
    <x v="8"/>
    <x v="3"/>
    <x v="7"/>
    <x v="4"/>
    <d v="1900-01-27T00:00:00"/>
    <n v="1234.1500000000001"/>
    <n v="1547"/>
    <n v="2877525"/>
    <m/>
    <n v="34597"/>
    <n v="99553732425"/>
    <n v="53521559"/>
    <m/>
    <m/>
    <m/>
    <m/>
    <x v="0"/>
    <x v="0"/>
    <m/>
    <m/>
    <m/>
    <x v="0"/>
  </r>
  <r>
    <x v="8"/>
    <x v="3"/>
    <x v="7"/>
    <x v="4"/>
    <d v="1900-01-24T00:00:00"/>
    <n v="1231"/>
    <n v="1559.5"/>
    <n v="2884300"/>
    <m/>
    <m/>
    <m/>
    <m/>
    <m/>
    <m/>
    <m/>
    <m/>
    <x v="0"/>
    <x v="0"/>
    <m/>
    <m/>
    <m/>
    <x v="0"/>
  </r>
  <r>
    <x v="8"/>
    <x v="3"/>
    <x v="7"/>
    <x v="4"/>
    <d v="1900-01-23T00:00:00"/>
    <n v="1235.4000000000001"/>
    <n v="1574"/>
    <n v="2872425"/>
    <m/>
    <n v="34829"/>
    <n v="100043690325"/>
    <n v="54820846"/>
    <m/>
    <m/>
    <m/>
    <m/>
    <x v="0"/>
    <x v="0"/>
    <m/>
    <m/>
    <m/>
    <x v="0"/>
  </r>
  <r>
    <x v="8"/>
    <x v="3"/>
    <x v="7"/>
    <x v="4"/>
    <d v="1900-01-22T00:00:00"/>
    <n v="1232.25"/>
    <n v="1564"/>
    <n v="2862500"/>
    <m/>
    <n v="34741"/>
    <n v="99446112500"/>
    <n v="54334924"/>
    <m/>
    <m/>
    <m/>
    <m/>
    <x v="0"/>
    <x v="0"/>
    <m/>
    <m/>
    <m/>
    <x v="0"/>
  </r>
  <r>
    <x v="8"/>
    <x v="3"/>
    <x v="7"/>
    <x v="4"/>
    <d v="1900-01-21T00:00:00"/>
    <n v="1218.75"/>
    <n v="1588.5"/>
    <n v="2859150"/>
    <m/>
    <n v="34639"/>
    <n v="99038096850"/>
    <n v="55024051.5"/>
    <m/>
    <m/>
    <m/>
    <m/>
    <x v="0"/>
    <x v="0"/>
    <m/>
    <m/>
    <m/>
    <x v="0"/>
  </r>
  <r>
    <x v="8"/>
    <x v="3"/>
    <x v="7"/>
    <x v="4"/>
    <d v="1900-01-20T00:00:00"/>
    <n v="1203.6500000000001"/>
    <n v="1586.5"/>
    <n v="2804700"/>
    <m/>
    <n v="34614"/>
    <n v="97081885800"/>
    <n v="54915111"/>
    <m/>
    <m/>
    <m/>
    <m/>
    <x v="0"/>
    <x v="0"/>
    <m/>
    <m/>
    <m/>
    <x v="0"/>
  </r>
  <r>
    <x v="8"/>
    <x v="4"/>
    <x v="7"/>
    <x v="4"/>
    <d v="1900-01-17T00:00:00"/>
    <n v="1221.5"/>
    <n v="1572.5"/>
    <n v="2798250"/>
    <m/>
    <m/>
    <m/>
    <m/>
    <m/>
    <m/>
    <m/>
    <m/>
    <x v="0"/>
    <x v="0"/>
    <m/>
    <m/>
    <m/>
    <x v="0"/>
  </r>
  <r>
    <x v="8"/>
    <x v="4"/>
    <x v="7"/>
    <x v="4"/>
    <d v="1900-01-16T00:00:00"/>
    <n v="1204.4000000000001"/>
    <n v="1588"/>
    <n v="2791925"/>
    <m/>
    <n v="34783"/>
    <n v="97111527275"/>
    <n v="55235404"/>
    <m/>
    <m/>
    <m/>
    <m/>
    <x v="0"/>
    <x v="0"/>
    <m/>
    <m/>
    <m/>
    <x v="0"/>
  </r>
  <r>
    <x v="8"/>
    <x v="4"/>
    <x v="7"/>
    <x v="4"/>
    <d v="1900-01-15T00:00:00"/>
    <n v="1202.4000000000001"/>
    <n v="1580.5"/>
    <n v="2751100"/>
    <m/>
    <n v="34630"/>
    <n v="95270593000"/>
    <n v="54732715"/>
    <m/>
    <m/>
    <m/>
    <m/>
    <x v="0"/>
    <x v="0"/>
    <m/>
    <m/>
    <m/>
    <x v="0"/>
  </r>
  <r>
    <x v="8"/>
    <x v="4"/>
    <x v="7"/>
    <x v="4"/>
    <d v="1900-01-14T00:00:00"/>
    <n v="1212"/>
    <n v="1577"/>
    <n v="2755600"/>
    <m/>
    <n v="34648"/>
    <n v="95476028800"/>
    <n v="54639896"/>
    <m/>
    <m/>
    <m/>
    <m/>
    <x v="0"/>
    <x v="0"/>
    <m/>
    <m/>
    <m/>
    <x v="0"/>
  </r>
  <r>
    <x v="8"/>
    <x v="4"/>
    <x v="7"/>
    <x v="4"/>
    <d v="1900-01-13T00:00:00"/>
    <n v="1208.45"/>
    <m/>
    <m/>
    <m/>
    <n v="34550"/>
    <m/>
    <m/>
    <m/>
    <m/>
    <m/>
    <m/>
    <x v="0"/>
    <x v="0"/>
    <m/>
    <m/>
    <m/>
    <x v="0"/>
  </r>
  <r>
    <x v="8"/>
    <x v="4"/>
    <x v="7"/>
    <x v="4"/>
    <d v="1900-01-10T00:00:00"/>
    <n v="1239.5"/>
    <n v="1585.5"/>
    <n v="2760825"/>
    <m/>
    <m/>
    <m/>
    <m/>
    <m/>
    <m/>
    <m/>
    <m/>
    <x v="0"/>
    <x v="0"/>
    <m/>
    <m/>
    <m/>
    <x v="0"/>
  </r>
  <r>
    <x v="8"/>
    <x v="4"/>
    <x v="7"/>
    <x v="4"/>
    <d v="1900-01-09T00:00:00"/>
    <n v="1223.25"/>
    <n v="1571.5"/>
    <n v="2768800"/>
    <m/>
    <m/>
    <m/>
    <m/>
    <m/>
    <m/>
    <m/>
    <m/>
    <x v="0"/>
    <x v="0"/>
    <m/>
    <m/>
    <m/>
    <x v="0"/>
  </r>
  <r>
    <x v="8"/>
    <x v="4"/>
    <x v="7"/>
    <x v="4"/>
    <d v="1900-01-08T00:00:00"/>
    <n v="1183.4000000000001"/>
    <n v="1577"/>
    <n v="2777450"/>
    <m/>
    <n v="35017"/>
    <n v="97257966650"/>
    <n v="55221809"/>
    <m/>
    <m/>
    <m/>
    <m/>
    <x v="0"/>
    <x v="0"/>
    <m/>
    <m/>
    <m/>
    <x v="0"/>
  </r>
  <r>
    <x v="8"/>
    <x v="4"/>
    <x v="7"/>
    <x v="4"/>
    <d v="1900-01-07T00:00:00"/>
    <n v="1188.9000000000001"/>
    <n v="1545"/>
    <n v="2783775"/>
    <m/>
    <n v="35284"/>
    <n v="98222717100"/>
    <n v="54513780"/>
    <m/>
    <m/>
    <m/>
    <m/>
    <x v="0"/>
    <x v="0"/>
    <m/>
    <m/>
    <m/>
    <x v="0"/>
  </r>
  <r>
    <x v="8"/>
    <x v="4"/>
    <x v="7"/>
    <x v="4"/>
    <d v="1900-01-06T00:00:00"/>
    <n v="1173.4000000000001"/>
    <n v="1565"/>
    <n v="2789150"/>
    <m/>
    <n v="35467"/>
    <n v="98922783050"/>
    <n v="55505855"/>
    <m/>
    <m/>
    <m/>
    <m/>
    <x v="0"/>
    <x v="0"/>
    <m/>
    <m/>
    <m/>
    <x v="0"/>
  </r>
  <r>
    <x v="8"/>
    <x v="4"/>
    <x v="7"/>
    <x v="4"/>
    <d v="1900-01-03T00:00:00"/>
    <n v="1158.5"/>
    <n v="1554.5"/>
    <n v="2781850"/>
    <m/>
    <m/>
    <m/>
    <m/>
    <m/>
    <m/>
    <m/>
    <m/>
    <x v="0"/>
    <x v="0"/>
    <m/>
    <m/>
    <m/>
    <x v="0"/>
  </r>
  <r>
    <x v="8"/>
    <x v="4"/>
    <x v="7"/>
    <x v="4"/>
    <d v="1900-01-02T00:00:00"/>
    <n v="1146.25"/>
    <n v="1537"/>
    <n v="2787675"/>
    <m/>
    <n v="35923"/>
    <n v="100141649025"/>
    <n v="55213651"/>
    <m/>
    <m/>
    <m/>
    <m/>
    <x v="0"/>
    <x v="0"/>
    <m/>
    <m/>
    <m/>
    <x v="0"/>
  </r>
  <r>
    <x v="8"/>
    <x v="4"/>
    <x v="7"/>
    <x v="4"/>
    <d v="1900-01-01T00:00:00"/>
    <n v="1130"/>
    <n v="1517.5"/>
    <n v="2793650"/>
    <m/>
    <n v="36238"/>
    <n v="101236288700"/>
    <n v="54991165"/>
    <m/>
    <m/>
    <m/>
    <m/>
    <x v="0"/>
    <x v="0"/>
    <m/>
    <m/>
    <m/>
    <x v="0"/>
  </r>
  <r>
    <x v="8"/>
    <x v="4"/>
    <x v="7"/>
    <x v="4"/>
    <d v="1899-12-31T00:00:00"/>
    <n v="1123.5999999999999"/>
    <n v="1515"/>
    <n v="2799550"/>
    <m/>
    <n v="36212"/>
    <n v="101377304600"/>
    <n v="54861180"/>
    <m/>
    <m/>
    <m/>
    <m/>
    <x v="0"/>
    <x v="0"/>
    <m/>
    <m/>
    <m/>
    <x v="0"/>
  </r>
  <r>
    <x v="8"/>
    <x v="4"/>
    <x v="7"/>
    <x v="4"/>
    <d v="1899-12-30T00:00:00"/>
    <n v="1122"/>
    <n v="1527"/>
    <n v="2803450"/>
    <m/>
    <n v="36235"/>
    <n v="101583010750"/>
    <n v="55330845"/>
    <m/>
    <m/>
    <m/>
    <m/>
    <x v="0"/>
    <x v="0"/>
    <m/>
    <m/>
    <m/>
    <x v="0"/>
  </r>
  <r>
    <x v="8"/>
    <x v="4"/>
    <x v="7"/>
    <x v="5"/>
    <d v="1900-01-27T00:00:00"/>
    <n v="1112.9000000000001"/>
    <n v="1494.5"/>
    <n v="2746275"/>
    <m/>
    <m/>
    <m/>
    <m/>
    <m/>
    <m/>
    <m/>
    <m/>
    <x v="0"/>
    <x v="0"/>
    <m/>
    <m/>
    <m/>
    <x v="0"/>
  </r>
  <r>
    <x v="8"/>
    <x v="4"/>
    <x v="7"/>
    <x v="5"/>
    <d v="1900-01-26T00:00:00"/>
    <n v="1119"/>
    <n v="1489"/>
    <n v="2751625"/>
    <m/>
    <n v="36305"/>
    <n v="99897745625"/>
    <n v="54058145"/>
    <m/>
    <m/>
    <m/>
    <m/>
    <x v="0"/>
    <x v="0"/>
    <m/>
    <m/>
    <m/>
    <x v="0"/>
  </r>
  <r>
    <x v="8"/>
    <x v="4"/>
    <x v="7"/>
    <x v="5"/>
    <d v="1900-01-25T00:00:00"/>
    <n v="1116.5"/>
    <n v="1495"/>
    <n v="2756400"/>
    <m/>
    <n v="36361"/>
    <n v="100225460400"/>
    <n v="54359695"/>
    <m/>
    <m/>
    <m/>
    <m/>
    <x v="0"/>
    <x v="0"/>
    <m/>
    <m/>
    <m/>
    <x v="0"/>
  </r>
  <r>
    <x v="8"/>
    <x v="4"/>
    <x v="7"/>
    <x v="5"/>
    <d v="1900-01-24T00:00:00"/>
    <n v="1114.7"/>
    <n v="1491.5"/>
    <n v="2761200"/>
    <m/>
    <n v="36385"/>
    <n v="100466262000"/>
    <n v="54268227.5"/>
    <m/>
    <m/>
    <m/>
    <m/>
    <x v="0"/>
    <x v="0"/>
    <m/>
    <m/>
    <m/>
    <x v="0"/>
  </r>
  <r>
    <x v="8"/>
    <x v="4"/>
    <x v="7"/>
    <x v="5"/>
    <d v="1900-01-23T00:00:00"/>
    <n v="1103.7"/>
    <n v="1499"/>
    <n v="2768125"/>
    <m/>
    <n v="36279"/>
    <n v="100424806875"/>
    <n v="54382221"/>
    <m/>
    <m/>
    <m/>
    <m/>
    <x v="0"/>
    <x v="0"/>
    <m/>
    <m/>
    <m/>
    <x v="0"/>
  </r>
  <r>
    <x v="8"/>
    <x v="4"/>
    <x v="7"/>
    <x v="5"/>
    <d v="1900-01-20T00:00:00"/>
    <n v="1097.6500000000001"/>
    <n v="1533"/>
    <n v="2773975"/>
    <m/>
    <m/>
    <m/>
    <m/>
    <m/>
    <m/>
    <m/>
    <m/>
    <x v="0"/>
    <x v="0"/>
    <m/>
    <m/>
    <m/>
    <x v="0"/>
  </r>
  <r>
    <x v="8"/>
    <x v="4"/>
    <x v="7"/>
    <x v="5"/>
    <d v="1900-01-19T00:00:00"/>
    <n v="1096.8"/>
    <n v="1531"/>
    <n v="2778825"/>
    <m/>
    <n v="35777"/>
    <n v="99418022025"/>
    <n v="54774587"/>
    <m/>
    <m/>
    <m/>
    <m/>
    <x v="0"/>
    <x v="0"/>
    <m/>
    <m/>
    <m/>
    <x v="0"/>
  </r>
  <r>
    <x v="8"/>
    <x v="5"/>
    <x v="7"/>
    <x v="5"/>
    <d v="1900-01-18T00:00:00"/>
    <n v="1093.2"/>
    <n v="1511.5"/>
    <n v="2784975"/>
    <m/>
    <n v="35860"/>
    <n v="99869203500"/>
    <n v="54202390"/>
    <m/>
    <m/>
    <m/>
    <m/>
    <x v="0"/>
    <x v="0"/>
    <m/>
    <m/>
    <m/>
    <x v="0"/>
  </r>
  <r>
    <x v="8"/>
    <x v="5"/>
    <x v="7"/>
    <x v="5"/>
    <d v="1900-01-17T00:00:00"/>
    <n v="1087"/>
    <n v="1524"/>
    <n v="2790675"/>
    <m/>
    <n v="35794"/>
    <n v="99889420950"/>
    <n v="54550056"/>
    <m/>
    <m/>
    <m/>
    <m/>
    <x v="0"/>
    <x v="0"/>
    <m/>
    <m/>
    <m/>
    <x v="0"/>
  </r>
  <r>
    <x v="8"/>
    <x v="5"/>
    <x v="7"/>
    <x v="5"/>
    <d v="1900-01-16T00:00:00"/>
    <n v="1090.45"/>
    <n v="1516"/>
    <n v="2795825"/>
    <m/>
    <n v="35706"/>
    <n v="99827727450"/>
    <n v="54130296"/>
    <m/>
    <m/>
    <m/>
    <m/>
    <x v="0"/>
    <x v="0"/>
    <m/>
    <m/>
    <m/>
    <x v="0"/>
  </r>
  <r>
    <x v="8"/>
    <x v="5"/>
    <x v="7"/>
    <x v="5"/>
    <d v="1900-01-13T00:00:00"/>
    <n v="1081.0999999999999"/>
    <m/>
    <m/>
    <m/>
    <m/>
    <m/>
    <m/>
    <m/>
    <m/>
    <m/>
    <m/>
    <x v="0"/>
    <x v="0"/>
    <m/>
    <m/>
    <m/>
    <x v="0"/>
  </r>
  <r>
    <x v="8"/>
    <x v="5"/>
    <x v="7"/>
    <x v="5"/>
    <d v="1900-01-12T00:00:00"/>
    <n v="1090.75"/>
    <n v="1524"/>
    <n v="2801450"/>
    <m/>
    <n v="36207"/>
    <n v="101432100150"/>
    <n v="55179468"/>
    <m/>
    <m/>
    <m/>
    <m/>
    <x v="0"/>
    <x v="0"/>
    <m/>
    <m/>
    <m/>
    <x v="0"/>
  </r>
  <r>
    <x v="8"/>
    <x v="5"/>
    <x v="7"/>
    <x v="5"/>
    <d v="1900-01-11T00:00:00"/>
    <n v="1081.8"/>
    <n v="1524"/>
    <n v="2806775"/>
    <m/>
    <n v="36609"/>
    <n v="102753225975"/>
    <n v="55792116"/>
    <m/>
    <m/>
    <m/>
    <m/>
    <x v="0"/>
    <x v="0"/>
    <m/>
    <m/>
    <m/>
    <x v="0"/>
  </r>
  <r>
    <x v="8"/>
    <x v="5"/>
    <x v="7"/>
    <x v="5"/>
    <d v="1900-01-10T00:00:00"/>
    <n v="1094.8499999999999"/>
    <n v="1505.5"/>
    <n v="2812775"/>
    <m/>
    <n v="36634"/>
    <n v="103043199350"/>
    <n v="55152487"/>
    <m/>
    <m/>
    <m/>
    <m/>
    <x v="0"/>
    <x v="0"/>
    <m/>
    <m/>
    <m/>
    <x v="0"/>
  </r>
  <r>
    <x v="8"/>
    <x v="5"/>
    <x v="7"/>
    <x v="5"/>
    <d v="1900-01-09T00:00:00"/>
    <n v="1104.7"/>
    <n v="1481"/>
    <n v="2819525"/>
    <m/>
    <n v="36904"/>
    <n v="104051750600"/>
    <n v="54654824"/>
    <m/>
    <m/>
    <m/>
    <m/>
    <x v="0"/>
    <x v="0"/>
    <m/>
    <m/>
    <m/>
    <x v="0"/>
  </r>
  <r>
    <x v="8"/>
    <x v="5"/>
    <x v="7"/>
    <x v="5"/>
    <d v="1900-01-06T00:00:00"/>
    <n v="1097.45"/>
    <n v="1481"/>
    <n v="2825425"/>
    <m/>
    <m/>
    <m/>
    <m/>
    <m/>
    <m/>
    <m/>
    <m/>
    <x v="0"/>
    <x v="0"/>
    <m/>
    <m/>
    <m/>
    <x v="0"/>
  </r>
  <r>
    <x v="8"/>
    <x v="5"/>
    <x v="7"/>
    <x v="5"/>
    <d v="1900-01-05T00:00:00"/>
    <n v="1096"/>
    <n v="1497"/>
    <n v="2830750"/>
    <m/>
    <n v="36873"/>
    <n v="104378244750"/>
    <n v="55198881"/>
    <m/>
    <m/>
    <m/>
    <m/>
    <x v="0"/>
    <x v="0"/>
    <m/>
    <m/>
    <m/>
    <x v="0"/>
  </r>
  <r>
    <x v="8"/>
    <x v="5"/>
    <x v="7"/>
    <x v="5"/>
    <d v="1900-01-04T00:00:00"/>
    <n v="1083.8499999999999"/>
    <n v="1470.5"/>
    <n v="2836450"/>
    <m/>
    <n v="36637"/>
    <n v="103919018650"/>
    <n v="53874708.5"/>
    <m/>
    <m/>
    <m/>
    <m/>
    <x v="0"/>
    <x v="0"/>
    <m/>
    <m/>
    <m/>
    <x v="0"/>
  </r>
  <r>
    <x v="8"/>
    <x v="5"/>
    <x v="7"/>
    <x v="5"/>
    <d v="1900-01-03T00:00:00"/>
    <n v="1078"/>
    <n v="1467.5"/>
    <n v="2842550"/>
    <m/>
    <n v="36713"/>
    <n v="104358538150"/>
    <n v="53876327.5"/>
    <m/>
    <m/>
    <m/>
    <m/>
    <x v="0"/>
    <x v="0"/>
    <m/>
    <m/>
    <m/>
    <x v="0"/>
  </r>
  <r>
    <x v="8"/>
    <x v="5"/>
    <x v="7"/>
    <x v="5"/>
    <d v="1900-01-02T00:00:00"/>
    <n v="1072.7"/>
    <n v="1491"/>
    <n v="2832500"/>
    <m/>
    <n v="36615"/>
    <n v="103711987500"/>
    <n v="54592965"/>
    <m/>
    <m/>
    <m/>
    <m/>
    <x v="0"/>
    <x v="0"/>
    <m/>
    <m/>
    <m/>
    <x v="0"/>
  </r>
  <r>
    <x v="8"/>
    <x v="5"/>
    <x v="8"/>
    <x v="6"/>
    <d v="1900-01-29T00:00:00"/>
    <n v="1062.25"/>
    <n v="1483"/>
    <n v="2871100"/>
    <m/>
    <n v="36489"/>
    <n v="104763567900"/>
    <n v="54113187"/>
    <m/>
    <m/>
    <m/>
    <m/>
    <x v="0"/>
    <x v="0"/>
    <m/>
    <m/>
    <m/>
    <x v="0"/>
  </r>
  <r>
    <x v="8"/>
    <x v="5"/>
    <x v="8"/>
    <x v="6"/>
    <d v="1900-01-28T00:00:00"/>
    <n v="1067.8"/>
    <n v="1461"/>
    <n v="2877000"/>
    <m/>
    <n v="36521"/>
    <n v="105070917000"/>
    <n v="53357181"/>
    <m/>
    <m/>
    <m/>
    <m/>
    <x v="0"/>
    <x v="0"/>
    <m/>
    <m/>
    <m/>
    <x v="0"/>
  </r>
  <r>
    <x v="8"/>
    <x v="5"/>
    <x v="8"/>
    <x v="6"/>
    <d v="1900-01-27T00:00:00"/>
    <n v="1067.25"/>
    <n v="1464"/>
    <n v="2882800"/>
    <m/>
    <m/>
    <m/>
    <m/>
    <m/>
    <m/>
    <m/>
    <m/>
    <x v="0"/>
    <x v="0"/>
    <m/>
    <m/>
    <m/>
    <x v="0"/>
  </r>
  <r>
    <x v="8"/>
    <x v="5"/>
    <x v="8"/>
    <x v="6"/>
    <d v="1900-01-22T00:00:00"/>
    <n v="1071.9000000000001"/>
    <n v="1477.5"/>
    <n v="2889550"/>
    <m/>
    <n v="36300"/>
    <n v="104890665000"/>
    <n v="53633250"/>
    <m/>
    <m/>
    <m/>
    <m/>
    <x v="0"/>
    <x v="0"/>
    <m/>
    <m/>
    <m/>
    <x v="0"/>
  </r>
  <r>
    <x v="8"/>
    <x v="5"/>
    <x v="8"/>
    <x v="6"/>
    <d v="1900-01-21T00:00:00"/>
    <n v="1071.5"/>
    <n v="1471"/>
    <n v="2889550"/>
    <m/>
    <n v="36270"/>
    <n v="104803978500"/>
    <n v="53353170"/>
    <m/>
    <m/>
    <m/>
    <m/>
    <x v="0"/>
    <x v="0"/>
    <m/>
    <m/>
    <m/>
    <x v="0"/>
  </r>
  <r>
    <x v="8"/>
    <x v="5"/>
    <x v="8"/>
    <x v="6"/>
    <d v="1900-01-20T00:00:00"/>
    <n v="1077"/>
    <n v="0"/>
    <n v="0"/>
    <m/>
    <n v="36294"/>
    <m/>
    <m/>
    <m/>
    <m/>
    <m/>
    <m/>
    <x v="0"/>
    <x v="0"/>
    <m/>
    <m/>
    <m/>
    <x v="0"/>
  </r>
  <r>
    <x v="8"/>
    <x v="6"/>
    <x v="8"/>
    <x v="6"/>
    <d v="1900-01-19T00:00:00"/>
    <n v="1071.1500000000001"/>
    <n v="0"/>
    <n v="0"/>
    <m/>
    <n v="36246"/>
    <m/>
    <m/>
    <m/>
    <m/>
    <m/>
    <m/>
    <x v="0"/>
    <x v="0"/>
    <m/>
    <m/>
    <m/>
    <x v="0"/>
  </r>
  <r>
    <x v="8"/>
    <x v="6"/>
    <x v="8"/>
    <x v="6"/>
    <d v="1900-01-16T00:00:00"/>
    <n v="1055.25"/>
    <n v="0"/>
    <n v="0"/>
    <m/>
    <m/>
    <m/>
    <m/>
    <m/>
    <m/>
    <m/>
    <m/>
    <x v="0"/>
    <x v="0"/>
    <m/>
    <m/>
    <m/>
    <x v="0"/>
  </r>
  <r>
    <x v="8"/>
    <x v="6"/>
    <x v="8"/>
    <x v="6"/>
    <d v="1900-01-15T00:00:00"/>
    <n v="1065.8499999999999"/>
    <n v="0"/>
    <n v="0"/>
    <m/>
    <n v="36093"/>
    <m/>
    <m/>
    <m/>
    <m/>
    <m/>
    <m/>
    <x v="0"/>
    <x v="0"/>
    <m/>
    <m/>
    <m/>
    <x v="0"/>
  </r>
  <r>
    <x v="8"/>
    <x v="6"/>
    <x v="8"/>
    <x v="6"/>
    <d v="1900-01-14T00:00:00"/>
    <n v="1065.75"/>
    <n v="0"/>
    <n v="0"/>
    <m/>
    <n v="36185"/>
    <m/>
    <m/>
    <m/>
    <m/>
    <m/>
    <m/>
    <x v="0"/>
    <x v="0"/>
    <m/>
    <m/>
    <m/>
    <x v="0"/>
  </r>
  <r>
    <x v="8"/>
    <x v="6"/>
    <x v="8"/>
    <x v="6"/>
    <d v="1900-01-13T00:00:00"/>
    <n v="1069.1500000000001"/>
    <m/>
    <m/>
    <m/>
    <n v="36094"/>
    <m/>
    <m/>
    <m/>
    <m/>
    <m/>
    <m/>
    <x v="0"/>
    <x v="0"/>
    <m/>
    <m/>
    <m/>
    <x v="0"/>
  </r>
  <r>
    <x v="8"/>
    <x v="6"/>
    <x v="8"/>
    <x v="6"/>
    <d v="1900-01-12T00:00:00"/>
    <n v="1068"/>
    <n v="1513.5"/>
    <n v="2895525"/>
    <m/>
    <n v="36198"/>
    <n v="104812213950"/>
    <n v="54785673"/>
    <m/>
    <m/>
    <m/>
    <m/>
    <x v="0"/>
    <x v="0"/>
    <m/>
    <m/>
    <m/>
    <x v="0"/>
  </r>
  <r>
    <x v="8"/>
    <x v="6"/>
    <x v="8"/>
    <x v="6"/>
    <d v="1900-01-09T00:00:00"/>
    <n v="1067.2"/>
    <n v="1513"/>
    <n v="2901200"/>
    <m/>
    <m/>
    <m/>
    <m/>
    <m/>
    <m/>
    <m/>
    <m/>
    <x v="0"/>
    <x v="0"/>
    <m/>
    <m/>
    <m/>
    <x v="0"/>
  </r>
  <r>
    <x v="8"/>
    <x v="6"/>
    <x v="8"/>
    <x v="6"/>
    <d v="1900-01-08T00:00:00"/>
    <n v="1072"/>
    <n v="1541"/>
    <n v="2906925"/>
    <m/>
    <m/>
    <m/>
    <m/>
    <m/>
    <m/>
    <m/>
    <m/>
    <x v="0"/>
    <x v="0"/>
    <m/>
    <m/>
    <m/>
    <x v="0"/>
  </r>
  <r>
    <x v="8"/>
    <x v="6"/>
    <x v="8"/>
    <x v="6"/>
    <d v="1900-01-07T00:00:00"/>
    <n v="1078.4000000000001"/>
    <n v="1542"/>
    <n v="2914025"/>
    <m/>
    <n v="36218"/>
    <n v="105540157450"/>
    <n v="55848156"/>
    <m/>
    <m/>
    <m/>
    <m/>
    <x v="0"/>
    <x v="0"/>
    <m/>
    <m/>
    <m/>
    <x v="0"/>
  </r>
  <r>
    <x v="8"/>
    <x v="6"/>
    <x v="8"/>
    <x v="6"/>
    <d v="1900-01-06T00:00:00"/>
    <n v="1071.75"/>
    <n v="1527.5"/>
    <n v="2919800"/>
    <m/>
    <n v="36173"/>
    <n v="105617925400"/>
    <n v="55254257.5"/>
    <m/>
    <m/>
    <m/>
    <m/>
    <x v="0"/>
    <x v="0"/>
    <m/>
    <m/>
    <m/>
    <x v="0"/>
  </r>
  <r>
    <x v="8"/>
    <x v="6"/>
    <x v="8"/>
    <x v="6"/>
    <d v="1900-01-05T00:00:00"/>
    <n v="1082.7"/>
    <n v="1515"/>
    <n v="2925825"/>
    <m/>
    <n v="35982"/>
    <n v="105277035150"/>
    <n v="54512730"/>
    <m/>
    <m/>
    <m/>
    <m/>
    <x v="0"/>
    <x v="0"/>
    <m/>
    <m/>
    <m/>
    <x v="0"/>
  </r>
  <r>
    <x v="8"/>
    <x v="6"/>
    <x v="8"/>
    <x v="6"/>
    <d v="1900-01-02T00:00:00"/>
    <n v="1063"/>
    <n v="1506"/>
    <n v="2931725"/>
    <m/>
    <m/>
    <m/>
    <m/>
    <m/>
    <m/>
    <m/>
    <m/>
    <x v="0"/>
    <x v="0"/>
    <m/>
    <m/>
    <m/>
    <x v="0"/>
  </r>
  <r>
    <x v="8"/>
    <x v="6"/>
    <x v="8"/>
    <x v="6"/>
    <d v="1900-01-01T00:00:00"/>
    <n v="1050.5999999999999"/>
    <n v="1500"/>
    <n v="2937450"/>
    <m/>
    <n v="35992"/>
    <n v="105724700400"/>
    <n v="53988000"/>
    <m/>
    <m/>
    <m/>
    <m/>
    <x v="0"/>
    <x v="0"/>
    <m/>
    <m/>
    <m/>
    <x v="0"/>
  </r>
  <r>
    <x v="8"/>
    <x v="6"/>
    <x v="8"/>
    <x v="6"/>
    <d v="1899-12-31T00:00:00"/>
    <n v="1066.9000000000001"/>
    <n v="1475"/>
    <n v="2929200"/>
    <m/>
    <m/>
    <m/>
    <m/>
    <m/>
    <m/>
    <m/>
    <m/>
    <x v="0"/>
    <x v="0"/>
    <m/>
    <m/>
    <m/>
    <x v="0"/>
  </r>
  <r>
    <x v="8"/>
    <x v="6"/>
    <x v="8"/>
    <x v="6"/>
    <d v="1899-12-30T00:00:00"/>
    <n v="1069.25"/>
    <n v="1478"/>
    <n v="2925800"/>
    <m/>
    <n v="35822"/>
    <n v="104808007600"/>
    <n v="52944916"/>
    <m/>
    <m/>
    <m/>
    <m/>
    <x v="0"/>
    <x v="0"/>
    <m/>
    <m/>
    <m/>
    <x v="0"/>
  </r>
  <r>
    <x v="8"/>
    <x v="6"/>
    <x v="8"/>
    <x v="7"/>
    <d v="1900-01-28T00:00:00"/>
    <n v="1055.6500000000001"/>
    <n v="1475.5"/>
    <n v="2930175"/>
    <m/>
    <n v="35988"/>
    <n v="105451137900"/>
    <n v="53100294"/>
    <m/>
    <m/>
    <m/>
    <m/>
    <x v="0"/>
    <x v="0"/>
    <m/>
    <m/>
    <m/>
    <x v="0"/>
  </r>
  <r>
    <x v="8"/>
    <x v="6"/>
    <x v="8"/>
    <x v="7"/>
    <d v="1900-01-25T00:00:00"/>
    <n v="1064.6500000000001"/>
    <n v="1495.5"/>
    <n v="2919175"/>
    <m/>
    <m/>
    <m/>
    <m/>
    <m/>
    <m/>
    <m/>
    <m/>
    <x v="0"/>
    <x v="0"/>
    <m/>
    <m/>
    <m/>
    <x v="0"/>
  </r>
  <r>
    <x v="8"/>
    <x v="6"/>
    <x v="8"/>
    <x v="7"/>
    <d v="1900-01-24T00:00:00"/>
    <n v="1070.5"/>
    <n v="1481.5"/>
    <n v="2924850"/>
    <m/>
    <n v="35602"/>
    <n v="104130509700"/>
    <n v="52744363"/>
    <m/>
    <m/>
    <m/>
    <m/>
    <x v="0"/>
    <x v="0"/>
    <m/>
    <m/>
    <m/>
    <x v="0"/>
  </r>
  <r>
    <x v="8"/>
    <x v="6"/>
    <x v="8"/>
    <x v="7"/>
    <d v="1900-01-23T00:00:00"/>
    <n v="1072.2"/>
    <n v="1495"/>
    <n v="2930725"/>
    <m/>
    <n v="35860"/>
    <n v="105095798500"/>
    <n v="53610700"/>
    <m/>
    <m/>
    <m/>
    <m/>
    <x v="0"/>
    <x v="0"/>
    <m/>
    <m/>
    <m/>
    <x v="0"/>
  </r>
  <r>
    <x v="8"/>
    <x v="6"/>
    <x v="8"/>
    <x v="7"/>
    <d v="1900-01-22T00:00:00"/>
    <n v="1073"/>
    <n v="1468"/>
    <n v="2901875"/>
    <m/>
    <n v="35789"/>
    <n v="103855204375"/>
    <n v="52538252"/>
    <m/>
    <m/>
    <m/>
    <m/>
    <x v="0"/>
    <x v="0"/>
    <m/>
    <m/>
    <m/>
    <x v="0"/>
  </r>
  <r>
    <x v="8"/>
    <x v="6"/>
    <x v="8"/>
    <x v="7"/>
    <d v="1900-01-21T00:00:00"/>
    <n v="1068.3499999999999"/>
    <n v="1508.5"/>
    <n v="2872800"/>
    <m/>
    <n v="35615"/>
    <n v="102314772000"/>
    <n v="53725227.5"/>
    <m/>
    <m/>
    <m/>
    <m/>
    <x v="0"/>
    <x v="0"/>
    <m/>
    <m/>
    <m/>
    <x v="0"/>
  </r>
  <r>
    <x v="8"/>
    <x v="7"/>
    <x v="8"/>
    <x v="7"/>
    <d v="1900-01-18T00:00:00"/>
    <n v="1085.1500000000001"/>
    <n v="1510.5"/>
    <n v="2878725"/>
    <m/>
    <m/>
    <m/>
    <m/>
    <m/>
    <m/>
    <m/>
    <m/>
    <x v="0"/>
    <x v="0"/>
    <m/>
    <m/>
    <m/>
    <x v="0"/>
  </r>
  <r>
    <x v="8"/>
    <x v="7"/>
    <x v="8"/>
    <x v="7"/>
    <d v="1900-01-17T00:00:00"/>
    <n v="1073.0999999999999"/>
    <n v="1469"/>
    <n v="2884625"/>
    <m/>
    <n v="35605"/>
    <n v="102707073125"/>
    <n v="52303745"/>
    <m/>
    <m/>
    <m/>
    <m/>
    <x v="0"/>
    <x v="0"/>
    <m/>
    <m/>
    <m/>
    <x v="0"/>
  </r>
  <r>
    <x v="8"/>
    <x v="7"/>
    <x v="8"/>
    <x v="7"/>
    <d v="1900-01-16T00:00:00"/>
    <n v="1070.5"/>
    <n v="1469"/>
    <n v="2890050"/>
    <m/>
    <n v="35592"/>
    <n v="102862659600"/>
    <n v="52284648"/>
    <m/>
    <m/>
    <m/>
    <m/>
    <x v="0"/>
    <x v="0"/>
    <m/>
    <m/>
    <m/>
    <x v="0"/>
  </r>
  <r>
    <x v="8"/>
    <x v="7"/>
    <x v="8"/>
    <x v="7"/>
    <d v="1900-01-15T00:00:00"/>
    <n v="1080.8"/>
    <n v="1450"/>
    <n v="2897100"/>
    <m/>
    <n v="35553"/>
    <n v="103000596300"/>
    <n v="51551850"/>
    <m/>
    <m/>
    <m/>
    <m/>
    <x v="0"/>
    <x v="0"/>
    <m/>
    <m/>
    <m/>
    <x v="0"/>
  </r>
  <r>
    <x v="8"/>
    <x v="7"/>
    <x v="8"/>
    <x v="7"/>
    <d v="1900-01-14T00:00:00"/>
    <n v="1094.5"/>
    <m/>
    <m/>
    <m/>
    <n v="35539"/>
    <m/>
    <m/>
    <m/>
    <m/>
    <m/>
    <m/>
    <x v="0"/>
    <x v="0"/>
    <m/>
    <m/>
    <m/>
    <x v="0"/>
  </r>
  <r>
    <x v="8"/>
    <x v="7"/>
    <x v="8"/>
    <x v="7"/>
    <d v="1900-01-11T00:00:00"/>
    <n v="1083.75"/>
    <n v="1452"/>
    <n v="2901475"/>
    <m/>
    <m/>
    <m/>
    <m/>
    <m/>
    <m/>
    <m/>
    <m/>
    <x v="0"/>
    <x v="0"/>
    <m/>
    <m/>
    <m/>
    <x v="0"/>
  </r>
  <r>
    <x v="8"/>
    <x v="7"/>
    <x v="8"/>
    <x v="7"/>
    <d v="1900-01-10T00:00:00"/>
    <n v="1087.5999999999999"/>
    <n v="1486.5"/>
    <n v="2905850"/>
    <m/>
    <n v="35448"/>
    <n v="103006570800"/>
    <n v="52693452"/>
    <m/>
    <m/>
    <m/>
    <m/>
    <x v="0"/>
    <x v="0"/>
    <m/>
    <m/>
    <m/>
    <x v="0"/>
  </r>
  <r>
    <x v="8"/>
    <x v="7"/>
    <x v="8"/>
    <x v="7"/>
    <d v="1900-01-09T00:00:00"/>
    <n v="1088.5999999999999"/>
    <n v="1480.5"/>
    <n v="2913325"/>
    <m/>
    <n v="35304"/>
    <n v="102852025800"/>
    <n v="52267572"/>
    <m/>
    <m/>
    <m/>
    <m/>
    <x v="0"/>
    <x v="0"/>
    <m/>
    <m/>
    <m/>
    <x v="0"/>
  </r>
  <r>
    <x v="8"/>
    <x v="7"/>
    <x v="8"/>
    <x v="7"/>
    <d v="1900-01-08T00:00:00"/>
    <n v="1092.5"/>
    <n v="1440"/>
    <n v="2921375"/>
    <m/>
    <n v="35378"/>
    <n v="103352404750"/>
    <n v="50944320"/>
    <m/>
    <m/>
    <m/>
    <m/>
    <x v="0"/>
    <x v="0"/>
    <m/>
    <m/>
    <m/>
    <x v="0"/>
  </r>
  <r>
    <x v="8"/>
    <x v="7"/>
    <x v="8"/>
    <x v="7"/>
    <d v="1900-01-07T00:00:00"/>
    <n v="1095.5999999999999"/>
    <n v="1444.5"/>
    <n v="2929500"/>
    <m/>
    <n v="35262"/>
    <n v="103298564250"/>
    <n v="50935236.75"/>
    <m/>
    <m/>
    <m/>
    <m/>
    <x v="0"/>
    <x v="0"/>
    <m/>
    <m/>
    <m/>
    <x v="0"/>
  </r>
  <r>
    <x v="8"/>
    <x v="7"/>
    <x v="8"/>
    <x v="7"/>
    <d v="1900-01-04T00:00:00"/>
    <n v="1107.7"/>
    <n v="1435"/>
    <n v="2938075"/>
    <m/>
    <m/>
    <m/>
    <m/>
    <m/>
    <m/>
    <m/>
    <m/>
    <x v="0"/>
    <x v="0"/>
    <m/>
    <m/>
    <m/>
    <x v="0"/>
  </r>
  <r>
    <x v="8"/>
    <x v="7"/>
    <x v="8"/>
    <x v="7"/>
    <d v="1900-01-03T00:00:00"/>
    <n v="1107.3"/>
    <n v="1487.5"/>
    <n v="2945850"/>
    <m/>
    <n v="34878"/>
    <n v="102745356300"/>
    <n v="51881025"/>
    <m/>
    <m/>
    <m/>
    <m/>
    <x v="0"/>
    <x v="0"/>
    <m/>
    <m/>
    <m/>
    <x v="0"/>
  </r>
  <r>
    <x v="8"/>
    <x v="7"/>
    <x v="8"/>
    <x v="7"/>
    <d v="1900-01-02T00:00:00"/>
    <n v="1118"/>
    <n v="1461.5"/>
    <n v="2953800"/>
    <m/>
    <n v="34976"/>
    <n v="103312108800"/>
    <n v="51117424"/>
    <m/>
    <m/>
    <m/>
    <m/>
    <x v="0"/>
    <x v="0"/>
    <m/>
    <m/>
    <m/>
    <x v="0"/>
  </r>
  <r>
    <x v="8"/>
    <x v="7"/>
    <x v="8"/>
    <x v="7"/>
    <d v="1900-01-01T00:00:00"/>
    <n v="1130.9000000000001"/>
    <n v="1474"/>
    <n v="2960900"/>
    <m/>
    <n v="34910"/>
    <n v="103365019000"/>
    <n v="51457340"/>
    <m/>
    <m/>
    <m/>
    <m/>
    <x v="0"/>
    <x v="0"/>
    <m/>
    <m/>
    <m/>
    <x v="0"/>
  </r>
  <r>
    <x v="8"/>
    <x v="7"/>
    <x v="8"/>
    <x v="7"/>
    <d v="1899-12-31T00:00:00"/>
    <n v="1135.8"/>
    <n v="1479.5"/>
    <n v="2968900"/>
    <m/>
    <n v="34937"/>
    <n v="103724459300"/>
    <n v="51689291.5"/>
    <m/>
    <m/>
    <m/>
    <m/>
    <x v="0"/>
    <x v="0"/>
    <m/>
    <m/>
    <m/>
    <x v="0"/>
  </r>
  <r>
    <x v="8"/>
    <x v="7"/>
    <x v="8"/>
    <x v="8"/>
    <d v="1900-01-28T00:00:00"/>
    <n v="1147.75"/>
    <n v="1489.5"/>
    <n v="2979350"/>
    <m/>
    <m/>
    <m/>
    <m/>
    <m/>
    <m/>
    <m/>
    <m/>
    <x v="0"/>
    <x v="0"/>
    <m/>
    <m/>
    <m/>
    <x v="0"/>
  </r>
  <r>
    <x v="8"/>
    <x v="7"/>
    <x v="8"/>
    <x v="8"/>
    <d v="1900-01-27T00:00:00"/>
    <n v="1159"/>
    <n v="1492.5"/>
    <n v="2984025"/>
    <m/>
    <n v="34723"/>
    <n v="103614300075"/>
    <n v="51824077.5"/>
    <m/>
    <m/>
    <m/>
    <m/>
    <x v="0"/>
    <x v="0"/>
    <m/>
    <m/>
    <m/>
    <x v="0"/>
  </r>
  <r>
    <x v="8"/>
    <x v="7"/>
    <x v="8"/>
    <x v="8"/>
    <d v="1900-01-26T00:00:00"/>
    <n v="1171.5"/>
    <n v="1505.5"/>
    <n v="2990825"/>
    <m/>
    <n v="34831"/>
    <n v="104173425575"/>
    <n v="52438070.5"/>
    <m/>
    <m/>
    <m/>
    <m/>
    <x v="0"/>
    <x v="0"/>
    <m/>
    <m/>
    <m/>
    <x v="0"/>
  </r>
  <r>
    <x v="8"/>
    <x v="7"/>
    <x v="8"/>
    <x v="8"/>
    <d v="1900-01-25T00:00:00"/>
    <n v="1165.75"/>
    <n v="1498.5"/>
    <n v="2997500"/>
    <m/>
    <n v="34744"/>
    <n v="104144390625"/>
    <n v="52063509.375"/>
    <m/>
    <m/>
    <m/>
    <m/>
    <x v="0"/>
    <x v="0"/>
    <m/>
    <m/>
    <m/>
    <x v="0"/>
  </r>
  <r>
    <x v="8"/>
    <x v="7"/>
    <x v="8"/>
    <x v="8"/>
    <d v="1900-01-24T00:00:00"/>
    <n v="1168.5"/>
    <n v="1518.5"/>
    <n v="3004000"/>
    <m/>
    <n v="34656"/>
    <n v="104108126000"/>
    <n v="52625895.25"/>
    <m/>
    <m/>
    <m/>
    <m/>
    <x v="0"/>
    <x v="0"/>
    <m/>
    <m/>
    <m/>
    <x v="0"/>
  </r>
  <r>
    <x v="8"/>
    <x v="8"/>
    <x v="8"/>
    <x v="8"/>
    <d v="1900-01-21T00:00:00"/>
    <n v="1171.55"/>
    <n v="1507.5"/>
    <n v="3010250"/>
    <m/>
    <m/>
    <m/>
    <m/>
    <m/>
    <m/>
    <m/>
    <m/>
    <x v="0"/>
    <x v="0"/>
    <m/>
    <m/>
    <m/>
    <x v="0"/>
  </r>
  <r>
    <x v="8"/>
    <x v="8"/>
    <x v="8"/>
    <x v="8"/>
    <d v="1900-01-20T00:00:00"/>
    <n v="1166.45"/>
    <n v="1496.5"/>
    <n v="3016975"/>
    <m/>
    <n v="34482"/>
    <n v="104031331950"/>
    <n v="51602313"/>
    <m/>
    <m/>
    <m/>
    <m/>
    <x v="0"/>
    <x v="0"/>
    <m/>
    <m/>
    <m/>
    <x v="0"/>
  </r>
  <r>
    <x v="8"/>
    <x v="8"/>
    <x v="8"/>
    <x v="8"/>
    <d v="1900-01-19T00:00:00"/>
    <n v="1174.4000000000001"/>
    <n v="1503"/>
    <n v="3023775"/>
    <m/>
    <n v="34421"/>
    <n v="104081359275"/>
    <n v="51734763"/>
    <m/>
    <m/>
    <m/>
    <m/>
    <x v="0"/>
    <x v="0"/>
    <m/>
    <m/>
    <m/>
    <x v="0"/>
  </r>
  <r>
    <x v="8"/>
    <x v="8"/>
    <x v="8"/>
    <x v="8"/>
    <d v="1900-01-18T00:00:00"/>
    <n v="1173.7"/>
    <n v="1500.5"/>
    <n v="3032025"/>
    <m/>
    <n v="34412"/>
    <n v="104338044300"/>
    <n v="51635206"/>
    <m/>
    <m/>
    <m/>
    <m/>
    <x v="0"/>
    <x v="0"/>
    <m/>
    <m/>
    <m/>
    <x v="0"/>
  </r>
  <r>
    <x v="8"/>
    <x v="8"/>
    <x v="8"/>
    <x v="8"/>
    <d v="1900-01-17T00:00:00"/>
    <n v="1171.6500000000001"/>
    <n v="1483.5"/>
    <n v="3039575"/>
    <m/>
    <n v="34370"/>
    <n v="104470192750"/>
    <n v="50987895"/>
    <m/>
    <m/>
    <m/>
    <m/>
    <x v="0"/>
    <x v="0"/>
    <m/>
    <m/>
    <m/>
    <x v="0"/>
  </r>
  <r>
    <x v="8"/>
    <x v="8"/>
    <x v="8"/>
    <x v="8"/>
    <d v="1900-01-14T00:00:00"/>
    <n v="1176.3499999999999"/>
    <m/>
    <m/>
    <m/>
    <m/>
    <m/>
    <m/>
    <m/>
    <m/>
    <m/>
    <m/>
    <x v="0"/>
    <x v="0"/>
    <m/>
    <m/>
    <m/>
    <x v="0"/>
  </r>
  <r>
    <x v="8"/>
    <x v="8"/>
    <x v="8"/>
    <x v="8"/>
    <d v="1900-01-13T00:00:00"/>
    <n v="1183.3499999999999"/>
    <n v="1479"/>
    <n v="3048100"/>
    <m/>
    <n v="34601"/>
    <n v="105467308100"/>
    <n v="51174879"/>
    <m/>
    <m/>
    <m/>
    <m/>
    <x v="0"/>
    <x v="0"/>
    <m/>
    <m/>
    <m/>
    <x v="0"/>
  </r>
  <r>
    <x v="8"/>
    <x v="8"/>
    <x v="8"/>
    <x v="8"/>
    <d v="1900-01-12T00:00:00"/>
    <n v="1173.7"/>
    <n v="1471.5"/>
    <n v="3055375"/>
    <m/>
    <n v="34586"/>
    <n v="105673199750"/>
    <n v="50893299"/>
    <m/>
    <m/>
    <m/>
    <m/>
    <x v="0"/>
    <x v="0"/>
    <m/>
    <m/>
    <m/>
    <x v="0"/>
  </r>
  <r>
    <x v="8"/>
    <x v="8"/>
    <x v="8"/>
    <x v="8"/>
    <d v="1900-01-11T00:00:00"/>
    <n v="1154.4000000000001"/>
    <n v="1467"/>
    <n v="3062750"/>
    <m/>
    <n v="34607"/>
    <n v="105992589250"/>
    <n v="50768469"/>
    <m/>
    <m/>
    <m/>
    <m/>
    <x v="0"/>
    <x v="0"/>
    <m/>
    <m/>
    <m/>
    <x v="0"/>
  </r>
  <r>
    <x v="8"/>
    <x v="8"/>
    <x v="8"/>
    <x v="8"/>
    <d v="1900-01-10T00:00:00"/>
    <n v="1164.2"/>
    <n v="1491"/>
    <n v="3064650"/>
    <m/>
    <n v="34651"/>
    <n v="106193187150"/>
    <n v="51664641"/>
    <m/>
    <m/>
    <m/>
    <m/>
    <x v="0"/>
    <x v="0"/>
    <m/>
    <m/>
    <m/>
    <x v="0"/>
  </r>
  <r>
    <x v="8"/>
    <x v="8"/>
    <x v="8"/>
    <x v="8"/>
    <d v="1900-01-07T00:00:00"/>
    <n v="1151.5"/>
    <n v="1501.5"/>
    <n v="3073850"/>
    <m/>
    <m/>
    <m/>
    <m/>
    <m/>
    <m/>
    <m/>
    <m/>
    <x v="0"/>
    <x v="0"/>
    <m/>
    <m/>
    <m/>
    <x v="0"/>
  </r>
  <r>
    <x v="8"/>
    <x v="8"/>
    <x v="8"/>
    <x v="8"/>
    <d v="1900-01-06T00:00:00"/>
    <n v="1143.3"/>
    <n v="1517"/>
    <n v="3081750"/>
    <m/>
    <n v="34702"/>
    <n v="106942888500"/>
    <n v="52642934"/>
    <m/>
    <m/>
    <m/>
    <m/>
    <x v="0"/>
    <x v="0"/>
    <m/>
    <m/>
    <m/>
    <x v="0"/>
  </r>
  <r>
    <x v="8"/>
    <x v="8"/>
    <x v="8"/>
    <x v="8"/>
    <d v="1900-01-05T00:00:00"/>
    <n v="1147.9000000000001"/>
    <n v="1517"/>
    <n v="3090525"/>
    <m/>
    <n v="34777"/>
    <n v="107479187925"/>
    <n v="52756709"/>
    <m/>
    <m/>
    <m/>
    <m/>
    <x v="0"/>
    <x v="0"/>
    <m/>
    <m/>
    <m/>
    <x v="0"/>
  </r>
  <r>
    <x v="8"/>
    <x v="8"/>
    <x v="8"/>
    <x v="8"/>
    <d v="1900-01-04T00:00:00"/>
    <n v="1136.9000000000001"/>
    <n v="1524"/>
    <n v="3098250"/>
    <m/>
    <n v="34649"/>
    <n v="107351264250"/>
    <n v="52805076"/>
    <m/>
    <m/>
    <m/>
    <m/>
    <x v="0"/>
    <x v="0"/>
    <m/>
    <m/>
    <m/>
    <x v="0"/>
  </r>
  <r>
    <x v="8"/>
    <x v="8"/>
    <x v="8"/>
    <x v="8"/>
    <d v="1900-01-03T00:00:00"/>
    <n v="1134.3499999999999"/>
    <n v="1536"/>
    <n v="3106525"/>
    <m/>
    <n v="34514"/>
    <n v="107218603850"/>
    <n v="53013504"/>
    <m/>
    <m/>
    <m/>
    <m/>
    <x v="0"/>
    <x v="0"/>
    <m/>
    <m/>
    <m/>
    <x v="0"/>
  </r>
  <r>
    <x v="8"/>
    <x v="8"/>
    <x v="8"/>
    <x v="8"/>
    <d v="1899-12-31T00:00:00"/>
    <n v="1106.3"/>
    <n v="1559"/>
    <n v="3082950"/>
    <m/>
    <m/>
    <m/>
    <m/>
    <m/>
    <m/>
    <m/>
    <m/>
    <x v="0"/>
    <x v="0"/>
    <m/>
    <m/>
    <m/>
    <x v="0"/>
  </r>
  <r>
    <x v="8"/>
    <x v="8"/>
    <x v="8"/>
    <x v="8"/>
    <d v="1899-12-30T00:00:00"/>
    <n v="1114.2"/>
    <n v="1564"/>
    <n v="3090250"/>
    <m/>
    <n v="34350"/>
    <n v="106150087500"/>
    <n v="53723400"/>
    <m/>
    <m/>
    <m/>
    <m/>
    <x v="0"/>
    <x v="0"/>
    <m/>
    <m/>
    <m/>
    <x v="0"/>
  </r>
  <r>
    <x v="8"/>
    <x v="8"/>
    <x v="8"/>
    <x v="9"/>
    <d v="1900-01-28T00:00:00"/>
    <n v="1122.5"/>
    <n v="1588.5"/>
    <n v="3108850"/>
    <m/>
    <n v="34358"/>
    <n v="106813868300"/>
    <n v="54577683"/>
    <m/>
    <m/>
    <m/>
    <m/>
    <x v="0"/>
    <x v="0"/>
    <m/>
    <m/>
    <m/>
    <x v="0"/>
  </r>
  <r>
    <x v="8"/>
    <x v="8"/>
    <x v="8"/>
    <x v="9"/>
    <d v="1900-01-27T00:00:00"/>
    <n v="1124.5999999999999"/>
    <n v="1577"/>
    <n v="3115075"/>
    <m/>
    <n v="34204"/>
    <n v="106548025300"/>
    <n v="53939708"/>
    <m/>
    <m/>
    <m/>
    <m/>
    <x v="0"/>
    <x v="0"/>
    <m/>
    <m/>
    <m/>
    <x v="0"/>
  </r>
  <r>
    <x v="8"/>
    <x v="8"/>
    <x v="8"/>
    <x v="9"/>
    <d v="1900-01-26T00:00:00"/>
    <n v="1137.5"/>
    <n v="1627"/>
    <n v="3122900"/>
    <m/>
    <n v="34210"/>
    <n v="106834409000"/>
    <n v="55659670"/>
    <m/>
    <m/>
    <m/>
    <m/>
    <x v="0"/>
    <x v="0"/>
    <m/>
    <m/>
    <m/>
    <x v="0"/>
  </r>
  <r>
    <x v="8"/>
    <x v="8"/>
    <x v="8"/>
    <x v="9"/>
    <d v="1900-01-23T00:00:00"/>
    <n v="1145.5"/>
    <n v="1623.5"/>
    <n v="3130775"/>
    <m/>
    <m/>
    <m/>
    <m/>
    <m/>
    <m/>
    <m/>
    <m/>
    <x v="0"/>
    <x v="0"/>
    <m/>
    <m/>
    <m/>
    <x v="0"/>
  </r>
  <r>
    <x v="8"/>
    <x v="8"/>
    <x v="8"/>
    <x v="9"/>
    <d v="1900-01-22T00:00:00"/>
    <n v="1134.45"/>
    <n v="1568"/>
    <n v="3138675"/>
    <m/>
    <m/>
    <m/>
    <m/>
    <m/>
    <m/>
    <m/>
    <m/>
    <x v="0"/>
    <x v="0"/>
    <m/>
    <m/>
    <m/>
    <x v="0"/>
  </r>
  <r>
    <x v="8"/>
    <x v="8"/>
    <x v="8"/>
    <x v="9"/>
    <d v="1900-01-21T00:00:00"/>
    <n v="1124.5999999999999"/>
    <n v="1579.5"/>
    <n v="3147075"/>
    <m/>
    <n v="34010"/>
    <n v="107032020750"/>
    <n v="53718795"/>
    <m/>
    <m/>
    <m/>
    <m/>
    <x v="0"/>
    <x v="0"/>
    <m/>
    <m/>
    <m/>
    <x v="0"/>
  </r>
  <r>
    <x v="8"/>
    <x v="9"/>
    <x v="8"/>
    <x v="9"/>
    <d v="1900-01-20T00:00:00"/>
    <n v="1129.3"/>
    <n v="1557"/>
    <n v="3155100"/>
    <m/>
    <n v="33903"/>
    <n v="106967355300"/>
    <n v="52786971"/>
    <m/>
    <m/>
    <m/>
    <m/>
    <x v="0"/>
    <x v="0"/>
    <m/>
    <m/>
    <m/>
    <x v="0"/>
  </r>
  <r>
    <x v="8"/>
    <x v="9"/>
    <x v="8"/>
    <x v="9"/>
    <d v="1900-01-19T00:00:00"/>
    <n v="1136.8499999999999"/>
    <n v="1556"/>
    <n v="3163125"/>
    <m/>
    <n v="33802"/>
    <n v="106919951250"/>
    <n v="52595912"/>
    <m/>
    <m/>
    <m/>
    <m/>
    <x v="0"/>
    <x v="0"/>
    <m/>
    <m/>
    <m/>
    <x v="0"/>
  </r>
  <r>
    <x v="8"/>
    <x v="9"/>
    <x v="8"/>
    <x v="9"/>
    <d v="1900-01-16T00:00:00"/>
    <n v="1136"/>
    <n v="1553"/>
    <n v="3171525"/>
    <m/>
    <m/>
    <m/>
    <m/>
    <m/>
    <m/>
    <m/>
    <m/>
    <x v="0"/>
    <x v="0"/>
    <m/>
    <m/>
    <m/>
    <x v="0"/>
  </r>
  <r>
    <x v="8"/>
    <x v="9"/>
    <x v="8"/>
    <x v="9"/>
    <d v="1900-01-15T00:00:00"/>
    <n v="1118.1500000000001"/>
    <n v="1588"/>
    <n v="3179225"/>
    <m/>
    <n v="34438"/>
    <n v="109486150550"/>
    <n v="54687544"/>
    <m/>
    <m/>
    <m/>
    <m/>
    <x v="0"/>
    <x v="0"/>
    <m/>
    <m/>
    <m/>
    <x v="0"/>
  </r>
  <r>
    <x v="8"/>
    <x v="9"/>
    <x v="8"/>
    <x v="9"/>
    <d v="1900-01-14T00:00:00"/>
    <n v="1109.75"/>
    <m/>
    <m/>
    <m/>
    <n v="34464"/>
    <m/>
    <m/>
    <m/>
    <m/>
    <m/>
    <m/>
    <x v="0"/>
    <x v="0"/>
    <m/>
    <m/>
    <m/>
    <x v="0"/>
  </r>
  <r>
    <x v="8"/>
    <x v="9"/>
    <x v="8"/>
    <x v="9"/>
    <d v="1900-01-13T00:00:00"/>
    <n v="1105.5"/>
    <n v="1573"/>
    <n v="3187000"/>
    <m/>
    <n v="34620"/>
    <n v="110333940000"/>
    <n v="54457260"/>
    <m/>
    <m/>
    <m/>
    <m/>
    <x v="0"/>
    <x v="0"/>
    <m/>
    <m/>
    <m/>
    <x v="0"/>
  </r>
  <r>
    <x v="8"/>
    <x v="9"/>
    <x v="8"/>
    <x v="9"/>
    <d v="1900-01-12T00:00:00"/>
    <n v="1108"/>
    <n v="1561.5"/>
    <n v="3193875"/>
    <m/>
    <n v="34703"/>
    <n v="110837044125"/>
    <n v="54188734.5"/>
    <m/>
    <m/>
    <m/>
    <m/>
    <x v="0"/>
    <x v="0"/>
    <m/>
    <m/>
    <m/>
    <x v="0"/>
  </r>
  <r>
    <x v="8"/>
    <x v="9"/>
    <x v="8"/>
    <x v="9"/>
    <d v="1900-01-09T00:00:00"/>
    <n v="1106.3499999999999"/>
    <n v="1549.5"/>
    <n v="3202250"/>
    <m/>
    <m/>
    <m/>
    <m/>
    <m/>
    <m/>
    <m/>
    <m/>
    <x v="0"/>
    <x v="0"/>
    <m/>
    <m/>
    <m/>
    <x v="0"/>
  </r>
  <r>
    <x v="8"/>
    <x v="9"/>
    <x v="8"/>
    <x v="9"/>
    <d v="1900-01-08T00:00:00"/>
    <n v="1107.75"/>
    <n v="1577.5"/>
    <n v="3189425"/>
    <m/>
    <n v="34314"/>
    <n v="109441929450"/>
    <n v="54130335"/>
    <m/>
    <m/>
    <m/>
    <m/>
    <x v="0"/>
    <x v="0"/>
    <m/>
    <m/>
    <m/>
    <x v="0"/>
  </r>
  <r>
    <x v="8"/>
    <x v="9"/>
    <x v="8"/>
    <x v="9"/>
    <d v="1900-01-07T00:00:00"/>
    <n v="1122.3"/>
    <n v="1573"/>
    <n v="3198450"/>
    <m/>
    <n v="34312"/>
    <n v="109745216400"/>
    <n v="53972776"/>
    <m/>
    <m/>
    <m/>
    <m/>
    <x v="0"/>
    <x v="0"/>
    <m/>
    <m/>
    <m/>
    <x v="0"/>
  </r>
  <r>
    <x v="8"/>
    <x v="9"/>
    <x v="8"/>
    <x v="9"/>
    <d v="1900-01-06T00:00:00"/>
    <n v="1120.8499999999999"/>
    <n v="1582.5"/>
    <n v="3207050"/>
    <m/>
    <n v="34322"/>
    <n v="110072370100"/>
    <n v="54314565"/>
    <m/>
    <m/>
    <m/>
    <m/>
    <x v="0"/>
    <x v="0"/>
    <m/>
    <m/>
    <m/>
    <x v="0"/>
  </r>
  <r>
    <x v="8"/>
    <x v="9"/>
    <x v="8"/>
    <x v="9"/>
    <d v="1900-01-05T00:00:00"/>
    <n v="1121"/>
    <n v="1589"/>
    <n v="3216000"/>
    <m/>
    <n v="34189"/>
    <n v="109951824000"/>
    <n v="54326321"/>
    <m/>
    <m/>
    <m/>
    <m/>
    <x v="0"/>
    <x v="0"/>
    <m/>
    <m/>
    <m/>
    <x v="0"/>
  </r>
  <r>
    <x v="8"/>
    <x v="9"/>
    <x v="8"/>
    <x v="9"/>
    <d v="1900-01-02T00:00:00"/>
    <n v="1125"/>
    <n v="1623"/>
    <n v="3224425"/>
    <m/>
    <m/>
    <m/>
    <m/>
    <m/>
    <m/>
    <m/>
    <m/>
    <x v="0"/>
    <x v="0"/>
    <m/>
    <m/>
    <m/>
    <x v="0"/>
  </r>
  <r>
    <x v="8"/>
    <x v="9"/>
    <x v="8"/>
    <x v="9"/>
    <d v="1900-01-01T00:00:00"/>
    <n v="1130.05"/>
    <n v="1636"/>
    <n v="3232950"/>
    <m/>
    <n v="34182"/>
    <n v="110508696900"/>
    <n v="55921752"/>
    <m/>
    <m/>
    <m/>
    <m/>
    <x v="0"/>
    <x v="0"/>
    <m/>
    <m/>
    <m/>
    <x v="0"/>
  </r>
  <r>
    <x v="8"/>
    <x v="9"/>
    <x v="8"/>
    <x v="9"/>
    <d v="1899-12-31T00:00:00"/>
    <n v="1140"/>
    <n v="1618.5"/>
    <n v="3242600"/>
    <m/>
    <n v="34158"/>
    <n v="110760730800"/>
    <n v="55284723"/>
    <m/>
    <m/>
    <m/>
    <m/>
    <x v="0"/>
    <x v="0"/>
    <m/>
    <m/>
    <m/>
    <x v="0"/>
  </r>
  <r>
    <x v="8"/>
    <x v="9"/>
    <x v="8"/>
    <x v="9"/>
    <d v="1899-12-30T00:00:00"/>
    <n v="1141.9000000000001"/>
    <n v="1618.5"/>
    <n v="3253325"/>
    <m/>
    <n v="34086"/>
    <n v="110892835950"/>
    <n v="55168191"/>
    <m/>
    <m/>
    <m/>
    <m/>
    <x v="0"/>
    <x v="0"/>
    <m/>
    <m/>
    <m/>
    <x v="0"/>
  </r>
  <r>
    <x v="8"/>
    <x v="9"/>
    <x v="8"/>
    <x v="10"/>
    <d v="1900-01-26T00:00:00"/>
    <n v="1125.5"/>
    <n v="1618"/>
    <n v="3175875"/>
    <m/>
    <m/>
    <m/>
    <m/>
    <m/>
    <m/>
    <m/>
    <m/>
    <x v="0"/>
    <x v="0"/>
    <m/>
    <m/>
    <m/>
    <x v="0"/>
  </r>
  <r>
    <x v="8"/>
    <x v="9"/>
    <x v="8"/>
    <x v="10"/>
    <d v="1900-01-25T00:00:00"/>
    <n v="1128.5"/>
    <n v="1634.5"/>
    <n v="3186275"/>
    <m/>
    <n v="34108"/>
    <n v="108677467700"/>
    <n v="55749526"/>
    <m/>
    <m/>
    <m/>
    <m/>
    <x v="0"/>
    <x v="0"/>
    <m/>
    <m/>
    <m/>
    <x v="0"/>
  </r>
  <r>
    <x v="8"/>
    <x v="9"/>
    <x v="8"/>
    <x v="10"/>
    <d v="1900-01-24T00:00:00"/>
    <n v="1134.4000000000001"/>
    <n v="1627"/>
    <n v="3196625"/>
    <m/>
    <n v="33782"/>
    <n v="107988385750"/>
    <n v="54963314"/>
    <m/>
    <m/>
    <m/>
    <m/>
    <x v="0"/>
    <x v="0"/>
    <m/>
    <m/>
    <m/>
    <x v="0"/>
  </r>
  <r>
    <x v="8"/>
    <x v="9"/>
    <x v="8"/>
    <x v="10"/>
    <d v="1900-01-23T00:00:00"/>
    <n v="1154.25"/>
    <n v="1649"/>
    <n v="3206400"/>
    <m/>
    <n v="33819"/>
    <n v="108437241600"/>
    <n v="55767531"/>
    <m/>
    <m/>
    <m/>
    <m/>
    <x v="0"/>
    <x v="0"/>
    <m/>
    <m/>
    <m/>
    <x v="0"/>
  </r>
  <r>
    <x v="8"/>
    <x v="9"/>
    <x v="8"/>
    <x v="10"/>
    <d v="1900-01-22T00:00:00"/>
    <n v="1153.5"/>
    <n v="1615.5"/>
    <n v="3213025"/>
    <m/>
    <n v="33703"/>
    <n v="108288581575"/>
    <n v="54447196.5"/>
    <m/>
    <m/>
    <m/>
    <m/>
    <x v="0"/>
    <x v="0"/>
    <m/>
    <m/>
    <m/>
    <x v="0"/>
  </r>
  <r>
    <x v="8"/>
    <x v="10"/>
    <x v="8"/>
    <x v="10"/>
    <d v="1900-01-19T00:00:00"/>
    <n v="1149.3499999999999"/>
    <n v="1610"/>
    <n v="3219950"/>
    <m/>
    <m/>
    <m/>
    <m/>
    <m/>
    <m/>
    <m/>
    <m/>
    <x v="0"/>
    <x v="0"/>
    <m/>
    <m/>
    <m/>
    <x v="0"/>
  </r>
  <r>
    <x v="8"/>
    <x v="10"/>
    <x v="8"/>
    <x v="10"/>
    <d v="1900-01-18T00:00:00"/>
    <n v="1137.95"/>
    <n v="1623.5"/>
    <n v="3228900"/>
    <m/>
    <n v="33512"/>
    <n v="108206896800"/>
    <n v="54406732"/>
    <m/>
    <m/>
    <m/>
    <m/>
    <x v="0"/>
    <x v="0"/>
    <m/>
    <m/>
    <m/>
    <x v="0"/>
  </r>
  <r>
    <x v="8"/>
    <x v="10"/>
    <x v="8"/>
    <x v="10"/>
    <d v="1900-01-17T00:00:00"/>
    <n v="1123.2"/>
    <n v="1626.5"/>
    <n v="3237800"/>
    <m/>
    <n v="33576"/>
    <n v="108712372800"/>
    <n v="54611364"/>
    <m/>
    <m/>
    <m/>
    <m/>
    <x v="0"/>
    <x v="0"/>
    <m/>
    <m/>
    <m/>
    <x v="0"/>
  </r>
  <r>
    <x v="8"/>
    <x v="10"/>
    <x v="8"/>
    <x v="10"/>
    <d v="1900-01-16T00:00:00"/>
    <n v="1119.1500000000001"/>
    <n v="1591.5"/>
    <n v="3246325"/>
    <m/>
    <n v="33671"/>
    <n v="109307009075"/>
    <n v="53587396.5"/>
    <m/>
    <m/>
    <m/>
    <m/>
    <x v="0"/>
    <x v="0"/>
    <m/>
    <m/>
    <m/>
    <x v="0"/>
  </r>
  <r>
    <x v="8"/>
    <x v="10"/>
    <x v="8"/>
    <x v="10"/>
    <d v="1900-01-15T00:00:00"/>
    <n v="1117.3"/>
    <n v="1595"/>
    <n v="3265750"/>
    <m/>
    <n v="33502"/>
    <n v="109409156500"/>
    <n v="53435690"/>
    <m/>
    <m/>
    <m/>
    <m/>
    <x v="0"/>
    <x v="0"/>
    <m/>
    <m/>
    <m/>
    <x v="0"/>
  </r>
  <r>
    <x v="8"/>
    <x v="10"/>
    <x v="8"/>
    <x v="10"/>
    <d v="1900-01-12T00:00:00"/>
    <n v="1116.75"/>
    <m/>
    <m/>
    <m/>
    <m/>
    <m/>
    <m/>
    <m/>
    <m/>
    <m/>
    <m/>
    <x v="0"/>
    <x v="0"/>
    <m/>
    <m/>
    <m/>
    <x v="0"/>
  </r>
  <r>
    <x v="8"/>
    <x v="10"/>
    <x v="8"/>
    <x v="10"/>
    <d v="1900-01-11T00:00:00"/>
    <n v="1117.3499999999999"/>
    <n v="1566"/>
    <n v="3276075"/>
    <m/>
    <n v="33390"/>
    <n v="109388144250"/>
    <n v="52288740"/>
    <m/>
    <m/>
    <m/>
    <m/>
    <x v="0"/>
    <x v="0"/>
    <m/>
    <m/>
    <m/>
    <x v="0"/>
  </r>
  <r>
    <x v="8"/>
    <x v="10"/>
    <x v="8"/>
    <x v="10"/>
    <d v="1900-01-10T00:00:00"/>
    <n v="1116.8"/>
    <n v="1546.5"/>
    <n v="3283625"/>
    <m/>
    <n v="33471"/>
    <n v="109906212375"/>
    <n v="51762901.5"/>
    <m/>
    <m/>
    <m/>
    <m/>
    <x v="0"/>
    <x v="0"/>
    <m/>
    <m/>
    <m/>
    <x v="0"/>
  </r>
  <r>
    <x v="8"/>
    <x v="10"/>
    <x v="8"/>
    <x v="10"/>
    <d v="1900-01-09T00:00:00"/>
    <n v="1113.25"/>
    <n v="1536"/>
    <n v="3294125"/>
    <m/>
    <m/>
    <m/>
    <m/>
    <m/>
    <m/>
    <m/>
    <m/>
    <x v="0"/>
    <x v="0"/>
    <m/>
    <m/>
    <m/>
    <x v="0"/>
  </r>
  <r>
    <x v="8"/>
    <x v="10"/>
    <x v="8"/>
    <x v="10"/>
    <d v="1900-01-08T00:00:00"/>
    <n v="1094.8"/>
    <n v="1546.5"/>
    <n v="3303950"/>
    <m/>
    <n v="33546"/>
    <n v="110834306700"/>
    <n v="51878889"/>
    <m/>
    <m/>
    <m/>
    <m/>
    <x v="0"/>
    <x v="0"/>
    <m/>
    <m/>
    <m/>
    <x v="0"/>
  </r>
  <r>
    <x v="8"/>
    <x v="10"/>
    <x v="8"/>
    <x v="10"/>
    <d v="1900-01-05T00:00:00"/>
    <n v="1091.3499999999999"/>
    <n v="1510.5"/>
    <n v="3312150"/>
    <m/>
    <m/>
    <m/>
    <m/>
    <m/>
    <m/>
    <m/>
    <m/>
    <x v="0"/>
    <x v="0"/>
    <m/>
    <m/>
    <m/>
    <x v="0"/>
  </r>
  <r>
    <x v="8"/>
    <x v="10"/>
    <x v="8"/>
    <x v="10"/>
    <d v="1900-01-04T00:00:00"/>
    <n v="1085"/>
    <n v="1551.5"/>
    <n v="3320725"/>
    <m/>
    <n v="33047"/>
    <n v="109739999075"/>
    <n v="51272420.5"/>
    <m/>
    <m/>
    <m/>
    <m/>
    <x v="0"/>
    <x v="0"/>
    <m/>
    <m/>
    <m/>
    <x v="0"/>
  </r>
  <r>
    <x v="8"/>
    <x v="10"/>
    <x v="8"/>
    <x v="10"/>
    <d v="1900-01-03T00:00:00"/>
    <n v="1086.5"/>
    <n v="1572"/>
    <n v="3330100"/>
    <m/>
    <n v="33240"/>
    <n v="110692524000"/>
    <n v="52253280"/>
    <m/>
    <m/>
    <m/>
    <m/>
    <x v="0"/>
    <x v="0"/>
    <m/>
    <m/>
    <m/>
    <x v="0"/>
  </r>
  <r>
    <x v="8"/>
    <x v="10"/>
    <x v="8"/>
    <x v="10"/>
    <d v="1900-01-02T00:00:00"/>
    <n v="1092.5999999999999"/>
    <n v="1552"/>
    <n v="3338225"/>
    <m/>
    <n v="33336"/>
    <n v="111283068600"/>
    <n v="51737472"/>
    <m/>
    <m/>
    <m/>
    <m/>
    <x v="0"/>
    <x v="0"/>
    <m/>
    <m/>
    <m/>
    <x v="0"/>
  </r>
  <r>
    <x v="8"/>
    <x v="10"/>
    <x v="8"/>
    <x v="10"/>
    <d v="1900-01-01T00:00:00"/>
    <n v="1093"/>
    <n v="1558.5"/>
    <n v="3335575"/>
    <m/>
    <n v="33216"/>
    <n v="110794459200"/>
    <n v="51767136"/>
    <m/>
    <m/>
    <m/>
    <m/>
    <x v="0"/>
    <x v="0"/>
    <m/>
    <m/>
    <m/>
    <x v="0"/>
  </r>
  <r>
    <x v="8"/>
    <x v="10"/>
    <x v="8"/>
    <x v="11"/>
    <d v="1900-01-29T00:00:00"/>
    <n v="1080.05"/>
    <n v="1573.5"/>
    <n v="3354350"/>
    <m/>
    <m/>
    <m/>
    <m/>
    <m/>
    <m/>
    <m/>
    <m/>
    <x v="0"/>
    <x v="0"/>
    <m/>
    <m/>
    <m/>
    <x v="0"/>
  </r>
  <r>
    <x v="8"/>
    <x v="10"/>
    <x v="8"/>
    <x v="11"/>
    <d v="1900-01-28T00:00:00"/>
    <n v="1085.6500000000001"/>
    <n v="1569.5"/>
    <n v="3362425"/>
    <m/>
    <n v="32892"/>
    <n v="110596883100"/>
    <n v="51623994"/>
    <m/>
    <m/>
    <m/>
    <m/>
    <x v="0"/>
    <x v="0"/>
    <m/>
    <m/>
    <m/>
    <x v="0"/>
  </r>
  <r>
    <x v="8"/>
    <x v="10"/>
    <x v="8"/>
    <x v="11"/>
    <d v="1900-01-27T00:00:00"/>
    <n v="1096.75"/>
    <n v="1582"/>
    <n v="3370600"/>
    <m/>
    <n v="32945"/>
    <n v="111044417000"/>
    <n v="52118990"/>
    <m/>
    <m/>
    <m/>
    <m/>
    <x v="0"/>
    <x v="0"/>
    <m/>
    <m/>
    <m/>
    <x v="0"/>
  </r>
  <r>
    <x v="8"/>
    <x v="10"/>
    <x v="8"/>
    <x v="11"/>
    <d v="1900-01-26T00:00:00"/>
    <n v="1095.5999999999999"/>
    <n v="1581.5"/>
    <n v="3379450"/>
    <m/>
    <n v="33020"/>
    <n v="111589439000"/>
    <n v="52221130"/>
    <m/>
    <m/>
    <m/>
    <m/>
    <x v="0"/>
    <x v="0"/>
    <m/>
    <m/>
    <m/>
    <x v="0"/>
  </r>
  <r>
    <x v="8"/>
    <x v="10"/>
    <x v="8"/>
    <x v="11"/>
    <d v="1900-01-25T00:00:00"/>
    <n v="1098.5999999999999"/>
    <n v="1587"/>
    <n v="3387725"/>
    <m/>
    <n v="32951"/>
    <n v="111628926475"/>
    <n v="52293237"/>
    <m/>
    <m/>
    <m/>
    <m/>
    <x v="0"/>
    <x v="0"/>
    <m/>
    <m/>
    <m/>
    <x v="0"/>
  </r>
  <r>
    <x v="8"/>
    <x v="10"/>
    <x v="8"/>
    <x v="11"/>
    <d v="1900-01-22T00:00:00"/>
    <n v="1083.75"/>
    <n v="1592.5"/>
    <n v="3396150"/>
    <m/>
    <m/>
    <m/>
    <m/>
    <m/>
    <m/>
    <m/>
    <m/>
    <x v="0"/>
    <x v="0"/>
    <m/>
    <m/>
    <m/>
    <x v="0"/>
  </r>
  <r>
    <x v="8"/>
    <x v="10"/>
    <x v="8"/>
    <x v="11"/>
    <d v="1900-01-21T00:00:00"/>
    <n v="1101.6500000000001"/>
    <n v="1588.5"/>
    <n v="3404475"/>
    <m/>
    <n v="32499"/>
    <n v="110642033025"/>
    <n v="51624661.5"/>
    <m/>
    <m/>
    <m/>
    <m/>
    <x v="0"/>
    <x v="0"/>
    <m/>
    <m/>
    <m/>
    <x v="0"/>
  </r>
  <r>
    <x v="8"/>
    <x v="11"/>
    <x v="8"/>
    <x v="11"/>
    <d v="1900-01-20T00:00:00"/>
    <n v="1096.8"/>
    <n v="1611"/>
    <n v="3414000"/>
    <m/>
    <n v="32358"/>
    <n v="110470212000"/>
    <n v="52128738"/>
    <m/>
    <m/>
    <m/>
    <m/>
    <x v="0"/>
    <x v="0"/>
    <m/>
    <m/>
    <m/>
    <x v="0"/>
  </r>
  <r>
    <x v="8"/>
    <x v="11"/>
    <x v="8"/>
    <x v="11"/>
    <d v="1900-01-19T00:00:00"/>
    <n v="1108"/>
    <n v="1614"/>
    <n v="3423250"/>
    <m/>
    <n v="32324"/>
    <n v="110653133000"/>
    <n v="52170936"/>
    <m/>
    <m/>
    <m/>
    <m/>
    <x v="0"/>
    <x v="0"/>
    <m/>
    <m/>
    <m/>
    <x v="0"/>
  </r>
  <r>
    <x v="8"/>
    <x v="11"/>
    <x v="8"/>
    <x v="11"/>
    <d v="1900-01-18T00:00:00"/>
    <n v="1115"/>
    <n v="1605.5"/>
    <n v="3429425"/>
    <m/>
    <n v="32270"/>
    <n v="110667544750"/>
    <n v="51809485"/>
    <m/>
    <m/>
    <m/>
    <m/>
    <x v="0"/>
    <x v="0"/>
    <m/>
    <m/>
    <m/>
    <x v="0"/>
  </r>
  <r>
    <x v="8"/>
    <x v="11"/>
    <x v="8"/>
    <x v="11"/>
    <d v="1900-01-15T00:00:00"/>
    <n v="1143"/>
    <m/>
    <m/>
    <m/>
    <m/>
    <m/>
    <m/>
    <m/>
    <m/>
    <m/>
    <m/>
    <x v="0"/>
    <x v="0"/>
    <m/>
    <m/>
    <m/>
    <x v="0"/>
  </r>
  <r>
    <x v="8"/>
    <x v="11"/>
    <x v="8"/>
    <x v="11"/>
    <d v="1900-01-14T00:00:00"/>
    <n v="1145.0999999999999"/>
    <n v="1625"/>
    <n v="3436975"/>
    <m/>
    <n v="32215"/>
    <n v="110722149625"/>
    <n v="52349375"/>
    <m/>
    <m/>
    <m/>
    <m/>
    <x v="0"/>
    <x v="0"/>
    <m/>
    <m/>
    <m/>
    <x v="0"/>
  </r>
  <r>
    <x v="8"/>
    <x v="11"/>
    <x v="8"/>
    <x v="11"/>
    <d v="1900-01-13T00:00:00"/>
    <n v="1154.75"/>
    <n v="1645"/>
    <n v="3443850"/>
    <m/>
    <n v="32359"/>
    <n v="111439542150"/>
    <n v="53230555"/>
    <m/>
    <m/>
    <m/>
    <m/>
    <x v="0"/>
    <x v="0"/>
    <m/>
    <m/>
    <m/>
    <x v="0"/>
  </r>
  <r>
    <x v="8"/>
    <x v="11"/>
    <x v="8"/>
    <x v="11"/>
    <d v="1900-01-12T00:00:00"/>
    <n v="1153.2"/>
    <n v="1657"/>
    <n v="3453600"/>
    <m/>
    <n v="32116"/>
    <n v="110915817600"/>
    <n v="53216212"/>
    <m/>
    <m/>
    <m/>
    <m/>
    <x v="0"/>
    <x v="0"/>
    <m/>
    <m/>
    <m/>
    <x v="0"/>
  </r>
  <r>
    <x v="8"/>
    <x v="11"/>
    <x v="8"/>
    <x v="11"/>
    <d v="1900-01-11T00:00:00"/>
    <n v="1154.95"/>
    <n v="1649.5"/>
    <n v="3462675"/>
    <m/>
    <n v="32282"/>
    <n v="111782074350"/>
    <n v="53249159"/>
    <m/>
    <m/>
    <m/>
    <m/>
    <x v="0"/>
    <x v="0"/>
    <m/>
    <m/>
    <m/>
    <x v="0"/>
  </r>
  <r>
    <x v="8"/>
    <x v="11"/>
    <x v="8"/>
    <x v="11"/>
    <d v="1900-01-08T00:00:00"/>
    <n v="1162.4000000000001"/>
    <n v="1641.5"/>
    <n v="3471225"/>
    <m/>
    <m/>
    <m/>
    <m/>
    <m/>
    <m/>
    <m/>
    <m/>
    <x v="0"/>
    <x v="0"/>
    <m/>
    <m/>
    <m/>
    <x v="0"/>
  </r>
  <r>
    <x v="8"/>
    <x v="11"/>
    <x v="8"/>
    <x v="11"/>
    <d v="1900-01-07T00:00:00"/>
    <n v="1162.0999999999999"/>
    <n v="1639"/>
    <n v="3480500"/>
    <m/>
    <n v="32468"/>
    <n v="113004874000"/>
    <n v="53215052"/>
    <m/>
    <m/>
    <m/>
    <m/>
    <x v="0"/>
    <x v="0"/>
    <m/>
    <m/>
    <m/>
    <x v="0"/>
  </r>
  <r>
    <x v="8"/>
    <x v="11"/>
    <x v="8"/>
    <x v="11"/>
    <d v="1900-01-06T00:00:00"/>
    <n v="1154.25"/>
    <n v="1650.5"/>
    <n v="3490625"/>
    <m/>
    <m/>
    <m/>
    <m/>
    <m/>
    <m/>
    <m/>
    <m/>
    <x v="0"/>
    <x v="0"/>
    <m/>
    <m/>
    <m/>
    <x v="0"/>
  </r>
  <r>
    <x v="8"/>
    <x v="11"/>
    <x v="8"/>
    <x v="11"/>
    <d v="1900-01-05T00:00:00"/>
    <n v="1166.25"/>
    <n v="1655"/>
    <n v="3499900"/>
    <m/>
    <n v="32629"/>
    <n v="114198237100"/>
    <n v="54000995"/>
    <m/>
    <m/>
    <m/>
    <m/>
    <x v="0"/>
    <x v="0"/>
    <m/>
    <m/>
    <m/>
    <x v="0"/>
  </r>
  <r>
    <x v="8"/>
    <x v="11"/>
    <x v="8"/>
    <x v="11"/>
    <d v="1900-01-04T00:00:00"/>
    <n v="1164.25"/>
    <n v="1674"/>
    <n v="3510425"/>
    <m/>
    <n v="32738"/>
    <n v="114924293650"/>
    <n v="54803412"/>
    <m/>
    <m/>
    <m/>
    <m/>
    <x v="0"/>
    <x v="0"/>
    <m/>
    <m/>
    <m/>
    <x v="0"/>
  </r>
  <r>
    <x v="8"/>
    <x v="11"/>
    <x v="8"/>
    <x v="11"/>
    <d v="1900-01-01T00:00:00"/>
    <n v="1168.25"/>
    <n v="1682.5"/>
    <n v="3520725"/>
    <m/>
    <m/>
    <m/>
    <m/>
    <m/>
    <m/>
    <m/>
    <m/>
    <x v="0"/>
    <x v="0"/>
    <m/>
    <m/>
    <m/>
    <x v="0"/>
  </r>
  <r>
    <x v="8"/>
    <x v="11"/>
    <x v="8"/>
    <x v="11"/>
    <d v="1899-12-31T00:00:00"/>
    <n v="1164.3"/>
    <n v="1703"/>
    <n v="3528225"/>
    <m/>
    <n v="33019"/>
    <n v="116498461275"/>
    <n v="56231357"/>
    <m/>
    <m/>
    <m/>
    <m/>
    <x v="0"/>
    <x v="0"/>
    <m/>
    <m/>
    <m/>
    <x v="0"/>
  </r>
  <r>
    <x v="8"/>
    <x v="11"/>
    <x v="8"/>
    <x v="11"/>
    <d v="1899-12-30T00:00:00"/>
    <n v="1171.7"/>
    <n v="1709"/>
    <n v="3519200"/>
    <m/>
    <n v="33114"/>
    <n v="116534788800"/>
    <n v="56591826"/>
    <m/>
    <m/>
    <m/>
    <m/>
    <x v="0"/>
    <x v="0"/>
    <m/>
    <m/>
    <m/>
    <x v="0"/>
  </r>
  <r>
    <x v="8"/>
    <x v="11"/>
    <x v="8"/>
    <x v="0"/>
    <d v="1900-01-28T00:00:00"/>
    <n v="1175"/>
    <n v="1693"/>
    <n v="3536950"/>
    <m/>
    <n v="33163"/>
    <n v="117295872850"/>
    <n v="56144959"/>
    <m/>
    <m/>
    <m/>
    <m/>
    <x v="0"/>
    <x v="0"/>
    <m/>
    <m/>
    <m/>
    <x v="0"/>
  </r>
  <r>
    <x v="8"/>
    <x v="11"/>
    <x v="8"/>
    <x v="0"/>
    <d v="1900-01-27T00:00:00"/>
    <n v="1176.5"/>
    <n v="1705.5"/>
    <n v="3533475"/>
    <m/>
    <n v="33134"/>
    <n v="117078160650"/>
    <n v="56510037"/>
    <m/>
    <m/>
    <m/>
    <m/>
    <x v="0"/>
    <x v="0"/>
    <m/>
    <m/>
    <m/>
    <x v="0"/>
  </r>
  <r>
    <x v="8"/>
    <x v="11"/>
    <x v="8"/>
    <x v="0"/>
    <d v="1900-01-24T00:00:00"/>
    <n v="1174.4000000000001"/>
    <n v="1692.5"/>
    <n v="3539500"/>
    <m/>
    <m/>
    <m/>
    <m/>
    <m/>
    <m/>
    <m/>
    <m/>
    <x v="0"/>
    <x v="0"/>
    <m/>
    <m/>
    <m/>
    <x v="0"/>
  </r>
  <r>
    <x v="8"/>
    <x v="11"/>
    <x v="8"/>
    <x v="0"/>
    <d v="1900-01-23T00:00:00"/>
    <n v="1174.5999999999999"/>
    <n v="1692.5"/>
    <n v="3543925"/>
    <m/>
    <n v="32718"/>
    <n v="115950138150"/>
    <n v="55375215"/>
    <m/>
    <m/>
    <m/>
    <m/>
    <x v="0"/>
    <x v="0"/>
    <m/>
    <m/>
    <m/>
    <x v="0"/>
  </r>
  <r>
    <x v="8"/>
    <x v="11"/>
    <x v="8"/>
    <x v="0"/>
    <d v="1900-01-22T00:00:00"/>
    <n v="1175.75"/>
    <n v="1660.5"/>
    <n v="3552625"/>
    <m/>
    <n v="32678"/>
    <n v="116092679750"/>
    <n v="54261819"/>
    <m/>
    <m/>
    <m/>
    <m/>
    <x v="0"/>
    <x v="0"/>
    <m/>
    <m/>
    <m/>
    <x v="0"/>
  </r>
  <r>
    <x v="8"/>
    <x v="11"/>
    <x v="8"/>
    <x v="0"/>
    <d v="1900-01-21T00:00:00"/>
    <n v="1183.3499999999999"/>
    <n v="1686.5"/>
    <n v="3559525"/>
    <m/>
    <n v="32614"/>
    <n v="116090348350"/>
    <n v="55003511"/>
    <m/>
    <m/>
    <m/>
    <m/>
    <x v="0"/>
    <x v="0"/>
    <m/>
    <m/>
    <m/>
    <x v="0"/>
  </r>
  <r>
    <x v="8"/>
    <x v="11"/>
    <x v="8"/>
    <x v="0"/>
    <d v="1900-01-20T00:00:00"/>
    <n v="1193.7"/>
    <n v="1685"/>
    <n v="3567575"/>
    <m/>
    <n v="32661"/>
    <n v="116520567075"/>
    <n v="55033785"/>
    <m/>
    <m/>
    <m/>
    <m/>
    <x v="0"/>
    <x v="0"/>
    <m/>
    <m/>
    <m/>
    <x v="0"/>
  </r>
  <r>
    <x v="8"/>
    <x v="0"/>
    <x v="8"/>
    <x v="0"/>
    <d v="1900-01-17T00:00:00"/>
    <n v="1198.1500000000001"/>
    <n v="1723"/>
    <n v="3557125"/>
    <m/>
    <m/>
    <m/>
    <m/>
    <m/>
    <m/>
    <m/>
    <m/>
    <x v="0"/>
    <x v="0"/>
    <m/>
    <m/>
    <m/>
    <x v="0"/>
  </r>
  <r>
    <x v="8"/>
    <x v="0"/>
    <x v="8"/>
    <x v="0"/>
    <d v="1900-01-16T00:00:00"/>
    <n v="1198"/>
    <n v="1731"/>
    <n v="3564425"/>
    <m/>
    <n v="32703"/>
    <n v="116567390775"/>
    <n v="56608893"/>
    <m/>
    <m/>
    <m/>
    <m/>
    <x v="0"/>
    <x v="0"/>
    <m/>
    <m/>
    <m/>
    <x v="0"/>
  </r>
  <r>
    <x v="8"/>
    <x v="0"/>
    <x v="8"/>
    <x v="0"/>
    <d v="1900-01-15T00:00:00"/>
    <n v="1178.5"/>
    <n v="1706.5"/>
    <n v="3574250"/>
    <m/>
    <n v="32907"/>
    <n v="117617844750"/>
    <n v="56155795.5"/>
    <m/>
    <m/>
    <m/>
    <m/>
    <x v="0"/>
    <x v="0"/>
    <m/>
    <m/>
    <m/>
    <x v="0"/>
  </r>
  <r>
    <x v="8"/>
    <x v="0"/>
    <x v="8"/>
    <x v="0"/>
    <d v="1900-01-14T00:00:00"/>
    <n v="1182.0999999999999"/>
    <m/>
    <m/>
    <m/>
    <n v="32765"/>
    <m/>
    <m/>
    <m/>
    <m/>
    <m/>
    <m/>
    <x v="0"/>
    <x v="0"/>
    <m/>
    <m/>
    <m/>
    <x v="0"/>
  </r>
  <r>
    <x v="8"/>
    <x v="0"/>
    <x v="8"/>
    <x v="0"/>
    <d v="1900-01-13T00:00:00"/>
    <n v="1178.25"/>
    <n v="1688.5"/>
    <n v="3582525"/>
    <m/>
    <n v="32941"/>
    <n v="118011956025"/>
    <n v="55620878.5"/>
    <m/>
    <m/>
    <m/>
    <m/>
    <x v="0"/>
    <x v="0"/>
    <m/>
    <m/>
    <m/>
    <x v="0"/>
  </r>
  <r>
    <x v="8"/>
    <x v="0"/>
    <x v="8"/>
    <x v="0"/>
    <d v="1900-01-10T00:00:00"/>
    <n v="1179.25"/>
    <n v="1682.5"/>
    <n v="3589825"/>
    <m/>
    <m/>
    <m/>
    <m/>
    <m/>
    <m/>
    <m/>
    <m/>
    <x v="0"/>
    <x v="0"/>
    <m/>
    <m/>
    <m/>
    <x v="0"/>
  </r>
  <r>
    <x v="8"/>
    <x v="0"/>
    <x v="8"/>
    <x v="0"/>
    <d v="1900-01-09T00:00:00"/>
    <n v="1180.5"/>
    <n v="1710"/>
    <n v="3597700"/>
    <m/>
    <n v="33052"/>
    <n v="118911180400"/>
    <n v="56518920"/>
    <m/>
    <m/>
    <m/>
    <m/>
    <x v="0"/>
    <x v="0"/>
    <m/>
    <m/>
    <m/>
    <x v="0"/>
  </r>
  <r>
    <x v="8"/>
    <x v="0"/>
    <x v="8"/>
    <x v="0"/>
    <d v="1900-01-08T00:00:00"/>
    <n v="1186"/>
    <n v="1711.5"/>
    <n v="3594550"/>
    <m/>
    <n v="33221"/>
    <n v="119414545550"/>
    <n v="56857741.5"/>
    <m/>
    <m/>
    <m/>
    <m/>
    <x v="0"/>
    <x v="0"/>
    <m/>
    <m/>
    <m/>
    <x v="0"/>
  </r>
  <r>
    <x v="8"/>
    <x v="0"/>
    <x v="8"/>
    <x v="0"/>
    <d v="1900-01-07T00:00:00"/>
    <n v="1181"/>
    <n v="1730"/>
    <n v="3606875"/>
    <m/>
    <n v="33285"/>
    <n v="120054834375"/>
    <n v="57583050"/>
    <m/>
    <m/>
    <m/>
    <m/>
    <x v="0"/>
    <x v="0"/>
    <m/>
    <m/>
    <m/>
    <x v="0"/>
  </r>
  <r>
    <x v="8"/>
    <x v="0"/>
    <x v="8"/>
    <x v="0"/>
    <d v="1900-01-06T00:00:00"/>
    <n v="1173.4000000000001"/>
    <n v="1723"/>
    <n v="3616100"/>
    <m/>
    <n v="33172"/>
    <n v="119953269200"/>
    <n v="57155356"/>
    <m/>
    <m/>
    <m/>
    <m/>
    <x v="0"/>
    <x v="0"/>
    <m/>
    <m/>
    <m/>
    <x v="0"/>
  </r>
  <r>
    <x v="8"/>
    <x v="0"/>
    <x v="8"/>
    <x v="0"/>
    <d v="1900-01-03T00:00:00"/>
    <n v="1175.9000000000001"/>
    <n v="1692.5"/>
    <n v="3626700"/>
    <m/>
    <m/>
    <m/>
    <m/>
    <m/>
    <m/>
    <m/>
    <m/>
    <x v="0"/>
    <x v="0"/>
    <m/>
    <m/>
    <m/>
    <x v="0"/>
  </r>
  <r>
    <x v="8"/>
    <x v="0"/>
    <x v="8"/>
    <x v="0"/>
    <d v="1900-01-02T00:00:00"/>
    <n v="1182.45"/>
    <n v="1690.5"/>
    <n v="3636975"/>
    <m/>
    <m/>
    <m/>
    <m/>
    <m/>
    <m/>
    <m/>
    <m/>
    <x v="0"/>
    <x v="0"/>
    <m/>
    <m/>
    <m/>
    <x v="0"/>
  </r>
  <r>
    <x v="8"/>
    <x v="0"/>
    <x v="8"/>
    <x v="0"/>
    <d v="1900-01-01T00:00:00"/>
    <n v="1186.5999999999999"/>
    <n v="1719"/>
    <n v="3617225"/>
    <m/>
    <m/>
    <m/>
    <m/>
    <m/>
    <m/>
    <m/>
    <m/>
    <x v="0"/>
    <x v="0"/>
    <m/>
    <m/>
    <m/>
    <x v="0"/>
  </r>
  <r>
    <x v="8"/>
    <x v="0"/>
    <x v="8"/>
    <x v="0"/>
    <d v="1899-12-31T00:00:00"/>
    <n v="1188.75"/>
    <n v="1717.5"/>
    <n v="3624075"/>
    <m/>
    <n v="33370"/>
    <n v="120935382750"/>
    <n v="57312975"/>
    <m/>
    <m/>
    <m/>
    <m/>
    <x v="0"/>
    <x v="0"/>
    <m/>
    <m/>
    <m/>
    <x v="0"/>
  </r>
  <r>
    <x v="8"/>
    <x v="0"/>
    <x v="8"/>
    <x v="0"/>
    <d v="1899-12-30T00:00:00"/>
    <n v="1187.3"/>
    <n v="1702"/>
    <n v="3635275"/>
    <m/>
    <n v="33347"/>
    <n v="121225515425"/>
    <n v="56756594"/>
    <m/>
    <m/>
    <m/>
    <m/>
    <x v="0"/>
    <x v="0"/>
    <m/>
    <m/>
    <m/>
    <x v="0"/>
  </r>
  <r>
    <x v="8"/>
    <x v="0"/>
    <x v="8"/>
    <x v="1"/>
    <d v="1900-01-27T00:00:00"/>
    <n v="1190.4000000000001"/>
    <n v="1741.5"/>
    <n v="3652125"/>
    <m/>
    <m/>
    <m/>
    <m/>
    <m/>
    <m/>
    <m/>
    <m/>
    <x v="0"/>
    <x v="0"/>
    <m/>
    <m/>
    <m/>
    <x v="0"/>
  </r>
  <r>
    <x v="8"/>
    <x v="0"/>
    <x v="8"/>
    <x v="1"/>
    <d v="1900-01-26T00:00:00"/>
    <n v="1189.45"/>
    <n v="1737.5"/>
    <n v="3658525"/>
    <m/>
    <n v="33133"/>
    <n v="121217908825"/>
    <n v="57568587.5"/>
    <m/>
    <m/>
    <m/>
    <m/>
    <x v="0"/>
    <x v="0"/>
    <m/>
    <m/>
    <m/>
    <x v="0"/>
  </r>
  <r>
    <x v="8"/>
    <x v="0"/>
    <x v="8"/>
    <x v="1"/>
    <d v="1900-01-25T00:00:00"/>
    <n v="1187.8499999999999"/>
    <n v="1763"/>
    <n v="3667250"/>
    <m/>
    <n v="33063"/>
    <n v="121250286750"/>
    <n v="58290069"/>
    <m/>
    <m/>
    <m/>
    <m/>
    <x v="0"/>
    <x v="0"/>
    <m/>
    <m/>
    <m/>
    <x v="0"/>
  </r>
  <r>
    <x v="8"/>
    <x v="0"/>
    <x v="8"/>
    <x v="1"/>
    <d v="1900-01-24T00:00:00"/>
    <n v="1194"/>
    <n v="1760.5"/>
    <n v="3675700"/>
    <m/>
    <n v="33058"/>
    <n v="121511290600"/>
    <n v="58198609"/>
    <m/>
    <m/>
    <m/>
    <m/>
    <x v="0"/>
    <x v="0"/>
    <m/>
    <m/>
    <m/>
    <x v="0"/>
  </r>
  <r>
    <x v="8"/>
    <x v="1"/>
    <x v="8"/>
    <x v="1"/>
    <d v="1900-01-20T00:00:00"/>
    <n v="1211"/>
    <n v="1737.5"/>
    <n v="3671500"/>
    <m/>
    <m/>
    <m/>
    <m/>
    <m/>
    <m/>
    <m/>
    <m/>
    <x v="0"/>
    <x v="0"/>
    <m/>
    <m/>
    <m/>
    <x v="0"/>
  </r>
  <r>
    <x v="8"/>
    <x v="1"/>
    <x v="8"/>
    <x v="1"/>
    <d v="1900-01-19T00:00:00"/>
    <n v="1209.5999999999999"/>
    <n v="1731.5"/>
    <n v="3683950"/>
    <m/>
    <n v="32749"/>
    <n v="120645678550"/>
    <n v="56704893.5"/>
    <m/>
    <m/>
    <m/>
    <m/>
    <x v="0"/>
    <x v="0"/>
    <m/>
    <m/>
    <m/>
    <x v="0"/>
  </r>
  <r>
    <x v="8"/>
    <x v="1"/>
    <x v="8"/>
    <x v="1"/>
    <d v="1900-01-18T00:00:00"/>
    <n v="1206.75"/>
    <n v="1736"/>
    <n v="3695100"/>
    <m/>
    <n v="32825"/>
    <n v="121291657500"/>
    <n v="56984200"/>
    <m/>
    <m/>
    <m/>
    <m/>
    <x v="0"/>
    <x v="0"/>
    <m/>
    <m/>
    <m/>
    <x v="0"/>
  </r>
  <r>
    <x v="8"/>
    <x v="1"/>
    <x v="8"/>
    <x v="1"/>
    <d v="1900-01-17T00:00:00"/>
    <n v="1219.6500000000001"/>
    <n v="1756"/>
    <n v="3706200"/>
    <m/>
    <n v="33021"/>
    <n v="122382430200"/>
    <n v="57984876"/>
    <m/>
    <m/>
    <m/>
    <m/>
    <x v="0"/>
    <x v="0"/>
    <m/>
    <m/>
    <m/>
    <x v="0"/>
  </r>
  <r>
    <x v="8"/>
    <x v="1"/>
    <x v="8"/>
    <x v="1"/>
    <d v="1900-01-16T00:00:00"/>
    <n v="1228.1500000000001"/>
    <n v="1752"/>
    <n v="3717175"/>
    <m/>
    <n v="32972"/>
    <n v="122562694100"/>
    <n v="57766944"/>
    <m/>
    <m/>
    <m/>
    <m/>
    <x v="0"/>
    <x v="0"/>
    <m/>
    <m/>
    <m/>
    <x v="0"/>
  </r>
  <r>
    <x v="8"/>
    <x v="1"/>
    <x v="8"/>
    <x v="1"/>
    <d v="1900-01-13T00:00:00"/>
    <n v="1216.3"/>
    <n v="1734"/>
    <n v="3723950"/>
    <m/>
    <m/>
    <m/>
    <m/>
    <m/>
    <m/>
    <m/>
    <m/>
    <x v="0"/>
    <x v="0"/>
    <m/>
    <m/>
    <m/>
    <x v="0"/>
  </r>
  <r>
    <x v="8"/>
    <x v="1"/>
    <x v="8"/>
    <x v="1"/>
    <d v="1900-01-12T00:00:00"/>
    <n v="1214.75"/>
    <m/>
    <m/>
    <m/>
    <n v="33049"/>
    <m/>
    <m/>
    <m/>
    <m/>
    <m/>
    <m/>
    <x v="0"/>
    <x v="0"/>
    <m/>
    <m/>
    <m/>
    <x v="0"/>
  </r>
  <r>
    <x v="8"/>
    <x v="1"/>
    <x v="8"/>
    <x v="1"/>
    <d v="1900-01-11T00:00:00"/>
    <n v="1193"/>
    <n v="1745"/>
    <n v="3733550"/>
    <m/>
    <n v="33120"/>
    <n v="123655176000"/>
    <n v="57794400"/>
    <m/>
    <m/>
    <m/>
    <m/>
    <x v="0"/>
    <x v="0"/>
    <m/>
    <m/>
    <m/>
    <x v="0"/>
  </r>
  <r>
    <x v="8"/>
    <x v="1"/>
    <x v="8"/>
    <x v="1"/>
    <d v="1900-01-10T00:00:00"/>
    <n v="1184.45"/>
    <n v="1760.5"/>
    <n v="3742175"/>
    <m/>
    <n v="33089"/>
    <n v="123824828575"/>
    <n v="58253184.5"/>
    <m/>
    <m/>
    <m/>
    <m/>
    <x v="0"/>
    <x v="0"/>
    <m/>
    <m/>
    <m/>
    <x v="0"/>
  </r>
  <r>
    <x v="8"/>
    <x v="1"/>
    <x v="8"/>
    <x v="1"/>
    <d v="1900-01-09T00:00:00"/>
    <n v="1184.75"/>
    <n v="1738.5"/>
    <n v="3752325"/>
    <m/>
    <n v="33071"/>
    <n v="124093140075"/>
    <n v="57493933.5"/>
    <m/>
    <m/>
    <m/>
    <m/>
    <x v="0"/>
    <x v="0"/>
    <m/>
    <m/>
    <m/>
    <x v="0"/>
  </r>
  <r>
    <x v="8"/>
    <x v="1"/>
    <x v="8"/>
    <x v="1"/>
    <d v="1900-01-06T00:00:00"/>
    <n v="1185.25"/>
    <n v="1752"/>
    <n v="3760625"/>
    <m/>
    <m/>
    <m/>
    <m/>
    <m/>
    <m/>
    <m/>
    <m/>
    <x v="0"/>
    <x v="0"/>
    <m/>
    <m/>
    <m/>
    <x v="0"/>
  </r>
  <r>
    <x v="8"/>
    <x v="1"/>
    <x v="8"/>
    <x v="1"/>
    <d v="1900-01-05T00:00:00"/>
    <n v="1183"/>
    <n v="1765"/>
    <n v="3769250"/>
    <m/>
    <n v="33257"/>
    <n v="125353947250"/>
    <n v="58698605"/>
    <m/>
    <m/>
    <m/>
    <m/>
    <x v="0"/>
    <x v="0"/>
    <m/>
    <m/>
    <m/>
    <x v="0"/>
  </r>
  <r>
    <x v="8"/>
    <x v="1"/>
    <x v="8"/>
    <x v="1"/>
    <d v="1900-01-04T00:00:00"/>
    <n v="1191.25"/>
    <n v="1776"/>
    <n v="3775300"/>
    <m/>
    <n v="33148"/>
    <n v="125143644400"/>
    <n v="58870848"/>
    <m/>
    <m/>
    <m/>
    <m/>
    <x v="0"/>
    <x v="0"/>
    <m/>
    <m/>
    <m/>
    <x v="0"/>
  </r>
  <r>
    <x v="8"/>
    <x v="1"/>
    <x v="8"/>
    <x v="1"/>
    <d v="1900-01-03T00:00:00"/>
    <n v="1187.4000000000001"/>
    <n v="1790"/>
    <n v="3773275"/>
    <m/>
    <n v="33143"/>
    <n v="125057653325"/>
    <n v="59325970"/>
    <m/>
    <m/>
    <m/>
    <m/>
    <x v="0"/>
    <x v="0"/>
    <m/>
    <m/>
    <m/>
    <x v="0"/>
  </r>
  <r>
    <x v="8"/>
    <x v="1"/>
    <x v="8"/>
    <x v="1"/>
    <d v="1899-12-30T00:00:00"/>
    <n v="1179"/>
    <n v="1788"/>
    <n v="3783150"/>
    <m/>
    <m/>
    <m/>
    <m/>
    <m/>
    <m/>
    <m/>
    <m/>
    <x v="0"/>
    <x v="0"/>
    <m/>
    <m/>
    <m/>
    <x v="0"/>
  </r>
  <r>
    <x v="8"/>
    <x v="1"/>
    <x v="8"/>
    <x v="2"/>
    <d v="1900-01-28T00:00:00"/>
    <n v="1204.3"/>
    <n v="1848"/>
    <n v="3800000"/>
    <m/>
    <n v="33221"/>
    <n v="126239800000"/>
    <n v="61392408"/>
    <m/>
    <m/>
    <m/>
    <m/>
    <x v="0"/>
    <x v="0"/>
    <m/>
    <m/>
    <m/>
    <x v="0"/>
  </r>
  <r>
    <x v="8"/>
    <x v="1"/>
    <x v="8"/>
    <x v="2"/>
    <d v="1900-01-27T00:00:00"/>
    <n v="1204.8"/>
    <n v="1885"/>
    <n v="3809550"/>
    <m/>
    <n v="33330"/>
    <n v="126972301500"/>
    <n v="62827050"/>
    <m/>
    <m/>
    <m/>
    <m/>
    <x v="0"/>
    <x v="0"/>
    <m/>
    <m/>
    <m/>
    <x v="0"/>
  </r>
  <r>
    <x v="8"/>
    <x v="1"/>
    <x v="8"/>
    <x v="2"/>
    <d v="1900-01-26T00:00:00"/>
    <n v="1201.4000000000001"/>
    <n v="1895"/>
    <n v="3816575"/>
    <m/>
    <n v="33220"/>
    <n v="126786621500"/>
    <n v="62951900"/>
    <m/>
    <m/>
    <m/>
    <m/>
    <x v="0"/>
    <x v="0"/>
    <m/>
    <m/>
    <m/>
    <x v="0"/>
  </r>
  <r>
    <x v="8"/>
    <x v="1"/>
    <x v="8"/>
    <x v="2"/>
    <d v="1900-01-25T00:00:00"/>
    <n v="1182.75"/>
    <n v="1884"/>
    <n v="3827700"/>
    <m/>
    <n v="33317"/>
    <n v="127527480900"/>
    <n v="62769228"/>
    <m/>
    <m/>
    <m/>
    <m/>
    <x v="0"/>
    <x v="0"/>
    <m/>
    <m/>
    <m/>
    <x v="0"/>
  </r>
  <r>
    <x v="8"/>
    <x v="1"/>
    <x v="8"/>
    <x v="2"/>
    <d v="1900-01-22T00:00:00"/>
    <n v="1192.1500000000001"/>
    <n v="1886"/>
    <n v="3836875"/>
    <m/>
    <m/>
    <m/>
    <m/>
    <m/>
    <m/>
    <m/>
    <m/>
    <x v="0"/>
    <x v="0"/>
    <m/>
    <m/>
    <m/>
    <x v="0"/>
  </r>
  <r>
    <x v="8"/>
    <x v="1"/>
    <x v="8"/>
    <x v="2"/>
    <d v="1900-01-21T00:00:00"/>
    <n v="1187.75"/>
    <n v="1896"/>
    <n v="3844975"/>
    <m/>
    <n v="33141"/>
    <n v="127426316475"/>
    <n v="62835336"/>
    <m/>
    <m/>
    <m/>
    <m/>
    <x v="0"/>
    <x v="0"/>
    <m/>
    <m/>
    <m/>
    <x v="0"/>
  </r>
  <r>
    <x v="8"/>
    <x v="1"/>
    <x v="8"/>
    <x v="2"/>
    <d v="1900-01-20T00:00:00"/>
    <n v="1202.4000000000001"/>
    <n v="1898.5"/>
    <n v="3852700"/>
    <m/>
    <n v="33283"/>
    <n v="128229414100"/>
    <n v="63187775.5"/>
    <m/>
    <m/>
    <m/>
    <m/>
    <x v="0"/>
    <x v="0"/>
    <m/>
    <m/>
    <m/>
    <x v="0"/>
  </r>
  <r>
    <x v="8"/>
    <x v="1"/>
    <x v="8"/>
    <x v="2"/>
    <d v="1900-01-19T00:00:00"/>
    <n v="1197.7"/>
    <n v="1937.5"/>
    <n v="3863250"/>
    <m/>
    <n v="33306"/>
    <n v="128669404500"/>
    <n v="64530375"/>
    <m/>
    <m/>
    <m/>
    <m/>
    <x v="0"/>
    <x v="0"/>
    <m/>
    <m/>
    <m/>
    <x v="0"/>
  </r>
  <r>
    <x v="8"/>
    <x v="2"/>
    <x v="8"/>
    <x v="2"/>
    <d v="1900-01-18T00:00:00"/>
    <n v="1203.25"/>
    <n v="1926"/>
    <n v="3880125"/>
    <m/>
    <n v="33283"/>
    <n v="129142200375"/>
    <n v="64103058"/>
    <m/>
    <m/>
    <m/>
    <m/>
    <x v="0"/>
    <x v="0"/>
    <m/>
    <m/>
    <m/>
    <x v="0"/>
  </r>
  <r>
    <x v="8"/>
    <x v="2"/>
    <x v="8"/>
    <x v="2"/>
    <d v="1900-01-15T00:00:00"/>
    <n v="1204.55"/>
    <n v="1921.5"/>
    <n v="3814825"/>
    <m/>
    <m/>
    <m/>
    <m/>
    <m/>
    <m/>
    <m/>
    <m/>
    <x v="0"/>
    <x v="0"/>
    <m/>
    <m/>
    <m/>
    <x v="0"/>
  </r>
  <r>
    <x v="8"/>
    <x v="2"/>
    <x v="8"/>
    <x v="2"/>
    <d v="1900-01-14T00:00:00"/>
    <n v="1204.5999999999999"/>
    <m/>
    <m/>
    <m/>
    <n v="33362"/>
    <m/>
    <m/>
    <m/>
    <m/>
    <m/>
    <m/>
    <x v="0"/>
    <x v="0"/>
    <m/>
    <m/>
    <m/>
    <x v="0"/>
  </r>
  <r>
    <x v="8"/>
    <x v="2"/>
    <x v="8"/>
    <x v="2"/>
    <d v="1900-01-13T00:00:00"/>
    <n v="1189.8499999999999"/>
    <n v="1904"/>
    <n v="3822300"/>
    <m/>
    <n v="33493"/>
    <n v="128020293900"/>
    <n v="63770672"/>
    <m/>
    <m/>
    <m/>
    <m/>
    <x v="0"/>
    <x v="0"/>
    <m/>
    <m/>
    <m/>
    <x v="0"/>
  </r>
  <r>
    <x v="8"/>
    <x v="2"/>
    <x v="8"/>
    <x v="2"/>
    <d v="1900-01-12T00:00:00"/>
    <n v="1191.45"/>
    <n v="1884.5"/>
    <n v="3828325"/>
    <m/>
    <n v="33279"/>
    <n v="127402827675"/>
    <n v="62714275.5"/>
    <m/>
    <m/>
    <m/>
    <m/>
    <x v="0"/>
    <x v="0"/>
    <m/>
    <m/>
    <m/>
    <x v="0"/>
  </r>
  <r>
    <x v="8"/>
    <x v="2"/>
    <x v="8"/>
    <x v="2"/>
    <d v="1900-01-11T00:00:00"/>
    <n v="1197.8499999999999"/>
    <n v="1862"/>
    <n v="3838475"/>
    <m/>
    <n v="33502"/>
    <n v="128596589450"/>
    <n v="62380724"/>
    <m/>
    <m/>
    <m/>
    <m/>
    <x v="0"/>
    <x v="0"/>
    <m/>
    <m/>
    <m/>
    <x v="0"/>
  </r>
  <r>
    <x v="8"/>
    <x v="2"/>
    <x v="8"/>
    <x v="2"/>
    <d v="1900-01-08T00:00:00"/>
    <n v="1201.9000000000001"/>
    <n v="1820"/>
    <n v="3842725"/>
    <m/>
    <m/>
    <m/>
    <m/>
    <m/>
    <m/>
    <m/>
    <m/>
    <x v="0"/>
    <x v="0"/>
    <m/>
    <m/>
    <m/>
    <x v="0"/>
  </r>
  <r>
    <x v="8"/>
    <x v="2"/>
    <x v="8"/>
    <x v="2"/>
    <d v="1900-01-07T00:00:00"/>
    <n v="1196"/>
    <n v="1809"/>
    <n v="3848975"/>
    <m/>
    <n v="32890"/>
    <n v="126592787750"/>
    <n v="59498010"/>
    <m/>
    <m/>
    <m/>
    <m/>
    <x v="0"/>
    <x v="0"/>
    <m/>
    <m/>
    <m/>
    <x v="0"/>
  </r>
  <r>
    <x v="8"/>
    <x v="2"/>
    <x v="8"/>
    <x v="2"/>
    <d v="1900-01-06T00:00:00"/>
    <n v="1211.0999999999999"/>
    <n v="1784"/>
    <n v="3856900"/>
    <m/>
    <n v="32910"/>
    <n v="126930579000"/>
    <n v="58711440"/>
    <m/>
    <m/>
    <m/>
    <m/>
    <x v="0"/>
    <x v="0"/>
    <m/>
    <m/>
    <m/>
    <x v="0"/>
  </r>
  <r>
    <x v="8"/>
    <x v="2"/>
    <x v="8"/>
    <x v="2"/>
    <d v="1900-01-05T00:00:00"/>
    <n v="1208.5"/>
    <n v="1813.5"/>
    <n v="3865775"/>
    <m/>
    <n v="33050"/>
    <n v="127763863750"/>
    <n v="59936175"/>
    <m/>
    <m/>
    <m/>
    <m/>
    <x v="0"/>
    <x v="0"/>
    <m/>
    <m/>
    <m/>
    <x v="0"/>
  </r>
  <r>
    <x v="8"/>
    <x v="2"/>
    <x v="8"/>
    <x v="2"/>
    <d v="1899-12-31T00:00:00"/>
    <n v="1201.5"/>
    <n v="1806"/>
    <n v="3872650"/>
    <m/>
    <m/>
    <m/>
    <m/>
    <m/>
    <m/>
    <m/>
    <m/>
    <x v="0"/>
    <x v="0"/>
    <m/>
    <m/>
    <m/>
    <x v="0"/>
  </r>
  <r>
    <x v="8"/>
    <x v="2"/>
    <x v="8"/>
    <x v="2"/>
    <d v="1899-12-30T00:00:00"/>
    <n v="1181.25"/>
    <n v="1829"/>
    <n v="3878375"/>
    <m/>
    <m/>
    <m/>
    <m/>
    <m/>
    <m/>
    <m/>
    <m/>
    <x v="0"/>
    <x v="0"/>
    <m/>
    <m/>
    <m/>
    <x v="0"/>
  </r>
  <r>
    <x v="8"/>
    <x v="2"/>
    <x v="8"/>
    <x v="3"/>
    <d v="1900-01-29T00:00:00"/>
    <n v="1179.25"/>
    <n v="1839.5"/>
    <n v="3881350"/>
    <m/>
    <n v="32960"/>
    <n v="127929296000"/>
    <n v="60629920"/>
    <m/>
    <m/>
    <m/>
    <m/>
    <x v="0"/>
    <x v="0"/>
    <m/>
    <m/>
    <m/>
    <x v="0"/>
  </r>
  <r>
    <x v="8"/>
    <x v="2"/>
    <x v="8"/>
    <x v="3"/>
    <d v="1900-01-28T00:00:00"/>
    <n v="1187.4000000000001"/>
    <n v="1797.5"/>
    <n v="3880150"/>
    <m/>
    <n v="33070"/>
    <n v="128316560500"/>
    <n v="59443325"/>
    <m/>
    <m/>
    <m/>
    <m/>
    <x v="0"/>
    <x v="0"/>
    <m/>
    <m/>
    <m/>
    <x v="0"/>
  </r>
  <r>
    <x v="8"/>
    <x v="2"/>
    <x v="8"/>
    <x v="3"/>
    <d v="1900-01-25T00:00:00"/>
    <n v="1198"/>
    <n v="1767.5"/>
    <n v="3887250"/>
    <m/>
    <m/>
    <m/>
    <m/>
    <m/>
    <m/>
    <m/>
    <m/>
    <x v="0"/>
    <x v="0"/>
    <m/>
    <m/>
    <m/>
    <x v="0"/>
  </r>
  <r>
    <x v="8"/>
    <x v="2"/>
    <x v="8"/>
    <x v="3"/>
    <d v="1900-01-24T00:00:00"/>
    <n v="1209.4000000000001"/>
    <n v="1771"/>
    <n v="3888875"/>
    <m/>
    <m/>
    <m/>
    <m/>
    <m/>
    <m/>
    <m/>
    <m/>
    <x v="0"/>
    <x v="0"/>
    <m/>
    <m/>
    <m/>
    <x v="0"/>
  </r>
  <r>
    <x v="8"/>
    <x v="2"/>
    <x v="8"/>
    <x v="3"/>
    <d v="1900-01-23T00:00:00"/>
    <n v="1192.55"/>
    <n v="1769.5"/>
    <n v="3896450"/>
    <m/>
    <n v="32840"/>
    <n v="127959418000"/>
    <n v="58110380"/>
    <m/>
    <m/>
    <m/>
    <m/>
    <x v="0"/>
    <x v="0"/>
    <m/>
    <m/>
    <m/>
    <x v="0"/>
  </r>
  <r>
    <x v="9"/>
    <x v="3"/>
    <x v="8"/>
    <x v="3"/>
    <d v="1900-01-22T00:00:00"/>
    <n v="1193.25"/>
    <n v="1770"/>
    <n v="3903650"/>
    <m/>
    <m/>
    <m/>
    <m/>
    <m/>
    <m/>
    <m/>
    <m/>
    <x v="0"/>
    <x v="0"/>
    <m/>
    <m/>
    <m/>
    <x v="0"/>
  </r>
  <r>
    <x v="9"/>
    <x v="3"/>
    <x v="8"/>
    <x v="3"/>
    <d v="1900-01-21T00:00:00"/>
    <n v="1181.4000000000001"/>
    <n v="1774.5"/>
    <n v="3912350"/>
    <m/>
    <m/>
    <m/>
    <m/>
    <m/>
    <m/>
    <m/>
    <m/>
    <x v="0"/>
    <x v="0"/>
    <m/>
    <m/>
    <m/>
    <x v="0"/>
  </r>
  <r>
    <x v="9"/>
    <x v="3"/>
    <x v="8"/>
    <x v="3"/>
    <d v="1900-01-18T00:00:00"/>
    <n v="1171.75"/>
    <n v="1785"/>
    <n v="3928125"/>
    <m/>
    <m/>
    <m/>
    <m/>
    <m/>
    <m/>
    <m/>
    <m/>
    <x v="0"/>
    <x v="0"/>
    <m/>
    <m/>
    <m/>
    <x v="0"/>
  </r>
  <r>
    <x v="9"/>
    <x v="3"/>
    <x v="8"/>
    <x v="3"/>
    <d v="1900-01-17T00:00:00"/>
    <n v="1164"/>
    <n v="1774"/>
    <n v="3938025"/>
    <m/>
    <n v="32740"/>
    <n v="128930938500"/>
    <n v="58080760"/>
    <m/>
    <m/>
    <m/>
    <m/>
    <x v="0"/>
    <x v="0"/>
    <m/>
    <m/>
    <m/>
    <x v="0"/>
  </r>
  <r>
    <x v="9"/>
    <x v="3"/>
    <x v="8"/>
    <x v="3"/>
    <d v="1900-01-16T00:00:00"/>
    <n v="1149"/>
    <n v="1768.5"/>
    <n v="3935275"/>
    <m/>
    <n v="33420"/>
    <n v="131516890500"/>
    <n v="59103270"/>
    <m/>
    <m/>
    <m/>
    <m/>
    <x v="0"/>
    <x v="0"/>
    <m/>
    <m/>
    <m/>
    <x v="0"/>
  </r>
  <r>
    <x v="9"/>
    <x v="3"/>
    <x v="8"/>
    <x v="3"/>
    <d v="1900-01-15T00:00:00"/>
    <n v="1154.75"/>
    <m/>
    <m/>
    <m/>
    <n v="33340"/>
    <m/>
    <m/>
    <m/>
    <m/>
    <m/>
    <m/>
    <x v="0"/>
    <x v="0"/>
    <m/>
    <m/>
    <m/>
    <x v="0"/>
  </r>
  <r>
    <x v="9"/>
    <x v="3"/>
    <x v="8"/>
    <x v="3"/>
    <d v="1900-01-14T00:00:00"/>
    <n v="1157"/>
    <n v="1790"/>
    <n v="3943725"/>
    <m/>
    <n v="32830"/>
    <n v="129472491750"/>
    <n v="58765700"/>
    <m/>
    <m/>
    <m/>
    <m/>
    <x v="0"/>
    <x v="0"/>
    <m/>
    <m/>
    <m/>
    <x v="0"/>
  </r>
  <r>
    <x v="9"/>
    <x v="3"/>
    <x v="8"/>
    <x v="3"/>
    <d v="1900-01-11T00:00:00"/>
    <n v="1156.5"/>
    <n v="1784.5"/>
    <n v="3951725"/>
    <m/>
    <m/>
    <m/>
    <m/>
    <m/>
    <m/>
    <m/>
    <m/>
    <x v="0"/>
    <x v="0"/>
    <m/>
    <m/>
    <m/>
    <x v="0"/>
  </r>
  <r>
    <x v="9"/>
    <x v="3"/>
    <x v="8"/>
    <x v="3"/>
    <d v="1900-01-10T00:00:00"/>
    <n v="1161.25"/>
    <n v="1777.5"/>
    <n v="3958625"/>
    <m/>
    <n v="33290"/>
    <n v="131782626250"/>
    <n v="59172975"/>
    <m/>
    <m/>
    <m/>
    <m/>
    <x v="0"/>
    <x v="0"/>
    <m/>
    <m/>
    <m/>
    <x v="0"/>
  </r>
  <r>
    <x v="9"/>
    <x v="3"/>
    <x v="8"/>
    <x v="3"/>
    <d v="1900-01-09T00:00:00"/>
    <n v="1158.75"/>
    <n v="1791"/>
    <n v="3964975"/>
    <m/>
    <n v="33390"/>
    <n v="132390515250"/>
    <n v="59801490"/>
    <m/>
    <m/>
    <m/>
    <m/>
    <x v="0"/>
    <x v="0"/>
    <m/>
    <m/>
    <m/>
    <x v="0"/>
  </r>
  <r>
    <x v="9"/>
    <x v="3"/>
    <x v="8"/>
    <x v="3"/>
    <d v="1900-01-08T00:00:00"/>
    <n v="1161"/>
    <n v="1772"/>
    <n v="3969175"/>
    <m/>
    <n v="33830"/>
    <n v="134277190250"/>
    <n v="59946760"/>
    <m/>
    <m/>
    <m/>
    <m/>
    <x v="0"/>
    <x v="0"/>
    <m/>
    <m/>
    <m/>
    <x v="0"/>
  </r>
  <r>
    <x v="9"/>
    <x v="3"/>
    <x v="8"/>
    <x v="3"/>
    <d v="1900-01-07T00:00:00"/>
    <n v="1173.75"/>
    <n v="1796"/>
    <n v="3975900"/>
    <m/>
    <n v="33960"/>
    <n v="135021564000"/>
    <n v="60992160"/>
    <m/>
    <m/>
    <m/>
    <m/>
    <x v="0"/>
    <x v="0"/>
    <m/>
    <m/>
    <m/>
    <x v="0"/>
  </r>
  <r>
    <x v="9"/>
    <x v="3"/>
    <x v="8"/>
    <x v="3"/>
    <d v="1900-01-04T00:00:00"/>
    <n v="1196.5"/>
    <n v="1796"/>
    <n v="3983725"/>
    <m/>
    <m/>
    <m/>
    <m/>
    <m/>
    <m/>
    <m/>
    <m/>
    <x v="0"/>
    <x v="0"/>
    <m/>
    <m/>
    <m/>
    <x v="0"/>
  </r>
  <r>
    <x v="9"/>
    <x v="3"/>
    <x v="8"/>
    <x v="3"/>
    <d v="1900-01-03T00:00:00"/>
    <n v="1199.75"/>
    <n v="1772"/>
    <n v="3976650"/>
    <m/>
    <n v="34100"/>
    <n v="135603765000"/>
    <n v="60425200"/>
    <m/>
    <m/>
    <m/>
    <m/>
    <x v="0"/>
    <x v="0"/>
    <m/>
    <m/>
    <m/>
    <x v="0"/>
  </r>
  <r>
    <x v="9"/>
    <x v="3"/>
    <x v="8"/>
    <x v="3"/>
    <d v="1900-01-02T00:00:00"/>
    <n v="1204.25"/>
    <n v="1781.5"/>
    <n v="3952700"/>
    <m/>
    <n v="34150"/>
    <n v="134984705000"/>
    <n v="60838225"/>
    <m/>
    <m/>
    <m/>
    <m/>
    <x v="0"/>
    <x v="0"/>
    <m/>
    <m/>
    <m/>
    <x v="0"/>
  </r>
  <r>
    <x v="9"/>
    <x v="3"/>
    <x v="8"/>
    <x v="3"/>
    <d v="1900-01-01T00:00:00"/>
    <n v="1207.75"/>
    <n v="1776.5"/>
    <n v="3955600"/>
    <m/>
    <n v="34110"/>
    <n v="134925516000"/>
    <n v="60596415"/>
    <m/>
    <m/>
    <m/>
    <m/>
    <x v="0"/>
    <x v="0"/>
    <m/>
    <m/>
    <m/>
    <x v="0"/>
  </r>
  <r>
    <x v="9"/>
    <x v="3"/>
    <x v="8"/>
    <x v="3"/>
    <d v="1899-12-31T00:00:00"/>
    <n v="1216.75"/>
    <n v="1768"/>
    <n v="3942800"/>
    <m/>
    <n v="34250"/>
    <n v="135040900000"/>
    <n v="60554000"/>
    <m/>
    <m/>
    <m/>
    <m/>
    <x v="0"/>
    <x v="0"/>
    <m/>
    <m/>
    <m/>
    <x v="0"/>
  </r>
  <r>
    <x v="9"/>
    <x v="3"/>
    <x v="8"/>
    <x v="4"/>
    <d v="1900-01-25T00:00:00"/>
    <n v="1205"/>
    <n v="1746.5"/>
    <n v="3913725"/>
    <m/>
    <m/>
    <m/>
    <m/>
    <m/>
    <m/>
    <m/>
    <m/>
    <x v="0"/>
    <x v="0"/>
    <m/>
    <m/>
    <m/>
    <x v="0"/>
  </r>
  <r>
    <x v="9"/>
    <x v="3"/>
    <x v="8"/>
    <x v="4"/>
    <d v="1900-01-24T00:00:00"/>
    <n v="1220"/>
    <n v="1753.5"/>
    <n v="3919650"/>
    <m/>
    <n v="34370"/>
    <n v="134718370500"/>
    <n v="60267795"/>
    <m/>
    <m/>
    <m/>
    <m/>
    <x v="0"/>
    <x v="0"/>
    <m/>
    <m/>
    <m/>
    <x v="0"/>
  </r>
  <r>
    <x v="9"/>
    <x v="3"/>
    <x v="8"/>
    <x v="4"/>
    <d v="1900-01-23T00:00:00"/>
    <n v="1206.5"/>
    <n v="1770"/>
    <n v="3917625"/>
    <m/>
    <n v="34330"/>
    <n v="134492066250"/>
    <n v="60764100"/>
    <m/>
    <m/>
    <m/>
    <m/>
    <x v="0"/>
    <x v="0"/>
    <m/>
    <m/>
    <m/>
    <x v="0"/>
  </r>
  <r>
    <x v="9"/>
    <x v="3"/>
    <x v="8"/>
    <x v="4"/>
    <d v="1900-01-22T00:00:00"/>
    <n v="1195.5"/>
    <n v="1762"/>
    <n v="3917975"/>
    <m/>
    <n v="34300"/>
    <n v="134386542500"/>
    <n v="60436600"/>
    <m/>
    <m/>
    <m/>
    <m/>
    <x v="0"/>
    <x v="0"/>
    <m/>
    <m/>
    <m/>
    <x v="0"/>
  </r>
  <r>
    <x v="9"/>
    <x v="3"/>
    <x v="8"/>
    <x v="4"/>
    <d v="1900-01-21T00:00:00"/>
    <n v="1193.5"/>
    <n v="1775"/>
    <n v="3916125"/>
    <m/>
    <n v="34290"/>
    <n v="134283926250"/>
    <n v="60864750"/>
    <m/>
    <m/>
    <m/>
    <m/>
    <x v="0"/>
    <x v="0"/>
    <m/>
    <m/>
    <m/>
    <x v="0"/>
  </r>
  <r>
    <x v="9"/>
    <x v="4"/>
    <x v="8"/>
    <x v="4"/>
    <d v="1900-01-18T00:00:00"/>
    <n v="1203.5"/>
    <n v="1796"/>
    <n v="3911775"/>
    <m/>
    <m/>
    <m/>
    <m/>
    <m/>
    <m/>
    <m/>
    <m/>
    <x v="0"/>
    <x v="0"/>
    <m/>
    <m/>
    <m/>
    <x v="0"/>
  </r>
  <r>
    <x v="9"/>
    <x v="4"/>
    <x v="8"/>
    <x v="4"/>
    <d v="1900-01-17T00:00:00"/>
    <n v="1217.75"/>
    <n v="1806"/>
    <n v="3917800"/>
    <m/>
    <n v="34100"/>
    <n v="133596980000"/>
    <n v="61584600"/>
    <m/>
    <m/>
    <m/>
    <m/>
    <x v="0"/>
    <x v="0"/>
    <m/>
    <m/>
    <m/>
    <x v="0"/>
  </r>
  <r>
    <x v="9"/>
    <x v="4"/>
    <x v="8"/>
    <x v="4"/>
    <d v="1900-01-16T00:00:00"/>
    <n v="1206.5"/>
    <n v="1804"/>
    <n v="3925700"/>
    <m/>
    <n v="34100"/>
    <n v="133866370000"/>
    <n v="61516400"/>
    <m/>
    <m/>
    <m/>
    <m/>
    <x v="0"/>
    <x v="0"/>
    <m/>
    <m/>
    <m/>
    <x v="0"/>
  </r>
  <r>
    <x v="9"/>
    <x v="4"/>
    <x v="8"/>
    <x v="4"/>
    <d v="1900-01-15T00:00:00"/>
    <n v="1221.75"/>
    <n v="1796"/>
    <n v="3932750"/>
    <m/>
    <n v="34030"/>
    <n v="133831482500"/>
    <n v="61117880"/>
    <m/>
    <m/>
    <m/>
    <m/>
    <x v="0"/>
    <x v="0"/>
    <m/>
    <m/>
    <m/>
    <x v="0"/>
  </r>
  <r>
    <x v="9"/>
    <x v="4"/>
    <x v="8"/>
    <x v="4"/>
    <d v="1900-01-14T00:00:00"/>
    <n v="1233.5"/>
    <n v="1811"/>
    <n v="3939425"/>
    <m/>
    <n v="34220"/>
    <n v="134807123500"/>
    <n v="61972420"/>
    <m/>
    <m/>
    <m/>
    <m/>
    <x v="0"/>
    <x v="0"/>
    <m/>
    <m/>
    <m/>
    <x v="0"/>
  </r>
  <r>
    <x v="9"/>
    <x v="4"/>
    <x v="8"/>
    <x v="4"/>
    <d v="1900-01-11T00:00:00"/>
    <n v="1225.75"/>
    <m/>
    <m/>
    <m/>
    <m/>
    <m/>
    <m/>
    <m/>
    <m/>
    <m/>
    <m/>
    <x v="0"/>
    <x v="0"/>
    <m/>
    <m/>
    <m/>
    <x v="0"/>
  </r>
  <r>
    <x v="9"/>
    <x v="4"/>
    <x v="8"/>
    <x v="4"/>
    <d v="1900-01-10T00:00:00"/>
    <n v="1225.25"/>
    <n v="1808"/>
    <n v="3946650"/>
    <m/>
    <n v="34230"/>
    <n v="135093829500"/>
    <n v="61887840"/>
    <m/>
    <m/>
    <m/>
    <m/>
    <x v="0"/>
    <x v="0"/>
    <m/>
    <m/>
    <m/>
    <x v="0"/>
  </r>
  <r>
    <x v="9"/>
    <x v="4"/>
    <x v="8"/>
    <x v="4"/>
    <d v="1900-01-09T00:00:00"/>
    <n v="1235.5"/>
    <n v="1817"/>
    <n v="3954375"/>
    <m/>
    <n v="34230"/>
    <n v="135358256250"/>
    <n v="62195910"/>
    <m/>
    <m/>
    <m/>
    <m/>
    <x v="0"/>
    <x v="0"/>
    <m/>
    <m/>
    <m/>
    <x v="0"/>
  </r>
  <r>
    <x v="9"/>
    <x v="4"/>
    <x v="8"/>
    <x v="4"/>
    <d v="1900-01-08T00:00:00"/>
    <n v="1237.5"/>
    <n v="1801"/>
    <n v="3951425"/>
    <m/>
    <n v="34240"/>
    <n v="135296792000"/>
    <n v="61666240"/>
    <m/>
    <m/>
    <m/>
    <m/>
    <x v="0"/>
    <x v="0"/>
    <m/>
    <m/>
    <m/>
    <x v="0"/>
  </r>
  <r>
    <x v="9"/>
    <x v="4"/>
    <x v="8"/>
    <x v="4"/>
    <d v="1900-01-07T00:00:00"/>
    <n v="1242.25"/>
    <n v="1809"/>
    <n v="3948775"/>
    <m/>
    <n v="34260"/>
    <n v="135285031500"/>
    <n v="61976340"/>
    <m/>
    <m/>
    <m/>
    <m/>
    <x v="0"/>
    <x v="0"/>
    <m/>
    <m/>
    <m/>
    <x v="0"/>
  </r>
  <r>
    <x v="9"/>
    <x v="4"/>
    <x v="8"/>
    <x v="4"/>
    <d v="1900-01-04T00:00:00"/>
    <n v="1264"/>
    <n v="1793"/>
    <n v="3947400"/>
    <m/>
    <m/>
    <m/>
    <m/>
    <m/>
    <m/>
    <m/>
    <m/>
    <x v="0"/>
    <x v="0"/>
    <m/>
    <m/>
    <m/>
    <x v="0"/>
  </r>
  <r>
    <x v="9"/>
    <x v="4"/>
    <x v="8"/>
    <x v="4"/>
    <d v="1900-01-03T00:00:00"/>
    <n v="1263.75"/>
    <n v="1810.5"/>
    <n v="3954175"/>
    <m/>
    <m/>
    <m/>
    <m/>
    <m/>
    <m/>
    <m/>
    <m/>
    <x v="0"/>
    <x v="0"/>
    <m/>
    <m/>
    <m/>
    <x v="0"/>
  </r>
  <r>
    <x v="9"/>
    <x v="4"/>
    <x v="8"/>
    <x v="4"/>
    <d v="1900-01-02T00:00:00"/>
    <n v="1269.25"/>
    <n v="1820.5"/>
    <n v="3960550"/>
    <m/>
    <n v="34390"/>
    <n v="136203314500"/>
    <n v="62606995"/>
    <m/>
    <m/>
    <m/>
    <m/>
    <x v="0"/>
    <x v="0"/>
    <m/>
    <m/>
    <m/>
    <x v="0"/>
  </r>
  <r>
    <x v="9"/>
    <x v="4"/>
    <x v="8"/>
    <x v="4"/>
    <d v="1900-01-01T00:00:00"/>
    <n v="1281"/>
    <n v="1820"/>
    <n v="3968675"/>
    <m/>
    <n v="34550"/>
    <n v="137117721250"/>
    <n v="62881000"/>
    <m/>
    <m/>
    <m/>
    <m/>
    <x v="0"/>
    <x v="0"/>
    <m/>
    <m/>
    <m/>
    <x v="0"/>
  </r>
  <r>
    <x v="9"/>
    <x v="4"/>
    <x v="8"/>
    <x v="4"/>
    <d v="1899-12-31T00:00:00"/>
    <n v="1274.25"/>
    <n v="1820.5"/>
    <n v="3972475"/>
    <m/>
    <n v="34530"/>
    <n v="137169561750"/>
    <n v="62861865"/>
    <m/>
    <m/>
    <m/>
    <m/>
    <x v="0"/>
    <x v="0"/>
    <m/>
    <m/>
    <m/>
    <x v="0"/>
  </r>
  <r>
    <x v="9"/>
    <x v="4"/>
    <x v="8"/>
    <x v="5"/>
    <d v="1900-01-28T00:00:00"/>
    <n v="1263.5"/>
    <n v="1846"/>
    <n v="3982775"/>
    <m/>
    <m/>
    <m/>
    <m/>
    <m/>
    <m/>
    <m/>
    <m/>
    <x v="0"/>
    <x v="0"/>
    <m/>
    <m/>
    <m/>
    <x v="0"/>
  </r>
  <r>
    <x v="9"/>
    <x v="4"/>
    <x v="8"/>
    <x v="5"/>
    <d v="1900-01-27T00:00:00"/>
    <n v="1275.5"/>
    <n v="1833.5"/>
    <n v="3988700"/>
    <m/>
    <n v="34540"/>
    <n v="137769698000"/>
    <n v="63329090"/>
    <m/>
    <m/>
    <m/>
    <m/>
    <x v="0"/>
    <x v="0"/>
    <m/>
    <m/>
    <m/>
    <x v="0"/>
  </r>
  <r>
    <x v="9"/>
    <x v="4"/>
    <x v="8"/>
    <x v="5"/>
    <d v="1900-01-26T00:00:00"/>
    <n v="1287"/>
    <n v="1831.5"/>
    <n v="3993400"/>
    <m/>
    <n v="34610"/>
    <n v="138211574000"/>
    <n v="63388215"/>
    <m/>
    <m/>
    <m/>
    <m/>
    <x v="0"/>
    <x v="0"/>
    <m/>
    <m/>
    <m/>
    <x v="0"/>
  </r>
  <r>
    <x v="9"/>
    <x v="4"/>
    <x v="8"/>
    <x v="5"/>
    <d v="1900-01-25T00:00:00"/>
    <n v="1279"/>
    <n v="1861"/>
    <n v="4001125"/>
    <m/>
    <n v="34620"/>
    <n v="138518947500"/>
    <n v="64427820"/>
    <m/>
    <m/>
    <m/>
    <m/>
    <x v="0"/>
    <x v="0"/>
    <m/>
    <m/>
    <m/>
    <x v="0"/>
  </r>
  <r>
    <x v="9"/>
    <x v="4"/>
    <x v="8"/>
    <x v="5"/>
    <d v="1900-01-24T00:00:00"/>
    <n v="1282.75"/>
    <n v="1870"/>
    <n v="4007175"/>
    <m/>
    <n v="34690"/>
    <n v="139008900750"/>
    <n v="64870300"/>
    <m/>
    <m/>
    <m/>
    <m/>
    <x v="0"/>
    <x v="0"/>
    <m/>
    <m/>
    <m/>
    <x v="0"/>
  </r>
  <r>
    <x v="9"/>
    <x v="4"/>
    <x v="8"/>
    <x v="5"/>
    <d v="1900-01-21T00:00:00"/>
    <n v="1293.5"/>
    <n v="1884"/>
    <n v="4012500"/>
    <m/>
    <m/>
    <m/>
    <m/>
    <m/>
    <m/>
    <m/>
    <m/>
    <x v="0"/>
    <x v="0"/>
    <m/>
    <m/>
    <m/>
    <x v="0"/>
  </r>
  <r>
    <x v="9"/>
    <x v="4"/>
    <x v="8"/>
    <x v="5"/>
    <d v="1900-01-20T00:00:00"/>
    <n v="1287"/>
    <n v="1862"/>
    <n v="4020575"/>
    <m/>
    <n v="34580"/>
    <n v="139031483500"/>
    <n v="64387960"/>
    <m/>
    <m/>
    <m/>
    <m/>
    <x v="0"/>
    <x v="0"/>
    <m/>
    <m/>
    <m/>
    <x v="0"/>
  </r>
  <r>
    <x v="9"/>
    <x v="4"/>
    <x v="8"/>
    <x v="5"/>
    <d v="1900-01-19T00:00:00"/>
    <n v="1298"/>
    <n v="1875.5"/>
    <n v="4028050"/>
    <m/>
    <n v="34550"/>
    <n v="139169127500"/>
    <n v="64798525"/>
    <m/>
    <m/>
    <m/>
    <m/>
    <x v="0"/>
    <x v="0"/>
    <m/>
    <m/>
    <m/>
    <x v="0"/>
  </r>
  <r>
    <x v="9"/>
    <x v="5"/>
    <x v="8"/>
    <x v="5"/>
    <d v="1900-01-18T00:00:00"/>
    <n v="1292.25"/>
    <n v="1889.5"/>
    <n v="4033675"/>
    <m/>
    <n v="34720"/>
    <n v="140049196000"/>
    <n v="65603440"/>
    <m/>
    <m/>
    <m/>
    <m/>
    <x v="0"/>
    <x v="0"/>
    <m/>
    <m/>
    <m/>
    <x v="0"/>
  </r>
  <r>
    <x v="9"/>
    <x v="5"/>
    <x v="8"/>
    <x v="5"/>
    <d v="1900-01-17T00:00:00"/>
    <n v="1275.5"/>
    <n v="1865.5"/>
    <n v="4041075"/>
    <m/>
    <n v="35150"/>
    <n v="142043786250"/>
    <n v="65572325"/>
    <m/>
    <m/>
    <m/>
    <m/>
    <x v="0"/>
    <x v="0"/>
    <m/>
    <m/>
    <m/>
    <x v="0"/>
  </r>
  <r>
    <x v="9"/>
    <x v="5"/>
    <x v="8"/>
    <x v="5"/>
    <d v="1900-01-14T00:00:00"/>
    <n v="1258.25"/>
    <m/>
    <m/>
    <m/>
    <m/>
    <m/>
    <m/>
    <m/>
    <m/>
    <m/>
    <m/>
    <x v="0"/>
    <x v="0"/>
    <m/>
    <m/>
    <m/>
    <x v="0"/>
  </r>
  <r>
    <x v="9"/>
    <x v="5"/>
    <x v="8"/>
    <x v="5"/>
    <d v="1900-01-13T00:00:00"/>
    <n v="1235.25"/>
    <n v="1847"/>
    <n v="4048900"/>
    <m/>
    <n v="34490"/>
    <n v="139646561000"/>
    <n v="63703030"/>
    <m/>
    <m/>
    <m/>
    <m/>
    <x v="0"/>
    <x v="0"/>
    <m/>
    <m/>
    <m/>
    <x v="0"/>
  </r>
  <r>
    <x v="9"/>
    <x v="5"/>
    <x v="8"/>
    <x v="5"/>
    <d v="1900-01-12T00:00:00"/>
    <n v="1228.75"/>
    <n v="1831.5"/>
    <n v="4058300"/>
    <m/>
    <n v="34550"/>
    <n v="140214265000"/>
    <n v="63278325"/>
    <m/>
    <m/>
    <m/>
    <m/>
    <x v="0"/>
    <x v="0"/>
    <m/>
    <m/>
    <m/>
    <x v="0"/>
  </r>
  <r>
    <x v="9"/>
    <x v="5"/>
    <x v="8"/>
    <x v="5"/>
    <d v="1900-01-11T00:00:00"/>
    <n v="1239"/>
    <n v="1858"/>
    <n v="4068450"/>
    <m/>
    <n v="34550"/>
    <n v="140564947500"/>
    <n v="64193900"/>
    <m/>
    <m/>
    <m/>
    <m/>
    <x v="0"/>
    <x v="0"/>
    <m/>
    <m/>
    <m/>
    <x v="0"/>
  </r>
  <r>
    <x v="9"/>
    <x v="5"/>
    <x v="8"/>
    <x v="5"/>
    <d v="1900-01-10T00:00:00"/>
    <n v="1222"/>
    <n v="1857"/>
    <n v="4075325"/>
    <m/>
    <n v="34700"/>
    <n v="141413777500"/>
    <n v="64437900"/>
    <m/>
    <m/>
    <m/>
    <m/>
    <x v="0"/>
    <x v="0"/>
    <m/>
    <m/>
    <m/>
    <x v="0"/>
  </r>
  <r>
    <x v="9"/>
    <x v="5"/>
    <x v="8"/>
    <x v="5"/>
    <d v="1900-01-07T00:00:00"/>
    <n v="1211.25"/>
    <n v="1828.5"/>
    <n v="4080925"/>
    <m/>
    <m/>
    <m/>
    <m/>
    <m/>
    <m/>
    <m/>
    <m/>
    <x v="0"/>
    <x v="0"/>
    <m/>
    <m/>
    <m/>
    <x v="0"/>
  </r>
  <r>
    <x v="9"/>
    <x v="5"/>
    <x v="8"/>
    <x v="5"/>
    <d v="1900-01-06T00:00:00"/>
    <n v="1206.5"/>
    <n v="1835.5"/>
    <n v="4086175"/>
    <m/>
    <n v="35010"/>
    <n v="143056986750"/>
    <n v="64260855"/>
    <m/>
    <m/>
    <m/>
    <m/>
    <x v="0"/>
    <x v="0"/>
    <m/>
    <m/>
    <m/>
    <x v="0"/>
  </r>
  <r>
    <x v="9"/>
    <x v="5"/>
    <x v="8"/>
    <x v="5"/>
    <d v="1900-01-05T00:00:00"/>
    <n v="1213.75"/>
    <n v="1871.5"/>
    <n v="4094975"/>
    <m/>
    <n v="35110"/>
    <n v="143774572250"/>
    <n v="65708365"/>
    <m/>
    <m/>
    <m/>
    <m/>
    <x v="0"/>
    <x v="0"/>
    <m/>
    <m/>
    <m/>
    <x v="0"/>
  </r>
  <r>
    <x v="9"/>
    <x v="5"/>
    <x v="8"/>
    <x v="5"/>
    <d v="1900-01-04T00:00:00"/>
    <n v="1211"/>
    <n v="1832.5"/>
    <n v="4102475"/>
    <m/>
    <n v="35210"/>
    <n v="144448144750"/>
    <n v="64522325"/>
    <m/>
    <m/>
    <m/>
    <m/>
    <x v="0"/>
    <x v="0"/>
    <m/>
    <m/>
    <m/>
    <x v="0"/>
  </r>
  <r>
    <x v="9"/>
    <x v="5"/>
    <x v="8"/>
    <x v="5"/>
    <d v="1900-01-03T00:00:00"/>
    <n v="1192"/>
    <n v="1834.5"/>
    <n v="4106675"/>
    <m/>
    <n v="35090"/>
    <n v="144103225750"/>
    <n v="64372605"/>
    <m/>
    <m/>
    <m/>
    <m/>
    <x v="0"/>
    <x v="0"/>
    <m/>
    <m/>
    <m/>
    <x v="0"/>
  </r>
  <r>
    <x v="9"/>
    <x v="5"/>
    <x v="8"/>
    <x v="5"/>
    <d v="1899-12-31T00:00:00"/>
    <n v="1184.25"/>
    <n v="1813"/>
    <n v="4114775"/>
    <m/>
    <m/>
    <m/>
    <m/>
    <m/>
    <m/>
    <m/>
    <m/>
    <x v="0"/>
    <x v="0"/>
    <m/>
    <m/>
    <m/>
    <x v="0"/>
  </r>
  <r>
    <x v="9"/>
    <x v="5"/>
    <x v="9"/>
    <x v="6"/>
    <d v="1900-01-29T00:00:00"/>
    <n v="1199.25"/>
    <n v="1802.5"/>
    <n v="4175750"/>
    <m/>
    <n v="34990"/>
    <n v="146109492500"/>
    <n v="63069475"/>
    <m/>
    <m/>
    <m/>
    <m/>
    <x v="0"/>
    <x v="0"/>
    <m/>
    <m/>
    <m/>
    <x v="0"/>
  </r>
  <r>
    <x v="9"/>
    <x v="5"/>
    <x v="9"/>
    <x v="6"/>
    <d v="1900-01-28T00:00:00"/>
    <n v="1186.5"/>
    <n v="1791"/>
    <n v="4184400"/>
    <m/>
    <n v="35150"/>
    <n v="147081660000"/>
    <n v="62953650"/>
    <m/>
    <m/>
    <m/>
    <m/>
    <x v="0"/>
    <x v="0"/>
    <m/>
    <m/>
    <m/>
    <x v="0"/>
  </r>
  <r>
    <x v="9"/>
    <x v="5"/>
    <x v="9"/>
    <x v="6"/>
    <d v="1900-01-27T00:00:00"/>
    <n v="1194"/>
    <n v="1806.5"/>
    <n v="4194750"/>
    <m/>
    <n v="35590"/>
    <n v="149291152500"/>
    <n v="64293335"/>
    <m/>
    <m/>
    <m/>
    <m/>
    <x v="0"/>
    <x v="0"/>
    <m/>
    <m/>
    <m/>
    <x v="0"/>
  </r>
  <r>
    <x v="9"/>
    <x v="5"/>
    <x v="9"/>
    <x v="6"/>
    <d v="1900-01-22T00:00:00"/>
    <n v="1177"/>
    <n v="1822.5"/>
    <n v="4204650"/>
    <m/>
    <n v="35500"/>
    <n v="149265075000"/>
    <n v="64698750"/>
    <m/>
    <m/>
    <m/>
    <m/>
    <x v="0"/>
    <x v="0"/>
    <m/>
    <m/>
    <m/>
    <x v="0"/>
  </r>
  <r>
    <x v="9"/>
    <x v="5"/>
    <x v="9"/>
    <x v="6"/>
    <d v="1900-01-21T00:00:00"/>
    <n v="1179.5"/>
    <n v="1848"/>
    <n v="4205225"/>
    <m/>
    <n v="35490"/>
    <n v="149243435250"/>
    <n v="65585520"/>
    <m/>
    <m/>
    <m/>
    <m/>
    <x v="0"/>
    <x v="0"/>
    <m/>
    <m/>
    <m/>
    <x v="0"/>
  </r>
  <r>
    <x v="9"/>
    <x v="5"/>
    <x v="9"/>
    <x v="6"/>
    <d v="1900-01-20T00:00:00"/>
    <n v="1195.25"/>
    <n v="0"/>
    <n v="0"/>
    <m/>
    <n v="35580"/>
    <m/>
    <m/>
    <m/>
    <m/>
    <m/>
    <m/>
    <x v="0"/>
    <x v="0"/>
    <m/>
    <m/>
    <m/>
    <x v="0"/>
  </r>
  <r>
    <x v="9"/>
    <x v="6"/>
    <x v="9"/>
    <x v="6"/>
    <d v="1900-01-17T00:00:00"/>
    <n v="1197.5"/>
    <n v="0"/>
    <n v="0"/>
    <m/>
    <m/>
    <m/>
    <m/>
    <m/>
    <m/>
    <m/>
    <m/>
    <x v="0"/>
    <x v="0"/>
    <m/>
    <m/>
    <m/>
    <x v="0"/>
  </r>
  <r>
    <x v="9"/>
    <x v="6"/>
    <x v="9"/>
    <x v="6"/>
    <d v="1900-01-16T00:00:00"/>
    <n v="1210.75"/>
    <n v="0"/>
    <n v="0"/>
    <m/>
    <n v="35030"/>
    <m/>
    <m/>
    <m/>
    <m/>
    <m/>
    <m/>
    <x v="0"/>
    <x v="0"/>
    <m/>
    <m/>
    <m/>
    <x v="0"/>
  </r>
  <r>
    <x v="9"/>
    <x v="6"/>
    <x v="9"/>
    <x v="6"/>
    <d v="1900-01-15T00:00:00"/>
    <n v="1199"/>
    <n v="0"/>
    <n v="0"/>
    <m/>
    <n v="34950"/>
    <m/>
    <m/>
    <m/>
    <m/>
    <m/>
    <m/>
    <x v="0"/>
    <x v="0"/>
    <m/>
    <m/>
    <m/>
    <x v="0"/>
  </r>
  <r>
    <x v="9"/>
    <x v="6"/>
    <x v="9"/>
    <x v="6"/>
    <d v="1900-01-14T00:00:00"/>
    <n v="1199.25"/>
    <n v="0"/>
    <n v="0"/>
    <m/>
    <n v="34760"/>
    <m/>
    <m/>
    <m/>
    <m/>
    <m/>
    <m/>
    <x v="0"/>
    <x v="0"/>
    <m/>
    <m/>
    <m/>
    <x v="0"/>
  </r>
  <r>
    <x v="9"/>
    <x v="6"/>
    <x v="9"/>
    <x v="6"/>
    <d v="1900-01-13T00:00:00"/>
    <n v="1210.75"/>
    <m/>
    <m/>
    <m/>
    <n v="34250"/>
    <m/>
    <m/>
    <m/>
    <m/>
    <m/>
    <m/>
    <x v="0"/>
    <x v="0"/>
    <m/>
    <m/>
    <m/>
    <x v="0"/>
  </r>
  <r>
    <x v="9"/>
    <x v="6"/>
    <x v="9"/>
    <x v="6"/>
    <d v="1900-01-10T00:00:00"/>
    <n v="1223.5"/>
    <n v="1859"/>
    <n v="4210275"/>
    <m/>
    <m/>
    <m/>
    <m/>
    <m/>
    <m/>
    <m/>
    <m/>
    <x v="0"/>
    <x v="0"/>
    <m/>
    <m/>
    <m/>
    <x v="0"/>
  </r>
  <r>
    <x v="9"/>
    <x v="6"/>
    <x v="9"/>
    <x v="6"/>
    <d v="1900-01-09T00:00:00"/>
    <n v="1219.5"/>
    <n v="1854"/>
    <n v="4216850"/>
    <m/>
    <n v="34290"/>
    <n v="144595786500"/>
    <n v="63573660"/>
    <m/>
    <m/>
    <m/>
    <m/>
    <x v="0"/>
    <x v="0"/>
    <m/>
    <m/>
    <m/>
    <x v="0"/>
  </r>
  <r>
    <x v="9"/>
    <x v="6"/>
    <x v="9"/>
    <x v="6"/>
    <d v="1900-01-08T00:00:00"/>
    <n v="1228.25"/>
    <n v="1860"/>
    <n v="4223225"/>
    <m/>
    <n v="34180"/>
    <n v="144349830500"/>
    <n v="63574800"/>
    <m/>
    <m/>
    <m/>
    <m/>
    <x v="0"/>
    <x v="0"/>
    <m/>
    <m/>
    <m/>
    <x v="0"/>
  </r>
  <r>
    <x v="9"/>
    <x v="6"/>
    <x v="9"/>
    <x v="6"/>
    <d v="1900-01-07T00:00:00"/>
    <n v="1206.5"/>
    <n v="1864"/>
    <n v="4231275"/>
    <m/>
    <n v="34180"/>
    <n v="144624979500"/>
    <n v="63711520"/>
    <m/>
    <m/>
    <m/>
    <m/>
    <x v="0"/>
    <x v="0"/>
    <m/>
    <m/>
    <m/>
    <x v="0"/>
  </r>
  <r>
    <x v="9"/>
    <x v="6"/>
    <x v="9"/>
    <x v="6"/>
    <d v="1900-01-06T00:00:00"/>
    <n v="1195.25"/>
    <n v="1878.5"/>
    <n v="4241150"/>
    <m/>
    <n v="34290"/>
    <n v="145429033500"/>
    <n v="64413765"/>
    <m/>
    <m/>
    <m/>
    <m/>
    <x v="0"/>
    <x v="0"/>
    <m/>
    <m/>
    <m/>
    <x v="0"/>
  </r>
  <r>
    <x v="9"/>
    <x v="6"/>
    <x v="9"/>
    <x v="6"/>
    <d v="1900-01-03T00:00:00"/>
    <n v="1204.5"/>
    <n v="1905"/>
    <n v="4251075"/>
    <m/>
    <m/>
    <m/>
    <m/>
    <m/>
    <m/>
    <m/>
    <m/>
    <x v="0"/>
    <x v="0"/>
    <m/>
    <m/>
    <m/>
    <x v="0"/>
  </r>
  <r>
    <x v="9"/>
    <x v="6"/>
    <x v="9"/>
    <x v="6"/>
    <d v="1900-01-02T00:00:00"/>
    <n v="1204"/>
    <n v="1917.5"/>
    <n v="4261575"/>
    <m/>
    <n v="33710"/>
    <n v="143657693250"/>
    <n v="64638925"/>
    <m/>
    <m/>
    <m/>
    <m/>
    <x v="0"/>
    <x v="0"/>
    <m/>
    <m/>
    <m/>
    <x v="0"/>
  </r>
  <r>
    <x v="9"/>
    <x v="6"/>
    <x v="9"/>
    <x v="6"/>
    <d v="1900-01-01T00:00:00"/>
    <n v="1203.25"/>
    <n v="1917"/>
    <n v="4271625"/>
    <m/>
    <n v="33730"/>
    <n v="144081911250"/>
    <n v="64660410"/>
    <m/>
    <m/>
    <m/>
    <m/>
    <x v="0"/>
    <x v="0"/>
    <m/>
    <m/>
    <m/>
    <x v="0"/>
  </r>
  <r>
    <x v="9"/>
    <x v="6"/>
    <x v="9"/>
    <x v="6"/>
    <d v="1899-12-31T00:00:00"/>
    <n v="1197"/>
    <n v="1894"/>
    <n v="4261750"/>
    <m/>
    <n v="33700"/>
    <n v="143620975000"/>
    <n v="63827800"/>
    <m/>
    <m/>
    <m/>
    <m/>
    <x v="0"/>
    <x v="0"/>
    <m/>
    <m/>
    <m/>
    <x v="0"/>
  </r>
  <r>
    <x v="9"/>
    <x v="6"/>
    <x v="9"/>
    <x v="6"/>
    <d v="1899-12-30T00:00:00"/>
    <n v="1178.75"/>
    <n v="1910"/>
    <n v="4272100"/>
    <m/>
    <n v="33770"/>
    <n v="144268817000"/>
    <n v="64500700"/>
    <m/>
    <m/>
    <m/>
    <m/>
    <x v="0"/>
    <x v="0"/>
    <m/>
    <m/>
    <m/>
    <x v="0"/>
  </r>
  <r>
    <x v="9"/>
    <x v="6"/>
    <x v="9"/>
    <x v="7"/>
    <d v="1900-01-26T00:00:00"/>
    <n v="1184.5"/>
    <n v="1940.5"/>
    <n v="4292450"/>
    <m/>
    <m/>
    <m/>
    <m/>
    <m/>
    <m/>
    <m/>
    <m/>
    <x v="0"/>
    <x v="0"/>
    <m/>
    <m/>
    <m/>
    <x v="0"/>
  </r>
  <r>
    <x v="9"/>
    <x v="6"/>
    <x v="9"/>
    <x v="7"/>
    <d v="1900-01-25T00:00:00"/>
    <n v="1196.5"/>
    <n v="1954.5"/>
    <n v="4301700"/>
    <m/>
    <n v="33100"/>
    <n v="142386270000"/>
    <n v="64693950"/>
    <m/>
    <m/>
    <m/>
    <m/>
    <x v="0"/>
    <x v="0"/>
    <m/>
    <m/>
    <m/>
    <x v="0"/>
  </r>
  <r>
    <x v="9"/>
    <x v="6"/>
    <x v="9"/>
    <x v="7"/>
    <d v="1900-01-24T00:00:00"/>
    <n v="1195.75"/>
    <n v="1965.5"/>
    <n v="4302525"/>
    <m/>
    <n v="32920"/>
    <n v="141639123000"/>
    <n v="64704260"/>
    <m/>
    <m/>
    <m/>
    <m/>
    <x v="0"/>
    <x v="0"/>
    <m/>
    <m/>
    <m/>
    <x v="0"/>
  </r>
  <r>
    <x v="9"/>
    <x v="6"/>
    <x v="9"/>
    <x v="7"/>
    <d v="1900-01-23T00:00:00"/>
    <n v="1202.25"/>
    <n v="1960"/>
    <n v="4312200"/>
    <m/>
    <n v="32610"/>
    <n v="140620842000"/>
    <n v="63915600"/>
    <m/>
    <m/>
    <m/>
    <m/>
    <x v="0"/>
    <x v="0"/>
    <m/>
    <m/>
    <m/>
    <x v="0"/>
  </r>
  <r>
    <x v="9"/>
    <x v="6"/>
    <x v="9"/>
    <x v="7"/>
    <d v="1900-01-22T00:00:00"/>
    <n v="1196"/>
    <n v="1973"/>
    <n v="4322300"/>
    <m/>
    <n v="32600"/>
    <n v="140906980000"/>
    <n v="64319800"/>
    <m/>
    <m/>
    <m/>
    <m/>
    <x v="0"/>
    <x v="0"/>
    <m/>
    <m/>
    <m/>
    <x v="0"/>
  </r>
  <r>
    <x v="9"/>
    <x v="7"/>
    <x v="9"/>
    <x v="7"/>
    <d v="1900-01-19T00:00:00"/>
    <n v="1193.25"/>
    <n v="1996.5"/>
    <n v="4318200"/>
    <m/>
    <m/>
    <m/>
    <m/>
    <m/>
    <m/>
    <m/>
    <m/>
    <x v="0"/>
    <x v="0"/>
    <m/>
    <m/>
    <m/>
    <x v="0"/>
  </r>
  <r>
    <x v="9"/>
    <x v="7"/>
    <x v="9"/>
    <x v="7"/>
    <d v="1900-01-18T00:00:00"/>
    <n v="1194"/>
    <n v="1974.5"/>
    <n v="4326850"/>
    <m/>
    <n v="32520"/>
    <n v="140709162000"/>
    <n v="64210740"/>
    <m/>
    <m/>
    <m/>
    <m/>
    <x v="0"/>
    <x v="0"/>
    <m/>
    <m/>
    <m/>
    <x v="0"/>
  </r>
  <r>
    <x v="9"/>
    <x v="7"/>
    <x v="9"/>
    <x v="7"/>
    <d v="1900-01-17T00:00:00"/>
    <n v="1200.75"/>
    <n v="1967"/>
    <n v="4323875"/>
    <m/>
    <n v="32530"/>
    <n v="140655653750"/>
    <n v="63986510"/>
    <m/>
    <m/>
    <m/>
    <m/>
    <x v="0"/>
    <x v="0"/>
    <m/>
    <m/>
    <m/>
    <x v="0"/>
  </r>
  <r>
    <x v="9"/>
    <x v="7"/>
    <x v="9"/>
    <x v="7"/>
    <d v="1900-01-16T00:00:00"/>
    <n v="1202"/>
    <n v="2002.5"/>
    <n v="4325075"/>
    <m/>
    <n v="32560"/>
    <n v="140824442000"/>
    <n v="65201400"/>
    <m/>
    <m/>
    <m/>
    <m/>
    <x v="0"/>
    <x v="0"/>
    <m/>
    <m/>
    <m/>
    <x v="0"/>
  </r>
  <r>
    <x v="9"/>
    <x v="7"/>
    <x v="9"/>
    <x v="7"/>
    <d v="1900-01-15T00:00:00"/>
    <n v="1187"/>
    <n v="1998"/>
    <n v="4330750"/>
    <m/>
    <n v="32480"/>
    <n v="140662760000"/>
    <n v="64895040"/>
    <m/>
    <m/>
    <m/>
    <m/>
    <x v="0"/>
    <x v="0"/>
    <m/>
    <m/>
    <m/>
    <x v="0"/>
  </r>
  <r>
    <x v="9"/>
    <x v="7"/>
    <x v="9"/>
    <x v="7"/>
    <d v="1900-01-12T00:00:00"/>
    <n v="1154"/>
    <m/>
    <m/>
    <m/>
    <m/>
    <m/>
    <m/>
    <m/>
    <m/>
    <m/>
    <m/>
    <x v="0"/>
    <x v="0"/>
    <m/>
    <m/>
    <m/>
    <x v="0"/>
  </r>
  <r>
    <x v="9"/>
    <x v="7"/>
    <x v="9"/>
    <x v="7"/>
    <d v="1900-01-11T00:00:00"/>
    <n v="1161"/>
    <n v="2027"/>
    <n v="4324175"/>
    <m/>
    <n v="32610"/>
    <n v="141011346750"/>
    <n v="66100470"/>
    <m/>
    <m/>
    <m/>
    <m/>
    <x v="0"/>
    <x v="0"/>
    <m/>
    <m/>
    <m/>
    <x v="0"/>
  </r>
  <r>
    <x v="9"/>
    <x v="7"/>
    <x v="9"/>
    <x v="7"/>
    <d v="1900-01-10T00:00:00"/>
    <n v="1163.25"/>
    <n v="2064.5"/>
    <n v="4332400"/>
    <m/>
    <n v="32610"/>
    <n v="141279564000"/>
    <n v="67323345"/>
    <m/>
    <m/>
    <m/>
    <m/>
    <x v="0"/>
    <x v="0"/>
    <m/>
    <m/>
    <m/>
    <x v="0"/>
  </r>
  <r>
    <x v="9"/>
    <x v="7"/>
    <x v="9"/>
    <x v="7"/>
    <d v="1900-01-09T00:00:00"/>
    <n v="1151.25"/>
    <n v="2065.5"/>
    <n v="4342425"/>
    <m/>
    <n v="32570"/>
    <n v="141432782250"/>
    <n v="67273335"/>
    <m/>
    <m/>
    <m/>
    <m/>
    <x v="0"/>
    <x v="0"/>
    <m/>
    <m/>
    <m/>
    <x v="0"/>
  </r>
  <r>
    <x v="9"/>
    <x v="7"/>
    <x v="9"/>
    <x v="7"/>
    <d v="1900-01-08T00:00:00"/>
    <n v="1172"/>
    <n v="2059"/>
    <n v="4354025"/>
    <m/>
    <n v="32460"/>
    <n v="141331651500"/>
    <n v="66835140"/>
    <m/>
    <m/>
    <m/>
    <m/>
    <x v="0"/>
    <x v="0"/>
    <m/>
    <m/>
    <m/>
    <x v="0"/>
  </r>
  <r>
    <x v="9"/>
    <x v="7"/>
    <x v="9"/>
    <x v="7"/>
    <d v="1900-01-05T00:00:00"/>
    <n v="1145"/>
    <n v="2048"/>
    <n v="4362950"/>
    <m/>
    <m/>
    <m/>
    <m/>
    <m/>
    <m/>
    <m/>
    <m/>
    <x v="0"/>
    <x v="0"/>
    <m/>
    <m/>
    <m/>
    <x v="0"/>
  </r>
  <r>
    <x v="9"/>
    <x v="7"/>
    <x v="9"/>
    <x v="7"/>
    <d v="1900-01-04T00:00:00"/>
    <n v="1144.5"/>
    <n v="2063"/>
    <n v="4368825"/>
    <m/>
    <n v="32570"/>
    <n v="142292630250"/>
    <n v="67191910"/>
    <m/>
    <m/>
    <m/>
    <m/>
    <x v="0"/>
    <x v="0"/>
    <m/>
    <m/>
    <m/>
    <x v="0"/>
  </r>
  <r>
    <x v="9"/>
    <x v="7"/>
    <x v="9"/>
    <x v="7"/>
    <d v="1900-01-03T00:00:00"/>
    <n v="1145.25"/>
    <n v="2011"/>
    <n v="4377575"/>
    <m/>
    <n v="32590"/>
    <n v="142665169250"/>
    <n v="65538490"/>
    <m/>
    <m/>
    <m/>
    <m/>
    <x v="0"/>
    <x v="0"/>
    <m/>
    <m/>
    <m/>
    <x v="0"/>
  </r>
  <r>
    <x v="9"/>
    <x v="7"/>
    <x v="9"/>
    <x v="7"/>
    <d v="1900-01-02T00:00:00"/>
    <n v="1169.25"/>
    <n v="2015"/>
    <n v="4371525"/>
    <m/>
    <m/>
    <m/>
    <m/>
    <m/>
    <m/>
    <m/>
    <m/>
    <x v="0"/>
    <x v="0"/>
    <m/>
    <m/>
    <m/>
    <x v="0"/>
  </r>
  <r>
    <x v="9"/>
    <x v="7"/>
    <x v="9"/>
    <x v="7"/>
    <d v="1900-01-01T00:00:00"/>
    <n v="1170.75"/>
    <n v="2005.5"/>
    <n v="4383050"/>
    <m/>
    <n v="32540"/>
    <n v="142624447000"/>
    <n v="65258970"/>
    <m/>
    <m/>
    <m/>
    <m/>
    <x v="0"/>
    <x v="0"/>
    <m/>
    <m/>
    <m/>
    <x v="0"/>
  </r>
  <r>
    <x v="9"/>
    <x v="7"/>
    <x v="9"/>
    <x v="8"/>
    <d v="1900-01-29T00:00:00"/>
    <n v="1173.25"/>
    <n v="2017.5"/>
    <n v="4393075"/>
    <m/>
    <m/>
    <m/>
    <m/>
    <m/>
    <m/>
    <m/>
    <m/>
    <x v="0"/>
    <x v="0"/>
    <m/>
    <m/>
    <m/>
    <x v="0"/>
  </r>
  <r>
    <x v="9"/>
    <x v="7"/>
    <x v="9"/>
    <x v="8"/>
    <d v="1900-01-28T00:00:00"/>
    <n v="1205.75"/>
    <n v="2057"/>
    <n v="4402775"/>
    <m/>
    <n v="32430"/>
    <n v="142781993250"/>
    <n v="66708510"/>
    <m/>
    <m/>
    <m/>
    <m/>
    <x v="0"/>
    <x v="0"/>
    <m/>
    <m/>
    <m/>
    <x v="0"/>
  </r>
  <r>
    <x v="9"/>
    <x v="7"/>
    <x v="9"/>
    <x v="8"/>
    <d v="1900-01-27T00:00:00"/>
    <n v="1228"/>
    <n v="2049.5"/>
    <n v="4406575"/>
    <m/>
    <n v="32410"/>
    <n v="142817095750"/>
    <n v="66424295"/>
    <m/>
    <m/>
    <m/>
    <m/>
    <x v="0"/>
    <x v="0"/>
    <m/>
    <m/>
    <m/>
    <x v="0"/>
  </r>
  <r>
    <x v="9"/>
    <x v="7"/>
    <x v="9"/>
    <x v="8"/>
    <d v="1900-01-26T00:00:00"/>
    <n v="1228.25"/>
    <n v="2014.5"/>
    <n v="4414500"/>
    <m/>
    <n v="32400"/>
    <n v="143029800000"/>
    <n v="65269800"/>
    <m/>
    <m/>
    <m/>
    <m/>
    <x v="0"/>
    <x v="0"/>
    <m/>
    <m/>
    <m/>
    <x v="0"/>
  </r>
  <r>
    <x v="9"/>
    <x v="7"/>
    <x v="9"/>
    <x v="8"/>
    <d v="1900-01-25T00:00:00"/>
    <n v="1230.5"/>
    <n v="2042"/>
    <n v="4421275"/>
    <m/>
    <n v="32330"/>
    <n v="142939820750"/>
    <n v="66017860"/>
    <m/>
    <m/>
    <m/>
    <m/>
    <x v="0"/>
    <x v="0"/>
    <m/>
    <m/>
    <m/>
    <x v="0"/>
  </r>
  <r>
    <x v="9"/>
    <x v="7"/>
    <x v="9"/>
    <x v="8"/>
    <d v="1900-01-22T00:00:00"/>
    <n v="1231.75"/>
    <n v="2070"/>
    <n v="4427975"/>
    <m/>
    <m/>
    <m/>
    <m/>
    <m/>
    <m/>
    <m/>
    <m/>
    <x v="0"/>
    <x v="0"/>
    <m/>
    <m/>
    <m/>
    <x v="0"/>
  </r>
  <r>
    <x v="9"/>
    <x v="7"/>
    <x v="9"/>
    <x v="8"/>
    <d v="1900-01-21T00:00:00"/>
    <n v="1240.5"/>
    <n v="2053.5"/>
    <n v="4437125"/>
    <m/>
    <n v="32260"/>
    <n v="143141652500"/>
    <n v="66245910"/>
    <m/>
    <m/>
    <m/>
    <m/>
    <x v="0"/>
    <x v="0"/>
    <m/>
    <m/>
    <m/>
    <x v="0"/>
  </r>
  <r>
    <x v="9"/>
    <x v="8"/>
    <x v="9"/>
    <x v="8"/>
    <d v="1900-01-20T00:00:00"/>
    <n v="1246.75"/>
    <n v="2034"/>
    <n v="4436575"/>
    <m/>
    <n v="32290"/>
    <n v="143257006750"/>
    <n v="65677860"/>
    <m/>
    <m/>
    <m/>
    <m/>
    <x v="0"/>
    <x v="0"/>
    <m/>
    <m/>
    <m/>
    <x v="0"/>
  </r>
  <r>
    <x v="9"/>
    <x v="8"/>
    <x v="9"/>
    <x v="8"/>
    <d v="1900-01-19T00:00:00"/>
    <n v="1251.75"/>
    <n v="2049"/>
    <n v="4421150"/>
    <m/>
    <n v="32290"/>
    <n v="142758933500"/>
    <n v="66162210"/>
    <m/>
    <m/>
    <m/>
    <m/>
    <x v="0"/>
    <x v="0"/>
    <m/>
    <m/>
    <m/>
    <x v="0"/>
  </r>
  <r>
    <x v="9"/>
    <x v="8"/>
    <x v="9"/>
    <x v="8"/>
    <d v="1900-01-18T00:00:00"/>
    <n v="1241"/>
    <n v="2042.5"/>
    <n v="4428800"/>
    <m/>
    <n v="32250"/>
    <n v="142828800000"/>
    <n v="65870625"/>
    <m/>
    <m/>
    <m/>
    <m/>
    <x v="0"/>
    <x v="0"/>
    <m/>
    <m/>
    <m/>
    <x v="0"/>
  </r>
  <r>
    <x v="9"/>
    <x v="8"/>
    <x v="9"/>
    <x v="8"/>
    <d v="1900-01-15T00:00:00"/>
    <n v="1238"/>
    <m/>
    <m/>
    <m/>
    <m/>
    <m/>
    <m/>
    <m/>
    <m/>
    <m/>
    <m/>
    <x v="0"/>
    <x v="0"/>
    <m/>
    <m/>
    <m/>
    <x v="0"/>
  </r>
  <r>
    <x v="9"/>
    <x v="8"/>
    <x v="9"/>
    <x v="8"/>
    <d v="1900-01-14T00:00:00"/>
    <n v="1241"/>
    <n v="2036.5"/>
    <n v="4435525"/>
    <m/>
    <n v="32520"/>
    <n v="144243273000"/>
    <n v="66226980"/>
    <m/>
    <m/>
    <m/>
    <m/>
    <x v="0"/>
    <x v="0"/>
    <m/>
    <m/>
    <m/>
    <x v="0"/>
  </r>
  <r>
    <x v="9"/>
    <x v="8"/>
    <x v="9"/>
    <x v="8"/>
    <d v="1900-01-13T00:00:00"/>
    <n v="1223.5"/>
    <n v="2011"/>
    <n v="4441425"/>
    <m/>
    <n v="32550"/>
    <n v="144568383750"/>
    <n v="65458050"/>
    <m/>
    <m/>
    <m/>
    <m/>
    <x v="0"/>
    <x v="0"/>
    <m/>
    <m/>
    <m/>
    <x v="0"/>
  </r>
  <r>
    <x v="9"/>
    <x v="8"/>
    <x v="9"/>
    <x v="8"/>
    <d v="1900-01-12T00:00:00"/>
    <n v="1233"/>
    <n v="2014"/>
    <n v="4427975"/>
    <m/>
    <n v="32510"/>
    <n v="143953467250"/>
    <n v="65475140"/>
    <m/>
    <m/>
    <m/>
    <m/>
    <x v="0"/>
    <x v="0"/>
    <m/>
    <m/>
    <m/>
    <x v="0"/>
  </r>
  <r>
    <x v="9"/>
    <x v="8"/>
    <x v="9"/>
    <x v="8"/>
    <d v="1900-01-11T00:00:00"/>
    <n v="1228"/>
    <n v="1996.5"/>
    <n v="4436450"/>
    <m/>
    <m/>
    <m/>
    <m/>
    <m/>
    <m/>
    <m/>
    <m/>
    <x v="0"/>
    <x v="0"/>
    <m/>
    <m/>
    <m/>
    <x v="0"/>
  </r>
  <r>
    <x v="9"/>
    <x v="8"/>
    <x v="9"/>
    <x v="8"/>
    <d v="1900-01-08T00:00:00"/>
    <n v="1222.25"/>
    <n v="1967"/>
    <n v="4447200"/>
    <m/>
    <m/>
    <m/>
    <m/>
    <m/>
    <m/>
    <m/>
    <m/>
    <x v="0"/>
    <x v="0"/>
    <m/>
    <m/>
    <m/>
    <x v="0"/>
  </r>
  <r>
    <x v="9"/>
    <x v="8"/>
    <x v="9"/>
    <x v="8"/>
    <d v="1900-01-07T00:00:00"/>
    <n v="1227.5"/>
    <n v="1965"/>
    <n v="4462075"/>
    <m/>
    <n v="32410"/>
    <n v="144615850750"/>
    <n v="63685650"/>
    <m/>
    <m/>
    <m/>
    <m/>
    <x v="0"/>
    <x v="0"/>
    <m/>
    <m/>
    <m/>
    <x v="0"/>
  </r>
  <r>
    <x v="9"/>
    <x v="8"/>
    <x v="9"/>
    <x v="8"/>
    <d v="1900-01-06T00:00:00"/>
    <n v="1220"/>
    <n v="1986.5"/>
    <n v="4474500"/>
    <m/>
    <n v="32410"/>
    <n v="145018545000"/>
    <n v="64382465"/>
    <m/>
    <m/>
    <m/>
    <m/>
    <x v="0"/>
    <x v="0"/>
    <m/>
    <m/>
    <m/>
    <x v="0"/>
  </r>
  <r>
    <x v="9"/>
    <x v="8"/>
    <x v="9"/>
    <x v="8"/>
    <d v="1900-01-05T00:00:00"/>
    <n v="1207.5"/>
    <n v="1997"/>
    <n v="4482925"/>
    <m/>
    <n v="32450"/>
    <n v="145470916250"/>
    <n v="64802650"/>
    <m/>
    <m/>
    <m/>
    <m/>
    <x v="0"/>
    <x v="0"/>
    <m/>
    <m/>
    <m/>
    <x v="0"/>
  </r>
  <r>
    <x v="9"/>
    <x v="8"/>
    <x v="9"/>
    <x v="8"/>
    <d v="1900-01-04T00:00:00"/>
    <n v="1193.25"/>
    <n v="1981"/>
    <n v="4497350"/>
    <m/>
    <n v="32310"/>
    <n v="145309378500"/>
    <n v="64006110"/>
    <m/>
    <m/>
    <m/>
    <m/>
    <x v="0"/>
    <x v="0"/>
    <m/>
    <m/>
    <m/>
    <x v="0"/>
  </r>
  <r>
    <x v="9"/>
    <x v="8"/>
    <x v="9"/>
    <x v="8"/>
    <d v="1900-01-01T00:00:00"/>
    <n v="1207.5"/>
    <n v="1970"/>
    <n v="4507500"/>
    <m/>
    <m/>
    <m/>
    <m/>
    <m/>
    <m/>
    <m/>
    <m/>
    <x v="0"/>
    <x v="0"/>
    <m/>
    <m/>
    <m/>
    <x v="0"/>
  </r>
  <r>
    <x v="9"/>
    <x v="8"/>
    <x v="9"/>
    <x v="8"/>
    <d v="1899-12-31T00:00:00"/>
    <n v="1214.5"/>
    <n v="1945"/>
    <n v="4517475"/>
    <m/>
    <n v="32420"/>
    <n v="146456539500"/>
    <n v="63056900"/>
    <m/>
    <m/>
    <m/>
    <m/>
    <x v="0"/>
    <x v="0"/>
    <m/>
    <m/>
    <m/>
    <x v="0"/>
  </r>
  <r>
    <x v="9"/>
    <x v="8"/>
    <x v="9"/>
    <x v="8"/>
    <d v="1899-12-30T00:00:00"/>
    <n v="1208.5"/>
    <n v="1900"/>
    <n v="4526050"/>
    <m/>
    <n v="32520"/>
    <n v="147187146000"/>
    <n v="61788000"/>
    <m/>
    <m/>
    <m/>
    <m/>
    <x v="0"/>
    <x v="0"/>
    <m/>
    <m/>
    <m/>
    <x v="0"/>
  </r>
  <r>
    <x v="9"/>
    <x v="8"/>
    <x v="9"/>
    <x v="9"/>
    <d v="1900-01-28T00:00:00"/>
    <n v="1210"/>
    <n v="1938"/>
    <n v="4539925"/>
    <m/>
    <n v="32380"/>
    <n v="147002771500"/>
    <n v="62752440"/>
    <m/>
    <m/>
    <m/>
    <m/>
    <x v="0"/>
    <x v="0"/>
    <m/>
    <m/>
    <m/>
    <x v="0"/>
  </r>
  <r>
    <x v="9"/>
    <x v="8"/>
    <x v="9"/>
    <x v="9"/>
    <d v="1900-01-27T00:00:00"/>
    <n v="1217.75"/>
    <n v="1933.5"/>
    <n v="4545700"/>
    <m/>
    <n v="32470"/>
    <n v="147598879000"/>
    <n v="62780745"/>
    <m/>
    <m/>
    <m/>
    <m/>
    <x v="0"/>
    <x v="0"/>
    <m/>
    <m/>
    <m/>
    <x v="0"/>
  </r>
  <r>
    <x v="9"/>
    <x v="8"/>
    <x v="9"/>
    <x v="9"/>
    <d v="1900-01-24T00:00:00"/>
    <n v="1222.25"/>
    <n v="1922.5"/>
    <n v="4554325"/>
    <m/>
    <m/>
    <m/>
    <m/>
    <m/>
    <m/>
    <m/>
    <m/>
    <x v="0"/>
    <x v="0"/>
    <m/>
    <m/>
    <m/>
    <x v="0"/>
  </r>
  <r>
    <x v="9"/>
    <x v="8"/>
    <x v="9"/>
    <x v="9"/>
    <d v="1900-01-23T00:00:00"/>
    <n v="1210.5"/>
    <n v="1956"/>
    <n v="4563875"/>
    <m/>
    <n v="32020"/>
    <n v="146135277500"/>
    <n v="62631120"/>
    <m/>
    <m/>
    <m/>
    <m/>
    <x v="0"/>
    <x v="0"/>
    <m/>
    <m/>
    <m/>
    <x v="0"/>
  </r>
  <r>
    <x v="9"/>
    <x v="8"/>
    <x v="9"/>
    <x v="9"/>
    <d v="1900-01-22T00:00:00"/>
    <n v="1224"/>
    <n v="1950.5"/>
    <n v="4571375"/>
    <m/>
    <n v="32040"/>
    <n v="146466855000"/>
    <n v="62494020"/>
    <m/>
    <m/>
    <m/>
    <m/>
    <x v="0"/>
    <x v="0"/>
    <m/>
    <m/>
    <m/>
    <x v="0"/>
  </r>
  <r>
    <x v="9"/>
    <x v="8"/>
    <x v="9"/>
    <x v="9"/>
    <d v="1900-01-21T00:00:00"/>
    <n v="1225"/>
    <n v="1916.5"/>
    <n v="4584900"/>
    <m/>
    <n v="31910"/>
    <n v="146304159000"/>
    <n v="61155515"/>
    <m/>
    <m/>
    <m/>
    <m/>
    <x v="0"/>
    <x v="0"/>
    <m/>
    <m/>
    <m/>
    <x v="0"/>
  </r>
  <r>
    <x v="9"/>
    <x v="9"/>
    <x v="9"/>
    <x v="9"/>
    <d v="1900-01-20T00:00:00"/>
    <n v="1214"/>
    <n v="1925.5"/>
    <n v="4589700"/>
    <m/>
    <n v="31740"/>
    <n v="145677078000"/>
    <n v="61115370"/>
    <m/>
    <m/>
    <m/>
    <m/>
    <x v="0"/>
    <x v="0"/>
    <m/>
    <m/>
    <m/>
    <x v="0"/>
  </r>
  <r>
    <x v="9"/>
    <x v="9"/>
    <x v="9"/>
    <x v="9"/>
    <d v="1900-01-17T00:00:00"/>
    <n v="1222.5"/>
    <n v="1913"/>
    <n v="4599550"/>
    <m/>
    <m/>
    <m/>
    <m/>
    <m/>
    <m/>
    <m/>
    <m/>
    <x v="0"/>
    <x v="0"/>
    <m/>
    <m/>
    <m/>
    <x v="0"/>
  </r>
  <r>
    <x v="9"/>
    <x v="9"/>
    <x v="9"/>
    <x v="9"/>
    <d v="1900-01-16T00:00:00"/>
    <n v="1223"/>
    <n v="1898"/>
    <n v="4604675"/>
    <m/>
    <n v="32120"/>
    <n v="147902161000"/>
    <n v="60963760"/>
    <m/>
    <m/>
    <m/>
    <m/>
    <x v="0"/>
    <x v="0"/>
    <m/>
    <m/>
    <m/>
    <x v="0"/>
  </r>
  <r>
    <x v="9"/>
    <x v="9"/>
    <x v="9"/>
    <x v="9"/>
    <d v="1900-01-15T00:00:00"/>
    <n v="1236.5"/>
    <n v="1933"/>
    <n v="4613775"/>
    <m/>
    <n v="32120"/>
    <n v="148194453000"/>
    <n v="62087960"/>
    <m/>
    <m/>
    <m/>
    <m/>
    <x v="0"/>
    <x v="0"/>
    <m/>
    <m/>
    <m/>
    <x v="0"/>
  </r>
  <r>
    <x v="9"/>
    <x v="9"/>
    <x v="9"/>
    <x v="9"/>
    <d v="1900-01-14T00:00:00"/>
    <n v="1238.75"/>
    <m/>
    <m/>
    <m/>
    <n v="31980"/>
    <m/>
    <m/>
    <m/>
    <m/>
    <m/>
    <m/>
    <x v="0"/>
    <x v="0"/>
    <m/>
    <m/>
    <m/>
    <x v="0"/>
  </r>
  <r>
    <x v="9"/>
    <x v="9"/>
    <x v="9"/>
    <x v="9"/>
    <d v="1900-01-13T00:00:00"/>
    <n v="1234.75"/>
    <n v="1969"/>
    <n v="4620175"/>
    <m/>
    <n v="31950"/>
    <n v="147614591250"/>
    <n v="62909550"/>
    <m/>
    <m/>
    <m/>
    <m/>
    <x v="0"/>
    <x v="0"/>
    <m/>
    <m/>
    <m/>
    <x v="0"/>
  </r>
  <r>
    <x v="9"/>
    <x v="9"/>
    <x v="9"/>
    <x v="9"/>
    <d v="1900-01-10T00:00:00"/>
    <n v="1237.25"/>
    <n v="1948"/>
    <n v="4626050"/>
    <m/>
    <m/>
    <m/>
    <m/>
    <m/>
    <m/>
    <m/>
    <m/>
    <x v="0"/>
    <x v="0"/>
    <m/>
    <m/>
    <m/>
    <x v="0"/>
  </r>
  <r>
    <x v="9"/>
    <x v="9"/>
    <x v="9"/>
    <x v="9"/>
    <d v="1900-01-09T00:00:00"/>
    <n v="1247"/>
    <n v="1956.5"/>
    <n v="4634225"/>
    <m/>
    <n v="31860"/>
    <n v="147646408500"/>
    <n v="62334090"/>
    <m/>
    <m/>
    <m/>
    <m/>
    <x v="0"/>
    <x v="0"/>
    <m/>
    <m/>
    <m/>
    <x v="0"/>
  </r>
  <r>
    <x v="9"/>
    <x v="9"/>
    <x v="9"/>
    <x v="9"/>
    <d v="1900-01-08T00:00:00"/>
    <n v="1254.25"/>
    <n v="1960.5"/>
    <n v="4637375"/>
    <m/>
    <n v="31820"/>
    <n v="147561272500"/>
    <n v="62383110"/>
    <m/>
    <m/>
    <m/>
    <m/>
    <x v="0"/>
    <x v="0"/>
    <m/>
    <m/>
    <m/>
    <x v="0"/>
  </r>
  <r>
    <x v="9"/>
    <x v="9"/>
    <x v="9"/>
    <x v="9"/>
    <d v="1900-01-07T00:00:00"/>
    <n v="1256"/>
    <n v="1957"/>
    <n v="4644225"/>
    <m/>
    <n v="31810"/>
    <n v="147732797250"/>
    <n v="62252170"/>
    <m/>
    <m/>
    <m/>
    <m/>
    <x v="0"/>
    <x v="0"/>
    <m/>
    <m/>
    <m/>
    <x v="0"/>
  </r>
  <r>
    <x v="9"/>
    <x v="9"/>
    <x v="9"/>
    <x v="9"/>
    <d v="1900-01-06T00:00:00"/>
    <n v="1267.25"/>
    <n v="1973.5"/>
    <n v="4651075"/>
    <m/>
    <n v="31870"/>
    <n v="148229760250"/>
    <n v="62895445"/>
    <m/>
    <m/>
    <m/>
    <m/>
    <x v="0"/>
    <x v="0"/>
    <m/>
    <m/>
    <m/>
    <x v="0"/>
  </r>
  <r>
    <x v="9"/>
    <x v="9"/>
    <x v="9"/>
    <x v="9"/>
    <d v="1900-01-03T00:00:00"/>
    <n v="1264"/>
    <n v="1958"/>
    <n v="4661950"/>
    <m/>
    <m/>
    <m/>
    <m/>
    <m/>
    <m/>
    <m/>
    <m/>
    <x v="0"/>
    <x v="0"/>
    <m/>
    <m/>
    <m/>
    <x v="0"/>
  </r>
  <r>
    <x v="9"/>
    <x v="9"/>
    <x v="9"/>
    <x v="9"/>
    <d v="1900-01-02T00:00:00"/>
    <n v="1271"/>
    <n v="1983"/>
    <n v="4671500"/>
    <m/>
    <n v="31750"/>
    <n v="148320125000"/>
    <n v="62960250"/>
    <m/>
    <m/>
    <m/>
    <m/>
    <x v="0"/>
    <x v="0"/>
    <m/>
    <m/>
    <m/>
    <x v="0"/>
  </r>
  <r>
    <x v="9"/>
    <x v="9"/>
    <x v="9"/>
    <x v="9"/>
    <d v="1900-01-01T00:00:00"/>
    <n v="1268.5"/>
    <n v="1985"/>
    <n v="4683450"/>
    <m/>
    <n v="31840"/>
    <n v="149121048000"/>
    <n v="63202400"/>
    <m/>
    <m/>
    <m/>
    <m/>
    <x v="0"/>
    <x v="0"/>
    <m/>
    <m/>
    <m/>
    <x v="0"/>
  </r>
  <r>
    <x v="9"/>
    <x v="9"/>
    <x v="9"/>
    <x v="9"/>
    <d v="1899-12-31T00:00:00"/>
    <n v="1277.75"/>
    <n v="2005.5"/>
    <n v="4692950"/>
    <m/>
    <n v="31720"/>
    <n v="148860374000"/>
    <n v="63614460"/>
    <m/>
    <m/>
    <m/>
    <m/>
    <x v="0"/>
    <x v="0"/>
    <m/>
    <m/>
    <m/>
    <x v="0"/>
  </r>
  <r>
    <x v="9"/>
    <x v="9"/>
    <x v="9"/>
    <x v="9"/>
    <d v="1899-12-30T00:00:00"/>
    <n v="1287.25"/>
    <n v="2005.5"/>
    <n v="4700900"/>
    <m/>
    <n v="31450"/>
    <n v="147843305000"/>
    <n v="63072975"/>
    <m/>
    <m/>
    <m/>
    <m/>
    <x v="0"/>
    <x v="0"/>
    <m/>
    <m/>
    <m/>
    <x v="0"/>
  </r>
  <r>
    <x v="9"/>
    <x v="9"/>
    <x v="9"/>
    <x v="10"/>
    <d v="1900-01-27T00:00:00"/>
    <n v="1285.75"/>
    <n v="2046.5"/>
    <n v="4720675"/>
    <m/>
    <m/>
    <m/>
    <m/>
    <m/>
    <m/>
    <m/>
    <m/>
    <x v="0"/>
    <x v="0"/>
    <m/>
    <m/>
    <m/>
    <x v="0"/>
  </r>
  <r>
    <x v="9"/>
    <x v="9"/>
    <x v="9"/>
    <x v="10"/>
    <d v="1900-01-26T00:00:00"/>
    <n v="1288"/>
    <n v="2040.5"/>
    <n v="4729925"/>
    <m/>
    <n v="31310"/>
    <n v="148093951750"/>
    <n v="63888055"/>
    <m/>
    <m/>
    <m/>
    <m/>
    <x v="0"/>
    <x v="0"/>
    <m/>
    <m/>
    <m/>
    <x v="0"/>
  </r>
  <r>
    <x v="9"/>
    <x v="9"/>
    <x v="9"/>
    <x v="10"/>
    <d v="1900-01-25T00:00:00"/>
    <n v="1285"/>
    <n v="2051"/>
    <n v="4742175"/>
    <m/>
    <n v="31280"/>
    <n v="148335234000"/>
    <n v="64155280"/>
    <m/>
    <m/>
    <m/>
    <m/>
    <x v="0"/>
    <x v="0"/>
    <m/>
    <m/>
    <m/>
    <x v="0"/>
  </r>
  <r>
    <x v="9"/>
    <x v="9"/>
    <x v="9"/>
    <x v="10"/>
    <d v="1900-01-24T00:00:00"/>
    <n v="1286.5"/>
    <n v="2076"/>
    <n v="4748725"/>
    <m/>
    <n v="31320"/>
    <n v="148730067000"/>
    <n v="65020320"/>
    <m/>
    <m/>
    <m/>
    <m/>
    <x v="0"/>
    <x v="0"/>
    <m/>
    <m/>
    <m/>
    <x v="0"/>
  </r>
  <r>
    <x v="9"/>
    <x v="10"/>
    <x v="9"/>
    <x v="10"/>
    <d v="1900-01-20T00:00:00"/>
    <n v="1281"/>
    <n v="2109"/>
    <n v="4757900"/>
    <m/>
    <m/>
    <m/>
    <m/>
    <m/>
    <m/>
    <m/>
    <m/>
    <x v="0"/>
    <x v="0"/>
    <m/>
    <m/>
    <m/>
    <x v="0"/>
  </r>
  <r>
    <x v="9"/>
    <x v="10"/>
    <x v="9"/>
    <x v="10"/>
    <d v="1900-01-19T00:00:00"/>
    <n v="1280.5"/>
    <n v="2098"/>
    <n v="4768050"/>
    <m/>
    <n v="31000"/>
    <n v="147809550000"/>
    <n v="65038000"/>
    <m/>
    <m/>
    <m/>
    <m/>
    <x v="0"/>
    <x v="0"/>
    <m/>
    <m/>
    <m/>
    <x v="0"/>
  </r>
  <r>
    <x v="9"/>
    <x v="10"/>
    <x v="9"/>
    <x v="10"/>
    <d v="1900-01-18T00:00:00"/>
    <n v="1294.5"/>
    <n v="2107"/>
    <n v="4777225"/>
    <m/>
    <n v="31050"/>
    <n v="148332836250"/>
    <n v="65422350"/>
    <m/>
    <m/>
    <m/>
    <m/>
    <x v="0"/>
    <x v="0"/>
    <m/>
    <m/>
    <m/>
    <x v="0"/>
  </r>
  <r>
    <x v="9"/>
    <x v="10"/>
    <x v="9"/>
    <x v="10"/>
    <d v="1900-01-17T00:00:00"/>
    <n v="1300.25"/>
    <n v="2091"/>
    <n v="4786125"/>
    <m/>
    <n v="31130"/>
    <n v="148992071250"/>
    <n v="65092830"/>
    <m/>
    <m/>
    <m/>
    <m/>
    <x v="0"/>
    <x v="0"/>
    <m/>
    <m/>
    <m/>
    <x v="0"/>
  </r>
  <r>
    <x v="9"/>
    <x v="10"/>
    <x v="9"/>
    <x v="10"/>
    <d v="1900-01-16T00:00:00"/>
    <n v="1302.75"/>
    <n v="2099.5"/>
    <n v="4788600"/>
    <m/>
    <n v="31010"/>
    <n v="148494486000"/>
    <n v="65105495"/>
    <m/>
    <m/>
    <m/>
    <m/>
    <x v="0"/>
    <x v="0"/>
    <m/>
    <m/>
    <m/>
    <x v="0"/>
  </r>
  <r>
    <x v="9"/>
    <x v="10"/>
    <x v="9"/>
    <x v="10"/>
    <d v="1900-01-13T00:00:00"/>
    <n v="1313.6"/>
    <n v="2095.5"/>
    <n v="4796075"/>
    <m/>
    <m/>
    <m/>
    <m/>
    <m/>
    <m/>
    <m/>
    <m/>
    <x v="0"/>
    <x v="0"/>
    <m/>
    <m/>
    <m/>
    <x v="0"/>
  </r>
  <r>
    <x v="9"/>
    <x v="10"/>
    <x v="9"/>
    <x v="10"/>
    <d v="1900-01-12T00:00:00"/>
    <n v="1315"/>
    <m/>
    <m/>
    <m/>
    <m/>
    <m/>
    <m/>
    <m/>
    <m/>
    <m/>
    <m/>
    <x v="0"/>
    <x v="0"/>
    <m/>
    <m/>
    <m/>
    <x v="0"/>
  </r>
  <r>
    <x v="9"/>
    <x v="10"/>
    <x v="9"/>
    <x v="10"/>
    <d v="1900-01-11T00:00:00"/>
    <n v="1309.25"/>
    <n v="2113.5"/>
    <n v="4803425"/>
    <m/>
    <n v="31240"/>
    <n v="150058997000"/>
    <n v="66025740"/>
    <m/>
    <m/>
    <m/>
    <m/>
    <x v="0"/>
    <x v="0"/>
    <m/>
    <m/>
    <m/>
    <x v="0"/>
  </r>
  <r>
    <x v="9"/>
    <x v="10"/>
    <x v="9"/>
    <x v="10"/>
    <d v="1900-01-10T00:00:00"/>
    <n v="1311"/>
    <n v="2089"/>
    <n v="4810550"/>
    <m/>
    <n v="31270"/>
    <n v="150425898500"/>
    <n v="65323030"/>
    <m/>
    <m/>
    <m/>
    <m/>
    <x v="0"/>
    <x v="0"/>
    <m/>
    <m/>
    <m/>
    <x v="0"/>
  </r>
  <r>
    <x v="9"/>
    <x v="10"/>
    <x v="9"/>
    <x v="10"/>
    <d v="1900-01-09T00:00:00"/>
    <n v="1308.25"/>
    <n v="2086.5"/>
    <n v="4817000"/>
    <m/>
    <n v="31250"/>
    <n v="150531250000"/>
    <n v="65203125"/>
    <m/>
    <m/>
    <m/>
    <m/>
    <x v="0"/>
    <x v="0"/>
    <m/>
    <m/>
    <m/>
    <x v="0"/>
  </r>
  <r>
    <x v="9"/>
    <x v="10"/>
    <x v="9"/>
    <x v="10"/>
    <d v="1900-01-06T00:00:00"/>
    <n v="1317.5"/>
    <n v="2089"/>
    <n v="4833925"/>
    <m/>
    <m/>
    <m/>
    <m/>
    <m/>
    <m/>
    <m/>
    <m/>
    <x v="0"/>
    <x v="0"/>
    <m/>
    <m/>
    <m/>
    <x v="0"/>
  </r>
  <r>
    <x v="9"/>
    <x v="10"/>
    <x v="9"/>
    <x v="10"/>
    <d v="1900-01-05T00:00:00"/>
    <n v="1302"/>
    <n v="2060.5"/>
    <n v="4843275"/>
    <m/>
    <n v="31350"/>
    <n v="151836671250"/>
    <n v="64596675"/>
    <m/>
    <m/>
    <m/>
    <m/>
    <x v="0"/>
    <x v="0"/>
    <m/>
    <m/>
    <m/>
    <x v="0"/>
  </r>
  <r>
    <x v="9"/>
    <x v="10"/>
    <x v="9"/>
    <x v="10"/>
    <d v="1900-01-04T00:00:00"/>
    <n v="1288.5"/>
    <n v="2069"/>
    <n v="4851850"/>
    <m/>
    <n v="31400"/>
    <n v="152348090000"/>
    <n v="64966600"/>
    <m/>
    <m/>
    <m/>
    <m/>
    <x v="0"/>
    <x v="0"/>
    <m/>
    <m/>
    <m/>
    <x v="0"/>
  </r>
  <r>
    <x v="9"/>
    <x v="10"/>
    <x v="9"/>
    <x v="10"/>
    <d v="1900-01-03T00:00:00"/>
    <n v="1292.75"/>
    <n v="2054.5"/>
    <n v="4863350"/>
    <m/>
    <n v="31360"/>
    <n v="152514656000"/>
    <n v="64429120"/>
    <m/>
    <m/>
    <m/>
    <m/>
    <x v="0"/>
    <x v="0"/>
    <m/>
    <m/>
    <m/>
    <x v="0"/>
  </r>
  <r>
    <x v="9"/>
    <x v="10"/>
    <x v="9"/>
    <x v="10"/>
    <d v="1900-01-02T00:00:00"/>
    <n v="1293.5"/>
    <n v="2037.5"/>
    <n v="4872050"/>
    <m/>
    <n v="31430"/>
    <n v="153128531500"/>
    <n v="64038625"/>
    <m/>
    <m/>
    <m/>
    <m/>
    <x v="0"/>
    <x v="0"/>
    <m/>
    <m/>
    <m/>
    <x v="0"/>
  </r>
  <r>
    <x v="9"/>
    <x v="10"/>
    <x v="9"/>
    <x v="10"/>
    <d v="1899-12-30T00:00:00"/>
    <n v="1284.5"/>
    <n v="1995"/>
    <n v="4880125"/>
    <m/>
    <m/>
    <m/>
    <m/>
    <m/>
    <m/>
    <m/>
    <m/>
    <x v="0"/>
    <x v="0"/>
    <m/>
    <m/>
    <m/>
    <x v="0"/>
  </r>
  <r>
    <x v="9"/>
    <x v="10"/>
    <x v="9"/>
    <x v="11"/>
    <d v="1900-01-29T00:00:00"/>
    <n v="1295"/>
    <n v="2021.5"/>
    <n v="4899825"/>
    <m/>
    <n v="31220"/>
    <n v="152972536500"/>
    <n v="63111230"/>
    <m/>
    <m/>
    <m/>
    <m/>
    <x v="0"/>
    <x v="0"/>
    <m/>
    <m/>
    <m/>
    <x v="0"/>
  </r>
  <r>
    <x v="9"/>
    <x v="10"/>
    <x v="9"/>
    <x v="11"/>
    <d v="1900-01-28T00:00:00"/>
    <n v="1297.5"/>
    <n v="2044"/>
    <n v="4904400"/>
    <m/>
    <m/>
    <m/>
    <m/>
    <m/>
    <m/>
    <m/>
    <m/>
    <x v="0"/>
    <x v="0"/>
    <m/>
    <m/>
    <m/>
    <x v="0"/>
  </r>
  <r>
    <x v="9"/>
    <x v="10"/>
    <x v="9"/>
    <x v="11"/>
    <d v="1900-01-27T00:00:00"/>
    <n v="1307.5"/>
    <n v="2051"/>
    <n v="4912400"/>
    <m/>
    <m/>
    <m/>
    <m/>
    <m/>
    <m/>
    <m/>
    <m/>
    <x v="0"/>
    <x v="0"/>
    <m/>
    <m/>
    <m/>
    <x v="0"/>
  </r>
  <r>
    <x v="9"/>
    <x v="10"/>
    <x v="9"/>
    <x v="11"/>
    <d v="1900-01-26T00:00:00"/>
    <n v="1305"/>
    <n v="2033"/>
    <n v="4911900"/>
    <m/>
    <n v="31300"/>
    <n v="153742470000"/>
    <n v="63632900"/>
    <m/>
    <m/>
    <m/>
    <m/>
    <x v="0"/>
    <x v="0"/>
    <m/>
    <m/>
    <m/>
    <x v="0"/>
  </r>
  <r>
    <x v="9"/>
    <x v="10"/>
    <x v="9"/>
    <x v="11"/>
    <d v="1900-01-23T00:00:00"/>
    <n v="1292.5"/>
    <n v="2023.5"/>
    <n v="4919625"/>
    <m/>
    <m/>
    <m/>
    <m/>
    <m/>
    <m/>
    <m/>
    <m/>
    <x v="0"/>
    <x v="0"/>
    <m/>
    <m/>
    <m/>
    <x v="0"/>
  </r>
  <r>
    <x v="9"/>
    <x v="10"/>
    <x v="9"/>
    <x v="11"/>
    <d v="1900-01-22T00:00:00"/>
    <n v="1300"/>
    <n v="2024"/>
    <n v="4927500"/>
    <m/>
    <n v="31380"/>
    <n v="154624950000"/>
    <n v="63513120"/>
    <m/>
    <m/>
    <m/>
    <m/>
    <x v="0"/>
    <x v="0"/>
    <m/>
    <m/>
    <m/>
    <x v="0"/>
  </r>
  <r>
    <x v="9"/>
    <x v="10"/>
    <x v="9"/>
    <x v="11"/>
    <d v="1900-01-21T00:00:00"/>
    <n v="1307.5"/>
    <n v="1993.5"/>
    <n v="4936900"/>
    <m/>
    <n v="31350"/>
    <n v="154771815000"/>
    <n v="62496225"/>
    <m/>
    <m/>
    <m/>
    <m/>
    <x v="0"/>
    <x v="0"/>
    <m/>
    <m/>
    <m/>
    <x v="0"/>
  </r>
  <r>
    <x v="9"/>
    <x v="11"/>
    <x v="9"/>
    <x v="11"/>
    <d v="1900-01-20T00:00:00"/>
    <n v="1307"/>
    <n v="2013.5"/>
    <n v="4945575"/>
    <m/>
    <n v="31330"/>
    <n v="154944864750"/>
    <n v="63082955"/>
    <m/>
    <m/>
    <m/>
    <m/>
    <x v="0"/>
    <x v="0"/>
    <m/>
    <m/>
    <m/>
    <x v="0"/>
  </r>
  <r>
    <x v="9"/>
    <x v="11"/>
    <x v="9"/>
    <x v="11"/>
    <d v="1900-01-19T00:00:00"/>
    <n v="1312.75"/>
    <n v="2004"/>
    <n v="4954550"/>
    <m/>
    <n v="31330"/>
    <n v="155226051500"/>
    <n v="62785320"/>
    <m/>
    <m/>
    <m/>
    <m/>
    <x v="0"/>
    <x v="0"/>
    <m/>
    <m/>
    <m/>
    <x v="0"/>
  </r>
  <r>
    <x v="9"/>
    <x v="11"/>
    <x v="9"/>
    <x v="11"/>
    <d v="1900-01-16T00:00:00"/>
    <n v="1310.25"/>
    <n v="1970.5"/>
    <n v="4961950"/>
    <m/>
    <m/>
    <m/>
    <m/>
    <m/>
    <m/>
    <m/>
    <m/>
    <x v="0"/>
    <x v="0"/>
    <m/>
    <m/>
    <m/>
    <x v="0"/>
  </r>
  <r>
    <x v="9"/>
    <x v="11"/>
    <x v="9"/>
    <x v="11"/>
    <d v="1900-01-15T00:00:00"/>
    <n v="1302.75"/>
    <m/>
    <m/>
    <m/>
    <n v="31400"/>
    <m/>
    <m/>
    <m/>
    <m/>
    <m/>
    <m/>
    <x v="0"/>
    <x v="0"/>
    <m/>
    <m/>
    <m/>
    <x v="0"/>
  </r>
  <r>
    <x v="9"/>
    <x v="11"/>
    <x v="9"/>
    <x v="11"/>
    <d v="1900-01-14T00:00:00"/>
    <n v="1297.5"/>
    <n v="2022"/>
    <n v="4968700"/>
    <m/>
    <n v="31330"/>
    <n v="155669371000"/>
    <n v="63349260"/>
    <m/>
    <m/>
    <m/>
    <m/>
    <x v="0"/>
    <x v="0"/>
    <m/>
    <m/>
    <m/>
    <x v="0"/>
  </r>
  <r>
    <x v="9"/>
    <x v="11"/>
    <x v="9"/>
    <x v="11"/>
    <d v="1900-01-13T00:00:00"/>
    <n v="1312"/>
    <n v="1993.5"/>
    <n v="4961375"/>
    <m/>
    <n v="31210"/>
    <n v="154844513750"/>
    <n v="62217135"/>
    <m/>
    <m/>
    <m/>
    <m/>
    <x v="0"/>
    <x v="0"/>
    <m/>
    <m/>
    <m/>
    <x v="0"/>
  </r>
  <r>
    <x v="9"/>
    <x v="11"/>
    <x v="9"/>
    <x v="11"/>
    <d v="1900-01-12T00:00:00"/>
    <n v="1321.25"/>
    <n v="1985.5"/>
    <n v="4969575"/>
    <m/>
    <n v="31330"/>
    <n v="155696784750"/>
    <n v="62205715"/>
    <m/>
    <m/>
    <m/>
    <m/>
    <x v="0"/>
    <x v="0"/>
    <m/>
    <m/>
    <m/>
    <x v="0"/>
  </r>
  <r>
    <x v="9"/>
    <x v="11"/>
    <x v="9"/>
    <x v="11"/>
    <d v="1900-01-09T00:00:00"/>
    <n v="1336.5"/>
    <n v="2006.5"/>
    <n v="4977225"/>
    <m/>
    <m/>
    <m/>
    <m/>
    <m/>
    <m/>
    <m/>
    <m/>
    <x v="0"/>
    <x v="0"/>
    <m/>
    <m/>
    <m/>
    <x v="0"/>
  </r>
  <r>
    <x v="9"/>
    <x v="11"/>
    <x v="9"/>
    <x v="11"/>
    <d v="1900-01-08T00:00:00"/>
    <n v="1343.25"/>
    <n v="2029"/>
    <n v="4913225"/>
    <m/>
    <n v="31130"/>
    <n v="152948694250"/>
    <n v="63162770"/>
    <m/>
    <m/>
    <m/>
    <m/>
    <x v="0"/>
    <x v="0"/>
    <m/>
    <m/>
    <m/>
    <x v="0"/>
  </r>
  <r>
    <x v="9"/>
    <x v="11"/>
    <x v="9"/>
    <x v="11"/>
    <d v="1900-01-07T00:00:00"/>
    <n v="1322.5"/>
    <n v="2036"/>
    <n v="4922050"/>
    <m/>
    <n v="31130"/>
    <n v="153223416500"/>
    <n v="63380680"/>
    <m/>
    <m/>
    <m/>
    <m/>
    <x v="0"/>
    <x v="0"/>
    <m/>
    <m/>
    <m/>
    <x v="0"/>
  </r>
  <r>
    <x v="9"/>
    <x v="11"/>
    <x v="9"/>
    <x v="11"/>
    <d v="1900-01-06T00:00:00"/>
    <n v="1318.25"/>
    <n v="2030.5"/>
    <n v="4930475"/>
    <m/>
    <n v="31200"/>
    <n v="153830820000"/>
    <n v="63351600"/>
    <m/>
    <m/>
    <m/>
    <m/>
    <x v="0"/>
    <x v="0"/>
    <m/>
    <m/>
    <m/>
    <x v="0"/>
  </r>
  <r>
    <x v="9"/>
    <x v="11"/>
    <x v="9"/>
    <x v="11"/>
    <d v="1900-01-05T00:00:00"/>
    <n v="1313.25"/>
    <n v="2039"/>
    <n v="4938125"/>
    <m/>
    <n v="31200"/>
    <n v="154069500000"/>
    <n v="63616800"/>
    <m/>
    <m/>
    <m/>
    <m/>
    <x v="0"/>
    <x v="0"/>
    <m/>
    <m/>
    <m/>
    <x v="0"/>
  </r>
  <r>
    <x v="9"/>
    <x v="11"/>
    <x v="9"/>
    <x v="11"/>
    <d v="1900-01-02T00:00:00"/>
    <n v="1321.5"/>
    <n v="2007"/>
    <n v="4947200"/>
    <m/>
    <m/>
    <m/>
    <m/>
    <m/>
    <m/>
    <m/>
    <m/>
    <x v="0"/>
    <x v="0"/>
    <m/>
    <m/>
    <m/>
    <x v="0"/>
  </r>
  <r>
    <x v="9"/>
    <x v="11"/>
    <x v="9"/>
    <x v="11"/>
    <d v="1900-01-01T00:00:00"/>
    <n v="1322.5"/>
    <n v="1979"/>
    <n v="4957950"/>
    <m/>
    <n v="31430"/>
    <n v="155828368500"/>
    <n v="62199970"/>
    <m/>
    <m/>
    <m/>
    <m/>
    <x v="0"/>
    <x v="0"/>
    <m/>
    <m/>
    <m/>
    <x v="0"/>
  </r>
  <r>
    <x v="9"/>
    <x v="11"/>
    <x v="9"/>
    <x v="11"/>
    <d v="1899-12-31T00:00:00"/>
    <n v="1326.75"/>
    <n v="1983.5"/>
    <n v="4967425"/>
    <m/>
    <n v="31370"/>
    <n v="155828122250"/>
    <n v="62222395"/>
    <m/>
    <m/>
    <m/>
    <m/>
    <x v="0"/>
    <x v="0"/>
    <m/>
    <m/>
    <m/>
    <x v="0"/>
  </r>
  <r>
    <x v="9"/>
    <x v="11"/>
    <x v="9"/>
    <x v="11"/>
    <d v="1899-12-30T00:00:00"/>
    <n v="1325.75"/>
    <n v="1981.5"/>
    <n v="4976200"/>
    <m/>
    <n v="31180"/>
    <n v="155157916000"/>
    <n v="61783170"/>
    <m/>
    <m/>
    <m/>
    <m/>
    <x v="0"/>
    <x v="0"/>
    <m/>
    <m/>
    <m/>
    <x v="0"/>
  </r>
  <r>
    <x v="9"/>
    <x v="11"/>
    <x v="9"/>
    <x v="0"/>
    <d v="1900-01-28T00:00:00"/>
    <n v="1313"/>
    <n v="1943"/>
    <n v="4995275"/>
    <m/>
    <n v="30980"/>
    <n v="154753619500"/>
    <n v="60194140"/>
    <m/>
    <m/>
    <m/>
    <m/>
    <x v="0"/>
    <x v="0"/>
    <m/>
    <m/>
    <m/>
    <x v="0"/>
  </r>
  <r>
    <x v="9"/>
    <x v="11"/>
    <x v="9"/>
    <x v="0"/>
    <d v="1900-01-25T00:00:00"/>
    <n v="1315.25"/>
    <n v="1932"/>
    <n v="5005900"/>
    <m/>
    <m/>
    <m/>
    <m/>
    <m/>
    <m/>
    <m/>
    <m/>
    <x v="0"/>
    <x v="0"/>
    <m/>
    <m/>
    <m/>
    <x v="0"/>
  </r>
  <r>
    <x v="9"/>
    <x v="11"/>
    <x v="9"/>
    <x v="0"/>
    <d v="1900-01-24T00:00:00"/>
    <n v="1311.5"/>
    <n v="1910.5"/>
    <n v="5015350"/>
    <m/>
    <n v="31630"/>
    <n v="158635520500"/>
    <n v="60429115"/>
    <m/>
    <m/>
    <m/>
    <m/>
    <x v="0"/>
    <x v="0"/>
    <m/>
    <m/>
    <m/>
    <x v="0"/>
  </r>
  <r>
    <x v="9"/>
    <x v="11"/>
    <x v="9"/>
    <x v="0"/>
    <d v="1900-01-23T00:00:00"/>
    <n v="1312"/>
    <n v="1951"/>
    <n v="5024225"/>
    <m/>
    <n v="31660"/>
    <n v="159066963500"/>
    <n v="61768660"/>
    <m/>
    <m/>
    <m/>
    <m/>
    <x v="0"/>
    <x v="0"/>
    <m/>
    <m/>
    <m/>
    <x v="0"/>
  </r>
  <r>
    <x v="9"/>
    <x v="11"/>
    <x v="9"/>
    <x v="0"/>
    <d v="1900-01-22T00:00:00"/>
    <n v="1323"/>
    <n v="1942.5"/>
    <n v="5034200"/>
    <m/>
    <n v="31680"/>
    <n v="159483456000"/>
    <n v="61538400"/>
    <m/>
    <m/>
    <m/>
    <m/>
    <x v="0"/>
    <x v="0"/>
    <m/>
    <m/>
    <m/>
    <x v="0"/>
  </r>
  <r>
    <x v="9"/>
    <x v="11"/>
    <x v="9"/>
    <x v="0"/>
    <d v="1900-01-21T00:00:00"/>
    <n v="1313.5"/>
    <n v="1926.5"/>
    <n v="5038525"/>
    <m/>
    <n v="31780"/>
    <n v="160124324500"/>
    <n v="61224170"/>
    <m/>
    <m/>
    <m/>
    <m/>
    <x v="0"/>
    <x v="0"/>
    <m/>
    <m/>
    <m/>
    <x v="0"/>
  </r>
  <r>
    <x v="9"/>
    <x v="0"/>
    <x v="9"/>
    <x v="0"/>
    <d v="1900-01-18T00:00:00"/>
    <n v="1310"/>
    <n v="1925.5"/>
    <n v="5049225"/>
    <m/>
    <m/>
    <m/>
    <m/>
    <m/>
    <m/>
    <m/>
    <m/>
    <x v="0"/>
    <x v="0"/>
    <m/>
    <m/>
    <m/>
    <x v="0"/>
  </r>
  <r>
    <x v="9"/>
    <x v="0"/>
    <x v="9"/>
    <x v="0"/>
    <d v="1900-01-17T00:00:00"/>
    <n v="1282"/>
    <n v="1918.5"/>
    <n v="5058325"/>
    <m/>
    <n v="31950"/>
    <n v="161613483750"/>
    <n v="61296075"/>
    <m/>
    <m/>
    <m/>
    <m/>
    <x v="0"/>
    <x v="0"/>
    <m/>
    <m/>
    <m/>
    <x v="0"/>
  </r>
  <r>
    <x v="9"/>
    <x v="0"/>
    <x v="9"/>
    <x v="0"/>
    <d v="1900-01-16T00:00:00"/>
    <n v="1269"/>
    <n v="1888.5"/>
    <n v="5066400"/>
    <m/>
    <n v="32150"/>
    <n v="162884760000"/>
    <n v="60715275"/>
    <m/>
    <m/>
    <m/>
    <m/>
    <x v="0"/>
    <x v="0"/>
    <m/>
    <m/>
    <m/>
    <x v="0"/>
  </r>
  <r>
    <x v="9"/>
    <x v="0"/>
    <x v="9"/>
    <x v="0"/>
    <d v="1900-01-15T00:00:00"/>
    <n v="1264.5"/>
    <n v="1870.5"/>
    <n v="5071650"/>
    <m/>
    <n v="32030"/>
    <n v="162444949500"/>
    <n v="59912115"/>
    <m/>
    <m/>
    <m/>
    <m/>
    <x v="0"/>
    <x v="0"/>
    <m/>
    <m/>
    <m/>
    <x v="0"/>
  </r>
  <r>
    <x v="9"/>
    <x v="0"/>
    <x v="9"/>
    <x v="0"/>
    <d v="1900-01-14T00:00:00"/>
    <n v="1281.75"/>
    <m/>
    <m/>
    <m/>
    <n v="31930"/>
    <m/>
    <m/>
    <m/>
    <m/>
    <m/>
    <m/>
    <x v="0"/>
    <x v="0"/>
    <m/>
    <m/>
    <m/>
    <x v="0"/>
  </r>
  <r>
    <x v="9"/>
    <x v="0"/>
    <x v="9"/>
    <x v="0"/>
    <d v="1900-01-11T00:00:00"/>
    <n v="1273"/>
    <n v="1884"/>
    <n v="5046200"/>
    <m/>
    <m/>
    <m/>
    <m/>
    <m/>
    <m/>
    <m/>
    <m/>
    <x v="0"/>
    <x v="0"/>
    <m/>
    <m/>
    <m/>
    <x v="0"/>
  </r>
  <r>
    <x v="9"/>
    <x v="0"/>
    <x v="9"/>
    <x v="0"/>
    <d v="1900-01-10T00:00:00"/>
    <n v="1261.75"/>
    <n v="1885.5"/>
    <n v="5053875"/>
    <m/>
    <n v="32420"/>
    <n v="163846627500"/>
    <n v="61127910"/>
    <m/>
    <m/>
    <m/>
    <m/>
    <x v="0"/>
    <x v="0"/>
    <m/>
    <m/>
    <m/>
    <x v="0"/>
  </r>
  <r>
    <x v="9"/>
    <x v="0"/>
    <x v="9"/>
    <x v="0"/>
    <d v="1900-01-09T00:00:00"/>
    <n v="1262.5"/>
    <n v="1891.5"/>
    <n v="5060425"/>
    <m/>
    <n v="32430"/>
    <n v="164109582750"/>
    <n v="61341345"/>
    <m/>
    <m/>
    <m/>
    <m/>
    <x v="0"/>
    <x v="0"/>
    <m/>
    <m/>
    <m/>
    <x v="0"/>
  </r>
  <r>
    <x v="9"/>
    <x v="0"/>
    <x v="9"/>
    <x v="0"/>
    <d v="1900-01-08T00:00:00"/>
    <n v="1253.5"/>
    <n v="1902"/>
    <n v="5066250"/>
    <m/>
    <n v="32150"/>
    <n v="162879937500"/>
    <n v="61149300"/>
    <m/>
    <m/>
    <m/>
    <m/>
    <x v="0"/>
    <x v="0"/>
    <m/>
    <m/>
    <m/>
    <x v="0"/>
  </r>
  <r>
    <x v="9"/>
    <x v="0"/>
    <x v="9"/>
    <x v="0"/>
    <d v="1900-01-07T00:00:00"/>
    <n v="1255"/>
    <n v="1896"/>
    <n v="5072125"/>
    <m/>
    <n v="32530"/>
    <n v="164996226250"/>
    <n v="61676880"/>
    <m/>
    <m/>
    <m/>
    <m/>
    <x v="0"/>
    <x v="0"/>
    <m/>
    <m/>
    <m/>
    <x v="0"/>
  </r>
  <r>
    <x v="9"/>
    <x v="0"/>
    <x v="9"/>
    <x v="0"/>
    <d v="1900-01-04T00:00:00"/>
    <n v="1254"/>
    <n v="1897"/>
    <n v="5077275"/>
    <m/>
    <m/>
    <m/>
    <m/>
    <m/>
    <m/>
    <m/>
    <m/>
    <x v="0"/>
    <x v="0"/>
    <m/>
    <m/>
    <m/>
    <x v="0"/>
  </r>
  <r>
    <x v="9"/>
    <x v="0"/>
    <x v="9"/>
    <x v="0"/>
    <d v="1900-01-03T00:00:00"/>
    <n v="1244.75"/>
    <n v="1885.5"/>
    <n v="5084125"/>
    <m/>
    <m/>
    <m/>
    <m/>
    <m/>
    <m/>
    <m/>
    <m/>
    <x v="0"/>
    <x v="0"/>
    <m/>
    <m/>
    <m/>
    <x v="0"/>
  </r>
  <r>
    <x v="9"/>
    <x v="0"/>
    <x v="9"/>
    <x v="0"/>
    <d v="1900-01-02T00:00:00"/>
    <n v="1246"/>
    <n v="1886"/>
    <n v="5092050"/>
    <m/>
    <m/>
    <m/>
    <m/>
    <m/>
    <m/>
    <m/>
    <m/>
    <x v="0"/>
    <x v="0"/>
    <m/>
    <m/>
    <m/>
    <x v="0"/>
  </r>
  <r>
    <x v="9"/>
    <x v="0"/>
    <x v="9"/>
    <x v="0"/>
    <d v="1900-01-01T00:00:00"/>
    <n v="1244.25"/>
    <n v="1869.5"/>
    <n v="5100000"/>
    <m/>
    <n v="32790"/>
    <n v="167229000000"/>
    <n v="61300905"/>
    <m/>
    <m/>
    <m/>
    <m/>
    <x v="0"/>
    <x v="0"/>
    <m/>
    <m/>
    <m/>
    <x v="0"/>
  </r>
  <r>
    <x v="9"/>
    <x v="0"/>
    <x v="9"/>
    <x v="0"/>
    <d v="1899-12-31T00:00:00"/>
    <n v="1244.75"/>
    <n v="1852"/>
    <n v="5109600"/>
    <m/>
    <n v="32800"/>
    <n v="167594880000"/>
    <n v="60745600"/>
    <m/>
    <m/>
    <m/>
    <m/>
    <x v="0"/>
    <x v="0"/>
    <m/>
    <m/>
    <m/>
    <x v="0"/>
  </r>
  <r>
    <x v="9"/>
    <x v="0"/>
    <x v="9"/>
    <x v="1"/>
    <d v="1900-01-28T00:00:00"/>
    <n v="1254"/>
    <n v="1842.5"/>
    <n v="5127100"/>
    <m/>
    <m/>
    <m/>
    <m/>
    <m/>
    <m/>
    <m/>
    <m/>
    <x v="0"/>
    <x v="0"/>
    <m/>
    <m/>
    <m/>
    <x v="0"/>
  </r>
  <r>
    <x v="9"/>
    <x v="0"/>
    <x v="9"/>
    <x v="1"/>
    <d v="1900-01-27T00:00:00"/>
    <n v="1254"/>
    <n v="1861.5"/>
    <n v="5131675"/>
    <m/>
    <n v="32710"/>
    <n v="167857089250"/>
    <n v="60889665"/>
    <m/>
    <m/>
    <m/>
    <m/>
    <x v="0"/>
    <x v="0"/>
    <m/>
    <m/>
    <m/>
    <x v="0"/>
  </r>
  <r>
    <x v="9"/>
    <x v="0"/>
    <x v="9"/>
    <x v="1"/>
    <d v="1900-01-26T00:00:00"/>
    <n v="1265.25"/>
    <n v="1871.5"/>
    <n v="5140000"/>
    <m/>
    <n v="32720"/>
    <n v="168180800000"/>
    <n v="61235480"/>
    <m/>
    <m/>
    <m/>
    <m/>
    <x v="0"/>
    <x v="0"/>
    <m/>
    <m/>
    <m/>
    <x v="0"/>
  </r>
  <r>
    <x v="9"/>
    <x v="0"/>
    <x v="9"/>
    <x v="1"/>
    <d v="1900-01-25T00:00:00"/>
    <n v="1283"/>
    <n v="1893"/>
    <n v="5146525"/>
    <m/>
    <m/>
    <m/>
    <m/>
    <m/>
    <m/>
    <m/>
    <m/>
    <x v="0"/>
    <x v="0"/>
    <m/>
    <m/>
    <m/>
    <x v="0"/>
  </r>
  <r>
    <x v="9"/>
    <x v="0"/>
    <x v="9"/>
    <x v="1"/>
    <d v="1900-01-21T00:00:00"/>
    <n v="1292"/>
    <n v="1897"/>
    <n v="5152975"/>
    <m/>
    <m/>
    <m/>
    <m/>
    <m/>
    <m/>
    <m/>
    <m/>
    <x v="0"/>
    <x v="0"/>
    <m/>
    <m/>
    <m/>
    <x v="0"/>
  </r>
  <r>
    <x v="9"/>
    <x v="0"/>
    <x v="9"/>
    <x v="1"/>
    <d v="1900-01-20T00:00:00"/>
    <n v="1294.5"/>
    <n v="1838"/>
    <n v="5160575"/>
    <m/>
    <n v="32880"/>
    <n v="169679706000"/>
    <n v="60433440"/>
    <m/>
    <m/>
    <m/>
    <m/>
    <x v="0"/>
    <x v="0"/>
    <m/>
    <m/>
    <m/>
    <x v="0"/>
  </r>
  <r>
    <x v="9"/>
    <x v="1"/>
    <x v="9"/>
    <x v="1"/>
    <d v="1900-01-19T00:00:00"/>
    <n v="1292"/>
    <n v="1846.5"/>
    <n v="5170375"/>
    <m/>
    <n v="33040"/>
    <n v="170829190000"/>
    <n v="61008360"/>
    <m/>
    <m/>
    <m/>
    <m/>
    <x v="0"/>
    <x v="0"/>
    <m/>
    <m/>
    <m/>
    <x v="0"/>
  </r>
  <r>
    <x v="9"/>
    <x v="1"/>
    <x v="9"/>
    <x v="1"/>
    <d v="1900-01-18T00:00:00"/>
    <n v="1291.5"/>
    <n v="1821.5"/>
    <n v="5175500"/>
    <m/>
    <n v="32940"/>
    <n v="170480970000"/>
    <n v="60000210"/>
    <m/>
    <m/>
    <m/>
    <m/>
    <x v="0"/>
    <x v="0"/>
    <m/>
    <m/>
    <m/>
    <x v="0"/>
  </r>
  <r>
    <x v="9"/>
    <x v="1"/>
    <x v="9"/>
    <x v="1"/>
    <d v="1900-01-17T00:00:00"/>
    <n v="1301"/>
    <n v="1831.5"/>
    <n v="5181250"/>
    <m/>
    <n v="32790"/>
    <n v="169893187500"/>
    <n v="60054885"/>
    <m/>
    <m/>
    <m/>
    <m/>
    <x v="0"/>
    <x v="0"/>
    <m/>
    <m/>
    <m/>
    <x v="0"/>
  </r>
  <r>
    <x v="9"/>
    <x v="1"/>
    <x v="9"/>
    <x v="1"/>
    <d v="1900-01-14T00:00:00"/>
    <n v="1293.75"/>
    <n v="1850"/>
    <n v="5187075"/>
    <m/>
    <m/>
    <m/>
    <m/>
    <m/>
    <m/>
    <m/>
    <m/>
    <x v="0"/>
    <x v="0"/>
    <m/>
    <m/>
    <m/>
    <x v="0"/>
  </r>
  <r>
    <x v="9"/>
    <x v="1"/>
    <x v="9"/>
    <x v="1"/>
    <d v="1900-01-13T00:00:00"/>
    <n v="1303.75"/>
    <m/>
    <m/>
    <m/>
    <n v="32410"/>
    <m/>
    <m/>
    <m/>
    <m/>
    <m/>
    <m/>
    <x v="0"/>
    <x v="0"/>
    <m/>
    <m/>
    <m/>
    <x v="0"/>
  </r>
  <r>
    <x v="9"/>
    <x v="1"/>
    <x v="9"/>
    <x v="1"/>
    <d v="1900-01-12T00:00:00"/>
    <n v="1300.25"/>
    <n v="1856.5"/>
    <n v="5194425"/>
    <m/>
    <n v="32480"/>
    <n v="168714924000"/>
    <n v="60299120"/>
    <m/>
    <m/>
    <m/>
    <m/>
    <x v="0"/>
    <x v="0"/>
    <m/>
    <m/>
    <m/>
    <x v="0"/>
  </r>
  <r>
    <x v="9"/>
    <x v="1"/>
    <x v="9"/>
    <x v="1"/>
    <d v="1900-01-11T00:00:00"/>
    <n v="1292.75"/>
    <n v="1820.5"/>
    <n v="5199175"/>
    <m/>
    <m/>
    <m/>
    <m/>
    <m/>
    <m/>
    <m/>
    <m/>
    <x v="0"/>
    <x v="0"/>
    <m/>
    <m/>
    <m/>
    <x v="0"/>
  </r>
  <r>
    <x v="9"/>
    <x v="1"/>
    <x v="9"/>
    <x v="1"/>
    <d v="1900-01-10T00:00:00"/>
    <n v="1292.75"/>
    <n v="1842"/>
    <n v="5208325"/>
    <m/>
    <n v="32510"/>
    <n v="169322645750"/>
    <n v="59883420"/>
    <m/>
    <m/>
    <m/>
    <m/>
    <x v="0"/>
    <x v="0"/>
    <m/>
    <m/>
    <m/>
    <x v="0"/>
  </r>
  <r>
    <x v="9"/>
    <x v="1"/>
    <x v="9"/>
    <x v="1"/>
    <d v="1900-01-07T00:00:00"/>
    <n v="1289"/>
    <n v="1819"/>
    <n v="5221950"/>
    <m/>
    <m/>
    <m/>
    <m/>
    <m/>
    <m/>
    <m/>
    <m/>
    <x v="0"/>
    <x v="0"/>
    <m/>
    <m/>
    <m/>
    <x v="0"/>
  </r>
  <r>
    <x v="9"/>
    <x v="1"/>
    <x v="9"/>
    <x v="1"/>
    <d v="1900-01-06T00:00:00"/>
    <n v="1291.25"/>
    <n v="0"/>
    <n v="5230600"/>
    <m/>
    <n v="32890"/>
    <n v="172034434000"/>
    <m/>
    <m/>
    <m/>
    <m/>
    <m/>
    <x v="0"/>
    <x v="0"/>
    <m/>
    <m/>
    <m/>
    <x v="0"/>
  </r>
  <r>
    <x v="9"/>
    <x v="1"/>
    <x v="9"/>
    <x v="1"/>
    <d v="1900-01-05T00:00:00"/>
    <n v="1311"/>
    <n v="1818.5"/>
    <n v="5230600"/>
    <m/>
    <n v="32860"/>
    <n v="171877516000"/>
    <n v="59755910"/>
    <m/>
    <m/>
    <m/>
    <m/>
    <x v="0"/>
    <x v="0"/>
    <m/>
    <m/>
    <m/>
    <x v="0"/>
  </r>
  <r>
    <x v="9"/>
    <x v="1"/>
    <x v="9"/>
    <x v="1"/>
    <d v="1900-01-04T00:00:00"/>
    <n v="1308.5"/>
    <n v="1786"/>
    <n v="5222700"/>
    <m/>
    <n v="33000"/>
    <n v="172349100000"/>
    <n v="58938000"/>
    <m/>
    <m/>
    <m/>
    <m/>
    <x v="0"/>
    <x v="0"/>
    <m/>
    <m/>
    <m/>
    <x v="0"/>
  </r>
  <r>
    <x v="9"/>
    <x v="1"/>
    <x v="9"/>
    <x v="1"/>
    <d v="1899-12-31T00:00:00"/>
    <n v="1285"/>
    <n v="1756"/>
    <n v="5232175"/>
    <m/>
    <m/>
    <m/>
    <m/>
    <m/>
    <m/>
    <m/>
    <m/>
    <x v="0"/>
    <x v="0"/>
    <m/>
    <m/>
    <m/>
    <x v="0"/>
  </r>
  <r>
    <x v="9"/>
    <x v="1"/>
    <x v="9"/>
    <x v="1"/>
    <d v="1899-12-30T00:00:00"/>
    <n v="1283"/>
    <n v="1764.5"/>
    <n v="5241950"/>
    <m/>
    <n v="33070"/>
    <n v="173351286500"/>
    <n v="58352015"/>
    <m/>
    <m/>
    <m/>
    <m/>
    <x v="0"/>
    <x v="0"/>
    <m/>
    <m/>
    <m/>
    <x v="0"/>
  </r>
  <r>
    <x v="9"/>
    <x v="1"/>
    <x v="9"/>
    <x v="2"/>
    <d v="1900-01-28T00:00:00"/>
    <n v="1292"/>
    <n v="1775.5"/>
    <n v="5264450"/>
    <m/>
    <n v="32930"/>
    <n v="173358338500"/>
    <n v="58467215"/>
    <m/>
    <m/>
    <m/>
    <m/>
    <x v="0"/>
    <x v="0"/>
    <m/>
    <m/>
    <m/>
    <x v="0"/>
  </r>
  <r>
    <x v="9"/>
    <x v="1"/>
    <x v="9"/>
    <x v="2"/>
    <d v="1900-01-27T00:00:00"/>
    <n v="1289.75"/>
    <n v="1797"/>
    <n v="5273950"/>
    <m/>
    <n v="32800"/>
    <n v="172985560000"/>
    <n v="58941600"/>
    <m/>
    <m/>
    <m/>
    <m/>
    <x v="0"/>
    <x v="0"/>
    <m/>
    <m/>
    <m/>
    <x v="0"/>
  </r>
  <r>
    <x v="9"/>
    <x v="1"/>
    <x v="9"/>
    <x v="2"/>
    <d v="1900-01-26T00:00:00"/>
    <n v="1302"/>
    <n v="1803.5"/>
    <n v="5282125"/>
    <m/>
    <n v="32960"/>
    <n v="174098840000"/>
    <n v="59443360"/>
    <m/>
    <m/>
    <m/>
    <m/>
    <x v="0"/>
    <x v="0"/>
    <m/>
    <m/>
    <m/>
    <x v="0"/>
  </r>
  <r>
    <x v="9"/>
    <x v="1"/>
    <x v="9"/>
    <x v="2"/>
    <d v="1900-01-23T00:00:00"/>
    <n v="1294.25"/>
    <n v="1782.5"/>
    <n v="5289600"/>
    <m/>
    <m/>
    <m/>
    <m/>
    <m/>
    <m/>
    <m/>
    <m/>
    <x v="0"/>
    <x v="0"/>
    <m/>
    <m/>
    <m/>
    <x v="0"/>
  </r>
  <r>
    <x v="9"/>
    <x v="1"/>
    <x v="9"/>
    <x v="2"/>
    <d v="1900-01-22T00:00:00"/>
    <n v="1283.5"/>
    <n v="1784"/>
    <n v="5303475"/>
    <m/>
    <n v="32570"/>
    <n v="172734180750"/>
    <n v="58104880"/>
    <m/>
    <m/>
    <m/>
    <m/>
    <x v="0"/>
    <x v="0"/>
    <m/>
    <m/>
    <m/>
    <x v="0"/>
  </r>
  <r>
    <x v="9"/>
    <x v="1"/>
    <x v="9"/>
    <x v="2"/>
    <d v="1900-01-21T00:00:00"/>
    <n v="1283.5"/>
    <n v="1762"/>
    <n v="5313300"/>
    <m/>
    <n v="32930"/>
    <n v="174966969000"/>
    <n v="58022660"/>
    <m/>
    <m/>
    <m/>
    <m/>
    <x v="0"/>
    <x v="0"/>
    <m/>
    <m/>
    <m/>
    <x v="0"/>
  </r>
  <r>
    <x v="9"/>
    <x v="1"/>
    <x v="9"/>
    <x v="2"/>
    <d v="1900-01-20T00:00:00"/>
    <n v="1290.75"/>
    <n v="1761"/>
    <n v="5321900"/>
    <m/>
    <n v="32720"/>
    <n v="174132568000"/>
    <n v="57619920"/>
    <m/>
    <m/>
    <m/>
    <m/>
    <x v="0"/>
    <x v="0"/>
    <m/>
    <m/>
    <m/>
    <x v="0"/>
  </r>
  <r>
    <x v="9"/>
    <x v="2"/>
    <x v="9"/>
    <x v="2"/>
    <d v="1900-01-15T00:00:00"/>
    <n v="1299.25"/>
    <n v="1773.5"/>
    <n v="5331600"/>
    <m/>
    <n v="31760"/>
    <n v="169331616000"/>
    <n v="56326360"/>
    <m/>
    <m/>
    <m/>
    <m/>
    <x v="0"/>
    <x v="0"/>
    <m/>
    <m/>
    <m/>
    <x v="0"/>
  </r>
  <r>
    <x v="9"/>
    <x v="2"/>
    <x v="9"/>
    <x v="2"/>
    <d v="1900-01-14T00:00:00"/>
    <n v="1299"/>
    <n v="1792"/>
    <n v="5345125"/>
    <m/>
    <n v="31610"/>
    <n v="168959401250"/>
    <n v="56645120"/>
    <m/>
    <m/>
    <m/>
    <m/>
    <x v="0"/>
    <x v="0"/>
    <m/>
    <m/>
    <m/>
    <x v="0"/>
  </r>
  <r>
    <x v="9"/>
    <x v="2"/>
    <x v="9"/>
    <x v="2"/>
    <d v="1900-01-13T00:00:00"/>
    <n v="1311.5"/>
    <n v="1777.5"/>
    <n v="5347750"/>
    <m/>
    <n v="31670"/>
    <n v="169363242500"/>
    <n v="56293425"/>
    <m/>
    <m/>
    <m/>
    <m/>
    <x v="0"/>
    <x v="0"/>
    <m/>
    <m/>
    <m/>
    <x v="0"/>
  </r>
  <r>
    <x v="9"/>
    <x v="2"/>
    <x v="9"/>
    <x v="2"/>
    <d v="1900-01-12T00:00:00"/>
    <n v="1324.5"/>
    <n v="1781"/>
    <n v="5343875"/>
    <m/>
    <n v="31330"/>
    <n v="167423603750"/>
    <n v="55798730"/>
    <m/>
    <m/>
    <m/>
    <m/>
    <x v="0"/>
    <x v="0"/>
    <m/>
    <m/>
    <m/>
    <x v="0"/>
  </r>
  <r>
    <x v="9"/>
    <x v="2"/>
    <x v="9"/>
    <x v="2"/>
    <d v="1900-01-09T00:00:00"/>
    <n v="1317.25"/>
    <m/>
    <m/>
    <m/>
    <m/>
    <m/>
    <m/>
    <m/>
    <m/>
    <m/>
    <m/>
    <x v="0"/>
    <x v="0"/>
    <m/>
    <m/>
    <m/>
    <x v="0"/>
  </r>
  <r>
    <x v="9"/>
    <x v="2"/>
    <x v="9"/>
    <x v="2"/>
    <d v="1900-01-08T00:00:00"/>
    <n v="1321.5"/>
    <n v="1812"/>
    <n v="5352900"/>
    <m/>
    <n v="30810"/>
    <n v="164922849000"/>
    <n v="55827720"/>
    <m/>
    <m/>
    <m/>
    <m/>
    <x v="0"/>
    <x v="0"/>
    <m/>
    <m/>
    <m/>
    <x v="0"/>
  </r>
  <r>
    <x v="9"/>
    <x v="2"/>
    <x v="9"/>
    <x v="2"/>
    <d v="1900-01-07T00:00:00"/>
    <n v="1309.75"/>
    <n v="1821.5"/>
    <n v="5359475"/>
    <m/>
    <n v="30890"/>
    <n v="165554182750"/>
    <n v="56266135"/>
    <m/>
    <m/>
    <m/>
    <m/>
    <x v="0"/>
    <x v="0"/>
    <m/>
    <m/>
    <m/>
    <x v="0"/>
  </r>
  <r>
    <x v="9"/>
    <x v="2"/>
    <x v="9"/>
    <x v="2"/>
    <d v="1900-01-06T00:00:00"/>
    <n v="1314.75"/>
    <n v="1840.5"/>
    <n v="5347575"/>
    <m/>
    <n v="30820"/>
    <n v="164812261500"/>
    <n v="56724210"/>
    <m/>
    <m/>
    <m/>
    <m/>
    <x v="0"/>
    <x v="0"/>
    <m/>
    <m/>
    <m/>
    <x v="0"/>
  </r>
  <r>
    <x v="9"/>
    <x v="2"/>
    <x v="9"/>
    <x v="2"/>
    <d v="1900-01-05T00:00:00"/>
    <n v="1299"/>
    <n v="1863"/>
    <n v="5339325"/>
    <m/>
    <n v="30600"/>
    <n v="163383345000"/>
    <n v="57007800"/>
    <m/>
    <m/>
    <m/>
    <m/>
    <x v="0"/>
    <x v="0"/>
    <m/>
    <m/>
    <m/>
    <x v="0"/>
  </r>
  <r>
    <x v="9"/>
    <x v="2"/>
    <x v="9"/>
    <x v="2"/>
    <d v="1900-01-02T00:00:00"/>
    <n v="1293.5"/>
    <n v="1877.5"/>
    <n v="5327450"/>
    <m/>
    <m/>
    <m/>
    <m/>
    <m/>
    <m/>
    <m/>
    <m/>
    <x v="0"/>
    <x v="0"/>
    <m/>
    <m/>
    <m/>
    <x v="0"/>
  </r>
  <r>
    <x v="9"/>
    <x v="2"/>
    <x v="9"/>
    <x v="2"/>
    <d v="1900-01-01T00:00:00"/>
    <n v="1287.25"/>
    <n v="1874"/>
    <n v="5316650"/>
    <m/>
    <m/>
    <m/>
    <m/>
    <m/>
    <m/>
    <m/>
    <m/>
    <x v="0"/>
    <x v="0"/>
    <m/>
    <m/>
    <m/>
    <x v="0"/>
  </r>
  <r>
    <x v="9"/>
    <x v="2"/>
    <x v="9"/>
    <x v="2"/>
    <d v="1899-12-31T00:00:00"/>
    <n v="1284"/>
    <n v="1886"/>
    <n v="5320050"/>
    <m/>
    <m/>
    <m/>
    <m/>
    <m/>
    <m/>
    <m/>
    <m/>
    <x v="0"/>
    <x v="0"/>
    <m/>
    <m/>
    <m/>
    <x v="0"/>
  </r>
  <r>
    <x v="9"/>
    <x v="2"/>
    <x v="9"/>
    <x v="2"/>
    <d v="1899-12-30T00:00:00"/>
    <n v="1286.5"/>
    <n v="1875"/>
    <n v="5315575"/>
    <m/>
    <m/>
    <m/>
    <m/>
    <m/>
    <m/>
    <m/>
    <m/>
    <x v="0"/>
    <x v="0"/>
    <m/>
    <m/>
    <m/>
    <x v="0"/>
  </r>
  <r>
    <x v="9"/>
    <x v="2"/>
    <x v="9"/>
    <x v="3"/>
    <d v="1900-01-29T00:00:00"/>
    <n v="1294"/>
    <n v="1857.5"/>
    <n v="5334175"/>
    <m/>
    <n v="30600"/>
    <n v="163225755000"/>
    <n v="56839500"/>
    <m/>
    <m/>
    <m/>
    <m/>
    <x v="0"/>
    <x v="0"/>
    <m/>
    <m/>
    <m/>
    <x v="0"/>
  </r>
  <r>
    <x v="9"/>
    <x v="2"/>
    <x v="9"/>
    <x v="3"/>
    <d v="1900-01-26T00:00:00"/>
    <n v="1295.75"/>
    <n v="1871.5"/>
    <n v="5344275"/>
    <m/>
    <m/>
    <m/>
    <m/>
    <m/>
    <m/>
    <m/>
    <m/>
    <x v="0"/>
    <x v="0"/>
    <m/>
    <m/>
    <m/>
    <x v="0"/>
  </r>
  <r>
    <x v="9"/>
    <x v="2"/>
    <x v="9"/>
    <x v="3"/>
    <d v="1900-01-25T00:00:00"/>
    <n v="1295"/>
    <n v="1873"/>
    <n v="5351075"/>
    <m/>
    <n v="30590"/>
    <n v="163689384250"/>
    <n v="57295070"/>
    <m/>
    <m/>
    <m/>
    <m/>
    <x v="0"/>
    <x v="0"/>
    <m/>
    <m/>
    <m/>
    <x v="0"/>
  </r>
  <r>
    <x v="9"/>
    <x v="2"/>
    <x v="9"/>
    <x v="3"/>
    <d v="1900-01-24T00:00:00"/>
    <n v="1314.5"/>
    <n v="1882.5"/>
    <n v="5350750"/>
    <m/>
    <n v="30430"/>
    <n v="162823322500"/>
    <n v="57284475"/>
    <m/>
    <m/>
    <m/>
    <m/>
    <x v="0"/>
    <x v="0"/>
    <m/>
    <m/>
    <m/>
    <x v="0"/>
  </r>
  <r>
    <x v="9"/>
    <x v="2"/>
    <x v="9"/>
    <x v="3"/>
    <d v="1900-01-23T00:00:00"/>
    <n v="1314.75"/>
    <n v="1823"/>
    <n v="5354450"/>
    <m/>
    <n v="30250"/>
    <n v="161972112500"/>
    <n v="55145750"/>
    <m/>
    <m/>
    <m/>
    <m/>
    <x v="0"/>
    <x v="0"/>
    <m/>
    <m/>
    <m/>
    <x v="0"/>
  </r>
  <r>
    <x v="10"/>
    <x v="3"/>
    <x v="9"/>
    <x v="3"/>
    <d v="1900-01-22T00:00:00"/>
    <n v="1322"/>
    <n v="1815.5"/>
    <n v="5355925"/>
    <m/>
    <m/>
    <m/>
    <m/>
    <m/>
    <m/>
    <m/>
    <m/>
    <x v="0"/>
    <x v="0"/>
    <m/>
    <m/>
    <m/>
    <x v="0"/>
  </r>
  <r>
    <x v="10"/>
    <x v="3"/>
    <x v="9"/>
    <x v="3"/>
    <d v="1900-01-19T00:00:00"/>
    <n v="1338.5"/>
    <n v="1831"/>
    <n v="5355675"/>
    <m/>
    <m/>
    <m/>
    <m/>
    <m/>
    <m/>
    <m/>
    <m/>
    <x v="0"/>
    <x v="0"/>
    <m/>
    <m/>
    <m/>
    <x v="0"/>
  </r>
  <r>
    <x v="10"/>
    <x v="3"/>
    <x v="9"/>
    <x v="3"/>
    <d v="1900-01-18T00:00:00"/>
    <n v="1327"/>
    <n v="1845"/>
    <n v="5354900"/>
    <m/>
    <m/>
    <m/>
    <m/>
    <m/>
    <m/>
    <m/>
    <m/>
    <x v="0"/>
    <x v="0"/>
    <m/>
    <m/>
    <m/>
    <x v="0"/>
  </r>
  <r>
    <x v="10"/>
    <x v="3"/>
    <x v="9"/>
    <x v="3"/>
    <d v="1900-01-17T00:00:00"/>
    <n v="1346"/>
    <n v="1822.5"/>
    <n v="5359250"/>
    <m/>
    <n v="30100"/>
    <n v="161313425000"/>
    <n v="54857250"/>
    <m/>
    <m/>
    <m/>
    <m/>
    <x v="0"/>
    <x v="0"/>
    <m/>
    <m/>
    <m/>
    <x v="0"/>
  </r>
  <r>
    <x v="10"/>
    <x v="3"/>
    <x v="9"/>
    <x v="3"/>
    <d v="1900-01-16T00:00:00"/>
    <n v="1362.5"/>
    <n v="1816.5"/>
    <n v="5368925"/>
    <m/>
    <n v="29970"/>
    <n v="160906682250"/>
    <n v="54440505"/>
    <m/>
    <m/>
    <m/>
    <m/>
    <x v="0"/>
    <x v="0"/>
    <m/>
    <m/>
    <m/>
    <x v="0"/>
  </r>
  <r>
    <x v="10"/>
    <x v="3"/>
    <x v="9"/>
    <x v="3"/>
    <d v="1900-01-15T00:00:00"/>
    <n v="1379"/>
    <n v="1785"/>
    <n v="5375350"/>
    <m/>
    <n v="30050"/>
    <n v="161529267500"/>
    <n v="53639250"/>
    <m/>
    <m/>
    <m/>
    <m/>
    <x v="0"/>
    <x v="0"/>
    <m/>
    <m/>
    <m/>
    <x v="0"/>
  </r>
  <r>
    <x v="10"/>
    <x v="3"/>
    <x v="9"/>
    <x v="3"/>
    <d v="1900-01-12T00:00:00"/>
    <n v="1370"/>
    <m/>
    <m/>
    <m/>
    <m/>
    <m/>
    <m/>
    <m/>
    <m/>
    <m/>
    <m/>
    <x v="0"/>
    <x v="0"/>
    <m/>
    <m/>
    <m/>
    <x v="0"/>
  </r>
  <r>
    <x v="10"/>
    <x v="3"/>
    <x v="9"/>
    <x v="3"/>
    <d v="1900-01-11T00:00:00"/>
    <n v="1371"/>
    <n v="1773.5"/>
    <n v="5381900"/>
    <m/>
    <n v="30300"/>
    <n v="163071570000"/>
    <n v="53737050"/>
    <m/>
    <m/>
    <m/>
    <m/>
    <x v="0"/>
    <x v="0"/>
    <m/>
    <m/>
    <m/>
    <x v="0"/>
  </r>
  <r>
    <x v="10"/>
    <x v="3"/>
    <x v="9"/>
    <x v="3"/>
    <d v="1900-01-10T00:00:00"/>
    <n v="1355.75"/>
    <n v="1752"/>
    <n v="5387100"/>
    <m/>
    <n v="30480"/>
    <n v="164198808000"/>
    <n v="53400960"/>
    <m/>
    <m/>
    <m/>
    <m/>
    <x v="0"/>
    <x v="0"/>
    <m/>
    <m/>
    <m/>
    <x v="0"/>
  </r>
  <r>
    <x v="10"/>
    <x v="3"/>
    <x v="9"/>
    <x v="3"/>
    <d v="1900-01-09T00:00:00"/>
    <n v="1348"/>
    <n v="1725.5"/>
    <n v="5393250"/>
    <m/>
    <n v="30540"/>
    <n v="164709855000"/>
    <n v="52696770"/>
    <m/>
    <m/>
    <m/>
    <m/>
    <x v="0"/>
    <x v="0"/>
    <m/>
    <m/>
    <m/>
    <x v="0"/>
  </r>
  <r>
    <x v="10"/>
    <x v="3"/>
    <x v="9"/>
    <x v="3"/>
    <d v="1900-01-08T00:00:00"/>
    <n v="1334.25"/>
    <n v="1750"/>
    <n v="5391425"/>
    <m/>
    <n v="30600"/>
    <n v="164977605000"/>
    <n v="53550000"/>
    <m/>
    <m/>
    <m/>
    <m/>
    <x v="0"/>
    <x v="0"/>
    <m/>
    <m/>
    <m/>
    <x v="0"/>
  </r>
  <r>
    <x v="10"/>
    <x v="3"/>
    <x v="9"/>
    <x v="3"/>
    <d v="1900-01-05T00:00:00"/>
    <n v="1348.25"/>
    <n v="1760"/>
    <n v="5399625"/>
    <m/>
    <m/>
    <m/>
    <m/>
    <m/>
    <m/>
    <m/>
    <m/>
    <x v="0"/>
    <x v="0"/>
    <m/>
    <m/>
    <m/>
    <x v="0"/>
  </r>
  <r>
    <x v="10"/>
    <x v="3"/>
    <x v="9"/>
    <x v="3"/>
    <d v="1900-01-04T00:00:00"/>
    <n v="1334.25"/>
    <n v="1732"/>
    <n v="5406675"/>
    <m/>
    <n v="30440"/>
    <n v="164579187000"/>
    <n v="52722080"/>
    <m/>
    <m/>
    <m/>
    <m/>
    <x v="0"/>
    <x v="0"/>
    <m/>
    <m/>
    <m/>
    <x v="0"/>
  </r>
  <r>
    <x v="10"/>
    <x v="3"/>
    <x v="9"/>
    <x v="3"/>
    <d v="1900-01-03T00:00:00"/>
    <n v="1333.5"/>
    <n v="1719"/>
    <n v="5414875"/>
    <m/>
    <n v="30590"/>
    <n v="165641026250"/>
    <n v="52584210"/>
    <m/>
    <m/>
    <m/>
    <m/>
    <x v="0"/>
    <x v="0"/>
    <m/>
    <m/>
    <m/>
    <x v="0"/>
  </r>
  <r>
    <x v="10"/>
    <x v="3"/>
    <x v="9"/>
    <x v="3"/>
    <d v="1900-01-02T00:00:00"/>
    <n v="1339.5"/>
    <n v="1715"/>
    <n v="5424975"/>
    <m/>
    <n v="30600"/>
    <n v="166004235000"/>
    <n v="52479000"/>
    <m/>
    <m/>
    <m/>
    <m/>
    <x v="0"/>
    <x v="0"/>
    <m/>
    <m/>
    <m/>
    <x v="0"/>
  </r>
  <r>
    <x v="10"/>
    <x v="3"/>
    <x v="9"/>
    <x v="3"/>
    <d v="1900-01-01T00:00:00"/>
    <n v="1344.25"/>
    <n v="1715.5"/>
    <n v="5435325"/>
    <m/>
    <n v="30990"/>
    <n v="168440721750"/>
    <n v="53163345"/>
    <m/>
    <m/>
    <m/>
    <m/>
    <x v="0"/>
    <x v="0"/>
    <m/>
    <m/>
    <m/>
    <x v="0"/>
  </r>
  <r>
    <x v="10"/>
    <x v="3"/>
    <x v="9"/>
    <x v="4"/>
    <d v="1900-01-26T00:00:00"/>
    <n v="1327.75"/>
    <n v="1727.5"/>
    <n v="5236475"/>
    <m/>
    <m/>
    <m/>
    <m/>
    <m/>
    <m/>
    <m/>
    <m/>
    <x v="0"/>
    <x v="0"/>
    <m/>
    <m/>
    <m/>
    <x v="0"/>
  </r>
  <r>
    <x v="10"/>
    <x v="3"/>
    <x v="9"/>
    <x v="4"/>
    <d v="1900-01-25T00:00:00"/>
    <n v="1331"/>
    <n v="1738.5"/>
    <n v="5243700"/>
    <m/>
    <n v="29970"/>
    <n v="157153689000"/>
    <n v="52102845"/>
    <m/>
    <m/>
    <m/>
    <m/>
    <x v="0"/>
    <x v="0"/>
    <m/>
    <m/>
    <m/>
    <x v="0"/>
  </r>
  <r>
    <x v="10"/>
    <x v="3"/>
    <x v="9"/>
    <x v="4"/>
    <d v="1900-01-24T00:00:00"/>
    <n v="1340"/>
    <n v="1745.5"/>
    <n v="5255225"/>
    <m/>
    <n v="29930"/>
    <n v="157288884250"/>
    <n v="52242815"/>
    <m/>
    <m/>
    <m/>
    <m/>
    <x v="0"/>
    <x v="0"/>
    <m/>
    <m/>
    <m/>
    <x v="0"/>
  </r>
  <r>
    <x v="10"/>
    <x v="3"/>
    <x v="9"/>
    <x v="4"/>
    <d v="1900-01-23T00:00:00"/>
    <n v="1332.75"/>
    <n v="1759"/>
    <n v="5266800"/>
    <m/>
    <n v="29880"/>
    <n v="157371984000"/>
    <n v="52558920"/>
    <m/>
    <m/>
    <m/>
    <m/>
    <x v="0"/>
    <x v="0"/>
    <m/>
    <m/>
    <m/>
    <x v="0"/>
  </r>
  <r>
    <x v="10"/>
    <x v="3"/>
    <x v="9"/>
    <x v="4"/>
    <d v="1900-01-22T00:00:00"/>
    <n v="1333"/>
    <n v="1788.5"/>
    <n v="5276675"/>
    <m/>
    <n v="29820"/>
    <n v="157350448500"/>
    <n v="53333070"/>
    <m/>
    <m/>
    <m/>
    <m/>
    <x v="0"/>
    <x v="0"/>
    <m/>
    <m/>
    <m/>
    <x v="0"/>
  </r>
  <r>
    <x v="10"/>
    <x v="3"/>
    <x v="9"/>
    <x v="4"/>
    <d v="1900-01-19T00:00:00"/>
    <n v="1320.75"/>
    <n v="1756.5"/>
    <n v="5285700"/>
    <m/>
    <m/>
    <m/>
    <m/>
    <m/>
    <m/>
    <m/>
    <m/>
    <x v="0"/>
    <x v="0"/>
    <m/>
    <m/>
    <m/>
    <x v="0"/>
  </r>
  <r>
    <x v="10"/>
    <x v="3"/>
    <x v="9"/>
    <x v="4"/>
    <d v="1900-01-18T00:00:00"/>
    <n v="1313.75"/>
    <n v="1771"/>
    <n v="5293200"/>
    <m/>
    <n v="29510"/>
    <n v="156202332000"/>
    <n v="52262210"/>
    <m/>
    <m/>
    <m/>
    <m/>
    <x v="0"/>
    <x v="0"/>
    <m/>
    <m/>
    <m/>
    <x v="0"/>
  </r>
  <r>
    <x v="10"/>
    <x v="4"/>
    <x v="9"/>
    <x v="4"/>
    <d v="1900-01-17T00:00:00"/>
    <n v="1318.75"/>
    <n v="1775"/>
    <n v="5282375"/>
    <m/>
    <n v="29520"/>
    <n v="155935710000"/>
    <n v="52398000"/>
    <m/>
    <m/>
    <m/>
    <m/>
    <x v="0"/>
    <x v="0"/>
    <m/>
    <m/>
    <m/>
    <x v="0"/>
  </r>
  <r>
    <x v="10"/>
    <x v="4"/>
    <x v="9"/>
    <x v="4"/>
    <d v="1900-01-16T00:00:00"/>
    <n v="1314"/>
    <n v="1786"/>
    <n v="5289275"/>
    <m/>
    <n v="29500"/>
    <n v="156033612500"/>
    <n v="52687000"/>
    <m/>
    <m/>
    <m/>
    <m/>
    <x v="0"/>
    <x v="0"/>
    <m/>
    <m/>
    <m/>
    <x v="0"/>
  </r>
  <r>
    <x v="10"/>
    <x v="4"/>
    <x v="9"/>
    <x v="4"/>
    <d v="1900-01-15T00:00:00"/>
    <n v="1326"/>
    <n v="1733"/>
    <n v="5297025"/>
    <m/>
    <n v="29510"/>
    <n v="156315207750"/>
    <n v="51140830"/>
    <m/>
    <m/>
    <m/>
    <m/>
    <x v="0"/>
    <x v="0"/>
    <m/>
    <m/>
    <m/>
    <x v="0"/>
  </r>
  <r>
    <x v="10"/>
    <x v="4"/>
    <x v="9"/>
    <x v="4"/>
    <d v="1900-01-12T00:00:00"/>
    <n v="1308.5"/>
    <n v="1723"/>
    <n v="5303825"/>
    <m/>
    <m/>
    <m/>
    <m/>
    <m/>
    <m/>
    <m/>
    <m/>
    <x v="0"/>
    <x v="0"/>
    <m/>
    <m/>
    <m/>
    <x v="0"/>
  </r>
  <r>
    <x v="10"/>
    <x v="4"/>
    <x v="9"/>
    <x v="4"/>
    <d v="1900-01-11T00:00:00"/>
    <n v="1290.25"/>
    <m/>
    <m/>
    <m/>
    <n v="29500"/>
    <m/>
    <m/>
    <m/>
    <m/>
    <m/>
    <m/>
    <x v="0"/>
    <x v="0"/>
    <m/>
    <m/>
    <m/>
    <x v="0"/>
  </r>
  <r>
    <x v="10"/>
    <x v="4"/>
    <x v="9"/>
    <x v="4"/>
    <d v="1900-01-10T00:00:00"/>
    <n v="1286.5"/>
    <n v="1765.5"/>
    <n v="5311300"/>
    <m/>
    <n v="29530"/>
    <n v="156842689000"/>
    <n v="52135215"/>
    <m/>
    <m/>
    <m/>
    <m/>
    <x v="0"/>
    <x v="0"/>
    <m/>
    <m/>
    <m/>
    <x v="0"/>
  </r>
  <r>
    <x v="10"/>
    <x v="4"/>
    <x v="9"/>
    <x v="4"/>
    <d v="1900-01-09T00:00:00"/>
    <n v="1282.75"/>
    <n v="1759.5"/>
    <n v="5317400"/>
    <m/>
    <m/>
    <m/>
    <m/>
    <m/>
    <m/>
    <m/>
    <m/>
    <x v="0"/>
    <x v="0"/>
    <m/>
    <m/>
    <m/>
    <x v="0"/>
  </r>
  <r>
    <x v="10"/>
    <x v="4"/>
    <x v="9"/>
    <x v="4"/>
    <d v="1900-01-08T00:00:00"/>
    <n v="1273.5"/>
    <n v="1780"/>
    <n v="5324350"/>
    <m/>
    <n v="29500"/>
    <n v="157068325000"/>
    <n v="52510000"/>
    <m/>
    <m/>
    <m/>
    <m/>
    <x v="0"/>
    <x v="0"/>
    <m/>
    <m/>
    <m/>
    <x v="0"/>
  </r>
  <r>
    <x v="10"/>
    <x v="4"/>
    <x v="9"/>
    <x v="4"/>
    <d v="1900-01-05T00:00:00"/>
    <n v="1260"/>
    <n v="1755"/>
    <n v="5332125"/>
    <m/>
    <m/>
    <m/>
    <m/>
    <m/>
    <m/>
    <m/>
    <m/>
    <x v="0"/>
    <x v="0"/>
    <m/>
    <m/>
    <m/>
    <x v="0"/>
  </r>
  <r>
    <x v="10"/>
    <x v="4"/>
    <x v="9"/>
    <x v="4"/>
    <d v="1900-01-04T00:00:00"/>
    <n v="1258.5"/>
    <n v="1742"/>
    <n v="5338700"/>
    <m/>
    <n v="29490"/>
    <n v="157438263000"/>
    <n v="51371580"/>
    <m/>
    <m/>
    <m/>
    <m/>
    <x v="0"/>
    <x v="0"/>
    <m/>
    <m/>
    <m/>
    <x v="0"/>
  </r>
  <r>
    <x v="10"/>
    <x v="4"/>
    <x v="9"/>
    <x v="4"/>
    <d v="1900-01-03T00:00:00"/>
    <n v="1257"/>
    <n v="1777.5"/>
    <n v="5346375"/>
    <m/>
    <n v="29500"/>
    <n v="157718062500"/>
    <n v="52436250"/>
    <m/>
    <m/>
    <m/>
    <m/>
    <x v="0"/>
    <x v="0"/>
    <m/>
    <m/>
    <m/>
    <x v="0"/>
  </r>
  <r>
    <x v="10"/>
    <x v="4"/>
    <x v="9"/>
    <x v="4"/>
    <d v="1900-01-02T00:00:00"/>
    <n v="1253"/>
    <n v="1761"/>
    <n v="5353425"/>
    <m/>
    <n v="29480"/>
    <n v="157818969000"/>
    <n v="51914280"/>
    <m/>
    <m/>
    <m/>
    <m/>
    <x v="0"/>
    <x v="0"/>
    <m/>
    <m/>
    <m/>
    <x v="0"/>
  </r>
  <r>
    <x v="10"/>
    <x v="4"/>
    <x v="9"/>
    <x v="4"/>
    <d v="1900-01-01T00:00:00"/>
    <n v="1246.5"/>
    <n v="1770.5"/>
    <n v="5357700"/>
    <m/>
    <n v="29550"/>
    <n v="158320035000"/>
    <n v="52318275"/>
    <m/>
    <m/>
    <m/>
    <m/>
    <x v="0"/>
    <x v="0"/>
    <m/>
    <m/>
    <m/>
    <x v="0"/>
  </r>
  <r>
    <x v="10"/>
    <x v="4"/>
    <x v="9"/>
    <x v="5"/>
    <d v="1900-01-29T00:00:00"/>
    <n v="1246.5"/>
    <n v="1745.5"/>
    <n v="5362175"/>
    <m/>
    <m/>
    <m/>
    <m/>
    <m/>
    <m/>
    <m/>
    <m/>
    <x v="0"/>
    <x v="0"/>
    <m/>
    <m/>
    <m/>
    <x v="0"/>
  </r>
  <r>
    <x v="10"/>
    <x v="4"/>
    <x v="9"/>
    <x v="5"/>
    <d v="1900-01-28T00:00:00"/>
    <n v="1254"/>
    <n v="1750.5"/>
    <n v="5371425"/>
    <m/>
    <n v="29400"/>
    <n v="157919895000"/>
    <n v="51464700"/>
    <m/>
    <m/>
    <m/>
    <m/>
    <x v="0"/>
    <x v="0"/>
    <m/>
    <m/>
    <m/>
    <x v="0"/>
  </r>
  <r>
    <x v="10"/>
    <x v="4"/>
    <x v="9"/>
    <x v="5"/>
    <d v="1900-01-27T00:00:00"/>
    <n v="1254.75"/>
    <n v="1730.5"/>
    <n v="5382000"/>
    <m/>
    <n v="29450"/>
    <n v="158499900000"/>
    <n v="50963225"/>
    <m/>
    <m/>
    <m/>
    <m/>
    <x v="0"/>
    <x v="0"/>
    <m/>
    <m/>
    <m/>
    <x v="0"/>
  </r>
  <r>
    <x v="10"/>
    <x v="4"/>
    <x v="9"/>
    <x v="5"/>
    <d v="1900-01-26T00:00:00"/>
    <n v="1253.5"/>
    <n v="1729"/>
    <n v="5358100"/>
    <m/>
    <n v="29490"/>
    <n v="158010369000"/>
    <n v="50988210"/>
    <m/>
    <m/>
    <m/>
    <m/>
    <x v="0"/>
    <x v="0"/>
    <m/>
    <m/>
    <m/>
    <x v="0"/>
  </r>
  <r>
    <x v="10"/>
    <x v="4"/>
    <x v="9"/>
    <x v="5"/>
    <d v="1900-01-25T00:00:00"/>
    <n v="1270"/>
    <n v="1714"/>
    <n v="5368250"/>
    <m/>
    <n v="29480"/>
    <n v="158256010000"/>
    <n v="50528720"/>
    <m/>
    <m/>
    <m/>
    <m/>
    <x v="0"/>
    <x v="0"/>
    <m/>
    <m/>
    <m/>
    <x v="0"/>
  </r>
  <r>
    <x v="10"/>
    <x v="4"/>
    <x v="9"/>
    <x v="5"/>
    <d v="1900-01-22T00:00:00"/>
    <n v="1259.25"/>
    <n v="1714.5"/>
    <n v="5377000"/>
    <m/>
    <m/>
    <m/>
    <m/>
    <m/>
    <m/>
    <m/>
    <m/>
    <x v="0"/>
    <x v="0"/>
    <m/>
    <m/>
    <m/>
    <x v="0"/>
  </r>
  <r>
    <x v="10"/>
    <x v="4"/>
    <x v="9"/>
    <x v="5"/>
    <d v="1900-01-21T00:00:00"/>
    <n v="1244.25"/>
    <n v="1719"/>
    <n v="5384950"/>
    <m/>
    <n v="29420"/>
    <n v="158425229000"/>
    <n v="50572980"/>
    <m/>
    <m/>
    <m/>
    <m/>
    <x v="0"/>
    <x v="0"/>
    <m/>
    <m/>
    <m/>
    <x v="0"/>
  </r>
  <r>
    <x v="10"/>
    <x v="4"/>
    <x v="9"/>
    <x v="5"/>
    <d v="1900-01-20T00:00:00"/>
    <n v="1239.5"/>
    <n v="1697"/>
    <n v="5392800"/>
    <m/>
    <n v="29550"/>
    <n v="159357240000"/>
    <n v="50146350"/>
    <m/>
    <m/>
    <m/>
    <m/>
    <x v="0"/>
    <x v="0"/>
    <m/>
    <m/>
    <m/>
    <x v="0"/>
  </r>
  <r>
    <x v="10"/>
    <x v="4"/>
    <x v="9"/>
    <x v="5"/>
    <d v="1900-01-19T00:00:00"/>
    <n v="1247.75"/>
    <n v="1707.5"/>
    <n v="5400800"/>
    <m/>
    <n v="29330"/>
    <n v="158405464000"/>
    <n v="50080975"/>
    <m/>
    <m/>
    <m/>
    <m/>
    <x v="0"/>
    <x v="0"/>
    <m/>
    <m/>
    <m/>
    <x v="0"/>
  </r>
  <r>
    <x v="10"/>
    <x v="5"/>
    <x v="9"/>
    <x v="5"/>
    <d v="1900-01-18T00:00:00"/>
    <n v="1254.75"/>
    <n v="1686.5"/>
    <n v="5408200"/>
    <m/>
    <n v="28800"/>
    <n v="155756160000"/>
    <n v="48571200"/>
    <m/>
    <m/>
    <m/>
    <m/>
    <x v="0"/>
    <x v="0"/>
    <m/>
    <m/>
    <m/>
    <x v="0"/>
  </r>
  <r>
    <x v="10"/>
    <x v="5"/>
    <x v="9"/>
    <x v="5"/>
    <d v="1900-01-15T00:00:00"/>
    <n v="1241"/>
    <n v="1701.5"/>
    <n v="5415950"/>
    <m/>
    <m/>
    <m/>
    <m/>
    <m/>
    <m/>
    <m/>
    <m/>
    <x v="0"/>
    <x v="0"/>
    <m/>
    <m/>
    <m/>
    <x v="0"/>
  </r>
  <r>
    <x v="10"/>
    <x v="5"/>
    <x v="9"/>
    <x v="5"/>
    <d v="1900-01-14T00:00:00"/>
    <n v="1237.25"/>
    <m/>
    <m/>
    <m/>
    <n v="29540"/>
    <m/>
    <m/>
    <m/>
    <m/>
    <m/>
    <m/>
    <x v="0"/>
    <x v="0"/>
    <m/>
    <m/>
    <m/>
    <x v="0"/>
  </r>
  <r>
    <x v="10"/>
    <x v="5"/>
    <x v="9"/>
    <x v="5"/>
    <d v="1900-01-13T00:00:00"/>
    <n v="1238"/>
    <n v="1708.5"/>
    <n v="5423550"/>
    <m/>
    <n v="29540"/>
    <n v="160211667000"/>
    <n v="50469090"/>
    <m/>
    <m/>
    <m/>
    <m/>
    <x v="0"/>
    <x v="0"/>
    <m/>
    <m/>
    <m/>
    <x v="0"/>
  </r>
  <r>
    <x v="10"/>
    <x v="5"/>
    <x v="9"/>
    <x v="5"/>
    <d v="1900-01-12T00:00:00"/>
    <n v="1248.75"/>
    <n v="1729.5"/>
    <n v="5432125"/>
    <m/>
    <n v="29510"/>
    <n v="160302008750"/>
    <n v="51037545"/>
    <m/>
    <m/>
    <m/>
    <m/>
    <x v="0"/>
    <x v="0"/>
    <m/>
    <m/>
    <m/>
    <x v="0"/>
  </r>
  <r>
    <x v="10"/>
    <x v="5"/>
    <x v="9"/>
    <x v="5"/>
    <d v="1900-01-11T00:00:00"/>
    <n v="1246"/>
    <n v="1753.5"/>
    <n v="5439125"/>
    <m/>
    <n v="29520"/>
    <n v="160562970000"/>
    <n v="51763320"/>
    <m/>
    <m/>
    <m/>
    <m/>
    <x v="0"/>
    <x v="0"/>
    <m/>
    <m/>
    <m/>
    <x v="0"/>
  </r>
  <r>
    <x v="10"/>
    <x v="5"/>
    <x v="9"/>
    <x v="5"/>
    <d v="1900-01-08T00:00:00"/>
    <n v="1232.25"/>
    <n v="1757"/>
    <n v="5438075"/>
    <m/>
    <m/>
    <m/>
    <m/>
    <m/>
    <m/>
    <m/>
    <m/>
    <x v="0"/>
    <x v="0"/>
    <m/>
    <m/>
    <m/>
    <x v="0"/>
  </r>
  <r>
    <x v="10"/>
    <x v="5"/>
    <x v="9"/>
    <x v="5"/>
    <d v="1900-01-07T00:00:00"/>
    <n v="1226"/>
    <n v="1756"/>
    <n v="5445400"/>
    <m/>
    <n v="29750"/>
    <n v="162000650000"/>
    <n v="52241000"/>
    <m/>
    <m/>
    <m/>
    <m/>
    <x v="0"/>
    <x v="0"/>
    <m/>
    <m/>
    <m/>
    <x v="0"/>
  </r>
  <r>
    <x v="10"/>
    <x v="5"/>
    <x v="9"/>
    <x v="5"/>
    <d v="1900-01-06T00:00:00"/>
    <n v="1226.5"/>
    <n v="1770"/>
    <n v="5452450"/>
    <m/>
    <n v="29870"/>
    <n v="162864681500"/>
    <n v="52869900"/>
    <m/>
    <m/>
    <m/>
    <m/>
    <x v="0"/>
    <x v="0"/>
    <m/>
    <m/>
    <m/>
    <x v="0"/>
  </r>
  <r>
    <x v="10"/>
    <x v="5"/>
    <x v="9"/>
    <x v="5"/>
    <d v="1900-01-05T00:00:00"/>
    <n v="1237.5"/>
    <n v="1773.5"/>
    <n v="5459775"/>
    <m/>
    <n v="29780"/>
    <n v="162592099500"/>
    <n v="52814830"/>
    <m/>
    <m/>
    <m/>
    <m/>
    <x v="0"/>
    <x v="0"/>
    <m/>
    <m/>
    <m/>
    <x v="0"/>
  </r>
  <r>
    <x v="10"/>
    <x v="5"/>
    <x v="9"/>
    <x v="5"/>
    <d v="1900-01-04T00:00:00"/>
    <n v="1238"/>
    <n v="1789"/>
    <n v="5466875"/>
    <m/>
    <n v="29760"/>
    <n v="162694200000"/>
    <n v="53240640"/>
    <m/>
    <m/>
    <m/>
    <m/>
    <x v="0"/>
    <x v="0"/>
    <m/>
    <m/>
    <m/>
    <x v="0"/>
  </r>
  <r>
    <x v="10"/>
    <x v="5"/>
    <x v="9"/>
    <x v="5"/>
    <d v="1900-01-01T00:00:00"/>
    <n v="1232.25"/>
    <n v="1786"/>
    <n v="5468900"/>
    <m/>
    <m/>
    <m/>
    <m/>
    <m/>
    <m/>
    <m/>
    <m/>
    <x v="0"/>
    <x v="0"/>
    <m/>
    <m/>
    <m/>
    <x v="0"/>
  </r>
  <r>
    <x v="10"/>
    <x v="5"/>
    <x v="9"/>
    <x v="5"/>
    <d v="1899-12-31T00:00:00"/>
    <n v="1219.75"/>
    <n v="1813"/>
    <n v="5476175"/>
    <m/>
    <m/>
    <m/>
    <m/>
    <m/>
    <m/>
    <m/>
    <m/>
    <x v="0"/>
    <x v="0"/>
    <m/>
    <m/>
    <m/>
    <x v="0"/>
  </r>
  <r>
    <x v="10"/>
    <x v="5"/>
    <x v="10"/>
    <x v="6"/>
    <d v="1900-01-28T00:00:00"/>
    <n v="1201.5"/>
    <n v="1757.5"/>
    <n v="5444025"/>
    <m/>
    <n v="30000"/>
    <n v="163320750000"/>
    <n v="52725000"/>
    <m/>
    <m/>
    <m/>
    <m/>
    <x v="0"/>
    <x v="0"/>
    <m/>
    <m/>
    <m/>
    <x v="0"/>
  </r>
  <r>
    <x v="10"/>
    <x v="5"/>
    <x v="10"/>
    <x v="6"/>
    <d v="1900-01-25T00:00:00"/>
    <n v="1209.25"/>
    <n v="1782.5"/>
    <n v="5449825"/>
    <m/>
    <m/>
    <m/>
    <m/>
    <m/>
    <m/>
    <m/>
    <m/>
    <x v="0"/>
    <x v="0"/>
    <m/>
    <m/>
    <m/>
    <x v="0"/>
  </r>
  <r>
    <x v="10"/>
    <x v="5"/>
    <x v="10"/>
    <x v="6"/>
    <d v="1900-01-22T00:00:00"/>
    <n v="1196.5"/>
    <n v="1780.5"/>
    <n v="5451550"/>
    <m/>
    <n v="29680"/>
    <n v="161802004000"/>
    <n v="52845240"/>
    <m/>
    <m/>
    <m/>
    <m/>
    <x v="0"/>
    <x v="0"/>
    <m/>
    <m/>
    <m/>
    <x v="0"/>
  </r>
  <r>
    <x v="10"/>
    <x v="6"/>
    <x v="10"/>
    <x v="6"/>
    <d v="1900-01-21T00:00:00"/>
    <n v="1192.75"/>
    <n v="1762"/>
    <n v="5455400"/>
    <m/>
    <m/>
    <m/>
    <m/>
    <m/>
    <m/>
    <m/>
    <m/>
    <x v="0"/>
    <x v="0"/>
    <m/>
    <m/>
    <m/>
    <x v="0"/>
  </r>
  <r>
    <x v="10"/>
    <x v="6"/>
    <x v="10"/>
    <x v="6"/>
    <d v="1900-01-18T00:00:00"/>
    <n v="1195"/>
    <n v="1787"/>
    <n v="5459750"/>
    <m/>
    <m/>
    <m/>
    <m/>
    <m/>
    <m/>
    <m/>
    <m/>
    <x v="0"/>
    <x v="0"/>
    <m/>
    <m/>
    <m/>
    <x v="0"/>
  </r>
  <r>
    <x v="10"/>
    <x v="6"/>
    <x v="10"/>
    <x v="6"/>
    <d v="1900-01-17T00:00:00"/>
    <n v="1205.25"/>
    <n v="1802.5"/>
    <n v="5451800"/>
    <m/>
    <n v="29400"/>
    <n v="160282920000"/>
    <n v="52993500"/>
    <m/>
    <m/>
    <m/>
    <m/>
    <x v="0"/>
    <x v="0"/>
    <m/>
    <m/>
    <m/>
    <x v="0"/>
  </r>
  <r>
    <x v="10"/>
    <x v="6"/>
    <x v="10"/>
    <x v="6"/>
    <d v="1900-01-16T00:00:00"/>
    <n v="1233.25"/>
    <n v="0"/>
    <n v="0"/>
    <m/>
    <n v="29450"/>
    <m/>
    <m/>
    <m/>
    <m/>
    <m/>
    <m/>
    <x v="0"/>
    <x v="0"/>
    <m/>
    <m/>
    <m/>
    <x v="0"/>
  </r>
  <r>
    <x v="10"/>
    <x v="6"/>
    <x v="10"/>
    <x v="6"/>
    <d v="1900-01-15T00:00:00"/>
    <n v="1237.25"/>
    <n v="0"/>
    <n v="0"/>
    <m/>
    <n v="29400"/>
    <m/>
    <m/>
    <m/>
    <m/>
    <m/>
    <m/>
    <x v="0"/>
    <x v="0"/>
    <m/>
    <m/>
    <m/>
    <x v="0"/>
  </r>
  <r>
    <x v="10"/>
    <x v="6"/>
    <x v="10"/>
    <x v="6"/>
    <d v="1900-01-14T00:00:00"/>
    <n v="1229.5"/>
    <n v="0"/>
    <n v="0"/>
    <m/>
    <n v="29420"/>
    <m/>
    <m/>
    <m/>
    <m/>
    <m/>
    <m/>
    <x v="0"/>
    <x v="0"/>
    <m/>
    <m/>
    <m/>
    <x v="0"/>
  </r>
  <r>
    <x v="10"/>
    <x v="6"/>
    <x v="10"/>
    <x v="6"/>
    <d v="1900-01-11T00:00:00"/>
    <n v="1222.75"/>
    <n v="0"/>
    <n v="0"/>
    <m/>
    <m/>
    <m/>
    <m/>
    <m/>
    <m/>
    <m/>
    <m/>
    <x v="0"/>
    <x v="0"/>
    <m/>
    <m/>
    <m/>
    <x v="0"/>
  </r>
  <r>
    <x v="10"/>
    <x v="6"/>
    <x v="10"/>
    <x v="6"/>
    <d v="1900-01-10T00:00:00"/>
    <n v="1243.5"/>
    <n v="0"/>
    <n v="0"/>
    <m/>
    <n v="29310"/>
    <m/>
    <m/>
    <m/>
    <m/>
    <m/>
    <m/>
    <x v="0"/>
    <x v="0"/>
    <m/>
    <m/>
    <m/>
    <x v="0"/>
  </r>
  <r>
    <x v="10"/>
    <x v="6"/>
    <x v="10"/>
    <x v="6"/>
    <d v="1900-01-09T00:00:00"/>
    <n v="1255.25"/>
    <m/>
    <m/>
    <m/>
    <n v="29350"/>
    <m/>
    <m/>
    <m/>
    <m/>
    <m/>
    <m/>
    <x v="0"/>
    <x v="0"/>
    <m/>
    <m/>
    <m/>
    <x v="0"/>
  </r>
  <r>
    <x v="10"/>
    <x v="6"/>
    <x v="10"/>
    <x v="6"/>
    <d v="1900-01-08T00:00:00"/>
    <n v="1245.75"/>
    <n v="1811"/>
    <n v="5451800"/>
    <m/>
    <n v="29460"/>
    <n v="160610028000"/>
    <n v="53352060"/>
    <m/>
    <m/>
    <m/>
    <m/>
    <x v="0"/>
    <x v="0"/>
    <m/>
    <m/>
    <m/>
    <x v="0"/>
  </r>
  <r>
    <x v="10"/>
    <x v="6"/>
    <x v="10"/>
    <x v="6"/>
    <d v="1900-01-07T00:00:00"/>
    <n v="1228.5"/>
    <n v="1820"/>
    <n v="5464700"/>
    <m/>
    <n v="29390"/>
    <n v="160607533000"/>
    <n v="53489800"/>
    <m/>
    <m/>
    <m/>
    <m/>
    <x v="0"/>
    <x v="0"/>
    <m/>
    <m/>
    <m/>
    <x v="0"/>
  </r>
  <r>
    <x v="10"/>
    <x v="6"/>
    <x v="10"/>
    <x v="6"/>
    <d v="1900-01-04T00:00:00"/>
    <n v="1230.75"/>
    <n v="1797"/>
    <n v="5467950"/>
    <m/>
    <m/>
    <m/>
    <m/>
    <m/>
    <m/>
    <m/>
    <m/>
    <x v="0"/>
    <x v="0"/>
    <m/>
    <m/>
    <m/>
    <x v="0"/>
  </r>
  <r>
    <x v="10"/>
    <x v="6"/>
    <x v="10"/>
    <x v="6"/>
    <d v="1900-01-03T00:00:00"/>
    <n v="1234"/>
    <n v="1755.5"/>
    <n v="5474700"/>
    <m/>
    <n v="29470"/>
    <n v="161339409000"/>
    <n v="51734585"/>
    <m/>
    <m/>
    <m/>
    <m/>
    <x v="0"/>
    <x v="0"/>
    <m/>
    <m/>
    <m/>
    <x v="0"/>
  </r>
  <r>
    <x v="10"/>
    <x v="6"/>
    <x v="10"/>
    <x v="6"/>
    <d v="1900-01-02T00:00:00"/>
    <n v="1213"/>
    <n v="1764.5"/>
    <n v="5460225"/>
    <m/>
    <n v="29560"/>
    <n v="161404251000"/>
    <n v="52158620"/>
    <m/>
    <m/>
    <m/>
    <m/>
    <x v="0"/>
    <x v="0"/>
    <m/>
    <m/>
    <m/>
    <x v="0"/>
  </r>
  <r>
    <x v="10"/>
    <x v="6"/>
    <x v="10"/>
    <x v="6"/>
    <d v="1900-01-01T00:00:00"/>
    <n v="1219"/>
    <n v="1785"/>
    <n v="5468400"/>
    <m/>
    <n v="29400"/>
    <n v="160770960000"/>
    <n v="52479000"/>
    <m/>
    <m/>
    <m/>
    <m/>
    <x v="0"/>
    <x v="0"/>
    <m/>
    <m/>
    <m/>
    <x v="0"/>
  </r>
  <r>
    <x v="10"/>
    <x v="6"/>
    <x v="10"/>
    <x v="6"/>
    <d v="1899-12-31T00:00:00"/>
    <n v="1237.5"/>
    <n v="1781.5"/>
    <n v="5467825"/>
    <m/>
    <n v="29470"/>
    <n v="161136802750"/>
    <n v="52500805"/>
    <m/>
    <m/>
    <m/>
    <m/>
    <x v="0"/>
    <x v="0"/>
    <m/>
    <m/>
    <m/>
    <x v="0"/>
  </r>
  <r>
    <x v="10"/>
    <x v="6"/>
    <x v="10"/>
    <x v="7"/>
    <d v="1900-01-27T00:00:00"/>
    <n v="1245.25"/>
    <n v="1790.5"/>
    <n v="5415050"/>
    <m/>
    <m/>
    <m/>
    <m/>
    <m/>
    <m/>
    <m/>
    <m/>
    <x v="0"/>
    <x v="0"/>
    <m/>
    <m/>
    <m/>
    <x v="0"/>
  </r>
  <r>
    <x v="10"/>
    <x v="6"/>
    <x v="10"/>
    <x v="7"/>
    <d v="1900-01-26T00:00:00"/>
    <n v="1241.75"/>
    <n v="1791"/>
    <n v="5392350"/>
    <m/>
    <n v="29420"/>
    <n v="158642937000"/>
    <n v="52691220"/>
    <m/>
    <m/>
    <m/>
    <m/>
    <x v="0"/>
    <x v="0"/>
    <m/>
    <m/>
    <m/>
    <x v="0"/>
  </r>
  <r>
    <x v="10"/>
    <x v="6"/>
    <x v="10"/>
    <x v="7"/>
    <d v="1900-01-25T00:00:00"/>
    <n v="1250.75"/>
    <n v="1796"/>
    <n v="5402225"/>
    <m/>
    <n v="29620"/>
    <n v="160013904500"/>
    <n v="53197520"/>
    <m/>
    <m/>
    <m/>
    <m/>
    <x v="0"/>
    <x v="0"/>
    <m/>
    <m/>
    <m/>
    <x v="0"/>
  </r>
  <r>
    <x v="10"/>
    <x v="6"/>
    <x v="10"/>
    <x v="7"/>
    <d v="1900-01-24T00:00:00"/>
    <n v="1250.75"/>
    <n v="1805"/>
    <n v="5412100"/>
    <m/>
    <n v="29530"/>
    <n v="159819313000"/>
    <n v="53301650"/>
    <m/>
    <m/>
    <m/>
    <m/>
    <x v="0"/>
    <x v="0"/>
    <m/>
    <m/>
    <m/>
    <x v="0"/>
  </r>
  <r>
    <x v="10"/>
    <x v="6"/>
    <x v="10"/>
    <x v="7"/>
    <d v="1900-01-23T00:00:00"/>
    <n v="1231.75"/>
    <n v="1815"/>
    <n v="5422675"/>
    <m/>
    <n v="29100"/>
    <n v="157799842500"/>
    <n v="52816500"/>
    <m/>
    <m/>
    <m/>
    <m/>
    <x v="0"/>
    <x v="0"/>
    <m/>
    <m/>
    <m/>
    <x v="0"/>
  </r>
  <r>
    <x v="10"/>
    <x v="7"/>
    <x v="10"/>
    <x v="7"/>
    <d v="1900-01-20T00:00:00"/>
    <n v="1241.75"/>
    <n v="1807.5"/>
    <n v="5432600"/>
    <m/>
    <m/>
    <m/>
    <m/>
    <m/>
    <m/>
    <m/>
    <m/>
    <x v="0"/>
    <x v="0"/>
    <m/>
    <m/>
    <m/>
    <x v="0"/>
  </r>
  <r>
    <x v="10"/>
    <x v="7"/>
    <x v="10"/>
    <x v="7"/>
    <d v="1900-01-19T00:00:00"/>
    <n v="1248.5"/>
    <n v="1795.5"/>
    <n v="5441200"/>
    <m/>
    <n v="30040"/>
    <n v="163453648000"/>
    <n v="53936820"/>
    <m/>
    <m/>
    <m/>
    <m/>
    <x v="0"/>
    <x v="0"/>
    <m/>
    <m/>
    <m/>
    <x v="0"/>
  </r>
  <r>
    <x v="10"/>
    <x v="7"/>
    <x v="10"/>
    <x v="7"/>
    <d v="1900-01-18T00:00:00"/>
    <n v="1271.5"/>
    <n v="1773"/>
    <n v="5451375"/>
    <m/>
    <n v="30040"/>
    <n v="163759305000"/>
    <n v="53260920"/>
    <m/>
    <m/>
    <m/>
    <m/>
    <x v="0"/>
    <x v="0"/>
    <m/>
    <m/>
    <m/>
    <x v="0"/>
  </r>
  <r>
    <x v="10"/>
    <x v="7"/>
    <x v="10"/>
    <x v="7"/>
    <d v="1900-01-17T00:00:00"/>
    <n v="1272.25"/>
    <n v="1773.5"/>
    <n v="5462850"/>
    <m/>
    <n v="30000"/>
    <n v="163885500000"/>
    <n v="53205000"/>
    <m/>
    <m/>
    <m/>
    <m/>
    <x v="0"/>
    <x v="0"/>
    <m/>
    <m/>
    <m/>
    <x v="0"/>
  </r>
  <r>
    <x v="10"/>
    <x v="7"/>
    <x v="10"/>
    <x v="7"/>
    <d v="1900-01-16T00:00:00"/>
    <n v="1283.5"/>
    <n v="1747.5"/>
    <n v="5472450"/>
    <m/>
    <n v="29900"/>
    <n v="163626255000"/>
    <n v="52250250"/>
    <m/>
    <m/>
    <m/>
    <m/>
    <x v="0"/>
    <x v="0"/>
    <m/>
    <m/>
    <m/>
    <x v="0"/>
  </r>
  <r>
    <x v="10"/>
    <x v="7"/>
    <x v="10"/>
    <x v="7"/>
    <d v="1900-01-13T00:00:00"/>
    <n v="1281.75"/>
    <n v="1740.5"/>
    <n v="5465575"/>
    <m/>
    <m/>
    <m/>
    <m/>
    <m/>
    <m/>
    <m/>
    <m/>
    <x v="0"/>
    <x v="0"/>
    <m/>
    <m/>
    <m/>
    <x v="0"/>
  </r>
  <r>
    <x v="10"/>
    <x v="7"/>
    <x v="10"/>
    <x v="7"/>
    <d v="1900-01-12T00:00:00"/>
    <n v="1283.25"/>
    <n v="1746"/>
    <n v="5471750"/>
    <m/>
    <m/>
    <m/>
    <m/>
    <m/>
    <m/>
    <m/>
    <m/>
    <x v="0"/>
    <x v="0"/>
    <m/>
    <m/>
    <m/>
    <x v="0"/>
  </r>
  <r>
    <x v="10"/>
    <x v="7"/>
    <x v="10"/>
    <x v="7"/>
    <d v="1900-01-11T00:00:00"/>
    <n v="1276"/>
    <m/>
    <m/>
    <m/>
    <m/>
    <m/>
    <m/>
    <m/>
    <m/>
    <m/>
    <m/>
    <x v="0"/>
    <x v="0"/>
    <m/>
    <m/>
    <m/>
    <x v="0"/>
  </r>
  <r>
    <x v="10"/>
    <x v="7"/>
    <x v="10"/>
    <x v="7"/>
    <d v="1900-01-10T00:00:00"/>
    <n v="1281"/>
    <n v="1754"/>
    <n v="5470425"/>
    <m/>
    <n v="30140"/>
    <n v="164878609500"/>
    <n v="52865560"/>
    <m/>
    <m/>
    <m/>
    <m/>
    <x v="0"/>
    <x v="0"/>
    <m/>
    <m/>
    <m/>
    <x v="0"/>
  </r>
  <r>
    <x v="10"/>
    <x v="7"/>
    <x v="10"/>
    <x v="7"/>
    <d v="1900-01-09T00:00:00"/>
    <n v="1283.75"/>
    <n v="1751"/>
    <n v="5395725"/>
    <m/>
    <n v="30100"/>
    <n v="162411322500"/>
    <n v="52705100"/>
    <m/>
    <m/>
    <m/>
    <m/>
    <x v="0"/>
    <x v="0"/>
    <m/>
    <m/>
    <m/>
    <x v="0"/>
  </r>
  <r>
    <x v="10"/>
    <x v="7"/>
    <x v="10"/>
    <x v="7"/>
    <d v="1900-01-06T00:00:00"/>
    <n v="1309"/>
    <n v="1767.5"/>
    <n v="5395175"/>
    <m/>
    <m/>
    <m/>
    <m/>
    <m/>
    <m/>
    <m/>
    <m/>
    <x v="0"/>
    <x v="0"/>
    <m/>
    <m/>
    <m/>
    <x v="0"/>
  </r>
  <r>
    <x v="10"/>
    <x v="7"/>
    <x v="10"/>
    <x v="7"/>
    <d v="1900-01-05T00:00:00"/>
    <n v="1316"/>
    <n v="1781"/>
    <n v="5401675"/>
    <m/>
    <n v="30140"/>
    <n v="162806484500"/>
    <n v="53679340"/>
    <m/>
    <m/>
    <m/>
    <m/>
    <x v="0"/>
    <x v="0"/>
    <m/>
    <m/>
    <m/>
    <x v="0"/>
  </r>
  <r>
    <x v="10"/>
    <x v="7"/>
    <x v="10"/>
    <x v="7"/>
    <d v="1900-01-04T00:00:00"/>
    <n v="1317"/>
    <n v="1775.5"/>
    <n v="5410275"/>
    <m/>
    <n v="30130"/>
    <n v="163011585750"/>
    <n v="53495815"/>
    <m/>
    <m/>
    <m/>
    <m/>
    <x v="0"/>
    <x v="0"/>
    <m/>
    <m/>
    <m/>
    <x v="0"/>
  </r>
  <r>
    <x v="10"/>
    <x v="7"/>
    <x v="10"/>
    <x v="7"/>
    <d v="1900-01-03T00:00:00"/>
    <n v="1311.25"/>
    <n v="1794"/>
    <n v="5419275"/>
    <m/>
    <n v="30120"/>
    <n v="163228563000"/>
    <n v="54035280"/>
    <m/>
    <m/>
    <m/>
    <m/>
    <x v="0"/>
    <x v="0"/>
    <m/>
    <m/>
    <m/>
    <x v="0"/>
  </r>
  <r>
    <x v="10"/>
    <x v="7"/>
    <x v="10"/>
    <x v="7"/>
    <d v="1900-01-02T00:00:00"/>
    <n v="1314.25"/>
    <n v="1776"/>
    <n v="5352175"/>
    <m/>
    <n v="30160"/>
    <n v="161421598000"/>
    <n v="53564160"/>
    <m/>
    <m/>
    <m/>
    <m/>
    <x v="0"/>
    <x v="0"/>
    <m/>
    <m/>
    <m/>
    <x v="0"/>
  </r>
  <r>
    <x v="10"/>
    <x v="7"/>
    <x v="10"/>
    <x v="7"/>
    <d v="1899-12-30T00:00:00"/>
    <n v="1314.75"/>
    <n v="1786"/>
    <n v="5348875"/>
    <m/>
    <m/>
    <m/>
    <m/>
    <m/>
    <m/>
    <m/>
    <m/>
    <x v="0"/>
    <x v="0"/>
    <m/>
    <m/>
    <m/>
    <x v="0"/>
  </r>
  <r>
    <x v="10"/>
    <x v="7"/>
    <x v="10"/>
    <x v="8"/>
    <d v="1900-01-29T00:00:00"/>
    <n v="1333.75"/>
    <n v="1784"/>
    <n v="5335050"/>
    <m/>
    <n v="30020"/>
    <n v="160158201000"/>
    <n v="53555680"/>
    <m/>
    <m/>
    <m/>
    <m/>
    <x v="0"/>
    <x v="0"/>
    <m/>
    <m/>
    <m/>
    <x v="0"/>
  </r>
  <r>
    <x v="10"/>
    <x v="7"/>
    <x v="10"/>
    <x v="8"/>
    <d v="1900-01-28T00:00:00"/>
    <n v="1349.5"/>
    <n v="1785.5"/>
    <n v="5299650"/>
    <m/>
    <n v="30000"/>
    <n v="158989500000"/>
    <n v="53565000"/>
    <m/>
    <m/>
    <m/>
    <m/>
    <x v="0"/>
    <x v="0"/>
    <m/>
    <m/>
    <m/>
    <x v="0"/>
  </r>
  <r>
    <x v="10"/>
    <x v="7"/>
    <x v="10"/>
    <x v="8"/>
    <d v="1900-01-27T00:00:00"/>
    <n v="1346.75"/>
    <n v="1786.5"/>
    <n v="5309700"/>
    <m/>
    <n v="30050"/>
    <n v="159556485000"/>
    <n v="53684325"/>
    <m/>
    <m/>
    <m/>
    <m/>
    <x v="0"/>
    <x v="0"/>
    <m/>
    <m/>
    <m/>
    <x v="0"/>
  </r>
  <r>
    <x v="10"/>
    <x v="7"/>
    <x v="10"/>
    <x v="8"/>
    <d v="1900-01-26T00:00:00"/>
    <n v="1351"/>
    <n v="1794.5"/>
    <n v="5320550"/>
    <m/>
    <n v="30010"/>
    <n v="159669705500"/>
    <n v="53852945"/>
    <m/>
    <m/>
    <m/>
    <m/>
    <x v="0"/>
    <x v="0"/>
    <m/>
    <m/>
    <m/>
    <x v="0"/>
  </r>
  <r>
    <x v="10"/>
    <x v="7"/>
    <x v="10"/>
    <x v="8"/>
    <d v="1900-01-23T00:00:00"/>
    <n v="1341.75"/>
    <n v="1802.5"/>
    <n v="5327325"/>
    <m/>
    <m/>
    <m/>
    <m/>
    <m/>
    <m/>
    <m/>
    <m/>
    <x v="0"/>
    <x v="0"/>
    <m/>
    <m/>
    <m/>
    <x v="0"/>
  </r>
  <r>
    <x v="10"/>
    <x v="7"/>
    <x v="10"/>
    <x v="8"/>
    <d v="1900-01-22T00:00:00"/>
    <n v="1336.25"/>
    <n v="1805"/>
    <n v="5336450"/>
    <m/>
    <m/>
    <m/>
    <m/>
    <m/>
    <m/>
    <m/>
    <m/>
    <x v="0"/>
    <x v="0"/>
    <m/>
    <m/>
    <m/>
    <x v="0"/>
  </r>
  <r>
    <x v="10"/>
    <x v="7"/>
    <x v="10"/>
    <x v="8"/>
    <d v="1900-01-21T00:00:00"/>
    <n v="1333"/>
    <n v="1813"/>
    <n v="5345775"/>
    <m/>
    <n v="30080"/>
    <n v="160800912000"/>
    <n v="54535040"/>
    <m/>
    <m/>
    <m/>
    <m/>
    <x v="0"/>
    <x v="0"/>
    <m/>
    <m/>
    <m/>
    <x v="0"/>
  </r>
  <r>
    <x v="10"/>
    <x v="8"/>
    <x v="10"/>
    <x v="8"/>
    <d v="1900-01-20T00:00:00"/>
    <n v="1311.75"/>
    <n v="1820.5"/>
    <n v="5348300"/>
    <m/>
    <n v="30000"/>
    <n v="160449000000"/>
    <n v="54615000"/>
    <m/>
    <m/>
    <m/>
    <m/>
    <x v="0"/>
    <x v="0"/>
    <m/>
    <m/>
    <m/>
    <x v="0"/>
  </r>
  <r>
    <x v="10"/>
    <x v="8"/>
    <x v="10"/>
    <x v="8"/>
    <d v="1900-01-19T00:00:00"/>
    <n v="1316"/>
    <n v="1830.5"/>
    <n v="5358325"/>
    <m/>
    <n v="29970"/>
    <n v="160589000250"/>
    <n v="54860085"/>
    <m/>
    <m/>
    <m/>
    <m/>
    <x v="0"/>
    <x v="0"/>
    <m/>
    <m/>
    <m/>
    <x v="0"/>
  </r>
  <r>
    <x v="10"/>
    <x v="8"/>
    <x v="10"/>
    <x v="8"/>
    <d v="1900-01-16T00:00:00"/>
    <n v="1317"/>
    <n v="1813"/>
    <n v="5368325"/>
    <m/>
    <m/>
    <m/>
    <m/>
    <m/>
    <m/>
    <m/>
    <m/>
    <x v="0"/>
    <x v="0"/>
    <m/>
    <m/>
    <m/>
    <x v="0"/>
  </r>
  <r>
    <x v="10"/>
    <x v="8"/>
    <x v="10"/>
    <x v="8"/>
    <d v="1900-01-15T00:00:00"/>
    <n v="1308.5"/>
    <n v="1832"/>
    <n v="5372625"/>
    <m/>
    <n v="30260"/>
    <n v="162575632500"/>
    <n v="55436320"/>
    <m/>
    <m/>
    <m/>
    <m/>
    <x v="0"/>
    <x v="0"/>
    <m/>
    <m/>
    <m/>
    <x v="0"/>
  </r>
  <r>
    <x v="10"/>
    <x v="8"/>
    <x v="10"/>
    <x v="8"/>
    <d v="1900-01-14T00:00:00"/>
    <n v="1278.25"/>
    <n v="1862.5"/>
    <n v="5368950"/>
    <m/>
    <m/>
    <m/>
    <m/>
    <m/>
    <m/>
    <m/>
    <m/>
    <x v="0"/>
    <x v="0"/>
    <m/>
    <m/>
    <m/>
    <x v="0"/>
  </r>
  <r>
    <x v="10"/>
    <x v="8"/>
    <x v="10"/>
    <x v="8"/>
    <d v="1900-01-13T00:00:00"/>
    <n v="1255.5"/>
    <m/>
    <m/>
    <m/>
    <n v="30320"/>
    <m/>
    <m/>
    <m/>
    <m/>
    <m/>
    <m/>
    <x v="0"/>
    <x v="0"/>
    <m/>
    <m/>
    <m/>
    <x v="0"/>
  </r>
  <r>
    <x v="10"/>
    <x v="8"/>
    <x v="10"/>
    <x v="8"/>
    <d v="1900-01-12T00:00:00"/>
    <n v="1276"/>
    <n v="1876"/>
    <n v="5375725"/>
    <m/>
    <n v="30190"/>
    <n v="162293137750"/>
    <n v="56636440"/>
    <m/>
    <m/>
    <m/>
    <m/>
    <x v="0"/>
    <x v="0"/>
    <m/>
    <m/>
    <m/>
    <x v="0"/>
  </r>
  <r>
    <x v="10"/>
    <x v="8"/>
    <x v="10"/>
    <x v="8"/>
    <d v="1900-01-09T00:00:00"/>
    <n v="1285.75"/>
    <n v="1891"/>
    <n v="5383625"/>
    <m/>
    <m/>
    <m/>
    <m/>
    <m/>
    <m/>
    <m/>
    <m/>
    <x v="0"/>
    <x v="0"/>
    <m/>
    <m/>
    <m/>
    <x v="0"/>
  </r>
  <r>
    <x v="10"/>
    <x v="8"/>
    <x v="10"/>
    <x v="8"/>
    <d v="1900-01-08T00:00:00"/>
    <n v="1298"/>
    <n v="1896"/>
    <n v="5389975"/>
    <m/>
    <n v="30320"/>
    <n v="163424042000"/>
    <n v="57486720"/>
    <m/>
    <m/>
    <m/>
    <m/>
    <x v="0"/>
    <x v="0"/>
    <m/>
    <m/>
    <m/>
    <x v="0"/>
  </r>
  <r>
    <x v="10"/>
    <x v="8"/>
    <x v="10"/>
    <x v="8"/>
    <d v="1900-01-07T00:00:00"/>
    <n v="1309.5"/>
    <n v="1886"/>
    <n v="5395900"/>
    <m/>
    <n v="30290"/>
    <n v="163441811000"/>
    <n v="57126940"/>
    <m/>
    <m/>
    <m/>
    <m/>
    <x v="0"/>
    <x v="0"/>
    <m/>
    <m/>
    <m/>
    <x v="0"/>
  </r>
  <r>
    <x v="10"/>
    <x v="8"/>
    <x v="10"/>
    <x v="8"/>
    <d v="1900-01-06T00:00:00"/>
    <n v="1321"/>
    <n v="1855"/>
    <n v="5397300"/>
    <m/>
    <n v="30450"/>
    <n v="164347785000"/>
    <n v="56484750"/>
    <m/>
    <m/>
    <m/>
    <m/>
    <x v="0"/>
    <x v="0"/>
    <m/>
    <m/>
    <m/>
    <x v="0"/>
  </r>
  <r>
    <x v="10"/>
    <x v="8"/>
    <x v="10"/>
    <x v="8"/>
    <d v="1900-01-05T00:00:00"/>
    <n v="1311"/>
    <n v="1847.5"/>
    <n v="5396025"/>
    <m/>
    <n v="30380"/>
    <n v="163931239500"/>
    <n v="56127050"/>
    <m/>
    <m/>
    <m/>
    <m/>
    <x v="0"/>
    <x v="0"/>
    <m/>
    <m/>
    <m/>
    <x v="0"/>
  </r>
  <r>
    <x v="10"/>
    <x v="8"/>
    <x v="10"/>
    <x v="8"/>
    <d v="1900-01-02T00:00:00"/>
    <n v="1316"/>
    <n v="1869.5"/>
    <n v="5402650"/>
    <m/>
    <m/>
    <m/>
    <m/>
    <m/>
    <m/>
    <m/>
    <m/>
    <x v="0"/>
    <x v="0"/>
    <m/>
    <m/>
    <m/>
    <x v="0"/>
  </r>
  <r>
    <x v="10"/>
    <x v="8"/>
    <x v="10"/>
    <x v="8"/>
    <d v="1900-01-01T00:00:00"/>
    <n v="1309"/>
    <n v="1880"/>
    <n v="5401975"/>
    <m/>
    <n v="30300"/>
    <n v="163679842500"/>
    <n v="56964000"/>
    <m/>
    <m/>
    <m/>
    <m/>
    <x v="0"/>
    <x v="0"/>
    <m/>
    <m/>
    <m/>
    <x v="0"/>
  </r>
  <r>
    <x v="10"/>
    <x v="8"/>
    <x v="10"/>
    <x v="8"/>
    <d v="1899-12-31T00:00:00"/>
    <n v="1293.75"/>
    <n v="1853"/>
    <n v="5407525"/>
    <m/>
    <n v="30400"/>
    <n v="164388760000"/>
    <n v="56331200"/>
    <m/>
    <m/>
    <m/>
    <m/>
    <x v="0"/>
    <x v="0"/>
    <m/>
    <m/>
    <m/>
    <x v="0"/>
  </r>
  <r>
    <x v="10"/>
    <x v="8"/>
    <x v="10"/>
    <x v="8"/>
    <d v="1899-12-30T00:00:00"/>
    <n v="1332.25"/>
    <n v="1854"/>
    <n v="5415675"/>
    <m/>
    <n v="30440"/>
    <n v="164853147000"/>
    <n v="56435760"/>
    <m/>
    <m/>
    <m/>
    <m/>
    <x v="0"/>
    <x v="0"/>
    <m/>
    <m/>
    <m/>
    <x v="0"/>
  </r>
  <r>
    <x v="10"/>
    <x v="8"/>
    <x v="10"/>
    <x v="9"/>
    <d v="1900-01-28T00:00:00"/>
    <n v="1335.75"/>
    <n v="1835"/>
    <n v="5340900"/>
    <m/>
    <n v="30000"/>
    <n v="160227000000"/>
    <n v="55050000"/>
    <m/>
    <m/>
    <m/>
    <m/>
    <x v="0"/>
    <x v="0"/>
    <m/>
    <m/>
    <m/>
    <x v="0"/>
  </r>
  <r>
    <x v="10"/>
    <x v="8"/>
    <x v="10"/>
    <x v="9"/>
    <d v="1900-01-25T00:00:00"/>
    <n v="1321.5"/>
    <n v="1854.5"/>
    <n v="5343325"/>
    <m/>
    <m/>
    <m/>
    <m/>
    <m/>
    <m/>
    <m/>
    <m/>
    <x v="0"/>
    <x v="0"/>
    <m/>
    <m/>
    <m/>
    <x v="0"/>
  </r>
  <r>
    <x v="10"/>
    <x v="8"/>
    <x v="10"/>
    <x v="9"/>
    <d v="1900-01-24T00:00:00"/>
    <n v="1332.5"/>
    <n v="1874"/>
    <n v="5321450"/>
    <m/>
    <n v="30290"/>
    <n v="161186720500"/>
    <n v="56763460"/>
    <m/>
    <m/>
    <m/>
    <m/>
    <x v="0"/>
    <x v="0"/>
    <m/>
    <m/>
    <m/>
    <x v="0"/>
  </r>
  <r>
    <x v="10"/>
    <x v="8"/>
    <x v="10"/>
    <x v="9"/>
    <d v="1900-01-23T00:00:00"/>
    <n v="1320.25"/>
    <n v="1875.5"/>
    <n v="5328400"/>
    <m/>
    <n v="30640"/>
    <n v="163262176000"/>
    <n v="57465320"/>
    <m/>
    <m/>
    <m/>
    <m/>
    <x v="0"/>
    <x v="0"/>
    <m/>
    <m/>
    <m/>
    <x v="0"/>
  </r>
  <r>
    <x v="10"/>
    <x v="8"/>
    <x v="10"/>
    <x v="9"/>
    <d v="1900-01-22T00:00:00"/>
    <n v="1316.5"/>
    <n v="1866"/>
    <n v="5334075"/>
    <m/>
    <n v="29250"/>
    <n v="156021693750"/>
    <n v="54580500"/>
    <m/>
    <m/>
    <m/>
    <m/>
    <x v="0"/>
    <x v="0"/>
    <m/>
    <m/>
    <m/>
    <x v="0"/>
  </r>
  <r>
    <x v="10"/>
    <x v="8"/>
    <x v="10"/>
    <x v="9"/>
    <d v="1900-01-21T00:00:00"/>
    <n v="1321.75"/>
    <n v="1887"/>
    <n v="5341275"/>
    <m/>
    <n v="29250"/>
    <n v="156232293750"/>
    <n v="55194750"/>
    <m/>
    <m/>
    <m/>
    <m/>
    <x v="0"/>
    <x v="0"/>
    <m/>
    <m/>
    <m/>
    <x v="0"/>
  </r>
  <r>
    <x v="10"/>
    <x v="9"/>
    <x v="10"/>
    <x v="9"/>
    <d v="1900-01-18T00:00:00"/>
    <n v="1355.25"/>
    <n v="1864.5"/>
    <n v="5346900"/>
    <m/>
    <m/>
    <m/>
    <m/>
    <m/>
    <m/>
    <m/>
    <m/>
    <x v="0"/>
    <x v="0"/>
    <m/>
    <m/>
    <m/>
    <x v="0"/>
  </r>
  <r>
    <x v="10"/>
    <x v="9"/>
    <x v="10"/>
    <x v="9"/>
    <d v="1900-01-17T00:00:00"/>
    <n v="1363.5"/>
    <n v="1837.5"/>
    <n v="5354025"/>
    <m/>
    <n v="30680"/>
    <n v="164261487000"/>
    <n v="56374500"/>
    <m/>
    <m/>
    <m/>
    <m/>
    <x v="0"/>
    <x v="0"/>
    <m/>
    <m/>
    <m/>
    <x v="0"/>
  </r>
  <r>
    <x v="10"/>
    <x v="9"/>
    <x v="10"/>
    <x v="9"/>
    <d v="1900-01-16T00:00:00"/>
    <n v="1299.75"/>
    <n v="1831.5"/>
    <n v="5360475"/>
    <m/>
    <n v="30600"/>
    <n v="164030535000"/>
    <n v="56043900"/>
    <m/>
    <m/>
    <m/>
    <m/>
    <x v="0"/>
    <x v="0"/>
    <m/>
    <m/>
    <m/>
    <x v="0"/>
  </r>
  <r>
    <x v="10"/>
    <x v="9"/>
    <x v="10"/>
    <x v="9"/>
    <d v="1900-01-15T00:00:00"/>
    <n v="1317.25"/>
    <n v="1832.5"/>
    <n v="5366125"/>
    <m/>
    <n v="30490"/>
    <n v="163613151250"/>
    <n v="55872925"/>
    <m/>
    <m/>
    <m/>
    <m/>
    <x v="0"/>
    <x v="0"/>
    <m/>
    <m/>
    <m/>
    <x v="0"/>
  </r>
  <r>
    <x v="10"/>
    <x v="9"/>
    <x v="10"/>
    <x v="9"/>
    <d v="1900-01-14T00:00:00"/>
    <n v="1314.75"/>
    <n v="1821"/>
    <n v="5372375"/>
    <m/>
    <n v="30830"/>
    <n v="165630321250"/>
    <n v="56141430"/>
    <m/>
    <m/>
    <m/>
    <m/>
    <x v="0"/>
    <x v="0"/>
    <m/>
    <m/>
    <m/>
    <x v="0"/>
  </r>
  <r>
    <x v="10"/>
    <x v="9"/>
    <x v="10"/>
    <x v="9"/>
    <d v="1900-01-11T00:00:00"/>
    <n v="1308.25"/>
    <n v="1836"/>
    <n v="5374550"/>
    <m/>
    <m/>
    <m/>
    <m/>
    <m/>
    <m/>
    <m/>
    <m/>
    <x v="0"/>
    <x v="0"/>
    <m/>
    <m/>
    <m/>
    <x v="0"/>
  </r>
  <r>
    <x v="10"/>
    <x v="9"/>
    <x v="10"/>
    <x v="9"/>
    <d v="1900-01-10T00:00:00"/>
    <n v="1340.25"/>
    <m/>
    <m/>
    <m/>
    <n v="31640"/>
    <m/>
    <m/>
    <m/>
    <m/>
    <m/>
    <m/>
    <x v="0"/>
    <x v="0"/>
    <m/>
    <m/>
    <m/>
    <x v="0"/>
  </r>
  <r>
    <x v="10"/>
    <x v="9"/>
    <x v="10"/>
    <x v="9"/>
    <d v="1900-01-09T00:00:00"/>
    <n v="1365.25"/>
    <n v="1849.5"/>
    <n v="5381000"/>
    <m/>
    <n v="31550"/>
    <n v="169770550000"/>
    <n v="58351725"/>
    <m/>
    <m/>
    <m/>
    <m/>
    <x v="0"/>
    <x v="0"/>
    <m/>
    <m/>
    <m/>
    <x v="0"/>
  </r>
  <r>
    <x v="10"/>
    <x v="9"/>
    <x v="10"/>
    <x v="9"/>
    <d v="1900-01-08T00:00:00"/>
    <n v="1373"/>
    <n v="1834.5"/>
    <n v="5385900"/>
    <m/>
    <n v="31820"/>
    <n v="171379338000"/>
    <n v="58373790"/>
    <m/>
    <m/>
    <m/>
    <m/>
    <x v="0"/>
    <x v="0"/>
    <m/>
    <m/>
    <m/>
    <x v="0"/>
  </r>
  <r>
    <x v="10"/>
    <x v="9"/>
    <x v="10"/>
    <x v="9"/>
    <d v="1900-01-07T00:00:00"/>
    <n v="1386"/>
    <n v="1808.5"/>
    <n v="5392725"/>
    <m/>
    <n v="32670"/>
    <n v="176180325750"/>
    <n v="59083695"/>
    <m/>
    <m/>
    <m/>
    <m/>
    <x v="0"/>
    <x v="0"/>
    <m/>
    <m/>
    <m/>
    <x v="0"/>
  </r>
  <r>
    <x v="10"/>
    <x v="9"/>
    <x v="10"/>
    <x v="9"/>
    <d v="1900-01-04T00:00:00"/>
    <n v="1368.25"/>
    <n v="1796.5"/>
    <n v="5401000"/>
    <m/>
    <m/>
    <m/>
    <m/>
    <m/>
    <m/>
    <m/>
    <m/>
    <x v="0"/>
    <x v="0"/>
    <m/>
    <m/>
    <m/>
    <x v="0"/>
  </r>
  <r>
    <x v="10"/>
    <x v="9"/>
    <x v="10"/>
    <x v="9"/>
    <d v="1900-01-03T00:00:00"/>
    <n v="1391.75"/>
    <n v="1800.5"/>
    <n v="5408150"/>
    <m/>
    <n v="33250"/>
    <n v="179820987500"/>
    <n v="59866625"/>
    <m/>
    <m/>
    <m/>
    <m/>
    <x v="0"/>
    <x v="0"/>
    <m/>
    <m/>
    <m/>
    <x v="0"/>
  </r>
  <r>
    <x v="10"/>
    <x v="9"/>
    <x v="10"/>
    <x v="9"/>
    <d v="1900-01-02T00:00:00"/>
    <n v="1403.75"/>
    <n v="1802.5"/>
    <n v="5416275"/>
    <m/>
    <n v="33010"/>
    <n v="178791237750"/>
    <n v="59500525"/>
    <m/>
    <m/>
    <m/>
    <m/>
    <x v="0"/>
    <x v="0"/>
    <m/>
    <m/>
    <m/>
    <x v="0"/>
  </r>
  <r>
    <x v="10"/>
    <x v="9"/>
    <x v="10"/>
    <x v="9"/>
    <d v="1900-01-01T00:00:00"/>
    <n v="1391.25"/>
    <n v="1817.5"/>
    <n v="5420800"/>
    <m/>
    <n v="32730"/>
    <n v="177422784000"/>
    <n v="59486775"/>
    <m/>
    <m/>
    <m/>
    <m/>
    <x v="0"/>
    <x v="0"/>
    <m/>
    <m/>
    <m/>
    <x v="0"/>
  </r>
  <r>
    <x v="10"/>
    <x v="9"/>
    <x v="10"/>
    <x v="9"/>
    <d v="1899-12-31T00:00:00"/>
    <n v="1391.25"/>
    <n v="1832"/>
    <n v="5428200"/>
    <m/>
    <m/>
    <m/>
    <m/>
    <m/>
    <m/>
    <m/>
    <m/>
    <x v="0"/>
    <x v="0"/>
    <m/>
    <m/>
    <m/>
    <x v="0"/>
  </r>
  <r>
    <x v="10"/>
    <x v="9"/>
    <x v="10"/>
    <x v="10"/>
    <d v="1900-01-28T00:00:00"/>
    <n v="1392.75"/>
    <n v="1777.5"/>
    <n v="5393225"/>
    <m/>
    <m/>
    <m/>
    <m/>
    <m/>
    <m/>
    <m/>
    <m/>
    <x v="0"/>
    <x v="0"/>
    <m/>
    <m/>
    <m/>
    <x v="0"/>
  </r>
  <r>
    <x v="10"/>
    <x v="9"/>
    <x v="10"/>
    <x v="10"/>
    <d v="1900-01-27T00:00:00"/>
    <n v="1406.25"/>
    <n v="1785.5"/>
    <n v="5360375"/>
    <m/>
    <n v="32440"/>
    <n v="173890565000"/>
    <n v="57921620"/>
    <m/>
    <m/>
    <m/>
    <m/>
    <x v="0"/>
    <x v="0"/>
    <m/>
    <m/>
    <m/>
    <x v="0"/>
  </r>
  <r>
    <x v="10"/>
    <x v="9"/>
    <x v="10"/>
    <x v="10"/>
    <d v="1900-01-26T00:00:00"/>
    <n v="1425.5"/>
    <n v="1795.5"/>
    <n v="5348325"/>
    <m/>
    <n v="32700"/>
    <n v="174890227500"/>
    <n v="58712850"/>
    <m/>
    <m/>
    <m/>
    <m/>
    <x v="0"/>
    <x v="0"/>
    <m/>
    <m/>
    <m/>
    <x v="0"/>
  </r>
  <r>
    <x v="10"/>
    <x v="9"/>
    <x v="10"/>
    <x v="10"/>
    <d v="1900-01-25T00:00:00"/>
    <n v="1411"/>
    <n v="1793"/>
    <n v="5353725"/>
    <m/>
    <n v="31720"/>
    <n v="169820157000"/>
    <n v="56873960"/>
    <m/>
    <m/>
    <m/>
    <m/>
    <x v="0"/>
    <x v="0"/>
    <m/>
    <m/>
    <m/>
    <x v="0"/>
  </r>
  <r>
    <x v="10"/>
    <x v="10"/>
    <x v="10"/>
    <x v="10"/>
    <d v="1900-01-21T00:00:00"/>
    <n v="1374.5"/>
    <n v="1805.5"/>
    <n v="5359525"/>
    <m/>
    <m/>
    <m/>
    <m/>
    <m/>
    <m/>
    <m/>
    <m/>
    <x v="0"/>
    <x v="0"/>
    <m/>
    <m/>
    <m/>
    <x v="0"/>
  </r>
  <r>
    <x v="10"/>
    <x v="10"/>
    <x v="10"/>
    <x v="10"/>
    <d v="1900-01-20T00:00:00"/>
    <n v="1370.5"/>
    <n v="1808"/>
    <n v="5364425"/>
    <m/>
    <n v="31050"/>
    <n v="166565396250"/>
    <n v="56138400"/>
    <m/>
    <m/>
    <m/>
    <m/>
    <x v="0"/>
    <x v="0"/>
    <m/>
    <m/>
    <m/>
    <x v="0"/>
  </r>
  <r>
    <x v="10"/>
    <x v="10"/>
    <x v="10"/>
    <x v="10"/>
    <d v="1900-01-19T00:00:00"/>
    <n v="1360"/>
    <n v="1816.5"/>
    <n v="5370350"/>
    <m/>
    <n v="30880"/>
    <n v="165836408000"/>
    <n v="56093520"/>
    <m/>
    <m/>
    <m/>
    <m/>
    <x v="0"/>
    <x v="0"/>
    <m/>
    <m/>
    <m/>
    <x v="0"/>
  </r>
  <r>
    <x v="10"/>
    <x v="10"/>
    <x v="10"/>
    <x v="10"/>
    <d v="1900-01-18T00:00:00"/>
    <n v="1365.75"/>
    <n v="1829"/>
    <n v="5375450"/>
    <m/>
    <n v="30860"/>
    <n v="165886387000"/>
    <n v="56442940"/>
    <m/>
    <m/>
    <m/>
    <m/>
    <x v="0"/>
    <x v="0"/>
    <m/>
    <m/>
    <m/>
    <x v="0"/>
  </r>
  <r>
    <x v="10"/>
    <x v="10"/>
    <x v="10"/>
    <x v="10"/>
    <d v="1900-01-17T00:00:00"/>
    <n v="1375.25"/>
    <n v="1799"/>
    <n v="5380975"/>
    <m/>
    <n v="31300"/>
    <n v="168424517500"/>
    <n v="56308700"/>
    <m/>
    <m/>
    <m/>
    <m/>
    <x v="0"/>
    <x v="0"/>
    <m/>
    <m/>
    <m/>
    <x v="0"/>
  </r>
  <r>
    <x v="10"/>
    <x v="10"/>
    <x v="10"/>
    <x v="10"/>
    <d v="1900-01-14T00:00:00"/>
    <n v="1360.75"/>
    <n v="1796"/>
    <n v="5386625"/>
    <m/>
    <m/>
    <m/>
    <m/>
    <m/>
    <m/>
    <m/>
    <m/>
    <x v="0"/>
    <x v="0"/>
    <m/>
    <m/>
    <m/>
    <x v="0"/>
  </r>
  <r>
    <x v="10"/>
    <x v="10"/>
    <x v="10"/>
    <x v="10"/>
    <d v="1900-01-13T00:00:00"/>
    <n v="1339.5"/>
    <n v="1819.5"/>
    <n v="5389175"/>
    <m/>
    <n v="31850"/>
    <n v="171645223750"/>
    <n v="57951075"/>
    <m/>
    <m/>
    <m/>
    <m/>
    <x v="0"/>
    <x v="0"/>
    <m/>
    <m/>
    <m/>
    <x v="0"/>
  </r>
  <r>
    <x v="10"/>
    <x v="10"/>
    <x v="10"/>
    <x v="10"/>
    <d v="1900-01-12T00:00:00"/>
    <n v="1323.25"/>
    <n v="1814"/>
    <n v="5392475"/>
    <m/>
    <n v="31950"/>
    <n v="172289576250"/>
    <n v="57957300"/>
    <m/>
    <m/>
    <m/>
    <m/>
    <x v="0"/>
    <x v="0"/>
    <m/>
    <m/>
    <m/>
    <x v="0"/>
  </r>
  <r>
    <x v="10"/>
    <x v="10"/>
    <x v="10"/>
    <x v="10"/>
    <d v="1900-01-11T00:00:00"/>
    <n v="1334"/>
    <m/>
    <m/>
    <m/>
    <n v="31750"/>
    <m/>
    <m/>
    <m/>
    <m/>
    <m/>
    <m/>
    <x v="0"/>
    <x v="0"/>
    <m/>
    <m/>
    <m/>
    <x v="0"/>
  </r>
  <r>
    <x v="10"/>
    <x v="10"/>
    <x v="10"/>
    <x v="10"/>
    <d v="1900-01-10T00:00:00"/>
    <n v="1325.75"/>
    <n v="1817.5"/>
    <n v="5400350"/>
    <m/>
    <n v="32100"/>
    <n v="173351235000"/>
    <n v="58341750"/>
    <m/>
    <m/>
    <m/>
    <m/>
    <x v="0"/>
    <x v="0"/>
    <m/>
    <m/>
    <m/>
    <x v="0"/>
  </r>
  <r>
    <x v="10"/>
    <x v="10"/>
    <x v="10"/>
    <x v="10"/>
    <d v="1900-01-07T00:00:00"/>
    <n v="1305.5"/>
    <n v="1845.5"/>
    <n v="5407050"/>
    <m/>
    <m/>
    <m/>
    <m/>
    <m/>
    <m/>
    <m/>
    <m/>
    <x v="0"/>
    <x v="0"/>
    <m/>
    <m/>
    <m/>
    <x v="0"/>
  </r>
  <r>
    <x v="10"/>
    <x v="10"/>
    <x v="10"/>
    <x v="10"/>
    <d v="1900-01-06T00:00:00"/>
    <n v="1287.75"/>
    <n v="1876.5"/>
    <n v="5412975"/>
    <m/>
    <n v="32000"/>
    <n v="173215200000"/>
    <n v="60048000"/>
    <m/>
    <m/>
    <m/>
    <m/>
    <x v="0"/>
    <x v="0"/>
    <m/>
    <m/>
    <m/>
    <x v="0"/>
  </r>
  <r>
    <x v="10"/>
    <x v="10"/>
    <x v="10"/>
    <x v="10"/>
    <d v="1900-01-05T00:00:00"/>
    <n v="1275.5"/>
    <n v="1879"/>
    <n v="5422150"/>
    <m/>
    <n v="32250"/>
    <n v="174864337500"/>
    <n v="60597750"/>
    <m/>
    <m/>
    <m/>
    <m/>
    <x v="0"/>
    <x v="0"/>
    <m/>
    <m/>
    <m/>
    <x v="0"/>
  </r>
  <r>
    <x v="10"/>
    <x v="10"/>
    <x v="10"/>
    <x v="10"/>
    <d v="1900-01-04T00:00:00"/>
    <n v="1292"/>
    <n v="1881.5"/>
    <n v="5428175"/>
    <m/>
    <n v="31800"/>
    <n v="172615965000"/>
    <n v="59831700"/>
    <m/>
    <m/>
    <m/>
    <m/>
    <x v="0"/>
    <x v="0"/>
    <m/>
    <m/>
    <m/>
    <x v="0"/>
  </r>
  <r>
    <x v="10"/>
    <x v="10"/>
    <x v="10"/>
    <x v="10"/>
    <d v="1900-01-03T00:00:00"/>
    <n v="1311"/>
    <n v="1904.5"/>
    <n v="5431600"/>
    <m/>
    <n v="31950"/>
    <n v="173539620000"/>
    <n v="60848775"/>
    <m/>
    <m/>
    <m/>
    <m/>
    <x v="0"/>
    <x v="0"/>
    <m/>
    <m/>
    <m/>
    <x v="0"/>
  </r>
  <r>
    <x v="10"/>
    <x v="10"/>
    <x v="10"/>
    <x v="10"/>
    <d v="1899-12-31T00:00:00"/>
    <n v="1285.75"/>
    <n v="1902"/>
    <n v="5440275"/>
    <m/>
    <m/>
    <m/>
    <m/>
    <m/>
    <m/>
    <m/>
    <m/>
    <x v="0"/>
    <x v="0"/>
    <m/>
    <m/>
    <m/>
    <x v="0"/>
  </r>
  <r>
    <x v="10"/>
    <x v="10"/>
    <x v="10"/>
    <x v="10"/>
    <d v="1899-12-30T00:00:00"/>
    <n v="1323.75"/>
    <n v="1905.5"/>
    <n v="5447425"/>
    <m/>
    <n v="31800"/>
    <n v="173228115000"/>
    <n v="60594900"/>
    <m/>
    <m/>
    <m/>
    <m/>
    <x v="0"/>
    <x v="0"/>
    <m/>
    <m/>
    <m/>
    <x v="0"/>
  </r>
  <r>
    <x v="10"/>
    <x v="10"/>
    <x v="10"/>
    <x v="11"/>
    <d v="1900-01-29T00:00:00"/>
    <n v="1331.5"/>
    <n v="1926"/>
    <n v="5438675"/>
    <m/>
    <n v="31600"/>
    <n v="171862130000"/>
    <n v="60861600"/>
    <m/>
    <m/>
    <m/>
    <m/>
    <x v="0"/>
    <x v="0"/>
    <m/>
    <m/>
    <m/>
    <x v="0"/>
  </r>
  <r>
    <x v="10"/>
    <x v="10"/>
    <x v="10"/>
    <x v="11"/>
    <d v="1900-01-28T00:00:00"/>
    <n v="1322.25"/>
    <n v="1891.5"/>
    <n v="5444475"/>
    <m/>
    <m/>
    <m/>
    <m/>
    <m/>
    <m/>
    <m/>
    <m/>
    <x v="0"/>
    <x v="0"/>
    <m/>
    <m/>
    <m/>
    <x v="0"/>
  </r>
  <r>
    <x v="10"/>
    <x v="10"/>
    <x v="10"/>
    <x v="11"/>
    <d v="1900-01-27T00:00:00"/>
    <n v="1330.75"/>
    <n v="1884"/>
    <n v="5452125"/>
    <m/>
    <n v="31600"/>
    <n v="172287150000"/>
    <n v="59534400"/>
    <m/>
    <m/>
    <m/>
    <m/>
    <x v="0"/>
    <x v="0"/>
    <m/>
    <m/>
    <m/>
    <x v="0"/>
  </r>
  <r>
    <x v="10"/>
    <x v="10"/>
    <x v="10"/>
    <x v="11"/>
    <d v="1900-01-24T00:00:00"/>
    <n v="1327.75"/>
    <n v="1887"/>
    <n v="5458550"/>
    <m/>
    <m/>
    <m/>
    <m/>
    <m/>
    <m/>
    <m/>
    <m/>
    <x v="0"/>
    <x v="0"/>
    <m/>
    <m/>
    <m/>
    <x v="0"/>
  </r>
  <r>
    <x v="10"/>
    <x v="10"/>
    <x v="10"/>
    <x v="11"/>
    <d v="1900-01-23T00:00:00"/>
    <n v="1312"/>
    <n v="1880.5"/>
    <n v="5459800"/>
    <m/>
    <n v="31450"/>
    <n v="171710710000"/>
    <n v="59141725"/>
    <m/>
    <m/>
    <m/>
    <m/>
    <x v="0"/>
    <x v="0"/>
    <m/>
    <m/>
    <m/>
    <x v="0"/>
  </r>
  <r>
    <x v="10"/>
    <x v="10"/>
    <x v="10"/>
    <x v="11"/>
    <d v="1900-01-22T00:00:00"/>
    <n v="1340"/>
    <n v="1866.5"/>
    <n v="5463350"/>
    <m/>
    <n v="31250"/>
    <n v="170729687500"/>
    <n v="58328125"/>
    <m/>
    <m/>
    <m/>
    <m/>
    <x v="0"/>
    <x v="0"/>
    <m/>
    <m/>
    <m/>
    <x v="0"/>
  </r>
  <r>
    <x v="10"/>
    <x v="10"/>
    <x v="10"/>
    <x v="11"/>
    <d v="1900-01-21T00:00:00"/>
    <n v="1326.75"/>
    <n v="1829"/>
    <n v="5471475"/>
    <m/>
    <n v="31150"/>
    <n v="170436446250"/>
    <n v="56973350"/>
    <m/>
    <m/>
    <m/>
    <m/>
    <x v="0"/>
    <x v="0"/>
    <m/>
    <m/>
    <m/>
    <x v="0"/>
  </r>
  <r>
    <x v="10"/>
    <x v="11"/>
    <x v="10"/>
    <x v="11"/>
    <d v="1900-01-20T00:00:00"/>
    <n v="1313.75"/>
    <n v="1778.5"/>
    <n v="5473275"/>
    <m/>
    <n v="31500"/>
    <n v="172408162500"/>
    <n v="56022750"/>
    <m/>
    <m/>
    <m/>
    <m/>
    <x v="0"/>
    <x v="0"/>
    <m/>
    <m/>
    <m/>
    <x v="0"/>
  </r>
  <r>
    <x v="10"/>
    <x v="11"/>
    <x v="10"/>
    <x v="11"/>
    <d v="1900-01-17T00:00:00"/>
    <n v="1286"/>
    <n v="1798.5"/>
    <n v="5480625"/>
    <m/>
    <m/>
    <m/>
    <m/>
    <m/>
    <m/>
    <m/>
    <m/>
    <x v="0"/>
    <x v="0"/>
    <m/>
    <m/>
    <m/>
    <x v="0"/>
  </r>
  <r>
    <x v="10"/>
    <x v="11"/>
    <x v="10"/>
    <x v="11"/>
    <d v="1900-01-16T00:00:00"/>
    <n v="1279.75"/>
    <n v="1801.5"/>
    <n v="5466675"/>
    <m/>
    <n v="31600"/>
    <n v="172746930000"/>
    <n v="56927400"/>
    <m/>
    <m/>
    <m/>
    <m/>
    <x v="0"/>
    <x v="0"/>
    <m/>
    <m/>
    <m/>
    <x v="0"/>
  </r>
  <r>
    <x v="10"/>
    <x v="11"/>
    <x v="10"/>
    <x v="11"/>
    <d v="1900-01-15T00:00:00"/>
    <n v="1284.25"/>
    <n v="1817.5"/>
    <n v="5472375"/>
    <m/>
    <n v="32000"/>
    <n v="175116000000"/>
    <n v="58160000"/>
    <m/>
    <m/>
    <m/>
    <m/>
    <x v="0"/>
    <x v="0"/>
    <m/>
    <m/>
    <m/>
    <x v="0"/>
  </r>
  <r>
    <x v="10"/>
    <x v="11"/>
    <x v="10"/>
    <x v="11"/>
    <d v="1900-01-14T00:00:00"/>
    <n v="1286"/>
    <n v="1822"/>
    <n v="5471100"/>
    <m/>
    <n v="32450"/>
    <n v="177537195000"/>
    <n v="59123900"/>
    <m/>
    <m/>
    <m/>
    <m/>
    <x v="0"/>
    <x v="0"/>
    <m/>
    <m/>
    <m/>
    <x v="0"/>
  </r>
  <r>
    <x v="10"/>
    <x v="11"/>
    <x v="10"/>
    <x v="11"/>
    <d v="1900-01-13T00:00:00"/>
    <n v="1281.25"/>
    <m/>
    <m/>
    <m/>
    <n v="32600"/>
    <m/>
    <m/>
    <m/>
    <m/>
    <m/>
    <m/>
    <x v="0"/>
    <x v="0"/>
    <m/>
    <m/>
    <m/>
    <x v="0"/>
  </r>
  <r>
    <x v="10"/>
    <x v="11"/>
    <x v="10"/>
    <x v="11"/>
    <d v="1900-01-10T00:00:00"/>
    <n v="1275"/>
    <n v="1778"/>
    <n v="5478525"/>
    <m/>
    <m/>
    <m/>
    <m/>
    <m/>
    <m/>
    <m/>
    <m/>
    <x v="0"/>
    <x v="0"/>
    <m/>
    <m/>
    <m/>
    <x v="0"/>
  </r>
  <r>
    <x v="10"/>
    <x v="11"/>
    <x v="10"/>
    <x v="11"/>
    <d v="1900-01-09T00:00:00"/>
    <n v="1280.75"/>
    <n v="1787"/>
    <n v="5473925"/>
    <m/>
    <n v="32900"/>
    <n v="180092132500"/>
    <n v="58792300"/>
    <m/>
    <m/>
    <m/>
    <m/>
    <x v="0"/>
    <x v="0"/>
    <m/>
    <m/>
    <m/>
    <x v="0"/>
  </r>
  <r>
    <x v="10"/>
    <x v="11"/>
    <x v="10"/>
    <x v="11"/>
    <d v="1900-01-08T00:00:00"/>
    <n v="1252.25"/>
    <n v="1803"/>
    <n v="5476175"/>
    <m/>
    <n v="32850"/>
    <n v="179892348750"/>
    <n v="59228550"/>
    <m/>
    <m/>
    <m/>
    <m/>
    <x v="0"/>
    <x v="0"/>
    <m/>
    <m/>
    <m/>
    <x v="0"/>
  </r>
  <r>
    <x v="10"/>
    <x v="11"/>
    <x v="10"/>
    <x v="11"/>
    <d v="1900-01-07T00:00:00"/>
    <n v="1252"/>
    <n v="1805.5"/>
    <n v="5483175"/>
    <m/>
    <n v="32900"/>
    <n v="180396457500"/>
    <n v="59400950"/>
    <m/>
    <m/>
    <m/>
    <m/>
    <x v="0"/>
    <x v="0"/>
    <m/>
    <m/>
    <m/>
    <x v="0"/>
  </r>
  <r>
    <x v="10"/>
    <x v="11"/>
    <x v="10"/>
    <x v="11"/>
    <d v="1900-01-06T00:00:00"/>
    <n v="1225.5"/>
    <n v="1828.5"/>
    <n v="5464025"/>
    <m/>
    <n v="33150"/>
    <n v="181132428750"/>
    <n v="60614775"/>
    <m/>
    <m/>
    <m/>
    <m/>
    <x v="0"/>
    <x v="0"/>
    <m/>
    <m/>
    <m/>
    <x v="0"/>
  </r>
  <r>
    <x v="10"/>
    <x v="11"/>
    <x v="10"/>
    <x v="11"/>
    <d v="1900-01-03T00:00:00"/>
    <n v="1232.75"/>
    <n v="1850.5"/>
    <n v="5460300"/>
    <m/>
    <m/>
    <m/>
    <m/>
    <m/>
    <m/>
    <m/>
    <m/>
    <x v="0"/>
    <x v="0"/>
    <m/>
    <m/>
    <m/>
    <x v="0"/>
  </r>
  <r>
    <x v="10"/>
    <x v="11"/>
    <x v="10"/>
    <x v="11"/>
    <d v="1900-01-02T00:00:00"/>
    <n v="1249.5"/>
    <n v="1847"/>
    <n v="5466500"/>
    <m/>
    <n v="33550"/>
    <n v="183401075000"/>
    <n v="61966850"/>
    <m/>
    <m/>
    <m/>
    <m/>
    <x v="0"/>
    <x v="0"/>
    <m/>
    <m/>
    <m/>
    <x v="0"/>
  </r>
  <r>
    <x v="10"/>
    <x v="11"/>
    <x v="10"/>
    <x v="11"/>
    <d v="1900-01-01T00:00:00"/>
    <n v="1246"/>
    <n v="1841"/>
    <n v="5469150"/>
    <m/>
    <n v="33550"/>
    <n v="183489982500"/>
    <n v="61765550"/>
    <m/>
    <m/>
    <m/>
    <m/>
    <x v="0"/>
    <x v="0"/>
    <m/>
    <m/>
    <m/>
    <x v="0"/>
  </r>
  <r>
    <x v="10"/>
    <x v="11"/>
    <x v="10"/>
    <x v="11"/>
    <d v="1899-12-31T00:00:00"/>
    <n v="1260.75"/>
    <n v="1817"/>
    <n v="5477725"/>
    <m/>
    <n v="33600"/>
    <n v="184051560000"/>
    <n v="61051200"/>
    <m/>
    <m/>
    <m/>
    <m/>
    <x v="0"/>
    <x v="0"/>
    <m/>
    <m/>
    <m/>
    <x v="0"/>
  </r>
  <r>
    <x v="10"/>
    <x v="11"/>
    <x v="10"/>
    <x v="11"/>
    <d v="1899-12-30T00:00:00"/>
    <n v="1243.5"/>
    <n v="1797.5"/>
    <n v="5479550"/>
    <m/>
    <n v="33800"/>
    <n v="185208790000"/>
    <n v="60755500"/>
    <m/>
    <m/>
    <m/>
    <m/>
    <x v="0"/>
    <x v="0"/>
    <m/>
    <m/>
    <m/>
    <x v="0"/>
  </r>
  <r>
    <x v="10"/>
    <x v="11"/>
    <x v="10"/>
    <x v="0"/>
    <d v="1900-01-26T00:00:00"/>
    <n v="1203.25"/>
    <n v="1801.5"/>
    <n v="5472700"/>
    <m/>
    <m/>
    <m/>
    <m/>
    <m/>
    <m/>
    <m/>
    <m/>
    <x v="0"/>
    <x v="0"/>
    <m/>
    <m/>
    <m/>
    <x v="0"/>
  </r>
  <r>
    <x v="10"/>
    <x v="11"/>
    <x v="10"/>
    <x v="0"/>
    <d v="1900-01-25T00:00:00"/>
    <n v="1232"/>
    <n v="1806"/>
    <n v="5410050"/>
    <m/>
    <n v="33450"/>
    <n v="180966172500"/>
    <n v="60410700"/>
    <m/>
    <m/>
    <m/>
    <m/>
    <x v="0"/>
    <x v="0"/>
    <m/>
    <m/>
    <m/>
    <x v="0"/>
  </r>
  <r>
    <x v="10"/>
    <x v="11"/>
    <x v="10"/>
    <x v="0"/>
    <d v="1900-01-24T00:00:00"/>
    <n v="1229"/>
    <n v="1832"/>
    <n v="5411425"/>
    <m/>
    <n v="32800"/>
    <n v="177494740000"/>
    <n v="60089600"/>
    <m/>
    <m/>
    <m/>
    <m/>
    <x v="0"/>
    <x v="0"/>
    <m/>
    <m/>
    <m/>
    <x v="0"/>
  </r>
  <r>
    <x v="10"/>
    <x v="11"/>
    <x v="10"/>
    <x v="0"/>
    <d v="1900-01-23T00:00:00"/>
    <n v="1285"/>
    <n v="1842"/>
    <n v="5417100"/>
    <m/>
    <n v="32000"/>
    <n v="173347200000"/>
    <n v="58944000"/>
    <m/>
    <m/>
    <m/>
    <m/>
    <x v="0"/>
    <x v="0"/>
    <m/>
    <m/>
    <m/>
    <x v="0"/>
  </r>
  <r>
    <x v="10"/>
    <x v="0"/>
    <x v="10"/>
    <x v="0"/>
    <d v="1900-01-22T00:00:00"/>
    <n v="1283.25"/>
    <n v="1805"/>
    <n v="5425425"/>
    <m/>
    <m/>
    <m/>
    <m/>
    <m/>
    <m/>
    <m/>
    <m/>
    <x v="0"/>
    <x v="0"/>
    <m/>
    <m/>
    <m/>
    <x v="0"/>
  </r>
  <r>
    <x v="10"/>
    <x v="0"/>
    <x v="10"/>
    <x v="0"/>
    <d v="1900-01-19T00:00:00"/>
    <n v="1290.25"/>
    <n v="1787"/>
    <n v="5433575"/>
    <m/>
    <m/>
    <m/>
    <m/>
    <m/>
    <m/>
    <m/>
    <m/>
    <x v="0"/>
    <x v="0"/>
    <m/>
    <m/>
    <m/>
    <x v="0"/>
  </r>
  <r>
    <x v="10"/>
    <x v="0"/>
    <x v="10"/>
    <x v="0"/>
    <d v="1900-01-18T00:00:00"/>
    <n v="1303.25"/>
    <n v="1783.5"/>
    <n v="5419875"/>
    <m/>
    <n v="32900"/>
    <n v="178313887500"/>
    <n v="58677150"/>
    <m/>
    <m/>
    <m/>
    <m/>
    <x v="0"/>
    <x v="0"/>
    <m/>
    <m/>
    <m/>
    <x v="0"/>
  </r>
  <r>
    <x v="10"/>
    <x v="0"/>
    <x v="10"/>
    <x v="0"/>
    <d v="1900-01-17T00:00:00"/>
    <n v="1366"/>
    <n v="1787"/>
    <n v="5418800"/>
    <m/>
    <n v="33750"/>
    <n v="182884500000"/>
    <n v="60311250"/>
    <m/>
    <m/>
    <m/>
    <m/>
    <x v="0"/>
    <x v="0"/>
    <m/>
    <m/>
    <m/>
    <x v="0"/>
  </r>
  <r>
    <x v="10"/>
    <x v="0"/>
    <x v="10"/>
    <x v="0"/>
    <d v="1900-01-16T00:00:00"/>
    <n v="1378.5"/>
    <n v="1809.5"/>
    <n v="5428450"/>
    <m/>
    <n v="34400"/>
    <n v="186738680000"/>
    <n v="62246800"/>
    <m/>
    <m/>
    <m/>
    <m/>
    <x v="0"/>
    <x v="0"/>
    <m/>
    <m/>
    <m/>
    <x v="0"/>
  </r>
  <r>
    <x v="10"/>
    <x v="0"/>
    <x v="10"/>
    <x v="0"/>
    <d v="1900-01-15T00:00:00"/>
    <n v="1386"/>
    <n v="1817.5"/>
    <n v="5436400"/>
    <m/>
    <n v="34800"/>
    <n v="189186720000"/>
    <n v="63249000"/>
    <m/>
    <m/>
    <m/>
    <m/>
    <x v="0"/>
    <x v="0"/>
    <m/>
    <m/>
    <m/>
    <x v="0"/>
  </r>
  <r>
    <x v="10"/>
    <x v="0"/>
    <x v="10"/>
    <x v="0"/>
    <d v="1900-01-12T00:00:00"/>
    <n v="1379.75"/>
    <n v="1838"/>
    <n v="5444675"/>
    <m/>
    <m/>
    <m/>
    <m/>
    <m/>
    <m/>
    <m/>
    <m/>
    <x v="0"/>
    <x v="0"/>
    <m/>
    <m/>
    <m/>
    <x v="0"/>
  </r>
  <r>
    <x v="10"/>
    <x v="0"/>
    <x v="10"/>
    <x v="0"/>
    <d v="1900-01-11T00:00:00"/>
    <n v="1386.25"/>
    <n v="1794"/>
    <n v="5450175"/>
    <m/>
    <n v="36350"/>
    <n v="198113861250"/>
    <n v="65211900"/>
    <m/>
    <m/>
    <m/>
    <m/>
    <x v="0"/>
    <x v="0"/>
    <m/>
    <m/>
    <m/>
    <x v="0"/>
  </r>
  <r>
    <x v="10"/>
    <x v="0"/>
    <x v="10"/>
    <x v="0"/>
    <d v="1900-01-10T00:00:00"/>
    <n v="1377.25"/>
    <m/>
    <m/>
    <m/>
    <n v="36350"/>
    <m/>
    <m/>
    <m/>
    <m/>
    <m/>
    <m/>
    <x v="0"/>
    <x v="0"/>
    <m/>
    <m/>
    <m/>
    <x v="0"/>
  </r>
  <r>
    <x v="10"/>
    <x v="0"/>
    <x v="10"/>
    <x v="0"/>
    <d v="1900-01-09T00:00:00"/>
    <n v="1369.5"/>
    <n v="1776"/>
    <n v="5435600"/>
    <m/>
    <n v="35800"/>
    <n v="194594480000"/>
    <n v="63580800"/>
    <m/>
    <m/>
    <m/>
    <m/>
    <x v="0"/>
    <x v="0"/>
    <m/>
    <m/>
    <m/>
    <x v="0"/>
  </r>
  <r>
    <x v="10"/>
    <x v="0"/>
    <x v="10"/>
    <x v="0"/>
    <d v="1900-01-08T00:00:00"/>
    <n v="1376.75"/>
    <n v="1764.5"/>
    <n v="5442475"/>
    <m/>
    <n v="36000"/>
    <n v="195929100000"/>
    <n v="63522000"/>
    <m/>
    <m/>
    <m/>
    <m/>
    <x v="0"/>
    <x v="0"/>
    <m/>
    <m/>
    <m/>
    <x v="0"/>
  </r>
  <r>
    <x v="10"/>
    <x v="0"/>
    <x v="10"/>
    <x v="0"/>
    <d v="1900-01-05T00:00:00"/>
    <n v="1410"/>
    <n v="1779.5"/>
    <n v="5448000"/>
    <m/>
    <m/>
    <m/>
    <m/>
    <m/>
    <m/>
    <m/>
    <m/>
    <x v="0"/>
    <x v="0"/>
    <m/>
    <m/>
    <m/>
    <x v="0"/>
  </r>
  <r>
    <x v="10"/>
    <x v="0"/>
    <x v="10"/>
    <x v="0"/>
    <d v="1900-01-04T00:00:00"/>
    <n v="1399.5"/>
    <n v="1790"/>
    <n v="5445275"/>
    <m/>
    <n v="36650"/>
    <n v="199569328750"/>
    <n v="65603500"/>
    <m/>
    <m/>
    <m/>
    <m/>
    <x v="0"/>
    <x v="0"/>
    <m/>
    <m/>
    <m/>
    <x v="0"/>
  </r>
  <r>
    <x v="10"/>
    <x v="0"/>
    <x v="10"/>
    <x v="0"/>
    <d v="1900-01-03T00:00:00"/>
    <n v="1396.5"/>
    <n v="1776"/>
    <n v="5440325"/>
    <m/>
    <m/>
    <m/>
    <m/>
    <m/>
    <m/>
    <m/>
    <m/>
    <x v="0"/>
    <x v="0"/>
    <m/>
    <m/>
    <m/>
    <x v="0"/>
  </r>
  <r>
    <x v="10"/>
    <x v="0"/>
    <x v="10"/>
    <x v="0"/>
    <d v="1900-01-02T00:00:00"/>
    <n v="1405.25"/>
    <n v="1793"/>
    <n v="5433950"/>
    <m/>
    <m/>
    <m/>
    <m/>
    <m/>
    <m/>
    <m/>
    <m/>
    <x v="0"/>
    <x v="0"/>
    <m/>
    <m/>
    <m/>
    <x v="0"/>
  </r>
  <r>
    <x v="10"/>
    <x v="0"/>
    <x v="10"/>
    <x v="0"/>
    <d v="1900-01-01T00:00:00"/>
    <n v="1396.75"/>
    <n v="1794.5"/>
    <n v="5433975"/>
    <m/>
    <n v="36350"/>
    <n v="197524991250"/>
    <n v="65230075"/>
    <m/>
    <m/>
    <m/>
    <m/>
    <x v="0"/>
    <x v="0"/>
    <m/>
    <m/>
    <m/>
    <x v="0"/>
  </r>
  <r>
    <x v="10"/>
    <x v="0"/>
    <x v="10"/>
    <x v="1"/>
    <d v="1900-01-29T00:00:00"/>
    <n v="1410.25"/>
    <n v="1838"/>
    <n v="5348150"/>
    <m/>
    <m/>
    <m/>
    <m/>
    <m/>
    <m/>
    <m/>
    <m/>
    <x v="0"/>
    <x v="0"/>
    <m/>
    <m/>
    <m/>
    <x v="0"/>
  </r>
  <r>
    <x v="10"/>
    <x v="0"/>
    <x v="10"/>
    <x v="1"/>
    <d v="1900-01-28T00:00:00"/>
    <n v="1406.25"/>
    <n v="1837"/>
    <n v="5279425"/>
    <m/>
    <n v="36200"/>
    <n v="191115185000"/>
    <n v="66499400"/>
    <m/>
    <m/>
    <m/>
    <m/>
    <x v="0"/>
    <x v="0"/>
    <m/>
    <m/>
    <m/>
    <x v="0"/>
  </r>
  <r>
    <x v="10"/>
    <x v="0"/>
    <x v="10"/>
    <x v="1"/>
    <d v="1900-01-27T00:00:00"/>
    <n v="1384.5"/>
    <n v="1855.5"/>
    <n v="5219825"/>
    <m/>
    <n v="36400"/>
    <n v="190001630000"/>
    <n v="67540200"/>
    <m/>
    <m/>
    <m/>
    <m/>
    <x v="0"/>
    <x v="0"/>
    <m/>
    <m/>
    <m/>
    <x v="0"/>
  </r>
  <r>
    <x v="10"/>
    <x v="0"/>
    <x v="10"/>
    <x v="1"/>
    <d v="1900-01-26T00:00:00"/>
    <n v="1379"/>
    <n v="1856"/>
    <n v="5206350"/>
    <m/>
    <n v="36850"/>
    <n v="191853997500"/>
    <n v="68393600"/>
    <m/>
    <m/>
    <m/>
    <m/>
    <x v="0"/>
    <x v="0"/>
    <m/>
    <m/>
    <m/>
    <x v="0"/>
  </r>
  <r>
    <x v="10"/>
    <x v="0"/>
    <x v="10"/>
    <x v="1"/>
    <d v="1900-01-22T00:00:00"/>
    <n v="1385.25"/>
    <n v="1881.5"/>
    <n v="5214150"/>
    <m/>
    <m/>
    <m/>
    <m/>
    <m/>
    <m/>
    <m/>
    <m/>
    <x v="0"/>
    <x v="0"/>
    <m/>
    <m/>
    <m/>
    <x v="0"/>
  </r>
  <r>
    <x v="10"/>
    <x v="0"/>
    <x v="10"/>
    <x v="1"/>
    <d v="1900-01-21T00:00:00"/>
    <n v="1386"/>
    <n v="1888"/>
    <n v="5198425"/>
    <m/>
    <n v="35400"/>
    <n v="184024245000"/>
    <n v="66835200"/>
    <m/>
    <m/>
    <m/>
    <m/>
    <x v="0"/>
    <x v="0"/>
    <m/>
    <m/>
    <m/>
    <x v="0"/>
  </r>
  <r>
    <x v="10"/>
    <x v="0"/>
    <x v="10"/>
    <x v="1"/>
    <d v="1900-01-20T00:00:00"/>
    <n v="1385.25"/>
    <n v="1924"/>
    <n v="5206025"/>
    <m/>
    <n v="35500"/>
    <n v="184813887500"/>
    <n v="68302000"/>
    <m/>
    <m/>
    <m/>
    <m/>
    <x v="0"/>
    <x v="0"/>
    <m/>
    <m/>
    <m/>
    <x v="0"/>
  </r>
  <r>
    <x v="10"/>
    <x v="1"/>
    <x v="10"/>
    <x v="1"/>
    <d v="1900-01-19T00:00:00"/>
    <n v="1378.75"/>
    <n v="1968.5"/>
    <n v="5187275"/>
    <m/>
    <n v="35200"/>
    <n v="182592080000"/>
    <n v="69291200"/>
    <m/>
    <m/>
    <m/>
    <m/>
    <x v="0"/>
    <x v="0"/>
    <m/>
    <m/>
    <m/>
    <x v="0"/>
  </r>
  <r>
    <x v="10"/>
    <x v="1"/>
    <x v="10"/>
    <x v="1"/>
    <d v="1900-01-18T00:00:00"/>
    <n v="1353.75"/>
    <n v="1957.5"/>
    <n v="5196025"/>
    <m/>
    <n v="34700"/>
    <n v="180302067500"/>
    <n v="67925250"/>
    <m/>
    <m/>
    <m/>
    <m/>
    <x v="0"/>
    <x v="0"/>
    <m/>
    <m/>
    <m/>
    <x v="0"/>
  </r>
  <r>
    <x v="10"/>
    <x v="1"/>
    <x v="10"/>
    <x v="1"/>
    <d v="1900-01-15T00:00:00"/>
    <n v="1376.75"/>
    <n v="1967.5"/>
    <n v="5204550"/>
    <m/>
    <m/>
    <m/>
    <m/>
    <m/>
    <m/>
    <m/>
    <m/>
    <x v="0"/>
    <x v="0"/>
    <m/>
    <m/>
    <m/>
    <x v="0"/>
  </r>
  <r>
    <x v="10"/>
    <x v="1"/>
    <x v="10"/>
    <x v="1"/>
    <d v="1900-01-14T00:00:00"/>
    <n v="1377"/>
    <n v="1930.5"/>
    <n v="5196400"/>
    <m/>
    <n v="35150"/>
    <n v="182653460000"/>
    <n v="67857075"/>
    <m/>
    <m/>
    <m/>
    <m/>
    <x v="0"/>
    <x v="0"/>
    <m/>
    <m/>
    <m/>
    <x v="0"/>
  </r>
  <r>
    <x v="10"/>
    <x v="1"/>
    <x v="10"/>
    <x v="1"/>
    <d v="1900-01-13T00:00:00"/>
    <n v="1412.25"/>
    <n v="1919.5"/>
    <n v="5198375"/>
    <m/>
    <n v="34900"/>
    <n v="181423287500"/>
    <n v="66990550"/>
    <m/>
    <m/>
    <m/>
    <m/>
    <x v="0"/>
    <x v="0"/>
    <m/>
    <m/>
    <m/>
    <x v="0"/>
  </r>
  <r>
    <x v="10"/>
    <x v="1"/>
    <x v="10"/>
    <x v="1"/>
    <d v="1900-01-12T00:00:00"/>
    <n v="1436.5"/>
    <m/>
    <m/>
    <m/>
    <n v="35200"/>
    <m/>
    <m/>
    <m/>
    <m/>
    <m/>
    <m/>
    <x v="0"/>
    <x v="0"/>
    <m/>
    <m/>
    <m/>
    <x v="0"/>
  </r>
  <r>
    <x v="10"/>
    <x v="1"/>
    <x v="10"/>
    <x v="1"/>
    <d v="1900-01-11T00:00:00"/>
    <n v="1429.75"/>
    <n v="1905"/>
    <n v="5202000"/>
    <m/>
    <n v="35150"/>
    <n v="182850300000"/>
    <n v="66960750"/>
    <m/>
    <m/>
    <m/>
    <m/>
    <x v="0"/>
    <x v="0"/>
    <m/>
    <m/>
    <m/>
    <x v="0"/>
  </r>
  <r>
    <x v="10"/>
    <x v="1"/>
    <x v="10"/>
    <x v="1"/>
    <d v="1900-01-08T00:00:00"/>
    <n v="1449.25"/>
    <n v="1890"/>
    <n v="5209975"/>
    <m/>
    <m/>
    <m/>
    <m/>
    <m/>
    <m/>
    <m/>
    <m/>
    <x v="0"/>
    <x v="0"/>
    <m/>
    <m/>
    <m/>
    <x v="0"/>
  </r>
  <r>
    <x v="10"/>
    <x v="1"/>
    <x v="10"/>
    <x v="1"/>
    <d v="1900-01-07T00:00:00"/>
    <n v="1469.5"/>
    <n v="1857.5"/>
    <n v="5203150"/>
    <m/>
    <n v="35200"/>
    <n v="183150880000"/>
    <n v="65384000"/>
    <m/>
    <m/>
    <m/>
    <m/>
    <x v="0"/>
    <x v="0"/>
    <m/>
    <m/>
    <m/>
    <x v="0"/>
  </r>
  <r>
    <x v="10"/>
    <x v="1"/>
    <x v="10"/>
    <x v="1"/>
    <d v="1900-01-06T00:00:00"/>
    <n v="1454"/>
    <n v="1844"/>
    <n v="5213050"/>
    <m/>
    <n v="35300"/>
    <n v="184020665000"/>
    <n v="65093200"/>
    <m/>
    <m/>
    <m/>
    <m/>
    <x v="0"/>
    <x v="0"/>
    <m/>
    <m/>
    <m/>
    <x v="0"/>
  </r>
  <r>
    <x v="10"/>
    <x v="1"/>
    <x v="10"/>
    <x v="1"/>
    <d v="1900-01-05T00:00:00"/>
    <n v="1463"/>
    <n v="1847.5"/>
    <n v="5213275"/>
    <m/>
    <n v="35500"/>
    <n v="185071262500"/>
    <n v="65586250"/>
    <m/>
    <m/>
    <m/>
    <m/>
    <x v="0"/>
    <x v="0"/>
    <m/>
    <m/>
    <m/>
    <x v="0"/>
  </r>
  <r>
    <x v="10"/>
    <x v="1"/>
    <x v="10"/>
    <x v="1"/>
    <d v="1900-01-01T00:00:00"/>
    <n v="1476.5"/>
    <n v="1858"/>
    <n v="5221525"/>
    <m/>
    <m/>
    <m/>
    <m/>
    <m/>
    <m/>
    <m/>
    <m/>
    <x v="0"/>
    <x v="0"/>
    <m/>
    <m/>
    <m/>
    <x v="0"/>
  </r>
  <r>
    <x v="10"/>
    <x v="1"/>
    <x v="10"/>
    <x v="1"/>
    <d v="1899-12-31T00:00:00"/>
    <n v="1456"/>
    <n v="1871"/>
    <n v="5218175"/>
    <m/>
    <n v="35400"/>
    <n v="184723395000"/>
    <n v="66233400"/>
    <m/>
    <m/>
    <m/>
    <m/>
    <x v="0"/>
    <x v="0"/>
    <m/>
    <m/>
    <m/>
    <x v="0"/>
  </r>
  <r>
    <x v="10"/>
    <x v="1"/>
    <x v="10"/>
    <x v="1"/>
    <d v="1899-12-30T00:00:00"/>
    <n v="1469.5"/>
    <n v="1868"/>
    <n v="5225650"/>
    <m/>
    <n v="35700"/>
    <n v="186555705000"/>
    <n v="66687600"/>
    <m/>
    <m/>
    <m/>
    <m/>
    <x v="0"/>
    <x v="0"/>
    <m/>
    <m/>
    <m/>
    <x v="0"/>
  </r>
  <r>
    <x v="10"/>
    <x v="1"/>
    <x v="10"/>
    <x v="2"/>
    <d v="1900-01-28T00:00:00"/>
    <n v="1472.75"/>
    <n v="1863.5"/>
    <n v="5238500"/>
    <m/>
    <n v="35750"/>
    <n v="187276375000"/>
    <n v="66620125"/>
    <m/>
    <m/>
    <m/>
    <m/>
    <x v="0"/>
    <x v="0"/>
    <m/>
    <m/>
    <m/>
    <x v="0"/>
  </r>
  <r>
    <x v="10"/>
    <x v="1"/>
    <x v="10"/>
    <x v="2"/>
    <d v="1900-01-27T00:00:00"/>
    <n v="1472.5"/>
    <n v="1834.5"/>
    <n v="5230925"/>
    <m/>
    <n v="35900"/>
    <n v="187790207500"/>
    <n v="65858550"/>
    <m/>
    <m/>
    <m/>
    <m/>
    <x v="0"/>
    <x v="0"/>
    <m/>
    <m/>
    <m/>
    <x v="0"/>
  </r>
  <r>
    <x v="10"/>
    <x v="1"/>
    <x v="10"/>
    <x v="2"/>
    <d v="1900-01-24T00:00:00"/>
    <n v="1462.25"/>
    <n v="1835"/>
    <n v="5225975"/>
    <m/>
    <m/>
    <m/>
    <m/>
    <m/>
    <m/>
    <m/>
    <m/>
    <x v="0"/>
    <x v="0"/>
    <m/>
    <m/>
    <m/>
    <x v="0"/>
  </r>
  <r>
    <x v="10"/>
    <x v="1"/>
    <x v="10"/>
    <x v="2"/>
    <d v="1900-01-23T00:00:00"/>
    <n v="1446.5"/>
    <n v="1853"/>
    <n v="5230300"/>
    <m/>
    <n v="36000"/>
    <n v="188290800000"/>
    <n v="66708000"/>
    <m/>
    <m/>
    <m/>
    <m/>
    <x v="0"/>
    <x v="0"/>
    <m/>
    <m/>
    <m/>
    <x v="0"/>
  </r>
  <r>
    <x v="10"/>
    <x v="1"/>
    <x v="10"/>
    <x v="2"/>
    <d v="1900-01-22T00:00:00"/>
    <n v="1424.5"/>
    <n v="1855.5"/>
    <n v="5154175"/>
    <m/>
    <n v="36200"/>
    <n v="186581135000"/>
    <n v="67169100"/>
    <m/>
    <m/>
    <m/>
    <m/>
    <x v="0"/>
    <x v="0"/>
    <m/>
    <m/>
    <m/>
    <x v="0"/>
  </r>
  <r>
    <x v="10"/>
    <x v="1"/>
    <x v="10"/>
    <x v="2"/>
    <d v="1900-01-21T00:00:00"/>
    <n v="1417.25"/>
    <n v="1875"/>
    <n v="5146650"/>
    <m/>
    <n v="35400"/>
    <n v="182191410000"/>
    <n v="66375000"/>
    <m/>
    <m/>
    <m/>
    <m/>
    <x v="0"/>
    <x v="0"/>
    <m/>
    <m/>
    <m/>
    <x v="0"/>
  </r>
  <r>
    <x v="10"/>
    <x v="1"/>
    <x v="10"/>
    <x v="2"/>
    <d v="1900-01-20T00:00:00"/>
    <n v="1425"/>
    <n v="1897"/>
    <n v="5151950"/>
    <m/>
    <n v="35300"/>
    <n v="181863835000"/>
    <n v="66964100"/>
    <m/>
    <m/>
    <m/>
    <m/>
    <x v="0"/>
    <x v="0"/>
    <m/>
    <m/>
    <m/>
    <x v="0"/>
  </r>
  <r>
    <x v="10"/>
    <x v="2"/>
    <x v="10"/>
    <x v="2"/>
    <d v="1900-01-17T00:00:00"/>
    <n v="1414"/>
    <n v="1913.5"/>
    <n v="5142325"/>
    <m/>
    <m/>
    <m/>
    <m/>
    <m/>
    <m/>
    <m/>
    <m/>
    <x v="0"/>
    <x v="0"/>
    <m/>
    <m/>
    <m/>
    <x v="0"/>
  </r>
  <r>
    <x v="10"/>
    <x v="2"/>
    <x v="10"/>
    <x v="2"/>
    <d v="1900-01-16T00:00:00"/>
    <n v="1397"/>
    <n v="1877"/>
    <n v="5160075"/>
    <m/>
    <n v="35400"/>
    <n v="182666655000"/>
    <n v="66445800"/>
    <m/>
    <m/>
    <m/>
    <m/>
    <x v="0"/>
    <x v="0"/>
    <m/>
    <m/>
    <m/>
    <x v="0"/>
  </r>
  <r>
    <x v="10"/>
    <x v="2"/>
    <x v="10"/>
    <x v="2"/>
    <d v="1900-01-15T00:00:00"/>
    <n v="1379"/>
    <n v="1861.5"/>
    <n v="5167775"/>
    <m/>
    <n v="35000"/>
    <n v="180872125000"/>
    <n v="65152500"/>
    <m/>
    <m/>
    <m/>
    <m/>
    <x v="0"/>
    <x v="0"/>
    <m/>
    <m/>
    <m/>
    <x v="0"/>
  </r>
  <r>
    <x v="10"/>
    <x v="2"/>
    <x v="10"/>
    <x v="2"/>
    <d v="1900-01-14T00:00:00"/>
    <n v="1378"/>
    <n v="1837"/>
    <n v="5163650"/>
    <m/>
    <n v="35000"/>
    <n v="180727750000"/>
    <n v="64295000"/>
    <m/>
    <m/>
    <m/>
    <m/>
    <x v="0"/>
    <x v="0"/>
    <m/>
    <m/>
    <m/>
    <x v="0"/>
  </r>
  <r>
    <x v="10"/>
    <x v="2"/>
    <x v="10"/>
    <x v="2"/>
    <d v="1900-01-13T00:00:00"/>
    <n v="1416"/>
    <n v="1828.5"/>
    <n v="5152825"/>
    <m/>
    <n v="35000"/>
    <n v="180348875000"/>
    <n v="63997500"/>
    <m/>
    <m/>
    <m/>
    <m/>
    <x v="0"/>
    <x v="0"/>
    <m/>
    <m/>
    <m/>
    <x v="0"/>
  </r>
  <r>
    <x v="10"/>
    <x v="2"/>
    <x v="10"/>
    <x v="2"/>
    <d v="1900-01-10T00:00:00"/>
    <n v="1548"/>
    <m/>
    <m/>
    <m/>
    <m/>
    <m/>
    <m/>
    <m/>
    <m/>
    <m/>
    <m/>
    <x v="0"/>
    <x v="0"/>
    <m/>
    <m/>
    <m/>
    <x v="0"/>
  </r>
  <r>
    <x v="10"/>
    <x v="2"/>
    <x v="10"/>
    <x v="2"/>
    <d v="1900-01-09T00:00:00"/>
    <n v="1555.75"/>
    <n v="1886.5"/>
    <n v="5157625"/>
    <m/>
    <n v="35100"/>
    <n v="181032637500"/>
    <n v="66216150"/>
    <m/>
    <m/>
    <m/>
    <m/>
    <x v="0"/>
    <x v="0"/>
    <m/>
    <m/>
    <m/>
    <x v="0"/>
  </r>
  <r>
    <x v="10"/>
    <x v="2"/>
    <x v="10"/>
    <x v="2"/>
    <d v="1900-01-08T00:00:00"/>
    <n v="1581.5"/>
    <n v="1881.5"/>
    <n v="5167725"/>
    <m/>
    <n v="35300"/>
    <n v="182420692500"/>
    <n v="66416950"/>
    <m/>
    <m/>
    <m/>
    <m/>
    <x v="0"/>
    <x v="0"/>
    <m/>
    <m/>
    <m/>
    <x v="0"/>
  </r>
  <r>
    <x v="10"/>
    <x v="2"/>
    <x v="10"/>
    <x v="2"/>
    <d v="1900-01-07T00:00:00"/>
    <n v="1572.5"/>
    <n v="1922.5"/>
    <n v="5158625"/>
    <m/>
    <n v="35700"/>
    <n v="184162912500"/>
    <n v="68633250"/>
    <m/>
    <m/>
    <m/>
    <m/>
    <x v="0"/>
    <x v="0"/>
    <m/>
    <m/>
    <m/>
    <x v="0"/>
  </r>
  <r>
    <x v="10"/>
    <x v="2"/>
    <x v="10"/>
    <x v="2"/>
    <d v="1900-01-06T00:00:00"/>
    <n v="1577.25"/>
    <n v="1915.5"/>
    <n v="5159000"/>
    <m/>
    <n v="35700"/>
    <n v="184176300000"/>
    <n v="68383350"/>
    <m/>
    <m/>
    <m/>
    <m/>
    <x v="0"/>
    <x v="0"/>
    <m/>
    <m/>
    <m/>
    <x v="0"/>
  </r>
  <r>
    <x v="10"/>
    <x v="2"/>
    <x v="10"/>
    <x v="2"/>
    <d v="1900-01-03T00:00:00"/>
    <n v="1552.75"/>
    <n v="1902"/>
    <n v="5167075"/>
    <m/>
    <m/>
    <m/>
    <m/>
    <m/>
    <m/>
    <m/>
    <m/>
    <x v="0"/>
    <x v="0"/>
    <m/>
    <m/>
    <m/>
    <x v="0"/>
  </r>
  <r>
    <x v="10"/>
    <x v="2"/>
    <x v="10"/>
    <x v="2"/>
    <d v="1900-01-02T00:00:00"/>
    <n v="1545.25"/>
    <n v="1888.5"/>
    <n v="5176200"/>
    <m/>
    <n v="34500"/>
    <n v="178578900000"/>
    <n v="65153250"/>
    <m/>
    <m/>
    <m/>
    <m/>
    <x v="0"/>
    <x v="0"/>
    <m/>
    <m/>
    <m/>
    <x v="0"/>
  </r>
  <r>
    <x v="10"/>
    <x v="2"/>
    <x v="10"/>
    <x v="2"/>
    <d v="1900-01-01T00:00:00"/>
    <n v="1568.5"/>
    <n v="1873"/>
    <n v="5176850"/>
    <m/>
    <n v="34300"/>
    <n v="177565955000"/>
    <n v="64243900"/>
    <m/>
    <m/>
    <m/>
    <m/>
    <x v="0"/>
    <x v="0"/>
    <m/>
    <m/>
    <m/>
    <x v="0"/>
  </r>
  <r>
    <x v="10"/>
    <x v="2"/>
    <x v="10"/>
    <x v="2"/>
    <d v="1899-12-31T00:00:00"/>
    <n v="1597.75"/>
    <n v="1900.5"/>
    <n v="5186075"/>
    <m/>
    <m/>
    <m/>
    <m/>
    <m/>
    <m/>
    <m/>
    <m/>
    <x v="0"/>
    <x v="0"/>
    <m/>
    <m/>
    <m/>
    <x v="0"/>
  </r>
  <r>
    <x v="10"/>
    <x v="2"/>
    <x v="10"/>
    <x v="3"/>
    <d v="1900-01-26T00:00:00"/>
    <n v="1602.5"/>
    <n v="1888"/>
    <n v="5188475"/>
    <m/>
    <n v="34700"/>
    <n v="180040082500"/>
    <n v="65513600"/>
    <m/>
    <m/>
    <m/>
    <m/>
    <x v="0"/>
    <x v="0"/>
    <m/>
    <m/>
    <m/>
    <x v="0"/>
  </r>
  <r>
    <x v="10"/>
    <x v="2"/>
    <x v="10"/>
    <x v="3"/>
    <d v="1900-01-25T00:00:00"/>
    <n v="1591"/>
    <n v="1892.5"/>
    <n v="5199000"/>
    <m/>
    <n v="34800"/>
    <n v="180925200000"/>
    <n v="65859000"/>
    <m/>
    <m/>
    <m/>
    <m/>
    <x v="0"/>
    <x v="0"/>
    <m/>
    <m/>
    <m/>
    <x v="0"/>
  </r>
  <r>
    <x v="10"/>
    <x v="2"/>
    <x v="10"/>
    <x v="3"/>
    <d v="1900-01-24T00:00:00"/>
    <n v="1597.25"/>
    <n v="1842"/>
    <n v="5192325"/>
    <m/>
    <n v="34600"/>
    <n v="179654445000"/>
    <n v="63733200"/>
    <m/>
    <m/>
    <m/>
    <m/>
    <x v="0"/>
    <x v="0"/>
    <m/>
    <m/>
    <m/>
    <x v="0"/>
  </r>
  <r>
    <x v="10"/>
    <x v="2"/>
    <x v="10"/>
    <x v="3"/>
    <d v="1900-01-23T00:00:00"/>
    <n v="1602.25"/>
    <n v="1877"/>
    <n v="5194750"/>
    <m/>
    <n v="34600"/>
    <n v="179738350000"/>
    <n v="64944200"/>
    <m/>
    <m/>
    <m/>
    <m/>
    <x v="0"/>
    <x v="0"/>
    <m/>
    <m/>
    <m/>
    <x v="0"/>
  </r>
  <r>
    <x v="11"/>
    <x v="3"/>
    <x v="10"/>
    <x v="3"/>
    <d v="1900-01-20T00:00:00"/>
    <n v="1611.5"/>
    <n v="1890"/>
    <n v="5192100"/>
    <m/>
    <m/>
    <m/>
    <m/>
    <m/>
    <m/>
    <m/>
    <m/>
    <x v="0"/>
    <x v="0"/>
    <m/>
    <m/>
    <m/>
    <x v="0"/>
  </r>
  <r>
    <x v="11"/>
    <x v="3"/>
    <x v="10"/>
    <x v="3"/>
    <d v="1900-01-19T00:00:00"/>
    <n v="1608.75"/>
    <n v="1913"/>
    <n v="5202900"/>
    <m/>
    <m/>
    <m/>
    <m/>
    <m/>
    <m/>
    <m/>
    <m/>
    <x v="0"/>
    <x v="0"/>
    <m/>
    <m/>
    <m/>
    <x v="0"/>
  </r>
  <r>
    <x v="11"/>
    <x v="3"/>
    <x v="10"/>
    <x v="3"/>
    <d v="1900-01-18T00:00:00"/>
    <n v="1611.5"/>
    <n v="1896"/>
    <n v="5203150"/>
    <m/>
    <m/>
    <m/>
    <m/>
    <m/>
    <m/>
    <m/>
    <m/>
    <x v="0"/>
    <x v="0"/>
    <m/>
    <m/>
    <m/>
    <x v="0"/>
  </r>
  <r>
    <x v="11"/>
    <x v="3"/>
    <x v="10"/>
    <x v="3"/>
    <d v="1900-01-17T00:00:00"/>
    <n v="1602.5"/>
    <n v="1900"/>
    <n v="5212975"/>
    <m/>
    <m/>
    <m/>
    <m/>
    <m/>
    <m/>
    <m/>
    <m/>
    <x v="0"/>
    <x v="0"/>
    <m/>
    <m/>
    <m/>
    <x v="0"/>
  </r>
  <r>
    <x v="11"/>
    <x v="3"/>
    <x v="10"/>
    <x v="3"/>
    <d v="1900-01-16T00:00:00"/>
    <n v="1599.5"/>
    <n v="1875"/>
    <n v="5212800"/>
    <m/>
    <n v="34000"/>
    <n v="177235200000"/>
    <n v="63750000"/>
    <m/>
    <m/>
    <m/>
    <m/>
    <x v="0"/>
    <x v="0"/>
    <m/>
    <m/>
    <m/>
    <x v="0"/>
  </r>
  <r>
    <x v="11"/>
    <x v="3"/>
    <x v="10"/>
    <x v="3"/>
    <d v="1900-01-13T00:00:00"/>
    <n v="1593.25"/>
    <n v="1862.5"/>
    <n v="5206800"/>
    <m/>
    <m/>
    <m/>
    <m/>
    <m/>
    <m/>
    <m/>
    <m/>
    <x v="0"/>
    <x v="0"/>
    <m/>
    <m/>
    <m/>
    <x v="0"/>
  </r>
  <r>
    <x v="11"/>
    <x v="3"/>
    <x v="10"/>
    <x v="3"/>
    <d v="1900-01-12T00:00:00"/>
    <n v="1585"/>
    <n v="1878"/>
    <n v="5212075"/>
    <m/>
    <n v="34000"/>
    <n v="177210550000"/>
    <n v="63852000"/>
    <m/>
    <m/>
    <m/>
    <m/>
    <x v="0"/>
    <x v="0"/>
    <m/>
    <m/>
    <m/>
    <x v="0"/>
  </r>
  <r>
    <x v="11"/>
    <x v="3"/>
    <x v="10"/>
    <x v="3"/>
    <d v="1900-01-11T00:00:00"/>
    <n v="1591.5"/>
    <n v="1892.5"/>
    <n v="5228425"/>
    <m/>
    <n v="34700"/>
    <n v="181426347500"/>
    <n v="65669750"/>
    <m/>
    <m/>
    <m/>
    <m/>
    <x v="0"/>
    <x v="0"/>
    <m/>
    <m/>
    <m/>
    <x v="0"/>
  </r>
  <r>
    <x v="11"/>
    <x v="3"/>
    <x v="10"/>
    <x v="3"/>
    <d v="1900-01-10T00:00:00"/>
    <n v="1582.5"/>
    <m/>
    <m/>
    <m/>
    <n v="34800"/>
    <m/>
    <m/>
    <m/>
    <m/>
    <m/>
    <m/>
    <x v="0"/>
    <x v="0"/>
    <m/>
    <m/>
    <m/>
    <x v="0"/>
  </r>
  <r>
    <x v="11"/>
    <x v="3"/>
    <x v="10"/>
    <x v="3"/>
    <d v="1900-01-09T00:00:00"/>
    <n v="1577.5"/>
    <n v="1910.5"/>
    <n v="5237400"/>
    <m/>
    <n v="34800"/>
    <n v="182261520000"/>
    <n v="66485400"/>
    <m/>
    <m/>
    <m/>
    <m/>
    <x v="0"/>
    <x v="0"/>
    <m/>
    <m/>
    <m/>
    <x v="0"/>
  </r>
  <r>
    <x v="11"/>
    <x v="3"/>
    <x v="10"/>
    <x v="3"/>
    <d v="1900-01-06T00:00:00"/>
    <n v="1577"/>
    <n v="1900.5"/>
    <n v="5230650"/>
    <m/>
    <m/>
    <m/>
    <m/>
    <m/>
    <m/>
    <m/>
    <m/>
    <x v="0"/>
    <x v="0"/>
    <m/>
    <m/>
    <m/>
    <x v="0"/>
  </r>
  <r>
    <x v="11"/>
    <x v="3"/>
    <x v="10"/>
    <x v="3"/>
    <d v="1900-01-05T00:00:00"/>
    <n v="1580.5"/>
    <n v="1927.5"/>
    <n v="5239150"/>
    <m/>
    <n v="36300"/>
    <n v="190181145000"/>
    <n v="69968250"/>
    <m/>
    <m/>
    <m/>
    <m/>
    <x v="0"/>
    <x v="0"/>
    <m/>
    <m/>
    <m/>
    <x v="0"/>
  </r>
  <r>
    <x v="11"/>
    <x v="3"/>
    <x v="10"/>
    <x v="3"/>
    <d v="1900-01-04T00:00:00"/>
    <n v="1574"/>
    <n v="1932"/>
    <n v="5222500"/>
    <m/>
    <n v="36000"/>
    <n v="188010000000"/>
    <n v="69552000"/>
    <m/>
    <m/>
    <m/>
    <m/>
    <x v="0"/>
    <x v="0"/>
    <m/>
    <m/>
    <m/>
    <x v="0"/>
  </r>
  <r>
    <x v="11"/>
    <x v="3"/>
    <x v="10"/>
    <x v="3"/>
    <d v="1900-01-03T00:00:00"/>
    <n v="1584.25"/>
    <n v="1938.5"/>
    <n v="5230025"/>
    <m/>
    <n v="34700"/>
    <n v="181481867500"/>
    <n v="67265950"/>
    <m/>
    <m/>
    <m/>
    <m/>
    <x v="0"/>
    <x v="0"/>
    <m/>
    <m/>
    <m/>
    <x v="0"/>
  </r>
  <r>
    <x v="11"/>
    <x v="3"/>
    <x v="10"/>
    <x v="3"/>
    <d v="1900-01-02T00:00:00"/>
    <n v="1578"/>
    <n v="1937"/>
    <n v="5229825"/>
    <m/>
    <n v="33000"/>
    <n v="172584225000"/>
    <n v="63921000"/>
    <m/>
    <m/>
    <m/>
    <m/>
    <x v="0"/>
    <x v="0"/>
    <m/>
    <m/>
    <m/>
    <x v="0"/>
  </r>
  <r>
    <x v="11"/>
    <x v="3"/>
    <x v="10"/>
    <x v="3"/>
    <d v="1899-12-30T00:00:00"/>
    <n v="1570"/>
    <n v="1944"/>
    <n v="5217425"/>
    <m/>
    <m/>
    <m/>
    <m/>
    <m/>
    <m/>
    <m/>
    <m/>
    <x v="0"/>
    <x v="0"/>
    <m/>
    <m/>
    <m/>
    <x v="0"/>
  </r>
  <r>
    <x v="11"/>
    <x v="3"/>
    <x v="10"/>
    <x v="4"/>
    <d v="1900-01-26T00:00:00"/>
    <n v="1591"/>
    <n v="1938.5"/>
    <n v="5182175"/>
    <m/>
    <n v="36800"/>
    <n v="190704040000"/>
    <n v="71336800"/>
    <m/>
    <m/>
    <m/>
    <m/>
    <x v="0"/>
    <x v="0"/>
    <m/>
    <m/>
    <m/>
    <x v="0"/>
  </r>
  <r>
    <x v="11"/>
    <x v="3"/>
    <x v="10"/>
    <x v="4"/>
    <d v="1900-01-25T00:00:00"/>
    <n v="1608.5"/>
    <n v="1985"/>
    <n v="5173075"/>
    <m/>
    <n v="37200"/>
    <n v="192438390000"/>
    <n v="73842000"/>
    <m/>
    <m/>
    <m/>
    <m/>
    <x v="0"/>
    <x v="0"/>
    <m/>
    <m/>
    <m/>
    <x v="0"/>
  </r>
  <r>
    <x v="11"/>
    <x v="3"/>
    <x v="10"/>
    <x v="4"/>
    <d v="1900-01-24T00:00:00"/>
    <n v="1597.25"/>
    <n v="1978.5"/>
    <n v="5172950"/>
    <m/>
    <n v="37800"/>
    <n v="195537510000"/>
    <n v="74787300"/>
    <m/>
    <m/>
    <m/>
    <m/>
    <x v="0"/>
    <x v="0"/>
    <m/>
    <m/>
    <m/>
    <x v="0"/>
  </r>
  <r>
    <x v="11"/>
    <x v="3"/>
    <x v="10"/>
    <x v="4"/>
    <d v="1900-01-23T00:00:00"/>
    <n v="1592.5"/>
    <n v="1988.5"/>
    <n v="5180975"/>
    <m/>
    <n v="37600"/>
    <n v="194804660000"/>
    <n v="74767600"/>
    <m/>
    <m/>
    <m/>
    <m/>
    <x v="0"/>
    <x v="0"/>
    <m/>
    <m/>
    <m/>
    <x v="0"/>
  </r>
  <r>
    <x v="11"/>
    <x v="3"/>
    <x v="10"/>
    <x v="4"/>
    <d v="1900-01-20T00:00:00"/>
    <n v="1580"/>
    <n v="1979"/>
    <n v="5182425"/>
    <m/>
    <m/>
    <m/>
    <m/>
    <m/>
    <m/>
    <m/>
    <m/>
    <x v="0"/>
    <x v="0"/>
    <m/>
    <m/>
    <m/>
    <x v="0"/>
  </r>
  <r>
    <x v="11"/>
    <x v="3"/>
    <x v="10"/>
    <x v="4"/>
    <d v="1900-01-19T00:00:00"/>
    <n v="1568.5"/>
    <n v="1940.5"/>
    <n v="5189975"/>
    <m/>
    <n v="36800"/>
    <n v="190991080000"/>
    <n v="71410400"/>
    <m/>
    <m/>
    <m/>
    <m/>
    <x v="0"/>
    <x v="0"/>
    <m/>
    <m/>
    <m/>
    <x v="0"/>
  </r>
  <r>
    <x v="11"/>
    <x v="3"/>
    <x v="10"/>
    <x v="4"/>
    <d v="1900-01-18T00:00:00"/>
    <n v="1602"/>
    <n v="1968.5"/>
    <n v="5188900"/>
    <m/>
    <n v="36850"/>
    <n v="191210965000"/>
    <n v="72539225"/>
    <m/>
    <m/>
    <m/>
    <m/>
    <x v="0"/>
    <x v="0"/>
    <m/>
    <m/>
    <m/>
    <x v="0"/>
  </r>
  <r>
    <x v="11"/>
    <x v="3"/>
    <x v="10"/>
    <x v="4"/>
    <d v="1900-01-17T00:00:00"/>
    <n v="1613.5"/>
    <n v="1956"/>
    <n v="5197450"/>
    <m/>
    <n v="37250"/>
    <n v="193605012500"/>
    <n v="72861000"/>
    <m/>
    <m/>
    <m/>
    <m/>
    <x v="0"/>
    <x v="0"/>
    <m/>
    <m/>
    <m/>
    <x v="0"/>
  </r>
  <r>
    <x v="11"/>
    <x v="4"/>
    <x v="10"/>
    <x v="4"/>
    <d v="1900-01-16T00:00:00"/>
    <n v="1611.25"/>
    <n v="1969.5"/>
    <n v="5187925"/>
    <m/>
    <n v="37100"/>
    <n v="192472017500"/>
    <n v="73068450"/>
    <m/>
    <m/>
    <m/>
    <m/>
    <x v="0"/>
    <x v="0"/>
    <m/>
    <m/>
    <m/>
    <x v="0"/>
  </r>
  <r>
    <x v="11"/>
    <x v="4"/>
    <x v="10"/>
    <x v="4"/>
    <d v="1900-01-13T00:00:00"/>
    <n v="1629.25"/>
    <n v="1985"/>
    <n v="5162700"/>
    <m/>
    <m/>
    <m/>
    <m/>
    <m/>
    <m/>
    <m/>
    <m/>
    <x v="0"/>
    <x v="0"/>
    <m/>
    <m/>
    <m/>
    <x v="0"/>
  </r>
  <r>
    <x v="11"/>
    <x v="4"/>
    <x v="10"/>
    <x v="4"/>
    <d v="1900-01-12T00:00:00"/>
    <n v="1644"/>
    <n v="1973"/>
    <n v="5162875"/>
    <m/>
    <n v="37500"/>
    <n v="193607812500"/>
    <n v="73987500"/>
    <m/>
    <m/>
    <m/>
    <m/>
    <x v="0"/>
    <x v="0"/>
    <m/>
    <m/>
    <m/>
    <x v="0"/>
  </r>
  <r>
    <x v="11"/>
    <x v="4"/>
    <x v="10"/>
    <x v="4"/>
    <d v="1900-01-11T00:00:00"/>
    <n v="1648"/>
    <n v="1962"/>
    <n v="5172550"/>
    <m/>
    <n v="36900"/>
    <n v="190867095000"/>
    <n v="72397800"/>
    <m/>
    <m/>
    <m/>
    <m/>
    <x v="0"/>
    <x v="0"/>
    <m/>
    <m/>
    <m/>
    <x v="0"/>
  </r>
  <r>
    <x v="11"/>
    <x v="4"/>
    <x v="10"/>
    <x v="4"/>
    <d v="1900-01-10T00:00:00"/>
    <n v="1641.75"/>
    <m/>
    <m/>
    <m/>
    <n v="37200"/>
    <m/>
    <m/>
    <m/>
    <m/>
    <m/>
    <m/>
    <x v="0"/>
    <x v="0"/>
    <m/>
    <m/>
    <m/>
    <x v="0"/>
  </r>
  <r>
    <x v="11"/>
    <x v="4"/>
    <x v="10"/>
    <x v="4"/>
    <d v="1900-01-09T00:00:00"/>
    <n v="1663.5"/>
    <n v="2005"/>
    <n v="5162050"/>
    <m/>
    <n v="37800"/>
    <n v="195125490000"/>
    <n v="75789000"/>
    <m/>
    <m/>
    <m/>
    <m/>
    <x v="0"/>
    <x v="0"/>
    <m/>
    <m/>
    <m/>
    <x v="0"/>
  </r>
  <r>
    <x v="11"/>
    <x v="4"/>
    <x v="10"/>
    <x v="4"/>
    <d v="1900-01-06T00:00:00"/>
    <n v="1669.75"/>
    <n v="2017"/>
    <n v="5161100"/>
    <m/>
    <m/>
    <m/>
    <m/>
    <m/>
    <m/>
    <m/>
    <m/>
    <x v="0"/>
    <x v="0"/>
    <m/>
    <m/>
    <m/>
    <x v="0"/>
  </r>
  <r>
    <x v="11"/>
    <x v="4"/>
    <x v="10"/>
    <x v="4"/>
    <d v="1900-01-05T00:00:00"/>
    <n v="1675.75"/>
    <n v="2014.5"/>
    <n v="5155775"/>
    <m/>
    <n v="37800"/>
    <n v="194888295000"/>
    <n v="76148100"/>
    <m/>
    <m/>
    <m/>
    <m/>
    <x v="0"/>
    <x v="0"/>
    <m/>
    <m/>
    <m/>
    <x v="0"/>
  </r>
  <r>
    <x v="11"/>
    <x v="4"/>
    <x v="10"/>
    <x v="4"/>
    <d v="1900-01-04T00:00:00"/>
    <n v="1670"/>
    <n v="2050"/>
    <n v="5157100"/>
    <m/>
    <n v="37400"/>
    <n v="192875540000"/>
    <n v="76670000"/>
    <m/>
    <m/>
    <m/>
    <m/>
    <x v="0"/>
    <x v="0"/>
    <m/>
    <m/>
    <m/>
    <x v="0"/>
  </r>
  <r>
    <x v="11"/>
    <x v="4"/>
    <x v="10"/>
    <x v="4"/>
    <d v="1900-01-03T00:00:00"/>
    <n v="1678"/>
    <n v="2065"/>
    <n v="5164200"/>
    <m/>
    <n v="38650"/>
    <n v="199596330000"/>
    <n v="79812250"/>
    <m/>
    <m/>
    <m/>
    <m/>
    <x v="0"/>
    <x v="0"/>
    <m/>
    <m/>
    <m/>
    <x v="0"/>
  </r>
  <r>
    <x v="11"/>
    <x v="4"/>
    <x v="10"/>
    <x v="4"/>
    <d v="1900-01-02T00:00:00"/>
    <n v="1664.25"/>
    <n v="2086.5"/>
    <n v="5158025"/>
    <m/>
    <n v="38400"/>
    <n v="198068160000"/>
    <n v="80121600"/>
    <m/>
    <m/>
    <m/>
    <m/>
    <x v="0"/>
    <x v="0"/>
    <m/>
    <m/>
    <m/>
    <x v="0"/>
  </r>
  <r>
    <x v="11"/>
    <x v="4"/>
    <x v="10"/>
    <x v="4"/>
    <d v="1899-12-30T00:00:00"/>
    <n v="1665"/>
    <n v="2110"/>
    <n v="5151950"/>
    <m/>
    <m/>
    <m/>
    <m/>
    <m/>
    <m/>
    <m/>
    <m/>
    <x v="0"/>
    <x v="0"/>
    <m/>
    <m/>
    <m/>
    <x v="0"/>
  </r>
  <r>
    <x v="11"/>
    <x v="4"/>
    <x v="10"/>
    <x v="5"/>
    <d v="1900-01-29T00:00:00"/>
    <n v="1674.5"/>
    <n v="2131"/>
    <n v="5156850"/>
    <m/>
    <n v="38500"/>
    <n v="198538725000"/>
    <n v="82043500"/>
    <m/>
    <m/>
    <m/>
    <m/>
    <x v="0"/>
    <x v="0"/>
    <m/>
    <m/>
    <m/>
    <x v="0"/>
  </r>
  <r>
    <x v="11"/>
    <x v="4"/>
    <x v="10"/>
    <x v="5"/>
    <d v="1900-01-28T00:00:00"/>
    <n v="1666.25"/>
    <n v="2165.5"/>
    <n v="5145150"/>
    <m/>
    <n v="38000"/>
    <n v="195515700000"/>
    <n v="82289000"/>
    <m/>
    <m/>
    <m/>
    <m/>
    <x v="0"/>
    <x v="0"/>
    <m/>
    <m/>
    <m/>
    <x v="0"/>
  </r>
  <r>
    <x v="11"/>
    <x v="4"/>
    <x v="10"/>
    <x v="5"/>
    <d v="1900-01-27T00:00:00"/>
    <n v="1660.5"/>
    <n v="2160"/>
    <n v="5147800"/>
    <m/>
    <m/>
    <m/>
    <m/>
    <m/>
    <m/>
    <m/>
    <m/>
    <x v="0"/>
    <x v="0"/>
    <m/>
    <m/>
    <m/>
    <x v="0"/>
  </r>
  <r>
    <x v="11"/>
    <x v="4"/>
    <x v="10"/>
    <x v="5"/>
    <d v="1900-01-26T00:00:00"/>
    <n v="1656.75"/>
    <n v="2130.5"/>
    <n v="5147225"/>
    <m/>
    <n v="36650"/>
    <n v="188645796250"/>
    <n v="78082825"/>
    <m/>
    <m/>
    <m/>
    <m/>
    <x v="0"/>
    <x v="0"/>
    <m/>
    <m/>
    <m/>
    <x v="0"/>
  </r>
  <r>
    <x v="11"/>
    <x v="4"/>
    <x v="10"/>
    <x v="5"/>
    <d v="1900-01-23T00:00:00"/>
    <n v="1670.25"/>
    <n v="2100.5"/>
    <n v="5142450"/>
    <m/>
    <m/>
    <m/>
    <m/>
    <m/>
    <m/>
    <m/>
    <m/>
    <x v="0"/>
    <x v="0"/>
    <m/>
    <m/>
    <m/>
    <x v="0"/>
  </r>
  <r>
    <x v="11"/>
    <x v="4"/>
    <x v="10"/>
    <x v="5"/>
    <d v="1900-01-22T00:00:00"/>
    <n v="1677"/>
    <n v="2117.5"/>
    <n v="5150150"/>
    <m/>
    <n v="35200"/>
    <n v="181285280000"/>
    <n v="74536000"/>
    <m/>
    <m/>
    <m/>
    <m/>
    <x v="0"/>
    <x v="0"/>
    <m/>
    <m/>
    <m/>
    <x v="0"/>
  </r>
  <r>
    <x v="11"/>
    <x v="4"/>
    <x v="10"/>
    <x v="5"/>
    <d v="1900-01-21T00:00:00"/>
    <n v="1692.25"/>
    <n v="2105.5"/>
    <n v="5158925"/>
    <m/>
    <n v="35100"/>
    <n v="181078267500"/>
    <n v="73903050"/>
    <m/>
    <m/>
    <m/>
    <m/>
    <x v="0"/>
    <x v="0"/>
    <m/>
    <m/>
    <m/>
    <x v="0"/>
  </r>
  <r>
    <x v="11"/>
    <x v="4"/>
    <x v="10"/>
    <x v="5"/>
    <d v="1900-01-20T00:00:00"/>
    <n v="1692.5"/>
    <n v="2105.5"/>
    <n v="5138775"/>
    <m/>
    <n v="35850"/>
    <n v="184225083750"/>
    <n v="75482175"/>
    <m/>
    <m/>
    <m/>
    <m/>
    <x v="0"/>
    <x v="0"/>
    <m/>
    <m/>
    <m/>
    <x v="0"/>
  </r>
  <r>
    <x v="11"/>
    <x v="4"/>
    <x v="10"/>
    <x v="5"/>
    <d v="1900-01-19T00:00:00"/>
    <n v="1688"/>
    <n v="2095.5"/>
    <n v="5147750"/>
    <m/>
    <n v="35400"/>
    <n v="182230350000"/>
    <n v="74180700"/>
    <m/>
    <m/>
    <m/>
    <m/>
    <x v="0"/>
    <x v="0"/>
    <m/>
    <m/>
    <m/>
    <x v="0"/>
  </r>
  <r>
    <x v="11"/>
    <x v="5"/>
    <x v="10"/>
    <x v="5"/>
    <d v="1900-01-16T00:00:00"/>
    <n v="1690"/>
    <n v="2117"/>
    <n v="5158200"/>
    <m/>
    <m/>
    <m/>
    <m/>
    <m/>
    <m/>
    <m/>
    <m/>
    <x v="0"/>
    <x v="0"/>
    <m/>
    <m/>
    <m/>
    <x v="0"/>
  </r>
  <r>
    <x v="11"/>
    <x v="5"/>
    <x v="10"/>
    <x v="5"/>
    <d v="1900-01-15T00:00:00"/>
    <n v="1683.25"/>
    <n v="2118"/>
    <n v="5153350"/>
    <m/>
    <n v="32980"/>
    <n v="169957483000"/>
    <n v="69851640"/>
    <m/>
    <m/>
    <m/>
    <m/>
    <x v="0"/>
    <x v="0"/>
    <m/>
    <m/>
    <m/>
    <x v="0"/>
  </r>
  <r>
    <x v="11"/>
    <x v="5"/>
    <x v="10"/>
    <x v="5"/>
    <d v="1900-01-14T00:00:00"/>
    <n v="1679.75"/>
    <n v="2092"/>
    <n v="5155300"/>
    <m/>
    <n v="33020"/>
    <n v="170228006000"/>
    <n v="69077840"/>
    <m/>
    <m/>
    <m/>
    <m/>
    <x v="0"/>
    <x v="0"/>
    <m/>
    <m/>
    <m/>
    <x v="0"/>
  </r>
  <r>
    <x v="11"/>
    <x v="5"/>
    <x v="10"/>
    <x v="5"/>
    <d v="1900-01-13T00:00:00"/>
    <n v="1681"/>
    <m/>
    <m/>
    <m/>
    <n v="33100"/>
    <m/>
    <m/>
    <m/>
    <m/>
    <m/>
    <m/>
    <x v="0"/>
    <x v="0"/>
    <m/>
    <m/>
    <m/>
    <x v="0"/>
  </r>
  <r>
    <x v="11"/>
    <x v="5"/>
    <x v="10"/>
    <x v="5"/>
    <d v="1900-01-12T00:00:00"/>
    <n v="1667.75"/>
    <n v="2111"/>
    <n v="5156975"/>
    <m/>
    <n v="32850"/>
    <n v="169406628750"/>
    <n v="69346350"/>
    <m/>
    <m/>
    <m/>
    <m/>
    <x v="0"/>
    <x v="0"/>
    <m/>
    <m/>
    <m/>
    <x v="0"/>
  </r>
  <r>
    <x v="11"/>
    <x v="5"/>
    <x v="10"/>
    <x v="5"/>
    <d v="1900-01-09T00:00:00"/>
    <n v="1669.5"/>
    <n v="2085.5"/>
    <n v="5164050"/>
    <m/>
    <m/>
    <m/>
    <m/>
    <m/>
    <m/>
    <m/>
    <m/>
    <x v="0"/>
    <x v="0"/>
    <m/>
    <m/>
    <m/>
    <x v="0"/>
  </r>
  <r>
    <x v="11"/>
    <x v="5"/>
    <x v="10"/>
    <x v="5"/>
    <d v="1900-01-08T00:00:00"/>
    <n v="1663"/>
    <n v="2035.5"/>
    <n v="5170300"/>
    <m/>
    <n v="32850"/>
    <n v="169844355000"/>
    <n v="66866175"/>
    <m/>
    <m/>
    <m/>
    <m/>
    <x v="0"/>
    <x v="0"/>
    <m/>
    <m/>
    <m/>
    <x v="0"/>
  </r>
  <r>
    <x v="11"/>
    <x v="5"/>
    <x v="10"/>
    <x v="5"/>
    <d v="1900-01-07T00:00:00"/>
    <n v="1663.5"/>
    <n v="2046"/>
    <n v="5161175"/>
    <m/>
    <n v="32800"/>
    <n v="169286540000"/>
    <n v="67108800"/>
    <m/>
    <m/>
    <m/>
    <m/>
    <x v="0"/>
    <x v="0"/>
    <m/>
    <m/>
    <m/>
    <x v="0"/>
  </r>
  <r>
    <x v="11"/>
    <x v="5"/>
    <x v="10"/>
    <x v="5"/>
    <d v="1900-01-06T00:00:00"/>
    <n v="1653.75"/>
    <n v="2077"/>
    <n v="5156975"/>
    <m/>
    <n v="32600"/>
    <n v="168117385000"/>
    <n v="67710200"/>
    <m/>
    <m/>
    <m/>
    <m/>
    <x v="0"/>
    <x v="0"/>
    <m/>
    <m/>
    <m/>
    <x v="0"/>
  </r>
  <r>
    <x v="11"/>
    <x v="5"/>
    <x v="10"/>
    <x v="5"/>
    <d v="1900-01-05T00:00:00"/>
    <n v="1653.75"/>
    <n v="2065"/>
    <n v="5164150"/>
    <m/>
    <n v="32300"/>
    <n v="166802045000"/>
    <n v="66699500"/>
    <m/>
    <m/>
    <m/>
    <m/>
    <x v="0"/>
    <x v="0"/>
    <m/>
    <m/>
    <m/>
    <x v="0"/>
  </r>
  <r>
    <x v="11"/>
    <x v="5"/>
    <x v="10"/>
    <x v="5"/>
    <d v="1900-01-02T00:00:00"/>
    <n v="1632.25"/>
    <n v="2085.5"/>
    <n v="5167600"/>
    <m/>
    <m/>
    <m/>
    <m/>
    <m/>
    <m/>
    <m/>
    <m/>
    <x v="0"/>
    <x v="0"/>
    <m/>
    <m/>
    <m/>
    <x v="0"/>
  </r>
  <r>
    <x v="11"/>
    <x v="5"/>
    <x v="10"/>
    <x v="5"/>
    <d v="1900-01-01T00:00:00"/>
    <n v="1684.5"/>
    <n v="2046.5"/>
    <n v="5171400"/>
    <m/>
    <m/>
    <m/>
    <m/>
    <m/>
    <m/>
    <m/>
    <m/>
    <x v="0"/>
    <x v="0"/>
    <m/>
    <m/>
    <m/>
    <x v="0"/>
  </r>
  <r>
    <x v="11"/>
    <x v="5"/>
    <x v="10"/>
    <x v="5"/>
    <d v="1899-12-31T00:00:00"/>
    <n v="1681.5"/>
    <n v="2040.5"/>
    <n v="5177475"/>
    <m/>
    <n v="32400"/>
    <n v="167750190000"/>
    <n v="66112200"/>
    <m/>
    <m/>
    <m/>
    <m/>
    <x v="0"/>
    <x v="0"/>
    <m/>
    <m/>
    <m/>
    <x v="0"/>
  </r>
  <r>
    <x v="11"/>
    <x v="5"/>
    <x v="11"/>
    <x v="6"/>
    <d v="1900-01-26T00:00:00"/>
    <n v="1664"/>
    <n v="2109"/>
    <n v="5191900"/>
    <m/>
    <m/>
    <m/>
    <m/>
    <m/>
    <m/>
    <m/>
    <m/>
    <x v="0"/>
    <x v="0"/>
    <m/>
    <m/>
    <m/>
    <x v="0"/>
  </r>
  <r>
    <x v="11"/>
    <x v="5"/>
    <x v="11"/>
    <x v="6"/>
    <d v="1900-01-25T00:00:00"/>
    <n v="1655.25"/>
    <n v="2094.5"/>
    <n v="5196650"/>
    <m/>
    <m/>
    <m/>
    <m/>
    <m/>
    <m/>
    <m/>
    <m/>
    <x v="0"/>
    <x v="0"/>
    <m/>
    <m/>
    <m/>
    <x v="0"/>
  </r>
  <r>
    <x v="11"/>
    <x v="5"/>
    <x v="11"/>
    <x v="6"/>
    <d v="1900-01-22T00:00:00"/>
    <n v="1662.5"/>
    <n v="2062"/>
    <n v="5206675"/>
    <m/>
    <n v="33000"/>
    <n v="171820275000"/>
    <n v="68046000"/>
    <m/>
    <m/>
    <m/>
    <m/>
    <x v="0"/>
    <x v="0"/>
    <m/>
    <m/>
    <m/>
    <x v="0"/>
  </r>
  <r>
    <x v="11"/>
    <x v="6"/>
    <x v="11"/>
    <x v="6"/>
    <d v="1900-01-19T00:00:00"/>
    <n v="1648.25"/>
    <n v="2041"/>
    <n v="5213525"/>
    <m/>
    <m/>
    <m/>
    <m/>
    <m/>
    <m/>
    <m/>
    <m/>
    <x v="0"/>
    <x v="0"/>
    <m/>
    <m/>
    <m/>
    <x v="0"/>
  </r>
  <r>
    <x v="11"/>
    <x v="6"/>
    <x v="11"/>
    <x v="6"/>
    <d v="1900-01-18T00:00:00"/>
    <n v="1667"/>
    <n v="2089"/>
    <n v="5217250"/>
    <m/>
    <n v="30950"/>
    <n v="161473887500"/>
    <n v="64654550"/>
    <m/>
    <m/>
    <m/>
    <m/>
    <x v="0"/>
    <x v="0"/>
    <m/>
    <m/>
    <m/>
    <x v="0"/>
  </r>
  <r>
    <x v="11"/>
    <x v="6"/>
    <x v="11"/>
    <x v="6"/>
    <d v="1900-01-17T00:00:00"/>
    <n v="1674.5"/>
    <n v="2145.5"/>
    <n v="5212500"/>
    <m/>
    <n v="30850"/>
    <n v="160805625000"/>
    <n v="66188675"/>
    <m/>
    <m/>
    <m/>
    <m/>
    <x v="0"/>
    <x v="0"/>
    <m/>
    <m/>
    <m/>
    <x v="0"/>
  </r>
  <r>
    <x v="11"/>
    <x v="6"/>
    <x v="11"/>
    <x v="6"/>
    <d v="1900-01-16T00:00:00"/>
    <n v="1699.5"/>
    <n v="2128"/>
    <n v="5210350"/>
    <m/>
    <n v="31150"/>
    <n v="162302402500"/>
    <n v="66287200"/>
    <m/>
    <m/>
    <m/>
    <m/>
    <x v="0"/>
    <x v="0"/>
    <m/>
    <m/>
    <m/>
    <x v="0"/>
  </r>
  <r>
    <x v="11"/>
    <x v="6"/>
    <x v="11"/>
    <x v="6"/>
    <d v="1900-01-15T00:00:00"/>
    <n v="1690"/>
    <n v="0"/>
    <n v="0"/>
    <m/>
    <n v="30230"/>
    <m/>
    <m/>
    <m/>
    <m/>
    <m/>
    <m/>
    <x v="0"/>
    <x v="0"/>
    <m/>
    <m/>
    <m/>
    <x v="0"/>
  </r>
  <r>
    <x v="11"/>
    <x v="6"/>
    <x v="11"/>
    <x v="6"/>
    <d v="1900-01-12T00:00:00"/>
    <n v="1696.5"/>
    <n v="0"/>
    <n v="0"/>
    <m/>
    <m/>
    <m/>
    <m/>
    <m/>
    <m/>
    <m/>
    <m/>
    <x v="0"/>
    <x v="0"/>
    <m/>
    <m/>
    <m/>
    <x v="0"/>
  </r>
  <r>
    <x v="11"/>
    <x v="6"/>
    <x v="11"/>
    <x v="6"/>
    <d v="1900-01-11T00:00:00"/>
    <n v="1694.75"/>
    <n v="0"/>
    <n v="0"/>
    <m/>
    <n v="30100"/>
    <m/>
    <m/>
    <m/>
    <m/>
    <m/>
    <m/>
    <x v="0"/>
    <x v="0"/>
    <m/>
    <m/>
    <m/>
    <x v="0"/>
  </r>
  <r>
    <x v="11"/>
    <x v="6"/>
    <x v="11"/>
    <x v="6"/>
    <d v="1900-01-10T00:00:00"/>
    <n v="1712.5"/>
    <n v="0"/>
    <n v="0"/>
    <m/>
    <n v="30100"/>
    <m/>
    <m/>
    <m/>
    <m/>
    <m/>
    <m/>
    <x v="0"/>
    <x v="0"/>
    <m/>
    <m/>
    <m/>
    <x v="0"/>
  </r>
  <r>
    <x v="11"/>
    <x v="6"/>
    <x v="11"/>
    <x v="6"/>
    <d v="1900-01-09T00:00:00"/>
    <n v="1709.75"/>
    <n v="0"/>
    <n v="0"/>
    <m/>
    <n v="30050"/>
    <m/>
    <m/>
    <m/>
    <m/>
    <m/>
    <m/>
    <x v="0"/>
    <x v="0"/>
    <m/>
    <m/>
    <m/>
    <x v="0"/>
  </r>
  <r>
    <x v="11"/>
    <x v="6"/>
    <x v="11"/>
    <x v="6"/>
    <d v="1900-01-08T00:00:00"/>
    <n v="1708.5"/>
    <m/>
    <m/>
    <m/>
    <n v="29790"/>
    <m/>
    <m/>
    <m/>
    <m/>
    <m/>
    <m/>
    <x v="0"/>
    <x v="0"/>
    <m/>
    <m/>
    <m/>
    <x v="0"/>
  </r>
  <r>
    <x v="11"/>
    <x v="6"/>
    <x v="11"/>
    <x v="6"/>
    <d v="1900-01-05T00:00:00"/>
    <n v="1697"/>
    <n v="2071.5"/>
    <n v="5210050"/>
    <m/>
    <m/>
    <m/>
    <m/>
    <m/>
    <m/>
    <m/>
    <m/>
    <x v="0"/>
    <x v="0"/>
    <m/>
    <m/>
    <m/>
    <x v="0"/>
  </r>
  <r>
    <x v="11"/>
    <x v="6"/>
    <x v="11"/>
    <x v="6"/>
    <d v="1900-01-04T00:00:00"/>
    <n v="1693"/>
    <n v="2066"/>
    <n v="5216675"/>
    <m/>
    <n v="30300"/>
    <n v="158065252500"/>
    <n v="62599800"/>
    <m/>
    <m/>
    <m/>
    <m/>
    <x v="0"/>
    <x v="0"/>
    <m/>
    <m/>
    <m/>
    <x v="0"/>
  </r>
  <r>
    <x v="11"/>
    <x v="6"/>
    <x v="11"/>
    <x v="6"/>
    <d v="1900-01-03T00:00:00"/>
    <n v="1703"/>
    <n v="2082"/>
    <n v="5222300"/>
    <m/>
    <n v="29400"/>
    <n v="153535620000"/>
    <n v="61210800"/>
    <m/>
    <m/>
    <m/>
    <m/>
    <x v="0"/>
    <x v="0"/>
    <m/>
    <m/>
    <m/>
    <x v="0"/>
  </r>
  <r>
    <x v="11"/>
    <x v="6"/>
    <x v="11"/>
    <x v="6"/>
    <d v="1900-01-02T00:00:00"/>
    <n v="1706.75"/>
    <n v="2092"/>
    <n v="5232125"/>
    <m/>
    <n v="29090"/>
    <n v="152202516250"/>
    <n v="60856280"/>
    <m/>
    <m/>
    <m/>
    <m/>
    <x v="0"/>
    <x v="0"/>
    <m/>
    <m/>
    <m/>
    <x v="0"/>
  </r>
  <r>
    <x v="11"/>
    <x v="6"/>
    <x v="11"/>
    <x v="6"/>
    <d v="1900-01-01T00:00:00"/>
    <n v="1718"/>
    <n v="2073"/>
    <n v="5241525"/>
    <m/>
    <n v="29120"/>
    <n v="152633208000"/>
    <n v="60365760"/>
    <m/>
    <m/>
    <m/>
    <m/>
    <x v="0"/>
    <x v="0"/>
    <m/>
    <m/>
    <m/>
    <x v="0"/>
  </r>
  <r>
    <x v="11"/>
    <x v="6"/>
    <x v="11"/>
    <x v="7"/>
    <d v="1900-01-28T00:00:00"/>
    <n v="1728.25"/>
    <n v="2105"/>
    <n v="5240725"/>
    <m/>
    <m/>
    <m/>
    <m/>
    <m/>
    <m/>
    <m/>
    <m/>
    <x v="0"/>
    <x v="0"/>
    <m/>
    <m/>
    <m/>
    <x v="0"/>
  </r>
  <r>
    <x v="11"/>
    <x v="6"/>
    <x v="11"/>
    <x v="7"/>
    <d v="1900-01-27T00:00:00"/>
    <n v="1724.5"/>
    <n v="2099"/>
    <n v="5238450"/>
    <m/>
    <n v="28690"/>
    <n v="150291130500"/>
    <n v="60220310"/>
    <m/>
    <m/>
    <m/>
    <m/>
    <x v="0"/>
    <x v="0"/>
    <m/>
    <m/>
    <m/>
    <x v="0"/>
  </r>
  <r>
    <x v="11"/>
    <x v="6"/>
    <x v="11"/>
    <x v="7"/>
    <d v="1900-01-26T00:00:00"/>
    <n v="1741"/>
    <n v="2111"/>
    <n v="5202400"/>
    <m/>
    <n v="28580"/>
    <n v="148684592000"/>
    <n v="60332380"/>
    <m/>
    <m/>
    <m/>
    <m/>
    <x v="0"/>
    <x v="0"/>
    <m/>
    <m/>
    <m/>
    <x v="0"/>
  </r>
  <r>
    <x v="11"/>
    <x v="6"/>
    <x v="11"/>
    <x v="7"/>
    <d v="1900-01-25T00:00:00"/>
    <n v="1747.25"/>
    <n v="2120.5"/>
    <n v="5174125"/>
    <m/>
    <n v="28400"/>
    <n v="146945150000"/>
    <n v="60222200"/>
    <m/>
    <m/>
    <m/>
    <m/>
    <x v="0"/>
    <x v="0"/>
    <m/>
    <m/>
    <m/>
    <x v="0"/>
  </r>
  <r>
    <x v="11"/>
    <x v="6"/>
    <x v="11"/>
    <x v="7"/>
    <d v="1900-01-24T00:00:00"/>
    <n v="1747.25"/>
    <n v="2123"/>
    <n v="5159300"/>
    <m/>
    <n v="28550"/>
    <n v="147298015000"/>
    <n v="60611650"/>
    <m/>
    <m/>
    <m/>
    <m/>
    <x v="0"/>
    <x v="0"/>
    <m/>
    <m/>
    <m/>
    <x v="0"/>
  </r>
  <r>
    <x v="11"/>
    <x v="6"/>
    <x v="11"/>
    <x v="7"/>
    <d v="1900-01-21T00:00:00"/>
    <n v="1734.75"/>
    <n v="2132.5"/>
    <n v="5167650"/>
    <m/>
    <m/>
    <m/>
    <m/>
    <m/>
    <m/>
    <m/>
    <m/>
    <x v="0"/>
    <x v="0"/>
    <m/>
    <m/>
    <m/>
    <x v="0"/>
  </r>
  <r>
    <x v="11"/>
    <x v="6"/>
    <x v="11"/>
    <x v="7"/>
    <d v="1900-01-20T00:00:00"/>
    <n v="1729.75"/>
    <n v="2134"/>
    <n v="5177300"/>
    <m/>
    <n v="29600"/>
    <n v="153248080000"/>
    <n v="63166400"/>
    <m/>
    <m/>
    <m/>
    <m/>
    <x v="0"/>
    <x v="0"/>
    <m/>
    <m/>
    <m/>
    <x v="0"/>
  </r>
  <r>
    <x v="11"/>
    <x v="6"/>
    <x v="11"/>
    <x v="7"/>
    <d v="1900-01-19T00:00:00"/>
    <n v="1726.75"/>
    <n v="2104.5"/>
    <n v="5186825"/>
    <m/>
    <n v="27800"/>
    <n v="144193735000"/>
    <n v="58505100"/>
    <m/>
    <m/>
    <m/>
    <m/>
    <x v="0"/>
    <x v="0"/>
    <m/>
    <m/>
    <m/>
    <x v="0"/>
  </r>
  <r>
    <x v="11"/>
    <x v="7"/>
    <x v="11"/>
    <x v="7"/>
    <d v="1900-01-18T00:00:00"/>
    <n v="1734"/>
    <n v="2077.5"/>
    <n v="5187100"/>
    <m/>
    <n v="26500"/>
    <n v="137458150000"/>
    <n v="55053750"/>
    <m/>
    <m/>
    <m/>
    <m/>
    <x v="0"/>
    <x v="0"/>
    <m/>
    <m/>
    <m/>
    <x v="0"/>
  </r>
  <r>
    <x v="11"/>
    <x v="7"/>
    <x v="11"/>
    <x v="7"/>
    <d v="1900-01-17T00:00:00"/>
    <n v="1723.25"/>
    <n v="2109"/>
    <n v="5181775"/>
    <m/>
    <n v="27450"/>
    <n v="142239723750"/>
    <n v="57892050"/>
    <m/>
    <m/>
    <m/>
    <m/>
    <x v="0"/>
    <x v="0"/>
    <m/>
    <m/>
    <m/>
    <x v="0"/>
  </r>
  <r>
    <x v="11"/>
    <x v="7"/>
    <x v="11"/>
    <x v="7"/>
    <d v="1900-01-14T00:00:00"/>
    <n v="1710"/>
    <n v="2092.5"/>
    <n v="5189950"/>
    <m/>
    <m/>
    <m/>
    <m/>
    <m/>
    <m/>
    <m/>
    <m/>
    <x v="0"/>
    <x v="0"/>
    <m/>
    <m/>
    <m/>
    <x v="0"/>
  </r>
  <r>
    <x v="11"/>
    <x v="7"/>
    <x v="11"/>
    <x v="7"/>
    <d v="1900-01-13T00:00:00"/>
    <n v="1723.5"/>
    <n v="2104.5"/>
    <n v="5191175"/>
    <m/>
    <m/>
    <m/>
    <m/>
    <m/>
    <m/>
    <m/>
    <m/>
    <x v="0"/>
    <x v="0"/>
    <m/>
    <m/>
    <m/>
    <x v="0"/>
  </r>
  <r>
    <x v="11"/>
    <x v="7"/>
    <x v="11"/>
    <x v="7"/>
    <d v="1900-01-12T00:00:00"/>
    <n v="1724.5"/>
    <n v="2103.5"/>
    <n v="5199525"/>
    <m/>
    <n v="29325"/>
    <n v="152476070625"/>
    <n v="61685137.5"/>
    <m/>
    <m/>
    <m/>
    <m/>
    <x v="0"/>
    <x v="0"/>
    <m/>
    <m/>
    <m/>
    <x v="0"/>
  </r>
  <r>
    <x v="11"/>
    <x v="7"/>
    <x v="11"/>
    <x v="7"/>
    <d v="1900-01-11T00:00:00"/>
    <n v="1724.75"/>
    <m/>
    <m/>
    <m/>
    <n v="29800"/>
    <m/>
    <m/>
    <m/>
    <m/>
    <m/>
    <m/>
    <x v="0"/>
    <x v="0"/>
    <m/>
    <m/>
    <m/>
    <x v="0"/>
  </r>
  <r>
    <x v="11"/>
    <x v="7"/>
    <x v="11"/>
    <x v="7"/>
    <d v="1900-01-10T00:00:00"/>
    <n v="1735.75"/>
    <n v="2080"/>
    <n v="5207225"/>
    <m/>
    <n v="30200"/>
    <n v="157258195000"/>
    <n v="62816000"/>
    <m/>
    <m/>
    <m/>
    <m/>
    <x v="0"/>
    <x v="0"/>
    <m/>
    <m/>
    <m/>
    <x v="0"/>
  </r>
  <r>
    <x v="11"/>
    <x v="7"/>
    <x v="11"/>
    <x v="7"/>
    <d v="1900-01-07T00:00:00"/>
    <n v="1732.75"/>
    <n v="2050"/>
    <n v="5189525"/>
    <m/>
    <m/>
    <m/>
    <m/>
    <m/>
    <m/>
    <m/>
    <m/>
    <x v="0"/>
    <x v="0"/>
    <m/>
    <m/>
    <m/>
    <x v="0"/>
  </r>
  <r>
    <x v="11"/>
    <x v="7"/>
    <x v="11"/>
    <x v="7"/>
    <d v="1900-01-06T00:00:00"/>
    <n v="1715"/>
    <n v="1998"/>
    <n v="5178250"/>
    <m/>
    <m/>
    <m/>
    <m/>
    <m/>
    <m/>
    <m/>
    <m/>
    <x v="0"/>
    <x v="0"/>
    <m/>
    <m/>
    <m/>
    <x v="0"/>
  </r>
  <r>
    <x v="11"/>
    <x v="7"/>
    <x v="11"/>
    <x v="7"/>
    <d v="1900-01-05T00:00:00"/>
    <n v="1730.5"/>
    <n v="2016"/>
    <n v="5174500"/>
    <m/>
    <n v="32300"/>
    <n v="167136350000"/>
    <n v="65116800"/>
    <m/>
    <m/>
    <m/>
    <m/>
    <x v="0"/>
    <x v="0"/>
    <m/>
    <m/>
    <m/>
    <x v="0"/>
  </r>
  <r>
    <x v="11"/>
    <x v="7"/>
    <x v="11"/>
    <x v="7"/>
    <d v="1900-01-04T00:00:00"/>
    <n v="1691.75"/>
    <n v="1992.5"/>
    <n v="5177100"/>
    <m/>
    <n v="32000"/>
    <n v="165667200000"/>
    <n v="63760000"/>
    <m/>
    <m/>
    <m/>
    <m/>
    <x v="0"/>
    <x v="0"/>
    <m/>
    <m/>
    <m/>
    <x v="0"/>
  </r>
  <r>
    <x v="11"/>
    <x v="7"/>
    <x v="11"/>
    <x v="7"/>
    <d v="1900-01-03T00:00:00"/>
    <n v="1679"/>
    <n v="1949"/>
    <n v="5177425"/>
    <m/>
    <n v="31500"/>
    <n v="163088887500"/>
    <n v="61393500"/>
    <m/>
    <m/>
    <m/>
    <m/>
    <x v="0"/>
    <x v="0"/>
    <m/>
    <m/>
    <m/>
    <x v="0"/>
  </r>
  <r>
    <x v="11"/>
    <x v="7"/>
    <x v="11"/>
    <x v="7"/>
    <d v="1899-12-31T00:00:00"/>
    <n v="1708.25"/>
    <n v="1935.5"/>
    <n v="5159425"/>
    <m/>
    <m/>
    <m/>
    <m/>
    <m/>
    <m/>
    <m/>
    <m/>
    <x v="0"/>
    <x v="0"/>
    <m/>
    <m/>
    <m/>
    <x v="0"/>
  </r>
  <r>
    <x v="11"/>
    <x v="7"/>
    <x v="11"/>
    <x v="7"/>
    <d v="1899-12-30T00:00:00"/>
    <n v="1723.25"/>
    <n v="1947"/>
    <n v="5166500"/>
    <m/>
    <m/>
    <m/>
    <m/>
    <m/>
    <m/>
    <m/>
    <m/>
    <x v="0"/>
    <x v="0"/>
    <m/>
    <m/>
    <m/>
    <x v="0"/>
  </r>
  <r>
    <x v="11"/>
    <x v="7"/>
    <x v="11"/>
    <x v="8"/>
    <d v="1900-01-29T00:00:00"/>
    <n v="1718"/>
    <n v="1946.5"/>
    <n v="5107300"/>
    <m/>
    <n v="30206"/>
    <n v="154272380625"/>
    <n v="58796465.625"/>
    <m/>
    <m/>
    <m/>
    <m/>
    <x v="0"/>
    <x v="0"/>
    <m/>
    <m/>
    <m/>
    <x v="0"/>
  </r>
  <r>
    <x v="11"/>
    <x v="7"/>
    <x v="11"/>
    <x v="8"/>
    <d v="1900-01-28T00:00:00"/>
    <n v="1713.5"/>
    <n v="1942"/>
    <n v="5105425"/>
    <m/>
    <n v="30412"/>
    <n v="155268737812"/>
    <n v="59061075"/>
    <m/>
    <m/>
    <m/>
    <m/>
    <x v="0"/>
    <x v="0"/>
    <m/>
    <m/>
    <m/>
    <x v="0"/>
  </r>
  <r>
    <x v="11"/>
    <x v="7"/>
    <x v="11"/>
    <x v="8"/>
    <d v="1900-01-27T00:00:00"/>
    <n v="1712"/>
    <n v="1954"/>
    <n v="5087100"/>
    <m/>
    <n v="30825"/>
    <n v="156809857500"/>
    <n v="60232050"/>
    <m/>
    <m/>
    <m/>
    <m/>
    <x v="0"/>
    <x v="0"/>
    <m/>
    <m/>
    <m/>
    <x v="0"/>
  </r>
  <r>
    <x v="11"/>
    <x v="7"/>
    <x v="11"/>
    <x v="8"/>
    <d v="1900-01-24T00:00:00"/>
    <n v="1704"/>
    <n v="1988"/>
    <n v="5095100"/>
    <m/>
    <m/>
    <m/>
    <m/>
    <m/>
    <m/>
    <m/>
    <m/>
    <x v="0"/>
    <x v="0"/>
    <m/>
    <m/>
    <m/>
    <x v="0"/>
  </r>
  <r>
    <x v="11"/>
    <x v="7"/>
    <x v="11"/>
    <x v="8"/>
    <d v="1900-01-23T00:00:00"/>
    <n v="1715"/>
    <n v="1961"/>
    <n v="5101625"/>
    <m/>
    <m/>
    <m/>
    <m/>
    <m/>
    <m/>
    <m/>
    <m/>
    <x v="0"/>
    <x v="0"/>
    <m/>
    <m/>
    <m/>
    <x v="0"/>
  </r>
  <r>
    <x v="11"/>
    <x v="7"/>
    <x v="11"/>
    <x v="8"/>
    <d v="1900-01-22T00:00:00"/>
    <n v="1708.5"/>
    <n v="1949"/>
    <n v="5105800"/>
    <m/>
    <n v="34000"/>
    <n v="173597200000"/>
    <n v="66266000"/>
    <m/>
    <m/>
    <m/>
    <m/>
    <x v="0"/>
    <x v="0"/>
    <m/>
    <m/>
    <m/>
    <x v="0"/>
  </r>
  <r>
    <x v="11"/>
    <x v="7"/>
    <x v="11"/>
    <x v="8"/>
    <d v="1900-01-21T00:00:00"/>
    <n v="1717"/>
    <n v="1907.5"/>
    <n v="5095775"/>
    <m/>
    <n v="34250"/>
    <n v="174530293750"/>
    <n v="65331875"/>
    <m/>
    <m/>
    <m/>
    <m/>
    <x v="0"/>
    <x v="0"/>
    <m/>
    <m/>
    <m/>
    <x v="0"/>
  </r>
  <r>
    <x v="11"/>
    <x v="7"/>
    <x v="11"/>
    <x v="8"/>
    <d v="1900-01-20T00:00:00"/>
    <n v="1725"/>
    <n v="1921"/>
    <n v="5086325"/>
    <m/>
    <n v="34500"/>
    <n v="175478212500"/>
    <n v="66274500"/>
    <m/>
    <m/>
    <m/>
    <m/>
    <x v="0"/>
    <x v="0"/>
    <m/>
    <m/>
    <m/>
    <x v="0"/>
  </r>
  <r>
    <x v="11"/>
    <x v="8"/>
    <x v="11"/>
    <x v="8"/>
    <d v="1900-01-17T00:00:00"/>
    <n v="1732.75"/>
    <n v="1928.5"/>
    <n v="5084425"/>
    <m/>
    <m/>
    <m/>
    <m/>
    <m/>
    <m/>
    <m/>
    <m/>
    <x v="0"/>
    <x v="0"/>
    <m/>
    <m/>
    <m/>
    <x v="0"/>
  </r>
  <r>
    <x v="11"/>
    <x v="8"/>
    <x v="11"/>
    <x v="8"/>
    <d v="1900-01-16T00:00:00"/>
    <n v="1748"/>
    <n v="1914"/>
    <n v="5090675"/>
    <m/>
    <n v="37000"/>
    <n v="188354975000"/>
    <n v="70818000"/>
    <m/>
    <m/>
    <m/>
    <m/>
    <x v="0"/>
    <x v="0"/>
    <m/>
    <m/>
    <m/>
    <x v="0"/>
  </r>
  <r>
    <x v="11"/>
    <x v="8"/>
    <x v="11"/>
    <x v="8"/>
    <d v="1900-01-15T00:00:00"/>
    <n v="1747.75"/>
    <n v="1909.5"/>
    <n v="5079375"/>
    <m/>
    <n v="36973"/>
    <n v="187797985840"/>
    <n v="70599287.109375"/>
    <m/>
    <m/>
    <m/>
    <m/>
    <x v="0"/>
    <x v="0"/>
    <m/>
    <m/>
    <m/>
    <x v="0"/>
  </r>
  <r>
    <x v="11"/>
    <x v="8"/>
    <x v="11"/>
    <x v="8"/>
    <d v="1900-01-14T00:00:00"/>
    <n v="1737.5"/>
    <n v="1960"/>
    <n v="5085050"/>
    <m/>
    <n v="36945"/>
    <n v="187868761328"/>
    <n v="72412812.5"/>
    <m/>
    <m/>
    <m/>
    <m/>
    <x v="0"/>
    <x v="0"/>
    <m/>
    <m/>
    <m/>
    <x v="0"/>
  </r>
  <r>
    <x v="11"/>
    <x v="8"/>
    <x v="11"/>
    <x v="8"/>
    <d v="1900-01-13T00:00:00"/>
    <n v="1747.25"/>
    <n v="1932.5"/>
    <n v="5071475"/>
    <m/>
    <n v="36891"/>
    <n v="187089882422"/>
    <n v="71291132.8125"/>
    <m/>
    <m/>
    <m/>
    <m/>
    <x v="0"/>
    <x v="0"/>
    <m/>
    <m/>
    <m/>
    <x v="0"/>
  </r>
  <r>
    <x v="11"/>
    <x v="8"/>
    <x v="11"/>
    <x v="8"/>
    <d v="1900-01-10T00:00:00"/>
    <n v="1767"/>
    <m/>
    <m/>
    <m/>
    <m/>
    <m/>
    <m/>
    <m/>
    <m/>
    <m/>
    <m/>
    <x v="0"/>
    <x v="0"/>
    <m/>
    <m/>
    <m/>
    <x v="0"/>
  </r>
  <r>
    <x v="11"/>
    <x v="8"/>
    <x v="11"/>
    <x v="8"/>
    <d v="1900-01-09T00:00:00"/>
    <n v="1767.25"/>
    <n v="1913"/>
    <n v="5077375"/>
    <m/>
    <m/>
    <m/>
    <m/>
    <m/>
    <m/>
    <m/>
    <m/>
    <x v="0"/>
    <x v="0"/>
    <m/>
    <m/>
    <m/>
    <x v="0"/>
  </r>
  <r>
    <x v="11"/>
    <x v="8"/>
    <x v="11"/>
    <x v="8"/>
    <d v="1900-01-08T00:00:00"/>
    <n v="1763"/>
    <n v="1913"/>
    <n v="5083150"/>
    <m/>
    <n v="36125"/>
    <n v="183628793750"/>
    <n v="69107125"/>
    <m/>
    <m/>
    <m/>
    <m/>
    <x v="0"/>
    <x v="0"/>
    <m/>
    <m/>
    <m/>
    <x v="0"/>
  </r>
  <r>
    <x v="11"/>
    <x v="8"/>
    <x v="11"/>
    <x v="8"/>
    <d v="1900-01-07T00:00:00"/>
    <n v="1770.75"/>
    <n v="1901.5"/>
    <n v="5060825"/>
    <m/>
    <n v="35250"/>
    <n v="178394081250"/>
    <n v="67027875"/>
    <m/>
    <m/>
    <m/>
    <m/>
    <x v="0"/>
    <x v="0"/>
    <m/>
    <m/>
    <m/>
    <x v="0"/>
  </r>
  <r>
    <x v="11"/>
    <x v="8"/>
    <x v="11"/>
    <x v="8"/>
    <d v="1900-01-06T00:00:00"/>
    <n v="1769"/>
    <n v="1926"/>
    <n v="5052625"/>
    <m/>
    <n v="33500"/>
    <n v="169262937500"/>
    <n v="64521000"/>
    <m/>
    <m/>
    <m/>
    <m/>
    <x v="0"/>
    <x v="0"/>
    <m/>
    <m/>
    <m/>
    <x v="0"/>
  </r>
  <r>
    <x v="11"/>
    <x v="8"/>
    <x v="11"/>
    <x v="8"/>
    <d v="1900-01-03T00:00:00"/>
    <n v="1790"/>
    <n v="1936.5"/>
    <n v="5058625"/>
    <m/>
    <m/>
    <m/>
    <m/>
    <m/>
    <m/>
    <m/>
    <m/>
    <x v="0"/>
    <x v="0"/>
    <m/>
    <m/>
    <m/>
    <x v="0"/>
  </r>
  <r>
    <x v="11"/>
    <x v="8"/>
    <x v="11"/>
    <x v="8"/>
    <d v="1900-01-02T00:00:00"/>
    <n v="1786.5"/>
    <n v="1933"/>
    <n v="5057575"/>
    <m/>
    <m/>
    <m/>
    <m/>
    <m/>
    <m/>
    <m/>
    <m/>
    <x v="0"/>
    <x v="0"/>
    <m/>
    <m/>
    <m/>
    <x v="0"/>
  </r>
  <r>
    <x v="11"/>
    <x v="8"/>
    <x v="11"/>
    <x v="8"/>
    <d v="1900-01-01T00:00:00"/>
    <n v="1777.25"/>
    <n v="1942"/>
    <n v="5059500"/>
    <m/>
    <n v="33000"/>
    <n v="166963500000"/>
    <n v="64086000"/>
    <m/>
    <m/>
    <m/>
    <m/>
    <x v="0"/>
    <x v="0"/>
    <m/>
    <m/>
    <m/>
    <x v="0"/>
  </r>
  <r>
    <x v="11"/>
    <x v="8"/>
    <x v="11"/>
    <x v="8"/>
    <d v="1899-12-31T00:00:00"/>
    <n v="1778.5"/>
    <n v="1963"/>
    <n v="5062875"/>
    <m/>
    <n v="36000"/>
    <n v="182263500000"/>
    <n v="70668000"/>
    <m/>
    <m/>
    <m/>
    <m/>
    <x v="0"/>
    <x v="0"/>
    <m/>
    <m/>
    <m/>
    <x v="0"/>
  </r>
  <r>
    <x v="11"/>
    <x v="8"/>
    <x v="11"/>
    <x v="8"/>
    <d v="1899-12-30T00:00:00"/>
    <n v="1770.5"/>
    <n v="2001.5"/>
    <n v="5039125"/>
    <m/>
    <n v="34800"/>
    <n v="175361550000"/>
    <n v="69652200"/>
    <m/>
    <m/>
    <m/>
    <m/>
    <x v="0"/>
    <x v="0"/>
    <m/>
    <m/>
    <m/>
    <x v="0"/>
  </r>
  <r>
    <x v="11"/>
    <x v="8"/>
    <x v="11"/>
    <x v="9"/>
    <d v="1900-01-26T00:00:00"/>
    <n v="1781"/>
    <n v="1962"/>
    <n v="5058250"/>
    <m/>
    <m/>
    <m/>
    <m/>
    <m/>
    <m/>
    <m/>
    <m/>
    <x v="0"/>
    <x v="0"/>
    <m/>
    <m/>
    <m/>
    <x v="0"/>
  </r>
  <r>
    <x v="11"/>
    <x v="8"/>
    <x v="11"/>
    <x v="9"/>
    <d v="1900-01-25T00:00:00"/>
    <n v="1755.25"/>
    <n v="1962"/>
    <n v="5065800"/>
    <m/>
    <n v="26920"/>
    <n v="136371336000"/>
    <n v="52817040"/>
    <m/>
    <m/>
    <m/>
    <m/>
    <x v="0"/>
    <x v="0"/>
    <m/>
    <m/>
    <m/>
    <x v="0"/>
  </r>
  <r>
    <x v="11"/>
    <x v="8"/>
    <x v="11"/>
    <x v="9"/>
    <d v="1900-01-24T00:00:00"/>
    <n v="1763.75"/>
    <n v="1974.5"/>
    <n v="5064950"/>
    <m/>
    <n v="26400"/>
    <n v="133714680000"/>
    <n v="52126800"/>
    <m/>
    <m/>
    <m/>
    <m/>
    <x v="0"/>
    <x v="0"/>
    <m/>
    <m/>
    <m/>
    <x v="0"/>
  </r>
  <r>
    <x v="11"/>
    <x v="8"/>
    <x v="11"/>
    <x v="9"/>
    <d v="1900-01-23T00:00:00"/>
    <n v="1766.75"/>
    <n v="1997.5"/>
    <n v="5069575"/>
    <m/>
    <n v="25450"/>
    <n v="129020683750"/>
    <n v="50836375"/>
    <m/>
    <m/>
    <m/>
    <m/>
    <x v="0"/>
    <x v="0"/>
    <m/>
    <m/>
    <m/>
    <x v="0"/>
  </r>
  <r>
    <x v="11"/>
    <x v="8"/>
    <x v="11"/>
    <x v="9"/>
    <d v="1900-01-22T00:00:00"/>
    <n v="1758.5"/>
    <n v="2020"/>
    <n v="5047275"/>
    <m/>
    <n v="25200"/>
    <n v="127191330000"/>
    <n v="50904000"/>
    <m/>
    <m/>
    <m/>
    <m/>
    <x v="0"/>
    <x v="0"/>
    <m/>
    <m/>
    <m/>
    <x v="0"/>
  </r>
  <r>
    <x v="11"/>
    <x v="9"/>
    <x v="11"/>
    <x v="9"/>
    <d v="1900-01-19T00:00:00"/>
    <n v="1773.75"/>
    <n v="2021"/>
    <n v="5025775"/>
    <m/>
    <m/>
    <m/>
    <m/>
    <m/>
    <m/>
    <m/>
    <m/>
    <x v="0"/>
    <x v="0"/>
    <m/>
    <m/>
    <m/>
    <x v="0"/>
  </r>
  <r>
    <x v="11"/>
    <x v="9"/>
    <x v="11"/>
    <x v="9"/>
    <d v="1900-01-18T00:00:00"/>
    <n v="1760"/>
    <n v="2071"/>
    <n v="5034000"/>
    <m/>
    <n v="24380"/>
    <n v="122728920000"/>
    <n v="50490980"/>
    <m/>
    <m/>
    <m/>
    <m/>
    <x v="0"/>
    <x v="0"/>
    <m/>
    <m/>
    <m/>
    <x v="0"/>
  </r>
  <r>
    <x v="11"/>
    <x v="9"/>
    <x v="11"/>
    <x v="9"/>
    <d v="1900-01-17T00:00:00"/>
    <n v="1774.5"/>
    <n v="2075.5"/>
    <n v="5024350"/>
    <m/>
    <n v="24260"/>
    <n v="121890731000"/>
    <n v="50351630"/>
    <m/>
    <m/>
    <m/>
    <m/>
    <x v="0"/>
    <x v="0"/>
    <m/>
    <m/>
    <m/>
    <x v="0"/>
  </r>
  <r>
    <x v="11"/>
    <x v="9"/>
    <x v="11"/>
    <x v="9"/>
    <d v="1900-01-16T00:00:00"/>
    <n v="1756.75"/>
    <n v="2111"/>
    <n v="5033000"/>
    <m/>
    <n v="24380"/>
    <n v="122704540000"/>
    <n v="51466180"/>
    <m/>
    <m/>
    <m/>
    <m/>
    <x v="0"/>
    <x v="0"/>
    <m/>
    <m/>
    <m/>
    <x v="0"/>
  </r>
  <r>
    <x v="11"/>
    <x v="9"/>
    <x v="11"/>
    <x v="9"/>
    <d v="1900-01-15T00:00:00"/>
    <n v="1767.25"/>
    <n v="2116"/>
    <n v="5040325"/>
    <m/>
    <n v="24930"/>
    <n v="125655302250"/>
    <n v="52751880"/>
    <m/>
    <m/>
    <m/>
    <m/>
    <x v="0"/>
    <x v="0"/>
    <m/>
    <m/>
    <m/>
    <x v="0"/>
  </r>
  <r>
    <x v="11"/>
    <x v="9"/>
    <x v="11"/>
    <x v="9"/>
    <d v="1900-01-12T00:00:00"/>
    <n v="1772.5"/>
    <n v="2097.5"/>
    <n v="5049100"/>
    <m/>
    <m/>
    <m/>
    <m/>
    <m/>
    <m/>
    <m/>
    <m/>
    <x v="0"/>
    <x v="0"/>
    <m/>
    <m/>
    <m/>
    <x v="0"/>
  </r>
  <r>
    <x v="11"/>
    <x v="9"/>
    <x v="11"/>
    <x v="9"/>
    <d v="1900-01-11T00:00:00"/>
    <n v="1730.5"/>
    <n v="2132.5"/>
    <n v="5059100"/>
    <m/>
    <n v="23950"/>
    <n v="121165445000"/>
    <n v="51073375"/>
    <m/>
    <m/>
    <m/>
    <m/>
    <x v="0"/>
    <x v="0"/>
    <m/>
    <m/>
    <m/>
    <x v="0"/>
  </r>
  <r>
    <x v="11"/>
    <x v="9"/>
    <x v="11"/>
    <x v="9"/>
    <d v="1900-01-10T00:00:00"/>
    <n v="1742.75"/>
    <n v="2099"/>
    <n v="5049775"/>
    <m/>
    <m/>
    <m/>
    <m/>
    <m/>
    <m/>
    <m/>
    <m/>
    <x v="0"/>
    <x v="0"/>
    <m/>
    <m/>
    <m/>
    <x v="0"/>
  </r>
  <r>
    <x v="11"/>
    <x v="9"/>
    <x v="11"/>
    <x v="9"/>
    <d v="1900-01-09T00:00:00"/>
    <n v="1731"/>
    <m/>
    <m/>
    <m/>
    <n v="24700"/>
    <m/>
    <m/>
    <m/>
    <m/>
    <m/>
    <m/>
    <x v="0"/>
    <x v="0"/>
    <m/>
    <m/>
    <m/>
    <x v="0"/>
  </r>
  <r>
    <x v="11"/>
    <x v="9"/>
    <x v="11"/>
    <x v="9"/>
    <d v="1900-01-08T00:00:00"/>
    <n v="1732.75"/>
    <n v="2126"/>
    <n v="5055850"/>
    <m/>
    <n v="25500"/>
    <n v="128924175000"/>
    <n v="54213000"/>
    <m/>
    <m/>
    <m/>
    <m/>
    <x v="0"/>
    <x v="0"/>
    <m/>
    <m/>
    <m/>
    <x v="0"/>
  </r>
  <r>
    <x v="11"/>
    <x v="9"/>
    <x v="11"/>
    <x v="9"/>
    <d v="1900-01-05T00:00:00"/>
    <n v="1696"/>
    <n v="2096"/>
    <n v="5064250"/>
    <m/>
    <m/>
    <m/>
    <m/>
    <m/>
    <m/>
    <m/>
    <m/>
    <x v="0"/>
    <x v="0"/>
    <m/>
    <m/>
    <m/>
    <x v="0"/>
  </r>
  <r>
    <x v="11"/>
    <x v="9"/>
    <x v="11"/>
    <x v="9"/>
    <d v="1900-01-04T00:00:00"/>
    <n v="1708.5"/>
    <n v="2076"/>
    <n v="5071800"/>
    <m/>
    <n v="22180"/>
    <n v="112492524000"/>
    <n v="46045680"/>
    <m/>
    <m/>
    <m/>
    <m/>
    <x v="0"/>
    <x v="0"/>
    <m/>
    <m/>
    <m/>
    <x v="0"/>
  </r>
  <r>
    <x v="11"/>
    <x v="9"/>
    <x v="11"/>
    <x v="9"/>
    <d v="1900-01-03T00:00:00"/>
    <n v="1689.5"/>
    <n v="2096.5"/>
    <n v="5080725"/>
    <m/>
    <n v="22230"/>
    <n v="112944516750"/>
    <n v="46605195"/>
    <m/>
    <m/>
    <m/>
    <m/>
    <x v="0"/>
    <x v="0"/>
    <m/>
    <m/>
    <m/>
    <x v="0"/>
  </r>
  <r>
    <x v="11"/>
    <x v="9"/>
    <x v="11"/>
    <x v="9"/>
    <d v="1900-01-02T00:00:00"/>
    <n v="1691.5"/>
    <n v="2077"/>
    <n v="5080950"/>
    <m/>
    <n v="21790"/>
    <n v="110713900500"/>
    <n v="45257830"/>
    <m/>
    <m/>
    <m/>
    <m/>
    <x v="0"/>
    <x v="0"/>
    <m/>
    <m/>
    <m/>
    <x v="0"/>
  </r>
  <r>
    <x v="11"/>
    <x v="9"/>
    <x v="11"/>
    <x v="9"/>
    <d v="1900-01-01T00:00:00"/>
    <n v="1686"/>
    <n v="2108"/>
    <n v="5085850"/>
    <m/>
    <n v="21720"/>
    <n v="110464662000"/>
    <n v="45785760"/>
    <m/>
    <m/>
    <m/>
    <m/>
    <x v="0"/>
    <x v="0"/>
    <m/>
    <m/>
    <m/>
    <x v="0"/>
  </r>
  <r>
    <x v="11"/>
    <x v="9"/>
    <x v="11"/>
    <x v="10"/>
    <d v="1900-01-29T00:00:00"/>
    <n v="1657.75"/>
    <n v="2140.5"/>
    <n v="5078175"/>
    <m/>
    <m/>
    <m/>
    <m/>
    <m/>
    <m/>
    <m/>
    <m/>
    <x v="0"/>
    <x v="0"/>
    <m/>
    <m/>
    <m/>
    <x v="0"/>
  </r>
  <r>
    <x v="11"/>
    <x v="9"/>
    <x v="11"/>
    <x v="10"/>
    <d v="1900-01-28T00:00:00"/>
    <n v="1657"/>
    <n v="2154"/>
    <n v="5078750"/>
    <m/>
    <m/>
    <m/>
    <m/>
    <m/>
    <m/>
    <m/>
    <m/>
    <x v="0"/>
    <x v="0"/>
    <m/>
    <m/>
    <m/>
    <x v="0"/>
  </r>
  <r>
    <x v="11"/>
    <x v="9"/>
    <x v="11"/>
    <x v="10"/>
    <d v="1900-01-27T00:00:00"/>
    <n v="1664.25"/>
    <n v="2168"/>
    <n v="5017725"/>
    <m/>
    <n v="21940"/>
    <n v="110088886500"/>
    <n v="47565920"/>
    <m/>
    <m/>
    <m/>
    <m/>
    <x v="0"/>
    <x v="0"/>
    <m/>
    <m/>
    <m/>
    <x v="0"/>
  </r>
  <r>
    <x v="11"/>
    <x v="9"/>
    <x v="11"/>
    <x v="10"/>
    <d v="1900-01-26T00:00:00"/>
    <n v="1663.5"/>
    <n v="2175.5"/>
    <n v="5008975"/>
    <m/>
    <n v="21940"/>
    <n v="109896911500"/>
    <n v="47730470"/>
    <m/>
    <m/>
    <m/>
    <m/>
    <x v="0"/>
    <x v="0"/>
    <m/>
    <m/>
    <m/>
    <x v="0"/>
  </r>
  <r>
    <x v="11"/>
    <x v="9"/>
    <x v="11"/>
    <x v="10"/>
    <d v="1900-01-22T00:00:00"/>
    <n v="1666.5"/>
    <n v="2085.5"/>
    <n v="4971325"/>
    <m/>
    <m/>
    <m/>
    <m/>
    <m/>
    <m/>
    <m/>
    <m/>
    <x v="0"/>
    <x v="0"/>
    <m/>
    <m/>
    <m/>
    <x v="0"/>
  </r>
  <r>
    <x v="11"/>
    <x v="9"/>
    <x v="11"/>
    <x v="10"/>
    <d v="1900-01-21T00:00:00"/>
    <n v="1662.5"/>
    <n v="2080.5"/>
    <n v="4854325"/>
    <m/>
    <n v="21650"/>
    <n v="105096136250"/>
    <n v="45042825"/>
    <m/>
    <m/>
    <m/>
    <m/>
    <x v="0"/>
    <x v="0"/>
    <m/>
    <m/>
    <m/>
    <x v="0"/>
  </r>
  <r>
    <x v="11"/>
    <x v="9"/>
    <x v="11"/>
    <x v="10"/>
    <d v="1900-01-20T00:00:00"/>
    <n v="1640.5"/>
    <n v="2065.5"/>
    <n v="4862825"/>
    <m/>
    <n v="21360"/>
    <n v="103869942000"/>
    <n v="44119080"/>
    <m/>
    <m/>
    <m/>
    <m/>
    <x v="0"/>
    <x v="0"/>
    <m/>
    <m/>
    <m/>
    <x v="0"/>
  </r>
  <r>
    <x v="11"/>
    <x v="10"/>
    <x v="11"/>
    <x v="10"/>
    <d v="1900-01-19T00:00:00"/>
    <n v="1624"/>
    <n v="2038"/>
    <n v="4869925"/>
    <m/>
    <n v="21350"/>
    <n v="103972898750"/>
    <n v="43511300"/>
    <m/>
    <m/>
    <m/>
    <m/>
    <x v="0"/>
    <x v="0"/>
    <m/>
    <m/>
    <m/>
    <x v="0"/>
  </r>
  <r>
    <x v="11"/>
    <x v="10"/>
    <x v="11"/>
    <x v="10"/>
    <d v="1900-01-18T00:00:00"/>
    <n v="1615.25"/>
    <n v="1995"/>
    <n v="4871425"/>
    <m/>
    <m/>
    <m/>
    <m/>
    <m/>
    <m/>
    <m/>
    <m/>
    <x v="0"/>
    <x v="0"/>
    <m/>
    <m/>
    <m/>
    <x v="0"/>
  </r>
  <r>
    <x v="11"/>
    <x v="10"/>
    <x v="11"/>
    <x v="10"/>
    <d v="1900-01-15T00:00:00"/>
    <n v="1616.5"/>
    <n v="1975.5"/>
    <n v="4866400"/>
    <m/>
    <m/>
    <m/>
    <m/>
    <m/>
    <m/>
    <m/>
    <m/>
    <x v="0"/>
    <x v="0"/>
    <m/>
    <m/>
    <m/>
    <x v="0"/>
  </r>
  <r>
    <x v="11"/>
    <x v="10"/>
    <x v="11"/>
    <x v="10"/>
    <d v="1900-01-14T00:00:00"/>
    <n v="1603.5"/>
    <n v="1940.5"/>
    <n v="4874625"/>
    <m/>
    <n v="21250"/>
    <n v="103585781250"/>
    <n v="41235625"/>
    <m/>
    <m/>
    <m/>
    <m/>
    <x v="0"/>
    <x v="0"/>
    <m/>
    <m/>
    <m/>
    <x v="0"/>
  </r>
  <r>
    <x v="11"/>
    <x v="10"/>
    <x v="11"/>
    <x v="10"/>
    <d v="1900-01-13T00:00:00"/>
    <n v="1594.75"/>
    <n v="1948.5"/>
    <n v="4878475"/>
    <m/>
    <n v="21070"/>
    <n v="102789468250"/>
    <n v="41054895"/>
    <m/>
    <m/>
    <m/>
    <m/>
    <x v="0"/>
    <x v="0"/>
    <m/>
    <m/>
    <m/>
    <x v="0"/>
  </r>
  <r>
    <x v="11"/>
    <x v="10"/>
    <x v="11"/>
    <x v="10"/>
    <d v="1900-01-12T00:00:00"/>
    <n v="1614.5"/>
    <n v="1899"/>
    <n v="4884950"/>
    <m/>
    <n v="21210"/>
    <n v="103609789500"/>
    <n v="40277790"/>
    <m/>
    <m/>
    <m/>
    <m/>
    <x v="0"/>
    <x v="0"/>
    <m/>
    <m/>
    <m/>
    <x v="0"/>
  </r>
  <r>
    <x v="11"/>
    <x v="10"/>
    <x v="11"/>
    <x v="10"/>
    <d v="1900-01-11T00:00:00"/>
    <n v="1622.25"/>
    <m/>
    <m/>
    <m/>
    <n v="21300"/>
    <m/>
    <m/>
    <m/>
    <m/>
    <m/>
    <m/>
    <x v="0"/>
    <x v="0"/>
    <m/>
    <m/>
    <m/>
    <x v="0"/>
  </r>
  <r>
    <x v="11"/>
    <x v="10"/>
    <x v="11"/>
    <x v="10"/>
    <d v="1900-01-08T00:00:00"/>
    <n v="1608.5"/>
    <n v="1870"/>
    <n v="4870050"/>
    <m/>
    <m/>
    <m/>
    <m/>
    <m/>
    <m/>
    <m/>
    <m/>
    <x v="0"/>
    <x v="0"/>
    <m/>
    <m/>
    <m/>
    <x v="0"/>
  </r>
  <r>
    <x v="11"/>
    <x v="10"/>
    <x v="11"/>
    <x v="10"/>
    <d v="1900-01-07T00:00:00"/>
    <n v="1612.75"/>
    <n v="1891"/>
    <n v="4878950"/>
    <m/>
    <n v="20950"/>
    <n v="102214002500"/>
    <n v="39616450"/>
    <m/>
    <m/>
    <m/>
    <m/>
    <x v="0"/>
    <x v="0"/>
    <m/>
    <m/>
    <m/>
    <x v="0"/>
  </r>
  <r>
    <x v="11"/>
    <x v="10"/>
    <x v="11"/>
    <x v="10"/>
    <d v="1900-01-06T00:00:00"/>
    <n v="1607"/>
    <n v="1896.5"/>
    <n v="4889650"/>
    <m/>
    <n v="20850"/>
    <n v="101949202500"/>
    <n v="39542025"/>
    <m/>
    <m/>
    <m/>
    <m/>
    <x v="0"/>
    <x v="0"/>
    <m/>
    <m/>
    <m/>
    <x v="0"/>
  </r>
  <r>
    <x v="11"/>
    <x v="10"/>
    <x v="11"/>
    <x v="10"/>
    <d v="1900-01-05T00:00:00"/>
    <n v="1613"/>
    <n v="1911"/>
    <n v="4893375"/>
    <m/>
    <n v="21950"/>
    <n v="107409581250"/>
    <n v="41946450"/>
    <m/>
    <m/>
    <m/>
    <m/>
    <x v="0"/>
    <x v="0"/>
    <m/>
    <m/>
    <m/>
    <x v="0"/>
  </r>
  <r>
    <x v="11"/>
    <x v="10"/>
    <x v="11"/>
    <x v="10"/>
    <d v="1900-01-04T00:00:00"/>
    <n v="1606.75"/>
    <n v="1901.5"/>
    <n v="4904025"/>
    <m/>
    <n v="21300"/>
    <n v="104455732500"/>
    <n v="40501950"/>
    <m/>
    <m/>
    <m/>
    <m/>
    <x v="0"/>
    <x v="0"/>
    <m/>
    <m/>
    <m/>
    <x v="0"/>
  </r>
  <r>
    <x v="11"/>
    <x v="10"/>
    <x v="11"/>
    <x v="10"/>
    <d v="1900-01-01T00:00:00"/>
    <n v="1595"/>
    <n v="1889.5"/>
    <n v="4913050"/>
    <m/>
    <m/>
    <m/>
    <m/>
    <m/>
    <m/>
    <m/>
    <m/>
    <x v="0"/>
    <x v="0"/>
    <m/>
    <m/>
    <m/>
    <x v="0"/>
  </r>
  <r>
    <x v="11"/>
    <x v="10"/>
    <x v="11"/>
    <x v="10"/>
    <d v="1899-12-31T00:00:00"/>
    <n v="1604.5"/>
    <n v="1869.5"/>
    <n v="4912350"/>
    <m/>
    <n v="20190"/>
    <n v="99180346500"/>
    <n v="37745205"/>
    <m/>
    <m/>
    <m/>
    <m/>
    <x v="0"/>
    <x v="0"/>
    <m/>
    <m/>
    <m/>
    <x v="0"/>
  </r>
  <r>
    <x v="11"/>
    <x v="10"/>
    <x v="11"/>
    <x v="10"/>
    <d v="1899-12-30T00:00:00"/>
    <n v="1614.75"/>
    <n v="1854"/>
    <n v="4909950"/>
    <m/>
    <n v="20050"/>
    <n v="98444497500"/>
    <n v="37172700"/>
    <m/>
    <m/>
    <m/>
    <m/>
    <x v="0"/>
    <x v="0"/>
    <m/>
    <m/>
    <m/>
    <x v="0"/>
  </r>
  <r>
    <x v="11"/>
    <x v="10"/>
    <x v="11"/>
    <x v="11"/>
    <d v="1900-01-29T00:00:00"/>
    <n v="1622.75"/>
    <n v="1852"/>
    <n v="4919925"/>
    <m/>
    <n v="19730"/>
    <n v="97070120250"/>
    <n v="36539960"/>
    <m/>
    <m/>
    <m/>
    <m/>
    <x v="0"/>
    <x v="0"/>
    <m/>
    <m/>
    <m/>
    <x v="0"/>
  </r>
  <r>
    <x v="11"/>
    <x v="10"/>
    <x v="11"/>
    <x v="11"/>
    <d v="1900-01-28T00:00:00"/>
    <n v="1616.5"/>
    <n v="1831"/>
    <n v="4893175"/>
    <m/>
    <n v="19660"/>
    <n v="96199820500"/>
    <n v="35997460"/>
    <m/>
    <m/>
    <m/>
    <m/>
    <x v="0"/>
    <x v="0"/>
    <m/>
    <m/>
    <m/>
    <x v="0"/>
  </r>
  <r>
    <x v="11"/>
    <x v="10"/>
    <x v="11"/>
    <x v="11"/>
    <d v="1900-01-25T00:00:00"/>
    <n v="1618.75"/>
    <n v="1845.5"/>
    <n v="4891800"/>
    <m/>
    <m/>
    <m/>
    <m/>
    <m/>
    <m/>
    <m/>
    <m/>
    <x v="0"/>
    <x v="0"/>
    <m/>
    <m/>
    <m/>
    <x v="0"/>
  </r>
  <r>
    <x v="11"/>
    <x v="10"/>
    <x v="11"/>
    <x v="11"/>
    <d v="1900-01-24T00:00:00"/>
    <n v="1603"/>
    <n v="1856"/>
    <n v="4896725"/>
    <m/>
    <n v="19570"/>
    <n v="95828908250"/>
    <n v="36321920"/>
    <m/>
    <m/>
    <m/>
    <m/>
    <x v="0"/>
    <x v="0"/>
    <m/>
    <m/>
    <m/>
    <x v="0"/>
  </r>
  <r>
    <x v="11"/>
    <x v="10"/>
    <x v="11"/>
    <x v="11"/>
    <d v="1900-01-23T00:00:00"/>
    <n v="1587.5"/>
    <n v="1867"/>
    <n v="4867725"/>
    <m/>
    <n v="19290"/>
    <n v="93898415250"/>
    <n v="36014430"/>
    <m/>
    <m/>
    <m/>
    <m/>
    <x v="0"/>
    <x v="0"/>
    <m/>
    <m/>
    <m/>
    <x v="0"/>
  </r>
  <r>
    <x v="11"/>
    <x v="10"/>
    <x v="11"/>
    <x v="11"/>
    <d v="1900-01-22T00:00:00"/>
    <n v="1573"/>
    <n v="1878"/>
    <n v="4860950"/>
    <m/>
    <n v="19210"/>
    <n v="93378849500"/>
    <n v="36076380"/>
    <m/>
    <m/>
    <m/>
    <m/>
    <x v="0"/>
    <x v="0"/>
    <m/>
    <m/>
    <m/>
    <x v="0"/>
  </r>
  <r>
    <x v="11"/>
    <x v="10"/>
    <x v="11"/>
    <x v="11"/>
    <d v="1900-01-21T00:00:00"/>
    <n v="1571.5"/>
    <n v="1903.5"/>
    <n v="4863200"/>
    <m/>
    <n v="19090"/>
    <n v="92838488000"/>
    <n v="36337815"/>
    <m/>
    <m/>
    <m/>
    <m/>
    <x v="0"/>
    <x v="0"/>
    <m/>
    <m/>
    <m/>
    <x v="0"/>
  </r>
  <r>
    <x v="11"/>
    <x v="11"/>
    <x v="11"/>
    <x v="11"/>
    <d v="1900-01-18T00:00:00"/>
    <n v="1583"/>
    <n v="1908"/>
    <n v="4868850"/>
    <m/>
    <m/>
    <m/>
    <m/>
    <m/>
    <m/>
    <m/>
    <m/>
    <x v="0"/>
    <x v="0"/>
    <m/>
    <m/>
    <m/>
    <x v="0"/>
  </r>
  <r>
    <x v="11"/>
    <x v="11"/>
    <x v="11"/>
    <x v="11"/>
    <d v="1900-01-17T00:00:00"/>
    <n v="1580"/>
    <n v="1898.5"/>
    <n v="4874650"/>
    <m/>
    <n v="19100"/>
    <n v="93105815000"/>
    <n v="36261350"/>
    <m/>
    <m/>
    <m/>
    <m/>
    <x v="0"/>
    <x v="0"/>
    <m/>
    <m/>
    <m/>
    <x v="0"/>
  </r>
  <r>
    <x v="11"/>
    <x v="11"/>
    <x v="11"/>
    <x v="11"/>
    <d v="1900-01-16T00:00:00"/>
    <n v="1579.5"/>
    <n v="1862.5"/>
    <n v="4880425"/>
    <m/>
    <n v="19150"/>
    <n v="93460138750"/>
    <n v="35666875"/>
    <m/>
    <m/>
    <m/>
    <m/>
    <x v="0"/>
    <x v="0"/>
    <m/>
    <m/>
    <m/>
    <x v="0"/>
  </r>
  <r>
    <x v="11"/>
    <x v="11"/>
    <x v="11"/>
    <x v="11"/>
    <d v="1900-01-15T00:00:00"/>
    <n v="1595"/>
    <n v="1841"/>
    <n v="4864450"/>
    <m/>
    <n v="19100"/>
    <n v="92910995000"/>
    <n v="35163100"/>
    <m/>
    <m/>
    <m/>
    <m/>
    <x v="0"/>
    <x v="0"/>
    <m/>
    <m/>
    <m/>
    <x v="0"/>
  </r>
  <r>
    <x v="11"/>
    <x v="11"/>
    <x v="11"/>
    <x v="11"/>
    <d v="1900-01-14T00:00:00"/>
    <n v="1584"/>
    <n v="1855"/>
    <n v="4870900"/>
    <m/>
    <n v="19200"/>
    <n v="93521280000"/>
    <n v="35616000"/>
    <m/>
    <m/>
    <m/>
    <m/>
    <x v="0"/>
    <x v="0"/>
    <m/>
    <m/>
    <m/>
    <x v="0"/>
  </r>
  <r>
    <x v="11"/>
    <x v="11"/>
    <x v="11"/>
    <x v="11"/>
    <d v="1900-01-11T00:00:00"/>
    <n v="1579"/>
    <n v="1877.5"/>
    <n v="4878425"/>
    <m/>
    <m/>
    <m/>
    <m/>
    <m/>
    <m/>
    <m/>
    <m/>
    <x v="0"/>
    <x v="0"/>
    <m/>
    <m/>
    <m/>
    <x v="0"/>
  </r>
  <r>
    <x v="11"/>
    <x v="11"/>
    <x v="11"/>
    <x v="11"/>
    <d v="1900-01-10T00:00:00"/>
    <n v="1565.5"/>
    <m/>
    <m/>
    <m/>
    <n v="19220"/>
    <m/>
    <m/>
    <m/>
    <m/>
    <m/>
    <m/>
    <x v="0"/>
    <x v="0"/>
    <m/>
    <m/>
    <m/>
    <x v="0"/>
  </r>
  <r>
    <x v="11"/>
    <x v="11"/>
    <x v="11"/>
    <x v="11"/>
    <d v="1900-01-09T00:00:00"/>
    <n v="1576.5"/>
    <n v="1900.5"/>
    <n v="4886725"/>
    <m/>
    <n v="19140"/>
    <n v="93531916500"/>
    <n v="36375570"/>
    <m/>
    <m/>
    <m/>
    <m/>
    <x v="0"/>
    <x v="0"/>
    <m/>
    <m/>
    <m/>
    <x v="0"/>
  </r>
  <r>
    <x v="11"/>
    <x v="11"/>
    <x v="11"/>
    <x v="11"/>
    <d v="1900-01-08T00:00:00"/>
    <n v="1594.5"/>
    <n v="1886.5"/>
    <n v="4840150"/>
    <m/>
    <n v="19360"/>
    <n v="93705304000"/>
    <n v="36522640"/>
    <m/>
    <m/>
    <m/>
    <m/>
    <x v="0"/>
    <x v="0"/>
    <m/>
    <m/>
    <m/>
    <x v="0"/>
  </r>
  <r>
    <x v="11"/>
    <x v="11"/>
    <x v="11"/>
    <x v="11"/>
    <d v="1900-01-07T00:00:00"/>
    <n v="1581"/>
    <n v="1894"/>
    <n v="4840625"/>
    <m/>
    <n v="19130"/>
    <n v="92601156250"/>
    <n v="36232220"/>
    <m/>
    <m/>
    <m/>
    <m/>
    <x v="0"/>
    <x v="0"/>
    <m/>
    <m/>
    <m/>
    <x v="0"/>
  </r>
  <r>
    <x v="11"/>
    <x v="11"/>
    <x v="11"/>
    <x v="11"/>
    <d v="1900-01-04T00:00:00"/>
    <n v="1591.75"/>
    <n v="1898"/>
    <n v="4835050"/>
    <m/>
    <m/>
    <m/>
    <m/>
    <m/>
    <m/>
    <m/>
    <m/>
    <x v="0"/>
    <x v="0"/>
    <m/>
    <m/>
    <m/>
    <x v="0"/>
  </r>
  <r>
    <x v="11"/>
    <x v="11"/>
    <x v="11"/>
    <x v="11"/>
    <d v="1900-01-03T00:00:00"/>
    <n v="1616.75"/>
    <n v="1881"/>
    <n v="4840675"/>
    <m/>
    <m/>
    <m/>
    <m/>
    <m/>
    <m/>
    <m/>
    <m/>
    <x v="0"/>
    <x v="0"/>
    <m/>
    <m/>
    <m/>
    <x v="0"/>
  </r>
  <r>
    <x v="11"/>
    <x v="11"/>
    <x v="11"/>
    <x v="11"/>
    <d v="1900-01-02T00:00:00"/>
    <n v="1617"/>
    <n v="1872"/>
    <n v="4845400"/>
    <m/>
    <n v="19680"/>
    <n v="95357472000"/>
    <n v="36840960"/>
    <m/>
    <m/>
    <m/>
    <m/>
    <x v="0"/>
    <x v="0"/>
    <m/>
    <m/>
    <m/>
    <x v="0"/>
  </r>
  <r>
    <x v="11"/>
    <x v="11"/>
    <x v="11"/>
    <x v="11"/>
    <d v="1900-01-01T00:00:00"/>
    <n v="1608.5"/>
    <n v="1861"/>
    <n v="4850500"/>
    <m/>
    <n v="19760"/>
    <n v="95845880000"/>
    <n v="36773360"/>
    <m/>
    <m/>
    <m/>
    <m/>
    <x v="0"/>
    <x v="0"/>
    <m/>
    <m/>
    <m/>
    <x v="0"/>
  </r>
  <r>
    <x v="11"/>
    <x v="11"/>
    <x v="11"/>
    <x v="11"/>
    <d v="1899-12-31T00:00:00"/>
    <n v="1596.25"/>
    <n v="1913.5"/>
    <n v="4832425"/>
    <m/>
    <n v="19490"/>
    <n v="94183963250"/>
    <n v="37294115"/>
    <m/>
    <m/>
    <m/>
    <m/>
    <x v="0"/>
    <x v="0"/>
    <m/>
    <m/>
    <m/>
    <x v="0"/>
  </r>
  <r>
    <x v="11"/>
    <x v="11"/>
    <x v="11"/>
    <x v="0"/>
    <d v="1900-01-27T00:00:00"/>
    <n v="1569.5"/>
    <n v="1895.5"/>
    <n v="4808500"/>
    <m/>
    <m/>
    <m/>
    <m/>
    <m/>
    <m/>
    <m/>
    <m/>
    <x v="0"/>
    <x v="0"/>
    <m/>
    <m/>
    <m/>
    <x v="0"/>
  </r>
  <r>
    <x v="11"/>
    <x v="11"/>
    <x v="11"/>
    <x v="0"/>
    <d v="1900-01-26T00:00:00"/>
    <n v="1567.75"/>
    <n v="1917.5"/>
    <n v="4806475"/>
    <m/>
    <n v="20190"/>
    <n v="97042730250"/>
    <n v="38714325"/>
    <m/>
    <m/>
    <m/>
    <m/>
    <x v="0"/>
    <x v="0"/>
    <m/>
    <m/>
    <m/>
    <x v="0"/>
  </r>
  <r>
    <x v="11"/>
    <x v="11"/>
    <x v="11"/>
    <x v="0"/>
    <d v="1900-01-25T00:00:00"/>
    <n v="1567.5"/>
    <n v="1893"/>
    <n v="4799850"/>
    <m/>
    <n v="19380"/>
    <n v="93021093000"/>
    <n v="36686340"/>
    <m/>
    <m/>
    <m/>
    <m/>
    <x v="0"/>
    <x v="0"/>
    <m/>
    <m/>
    <m/>
    <x v="0"/>
  </r>
  <r>
    <x v="11"/>
    <x v="11"/>
    <x v="11"/>
    <x v="0"/>
    <d v="1900-01-24T00:00:00"/>
    <n v="1583.25"/>
    <n v="1892"/>
    <n v="4803475"/>
    <m/>
    <n v="19200"/>
    <n v="92226720000"/>
    <n v="36326400"/>
    <m/>
    <m/>
    <m/>
    <m/>
    <x v="0"/>
    <x v="0"/>
    <m/>
    <m/>
    <m/>
    <x v="0"/>
  </r>
  <r>
    <x v="11"/>
    <x v="11"/>
    <x v="11"/>
    <x v="0"/>
    <d v="1900-01-23T00:00:00"/>
    <n v="1569"/>
    <n v="1871"/>
    <n v="4800400"/>
    <m/>
    <n v="18900"/>
    <n v="90727560000"/>
    <n v="35361900"/>
    <m/>
    <m/>
    <m/>
    <m/>
    <x v="0"/>
    <x v="0"/>
    <m/>
    <m/>
    <m/>
    <x v="0"/>
  </r>
  <r>
    <x v="11"/>
    <x v="11"/>
    <x v="11"/>
    <x v="0"/>
    <d v="1900-01-20T00:00:00"/>
    <n v="1570.5"/>
    <n v="1907.5"/>
    <n v="4811050"/>
    <m/>
    <m/>
    <m/>
    <m/>
    <m/>
    <m/>
    <m/>
    <m/>
    <x v="0"/>
    <x v="0"/>
    <m/>
    <m/>
    <m/>
    <x v="0"/>
  </r>
  <r>
    <x v="11"/>
    <x v="11"/>
    <x v="11"/>
    <x v="0"/>
    <d v="1900-01-19T00:00:00"/>
    <n v="1600"/>
    <n v="1923.5"/>
    <n v="4822850"/>
    <m/>
    <n v="18220"/>
    <n v="87872327000"/>
    <n v="35046170"/>
    <m/>
    <m/>
    <m/>
    <m/>
    <x v="0"/>
    <x v="0"/>
    <m/>
    <m/>
    <m/>
    <x v="0"/>
  </r>
  <r>
    <x v="11"/>
    <x v="0"/>
    <x v="11"/>
    <x v="0"/>
    <d v="1900-01-18T00:00:00"/>
    <n v="1618.75"/>
    <n v="1903.5"/>
    <n v="4828850"/>
    <m/>
    <n v="18280"/>
    <n v="88271378000"/>
    <n v="34795980"/>
    <m/>
    <m/>
    <m/>
    <m/>
    <x v="0"/>
    <x v="0"/>
    <m/>
    <m/>
    <m/>
    <x v="0"/>
  </r>
  <r>
    <x v="11"/>
    <x v="0"/>
    <x v="11"/>
    <x v="0"/>
    <d v="1900-01-17T00:00:00"/>
    <n v="1628.5"/>
    <n v="1920"/>
    <n v="4818725"/>
    <m/>
    <n v="18140"/>
    <n v="87411671500"/>
    <n v="34828800"/>
    <m/>
    <m/>
    <m/>
    <m/>
    <x v="0"/>
    <x v="0"/>
    <m/>
    <m/>
    <m/>
    <x v="0"/>
  </r>
  <r>
    <x v="11"/>
    <x v="0"/>
    <x v="11"/>
    <x v="0"/>
    <d v="1900-01-16T00:00:00"/>
    <n v="1623.5"/>
    <n v="1948"/>
    <n v="4809525"/>
    <m/>
    <m/>
    <m/>
    <m/>
    <m/>
    <m/>
    <m/>
    <m/>
    <x v="0"/>
    <x v="0"/>
    <m/>
    <m/>
    <m/>
    <x v="0"/>
  </r>
  <r>
    <x v="11"/>
    <x v="0"/>
    <x v="11"/>
    <x v="0"/>
    <d v="1900-01-13T00:00:00"/>
    <n v="1622.25"/>
    <n v="1966"/>
    <n v="4805775"/>
    <m/>
    <m/>
    <m/>
    <m/>
    <m/>
    <m/>
    <m/>
    <m/>
    <x v="0"/>
    <x v="0"/>
    <m/>
    <m/>
    <m/>
    <x v="0"/>
  </r>
  <r>
    <x v="11"/>
    <x v="0"/>
    <x v="11"/>
    <x v="0"/>
    <d v="1900-01-12T00:00:00"/>
    <n v="1619"/>
    <n v="1949"/>
    <n v="4812625"/>
    <m/>
    <n v="17790"/>
    <n v="85616598750"/>
    <n v="34672710"/>
    <m/>
    <m/>
    <m/>
    <m/>
    <x v="0"/>
    <x v="0"/>
    <m/>
    <m/>
    <m/>
    <x v="0"/>
  </r>
  <r>
    <x v="11"/>
    <x v="0"/>
    <x v="11"/>
    <x v="0"/>
    <d v="1900-01-11T00:00:00"/>
    <n v="1612.75"/>
    <n v="1902"/>
    <n v="4822650"/>
    <m/>
    <n v="17690"/>
    <n v="85312678500"/>
    <n v="33646380"/>
    <m/>
    <m/>
    <m/>
    <m/>
    <x v="0"/>
    <x v="0"/>
    <m/>
    <m/>
    <m/>
    <x v="0"/>
  </r>
  <r>
    <x v="11"/>
    <x v="0"/>
    <x v="11"/>
    <x v="0"/>
    <d v="1900-01-10T00:00:00"/>
    <n v="1589.25"/>
    <m/>
    <m/>
    <m/>
    <n v="17930"/>
    <m/>
    <m/>
    <m/>
    <m/>
    <m/>
    <m/>
    <x v="0"/>
    <x v="0"/>
    <m/>
    <m/>
    <m/>
    <x v="0"/>
  </r>
  <r>
    <x v="11"/>
    <x v="0"/>
    <x v="11"/>
    <x v="0"/>
    <d v="1900-01-09T00:00:00"/>
    <n v="1593"/>
    <n v="1867.5"/>
    <n v="4833925"/>
    <m/>
    <n v="18120"/>
    <n v="87590721000"/>
    <n v="33839100"/>
    <m/>
    <m/>
    <m/>
    <m/>
    <x v="0"/>
    <x v="0"/>
    <m/>
    <m/>
    <m/>
    <x v="0"/>
  </r>
  <r>
    <x v="11"/>
    <x v="0"/>
    <x v="11"/>
    <x v="0"/>
    <d v="1900-01-06T00:00:00"/>
    <n v="1576"/>
    <n v="1872.5"/>
    <n v="4844725"/>
    <m/>
    <m/>
    <m/>
    <m/>
    <m/>
    <m/>
    <m/>
    <m/>
    <x v="0"/>
    <x v="0"/>
    <m/>
    <m/>
    <m/>
    <x v="0"/>
  </r>
  <r>
    <x v="11"/>
    <x v="0"/>
    <x v="11"/>
    <x v="0"/>
    <d v="1900-01-05T00:00:00"/>
    <n v="1620.75"/>
    <n v="1849.5"/>
    <n v="4839150"/>
    <m/>
    <n v="17810"/>
    <n v="86185261500"/>
    <n v="32939595"/>
    <m/>
    <m/>
    <m/>
    <m/>
    <x v="0"/>
    <x v="0"/>
    <m/>
    <m/>
    <m/>
    <x v="0"/>
  </r>
  <r>
    <x v="11"/>
    <x v="0"/>
    <x v="11"/>
    <x v="0"/>
    <d v="1900-01-04T00:00:00"/>
    <n v="1633.25"/>
    <n v="1851.5"/>
    <n v="4849975"/>
    <m/>
    <n v="17590"/>
    <n v="85311060250"/>
    <n v="32567885"/>
    <m/>
    <m/>
    <m/>
    <m/>
    <x v="0"/>
    <x v="0"/>
    <m/>
    <m/>
    <m/>
    <x v="0"/>
  </r>
  <r>
    <x v="11"/>
    <x v="0"/>
    <x v="11"/>
    <x v="0"/>
    <d v="1899-12-30T00:00:00"/>
    <n v="1552.5"/>
    <n v="1859"/>
    <n v="4851700"/>
    <m/>
    <m/>
    <m/>
    <m/>
    <m/>
    <m/>
    <m/>
    <m/>
    <x v="0"/>
    <x v="0"/>
    <m/>
    <m/>
    <m/>
    <x v="0"/>
  </r>
  <r>
    <x v="11"/>
    <x v="0"/>
    <x v="11"/>
    <x v="1"/>
    <d v="1900-01-29T00:00:00"/>
    <n v="1567.5"/>
    <n v="1883.5"/>
    <n v="4847075"/>
    <m/>
    <n v="17640"/>
    <n v="85502403000"/>
    <n v="33224940"/>
    <m/>
    <m/>
    <m/>
    <m/>
    <x v="0"/>
    <x v="0"/>
    <m/>
    <m/>
    <m/>
    <x v="0"/>
  </r>
  <r>
    <x v="11"/>
    <x v="0"/>
    <x v="11"/>
    <x v="1"/>
    <d v="1900-01-28T00:00:00"/>
    <n v="1548.75"/>
    <n v="1920.5"/>
    <n v="4858075"/>
    <m/>
    <n v="17710"/>
    <n v="86036508250"/>
    <n v="34012055"/>
    <m/>
    <m/>
    <m/>
    <m/>
    <x v="0"/>
    <x v="0"/>
    <m/>
    <m/>
    <m/>
    <x v="0"/>
  </r>
  <r>
    <x v="11"/>
    <x v="0"/>
    <x v="11"/>
    <x v="1"/>
    <d v="1900-01-27T00:00:00"/>
    <n v="1573.75"/>
    <n v="1920.5"/>
    <n v="4860575"/>
    <m/>
    <n v="17580"/>
    <n v="85448908500"/>
    <n v="33762390"/>
    <m/>
    <m/>
    <m/>
    <m/>
    <x v="0"/>
    <x v="0"/>
    <m/>
    <m/>
    <m/>
    <x v="0"/>
  </r>
  <r>
    <x v="11"/>
    <x v="0"/>
    <x v="11"/>
    <x v="1"/>
    <d v="1900-01-26T00:00:00"/>
    <n v="1579"/>
    <n v="1921.5"/>
    <n v="4849600"/>
    <m/>
    <n v="17300"/>
    <n v="83898080000"/>
    <n v="33241950"/>
    <m/>
    <m/>
    <m/>
    <m/>
    <x v="0"/>
    <x v="0"/>
    <m/>
    <m/>
    <m/>
    <x v="0"/>
  </r>
  <r>
    <x v="11"/>
    <x v="0"/>
    <x v="11"/>
    <x v="1"/>
    <d v="1900-01-23T00:00:00"/>
    <n v="1560.5"/>
    <n v="1951.5"/>
    <n v="4847550"/>
    <m/>
    <m/>
    <m/>
    <m/>
    <m/>
    <m/>
    <m/>
    <m/>
    <x v="0"/>
    <x v="0"/>
    <m/>
    <m/>
    <m/>
    <x v="0"/>
  </r>
  <r>
    <x v="11"/>
    <x v="0"/>
    <x v="11"/>
    <x v="1"/>
    <d v="1900-01-22T00:00:00"/>
    <n v="1558.5"/>
    <n v="1965"/>
    <n v="4860925"/>
    <m/>
    <n v="17600"/>
    <n v="85552280000"/>
    <n v="34584000"/>
    <m/>
    <m/>
    <m/>
    <m/>
    <x v="0"/>
    <x v="0"/>
    <m/>
    <m/>
    <m/>
    <x v="0"/>
  </r>
  <r>
    <x v="11"/>
    <x v="0"/>
    <x v="11"/>
    <x v="1"/>
    <d v="1900-01-21T00:00:00"/>
    <n v="1555"/>
    <n v="1962"/>
    <n v="4835125"/>
    <m/>
    <n v="16710"/>
    <n v="80794938750"/>
    <n v="32785020"/>
    <m/>
    <m/>
    <m/>
    <m/>
    <x v="0"/>
    <x v="0"/>
    <m/>
    <m/>
    <m/>
    <x v="0"/>
  </r>
  <r>
    <x v="11"/>
    <x v="0"/>
    <x v="11"/>
    <x v="1"/>
    <d v="1900-01-20T00:00:00"/>
    <n v="1575.75"/>
    <n v="1965.5"/>
    <n v="4848625"/>
    <m/>
    <n v="16690"/>
    <n v="80923551250"/>
    <n v="32804195"/>
    <m/>
    <m/>
    <m/>
    <m/>
    <x v="0"/>
    <x v="0"/>
    <m/>
    <m/>
    <m/>
    <x v="0"/>
  </r>
  <r>
    <x v="11"/>
    <x v="0"/>
    <x v="11"/>
    <x v="1"/>
    <d v="1900-01-19T00:00:00"/>
    <n v="1590.25"/>
    <n v="1982"/>
    <n v="4860200"/>
    <m/>
    <n v="16850"/>
    <n v="81894370000"/>
    <n v="33396700"/>
    <m/>
    <m/>
    <m/>
    <m/>
    <x v="0"/>
    <x v="0"/>
    <m/>
    <m/>
    <m/>
    <x v="0"/>
  </r>
  <r>
    <x v="11"/>
    <x v="1"/>
    <x v="11"/>
    <x v="1"/>
    <d v="1900-01-16T00:00:00"/>
    <n v="1588"/>
    <n v="1973.5"/>
    <n v="4864200"/>
    <m/>
    <m/>
    <m/>
    <m/>
    <m/>
    <m/>
    <m/>
    <m/>
    <x v="0"/>
    <x v="0"/>
    <m/>
    <m/>
    <m/>
    <x v="0"/>
  </r>
  <r>
    <x v="11"/>
    <x v="1"/>
    <x v="11"/>
    <x v="1"/>
    <d v="1900-01-15T00:00:00"/>
    <n v="1547"/>
    <n v="1986.5"/>
    <n v="4875375"/>
    <m/>
    <n v="16650"/>
    <n v="81174993750"/>
    <n v="33075225"/>
    <m/>
    <m/>
    <m/>
    <m/>
    <x v="0"/>
    <x v="0"/>
    <m/>
    <m/>
    <m/>
    <x v="0"/>
  </r>
  <r>
    <x v="11"/>
    <x v="1"/>
    <x v="11"/>
    <x v="1"/>
    <d v="1900-01-14T00:00:00"/>
    <n v="1537.5"/>
    <n v="1985"/>
    <n v="4904125"/>
    <m/>
    <n v="16380"/>
    <n v="80329567500"/>
    <n v="32514300"/>
    <m/>
    <m/>
    <m/>
    <m/>
    <x v="0"/>
    <x v="0"/>
    <m/>
    <m/>
    <m/>
    <x v="0"/>
  </r>
  <r>
    <x v="11"/>
    <x v="1"/>
    <x v="11"/>
    <x v="1"/>
    <d v="1900-01-13T00:00:00"/>
    <n v="1559"/>
    <n v="1979.5"/>
    <n v="4917200"/>
    <m/>
    <n v="16690"/>
    <n v="82068068000"/>
    <n v="33037855"/>
    <m/>
    <m/>
    <m/>
    <m/>
    <x v="0"/>
    <x v="0"/>
    <m/>
    <m/>
    <m/>
    <x v="0"/>
  </r>
  <r>
    <x v="11"/>
    <x v="1"/>
    <x v="11"/>
    <x v="1"/>
    <d v="1900-01-12T00:00:00"/>
    <n v="1563"/>
    <m/>
    <m/>
    <m/>
    <n v="16250"/>
    <m/>
    <m/>
    <m/>
    <m/>
    <m/>
    <m/>
    <x v="0"/>
    <x v="0"/>
    <m/>
    <m/>
    <m/>
    <x v="0"/>
  </r>
  <r>
    <x v="11"/>
    <x v="1"/>
    <x v="11"/>
    <x v="1"/>
    <d v="1900-01-09T00:00:00"/>
    <n v="1580.75"/>
    <n v="2014"/>
    <n v="4918925"/>
    <m/>
    <m/>
    <m/>
    <m/>
    <m/>
    <m/>
    <m/>
    <m/>
    <x v="0"/>
    <x v="0"/>
    <m/>
    <m/>
    <m/>
    <x v="0"/>
  </r>
  <r>
    <x v="11"/>
    <x v="1"/>
    <x v="11"/>
    <x v="1"/>
    <d v="1900-01-08T00:00:00"/>
    <n v="1590"/>
    <n v="1997"/>
    <n v="4929350"/>
    <m/>
    <n v="16190"/>
    <n v="79806176500"/>
    <n v="32331430"/>
    <m/>
    <m/>
    <m/>
    <m/>
    <x v="0"/>
    <x v="0"/>
    <m/>
    <m/>
    <m/>
    <x v="0"/>
  </r>
  <r>
    <x v="11"/>
    <x v="1"/>
    <x v="11"/>
    <x v="1"/>
    <d v="1900-01-07T00:00:00"/>
    <n v="1585.5"/>
    <n v="2020"/>
    <n v="4937600"/>
    <m/>
    <n v="16500"/>
    <n v="81470400000"/>
    <n v="33330000"/>
    <m/>
    <m/>
    <m/>
    <m/>
    <x v="0"/>
    <x v="0"/>
    <m/>
    <m/>
    <m/>
    <x v="0"/>
  </r>
  <r>
    <x v="11"/>
    <x v="1"/>
    <x v="11"/>
    <x v="1"/>
    <d v="1900-01-06T00:00:00"/>
    <n v="1627"/>
    <n v="2022"/>
    <n v="4945325"/>
    <m/>
    <n v="16550"/>
    <n v="81845128750"/>
    <n v="33464100"/>
    <m/>
    <m/>
    <m/>
    <m/>
    <x v="0"/>
    <x v="0"/>
    <m/>
    <m/>
    <m/>
    <x v="0"/>
  </r>
  <r>
    <x v="11"/>
    <x v="1"/>
    <x v="11"/>
    <x v="1"/>
    <d v="1900-01-02T00:00:00"/>
    <n v="1629.5"/>
    <n v="2019.5"/>
    <n v="4943900"/>
    <m/>
    <m/>
    <m/>
    <m/>
    <m/>
    <m/>
    <m/>
    <m/>
    <x v="0"/>
    <x v="0"/>
    <m/>
    <m/>
    <m/>
    <x v="0"/>
  </r>
  <r>
    <x v="11"/>
    <x v="1"/>
    <x v="11"/>
    <x v="1"/>
    <d v="1900-01-01T00:00:00"/>
    <n v="1642.5"/>
    <n v="2008.5"/>
    <n v="4956325"/>
    <m/>
    <n v="17050"/>
    <n v="84505341250"/>
    <n v="34244925"/>
    <m/>
    <m/>
    <m/>
    <m/>
    <x v="0"/>
    <x v="0"/>
    <m/>
    <m/>
    <m/>
    <x v="0"/>
  </r>
  <r>
    <x v="11"/>
    <x v="1"/>
    <x v="11"/>
    <x v="1"/>
    <d v="1899-12-31T00:00:00"/>
    <n v="1652.5"/>
    <n v="2015.5"/>
    <n v="4952975"/>
    <m/>
    <n v="17090"/>
    <n v="84646342750"/>
    <n v="34444895"/>
    <m/>
    <m/>
    <m/>
    <m/>
    <x v="0"/>
    <x v="0"/>
    <m/>
    <m/>
    <m/>
    <x v="0"/>
  </r>
  <r>
    <x v="11"/>
    <x v="1"/>
    <x v="11"/>
    <x v="1"/>
    <d v="1899-12-30T00:00:00"/>
    <n v="1661.25"/>
    <n v="2038.5"/>
    <n v="4958000"/>
    <m/>
    <n v="17100"/>
    <n v="84781800000"/>
    <n v="34858350"/>
    <m/>
    <m/>
    <m/>
    <m/>
    <x v="0"/>
    <x v="0"/>
    <m/>
    <m/>
    <m/>
    <x v="0"/>
  </r>
  <r>
    <x v="11"/>
    <x v="1"/>
    <x v="11"/>
    <x v="2"/>
    <d v="1900-01-28T00:00:00"/>
    <n v="1662.5"/>
    <n v="2056.5"/>
    <n v="4975175"/>
    <m/>
    <n v="17250"/>
    <n v="85821768750"/>
    <n v="35474625"/>
    <m/>
    <m/>
    <m/>
    <m/>
    <x v="0"/>
    <x v="0"/>
    <m/>
    <m/>
    <m/>
    <x v="0"/>
  </r>
  <r>
    <x v="11"/>
    <x v="1"/>
    <x v="11"/>
    <x v="2"/>
    <d v="1900-01-25T00:00:00"/>
    <n v="1654"/>
    <n v="2034"/>
    <n v="4982900"/>
    <m/>
    <m/>
    <m/>
    <m/>
    <m/>
    <m/>
    <m/>
    <m/>
    <x v="0"/>
    <x v="0"/>
    <m/>
    <m/>
    <m/>
    <x v="0"/>
  </r>
  <r>
    <x v="11"/>
    <x v="1"/>
    <x v="11"/>
    <x v="2"/>
    <d v="1900-01-24T00:00:00"/>
    <n v="1648.25"/>
    <n v="2034.5"/>
    <n v="4976500"/>
    <m/>
    <n v="17480"/>
    <n v="86989220000"/>
    <n v="35563060"/>
    <m/>
    <m/>
    <m/>
    <m/>
    <x v="0"/>
    <x v="0"/>
    <m/>
    <m/>
    <m/>
    <x v="0"/>
  </r>
  <r>
    <x v="11"/>
    <x v="1"/>
    <x v="11"/>
    <x v="2"/>
    <d v="1900-01-23T00:00:00"/>
    <n v="1641.25"/>
    <n v="2021"/>
    <n v="4984650"/>
    <m/>
    <m/>
    <m/>
    <m/>
    <m/>
    <m/>
    <m/>
    <m/>
    <x v="0"/>
    <x v="0"/>
    <m/>
    <m/>
    <m/>
    <x v="0"/>
  </r>
  <r>
    <x v="11"/>
    <x v="1"/>
    <x v="11"/>
    <x v="2"/>
    <d v="1900-01-22T00:00:00"/>
    <n v="1638.75"/>
    <n v="2022"/>
    <n v="4949900"/>
    <m/>
    <n v="17580"/>
    <n v="87019242000"/>
    <n v="35546760"/>
    <m/>
    <m/>
    <m/>
    <m/>
    <x v="0"/>
    <x v="0"/>
    <m/>
    <m/>
    <m/>
    <x v="0"/>
  </r>
  <r>
    <x v="11"/>
    <x v="1"/>
    <x v="11"/>
    <x v="2"/>
    <d v="1900-01-21T00:00:00"/>
    <n v="1632"/>
    <n v="2031.5"/>
    <n v="4951125"/>
    <m/>
    <n v="17790"/>
    <n v="88080513750"/>
    <n v="36140385"/>
    <m/>
    <m/>
    <m/>
    <m/>
    <x v="0"/>
    <x v="0"/>
    <m/>
    <m/>
    <m/>
    <x v="0"/>
  </r>
  <r>
    <x v="11"/>
    <x v="2"/>
    <x v="11"/>
    <x v="2"/>
    <d v="1900-01-18T00:00:00"/>
    <n v="1640"/>
    <n v="2046"/>
    <n v="4946825"/>
    <m/>
    <m/>
    <m/>
    <m/>
    <m/>
    <m/>
    <m/>
    <m/>
    <x v="0"/>
    <x v="0"/>
    <m/>
    <m/>
    <m/>
    <x v="0"/>
  </r>
  <r>
    <x v="11"/>
    <x v="2"/>
    <x v="11"/>
    <x v="2"/>
    <d v="1900-01-17T00:00:00"/>
    <n v="1642"/>
    <n v="2027"/>
    <n v="4959425"/>
    <m/>
    <n v="18180"/>
    <n v="90162346500"/>
    <n v="36850860"/>
    <m/>
    <m/>
    <m/>
    <m/>
    <x v="0"/>
    <x v="0"/>
    <m/>
    <m/>
    <m/>
    <x v="0"/>
  </r>
  <r>
    <x v="11"/>
    <x v="2"/>
    <x v="11"/>
    <x v="2"/>
    <d v="1900-01-16T00:00:00"/>
    <n v="1646.5"/>
    <n v="2063.5"/>
    <n v="4980300"/>
    <m/>
    <n v="18240"/>
    <n v="90840672000"/>
    <n v="37638240"/>
    <m/>
    <m/>
    <m/>
    <m/>
    <x v="0"/>
    <x v="0"/>
    <m/>
    <m/>
    <m/>
    <x v="0"/>
  </r>
  <r>
    <x v="11"/>
    <x v="2"/>
    <x v="11"/>
    <x v="2"/>
    <d v="1900-01-15T00:00:00"/>
    <n v="1652"/>
    <n v="2088.5"/>
    <n v="4990075"/>
    <m/>
    <n v="18000"/>
    <n v="89821350000"/>
    <n v="37593000"/>
    <m/>
    <m/>
    <m/>
    <m/>
    <x v="0"/>
    <x v="0"/>
    <m/>
    <m/>
    <m/>
    <x v="0"/>
  </r>
  <r>
    <x v="11"/>
    <x v="2"/>
    <x v="11"/>
    <x v="2"/>
    <d v="1900-01-14T00:00:00"/>
    <n v="1648.25"/>
    <n v="2088.5"/>
    <n v="5004200"/>
    <m/>
    <n v="17800"/>
    <n v="89074760000"/>
    <n v="37175300"/>
    <m/>
    <m/>
    <m/>
    <m/>
    <x v="0"/>
    <x v="0"/>
    <m/>
    <m/>
    <m/>
    <x v="0"/>
  </r>
  <r>
    <x v="11"/>
    <x v="2"/>
    <x v="11"/>
    <x v="2"/>
    <d v="1900-01-11T00:00:00"/>
    <n v="1670.5"/>
    <n v="2108"/>
    <n v="5015500"/>
    <m/>
    <m/>
    <m/>
    <m/>
    <m/>
    <m/>
    <m/>
    <m/>
    <x v="0"/>
    <x v="0"/>
    <m/>
    <m/>
    <m/>
    <x v="0"/>
  </r>
  <r>
    <x v="11"/>
    <x v="2"/>
    <x v="11"/>
    <x v="2"/>
    <d v="1900-01-10T00:00:00"/>
    <n v="1655.5"/>
    <n v="2107"/>
    <n v="5014500"/>
    <m/>
    <n v="18840"/>
    <n v="94473180000"/>
    <n v="39695880"/>
    <m/>
    <m/>
    <m/>
    <m/>
    <x v="0"/>
    <x v="0"/>
    <m/>
    <m/>
    <m/>
    <x v="0"/>
  </r>
  <r>
    <x v="11"/>
    <x v="2"/>
    <x v="11"/>
    <x v="2"/>
    <d v="1900-01-09T00:00:00"/>
    <n v="1654"/>
    <m/>
    <m/>
    <m/>
    <n v="18800"/>
    <m/>
    <m/>
    <m/>
    <m/>
    <m/>
    <m/>
    <x v="0"/>
    <x v="0"/>
    <m/>
    <m/>
    <m/>
    <x v="0"/>
  </r>
  <r>
    <x v="11"/>
    <x v="2"/>
    <x v="11"/>
    <x v="2"/>
    <d v="1900-01-08T00:00:00"/>
    <n v="1643.75"/>
    <n v="2098"/>
    <n v="5024900"/>
    <m/>
    <n v="18650"/>
    <n v="93714385000"/>
    <n v="39127700"/>
    <m/>
    <m/>
    <m/>
    <m/>
    <x v="0"/>
    <x v="0"/>
    <m/>
    <m/>
    <m/>
    <x v="0"/>
  </r>
  <r>
    <x v="11"/>
    <x v="2"/>
    <x v="11"/>
    <x v="2"/>
    <d v="1900-01-03T00:00:00"/>
    <n v="1622.5"/>
    <n v="2109.5"/>
    <n v="5035625"/>
    <m/>
    <n v="19000"/>
    <n v="95676875000"/>
    <n v="40080500"/>
    <m/>
    <m/>
    <m/>
    <m/>
    <x v="0"/>
    <x v="0"/>
    <m/>
    <m/>
    <m/>
    <x v="0"/>
  </r>
  <r>
    <x v="11"/>
    <x v="2"/>
    <x v="11"/>
    <x v="2"/>
    <d v="1900-01-02T00:00:00"/>
    <n v="1631.75"/>
    <n v="2081"/>
    <n v="5046350"/>
    <m/>
    <n v="18950"/>
    <n v="95628332500"/>
    <n v="39434950"/>
    <m/>
    <m/>
    <m/>
    <m/>
    <x v="0"/>
    <x v="0"/>
    <m/>
    <m/>
    <m/>
    <x v="0"/>
  </r>
  <r>
    <x v="11"/>
    <x v="2"/>
    <x v="11"/>
    <x v="2"/>
    <d v="1900-01-01T00:00:00"/>
    <n v="1674.75"/>
    <n v="2080.5"/>
    <n v="5055675"/>
    <m/>
    <n v="19000"/>
    <n v="96057825000"/>
    <n v="39529500"/>
    <m/>
    <m/>
    <m/>
    <m/>
    <x v="0"/>
    <x v="0"/>
    <m/>
    <m/>
    <m/>
    <x v="0"/>
  </r>
  <r>
    <x v="11"/>
    <x v="2"/>
    <x v="11"/>
    <x v="2"/>
    <d v="1899-12-31T00:00:00"/>
    <n v="1664"/>
    <n v="2070"/>
    <n v="5046350"/>
    <m/>
    <n v="19120"/>
    <n v="96486212000"/>
    <n v="39578400"/>
    <m/>
    <m/>
    <m/>
    <m/>
    <x v="0"/>
    <x v="0"/>
    <m/>
    <m/>
    <m/>
    <x v="0"/>
  </r>
  <r>
    <x v="11"/>
    <x v="2"/>
    <x v="11"/>
    <x v="3"/>
    <d v="1900-01-28T00:00:00"/>
    <n v="1660.75"/>
    <n v="2077"/>
    <n v="5058475"/>
    <m/>
    <m/>
    <m/>
    <m/>
    <m/>
    <m/>
    <m/>
    <m/>
    <x v="0"/>
    <x v="0"/>
    <m/>
    <m/>
    <m/>
    <x v="0"/>
  </r>
  <r>
    <x v="11"/>
    <x v="2"/>
    <x v="11"/>
    <x v="3"/>
    <d v="1900-01-27T00:00:00"/>
    <n v="1655.75"/>
    <n v="2057"/>
    <n v="5062125"/>
    <m/>
    <n v="19200"/>
    <n v="97192800000"/>
    <n v="39494400"/>
    <m/>
    <m/>
    <m/>
    <m/>
    <x v="0"/>
    <x v="0"/>
    <m/>
    <m/>
    <m/>
    <x v="0"/>
  </r>
  <r>
    <x v="11"/>
    <x v="2"/>
    <x v="11"/>
    <x v="3"/>
    <d v="1900-01-26T00:00:00"/>
    <n v="1677"/>
    <n v="2069"/>
    <n v="5071000"/>
    <m/>
    <n v="19200"/>
    <n v="97363200000"/>
    <n v="39724800"/>
    <m/>
    <m/>
    <m/>
    <m/>
    <x v="0"/>
    <x v="0"/>
    <m/>
    <m/>
    <m/>
    <x v="0"/>
  </r>
  <r>
    <x v="11"/>
    <x v="2"/>
    <x v="11"/>
    <x v="3"/>
    <d v="1900-01-25T00:00:00"/>
    <n v="1694"/>
    <n v="2088"/>
    <n v="5079900"/>
    <m/>
    <n v="19100"/>
    <n v="97026090000"/>
    <n v="39880800"/>
    <m/>
    <m/>
    <m/>
    <m/>
    <x v="0"/>
    <x v="0"/>
    <m/>
    <m/>
    <m/>
    <x v="0"/>
  </r>
  <r>
    <x v="11"/>
    <x v="2"/>
    <x v="11"/>
    <x v="3"/>
    <d v="1900-01-24T00:00:00"/>
    <n v="1658"/>
    <n v="2068.5"/>
    <n v="5045275"/>
    <m/>
    <n v="19000"/>
    <n v="95860225000"/>
    <n v="39301500"/>
    <m/>
    <m/>
    <m/>
    <m/>
    <x v="0"/>
    <x v="0"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7">
  <r>
    <n v="2000"/>
    <n v="3440"/>
    <n v="2000"/>
    <s v="1398/01/19"/>
    <x v="0"/>
    <x v="0"/>
    <n v="464804000"/>
    <n v="397786000"/>
    <n v="464804000"/>
    <n v="397786000"/>
    <n v="2000"/>
    <s v=""/>
    <s v=""/>
    <s v=""/>
    <n v="5500"/>
    <n v="237997"/>
    <n v="197013.36363636365"/>
    <n v="1.2080246517656623"/>
  </r>
  <r>
    <n v="2000"/>
    <n v="4140"/>
    <n v="2000"/>
    <s v="1398/01/24"/>
    <x v="0"/>
    <x v="0"/>
    <n v="482192000"/>
    <n v="397786000"/>
    <n v="946996000"/>
    <n v="795572000"/>
    <n v="4000"/>
    <s v=""/>
    <s v=""/>
    <s v=""/>
    <n v="5500"/>
    <n v="237997"/>
    <n v="197013.36363636365"/>
    <n v="1.2080246517656623"/>
  </r>
  <r>
    <n v="1500"/>
    <n v="3840"/>
    <n v="1500"/>
    <s v="1398/01/28"/>
    <x v="0"/>
    <x v="0"/>
    <n v="361987500"/>
    <n v="288001500"/>
    <n v="1308983500"/>
    <n v="1083573500"/>
    <n v="5500"/>
    <n v="5500"/>
    <n v="237997"/>
    <n v="197013.36363636365"/>
    <n v="5500"/>
    <n v="237997"/>
    <n v="197013.36363636365"/>
    <n v="1.2080246517656623"/>
  </r>
  <r>
    <n v="2000"/>
    <n v="5080"/>
    <n v="2000"/>
    <s v="1398/02/04"/>
    <x v="0"/>
    <x v="1"/>
    <n v="488126000"/>
    <n v="369810000"/>
    <n v="488126000"/>
    <n v="369810000"/>
    <n v="2000"/>
    <s v=""/>
    <s v=""/>
    <s v=""/>
    <n v="15500"/>
    <n v="241953.03225806452"/>
    <n v="190152.54838709679"/>
    <n v="1.2724154070526397"/>
  </r>
  <r>
    <n v="3000"/>
    <n v="4840"/>
    <n v="3000"/>
    <s v="1398/02/08"/>
    <x v="0"/>
    <x v="1"/>
    <n v="734757000"/>
    <n v="571851000"/>
    <n v="1222883000"/>
    <n v="941661000"/>
    <n v="5000"/>
    <s v=""/>
    <s v=""/>
    <s v=""/>
    <n v="15500"/>
    <n v="241953.03225806452"/>
    <n v="190152.54838709679"/>
    <n v="1.2724154070526397"/>
  </r>
  <r>
    <n v="2000"/>
    <n v="3620"/>
    <n v="2000"/>
    <s v="1398/02/11"/>
    <x v="0"/>
    <x v="1"/>
    <n v="492776000"/>
    <n v="381234000"/>
    <n v="1715659000"/>
    <n v="1322895000"/>
    <n v="7000"/>
    <s v=""/>
    <s v=""/>
    <s v=""/>
    <n v="15500"/>
    <n v="241953.03225806452"/>
    <n v="190152.54838709679"/>
    <n v="1.2724154070526397"/>
  </r>
  <r>
    <n v="3000"/>
    <n v="3820"/>
    <n v="3000"/>
    <s v="1398/02/15"/>
    <x v="0"/>
    <x v="1"/>
    <n v="698511000"/>
    <n v="562674000"/>
    <n v="2414170000"/>
    <n v="1885569000"/>
    <n v="10000"/>
    <s v=""/>
    <s v=""/>
    <s v=""/>
    <n v="15500"/>
    <n v="241953.03225806452"/>
    <n v="190152.54838709679"/>
    <n v="1.2724154070526397"/>
  </r>
  <r>
    <n v="1000"/>
    <n v="2620"/>
    <n v="1000"/>
    <s v="1398/02/16"/>
    <x v="0"/>
    <x v="1"/>
    <n v="239147000"/>
    <n v="187558000"/>
    <n v="2653317000"/>
    <n v="2073127000"/>
    <n v="11000"/>
    <s v=""/>
    <s v=""/>
    <s v=""/>
    <n v="15500"/>
    <n v="241953.03225806452"/>
    <n v="190152.54838709679"/>
    <n v="1.2724154070526397"/>
  </r>
  <r>
    <n v="2000"/>
    <n v="4080"/>
    <n v="2000"/>
    <s v="1398/02/22"/>
    <x v="0"/>
    <x v="1"/>
    <n v="485664000"/>
    <n v="380512000"/>
    <n v="3138981000"/>
    <n v="2453639000"/>
    <n v="13000"/>
    <s v=""/>
    <s v=""/>
    <s v=""/>
    <n v="15500"/>
    <n v="241953.03225806452"/>
    <n v="190152.54838709679"/>
    <n v="1.2724154070526397"/>
  </r>
  <r>
    <n v="1000"/>
    <n v="2820"/>
    <n v="1000"/>
    <s v="1398/02/24"/>
    <x v="0"/>
    <x v="1"/>
    <n v="243959000"/>
    <n v="190256000"/>
    <n v="3382940000"/>
    <n v="2643895000"/>
    <n v="14000"/>
    <s v=""/>
    <s v=""/>
    <s v=""/>
    <n v="15500"/>
    <n v="241953.03225806452"/>
    <n v="190152.54838709679"/>
    <n v="1.2724154070526397"/>
  </r>
  <r>
    <n v="1500"/>
    <n v="3400"/>
    <n v="1500"/>
    <s v="1398/02/29"/>
    <x v="0"/>
    <x v="1"/>
    <n v="367332000"/>
    <n v="303469500"/>
    <n v="3750272000"/>
    <n v="2947364500"/>
    <n v="15500"/>
    <n v="15500"/>
    <n v="241953.03225806452"/>
    <n v="190152.54838709679"/>
    <n v="15500"/>
    <n v="241953.03225806452"/>
    <n v="190152.54838709679"/>
    <n v="1.2724154070526397"/>
  </r>
  <r>
    <n v="1500"/>
    <n v="3860"/>
    <n v="1500"/>
    <s v="1398/03/08"/>
    <x v="0"/>
    <x v="2"/>
    <n v="362779500"/>
    <n v="311509500"/>
    <n v="362779500"/>
    <n v="311509500"/>
    <n v="1500"/>
    <s v=""/>
    <s v=""/>
    <s v=""/>
    <n v="6000"/>
    <n v="236239.5"/>
    <n v="213151.75"/>
    <n v="1.1083160236779666"/>
  </r>
  <r>
    <n v="1500"/>
    <n v="3300"/>
    <n v="1500"/>
    <s v="1398/03/12"/>
    <x v="0"/>
    <x v="2"/>
    <n v="358774500"/>
    <n v="330631500"/>
    <n v="721554000"/>
    <n v="642141000"/>
    <n v="3000"/>
    <s v=""/>
    <s v=""/>
    <s v=""/>
    <n v="6000"/>
    <n v="236239.5"/>
    <n v="213151.75"/>
    <n v="1.1083160236779666"/>
  </r>
  <r>
    <n v="1500"/>
    <n v="2480"/>
    <n v="1500"/>
    <s v="1398/03/20"/>
    <x v="0"/>
    <x v="2"/>
    <n v="342627000"/>
    <n v="320004000"/>
    <n v="1064181000"/>
    <n v="962145000"/>
    <n v="4500"/>
    <s v=""/>
    <s v=""/>
    <s v=""/>
    <n v="6000"/>
    <n v="236239.5"/>
    <n v="213151.75"/>
    <n v="1.1083160236779666"/>
  </r>
  <r>
    <n v="1500"/>
    <n v="3940"/>
    <n v="1500"/>
    <s v="1398/03/28"/>
    <x v="0"/>
    <x v="2"/>
    <n v="353256000"/>
    <n v="316765500"/>
    <n v="1417437000"/>
    <n v="1278910500"/>
    <n v="6000"/>
    <n v="6000"/>
    <n v="236239.5"/>
    <n v="213151.75"/>
    <n v="6000"/>
    <n v="236239.5"/>
    <n v="213151.75"/>
    <n v="1.1083160236779666"/>
  </r>
  <r>
    <n v="1500"/>
    <n v="3020"/>
    <n v="1500"/>
    <s v="1398/04/02"/>
    <x v="0"/>
    <x v="3"/>
    <n v="346383000"/>
    <n v="324199500"/>
    <n v="346383000"/>
    <n v="324199500"/>
    <n v="1500"/>
    <s v=""/>
    <s v=""/>
    <s v=""/>
    <n v="8400"/>
    <n v="227888.08333333334"/>
    <n v="221913.38095238095"/>
    <n v="1.0269235787193673"/>
  </r>
  <r>
    <n v="1500"/>
    <n v="3560"/>
    <n v="1500"/>
    <s v="1398/04/04"/>
    <x v="0"/>
    <x v="3"/>
    <n v="345987000"/>
    <n v="324199500"/>
    <n v="692370000"/>
    <n v="648399000"/>
    <n v="3000"/>
    <s v=""/>
    <s v=""/>
    <s v=""/>
    <n v="8400"/>
    <n v="227888.08333333334"/>
    <n v="221913.38095238095"/>
    <n v="1.0269235787193673"/>
  </r>
  <r>
    <n v="1500"/>
    <n v="3020"/>
    <n v="1500"/>
    <s v="1398/04/10"/>
    <x v="0"/>
    <x v="3"/>
    <n v="335035500"/>
    <n v="331996500"/>
    <n v="1027405500"/>
    <n v="980395500"/>
    <n v="4500"/>
    <s v=""/>
    <s v=""/>
    <s v=""/>
    <n v="8400"/>
    <n v="227888.08333333334"/>
    <n v="221913.38095238095"/>
    <n v="1.0269235787193673"/>
  </r>
  <r>
    <n v="1500"/>
    <n v="3040"/>
    <n v="1500"/>
    <s v="1398/04/15"/>
    <x v="0"/>
    <x v="3"/>
    <n v="335010000"/>
    <n v="331996500"/>
    <n v="1362415500"/>
    <n v="1312392000"/>
    <n v="6000"/>
    <s v=""/>
    <s v=""/>
    <s v=""/>
    <n v="8400"/>
    <n v="227888.08333333334"/>
    <n v="221913.38095238095"/>
    <n v="1.0269235787193673"/>
  </r>
  <r>
    <n v="1000"/>
    <n v="1380"/>
    <n v="1000"/>
    <s v="1398/04/23"/>
    <x v="0"/>
    <x v="3"/>
    <n v="229281000"/>
    <n v="229117000"/>
    <n v="1591696500"/>
    <n v="1541509000"/>
    <n v="7000"/>
    <s v=""/>
    <s v=""/>
    <s v=""/>
    <n v="8400"/>
    <n v="227888.08333333334"/>
    <n v="221913.38095238095"/>
    <n v="1.0269235787193673"/>
  </r>
  <r>
    <n v="0"/>
    <n v="20"/>
    <n v="20"/>
    <s v="1398/04/24"/>
    <x v="0"/>
    <x v="3"/>
    <n v="4582340"/>
    <n v="4582340"/>
    <n v="1596278840"/>
    <n v="1546091340"/>
    <n v="7020"/>
    <s v=""/>
    <s v=""/>
    <s v=""/>
    <n v="8400"/>
    <n v="227888.08333333334"/>
    <n v="221913.38095238095"/>
    <n v="1.0269235787193673"/>
  </r>
  <r>
    <n v="1000"/>
    <n v="1000"/>
    <n v="980"/>
    <s v="1398/04/24"/>
    <x v="0"/>
    <x v="3"/>
    <n v="224534660"/>
    <n v="224534660"/>
    <n v="1820813500"/>
    <n v="1770626000"/>
    <n v="8000"/>
    <s v=""/>
    <s v=""/>
    <s v=""/>
    <n v="8400"/>
    <n v="227888.08333333334"/>
    <n v="221913.38095238095"/>
    <n v="1.0269235787193673"/>
  </r>
  <r>
    <n v="0"/>
    <n v="40"/>
    <n v="40"/>
    <s v="1398/04/30"/>
    <x v="0"/>
    <x v="3"/>
    <n v="9344640"/>
    <n v="9344640"/>
    <n v="1830158140"/>
    <n v="1779970640"/>
    <n v="8040"/>
    <s v=""/>
    <s v=""/>
    <s v=""/>
    <n v="8400"/>
    <n v="227888.08333333334"/>
    <n v="221913.38095238095"/>
    <n v="1.0269235787193673"/>
  </r>
  <r>
    <n v="800"/>
    <n v="500"/>
    <n v="360"/>
    <s v="1398/04/30"/>
    <x v="0"/>
    <x v="3"/>
    <n v="84101760"/>
    <n v="84101760"/>
    <n v="1914259900"/>
    <n v="1864072400"/>
    <n v="8400"/>
    <n v="8400"/>
    <n v="227888.08333333334"/>
    <n v="221913.38095238095"/>
    <n v="8400"/>
    <n v="227888.08333333334"/>
    <n v="221913.38095238095"/>
    <n v="1.0269235787193673"/>
  </r>
  <r>
    <n v="0"/>
    <n v="100"/>
    <n v="100"/>
    <s v="1398/05/01"/>
    <x v="0"/>
    <x v="4"/>
    <n v="23361600"/>
    <n v="23361600"/>
    <n v="23361600"/>
    <n v="23361600"/>
    <n v="100"/>
    <s v=""/>
    <s v=""/>
    <s v=""/>
    <n v="13220"/>
    <n v="221308.76096822997"/>
    <n v="221153.42813918306"/>
    <n v="1.0007023758589406"/>
  </r>
  <r>
    <n v="800"/>
    <n v="400"/>
    <n v="400"/>
    <s v="1398/05/01"/>
    <x v="0"/>
    <x v="4"/>
    <n v="93446400"/>
    <n v="93446400"/>
    <n v="116808000"/>
    <n v="116808000"/>
    <n v="500"/>
    <s v=""/>
    <s v=""/>
    <s v=""/>
    <n v="13220"/>
    <n v="221308.76096822997"/>
    <n v="221153.42813918306"/>
    <n v="1.0007023758589406"/>
  </r>
  <r>
    <n v="3000"/>
    <n v="1140"/>
    <n v="1020"/>
    <s v="1398/05/12"/>
    <x v="0"/>
    <x v="4"/>
    <n v="232718100"/>
    <n v="232718100"/>
    <n v="349526100"/>
    <n v="349526100"/>
    <n v="1520"/>
    <s v=""/>
    <s v=""/>
    <s v=""/>
    <n v="13220"/>
    <n v="221308.76096822997"/>
    <n v="221153.42813918306"/>
    <n v="1.0007023758589406"/>
  </r>
  <r>
    <n v="0"/>
    <n v="260"/>
    <n v="260"/>
    <s v="1398/05/13"/>
    <x v="0"/>
    <x v="4"/>
    <n v="58040320"/>
    <n v="58040320"/>
    <n v="407566420"/>
    <n v="407566420"/>
    <n v="1780"/>
    <s v=""/>
    <s v=""/>
    <s v=""/>
    <n v="13220"/>
    <n v="221308.76096822997"/>
    <n v="221153.42813918306"/>
    <n v="1.0007023758589406"/>
  </r>
  <r>
    <n v="3000"/>
    <n v="2060"/>
    <n v="2060"/>
    <s v="1398/05/13"/>
    <x v="0"/>
    <x v="4"/>
    <n v="459857920"/>
    <n v="459857920"/>
    <n v="867424340"/>
    <n v="867424340"/>
    <n v="3840"/>
    <s v=""/>
    <s v=""/>
    <s v=""/>
    <n v="13220"/>
    <n v="221308.76096822997"/>
    <n v="221153.42813918306"/>
    <n v="1.0007023758589406"/>
  </r>
  <r>
    <n v="1500"/>
    <n v="2600"/>
    <n v="1500"/>
    <s v="1398/05/20"/>
    <x v="0"/>
    <x v="4"/>
    <n v="330111000"/>
    <n v="329116500"/>
    <n v="1197535340"/>
    <n v="1196540840"/>
    <n v="5340"/>
    <s v=""/>
    <s v=""/>
    <s v=""/>
    <n v="13220"/>
    <n v="221308.76096822997"/>
    <n v="221153.42813918306"/>
    <n v="1.0007023758589406"/>
  </r>
  <r>
    <n v="1500"/>
    <n v="2460"/>
    <n v="1500"/>
    <s v="1398/05/22"/>
    <x v="0"/>
    <x v="4"/>
    <n v="329626500"/>
    <n v="329116500"/>
    <n v="1527161840"/>
    <n v="1525657340"/>
    <n v="6840"/>
    <s v=""/>
    <s v=""/>
    <s v=""/>
    <n v="13220"/>
    <n v="221308.76096822997"/>
    <n v="221153.42813918306"/>
    <n v="1.0007023758589406"/>
  </r>
  <r>
    <n v="1500"/>
    <n v="360"/>
    <n v="360"/>
    <s v="1398/05/23"/>
    <x v="0"/>
    <x v="4"/>
    <n v="78987960"/>
    <n v="78987960"/>
    <n v="1606149800"/>
    <n v="1604645300"/>
    <n v="7200"/>
    <s v=""/>
    <s v=""/>
    <s v=""/>
    <n v="13220"/>
    <n v="221308.76096822997"/>
    <n v="221153.42813918306"/>
    <n v="1.0007023758589406"/>
  </r>
  <r>
    <n v="0"/>
    <n v="280"/>
    <n v="280"/>
    <s v="1398/05/23"/>
    <x v="0"/>
    <x v="4"/>
    <n v="61435080"/>
    <n v="61435080"/>
    <n v="1667584880"/>
    <n v="1666080380"/>
    <n v="7480"/>
    <s v=""/>
    <s v=""/>
    <s v=""/>
    <n v="13220"/>
    <n v="221308.76096822997"/>
    <n v="221153.42813918306"/>
    <n v="1.0007023758589406"/>
  </r>
  <r>
    <n v="0"/>
    <n v="320"/>
    <n v="320"/>
    <s v="1398/05/26"/>
    <x v="0"/>
    <x v="4"/>
    <n v="70211520"/>
    <n v="70211520"/>
    <n v="1737796400"/>
    <n v="1736291900"/>
    <n v="7800"/>
    <s v=""/>
    <s v=""/>
    <s v=""/>
    <n v="13220"/>
    <n v="221308.76096822997"/>
    <n v="221153.42813918306"/>
    <n v="1.0007023758589406"/>
  </r>
  <r>
    <n v="0"/>
    <n v="220"/>
    <n v="220"/>
    <s v="1398/05/27"/>
    <x v="0"/>
    <x v="4"/>
    <n v="48270420"/>
    <n v="48270420"/>
    <n v="1786066820"/>
    <n v="1784562320"/>
    <n v="8020"/>
    <s v=""/>
    <s v=""/>
    <s v=""/>
    <n v="13220"/>
    <n v="221308.76096822997"/>
    <n v="221153.42813918306"/>
    <n v="1.0007023758589406"/>
  </r>
  <r>
    <n v="3000"/>
    <n v="3740"/>
    <n v="3000"/>
    <s v="1398/05/28"/>
    <x v="0"/>
    <x v="4"/>
    <n v="657714000"/>
    <n v="657165000"/>
    <n v="2443780820"/>
    <n v="2441727320"/>
    <n v="11020"/>
    <s v=""/>
    <s v=""/>
    <s v=""/>
    <n v="13220"/>
    <n v="221308.76096822997"/>
    <n v="221153.42813918306"/>
    <n v="1.0007023758589406"/>
  </r>
  <r>
    <n v="0"/>
    <n v="500"/>
    <n v="500"/>
    <s v="1398/05/30"/>
    <x v="0"/>
    <x v="4"/>
    <n v="109527500"/>
    <n v="109527500"/>
    <n v="2553308320"/>
    <n v="2551254820"/>
    <n v="11520"/>
    <s v=""/>
    <s v=""/>
    <s v=""/>
    <n v="13220"/>
    <n v="221308.76096822997"/>
    <n v="221153.42813918306"/>
    <n v="1.0007023758589406"/>
  </r>
  <r>
    <n v="2200"/>
    <n v="1700"/>
    <n v="1700"/>
    <s v="1398/05/30"/>
    <x v="0"/>
    <x v="4"/>
    <n v="372393500"/>
    <n v="372393500"/>
    <n v="2925701820"/>
    <n v="2923648320"/>
    <n v="13220"/>
    <n v="13220"/>
    <n v="221308.76096822997"/>
    <n v="221153.42813918306"/>
    <n v="13220"/>
    <n v="221308.76096822997"/>
    <n v="221153.42813918306"/>
    <n v="1.0007023758589406"/>
  </r>
  <r>
    <n v="0"/>
    <n v="540"/>
    <n v="540"/>
    <s v="1398/06/06"/>
    <x v="0"/>
    <x v="5"/>
    <n v="117391680"/>
    <n v="117391680"/>
    <n v="117391680"/>
    <n v="117391680"/>
    <n v="540"/>
    <s v=""/>
    <s v=""/>
    <s v=""/>
    <n v="11540"/>
    <n v="213826.54072790296"/>
    <n v="213826.54072790296"/>
    <n v="1"/>
  </r>
  <r>
    <n v="3000"/>
    <n v="1540"/>
    <n v="1180"/>
    <s v="1398/06/06"/>
    <x v="0"/>
    <x v="5"/>
    <n v="256522560"/>
    <n v="256522560"/>
    <n v="373914240"/>
    <n v="373914240"/>
    <n v="1720"/>
    <s v=""/>
    <s v=""/>
    <s v=""/>
    <n v="11540"/>
    <n v="213826.54072790296"/>
    <n v="213826.54072790296"/>
    <n v="1"/>
  </r>
  <r>
    <n v="0"/>
    <n v="400"/>
    <n v="400"/>
    <s v="1398/06/06"/>
    <x v="0"/>
    <x v="5"/>
    <n v="86956800"/>
    <n v="86956800"/>
    <n v="460871040"/>
    <n v="460871040"/>
    <n v="2120"/>
    <s v=""/>
    <s v=""/>
    <s v=""/>
    <n v="11540"/>
    <n v="213826.54072790296"/>
    <n v="213826.54072790296"/>
    <n v="1"/>
  </r>
  <r>
    <n v="1000"/>
    <n v="600"/>
    <n v="600"/>
    <s v="1398/06/06"/>
    <x v="0"/>
    <x v="5"/>
    <n v="130435200"/>
    <n v="130435200"/>
    <n v="591306240"/>
    <n v="591306240"/>
    <n v="2720"/>
    <s v=""/>
    <s v=""/>
    <s v=""/>
    <n v="11540"/>
    <n v="213826.54072790296"/>
    <n v="213826.54072790296"/>
    <n v="1"/>
  </r>
  <r>
    <n v="0"/>
    <n v="240"/>
    <n v="240"/>
    <s v="1398/06/13"/>
    <x v="0"/>
    <x v="5"/>
    <n v="50636160"/>
    <n v="50636160"/>
    <n v="641942400"/>
    <n v="641942400"/>
    <n v="2960"/>
    <s v=""/>
    <s v=""/>
    <s v=""/>
    <n v="11540"/>
    <n v="213826.54072790296"/>
    <n v="213826.54072790296"/>
    <n v="1"/>
  </r>
  <r>
    <n v="1500"/>
    <n v="1260"/>
    <n v="1260"/>
    <s v="1398/06/13"/>
    <x v="0"/>
    <x v="5"/>
    <n v="265839840"/>
    <n v="265839840"/>
    <n v="907782240"/>
    <n v="907782240"/>
    <n v="4220"/>
    <s v=""/>
    <s v=""/>
    <s v=""/>
    <n v="11540"/>
    <n v="213826.54072790296"/>
    <n v="213826.54072790296"/>
    <n v="1"/>
  </r>
  <r>
    <n v="0"/>
    <n v="940"/>
    <n v="940"/>
    <s v="1398/06/16"/>
    <x v="0"/>
    <x v="5"/>
    <n v="198324960"/>
    <n v="198324960"/>
    <n v="1106107200"/>
    <n v="1106107200"/>
    <n v="5160"/>
    <s v=""/>
    <s v=""/>
    <s v=""/>
    <n v="11540"/>
    <n v="213826.54072790296"/>
    <n v="213826.54072790296"/>
    <n v="1"/>
  </r>
  <r>
    <n v="2000"/>
    <n v="1080"/>
    <n v="1060"/>
    <s v="1398/06/16"/>
    <x v="0"/>
    <x v="5"/>
    <n v="223643040"/>
    <n v="223643040"/>
    <n v="1329750240"/>
    <n v="1329750240"/>
    <n v="6220"/>
    <s v=""/>
    <s v=""/>
    <s v=""/>
    <n v="11540"/>
    <n v="213826.54072790296"/>
    <n v="213826.54072790296"/>
    <n v="1"/>
  </r>
  <r>
    <n v="0"/>
    <n v="280"/>
    <n v="280"/>
    <s v="1398/06/24"/>
    <x v="0"/>
    <x v="5"/>
    <n v="60220160"/>
    <n v="60220160"/>
    <n v="1389970400"/>
    <n v="1389970400"/>
    <n v="6500"/>
    <s v=""/>
    <s v=""/>
    <s v=""/>
    <n v="11540"/>
    <n v="213826.54072790296"/>
    <n v="213826.54072790296"/>
    <n v="1"/>
  </r>
  <r>
    <n v="3000"/>
    <n v="1020"/>
    <n v="940"/>
    <s v="1398/06/24"/>
    <x v="0"/>
    <x v="5"/>
    <n v="202167680"/>
    <n v="202167680"/>
    <n v="1592138080"/>
    <n v="1592138080"/>
    <n v="7440"/>
    <s v=""/>
    <s v=""/>
    <s v=""/>
    <n v="11540"/>
    <n v="213826.54072790296"/>
    <n v="213826.54072790296"/>
    <n v="1"/>
  </r>
  <r>
    <n v="1500"/>
    <n v="620"/>
    <n v="620"/>
    <s v="1398/06/24"/>
    <x v="0"/>
    <x v="5"/>
    <n v="133344640"/>
    <n v="133344640"/>
    <n v="1725482720"/>
    <n v="1725482720"/>
    <n v="8060"/>
    <s v=""/>
    <s v=""/>
    <s v=""/>
    <n v="11540"/>
    <n v="213826.54072790296"/>
    <n v="213826.54072790296"/>
    <n v="1"/>
  </r>
  <r>
    <n v="0"/>
    <n v="100"/>
    <n v="100"/>
    <s v="1398/06/24"/>
    <x v="0"/>
    <x v="5"/>
    <n v="21507200"/>
    <n v="21507200"/>
    <n v="1746989920"/>
    <n v="1746989920"/>
    <n v="8160"/>
    <s v=""/>
    <s v=""/>
    <s v=""/>
    <n v="11540"/>
    <n v="213826.54072790296"/>
    <n v="213826.54072790296"/>
    <n v="1"/>
  </r>
  <r>
    <n v="0"/>
    <n v="220"/>
    <n v="220"/>
    <s v="1398/06/25"/>
    <x v="0"/>
    <x v="5"/>
    <n v="47315840"/>
    <n v="47315840"/>
    <n v="1794305760"/>
    <n v="1794305760"/>
    <n v="8380"/>
    <s v=""/>
    <s v=""/>
    <s v=""/>
    <n v="11540"/>
    <n v="213826.54072790296"/>
    <n v="213826.54072790296"/>
    <n v="1"/>
  </r>
  <r>
    <n v="0"/>
    <n v="140"/>
    <n v="140"/>
    <s v="1398/06/25"/>
    <x v="0"/>
    <x v="5"/>
    <n v="30110080"/>
    <n v="30110080"/>
    <n v="1824415840"/>
    <n v="1824415840"/>
    <n v="8520"/>
    <s v=""/>
    <s v=""/>
    <s v=""/>
    <n v="11540"/>
    <n v="213826.54072790296"/>
    <n v="213826.54072790296"/>
    <n v="1"/>
  </r>
  <r>
    <n v="0"/>
    <n v="20"/>
    <n v="20"/>
    <s v="1398/06/27"/>
    <x v="0"/>
    <x v="5"/>
    <n v="4301440"/>
    <n v="4301440"/>
    <n v="1828717280"/>
    <n v="1828717280"/>
    <n v="8540"/>
    <s v=""/>
    <s v=""/>
    <s v=""/>
    <n v="11540"/>
    <n v="213826.54072790296"/>
    <n v="213826.54072790296"/>
    <n v="1"/>
  </r>
  <r>
    <n v="0"/>
    <n v="960"/>
    <n v="960"/>
    <s v="1398/06/31"/>
    <x v="0"/>
    <x v="5"/>
    <n v="204429120"/>
    <n v="204429120"/>
    <n v="2033146400"/>
    <n v="2033146400"/>
    <n v="9500"/>
    <s v=""/>
    <s v=""/>
    <s v=""/>
    <n v="11540"/>
    <n v="213826.54072790296"/>
    <n v="213826.54072790296"/>
    <n v="1"/>
  </r>
  <r>
    <n v="3000"/>
    <n v="2040"/>
    <n v="2040"/>
    <s v="1398/06/31"/>
    <x v="0"/>
    <x v="5"/>
    <n v="434411880"/>
    <n v="434411880"/>
    <n v="2467558280"/>
    <n v="2467558280"/>
    <n v="11540"/>
    <n v="11540"/>
    <n v="213826.54072790296"/>
    <n v="213826.54072790296"/>
    <n v="11540"/>
    <n v="213826.54072790296"/>
    <n v="213826.54072790296"/>
    <n v="1"/>
  </r>
  <r>
    <n v="3000"/>
    <n v="620"/>
    <n v="620"/>
    <s v="1398/07/02"/>
    <x v="0"/>
    <x v="6"/>
    <n v="132027140"/>
    <n v="132027140"/>
    <n v="132027140"/>
    <n v="132027140"/>
    <n v="620"/>
    <s v=""/>
    <s v=""/>
    <s v=""/>
    <n v="12980"/>
    <n v="206959.6533127889"/>
    <n v="206959.6533127889"/>
    <n v="1"/>
  </r>
  <r>
    <n v="0"/>
    <n v="420"/>
    <n v="420"/>
    <s v="1398/07/02"/>
    <x v="0"/>
    <x v="6"/>
    <n v="89437740"/>
    <n v="89437740"/>
    <n v="221464880"/>
    <n v="221464880"/>
    <n v="1040"/>
    <s v=""/>
    <s v=""/>
    <s v=""/>
    <n v="12980"/>
    <n v="206959.6533127889"/>
    <n v="206959.6533127889"/>
    <n v="1"/>
  </r>
  <r>
    <n v="0"/>
    <n v="140"/>
    <n v="140"/>
    <s v="1398/07/03"/>
    <x v="0"/>
    <x v="6"/>
    <n v="29812580"/>
    <n v="29812580"/>
    <n v="251277460"/>
    <n v="251277460"/>
    <n v="1180"/>
    <s v=""/>
    <s v=""/>
    <s v=""/>
    <n v="12980"/>
    <n v="206959.6533127889"/>
    <n v="206959.6533127889"/>
    <n v="1"/>
  </r>
  <r>
    <n v="1860"/>
    <n v="1860"/>
    <n v="1860"/>
    <s v="1398/07/07"/>
    <x v="0"/>
    <x v="6"/>
    <n v="390560940"/>
    <n v="390560940"/>
    <n v="641838400"/>
    <n v="641838400"/>
    <n v="3040"/>
    <s v=""/>
    <s v=""/>
    <s v=""/>
    <n v="12980"/>
    <n v="206959.6533127889"/>
    <n v="206959.6533127889"/>
    <n v="1"/>
  </r>
  <r>
    <n v="0"/>
    <n v="40"/>
    <n v="40"/>
    <s v="1398/07/10"/>
    <x v="0"/>
    <x v="6"/>
    <n v="8399160"/>
    <n v="8399160"/>
    <n v="650237560"/>
    <n v="650237560"/>
    <n v="3080"/>
    <s v=""/>
    <s v=""/>
    <s v=""/>
    <n v="12980"/>
    <n v="206959.6533127889"/>
    <n v="206959.6533127889"/>
    <n v="1"/>
  </r>
  <r>
    <n v="3000"/>
    <n v="1260"/>
    <n v="1260"/>
    <s v="1398/07/10"/>
    <x v="0"/>
    <x v="6"/>
    <n v="264573540"/>
    <n v="264573540"/>
    <n v="914811100"/>
    <n v="914811100"/>
    <n v="4340"/>
    <s v=""/>
    <s v=""/>
    <s v=""/>
    <n v="12980"/>
    <n v="206959.6533127889"/>
    <n v="206959.6533127889"/>
    <n v="1"/>
  </r>
  <r>
    <n v="0"/>
    <n v="800"/>
    <n v="800"/>
    <s v="1398/07/14"/>
    <x v="0"/>
    <x v="6"/>
    <n v="164725600"/>
    <n v="164725600"/>
    <n v="1079536700"/>
    <n v="1079536700"/>
    <n v="5140"/>
    <s v=""/>
    <s v=""/>
    <s v=""/>
    <n v="12980"/>
    <n v="206959.6533127889"/>
    <n v="206959.6533127889"/>
    <n v="1"/>
  </r>
  <r>
    <n v="3000"/>
    <n v="2220"/>
    <n v="2200"/>
    <s v="1398/07/14"/>
    <x v="0"/>
    <x v="6"/>
    <n v="452995400"/>
    <n v="452995400"/>
    <n v="1532532100"/>
    <n v="1532532100"/>
    <n v="7340"/>
    <s v=""/>
    <s v=""/>
    <s v=""/>
    <n v="12980"/>
    <n v="206959.6533127889"/>
    <n v="206959.6533127889"/>
    <n v="1"/>
  </r>
  <r>
    <n v="3000"/>
    <n v="820"/>
    <n v="820"/>
    <s v="1398/07/17"/>
    <x v="0"/>
    <x v="6"/>
    <n v="168843740"/>
    <n v="168843740"/>
    <n v="1701375840"/>
    <n v="1701375840"/>
    <n v="8160"/>
    <s v=""/>
    <s v=""/>
    <s v=""/>
    <n v="12980"/>
    <n v="206959.6533127889"/>
    <n v="206959.6533127889"/>
    <n v="1"/>
  </r>
  <r>
    <n v="0"/>
    <n v="20"/>
    <n v="20"/>
    <s v="1398/07/17"/>
    <x v="0"/>
    <x v="6"/>
    <n v="4118140"/>
    <n v="4118140"/>
    <n v="1705493980"/>
    <n v="1705493980"/>
    <n v="8180"/>
    <s v=""/>
    <s v=""/>
    <s v=""/>
    <n v="12980"/>
    <n v="206959.6533127889"/>
    <n v="206959.6533127889"/>
    <n v="1"/>
  </r>
  <r>
    <n v="0"/>
    <n v="160"/>
    <n v="160"/>
    <s v="1398/07/20"/>
    <x v="0"/>
    <x v="6"/>
    <n v="32945120"/>
    <n v="32945120"/>
    <n v="1738439100"/>
    <n v="1738439100"/>
    <n v="8340"/>
    <s v=""/>
    <s v=""/>
    <s v=""/>
    <n v="12980"/>
    <n v="206959.6533127889"/>
    <n v="206959.6533127889"/>
    <n v="1"/>
  </r>
  <r>
    <n v="0"/>
    <n v="820"/>
    <n v="820"/>
    <s v="1398/07/22"/>
    <x v="0"/>
    <x v="6"/>
    <n v="168698600"/>
    <n v="168698600"/>
    <n v="1907137700"/>
    <n v="1907137700"/>
    <n v="9160"/>
    <s v=""/>
    <s v=""/>
    <s v=""/>
    <n v="12980"/>
    <n v="206959.6533127889"/>
    <n v="206959.6533127889"/>
    <n v="1"/>
  </r>
  <r>
    <n v="4000"/>
    <n v="2040"/>
    <n v="1740"/>
    <s v="1398/07/22"/>
    <x v="0"/>
    <x v="6"/>
    <n v="357970200"/>
    <n v="357970200"/>
    <n v="2265107900"/>
    <n v="2265107900"/>
    <n v="10900"/>
    <s v=""/>
    <s v=""/>
    <s v=""/>
    <n v="12980"/>
    <n v="206959.6533127889"/>
    <n v="206959.6533127889"/>
    <n v="1"/>
  </r>
  <r>
    <n v="0"/>
    <n v="60"/>
    <n v="60"/>
    <s v="1398/07/23"/>
    <x v="0"/>
    <x v="6"/>
    <n v="12343800"/>
    <n v="12343800"/>
    <n v="2277451700"/>
    <n v="2277451700"/>
    <n v="10960"/>
    <s v=""/>
    <s v=""/>
    <s v=""/>
    <n v="12980"/>
    <n v="206959.6533127889"/>
    <n v="206959.6533127889"/>
    <n v="1"/>
  </r>
  <r>
    <n v="0"/>
    <n v="20"/>
    <n v="20"/>
    <s v="1398/07/24"/>
    <x v="0"/>
    <x v="6"/>
    <n v="4114600"/>
    <n v="4114600"/>
    <n v="2281566300"/>
    <n v="2281566300"/>
    <n v="10980"/>
    <s v=""/>
    <s v=""/>
    <s v=""/>
    <n v="12980"/>
    <n v="206959.6533127889"/>
    <n v="206959.6533127889"/>
    <n v="1"/>
  </r>
  <r>
    <n v="0"/>
    <n v="120"/>
    <n v="120"/>
    <s v="1398/07/29"/>
    <x v="0"/>
    <x v="6"/>
    <n v="24286200"/>
    <n v="24286200"/>
    <n v="2305852500"/>
    <n v="2305852500"/>
    <n v="11100"/>
    <s v=""/>
    <s v=""/>
    <s v=""/>
    <n v="12980"/>
    <n v="206959.6533127889"/>
    <n v="206959.6533127889"/>
    <n v="1"/>
  </r>
  <r>
    <n v="2000"/>
    <n v="1040"/>
    <n v="1040"/>
    <s v="1398/07/29"/>
    <x v="0"/>
    <x v="6"/>
    <n v="210480400"/>
    <n v="210480400"/>
    <n v="2516332900"/>
    <n v="2516332900"/>
    <n v="12140"/>
    <s v=""/>
    <s v=""/>
    <s v=""/>
    <n v="12980"/>
    <n v="206959.6533127889"/>
    <n v="206959.6533127889"/>
    <n v="1"/>
  </r>
  <r>
    <n v="0"/>
    <n v="840"/>
    <n v="840"/>
    <s v="1398/07/30"/>
    <x v="0"/>
    <x v="6"/>
    <n v="170003400"/>
    <n v="170003400"/>
    <n v="2686336300"/>
    <n v="2686336300"/>
    <n v="12980"/>
    <n v="12980"/>
    <n v="206959.6533127889"/>
    <n v="206959.6533127889"/>
    <n v="12980"/>
    <n v="206959.6533127889"/>
    <n v="206959.6533127889"/>
    <n v="1"/>
  </r>
  <r>
    <n v="0"/>
    <n v="480"/>
    <n v="480"/>
    <s v="1398/08/12"/>
    <x v="0"/>
    <x v="7"/>
    <n v="98513280"/>
    <n v="98513280"/>
    <n v="98513280"/>
    <n v="98513280"/>
    <n v="480"/>
    <s v=""/>
    <s v=""/>
    <s v=""/>
    <n v="11160"/>
    <n v="209240.69892473117"/>
    <n v="209234.51612903227"/>
    <n v="1.0000295495973288"/>
  </r>
  <r>
    <n v="3000"/>
    <n v="2520"/>
    <n v="2520"/>
    <s v="1398/08/12"/>
    <x v="0"/>
    <x v="7"/>
    <n v="517194720"/>
    <n v="517194720"/>
    <n v="615708000"/>
    <n v="615708000"/>
    <n v="3000"/>
    <s v=""/>
    <s v=""/>
    <s v=""/>
    <n v="11160"/>
    <n v="209240.69892473117"/>
    <n v="209234.51612903227"/>
    <n v="1.0000295495973288"/>
  </r>
  <r>
    <n v="0"/>
    <n v="800"/>
    <n v="800"/>
    <s v="1398/08/19"/>
    <x v="0"/>
    <x v="7"/>
    <n v="169779200"/>
    <n v="169779200"/>
    <n v="785487200"/>
    <n v="785487200"/>
    <n v="3800"/>
    <s v=""/>
    <s v=""/>
    <s v=""/>
    <n v="11160"/>
    <n v="209240.69892473117"/>
    <n v="209234.51612903227"/>
    <n v="1.0000295495973288"/>
  </r>
  <r>
    <n v="3000"/>
    <n v="2200"/>
    <n v="2200"/>
    <s v="1398/08/19"/>
    <x v="0"/>
    <x v="7"/>
    <n v="466892800"/>
    <n v="466892800"/>
    <n v="1252380000"/>
    <n v="1252380000"/>
    <n v="6000"/>
    <s v=""/>
    <s v=""/>
    <s v=""/>
    <n v="11160"/>
    <n v="209240.69892473117"/>
    <n v="209234.51612903227"/>
    <n v="1.0000295495973288"/>
  </r>
  <r>
    <n v="0"/>
    <n v="100"/>
    <n v="100"/>
    <s v="1398/08/22"/>
    <x v="0"/>
    <x v="7"/>
    <n v="21222400"/>
    <n v="21222400"/>
    <n v="1273602400"/>
    <n v="1273602400"/>
    <n v="6100"/>
    <s v=""/>
    <s v=""/>
    <s v=""/>
    <n v="11160"/>
    <n v="209240.69892473117"/>
    <n v="209234.51612903227"/>
    <n v="1.0000295495973288"/>
  </r>
  <r>
    <n v="3000"/>
    <n v="560"/>
    <n v="500"/>
    <s v="1398/08/22"/>
    <x v="0"/>
    <x v="7"/>
    <n v="106112000"/>
    <n v="106112000"/>
    <n v="1379714400"/>
    <n v="1379714400"/>
    <n v="6600"/>
    <s v=""/>
    <s v=""/>
    <s v=""/>
    <n v="11160"/>
    <n v="209240.69892473117"/>
    <n v="209234.51612903227"/>
    <n v="1.0000295495973288"/>
  </r>
  <r>
    <n v="3000"/>
    <n v="3280"/>
    <n v="3000"/>
    <s v="1398/08/26"/>
    <x v="0"/>
    <x v="7"/>
    <n v="628584000"/>
    <n v="628515000"/>
    <n v="2008298400"/>
    <n v="2008229400"/>
    <n v="9600"/>
    <s v=""/>
    <s v=""/>
    <s v=""/>
    <n v="11160"/>
    <n v="209240.69892473117"/>
    <n v="209234.51612903227"/>
    <n v="1.0000295495973288"/>
  </r>
  <r>
    <n v="3000"/>
    <n v="1220"/>
    <n v="1160"/>
    <s v="1398/08/28"/>
    <x v="0"/>
    <x v="7"/>
    <n v="243025800"/>
    <n v="243025800"/>
    <n v="2251324200"/>
    <n v="2251255200"/>
    <n v="10760"/>
    <s v=""/>
    <s v=""/>
    <s v=""/>
    <n v="11160"/>
    <n v="209240.69892473117"/>
    <n v="209234.51612903227"/>
    <n v="1.0000295495973288"/>
  </r>
  <r>
    <n v="0"/>
    <n v="280"/>
    <n v="280"/>
    <s v="1398/08/28"/>
    <x v="0"/>
    <x v="7"/>
    <n v="58661400"/>
    <n v="58661400"/>
    <n v="2309985600"/>
    <n v="2309916600"/>
    <n v="11040"/>
    <s v=""/>
    <s v=""/>
    <s v=""/>
    <n v="11160"/>
    <n v="209240.69892473117"/>
    <n v="209234.51612903227"/>
    <n v="1.0000295495973288"/>
  </r>
  <r>
    <n v="0"/>
    <n v="120"/>
    <n v="120"/>
    <s v="1398/08/29"/>
    <x v="0"/>
    <x v="7"/>
    <n v="25140600"/>
    <n v="25140600"/>
    <n v="2335126200"/>
    <n v="2335057200"/>
    <n v="11160"/>
    <n v="11160"/>
    <n v="209240.69892473117"/>
    <n v="209234.51612903227"/>
    <n v="11160"/>
    <n v="209240.69892473117"/>
    <n v="209234.51612903227"/>
    <n v="1.0000295495973288"/>
  </r>
  <r>
    <n v="0"/>
    <n v="40"/>
    <n v="40"/>
    <s v="1398/09/02"/>
    <x v="0"/>
    <x v="8"/>
    <n v="8380200"/>
    <n v="8380200"/>
    <n v="8380200"/>
    <n v="8380200"/>
    <n v="40"/>
    <s v=""/>
    <s v=""/>
    <s v=""/>
    <n v="19500"/>
    <n v="212414.62974358976"/>
    <n v="212414.62974358976"/>
    <n v="1"/>
  </r>
  <r>
    <n v="0"/>
    <n v="180"/>
    <n v="180"/>
    <s v="1398/09/03"/>
    <x v="0"/>
    <x v="8"/>
    <n v="37404360"/>
    <n v="37404360"/>
    <n v="45784560"/>
    <n v="45784560"/>
    <n v="220"/>
    <s v=""/>
    <s v=""/>
    <s v=""/>
    <n v="19500"/>
    <n v="212414.62974358976"/>
    <n v="212414.62974358976"/>
    <n v="1"/>
  </r>
  <r>
    <n v="3000"/>
    <n v="1840"/>
    <n v="1820"/>
    <s v="1398/09/03"/>
    <x v="0"/>
    <x v="8"/>
    <n v="378199640"/>
    <n v="378199640"/>
    <n v="423984200"/>
    <n v="423984200"/>
    <n v="2040"/>
    <s v=""/>
    <s v=""/>
    <s v=""/>
    <n v="19500"/>
    <n v="212414.62974358976"/>
    <n v="212414.62974358976"/>
    <n v="1"/>
  </r>
  <r>
    <n v="0"/>
    <n v="280"/>
    <n v="280"/>
    <s v="1398/09/05"/>
    <x v="0"/>
    <x v="8"/>
    <n v="58184560"/>
    <n v="58184560"/>
    <n v="482168760"/>
    <n v="482168760"/>
    <n v="2320"/>
    <s v=""/>
    <s v=""/>
    <s v=""/>
    <n v="19500"/>
    <n v="212414.62974358976"/>
    <n v="212414.62974358976"/>
    <n v="1"/>
  </r>
  <r>
    <n v="4000"/>
    <n v="1460"/>
    <n v="1440"/>
    <s v="1398/09/06"/>
    <x v="0"/>
    <x v="8"/>
    <n v="299234880"/>
    <n v="299234880"/>
    <n v="781403640"/>
    <n v="781403640"/>
    <n v="3760"/>
    <s v=""/>
    <s v=""/>
    <s v=""/>
    <n v="19500"/>
    <n v="212414.62974358976"/>
    <n v="212414.62974358976"/>
    <n v="1"/>
  </r>
  <r>
    <n v="0"/>
    <n v="1560"/>
    <n v="1560"/>
    <s v="1398/09/06"/>
    <x v="0"/>
    <x v="8"/>
    <n v="324171120"/>
    <n v="324171120"/>
    <n v="1105574760"/>
    <n v="1105574760"/>
    <n v="5320"/>
    <s v=""/>
    <s v=""/>
    <s v=""/>
    <n v="19500"/>
    <n v="212414.62974358976"/>
    <n v="212414.62974358976"/>
    <n v="1"/>
  </r>
  <r>
    <n v="0"/>
    <n v="1000"/>
    <n v="1000"/>
    <s v="1398/09/09"/>
    <x v="0"/>
    <x v="8"/>
    <n v="207802000"/>
    <n v="207802000"/>
    <n v="1313376760"/>
    <n v="1313376760"/>
    <n v="6320"/>
    <s v=""/>
    <s v=""/>
    <s v=""/>
    <n v="19500"/>
    <n v="212414.62974358976"/>
    <n v="212414.62974358976"/>
    <n v="1"/>
  </r>
  <r>
    <n v="3000"/>
    <n v="1920"/>
    <n v="1920"/>
    <s v="1398/09/10"/>
    <x v="0"/>
    <x v="8"/>
    <n v="406742400"/>
    <n v="406742400"/>
    <n v="1720119160"/>
    <n v="1720119160"/>
    <n v="8240"/>
    <s v=""/>
    <s v=""/>
    <s v=""/>
    <n v="19500"/>
    <n v="212414.62974358976"/>
    <n v="212414.62974358976"/>
    <n v="1"/>
  </r>
  <r>
    <n v="0"/>
    <n v="760"/>
    <n v="760"/>
    <s v="1398/09/10"/>
    <x v="0"/>
    <x v="8"/>
    <n v="161002200"/>
    <n v="161002200"/>
    <n v="1881121360"/>
    <n v="1881121360"/>
    <n v="9000"/>
    <s v=""/>
    <s v=""/>
    <s v=""/>
    <n v="19500"/>
    <n v="212414.62974358976"/>
    <n v="212414.62974358976"/>
    <n v="1"/>
  </r>
  <r>
    <n v="0"/>
    <n v="320"/>
    <n v="320"/>
    <s v="1398/09/11"/>
    <x v="0"/>
    <x v="8"/>
    <n v="67790400"/>
    <n v="67790400"/>
    <n v="1948911760"/>
    <n v="1948911760"/>
    <n v="9320"/>
    <s v=""/>
    <s v=""/>
    <s v=""/>
    <n v="19500"/>
    <n v="212414.62974358976"/>
    <n v="212414.62974358976"/>
    <n v="1"/>
  </r>
  <r>
    <n v="0"/>
    <n v="540"/>
    <n v="540"/>
    <s v="1398/09/17"/>
    <x v="0"/>
    <x v="8"/>
    <n v="116333820"/>
    <n v="116333820"/>
    <n v="2065245580"/>
    <n v="2065245580"/>
    <n v="9860"/>
    <s v=""/>
    <s v=""/>
    <s v=""/>
    <n v="19500"/>
    <n v="212414.62974358976"/>
    <n v="212414.62974358976"/>
    <n v="1"/>
  </r>
  <r>
    <n v="3000"/>
    <n v="2460"/>
    <n v="2460"/>
    <s v="1398/09/17"/>
    <x v="0"/>
    <x v="8"/>
    <n v="529965180"/>
    <n v="529965180"/>
    <n v="2595210760"/>
    <n v="2595210760"/>
    <n v="12320"/>
    <s v=""/>
    <s v=""/>
    <s v=""/>
    <n v="19500"/>
    <n v="212414.62974358976"/>
    <n v="212414.62974358976"/>
    <n v="1"/>
  </r>
  <r>
    <n v="0"/>
    <n v="460"/>
    <n v="460"/>
    <s v="1398/09/19"/>
    <x v="0"/>
    <x v="8"/>
    <n v="99099180"/>
    <n v="99099180"/>
    <n v="2694309940"/>
    <n v="2694309940"/>
    <n v="12780"/>
    <s v=""/>
    <s v=""/>
    <s v=""/>
    <n v="19500"/>
    <n v="212414.62974358976"/>
    <n v="212414.62974358976"/>
    <n v="1"/>
  </r>
  <r>
    <n v="3000"/>
    <n v="2540"/>
    <n v="2540"/>
    <s v="1398/09/19"/>
    <x v="0"/>
    <x v="8"/>
    <n v="547199820"/>
    <n v="547199820"/>
    <n v="3241509760"/>
    <n v="3241509760"/>
    <n v="15320"/>
    <s v=""/>
    <s v=""/>
    <s v=""/>
    <n v="19500"/>
    <n v="212414.62974358976"/>
    <n v="212414.62974358976"/>
    <n v="1"/>
  </r>
  <r>
    <n v="0"/>
    <n v="120"/>
    <n v="120"/>
    <s v="1398/09/24"/>
    <x v="0"/>
    <x v="8"/>
    <n v="25879680"/>
    <n v="25879680"/>
    <n v="3267389440"/>
    <n v="3267389440"/>
    <n v="15440"/>
    <s v=""/>
    <s v=""/>
    <s v=""/>
    <n v="19500"/>
    <n v="212414.62974358976"/>
    <n v="212414.62974358976"/>
    <n v="1"/>
  </r>
  <r>
    <n v="2000"/>
    <n v="1080"/>
    <n v="1060"/>
    <s v="1398/09/24"/>
    <x v="0"/>
    <x v="8"/>
    <n v="228603840"/>
    <n v="228603840"/>
    <n v="3495993280"/>
    <n v="3495993280"/>
    <n v="16500"/>
    <s v=""/>
    <s v=""/>
    <s v=""/>
    <n v="19500"/>
    <n v="212414.62974358976"/>
    <n v="212414.62974358976"/>
    <n v="1"/>
  </r>
  <r>
    <n v="3000"/>
    <n v="1020"/>
    <n v="1000"/>
    <s v="1398/09/26"/>
    <x v="0"/>
    <x v="8"/>
    <n v="215364000"/>
    <n v="215364000"/>
    <n v="3711357280"/>
    <n v="3711357280"/>
    <n v="17500"/>
    <s v=""/>
    <s v=""/>
    <s v=""/>
    <n v="19500"/>
    <n v="212414.62974358976"/>
    <n v="212414.62974358976"/>
    <n v="1"/>
  </r>
  <r>
    <n v="0"/>
    <n v="620"/>
    <n v="620"/>
    <s v="1398/09/26"/>
    <x v="0"/>
    <x v="8"/>
    <n v="133525680"/>
    <n v="133525680"/>
    <n v="3844882960"/>
    <n v="3844882960"/>
    <n v="18120"/>
    <s v=""/>
    <s v=""/>
    <s v=""/>
    <n v="19500"/>
    <n v="212414.62974358976"/>
    <n v="212414.62974358976"/>
    <n v="1"/>
  </r>
  <r>
    <n v="0"/>
    <n v="1380"/>
    <n v="1380"/>
    <s v="1398/09/27"/>
    <x v="0"/>
    <x v="8"/>
    <n v="297202320"/>
    <n v="297202320"/>
    <n v="4142085280"/>
    <n v="4142085280"/>
    <n v="19500"/>
    <n v="19500"/>
    <n v="212414.62974358976"/>
    <n v="212414.62974358976"/>
    <n v="19500"/>
    <n v="212414.62974358976"/>
    <n v="212414.62974358976"/>
    <n v="1"/>
  </r>
  <r>
    <n v="0"/>
    <n v="400"/>
    <n v="400"/>
    <s v="1398/10/01"/>
    <x v="0"/>
    <x v="9"/>
    <n v="87380800"/>
    <n v="87380800"/>
    <n v="87380800"/>
    <n v="87380800"/>
    <n v="400"/>
    <s v=""/>
    <s v=""/>
    <s v=""/>
    <n v="13480"/>
    <n v="227526.72106824926"/>
    <n v="227497.34421364986"/>
    <n v="1.0001291305386484"/>
  </r>
  <r>
    <n v="840"/>
    <n v="840"/>
    <n v="440"/>
    <s v="1398/10/01"/>
    <x v="0"/>
    <x v="9"/>
    <n v="96118880"/>
    <n v="96118880"/>
    <n v="183499680"/>
    <n v="183499680"/>
    <n v="840"/>
    <s v=""/>
    <s v=""/>
    <s v=""/>
    <n v="13480"/>
    <n v="227526.72106824926"/>
    <n v="227497.34421364986"/>
    <n v="1.0001291305386484"/>
  </r>
  <r>
    <n v="4000"/>
    <n v="4660"/>
    <n v="4000"/>
    <s v="1398/10/08"/>
    <x v="0"/>
    <x v="9"/>
    <n v="896924000"/>
    <n v="896528000"/>
    <n v="1080423680"/>
    <n v="1080027680"/>
    <n v="4840"/>
    <s v=""/>
    <s v=""/>
    <s v=""/>
    <n v="13480"/>
    <n v="227526.72106824926"/>
    <n v="227497.34421364986"/>
    <n v="1.0001291305386484"/>
  </r>
  <r>
    <n v="3000"/>
    <n v="2120"/>
    <n v="2080"/>
    <s v="1398/10/15"/>
    <x v="0"/>
    <x v="9"/>
    <n v="474868160"/>
    <n v="474868160"/>
    <n v="1555291840"/>
    <n v="1554895840"/>
    <n v="6920"/>
    <s v=""/>
    <s v=""/>
    <s v=""/>
    <n v="13480"/>
    <n v="227526.72106824926"/>
    <n v="227497.34421364986"/>
    <n v="1.0001291305386484"/>
  </r>
  <r>
    <n v="0"/>
    <n v="180"/>
    <n v="180"/>
    <s v="1398/10/15"/>
    <x v="0"/>
    <x v="9"/>
    <n v="41094360"/>
    <n v="41094360"/>
    <n v="1596386200"/>
    <n v="1595990200"/>
    <n v="7100"/>
    <s v=""/>
    <s v=""/>
    <s v=""/>
    <n v="13480"/>
    <n v="227526.72106824926"/>
    <n v="227497.34421364986"/>
    <n v="1.0001291305386484"/>
  </r>
  <r>
    <n v="0"/>
    <n v="740"/>
    <n v="740"/>
    <s v="1398/10/17"/>
    <x v="0"/>
    <x v="9"/>
    <n v="168943480"/>
    <n v="168943480"/>
    <n v="1765329680"/>
    <n v="1764933680"/>
    <n v="7840"/>
    <s v=""/>
    <s v=""/>
    <s v=""/>
    <n v="13480"/>
    <n v="227526.72106824926"/>
    <n v="227497.34421364986"/>
    <n v="1.0001291305386484"/>
  </r>
  <r>
    <n v="3000"/>
    <n v="620"/>
    <n v="620"/>
    <s v="1398/10/22"/>
    <x v="0"/>
    <x v="9"/>
    <n v="142534900"/>
    <n v="142534900"/>
    <n v="1907864580"/>
    <n v="1907468580"/>
    <n v="8460"/>
    <s v=""/>
    <s v=""/>
    <s v=""/>
    <n v="13480"/>
    <n v="227526.72106824926"/>
    <n v="227497.34421364986"/>
    <n v="1.0001291305386484"/>
  </r>
  <r>
    <n v="0"/>
    <n v="1040"/>
    <n v="1040"/>
    <s v="1398/10/23"/>
    <x v="0"/>
    <x v="9"/>
    <n v="239090800"/>
    <n v="239090800"/>
    <n v="2146955380"/>
    <n v="2146559380"/>
    <n v="9500"/>
    <s v=""/>
    <s v=""/>
    <s v=""/>
    <n v="13480"/>
    <n v="227526.72106824926"/>
    <n v="227497.34421364986"/>
    <n v="1.0001291305386484"/>
  </r>
  <r>
    <n v="3000"/>
    <n v="1820"/>
    <n v="1680"/>
    <s v="1398/10/23"/>
    <x v="0"/>
    <x v="9"/>
    <n v="386223600"/>
    <n v="386223600"/>
    <n v="2533178980"/>
    <n v="2532782980"/>
    <n v="11180"/>
    <s v=""/>
    <s v=""/>
    <s v=""/>
    <n v="13480"/>
    <n v="227526.72106824926"/>
    <n v="227497.34421364986"/>
    <n v="1.0001291305386484"/>
  </r>
  <r>
    <n v="0"/>
    <n v="20"/>
    <n v="20"/>
    <s v="1398/10/24"/>
    <x v="0"/>
    <x v="9"/>
    <n v="4597900"/>
    <n v="4597900"/>
    <n v="2537776880"/>
    <n v="2537380880"/>
    <n v="11200"/>
    <s v=""/>
    <s v=""/>
    <s v=""/>
    <n v="13480"/>
    <n v="227526.72106824926"/>
    <n v="227497.34421364986"/>
    <n v="1.0001291305386484"/>
  </r>
  <r>
    <n v="0"/>
    <n v="260"/>
    <n v="260"/>
    <s v="1398/10/25"/>
    <x v="0"/>
    <x v="9"/>
    <n v="59772700"/>
    <n v="59772700"/>
    <n v="2597549580"/>
    <n v="2597153580"/>
    <n v="11460"/>
    <s v=""/>
    <s v=""/>
    <s v=""/>
    <n v="13480"/>
    <n v="227526.72106824926"/>
    <n v="227497.34421364986"/>
    <n v="1.0001291305386484"/>
  </r>
  <r>
    <n v="0"/>
    <n v="120"/>
    <n v="120"/>
    <s v="1398/10/29"/>
    <x v="0"/>
    <x v="9"/>
    <n v="27891720"/>
    <n v="27891720"/>
    <n v="2625441300"/>
    <n v="2625045300"/>
    <n v="11580"/>
    <s v=""/>
    <s v=""/>
    <s v=""/>
    <n v="13480"/>
    <n v="227526.72106824926"/>
    <n v="227497.34421364986"/>
    <n v="1.0001291305386484"/>
  </r>
  <r>
    <n v="3000"/>
    <n v="1180"/>
    <n v="1180"/>
    <s v="1398/10/29"/>
    <x v="0"/>
    <x v="9"/>
    <n v="274268580"/>
    <n v="274268580"/>
    <n v="2899709880"/>
    <n v="2899313880"/>
    <n v="12760"/>
    <s v=""/>
    <s v=""/>
    <s v=""/>
    <n v="13480"/>
    <n v="227526.72106824926"/>
    <n v="227497.34421364986"/>
    <n v="1.0001291305386484"/>
  </r>
  <r>
    <n v="0"/>
    <n v="720"/>
    <n v="720"/>
    <s v="1398/10/30"/>
    <x v="0"/>
    <x v="9"/>
    <n v="167350320"/>
    <n v="167350320"/>
    <n v="3067060200"/>
    <n v="3066664200"/>
    <n v="13480"/>
    <n v="13480"/>
    <n v="227526.72106824926"/>
    <n v="227497.34421364986"/>
    <n v="13480"/>
    <n v="227526.72106824926"/>
    <n v="227497.34421364986"/>
    <n v="1.0001291305386484"/>
  </r>
  <r>
    <n v="0"/>
    <n v="980"/>
    <n v="980"/>
    <s v="1398/11/01"/>
    <x v="0"/>
    <x v="10"/>
    <n v="227782380"/>
    <n v="227782380"/>
    <n v="227782380"/>
    <n v="227782380"/>
    <n v="980"/>
    <s v=""/>
    <s v=""/>
    <s v=""/>
    <n v="13260"/>
    <n v="234023.45098039217"/>
    <n v="233510.32880844644"/>
    <n v="1.00219742815902"/>
  </r>
  <r>
    <n v="1500"/>
    <n v="4560"/>
    <n v="1500"/>
    <s v="1398/11/02"/>
    <x v="0"/>
    <x v="10"/>
    <n v="354844500"/>
    <n v="349096500"/>
    <n v="582626880"/>
    <n v="576878880"/>
    <n v="2480"/>
    <s v=""/>
    <s v=""/>
    <s v=""/>
    <n v="13260"/>
    <n v="234023.45098039217"/>
    <n v="233510.32880844644"/>
    <n v="1.00219742815902"/>
  </r>
  <r>
    <n v="0"/>
    <n v="640"/>
    <n v="640"/>
    <s v="1398/11/06"/>
    <x v="0"/>
    <x v="10"/>
    <n v="151863040"/>
    <n v="151863040"/>
    <n v="734489920"/>
    <n v="728741920"/>
    <n v="3120"/>
    <s v=""/>
    <s v=""/>
    <s v=""/>
    <n v="13260"/>
    <n v="234023.45098039217"/>
    <n v="233510.32880844644"/>
    <n v="1.00219742815902"/>
  </r>
  <r>
    <n v="3000"/>
    <n v="1520"/>
    <n v="1520"/>
    <s v="1398/11/06"/>
    <x v="0"/>
    <x v="10"/>
    <n v="360674720"/>
    <n v="360674720"/>
    <n v="1095164640"/>
    <n v="1089416640"/>
    <n v="4640"/>
    <s v=""/>
    <s v=""/>
    <s v=""/>
    <n v="13260"/>
    <n v="234023.45098039217"/>
    <n v="233510.32880844644"/>
    <n v="1.00219742815902"/>
  </r>
  <r>
    <n v="3000"/>
    <n v="2340"/>
    <n v="2320"/>
    <s v="1398/11/14"/>
    <x v="0"/>
    <x v="10"/>
    <n v="538323520"/>
    <n v="538323520"/>
    <n v="1633488160"/>
    <n v="1627740160"/>
    <n v="6960"/>
    <s v=""/>
    <s v=""/>
    <s v=""/>
    <n v="13260"/>
    <n v="234023.45098039217"/>
    <n v="233510.32880844644"/>
    <n v="1.00219742815902"/>
  </r>
  <r>
    <n v="0"/>
    <n v="300"/>
    <n v="300"/>
    <s v="1398/11/16"/>
    <x v="0"/>
    <x v="10"/>
    <n v="69610800"/>
    <n v="69610800"/>
    <n v="1703098960"/>
    <n v="1697350960"/>
    <n v="7260"/>
    <s v=""/>
    <s v=""/>
    <s v=""/>
    <n v="13260"/>
    <n v="234023.45098039217"/>
    <n v="233510.32880844644"/>
    <n v="1.00219742815902"/>
  </r>
  <r>
    <n v="3000"/>
    <n v="3620"/>
    <n v="3000"/>
    <s v="1398/11/20"/>
    <x v="0"/>
    <x v="10"/>
    <n v="690723000"/>
    <n v="689715000"/>
    <n v="2393821960"/>
    <n v="2387065960"/>
    <n v="10260"/>
    <s v=""/>
    <s v=""/>
    <s v=""/>
    <n v="13260"/>
    <n v="234023.45098039217"/>
    <n v="233510.32880844644"/>
    <n v="1.00219742815902"/>
  </r>
  <r>
    <n v="3000"/>
    <n v="3260"/>
    <n v="3000"/>
    <s v="1398/11/27"/>
    <x v="0"/>
    <x v="10"/>
    <n v="709329000"/>
    <n v="709281000"/>
    <n v="3103150960"/>
    <n v="3096346960"/>
    <n v="13260"/>
    <n v="13260"/>
    <n v="234023.45098039217"/>
    <n v="233510.32880844644"/>
    <n v="13260"/>
    <n v="234023.45098039217"/>
    <n v="233510.32880844644"/>
    <n v="1.00219742815902"/>
  </r>
  <r>
    <n v="3000"/>
    <n v="6240"/>
    <n v="3000"/>
    <s v="1398/12/04"/>
    <x v="0"/>
    <x v="11"/>
    <n v="735753000"/>
    <n v="718545000"/>
    <n v="735753000"/>
    <n v="718545000"/>
    <n v="3000"/>
    <s v=""/>
    <s v=""/>
    <s v=""/>
    <n v="12240"/>
    <n v="245590.37418300653"/>
    <n v="243137.43300653595"/>
    <n v="1.0100887022871736"/>
  </r>
  <r>
    <n v="3000"/>
    <n v="5420"/>
    <n v="3000"/>
    <s v="1398/12/05"/>
    <x v="0"/>
    <x v="11"/>
    <n v="730461000"/>
    <n v="717645000"/>
    <n v="1466214000"/>
    <n v="1436190000"/>
    <n v="6000"/>
    <s v=""/>
    <s v=""/>
    <s v=""/>
    <n v="12240"/>
    <n v="245590.37418300653"/>
    <n v="243137.43300653595"/>
    <n v="1.0100887022871736"/>
  </r>
  <r>
    <n v="2500"/>
    <n v="2600"/>
    <n v="2500"/>
    <s v="1398/12/11"/>
    <x v="0"/>
    <x v="11"/>
    <n v="614685000"/>
    <n v="614685000"/>
    <n v="2080899000"/>
    <n v="2050875000"/>
    <n v="8500"/>
    <s v=""/>
    <s v=""/>
    <s v=""/>
    <n v="12240"/>
    <n v="245590.37418300653"/>
    <n v="243137.43300653595"/>
    <n v="1.0100887022871736"/>
  </r>
  <r>
    <n v="0"/>
    <n v="2220"/>
    <n v="2220"/>
    <s v="1398/12/13"/>
    <x v="0"/>
    <x v="11"/>
    <n v="545840280"/>
    <n v="545840280"/>
    <n v="2626739280"/>
    <n v="2596715280"/>
    <n v="10720"/>
    <s v=""/>
    <s v=""/>
    <s v=""/>
    <n v="12240"/>
    <n v="245590.37418300653"/>
    <n v="243137.43300653595"/>
    <n v="1.0100887022871736"/>
  </r>
  <r>
    <n v="3000"/>
    <n v="780"/>
    <n v="780"/>
    <s v="1398/12/13"/>
    <x v="0"/>
    <x v="11"/>
    <n v="191781720"/>
    <n v="191781720"/>
    <n v="2818521000"/>
    <n v="2788497000"/>
    <n v="11500"/>
    <s v=""/>
    <s v=""/>
    <s v=""/>
    <n v="12240"/>
    <n v="245590.37418300653"/>
    <n v="243137.43300653595"/>
    <n v="1.0100887022871736"/>
  </r>
  <r>
    <n v="0"/>
    <n v="40"/>
    <n v="40"/>
    <s v="1398/12/19"/>
    <x v="0"/>
    <x v="11"/>
    <n v="10240920"/>
    <n v="10240920"/>
    <n v="2828761920"/>
    <n v="2798737920"/>
    <n v="11540"/>
    <s v=""/>
    <s v=""/>
    <s v=""/>
    <n v="12240"/>
    <n v="245590.37418300653"/>
    <n v="243137.43300653595"/>
    <n v="1.0100887022871736"/>
  </r>
  <r>
    <n v="3000"/>
    <n v="400"/>
    <n v="400"/>
    <s v="1398/12/19"/>
    <x v="0"/>
    <x v="11"/>
    <n v="102409200"/>
    <n v="102409200"/>
    <n v="2931171120"/>
    <n v="2901147120"/>
    <n v="11940"/>
    <s v=""/>
    <s v=""/>
    <s v=""/>
    <n v="12240"/>
    <n v="245590.37418300653"/>
    <n v="243137.43300653595"/>
    <n v="1.0100887022871736"/>
  </r>
  <r>
    <n v="500"/>
    <n v="20"/>
    <n v="20"/>
    <s v="1398/12/19"/>
    <x v="0"/>
    <x v="11"/>
    <n v="5108460"/>
    <n v="5108460"/>
    <n v="2936279580"/>
    <n v="2906255580"/>
    <n v="11960"/>
    <s v=""/>
    <s v=""/>
    <s v=""/>
    <n v="12240"/>
    <n v="245590.37418300653"/>
    <n v="243137.43300653595"/>
    <n v="1.0100887022871736"/>
  </r>
  <r>
    <n v="0"/>
    <n v="80"/>
    <n v="80"/>
    <s v="1398/12/25"/>
    <x v="0"/>
    <x v="11"/>
    <n v="19927600"/>
    <n v="19927600"/>
    <n v="2956207180"/>
    <n v="2926183180"/>
    <n v="12040"/>
    <s v=""/>
    <s v=""/>
    <s v=""/>
    <n v="12240"/>
    <n v="245590.37418300653"/>
    <n v="243137.43300653595"/>
    <n v="1.0100887022871736"/>
  </r>
  <r>
    <n v="3000"/>
    <n v="460"/>
    <n v="200"/>
    <s v="1398/12/25"/>
    <x v="0"/>
    <x v="11"/>
    <n v="49819000"/>
    <n v="49819000"/>
    <n v="3006026180"/>
    <n v="2976002180"/>
    <n v="12240"/>
    <n v="12240"/>
    <n v="245590.37418300653"/>
    <n v="243137.43300653595"/>
    <n v="12240"/>
    <n v="245590.37418300653"/>
    <n v="243137.43300653595"/>
    <n v="1.0100887022871736"/>
  </r>
  <r>
    <n v="1000"/>
    <n v="3560"/>
    <n v="1000"/>
    <s v="1399/01/24"/>
    <x v="1"/>
    <x v="0"/>
    <n v="232338000"/>
    <n v="215731000"/>
    <n v="232338000"/>
    <n v="215731000"/>
    <n v="1000"/>
    <s v=""/>
    <s v=""/>
    <s v=""/>
    <n v="3000"/>
    <n v="226830.66666666666"/>
    <n v="220455"/>
    <n v="1.028920490198302"/>
  </r>
  <r>
    <n v="2000"/>
    <n v="3660"/>
    <n v="2000"/>
    <s v="1399/01/31"/>
    <x v="1"/>
    <x v="0"/>
    <n v="448154000"/>
    <n v="445634000"/>
    <n v="680492000"/>
    <n v="661365000"/>
    <n v="3000"/>
    <n v="3000"/>
    <n v="226830.66666666666"/>
    <n v="220455"/>
    <n v="3000"/>
    <n v="226830.66666666666"/>
    <n v="220455"/>
    <n v="1.028920490198302"/>
  </r>
  <r>
    <n v="0"/>
    <n v="360"/>
    <n v="360"/>
    <s v="1399/02/03"/>
    <x v="1"/>
    <x v="1"/>
    <n v="80214120"/>
    <n v="80214120"/>
    <n v="80214120"/>
    <n v="80214120"/>
    <n v="360"/>
    <s v=""/>
    <s v=""/>
    <s v=""/>
    <n v="13740"/>
    <n v="230585.93158660844"/>
    <n v="224066.97234352256"/>
    <n v="1.0290937980502164"/>
  </r>
  <r>
    <n v="3000"/>
    <n v="920"/>
    <n v="920"/>
    <s v="1399/02/03"/>
    <x v="1"/>
    <x v="1"/>
    <n v="204991640"/>
    <n v="204991640"/>
    <n v="285205760"/>
    <n v="285205760"/>
    <n v="1280"/>
    <s v=""/>
    <s v=""/>
    <s v=""/>
    <n v="13740"/>
    <n v="230585.93158660844"/>
    <n v="224066.97234352256"/>
    <n v="1.0290937980502164"/>
  </r>
  <r>
    <n v="0"/>
    <n v="400"/>
    <n v="400"/>
    <s v="1399/02/03"/>
    <x v="1"/>
    <x v="1"/>
    <n v="88886800"/>
    <n v="88886800"/>
    <n v="374092560"/>
    <n v="374092560"/>
    <n v="1680"/>
    <s v=""/>
    <s v=""/>
    <s v=""/>
    <n v="13740"/>
    <n v="230585.93158660844"/>
    <n v="224066.97234352256"/>
    <n v="1.0290937980502164"/>
  </r>
  <r>
    <n v="500"/>
    <n v="20"/>
    <n v="20"/>
    <s v="1399/02/03"/>
    <x v="1"/>
    <x v="1"/>
    <n v="4444340"/>
    <n v="4444340"/>
    <n v="378536900"/>
    <n v="378536900"/>
    <n v="1700"/>
    <s v=""/>
    <s v=""/>
    <s v=""/>
    <n v="13740"/>
    <n v="230585.93158660844"/>
    <n v="224066.97234352256"/>
    <n v="1.0290937980502164"/>
  </r>
  <r>
    <n v="0"/>
    <n v="900"/>
    <n v="900"/>
    <s v="1399/02/06"/>
    <x v="1"/>
    <x v="1"/>
    <n v="200535300"/>
    <n v="200535300"/>
    <n v="579072200"/>
    <n v="579072200"/>
    <n v="2600"/>
    <s v=""/>
    <s v=""/>
    <s v=""/>
    <n v="13740"/>
    <n v="230585.93158660844"/>
    <n v="224066.97234352256"/>
    <n v="1.0290937980502164"/>
  </r>
  <r>
    <n v="0"/>
    <n v="80"/>
    <n v="80"/>
    <s v="1399/02/06"/>
    <x v="1"/>
    <x v="1"/>
    <n v="17777360"/>
    <n v="17777360"/>
    <n v="596849560"/>
    <n v="596849560"/>
    <n v="2680"/>
    <s v=""/>
    <s v=""/>
    <s v=""/>
    <n v="13740"/>
    <n v="230585.93158660844"/>
    <n v="224066.97234352256"/>
    <n v="1.0290937980502164"/>
  </r>
  <r>
    <n v="0"/>
    <n v="20"/>
    <n v="20"/>
    <s v="1399/02/07"/>
    <x v="1"/>
    <x v="1"/>
    <n v="4463880"/>
    <n v="4463880"/>
    <n v="601313440"/>
    <n v="601313440"/>
    <n v="2700"/>
    <s v=""/>
    <s v=""/>
    <s v=""/>
    <n v="13740"/>
    <n v="230585.93158660844"/>
    <n v="224066.97234352256"/>
    <n v="1.0290937980502164"/>
  </r>
  <r>
    <n v="200"/>
    <n v="40"/>
    <n v="40"/>
    <s v="1399/02/07"/>
    <x v="1"/>
    <x v="1"/>
    <n v="8927760"/>
    <n v="8927760"/>
    <n v="610241200"/>
    <n v="610241200"/>
    <n v="2740"/>
    <s v=""/>
    <s v=""/>
    <s v=""/>
    <n v="13740"/>
    <n v="230585.93158660844"/>
    <n v="224066.97234352256"/>
    <n v="1.0290937980502164"/>
  </r>
  <r>
    <n v="2000"/>
    <n v="3240"/>
    <n v="2000"/>
    <s v="1399/02/07"/>
    <x v="1"/>
    <x v="1"/>
    <n v="448624000"/>
    <n v="447588000"/>
    <n v="1058865200"/>
    <n v="1057829200"/>
    <n v="4740"/>
    <s v=""/>
    <s v=""/>
    <s v=""/>
    <n v="13740"/>
    <n v="230585.93158660844"/>
    <n v="224066.97234352256"/>
    <n v="1.0290937980502164"/>
  </r>
  <r>
    <n v="2500"/>
    <n v="8240"/>
    <n v="2500"/>
    <s v="1399/02/14"/>
    <x v="1"/>
    <x v="1"/>
    <n v="593110000"/>
    <n v="562622500"/>
    <n v="1651975200"/>
    <n v="1620451700"/>
    <n v="7240"/>
    <s v=""/>
    <s v=""/>
    <s v=""/>
    <n v="13740"/>
    <n v="230585.93158660844"/>
    <n v="224066.97234352256"/>
    <n v="1.0290937980502164"/>
  </r>
  <r>
    <n v="2500"/>
    <n v="5980"/>
    <n v="2500"/>
    <s v="1399/02/15"/>
    <x v="1"/>
    <x v="1"/>
    <n v="591857500"/>
    <n v="562622500"/>
    <n v="2243832700"/>
    <n v="2183074200"/>
    <n v="9740"/>
    <s v=""/>
    <s v=""/>
    <s v=""/>
    <n v="13740"/>
    <n v="230585.93158660844"/>
    <n v="224066.97234352256"/>
    <n v="1.0290937980502164"/>
  </r>
  <r>
    <n v="2000"/>
    <n v="5660"/>
    <n v="2000"/>
    <s v="1399/02/21"/>
    <x v="1"/>
    <x v="1"/>
    <n v="460012000"/>
    <n v="445824000"/>
    <n v="2703844700"/>
    <n v="2628898200"/>
    <n v="11740"/>
    <s v=""/>
    <s v=""/>
    <s v=""/>
    <n v="13740"/>
    <n v="230585.93158660844"/>
    <n v="224066.97234352256"/>
    <n v="1.0290937980502164"/>
  </r>
  <r>
    <n v="2000"/>
    <n v="4520"/>
    <n v="2000"/>
    <s v="1399/02/29"/>
    <x v="1"/>
    <x v="1"/>
    <n v="464406000"/>
    <n v="449782000"/>
    <n v="3168250700"/>
    <n v="3078680200"/>
    <n v="13740"/>
    <n v="13740"/>
    <n v="230585.93158660844"/>
    <n v="224066.97234352256"/>
    <n v="13740"/>
    <n v="230585.93158660844"/>
    <n v="224066.97234352256"/>
    <n v="1.0290937980502164"/>
  </r>
  <r>
    <n v="2000"/>
    <n v="4520"/>
    <n v="2000"/>
    <s v="1399/03/06"/>
    <x v="1"/>
    <x v="2"/>
    <n v="495332000"/>
    <n v="482256000"/>
    <n v="495332000"/>
    <n v="482256000"/>
    <n v="2000"/>
    <s v=""/>
    <s v=""/>
    <s v=""/>
    <n v="13620"/>
    <n v="265296.04111600586"/>
    <n v="261254.22760646109"/>
    <n v="1.0154708061437885"/>
  </r>
  <r>
    <n v="2000"/>
    <n v="4220"/>
    <n v="2000"/>
    <s v="1399/03/11"/>
    <x v="1"/>
    <x v="2"/>
    <n v="524562000"/>
    <n v="514146000"/>
    <n v="1019894000"/>
    <n v="996402000"/>
    <n v="4000"/>
    <s v=""/>
    <s v=""/>
    <s v=""/>
    <n v="13620"/>
    <n v="265296.04111600586"/>
    <n v="261254.22760646109"/>
    <n v="1.0154708061437885"/>
  </r>
  <r>
    <n v="2500"/>
    <n v="3260"/>
    <n v="2500"/>
    <s v="1399/03/12"/>
    <x v="1"/>
    <x v="2"/>
    <n v="644402500"/>
    <n v="642682500"/>
    <n v="1664296500"/>
    <n v="1639084500"/>
    <n v="6500"/>
    <s v=""/>
    <s v=""/>
    <s v=""/>
    <n v="13620"/>
    <n v="265296.04111600586"/>
    <n v="261254.22760646109"/>
    <n v="1.0154708061437885"/>
  </r>
  <r>
    <n v="2500"/>
    <n v="2980"/>
    <n v="2500"/>
    <s v="1399/03/18"/>
    <x v="1"/>
    <x v="2"/>
    <n v="656927500"/>
    <n v="655817500"/>
    <n v="2321224000"/>
    <n v="2294902000"/>
    <n v="9000"/>
    <s v=""/>
    <s v=""/>
    <s v=""/>
    <n v="13620"/>
    <n v="265296.04111600586"/>
    <n v="261254.22760646109"/>
    <n v="1.0154708061437885"/>
  </r>
  <r>
    <n v="2500"/>
    <n v="5700"/>
    <n v="2500"/>
    <s v="1399/03/25"/>
    <x v="1"/>
    <x v="2"/>
    <n v="712375000"/>
    <n v="683647500"/>
    <n v="3033599000"/>
    <n v="2978549500"/>
    <n v="11500"/>
    <s v=""/>
    <s v=""/>
    <s v=""/>
    <n v="13620"/>
    <n v="265296.04111600586"/>
    <n v="261254.22760646109"/>
    <n v="1.0154708061437885"/>
  </r>
  <r>
    <n v="0"/>
    <n v="20"/>
    <n v="20"/>
    <s v="1399/03/26"/>
    <x v="1"/>
    <x v="2"/>
    <n v="5469180"/>
    <n v="5469180"/>
    <n v="3039068180"/>
    <n v="2984018680"/>
    <n v="11520"/>
    <s v=""/>
    <s v=""/>
    <s v=""/>
    <n v="13620"/>
    <n v="265296.04111600586"/>
    <n v="261254.22760646109"/>
    <n v="1.0154708061437885"/>
  </r>
  <r>
    <n v="2120"/>
    <n v="2120"/>
    <n v="2100"/>
    <s v="1399/03/26"/>
    <x v="1"/>
    <x v="2"/>
    <n v="574263900"/>
    <n v="574263900"/>
    <n v="3613332080"/>
    <n v="3558282580"/>
    <n v="13620"/>
    <n v="13620"/>
    <n v="265296.04111600586"/>
    <n v="261254.22760646109"/>
    <n v="13620"/>
    <n v="265296.04111600586"/>
    <n v="261254.22760646109"/>
    <n v="1.0154708061437885"/>
  </r>
  <r>
    <n v="2500"/>
    <n v="3880"/>
    <n v="2500"/>
    <s v="1399/04/01"/>
    <x v="1"/>
    <x v="3"/>
    <n v="695992500"/>
    <n v="684427500"/>
    <n v="695992500"/>
    <n v="684427500"/>
    <n v="2500"/>
    <s v=""/>
    <s v=""/>
    <s v=""/>
    <n v="7500"/>
    <n v="298649.93333333335"/>
    <n v="278190.2"/>
    <n v="1.0735458450129922"/>
  </r>
  <r>
    <n v="3000"/>
    <n v="5000"/>
    <n v="3000"/>
    <s v="1399/04/03"/>
    <x v="1"/>
    <x v="3"/>
    <n v="839508000"/>
    <n v="821313000"/>
    <n v="1535500500"/>
    <n v="1505740500"/>
    <n v="5500"/>
    <s v=""/>
    <s v=""/>
    <s v=""/>
    <n v="7500"/>
    <n v="298649.93333333335"/>
    <n v="278190.2"/>
    <n v="1.0735458450129922"/>
  </r>
  <r>
    <n v="2000"/>
    <n v="9380"/>
    <n v="2000"/>
    <s v="1399/04/17"/>
    <x v="1"/>
    <x v="3"/>
    <n v="704374000"/>
    <n v="580686000"/>
    <n v="2239874500"/>
    <n v="2086426500"/>
    <n v="7500"/>
    <n v="7500"/>
    <n v="298649.93333333335"/>
    <n v="278190.2"/>
    <n v="7500"/>
    <n v="298649.93333333335"/>
    <n v="278190.2"/>
    <n v="1.0735458450129922"/>
  </r>
  <r>
    <n v="2000"/>
    <n v="3500"/>
    <n v="2000"/>
    <s v="1399/05/01"/>
    <x v="1"/>
    <x v="4"/>
    <n v="798188000"/>
    <n v="628954000"/>
    <n v="798188000"/>
    <n v="628954000"/>
    <n v="2000"/>
    <s v=""/>
    <s v=""/>
    <s v=""/>
    <n v="5000"/>
    <n v="395303.2"/>
    <n v="331613"/>
    <n v="1.1920618311103606"/>
  </r>
  <r>
    <n v="1500"/>
    <n v="4240"/>
    <n v="1500"/>
    <s v="1399/05/13"/>
    <x v="1"/>
    <x v="4"/>
    <n v="625015500"/>
    <n v="506848500"/>
    <n v="1423203500"/>
    <n v="1135802500"/>
    <n v="3500"/>
    <s v=""/>
    <s v=""/>
    <s v=""/>
    <n v="5000"/>
    <n v="395303.2"/>
    <n v="331613"/>
    <n v="1.1920618311103606"/>
  </r>
  <r>
    <n v="1500"/>
    <n v="4040"/>
    <n v="1500"/>
    <s v="1399/05/21"/>
    <x v="1"/>
    <x v="4"/>
    <n v="553312500"/>
    <n v="522262500"/>
    <n v="1976516000"/>
    <n v="1658065000"/>
    <n v="5000"/>
    <n v="5000"/>
    <n v="395303.2"/>
    <n v="331613"/>
    <n v="5000"/>
    <n v="395303.2"/>
    <n v="331613"/>
    <n v="1.1920618311103606"/>
  </r>
  <r>
    <n v="2000"/>
    <n v="3980"/>
    <n v="2000"/>
    <s v="1399/06/02"/>
    <x v="1"/>
    <x v="5"/>
    <n v="790302000"/>
    <n v="741594000"/>
    <n v="790302000"/>
    <n v="741594000"/>
    <n v="2000"/>
    <s v=""/>
    <s v=""/>
    <s v=""/>
    <n v="10000"/>
    <n v="419156"/>
    <n v="394444.2"/>
    <n v="1.0626496726279662"/>
  </r>
  <r>
    <n v="2000"/>
    <n v="3900"/>
    <n v="2000"/>
    <s v="1399/06/11"/>
    <x v="1"/>
    <x v="5"/>
    <n v="817856000"/>
    <n v="761144000"/>
    <n v="1608158000"/>
    <n v="1502738000"/>
    <n v="4000"/>
    <s v=""/>
    <s v=""/>
    <s v=""/>
    <n v="10000"/>
    <n v="419156"/>
    <n v="394444.2"/>
    <n v="1.0626496726279662"/>
  </r>
  <r>
    <n v="2000"/>
    <n v="4520"/>
    <n v="2000"/>
    <s v="1399/06/16"/>
    <x v="1"/>
    <x v="5"/>
    <n v="866378000"/>
    <n v="809768000"/>
    <n v="2474536000"/>
    <n v="2312506000"/>
    <n v="6000"/>
    <s v=""/>
    <s v=""/>
    <s v=""/>
    <n v="10000"/>
    <n v="419156"/>
    <n v="394444.2"/>
    <n v="1.0626496726279662"/>
  </r>
  <r>
    <n v="2000"/>
    <n v="3180"/>
    <n v="2000"/>
    <s v="1399/06/23"/>
    <x v="1"/>
    <x v="5"/>
    <n v="863614000"/>
    <n v="813000000"/>
    <n v="3338150000"/>
    <n v="3125506000"/>
    <n v="8000"/>
    <s v=""/>
    <s v=""/>
    <s v=""/>
    <n v="10000"/>
    <n v="419156"/>
    <n v="394444.2"/>
    <n v="1.0626496726279662"/>
  </r>
  <r>
    <n v="2000"/>
    <n v="3800"/>
    <n v="2000"/>
    <s v="1399/06/30"/>
    <x v="1"/>
    <x v="5"/>
    <n v="853410000"/>
    <n v="818936000"/>
    <n v="4191560000"/>
    <n v="3944442000"/>
    <n v="10000"/>
    <n v="10000"/>
    <n v="419156"/>
    <n v="394444.2"/>
    <n v="10000"/>
    <n v="419156"/>
    <n v="394444.2"/>
    <n v="1.0626496726279662"/>
  </r>
  <r>
    <n v="2000"/>
    <n v="4140"/>
    <n v="2000"/>
    <s v="1399/07/06"/>
    <x v="1"/>
    <x v="6"/>
    <n v="877516000"/>
    <n v="850366000"/>
    <n v="877516000"/>
    <n v="850366000"/>
    <n v="2000"/>
    <s v=""/>
    <s v=""/>
    <s v=""/>
    <n v="8940"/>
    <n v="465608.2953020134"/>
    <n v="460969.01118568232"/>
    <n v="1.0100641995530202"/>
  </r>
  <r>
    <n v="2000"/>
    <n v="2360"/>
    <n v="1400"/>
    <s v="1399/07/13"/>
    <x v="1"/>
    <x v="6"/>
    <n v="627919600"/>
    <n v="627919600"/>
    <n v="1505435600"/>
    <n v="1478285600"/>
    <n v="3400"/>
    <s v=""/>
    <s v=""/>
    <s v=""/>
    <n v="8940"/>
    <n v="465608.2953020134"/>
    <n v="460969.01118568232"/>
    <n v="1.0100641995530202"/>
  </r>
  <r>
    <n v="0"/>
    <n v="600"/>
    <n v="600"/>
    <s v="1399/07/13"/>
    <x v="1"/>
    <x v="6"/>
    <n v="269108400"/>
    <n v="269108400"/>
    <n v="1774544000"/>
    <n v="1747394000"/>
    <n v="4000"/>
    <s v=""/>
    <s v=""/>
    <s v=""/>
    <n v="8940"/>
    <n v="465608.2953020134"/>
    <n v="460969.01118568232"/>
    <n v="1.0100641995530202"/>
  </r>
  <r>
    <n v="500"/>
    <n v="740"/>
    <n v="240"/>
    <s v="1399/07/13"/>
    <x v="1"/>
    <x v="6"/>
    <n v="107499360"/>
    <n v="107499360"/>
    <n v="1882043360"/>
    <n v="1854893360"/>
    <n v="4240"/>
    <s v=""/>
    <s v=""/>
    <s v=""/>
    <n v="8940"/>
    <n v="465608.2953020134"/>
    <n v="460969.01118568232"/>
    <n v="1.0100641995530202"/>
  </r>
  <r>
    <n v="0"/>
    <n v="100"/>
    <n v="100"/>
    <s v="1399/07/13"/>
    <x v="1"/>
    <x v="6"/>
    <n v="44791400"/>
    <n v="44791400"/>
    <n v="1926834760"/>
    <n v="1899684760"/>
    <n v="4340"/>
    <s v=""/>
    <s v=""/>
    <s v=""/>
    <n v="8940"/>
    <n v="465608.2953020134"/>
    <n v="460969.01118568232"/>
    <n v="1.0100641995530202"/>
  </r>
  <r>
    <n v="1600"/>
    <n v="2260"/>
    <n v="1600"/>
    <s v="1399/07/20"/>
    <x v="1"/>
    <x v="6"/>
    <n v="741486400"/>
    <n v="738115200"/>
    <n v="2668321160"/>
    <n v="2637799960"/>
    <n v="5940"/>
    <s v=""/>
    <s v=""/>
    <s v=""/>
    <n v="8940"/>
    <n v="465608.2953020134"/>
    <n v="460969.01118568232"/>
    <n v="1.0100641995530202"/>
  </r>
  <r>
    <n v="2500"/>
    <n v="3520"/>
    <n v="2500"/>
    <s v="1399/07/28"/>
    <x v="1"/>
    <x v="6"/>
    <n v="1245107500"/>
    <n v="1236302500"/>
    <n v="3913428660"/>
    <n v="3874102460"/>
    <n v="8440"/>
    <s v=""/>
    <s v=""/>
    <s v=""/>
    <n v="8940"/>
    <n v="465608.2953020134"/>
    <n v="460969.01118568232"/>
    <n v="1.0100641995530202"/>
  </r>
  <r>
    <n v="500"/>
    <n v="1140"/>
    <n v="500"/>
    <s v="1399/07/28"/>
    <x v="1"/>
    <x v="6"/>
    <n v="249109500"/>
    <n v="246960500"/>
    <n v="4162538160"/>
    <n v="4121062960"/>
    <n v="8940"/>
    <n v="8940"/>
    <n v="465608.2953020134"/>
    <n v="460969.01118568232"/>
    <n v="8940"/>
    <n v="465608.2953020134"/>
    <n v="460969.01118568232"/>
    <n v="1.0100641995530202"/>
  </r>
  <r>
    <n v="2000"/>
    <n v="200"/>
    <n v="80"/>
    <s v="1399/08/05"/>
    <x v="1"/>
    <x v="7"/>
    <n v="42333040"/>
    <n v="42333040"/>
    <n v="42333040"/>
    <n v="42333040"/>
    <n v="80"/>
    <s v=""/>
    <s v=""/>
    <s v=""/>
    <n v="440"/>
    <n v="533543.95454545459"/>
    <n v="533543.95454545459"/>
    <n v="1"/>
  </r>
  <r>
    <n v="0"/>
    <n v="20"/>
    <n v="20"/>
    <s v="1399/08/05"/>
    <x v="1"/>
    <x v="7"/>
    <n v="10583260"/>
    <n v="10583260"/>
    <n v="52916300"/>
    <n v="52916300"/>
    <n v="100"/>
    <s v=""/>
    <s v=""/>
    <s v=""/>
    <n v="440"/>
    <n v="533543.95454545459"/>
    <n v="533543.95454545459"/>
    <n v="1"/>
  </r>
  <r>
    <n v="2000"/>
    <n v="180"/>
    <n v="80"/>
    <s v="1399/08/11"/>
    <x v="1"/>
    <x v="7"/>
    <n v="42452160"/>
    <n v="42452160"/>
    <n v="95368460"/>
    <n v="95368460"/>
    <n v="180"/>
    <s v=""/>
    <s v=""/>
    <s v=""/>
    <n v="440"/>
    <n v="533543.95454545459"/>
    <n v="533543.95454545459"/>
    <n v="1"/>
  </r>
  <r>
    <n v="300"/>
    <n v="20"/>
    <n v="20"/>
    <s v="1399/08/11"/>
    <x v="1"/>
    <x v="7"/>
    <n v="10601040"/>
    <n v="10601040"/>
    <n v="105969500"/>
    <n v="105969500"/>
    <n v="200"/>
    <s v=""/>
    <s v=""/>
    <s v=""/>
    <n v="440"/>
    <n v="533543.95454545459"/>
    <n v="533543.95454545459"/>
    <n v="1"/>
  </r>
  <r>
    <n v="0"/>
    <n v="100"/>
    <n v="100"/>
    <s v="1399/08/14"/>
    <x v="1"/>
    <x v="7"/>
    <n v="53065200"/>
    <n v="53065200"/>
    <n v="159034700"/>
    <n v="159034700"/>
    <n v="300"/>
    <s v=""/>
    <s v=""/>
    <s v=""/>
    <n v="440"/>
    <n v="533543.95454545459"/>
    <n v="533543.95454545459"/>
    <n v="1"/>
  </r>
  <r>
    <n v="0"/>
    <n v="40"/>
    <n v="40"/>
    <s v="1399/08/14"/>
    <x v="1"/>
    <x v="7"/>
    <n v="21202080"/>
    <n v="21202080"/>
    <n v="180236780"/>
    <n v="180236780"/>
    <n v="340"/>
    <s v=""/>
    <s v=""/>
    <s v=""/>
    <n v="440"/>
    <n v="533543.95454545459"/>
    <n v="533543.95454545459"/>
    <n v="1"/>
  </r>
  <r>
    <n v="2000"/>
    <n v="60"/>
    <n v="60"/>
    <s v="1399/08/18"/>
    <x v="1"/>
    <x v="7"/>
    <n v="32920560"/>
    <n v="32920560"/>
    <n v="213157340"/>
    <n v="213157340"/>
    <n v="400"/>
    <s v=""/>
    <s v=""/>
    <s v=""/>
    <n v="440"/>
    <n v="533543.95454545459"/>
    <n v="533543.95454545459"/>
    <n v="1"/>
  </r>
  <r>
    <n v="0"/>
    <n v="20"/>
    <n v="20"/>
    <s v="1399/08/18"/>
    <x v="1"/>
    <x v="7"/>
    <n v="10973520"/>
    <n v="10973520"/>
    <n v="224130860"/>
    <n v="224130860"/>
    <n v="420"/>
    <s v=""/>
    <s v=""/>
    <s v=""/>
    <n v="440"/>
    <n v="533543.95454545459"/>
    <n v="533543.95454545459"/>
    <n v="1"/>
  </r>
  <r>
    <n v="100"/>
    <n v="20"/>
    <n v="20"/>
    <s v="1399/08/25"/>
    <x v="1"/>
    <x v="7"/>
    <n v="10628480"/>
    <n v="10628480"/>
    <n v="234759340"/>
    <n v="234759340"/>
    <n v="440"/>
    <n v="440"/>
    <n v="533543.95454545459"/>
    <n v="533543.95454545459"/>
    <n v="440"/>
    <n v="533543.95454545459"/>
    <n v="533543.95454545459"/>
    <n v="1"/>
  </r>
  <r>
    <n v="0"/>
    <n v="100"/>
    <n v="100"/>
    <s v="1399/09/03"/>
    <x v="1"/>
    <x v="8"/>
    <n v="52851800"/>
    <n v="52851800"/>
    <n v="52851800"/>
    <n v="52851800"/>
    <n v="100"/>
    <s v=""/>
    <s v=""/>
    <s v=""/>
    <n v="8280"/>
    <n v="526545.50483091793"/>
    <n v="534549.24879227055"/>
    <n v="0.98502711587485003"/>
  </r>
  <r>
    <n v="2500"/>
    <n v="200"/>
    <n v="80"/>
    <s v="1399/09/03"/>
    <x v="1"/>
    <x v="8"/>
    <n v="42281440"/>
    <n v="42281440"/>
    <n v="95133240"/>
    <n v="95133240"/>
    <n v="180"/>
    <s v=""/>
    <s v=""/>
    <s v=""/>
    <n v="8280"/>
    <n v="526545.50483091793"/>
    <n v="534549.24879227055"/>
    <n v="0.98502711587485003"/>
  </r>
  <r>
    <n v="0"/>
    <n v="100"/>
    <n v="100"/>
    <s v="1399/09/05"/>
    <x v="1"/>
    <x v="8"/>
    <n v="52851800"/>
    <n v="52851800"/>
    <n v="147985040"/>
    <n v="147985040"/>
    <n v="280"/>
    <s v=""/>
    <s v=""/>
    <s v=""/>
    <n v="8280"/>
    <n v="526545.50483091793"/>
    <n v="534549.24879227055"/>
    <n v="0.98502711587485003"/>
  </r>
  <r>
    <n v="0"/>
    <n v="100"/>
    <n v="100"/>
    <s v="1399/09/09"/>
    <x v="1"/>
    <x v="8"/>
    <n v="52851800"/>
    <n v="52851800"/>
    <n v="200836840"/>
    <n v="200836840"/>
    <n v="380"/>
    <s v=""/>
    <s v=""/>
    <s v=""/>
    <n v="8280"/>
    <n v="526545.50483091793"/>
    <n v="534549.24879227055"/>
    <n v="0.98502711587485003"/>
  </r>
  <r>
    <n v="0"/>
    <n v="20"/>
    <n v="20"/>
    <s v="1399/09/10"/>
    <x v="1"/>
    <x v="8"/>
    <n v="10639080"/>
    <n v="10639080"/>
    <n v="211475920"/>
    <n v="211475920"/>
    <n v="400"/>
    <s v=""/>
    <s v=""/>
    <s v=""/>
    <n v="8280"/>
    <n v="526545.50483091793"/>
    <n v="534549.24879227055"/>
    <n v="0.98502711587485003"/>
  </r>
  <r>
    <n v="2000"/>
    <n v="300"/>
    <n v="240"/>
    <s v="1399/09/10"/>
    <x v="1"/>
    <x v="8"/>
    <n v="127668960"/>
    <n v="127668960"/>
    <n v="339144880"/>
    <n v="339144880"/>
    <n v="640"/>
    <s v=""/>
    <s v=""/>
    <s v=""/>
    <n v="8280"/>
    <n v="526545.50483091793"/>
    <n v="534549.24879227055"/>
    <n v="0.98502711587485003"/>
  </r>
  <r>
    <n v="0"/>
    <n v="440"/>
    <n v="440"/>
    <s v="1399/09/16"/>
    <x v="1"/>
    <x v="8"/>
    <n v="239725200"/>
    <n v="239725200"/>
    <n v="578870080"/>
    <n v="578870080"/>
    <n v="1080"/>
    <s v=""/>
    <s v=""/>
    <s v=""/>
    <n v="8280"/>
    <n v="526545.50483091793"/>
    <n v="534549.24879227055"/>
    <n v="0.98502711587485003"/>
  </r>
  <r>
    <n v="1500"/>
    <n v="480"/>
    <n v="480"/>
    <s v="1399/09/16"/>
    <x v="1"/>
    <x v="8"/>
    <n v="261518400"/>
    <n v="261518400"/>
    <n v="840388480"/>
    <n v="840388480"/>
    <n v="1560"/>
    <s v=""/>
    <s v=""/>
    <s v=""/>
    <n v="8280"/>
    <n v="526545.50483091793"/>
    <n v="534549.24879227055"/>
    <n v="0.98502711587485003"/>
  </r>
  <r>
    <n v="0"/>
    <n v="60"/>
    <n v="60"/>
    <s v="1399/09/17"/>
    <x v="1"/>
    <x v="8"/>
    <n v="32689800"/>
    <n v="32689800"/>
    <n v="873078280"/>
    <n v="873078280"/>
    <n v="1620"/>
    <s v=""/>
    <s v=""/>
    <s v=""/>
    <n v="8280"/>
    <n v="526545.50483091793"/>
    <n v="534549.24879227055"/>
    <n v="0.98502711587485003"/>
  </r>
  <r>
    <n v="0"/>
    <n v="60"/>
    <n v="60"/>
    <s v="1399/09/19"/>
    <x v="1"/>
    <x v="8"/>
    <n v="32689800"/>
    <n v="32689800"/>
    <n v="905768080"/>
    <n v="905768080"/>
    <n v="1680"/>
    <s v=""/>
    <s v=""/>
    <s v=""/>
    <n v="8280"/>
    <n v="526545.50483091793"/>
    <n v="534549.24879227055"/>
    <n v="0.98502711587485003"/>
  </r>
  <r>
    <n v="0"/>
    <n v="720"/>
    <n v="720"/>
    <s v="1399/09/23"/>
    <x v="1"/>
    <x v="8"/>
    <n v="375075360"/>
    <n v="386682480"/>
    <n v="1280843440"/>
    <n v="1292450560"/>
    <n v="2400"/>
    <s v=""/>
    <s v=""/>
    <s v=""/>
    <n v="8280"/>
    <n v="526545.50483091793"/>
    <n v="534549.24879227055"/>
    <n v="0.98502711587485003"/>
  </r>
  <r>
    <n v="2000"/>
    <n v="980"/>
    <n v="700"/>
    <s v="1399/09/23"/>
    <x v="1"/>
    <x v="8"/>
    <n v="364656600"/>
    <n v="375941300"/>
    <n v="1645500040"/>
    <n v="1668391860"/>
    <n v="3100"/>
    <s v=""/>
    <s v=""/>
    <s v=""/>
    <n v="8280"/>
    <n v="526545.50483091793"/>
    <n v="534549.24879227055"/>
    <n v="0.98502711587485003"/>
  </r>
  <r>
    <n v="300"/>
    <n v="20"/>
    <n v="20"/>
    <s v="1399/09/23"/>
    <x v="1"/>
    <x v="8"/>
    <n v="10418760"/>
    <n v="10741180"/>
    <n v="1655918800"/>
    <n v="1679133040"/>
    <n v="3120"/>
    <s v=""/>
    <s v=""/>
    <s v=""/>
    <n v="8280"/>
    <n v="526545.50483091793"/>
    <n v="534549.24879227055"/>
    <n v="0.98502711587485003"/>
  </r>
  <r>
    <n v="0"/>
    <n v="140"/>
    <n v="140"/>
    <s v="1399/09/23"/>
    <x v="1"/>
    <x v="8"/>
    <n v="72931320"/>
    <n v="75188260"/>
    <n v="1728850120"/>
    <n v="1754321300"/>
    <n v="3260"/>
    <s v=""/>
    <s v=""/>
    <s v=""/>
    <n v="8280"/>
    <n v="526545.50483091793"/>
    <n v="534549.24879227055"/>
    <n v="0.98502711587485003"/>
  </r>
  <r>
    <n v="0"/>
    <n v="580"/>
    <n v="580"/>
    <s v="1399/09/24"/>
    <x v="1"/>
    <x v="8"/>
    <n v="302144040"/>
    <n v="311494220"/>
    <n v="2030994160"/>
    <n v="2065815520"/>
    <n v="3840"/>
    <s v=""/>
    <s v=""/>
    <s v=""/>
    <n v="8280"/>
    <n v="526545.50483091793"/>
    <n v="534549.24879227055"/>
    <n v="0.98502711587485003"/>
  </r>
  <r>
    <n v="0"/>
    <n v="140"/>
    <n v="140"/>
    <s v="1399/09/24"/>
    <x v="1"/>
    <x v="8"/>
    <n v="72931320"/>
    <n v="75188260"/>
    <n v="2103925480"/>
    <n v="2141003780"/>
    <n v="3980"/>
    <s v=""/>
    <s v=""/>
    <s v=""/>
    <n v="8280"/>
    <n v="526545.50483091793"/>
    <n v="534549.24879227055"/>
    <n v="0.98502711587485003"/>
  </r>
  <r>
    <n v="500"/>
    <n v="600"/>
    <n v="500"/>
    <s v="1399/09/26"/>
    <x v="1"/>
    <x v="8"/>
    <n v="260492500"/>
    <n v="260469000"/>
    <n v="2364417980"/>
    <n v="2401472780"/>
    <n v="4480"/>
    <s v=""/>
    <s v=""/>
    <s v=""/>
    <n v="8280"/>
    <n v="526545.50483091793"/>
    <n v="534549.24879227055"/>
    <n v="0.98502711587485003"/>
  </r>
  <r>
    <n v="2000"/>
    <n v="2600"/>
    <n v="2000"/>
    <s v="1399/09/26"/>
    <x v="1"/>
    <x v="8"/>
    <n v="1042142000"/>
    <n v="1041876000"/>
    <n v="3406559980"/>
    <n v="3443348780"/>
    <n v="6480"/>
    <s v=""/>
    <s v=""/>
    <s v=""/>
    <n v="8280"/>
    <n v="526545.50483091793"/>
    <n v="534549.24879227055"/>
    <n v="0.98502711587485003"/>
  </r>
  <r>
    <n v="2000"/>
    <n v="1380"/>
    <n v="1220"/>
    <s v="1399/09/30"/>
    <x v="1"/>
    <x v="8"/>
    <n v="646082720"/>
    <n v="666065100"/>
    <n v="4052642700"/>
    <n v="4109413880"/>
    <n v="7700"/>
    <s v=""/>
    <s v=""/>
    <s v=""/>
    <n v="8280"/>
    <n v="526545.50483091793"/>
    <n v="534549.24879227055"/>
    <n v="0.98502711587485003"/>
  </r>
  <r>
    <n v="0"/>
    <n v="380"/>
    <n v="380"/>
    <s v="1399/09/30"/>
    <x v="1"/>
    <x v="8"/>
    <n v="201238880"/>
    <n v="207462900"/>
    <n v="4253881580"/>
    <n v="4316876780"/>
    <n v="8080"/>
    <s v=""/>
    <s v=""/>
    <s v=""/>
    <n v="8280"/>
    <n v="526545.50483091793"/>
    <n v="534549.24879227055"/>
    <n v="0.98502711587485003"/>
  </r>
  <r>
    <n v="200"/>
    <n v="140"/>
    <n v="140"/>
    <s v="1399/09/30"/>
    <x v="1"/>
    <x v="8"/>
    <n v="74140640"/>
    <n v="76433700"/>
    <n v="4328022220"/>
    <n v="4393310480"/>
    <n v="8220"/>
    <s v=""/>
    <s v=""/>
    <s v=""/>
    <n v="8280"/>
    <n v="526545.50483091793"/>
    <n v="534549.24879227055"/>
    <n v="0.98502711587485003"/>
  </r>
  <r>
    <n v="0"/>
    <n v="60"/>
    <n v="60"/>
    <s v="1399/09/30"/>
    <x v="1"/>
    <x v="8"/>
    <n v="31774560"/>
    <n v="32757300"/>
    <n v="4359796780"/>
    <n v="4426067780"/>
    <n v="8280"/>
    <n v="8280"/>
    <n v="526545.50483091793"/>
    <n v="534549.24879227055"/>
    <n v="8280"/>
    <n v="526545.50483091793"/>
    <n v="534549.24879227055"/>
    <n v="0.98502711587485003"/>
  </r>
  <r>
    <n v="0"/>
    <n v="100"/>
    <n v="100"/>
    <s v="1399/10/03"/>
    <x v="1"/>
    <x v="9"/>
    <n v="52957600"/>
    <n v="54595500"/>
    <n v="52957600"/>
    <n v="54595500"/>
    <n v="100"/>
    <s v=""/>
    <s v=""/>
    <s v=""/>
    <n v="4580"/>
    <n v="505708.77292576421"/>
    <n v="513170.87336244539"/>
    <n v="0.98545883871431106"/>
  </r>
  <r>
    <n v="2000"/>
    <n v="700"/>
    <n v="500"/>
    <s v="1399/10/07"/>
    <x v="1"/>
    <x v="9"/>
    <n v="254963000"/>
    <n v="268382000"/>
    <n v="307920600"/>
    <n v="322977500"/>
    <n v="600"/>
    <s v=""/>
    <s v=""/>
    <s v=""/>
    <n v="4580"/>
    <n v="505708.77292576421"/>
    <n v="513170.87336244539"/>
    <n v="0.98545883871431106"/>
  </r>
  <r>
    <n v="0"/>
    <n v="120"/>
    <n v="120"/>
    <s v="1399/10/07"/>
    <x v="1"/>
    <x v="9"/>
    <n v="61191120"/>
    <n v="64411680"/>
    <n v="369111720"/>
    <n v="387389180"/>
    <n v="720"/>
    <s v=""/>
    <s v=""/>
    <s v=""/>
    <n v="4580"/>
    <n v="505708.77292576421"/>
    <n v="513170.87336244539"/>
    <n v="0.98545883871431106"/>
  </r>
  <r>
    <n v="500"/>
    <n v="60"/>
    <n v="60"/>
    <s v="1399/10/07"/>
    <x v="1"/>
    <x v="9"/>
    <n v="30492960"/>
    <n v="32097840"/>
    <n v="399604680"/>
    <n v="419487020"/>
    <n v="780"/>
    <s v=""/>
    <s v=""/>
    <s v=""/>
    <n v="4580"/>
    <n v="505708.77292576421"/>
    <n v="513170.87336244539"/>
    <n v="0.98545883871431106"/>
  </r>
  <r>
    <n v="0"/>
    <n v="100"/>
    <n v="100"/>
    <s v="1399/10/09"/>
    <x v="1"/>
    <x v="9"/>
    <n v="50992600"/>
    <n v="53676400"/>
    <n v="450597280"/>
    <n v="473163420"/>
    <n v="880"/>
    <s v=""/>
    <s v=""/>
    <s v=""/>
    <n v="4580"/>
    <n v="505708.77292576421"/>
    <n v="513170.87336244539"/>
    <n v="0.98545883871431106"/>
  </r>
  <r>
    <n v="0"/>
    <n v="60"/>
    <n v="60"/>
    <s v="1399/10/10"/>
    <x v="1"/>
    <x v="9"/>
    <n v="30595560"/>
    <n v="32205840"/>
    <n v="481192840"/>
    <n v="505369260"/>
    <n v="940"/>
    <s v=""/>
    <s v=""/>
    <s v=""/>
    <n v="4580"/>
    <n v="505708.77292576421"/>
    <n v="513170.87336244539"/>
    <n v="0.98545883871431106"/>
  </r>
  <r>
    <n v="0"/>
    <n v="120"/>
    <n v="120"/>
    <s v="1399/10/14"/>
    <x v="1"/>
    <x v="9"/>
    <n v="60093120"/>
    <n v="60573120"/>
    <n v="541285960"/>
    <n v="565942380"/>
    <n v="1060"/>
    <s v=""/>
    <s v=""/>
    <s v=""/>
    <n v="4580"/>
    <n v="505708.77292576421"/>
    <n v="513170.87336244539"/>
    <n v="0.98545883871431106"/>
  </r>
  <r>
    <n v="2500"/>
    <n v="520"/>
    <n v="460"/>
    <s v="1399/10/14"/>
    <x v="1"/>
    <x v="9"/>
    <n v="230356960"/>
    <n v="232196960"/>
    <n v="771642920"/>
    <n v="798139340"/>
    <n v="1520"/>
    <s v=""/>
    <s v=""/>
    <s v=""/>
    <n v="4580"/>
    <n v="505708.77292576421"/>
    <n v="513170.87336244539"/>
    <n v="0.98545883871431106"/>
  </r>
  <r>
    <n v="0"/>
    <n v="20"/>
    <n v="20"/>
    <s v="1399/10/15"/>
    <x v="1"/>
    <x v="9"/>
    <n v="10015520"/>
    <n v="10095520"/>
    <n v="781658440"/>
    <n v="808234860"/>
    <n v="1540"/>
    <s v=""/>
    <s v=""/>
    <s v=""/>
    <n v="4580"/>
    <n v="505708.77292576421"/>
    <n v="513170.87336244539"/>
    <n v="0.98545883871431106"/>
  </r>
  <r>
    <n v="0"/>
    <n v="80"/>
    <n v="80"/>
    <s v="1399/10/16"/>
    <x v="1"/>
    <x v="9"/>
    <n v="40062080"/>
    <n v="40382080"/>
    <n v="821720520"/>
    <n v="848616940"/>
    <n v="1620"/>
    <s v=""/>
    <s v=""/>
    <s v=""/>
    <n v="4580"/>
    <n v="505708.77292576421"/>
    <n v="513170.87336244539"/>
    <n v="0.98545883871431106"/>
  </r>
  <r>
    <n v="0"/>
    <n v="1820"/>
    <n v="1820"/>
    <s v="1399/10/17"/>
    <x v="1"/>
    <x v="9"/>
    <n v="911412320"/>
    <n v="918692320"/>
    <n v="1733132840"/>
    <n v="1767309260"/>
    <n v="3440"/>
    <s v=""/>
    <s v=""/>
    <s v=""/>
    <n v="4580"/>
    <n v="505708.77292576421"/>
    <n v="513170.87336244539"/>
    <n v="0.98545883871431106"/>
  </r>
  <r>
    <n v="2060"/>
    <n v="700"/>
    <n v="500"/>
    <s v="1399/10/21"/>
    <x v="1"/>
    <x v="9"/>
    <n v="257390500"/>
    <n v="257390500"/>
    <n v="1990523340"/>
    <n v="2024699760"/>
    <n v="3940"/>
    <s v=""/>
    <s v=""/>
    <s v=""/>
    <n v="4580"/>
    <n v="505708.77292576421"/>
    <n v="513170.87336244539"/>
    <n v="0.98545883871431106"/>
  </r>
  <r>
    <n v="0"/>
    <n v="40"/>
    <n v="40"/>
    <s v="1399/10/21"/>
    <x v="1"/>
    <x v="9"/>
    <n v="20591240"/>
    <n v="20591240"/>
    <n v="2011114580"/>
    <n v="2045291000"/>
    <n v="3980"/>
    <s v=""/>
    <s v=""/>
    <s v=""/>
    <n v="4580"/>
    <n v="505708.77292576421"/>
    <n v="513170.87336244539"/>
    <n v="0.98545883871431106"/>
  </r>
  <r>
    <n v="2060"/>
    <n v="500"/>
    <n v="460"/>
    <s v="1399/10/29"/>
    <x v="1"/>
    <x v="9"/>
    <n v="233857560"/>
    <n v="233857560"/>
    <n v="2244972140"/>
    <n v="2279148560"/>
    <n v="4440"/>
    <s v=""/>
    <s v=""/>
    <s v=""/>
    <n v="4580"/>
    <n v="505708.77292576421"/>
    <n v="513170.87336244539"/>
    <n v="0.98545883871431106"/>
  </r>
  <r>
    <n v="0"/>
    <n v="60"/>
    <n v="60"/>
    <s v="1399/10/29"/>
    <x v="1"/>
    <x v="9"/>
    <n v="30503160"/>
    <n v="30503160"/>
    <n v="2275475300"/>
    <n v="2309651720"/>
    <n v="4500"/>
    <s v=""/>
    <s v=""/>
    <s v=""/>
    <n v="4580"/>
    <n v="505708.77292576421"/>
    <n v="513170.87336244539"/>
    <n v="0.98545883871431106"/>
  </r>
  <r>
    <n v="0"/>
    <n v="80"/>
    <n v="80"/>
    <s v="1399/10/30"/>
    <x v="1"/>
    <x v="9"/>
    <n v="40670880"/>
    <n v="40670880"/>
    <n v="2316146180"/>
    <n v="2350322600"/>
    <n v="4580"/>
    <n v="4580"/>
    <n v="505708.77292576421"/>
    <n v="513170.87336244539"/>
    <n v="4580"/>
    <n v="505708.77292576421"/>
    <n v="513170.87336244539"/>
    <n v="0.98545883871431106"/>
  </r>
  <r>
    <n v="0"/>
    <n v="1000"/>
    <n v="1000"/>
    <s v="1399/11/01"/>
    <x v="1"/>
    <x v="10"/>
    <n v="508386000"/>
    <n v="508386000"/>
    <n v="508386000"/>
    <n v="508386000"/>
    <n v="1000"/>
    <s v=""/>
    <s v=""/>
    <s v=""/>
    <n v="7760"/>
    <n v="491260.58247422683"/>
    <n v="491260.58247422683"/>
    <n v="1"/>
  </r>
  <r>
    <n v="2000"/>
    <n v="360"/>
    <n v="240"/>
    <s v="1399/11/05"/>
    <x v="1"/>
    <x v="10"/>
    <n v="117032880"/>
    <n v="117032880"/>
    <n v="625418880"/>
    <n v="625418880"/>
    <n v="1240"/>
    <s v=""/>
    <s v=""/>
    <s v=""/>
    <n v="7760"/>
    <n v="491260.58247422683"/>
    <n v="491260.58247422683"/>
    <n v="1"/>
  </r>
  <r>
    <n v="0"/>
    <n v="380"/>
    <n v="380"/>
    <s v="1399/11/05"/>
    <x v="1"/>
    <x v="10"/>
    <n v="185302060"/>
    <n v="185302060"/>
    <n v="810720940"/>
    <n v="810720940"/>
    <n v="1620"/>
    <s v=""/>
    <s v=""/>
    <s v=""/>
    <n v="7760"/>
    <n v="491260.58247422683"/>
    <n v="491260.58247422683"/>
    <n v="1"/>
  </r>
  <r>
    <n v="0"/>
    <n v="20"/>
    <n v="20"/>
    <s v="1399/11/06"/>
    <x v="1"/>
    <x v="10"/>
    <n v="9752740"/>
    <n v="9752740"/>
    <n v="820473680"/>
    <n v="820473680"/>
    <n v="1640"/>
    <s v=""/>
    <s v=""/>
    <s v=""/>
    <n v="7760"/>
    <n v="491260.58247422683"/>
    <n v="491260.58247422683"/>
    <n v="1"/>
  </r>
  <r>
    <n v="0"/>
    <n v="120"/>
    <n v="120"/>
    <s v="1399/11/08"/>
    <x v="1"/>
    <x v="10"/>
    <n v="58516440"/>
    <n v="58516440"/>
    <n v="878990120"/>
    <n v="878990120"/>
    <n v="1760"/>
    <s v=""/>
    <s v=""/>
    <s v=""/>
    <n v="7760"/>
    <n v="491260.58247422683"/>
    <n v="491260.58247422683"/>
    <n v="1"/>
  </r>
  <r>
    <n v="2000"/>
    <n v="1320"/>
    <n v="1120"/>
    <s v="1399/11/12"/>
    <x v="1"/>
    <x v="10"/>
    <n v="536894400"/>
    <n v="536894400"/>
    <n v="1415884520"/>
    <n v="1415884520"/>
    <n v="2880"/>
    <s v=""/>
    <s v=""/>
    <s v=""/>
    <n v="7760"/>
    <n v="491260.58247422683"/>
    <n v="491260.58247422683"/>
    <n v="1"/>
  </r>
  <r>
    <n v="0"/>
    <n v="880"/>
    <n v="880"/>
    <s v="1399/11/12"/>
    <x v="1"/>
    <x v="10"/>
    <n v="421845600"/>
    <n v="421845600"/>
    <n v="1837730120"/>
    <n v="1837730120"/>
    <n v="3760"/>
    <s v=""/>
    <s v=""/>
    <s v=""/>
    <n v="7760"/>
    <n v="491260.58247422683"/>
    <n v="491260.58247422683"/>
    <n v="1"/>
  </r>
  <r>
    <n v="500"/>
    <n v="120"/>
    <n v="120"/>
    <s v="1399/11/19"/>
    <x v="1"/>
    <x v="10"/>
    <n v="57566040"/>
    <n v="57566040"/>
    <n v="1895296160"/>
    <n v="1895296160"/>
    <n v="3880"/>
    <s v=""/>
    <s v=""/>
    <s v=""/>
    <n v="7760"/>
    <n v="491260.58247422683"/>
    <n v="491260.58247422683"/>
    <n v="1"/>
  </r>
  <r>
    <n v="1500"/>
    <n v="1500"/>
    <n v="1500"/>
    <s v="1399/11/19"/>
    <x v="1"/>
    <x v="10"/>
    <n v="722275500"/>
    <n v="722275500"/>
    <n v="2617571660"/>
    <n v="2617571660"/>
    <n v="5380"/>
    <s v=""/>
    <s v=""/>
    <s v=""/>
    <n v="7760"/>
    <n v="491260.58247422683"/>
    <n v="491260.58247422683"/>
    <n v="1"/>
  </r>
  <r>
    <n v="0"/>
    <n v="380"/>
    <n v="380"/>
    <s v="1399/11/20"/>
    <x v="1"/>
    <x v="10"/>
    <n v="182292460"/>
    <n v="182292460"/>
    <n v="2799864120"/>
    <n v="2799864120"/>
    <n v="5760"/>
    <s v=""/>
    <s v=""/>
    <s v=""/>
    <n v="7760"/>
    <n v="491260.58247422683"/>
    <n v="491260.58247422683"/>
    <n v="1"/>
  </r>
  <r>
    <n v="200"/>
    <n v="60"/>
    <n v="60"/>
    <s v="1399/11/26"/>
    <x v="1"/>
    <x v="10"/>
    <n v="30272340"/>
    <n v="30272340"/>
    <n v="2830136460"/>
    <n v="2830136460"/>
    <n v="5820"/>
    <s v=""/>
    <s v=""/>
    <s v=""/>
    <n v="7760"/>
    <n v="491260.58247422683"/>
    <n v="491260.58247422683"/>
    <n v="1"/>
  </r>
  <r>
    <n v="1800"/>
    <n v="1280"/>
    <n v="1240"/>
    <s v="1399/11/26"/>
    <x v="1"/>
    <x v="10"/>
    <n v="627860360"/>
    <n v="627860360"/>
    <n v="3457996820"/>
    <n v="3457996820"/>
    <n v="7060"/>
    <s v=""/>
    <s v=""/>
    <s v=""/>
    <n v="7760"/>
    <n v="491260.58247422683"/>
    <n v="491260.58247422683"/>
    <n v="1"/>
  </r>
  <r>
    <n v="0"/>
    <n v="100"/>
    <n v="100"/>
    <s v="1399/11/26"/>
    <x v="1"/>
    <x v="10"/>
    <n v="50633900"/>
    <n v="50633900"/>
    <n v="3508630720"/>
    <n v="3508630720"/>
    <n v="7160"/>
    <s v=""/>
    <s v=""/>
    <s v=""/>
    <n v="7760"/>
    <n v="491260.58247422683"/>
    <n v="491260.58247422683"/>
    <n v="1"/>
  </r>
  <r>
    <n v="0"/>
    <n v="140"/>
    <n v="140"/>
    <s v="1399/11/27"/>
    <x v="1"/>
    <x v="10"/>
    <n v="70635460"/>
    <n v="70635460"/>
    <n v="3579266180"/>
    <n v="3579266180"/>
    <n v="7300"/>
    <s v=""/>
    <s v=""/>
    <s v=""/>
    <n v="7760"/>
    <n v="491260.58247422683"/>
    <n v="491260.58247422683"/>
    <n v="1"/>
  </r>
  <r>
    <n v="0"/>
    <n v="460"/>
    <n v="460"/>
    <s v="1399/11/27"/>
    <x v="1"/>
    <x v="10"/>
    <n v="232915940"/>
    <n v="232915940"/>
    <n v="3812182120"/>
    <n v="3812182120"/>
    <n v="7760"/>
    <n v="7760"/>
    <n v="491260.58247422683"/>
    <n v="491260.58247422683"/>
    <n v="7760"/>
    <n v="491260.58247422683"/>
    <n v="491260.58247422683"/>
    <n v="1"/>
  </r>
  <r>
    <n v="2000"/>
    <n v="440"/>
    <n v="380"/>
    <s v="1399/12/03"/>
    <x v="1"/>
    <x v="11"/>
    <n v="200529420"/>
    <n v="200529420"/>
    <n v="200529420"/>
    <n v="200529420"/>
    <n v="380"/>
    <s v=""/>
    <s v=""/>
    <s v=""/>
    <n v="6040"/>
    <n v="535173.13907284767"/>
    <n v="535173.13907284767"/>
    <n v="1"/>
  </r>
  <r>
    <n v="0"/>
    <n v="100"/>
    <n v="100"/>
    <s v="1399/12/04"/>
    <x v="1"/>
    <x v="11"/>
    <n v="52770900"/>
    <n v="52770900"/>
    <n v="253300320"/>
    <n v="253300320"/>
    <n v="480"/>
    <s v=""/>
    <s v=""/>
    <s v=""/>
    <n v="6040"/>
    <n v="535173.13907284767"/>
    <n v="535173.13907284767"/>
    <n v="1"/>
  </r>
  <r>
    <n v="0"/>
    <n v="100"/>
    <n v="100"/>
    <s v="1399/12/05"/>
    <x v="1"/>
    <x v="11"/>
    <n v="52770900"/>
    <n v="52770900"/>
    <n v="306071220"/>
    <n v="306071220"/>
    <n v="580"/>
    <s v=""/>
    <s v=""/>
    <s v=""/>
    <n v="6040"/>
    <n v="535173.13907284767"/>
    <n v="535173.13907284767"/>
    <n v="1"/>
  </r>
  <r>
    <n v="0"/>
    <n v="140"/>
    <n v="140"/>
    <s v="1399/12/06"/>
    <x v="1"/>
    <x v="11"/>
    <n v="73879260"/>
    <n v="73879260"/>
    <n v="379950480"/>
    <n v="379950480"/>
    <n v="720"/>
    <s v=""/>
    <s v=""/>
    <s v=""/>
    <n v="6040"/>
    <n v="535173.13907284767"/>
    <n v="535173.13907284767"/>
    <n v="1"/>
  </r>
  <r>
    <n v="2000"/>
    <n v="1820"/>
    <n v="1560"/>
    <s v="1399/12/10"/>
    <x v="1"/>
    <x v="11"/>
    <n v="849919200"/>
    <n v="849919200"/>
    <n v="1229869680"/>
    <n v="1229869680"/>
    <n v="2280"/>
    <s v=""/>
    <s v=""/>
    <s v=""/>
    <n v="6040"/>
    <n v="535173.13907284767"/>
    <n v="535173.13907284767"/>
    <n v="1"/>
  </r>
  <r>
    <n v="0"/>
    <n v="180"/>
    <n v="180"/>
    <s v="1399/12/11"/>
    <x v="1"/>
    <x v="11"/>
    <n v="98067600"/>
    <n v="98067600"/>
    <n v="1327937280"/>
    <n v="1327937280"/>
    <n v="2460"/>
    <s v=""/>
    <s v=""/>
    <s v=""/>
    <n v="6040"/>
    <n v="535173.13907284767"/>
    <n v="535173.13907284767"/>
    <n v="1"/>
  </r>
  <r>
    <n v="0"/>
    <n v="20"/>
    <n v="20"/>
    <s v="1399/12/12"/>
    <x v="1"/>
    <x v="11"/>
    <n v="10896400"/>
    <n v="10896400"/>
    <n v="1338833680"/>
    <n v="1338833680"/>
    <n v="2480"/>
    <s v=""/>
    <s v=""/>
    <s v=""/>
    <n v="6040"/>
    <n v="535173.13907284767"/>
    <n v="535173.13907284767"/>
    <n v="1"/>
  </r>
  <r>
    <n v="0"/>
    <n v="100"/>
    <n v="100"/>
    <s v="1399/12/17"/>
    <x v="1"/>
    <x v="11"/>
    <n v="54041800"/>
    <n v="54041800"/>
    <n v="1392875480"/>
    <n v="1392875480"/>
    <n v="2580"/>
    <s v=""/>
    <s v=""/>
    <s v=""/>
    <n v="6040"/>
    <n v="535173.13907284767"/>
    <n v="535173.13907284767"/>
    <n v="1"/>
  </r>
  <r>
    <n v="2000"/>
    <n v="600"/>
    <n v="540"/>
    <s v="1399/12/17"/>
    <x v="1"/>
    <x v="11"/>
    <n v="291825720"/>
    <n v="291825720"/>
    <n v="1684701200"/>
    <n v="1684701200"/>
    <n v="3120"/>
    <s v=""/>
    <s v=""/>
    <s v=""/>
    <n v="6040"/>
    <n v="535173.13907284767"/>
    <n v="535173.13907284767"/>
    <n v="1"/>
  </r>
  <r>
    <n v="0"/>
    <n v="660"/>
    <n v="660"/>
    <s v="1399/12/20"/>
    <x v="1"/>
    <x v="11"/>
    <n v="356675880"/>
    <n v="356675880"/>
    <n v="2041377080"/>
    <n v="2041377080"/>
    <n v="3780"/>
    <s v=""/>
    <s v=""/>
    <s v=""/>
    <n v="6040"/>
    <n v="535173.13907284767"/>
    <n v="535173.13907284767"/>
    <n v="1"/>
  </r>
  <r>
    <n v="0"/>
    <n v="260"/>
    <n v="260"/>
    <s v="1399/12/23"/>
    <x v="1"/>
    <x v="11"/>
    <n v="140508680"/>
    <n v="140508680"/>
    <n v="2181885760"/>
    <n v="2181885760"/>
    <n v="4040"/>
    <s v=""/>
    <s v=""/>
    <s v=""/>
    <n v="6040"/>
    <n v="535173.13907284767"/>
    <n v="535173.13907284767"/>
    <n v="1"/>
  </r>
  <r>
    <n v="2000"/>
    <n v="440"/>
    <n v="380"/>
    <s v="1399/12/24"/>
    <x v="1"/>
    <x v="11"/>
    <n v="199606400"/>
    <n v="199606400"/>
    <n v="2381492160"/>
    <n v="2381492160"/>
    <n v="4420"/>
    <s v=""/>
    <s v=""/>
    <s v=""/>
    <n v="6040"/>
    <n v="535173.13907284767"/>
    <n v="535173.13907284767"/>
    <n v="1"/>
  </r>
  <r>
    <n v="0"/>
    <n v="120"/>
    <n v="120"/>
    <s v="1399/12/24"/>
    <x v="1"/>
    <x v="11"/>
    <n v="63033600"/>
    <n v="63033600"/>
    <n v="2444525760"/>
    <n v="2444525760"/>
    <n v="4540"/>
    <s v=""/>
    <s v=""/>
    <s v=""/>
    <n v="6040"/>
    <n v="535173.13907284767"/>
    <n v="535173.13907284767"/>
    <n v="1"/>
  </r>
  <r>
    <n v="0"/>
    <n v="140"/>
    <n v="140"/>
    <s v="1399/12/25"/>
    <x v="1"/>
    <x v="11"/>
    <n v="73539200"/>
    <n v="73539200"/>
    <n v="2518064960"/>
    <n v="2518064960"/>
    <n v="4680"/>
    <s v=""/>
    <s v=""/>
    <s v=""/>
    <n v="6040"/>
    <n v="535173.13907284767"/>
    <n v="535173.13907284767"/>
    <n v="1"/>
  </r>
  <r>
    <n v="0"/>
    <n v="300"/>
    <n v="300"/>
    <s v="1399/12/26"/>
    <x v="1"/>
    <x v="11"/>
    <n v="157584000"/>
    <n v="157584000"/>
    <n v="2675648960"/>
    <n v="2675648960"/>
    <n v="4980"/>
    <s v=""/>
    <s v=""/>
    <s v=""/>
    <n v="6040"/>
    <n v="535173.13907284767"/>
    <n v="535173.13907284767"/>
    <n v="1"/>
  </r>
  <r>
    <n v="0"/>
    <n v="1060"/>
    <n v="1060"/>
    <s v="1399/12/27"/>
    <x v="1"/>
    <x v="11"/>
    <n v="556796800"/>
    <n v="556796800"/>
    <n v="3232445760"/>
    <n v="3232445760"/>
    <n v="6040"/>
    <n v="6040"/>
    <n v="535173.13907284767"/>
    <n v="535173.13907284767"/>
    <n v="6040"/>
    <n v="535173.13907284767"/>
    <n v="535173.13907284767"/>
    <n v="1"/>
  </r>
  <r>
    <n v="2000"/>
    <n v="220"/>
    <n v="220"/>
    <s v="1400/01/08"/>
    <x v="2"/>
    <x v="0"/>
    <n v="116939020"/>
    <n v="116939020"/>
    <n v="116939020"/>
    <n v="116939020"/>
    <n v="220"/>
    <s v=""/>
    <s v=""/>
    <s v=""/>
    <n v="3380"/>
    <n v="536371.71597633138"/>
    <n v="536371.71597633138"/>
    <n v="1"/>
  </r>
  <r>
    <n v="2000"/>
    <n v="260"/>
    <n v="260"/>
    <s v="1400/01/15"/>
    <x v="2"/>
    <x v="0"/>
    <n v="137556640"/>
    <n v="137556640"/>
    <n v="254495660"/>
    <n v="254495660"/>
    <n v="480"/>
    <s v=""/>
    <s v=""/>
    <s v=""/>
    <n v="3380"/>
    <n v="536371.71597633138"/>
    <n v="536371.71597633138"/>
    <n v="1"/>
  </r>
  <r>
    <n v="0"/>
    <n v="60"/>
    <n v="60"/>
    <s v="1400/01/16"/>
    <x v="2"/>
    <x v="0"/>
    <n v="31743840"/>
    <n v="31743840"/>
    <n v="286239500"/>
    <n v="286239500"/>
    <n v="540"/>
    <s v=""/>
    <s v=""/>
    <s v=""/>
    <n v="3380"/>
    <n v="536371.71597633138"/>
    <n v="536371.71597633138"/>
    <n v="1"/>
  </r>
  <r>
    <n v="0"/>
    <n v="220"/>
    <n v="220"/>
    <s v="1400/01/18"/>
    <x v="2"/>
    <x v="0"/>
    <n v="116394080"/>
    <n v="116394080"/>
    <n v="402633580"/>
    <n v="402633580"/>
    <n v="760"/>
    <s v=""/>
    <s v=""/>
    <s v=""/>
    <n v="3380"/>
    <n v="536371.71597633138"/>
    <n v="536371.71597633138"/>
    <n v="1"/>
  </r>
  <r>
    <n v="200"/>
    <n v="20"/>
    <n v="20"/>
    <s v="1400/01/22"/>
    <x v="2"/>
    <x v="0"/>
    <n v="10706460"/>
    <n v="10706460"/>
    <n v="413340040"/>
    <n v="413340040"/>
    <n v="780"/>
    <s v=""/>
    <s v=""/>
    <s v=""/>
    <n v="3380"/>
    <n v="536371.71597633138"/>
    <n v="536371.71597633138"/>
    <n v="1"/>
  </r>
  <r>
    <n v="2000"/>
    <n v="360"/>
    <n v="220"/>
    <s v="1400/01/22"/>
    <x v="2"/>
    <x v="0"/>
    <n v="117771060"/>
    <n v="117771060"/>
    <n v="531111100"/>
    <n v="531111100"/>
    <n v="1000"/>
    <s v=""/>
    <s v=""/>
    <s v=""/>
    <n v="3380"/>
    <n v="536371.71597633138"/>
    <n v="536371.71597633138"/>
    <n v="1"/>
  </r>
  <r>
    <n v="0"/>
    <n v="20"/>
    <n v="20"/>
    <s v="1400/01/22"/>
    <x v="2"/>
    <x v="0"/>
    <n v="10706460"/>
    <n v="10706460"/>
    <n v="541817560"/>
    <n v="541817560"/>
    <n v="1020"/>
    <s v=""/>
    <s v=""/>
    <s v=""/>
    <n v="3380"/>
    <n v="536371.71597633138"/>
    <n v="536371.71597633138"/>
    <n v="1"/>
  </r>
  <r>
    <n v="0"/>
    <n v="120"/>
    <n v="120"/>
    <s v="1400/01/23"/>
    <x v="2"/>
    <x v="0"/>
    <n v="64238760"/>
    <n v="64238760"/>
    <n v="606056320"/>
    <n v="606056320"/>
    <n v="1140"/>
    <s v=""/>
    <s v=""/>
    <s v=""/>
    <n v="3380"/>
    <n v="536371.71597633138"/>
    <n v="536371.71597633138"/>
    <n v="1"/>
  </r>
  <r>
    <n v="0"/>
    <n v="160"/>
    <n v="160"/>
    <s v="1400/01/24"/>
    <x v="2"/>
    <x v="0"/>
    <n v="85651680"/>
    <n v="85651680"/>
    <n v="691708000"/>
    <n v="691708000"/>
    <n v="1300"/>
    <s v=""/>
    <s v=""/>
    <s v=""/>
    <n v="3380"/>
    <n v="536371.71597633138"/>
    <n v="536371.71597633138"/>
    <n v="1"/>
  </r>
  <r>
    <n v="0"/>
    <n v="180"/>
    <n v="180"/>
    <s v="1400/01/25"/>
    <x v="2"/>
    <x v="0"/>
    <n v="96358140"/>
    <n v="96358140"/>
    <n v="788066140"/>
    <n v="788066140"/>
    <n v="1480"/>
    <s v=""/>
    <s v=""/>
    <s v=""/>
    <n v="3380"/>
    <n v="536371.71597633138"/>
    <n v="536371.71597633138"/>
    <n v="1"/>
  </r>
  <r>
    <n v="0"/>
    <n v="1480"/>
    <n v="1480"/>
    <s v="1400/01/25"/>
    <x v="2"/>
    <x v="0"/>
    <n v="792278040"/>
    <n v="792278040"/>
    <n v="1580344180"/>
    <n v="1580344180"/>
    <n v="2960"/>
    <s v=""/>
    <s v=""/>
    <s v=""/>
    <n v="3380"/>
    <n v="536371.71597633138"/>
    <n v="536371.71597633138"/>
    <n v="1"/>
  </r>
  <r>
    <n v="100"/>
    <n v="20"/>
    <n v="20"/>
    <s v="1400/01/29"/>
    <x v="2"/>
    <x v="0"/>
    <n v="11075820"/>
    <n v="11075820"/>
    <n v="1591420000"/>
    <n v="1591420000"/>
    <n v="2980"/>
    <s v=""/>
    <s v=""/>
    <s v=""/>
    <n v="3380"/>
    <n v="536371.71597633138"/>
    <n v="536371.71597633138"/>
    <n v="1"/>
  </r>
  <r>
    <n v="2000"/>
    <n v="180"/>
    <n v="140"/>
    <s v="1400/01/29"/>
    <x v="2"/>
    <x v="0"/>
    <n v="77530740"/>
    <n v="77530740"/>
    <n v="1668950740"/>
    <n v="1668950740"/>
    <n v="3120"/>
    <s v=""/>
    <s v=""/>
    <s v=""/>
    <n v="3380"/>
    <n v="536371.71597633138"/>
    <n v="536371.71597633138"/>
    <n v="1"/>
  </r>
  <r>
    <n v="0"/>
    <n v="200"/>
    <n v="200"/>
    <s v="1400/01/29"/>
    <x v="2"/>
    <x v="0"/>
    <n v="110758200"/>
    <n v="110758200"/>
    <n v="1779708940"/>
    <n v="1779708940"/>
    <n v="3320"/>
    <s v=""/>
    <s v=""/>
    <s v=""/>
    <n v="3380"/>
    <n v="536371.71597633138"/>
    <n v="536371.71597633138"/>
    <n v="1"/>
  </r>
  <r>
    <n v="0"/>
    <n v="60"/>
    <n v="60"/>
    <s v="1400/01/30"/>
    <x v="2"/>
    <x v="0"/>
    <n v="33227460"/>
    <n v="33227460"/>
    <n v="1812936400"/>
    <n v="1812936400"/>
    <n v="3380"/>
    <n v="3380"/>
    <n v="536371.71597633138"/>
    <n v="536371.71597633138"/>
    <n v="3380"/>
    <n v="536371.71597633138"/>
    <n v="536371.71597633138"/>
    <n v="1"/>
  </r>
  <r>
    <n v="0"/>
    <n v="20"/>
    <n v="20"/>
    <s v="1400/02/01"/>
    <x v="2"/>
    <x v="1"/>
    <n v="11075820"/>
    <n v="11075820"/>
    <n v="11075820"/>
    <n v="11075820"/>
    <n v="20"/>
    <s v=""/>
    <s v=""/>
    <s v=""/>
    <n v="4020"/>
    <n v="563792.92537313432"/>
    <n v="563792.92537313432"/>
    <n v="1"/>
  </r>
  <r>
    <n v="0"/>
    <n v="260"/>
    <n v="260"/>
    <s v="1400/02/01"/>
    <x v="2"/>
    <x v="1"/>
    <n v="143985660"/>
    <n v="143985660"/>
    <n v="155061480"/>
    <n v="155061480"/>
    <n v="280"/>
    <s v=""/>
    <s v=""/>
    <s v=""/>
    <n v="4020"/>
    <n v="563792.92537313432"/>
    <n v="563792.92537313432"/>
    <n v="1"/>
  </r>
  <r>
    <n v="0"/>
    <n v="60"/>
    <n v="60"/>
    <s v="1400/02/04"/>
    <x v="2"/>
    <x v="1"/>
    <n v="33227460"/>
    <n v="33227460"/>
    <n v="188288940"/>
    <n v="188288940"/>
    <n v="340"/>
    <s v=""/>
    <s v=""/>
    <s v=""/>
    <n v="4020"/>
    <n v="563792.92537313432"/>
    <n v="563792.92537313432"/>
    <n v="1"/>
  </r>
  <r>
    <n v="0"/>
    <n v="1340"/>
    <n v="1340"/>
    <s v="1400/02/04"/>
    <x v="2"/>
    <x v="1"/>
    <n v="742079940"/>
    <n v="742079940"/>
    <n v="930368880"/>
    <n v="930368880"/>
    <n v="1680"/>
    <s v=""/>
    <s v=""/>
    <s v=""/>
    <n v="4020"/>
    <n v="563792.92537313432"/>
    <n v="563792.92537313432"/>
    <n v="1"/>
  </r>
  <r>
    <n v="200"/>
    <n v="20"/>
    <n v="20"/>
    <s v="1400/02/05"/>
    <x v="2"/>
    <x v="1"/>
    <n v="11393100"/>
    <n v="11393100"/>
    <n v="941761980"/>
    <n v="941761980"/>
    <n v="1700"/>
    <s v=""/>
    <s v=""/>
    <s v=""/>
    <n v="4020"/>
    <n v="563792.92537313432"/>
    <n v="563792.92537313432"/>
    <n v="1"/>
  </r>
  <r>
    <n v="2000"/>
    <n v="300"/>
    <n v="180"/>
    <s v="1400/02/05"/>
    <x v="2"/>
    <x v="1"/>
    <n v="102537900"/>
    <n v="102537900"/>
    <n v="1044299880"/>
    <n v="1044299880"/>
    <n v="1880"/>
    <s v=""/>
    <s v=""/>
    <s v=""/>
    <n v="4020"/>
    <n v="563792.92537313432"/>
    <n v="563792.92537313432"/>
    <n v="1"/>
  </r>
  <r>
    <n v="0"/>
    <n v="120"/>
    <n v="120"/>
    <s v="1400/02/05"/>
    <x v="2"/>
    <x v="1"/>
    <n v="68358600"/>
    <n v="68358600"/>
    <n v="1112658480"/>
    <n v="1112658480"/>
    <n v="2000"/>
    <s v=""/>
    <s v=""/>
    <s v=""/>
    <n v="4020"/>
    <n v="563792.92537313432"/>
    <n v="563792.92537313432"/>
    <n v="1"/>
  </r>
  <r>
    <n v="0"/>
    <n v="60"/>
    <n v="60"/>
    <s v="1400/02/07"/>
    <x v="2"/>
    <x v="1"/>
    <n v="34179300"/>
    <n v="34179300"/>
    <n v="1146837780"/>
    <n v="1146837780"/>
    <n v="2060"/>
    <s v=""/>
    <s v=""/>
    <s v=""/>
    <n v="4020"/>
    <n v="563792.92537313432"/>
    <n v="563792.92537313432"/>
    <n v="1"/>
  </r>
  <r>
    <n v="0"/>
    <n v="1440"/>
    <n v="1440"/>
    <s v="1400/02/11"/>
    <x v="2"/>
    <x v="1"/>
    <n v="820303200"/>
    <n v="820303200"/>
    <n v="1967140980"/>
    <n v="1967140980"/>
    <n v="3500"/>
    <s v=""/>
    <s v=""/>
    <s v=""/>
    <n v="4020"/>
    <n v="563792.92537313432"/>
    <n v="563792.92537313432"/>
    <n v="1"/>
  </r>
  <r>
    <n v="2000"/>
    <n v="80"/>
    <n v="60"/>
    <s v="1400/02/12"/>
    <x v="2"/>
    <x v="1"/>
    <n v="34719720"/>
    <n v="34719720"/>
    <n v="2001860700"/>
    <n v="2001860700"/>
    <n v="3560"/>
    <s v=""/>
    <s v=""/>
    <s v=""/>
    <n v="4020"/>
    <n v="563792.92537313432"/>
    <n v="563792.92537313432"/>
    <n v="1"/>
  </r>
  <r>
    <n v="0"/>
    <n v="60"/>
    <n v="60"/>
    <s v="1400/02/12"/>
    <x v="2"/>
    <x v="1"/>
    <n v="34719720"/>
    <n v="34719720"/>
    <n v="2036580420"/>
    <n v="2036580420"/>
    <n v="3620"/>
    <s v=""/>
    <s v=""/>
    <s v=""/>
    <n v="4020"/>
    <n v="563792.92537313432"/>
    <n v="563792.92537313432"/>
    <n v="1"/>
  </r>
  <r>
    <n v="200"/>
    <n v="20"/>
    <n v="20"/>
    <s v="1400/02/12"/>
    <x v="2"/>
    <x v="1"/>
    <n v="11573240"/>
    <n v="11573240"/>
    <n v="2048153660"/>
    <n v="2048153660"/>
    <n v="3640"/>
    <s v=""/>
    <s v=""/>
    <s v=""/>
    <n v="4020"/>
    <n v="563792.92537313432"/>
    <n v="563792.92537313432"/>
    <n v="1"/>
  </r>
  <r>
    <n v="0"/>
    <n v="40"/>
    <n v="40"/>
    <s v="1400/02/18"/>
    <x v="2"/>
    <x v="1"/>
    <n v="23146480"/>
    <n v="23146480"/>
    <n v="2071300140"/>
    <n v="2071300140"/>
    <n v="3680"/>
    <s v=""/>
    <s v=""/>
    <s v=""/>
    <n v="4020"/>
    <n v="563792.92537313432"/>
    <n v="563792.92537313432"/>
    <n v="1"/>
  </r>
  <r>
    <n v="2000"/>
    <n v="320"/>
    <n v="300"/>
    <s v="1400/02/19"/>
    <x v="2"/>
    <x v="1"/>
    <n v="172188900"/>
    <n v="172188900"/>
    <n v="2243489040"/>
    <n v="2243489040"/>
    <n v="3980"/>
    <s v=""/>
    <s v=""/>
    <s v=""/>
    <n v="4020"/>
    <n v="563792.92537313432"/>
    <n v="563792.92537313432"/>
    <n v="1"/>
  </r>
  <r>
    <n v="200"/>
    <n v="60"/>
    <n v="40"/>
    <s v="1400/02/19"/>
    <x v="2"/>
    <x v="1"/>
    <n v="22958520"/>
    <n v="22958520"/>
    <n v="2266447560"/>
    <n v="2266447560"/>
    <n v="4020"/>
    <n v="4020"/>
    <n v="563792.92537313432"/>
    <n v="563792.92537313432"/>
    <n v="4020"/>
    <n v="563792.92537313432"/>
    <n v="563792.92537313432"/>
    <n v="1"/>
  </r>
  <r>
    <n v="3000"/>
    <n v="1300"/>
    <n v="1120"/>
    <s v="1400/03/02"/>
    <x v="2"/>
    <x v="2"/>
    <n v="581891520"/>
    <n v="581891520"/>
    <n v="581891520"/>
    <n v="581891520"/>
    <n v="1120"/>
    <s v=""/>
    <s v=""/>
    <s v=""/>
    <n v="13020"/>
    <n v="520468.5253456221"/>
    <n v="516621.15207373269"/>
    <n v="1.0074471849564153"/>
  </r>
  <r>
    <n v="0"/>
    <n v="180"/>
    <n v="180"/>
    <s v="1400/03/02"/>
    <x v="2"/>
    <x v="2"/>
    <n v="93518280"/>
    <n v="93518280"/>
    <n v="675409800"/>
    <n v="675409800"/>
    <n v="1300"/>
    <s v=""/>
    <s v=""/>
    <s v=""/>
    <n v="13020"/>
    <n v="520468.5253456221"/>
    <n v="516621.15207373269"/>
    <n v="1.0074471849564153"/>
  </r>
  <r>
    <n v="0"/>
    <n v="80"/>
    <n v="80"/>
    <s v="1400/03/03"/>
    <x v="2"/>
    <x v="2"/>
    <n v="41563680"/>
    <n v="41563680"/>
    <n v="716973480"/>
    <n v="716973480"/>
    <n v="1380"/>
    <s v=""/>
    <s v=""/>
    <s v=""/>
    <n v="13020"/>
    <n v="520468.5253456221"/>
    <n v="516621.15207373269"/>
    <n v="1.0074471849564153"/>
  </r>
  <r>
    <n v="2000"/>
    <n v="5680"/>
    <n v="2000"/>
    <s v="1400/03/09"/>
    <x v="2"/>
    <x v="2"/>
    <n v="1048772000"/>
    <n v="1008400000"/>
    <n v="1765745480"/>
    <n v="1725373480"/>
    <n v="3380"/>
    <s v=""/>
    <s v=""/>
    <s v=""/>
    <n v="13020"/>
    <n v="520468.5253456221"/>
    <n v="516621.15207373269"/>
    <n v="1.0074471849564153"/>
  </r>
  <r>
    <n v="200"/>
    <n v="540"/>
    <n v="200"/>
    <s v="1400/03/09"/>
    <x v="2"/>
    <x v="2"/>
    <n v="103600800"/>
    <n v="100840000"/>
    <n v="1869346280"/>
    <n v="1826213480"/>
    <n v="3580"/>
    <s v=""/>
    <s v=""/>
    <s v=""/>
    <n v="13020"/>
    <n v="520468.5253456221"/>
    <n v="516621.15207373269"/>
    <n v="1.0074471849564153"/>
  </r>
  <r>
    <n v="3000"/>
    <n v="4860"/>
    <n v="3000"/>
    <s v="1400/03/18"/>
    <x v="2"/>
    <x v="2"/>
    <n v="1554501000"/>
    <n v="1547541000"/>
    <n v="3423847280"/>
    <n v="3373754480"/>
    <n v="6580"/>
    <s v=""/>
    <s v=""/>
    <s v=""/>
    <n v="13020"/>
    <n v="520468.5253456221"/>
    <n v="516621.15207373269"/>
    <n v="1.0074471849564153"/>
  </r>
  <r>
    <n v="200"/>
    <n v="480"/>
    <n v="180"/>
    <s v="1400/03/18"/>
    <x v="2"/>
    <x v="2"/>
    <n v="92852460"/>
    <n v="92852460"/>
    <n v="3516699740"/>
    <n v="3466606940"/>
    <n v="6760"/>
    <s v=""/>
    <s v=""/>
    <s v=""/>
    <n v="13020"/>
    <n v="520468.5253456221"/>
    <n v="516621.15207373269"/>
    <n v="1.0074471849564153"/>
  </r>
  <r>
    <n v="0"/>
    <n v="20"/>
    <n v="20"/>
    <s v="1400/03/18"/>
    <x v="2"/>
    <x v="2"/>
    <n v="10316940"/>
    <n v="10316940"/>
    <n v="3527016680"/>
    <n v="3476923880"/>
    <n v="6780"/>
    <s v=""/>
    <s v=""/>
    <s v=""/>
    <n v="13020"/>
    <n v="520468.5253456221"/>
    <n v="516621.15207373269"/>
    <n v="1.0074471849564153"/>
  </r>
  <r>
    <n v="0"/>
    <n v="560"/>
    <n v="560"/>
    <s v="1400/03/19"/>
    <x v="2"/>
    <x v="2"/>
    <n v="288874320"/>
    <n v="288874320"/>
    <n v="3815891000"/>
    <n v="3765798200"/>
    <n v="7340"/>
    <s v=""/>
    <s v=""/>
    <s v=""/>
    <n v="13020"/>
    <n v="520468.5253456221"/>
    <n v="516621.15207373269"/>
    <n v="1.0074471849564153"/>
  </r>
  <r>
    <n v="2000"/>
    <n v="1400"/>
    <n v="1300"/>
    <s v="1400/03/19"/>
    <x v="2"/>
    <x v="2"/>
    <n v="670601100"/>
    <n v="670601100"/>
    <n v="4486492100"/>
    <n v="4436399300"/>
    <n v="8640"/>
    <s v=""/>
    <s v=""/>
    <s v=""/>
    <n v="13020"/>
    <n v="520468.5253456221"/>
    <n v="516621.15207373269"/>
    <n v="1.0074471849564153"/>
  </r>
  <r>
    <n v="0"/>
    <n v="140"/>
    <n v="140"/>
    <s v="1400/03/22"/>
    <x v="2"/>
    <x v="2"/>
    <n v="72218580"/>
    <n v="72218580"/>
    <n v="4558710680"/>
    <n v="4508617880"/>
    <n v="8780"/>
    <s v=""/>
    <s v=""/>
    <s v=""/>
    <n v="13020"/>
    <n v="520468.5253456221"/>
    <n v="516621.15207373269"/>
    <n v="1.0074471849564153"/>
  </r>
  <r>
    <n v="0"/>
    <n v="80"/>
    <n v="80"/>
    <s v="1400/03/23"/>
    <x v="2"/>
    <x v="2"/>
    <n v="41788160"/>
    <n v="41788160"/>
    <n v="4600498840"/>
    <n v="4550406040"/>
    <n v="8860"/>
    <s v=""/>
    <s v=""/>
    <s v=""/>
    <n v="13020"/>
    <n v="520468.5253456221"/>
    <n v="516621.15207373269"/>
    <n v="1.0074471849564153"/>
  </r>
  <r>
    <n v="3000"/>
    <n v="1420"/>
    <n v="1420"/>
    <s v="1400/03/23"/>
    <x v="2"/>
    <x v="2"/>
    <n v="741739840"/>
    <n v="741739840"/>
    <n v="5342238680"/>
    <n v="5292145880"/>
    <n v="10280"/>
    <s v=""/>
    <s v=""/>
    <s v=""/>
    <n v="13020"/>
    <n v="520468.5253456221"/>
    <n v="516621.15207373269"/>
    <n v="1.0074471849564153"/>
  </r>
  <r>
    <n v="200"/>
    <n v="120"/>
    <n v="120"/>
    <s v="1400/03/23"/>
    <x v="2"/>
    <x v="2"/>
    <n v="62682240"/>
    <n v="62682240"/>
    <n v="5404920920"/>
    <n v="5354828120"/>
    <n v="10400"/>
    <s v=""/>
    <s v=""/>
    <s v=""/>
    <n v="13020"/>
    <n v="520468.5253456221"/>
    <n v="516621.15207373269"/>
    <n v="1.0074471849564153"/>
  </r>
  <r>
    <n v="0"/>
    <n v="1500"/>
    <n v="1500"/>
    <s v="1400/03/24"/>
    <x v="2"/>
    <x v="2"/>
    <n v="783528000"/>
    <n v="783528000"/>
    <n v="6188448920"/>
    <n v="6138356120"/>
    <n v="11900"/>
    <s v=""/>
    <s v=""/>
    <s v=""/>
    <n v="13020"/>
    <n v="520468.5253456221"/>
    <n v="516621.15207373269"/>
    <n v="1.0074471849564153"/>
  </r>
  <r>
    <n v="0"/>
    <n v="80"/>
    <n v="80"/>
    <s v="1400/03/24"/>
    <x v="2"/>
    <x v="2"/>
    <n v="41788160"/>
    <n v="41788160"/>
    <n v="6230237080"/>
    <n v="6180144280"/>
    <n v="11980"/>
    <s v=""/>
    <s v=""/>
    <s v=""/>
    <n v="13020"/>
    <n v="520468.5253456221"/>
    <n v="516621.15207373269"/>
    <n v="1.0074471849564153"/>
  </r>
  <r>
    <n v="3000"/>
    <n v="860"/>
    <n v="840"/>
    <s v="1400/03/30"/>
    <x v="2"/>
    <x v="2"/>
    <n v="441212520"/>
    <n v="441212520"/>
    <n v="6671449600"/>
    <n v="6621356800"/>
    <n v="12820"/>
    <s v=""/>
    <s v=""/>
    <s v=""/>
    <n v="13020"/>
    <n v="520468.5253456221"/>
    <n v="516621.15207373269"/>
    <n v="1.0074471849564153"/>
  </r>
  <r>
    <n v="200"/>
    <n v="60"/>
    <n v="40"/>
    <s v="1400/03/30"/>
    <x v="2"/>
    <x v="2"/>
    <n v="21010120"/>
    <n v="21010120"/>
    <n v="6692459720"/>
    <n v="6642366920"/>
    <n v="12860"/>
    <s v=""/>
    <s v=""/>
    <s v=""/>
    <n v="13020"/>
    <n v="520468.5253456221"/>
    <n v="516621.15207373269"/>
    <n v="1.0074471849564153"/>
  </r>
  <r>
    <n v="0"/>
    <n v="160"/>
    <n v="160"/>
    <s v="1400/03/31"/>
    <x v="2"/>
    <x v="2"/>
    <n v="84040480"/>
    <n v="84040480"/>
    <n v="6776500200"/>
    <n v="6726407400"/>
    <n v="13020"/>
    <n v="13020"/>
    <n v="520468.5253456221"/>
    <n v="516621.15207373269"/>
    <n v="13020"/>
    <n v="520468.5253456221"/>
    <n v="516621.15207373269"/>
    <n v="1.0074471849564153"/>
  </r>
  <r>
    <n v="0"/>
    <n v="60"/>
    <n v="60"/>
    <s v="1400/04/02"/>
    <x v="2"/>
    <x v="3"/>
    <n v="31515180"/>
    <n v="31515180"/>
    <n v="31515180"/>
    <n v="31515180"/>
    <n v="60"/>
    <s v=""/>
    <s v=""/>
    <s v=""/>
    <n v="9460"/>
    <n v="551634.88583509519"/>
    <n v="550992.81395348837"/>
    <n v="1.0011652999192491"/>
  </r>
  <r>
    <n v="0"/>
    <n v="1940"/>
    <n v="1940"/>
    <s v="1400/04/05"/>
    <x v="2"/>
    <x v="3"/>
    <n v="1018990820"/>
    <n v="1018990820"/>
    <n v="1050506000"/>
    <n v="1050506000"/>
    <n v="2000"/>
    <s v=""/>
    <s v=""/>
    <s v=""/>
    <n v="9460"/>
    <n v="551634.88583509519"/>
    <n v="550992.81395348837"/>
    <n v="1.0011652999192491"/>
  </r>
  <r>
    <n v="0"/>
    <n v="160"/>
    <n v="160"/>
    <s v="1400/04/05"/>
    <x v="2"/>
    <x v="3"/>
    <n v="84040480"/>
    <n v="84040480"/>
    <n v="1134546480"/>
    <n v="1134546480"/>
    <n v="2160"/>
    <s v=""/>
    <s v=""/>
    <s v=""/>
    <n v="9460"/>
    <n v="551634.88583509519"/>
    <n v="550992.81395348837"/>
    <n v="1.0011652999192491"/>
  </r>
  <r>
    <n v="2000"/>
    <n v="3040"/>
    <n v="2000"/>
    <s v="1400/04/06"/>
    <x v="2"/>
    <x v="3"/>
    <n v="1053644000"/>
    <n v="1047570000"/>
    <n v="2188190480"/>
    <n v="2182116480"/>
    <n v="4160"/>
    <s v=""/>
    <s v=""/>
    <s v=""/>
    <n v="9460"/>
    <n v="551634.88583509519"/>
    <n v="550992.81395348837"/>
    <n v="1.0011652999192491"/>
  </r>
  <r>
    <n v="2000"/>
    <n v="2180"/>
    <n v="1480"/>
    <s v="1400/04/13"/>
    <x v="2"/>
    <x v="3"/>
    <n v="832346080"/>
    <n v="832346080"/>
    <n v="3020536560"/>
    <n v="3014462560"/>
    <n v="5640"/>
    <s v=""/>
    <s v=""/>
    <s v=""/>
    <n v="9460"/>
    <n v="551634.88583509519"/>
    <n v="550992.81395348837"/>
    <n v="1.0011652999192491"/>
  </r>
  <r>
    <n v="0"/>
    <n v="520"/>
    <n v="520"/>
    <s v="1400/04/13"/>
    <x v="2"/>
    <x v="3"/>
    <n v="292445920"/>
    <n v="292445920"/>
    <n v="3312982480"/>
    <n v="3306908480"/>
    <n v="6160"/>
    <s v=""/>
    <s v=""/>
    <s v=""/>
    <n v="9460"/>
    <n v="551634.88583509519"/>
    <n v="550992.81395348837"/>
    <n v="1.0011652999192491"/>
  </r>
  <r>
    <n v="2000"/>
    <n v="1220"/>
    <n v="1200"/>
    <s v="1400/04/20"/>
    <x v="2"/>
    <x v="3"/>
    <n v="691970400"/>
    <n v="691970400"/>
    <n v="4004952880"/>
    <n v="3998878880"/>
    <n v="7360"/>
    <s v=""/>
    <s v=""/>
    <s v=""/>
    <n v="9460"/>
    <n v="551634.88583509519"/>
    <n v="550992.81395348837"/>
    <n v="1.0011652999192491"/>
  </r>
  <r>
    <n v="0"/>
    <n v="60"/>
    <n v="60"/>
    <s v="1400/04/20"/>
    <x v="2"/>
    <x v="3"/>
    <n v="34598520"/>
    <n v="34598520"/>
    <n v="4039551400"/>
    <n v="4033477400"/>
    <n v="7420"/>
    <s v=""/>
    <s v=""/>
    <s v=""/>
    <n v="9460"/>
    <n v="551634.88583509519"/>
    <n v="550992.81395348837"/>
    <n v="1.0011652999192491"/>
  </r>
  <r>
    <n v="0"/>
    <n v="60"/>
    <n v="60"/>
    <s v="1400/04/21"/>
    <x v="2"/>
    <x v="3"/>
    <n v="34598520"/>
    <n v="34598520"/>
    <n v="4074149920"/>
    <n v="4068075920"/>
    <n v="7480"/>
    <s v=""/>
    <s v=""/>
    <s v=""/>
    <n v="9460"/>
    <n v="551634.88583509519"/>
    <n v="550992.81395348837"/>
    <n v="1.0011652999192491"/>
  </r>
  <r>
    <n v="0"/>
    <n v="20"/>
    <n v="20"/>
    <s v="1400/04/23"/>
    <x v="2"/>
    <x v="3"/>
    <n v="11532840"/>
    <n v="11532840"/>
    <n v="4085682760"/>
    <n v="4079608760"/>
    <n v="7500"/>
    <s v=""/>
    <s v=""/>
    <s v=""/>
    <n v="9460"/>
    <n v="551634.88583509519"/>
    <n v="550992.81395348837"/>
    <n v="1.0011652999192491"/>
  </r>
  <r>
    <n v="0"/>
    <n v="100"/>
    <n v="100"/>
    <s v="1400/04/26"/>
    <x v="2"/>
    <x v="3"/>
    <n v="57664200"/>
    <n v="57664200"/>
    <n v="4143346960"/>
    <n v="4137272960"/>
    <n v="7600"/>
    <s v=""/>
    <s v=""/>
    <s v=""/>
    <n v="9460"/>
    <n v="551634.88583509519"/>
    <n v="550992.81395348837"/>
    <n v="1.0011652999192491"/>
  </r>
  <r>
    <n v="3000"/>
    <n v="1440"/>
    <n v="1420"/>
    <s v="1400/04/27"/>
    <x v="2"/>
    <x v="3"/>
    <n v="820789820"/>
    <n v="820789820"/>
    <n v="4964136780"/>
    <n v="4958062780"/>
    <n v="9020"/>
    <s v=""/>
    <s v=""/>
    <s v=""/>
    <n v="9460"/>
    <n v="551634.88583509519"/>
    <n v="550992.81395348837"/>
    <n v="1.0011652999192491"/>
  </r>
  <r>
    <n v="0"/>
    <n v="20"/>
    <n v="20"/>
    <s v="1400/04/27"/>
    <x v="2"/>
    <x v="3"/>
    <n v="11560420"/>
    <n v="11560420"/>
    <n v="4975697200"/>
    <n v="4969623200"/>
    <n v="9040"/>
    <s v=""/>
    <s v=""/>
    <s v=""/>
    <n v="9460"/>
    <n v="551634.88583509519"/>
    <n v="550992.81395348837"/>
    <n v="1.0011652999192491"/>
  </r>
  <r>
    <n v="0"/>
    <n v="420"/>
    <n v="420"/>
    <s v="1400/04/28"/>
    <x v="2"/>
    <x v="3"/>
    <n v="242768820"/>
    <n v="242768820"/>
    <n v="5218466020"/>
    <n v="5212392020"/>
    <n v="9460"/>
    <n v="9460"/>
    <n v="551634.88583509519"/>
    <n v="550992.81395348837"/>
    <n v="9460"/>
    <n v="551634.88583509519"/>
    <n v="550992.81395348837"/>
    <n v="1.0011652999192491"/>
  </r>
  <r>
    <n v="2000"/>
    <n v="1980"/>
    <n v="1980"/>
    <s v="1400/05/05"/>
    <x v="2"/>
    <x v="4"/>
    <n v="1128409920"/>
    <n v="1128409920"/>
    <n v="1128409920"/>
    <n v="1128409920"/>
    <n v="1980"/>
    <s v=""/>
    <s v=""/>
    <s v=""/>
    <n v="9500"/>
    <n v="596398.78947368416"/>
    <n v="596398.78947368416"/>
    <n v="1"/>
  </r>
  <r>
    <n v="0"/>
    <n v="20"/>
    <n v="20"/>
    <s v="1400/05/05"/>
    <x v="2"/>
    <x v="4"/>
    <n v="11398080"/>
    <n v="11398080"/>
    <n v="1139808000"/>
    <n v="1139808000"/>
    <n v="2000"/>
    <s v=""/>
    <s v=""/>
    <s v=""/>
    <n v="9500"/>
    <n v="596398.78947368416"/>
    <n v="596398.78947368416"/>
    <n v="1"/>
  </r>
  <r>
    <n v="2000"/>
    <n v="1700"/>
    <n v="1660"/>
    <s v="1400/05/10"/>
    <x v="2"/>
    <x v="4"/>
    <n v="979783460"/>
    <n v="979783460"/>
    <n v="2119591460"/>
    <n v="2119591460"/>
    <n v="3660"/>
    <s v=""/>
    <s v=""/>
    <s v=""/>
    <n v="9500"/>
    <n v="596398.78947368416"/>
    <n v="596398.78947368416"/>
    <n v="1"/>
  </r>
  <r>
    <n v="0"/>
    <n v="340"/>
    <n v="340"/>
    <s v="1400/05/10"/>
    <x v="2"/>
    <x v="4"/>
    <n v="200678540"/>
    <n v="200678540"/>
    <n v="2320270000"/>
    <n v="2320270000"/>
    <n v="4000"/>
    <s v=""/>
    <s v=""/>
    <s v=""/>
    <n v="9500"/>
    <n v="596398.78947368416"/>
    <n v="596398.78947368416"/>
    <n v="1"/>
  </r>
  <r>
    <n v="3000"/>
    <n v="800"/>
    <n v="780"/>
    <s v="1400/05/17"/>
    <x v="2"/>
    <x v="4"/>
    <n v="473598060"/>
    <n v="473598060"/>
    <n v="2793868060"/>
    <n v="2793868060"/>
    <n v="4780"/>
    <s v=""/>
    <s v=""/>
    <s v=""/>
    <n v="9500"/>
    <n v="596398.78947368416"/>
    <n v="596398.78947368416"/>
    <n v="1"/>
  </r>
  <r>
    <n v="0"/>
    <n v="300"/>
    <n v="300"/>
    <s v="1400/05/17"/>
    <x v="2"/>
    <x v="4"/>
    <n v="182153100"/>
    <n v="182153100"/>
    <n v="2976021160"/>
    <n v="2976021160"/>
    <n v="5080"/>
    <s v=""/>
    <s v=""/>
    <s v=""/>
    <n v="9500"/>
    <n v="596398.78947368416"/>
    <n v="596398.78947368416"/>
    <n v="1"/>
  </r>
  <r>
    <n v="0"/>
    <n v="60"/>
    <n v="60"/>
    <s v="1400/05/19"/>
    <x v="2"/>
    <x v="4"/>
    <n v="36430620"/>
    <n v="36430620"/>
    <n v="3012451780"/>
    <n v="3012451780"/>
    <n v="5140"/>
    <s v=""/>
    <s v=""/>
    <s v=""/>
    <n v="9500"/>
    <n v="596398.78947368416"/>
    <n v="596398.78947368416"/>
    <n v="1"/>
  </r>
  <r>
    <n v="0"/>
    <n v="160"/>
    <n v="160"/>
    <s v="1400/05/20"/>
    <x v="2"/>
    <x v="4"/>
    <n v="97148320"/>
    <n v="97148320"/>
    <n v="3109600100"/>
    <n v="3109600100"/>
    <n v="5300"/>
    <s v=""/>
    <s v=""/>
    <s v=""/>
    <n v="9500"/>
    <n v="596398.78947368416"/>
    <n v="596398.78947368416"/>
    <n v="1"/>
  </r>
  <r>
    <n v="0"/>
    <n v="1200"/>
    <n v="1200"/>
    <s v="1400/05/23"/>
    <x v="2"/>
    <x v="4"/>
    <n v="728612400"/>
    <n v="728612400"/>
    <n v="3838212500"/>
    <n v="3838212500"/>
    <n v="6500"/>
    <s v=""/>
    <s v=""/>
    <s v=""/>
    <n v="9500"/>
    <n v="596398.78947368416"/>
    <n v="596398.78947368416"/>
    <n v="1"/>
  </r>
  <r>
    <n v="3000"/>
    <n v="3000"/>
    <n v="3000"/>
    <s v="1400/05/24"/>
    <x v="2"/>
    <x v="4"/>
    <n v="1827576000"/>
    <n v="1827576000"/>
    <n v="5665788500"/>
    <n v="5665788500"/>
    <n v="9500"/>
    <n v="9500"/>
    <n v="596398.78947368416"/>
    <n v="596398.78947368416"/>
    <n v="9500"/>
    <n v="596398.78947368416"/>
    <n v="596398.78947368416"/>
    <n v="1"/>
  </r>
  <r>
    <n v="2000"/>
    <n v="2000"/>
    <n v="2000"/>
    <s v="1400/06/01"/>
    <x v="2"/>
    <x v="5"/>
    <n v="1231246000"/>
    <n v="1231246000"/>
    <n v="1231246000"/>
    <n v="1231246000"/>
    <n v="2000"/>
    <s v=""/>
    <s v=""/>
    <s v=""/>
    <n v="9500"/>
    <n v="663244.55789473688"/>
    <n v="651052.47368421056"/>
    <n v="1.0187267304915273"/>
  </r>
  <r>
    <n v="2000"/>
    <n v="2020"/>
    <n v="1820"/>
    <s v="1400/06/07"/>
    <x v="2"/>
    <x v="5"/>
    <n v="1152080020"/>
    <n v="1152080020"/>
    <n v="2383326020"/>
    <n v="2383326020"/>
    <n v="3820"/>
    <s v=""/>
    <s v=""/>
    <s v=""/>
    <n v="9500"/>
    <n v="663244.55789473688"/>
    <n v="651052.47368421056"/>
    <n v="1.0187267304915273"/>
  </r>
  <r>
    <n v="0"/>
    <n v="80"/>
    <n v="80"/>
    <s v="1400/06/08"/>
    <x v="2"/>
    <x v="5"/>
    <n v="50640880"/>
    <n v="50640880"/>
    <n v="2433966900"/>
    <n v="2433966900"/>
    <n v="3900"/>
    <s v=""/>
    <s v=""/>
    <s v=""/>
    <n v="9500"/>
    <n v="663244.55789473688"/>
    <n v="651052.47368421056"/>
    <n v="1.0187267304915273"/>
  </r>
  <r>
    <n v="0"/>
    <n v="100"/>
    <n v="100"/>
    <s v="1400/06/09"/>
    <x v="2"/>
    <x v="5"/>
    <n v="63301100"/>
    <n v="63301100"/>
    <n v="2497268000"/>
    <n v="2497268000"/>
    <n v="4000"/>
    <s v=""/>
    <s v=""/>
    <s v=""/>
    <n v="9500"/>
    <n v="663244.55789473688"/>
    <n v="651052.47368421056"/>
    <n v="1.0187267304915273"/>
  </r>
  <r>
    <n v="1600"/>
    <n v="3660"/>
    <n v="1600"/>
    <s v="1400/06/14"/>
    <x v="2"/>
    <x v="5"/>
    <n v="1044475200"/>
    <n v="1034209600"/>
    <n v="3541743200"/>
    <n v="3531477600"/>
    <n v="5600"/>
    <s v=""/>
    <s v=""/>
    <s v=""/>
    <n v="9500"/>
    <n v="663244.55789473688"/>
    <n v="651052.47368421056"/>
    <n v="1.0187267304915273"/>
  </r>
  <r>
    <n v="400"/>
    <n v="900"/>
    <n v="400"/>
    <s v="1400/06/14"/>
    <x v="2"/>
    <x v="5"/>
    <n v="258795600"/>
    <n v="257832400"/>
    <n v="3800538800"/>
    <n v="3789310000"/>
    <n v="6000"/>
    <s v=""/>
    <s v=""/>
    <s v=""/>
    <n v="9500"/>
    <n v="663244.55789473688"/>
    <n v="651052.47368421056"/>
    <n v="1.0187267304915273"/>
  </r>
  <r>
    <n v="500"/>
    <n v="1680"/>
    <n v="500"/>
    <s v="1400/06/21"/>
    <x v="2"/>
    <x v="5"/>
    <n v="361162500"/>
    <n v="334819500"/>
    <n v="4161701300"/>
    <n v="4124129500"/>
    <n v="6500"/>
    <s v=""/>
    <s v=""/>
    <s v=""/>
    <n v="9500"/>
    <n v="663244.55789473688"/>
    <n v="651052.47368421056"/>
    <n v="1.0187267304915273"/>
  </r>
  <r>
    <n v="1000"/>
    <n v="2400"/>
    <n v="1000"/>
    <s v="1400/06/21"/>
    <x v="2"/>
    <x v="5"/>
    <n v="702752000"/>
    <n v="669039000"/>
    <n v="4864453300"/>
    <n v="4793168500"/>
    <n v="7500"/>
    <s v=""/>
    <s v=""/>
    <s v=""/>
    <n v="9500"/>
    <n v="663244.55789473688"/>
    <n v="651052.47368421056"/>
    <n v="1.0187267304915273"/>
  </r>
  <r>
    <n v="2000"/>
    <n v="3460"/>
    <n v="2000"/>
    <s v="1400/06/28"/>
    <x v="2"/>
    <x v="5"/>
    <n v="1436370000"/>
    <n v="1391830000"/>
    <n v="6300823300"/>
    <n v="6184998500"/>
    <n v="9500"/>
    <n v="9500"/>
    <n v="663244.55789473688"/>
    <n v="651052.47368421056"/>
    <n v="9500"/>
    <n v="663244.55789473688"/>
    <n v="651052.47368421056"/>
    <n v="1.0187267304915273"/>
  </r>
  <r>
    <n v="2500"/>
    <n v="1500"/>
    <n v="1275"/>
    <s v="1400/07/04"/>
    <x v="2"/>
    <x v="6"/>
    <n v="889498650"/>
    <n v="889498650"/>
    <n v="889498650"/>
    <n v="889498650"/>
    <n v="1275"/>
    <s v=""/>
    <s v=""/>
    <s v=""/>
    <n v="6575"/>
    <n v="724456.72243346006"/>
    <n v="718277.17870722432"/>
    <n v="1.0086032856248583"/>
  </r>
  <r>
    <n v="0"/>
    <n v="25"/>
    <n v="25"/>
    <s v="1400/07/04"/>
    <x v="2"/>
    <x v="6"/>
    <n v="17441150"/>
    <n v="17441150"/>
    <n v="906939800"/>
    <n v="906939800"/>
    <n v="1300"/>
    <s v=""/>
    <s v=""/>
    <s v=""/>
    <n v="6575"/>
    <n v="724456.72243346006"/>
    <n v="718277.17870722432"/>
    <n v="1.0086032856248583"/>
  </r>
  <r>
    <n v="0"/>
    <n v="75"/>
    <n v="75"/>
    <s v="1400/07/06"/>
    <x v="2"/>
    <x v="6"/>
    <n v="52323450"/>
    <n v="52323450"/>
    <n v="959263250"/>
    <n v="959263250"/>
    <n v="1375"/>
    <s v=""/>
    <s v=""/>
    <s v=""/>
    <n v="6575"/>
    <n v="724456.72243346006"/>
    <n v="718277.17870722432"/>
    <n v="1.0086032856248583"/>
  </r>
  <r>
    <n v="2000"/>
    <n v="1300"/>
    <n v="1000"/>
    <s v="1400/07/11"/>
    <x v="2"/>
    <x v="6"/>
    <n v="699761000"/>
    <n v="699761000"/>
    <n v="1659024250"/>
    <n v="1659024250"/>
    <n v="2375"/>
    <s v=""/>
    <s v=""/>
    <s v=""/>
    <n v="6575"/>
    <n v="724456.72243346006"/>
    <n v="718277.17870722432"/>
    <n v="1.0086032856248583"/>
  </r>
  <r>
    <n v="0"/>
    <n v="150"/>
    <n v="150"/>
    <s v="1400/07/11"/>
    <x v="2"/>
    <x v="6"/>
    <n v="104964150"/>
    <n v="104964150"/>
    <n v="1763988400"/>
    <n v="1763988400"/>
    <n v="2525"/>
    <s v=""/>
    <s v=""/>
    <s v=""/>
    <n v="6575"/>
    <n v="724456.72243346006"/>
    <n v="718277.17870722432"/>
    <n v="1.0086032856248583"/>
  </r>
  <r>
    <n v="0"/>
    <n v="50"/>
    <n v="50"/>
    <s v="1400/07/12"/>
    <x v="2"/>
    <x v="6"/>
    <n v="34988050"/>
    <n v="34988050"/>
    <n v="1798976450"/>
    <n v="1798976450"/>
    <n v="2575"/>
    <s v=""/>
    <s v=""/>
    <s v=""/>
    <n v="6575"/>
    <n v="724456.72243346006"/>
    <n v="718277.17870722432"/>
    <n v="1.0086032856248583"/>
  </r>
  <r>
    <n v="2000"/>
    <n v="2525"/>
    <n v="2000"/>
    <s v="1400/07/18"/>
    <x v="2"/>
    <x v="6"/>
    <n v="1412482000"/>
    <n v="1411468000"/>
    <n v="3211458450"/>
    <n v="3210444450"/>
    <n v="4575"/>
    <s v=""/>
    <s v=""/>
    <s v=""/>
    <n v="6575"/>
    <n v="724456.72243346006"/>
    <n v="718277.17870722432"/>
    <n v="1.0086032856248583"/>
  </r>
  <r>
    <n v="1500"/>
    <n v="2200"/>
    <n v="1500"/>
    <s v="1400/07/25"/>
    <x v="2"/>
    <x v="6"/>
    <n v="1154925000"/>
    <n v="1134846000"/>
    <n v="4366383450"/>
    <n v="4345290450"/>
    <n v="6075"/>
    <s v=""/>
    <s v=""/>
    <s v=""/>
    <n v="6575"/>
    <n v="724456.72243346006"/>
    <n v="718277.17870722432"/>
    <n v="1.0086032856248583"/>
  </r>
  <r>
    <n v="500"/>
    <n v="1575"/>
    <n v="500"/>
    <s v="1400/07/25"/>
    <x v="2"/>
    <x v="6"/>
    <n v="396919500"/>
    <n v="377382000"/>
    <n v="4763302950"/>
    <n v="4722672450"/>
    <n v="6575"/>
    <n v="6575"/>
    <n v="724456.72243346006"/>
    <n v="718277.17870722432"/>
    <n v="6575"/>
    <n v="724456.72243346006"/>
    <n v="718277.17870722432"/>
    <n v="1.0086032856248583"/>
  </r>
  <r>
    <n v="2000"/>
    <n v="3775"/>
    <n v="2000"/>
    <s v="1400/08/03"/>
    <x v="2"/>
    <x v="7"/>
    <n v="1513456000"/>
    <n v="1501088000"/>
    <n v="1513456000"/>
    <n v="1501088000"/>
    <n v="2000"/>
    <s v=""/>
    <s v=""/>
    <s v=""/>
    <n v="10700"/>
    <n v="684316.57009345794"/>
    <n v="666369.73831775703"/>
    <n v="1.0269322430832581"/>
  </r>
  <r>
    <n v="2000"/>
    <n v="4575"/>
    <n v="2000"/>
    <s v="1400/08/09"/>
    <x v="2"/>
    <x v="7"/>
    <n v="1363456000"/>
    <n v="1348048000"/>
    <n v="2876912000"/>
    <n v="2849136000"/>
    <n v="4000"/>
    <s v=""/>
    <s v=""/>
    <s v=""/>
    <n v="10700"/>
    <n v="684316.57009345794"/>
    <n v="666369.73831775703"/>
    <n v="1.0269322430832581"/>
  </r>
  <r>
    <n v="2000"/>
    <n v="3625"/>
    <n v="1775"/>
    <s v="1400/08/16"/>
    <x v="2"/>
    <x v="7"/>
    <n v="1140772975"/>
    <n v="1140772975"/>
    <n v="4017684975"/>
    <n v="3989908975"/>
    <n v="5775"/>
    <s v=""/>
    <s v=""/>
    <s v=""/>
    <n v="10700"/>
    <n v="684316.57009345794"/>
    <n v="666369.73831775703"/>
    <n v="1.0269322430832581"/>
  </r>
  <r>
    <n v="0"/>
    <n v="100"/>
    <n v="100"/>
    <s v="1400/08/16"/>
    <x v="2"/>
    <x v="7"/>
    <n v="64268900"/>
    <n v="64268900"/>
    <n v="4081953875"/>
    <n v="4054177875"/>
    <n v="5875"/>
    <s v=""/>
    <s v=""/>
    <s v=""/>
    <n v="10700"/>
    <n v="684316.57009345794"/>
    <n v="666369.73831775703"/>
    <n v="1.0269322430832581"/>
  </r>
  <r>
    <n v="0"/>
    <n v="125"/>
    <n v="125"/>
    <s v="1400/08/17"/>
    <x v="2"/>
    <x v="7"/>
    <n v="80336125"/>
    <n v="80336125"/>
    <n v="4162290000"/>
    <n v="4134514000"/>
    <n v="6000"/>
    <s v=""/>
    <s v=""/>
    <s v=""/>
    <n v="10700"/>
    <n v="684316.57009345794"/>
    <n v="666369.73831775703"/>
    <n v="1.0269322430832581"/>
  </r>
  <r>
    <n v="350"/>
    <n v="2300"/>
    <n v="350"/>
    <s v="1400/08/23"/>
    <x v="2"/>
    <x v="7"/>
    <n v="231511700"/>
    <n v="220255350"/>
    <n v="4393801700"/>
    <n v="4354769350"/>
    <n v="6350"/>
    <s v=""/>
    <s v=""/>
    <s v=""/>
    <n v="10700"/>
    <n v="684316.57009345794"/>
    <n v="666369.73831775703"/>
    <n v="1.0269322430832581"/>
  </r>
  <r>
    <n v="2000"/>
    <n v="6075"/>
    <n v="2000"/>
    <s v="1400/08/23"/>
    <x v="2"/>
    <x v="7"/>
    <n v="1331328000"/>
    <n v="1258602000"/>
    <n v="5725129700"/>
    <n v="5613371350"/>
    <n v="8350"/>
    <s v=""/>
    <s v=""/>
    <s v=""/>
    <n v="10700"/>
    <n v="684316.57009345794"/>
    <n v="666369.73831775703"/>
    <n v="1.0269322430832581"/>
  </r>
  <r>
    <n v="350"/>
    <n v="775"/>
    <n v="350"/>
    <s v="1400/08/30"/>
    <x v="2"/>
    <x v="7"/>
    <n v="239055600"/>
    <n v="226082850"/>
    <n v="5964185300"/>
    <n v="5839454200"/>
    <n v="8700"/>
    <s v=""/>
    <s v=""/>
    <s v=""/>
    <n v="10700"/>
    <n v="684316.57009345794"/>
    <n v="666369.73831775703"/>
    <n v="1.0269322430832581"/>
  </r>
  <r>
    <n v="2000"/>
    <n v="5275"/>
    <n v="2000"/>
    <s v="1400/08/30"/>
    <x v="2"/>
    <x v="7"/>
    <n v="1358002000"/>
    <n v="1290702000"/>
    <n v="7322187300"/>
    <n v="7130156200"/>
    <n v="10700"/>
    <n v="10700"/>
    <n v="684316.57009345794"/>
    <n v="666369.73831775703"/>
    <n v="10700"/>
    <n v="684316.57009345794"/>
    <n v="666369.73831775703"/>
    <n v="1.0269322430832581"/>
  </r>
  <r>
    <n v="1500"/>
    <n v="6150"/>
    <n v="1500"/>
    <s v="1400/09/07"/>
    <x v="2"/>
    <x v="8"/>
    <n v="1042870500"/>
    <n v="990825000"/>
    <n v="1042870500"/>
    <n v="990825000"/>
    <n v="1500"/>
    <s v=""/>
    <s v=""/>
    <s v=""/>
    <n v="9500"/>
    <n v="712027.52631578944"/>
    <n v="655730.42105263157"/>
    <n v="1.0858540391839457"/>
  </r>
  <r>
    <n v="700"/>
    <n v="1850"/>
    <n v="700"/>
    <s v="1400/09/07"/>
    <x v="2"/>
    <x v="8"/>
    <n v="476344400"/>
    <n v="461965000"/>
    <n v="1519214900"/>
    <n v="1452790000"/>
    <n v="2200"/>
    <s v=""/>
    <s v=""/>
    <s v=""/>
    <n v="9500"/>
    <n v="712027.52631578944"/>
    <n v="655730.42105263157"/>
    <n v="1.0858540391839457"/>
  </r>
  <r>
    <n v="300"/>
    <n v="450"/>
    <n v="300"/>
    <s v="1400/09/14"/>
    <x v="2"/>
    <x v="8"/>
    <n v="194972100"/>
    <n v="194656500"/>
    <n v="1714187000"/>
    <n v="1647446500"/>
    <n v="2500"/>
    <s v=""/>
    <s v=""/>
    <s v=""/>
    <n v="9500"/>
    <n v="712027.52631578944"/>
    <n v="655730.42105263157"/>
    <n v="1.0858540391839457"/>
  </r>
  <r>
    <n v="2000"/>
    <n v="8600"/>
    <n v="2000"/>
    <s v="1400/09/14"/>
    <x v="2"/>
    <x v="8"/>
    <n v="1427012000"/>
    <n v="1301310000"/>
    <n v="3141199000"/>
    <n v="2948756500"/>
    <n v="4500"/>
    <s v=""/>
    <s v=""/>
    <s v=""/>
    <n v="9500"/>
    <n v="712027.52631578944"/>
    <n v="655730.42105263157"/>
    <n v="1.0858540391839457"/>
  </r>
  <r>
    <n v="2500"/>
    <n v="8025"/>
    <n v="2500"/>
    <s v="1400/09/21"/>
    <x v="2"/>
    <x v="8"/>
    <n v="1808482500"/>
    <n v="1619857500"/>
    <n v="4949681500"/>
    <n v="4568614000"/>
    <n v="7000"/>
    <s v=""/>
    <s v=""/>
    <s v=""/>
    <n v="9500"/>
    <n v="712027.52631578944"/>
    <n v="655730.42105263157"/>
    <n v="1.0858540391839457"/>
  </r>
  <r>
    <n v="2500"/>
    <n v="5800"/>
    <n v="2500"/>
    <s v="1400/09/28"/>
    <x v="2"/>
    <x v="8"/>
    <n v="1814580000"/>
    <n v="1660825000"/>
    <n v="6764261500"/>
    <n v="6229439000"/>
    <n v="9500"/>
    <n v="9500"/>
    <n v="712027.52631578944"/>
    <n v="655730.42105263157"/>
    <n v="9500"/>
    <n v="712027.52631578944"/>
    <n v="655730.42105263157"/>
    <n v="1.0858540391839457"/>
  </r>
  <r>
    <n v="2500"/>
    <n v="5425"/>
    <n v="2500"/>
    <s v="1400/10/05"/>
    <x v="2"/>
    <x v="9"/>
    <n v="1847100000"/>
    <n v="1755365000"/>
    <n v="1847100000"/>
    <n v="1755365000"/>
    <n v="2500"/>
    <s v=""/>
    <s v=""/>
    <s v=""/>
    <n v="6925"/>
    <n v="741968.78339350177"/>
    <n v="723036.65342960285"/>
    <n v="1.0261841911804852"/>
  </r>
  <r>
    <n v="2000"/>
    <n v="3850"/>
    <n v="2000"/>
    <s v="1400/10/12"/>
    <x v="2"/>
    <x v="9"/>
    <n v="1465902000"/>
    <n v="1439920000"/>
    <n v="3313002000"/>
    <n v="3195285000"/>
    <n v="4500"/>
    <s v=""/>
    <s v=""/>
    <s v=""/>
    <n v="6925"/>
    <n v="741968.78339350177"/>
    <n v="723036.65342960285"/>
    <n v="1.0261841911804852"/>
  </r>
  <r>
    <n v="2000"/>
    <n v="3475"/>
    <n v="2000"/>
    <s v="1400/10/19"/>
    <x v="2"/>
    <x v="9"/>
    <n v="1499170000"/>
    <n v="1485782000"/>
    <n v="4812172000"/>
    <n v="4681067000"/>
    <n v="6500"/>
    <s v=""/>
    <s v=""/>
    <s v=""/>
    <n v="6925"/>
    <n v="741968.78339350177"/>
    <n v="723036.65342960285"/>
    <n v="1.0261841911804852"/>
  </r>
  <r>
    <n v="2500"/>
    <n v="450"/>
    <n v="250"/>
    <s v="1400/10/26"/>
    <x v="2"/>
    <x v="9"/>
    <n v="191742250"/>
    <n v="191742250"/>
    <n v="5003914250"/>
    <n v="4872809250"/>
    <n v="6750"/>
    <s v=""/>
    <s v=""/>
    <s v=""/>
    <n v="6925"/>
    <n v="741968.78339350177"/>
    <n v="723036.65342960285"/>
    <n v="1.0261841911804852"/>
  </r>
  <r>
    <n v="0"/>
    <n v="175"/>
    <n v="175"/>
    <s v="1400/10/26"/>
    <x v="2"/>
    <x v="9"/>
    <n v="134219575"/>
    <n v="134219575"/>
    <n v="5138133825"/>
    <n v="5007028825"/>
    <n v="6925"/>
    <n v="6925"/>
    <n v="741968.78339350177"/>
    <n v="723036.65342960285"/>
    <n v="6925"/>
    <n v="741968.78339350177"/>
    <n v="723036.65342960285"/>
    <n v="1.0261841911804852"/>
  </r>
  <r>
    <n v="2500"/>
    <n v="275"/>
    <n v="250"/>
    <s v="1400/11/03"/>
    <x v="2"/>
    <x v="10"/>
    <n v="196073000"/>
    <n v="196073000"/>
    <n v="196073000"/>
    <n v="196073000"/>
    <n v="250"/>
    <s v=""/>
    <s v=""/>
    <s v=""/>
    <n v="8700"/>
    <n v="789295.03448275861"/>
    <n v="789295.03448275861"/>
    <n v="1"/>
  </r>
  <r>
    <n v="0"/>
    <n v="225"/>
    <n v="225"/>
    <s v="1400/11/04"/>
    <x v="2"/>
    <x v="10"/>
    <n v="176465700"/>
    <n v="176465700"/>
    <n v="372538700"/>
    <n v="372538700"/>
    <n v="475"/>
    <s v=""/>
    <s v=""/>
    <s v=""/>
    <n v="8700"/>
    <n v="789295.03448275861"/>
    <n v="789295.03448275861"/>
    <n v="1"/>
  </r>
  <r>
    <n v="0"/>
    <n v="2025"/>
    <n v="2025"/>
    <s v="1400/11/06"/>
    <x v="2"/>
    <x v="10"/>
    <n v="1588191300"/>
    <n v="1588191300"/>
    <n v="1960730000"/>
    <n v="1960730000"/>
    <n v="2500"/>
    <s v=""/>
    <s v=""/>
    <s v=""/>
    <n v="8700"/>
    <n v="789295.03448275861"/>
    <n v="789295.03448275861"/>
    <n v="1"/>
  </r>
  <r>
    <n v="1500"/>
    <n v="1000"/>
    <n v="1000"/>
    <s v="1400/11/10"/>
    <x v="2"/>
    <x v="10"/>
    <n v="790989000"/>
    <n v="790989000"/>
    <n v="2751719000"/>
    <n v="2751719000"/>
    <n v="3500"/>
    <s v=""/>
    <s v=""/>
    <s v=""/>
    <n v="8700"/>
    <n v="789295.03448275861"/>
    <n v="789295.03448275861"/>
    <n v="1"/>
  </r>
  <r>
    <n v="0"/>
    <n v="50"/>
    <n v="50"/>
    <s v="1400/11/10"/>
    <x v="2"/>
    <x v="10"/>
    <n v="39549450"/>
    <n v="39549450"/>
    <n v="2791268450"/>
    <n v="2791268450"/>
    <n v="3550"/>
    <s v=""/>
    <s v=""/>
    <s v=""/>
    <n v="8700"/>
    <n v="789295.03448275861"/>
    <n v="789295.03448275861"/>
    <n v="1"/>
  </r>
  <r>
    <n v="0"/>
    <n v="75"/>
    <n v="75"/>
    <s v="1400/11/11"/>
    <x v="2"/>
    <x v="10"/>
    <n v="59324175"/>
    <n v="59324175"/>
    <n v="2850592625"/>
    <n v="2850592625"/>
    <n v="3625"/>
    <s v=""/>
    <s v=""/>
    <s v=""/>
    <n v="8700"/>
    <n v="789295.03448275861"/>
    <n v="789295.03448275861"/>
    <n v="1"/>
  </r>
  <r>
    <n v="0"/>
    <n v="75"/>
    <n v="75"/>
    <s v="1400/11/12"/>
    <x v="2"/>
    <x v="10"/>
    <n v="59324175"/>
    <n v="59324175"/>
    <n v="2909916800"/>
    <n v="2909916800"/>
    <n v="3700"/>
    <s v=""/>
    <s v=""/>
    <s v=""/>
    <n v="8700"/>
    <n v="789295.03448275861"/>
    <n v="789295.03448275861"/>
    <n v="1"/>
  </r>
  <r>
    <n v="2500"/>
    <n v="325"/>
    <n v="200"/>
    <s v="1400/11/17"/>
    <x v="2"/>
    <x v="10"/>
    <n v="155473600"/>
    <n v="155473600"/>
    <n v="3065390400"/>
    <n v="3065390400"/>
    <n v="3900"/>
    <s v=""/>
    <s v=""/>
    <s v=""/>
    <n v="8700"/>
    <n v="789295.03448275861"/>
    <n v="789295.03448275861"/>
    <n v="1"/>
  </r>
  <r>
    <n v="0"/>
    <n v="350"/>
    <n v="350"/>
    <s v="1400/11/17"/>
    <x v="2"/>
    <x v="10"/>
    <n v="272078800"/>
    <n v="272078800"/>
    <n v="3337469200"/>
    <n v="3337469200"/>
    <n v="4250"/>
    <s v=""/>
    <s v=""/>
    <s v=""/>
    <n v="8700"/>
    <n v="789295.03448275861"/>
    <n v="789295.03448275861"/>
    <n v="1"/>
  </r>
  <r>
    <n v="0"/>
    <n v="100"/>
    <n v="100"/>
    <s v="1400/11/18"/>
    <x v="2"/>
    <x v="10"/>
    <n v="77736800"/>
    <n v="77736800"/>
    <n v="3415206000"/>
    <n v="3415206000"/>
    <n v="4350"/>
    <s v=""/>
    <s v=""/>
    <s v=""/>
    <n v="8700"/>
    <n v="789295.03448275861"/>
    <n v="789295.03448275861"/>
    <n v="1"/>
  </r>
  <r>
    <n v="0"/>
    <n v="1850"/>
    <n v="1850"/>
    <s v="1400/11/19"/>
    <x v="2"/>
    <x v="10"/>
    <n v="1438130800"/>
    <n v="1438130800"/>
    <n v="4853336800"/>
    <n v="4853336800"/>
    <n v="6200"/>
    <s v=""/>
    <s v=""/>
    <s v=""/>
    <n v="8700"/>
    <n v="789295.03448275861"/>
    <n v="789295.03448275861"/>
    <n v="1"/>
  </r>
  <r>
    <n v="2500"/>
    <n v="600"/>
    <n v="375"/>
    <s v="1400/11/24"/>
    <x v="2"/>
    <x v="10"/>
    <n v="302029500"/>
    <n v="302029500"/>
    <n v="5155366300"/>
    <n v="5155366300"/>
    <n v="6575"/>
    <s v=""/>
    <s v=""/>
    <s v=""/>
    <n v="8700"/>
    <n v="789295.03448275861"/>
    <n v="789295.03448275861"/>
    <n v="1"/>
  </r>
  <r>
    <n v="0"/>
    <n v="300"/>
    <n v="300"/>
    <s v="1400/11/25"/>
    <x v="2"/>
    <x v="10"/>
    <n v="241623600"/>
    <n v="241623600"/>
    <n v="5396989900"/>
    <n v="5396989900"/>
    <n v="6875"/>
    <s v=""/>
    <s v=""/>
    <s v=""/>
    <n v="8700"/>
    <n v="789295.03448275861"/>
    <n v="789295.03448275861"/>
    <n v="1"/>
  </r>
  <r>
    <n v="0"/>
    <n v="1825"/>
    <n v="1825"/>
    <s v="1400/11/27"/>
    <x v="2"/>
    <x v="10"/>
    <n v="1469876900"/>
    <n v="1469876900"/>
    <n v="6866866800"/>
    <n v="6866866800"/>
    <n v="8700"/>
    <n v="8700"/>
    <n v="789295.03448275861"/>
    <n v="789295.03448275861"/>
    <n v="8700"/>
    <n v="789295.03448275861"/>
    <n v="789295.03448275861"/>
    <n v="1"/>
  </r>
  <r>
    <n v="0"/>
    <n v="175"/>
    <n v="175"/>
    <s v="1400/12/01"/>
    <x v="2"/>
    <x v="11"/>
    <n v="143893225"/>
    <n v="143893225"/>
    <n v="143893225"/>
    <n v="143893225"/>
    <n v="175"/>
    <s v=""/>
    <s v=""/>
    <s v=""/>
    <n v="7850"/>
    <n v="866311.6337579618"/>
    <n v="866311.6337579618"/>
    <n v="1"/>
  </r>
  <r>
    <n v="2500"/>
    <n v="725"/>
    <n v="300"/>
    <s v="1400/12/01"/>
    <x v="2"/>
    <x v="11"/>
    <n v="246674100"/>
    <n v="246674100"/>
    <n v="390567325"/>
    <n v="390567325"/>
    <n v="475"/>
    <s v=""/>
    <s v=""/>
    <s v=""/>
    <n v="7850"/>
    <n v="866311.6337579618"/>
    <n v="866311.6337579618"/>
    <n v="1"/>
  </r>
  <r>
    <n v="0"/>
    <n v="625"/>
    <n v="625"/>
    <s v="1400/12/03"/>
    <x v="2"/>
    <x v="11"/>
    <n v="513904375"/>
    <n v="513904375"/>
    <n v="904471700"/>
    <n v="904471700"/>
    <n v="1100"/>
    <s v=""/>
    <s v=""/>
    <s v=""/>
    <n v="7850"/>
    <n v="866311.6337579618"/>
    <n v="866311.6337579618"/>
    <n v="1"/>
  </r>
  <r>
    <n v="0"/>
    <n v="550"/>
    <n v="550"/>
    <s v="1400/12/04"/>
    <x v="2"/>
    <x v="11"/>
    <n v="452235850"/>
    <n v="452235850"/>
    <n v="1356707550"/>
    <n v="1356707550"/>
    <n v="1650"/>
    <s v=""/>
    <s v=""/>
    <s v=""/>
    <n v="7850"/>
    <n v="866311.6337579618"/>
    <n v="866311.6337579618"/>
    <n v="1"/>
  </r>
  <r>
    <n v="0"/>
    <n v="850"/>
    <n v="850"/>
    <s v="1400/12/07"/>
    <x v="2"/>
    <x v="11"/>
    <n v="698909950"/>
    <n v="698909950"/>
    <n v="2055617500"/>
    <n v="2055617500"/>
    <n v="2500"/>
    <s v=""/>
    <s v=""/>
    <s v=""/>
    <n v="7850"/>
    <n v="866311.6337579618"/>
    <n v="866311.6337579618"/>
    <n v="1"/>
  </r>
  <r>
    <n v="2000"/>
    <n v="200"/>
    <n v="25"/>
    <s v="1400/12/08"/>
    <x v="2"/>
    <x v="11"/>
    <n v="21282575"/>
    <n v="21282575"/>
    <n v="2076900075"/>
    <n v="2076900075"/>
    <n v="2525"/>
    <s v=""/>
    <s v=""/>
    <s v=""/>
    <n v="7850"/>
    <n v="866311.6337579618"/>
    <n v="866311.6337579618"/>
    <n v="1"/>
  </r>
  <r>
    <n v="1000"/>
    <n v="950"/>
    <n v="450"/>
    <s v="1400/12/08"/>
    <x v="2"/>
    <x v="11"/>
    <n v="383221350"/>
    <n v="383221350"/>
    <n v="2460121425"/>
    <n v="2460121425"/>
    <n v="2975"/>
    <s v=""/>
    <s v=""/>
    <s v=""/>
    <n v="7850"/>
    <n v="866311.6337579618"/>
    <n v="866311.6337579618"/>
    <n v="1"/>
  </r>
  <r>
    <n v="0"/>
    <n v="175"/>
    <n v="175"/>
    <s v="1400/12/08"/>
    <x v="2"/>
    <x v="11"/>
    <n v="149030525"/>
    <n v="149030525"/>
    <n v="2609151950"/>
    <n v="2609151950"/>
    <n v="3150"/>
    <s v=""/>
    <s v=""/>
    <s v=""/>
    <n v="7850"/>
    <n v="866311.6337579618"/>
    <n v="866311.6337579618"/>
    <n v="1"/>
  </r>
  <r>
    <n v="0"/>
    <n v="275"/>
    <n v="275"/>
    <s v="1400/12/09"/>
    <x v="2"/>
    <x v="11"/>
    <n v="234190825"/>
    <n v="234190825"/>
    <n v="2843342775"/>
    <n v="2843342775"/>
    <n v="3425"/>
    <s v=""/>
    <s v=""/>
    <s v=""/>
    <n v="7850"/>
    <n v="866311.6337579618"/>
    <n v="866311.6337579618"/>
    <n v="1"/>
  </r>
  <r>
    <n v="0"/>
    <n v="1050"/>
    <n v="1050"/>
    <s v="1400/12/11"/>
    <x v="2"/>
    <x v="11"/>
    <n v="893868150"/>
    <n v="893868150"/>
    <n v="3737210925"/>
    <n v="3737210925"/>
    <n v="4475"/>
    <s v=""/>
    <s v=""/>
    <s v=""/>
    <n v="7850"/>
    <n v="866311.6337579618"/>
    <n v="866311.6337579618"/>
    <n v="1"/>
  </r>
  <r>
    <n v="0"/>
    <n v="100"/>
    <n v="100"/>
    <s v="1400/12/11"/>
    <x v="2"/>
    <x v="11"/>
    <n v="85160300"/>
    <n v="85160300"/>
    <n v="3822371225"/>
    <n v="3822371225"/>
    <n v="4575"/>
    <s v=""/>
    <s v=""/>
    <s v=""/>
    <n v="7850"/>
    <n v="866311.6337579618"/>
    <n v="866311.6337579618"/>
    <n v="1"/>
  </r>
  <r>
    <n v="1500"/>
    <n v="75"/>
    <n v="75"/>
    <s v="1400/12/15"/>
    <x v="2"/>
    <x v="11"/>
    <n v="68261775"/>
    <n v="68261775"/>
    <n v="3890633000"/>
    <n v="3890633000"/>
    <n v="4650"/>
    <s v=""/>
    <s v=""/>
    <s v=""/>
    <n v="7850"/>
    <n v="866311.6337579618"/>
    <n v="866311.6337579618"/>
    <n v="1"/>
  </r>
  <r>
    <n v="500"/>
    <n v="200"/>
    <n v="175"/>
    <s v="1400/12/15"/>
    <x v="2"/>
    <x v="11"/>
    <n v="159329975"/>
    <n v="159329975"/>
    <n v="4049962975"/>
    <n v="4049962975"/>
    <n v="4825"/>
    <s v=""/>
    <s v=""/>
    <s v=""/>
    <n v="7850"/>
    <n v="866311.6337579618"/>
    <n v="866311.6337579618"/>
    <n v="1"/>
  </r>
  <r>
    <n v="0"/>
    <n v="1425"/>
    <n v="1425"/>
    <s v="1400/12/16"/>
    <x v="2"/>
    <x v="11"/>
    <n v="1296973725"/>
    <n v="1296973725"/>
    <n v="5346936700"/>
    <n v="5346936700"/>
    <n v="6250"/>
    <s v=""/>
    <s v=""/>
    <s v=""/>
    <n v="7850"/>
    <n v="866311.6337579618"/>
    <n v="866311.6337579618"/>
    <n v="1"/>
  </r>
  <r>
    <n v="0"/>
    <n v="325"/>
    <n v="325"/>
    <s v="1400/12/16"/>
    <x v="2"/>
    <x v="11"/>
    <n v="295898525"/>
    <n v="295898525"/>
    <n v="5642835225"/>
    <n v="5642835225"/>
    <n v="6575"/>
    <s v=""/>
    <s v=""/>
    <s v=""/>
    <n v="7850"/>
    <n v="866311.6337579618"/>
    <n v="866311.6337579618"/>
    <n v="1"/>
  </r>
  <r>
    <n v="2500"/>
    <n v="500"/>
    <n v="475"/>
    <s v="1400/12/22"/>
    <x v="2"/>
    <x v="11"/>
    <n v="431320900"/>
    <n v="431320900"/>
    <n v="6074156125"/>
    <n v="6074156125"/>
    <n v="7050"/>
    <s v=""/>
    <s v=""/>
    <s v=""/>
    <n v="7850"/>
    <n v="866311.6337579618"/>
    <n v="866311.6337579618"/>
    <n v="1"/>
  </r>
  <r>
    <n v="0"/>
    <n v="550"/>
    <n v="550"/>
    <s v="1400/12/22"/>
    <x v="2"/>
    <x v="11"/>
    <n v="499424200"/>
    <n v="499424200"/>
    <n v="6573580325"/>
    <n v="6573580325"/>
    <n v="7600"/>
    <s v=""/>
    <s v=""/>
    <s v=""/>
    <n v="7850"/>
    <n v="866311.6337579618"/>
    <n v="866311.6337579618"/>
    <n v="1"/>
  </r>
  <r>
    <n v="2500"/>
    <n v="175"/>
    <n v="150"/>
    <s v="1400/12/22"/>
    <x v="2"/>
    <x v="11"/>
    <n v="136161600"/>
    <n v="136161600"/>
    <n v="6709741925"/>
    <n v="6709741925"/>
    <n v="7750"/>
    <s v=""/>
    <s v=""/>
    <s v=""/>
    <n v="7850"/>
    <n v="866311.6337579618"/>
    <n v="866311.6337579618"/>
    <n v="1"/>
  </r>
  <r>
    <n v="0"/>
    <n v="100"/>
    <n v="100"/>
    <s v="1400/12/23"/>
    <x v="2"/>
    <x v="11"/>
    <n v="90804400"/>
    <n v="90804400"/>
    <n v="6800546325"/>
    <n v="6800546325"/>
    <n v="7850"/>
    <n v="7850"/>
    <n v="866311.6337579618"/>
    <n v="866311.6337579618"/>
    <n v="7850"/>
    <n v="866311.6337579618"/>
    <n v="866311.6337579618"/>
    <n v="1"/>
  </r>
  <r>
    <n v="3000"/>
    <n v="25"/>
    <n v="25"/>
    <s v="1401/01/07"/>
    <x v="3"/>
    <x v="0"/>
    <n v="22309575"/>
    <n v="22309575"/>
    <n v="22309575"/>
    <n v="22309575"/>
    <n v="25"/>
    <s v=""/>
    <s v=""/>
    <s v=""/>
    <n v="7375"/>
    <n v="851726.8169491525"/>
    <n v="851726.8169491525"/>
    <n v="1"/>
  </r>
  <r>
    <n v="1000"/>
    <n v="750"/>
    <n v="725"/>
    <s v="1401/01/07"/>
    <x v="3"/>
    <x v="0"/>
    <n v="647195175"/>
    <n v="647195175"/>
    <n v="669504750"/>
    <n v="669504750"/>
    <n v="750"/>
    <s v=""/>
    <s v=""/>
    <s v=""/>
    <n v="7375"/>
    <n v="851726.8169491525"/>
    <n v="851726.8169491525"/>
    <n v="1"/>
  </r>
  <r>
    <n v="500"/>
    <n v="25"/>
    <n v="25"/>
    <s v="1401/01/07"/>
    <x v="3"/>
    <x v="0"/>
    <n v="22317075"/>
    <n v="22317075"/>
    <n v="691821825"/>
    <n v="691821825"/>
    <n v="775"/>
    <s v=""/>
    <s v=""/>
    <s v=""/>
    <n v="7375"/>
    <n v="851726.8169491525"/>
    <n v="851726.8169491525"/>
    <n v="1"/>
  </r>
  <r>
    <n v="0"/>
    <n v="100"/>
    <n v="100"/>
    <s v="1401/01/09"/>
    <x v="3"/>
    <x v="0"/>
    <n v="89238300"/>
    <n v="89238300"/>
    <n v="781060125"/>
    <n v="781060125"/>
    <n v="875"/>
    <s v=""/>
    <s v=""/>
    <s v=""/>
    <n v="7375"/>
    <n v="851726.8169491525"/>
    <n v="851726.8169491525"/>
    <n v="1"/>
  </r>
  <r>
    <n v="0"/>
    <n v="275"/>
    <n v="275"/>
    <s v="1401/01/09"/>
    <x v="3"/>
    <x v="0"/>
    <n v="245487825"/>
    <n v="245487825"/>
    <n v="1026547950"/>
    <n v="1026547950"/>
    <n v="1150"/>
    <s v=""/>
    <s v=""/>
    <s v=""/>
    <n v="7375"/>
    <n v="851726.8169491525"/>
    <n v="851726.8169491525"/>
    <n v="1"/>
  </r>
  <r>
    <n v="0"/>
    <n v="200"/>
    <n v="200"/>
    <s v="1401/01/10"/>
    <x v="3"/>
    <x v="0"/>
    <n v="178476600"/>
    <n v="178476600"/>
    <n v="1205024550"/>
    <n v="1205024550"/>
    <n v="1350"/>
    <s v=""/>
    <s v=""/>
    <s v=""/>
    <n v="7375"/>
    <n v="851726.8169491525"/>
    <n v="851726.8169491525"/>
    <n v="1"/>
  </r>
  <r>
    <n v="0"/>
    <n v="75"/>
    <n v="75"/>
    <s v="1401/01/15"/>
    <x v="3"/>
    <x v="0"/>
    <n v="66273075"/>
    <n v="66273075"/>
    <n v="1271297625"/>
    <n v="1271297625"/>
    <n v="1425"/>
    <s v=""/>
    <s v=""/>
    <s v=""/>
    <n v="7375"/>
    <n v="851726.8169491525"/>
    <n v="851726.8169491525"/>
    <n v="1"/>
  </r>
  <r>
    <n v="1000"/>
    <n v="375"/>
    <n v="300"/>
    <s v="1401/01/15"/>
    <x v="3"/>
    <x v="0"/>
    <n v="265092300"/>
    <n v="265092300"/>
    <n v="1536389925"/>
    <n v="1536389925"/>
    <n v="1725"/>
    <s v=""/>
    <s v=""/>
    <s v=""/>
    <n v="7375"/>
    <n v="851726.8169491525"/>
    <n v="851726.8169491525"/>
    <n v="1"/>
  </r>
  <r>
    <n v="500"/>
    <n v="25"/>
    <n v="25"/>
    <s v="1401/01/15"/>
    <x v="3"/>
    <x v="0"/>
    <n v="22091025"/>
    <n v="22091025"/>
    <n v="1558480950"/>
    <n v="1558480950"/>
    <n v="1750"/>
    <s v=""/>
    <s v=""/>
    <s v=""/>
    <n v="7375"/>
    <n v="851726.8169491525"/>
    <n v="851726.8169491525"/>
    <n v="1"/>
  </r>
  <r>
    <n v="3000"/>
    <n v="25"/>
    <n v="25"/>
    <s v="1401/01/15"/>
    <x v="3"/>
    <x v="0"/>
    <n v="22083525"/>
    <n v="22083525"/>
    <n v="1580564475"/>
    <n v="1580564475"/>
    <n v="1775"/>
    <s v=""/>
    <s v=""/>
    <s v=""/>
    <n v="7375"/>
    <n v="851726.8169491525"/>
    <n v="851726.8169491525"/>
    <n v="1"/>
  </r>
  <r>
    <n v="0"/>
    <n v="150"/>
    <n v="150"/>
    <s v="1401/01/15"/>
    <x v="3"/>
    <x v="0"/>
    <n v="132501150"/>
    <n v="132501150"/>
    <n v="1713065625"/>
    <n v="1713065625"/>
    <n v="1925"/>
    <s v=""/>
    <s v=""/>
    <s v=""/>
    <n v="7375"/>
    <n v="851726.8169491525"/>
    <n v="851726.8169491525"/>
    <n v="1"/>
  </r>
  <r>
    <n v="0"/>
    <n v="75"/>
    <n v="75"/>
    <s v="1401/01/16"/>
    <x v="3"/>
    <x v="0"/>
    <n v="66273075"/>
    <n v="66273075"/>
    <n v="1779338700"/>
    <n v="1779338700"/>
    <n v="2000"/>
    <s v=""/>
    <s v=""/>
    <s v=""/>
    <n v="7375"/>
    <n v="851726.8169491525"/>
    <n v="851726.8169491525"/>
    <n v="1"/>
  </r>
  <r>
    <n v="500"/>
    <n v="125"/>
    <n v="100"/>
    <s v="1401/01/21"/>
    <x v="3"/>
    <x v="0"/>
    <n v="86311200"/>
    <n v="86311200"/>
    <n v="1865649900"/>
    <n v="1865649900"/>
    <n v="2100"/>
    <s v=""/>
    <s v=""/>
    <s v=""/>
    <n v="7375"/>
    <n v="851726.8169491525"/>
    <n v="851726.8169491525"/>
    <n v="1"/>
  </r>
  <r>
    <n v="0"/>
    <n v="400"/>
    <n v="400"/>
    <s v="1401/01/21"/>
    <x v="3"/>
    <x v="0"/>
    <n v="345244800"/>
    <n v="345244800"/>
    <n v="2210894700"/>
    <n v="2210894700"/>
    <n v="2500"/>
    <s v=""/>
    <s v=""/>
    <s v=""/>
    <n v="7375"/>
    <n v="851726.8169491525"/>
    <n v="851726.8169491525"/>
    <n v="1"/>
  </r>
  <r>
    <n v="0"/>
    <n v="450"/>
    <n v="450"/>
    <s v="1401/01/21"/>
    <x v="3"/>
    <x v="0"/>
    <n v="388400400"/>
    <n v="388400400"/>
    <n v="2599295100"/>
    <n v="2599295100"/>
    <n v="2950"/>
    <s v=""/>
    <s v=""/>
    <s v=""/>
    <n v="7375"/>
    <n v="851726.8169491525"/>
    <n v="851726.8169491525"/>
    <n v="1"/>
  </r>
  <r>
    <n v="1000"/>
    <n v="575"/>
    <n v="550"/>
    <s v="1401/01/21"/>
    <x v="3"/>
    <x v="0"/>
    <n v="474711600"/>
    <n v="474711600"/>
    <n v="3074006700"/>
    <n v="3074006700"/>
    <n v="3500"/>
    <s v=""/>
    <s v=""/>
    <s v=""/>
    <n v="7375"/>
    <n v="851726.8169491525"/>
    <n v="851726.8169491525"/>
    <n v="1"/>
  </r>
  <r>
    <n v="0"/>
    <n v="150"/>
    <n v="150"/>
    <s v="1401/01/21"/>
    <x v="3"/>
    <x v="0"/>
    <n v="129421800"/>
    <n v="129421800"/>
    <n v="3203428500"/>
    <n v="3203428500"/>
    <n v="3650"/>
    <s v=""/>
    <s v=""/>
    <s v=""/>
    <n v="7375"/>
    <n v="851726.8169491525"/>
    <n v="851726.8169491525"/>
    <n v="1"/>
  </r>
  <r>
    <n v="3000"/>
    <n v="100"/>
    <n v="25"/>
    <s v="1401/01/21"/>
    <x v="3"/>
    <x v="0"/>
    <n v="21570300"/>
    <n v="21570300"/>
    <n v="3224998800"/>
    <n v="3224998800"/>
    <n v="3675"/>
    <s v=""/>
    <s v=""/>
    <s v=""/>
    <n v="7375"/>
    <n v="851726.8169491525"/>
    <n v="851726.8169491525"/>
    <n v="1"/>
  </r>
  <r>
    <n v="0"/>
    <n v="75"/>
    <n v="75"/>
    <s v="1401/01/22"/>
    <x v="3"/>
    <x v="0"/>
    <n v="64710900"/>
    <n v="64710900"/>
    <n v="3289709700"/>
    <n v="3289709700"/>
    <n v="3750"/>
    <s v=""/>
    <s v=""/>
    <s v=""/>
    <n v="7375"/>
    <n v="851726.8169491525"/>
    <n v="851726.8169491525"/>
    <n v="1"/>
  </r>
  <r>
    <n v="300"/>
    <n v="300"/>
    <n v="75"/>
    <s v="1401/01/28"/>
    <x v="3"/>
    <x v="0"/>
    <n v="60000000"/>
    <n v="60000000"/>
    <n v="3349709700"/>
    <n v="3349709700"/>
    <n v="3825"/>
    <s v=""/>
    <s v=""/>
    <s v=""/>
    <n v="7375"/>
    <n v="851726.8169491525"/>
    <n v="851726.8169491525"/>
    <n v="1"/>
  </r>
  <r>
    <n v="0"/>
    <n v="225"/>
    <n v="225"/>
    <s v="1401/01/28"/>
    <x v="3"/>
    <x v="0"/>
    <n v="180000000"/>
    <n v="180000000"/>
    <n v="3529709700"/>
    <n v="3529709700"/>
    <n v="4050"/>
    <s v=""/>
    <s v=""/>
    <s v=""/>
    <n v="7375"/>
    <n v="851726.8169491525"/>
    <n v="851726.8169491525"/>
    <n v="1"/>
  </r>
  <r>
    <n v="0"/>
    <n v="150"/>
    <n v="150"/>
    <s v="1401/01/28"/>
    <x v="3"/>
    <x v="0"/>
    <n v="124144650"/>
    <n v="124144650"/>
    <n v="3653854350"/>
    <n v="3653854350"/>
    <n v="4200"/>
    <s v=""/>
    <s v=""/>
    <s v=""/>
    <n v="7375"/>
    <n v="851726.8169491525"/>
    <n v="851726.8169491525"/>
    <n v="1"/>
  </r>
  <r>
    <n v="3000"/>
    <n v="1525"/>
    <n v="125"/>
    <s v="1401/01/28"/>
    <x v="3"/>
    <x v="0"/>
    <n v="103453875"/>
    <n v="103453875"/>
    <n v="3757308225"/>
    <n v="3757308225"/>
    <n v="4325"/>
    <s v=""/>
    <s v=""/>
    <s v=""/>
    <n v="7375"/>
    <n v="851726.8169491525"/>
    <n v="851726.8169491525"/>
    <n v="1"/>
  </r>
  <r>
    <n v="500"/>
    <n v="25"/>
    <n v="25"/>
    <s v="1401/01/28"/>
    <x v="3"/>
    <x v="0"/>
    <n v="20683275"/>
    <n v="20683275"/>
    <n v="3777991500"/>
    <n v="3777991500"/>
    <n v="4350"/>
    <s v=""/>
    <s v=""/>
    <s v=""/>
    <n v="7375"/>
    <n v="851726.8169491525"/>
    <n v="851726.8169491525"/>
    <n v="1"/>
  </r>
  <r>
    <n v="0"/>
    <n v="300"/>
    <n v="300"/>
    <s v="1401/01/29"/>
    <x v="3"/>
    <x v="0"/>
    <n v="248289300"/>
    <n v="248289300"/>
    <n v="4026280800"/>
    <n v="4026280800"/>
    <n v="4650"/>
    <s v=""/>
    <s v=""/>
    <s v=""/>
    <n v="7375"/>
    <n v="851726.8169491525"/>
    <n v="851726.8169491525"/>
    <n v="1"/>
  </r>
  <r>
    <n v="0"/>
    <n v="100"/>
    <n v="100"/>
    <s v="1401/01/29"/>
    <x v="3"/>
    <x v="0"/>
    <n v="82733100"/>
    <n v="82733100"/>
    <n v="4109013900"/>
    <n v="4109013900"/>
    <n v="4750"/>
    <s v=""/>
    <s v=""/>
    <s v=""/>
    <n v="7375"/>
    <n v="851726.8169491525"/>
    <n v="851726.8169491525"/>
    <n v="1"/>
  </r>
  <r>
    <n v="0"/>
    <n v="2425"/>
    <n v="2425"/>
    <s v="1401/01/30"/>
    <x v="3"/>
    <x v="0"/>
    <n v="2007005175"/>
    <n v="2007005175"/>
    <n v="6116019075"/>
    <n v="6116019075"/>
    <n v="7175"/>
    <s v=""/>
    <s v=""/>
    <s v=""/>
    <n v="7375"/>
    <n v="851726.8169491525"/>
    <n v="851726.8169491525"/>
    <n v="1"/>
  </r>
  <r>
    <n v="0"/>
    <n v="75"/>
    <n v="75"/>
    <s v="1401/01/30"/>
    <x v="3"/>
    <x v="0"/>
    <n v="62049825"/>
    <n v="62049825"/>
    <n v="6178068900"/>
    <n v="6178068900"/>
    <n v="7250"/>
    <s v=""/>
    <s v=""/>
    <s v=""/>
    <n v="7375"/>
    <n v="851726.8169491525"/>
    <n v="851726.8169491525"/>
    <n v="1"/>
  </r>
  <r>
    <n v="0"/>
    <n v="125"/>
    <n v="125"/>
    <s v="1401/01/31"/>
    <x v="3"/>
    <x v="0"/>
    <n v="103416375"/>
    <n v="103416375"/>
    <n v="6281485275"/>
    <n v="6281485275"/>
    <n v="7375"/>
    <n v="7375"/>
    <n v="851726.8169491525"/>
    <n v="851726.8169491525"/>
    <n v="7375"/>
    <n v="851726.8169491525"/>
    <n v="851726.8169491525"/>
    <n v="1"/>
  </r>
  <r>
    <n v="0"/>
    <n v="275"/>
    <n v="275"/>
    <s v="1401/02/05"/>
    <x v="3"/>
    <x v="1"/>
    <n v="216425000"/>
    <n v="230536900"/>
    <n v="216425000"/>
    <n v="230536900"/>
    <n v="275"/>
    <s v=""/>
    <s v=""/>
    <s v=""/>
    <n v="7375"/>
    <n v="749376.23728813557"/>
    <n v="758038.96271186438"/>
    <n v="0.98857218975560557"/>
  </r>
  <r>
    <n v="1000"/>
    <n v="1150"/>
    <n v="725"/>
    <s v="1401/02/05"/>
    <x v="3"/>
    <x v="1"/>
    <n v="570575000"/>
    <n v="607779100"/>
    <n v="787000000"/>
    <n v="838316000"/>
    <n v="1000"/>
    <s v=""/>
    <s v=""/>
    <s v=""/>
    <n v="7375"/>
    <n v="749376.23728813557"/>
    <n v="758038.96271186438"/>
    <n v="0.98857218975560557"/>
  </r>
  <r>
    <n v="0"/>
    <n v="900"/>
    <n v="900"/>
    <s v="1401/02/05"/>
    <x v="3"/>
    <x v="1"/>
    <n v="736214400"/>
    <n v="754214400"/>
    <n v="1523214400"/>
    <n v="1592530400"/>
    <n v="1900"/>
    <s v=""/>
    <s v=""/>
    <s v=""/>
    <n v="7375"/>
    <n v="749376.23728813557"/>
    <n v="758038.96271186438"/>
    <n v="0.98857218975560557"/>
  </r>
  <r>
    <n v="2000"/>
    <n v="200"/>
    <n v="75"/>
    <s v="1401/02/05"/>
    <x v="3"/>
    <x v="1"/>
    <n v="61351200"/>
    <n v="62851200"/>
    <n v="1584565600"/>
    <n v="1655381600"/>
    <n v="1975"/>
    <s v=""/>
    <s v=""/>
    <s v=""/>
    <n v="7375"/>
    <n v="749376.23728813557"/>
    <n v="758038.96271186438"/>
    <n v="0.98857218975560557"/>
  </r>
  <r>
    <n v="500"/>
    <n v="25"/>
    <n v="25"/>
    <s v="1401/02/05"/>
    <x v="3"/>
    <x v="1"/>
    <n v="20957900"/>
    <n v="20957900"/>
    <n v="1605523500"/>
    <n v="1676339500"/>
    <n v="2000"/>
    <s v=""/>
    <s v=""/>
    <s v=""/>
    <n v="7375"/>
    <n v="749376.23728813557"/>
    <n v="758038.96271186438"/>
    <n v="0.98857218975560557"/>
  </r>
  <r>
    <n v="0"/>
    <n v="75"/>
    <n v="75"/>
    <s v="1401/02/07"/>
    <x v="3"/>
    <x v="1"/>
    <n v="61351200"/>
    <n v="62851200"/>
    <n v="1666874700"/>
    <n v="1739190700"/>
    <n v="2075"/>
    <s v=""/>
    <s v=""/>
    <s v=""/>
    <n v="7375"/>
    <n v="749376.23728813557"/>
    <n v="758038.96271186438"/>
    <n v="0.98857218975560557"/>
  </r>
  <r>
    <n v="0"/>
    <n v="75"/>
    <n v="75"/>
    <s v="1401/02/11"/>
    <x v="3"/>
    <x v="1"/>
    <n v="59550825"/>
    <n v="59550825"/>
    <n v="1726425525"/>
    <n v="1798741525"/>
    <n v="2150"/>
    <s v=""/>
    <s v=""/>
    <s v=""/>
    <n v="7375"/>
    <n v="749376.23728813557"/>
    <n v="758038.96271186438"/>
    <n v="0.98857218975560557"/>
  </r>
  <r>
    <n v="650"/>
    <n v="650"/>
    <n v="575"/>
    <s v="1401/02/11"/>
    <x v="3"/>
    <x v="1"/>
    <n v="456556325"/>
    <n v="456556325"/>
    <n v="2182981850"/>
    <n v="2255297850"/>
    <n v="2725"/>
    <s v=""/>
    <s v=""/>
    <s v=""/>
    <n v="7375"/>
    <n v="749376.23728813557"/>
    <n v="758038.96271186438"/>
    <n v="0.98857218975560557"/>
  </r>
  <r>
    <n v="300"/>
    <n v="325"/>
    <n v="300"/>
    <s v="1401/02/18"/>
    <x v="3"/>
    <x v="1"/>
    <n v="220629900"/>
    <n v="220500000"/>
    <n v="2403611750"/>
    <n v="2475797850"/>
    <n v="3025"/>
    <s v=""/>
    <s v=""/>
    <s v=""/>
    <n v="7375"/>
    <n v="749376.23728813557"/>
    <n v="758038.96271186438"/>
    <n v="0.98857218975560557"/>
  </r>
  <r>
    <n v="1500"/>
    <n v="1050"/>
    <n v="975"/>
    <s v="1401/02/18"/>
    <x v="3"/>
    <x v="1"/>
    <n v="738167625"/>
    <n v="738167625"/>
    <n v="3141779375"/>
    <n v="3213965475"/>
    <n v="4000"/>
    <s v=""/>
    <s v=""/>
    <s v=""/>
    <n v="7375"/>
    <n v="749376.23728813557"/>
    <n v="758038.96271186438"/>
    <n v="0.98857218975560557"/>
  </r>
  <r>
    <n v="1500"/>
    <n v="25"/>
    <n v="25"/>
    <s v="1401/02/18"/>
    <x v="3"/>
    <x v="1"/>
    <n v="18919875"/>
    <n v="18919875"/>
    <n v="3160699250"/>
    <n v="3232885350"/>
    <n v="4025"/>
    <s v=""/>
    <s v=""/>
    <s v=""/>
    <n v="7375"/>
    <n v="749376.23728813557"/>
    <n v="758038.96271186438"/>
    <n v="0.98857218975560557"/>
  </r>
  <r>
    <n v="350"/>
    <n v="375"/>
    <n v="275"/>
    <s v="1401/02/25"/>
    <x v="3"/>
    <x v="1"/>
    <n v="193050000"/>
    <n v="193050000"/>
    <n v="3353749250"/>
    <n v="3425935350"/>
    <n v="4300"/>
    <s v=""/>
    <s v=""/>
    <s v=""/>
    <n v="7375"/>
    <n v="749376.23728813557"/>
    <n v="758038.96271186438"/>
    <n v="0.98857218975560557"/>
  </r>
  <r>
    <n v="0"/>
    <n v="75"/>
    <n v="75"/>
    <s v="1401/02/25"/>
    <x v="3"/>
    <x v="1"/>
    <n v="52650000"/>
    <n v="52650000"/>
    <n v="3406399250"/>
    <n v="3478585350"/>
    <n v="4375"/>
    <s v=""/>
    <s v=""/>
    <s v=""/>
    <n v="7375"/>
    <n v="749376.23728813557"/>
    <n v="758038.96271186438"/>
    <n v="0.98857218975560557"/>
  </r>
  <r>
    <n v="1000"/>
    <n v="1500"/>
    <n v="1000"/>
    <s v="1401/02/25"/>
    <x v="3"/>
    <x v="1"/>
    <n v="704649000"/>
    <n v="704084000"/>
    <n v="4111048250"/>
    <n v="4182669350"/>
    <n v="5375"/>
    <s v=""/>
    <s v=""/>
    <s v=""/>
    <n v="7375"/>
    <n v="749376.23728813557"/>
    <n v="758038.96271186438"/>
    <n v="0.98857218975560557"/>
  </r>
  <r>
    <n v="1000"/>
    <n v="1900"/>
    <n v="1000"/>
    <s v="1401/02/25"/>
    <x v="3"/>
    <x v="1"/>
    <n v="710021000"/>
    <n v="704384000"/>
    <n v="4821069250"/>
    <n v="4887053350"/>
    <n v="6375"/>
    <s v=""/>
    <s v=""/>
    <s v=""/>
    <n v="7375"/>
    <n v="749376.23728813557"/>
    <n v="758038.96271186438"/>
    <n v="0.98857218975560557"/>
  </r>
  <r>
    <n v="500"/>
    <n v="775"/>
    <n v="500"/>
    <s v="1401/02/25"/>
    <x v="3"/>
    <x v="1"/>
    <n v="354288500"/>
    <n v="352192000"/>
    <n v="5175357750"/>
    <n v="5239245350"/>
    <n v="6875"/>
    <s v=""/>
    <s v=""/>
    <s v=""/>
    <n v="7375"/>
    <n v="749376.23728813557"/>
    <n v="758038.96271186438"/>
    <n v="0.98857218975560557"/>
  </r>
  <r>
    <n v="500"/>
    <n v="25"/>
    <n v="25"/>
    <s v="1401/02/25"/>
    <x v="3"/>
    <x v="1"/>
    <n v="17564600"/>
    <n v="17564600"/>
    <n v="5192922350"/>
    <n v="5256809950"/>
    <n v="6900"/>
    <s v=""/>
    <s v=""/>
    <s v=""/>
    <n v="7375"/>
    <n v="749376.23728813557"/>
    <n v="758038.96271186438"/>
    <n v="0.98857218975560557"/>
  </r>
  <r>
    <n v="0"/>
    <n v="25"/>
    <n v="25"/>
    <s v="1401/02/25"/>
    <x v="3"/>
    <x v="1"/>
    <n v="17564600"/>
    <n v="17564600"/>
    <n v="5210486950"/>
    <n v="5274374550"/>
    <n v="6925"/>
    <s v=""/>
    <s v=""/>
    <s v=""/>
    <n v="7375"/>
    <n v="749376.23728813557"/>
    <n v="758038.96271186438"/>
    <n v="0.98857218975560557"/>
  </r>
  <r>
    <n v="0"/>
    <n v="75"/>
    <n v="75"/>
    <s v="1401/02/27"/>
    <x v="3"/>
    <x v="1"/>
    <n v="52693800"/>
    <n v="52693800"/>
    <n v="5263180750"/>
    <n v="5327068350"/>
    <n v="7000"/>
    <s v=""/>
    <s v=""/>
    <s v=""/>
    <n v="7375"/>
    <n v="749376.23728813557"/>
    <n v="758038.96271186438"/>
    <n v="0.98857218975560557"/>
  </r>
  <r>
    <n v="0"/>
    <n v="375"/>
    <n v="375"/>
    <s v="1401/02/28"/>
    <x v="3"/>
    <x v="1"/>
    <n v="263469000"/>
    <n v="263469000"/>
    <n v="5526649750"/>
    <n v="5590537350"/>
    <n v="7375"/>
    <n v="7375"/>
    <n v="749376.23728813557"/>
    <n v="758038.96271186438"/>
    <n v="7375"/>
    <n v="749376.23728813557"/>
    <n v="758038.96271186438"/>
    <n v="0.98857218975560557"/>
  </r>
  <r>
    <n v="500"/>
    <n v="1900"/>
    <n v="500"/>
    <s v="1401/03/01"/>
    <x v="3"/>
    <x v="2"/>
    <n v="387235000"/>
    <n v="371493500"/>
    <n v="387235000"/>
    <n v="371493500"/>
    <n v="500"/>
    <s v=""/>
    <s v=""/>
    <s v=""/>
    <n v="7375"/>
    <n v="746146.65762711863"/>
    <n v="707404.08135593217"/>
    <n v="1.0547672501364789"/>
  </r>
  <r>
    <n v="500"/>
    <n v="1175"/>
    <n v="500"/>
    <s v="1401/03/01"/>
    <x v="3"/>
    <x v="2"/>
    <n v="386818000"/>
    <n v="371193500"/>
    <n v="774053000"/>
    <n v="742687000"/>
    <n v="1000"/>
    <s v=""/>
    <s v=""/>
    <s v=""/>
    <n v="7375"/>
    <n v="746146.65762711863"/>
    <n v="707404.08135593217"/>
    <n v="1.0547672501364789"/>
  </r>
  <r>
    <n v="200"/>
    <n v="25"/>
    <n v="25"/>
    <s v="1401/03/08"/>
    <x v="3"/>
    <x v="2"/>
    <n v="18374300"/>
    <n v="18374300"/>
    <n v="792427300"/>
    <n v="761061300"/>
    <n v="1025"/>
    <s v=""/>
    <s v=""/>
    <s v=""/>
    <n v="7375"/>
    <n v="746146.65762711863"/>
    <n v="707404.08135593217"/>
    <n v="1.0547672501364789"/>
  </r>
  <r>
    <n v="1000"/>
    <n v="225"/>
    <n v="75"/>
    <s v="1401/03/08"/>
    <x v="3"/>
    <x v="2"/>
    <n v="55122900"/>
    <n v="55122900"/>
    <n v="847550200"/>
    <n v="816184200"/>
    <n v="1100"/>
    <s v=""/>
    <s v=""/>
    <s v=""/>
    <n v="7375"/>
    <n v="746146.65762711863"/>
    <n v="707404.08135593217"/>
    <n v="1.0547672501364789"/>
  </r>
  <r>
    <n v="0"/>
    <n v="325"/>
    <n v="325"/>
    <s v="1401/03/08"/>
    <x v="3"/>
    <x v="2"/>
    <n v="238963400"/>
    <n v="238963400"/>
    <n v="1086513600"/>
    <n v="1055147600"/>
    <n v="1425"/>
    <s v=""/>
    <s v=""/>
    <s v=""/>
    <n v="7375"/>
    <n v="746146.65762711863"/>
    <n v="707404.08135593217"/>
    <n v="1.0547672501364789"/>
  </r>
  <r>
    <n v="1000"/>
    <n v="500"/>
    <n v="400"/>
    <s v="1401/03/08"/>
    <x v="3"/>
    <x v="2"/>
    <n v="294108800"/>
    <n v="294108800"/>
    <n v="1380622400"/>
    <n v="1349256400"/>
    <n v="1825"/>
    <s v=""/>
    <s v=""/>
    <s v=""/>
    <n v="7375"/>
    <n v="746146.65762711863"/>
    <n v="707404.08135593217"/>
    <n v="1.0547672501364789"/>
  </r>
  <r>
    <n v="0"/>
    <n v="175"/>
    <n v="175"/>
    <s v="1401/03/09"/>
    <x v="3"/>
    <x v="2"/>
    <n v="128672600"/>
    <n v="128672600"/>
    <n v="1509295000"/>
    <n v="1477929000"/>
    <n v="2000"/>
    <s v=""/>
    <s v=""/>
    <s v=""/>
    <n v="7375"/>
    <n v="746146.65762711863"/>
    <n v="707404.08135593217"/>
    <n v="1.0547672501364789"/>
  </r>
  <r>
    <n v="0"/>
    <n v="50"/>
    <n v="50"/>
    <s v="1401/03/10"/>
    <x v="3"/>
    <x v="2"/>
    <n v="36748600"/>
    <n v="36748600"/>
    <n v="1546043600"/>
    <n v="1514677600"/>
    <n v="2050"/>
    <s v=""/>
    <s v=""/>
    <s v=""/>
    <n v="7375"/>
    <n v="746146.65762711863"/>
    <n v="707404.08135593217"/>
    <n v="1.0547672501364789"/>
  </r>
  <r>
    <n v="0"/>
    <n v="100"/>
    <n v="100"/>
    <s v="1401/03/10"/>
    <x v="3"/>
    <x v="2"/>
    <n v="73527200"/>
    <n v="73527200"/>
    <n v="1619570800"/>
    <n v="1588204800"/>
    <n v="2150"/>
    <s v=""/>
    <s v=""/>
    <s v=""/>
    <n v="7375"/>
    <n v="746146.65762711863"/>
    <n v="707404.08135593217"/>
    <n v="1.0547672501364789"/>
  </r>
  <r>
    <n v="0"/>
    <n v="25"/>
    <n v="25"/>
    <s v="1401/03/11"/>
    <x v="3"/>
    <x v="2"/>
    <n v="18374300"/>
    <n v="18374300"/>
    <n v="1637945100"/>
    <n v="1606579100"/>
    <n v="2175"/>
    <s v=""/>
    <s v=""/>
    <s v=""/>
    <n v="7375"/>
    <n v="746146.65762711863"/>
    <n v="707404.08135593217"/>
    <n v="1.0547672501364789"/>
  </r>
  <r>
    <n v="1000"/>
    <n v="4050"/>
    <n v="1000"/>
    <s v="1401/03/17"/>
    <x v="3"/>
    <x v="2"/>
    <n v="742934000"/>
    <n v="710109000"/>
    <n v="2380879100"/>
    <n v="2316688100"/>
    <n v="3175"/>
    <s v=""/>
    <s v=""/>
    <s v=""/>
    <n v="7375"/>
    <n v="746146.65762711863"/>
    <n v="707404.08135593217"/>
    <n v="1.0547672501364789"/>
  </r>
  <r>
    <n v="1000"/>
    <n v="2775"/>
    <n v="1000"/>
    <s v="1401/03/17"/>
    <x v="3"/>
    <x v="2"/>
    <n v="744451000"/>
    <n v="709509000"/>
    <n v="3125330100"/>
    <n v="3026197100"/>
    <n v="4175"/>
    <s v=""/>
    <s v=""/>
    <s v=""/>
    <n v="7375"/>
    <n v="746146.65762711863"/>
    <n v="707404.08135593217"/>
    <n v="1.0547672501364789"/>
  </r>
  <r>
    <n v="200"/>
    <n v="525"/>
    <n v="200"/>
    <s v="1401/03/22"/>
    <x v="3"/>
    <x v="2"/>
    <n v="146324000"/>
    <n v="140000000"/>
    <n v="3271654100"/>
    <n v="3166197100"/>
    <n v="4375"/>
    <s v=""/>
    <s v=""/>
    <s v=""/>
    <n v="7375"/>
    <n v="746146.65762711863"/>
    <n v="707404.08135593217"/>
    <n v="1.0547672501364789"/>
  </r>
  <r>
    <n v="1000"/>
    <n v="2625"/>
    <n v="1000"/>
    <s v="1401/03/22"/>
    <x v="3"/>
    <x v="2"/>
    <n v="730077000"/>
    <n v="700531000"/>
    <n v="4001731100"/>
    <n v="3866728100"/>
    <n v="5375"/>
    <s v=""/>
    <s v=""/>
    <s v=""/>
    <n v="7375"/>
    <n v="746146.65762711863"/>
    <n v="707404.08135593217"/>
    <n v="1.0547672501364789"/>
  </r>
  <r>
    <n v="500"/>
    <n v="1475"/>
    <n v="500"/>
    <s v="1401/03/22"/>
    <x v="3"/>
    <x v="2"/>
    <n v="366560500"/>
    <n v="350415500"/>
    <n v="4368291600"/>
    <n v="4217143600"/>
    <n v="5875"/>
    <s v=""/>
    <s v=""/>
    <s v=""/>
    <n v="7375"/>
    <n v="746146.65762711863"/>
    <n v="707404.08135593217"/>
    <n v="1.0547672501364789"/>
  </r>
  <r>
    <n v="1500"/>
    <n v="5275"/>
    <n v="1500"/>
    <s v="1401/03/29"/>
    <x v="3"/>
    <x v="2"/>
    <n v="1134540000"/>
    <n v="999961500"/>
    <n v="5502831600"/>
    <n v="5217105100"/>
    <n v="7375"/>
    <n v="7375"/>
    <n v="746146.65762711863"/>
    <n v="707404.08135593217"/>
    <n v="7375"/>
    <n v="746146.65762711863"/>
    <n v="707404.08135593217"/>
    <n v="1.0547672501364789"/>
  </r>
  <r>
    <n v="1500"/>
    <n v="5600"/>
    <n v="1500"/>
    <s v="1401/04/05"/>
    <x v="3"/>
    <x v="3"/>
    <n v="1086081000"/>
    <n v="982147500"/>
    <n v="1086081000"/>
    <n v="982147500"/>
    <n v="1500"/>
    <s v=""/>
    <s v=""/>
    <s v=""/>
    <n v="7000"/>
    <n v="696935.5"/>
    <n v="647435.5"/>
    <n v="1.0764554924776291"/>
  </r>
  <r>
    <n v="1500"/>
    <n v="5475"/>
    <n v="1500"/>
    <s v="1401/04/12"/>
    <x v="3"/>
    <x v="3"/>
    <n v="1129671000"/>
    <n v="973771500"/>
    <n v="2215752000"/>
    <n v="1955919000"/>
    <n v="3000"/>
    <s v=""/>
    <s v=""/>
    <s v=""/>
    <n v="7000"/>
    <n v="696935.5"/>
    <n v="647435.5"/>
    <n v="1.0764554924776291"/>
  </r>
  <r>
    <n v="500"/>
    <n v="1250"/>
    <n v="500"/>
    <s v="1401/04/12"/>
    <x v="3"/>
    <x v="3"/>
    <n v="342683000"/>
    <n v="323540500"/>
    <n v="2558435000"/>
    <n v="2279459500"/>
    <n v="3500"/>
    <s v=""/>
    <s v=""/>
    <s v=""/>
    <n v="7000"/>
    <n v="696935.5"/>
    <n v="647435.5"/>
    <n v="1.0764554924776291"/>
  </r>
  <r>
    <n v="1500"/>
    <n v="3500"/>
    <n v="1500"/>
    <s v="1401/04/20"/>
    <x v="3"/>
    <x v="3"/>
    <n v="1006110000"/>
    <n v="968613000"/>
    <n v="3564545000"/>
    <n v="3248072500"/>
    <n v="5000"/>
    <s v=""/>
    <s v=""/>
    <s v=""/>
    <n v="7000"/>
    <n v="696935.5"/>
    <n v="647435.5"/>
    <n v="1.0764554924776291"/>
  </r>
  <r>
    <n v="1000"/>
    <n v="2525"/>
    <n v="1000"/>
    <s v="1401/04/26"/>
    <x v="3"/>
    <x v="3"/>
    <n v="661099000"/>
    <n v="642588000"/>
    <n v="4225644000"/>
    <n v="3890660500"/>
    <n v="6000"/>
    <s v=""/>
    <s v=""/>
    <s v=""/>
    <n v="7000"/>
    <n v="696935.5"/>
    <n v="647435.5"/>
    <n v="1.0764554924776291"/>
  </r>
  <r>
    <n v="500"/>
    <n v="1375"/>
    <n v="500"/>
    <s v="1401/04/26"/>
    <x v="3"/>
    <x v="3"/>
    <n v="332125000"/>
    <n v="321144000"/>
    <n v="4557769000"/>
    <n v="4211804500"/>
    <n v="6500"/>
    <s v=""/>
    <s v=""/>
    <s v=""/>
    <n v="7000"/>
    <n v="696935.5"/>
    <n v="647435.5"/>
    <n v="1.0764554924776291"/>
  </r>
  <r>
    <n v="500"/>
    <n v="800"/>
    <n v="500"/>
    <s v="1401/04/26"/>
    <x v="3"/>
    <x v="3"/>
    <n v="320779500"/>
    <n v="320244000"/>
    <n v="4878548500"/>
    <n v="4532048500"/>
    <n v="7000"/>
    <n v="7000"/>
    <n v="696935.5"/>
    <n v="647435.5"/>
    <n v="7000"/>
    <n v="696935.5"/>
    <n v="647435.5"/>
    <n v="1.0764554924776291"/>
  </r>
  <r>
    <n v="1500"/>
    <n v="3075"/>
    <n v="1500"/>
    <s v="1401/05/02"/>
    <x v="3"/>
    <x v="4"/>
    <n v="1042147500"/>
    <n v="996765000"/>
    <n v="1042147500"/>
    <n v="996765000"/>
    <n v="1500"/>
    <s v=""/>
    <s v=""/>
    <s v=""/>
    <n v="7500"/>
    <n v="730974.85333333339"/>
    <n v="693764.89333333331"/>
    <n v="1.0536348269530003"/>
  </r>
  <r>
    <n v="500"/>
    <n v="1400"/>
    <n v="500"/>
    <s v="1401/05/09"/>
    <x v="3"/>
    <x v="4"/>
    <n v="358684500"/>
    <n v="334363000"/>
    <n v="1400832000"/>
    <n v="1331128000"/>
    <n v="2000"/>
    <s v=""/>
    <s v=""/>
    <s v=""/>
    <n v="7500"/>
    <n v="730974.85333333339"/>
    <n v="693764.89333333331"/>
    <n v="1.0536348269530003"/>
  </r>
  <r>
    <n v="1000"/>
    <n v="5125"/>
    <n v="1000"/>
    <s v="1401/05/09"/>
    <x v="3"/>
    <x v="4"/>
    <n v="764879000"/>
    <n v="670526000"/>
    <n v="2165711000"/>
    <n v="2001654000"/>
    <n v="3000"/>
    <s v=""/>
    <s v=""/>
    <s v=""/>
    <n v="7500"/>
    <n v="730974.85333333339"/>
    <n v="693764.89333333331"/>
    <n v="1.0536348269530003"/>
  </r>
  <r>
    <n v="300"/>
    <n v="700"/>
    <n v="300"/>
    <s v="1401/05/18"/>
    <x v="3"/>
    <x v="4"/>
    <n v="215459100"/>
    <n v="212040900"/>
    <n v="2381170100"/>
    <n v="2213694900"/>
    <n v="3300"/>
    <s v=""/>
    <s v=""/>
    <s v=""/>
    <n v="7500"/>
    <n v="730974.85333333339"/>
    <n v="693764.89333333331"/>
    <n v="1.0536348269530003"/>
  </r>
  <r>
    <n v="1500"/>
    <n v="2525"/>
    <n v="1500"/>
    <s v="1401/05/18"/>
    <x v="3"/>
    <x v="4"/>
    <n v="1069153500"/>
    <n v="1061104500"/>
    <n v="3450323600"/>
    <n v="3274799400"/>
    <n v="4800"/>
    <s v=""/>
    <s v=""/>
    <s v=""/>
    <n v="7500"/>
    <n v="730974.85333333339"/>
    <n v="693764.89333333331"/>
    <n v="1.0536348269530003"/>
  </r>
  <r>
    <n v="200"/>
    <n v="425"/>
    <n v="200"/>
    <s v="1401/05/23"/>
    <x v="3"/>
    <x v="4"/>
    <n v="144337800"/>
    <n v="144337800"/>
    <n v="3594661400"/>
    <n v="3419137200"/>
    <n v="5000"/>
    <s v=""/>
    <s v=""/>
    <s v=""/>
    <n v="7500"/>
    <n v="730974.85333333339"/>
    <n v="693764.89333333331"/>
    <n v="1.0536348269530003"/>
  </r>
  <r>
    <n v="1500"/>
    <n v="5475"/>
    <n v="1500"/>
    <s v="1401/05/23"/>
    <x v="3"/>
    <x v="4"/>
    <n v="1184751000"/>
    <n v="1083433500"/>
    <n v="4779412400"/>
    <n v="4502570700"/>
    <n v="6500"/>
    <s v=""/>
    <s v=""/>
    <s v=""/>
    <n v="7500"/>
    <n v="730974.85333333339"/>
    <n v="693764.89333333331"/>
    <n v="1.0536348269530003"/>
  </r>
  <r>
    <n v="1000"/>
    <n v="1700"/>
    <n v="1000"/>
    <s v="1401/05/30"/>
    <x v="3"/>
    <x v="4"/>
    <n v="702899000"/>
    <n v="700666000"/>
    <n v="5482311400"/>
    <n v="5203236700"/>
    <n v="7500"/>
    <n v="7500"/>
    <n v="730974.85333333339"/>
    <n v="693764.89333333331"/>
    <n v="7500"/>
    <n v="730974.85333333339"/>
    <n v="693764.89333333331"/>
    <n v="1.0536348269530003"/>
  </r>
  <r>
    <n v="500"/>
    <n v="725"/>
    <n v="500"/>
    <s v="1401/06/06"/>
    <x v="3"/>
    <x v="5"/>
    <n v="358231000"/>
    <n v="354162500"/>
    <n v="358231000"/>
    <n v="354162500"/>
    <n v="500"/>
    <s v=""/>
    <s v=""/>
    <s v=""/>
    <n v="8000"/>
    <n v="718767.0625"/>
    <n v="682593.375"/>
    <n v="1.0529944895817367"/>
  </r>
  <r>
    <n v="1500"/>
    <n v="3700"/>
    <n v="1500"/>
    <s v="1401/06/06"/>
    <x v="3"/>
    <x v="5"/>
    <n v="1143696000"/>
    <n v="1065637500"/>
    <n v="1501927000"/>
    <n v="1419800000"/>
    <n v="2000"/>
    <s v=""/>
    <s v=""/>
    <s v=""/>
    <n v="8000"/>
    <n v="718767.0625"/>
    <n v="682593.375"/>
    <n v="1.0529944895817367"/>
  </r>
  <r>
    <n v="1500"/>
    <n v="3125"/>
    <n v="1500"/>
    <s v="1401/06/13"/>
    <x v="3"/>
    <x v="5"/>
    <n v="1059910500"/>
    <n v="1029570000"/>
    <n v="2561837500"/>
    <n v="2449370000"/>
    <n v="3500"/>
    <s v=""/>
    <s v=""/>
    <s v=""/>
    <n v="8000"/>
    <n v="718767.0625"/>
    <n v="682593.375"/>
    <n v="1.0529944895817367"/>
  </r>
  <r>
    <n v="2000"/>
    <n v="6300"/>
    <n v="2000"/>
    <s v="1401/06/20"/>
    <x v="3"/>
    <x v="5"/>
    <n v="1495624000"/>
    <n v="1331632000"/>
    <n v="4057461500"/>
    <n v="3781002000"/>
    <n v="5500"/>
    <s v=""/>
    <s v=""/>
    <s v=""/>
    <n v="8000"/>
    <n v="718767.0625"/>
    <n v="682593.375"/>
    <n v="1.0529944895817367"/>
  </r>
  <r>
    <n v="2500"/>
    <n v="3375"/>
    <n v="2500"/>
    <s v="1401/06/28"/>
    <x v="3"/>
    <x v="5"/>
    <n v="1692675000"/>
    <n v="1679745000"/>
    <n v="5750136500"/>
    <n v="5460747000"/>
    <n v="8000"/>
    <n v="8000"/>
    <n v="718767.0625"/>
    <n v="682593.375"/>
    <n v="8000"/>
    <n v="718767.0625"/>
    <n v="682593.375"/>
    <n v="1.0529944895817367"/>
  </r>
  <r>
    <n v="1500"/>
    <n v="4350"/>
    <n v="1500"/>
    <s v="1401/07/04"/>
    <x v="3"/>
    <x v="6"/>
    <n v="1076308500"/>
    <n v="980358000"/>
    <n v="1076308500"/>
    <n v="980358000"/>
    <n v="1500"/>
    <s v=""/>
    <s v=""/>
    <s v=""/>
    <n v="8650"/>
    <n v="708448.67052023124"/>
    <n v="663652.26589595375"/>
    <n v="1.0674998141742209"/>
  </r>
  <r>
    <n v="500"/>
    <n v="675"/>
    <n v="500"/>
    <s v="1401/07/04"/>
    <x v="3"/>
    <x v="6"/>
    <n v="325736000"/>
    <n v="325736000"/>
    <n v="1402044500"/>
    <n v="1306094000"/>
    <n v="2000"/>
    <s v=""/>
    <s v=""/>
    <s v=""/>
    <n v="8650"/>
    <n v="708448.67052023124"/>
    <n v="663652.26589595375"/>
    <n v="1.0674998141742209"/>
  </r>
  <r>
    <n v="2000"/>
    <n v="3375"/>
    <n v="2000"/>
    <s v="1401/07/10"/>
    <x v="3"/>
    <x v="6"/>
    <n v="1306130000"/>
    <n v="1275516000"/>
    <n v="2708174500"/>
    <n v="2581610000"/>
    <n v="4000"/>
    <s v=""/>
    <s v=""/>
    <s v=""/>
    <n v="8650"/>
    <n v="708448.67052023124"/>
    <n v="663652.26589595375"/>
    <n v="1.0674998141742209"/>
  </r>
  <r>
    <n v="1500"/>
    <n v="3775"/>
    <n v="1500"/>
    <s v="1401/07/17"/>
    <x v="3"/>
    <x v="6"/>
    <n v="1136931000"/>
    <n v="1017891000"/>
    <n v="3845105500"/>
    <n v="3599501000"/>
    <n v="5500"/>
    <s v=""/>
    <s v=""/>
    <s v=""/>
    <n v="8650"/>
    <n v="708448.67052023124"/>
    <n v="663652.26589595375"/>
    <n v="1.0674998141742209"/>
  </r>
  <r>
    <n v="400"/>
    <n v="825"/>
    <n v="400"/>
    <s v="1401/07/17"/>
    <x v="3"/>
    <x v="6"/>
    <n v="281126000"/>
    <n v="270597600"/>
    <n v="4126231500"/>
    <n v="3870098600"/>
    <n v="5900"/>
    <s v=""/>
    <s v=""/>
    <s v=""/>
    <n v="8650"/>
    <n v="708448.67052023124"/>
    <n v="663652.26589595375"/>
    <n v="1.0674998141742209"/>
  </r>
  <r>
    <n v="250"/>
    <n v="625"/>
    <n v="250"/>
    <s v="1401/07/17"/>
    <x v="3"/>
    <x v="6"/>
    <n v="174597000"/>
    <n v="169573500"/>
    <n v="4300828500"/>
    <n v="4039672100"/>
    <n v="6150"/>
    <s v=""/>
    <s v=""/>
    <s v=""/>
    <n v="8650"/>
    <n v="708448.67052023124"/>
    <n v="663652.26589595375"/>
    <n v="1.0674998141742209"/>
  </r>
  <r>
    <n v="2500"/>
    <n v="4900"/>
    <n v="2500"/>
    <s v="1401/07/25"/>
    <x v="3"/>
    <x v="6"/>
    <n v="1827252500"/>
    <n v="1700920000"/>
    <n v="6128081000"/>
    <n v="5740592100"/>
    <n v="8650"/>
    <n v="8650"/>
    <n v="708448.67052023124"/>
    <n v="663652.26589595375"/>
    <n v="8650"/>
    <n v="708448.67052023124"/>
    <n v="663652.26589595375"/>
    <n v="1.0674998141742209"/>
  </r>
  <r>
    <n v="2000"/>
    <n v="4550"/>
    <n v="2000"/>
    <s v="1401/08/01"/>
    <x v="3"/>
    <x v="7"/>
    <n v="1437336000"/>
    <n v="1312828000"/>
    <n v="1437336000"/>
    <n v="1312828000"/>
    <n v="2000"/>
    <s v=""/>
    <s v=""/>
    <s v=""/>
    <n v="11900"/>
    <n v="748561.03361344535"/>
    <n v="685013.1176470588"/>
    <n v="1.0927689037323349"/>
  </r>
  <r>
    <n v="500"/>
    <n v="1025"/>
    <n v="500"/>
    <s v="1401/08/09"/>
    <x v="3"/>
    <x v="7"/>
    <n v="356326500"/>
    <n v="332113500"/>
    <n v="1793662500"/>
    <n v="1644941500"/>
    <n v="2500"/>
    <s v=""/>
    <s v=""/>
    <s v=""/>
    <n v="11900"/>
    <n v="748561.03361344535"/>
    <n v="685013.1176470588"/>
    <n v="1.0927689037323349"/>
  </r>
  <r>
    <n v="2000"/>
    <n v="5600"/>
    <n v="2000"/>
    <s v="1401/08/09"/>
    <x v="3"/>
    <x v="7"/>
    <n v="1477546000"/>
    <n v="1331454000"/>
    <n v="3271208500"/>
    <n v="2976395500"/>
    <n v="4500"/>
    <s v=""/>
    <s v=""/>
    <s v=""/>
    <n v="11900"/>
    <n v="748561.03361344535"/>
    <n v="685013.1176470588"/>
    <n v="1.0927689037323349"/>
  </r>
  <r>
    <n v="2000"/>
    <n v="6600"/>
    <n v="2000"/>
    <s v="1401/08/17"/>
    <x v="3"/>
    <x v="7"/>
    <n v="1567288000"/>
    <n v="1344824000"/>
    <n v="4838496500"/>
    <n v="4321219500"/>
    <n v="6500"/>
    <s v=""/>
    <s v=""/>
    <s v=""/>
    <n v="11900"/>
    <n v="748561.03361344535"/>
    <n v="685013.1176470588"/>
    <n v="1.0927689037323349"/>
  </r>
  <r>
    <n v="500"/>
    <n v="2200"/>
    <n v="500"/>
    <s v="1401/08/17"/>
    <x v="3"/>
    <x v="7"/>
    <n v="379069000"/>
    <n v="336206000"/>
    <n v="5217565500"/>
    <n v="4657425500"/>
    <n v="7000"/>
    <s v=""/>
    <s v=""/>
    <s v=""/>
    <n v="11900"/>
    <n v="748561.03361344535"/>
    <n v="685013.1176470588"/>
    <n v="1.0927689037323349"/>
  </r>
  <r>
    <n v="200"/>
    <n v="775"/>
    <n v="200"/>
    <s v="1401/08/22"/>
    <x v="3"/>
    <x v="7"/>
    <n v="157365000"/>
    <n v="140636400"/>
    <n v="5374930500"/>
    <n v="4798061900"/>
    <n v="7200"/>
    <s v=""/>
    <s v=""/>
    <s v=""/>
    <n v="11900"/>
    <n v="748561.03361344535"/>
    <n v="685013.1176470588"/>
    <n v="1.0927689037323349"/>
  </r>
  <r>
    <n v="2000"/>
    <n v="3600"/>
    <n v="2000"/>
    <s v="1401/08/22"/>
    <x v="3"/>
    <x v="7"/>
    <n v="1542750000"/>
    <n v="1406364000"/>
    <n v="6917680500"/>
    <n v="6204425900"/>
    <n v="9200"/>
    <s v=""/>
    <s v=""/>
    <s v=""/>
    <n v="11900"/>
    <n v="748561.03361344535"/>
    <n v="685013.1176470588"/>
    <n v="1.0927689037323349"/>
  </r>
  <r>
    <n v="500"/>
    <n v="1700"/>
    <n v="500"/>
    <s v="1401/08/22"/>
    <x v="3"/>
    <x v="7"/>
    <n v="392289000"/>
    <n v="351741000"/>
    <n v="7309969500"/>
    <n v="6556166900"/>
    <n v="9700"/>
    <s v=""/>
    <s v=""/>
    <s v=""/>
    <n v="11900"/>
    <n v="748561.03361344535"/>
    <n v="685013.1176470588"/>
    <n v="1.0927689037323349"/>
  </r>
  <r>
    <n v="200"/>
    <n v="550"/>
    <n v="200"/>
    <s v="1401/08/29"/>
    <x v="3"/>
    <x v="7"/>
    <n v="145302800"/>
    <n v="145017200"/>
    <n v="7455272300"/>
    <n v="6701184100"/>
    <n v="9900"/>
    <s v=""/>
    <s v=""/>
    <s v=""/>
    <n v="11900"/>
    <n v="748561.03361344535"/>
    <n v="685013.1176470588"/>
    <n v="1.0927689037323349"/>
  </r>
  <r>
    <n v="1000"/>
    <n v="2100"/>
    <n v="1000"/>
    <s v="1401/08/29"/>
    <x v="3"/>
    <x v="7"/>
    <n v="727218000"/>
    <n v="725086000"/>
    <n v="8182490300"/>
    <n v="7426270100"/>
    <n v="10900"/>
    <s v=""/>
    <s v=""/>
    <s v=""/>
    <n v="11900"/>
    <n v="748561.03361344535"/>
    <n v="685013.1176470588"/>
    <n v="1.0927689037323349"/>
  </r>
  <r>
    <n v="0"/>
    <n v="750"/>
    <n v="750"/>
    <s v="1401/08/29"/>
    <x v="3"/>
    <x v="7"/>
    <n v="544039500"/>
    <n v="544039500"/>
    <n v="8726529800"/>
    <n v="7970309600"/>
    <n v="11650"/>
    <s v=""/>
    <s v=""/>
    <s v=""/>
    <n v="11900"/>
    <n v="748561.03361344535"/>
    <n v="685013.1176470588"/>
    <n v="1.0927689037323349"/>
  </r>
  <r>
    <n v="1000"/>
    <n v="2250"/>
    <n v="250"/>
    <s v="1401/08/29"/>
    <x v="3"/>
    <x v="7"/>
    <n v="181346500"/>
    <n v="181346500"/>
    <n v="8907876300"/>
    <n v="8151656100"/>
    <n v="11900"/>
    <n v="11900"/>
    <n v="748561.03361344535"/>
    <n v="685013.1176470588"/>
    <n v="11900"/>
    <n v="748561.03361344535"/>
    <n v="685013.1176470588"/>
    <n v="1.0927689037323349"/>
  </r>
  <r>
    <n v="200"/>
    <n v="375"/>
    <n v="200"/>
    <s v="1401/09/06"/>
    <x v="3"/>
    <x v="8"/>
    <n v="144548200"/>
    <n v="144123000"/>
    <n v="144548200"/>
    <n v="144123000"/>
    <n v="200"/>
    <s v=""/>
    <s v=""/>
    <s v=""/>
    <n v="9800"/>
    <n v="857740.94897959183"/>
    <n v="739608.59183673467"/>
    <n v="1.1597228026373907"/>
  </r>
  <r>
    <n v="500"/>
    <n v="1750"/>
    <n v="500"/>
    <s v="1401/09/06"/>
    <x v="3"/>
    <x v="8"/>
    <n v="403165000"/>
    <n v="359557500"/>
    <n v="547713200"/>
    <n v="503680500"/>
    <n v="700"/>
    <s v=""/>
    <s v=""/>
    <s v=""/>
    <n v="9800"/>
    <n v="857740.94897959183"/>
    <n v="739608.59183673467"/>
    <n v="1.1597228026373907"/>
  </r>
  <r>
    <n v="1000"/>
    <n v="2875"/>
    <n v="1000"/>
    <s v="1401/09/06"/>
    <x v="3"/>
    <x v="8"/>
    <n v="737465000"/>
    <n v="720915000"/>
    <n v="1285178200"/>
    <n v="1224595500"/>
    <n v="1700"/>
    <s v=""/>
    <s v=""/>
    <s v=""/>
    <n v="9800"/>
    <n v="857740.94897959183"/>
    <n v="739608.59183673467"/>
    <n v="1.1597228026373907"/>
  </r>
  <r>
    <n v="1000"/>
    <n v="2775"/>
    <n v="1000"/>
    <s v="1401/09/06"/>
    <x v="3"/>
    <x v="8"/>
    <n v="754710000"/>
    <n v="721215000"/>
    <n v="2039888200"/>
    <n v="1945810500"/>
    <n v="2700"/>
    <s v=""/>
    <s v=""/>
    <s v=""/>
    <n v="9800"/>
    <n v="857740.94897959183"/>
    <n v="739608.59183673467"/>
    <n v="1.1597228026373907"/>
  </r>
  <r>
    <n v="200"/>
    <n v="1350"/>
    <n v="200"/>
    <s v="1401/09/13"/>
    <x v="3"/>
    <x v="8"/>
    <n v="156833200"/>
    <n v="146157400"/>
    <n v="2196721400"/>
    <n v="2091967900"/>
    <n v="2900"/>
    <s v=""/>
    <s v=""/>
    <s v=""/>
    <n v="9800"/>
    <n v="857740.94897959183"/>
    <n v="739608.59183673467"/>
    <n v="1.1597228026373907"/>
  </r>
  <r>
    <n v="1000"/>
    <n v="3875"/>
    <n v="1000"/>
    <s v="1401/09/13"/>
    <x v="3"/>
    <x v="8"/>
    <n v="777755000"/>
    <n v="731087000"/>
    <n v="2974476400"/>
    <n v="2823054900"/>
    <n v="3900"/>
    <s v=""/>
    <s v=""/>
    <s v=""/>
    <n v="9800"/>
    <n v="857740.94897959183"/>
    <n v="739608.59183673467"/>
    <n v="1.1597228026373907"/>
  </r>
  <r>
    <n v="1000"/>
    <n v="3850"/>
    <n v="1000"/>
    <s v="1401/09/13"/>
    <x v="3"/>
    <x v="8"/>
    <n v="782454000"/>
    <n v="730787000"/>
    <n v="3756930400"/>
    <n v="3553841900"/>
    <n v="4900"/>
    <s v=""/>
    <s v=""/>
    <s v=""/>
    <n v="9800"/>
    <n v="857740.94897959183"/>
    <n v="739608.59183673467"/>
    <n v="1.1597228026373907"/>
  </r>
  <r>
    <n v="250"/>
    <n v="1600"/>
    <n v="250"/>
    <s v="1401/09/20"/>
    <x v="3"/>
    <x v="8"/>
    <n v="210485250"/>
    <n v="189938750"/>
    <n v="3967415650"/>
    <n v="3743780650"/>
    <n v="5150"/>
    <s v=""/>
    <s v=""/>
    <s v=""/>
    <n v="9800"/>
    <n v="857740.94897959183"/>
    <n v="739608.59183673467"/>
    <n v="1.1597228026373907"/>
  </r>
  <r>
    <n v="1000"/>
    <n v="3700"/>
    <n v="1000"/>
    <s v="1401/09/20"/>
    <x v="3"/>
    <x v="8"/>
    <n v="947664000"/>
    <n v="760355000"/>
    <n v="4915079650"/>
    <n v="4504135650"/>
    <n v="6150"/>
    <s v=""/>
    <s v=""/>
    <s v=""/>
    <n v="9800"/>
    <n v="857740.94897959183"/>
    <n v="739608.59183673467"/>
    <n v="1.1597228026373907"/>
  </r>
  <r>
    <n v="1000"/>
    <n v="3050"/>
    <n v="1000"/>
    <s v="1401/09/20"/>
    <x v="3"/>
    <x v="8"/>
    <n v="961267000"/>
    <n v="759755000"/>
    <n v="5876346650"/>
    <n v="5263890650"/>
    <n v="7150"/>
    <s v=""/>
    <s v=""/>
    <s v=""/>
    <n v="9800"/>
    <n v="857740.94897959183"/>
    <n v="739608.59183673467"/>
    <n v="1.1597228026373907"/>
  </r>
  <r>
    <n v="200"/>
    <n v="1700"/>
    <n v="200"/>
    <s v="1401/09/27"/>
    <x v="3"/>
    <x v="8"/>
    <n v="182688800"/>
    <n v="149721400"/>
    <n v="6059035450"/>
    <n v="5413612050"/>
    <n v="7350"/>
    <s v=""/>
    <s v=""/>
    <s v=""/>
    <n v="9800"/>
    <n v="857740.94897959183"/>
    <n v="739608.59183673467"/>
    <n v="1.1597228026373907"/>
  </r>
  <r>
    <n v="450"/>
    <n v="1275"/>
    <n v="450"/>
    <s v="1401/09/27"/>
    <x v="3"/>
    <x v="8"/>
    <n v="425705850"/>
    <n v="336738150"/>
    <n v="6484741300"/>
    <n v="5750350200"/>
    <n v="7800"/>
    <s v=""/>
    <s v=""/>
    <s v=""/>
    <n v="9800"/>
    <n v="857740.94897959183"/>
    <n v="739608.59183673467"/>
    <n v="1.1597228026373907"/>
  </r>
  <r>
    <n v="1000"/>
    <n v="2850"/>
    <n v="1000"/>
    <s v="1401/09/27"/>
    <x v="3"/>
    <x v="8"/>
    <n v="972155000"/>
    <n v="749207000"/>
    <n v="7456896300"/>
    <n v="6499557200"/>
    <n v="8800"/>
    <s v=""/>
    <s v=""/>
    <s v=""/>
    <n v="9800"/>
    <n v="857740.94897959183"/>
    <n v="739608.59183673467"/>
    <n v="1.1597228026373907"/>
  </r>
  <r>
    <n v="1000"/>
    <n v="2050"/>
    <n v="1000"/>
    <s v="1401/09/27"/>
    <x v="3"/>
    <x v="8"/>
    <n v="948965000"/>
    <n v="748607000"/>
    <n v="8405861300"/>
    <n v="7248164200"/>
    <n v="9800"/>
    <n v="9800"/>
    <n v="857740.94897959183"/>
    <n v="739608.59183673467"/>
    <n v="9800"/>
    <n v="857740.94897959183"/>
    <n v="739608.59183673467"/>
    <n v="1.1597228026373907"/>
  </r>
  <r>
    <n v="200"/>
    <n v="550"/>
    <n v="200"/>
    <s v="1401/10/04"/>
    <x v="3"/>
    <x v="9"/>
    <n v="177901600"/>
    <n v="148119400"/>
    <n v="177901600"/>
    <n v="148119400"/>
    <n v="200"/>
    <s v=""/>
    <s v=""/>
    <s v=""/>
    <n v="9750"/>
    <n v="954944.92820512818"/>
    <n v="740837.11282051285"/>
    <n v="1.2890079501679723"/>
  </r>
  <r>
    <n v="1200"/>
    <n v="2700"/>
    <n v="1200"/>
    <s v="1401/10/04"/>
    <x v="3"/>
    <x v="9"/>
    <n v="1121842800"/>
    <n v="889076400"/>
    <n v="1299744400"/>
    <n v="1037195800"/>
    <n v="1400"/>
    <s v=""/>
    <s v=""/>
    <s v=""/>
    <n v="9750"/>
    <n v="954944.92820512818"/>
    <n v="740837.11282051285"/>
    <n v="1.2890079501679723"/>
  </r>
  <r>
    <n v="1200"/>
    <n v="2300"/>
    <n v="1200"/>
    <s v="1401/10/04"/>
    <x v="3"/>
    <x v="9"/>
    <n v="1122974400"/>
    <n v="889436400"/>
    <n v="2422718800"/>
    <n v="1926632200"/>
    <n v="2600"/>
    <s v=""/>
    <s v=""/>
    <s v=""/>
    <n v="9750"/>
    <n v="954944.92820512818"/>
    <n v="740837.11282051285"/>
    <n v="1.2890079501679723"/>
  </r>
  <r>
    <n v="1300"/>
    <n v="4175"/>
    <n v="1300"/>
    <s v="1401/10/11"/>
    <x v="3"/>
    <x v="9"/>
    <n v="1282902400"/>
    <n v="980176600"/>
    <n v="3705621200"/>
    <n v="2906808800"/>
    <n v="3900"/>
    <s v=""/>
    <s v=""/>
    <s v=""/>
    <n v="9750"/>
    <n v="954944.92820512818"/>
    <n v="740837.11282051285"/>
    <n v="1.2890079501679723"/>
  </r>
  <r>
    <n v="1200"/>
    <n v="4300"/>
    <n v="1200"/>
    <s v="1401/10/11"/>
    <x v="3"/>
    <x v="9"/>
    <n v="1180540800"/>
    <n v="905498400"/>
    <n v="4886162000"/>
    <n v="3812307200"/>
    <n v="5100"/>
    <s v=""/>
    <s v=""/>
    <s v=""/>
    <n v="9750"/>
    <n v="954944.92820512818"/>
    <n v="740837.11282051285"/>
    <n v="1.2890079501679723"/>
  </r>
  <r>
    <n v="1000"/>
    <n v="2450"/>
    <n v="1000"/>
    <s v="1401/10/18"/>
    <x v="3"/>
    <x v="9"/>
    <n v="874565000"/>
    <n v="710606000"/>
    <n v="5760727000"/>
    <n v="4522913200"/>
    <n v="6100"/>
    <s v=""/>
    <s v=""/>
    <s v=""/>
    <n v="9750"/>
    <n v="954944.92820512818"/>
    <n v="740837.11282051285"/>
    <n v="1.2890079501679723"/>
  </r>
  <r>
    <n v="1000"/>
    <n v="2225"/>
    <n v="1000"/>
    <s v="1401/10/18"/>
    <x v="3"/>
    <x v="9"/>
    <n v="867539000"/>
    <n v="710306000"/>
    <n v="6628266000"/>
    <n v="5233219200"/>
    <n v="7100"/>
    <s v=""/>
    <s v=""/>
    <s v=""/>
    <n v="9750"/>
    <n v="954944.92820512818"/>
    <n v="740837.11282051285"/>
    <n v="1.2890079501679723"/>
  </r>
  <r>
    <n v="400"/>
    <n v="1275"/>
    <n v="400"/>
    <s v="1401/10/18"/>
    <x v="3"/>
    <x v="9"/>
    <n v="349840800"/>
    <n v="283522400"/>
    <n v="6978106800"/>
    <n v="5516741600"/>
    <n v="7500"/>
    <s v=""/>
    <s v=""/>
    <s v=""/>
    <n v="9750"/>
    <n v="954944.92820512818"/>
    <n v="740837.11282051285"/>
    <n v="1.2890079501679723"/>
  </r>
  <r>
    <n v="500"/>
    <n v="2050"/>
    <n v="500"/>
    <s v="1401/10/26"/>
    <x v="3"/>
    <x v="9"/>
    <n v="492358500"/>
    <n v="379254500"/>
    <n v="7470465300"/>
    <n v="5895996100"/>
    <n v="8000"/>
    <s v=""/>
    <s v=""/>
    <s v=""/>
    <n v="9750"/>
    <n v="954944.92820512818"/>
    <n v="740837.11282051285"/>
    <n v="1.2890079501679723"/>
  </r>
  <r>
    <n v="1000"/>
    <n v="2400"/>
    <n v="1000"/>
    <s v="1401/10/26"/>
    <x v="3"/>
    <x v="9"/>
    <n v="1040261000"/>
    <n v="758209000"/>
    <n v="8510726300"/>
    <n v="6654205100"/>
    <n v="9000"/>
    <s v=""/>
    <s v=""/>
    <s v=""/>
    <n v="9750"/>
    <n v="954944.92820512818"/>
    <n v="740837.11282051285"/>
    <n v="1.2890079501679723"/>
  </r>
  <r>
    <n v="500"/>
    <n v="1150"/>
    <n v="500"/>
    <s v="1401/10/26"/>
    <x v="3"/>
    <x v="9"/>
    <n v="534186500"/>
    <n v="379404500"/>
    <n v="9044912800"/>
    <n v="7033609600"/>
    <n v="9500"/>
    <s v=""/>
    <s v=""/>
    <s v=""/>
    <n v="9750"/>
    <n v="954944.92820512818"/>
    <n v="740837.11282051285"/>
    <n v="1.2890079501679723"/>
  </r>
  <r>
    <n v="250"/>
    <n v="550"/>
    <n v="250"/>
    <s v="1401/10/26"/>
    <x v="3"/>
    <x v="9"/>
    <n v="265800250"/>
    <n v="189552250"/>
    <n v="9310713050"/>
    <n v="7223161850"/>
    <n v="9750"/>
    <n v="9750"/>
    <n v="954944.92820512818"/>
    <n v="740837.11282051285"/>
    <n v="9750"/>
    <n v="954944.92820512818"/>
    <n v="740837.11282051285"/>
    <n v="1.2890079501679723"/>
  </r>
  <r>
    <n v="1100"/>
    <n v="2200"/>
    <n v="1100"/>
    <s v="1401/11/02"/>
    <x v="3"/>
    <x v="10"/>
    <n v="1130116900"/>
    <n v="888621800"/>
    <n v="1130116900"/>
    <n v="888621800"/>
    <n v="1100"/>
    <s v=""/>
    <s v=""/>
    <s v=""/>
    <n v="9750"/>
    <n v="1083708.0410256411"/>
    <n v="796765.21538461535"/>
    <n v="1.3601347299059892"/>
  </r>
  <r>
    <n v="1100"/>
    <n v="2000"/>
    <n v="1100"/>
    <s v="1401/11/02"/>
    <x v="3"/>
    <x v="10"/>
    <n v="1206073000"/>
    <n v="887961800"/>
    <n v="2336189900"/>
    <n v="1776583600"/>
    <n v="2200"/>
    <s v=""/>
    <s v=""/>
    <s v=""/>
    <n v="9750"/>
    <n v="1083708.0410256411"/>
    <n v="796765.21538461535"/>
    <n v="1.3601347299059892"/>
  </r>
  <r>
    <n v="200"/>
    <n v="400"/>
    <n v="200"/>
    <s v="1401/11/02"/>
    <x v="3"/>
    <x v="10"/>
    <n v="180199400"/>
    <n v="161447600"/>
    <n v="2516389300"/>
    <n v="1938031200"/>
    <n v="2400"/>
    <s v=""/>
    <s v=""/>
    <s v=""/>
    <n v="9750"/>
    <n v="1083708.0410256411"/>
    <n v="796765.21538461535"/>
    <n v="1.3601347299059892"/>
  </r>
  <r>
    <n v="1200"/>
    <n v="3525"/>
    <n v="1200"/>
    <s v="1401/11/09"/>
    <x v="3"/>
    <x v="10"/>
    <n v="1304432400"/>
    <n v="973576800"/>
    <n v="3820821700"/>
    <n v="2911608000"/>
    <n v="3600"/>
    <s v=""/>
    <s v=""/>
    <s v=""/>
    <n v="9750"/>
    <n v="1083708.0410256411"/>
    <n v="796765.21538461535"/>
    <n v="1.3601347299059892"/>
  </r>
  <r>
    <n v="1200"/>
    <n v="2900"/>
    <n v="1200"/>
    <s v="1401/11/09"/>
    <x v="3"/>
    <x v="10"/>
    <n v="1292787600"/>
    <n v="973216800"/>
    <n v="5113609300"/>
    <n v="3884824800"/>
    <n v="4800"/>
    <s v=""/>
    <s v=""/>
    <s v=""/>
    <n v="9750"/>
    <n v="1083708.0410256411"/>
    <n v="796765.21538461535"/>
    <n v="1.3601347299059892"/>
  </r>
  <r>
    <n v="1200"/>
    <n v="2350"/>
    <n v="1200"/>
    <s v="1401/11/17"/>
    <x v="3"/>
    <x v="10"/>
    <n v="1294674000"/>
    <n v="963142800"/>
    <n v="6408283300"/>
    <n v="4847967600"/>
    <n v="6000"/>
    <s v=""/>
    <s v=""/>
    <s v=""/>
    <n v="9750"/>
    <n v="1083708.0410256411"/>
    <n v="796765.21538461535"/>
    <n v="1.3601347299059892"/>
  </r>
  <r>
    <n v="1200"/>
    <n v="3375"/>
    <n v="1200"/>
    <s v="1401/11/17"/>
    <x v="3"/>
    <x v="10"/>
    <n v="1349833200"/>
    <n v="963502800"/>
    <n v="7758116500"/>
    <n v="5811470400"/>
    <n v="7200"/>
    <s v=""/>
    <s v=""/>
    <s v=""/>
    <n v="9750"/>
    <n v="1083708.0410256411"/>
    <n v="796765.21538461535"/>
    <n v="1.3601347299059892"/>
  </r>
  <r>
    <n v="1000"/>
    <n v="2325"/>
    <n v="1000"/>
    <s v="1401/11/24"/>
    <x v="3"/>
    <x v="10"/>
    <n v="1091782000"/>
    <n v="767259000"/>
    <n v="8849898500"/>
    <n v="6578729400"/>
    <n v="8200"/>
    <s v=""/>
    <s v=""/>
    <s v=""/>
    <n v="9750"/>
    <n v="1083708.0410256411"/>
    <n v="796765.21538461535"/>
    <n v="1.3601347299059892"/>
  </r>
  <r>
    <n v="1000"/>
    <n v="3025"/>
    <n v="1000"/>
    <s v="1401/11/24"/>
    <x v="3"/>
    <x v="10"/>
    <n v="1125657000"/>
    <n v="767859000"/>
    <n v="9975555500"/>
    <n v="7346588400"/>
    <n v="9200"/>
    <s v=""/>
    <s v=""/>
    <s v=""/>
    <n v="9750"/>
    <n v="1083708.0410256411"/>
    <n v="796765.21538461535"/>
    <n v="1.3601347299059892"/>
  </r>
  <r>
    <n v="400"/>
    <n v="975"/>
    <n v="400"/>
    <s v="1401/11/24"/>
    <x v="3"/>
    <x v="10"/>
    <n v="437042000"/>
    <n v="306783600"/>
    <n v="10412597500"/>
    <n v="7653372000"/>
    <n v="9600"/>
    <s v=""/>
    <s v=""/>
    <s v=""/>
    <n v="9750"/>
    <n v="1083708.0410256411"/>
    <n v="796765.21538461535"/>
    <n v="1.3601347299059892"/>
  </r>
  <r>
    <n v="150"/>
    <n v="750"/>
    <n v="150"/>
    <s v="1401/11/24"/>
    <x v="3"/>
    <x v="10"/>
    <n v="153555900"/>
    <n v="115088850"/>
    <n v="10566153400"/>
    <n v="7768460850"/>
    <n v="9750"/>
    <n v="9750"/>
    <n v="1083708.0410256411"/>
    <n v="796765.21538461535"/>
    <n v="9750"/>
    <n v="1083708.0410256411"/>
    <n v="796765.21538461535"/>
    <n v="1.3601347299059892"/>
  </r>
  <r>
    <n v="1200"/>
    <n v="3350"/>
    <n v="1200"/>
    <s v="1401/12/01"/>
    <x v="3"/>
    <x v="11"/>
    <n v="1456947600"/>
    <n v="885830400"/>
    <n v="1456947600"/>
    <n v="885830400"/>
    <n v="1200"/>
    <s v=""/>
    <s v=""/>
    <s v=""/>
    <n v="9800"/>
    <n v="1132245.357142857"/>
    <n v="731527.97959183669"/>
    <n v="1.5477813408785877"/>
  </r>
  <r>
    <n v="1200"/>
    <n v="3375"/>
    <n v="1200"/>
    <s v="1401/12/01"/>
    <x v="3"/>
    <x v="11"/>
    <n v="1475570400"/>
    <n v="885470400"/>
    <n v="2932518000"/>
    <n v="1771300800"/>
    <n v="2400"/>
    <s v=""/>
    <s v=""/>
    <s v=""/>
    <n v="9800"/>
    <n v="1132245.357142857"/>
    <n v="731527.97959183669"/>
    <n v="1.5477813408785877"/>
  </r>
  <r>
    <n v="1200"/>
    <n v="3000"/>
    <n v="1200"/>
    <s v="1401/12/07"/>
    <x v="3"/>
    <x v="11"/>
    <n v="1468486800"/>
    <n v="890451600"/>
    <n v="4401004800"/>
    <n v="2661752400"/>
    <n v="3600"/>
    <s v=""/>
    <s v=""/>
    <s v=""/>
    <n v="9800"/>
    <n v="1132245.357142857"/>
    <n v="731527.97959183669"/>
    <n v="1.5477813408785877"/>
  </r>
  <r>
    <n v="1200"/>
    <n v="3375"/>
    <n v="1200"/>
    <s v="1401/12/07"/>
    <x v="3"/>
    <x v="11"/>
    <n v="1582384800"/>
    <n v="891171600"/>
    <n v="5983389600"/>
    <n v="3552924000"/>
    <n v="4800"/>
    <s v=""/>
    <s v=""/>
    <s v=""/>
    <n v="9800"/>
    <n v="1132245.357142857"/>
    <n v="731527.97959183669"/>
    <n v="1.5477813408785877"/>
  </r>
  <r>
    <n v="1200"/>
    <n v="2100"/>
    <n v="1200"/>
    <s v="1401/12/14"/>
    <x v="3"/>
    <x v="11"/>
    <n v="1336728000"/>
    <n v="877155600"/>
    <n v="7320117600"/>
    <n v="4430079600"/>
    <n v="6000"/>
    <s v=""/>
    <s v=""/>
    <s v=""/>
    <n v="9800"/>
    <n v="1132245.357142857"/>
    <n v="731527.97959183669"/>
    <n v="1.5477813408785877"/>
  </r>
  <r>
    <n v="1200"/>
    <n v="2550"/>
    <n v="1200"/>
    <s v="1401/12/14"/>
    <x v="3"/>
    <x v="11"/>
    <n v="1351453200"/>
    <n v="877515600"/>
    <n v="8671570800"/>
    <n v="5307595200"/>
    <n v="7200"/>
    <s v=""/>
    <s v=""/>
    <s v=""/>
    <n v="9800"/>
    <n v="1132245.357142857"/>
    <n v="731527.97959183669"/>
    <n v="1.5477813408785877"/>
  </r>
  <r>
    <n v="1300"/>
    <n v="3400"/>
    <n v="1300"/>
    <s v="1401/12/21"/>
    <x v="3"/>
    <x v="11"/>
    <n v="1210786200"/>
    <n v="930494500"/>
    <n v="9882357000"/>
    <n v="6238089700"/>
    <n v="8500"/>
    <s v=""/>
    <s v=""/>
    <s v=""/>
    <n v="9800"/>
    <n v="1132245.357142857"/>
    <n v="731527.97959183669"/>
    <n v="1.5477813408785877"/>
  </r>
  <r>
    <n v="1300"/>
    <n v="3975"/>
    <n v="1300"/>
    <s v="1401/12/21"/>
    <x v="3"/>
    <x v="11"/>
    <n v="1213647500"/>
    <n v="930884500"/>
    <n v="11096004500"/>
    <n v="7168974200"/>
    <n v="9800"/>
    <n v="9800"/>
    <n v="1132245.357142857"/>
    <n v="731527.97959183669"/>
    <n v="9800"/>
    <n v="1132245.357142857"/>
    <n v="731527.97959183669"/>
    <n v="1.5477813408785877"/>
  </r>
  <r>
    <n v="1000"/>
    <n v="3775"/>
    <n v="1000"/>
    <s v="1402/01/06"/>
    <x v="4"/>
    <x v="0"/>
    <n v="1021163000"/>
    <n v="702133000"/>
    <n v="1021163000"/>
    <n v="702133000"/>
    <n v="1000"/>
    <s v=""/>
    <s v=""/>
    <s v=""/>
    <n v="9200"/>
    <n v="1096896.6304347827"/>
    <n v="722884.91304347827"/>
    <n v="1.5173876375654962"/>
  </r>
  <r>
    <n v="1400"/>
    <n v="3625"/>
    <n v="1400"/>
    <s v="1402/01/15"/>
    <x v="4"/>
    <x v="0"/>
    <n v="1600530400"/>
    <n v="1020125400"/>
    <n v="2621693400"/>
    <n v="1722258400"/>
    <n v="2400"/>
    <s v=""/>
    <s v=""/>
    <s v=""/>
    <n v="9200"/>
    <n v="1096896.6304347827"/>
    <n v="722884.91304347827"/>
    <n v="1.5173876375654962"/>
  </r>
  <r>
    <n v="1400"/>
    <n v="3025"/>
    <n v="1400"/>
    <s v="1402/01/15"/>
    <x v="4"/>
    <x v="0"/>
    <n v="1578439800"/>
    <n v="1019285400"/>
    <n v="4200133200"/>
    <n v="2741543800"/>
    <n v="3800"/>
    <s v=""/>
    <s v=""/>
    <s v=""/>
    <n v="9200"/>
    <n v="1096896.6304347827"/>
    <n v="722884.91304347827"/>
    <n v="1.5173876375654962"/>
  </r>
  <r>
    <n v="1300"/>
    <n v="3250"/>
    <n v="1300"/>
    <s v="1402/01/20"/>
    <x v="4"/>
    <x v="0"/>
    <n v="1494015900"/>
    <n v="947350300"/>
    <n v="5694149100"/>
    <n v="3688894100"/>
    <n v="5100"/>
    <s v=""/>
    <s v=""/>
    <s v=""/>
    <n v="9200"/>
    <n v="1096896.6304347827"/>
    <n v="722884.91304347827"/>
    <n v="1.5173876375654962"/>
  </r>
  <r>
    <n v="1300"/>
    <n v="2825"/>
    <n v="1300"/>
    <s v="1402/01/20"/>
    <x v="4"/>
    <x v="0"/>
    <n v="1449129500"/>
    <n v="946960300"/>
    <n v="7143278600"/>
    <n v="4635854400"/>
    <n v="6400"/>
    <s v=""/>
    <s v=""/>
    <s v=""/>
    <n v="9200"/>
    <n v="1096896.6304347827"/>
    <n v="722884.91304347827"/>
    <n v="1.5173876375654962"/>
  </r>
  <r>
    <n v="1400"/>
    <n v="2350"/>
    <n v="1400"/>
    <s v="1402/01/27"/>
    <x v="4"/>
    <x v="0"/>
    <n v="1467860800"/>
    <n v="1007133400"/>
    <n v="8611139400"/>
    <n v="5642987800"/>
    <n v="7800"/>
    <s v=""/>
    <s v=""/>
    <s v=""/>
    <n v="9200"/>
    <n v="1096896.6304347827"/>
    <n v="722884.91304347827"/>
    <n v="1.5173876375654962"/>
  </r>
  <r>
    <n v="1400"/>
    <n v="2500"/>
    <n v="1400"/>
    <s v="1402/01/27"/>
    <x v="4"/>
    <x v="0"/>
    <n v="1480309600"/>
    <n v="1007553400"/>
    <n v="10091449000"/>
    <n v="6650541200"/>
    <n v="9200"/>
    <n v="9200"/>
    <n v="1096896.6304347827"/>
    <n v="722884.91304347827"/>
    <n v="9200"/>
    <n v="1096896.6304347827"/>
    <n v="722884.91304347827"/>
    <n v="1.5173876375654962"/>
  </r>
  <r>
    <n v="1200"/>
    <n v="3175"/>
    <n v="1200"/>
    <s v="1402/02/05"/>
    <x v="4"/>
    <x v="1"/>
    <n v="1296291600"/>
    <n v="895492800"/>
    <n v="1296291600"/>
    <n v="895492800"/>
    <n v="1200"/>
    <s v=""/>
    <s v=""/>
    <s v=""/>
    <n v="12000"/>
    <n v="1098654"/>
    <n v="774078.2"/>
    <n v="1.4193062147984532"/>
  </r>
  <r>
    <n v="1200"/>
    <n v="2400"/>
    <n v="1200"/>
    <s v="1402/02/05"/>
    <x v="4"/>
    <x v="1"/>
    <n v="1139616000"/>
    <n v="895852800"/>
    <n v="2435907600"/>
    <n v="1791345600"/>
    <n v="2400"/>
    <s v=""/>
    <s v=""/>
    <s v=""/>
    <n v="12000"/>
    <n v="1098654"/>
    <n v="774078.2"/>
    <n v="1.4193062147984532"/>
  </r>
  <r>
    <n v="1200"/>
    <n v="3300"/>
    <n v="1200"/>
    <s v="1402/02/10"/>
    <x v="4"/>
    <x v="1"/>
    <n v="1350039600"/>
    <n v="873396000"/>
    <n v="3785947200"/>
    <n v="2664741600"/>
    <n v="3600"/>
    <s v=""/>
    <s v=""/>
    <s v=""/>
    <n v="12000"/>
    <n v="1098654"/>
    <n v="774078.2"/>
    <n v="1.4193062147984532"/>
  </r>
  <r>
    <n v="1200"/>
    <n v="3275"/>
    <n v="1200"/>
    <s v="1402/02/10"/>
    <x v="4"/>
    <x v="1"/>
    <n v="1343643600"/>
    <n v="873756000"/>
    <n v="5129590800"/>
    <n v="3538497600"/>
    <n v="4800"/>
    <s v=""/>
    <s v=""/>
    <s v=""/>
    <n v="12000"/>
    <n v="1098654"/>
    <n v="774078.2"/>
    <n v="1.4193062147984532"/>
  </r>
  <r>
    <n v="1200"/>
    <n v="1550"/>
    <n v="1200"/>
    <s v="1402/02/17"/>
    <x v="4"/>
    <x v="1"/>
    <n v="1220244000"/>
    <n v="867110400"/>
    <n v="6349834800"/>
    <n v="4405608000"/>
    <n v="6000"/>
    <s v=""/>
    <s v=""/>
    <s v=""/>
    <n v="12000"/>
    <n v="1098654"/>
    <n v="774078.2"/>
    <n v="1.4193062147984532"/>
  </r>
  <r>
    <n v="1200"/>
    <n v="2075"/>
    <n v="1200"/>
    <s v="1402/02/17"/>
    <x v="4"/>
    <x v="1"/>
    <n v="1216221600"/>
    <n v="867470400"/>
    <n v="7566056400"/>
    <n v="5273078400"/>
    <n v="7200"/>
    <s v=""/>
    <s v=""/>
    <s v=""/>
    <n v="12000"/>
    <n v="1098654"/>
    <n v="774078.2"/>
    <n v="1.4193062147984532"/>
  </r>
  <r>
    <n v="1200"/>
    <n v="3125"/>
    <n v="1200"/>
    <s v="1402/02/24"/>
    <x v="4"/>
    <x v="1"/>
    <n v="1377895200"/>
    <n v="947502000"/>
    <n v="8943951600"/>
    <n v="6220580400"/>
    <n v="8400"/>
    <s v=""/>
    <s v=""/>
    <s v=""/>
    <n v="12000"/>
    <n v="1098654"/>
    <n v="774078.2"/>
    <n v="1.4193062147984532"/>
  </r>
  <r>
    <n v="1200"/>
    <n v="3450"/>
    <n v="1200"/>
    <s v="1402/02/24"/>
    <x v="4"/>
    <x v="1"/>
    <n v="1365477600"/>
    <n v="947862000"/>
    <n v="10309429200"/>
    <n v="7168442400"/>
    <n v="9600"/>
    <s v=""/>
    <s v=""/>
    <s v=""/>
    <n v="12000"/>
    <n v="1098654"/>
    <n v="774078.2"/>
    <n v="1.4193062147984532"/>
  </r>
  <r>
    <n v="1200"/>
    <n v="2275"/>
    <n v="1200"/>
    <s v="1402/02/31"/>
    <x v="4"/>
    <x v="1"/>
    <n v="1420849200"/>
    <n v="1060068000"/>
    <n v="11730278400"/>
    <n v="8228510400"/>
    <n v="10800"/>
    <s v=""/>
    <s v=""/>
    <s v=""/>
    <n v="12000"/>
    <n v="1098654"/>
    <n v="774078.2"/>
    <n v="1.4193062147984532"/>
  </r>
  <r>
    <n v="1200"/>
    <n v="3525"/>
    <n v="1200"/>
    <s v="1402/02/31"/>
    <x v="4"/>
    <x v="1"/>
    <n v="1453569600"/>
    <n v="1060428000"/>
    <n v="13183848000"/>
    <n v="9288938400"/>
    <n v="12000"/>
    <n v="12000"/>
    <n v="1098654"/>
    <n v="774078.2"/>
    <n v="12000"/>
    <n v="1098654"/>
    <n v="774078.2"/>
    <n v="1.4193062147984532"/>
  </r>
  <r>
    <n v="1200"/>
    <n v="3650"/>
    <n v="1200"/>
    <s v="1402/03/07"/>
    <x v="4"/>
    <x v="2"/>
    <n v="1466758800"/>
    <n v="1029734400"/>
    <n v="1466758800"/>
    <n v="1029734400"/>
    <n v="1200"/>
    <s v=""/>
    <s v=""/>
    <s v=""/>
    <n v="10200"/>
    <n v="1163780.2647058824"/>
    <n v="895833.9411764706"/>
    <n v="1.2991026698291051"/>
  </r>
  <r>
    <n v="1200"/>
    <n v="3400"/>
    <n v="1200"/>
    <s v="1402/03/07"/>
    <x v="4"/>
    <x v="2"/>
    <n v="1475910000"/>
    <n v="1030094400"/>
    <n v="2942668800"/>
    <n v="2059828800"/>
    <n v="2400"/>
    <s v=""/>
    <s v=""/>
    <s v=""/>
    <n v="10200"/>
    <n v="1163780.2647058824"/>
    <n v="895833.9411764706"/>
    <n v="1.2991026698291051"/>
  </r>
  <r>
    <n v="150"/>
    <n v="950"/>
    <n v="150"/>
    <s v="1402/03/07"/>
    <x v="4"/>
    <x v="2"/>
    <n v="173847900"/>
    <n v="127986600"/>
    <n v="3116516700"/>
    <n v="2187815400"/>
    <n v="2550"/>
    <s v=""/>
    <s v=""/>
    <s v=""/>
    <n v="10200"/>
    <n v="1163780.2647058824"/>
    <n v="895833.9411764706"/>
    <n v="1.2991026698291051"/>
  </r>
  <r>
    <n v="1200"/>
    <n v="2925"/>
    <n v="1200"/>
    <s v="1402/03/16"/>
    <x v="4"/>
    <x v="2"/>
    <n v="1431205200"/>
    <n v="1144219200"/>
    <n v="4547721900"/>
    <n v="3332034600"/>
    <n v="3750"/>
    <s v=""/>
    <s v=""/>
    <s v=""/>
    <n v="10200"/>
    <n v="1163780.2647058824"/>
    <n v="895833.9411764706"/>
    <n v="1.2991026698291051"/>
  </r>
  <r>
    <n v="1200"/>
    <n v="2200"/>
    <n v="1200"/>
    <s v="1402/03/16"/>
    <x v="4"/>
    <x v="2"/>
    <n v="1399944000"/>
    <n v="1143499200"/>
    <n v="5947665900"/>
    <n v="4475533800"/>
    <n v="4950"/>
    <s v=""/>
    <s v=""/>
    <s v=""/>
    <n v="10200"/>
    <n v="1163780.2647058824"/>
    <n v="895833.9411764706"/>
    <n v="1.2991026698291051"/>
  </r>
  <r>
    <n v="150"/>
    <n v="950"/>
    <n v="150"/>
    <s v="1402/03/16"/>
    <x v="4"/>
    <x v="2"/>
    <n v="172060200"/>
    <n v="142923450"/>
    <n v="6119726100"/>
    <n v="4618457250"/>
    <n v="5100"/>
    <s v=""/>
    <s v=""/>
    <s v=""/>
    <n v="10200"/>
    <n v="1163780.2647058824"/>
    <n v="895833.9411764706"/>
    <n v="1.2991026698291051"/>
  </r>
  <r>
    <n v="1200"/>
    <n v="2725"/>
    <n v="1200"/>
    <s v="1402/03/21"/>
    <x v="4"/>
    <x v="2"/>
    <n v="1279612800"/>
    <n v="1073352000"/>
    <n v="7399338900"/>
    <n v="5691809250"/>
    <n v="6300"/>
    <s v=""/>
    <s v=""/>
    <s v=""/>
    <n v="10200"/>
    <n v="1163780.2647058824"/>
    <n v="895833.9411764706"/>
    <n v="1.2991026698291051"/>
  </r>
  <r>
    <n v="1200"/>
    <n v="2800"/>
    <n v="1200"/>
    <s v="1402/03/21"/>
    <x v="4"/>
    <x v="2"/>
    <n v="1317986400"/>
    <n v="1073712000"/>
    <n v="8717325300"/>
    <n v="6765521250"/>
    <n v="7500"/>
    <s v=""/>
    <s v=""/>
    <s v=""/>
    <n v="10200"/>
    <n v="1163780.2647058824"/>
    <n v="895833.9411764706"/>
    <n v="1.2991026698291051"/>
  </r>
  <r>
    <n v="150"/>
    <n v="875"/>
    <n v="150"/>
    <s v="1402/03/21"/>
    <x v="4"/>
    <x v="2"/>
    <n v="155610000"/>
    <n v="133898400"/>
    <n v="8872935300"/>
    <n v="6899419650"/>
    <n v="7650"/>
    <s v=""/>
    <s v=""/>
    <s v=""/>
    <n v="10200"/>
    <n v="1163780.2647058824"/>
    <n v="895833.9411764706"/>
    <n v="1.2991026698291051"/>
  </r>
  <r>
    <n v="1200"/>
    <n v="3825"/>
    <n v="1200"/>
    <s v="1402/03/28"/>
    <x v="4"/>
    <x v="2"/>
    <n v="1388204400"/>
    <n v="1053087600"/>
    <n v="10261139700"/>
    <n v="7952507250"/>
    <n v="8850"/>
    <s v=""/>
    <s v=""/>
    <s v=""/>
    <n v="10200"/>
    <n v="1163780.2647058824"/>
    <n v="895833.9411764706"/>
    <n v="1.2991026698291051"/>
  </r>
  <r>
    <n v="1200"/>
    <n v="4250"/>
    <n v="1200"/>
    <s v="1402/03/28"/>
    <x v="4"/>
    <x v="2"/>
    <n v="1444224000"/>
    <n v="1053447600"/>
    <n v="11705363700"/>
    <n v="9005954850"/>
    <n v="10050"/>
    <s v=""/>
    <s v=""/>
    <s v=""/>
    <n v="10200"/>
    <n v="1163780.2647058824"/>
    <n v="895833.9411764706"/>
    <n v="1.2991026698291051"/>
  </r>
  <r>
    <n v="150"/>
    <n v="775"/>
    <n v="150"/>
    <s v="1402/03/28"/>
    <x v="4"/>
    <x v="2"/>
    <n v="165195000"/>
    <n v="131551350"/>
    <n v="11870558700"/>
    <n v="9137506200"/>
    <n v="10200"/>
    <n v="10200"/>
    <n v="1163780.2647058824"/>
    <n v="895833.9411764706"/>
    <n v="10200"/>
    <n v="1163780.2647058824"/>
    <n v="895833.9411764706"/>
    <n v="1.2991026698291051"/>
  </r>
  <r>
    <n v="1200"/>
    <n v="2100"/>
    <n v="1200"/>
    <s v="1402/04/04"/>
    <x v="4"/>
    <x v="3"/>
    <n v="1130170800"/>
    <n v="1072470000"/>
    <n v="1130170800"/>
    <n v="1072470000"/>
    <n v="1200"/>
    <s v=""/>
    <s v=""/>
    <s v=""/>
    <n v="2400"/>
    <n v="977145"/>
    <n v="893875"/>
    <n v="1.0931562019298"/>
  </r>
  <r>
    <n v="1200"/>
    <n v="2100"/>
    <n v="1200"/>
    <s v="1402/04/04"/>
    <x v="4"/>
    <x v="3"/>
    <n v="1214977200"/>
    <n v="1072830000"/>
    <n v="2345148000"/>
    <n v="2145300000"/>
    <n v="2400"/>
    <n v="2400"/>
    <n v="977145"/>
    <n v="893875"/>
    <n v="2400"/>
    <n v="977145"/>
    <n v="893875"/>
    <n v="1.09315620192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DE7E2-9750-4B0B-A583-CB47611E06B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chartFormat="5" fieldListSortAscending="1">
  <location ref="BU1:CA149" firstHeaderRow="0" firstDataRow="1" firstDataCol="1"/>
  <pivotFields count="24"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13">
        <item x="2"/>
        <item x="1"/>
        <item x="0"/>
        <item x="11"/>
        <item x="10"/>
        <item x="9"/>
        <item x="8"/>
        <item x="7"/>
        <item x="6"/>
        <item x="5"/>
        <item x="4"/>
        <item x="3"/>
        <item t="default"/>
      </items>
    </pivotField>
    <pivotField showAll="0">
      <items count="17">
        <item m="1" x="14"/>
        <item m="1" x="13"/>
        <item m="1" x="15"/>
        <item m="1"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>
      <items count="369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x="0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0"/>
    <field x="1"/>
  </rowFields>
  <rowItems count="14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LME Zinc Cash-Settlement" fld="5" subtotal="average" baseField="1" baseItem="4"/>
    <dataField name="Average of LME Zinc 3-month" fld="6" subtotal="average" baseField="1" baseItem="4"/>
    <dataField name="Average of نرخ های شرکت.شمش خالص دلار نیما" fld="19" subtotal="average" baseField="1" baseItem="4"/>
    <dataField name="Average of نرخ های شرکت.شمش خالص صادراتی دلار نیما" fld="21" subtotal="average" baseField="1" baseItem="4"/>
    <dataField name="Average of نرخ های شرکت.شمش بیلت دلار نیما" fld="18" subtotal="average" baseField="1" baseItem="4"/>
    <dataField name="Average of نرخ های شرکت.شمش آلیاژ دلار نیما" fld="20" subtotal="average" baseField="1" baseItem="4"/>
  </dataFields>
  <formats count="43">
    <format dxfId="86">
      <pivotArea outline="0" collapsedLevelsAreSubtotals="1" fieldPosition="0"/>
    </format>
    <format dxfId="85">
      <pivotArea type="all" dataOnly="0" outline="0" fieldPosition="0"/>
    </format>
    <format dxfId="84">
      <pivotArea outline="0" collapsedLevelsAreSubtotals="1" fieldPosition="0"/>
    </format>
    <format dxfId="83">
      <pivotArea field="0" type="button" dataOnly="0" labelOnly="1" outline="0" axis="axisRow" fieldPosition="0"/>
    </format>
    <format dxfId="82">
      <pivotArea dataOnly="0" labelOnly="1" fieldPosition="0">
        <references count="1">
          <reference field="0" count="0"/>
        </references>
      </pivotArea>
    </format>
    <format dxfId="81">
      <pivotArea dataOnly="0" labelOnly="1" grandRow="1" outline="0" fieldPosition="0"/>
    </format>
    <format dxfId="80">
      <pivotArea dataOnly="0" labelOnly="1" fieldPosition="0">
        <references count="2">
          <reference field="0" count="1" selected="0">
            <x v="0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79">
      <pivotArea dataOnly="0" labelOnly="1" fieldPosition="0">
        <references count="2">
          <reference field="0" count="1" selected="0">
            <x v="1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78">
      <pivotArea dataOnly="0" labelOnly="1" fieldPosition="0">
        <references count="2">
          <reference field="0" count="1" selected="0">
            <x v="2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77">
      <pivotArea dataOnly="0" labelOnly="1" fieldPosition="0">
        <references count="2">
          <reference field="0" count="1" selected="0">
            <x v="3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76">
      <pivotArea dataOnly="0" labelOnly="1" fieldPosition="0">
        <references count="2">
          <reference field="0" count="1" selected="0">
            <x v="4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75">
      <pivotArea dataOnly="0" labelOnly="1" fieldPosition="0">
        <references count="2">
          <reference field="0" count="1" selected="0">
            <x v="5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74">
      <pivotArea dataOnly="0" labelOnly="1" fieldPosition="0">
        <references count="2">
          <reference field="0" count="1" selected="0">
            <x v="6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73">
      <pivotArea dataOnly="0" labelOnly="1" fieldPosition="0">
        <references count="2">
          <reference field="0" count="1" selected="0">
            <x v="7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72">
      <pivotArea dataOnly="0" labelOnly="1" fieldPosition="0">
        <references count="2">
          <reference field="0" count="1" selected="0">
            <x v="8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71">
      <pivotArea dataOnly="0" labelOnly="1" fieldPosition="0">
        <references count="2">
          <reference field="0" count="1" selected="0">
            <x v="9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70">
      <pivotArea dataOnly="0" labelOnly="1" fieldPosition="0">
        <references count="2">
          <reference field="0" count="1" selected="0">
            <x v="10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69">
      <pivotArea dataOnly="0" labelOnly="1" fieldPosition="0">
        <references count="2">
          <reference field="0" count="1" selected="0">
            <x v="11"/>
          </reference>
          <reference field="1" count="3">
            <x v="0"/>
            <x v="1"/>
            <x v="2"/>
          </reference>
        </references>
      </pivotArea>
    </format>
    <format dxfId="6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67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0"/>
          </reference>
        </references>
      </pivotArea>
    </format>
    <format dxfId="66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0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65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1"/>
          </reference>
        </references>
      </pivotArea>
    </format>
    <format dxfId="64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1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63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2"/>
          </reference>
        </references>
      </pivotArea>
    </format>
    <format dxfId="62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2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61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3"/>
          </reference>
        </references>
      </pivotArea>
    </format>
    <format dxfId="60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3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59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4"/>
          </reference>
        </references>
      </pivotArea>
    </format>
    <format dxfId="58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4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57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5"/>
          </reference>
        </references>
      </pivotArea>
    </format>
    <format dxfId="56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5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55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6"/>
          </reference>
        </references>
      </pivotArea>
    </format>
    <format dxfId="54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6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53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7"/>
          </reference>
        </references>
      </pivotArea>
    </format>
    <format dxfId="52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7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51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8"/>
          </reference>
        </references>
      </pivotArea>
    </format>
    <format dxfId="50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8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49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9"/>
          </reference>
        </references>
      </pivotArea>
    </format>
    <format dxfId="48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9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47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10"/>
          </reference>
        </references>
      </pivotArea>
    </format>
    <format dxfId="46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10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45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11"/>
          </reference>
        </references>
      </pivotArea>
    </format>
    <format dxfId="44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11"/>
          </reference>
          <reference field="1" count="3">
            <x v="0"/>
            <x v="1"/>
            <x v="2"/>
          </reference>
        </references>
      </pivotArea>
    </format>
  </formats>
  <chartFormats count="6"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" format="17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85D23-190F-425A-B8A0-1CC0B14A225D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BN1:BT149" firstHeaderRow="0" firstDataRow="1" firstDataCol="1"/>
  <pivotFields count="24"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13">
        <item x="2"/>
        <item x="1"/>
        <item x="0"/>
        <item x="11"/>
        <item x="10"/>
        <item x="9"/>
        <item x="8"/>
        <item x="7"/>
        <item x="6"/>
        <item x="5"/>
        <item x="4"/>
        <item x="3"/>
        <item t="default"/>
      </items>
    </pivotField>
    <pivotField showAll="0">
      <items count="17">
        <item m="1" x="14"/>
        <item m="1" x="13"/>
        <item m="1" x="15"/>
        <item m="1"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>
      <items count="369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x="0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0"/>
    <field x="1"/>
  </rowFields>
  <rowItems count="14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LME Al Cash-Settlement" fld="5" subtotal="average" baseField="0" baseItem="1"/>
    <dataField name="Average of LME Zinc 3-month" fld="6" subtotal="average" baseField="1" baseItem="8"/>
    <dataField name="Average of نرخ های شرکت.شمش خالص دلار آزاد" fld="15" subtotal="average" baseField="0" baseItem="1"/>
    <dataField name="Average of نرخ های شرکت.شمش خالص صادراتی دلار آزاد" fld="17" subtotal="average" baseField="0" baseItem="1"/>
    <dataField name="Average of نرخ های شرکت.شمش بیلت دلار آزاد" fld="14" subtotal="average" baseField="0" baseItem="1"/>
    <dataField name="Average of نرخ های شرکت.شمش آلیاژ دلار آزاد" fld="16" subtotal="average" baseField="0" baseItem="1"/>
  </dataFields>
  <formats count="71">
    <format dxfId="157">
      <pivotArea collapsedLevelsAreSubtotals="1" fieldPosition="0">
        <references count="3">
          <reference field="4294967294" count="2" selected="0">
            <x v="0"/>
            <x v="1"/>
          </reference>
          <reference field="0" count="1" selected="0">
            <x v="6"/>
          </reference>
          <reference field="1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56">
      <pivotArea collapsedLevelsAreSubtotals="1" fieldPosition="0">
        <references count="2">
          <reference field="4294967294" count="2" selected="0">
            <x v="0"/>
            <x v="1"/>
          </reference>
          <reference field="0" count="1">
            <x v="7"/>
          </reference>
        </references>
      </pivotArea>
    </format>
    <format dxfId="155">
      <pivotArea collapsedLevelsAreSubtotals="1" fieldPosition="0">
        <references count="3">
          <reference field="4294967294" count="2" selected="0">
            <x v="0"/>
            <x v="1"/>
          </reference>
          <reference field="0" count="1" selected="0">
            <x v="7"/>
          </reference>
          <reference field="1" count="1">
            <x v="0"/>
          </reference>
        </references>
      </pivotArea>
    </format>
    <format dxfId="154">
      <pivotArea outline="0" collapsedLevelsAreSubtotals="1" fieldPosition="0"/>
    </format>
    <format dxfId="153">
      <pivotArea collapsedLevelsAreSubtotals="1" fieldPosition="0">
        <references count="1">
          <reference field="0" count="1">
            <x v="0"/>
          </reference>
        </references>
      </pivotArea>
    </format>
    <format dxfId="152">
      <pivotArea collapsedLevelsAreSubtotals="1" fieldPosition="0">
        <references count="2">
          <reference field="0" count="1" selected="0">
            <x v="0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51">
      <pivotArea collapsedLevelsAreSubtotals="1" fieldPosition="0">
        <references count="1">
          <reference field="0" count="1">
            <x v="1"/>
          </reference>
        </references>
      </pivotArea>
    </format>
    <format dxfId="150">
      <pivotArea collapsedLevelsAreSubtotals="1" fieldPosition="0">
        <references count="2">
          <reference field="0" count="1" selected="0">
            <x v="1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49">
      <pivotArea collapsedLevelsAreSubtotals="1" fieldPosition="0">
        <references count="1">
          <reference field="0" count="1">
            <x v="2"/>
          </reference>
        </references>
      </pivotArea>
    </format>
    <format dxfId="148">
      <pivotArea collapsedLevelsAreSubtotals="1" fieldPosition="0">
        <references count="2">
          <reference field="0" count="1" selected="0">
            <x v="2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47">
      <pivotArea collapsedLevelsAreSubtotals="1" fieldPosition="0">
        <references count="1">
          <reference field="0" count="1">
            <x v="3"/>
          </reference>
        </references>
      </pivotArea>
    </format>
    <format dxfId="146">
      <pivotArea collapsedLevelsAreSubtotals="1" fieldPosition="0">
        <references count="2">
          <reference field="0" count="1" selected="0">
            <x v="3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45">
      <pivotArea collapsedLevelsAreSubtotals="1" fieldPosition="0">
        <references count="1">
          <reference field="0" count="1">
            <x v="4"/>
          </reference>
        </references>
      </pivotArea>
    </format>
    <format dxfId="144">
      <pivotArea collapsedLevelsAreSubtotals="1" fieldPosition="0">
        <references count="2">
          <reference field="0" count="1" selected="0">
            <x v="4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43">
      <pivotArea collapsedLevelsAreSubtotals="1" fieldPosition="0">
        <references count="1">
          <reference field="0" count="1">
            <x v="5"/>
          </reference>
        </references>
      </pivotArea>
    </format>
    <format dxfId="142">
      <pivotArea collapsedLevelsAreSubtotals="1" fieldPosition="0">
        <references count="2">
          <reference field="0" count="1" selected="0">
            <x v="5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41">
      <pivotArea collapsedLevelsAreSubtotals="1" fieldPosition="0">
        <references count="1">
          <reference field="0" count="1">
            <x v="6"/>
          </reference>
        </references>
      </pivotArea>
    </format>
    <format dxfId="140">
      <pivotArea collapsedLevelsAreSubtotals="1" fieldPosition="0">
        <references count="2">
          <reference field="0" count="1" selected="0">
            <x v="6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39">
      <pivotArea collapsedLevelsAreSubtotals="1" fieldPosition="0">
        <references count="1">
          <reference field="0" count="1">
            <x v="7"/>
          </reference>
        </references>
      </pivotArea>
    </format>
    <format dxfId="138">
      <pivotArea field="0" type="button" dataOnly="0" labelOnly="1" outline="0" axis="axisRow" fieldPosition="0"/>
    </format>
    <format dxfId="137">
      <pivotArea dataOnly="0" labelOnly="1" fieldPosition="0">
        <references count="1">
          <reference field="0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36">
      <pivotArea dataOnly="0" labelOnly="1" fieldPosition="0">
        <references count="2">
          <reference field="0" count="1" selected="0">
            <x v="0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35">
      <pivotArea dataOnly="0" labelOnly="1" fieldPosition="0">
        <references count="2">
          <reference field="0" count="1" selected="0">
            <x v="1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34">
      <pivotArea dataOnly="0" labelOnly="1" fieldPosition="0">
        <references count="2">
          <reference field="0" count="1" selected="0">
            <x v="2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33">
      <pivotArea dataOnly="0" labelOnly="1" fieldPosition="0">
        <references count="2">
          <reference field="0" count="1" selected="0">
            <x v="3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32">
      <pivotArea dataOnly="0" labelOnly="1" fieldPosition="0">
        <references count="2">
          <reference field="0" count="1" selected="0">
            <x v="4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31">
      <pivotArea dataOnly="0" labelOnly="1" fieldPosition="0">
        <references count="2">
          <reference field="0" count="1" selected="0">
            <x v="5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30">
      <pivotArea dataOnly="0" labelOnly="1" fieldPosition="0">
        <references count="2">
          <reference field="0" count="1" selected="0">
            <x v="6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2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28">
      <pivotArea type="all" dataOnly="0" outline="0" fieldPosition="0"/>
    </format>
    <format dxfId="127">
      <pivotArea outline="0" collapsedLevelsAreSubtotals="1" fieldPosition="0"/>
    </format>
    <format dxfId="126">
      <pivotArea field="0" type="button" dataOnly="0" labelOnly="1" outline="0" axis="axisRow" fieldPosition="0"/>
    </format>
    <format dxfId="125">
      <pivotArea dataOnly="0" labelOnly="1" fieldPosition="0">
        <references count="1">
          <reference field="0" count="0"/>
        </references>
      </pivotArea>
    </format>
    <format dxfId="124">
      <pivotArea dataOnly="0" labelOnly="1" grandRow="1" outline="0" fieldPosition="0"/>
    </format>
    <format dxfId="123">
      <pivotArea dataOnly="0" labelOnly="1" fieldPosition="0">
        <references count="2">
          <reference field="0" count="1" selected="0">
            <x v="0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22">
      <pivotArea dataOnly="0" labelOnly="1" fieldPosition="0">
        <references count="2">
          <reference field="0" count="1" selected="0">
            <x v="1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21">
      <pivotArea dataOnly="0" labelOnly="1" fieldPosition="0">
        <references count="2">
          <reference field="0" count="1" selected="0">
            <x v="2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20">
      <pivotArea dataOnly="0" labelOnly="1" fieldPosition="0">
        <references count="2">
          <reference field="0" count="1" selected="0">
            <x v="3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19">
      <pivotArea dataOnly="0" labelOnly="1" fieldPosition="0">
        <references count="2">
          <reference field="0" count="1" selected="0">
            <x v="4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18">
      <pivotArea dataOnly="0" labelOnly="1" fieldPosition="0">
        <references count="2">
          <reference field="0" count="1" selected="0">
            <x v="5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17">
      <pivotArea dataOnly="0" labelOnly="1" fieldPosition="0">
        <references count="2">
          <reference field="0" count="1" selected="0">
            <x v="6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16">
      <pivotArea dataOnly="0" labelOnly="1" fieldPosition="0">
        <references count="2">
          <reference field="0" count="1" selected="0">
            <x v="7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15">
      <pivotArea dataOnly="0" labelOnly="1" fieldPosition="0">
        <references count="2">
          <reference field="0" count="1" selected="0">
            <x v="8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14">
      <pivotArea dataOnly="0" labelOnly="1" fieldPosition="0">
        <references count="2">
          <reference field="0" count="1" selected="0">
            <x v="9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13">
      <pivotArea dataOnly="0" labelOnly="1" fieldPosition="0">
        <references count="2">
          <reference field="0" count="1" selected="0">
            <x v="10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12">
      <pivotArea dataOnly="0" labelOnly="1" fieldPosition="0">
        <references count="2">
          <reference field="0" count="1" selected="0">
            <x v="11"/>
          </reference>
          <reference field="1" count="3">
            <x v="0"/>
            <x v="1"/>
            <x v="2"/>
          </reference>
        </references>
      </pivotArea>
    </format>
    <format dxfId="11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10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0"/>
          </reference>
        </references>
      </pivotArea>
    </format>
    <format dxfId="109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0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08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1"/>
          </reference>
        </references>
      </pivotArea>
    </format>
    <format dxfId="107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1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06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2"/>
          </reference>
        </references>
      </pivotArea>
    </format>
    <format dxfId="105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2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04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3"/>
          </reference>
        </references>
      </pivotArea>
    </format>
    <format dxfId="103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3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02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4"/>
          </reference>
        </references>
      </pivotArea>
    </format>
    <format dxfId="101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4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00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5"/>
          </reference>
        </references>
      </pivotArea>
    </format>
    <format dxfId="99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5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98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6"/>
          </reference>
        </references>
      </pivotArea>
    </format>
    <format dxfId="97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6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96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7"/>
          </reference>
        </references>
      </pivotArea>
    </format>
    <format dxfId="95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7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94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8"/>
          </reference>
        </references>
      </pivotArea>
    </format>
    <format dxfId="93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8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92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9"/>
          </reference>
        </references>
      </pivotArea>
    </format>
    <format dxfId="91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9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90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10"/>
          </reference>
        </references>
      </pivotArea>
    </format>
    <format dxfId="89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10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88">
      <pivotArea collapsedLevelsAreSubtotals="1" fieldPosition="0">
        <references count="2">
          <reference field="4294967294" count="4" selected="0">
            <x v="2"/>
            <x v="3"/>
            <x v="4"/>
            <x v="5"/>
          </reference>
          <reference field="0" count="1">
            <x v="11"/>
          </reference>
        </references>
      </pivotArea>
    </format>
    <format dxfId="87">
      <pivotArea collapsedLevelsAreSubtotals="1" fieldPosition="0">
        <references count="3">
          <reference field="4294967294" count="4" selected="0">
            <x v="2"/>
            <x v="3"/>
            <x v="4"/>
            <x v="5"/>
          </reference>
          <reference field="0" count="1" selected="0">
            <x v="11"/>
          </reference>
          <reference field="1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895B7-6D97-4D89-A097-D9AADD765B72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EA1:EG15" firstHeaderRow="1" firstDataRow="2" firstDataCol="1"/>
  <pivotFields count="18">
    <pivotField showAll="0"/>
    <pivotField showAll="0"/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میانگین موزون قیمت پایه ماهانه" fld="16" subtotal="average" baseField="5" baseItem="3"/>
  </dataFields>
  <chartFormats count="10">
    <chartFormat chart="0" format="0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0B77009-1C52-45BA-BBAA-A267C7DB0BC7}" autoFormatId="16" applyNumberFormats="0" applyBorderFormats="0" applyFontFormats="0" applyPatternFormats="0" applyAlignmentFormats="0" applyWidthHeightFormats="0">
  <queryTableRefresh nextId="43" unboundColumnsRight="4">
    <queryTableFields count="22">
      <queryTableField id="1" name="Column1" tableColumnId="1"/>
      <queryTableField id="22" name="Sh Date.Date SH" tableColumnId="2"/>
      <queryTableField id="18" dataBound="0" tableColumnId="18"/>
      <queryTableField id="23" name="Sh Date.Column23" tableColumnId="3"/>
      <queryTableField id="14" dataBound="0" tableColumnId="14"/>
      <queryTableField id="17" dataBound="0" tableColumnId="17"/>
      <queryTableField id="16" dataBound="0" tableColumnId="16"/>
      <queryTableField id="15" dataBound="0" tableColumnId="15"/>
      <queryTableField id="24" name="Sh Date.Column24" tableColumnId="4"/>
      <queryTableField id="25" name="Sh Date.Column3" tableColumnId="5"/>
      <queryTableField id="6" name="year" tableColumnId="6"/>
      <queryTableField id="41" name="month4" tableColumnId="7"/>
      <queryTableField id="8" name="day" tableColumnId="8"/>
      <queryTableField id="9" name="LME Zinc Cash-Settlement" tableColumnId="9"/>
      <queryTableField id="10" name="LME Zinc 3-month" tableColumnId="10"/>
      <queryTableField id="11" name="LME Zinc stock" tableColumnId="11"/>
      <queryTableField id="12" name="Azad.Sell" tableColumnId="12"/>
      <queryTableField id="13" name="Nima.مقدار" tableColumnId="13"/>
      <queryTableField id="37" dataBound="0" tableColumnId="19"/>
      <queryTableField id="38" dataBound="0" tableColumnId="20"/>
      <queryTableField id="39" dataBound="0" tableColumnId="21"/>
      <queryTableField id="40" dataBound="0" tableColumnId="22"/>
    </queryTableFields>
    <queryTableDeletedFields count="5">
      <deletedField name="Sh Date.Date SH"/>
      <deletedField name="Sh Date.Column23"/>
      <deletedField name="Sh Date.Column24"/>
      <deletedField name="Sh Date.Column3"/>
      <deletedField name="month"/>
    </queryTableDeleted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AB35A1-F79A-491F-8017-F2A7903670AF}" name="Table11" displayName="Table11" ref="A1:G3268" totalsRowShown="0" headerRowDxfId="43" dataDxfId="42">
  <autoFilter ref="A1:G3268" xr:uid="{45AB35A1-F79A-491F-8017-F2A7903670AF}"/>
  <tableColumns count="7">
    <tableColumn id="1" xr3:uid="{1AF49B1D-9476-4035-9155-F8353EEBDF69}" name="Date M" dataDxfId="41"/>
    <tableColumn id="7" xr3:uid="{8109BDDF-E975-4861-BA28-E14FE84A0F17}" name="Date SH" dataDxfId="40">
      <calculatedColumnFormula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calculatedColumnFormula>
    </tableColumn>
    <tableColumn id="5" xr3:uid="{D5D7E642-396A-4067-AC07-D1CB39493B32}" name="Column23" dataDxfId="39">
      <calculatedColumnFormula>_xlfn.NUMBERVALUE(LEFT(G2, LEN(G2) - MAX(IF(ISNUMBER(MID(G2, ROW(INDIRECT("1:"&amp;LEN(G2))), 1) *1)=FALSE, ROW(INDIRECT("6:"&amp;LEN(G2))), 6))))</calculatedColumnFormula>
    </tableColumn>
    <tableColumn id="6" xr3:uid="{A77E12B4-98ED-4454-BB5B-470731E3A030}" name="Column24" dataDxfId="38">
      <calculatedColumnFormula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calculatedColumnFormula>
    </tableColumn>
    <tableColumn id="3" xr3:uid="{4EC73140-A6F8-4EBB-88B9-3ECECA8ABCC6}" name="Column3" dataDxfId="37">
      <calculatedColumnFormula>_xlfn.NUMBERVALUE(RIGHT(Table11[[#This Row],[تاریخ شمسی]],2))</calculatedColumnFormula>
    </tableColumn>
    <tableColumn id="4" xr3:uid="{EE726665-75B4-4FA1-B28A-3CFD7E896C7C}" name="Column22" dataDxfId="36">
      <calculatedColumnFormula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calculatedColumnFormula>
    </tableColumn>
    <tableColumn id="2" xr3:uid="{6EBACE1B-1151-49DD-8061-DF2EA9F52D41}" name="تاریخ شمسی" dataDxfId="3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6546C79-D13B-4827-A6A3-FF97463ACC47}" name="Table5" displayName="Table5" ref="I1:J1183" totalsRowShown="0">
  <autoFilter ref="I1:J1183" xr:uid="{56546C79-D13B-4827-A6A3-FF97463ACC47}"/>
  <tableColumns count="2">
    <tableColumn id="1" xr3:uid="{B9FCBB63-5542-47FD-9915-7CF1558110D6}" name="Date" dataDxfId="34"/>
    <tableColumn id="2" xr3:uid="{21E989D7-A1A0-4767-8578-D9DB451B3200}" name="Sell" dataDxfId="3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16FA479-8843-4BCC-A3F4-46E5336673C8}" name="Table6" displayName="Table6" ref="L1:M3268" totalsRowShown="0">
  <autoFilter ref="L1:M3268" xr:uid="{016FA479-8843-4BCC-A3F4-46E5336673C8}"/>
  <tableColumns count="2">
    <tableColumn id="1" xr3:uid="{3A026DB3-8435-49D8-AA61-4EFCEB0D68DB}" name="Column2" dataDxfId="32"/>
    <tableColumn id="2" xr3:uid="{38E063C9-F8C5-4F46-9E14-77F757961311}" name="مقدار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464A38B-A366-4788-B700-FD16B56C0C46}" name="Table_Merge1" displayName="Table_Merge1" ref="X1:AS3824" tableType="queryTable" totalsRowShown="0">
  <autoFilter ref="X1:AS3824" xr:uid="{9464A38B-A366-4788-B700-FD16B56C0C46}"/>
  <sortState xmlns:xlrd2="http://schemas.microsoft.com/office/spreadsheetml/2017/richdata2" ref="X2:AS3824">
    <sortCondition descending="1" ref="X1:X3824"/>
  </sortState>
  <tableColumns count="22">
    <tableColumn id="1" xr3:uid="{3A131067-7976-4551-B691-0894D4FB5E92}" uniqueName="1" name="Column1" queryTableFieldId="1" dataDxfId="31"/>
    <tableColumn id="2" xr3:uid="{EF92B60F-3ACC-4E0C-9F44-5D974386AFD9}" uniqueName="2" name="Sh Date.Date SH" queryTableFieldId="22"/>
    <tableColumn id="18" xr3:uid="{3ACBE465-17E9-4472-A73A-197A18289A68}" uniqueName="18" name="year3" queryTableFieldId="18" dataDxfId="30"/>
    <tableColumn id="3" xr3:uid="{96E512A8-C840-4149-BF44-6E591698D9B4}" uniqueName="3" name="Sh Date.Column23" queryTableFieldId="23"/>
    <tableColumn id="14" xr3:uid="{5EFC4098-1610-44EC-9E90-18D911F252A9}" uniqueName="14" name="Column2" queryTableFieldId="14" dataDxfId="29">
      <calculatedColumnFormula>IFERROR(IFERROR(VLOOKUP(Table_Merge1[[#This Row],[Column1]],Table11[#All],2,FALSE),LEFT(AB3,8)&amp;IF(LEN((RIGHT(AB3,2)+1))&lt;2,"0"&amp;(RIGHT(AB3,2)+1),(RIGHT(AB3,2)-1))),"")</calculatedColumnFormula>
    </tableColumn>
    <tableColumn id="17" xr3:uid="{B36B1403-417D-450F-AD55-C3265BCD02E3}" uniqueName="17" name="year2" queryTableFieldId="17" dataDxfId="28">
      <calculatedColumnFormula>LEFT(Table_Merge1[[#This Row],[Column2]],4)</calculatedColumnFormula>
    </tableColumn>
    <tableColumn id="16" xr3:uid="{74F244C5-FCA9-43E3-A304-EEC2C4CEE714}" uniqueName="16" name="month" queryTableFieldId="16" dataDxfId="27">
      <calculatedColumnFormula>RIGHT(LEFT(Table_Merge1[[#This Row],[Column2]],7),2)</calculatedColumnFormula>
    </tableColumn>
    <tableColumn id="15" xr3:uid="{A078313C-5CC1-4B5F-8D8B-7FD22F4E4DA9}" uniqueName="15" name="day3" queryTableFieldId="15" dataDxfId="26">
      <calculatedColumnFormula>RIGHT(Table_Merge1[[#This Row],[Column2]],2)</calculatedColumnFormula>
    </tableColumn>
    <tableColumn id="4" xr3:uid="{ACBE44AD-6FFF-475C-A06F-B2E076D645B4}" uniqueName="4" name="Sh Date.Column24" queryTableFieldId="24"/>
    <tableColumn id="5" xr3:uid="{A309E12E-7AE4-45C7-8868-D6DEB237939F}" uniqueName="5" name="Sh Date.Column3" queryTableFieldId="25"/>
    <tableColumn id="6" xr3:uid="{84B2FF6C-3073-4ECE-96A6-FB94D129414D}" uniqueName="6" name="year" queryTableFieldId="6" dataDxfId="25"/>
    <tableColumn id="7" xr3:uid="{6F23739D-9D2F-4DB4-81F0-9E5253DBA35D}" uniqueName="7" name="month4" queryTableFieldId="41" dataDxfId="24"/>
    <tableColumn id="8" xr3:uid="{7CED6479-F941-43EB-B741-3294ECE9D106}" uniqueName="8" name="day" queryTableFieldId="8" dataDxfId="23"/>
    <tableColumn id="9" xr3:uid="{238C78E7-BCC4-46B7-9655-23902EFD44A0}" uniqueName="9" name="LME Zinc Cash-Settlement" queryTableFieldId="9"/>
    <tableColumn id="10" xr3:uid="{34CB81C2-4F3F-49A0-A23A-D52BC29487F0}" uniqueName="10" name="LME Zinc 3-month" queryTableFieldId="10"/>
    <tableColumn id="11" xr3:uid="{71A246E7-8EC7-4A9B-A745-40BC4C5E0C01}" uniqueName="11" name="LME Zinc stock" queryTableFieldId="11"/>
    <tableColumn id="12" xr3:uid="{BB19F9A0-C149-4A68-8C58-E9AF80487127}" uniqueName="12" name="Azad.Sell" queryTableFieldId="12"/>
    <tableColumn id="13" xr3:uid="{0F32A8C4-11D8-496B-8C44-03ECB5FB07F5}" uniqueName="13" name="Nima.مقدار" queryTableFieldId="13"/>
    <tableColumn id="19" xr3:uid="{22F20302-8E22-4FB4-98CD-4E9376DCAFFA}" uniqueName="19" name="روی اسپات ريال (نیما)" queryTableFieldId="37" dataDxfId="22">
      <calculatedColumnFormula>IFERROR(IF(Table_Merge1[[#This Row],[LME Zinc stock]]*Table_Merge1[[#This Row],[Nima.مقدار]]=0,"",Table_Merge1[[#This Row],[LME Zinc stock]]*Table_Merge1[[#This Row],[Nima.مقدار]]),"")</calculatedColumnFormula>
    </tableColumn>
    <tableColumn id="20" xr3:uid="{D2A926A1-32C9-424F-9640-3D2116A7973B}" uniqueName="20" name="روی فیوچر 3 ماهه ريال (نیما)" queryTableFieldId="38" dataDxfId="21">
      <calculatedColumnFormula>IFERROR(IF(Table_Merge1[[#This Row],[LME Zinc 3-month]]*Table_Merge1[[#This Row],[Nima.مقدار]]=0,"",Table_Merge1[[#This Row],[LME Zinc 3-month]]*Table_Merge1[[#This Row],[Nima.مقدار]]),"")</calculatedColumnFormula>
    </tableColumn>
    <tableColumn id="21" xr3:uid="{D2B220E4-3CF3-4A14-AFC9-9AB5DDA9D4AF}" uniqueName="21" name="روی اسپات ريال (آژاد)" queryTableFieldId="39" dataDxfId="20">
      <calculatedColumnFormula>IFERROR(IF(Table_Merge1[[#This Row],[LME Zinc stock]]*Table_Merge1[[#This Row],[Azad.Sell]]=0,"",Table_Merge1[[#This Row],[LME Zinc stock]]*Table_Merge1[[#This Row],[Azad.Sell]]),"")</calculatedColumnFormula>
    </tableColumn>
    <tableColumn id="22" xr3:uid="{1F66804D-76CE-4A9E-8712-D9417D2BA2D2}" uniqueName="22" name="روی فیوچر 3 ماهه ريال (آزاد)" queryTableFieldId="40" dataDxfId="19">
      <calculatedColumnFormula>IFERROR(IF(Table_Merge1[[#This Row],[LME Zinc 3-month]]*Table_Merge1[[#This Row],[Azad.Sell]]=0,"",Table_Merge1[[#This Row],[LME Zinc 3-month]]*Table_Merge1[[#This Row],[Azad.Sell]]),"")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7C07651-DC70-47F7-A8D9-A9F37C41DA50}" name="Table7" displayName="Table7" ref="O1:V4165" totalsRowShown="0" headerRowDxfId="18" dataDxfId="17">
  <autoFilter ref="O1:V4165" xr:uid="{C7C07651-DC70-47F7-A8D9-A9F37C41DA50}"/>
  <tableColumns count="8">
    <tableColumn id="8" xr3:uid="{9D907882-13C4-42E3-925A-953BA33DF0E6}" name="Column1" dataDxfId="16">
      <calculatedColumnFormula>IFERROR(DATE(Table7[[#This Row],[year]],MONTH(DATEVALUE(Table7[[#This Row],[month]]&amp;"1")),Table7[[#This Row],[day]]),"")</calculatedColumnFormula>
    </tableColumn>
    <tableColumn id="1" xr3:uid="{8C4EC7D9-F848-430B-8A20-60648B3FA869}" name="date" dataDxfId="15"/>
    <tableColumn id="2" xr3:uid="{B889F6F3-77B7-44C9-81F4-0C2C625E728F}" name="year" dataDxfId="14"/>
    <tableColumn id="3" xr3:uid="{726B7A72-9E39-4AC8-9806-C9520BBC4F89}" name="month" dataDxfId="13"/>
    <tableColumn id="4" xr3:uid="{A72A0FE9-5B6A-44BB-9A5F-212BCBB56860}" name="day" dataDxfId="12"/>
    <tableColumn id="5" xr3:uid="{F24100B2-9DDC-40B0-8FCB-478C1E6B4234}" name="LME Zinc Cash-Settlement" dataDxfId="11"/>
    <tableColumn id="6" xr3:uid="{A08410A5-76D2-4003-9ECD-0A00458696A1}" name="LME Zinc 3-month" dataDxfId="10"/>
    <tableColumn id="7" xr3:uid="{F56394FA-4543-4155-B36E-E4C61647EB27}" name="LME Zinc stock" dataDxfId="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D47F69B-C5A4-45EE-9DE0-C0666D4E32BD}" name="Table8" displayName="Table8" ref="AV1:BL51" totalsRowShown="0">
  <autoFilter ref="AV1:BL51" xr:uid="{FD47F69B-C5A4-45EE-9DE0-C0666D4E32BD}"/>
  <tableColumns count="17">
    <tableColumn id="1" xr3:uid="{B549164D-ED13-4238-9257-10CA2DDF91C6}" name="قیمت واحد" dataDxfId="8"/>
    <tableColumn id="2" xr3:uid="{1863C7C8-24CA-4951-8647-15B7072DB8F0}" name="year" dataDxfId="7"/>
    <tableColumn id="3" xr3:uid="{25890397-1AA4-4517-B6A2-8490C89478A3}" name="month" dataDxfId="6"/>
    <tableColumn id="4" xr3:uid="{745F3E1F-727E-4839-930B-E46E5752A4ED}" name="شمش بیلت" dataDxfId="5"/>
    <tableColumn id="5" xr3:uid="{AD7367F6-85C3-42E5-984E-624946F3ABA8}" name="شمش خالص" dataDxfId="4"/>
    <tableColumn id="6" xr3:uid="{0891DDD0-85E5-4F8C-9CE2-AD17362C464D}" name="شمش آلیاژ" dataDxfId="3"/>
    <tableColumn id="7" xr3:uid="{24DDD8E0-1E95-4857-9945-139E4A542CA0}" name="شمش خالص صادراتی" dataDxfId="2"/>
    <tableColumn id="8" xr3:uid="{D431A1F2-D4E8-44CE-9125-C18F86CF4C6D}" name="دلار آزاد" dataDxfId="1"/>
    <tableColumn id="9" xr3:uid="{45B25721-E13C-4AFD-BC68-80AAED4DD338}" name="دلارنیما" dataDxfId="0"/>
    <tableColumn id="10" xr3:uid="{118917AF-81DF-4016-8334-B0EC51F9CAEE}" name="شمش بیلت دلار آزاد">
      <calculatedColumnFormula>IFERROR(AY2/$BC2,"")</calculatedColumnFormula>
    </tableColumn>
    <tableColumn id="11" xr3:uid="{7E45881B-73FC-4532-9B3F-683267775CDD}" name="شمش خالص دلار آزاد">
      <calculatedColumnFormula>IFERROR(AZ2/$BC2,"")</calculatedColumnFormula>
    </tableColumn>
    <tableColumn id="12" xr3:uid="{B5467189-F2F4-414E-A40C-5892B7DDF366}" name="شمش آلیاژ دلار آزاد">
      <calculatedColumnFormula>IFERROR(BA2/$BC2,"")</calculatedColumnFormula>
    </tableColumn>
    <tableColumn id="13" xr3:uid="{B07C6540-0AB2-4CE8-8202-B558A9E670B0}" name="شمش خالص صادراتی دلار آزاد">
      <calculatedColumnFormula>IFERROR(BB2/$BC2,"")</calculatedColumnFormula>
    </tableColumn>
    <tableColumn id="14" xr3:uid="{43C827B5-99C9-40D1-A62A-51EDAD833302}" name="شمش بیلت دلار نیما">
      <calculatedColumnFormula>IFERROR(AY2/$BD2,"")</calculatedColumnFormula>
    </tableColumn>
    <tableColumn id="15" xr3:uid="{A5DB9D28-2640-475E-84E6-F8BD9B2A8184}" name="شمش خالص دلار نیما">
      <calculatedColumnFormula>IFERROR(AZ2/$BD2,"")</calculatedColumnFormula>
    </tableColumn>
    <tableColumn id="16" xr3:uid="{63D6215A-7665-4C8B-8273-B86693643DE5}" name="شمش آلیاژ دلار نیما">
      <calculatedColumnFormula>IFERROR(BA2/$BD2,"")</calculatedColumnFormula>
    </tableColumn>
    <tableColumn id="17" xr3:uid="{BEF3BC1F-2615-400F-8291-A0F8D5FA9CAF}" name="شمش خالص صادراتی دلار نیما">
      <calculatedColumnFormula>IFERROR(BB2/$BD2,"")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8C5109E-41D3-483B-920D-F94ECBCC13FA}" name="Table10" displayName="Table10" ref="DH1:DY578" totalsRowShown="0">
  <autoFilter ref="DH1:DY578" xr:uid="{D8C5109E-41D3-483B-920D-F94ECBCC13FA}"/>
  <tableColumns count="18">
    <tableColumn id="1" xr3:uid="{E47C723A-089E-47D4-8F73-BB7829292DF4}" name="حجم عرضه"/>
    <tableColumn id="2" xr3:uid="{6586DE8F-D8BF-42FC-9C7D-58383822B6DB}" name="تقاضا"/>
    <tableColumn id="3" xr3:uid="{AB47EB43-7CCB-4507-8057-CB788CC0C879}" name="حجم قرارداد"/>
    <tableColumn id="4" xr3:uid="{4FB25EA5-3179-44C2-A111-6195170326B6}" name="تاریخ معامله"/>
    <tableColumn id="5" xr3:uid="{7A207A9B-A30A-432A-8187-40D5835675D0}" name="Column1"/>
    <tableColumn id="6" xr3:uid="{7A4F7802-E810-4DD1-8BA4-B60389E04B8E}" name="Column2"/>
    <tableColumn id="7" xr3:uid="{4F96A7ED-9ED1-449B-B9E7-F9C792274ABF}" name="Column3"/>
    <tableColumn id="8" xr3:uid="{918217FB-3124-4F77-B1BD-FD0EB8AF872C}" name="Column4"/>
    <tableColumn id="9" xr3:uid="{114F3EC2-9EEE-4357-982C-EEE62E825F2D}" name="Column43"/>
    <tableColumn id="10" xr3:uid="{CADA76B2-0ADB-498D-87B1-B32A1AE0E148}" name="Column42"/>
    <tableColumn id="11" xr3:uid="{DBACDE80-0175-4044-BD34-0D5E317A4299}" name="Column5"/>
    <tableColumn id="12" xr3:uid="{3B6E1205-6CC2-4E4F-A535-A5916929E17A}" name="Column6"/>
    <tableColumn id="13" xr3:uid="{36C6E6B0-A23E-4D43-81F9-A6707B5002B5}" name="Column7"/>
    <tableColumn id="14" xr3:uid="{40E86CB8-0066-481D-B2E2-8A0D8EC6FF17}" name="Column8"/>
    <tableColumn id="15" xr3:uid="{08810ACA-F4AE-428C-BEA3-DE4802D17558}" name="حجم ماه"/>
    <tableColumn id="16" xr3:uid="{C5A1B69E-87AB-48CD-803E-2A8878B57DAD}" name="میانگین موزون قیمت معامله شده ماهانه"/>
    <tableColumn id="17" xr3:uid="{EF6B98B2-59BE-41C5-A200-F82B0709FED6}" name="میانگین موزون قیمت پایه ماهانه"/>
    <tableColumn id="18" xr3:uid="{857BF5E1-7F75-44AA-AE55-B8E43BB5199F}" name="گپ میان تقاضا و پایه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iea.org/data-and-statistics/charts/composition-of-electricity-used-in-aluminium-production-compared-with-total-electricity-consumption-2010-and-2020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.xml"/><Relationship Id="rId3" Type="http://schemas.openxmlformats.org/officeDocument/2006/relationships/pivotTable" Target="../pivotTables/pivotTable3.xml"/><Relationship Id="rId7" Type="http://schemas.openxmlformats.org/officeDocument/2006/relationships/table" Target="../tables/table2.xml"/><Relationship Id="rId12" Type="http://schemas.openxmlformats.org/officeDocument/2006/relationships/table" Target="../tables/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.xml"/><Relationship Id="rId11" Type="http://schemas.openxmlformats.org/officeDocument/2006/relationships/table" Target="../tables/table6.xml"/><Relationship Id="rId5" Type="http://schemas.openxmlformats.org/officeDocument/2006/relationships/drawing" Target="../drawings/drawing5.xml"/><Relationship Id="rId10" Type="http://schemas.openxmlformats.org/officeDocument/2006/relationships/table" Target="../tables/table5.xml"/><Relationship Id="rId4" Type="http://schemas.openxmlformats.org/officeDocument/2006/relationships/printerSettings" Target="../printerSettings/printerSettings5.bin"/><Relationship Id="rId9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Q2:AQ351"/>
  <sheetViews>
    <sheetView showGridLines="0" rightToLeft="1" topLeftCell="A55" zoomScale="55" zoomScaleNormal="55" workbookViewId="0">
      <selection activeCell="V118" sqref="V118"/>
    </sheetView>
  </sheetViews>
  <sheetFormatPr defaultRowHeight="15" x14ac:dyDescent="0.25"/>
  <cols>
    <col min="17" max="17" width="13.28515625" style="195" customWidth="1"/>
    <col min="18" max="18" width="6.28515625" style="195" bestFit="1" customWidth="1"/>
    <col min="19" max="19" width="5" style="195" bestFit="1" customWidth="1"/>
    <col min="20" max="20" width="12" style="195" bestFit="1" customWidth="1"/>
    <col min="21" max="21" width="6.85546875" style="195" bestFit="1" customWidth="1"/>
    <col min="22" max="22" width="8.7109375" style="195" bestFit="1" customWidth="1"/>
    <col min="23" max="23" width="17.140625" style="195" bestFit="1" customWidth="1"/>
    <col min="24" max="24" width="9.140625" style="195"/>
  </cols>
  <sheetData>
    <row r="2" spans="41:43" x14ac:dyDescent="0.25">
      <c r="AO2" s="431" t="s">
        <v>9896</v>
      </c>
      <c r="AP2" s="431"/>
      <c r="AQ2" s="431"/>
    </row>
    <row r="3" spans="41:43" x14ac:dyDescent="0.25">
      <c r="AO3" t="s">
        <v>9893</v>
      </c>
      <c r="AP3" t="s">
        <v>9894</v>
      </c>
    </row>
    <row r="4" spans="41:43" x14ac:dyDescent="0.25">
      <c r="AO4" t="s">
        <v>9897</v>
      </c>
      <c r="AP4">
        <v>11.26</v>
      </c>
    </row>
    <row r="5" spans="41:43" x14ac:dyDescent="0.25">
      <c r="AO5" t="s">
        <v>9898</v>
      </c>
      <c r="AP5">
        <v>10.56</v>
      </c>
    </row>
    <row r="6" spans="41:43" x14ac:dyDescent="0.25">
      <c r="AO6" t="s">
        <v>9899</v>
      </c>
      <c r="AP6">
        <v>9.4600000000000009</v>
      </c>
    </row>
    <row r="7" spans="41:43" x14ac:dyDescent="0.25">
      <c r="AO7" t="s">
        <v>9895</v>
      </c>
      <c r="AP7">
        <v>4.29</v>
      </c>
    </row>
    <row r="8" spans="41:43" x14ac:dyDescent="0.25">
      <c r="AO8" t="s">
        <v>9900</v>
      </c>
      <c r="AP8">
        <v>3.48</v>
      </c>
    </row>
    <row r="9" spans="41:43" x14ac:dyDescent="0.25">
      <c r="AO9" t="s">
        <v>9895</v>
      </c>
      <c r="AP9">
        <v>2.41</v>
      </c>
    </row>
    <row r="10" spans="41:43" x14ac:dyDescent="0.25">
      <c r="AO10" t="s">
        <v>9901</v>
      </c>
      <c r="AP10">
        <v>2.2599999999999998</v>
      </c>
    </row>
    <row r="11" spans="41:43" x14ac:dyDescent="0.25">
      <c r="AO11" t="s">
        <v>9902</v>
      </c>
      <c r="AP11">
        <v>2.2000000000000002</v>
      </c>
    </row>
    <row r="12" spans="41:43" x14ac:dyDescent="0.25">
      <c r="AO12" t="s">
        <v>9903</v>
      </c>
      <c r="AP12">
        <v>1.72</v>
      </c>
    </row>
    <row r="13" spans="41:43" x14ac:dyDescent="0.25">
      <c r="AO13" t="s">
        <v>9904</v>
      </c>
      <c r="AP13">
        <v>1.66</v>
      </c>
    </row>
    <row r="14" spans="41:43" x14ac:dyDescent="0.25">
      <c r="AO14" t="s">
        <v>9905</v>
      </c>
      <c r="AP14">
        <v>1.25</v>
      </c>
    </row>
    <row r="15" spans="41:43" x14ac:dyDescent="0.25">
      <c r="AO15" t="s">
        <v>9906</v>
      </c>
      <c r="AP15">
        <v>1.22</v>
      </c>
    </row>
    <row r="16" spans="41:43" x14ac:dyDescent="0.25">
      <c r="AO16" t="s">
        <v>9907</v>
      </c>
      <c r="AP16">
        <v>1.0900000000000001</v>
      </c>
    </row>
    <row r="17" spans="41:42" x14ac:dyDescent="0.25">
      <c r="AO17" t="s">
        <v>9908</v>
      </c>
      <c r="AP17">
        <f>100-SUM(AP4:AP16)</f>
        <v>47.140000000000008</v>
      </c>
    </row>
    <row r="269" spans="17:23" ht="15.75" thickBot="1" x14ac:dyDescent="0.3"/>
    <row r="270" spans="17:23" ht="15.75" thickBot="1" x14ac:dyDescent="0.3">
      <c r="Q270" s="428" t="s">
        <v>7213</v>
      </c>
      <c r="R270" s="429"/>
      <c r="S270" s="429"/>
      <c r="T270" s="429"/>
      <c r="U270" s="429"/>
      <c r="V270" s="429"/>
      <c r="W270" s="430"/>
    </row>
    <row r="271" spans="17:23" ht="15.75" thickBot="1" x14ac:dyDescent="0.3">
      <c r="Q271" s="263" t="s">
        <v>7214</v>
      </c>
      <c r="R271" s="264" t="s">
        <v>7212</v>
      </c>
      <c r="S271" s="264" t="s">
        <v>7211</v>
      </c>
      <c r="T271" s="264" t="s">
        <v>7210</v>
      </c>
      <c r="U271" s="264" t="s">
        <v>7209</v>
      </c>
      <c r="V271" s="264" t="s">
        <v>7208</v>
      </c>
      <c r="W271" s="265" t="s">
        <v>7207</v>
      </c>
    </row>
    <row r="272" spans="17:23" ht="60" x14ac:dyDescent="0.25">
      <c r="Q272" s="266" t="s">
        <v>7206</v>
      </c>
      <c r="R272" s="267">
        <v>52.6</v>
      </c>
      <c r="S272" s="267">
        <v>0.1</v>
      </c>
      <c r="T272" s="267">
        <v>4.9000000000000004</v>
      </c>
      <c r="U272" s="267">
        <v>40.5</v>
      </c>
      <c r="V272" s="267">
        <v>2</v>
      </c>
      <c r="W272" s="268">
        <v>0</v>
      </c>
    </row>
    <row r="273" spans="17:23" ht="45.75" thickBot="1" x14ac:dyDescent="0.3">
      <c r="Q273" s="269" t="s">
        <v>7205</v>
      </c>
      <c r="R273" s="270">
        <v>38.799999999999997</v>
      </c>
      <c r="S273" s="270">
        <v>7.9</v>
      </c>
      <c r="T273" s="270">
        <v>17.899999999999999</v>
      </c>
      <c r="U273" s="270">
        <v>17</v>
      </c>
      <c r="V273" s="270">
        <v>16.8</v>
      </c>
      <c r="W273" s="271">
        <v>1.6</v>
      </c>
    </row>
    <row r="274" spans="17:23" ht="60" x14ac:dyDescent="0.25">
      <c r="Q274" s="272" t="s">
        <v>7204</v>
      </c>
      <c r="R274" s="273">
        <v>55.8</v>
      </c>
      <c r="S274" s="273">
        <v>0</v>
      </c>
      <c r="T274" s="273">
        <v>9.9</v>
      </c>
      <c r="U274" s="273">
        <v>30.1</v>
      </c>
      <c r="V274" s="273">
        <v>0.8</v>
      </c>
      <c r="W274" s="274">
        <v>3.5</v>
      </c>
    </row>
    <row r="275" spans="17:23" ht="45.75" thickBot="1" x14ac:dyDescent="0.3">
      <c r="Q275" s="275" t="s">
        <v>7203</v>
      </c>
      <c r="R275" s="276">
        <v>36.4</v>
      </c>
      <c r="S275" s="276">
        <v>2.7</v>
      </c>
      <c r="T275" s="276">
        <v>24</v>
      </c>
      <c r="U275" s="276">
        <v>16.3</v>
      </c>
      <c r="V275" s="276">
        <v>10.6</v>
      </c>
      <c r="W275" s="277">
        <v>9.9</v>
      </c>
    </row>
    <row r="349" spans="37:40" x14ac:dyDescent="0.25">
      <c r="AK349">
        <f>AN349/AM349/AL349</f>
        <v>297.86044176706832</v>
      </c>
      <c r="AL349">
        <v>90</v>
      </c>
      <c r="AM349">
        <v>4</v>
      </c>
      <c r="AN349">
        <f>140850-AN350</f>
        <v>107229.75903614459</v>
      </c>
    </row>
    <row r="350" spans="37:40" x14ac:dyDescent="0.25">
      <c r="AK350">
        <f>AK351</f>
        <v>93.389558232931719</v>
      </c>
      <c r="AL350">
        <v>90</v>
      </c>
      <c r="AM350">
        <v>4</v>
      </c>
      <c r="AN350">
        <f>AK350*AL350*AM350</f>
        <v>33620.240963855416</v>
      </c>
    </row>
    <row r="351" spans="37:40" x14ac:dyDescent="0.25">
      <c r="AK351">
        <f>AN351/AM351/AL351</f>
        <v>93.389558232931719</v>
      </c>
      <c r="AL351">
        <v>83</v>
      </c>
      <c r="AM351">
        <v>6</v>
      </c>
      <c r="AN351">
        <v>46508</v>
      </c>
    </row>
  </sheetData>
  <mergeCells count="2">
    <mergeCell ref="Q270:W270"/>
    <mergeCell ref="AO2:AQ2"/>
  </mergeCells>
  <hyperlinks>
    <hyperlink ref="W271" r:id="rId1" xr:uid="{08E1C8D7-B572-4718-BAD9-8B8F0A0CF3EF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G1:DN146"/>
  <sheetViews>
    <sheetView rightToLeft="1" topLeftCell="BS1" zoomScaleNormal="100" workbookViewId="0">
      <selection activeCell="CG7" sqref="CG7"/>
    </sheetView>
  </sheetViews>
  <sheetFormatPr defaultRowHeight="15" x14ac:dyDescent="0.25"/>
  <cols>
    <col min="92" max="93" width="12.42578125" bestFit="1" customWidth="1"/>
    <col min="95" max="95" width="10.140625" bestFit="1" customWidth="1"/>
    <col min="97" max="97" width="10.140625" bestFit="1" customWidth="1"/>
    <col min="109" max="109" width="13.42578125" bestFit="1" customWidth="1"/>
    <col min="110" max="110" width="11.140625" bestFit="1" customWidth="1"/>
  </cols>
  <sheetData>
    <row r="1" spans="7:118" s="86" customFormat="1" ht="25.5" thickTop="1" thickBot="1" x14ac:dyDescent="0.3">
      <c r="I1" s="87"/>
      <c r="N1" s="442" t="s">
        <v>74</v>
      </c>
      <c r="O1" s="443"/>
      <c r="P1" s="443"/>
      <c r="Q1" s="444"/>
      <c r="R1" s="111"/>
      <c r="S1" s="441" t="s">
        <v>73</v>
      </c>
      <c r="T1" s="441"/>
      <c r="U1" s="441"/>
      <c r="V1" s="441"/>
      <c r="W1" s="441"/>
      <c r="X1" s="441"/>
      <c r="Y1" s="441"/>
      <c r="Z1" s="441"/>
      <c r="AA1" s="441"/>
      <c r="AB1" s="441"/>
      <c r="AC1" s="441" t="s">
        <v>75</v>
      </c>
      <c r="AD1" s="441"/>
      <c r="AE1" s="441"/>
      <c r="AF1" s="441"/>
      <c r="AG1" s="441"/>
      <c r="AH1" s="441"/>
      <c r="AI1" s="441"/>
      <c r="AJ1" s="441"/>
      <c r="AK1" s="441"/>
      <c r="AL1" s="441"/>
      <c r="AM1" s="441" t="s">
        <v>22</v>
      </c>
      <c r="AN1" s="441"/>
      <c r="AO1" s="441"/>
      <c r="AP1" s="441"/>
      <c r="AQ1" s="441"/>
      <c r="AR1" s="441"/>
      <c r="AS1" s="441"/>
      <c r="AT1" s="441"/>
      <c r="AU1" s="441"/>
      <c r="AV1" s="441"/>
      <c r="AW1" s="441" t="s">
        <v>55</v>
      </c>
      <c r="AX1" s="441"/>
      <c r="AY1" s="441"/>
      <c r="AZ1" s="441"/>
      <c r="BA1" s="441"/>
      <c r="BB1" s="441"/>
      <c r="BC1" s="441"/>
      <c r="BD1" s="441"/>
      <c r="BE1" s="441"/>
      <c r="BF1" s="441"/>
      <c r="BG1" s="441" t="s">
        <v>46</v>
      </c>
      <c r="BH1" s="441"/>
      <c r="BI1" s="441"/>
      <c r="BJ1" s="441"/>
      <c r="BK1" s="441"/>
      <c r="BL1" s="441"/>
      <c r="BM1" s="441"/>
      <c r="BN1" s="441"/>
      <c r="BO1" s="441"/>
      <c r="BP1" s="441"/>
      <c r="BQ1" s="441" t="s">
        <v>58</v>
      </c>
      <c r="BR1" s="441"/>
      <c r="BS1" s="441"/>
      <c r="BT1" s="441"/>
      <c r="BU1" s="441"/>
      <c r="BV1" s="441"/>
      <c r="BW1" s="441"/>
      <c r="BX1" s="441"/>
      <c r="BY1" s="441"/>
      <c r="BZ1" s="441"/>
      <c r="CA1" s="441" t="s">
        <v>76</v>
      </c>
      <c r="CB1" s="441"/>
      <c r="CC1" s="441"/>
      <c r="CD1" s="441"/>
      <c r="CE1" s="441"/>
      <c r="CF1" s="441"/>
      <c r="CG1" s="441"/>
      <c r="CH1" s="441"/>
      <c r="CI1" s="441"/>
      <c r="CJ1" s="441"/>
      <c r="CK1" s="441" t="s">
        <v>89</v>
      </c>
      <c r="CL1" s="441"/>
      <c r="CM1" s="441"/>
      <c r="CN1" s="441"/>
      <c r="CO1" s="441"/>
      <c r="CP1" s="441"/>
      <c r="CQ1" s="441"/>
      <c r="CR1" s="441"/>
      <c r="CS1" s="441"/>
      <c r="CT1" s="441"/>
      <c r="CU1" s="441" t="s">
        <v>59</v>
      </c>
      <c r="CV1" s="441"/>
      <c r="CW1" s="441"/>
      <c r="CX1" s="441"/>
      <c r="CY1" s="441"/>
      <c r="CZ1" s="441"/>
      <c r="DA1" s="441"/>
      <c r="DB1" s="441"/>
      <c r="DC1" s="441"/>
      <c r="DD1" s="441"/>
      <c r="DE1" s="441" t="s">
        <v>91</v>
      </c>
      <c r="DF1" s="441"/>
      <c r="DG1" s="441"/>
      <c r="DH1" s="441"/>
      <c r="DI1" s="441"/>
      <c r="DJ1" s="441"/>
      <c r="DK1" s="441"/>
      <c r="DL1" s="441"/>
      <c r="DM1" s="441"/>
      <c r="DN1" s="441"/>
    </row>
    <row r="2" spans="7:118" ht="18.75" thickTop="1" x14ac:dyDescent="0.45">
      <c r="I2" s="1"/>
      <c r="J2" s="1"/>
      <c r="K2" s="1"/>
      <c r="L2" s="1"/>
      <c r="N2" s="432" t="s">
        <v>73</v>
      </c>
      <c r="O2" s="433"/>
      <c r="P2" s="433"/>
      <c r="Q2" s="434"/>
      <c r="R2" s="85"/>
      <c r="AC2" s="2"/>
      <c r="AL2" s="3"/>
      <c r="AV2" s="3"/>
      <c r="AW2" s="2"/>
      <c r="BF2" s="3"/>
      <c r="BQ2" s="370"/>
      <c r="BR2" s="371"/>
      <c r="BS2" s="371"/>
      <c r="BT2" s="371"/>
      <c r="BU2" s="371"/>
      <c r="BV2" s="371"/>
      <c r="BW2" s="371"/>
      <c r="BX2" s="371"/>
      <c r="BY2" s="371"/>
      <c r="BZ2" s="372"/>
      <c r="CK2" s="2"/>
      <c r="CT2" s="3"/>
      <c r="DD2" s="3"/>
      <c r="DN2" s="3"/>
    </row>
    <row r="3" spans="7:118" ht="18" x14ac:dyDescent="0.45">
      <c r="I3" s="1"/>
      <c r="J3" s="1"/>
      <c r="K3" s="1"/>
      <c r="L3" s="1"/>
      <c r="N3" s="432" t="s">
        <v>75</v>
      </c>
      <c r="O3" s="433"/>
      <c r="P3" s="433"/>
      <c r="Q3" s="434"/>
      <c r="R3" s="85"/>
      <c r="AC3" s="2"/>
      <c r="AL3" s="3"/>
      <c r="AV3" s="3"/>
      <c r="AW3" s="2"/>
      <c r="BF3" s="3"/>
      <c r="BQ3" s="55"/>
      <c r="BZ3" s="76"/>
      <c r="CK3" s="2"/>
      <c r="CT3" s="3"/>
      <c r="DD3" s="3"/>
      <c r="DN3" s="3"/>
    </row>
    <row r="4" spans="7:118" ht="18" x14ac:dyDescent="0.45">
      <c r="I4" s="1"/>
      <c r="J4" s="1"/>
      <c r="K4" s="1"/>
      <c r="L4" s="1"/>
      <c r="N4" s="432" t="s">
        <v>22</v>
      </c>
      <c r="O4" s="433"/>
      <c r="P4" s="433"/>
      <c r="Q4" s="434"/>
      <c r="R4" s="85"/>
      <c r="AC4" s="2"/>
      <c r="AL4" s="3"/>
      <c r="AV4" s="3"/>
      <c r="AW4" s="2"/>
      <c r="BF4" s="3"/>
      <c r="BQ4" s="55"/>
      <c r="BZ4" s="76"/>
      <c r="CK4" s="2"/>
      <c r="CT4" s="3"/>
      <c r="DD4" s="3"/>
      <c r="DN4" s="3"/>
    </row>
    <row r="5" spans="7:118" ht="18" x14ac:dyDescent="0.45">
      <c r="I5" s="1"/>
      <c r="J5" s="1"/>
      <c r="K5" s="1"/>
      <c r="L5" s="1"/>
      <c r="N5" s="432" t="s">
        <v>55</v>
      </c>
      <c r="O5" s="433"/>
      <c r="P5" s="433"/>
      <c r="Q5" s="434"/>
      <c r="R5" s="85"/>
      <c r="AC5" s="2"/>
      <c r="AL5" s="3"/>
      <c r="AV5" s="3"/>
      <c r="AW5" s="2"/>
      <c r="BF5" s="3"/>
      <c r="BQ5" s="55"/>
      <c r="BZ5" s="76"/>
      <c r="CK5" s="2"/>
      <c r="CT5" s="3"/>
      <c r="DD5" s="3"/>
      <c r="DN5" s="3"/>
    </row>
    <row r="6" spans="7:118" ht="18" x14ac:dyDescent="0.45">
      <c r="I6" s="1"/>
      <c r="J6" s="1"/>
      <c r="K6" s="1"/>
      <c r="L6" s="1"/>
      <c r="N6" s="432" t="s">
        <v>46</v>
      </c>
      <c r="O6" s="433"/>
      <c r="P6" s="433"/>
      <c r="Q6" s="434"/>
      <c r="R6" s="85"/>
      <c r="AC6" s="2"/>
      <c r="AL6" s="3"/>
      <c r="AV6" s="3"/>
      <c r="AW6" s="2"/>
      <c r="BF6" s="3"/>
      <c r="BQ6" s="55"/>
      <c r="BZ6" s="76"/>
      <c r="CK6" s="2"/>
      <c r="CT6" s="3"/>
      <c r="DD6" s="3"/>
      <c r="DN6" s="3"/>
    </row>
    <row r="7" spans="7:118" ht="18" x14ac:dyDescent="0.45">
      <c r="I7" s="1"/>
      <c r="J7" s="1"/>
      <c r="K7" s="1"/>
      <c r="L7" s="1"/>
      <c r="N7" s="432" t="s">
        <v>58</v>
      </c>
      <c r="O7" s="433"/>
      <c r="P7" s="433"/>
      <c r="Q7" s="434"/>
      <c r="R7" s="85"/>
      <c r="AC7" s="2"/>
      <c r="AL7" s="3"/>
      <c r="AV7" s="3"/>
      <c r="AW7" s="2"/>
      <c r="BF7" s="3"/>
      <c r="BQ7" s="55"/>
      <c r="BZ7" s="76"/>
      <c r="CK7" s="2"/>
      <c r="CT7" s="3"/>
      <c r="DD7" s="3"/>
      <c r="DN7" s="3"/>
    </row>
    <row r="8" spans="7:118" ht="18.75" thickBot="1" x14ac:dyDescent="0.5">
      <c r="I8" s="1"/>
      <c r="J8" s="1"/>
      <c r="K8" s="1"/>
      <c r="L8" s="1"/>
      <c r="N8" s="432" t="s">
        <v>76</v>
      </c>
      <c r="O8" s="433"/>
      <c r="P8" s="433"/>
      <c r="Q8" s="434"/>
      <c r="R8" s="85"/>
      <c r="S8" s="78"/>
      <c r="T8" s="78"/>
      <c r="U8" s="78"/>
      <c r="V8" s="78"/>
      <c r="W8" s="78"/>
      <c r="X8" s="78"/>
      <c r="Y8" s="78"/>
      <c r="Z8" s="78"/>
      <c r="AA8" s="78"/>
      <c r="AB8" s="78"/>
      <c r="AC8" s="2"/>
      <c r="AL8" s="3"/>
      <c r="AV8" s="3"/>
      <c r="AW8" s="2"/>
      <c r="BF8" s="3"/>
      <c r="BQ8" s="55"/>
      <c r="BZ8" s="76"/>
      <c r="CK8" s="2"/>
      <c r="CT8" s="3"/>
      <c r="DD8" s="3"/>
      <c r="DN8" s="3"/>
    </row>
    <row r="9" spans="7:118" ht="18" x14ac:dyDescent="0.45">
      <c r="I9" s="1"/>
      <c r="J9" s="1"/>
      <c r="K9" s="1"/>
      <c r="L9" s="1"/>
      <c r="N9" s="432" t="s">
        <v>39</v>
      </c>
      <c r="O9" s="433"/>
      <c r="P9" s="433"/>
      <c r="Q9" s="434"/>
      <c r="R9" s="84"/>
      <c r="AC9" s="2"/>
      <c r="AL9" s="3"/>
      <c r="AV9" s="3"/>
      <c r="AW9" s="2"/>
      <c r="BF9" s="3"/>
      <c r="BQ9" s="55"/>
      <c r="BZ9" s="76"/>
      <c r="CK9" s="2"/>
      <c r="CT9" s="3"/>
      <c r="CU9" s="2"/>
      <c r="DD9" s="3"/>
      <c r="DN9" s="3"/>
    </row>
    <row r="10" spans="7:118" ht="16.5" customHeight="1" x14ac:dyDescent="0.45">
      <c r="G10" s="83"/>
      <c r="I10" s="1"/>
      <c r="J10" s="1"/>
      <c r="K10" s="1"/>
      <c r="L10" s="1"/>
      <c r="N10" s="435" t="s">
        <v>59</v>
      </c>
      <c r="O10" s="436"/>
      <c r="P10" s="436"/>
      <c r="Q10" s="437"/>
      <c r="R10" s="84"/>
      <c r="AC10" s="2"/>
      <c r="AL10" s="3"/>
      <c r="AV10" s="3"/>
      <c r="AW10" s="2"/>
      <c r="BF10" s="3"/>
      <c r="BQ10" s="55"/>
      <c r="BZ10" s="76"/>
      <c r="CK10" s="2"/>
      <c r="CT10" s="3"/>
      <c r="CU10" s="2"/>
      <c r="DD10" s="3"/>
      <c r="DN10" s="3"/>
    </row>
    <row r="11" spans="7:118" ht="16.5" customHeight="1" thickBot="1" x14ac:dyDescent="0.3">
      <c r="G11" s="83"/>
      <c r="N11" s="438" t="s">
        <v>90</v>
      </c>
      <c r="O11" s="439"/>
      <c r="P11" s="439"/>
      <c r="Q11" s="440"/>
      <c r="AC11" s="2"/>
      <c r="AL11" s="3"/>
      <c r="AV11" s="3"/>
      <c r="AW11" s="2"/>
      <c r="BF11" s="3"/>
      <c r="BQ11" s="55"/>
      <c r="BZ11" s="76"/>
      <c r="CA11" s="80"/>
      <c r="CB11" s="80"/>
      <c r="CC11" s="80"/>
      <c r="CD11" s="80"/>
      <c r="CE11" s="80"/>
      <c r="CF11" s="80"/>
      <c r="CG11" s="80"/>
      <c r="CH11" s="80"/>
      <c r="CI11" s="80"/>
      <c r="CJ11" s="80"/>
      <c r="CK11" s="2"/>
      <c r="CT11" s="3"/>
      <c r="CU11" s="2"/>
      <c r="DD11" s="3"/>
      <c r="DN11" s="3"/>
    </row>
    <row r="12" spans="7:118" ht="16.5" customHeight="1" x14ac:dyDescent="0.25">
      <c r="G12" s="83"/>
      <c r="AC12" s="2"/>
      <c r="AL12" s="3"/>
      <c r="AV12" s="3"/>
      <c r="AW12" s="2"/>
      <c r="BF12" s="3"/>
      <c r="BQ12" s="55"/>
      <c r="BZ12" s="76"/>
      <c r="CK12" s="2"/>
      <c r="CT12" s="3"/>
      <c r="DD12" s="3"/>
      <c r="DN12" s="3"/>
    </row>
    <row r="13" spans="7:118" ht="16.5" customHeight="1" x14ac:dyDescent="0.25">
      <c r="G13" s="83"/>
      <c r="AC13" s="2"/>
      <c r="AL13" s="3"/>
      <c r="AV13" s="3"/>
      <c r="AW13" s="2"/>
      <c r="BF13" s="3"/>
      <c r="BQ13" s="55"/>
      <c r="BZ13" s="76"/>
      <c r="CK13" s="2"/>
      <c r="CT13" s="3"/>
      <c r="DD13" s="3"/>
      <c r="DN13" s="3"/>
    </row>
    <row r="14" spans="7:118" ht="19.5" customHeight="1" x14ac:dyDescent="0.25">
      <c r="G14" s="83"/>
      <c r="AC14" s="2"/>
      <c r="AL14" s="3"/>
      <c r="AV14" s="3"/>
      <c r="AW14" s="2"/>
      <c r="BF14" s="3"/>
      <c r="BQ14" s="55"/>
      <c r="BZ14" s="76"/>
      <c r="CK14" s="2"/>
      <c r="CT14" s="3"/>
      <c r="DD14" s="3"/>
      <c r="DN14" s="3"/>
    </row>
    <row r="15" spans="7:118" ht="19.5" customHeight="1" x14ac:dyDescent="0.25">
      <c r="G15" s="83"/>
      <c r="AC15" s="2"/>
      <c r="AL15" s="3"/>
      <c r="AV15" s="3"/>
      <c r="AW15" s="2"/>
      <c r="BF15" s="3"/>
      <c r="BQ15" s="55"/>
      <c r="BZ15" s="76"/>
      <c r="CK15" s="2"/>
      <c r="CT15" s="3"/>
      <c r="DD15" s="3"/>
      <c r="DN15" s="3"/>
    </row>
    <row r="16" spans="7:118" ht="16.5" customHeight="1" x14ac:dyDescent="0.25">
      <c r="G16" s="83"/>
      <c r="AC16" s="2"/>
      <c r="AL16" s="3"/>
      <c r="AV16" s="3"/>
      <c r="AW16" s="2"/>
      <c r="BF16" s="3"/>
      <c r="BQ16" s="55"/>
      <c r="BZ16" s="76"/>
      <c r="CK16" s="2"/>
      <c r="CT16" s="3"/>
      <c r="DD16" s="3"/>
      <c r="DN16" s="3"/>
    </row>
    <row r="17" spans="7:118" ht="16.5" customHeight="1" thickBot="1" x14ac:dyDescent="0.3">
      <c r="G17" s="83"/>
      <c r="AC17" s="2"/>
      <c r="AL17" s="3"/>
      <c r="AV17" s="3"/>
      <c r="AW17" s="2"/>
      <c r="BF17" s="3"/>
      <c r="BQ17" s="55"/>
      <c r="BZ17" s="76"/>
      <c r="CK17" s="82"/>
      <c r="CL17" s="80"/>
      <c r="CM17" s="80"/>
      <c r="CN17" s="80"/>
      <c r="CO17" s="80"/>
      <c r="CP17" s="80"/>
      <c r="CQ17" s="80"/>
      <c r="CR17" s="80"/>
      <c r="CS17" s="80"/>
      <c r="CT17" s="81"/>
      <c r="DD17" s="3"/>
      <c r="DN17" s="3"/>
    </row>
    <row r="18" spans="7:118" ht="16.5" customHeight="1" thickTop="1" x14ac:dyDescent="0.25">
      <c r="G18" s="83"/>
      <c r="AC18" s="2"/>
      <c r="AL18" s="3"/>
      <c r="AV18" s="3"/>
      <c r="AW18" s="2"/>
      <c r="BF18" s="3"/>
      <c r="BQ18" s="55"/>
      <c r="BZ18" s="76"/>
      <c r="CT18" s="3"/>
      <c r="DD18" s="3"/>
      <c r="DN18" s="3"/>
    </row>
    <row r="19" spans="7:118" ht="16.5" customHeight="1" x14ac:dyDescent="0.25">
      <c r="G19" s="83"/>
      <c r="AC19" s="2"/>
      <c r="AL19" s="3"/>
      <c r="AV19" s="3"/>
      <c r="AW19" s="2"/>
      <c r="BF19" s="3"/>
      <c r="BQ19" s="55"/>
      <c r="BZ19" s="76"/>
      <c r="CT19" s="3"/>
      <c r="DD19" s="3"/>
      <c r="DN19" s="3"/>
    </row>
    <row r="20" spans="7:118" ht="16.5" customHeight="1" x14ac:dyDescent="0.25">
      <c r="G20" s="83"/>
      <c r="AC20" s="2"/>
      <c r="AL20" s="3"/>
      <c r="AV20" s="3"/>
      <c r="AW20" s="2"/>
      <c r="BF20" s="3"/>
      <c r="BQ20" s="55"/>
      <c r="BZ20" s="76"/>
      <c r="CT20" s="3"/>
      <c r="DD20" s="3"/>
      <c r="DN20" s="3"/>
    </row>
    <row r="21" spans="7:118" ht="16.5" customHeight="1" x14ac:dyDescent="0.25">
      <c r="G21" s="83"/>
      <c r="AC21" s="2"/>
      <c r="AL21" s="3"/>
      <c r="AV21" s="3"/>
      <c r="AW21" s="2"/>
      <c r="BF21" s="3"/>
      <c r="BQ21" s="55"/>
      <c r="BZ21" s="76"/>
      <c r="CT21" s="3"/>
      <c r="DD21" s="3"/>
      <c r="DN21" s="3"/>
    </row>
    <row r="22" spans="7:118" ht="16.5" customHeight="1" x14ac:dyDescent="0.25">
      <c r="G22" s="83"/>
      <c r="AC22" s="2"/>
      <c r="AL22" s="3"/>
      <c r="AV22" s="3"/>
      <c r="AW22" s="2"/>
      <c r="BF22" s="3"/>
      <c r="BQ22" s="55"/>
      <c r="BZ22" s="76"/>
      <c r="CU22" s="55"/>
      <c r="DD22" s="76"/>
      <c r="DE22" s="55"/>
      <c r="DN22" s="76"/>
    </row>
    <row r="23" spans="7:118" ht="16.5" customHeight="1" x14ac:dyDescent="0.25">
      <c r="G23" s="83"/>
      <c r="AC23" s="2"/>
      <c r="AL23" s="3"/>
      <c r="AV23" s="3"/>
      <c r="AW23" s="2"/>
      <c r="BF23" s="3"/>
      <c r="BQ23" s="55"/>
      <c r="BZ23" s="76"/>
      <c r="CU23" s="55"/>
      <c r="DD23" s="76"/>
      <c r="DE23" s="55"/>
      <c r="DN23" s="76"/>
    </row>
    <row r="24" spans="7:118" ht="16.5" customHeight="1" x14ac:dyDescent="0.25">
      <c r="G24" s="83"/>
      <c r="AC24" s="2"/>
      <c r="AL24" s="3"/>
      <c r="AV24" s="3"/>
      <c r="AW24" s="2"/>
      <c r="BF24" s="3"/>
      <c r="BQ24" s="55"/>
      <c r="BZ24" s="76"/>
      <c r="CN24" s="126"/>
      <c r="CO24" s="126"/>
      <c r="CU24" s="55"/>
      <c r="DD24" s="76"/>
      <c r="DE24" s="55"/>
      <c r="DN24" s="76"/>
    </row>
    <row r="25" spans="7:118" ht="16.5" customHeight="1" x14ac:dyDescent="0.25">
      <c r="G25" s="83"/>
      <c r="AC25" s="2"/>
      <c r="AL25" s="3"/>
      <c r="AV25" s="3"/>
      <c r="AW25" s="2"/>
      <c r="BF25" s="3"/>
      <c r="BQ25" s="55"/>
      <c r="BZ25" s="76"/>
      <c r="CN25" s="126"/>
      <c r="CO25" s="126"/>
      <c r="CQ25" s="126"/>
      <c r="CS25" s="126"/>
      <c r="CU25" s="55"/>
      <c r="DD25" s="76"/>
      <c r="DE25" s="55"/>
      <c r="DN25" s="76"/>
    </row>
    <row r="26" spans="7:118" ht="16.5" customHeight="1" x14ac:dyDescent="0.25">
      <c r="G26" s="83"/>
      <c r="AC26" s="2"/>
      <c r="AL26" s="3"/>
      <c r="AV26" s="3"/>
      <c r="AW26" s="2"/>
      <c r="BF26" s="3"/>
      <c r="BQ26" s="55"/>
      <c r="BZ26" s="76"/>
      <c r="CN26" s="126"/>
      <c r="CO26" s="126"/>
      <c r="CQ26" s="126"/>
      <c r="CS26" s="126"/>
      <c r="CU26" s="55"/>
      <c r="DD26" s="76"/>
      <c r="DE26" s="55"/>
      <c r="DN26" s="76"/>
    </row>
    <row r="27" spans="7:118" ht="16.5" customHeight="1" x14ac:dyDescent="0.25">
      <c r="G27" s="83"/>
      <c r="AC27" s="2"/>
      <c r="AL27" s="3"/>
      <c r="AV27" s="3"/>
      <c r="AW27" s="2"/>
      <c r="BF27" s="3"/>
      <c r="BQ27" s="55"/>
      <c r="BZ27" s="76"/>
      <c r="CN27" s="126"/>
      <c r="CO27" s="126"/>
      <c r="CQ27" s="126"/>
      <c r="CS27" s="126"/>
      <c r="CU27" s="55"/>
      <c r="DD27" s="76"/>
      <c r="DE27" s="55"/>
      <c r="DN27" s="76"/>
    </row>
    <row r="28" spans="7:118" ht="16.5" customHeight="1" x14ac:dyDescent="0.25">
      <c r="G28" s="83"/>
      <c r="AC28" s="2"/>
      <c r="AL28" s="3"/>
      <c r="AV28" s="3"/>
      <c r="AW28" s="2"/>
      <c r="BF28" s="3"/>
      <c r="BQ28" s="55"/>
      <c r="BZ28" s="76"/>
      <c r="CU28" s="55"/>
      <c r="DD28" s="76"/>
      <c r="DE28" s="55"/>
      <c r="DN28" s="76"/>
    </row>
    <row r="29" spans="7:118" ht="16.5" customHeight="1" x14ac:dyDescent="0.25">
      <c r="G29" s="83"/>
      <c r="AC29" s="2"/>
      <c r="AL29" s="3"/>
      <c r="AV29" s="3"/>
      <c r="AW29" s="2"/>
      <c r="BF29" s="3"/>
      <c r="BQ29" s="55"/>
      <c r="BZ29" s="76"/>
      <c r="CU29" s="55"/>
      <c r="DD29" s="76"/>
      <c r="DE29" s="55"/>
      <c r="DN29" s="76"/>
    </row>
    <row r="30" spans="7:118" ht="16.5" customHeight="1" x14ac:dyDescent="0.25">
      <c r="G30" s="83"/>
      <c r="AC30" s="2"/>
      <c r="AL30" s="3"/>
      <c r="AV30" s="3"/>
      <c r="AW30" s="2"/>
      <c r="BF30" s="3"/>
      <c r="BQ30" s="55"/>
      <c r="BZ30" s="76"/>
      <c r="CU30" s="55"/>
      <c r="DD30" s="76"/>
      <c r="DE30" s="55"/>
      <c r="DN30" s="76"/>
    </row>
    <row r="31" spans="7:118" ht="16.5" customHeight="1" x14ac:dyDescent="0.25">
      <c r="G31" s="83"/>
      <c r="AC31" s="2"/>
      <c r="AL31" s="3"/>
      <c r="AV31" s="3"/>
      <c r="AW31" s="2"/>
      <c r="BF31" s="3"/>
      <c r="BQ31" s="55"/>
      <c r="BZ31" s="76"/>
      <c r="CU31" s="55"/>
      <c r="DD31" s="76"/>
      <c r="DE31" s="55"/>
      <c r="DN31" s="76"/>
    </row>
    <row r="32" spans="7:118" ht="16.5" customHeight="1" x14ac:dyDescent="0.25">
      <c r="G32" s="83"/>
      <c r="AC32" s="2"/>
      <c r="AL32" s="3"/>
      <c r="AV32" s="3"/>
      <c r="AW32" s="2"/>
      <c r="BF32" s="3"/>
      <c r="BQ32" s="55"/>
      <c r="BZ32" s="76"/>
      <c r="CU32" s="55"/>
      <c r="DD32" s="76"/>
      <c r="DE32" s="55"/>
      <c r="DN32" s="76"/>
    </row>
    <row r="33" spans="7:118" ht="16.5" customHeight="1" x14ac:dyDescent="0.25">
      <c r="G33" s="83"/>
      <c r="AC33" s="2"/>
      <c r="AL33" s="3"/>
      <c r="AV33" s="3"/>
      <c r="AW33" s="2"/>
      <c r="BF33" s="3"/>
      <c r="BQ33" s="55"/>
      <c r="BZ33" s="76"/>
      <c r="CU33" s="55"/>
      <c r="DD33" s="76"/>
      <c r="DE33" s="55"/>
      <c r="DN33" s="76"/>
    </row>
    <row r="34" spans="7:118" ht="16.5" customHeight="1" x14ac:dyDescent="0.25">
      <c r="G34" s="83"/>
      <c r="AC34" s="2"/>
      <c r="AL34" s="3"/>
      <c r="AV34" s="3"/>
      <c r="AW34" s="2"/>
      <c r="BF34" s="3"/>
      <c r="BQ34" s="55"/>
      <c r="BZ34" s="76"/>
      <c r="CU34" s="55"/>
      <c r="DD34" s="76"/>
      <c r="DE34" s="55"/>
      <c r="DN34" s="76"/>
    </row>
    <row r="35" spans="7:118" ht="16.5" customHeight="1" thickBot="1" x14ac:dyDescent="0.3">
      <c r="G35" s="83"/>
      <c r="AC35" s="374"/>
      <c r="AL35" s="3"/>
      <c r="AV35" s="3"/>
      <c r="AW35" s="2"/>
      <c r="BF35" s="3"/>
      <c r="BQ35" s="55"/>
      <c r="BZ35" s="76"/>
      <c r="CU35" s="77"/>
      <c r="CV35" s="78"/>
      <c r="CW35" s="78"/>
      <c r="CX35" s="78"/>
      <c r="CY35" s="78"/>
      <c r="CZ35" s="78"/>
      <c r="DA35" s="78"/>
      <c r="DB35" s="78"/>
      <c r="DC35" s="78"/>
      <c r="DD35" s="79"/>
      <c r="DE35" s="77"/>
      <c r="DF35" s="78"/>
      <c r="DG35" s="78"/>
      <c r="DH35" s="78"/>
      <c r="DI35" s="78"/>
      <c r="DJ35" s="78"/>
      <c r="DK35" s="78"/>
      <c r="DL35" s="78"/>
      <c r="DM35" s="78"/>
      <c r="DN35" s="79"/>
    </row>
    <row r="36" spans="7:118" ht="16.5" customHeight="1" thickBot="1" x14ac:dyDescent="0.3">
      <c r="G36" s="83"/>
      <c r="AC36" s="2"/>
      <c r="AL36" s="3"/>
      <c r="AV36" s="3"/>
      <c r="AW36" s="82"/>
      <c r="AX36" s="80"/>
      <c r="AY36" s="80"/>
      <c r="AZ36" s="80"/>
      <c r="BA36" s="80"/>
      <c r="BB36" s="80"/>
      <c r="BC36" s="80"/>
      <c r="BD36" s="80"/>
      <c r="BE36" s="80"/>
      <c r="BF36" s="81"/>
      <c r="BG36" s="80"/>
      <c r="BH36" s="80"/>
      <c r="BI36" s="80"/>
      <c r="BJ36" s="80"/>
      <c r="BK36" s="80"/>
      <c r="BL36" s="80"/>
      <c r="BM36" s="80"/>
      <c r="BN36" s="80"/>
      <c r="BO36" s="80"/>
      <c r="BP36" s="80"/>
      <c r="BQ36" s="55"/>
      <c r="BZ36" s="76"/>
    </row>
    <row r="37" spans="7:118" ht="16.5" customHeight="1" thickTop="1" x14ac:dyDescent="0.25">
      <c r="G37" s="83"/>
      <c r="AC37" s="2"/>
      <c r="AL37" s="3"/>
      <c r="AV37" s="3"/>
      <c r="AW37" s="2"/>
      <c r="BQ37" s="55"/>
      <c r="BZ37" s="76"/>
    </row>
    <row r="38" spans="7:118" ht="16.5" customHeight="1" x14ac:dyDescent="0.25">
      <c r="G38" s="83"/>
      <c r="AC38" s="2"/>
      <c r="AL38" s="3"/>
      <c r="AV38" s="3"/>
      <c r="AW38" s="2"/>
      <c r="BQ38" s="55"/>
      <c r="BZ38" s="76"/>
    </row>
    <row r="39" spans="7:118" ht="16.5" customHeight="1" x14ac:dyDescent="0.25">
      <c r="G39" s="83"/>
      <c r="AC39" s="2"/>
      <c r="AL39" s="3"/>
      <c r="AV39" s="3"/>
      <c r="AW39" s="2"/>
      <c r="BQ39" s="55"/>
      <c r="BZ39" s="76"/>
    </row>
    <row r="40" spans="7:118" ht="16.5" customHeight="1" x14ac:dyDescent="0.25">
      <c r="G40" s="83"/>
      <c r="AC40" s="2"/>
      <c r="AL40" s="3"/>
      <c r="AV40" s="3"/>
      <c r="AW40" s="2"/>
      <c r="BQ40" s="55"/>
      <c r="BZ40" s="76"/>
    </row>
    <row r="41" spans="7:118" ht="16.5" customHeight="1" x14ac:dyDescent="0.25">
      <c r="G41" s="83"/>
      <c r="AC41" s="2"/>
      <c r="AL41" s="3"/>
      <c r="AV41" s="3"/>
      <c r="AW41" s="2"/>
      <c r="BQ41" s="55"/>
      <c r="BZ41" s="76"/>
    </row>
    <row r="42" spans="7:118" ht="16.5" customHeight="1" x14ac:dyDescent="0.25">
      <c r="G42" s="83"/>
      <c r="AC42" s="2"/>
      <c r="AL42" s="3"/>
      <c r="AV42" s="3"/>
      <c r="AW42" s="2"/>
      <c r="BQ42" s="55"/>
      <c r="BZ42" s="76"/>
    </row>
    <row r="43" spans="7:118" ht="16.5" customHeight="1" x14ac:dyDescent="0.25">
      <c r="G43" s="83"/>
      <c r="AC43" s="2"/>
      <c r="AL43" s="3"/>
      <c r="AV43" s="3"/>
      <c r="AW43" s="2"/>
      <c r="BQ43" s="55"/>
      <c r="BZ43" s="76"/>
    </row>
    <row r="44" spans="7:118" ht="16.5" customHeight="1" x14ac:dyDescent="0.25">
      <c r="G44" s="83"/>
      <c r="AC44" s="2"/>
      <c r="AL44" s="3"/>
      <c r="AV44" s="3"/>
      <c r="AW44" s="2"/>
      <c r="BQ44" s="55"/>
      <c r="BZ44" s="76"/>
    </row>
    <row r="45" spans="7:118" ht="16.5" customHeight="1" x14ac:dyDescent="0.25">
      <c r="G45" s="83"/>
      <c r="AC45" s="2"/>
      <c r="AL45" s="3"/>
      <c r="AV45" s="3"/>
      <c r="AW45" s="2"/>
      <c r="BQ45" s="55"/>
      <c r="BZ45" s="76"/>
    </row>
    <row r="46" spans="7:118" ht="16.5" customHeight="1" x14ac:dyDescent="0.25">
      <c r="G46" s="83"/>
      <c r="AC46" s="2"/>
      <c r="AL46" s="3"/>
      <c r="AV46" s="3"/>
      <c r="AW46" s="2"/>
      <c r="BQ46" s="55"/>
      <c r="BZ46" s="76"/>
    </row>
    <row r="47" spans="7:118" ht="16.5" customHeight="1" x14ac:dyDescent="0.25">
      <c r="G47" s="83"/>
      <c r="AC47" s="2"/>
      <c r="AL47" s="3"/>
      <c r="AV47" s="3"/>
      <c r="AW47" s="2"/>
      <c r="BQ47" s="55"/>
      <c r="BZ47" s="76"/>
    </row>
    <row r="48" spans="7:118" ht="16.5" customHeight="1" x14ac:dyDescent="0.25">
      <c r="G48" s="83"/>
      <c r="AC48" s="2"/>
      <c r="AL48" s="3"/>
      <c r="AV48" s="3"/>
      <c r="AW48" s="2"/>
      <c r="BQ48" s="55"/>
      <c r="BZ48" s="76"/>
    </row>
    <row r="49" spans="7:78" ht="15.75" customHeight="1" x14ac:dyDescent="0.25">
      <c r="G49" s="83"/>
      <c r="AC49" s="2"/>
      <c r="AL49" s="3"/>
      <c r="AV49" s="3"/>
      <c r="AW49" s="2"/>
      <c r="BQ49" s="55"/>
      <c r="BZ49" s="76"/>
    </row>
    <row r="50" spans="7:78" x14ac:dyDescent="0.25">
      <c r="AC50" s="2"/>
      <c r="AL50" s="3"/>
      <c r="AV50" s="3"/>
      <c r="AW50" s="2"/>
      <c r="BQ50" s="55"/>
      <c r="BZ50" s="76"/>
    </row>
    <row r="51" spans="7:78" x14ac:dyDescent="0.25">
      <c r="AC51" s="2"/>
      <c r="AL51" s="3"/>
      <c r="AV51" s="3"/>
      <c r="AW51" s="2"/>
      <c r="BQ51" s="55"/>
      <c r="BZ51" s="76"/>
    </row>
    <row r="52" spans="7:78" x14ac:dyDescent="0.25">
      <c r="AC52" s="2"/>
      <c r="AL52" s="3"/>
      <c r="AV52" s="3"/>
      <c r="AW52" s="2"/>
      <c r="BQ52" s="55"/>
      <c r="BZ52" s="76"/>
    </row>
    <row r="53" spans="7:78" x14ac:dyDescent="0.25">
      <c r="AC53" s="2"/>
      <c r="AL53" s="3"/>
      <c r="AV53" s="3"/>
      <c r="BQ53" s="55"/>
      <c r="BZ53" s="76"/>
    </row>
    <row r="54" spans="7:78" x14ac:dyDescent="0.25">
      <c r="AC54" s="2"/>
      <c r="AL54" s="3"/>
      <c r="AV54" s="3"/>
      <c r="AW54" s="2"/>
      <c r="BQ54" s="55"/>
      <c r="BZ54" s="76"/>
    </row>
    <row r="55" spans="7:78" x14ac:dyDescent="0.25">
      <c r="AC55" s="2"/>
      <c r="AL55" s="3"/>
      <c r="AV55" s="3"/>
      <c r="AW55" s="2"/>
      <c r="BQ55" s="55"/>
      <c r="BZ55" s="76"/>
    </row>
    <row r="56" spans="7:78" x14ac:dyDescent="0.25">
      <c r="AC56" s="2"/>
      <c r="AL56" s="3"/>
      <c r="AV56" s="3"/>
      <c r="AW56" s="2"/>
      <c r="BQ56" s="55"/>
      <c r="BZ56" s="76"/>
    </row>
    <row r="57" spans="7:78" x14ac:dyDescent="0.25">
      <c r="AC57" s="2"/>
      <c r="AL57" s="3"/>
      <c r="AV57" s="3"/>
      <c r="AW57" s="2"/>
      <c r="BQ57" s="55"/>
      <c r="BZ57" s="76"/>
    </row>
    <row r="58" spans="7:78" x14ac:dyDescent="0.25">
      <c r="AC58" s="2"/>
      <c r="AL58" s="3"/>
      <c r="AV58" s="3"/>
      <c r="AW58" s="2"/>
      <c r="BQ58" s="55"/>
      <c r="BZ58" s="76"/>
    </row>
    <row r="59" spans="7:78" x14ac:dyDescent="0.25">
      <c r="AC59" s="2"/>
      <c r="AL59" s="3"/>
      <c r="AV59" s="3"/>
      <c r="AW59" s="2"/>
      <c r="BQ59" s="55"/>
      <c r="BZ59" s="76"/>
    </row>
    <row r="60" spans="7:78" ht="15.75" thickBot="1" x14ac:dyDescent="0.3">
      <c r="AC60" s="2"/>
      <c r="AL60" s="3"/>
      <c r="AV60" s="3"/>
      <c r="AW60" s="2"/>
      <c r="BQ60" s="77"/>
      <c r="BR60" s="78"/>
      <c r="BS60" s="78"/>
      <c r="BT60" s="78"/>
      <c r="BU60" s="78"/>
      <c r="BV60" s="78"/>
      <c r="BW60" s="78"/>
      <c r="BX60" s="78"/>
      <c r="BY60" s="78"/>
      <c r="BZ60" s="79"/>
    </row>
    <row r="61" spans="7:78" x14ac:dyDescent="0.25">
      <c r="AC61" s="2"/>
      <c r="AL61" s="3"/>
      <c r="AV61" s="3"/>
      <c r="AW61" s="2"/>
    </row>
    <row r="62" spans="7:78" x14ac:dyDescent="0.25">
      <c r="AC62" s="2"/>
      <c r="AL62" s="3"/>
      <c r="AV62" s="3"/>
      <c r="AW62" s="2"/>
    </row>
    <row r="63" spans="7:78" x14ac:dyDescent="0.25">
      <c r="AC63" s="2"/>
      <c r="AL63" s="3"/>
      <c r="AV63" s="3"/>
      <c r="AW63" s="2"/>
    </row>
    <row r="64" spans="7:78" x14ac:dyDescent="0.25">
      <c r="AC64" s="2"/>
      <c r="AL64" s="3"/>
      <c r="AV64" s="3"/>
      <c r="AW64" s="2"/>
    </row>
    <row r="65" spans="29:49" x14ac:dyDescent="0.25">
      <c r="AC65" s="2"/>
      <c r="AL65" s="3"/>
      <c r="AV65" s="3"/>
      <c r="AW65" s="2"/>
    </row>
    <row r="66" spans="29:49" x14ac:dyDescent="0.25">
      <c r="AC66" s="2"/>
      <c r="AL66" s="3"/>
      <c r="AV66" s="3"/>
      <c r="AW66" s="2"/>
    </row>
    <row r="67" spans="29:49" x14ac:dyDescent="0.25">
      <c r="AC67" s="2"/>
      <c r="AL67" s="3"/>
      <c r="AV67" s="3"/>
      <c r="AW67" s="2"/>
    </row>
    <row r="68" spans="29:49" x14ac:dyDescent="0.25">
      <c r="AC68" s="2"/>
      <c r="AL68" s="3"/>
      <c r="AV68" s="3"/>
      <c r="AW68" s="2"/>
    </row>
    <row r="69" spans="29:49" x14ac:dyDescent="0.25">
      <c r="AC69" s="2"/>
      <c r="AL69" s="3"/>
      <c r="AV69" s="3"/>
      <c r="AW69" s="2"/>
    </row>
    <row r="70" spans="29:49" x14ac:dyDescent="0.25">
      <c r="AC70" s="2"/>
      <c r="AL70" s="3"/>
      <c r="AV70" s="3"/>
      <c r="AW70" s="2"/>
    </row>
    <row r="71" spans="29:49" x14ac:dyDescent="0.25">
      <c r="AC71" s="2"/>
      <c r="AL71" s="3"/>
      <c r="AV71" s="3"/>
      <c r="AW71" s="2"/>
    </row>
    <row r="72" spans="29:49" x14ac:dyDescent="0.25">
      <c r="AC72" s="2"/>
      <c r="AL72" s="3"/>
      <c r="AV72" s="3"/>
      <c r="AW72" s="2"/>
    </row>
    <row r="73" spans="29:49" x14ac:dyDescent="0.25">
      <c r="AC73" s="2"/>
      <c r="AL73" s="3"/>
      <c r="AV73" s="3"/>
      <c r="AW73" s="2"/>
    </row>
    <row r="74" spans="29:49" x14ac:dyDescent="0.25">
      <c r="AC74" s="2"/>
      <c r="AL74" s="3"/>
      <c r="AV74" s="3"/>
      <c r="AW74" s="2"/>
    </row>
    <row r="75" spans="29:49" x14ac:dyDescent="0.25">
      <c r="AC75" s="2"/>
      <c r="AL75" s="3"/>
      <c r="AV75" s="3"/>
      <c r="AW75" s="2"/>
    </row>
    <row r="76" spans="29:49" x14ac:dyDescent="0.25">
      <c r="AC76" s="2"/>
      <c r="AL76" s="3"/>
      <c r="AV76" s="3"/>
      <c r="AW76" s="2"/>
    </row>
    <row r="77" spans="29:49" x14ac:dyDescent="0.25">
      <c r="AC77" s="2"/>
      <c r="AL77" s="3"/>
      <c r="AV77" s="3"/>
      <c r="AW77" s="2"/>
    </row>
    <row r="78" spans="29:49" x14ac:dyDescent="0.25">
      <c r="AC78" s="2"/>
      <c r="AL78" s="3"/>
      <c r="AV78" s="3"/>
      <c r="AW78" s="2"/>
    </row>
    <row r="79" spans="29:49" x14ac:dyDescent="0.25">
      <c r="AC79" s="2"/>
      <c r="AL79" s="3"/>
      <c r="AV79" s="3"/>
      <c r="AW79" s="2"/>
    </row>
    <row r="80" spans="29:49" x14ac:dyDescent="0.25">
      <c r="AC80" s="2"/>
      <c r="AL80" s="3"/>
      <c r="AV80" s="3"/>
      <c r="AW80" s="2"/>
    </row>
    <row r="81" spans="29:49" x14ac:dyDescent="0.25">
      <c r="AC81" s="2"/>
      <c r="AL81" s="3"/>
      <c r="AV81" s="3"/>
      <c r="AW81" s="2"/>
    </row>
    <row r="82" spans="29:49" x14ac:dyDescent="0.25">
      <c r="AC82" s="2"/>
      <c r="AL82" s="3"/>
      <c r="AV82" s="3"/>
      <c r="AW82" s="2"/>
    </row>
    <row r="83" spans="29:49" x14ac:dyDescent="0.25">
      <c r="AC83" s="2"/>
      <c r="AL83" s="3"/>
      <c r="AV83" s="3"/>
      <c r="AW83" s="2"/>
    </row>
    <row r="84" spans="29:49" x14ac:dyDescent="0.25">
      <c r="AC84" s="2"/>
      <c r="AL84" s="3"/>
      <c r="AV84" s="3"/>
    </row>
    <row r="85" spans="29:49" x14ac:dyDescent="0.25">
      <c r="AC85" s="2"/>
      <c r="AL85" s="3"/>
      <c r="AV85" s="3"/>
    </row>
    <row r="86" spans="29:49" x14ac:dyDescent="0.25">
      <c r="AC86" s="2"/>
      <c r="AL86" s="3"/>
      <c r="AV86" s="3"/>
    </row>
    <row r="87" spans="29:49" x14ac:dyDescent="0.25">
      <c r="AC87" s="2"/>
      <c r="AL87" s="3"/>
      <c r="AV87" s="3"/>
    </row>
    <row r="88" spans="29:49" x14ac:dyDescent="0.25">
      <c r="AC88" s="2"/>
      <c r="AL88" s="3"/>
      <c r="AV88" s="3"/>
    </row>
    <row r="89" spans="29:49" x14ac:dyDescent="0.25">
      <c r="AC89" s="2"/>
      <c r="AL89" s="3"/>
      <c r="AV89" s="3"/>
    </row>
    <row r="90" spans="29:49" x14ac:dyDescent="0.25">
      <c r="AC90" s="2"/>
      <c r="AL90" s="3"/>
      <c r="AV90" s="3"/>
    </row>
    <row r="91" spans="29:49" x14ac:dyDescent="0.25">
      <c r="AC91" s="2"/>
      <c r="AL91" s="3"/>
      <c r="AV91" s="3"/>
    </row>
    <row r="92" spans="29:49" x14ac:dyDescent="0.25">
      <c r="AC92" s="2"/>
      <c r="AL92" s="3"/>
      <c r="AV92" s="3"/>
    </row>
    <row r="93" spans="29:49" x14ac:dyDescent="0.25">
      <c r="AC93" s="2"/>
      <c r="AL93" s="3"/>
      <c r="AV93" s="3"/>
    </row>
    <row r="94" spans="29:49" x14ac:dyDescent="0.25">
      <c r="AC94" s="2"/>
      <c r="AL94" s="3"/>
      <c r="AV94" s="3"/>
    </row>
    <row r="95" spans="29:49" x14ac:dyDescent="0.25">
      <c r="AC95" s="2"/>
      <c r="AL95" s="3"/>
      <c r="AV95" s="3"/>
    </row>
    <row r="96" spans="29:49" x14ac:dyDescent="0.25">
      <c r="AC96" s="2"/>
      <c r="AL96" s="3"/>
      <c r="AV96" s="3"/>
    </row>
    <row r="97" spans="29:48" x14ac:dyDescent="0.25">
      <c r="AC97" s="2"/>
      <c r="AL97" s="3"/>
      <c r="AV97" s="3"/>
    </row>
    <row r="98" spans="29:48" x14ac:dyDescent="0.25">
      <c r="AC98" s="2"/>
      <c r="AL98" s="3"/>
      <c r="AV98" s="3"/>
    </row>
    <row r="99" spans="29:48" x14ac:dyDescent="0.25">
      <c r="AC99" s="2"/>
      <c r="AL99" s="3"/>
      <c r="AV99" s="3"/>
    </row>
    <row r="100" spans="29:48" x14ac:dyDescent="0.25">
      <c r="AC100" s="2"/>
      <c r="AL100" s="3"/>
      <c r="AV100" s="3"/>
    </row>
    <row r="101" spans="29:48" ht="15.75" thickBot="1" x14ac:dyDescent="0.3">
      <c r="AC101" s="2"/>
      <c r="AL101" s="3"/>
      <c r="AM101" s="80"/>
      <c r="AN101" s="80"/>
      <c r="AO101" s="80"/>
      <c r="AP101" s="80"/>
      <c r="AQ101" s="80"/>
      <c r="AR101" s="80"/>
      <c r="AS101" s="80"/>
      <c r="AT101" s="80"/>
      <c r="AU101" s="80"/>
      <c r="AV101" s="81"/>
    </row>
    <row r="102" spans="29:48" ht="15.75" thickTop="1" x14ac:dyDescent="0.25">
      <c r="AC102" s="2"/>
      <c r="AL102" s="3"/>
    </row>
    <row r="103" spans="29:48" x14ac:dyDescent="0.25">
      <c r="AC103" s="2"/>
      <c r="AL103" s="3"/>
    </row>
    <row r="104" spans="29:48" x14ac:dyDescent="0.25">
      <c r="AC104" s="2"/>
      <c r="AL104" s="3"/>
    </row>
    <row r="105" spans="29:48" x14ac:dyDescent="0.25">
      <c r="AC105" s="2"/>
      <c r="AL105" s="3"/>
    </row>
    <row r="106" spans="29:48" x14ac:dyDescent="0.25">
      <c r="AC106" s="2"/>
      <c r="AL106" s="3"/>
    </row>
    <row r="107" spans="29:48" x14ac:dyDescent="0.25">
      <c r="AC107" s="2"/>
      <c r="AL107" s="3"/>
    </row>
    <row r="108" spans="29:48" x14ac:dyDescent="0.25">
      <c r="AC108" s="2"/>
      <c r="AL108" s="3"/>
    </row>
    <row r="109" spans="29:48" x14ac:dyDescent="0.25">
      <c r="AC109" s="2"/>
      <c r="AL109" s="3"/>
    </row>
    <row r="110" spans="29:48" x14ac:dyDescent="0.25">
      <c r="AC110" s="2"/>
      <c r="AL110" s="3"/>
    </row>
    <row r="111" spans="29:48" x14ac:dyDescent="0.25">
      <c r="AC111" s="2"/>
      <c r="AL111" s="3"/>
    </row>
    <row r="112" spans="29:48" x14ac:dyDescent="0.25">
      <c r="AC112" s="2"/>
      <c r="AL112" s="3"/>
    </row>
    <row r="113" spans="29:38" x14ac:dyDescent="0.25">
      <c r="AC113" s="2"/>
      <c r="AL113" s="3"/>
    </row>
    <row r="114" spans="29:38" x14ac:dyDescent="0.25">
      <c r="AC114" s="2"/>
      <c r="AL114" s="3"/>
    </row>
    <row r="115" spans="29:38" x14ac:dyDescent="0.25">
      <c r="AC115" s="2"/>
      <c r="AL115" s="3"/>
    </row>
    <row r="116" spans="29:38" x14ac:dyDescent="0.25">
      <c r="AC116" s="2"/>
      <c r="AL116" s="3"/>
    </row>
    <row r="117" spans="29:38" x14ac:dyDescent="0.25">
      <c r="AC117" s="2"/>
      <c r="AL117" s="3"/>
    </row>
    <row r="118" spans="29:38" x14ac:dyDescent="0.25">
      <c r="AC118" s="2"/>
      <c r="AL118" s="3"/>
    </row>
    <row r="119" spans="29:38" x14ac:dyDescent="0.25">
      <c r="AC119" s="2"/>
      <c r="AL119" s="3"/>
    </row>
    <row r="120" spans="29:38" x14ac:dyDescent="0.25">
      <c r="AC120" s="2"/>
      <c r="AL120" s="3"/>
    </row>
    <row r="121" spans="29:38" x14ac:dyDescent="0.25">
      <c r="AC121" s="2"/>
      <c r="AL121" s="3"/>
    </row>
    <row r="122" spans="29:38" x14ac:dyDescent="0.25">
      <c r="AC122" s="2"/>
      <c r="AL122" s="3"/>
    </row>
    <row r="123" spans="29:38" x14ac:dyDescent="0.25">
      <c r="AC123" s="2"/>
      <c r="AL123" s="3"/>
    </row>
    <row r="124" spans="29:38" x14ac:dyDescent="0.25">
      <c r="AC124" s="2"/>
      <c r="AL124" s="3"/>
    </row>
    <row r="125" spans="29:38" x14ac:dyDescent="0.25">
      <c r="AC125" s="2"/>
      <c r="AL125" s="3"/>
    </row>
    <row r="126" spans="29:38" x14ac:dyDescent="0.25">
      <c r="AC126" s="2"/>
      <c r="AL126" s="3"/>
    </row>
    <row r="127" spans="29:38" x14ac:dyDescent="0.25">
      <c r="AC127" s="2"/>
      <c r="AL127" s="3"/>
    </row>
    <row r="128" spans="29:38" x14ac:dyDescent="0.25">
      <c r="AC128" s="2"/>
      <c r="AL128" s="3"/>
    </row>
    <row r="129" spans="29:38" x14ac:dyDescent="0.25">
      <c r="AC129" s="2"/>
      <c r="AL129" s="3"/>
    </row>
    <row r="130" spans="29:38" x14ac:dyDescent="0.25">
      <c r="AC130" s="2"/>
      <c r="AL130" s="3"/>
    </row>
    <row r="131" spans="29:38" x14ac:dyDescent="0.25">
      <c r="AC131" s="2"/>
      <c r="AL131" s="3"/>
    </row>
    <row r="132" spans="29:38" x14ac:dyDescent="0.25">
      <c r="AC132" s="2"/>
      <c r="AL132" s="3"/>
    </row>
    <row r="133" spans="29:38" x14ac:dyDescent="0.25">
      <c r="AC133" s="2"/>
      <c r="AL133" s="3"/>
    </row>
    <row r="134" spans="29:38" x14ac:dyDescent="0.25">
      <c r="AC134" s="2"/>
      <c r="AL134" s="3"/>
    </row>
    <row r="135" spans="29:38" x14ac:dyDescent="0.25">
      <c r="AC135" s="2"/>
      <c r="AL135" s="3"/>
    </row>
    <row r="136" spans="29:38" x14ac:dyDescent="0.25">
      <c r="AC136" s="2"/>
      <c r="AL136" s="3"/>
    </row>
    <row r="137" spans="29:38" x14ac:dyDescent="0.25">
      <c r="AC137" s="2"/>
      <c r="AL137" s="3"/>
    </row>
    <row r="138" spans="29:38" x14ac:dyDescent="0.25">
      <c r="AC138" s="2"/>
      <c r="AL138" s="3"/>
    </row>
    <row r="139" spans="29:38" x14ac:dyDescent="0.25">
      <c r="AC139" s="2"/>
      <c r="AL139" s="3"/>
    </row>
    <row r="140" spans="29:38" x14ac:dyDescent="0.25">
      <c r="AC140" s="2"/>
      <c r="AL140" s="3"/>
    </row>
    <row r="141" spans="29:38" x14ac:dyDescent="0.25">
      <c r="AC141" s="2"/>
      <c r="AL141" s="3"/>
    </row>
    <row r="142" spans="29:38" x14ac:dyDescent="0.25">
      <c r="AC142" s="2"/>
      <c r="AL142" s="3"/>
    </row>
    <row r="143" spans="29:38" x14ac:dyDescent="0.25">
      <c r="AC143" s="2"/>
      <c r="AL143" s="3"/>
    </row>
    <row r="144" spans="29:38" x14ac:dyDescent="0.25">
      <c r="AC144" s="2"/>
      <c r="AL144" s="3"/>
    </row>
    <row r="145" spans="29:38" ht="15.75" thickBot="1" x14ac:dyDescent="0.3">
      <c r="AC145" s="82"/>
      <c r="AD145" s="80"/>
      <c r="AE145" s="80"/>
      <c r="AF145" s="80"/>
      <c r="AG145" s="80"/>
      <c r="AH145" s="80"/>
      <c r="AI145" s="80"/>
      <c r="AJ145" s="80"/>
      <c r="AK145" s="80"/>
      <c r="AL145" s="81"/>
    </row>
    <row r="146" spans="29:38" ht="15.75" thickTop="1" x14ac:dyDescent="0.25"/>
  </sheetData>
  <mergeCells count="21">
    <mergeCell ref="N10:Q10"/>
    <mergeCell ref="N11:Q11"/>
    <mergeCell ref="DE1:DN1"/>
    <mergeCell ref="S1:AB1"/>
    <mergeCell ref="N1:Q1"/>
    <mergeCell ref="CU1:DD1"/>
    <mergeCell ref="AM1:AV1"/>
    <mergeCell ref="AW1:BF1"/>
    <mergeCell ref="AC1:AL1"/>
    <mergeCell ref="BG1:BP1"/>
    <mergeCell ref="BQ1:BZ1"/>
    <mergeCell ref="CA1:CJ1"/>
    <mergeCell ref="CK1:CT1"/>
    <mergeCell ref="N9:Q9"/>
    <mergeCell ref="N6:Q6"/>
    <mergeCell ref="N7:Q7"/>
    <mergeCell ref="N8:Q8"/>
    <mergeCell ref="N2:Q2"/>
    <mergeCell ref="N3:Q3"/>
    <mergeCell ref="N4:Q4"/>
    <mergeCell ref="N5:Q5"/>
  </mergeCells>
  <hyperlinks>
    <hyperlink ref="N2:Q2" location="'نکات مهم'!AB1" display="درآمد عملیاتی" xr:uid="{00000000-0004-0000-0100-000001000000}"/>
    <hyperlink ref="N3:Q3" location="'نکات مهم'!AL1" display="بهای تمام شده" xr:uid="{00000000-0004-0000-0100-000002000000}"/>
    <hyperlink ref="N4:Q4" location="'نکات مهم'!AV1" display="هزینه اداری عمومی" xr:uid="{00000000-0004-0000-0100-000003000000}"/>
    <hyperlink ref="N5:Q5" location="'نکات مهم'!BF1" display="هزینه مای" xr:uid="{00000000-0004-0000-0100-000004000000}"/>
    <hyperlink ref="N6:Q6" location="'نکات مهم'!BP1" display="سود سرمایه گذاری" xr:uid="{00000000-0004-0000-0100-000005000000}"/>
    <hyperlink ref="N7:Q7" location="'نکات مهم'!BZ1" display="مالیات" xr:uid="{00000000-0004-0000-0100-000006000000}"/>
    <hyperlink ref="N8:Q8" location="'نکات مهم'!CJ1" display="حمل و نقل کلینکر" xr:uid="{00000000-0004-0000-0100-000007000000}"/>
    <hyperlink ref="N9:Q9" location="'نکات مهم'!CT1" display="یوتیلیتی" xr:uid="{00000000-0004-0000-0100-000008000000}"/>
    <hyperlink ref="N10:Q10" location="'نکات مهم'!CY1" display="یوتیلیتی" xr:uid="{1DF630E2-BD49-4528-B525-9D77508E095B}"/>
    <hyperlink ref="N11:Q11" location="'نکات مهم'!DJ1" display="يرح توسعه" xr:uid="{970802B8-D475-4768-94CA-D73BB9B7C60D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37"/>
  <sheetViews>
    <sheetView showGridLines="0" rightToLeft="1" tabSelected="1" topLeftCell="A4" zoomScale="115" zoomScaleNormal="115" workbookViewId="0">
      <selection activeCell="E15" sqref="E15"/>
    </sheetView>
  </sheetViews>
  <sheetFormatPr defaultRowHeight="19.5" customHeight="1" x14ac:dyDescent="0.25"/>
  <cols>
    <col min="1" max="1" width="28.140625" bestFit="1" customWidth="1"/>
    <col min="2" max="3" width="13.5703125" style="195" hidden="1" customWidth="1"/>
    <col min="4" max="6" width="13.5703125" style="195" customWidth="1"/>
    <col min="7" max="8" width="13.5703125" customWidth="1"/>
    <col min="9" max="9" width="14.140625" bestFit="1" customWidth="1"/>
    <col min="10" max="10" width="14.42578125" bestFit="1" customWidth="1"/>
    <col min="11" max="11" width="13.5703125" customWidth="1"/>
    <col min="12" max="12" width="14.140625" bestFit="1" customWidth="1"/>
    <col min="13" max="13" width="13.5703125" customWidth="1"/>
    <col min="14" max="14" width="14.140625" bestFit="1" customWidth="1"/>
    <col min="15" max="15" width="14.42578125" bestFit="1" customWidth="1"/>
    <col min="16" max="16" width="13.5703125" customWidth="1"/>
    <col min="17" max="17" width="14.140625" bestFit="1" customWidth="1"/>
    <col min="18" max="18" width="13.28515625" customWidth="1"/>
    <col min="19" max="19" width="14.140625" customWidth="1"/>
    <col min="20" max="20" width="14.42578125" bestFit="1" customWidth="1"/>
    <col min="22" max="22" width="9.28515625" bestFit="1" customWidth="1"/>
    <col min="23" max="23" width="9.42578125" bestFit="1" customWidth="1"/>
    <col min="24" max="27" width="9.5703125" bestFit="1" customWidth="1"/>
    <col min="28" max="28" width="9.42578125" bestFit="1" customWidth="1"/>
    <col min="29" max="32" width="9.5703125" bestFit="1" customWidth="1"/>
  </cols>
  <sheetData>
    <row r="1" spans="1:32" ht="19.5" customHeight="1" thickBot="1" x14ac:dyDescent="0.3">
      <c r="D1" s="410"/>
      <c r="E1" s="410"/>
      <c r="F1" s="410"/>
    </row>
    <row r="2" spans="1:32" ht="18.75" thickBot="1" x14ac:dyDescent="0.3">
      <c r="A2" s="448" t="s">
        <v>71</v>
      </c>
      <c r="B2" s="449"/>
      <c r="C2" s="449"/>
      <c r="D2" s="449"/>
      <c r="E2" s="449"/>
      <c r="F2" s="449"/>
      <c r="G2" s="450"/>
      <c r="H2" s="166"/>
      <c r="I2" s="451" t="str">
        <f>'صورت سود و زیان'!B219</f>
        <v>پیشبینی سود</v>
      </c>
      <c r="J2" s="452">
        <f>'صورت سود و زیان'!C219</f>
        <v>0</v>
      </c>
      <c r="K2" s="452">
        <f>'صورت سود و زیان'!D219</f>
        <v>0</v>
      </c>
      <c r="L2" s="452">
        <f>'صورت سود و زیان'!E219</f>
        <v>0</v>
      </c>
      <c r="M2" s="452">
        <f>'صورت سود و زیان'!F219</f>
        <v>0</v>
      </c>
      <c r="N2" s="452">
        <f>'صورت سود و زیان'!G219</f>
        <v>0</v>
      </c>
      <c r="O2" s="452">
        <f>'صورت سود و زیان'!H219</f>
        <v>0</v>
      </c>
      <c r="P2" s="452">
        <f>'صورت سود و زیان'!I219</f>
        <v>0</v>
      </c>
      <c r="Q2" s="452">
        <f>'صورت سود و زیان'!J219</f>
        <v>0</v>
      </c>
      <c r="R2" s="452">
        <f>'صورت سود و زیان'!K219</f>
        <v>0</v>
      </c>
      <c r="S2" s="453">
        <f>'صورت سود و زیان'!L219</f>
        <v>0</v>
      </c>
      <c r="U2" s="445" t="s">
        <v>72</v>
      </c>
      <c r="V2" s="446"/>
      <c r="W2" s="446"/>
      <c r="X2" s="446"/>
      <c r="Y2" s="446"/>
      <c r="Z2" s="446"/>
      <c r="AA2" s="446"/>
      <c r="AB2" s="447"/>
    </row>
    <row r="3" spans="1:32" ht="18" x14ac:dyDescent="0.25">
      <c r="A3" s="125" t="s">
        <v>92</v>
      </c>
      <c r="B3" s="130">
        <v>1401</v>
      </c>
      <c r="C3" s="131" t="s">
        <v>117</v>
      </c>
      <c r="D3" s="130">
        <v>1402</v>
      </c>
      <c r="E3" s="131" t="s">
        <v>117</v>
      </c>
      <c r="F3" s="130">
        <v>1403</v>
      </c>
      <c r="G3" s="131" t="s">
        <v>117</v>
      </c>
      <c r="H3" s="166"/>
      <c r="I3" s="17" t="str">
        <f>'صورت سود و زیان'!B220</f>
        <v>محصولات</v>
      </c>
      <c r="J3" s="27" t="str">
        <f>'صورت سود و زیان'!C220</f>
        <v>واحد</v>
      </c>
      <c r="K3" s="18">
        <f>'صورت سود و زیان'!D220</f>
        <v>1397</v>
      </c>
      <c r="L3" s="18">
        <f>'صورت سود و زیان'!E220</f>
        <v>1398</v>
      </c>
      <c r="M3" s="18">
        <f>'صورت سود و زیان'!F220</f>
        <v>1399</v>
      </c>
      <c r="N3" s="18" t="str">
        <f>'صورت سود و زیان'!G220</f>
        <v>شش ماهه 1400</v>
      </c>
      <c r="O3" s="18">
        <f>'صورت سود و زیان'!H220</f>
        <v>1400</v>
      </c>
      <c r="P3" s="18" t="str">
        <f>'صورت سود و زیان'!I220</f>
        <v>1401 شش ماهه</v>
      </c>
      <c r="Q3" s="57" t="str">
        <f>'صورت سود و زیان'!J220</f>
        <v>تحلیلی 1401</v>
      </c>
      <c r="R3" s="57" t="str">
        <f>'صورت سود و زیان'!K220</f>
        <v>تحلیلی 1402</v>
      </c>
      <c r="S3" s="63" t="str">
        <f>'صورت سود و زیان'!L220</f>
        <v>تحلیلی 1403</v>
      </c>
      <c r="U3" s="169"/>
      <c r="V3" s="170"/>
      <c r="W3" s="170"/>
      <c r="X3" s="170"/>
      <c r="Y3" s="170"/>
      <c r="Z3" s="170"/>
      <c r="AA3" s="170"/>
      <c r="AB3" s="171"/>
    </row>
    <row r="4" spans="1:32" ht="18" x14ac:dyDescent="0.25">
      <c r="A4" s="134" t="s">
        <v>60</v>
      </c>
      <c r="B4" s="132" t="s">
        <v>116</v>
      </c>
      <c r="C4" s="133" t="s">
        <v>116</v>
      </c>
      <c r="D4" s="132">
        <v>0.5</v>
      </c>
      <c r="E4" s="133">
        <v>2.3895450924432508E-3</v>
      </c>
      <c r="F4" s="132">
        <v>0.5</v>
      </c>
      <c r="G4" s="133">
        <v>2.684737864534294E-3</v>
      </c>
      <c r="H4" s="207"/>
      <c r="I4" s="54" t="str">
        <f>'صورت سود و زیان'!B221</f>
        <v>مبلغ فروش</v>
      </c>
      <c r="J4" s="11" t="str">
        <f>'صورت سود و زیان'!C221</f>
        <v>میلیون ريال</v>
      </c>
      <c r="K4" s="7">
        <f>'صورت سود و زیان'!D221</f>
        <v>28003445</v>
      </c>
      <c r="L4" s="7">
        <f>'صورت سود و زیان'!E221</f>
        <v>38377998</v>
      </c>
      <c r="M4" s="7">
        <f>'صورت سود و زیان'!F221</f>
        <v>69373546</v>
      </c>
      <c r="N4" s="16">
        <f>'صورت سود و زیان'!G221</f>
        <v>47953835</v>
      </c>
      <c r="O4" s="7">
        <f>'صورت سود و زیان'!H221</f>
        <v>104692906</v>
      </c>
      <c r="P4" s="16">
        <f>'صورت سود و زیان'!I221</f>
        <v>76147103</v>
      </c>
      <c r="Q4" s="7">
        <f>'صورت سود و زیان'!J221</f>
        <v>148181018</v>
      </c>
      <c r="R4" s="7">
        <f>'صورت سود و زیان'!K221</f>
        <v>204787303.96979797</v>
      </c>
      <c r="S4" s="8">
        <f>'صورت سود و زیان'!L221</f>
        <v>268475091.71834326</v>
      </c>
      <c r="U4" s="169"/>
      <c r="V4" s="170"/>
      <c r="W4" s="170"/>
      <c r="X4" s="170"/>
      <c r="Y4" s="170"/>
      <c r="Z4" s="170"/>
      <c r="AA4" s="170"/>
      <c r="AB4" s="171"/>
    </row>
    <row r="5" spans="1:32" ht="18" x14ac:dyDescent="0.25">
      <c r="A5" s="134" t="s">
        <v>100</v>
      </c>
      <c r="B5" s="132" t="s">
        <v>116</v>
      </c>
      <c r="C5" s="133" t="s">
        <v>116</v>
      </c>
      <c r="D5" s="132">
        <v>0.39400000000000002</v>
      </c>
      <c r="E5" s="133">
        <v>9.6464658958495355E-4</v>
      </c>
      <c r="F5" s="132">
        <v>0.35</v>
      </c>
      <c r="G5" s="133">
        <v>9.0960094088392914E-4</v>
      </c>
      <c r="H5" s="207"/>
      <c r="I5" s="54" t="str">
        <f>'صورت سود و زیان'!B222</f>
        <v>بهای تمام شده</v>
      </c>
      <c r="J5" s="11" t="str">
        <f>'صورت سود و زیان'!C222</f>
        <v>میلیون ريال</v>
      </c>
      <c r="K5" s="7">
        <f>'صورت سود و زیان'!D222</f>
        <v>-21612936</v>
      </c>
      <c r="L5" s="7">
        <f>'صورت سود و زیان'!E222</f>
        <v>-29883606</v>
      </c>
      <c r="M5" s="7">
        <f>'صورت سود و زیان'!F222</f>
        <v>-43289469</v>
      </c>
      <c r="N5" s="16">
        <f>'صورت سود و زیان'!G222</f>
        <v>-30712980</v>
      </c>
      <c r="O5" s="7">
        <f>'صورت سود و زیان'!H222</f>
        <v>-69598688</v>
      </c>
      <c r="P5" s="16">
        <f>'صورت سود و زیان'!I222</f>
        <v>-58627694</v>
      </c>
      <c r="Q5" s="7">
        <f>'صورت سود و زیان'!J222</f>
        <v>-112197238.09680201</v>
      </c>
      <c r="R5" s="7">
        <f>'صورت سود و زیان'!K222</f>
        <v>-152454307.94669724</v>
      </c>
      <c r="S5" s="8">
        <f>'صورت سود و زیان'!L222</f>
        <v>-203089965.06320852</v>
      </c>
      <c r="U5" s="169"/>
      <c r="V5" s="170"/>
      <c r="W5" s="170"/>
      <c r="X5" s="170"/>
      <c r="Y5" s="170"/>
      <c r="Z5" s="170"/>
      <c r="AA5" s="170"/>
      <c r="AB5" s="171"/>
    </row>
    <row r="6" spans="1:32" ht="36.75" thickBot="1" x14ac:dyDescent="0.3">
      <c r="A6" s="134" t="s">
        <v>57</v>
      </c>
      <c r="B6" s="197">
        <v>270446.05369127518</v>
      </c>
      <c r="C6" s="133" t="s">
        <v>116</v>
      </c>
      <c r="D6" s="197">
        <v>420000</v>
      </c>
      <c r="E6" s="133">
        <v>2.4149748608356336E-2</v>
      </c>
      <c r="F6" s="197">
        <v>550000</v>
      </c>
      <c r="G6" s="133">
        <v>2.4299195989086579E-2</v>
      </c>
      <c r="H6" s="205"/>
      <c r="I6" s="72" t="str">
        <f>'صورت سود و زیان'!B223</f>
        <v>سود ناخالص عملیاتی</v>
      </c>
      <c r="J6" s="117" t="str">
        <f>'صورت سود و زیان'!C223</f>
        <v>میلیون ريال</v>
      </c>
      <c r="K6" s="119">
        <f>'صورت سود و زیان'!D223</f>
        <v>6390509</v>
      </c>
      <c r="L6" s="119">
        <f>'صورت سود و زیان'!E223</f>
        <v>8494392</v>
      </c>
      <c r="M6" s="119">
        <f>'صورت سود و زیان'!F223</f>
        <v>26084077</v>
      </c>
      <c r="N6" s="119">
        <f>'صورت سود و زیان'!G223</f>
        <v>17240855</v>
      </c>
      <c r="O6" s="119">
        <f>'صورت سود و زیان'!H223</f>
        <v>35094218</v>
      </c>
      <c r="P6" s="119">
        <f>'صورت سود و زیان'!I223</f>
        <v>17519409</v>
      </c>
      <c r="Q6" s="119">
        <f>'صورت سود و زیان'!J223</f>
        <v>35983779.903197989</v>
      </c>
      <c r="R6" s="119">
        <f>'صورت سود و زیان'!K223</f>
        <v>52332996.023100734</v>
      </c>
      <c r="S6" s="10">
        <f>'صورت سود و زیان'!L223</f>
        <v>65385126.655134737</v>
      </c>
      <c r="U6" s="127"/>
      <c r="V6" s="128"/>
      <c r="W6" s="128"/>
      <c r="X6" s="128"/>
      <c r="Y6" s="128"/>
      <c r="Z6" s="128"/>
      <c r="AA6" s="128"/>
      <c r="AB6" s="129"/>
    </row>
    <row r="7" spans="1:32" ht="36" x14ac:dyDescent="0.25">
      <c r="A7" s="134" t="s">
        <v>9878</v>
      </c>
      <c r="B7" s="197" t="s">
        <v>116</v>
      </c>
      <c r="C7" s="133"/>
      <c r="D7" s="399">
        <v>0.25</v>
      </c>
      <c r="E7" s="133">
        <v>6.5462282320214787E-3</v>
      </c>
      <c r="F7" s="399">
        <v>0.25</v>
      </c>
      <c r="G7" s="133">
        <v>6.5383193134086444E-3</v>
      </c>
      <c r="H7" s="205"/>
      <c r="I7" s="54" t="str">
        <f>'صورت سود و زیان'!B224</f>
        <v>هزینه های عمومی اداری</v>
      </c>
      <c r="J7" s="11" t="str">
        <f>'صورت سود و زیان'!C224</f>
        <v>میلیون ريال</v>
      </c>
      <c r="K7" s="7">
        <f>'صورت سود و زیان'!D224</f>
        <v>-515513</v>
      </c>
      <c r="L7" s="7">
        <f>'صورت سود و زیان'!E224</f>
        <v>-627348</v>
      </c>
      <c r="M7" s="7">
        <f>'صورت سود و زیان'!F224</f>
        <v>-7023998</v>
      </c>
      <c r="N7" s="16">
        <f>'صورت سود و زیان'!G224</f>
        <v>-1152490</v>
      </c>
      <c r="O7" s="7">
        <f>'صورت سود و زیان'!H224</f>
        <v>-2931148</v>
      </c>
      <c r="P7" s="16">
        <f>'صورت سود و زیان'!I224</f>
        <v>-2647760</v>
      </c>
      <c r="Q7" s="7">
        <f>'صورت سود و زیان'!J224</f>
        <v>-4050064</v>
      </c>
      <c r="R7" s="7">
        <f>'صورت سود و زیان'!K224</f>
        <v>-4390384.8459999999</v>
      </c>
      <c r="S7" s="8">
        <f>'صورت سود و زیان'!L224</f>
        <v>-4819369.7921000002</v>
      </c>
    </row>
    <row r="8" spans="1:32" ht="36" x14ac:dyDescent="0.25">
      <c r="A8" s="134" t="s">
        <v>7215</v>
      </c>
      <c r="B8" s="193" t="s">
        <v>116</v>
      </c>
      <c r="C8" s="133" t="s">
        <v>116</v>
      </c>
      <c r="D8" s="193">
        <v>2300</v>
      </c>
      <c r="E8" s="133">
        <v>4.3564766235081855E-2</v>
      </c>
      <c r="F8" s="193">
        <v>2300</v>
      </c>
      <c r="G8" s="133">
        <v>4.34909814958028E-2</v>
      </c>
      <c r="H8" s="205"/>
      <c r="I8" s="54" t="str">
        <f>'صورت سود و زیان'!B225</f>
        <v>سایر درآمد های عملیاتی</v>
      </c>
      <c r="J8" s="11" t="str">
        <f>'صورت سود و زیان'!C225</f>
        <v>میلیون ريال</v>
      </c>
      <c r="K8" s="7">
        <f>'صورت سود و زیان'!D225</f>
        <v>0</v>
      </c>
      <c r="L8" s="7">
        <f>'صورت سود و زیان'!E225</f>
        <v>0</v>
      </c>
      <c r="M8" s="7">
        <f>'صورت سود و زیان'!F225</f>
        <v>0</v>
      </c>
      <c r="N8" s="16">
        <f>'صورت سود و زیان'!G225</f>
        <v>249680</v>
      </c>
      <c r="O8" s="7">
        <f>'صورت سود و زیان'!H225</f>
        <v>515775</v>
      </c>
      <c r="P8" s="16">
        <f>'صورت سود و زیان'!I225</f>
        <v>269081</v>
      </c>
      <c r="Q8" s="7">
        <f>'صورت سود و زیان'!J225</f>
        <v>961997</v>
      </c>
      <c r="R8" s="7">
        <f>'صورت سود و زیان'!K225</f>
        <v>584288.55302294844</v>
      </c>
      <c r="S8" s="8">
        <f>'صورت سود و زیان'!L225</f>
        <v>730993.20141268952</v>
      </c>
    </row>
    <row r="9" spans="1:32" ht="36.75" thickBot="1" x14ac:dyDescent="0.3">
      <c r="A9" s="134" t="s">
        <v>9927</v>
      </c>
      <c r="B9" s="399" t="s">
        <v>116</v>
      </c>
      <c r="C9" s="133" t="s">
        <v>116</v>
      </c>
      <c r="D9" s="399">
        <v>0.85</v>
      </c>
      <c r="E9" s="133">
        <v>1.8503743000246034E-3</v>
      </c>
      <c r="F9" s="399">
        <v>0.85</v>
      </c>
      <c r="G9" s="133">
        <v>1.8944433736003848E-3</v>
      </c>
      <c r="H9" s="205"/>
      <c r="I9" s="54" t="str">
        <f>'صورت سود و زیان'!B226</f>
        <v>سایر هزینه های عملیاتی</v>
      </c>
      <c r="J9" s="11" t="str">
        <f>'صورت سود و زیان'!C226</f>
        <v>میلیون ريال</v>
      </c>
      <c r="K9" s="7">
        <f>'صورت سود و زیان'!D226</f>
        <v>-584533</v>
      </c>
      <c r="L9" s="7">
        <f>'صورت سود و زیان'!E226</f>
        <v>-903149</v>
      </c>
      <c r="M9" s="7">
        <f>'صورت سود و زیان'!F226</f>
        <v>-2591251</v>
      </c>
      <c r="N9" s="16">
        <f>'صورت سود و زیان'!G226</f>
        <v>-1235481</v>
      </c>
      <c r="O9" s="7">
        <f>'صورت سود و زیان'!H226</f>
        <v>-1873676</v>
      </c>
      <c r="P9" s="16">
        <f>'صورت سود و زیان'!I226</f>
        <v>-1973755</v>
      </c>
      <c r="Q9" s="7">
        <f>'صورت سود و زیان'!J226</f>
        <v>-3798160</v>
      </c>
      <c r="R9" s="7">
        <f>'صورت سود و زیان'!K226</f>
        <v>-3650000</v>
      </c>
      <c r="S9" s="8">
        <f>'صورت سود و زیان'!L226</f>
        <v>-5075000</v>
      </c>
    </row>
    <row r="10" spans="1:32" ht="18.75" thickBot="1" x14ac:dyDescent="0.3">
      <c r="A10" s="134" t="s">
        <v>9888</v>
      </c>
      <c r="B10" s="193" t="s">
        <v>116</v>
      </c>
      <c r="C10" s="133" t="s">
        <v>116</v>
      </c>
      <c r="D10" s="193">
        <v>350</v>
      </c>
      <c r="E10" s="133">
        <v>1.3889843794420795E-2</v>
      </c>
      <c r="F10" s="193">
        <v>350</v>
      </c>
      <c r="G10" s="133">
        <v>1.3837905598379515E-2</v>
      </c>
      <c r="H10" s="205"/>
      <c r="I10" s="72" t="str">
        <f>'صورت سود و زیان'!B227</f>
        <v>سود خالص عملیاتی</v>
      </c>
      <c r="J10" s="117" t="str">
        <f>'صورت سود و زیان'!C227</f>
        <v>میلیون ريال</v>
      </c>
      <c r="K10" s="119">
        <f>'صورت سود و زیان'!D227</f>
        <v>5290463</v>
      </c>
      <c r="L10" s="119">
        <f>'صورت سود و زیان'!E227</f>
        <v>6963895</v>
      </c>
      <c r="M10" s="119">
        <f>'صورت سود و زیان'!F227</f>
        <v>16468828</v>
      </c>
      <c r="N10" s="119">
        <f>'صورت سود و زیان'!G227</f>
        <v>15102564</v>
      </c>
      <c r="O10" s="119">
        <f>'صورت سود و زیان'!H227</f>
        <v>30805169</v>
      </c>
      <c r="P10" s="119">
        <f>'صورت سود و زیان'!I227</f>
        <v>13166975</v>
      </c>
      <c r="Q10" s="119">
        <f>'صورت سود و زیان'!J227</f>
        <v>29097552.903197989</v>
      </c>
      <c r="R10" s="119">
        <f>'صورت سود و زیان'!K227</f>
        <v>44876899.730123684</v>
      </c>
      <c r="S10" s="10">
        <f>'صورت سود و زیان'!L227</f>
        <v>56221750.064447433</v>
      </c>
      <c r="U10" s="594"/>
      <c r="V10" s="595"/>
      <c r="W10" s="592" t="s">
        <v>57</v>
      </c>
      <c r="X10" s="592"/>
      <c r="Y10" s="592"/>
      <c r="Z10" s="592"/>
      <c r="AA10" s="592"/>
      <c r="AB10" s="592"/>
      <c r="AC10" s="592"/>
      <c r="AD10" s="592"/>
      <c r="AE10" s="592"/>
      <c r="AF10" s="593"/>
    </row>
    <row r="11" spans="1:32" ht="18" customHeight="1" thickBot="1" x14ac:dyDescent="0.3">
      <c r="A11" s="134" t="s">
        <v>9425</v>
      </c>
      <c r="B11" s="193" t="s">
        <v>116</v>
      </c>
      <c r="C11" s="133" t="s">
        <v>116</v>
      </c>
      <c r="D11" s="193">
        <v>680</v>
      </c>
      <c r="E11" s="133">
        <v>8.5093795462726316E-4</v>
      </c>
      <c r="F11" s="193">
        <v>550</v>
      </c>
      <c r="G11" s="133">
        <v>6.8622343636914938E-4</v>
      </c>
      <c r="H11" s="204"/>
      <c r="I11" s="54" t="str">
        <f>'صورت سود و زیان'!B228</f>
        <v>هزینه مالی</v>
      </c>
      <c r="J11" s="11" t="str">
        <f>'صورت سود و زیان'!C228</f>
        <v>میلیون ريال</v>
      </c>
      <c r="K11" s="7">
        <f>'صورت سود و زیان'!D228</f>
        <v>-169618</v>
      </c>
      <c r="L11" s="7">
        <f>'صورت سود و زیان'!E228</f>
        <v>-209921</v>
      </c>
      <c r="M11" s="7">
        <f>'صورت سود و زیان'!F228</f>
        <v>-386276</v>
      </c>
      <c r="N11" s="16">
        <f>'صورت سود و زیان'!G228</f>
        <v>-253532</v>
      </c>
      <c r="O11" s="7">
        <f>'صورت سود و زیان'!H228</f>
        <v>-725205</v>
      </c>
      <c r="P11" s="16">
        <f>'صورت سود و زیان'!I228</f>
        <v>-761683</v>
      </c>
      <c r="Q11" s="7">
        <f>'صورت سود و زیان'!J228</f>
        <v>-2281054</v>
      </c>
      <c r="R11" s="7">
        <f>'صورت سود و زیان'!K228</f>
        <v>-3400000</v>
      </c>
      <c r="S11" s="8">
        <f>'صورت سود و زیان'!L228</f>
        <v>-1800000</v>
      </c>
      <c r="U11" s="596"/>
      <c r="V11" s="597">
        <f>R19</f>
        <v>1069.4906151458117</v>
      </c>
      <c r="W11" s="576">
        <v>360000</v>
      </c>
      <c r="X11" s="576">
        <v>380000</v>
      </c>
      <c r="Y11" s="576">
        <v>400000</v>
      </c>
      <c r="Z11" s="576">
        <v>420000</v>
      </c>
      <c r="AA11" s="576">
        <v>440000</v>
      </c>
      <c r="AB11" s="576">
        <v>460000</v>
      </c>
      <c r="AC11" s="576">
        <v>480000</v>
      </c>
      <c r="AD11" s="576">
        <v>500000</v>
      </c>
      <c r="AE11" s="576">
        <v>520000</v>
      </c>
      <c r="AF11" s="577">
        <v>540000</v>
      </c>
    </row>
    <row r="12" spans="1:32" ht="45" customHeight="1" x14ac:dyDescent="0.25">
      <c r="A12" s="134" t="s">
        <v>9426</v>
      </c>
      <c r="B12" s="193" t="s">
        <v>116</v>
      </c>
      <c r="C12" s="133" t="s">
        <v>116</v>
      </c>
      <c r="D12" s="193">
        <v>830</v>
      </c>
      <c r="E12" s="133">
        <v>3.5032082588591488E-3</v>
      </c>
      <c r="F12" s="193">
        <v>830</v>
      </c>
      <c r="G12" s="133">
        <v>3.4933899054779313E-3</v>
      </c>
      <c r="H12" s="204"/>
      <c r="I12" s="54" t="str">
        <f>'صورت سود و زیان'!B229</f>
        <v>درآمد حاصل از سرمایه گذاری</v>
      </c>
      <c r="J12" s="11" t="str">
        <f>'صورت سود و زیان'!C229</f>
        <v>میلیون ريال</v>
      </c>
      <c r="K12" s="7">
        <f>'صورت سود و زیان'!D229</f>
        <v>0</v>
      </c>
      <c r="L12" s="7">
        <f>'صورت سود و زیان'!E229</f>
        <v>0</v>
      </c>
      <c r="M12" s="7">
        <f>'صورت سود و زیان'!F229</f>
        <v>0</v>
      </c>
      <c r="N12" s="16">
        <f>'صورت سود و زیان'!G229</f>
        <v>0</v>
      </c>
      <c r="O12" s="7">
        <f>'صورت سود و زیان'!H229</f>
        <v>0</v>
      </c>
      <c r="P12" s="16">
        <f>'صورت سود و زیان'!I229</f>
        <v>0</v>
      </c>
      <c r="Q12" s="7">
        <f>'صورت سود و زیان'!J229</f>
        <v>0</v>
      </c>
      <c r="R12" s="7">
        <f>'صورت سود و زیان'!K229</f>
        <v>0</v>
      </c>
      <c r="S12" s="8">
        <f>'صورت سود و زیان'!L229</f>
        <v>0</v>
      </c>
      <c r="U12" s="590" t="s">
        <v>9928</v>
      </c>
      <c r="V12" s="578">
        <v>1300</v>
      </c>
      <c r="W12" s="580">
        <f t="dataTable" ref="W12:AF22" dt2D="1" dtr="1" r1="D6" r2="D8"/>
        <v>-1208.4036351426523</v>
      </c>
      <c r="X12" s="580">
        <v>-1186.050223054245</v>
      </c>
      <c r="Y12" s="580">
        <v>-1163.6968109658369</v>
      </c>
      <c r="Z12" s="580">
        <v>-1141.3433988774302</v>
      </c>
      <c r="AA12" s="580">
        <v>-1118.9899867890229</v>
      </c>
      <c r="AB12" s="580">
        <v>-1096.6365747006146</v>
      </c>
      <c r="AC12" s="580">
        <v>-1074.2831626122081</v>
      </c>
      <c r="AD12" s="580">
        <v>-1051.9297505237998</v>
      </c>
      <c r="AE12" s="580">
        <v>-1029.5763384353916</v>
      </c>
      <c r="AF12" s="581">
        <v>-1007.2229263469843</v>
      </c>
    </row>
    <row r="13" spans="1:32" ht="36" x14ac:dyDescent="0.25">
      <c r="A13" s="134" t="s">
        <v>112</v>
      </c>
      <c r="B13" s="193" t="s">
        <v>116</v>
      </c>
      <c r="C13" s="133" t="s">
        <v>116</v>
      </c>
      <c r="D13" s="411">
        <v>2.2499999999999999E-2</v>
      </c>
      <c r="E13" s="133">
        <v>3.6787120889442007E-3</v>
      </c>
      <c r="F13" s="411">
        <v>2.2499999999999999E-2</v>
      </c>
      <c r="G13" s="133">
        <v>3.668400057292776E-3</v>
      </c>
      <c r="I13" s="54" t="str">
        <f>'صورت سود و زیان'!B230</f>
        <v>خالص درآمد (اقلام متفرقه)</v>
      </c>
      <c r="J13" s="11" t="str">
        <f>'صورت سود و زیان'!C230</f>
        <v>میلیون ريال</v>
      </c>
      <c r="K13" s="7">
        <f>'صورت سود و زیان'!D230</f>
        <v>806527</v>
      </c>
      <c r="L13" s="7">
        <f>'صورت سود و زیان'!E230</f>
        <v>-274365</v>
      </c>
      <c r="M13" s="7">
        <f>'صورت سود و زیان'!F230</f>
        <v>528066</v>
      </c>
      <c r="N13" s="16">
        <f>'صورت سود و زیان'!G230</f>
        <v>632938</v>
      </c>
      <c r="O13" s="7">
        <f>'صورت سود و زیان'!H230</f>
        <v>1789541</v>
      </c>
      <c r="P13" s="16">
        <f>'صورت سود و زیان'!I230</f>
        <v>2649237</v>
      </c>
      <c r="Q13" s="7">
        <f>'صورت سود و زیان'!J230</f>
        <v>3880757</v>
      </c>
      <c r="R13" s="7">
        <f>'صورت سود و زیان'!K230</f>
        <v>1718090</v>
      </c>
      <c r="S13" s="8">
        <f>'صورت سود و زیان'!L230</f>
        <v>1693090</v>
      </c>
      <c r="U13" s="590"/>
      <c r="V13" s="578">
        <v>1500</v>
      </c>
      <c r="W13" s="580">
        <v>-828.2803235658231</v>
      </c>
      <c r="X13" s="580">
        <v>-785.24574773480958</v>
      </c>
      <c r="Y13" s="580">
        <v>-742.21117190379528</v>
      </c>
      <c r="Z13" s="580">
        <v>-699.1765960727821</v>
      </c>
      <c r="AA13" s="580">
        <v>-656.14202024176745</v>
      </c>
      <c r="AB13" s="580">
        <v>-613.10744441075269</v>
      </c>
      <c r="AC13" s="580">
        <v>-570.0728685797402</v>
      </c>
      <c r="AD13" s="580">
        <v>-527.03829274872567</v>
      </c>
      <c r="AE13" s="580">
        <v>-484.00371691771096</v>
      </c>
      <c r="AF13" s="581">
        <v>-440.96914108669773</v>
      </c>
    </row>
    <row r="14" spans="1:32" ht="36" x14ac:dyDescent="0.25">
      <c r="A14" s="134" t="s">
        <v>140</v>
      </c>
      <c r="B14" s="193" t="s">
        <v>116</v>
      </c>
      <c r="C14" s="133" t="s">
        <v>116</v>
      </c>
      <c r="D14" s="411">
        <v>0.15</v>
      </c>
      <c r="E14" s="133">
        <v>1.1797917438466776E-4</v>
      </c>
      <c r="F14" s="411">
        <v>0.15</v>
      </c>
      <c r="G14" s="133">
        <v>1.1764962945715224E-4</v>
      </c>
      <c r="I14" s="72" t="str">
        <f>'صورت سود و زیان'!B231</f>
        <v>سود ناخالص قبل از کسر مالیات</v>
      </c>
      <c r="J14" s="117" t="str">
        <f>'صورت سود و زیان'!C231</f>
        <v>میلیون ريال</v>
      </c>
      <c r="K14" s="119">
        <f>'صورت سود و زیان'!D231</f>
        <v>5927372</v>
      </c>
      <c r="L14" s="119">
        <f>'صورت سود و زیان'!E231</f>
        <v>6479609</v>
      </c>
      <c r="M14" s="119">
        <f>'صورت سود و زیان'!F231</f>
        <v>16610618</v>
      </c>
      <c r="N14" s="119">
        <f>'صورت سود و زیان'!G231</f>
        <v>15481970</v>
      </c>
      <c r="O14" s="119">
        <f>'صورت سود و زیان'!H231</f>
        <v>31869505</v>
      </c>
      <c r="P14" s="119">
        <f>'صورت سود و زیان'!I231</f>
        <v>15054529</v>
      </c>
      <c r="Q14" s="119">
        <f>'صورت سود و زیان'!J231</f>
        <v>30697255.903197989</v>
      </c>
      <c r="R14" s="119">
        <f>'صورت سود و زیان'!K231</f>
        <v>43194989.730123684</v>
      </c>
      <c r="S14" s="10">
        <f>'صورت سود و زیان'!L231</f>
        <v>56114840.064447433</v>
      </c>
      <c r="U14" s="590"/>
      <c r="V14" s="578">
        <v>1700</v>
      </c>
      <c r="W14" s="580">
        <v>-448.15701198899427</v>
      </c>
      <c r="X14" s="580">
        <v>-384.44127241537348</v>
      </c>
      <c r="Y14" s="580">
        <v>-320.72553284175297</v>
      </c>
      <c r="Z14" s="580">
        <v>-257.00979326813399</v>
      </c>
      <c r="AA14" s="580">
        <v>-193.29405369451277</v>
      </c>
      <c r="AB14" s="580">
        <v>-129.57831412089163</v>
      </c>
      <c r="AC14" s="580">
        <v>-65.862574547272615</v>
      </c>
      <c r="AD14" s="580">
        <v>-2.146834973652167</v>
      </c>
      <c r="AE14" s="580">
        <v>61.568904599969045</v>
      </c>
      <c r="AF14" s="581">
        <v>125.28464417358948</v>
      </c>
    </row>
    <row r="15" spans="1:32" ht="23.25" thickBot="1" x14ac:dyDescent="0.3">
      <c r="A15" s="208" t="s">
        <v>141</v>
      </c>
      <c r="B15" s="209" t="s">
        <v>116</v>
      </c>
      <c r="C15" s="210" t="s">
        <v>116</v>
      </c>
      <c r="D15" s="209">
        <v>0.5</v>
      </c>
      <c r="E15" s="210">
        <v>2.7458563347975721E-5</v>
      </c>
      <c r="F15" s="209">
        <v>0.5</v>
      </c>
      <c r="G15" s="210">
        <v>2.7381871732433743E-5</v>
      </c>
      <c r="I15" s="54" t="str">
        <f>'صورت سود و زیان'!B232</f>
        <v xml:space="preserve">مالیات سال جاری </v>
      </c>
      <c r="J15" s="11" t="str">
        <f>'صورت سود و زیان'!C232</f>
        <v>میلیون ريال</v>
      </c>
      <c r="K15" s="7">
        <f>'صورت سود و زیان'!D232</f>
        <v>-659190</v>
      </c>
      <c r="L15" s="7">
        <f>'صورت سود و زیان'!E232</f>
        <v>-970162</v>
      </c>
      <c r="M15" s="7">
        <f>'صورت سود و زیان'!F232</f>
        <v>-959904</v>
      </c>
      <c r="N15" s="16">
        <f>'صورت سود و زیان'!G232</f>
        <v>-1602056</v>
      </c>
      <c r="O15" s="7">
        <f>'صورت سود و زیان'!H232</f>
        <v>-384843</v>
      </c>
      <c r="P15" s="16">
        <f>'صورت سود و زیان'!I232</f>
        <v>-944195</v>
      </c>
      <c r="Q15" s="7">
        <f>'صورت سود و زیان'!J232</f>
        <v>-3097006</v>
      </c>
      <c r="R15" s="7">
        <f>'صورت سود و زیان'!K232</f>
        <v>-2591699.3838074207</v>
      </c>
      <c r="S15" s="8">
        <f>'صورت سود و زیان'!L232</f>
        <v>-3366890.4038668456</v>
      </c>
      <c r="U15" s="590"/>
      <c r="V15" s="578">
        <v>1900</v>
      </c>
      <c r="W15" s="580">
        <v>-68.033700412164691</v>
      </c>
      <c r="X15" s="580">
        <v>16.36320290406157</v>
      </c>
      <c r="Y15" s="580">
        <v>100.76010622028933</v>
      </c>
      <c r="Z15" s="580">
        <v>185.15700953651475</v>
      </c>
      <c r="AA15" s="580">
        <v>269.55391285274175</v>
      </c>
      <c r="AB15" s="580">
        <v>353.95081616896948</v>
      </c>
      <c r="AC15" s="580">
        <v>438.347719485195</v>
      </c>
      <c r="AD15" s="580">
        <v>522.744622801422</v>
      </c>
      <c r="AE15" s="580">
        <v>607.14152611764973</v>
      </c>
      <c r="AF15" s="581">
        <v>691.53842943387599</v>
      </c>
    </row>
    <row r="16" spans="1:32" ht="36" x14ac:dyDescent="0.25">
      <c r="I16" s="54" t="str">
        <f>'صورت سود و زیان'!B233</f>
        <v>مالیات سال‌های قبل</v>
      </c>
      <c r="J16" s="11" t="str">
        <f>'صورت سود و زیان'!C233</f>
        <v>میلیون ريال</v>
      </c>
      <c r="K16" s="7">
        <f>'صورت سود و زیان'!D233</f>
        <v>0</v>
      </c>
      <c r="L16" s="7">
        <f>'صورت سود و زیان'!E233</f>
        <v>-121329</v>
      </c>
      <c r="M16" s="7">
        <f>'صورت سود و زیان'!F233</f>
        <v>0</v>
      </c>
      <c r="N16" s="16">
        <f>'صورت سود و زیان'!G233</f>
        <v>0</v>
      </c>
      <c r="O16" s="7">
        <f>'صورت سود و زیان'!H233</f>
        <v>-429989</v>
      </c>
      <c r="P16" s="16">
        <f>'صورت سود و زیان'!I233</f>
        <v>0</v>
      </c>
      <c r="Q16" s="7">
        <f>'صورت سود و زیان'!J233</f>
        <v>0</v>
      </c>
      <c r="R16" s="7">
        <f>'صورت سود و زیان'!K233</f>
        <v>0</v>
      </c>
      <c r="S16" s="8">
        <f>'صورت سود و زیان'!L233</f>
        <v>0</v>
      </c>
      <c r="U16" s="590"/>
      <c r="V16" s="578">
        <v>2100</v>
      </c>
      <c r="W16" s="580">
        <v>312.08961116466452</v>
      </c>
      <c r="X16" s="580">
        <v>417.16767822349732</v>
      </c>
      <c r="Y16" s="584">
        <v>522.24574528233074</v>
      </c>
      <c r="Z16" s="585">
        <v>627.3238123411636</v>
      </c>
      <c r="AA16" s="586">
        <v>732.40187939999646</v>
      </c>
      <c r="AB16" s="580">
        <v>837.47994645883057</v>
      </c>
      <c r="AC16" s="580">
        <v>942.55801351766343</v>
      </c>
      <c r="AD16" s="580">
        <v>1047.6360805764962</v>
      </c>
      <c r="AE16" s="580">
        <v>1152.7141476353304</v>
      </c>
      <c r="AF16" s="581">
        <v>1257.7922146941632</v>
      </c>
    </row>
    <row r="17" spans="1:32" ht="24" x14ac:dyDescent="0.25">
      <c r="D17" s="195">
        <f>D10/D8</f>
        <v>0.15217391304347827</v>
      </c>
      <c r="I17" s="72" t="str">
        <f>'صورت سود و زیان'!B234</f>
        <v>سود  خالص</v>
      </c>
      <c r="J17" s="117" t="str">
        <f>'صورت سود و زیان'!C234</f>
        <v>میلیون ريال</v>
      </c>
      <c r="K17" s="119">
        <f>'صورت سود و زیان'!D234</f>
        <v>5268182</v>
      </c>
      <c r="L17" s="119">
        <f>'صورت سود و زیان'!E234</f>
        <v>5388118</v>
      </c>
      <c r="M17" s="119">
        <f>'صورت سود و زیان'!F234</f>
        <v>15650714</v>
      </c>
      <c r="N17" s="119">
        <f>'صورت سود و زیان'!G234</f>
        <v>13879914</v>
      </c>
      <c r="O17" s="119">
        <f>'صورت سود و زیان'!H234</f>
        <v>31054673</v>
      </c>
      <c r="P17" s="119">
        <f>'صورت سود و زیان'!I234</f>
        <v>14110334</v>
      </c>
      <c r="Q17" s="119">
        <f>'صورت سود و زیان'!J234</f>
        <v>27600249.903197989</v>
      </c>
      <c r="R17" s="119">
        <f>'صورت سود و زیان'!K234</f>
        <v>40603290.346316263</v>
      </c>
      <c r="S17" s="10">
        <f>'صورت سود و زیان'!L234</f>
        <v>52747949.66058059</v>
      </c>
      <c r="U17" s="590"/>
      <c r="V17" s="578">
        <v>2300</v>
      </c>
      <c r="W17" s="580">
        <v>692.21292274149368</v>
      </c>
      <c r="X17" s="580">
        <v>817.97215354293314</v>
      </c>
      <c r="Y17" s="587">
        <v>943.73138434437317</v>
      </c>
      <c r="Z17" s="589">
        <v>1069.4906151458117</v>
      </c>
      <c r="AA17" s="581">
        <v>1195.2498459472517</v>
      </c>
      <c r="AB17" s="580">
        <v>1321.0090767486918</v>
      </c>
      <c r="AC17" s="580">
        <v>1446.7683075501302</v>
      </c>
      <c r="AD17" s="580">
        <v>1572.5275383515705</v>
      </c>
      <c r="AE17" s="580">
        <v>1698.28676915301</v>
      </c>
      <c r="AF17" s="581">
        <v>1824.0459999544505</v>
      </c>
    </row>
    <row r="18" spans="1:32" ht="23.25" thickBot="1" x14ac:dyDescent="0.3">
      <c r="I18" s="54" t="str">
        <f>'صورت سود و زیان'!B235</f>
        <v>سرمایه</v>
      </c>
      <c r="J18" s="11" t="str">
        <f>'صورت سود و زیان'!C235</f>
        <v>میلیون ريال</v>
      </c>
      <c r="K18" s="7">
        <f>'صورت سود و زیان'!D235</f>
        <v>5197831</v>
      </c>
      <c r="L18" s="7">
        <f>'صورت سود و زیان'!E235</f>
        <v>5197831</v>
      </c>
      <c r="M18" s="7">
        <f>'صورت سود و زیان'!F235</f>
        <v>9629740</v>
      </c>
      <c r="N18" s="16">
        <f>'صورت سود و زیان'!G235</f>
        <v>9629740</v>
      </c>
      <c r="O18" s="7">
        <f>'صورت سود و زیان'!H235</f>
        <v>9629740</v>
      </c>
      <c r="P18" s="16">
        <f>'صورت سود و زیان'!I235</f>
        <v>9629740</v>
      </c>
      <c r="Q18" s="7">
        <f>'صورت سود و زیان'!J235</f>
        <v>37965074</v>
      </c>
      <c r="R18" s="7">
        <f>'صورت سود و زیان'!K235</f>
        <v>37965074</v>
      </c>
      <c r="S18" s="8">
        <f>'صورت سود و زیان'!L235</f>
        <v>37965074</v>
      </c>
      <c r="U18" s="590"/>
      <c r="V18" s="578">
        <v>2500</v>
      </c>
      <c r="W18" s="580">
        <v>1072.3362343183228</v>
      </c>
      <c r="X18" s="580">
        <v>1218.7766288623682</v>
      </c>
      <c r="Y18" s="588">
        <v>1365.2170234064154</v>
      </c>
      <c r="Z18" s="582">
        <v>1511.6574179504596</v>
      </c>
      <c r="AA18" s="583">
        <v>1658.0978124945054</v>
      </c>
      <c r="AB18" s="580">
        <v>1804.5382070385529</v>
      </c>
      <c r="AC18" s="580">
        <v>1950.9786015825971</v>
      </c>
      <c r="AD18" s="580">
        <v>2097.4189961266447</v>
      </c>
      <c r="AE18" s="580">
        <v>2243.8593906706906</v>
      </c>
      <c r="AF18" s="581">
        <v>2390.2997852147364</v>
      </c>
    </row>
    <row r="19" spans="1:32" ht="23.25" thickBot="1" x14ac:dyDescent="0.3">
      <c r="I19" s="73" t="str">
        <f>'صورت سود و زیان'!B236</f>
        <v>سود هر سهم</v>
      </c>
      <c r="J19" s="29" t="str">
        <f>'صورت سود و زیان'!C236</f>
        <v xml:space="preserve"> ريال</v>
      </c>
      <c r="K19" s="20">
        <f>'صورت سود و زیان'!D236</f>
        <v>1013.5346839864551</v>
      </c>
      <c r="L19" s="20">
        <f>'صورت سود و زیان'!E236</f>
        <v>1036.608923991565</v>
      </c>
      <c r="M19" s="20">
        <f>'صورت سود و زیان'!F236</f>
        <v>1625.2478260056866</v>
      </c>
      <c r="N19" s="20">
        <f>'صورت سود و زیان'!G236</f>
        <v>1441.3591644218848</v>
      </c>
      <c r="O19" s="20">
        <f>'صورت سود و زیان'!H236</f>
        <v>3224.8713880125529</v>
      </c>
      <c r="P19" s="20">
        <f>'صورت سود و زیان'!I236</f>
        <v>1465.2871209399216</v>
      </c>
      <c r="Q19" s="20">
        <f>'صورت سود و زیان'!J236</f>
        <v>726.99054671137969</v>
      </c>
      <c r="R19" s="20">
        <f>'صورت سود و زیان'!K236</f>
        <v>1069.4906151458117</v>
      </c>
      <c r="S19" s="21">
        <f>'صورت سود و زیان'!L236</f>
        <v>1389.3809257577263</v>
      </c>
      <c r="U19" s="590"/>
      <c r="V19" s="578">
        <v>2700</v>
      </c>
      <c r="W19" s="580">
        <v>1452.4595458951515</v>
      </c>
      <c r="X19" s="580">
        <v>1619.5811041818038</v>
      </c>
      <c r="Y19" s="580">
        <v>1786.702662468457</v>
      </c>
      <c r="Z19" s="580">
        <v>1953.8242207551086</v>
      </c>
      <c r="AA19" s="580">
        <v>2120.9457790417619</v>
      </c>
      <c r="AB19" s="580">
        <v>2288.0673373284149</v>
      </c>
      <c r="AC19" s="580">
        <v>2455.1888956150647</v>
      </c>
      <c r="AD19" s="580">
        <v>2622.3104539017186</v>
      </c>
      <c r="AE19" s="580">
        <v>2789.4320121883711</v>
      </c>
      <c r="AF19" s="581">
        <v>2956.5535704750228</v>
      </c>
    </row>
    <row r="20" spans="1:32" ht="22.5" x14ac:dyDescent="0.25">
      <c r="U20" s="590"/>
      <c r="V20" s="578">
        <v>2900</v>
      </c>
      <c r="W20" s="580">
        <v>1832.5828574719812</v>
      </c>
      <c r="X20" s="580">
        <v>2020.3855795012394</v>
      </c>
      <c r="Y20" s="580">
        <v>2208.1883015304984</v>
      </c>
      <c r="Z20" s="580">
        <v>2395.9910235597558</v>
      </c>
      <c r="AA20" s="580">
        <v>2583.793745589016</v>
      </c>
      <c r="AB20" s="580">
        <v>2771.5964676182748</v>
      </c>
      <c r="AC20" s="580">
        <v>2959.3991896475322</v>
      </c>
      <c r="AD20" s="580">
        <v>3147.2019116767915</v>
      </c>
      <c r="AE20" s="580">
        <v>3335.0046337060521</v>
      </c>
      <c r="AF20" s="581">
        <v>3522.8073557353105</v>
      </c>
    </row>
    <row r="21" spans="1:32" ht="19.5" customHeight="1" x14ac:dyDescent="0.25">
      <c r="A21" s="149"/>
      <c r="B21" s="196"/>
      <c r="C21" s="196"/>
      <c r="D21" s="196"/>
      <c r="E21" s="196"/>
      <c r="F21" s="196"/>
      <c r="G21" s="150"/>
      <c r="H21" s="150"/>
      <c r="K21" s="150"/>
      <c r="M21" s="150"/>
      <c r="P21" s="150"/>
      <c r="U21" s="590"/>
      <c r="V21" s="578">
        <v>3100</v>
      </c>
      <c r="W21" s="580">
        <v>2212.7061690488099</v>
      </c>
      <c r="X21" s="580">
        <v>2421.1900548206745</v>
      </c>
      <c r="Y21" s="580">
        <v>2629.6739405925405</v>
      </c>
      <c r="Z21" s="580">
        <v>2838.1578263644055</v>
      </c>
      <c r="AA21" s="580">
        <v>3046.6417121362711</v>
      </c>
      <c r="AB21" s="580">
        <v>3255.1255979081366</v>
      </c>
      <c r="AC21" s="580">
        <v>3463.6094836800003</v>
      </c>
      <c r="AD21" s="580">
        <v>3672.0933694518676</v>
      </c>
      <c r="AE21" s="580">
        <v>3880.5772552237318</v>
      </c>
      <c r="AF21" s="581">
        <v>4089.0611409955977</v>
      </c>
    </row>
    <row r="22" spans="1:32" ht="19.5" customHeight="1" thickBot="1" x14ac:dyDescent="0.3">
      <c r="A22" s="149"/>
      <c r="B22" s="196"/>
      <c r="C22" s="196"/>
      <c r="D22" s="196"/>
      <c r="E22" s="196"/>
      <c r="F22" s="196"/>
      <c r="H22" s="150"/>
      <c r="K22" s="150"/>
      <c r="M22" s="150"/>
      <c r="P22" s="150"/>
      <c r="U22" s="591"/>
      <c r="V22" s="579">
        <v>3300</v>
      </c>
      <c r="W22" s="582">
        <v>2592.8294806256395</v>
      </c>
      <c r="X22" s="582">
        <v>2821.9945301401112</v>
      </c>
      <c r="Y22" s="582">
        <v>3051.159579654583</v>
      </c>
      <c r="Z22" s="582">
        <v>3280.3246291690534</v>
      </c>
      <c r="AA22" s="582">
        <v>3509.4896786835257</v>
      </c>
      <c r="AB22" s="582">
        <v>3738.6547281979974</v>
      </c>
      <c r="AC22" s="582">
        <v>3967.8197777124678</v>
      </c>
      <c r="AD22" s="582">
        <v>4196.9848272269401</v>
      </c>
      <c r="AE22" s="582">
        <v>4426.1498767414123</v>
      </c>
      <c r="AF22" s="583">
        <v>4655.3149262558836</v>
      </c>
    </row>
    <row r="23" spans="1:32" ht="19.5" customHeight="1" x14ac:dyDescent="0.25">
      <c r="A23" s="149"/>
      <c r="B23" s="196"/>
      <c r="C23" s="196"/>
      <c r="D23" s="196"/>
      <c r="E23" s="196"/>
      <c r="F23" s="196"/>
      <c r="H23" s="150"/>
      <c r="K23" s="150"/>
      <c r="M23" s="150"/>
      <c r="P23" s="150"/>
    </row>
    <row r="24" spans="1:32" ht="19.5" customHeight="1" thickBot="1" x14ac:dyDescent="0.3">
      <c r="A24" s="149"/>
      <c r="B24" s="196"/>
      <c r="C24" s="196"/>
      <c r="D24" s="196"/>
      <c r="E24" s="196"/>
      <c r="F24" s="196"/>
      <c r="G24" s="150"/>
      <c r="H24" s="150"/>
      <c r="K24" s="150"/>
      <c r="M24" s="150"/>
      <c r="P24" s="150"/>
    </row>
    <row r="25" spans="1:32" ht="19.5" customHeight="1" thickBot="1" x14ac:dyDescent="0.3">
      <c r="A25" s="149"/>
      <c r="B25" s="196"/>
      <c r="C25" s="196"/>
      <c r="D25" s="196"/>
      <c r="E25" s="196"/>
      <c r="F25" s="196"/>
      <c r="G25" s="150"/>
      <c r="H25" s="150"/>
      <c r="K25" s="150"/>
      <c r="M25" s="150"/>
      <c r="P25" s="150"/>
      <c r="U25" s="594"/>
      <c r="V25" s="595"/>
      <c r="W25" s="592" t="s">
        <v>57</v>
      </c>
      <c r="X25" s="592"/>
      <c r="Y25" s="592"/>
      <c r="Z25" s="592"/>
      <c r="AA25" s="592"/>
      <c r="AB25" s="592"/>
      <c r="AC25" s="592"/>
      <c r="AD25" s="592"/>
      <c r="AE25" s="592"/>
      <c r="AF25" s="593"/>
    </row>
    <row r="26" spans="1:32" ht="19.5" customHeight="1" thickBot="1" x14ac:dyDescent="0.3">
      <c r="A26" s="149"/>
      <c r="B26" s="196"/>
      <c r="C26" s="196"/>
      <c r="D26" s="196"/>
      <c r="E26" s="196"/>
      <c r="F26" s="196"/>
      <c r="G26" s="150"/>
      <c r="H26" s="150"/>
      <c r="K26" s="150"/>
      <c r="M26" s="150"/>
      <c r="P26" s="150"/>
      <c r="U26" s="596"/>
      <c r="V26" s="597">
        <f>S19</f>
        <v>1389.3809257577263</v>
      </c>
      <c r="W26" s="576">
        <v>460000</v>
      </c>
      <c r="X26" s="576">
        <v>490000</v>
      </c>
      <c r="Y26" s="576">
        <v>520000</v>
      </c>
      <c r="Z26" s="576">
        <v>550000</v>
      </c>
      <c r="AA26" s="576">
        <v>580000</v>
      </c>
      <c r="AB26" s="576">
        <v>610000</v>
      </c>
      <c r="AC26" s="576">
        <v>640000</v>
      </c>
      <c r="AD26" s="576">
        <v>670000</v>
      </c>
      <c r="AE26" s="576">
        <v>700000</v>
      </c>
      <c r="AF26" s="577">
        <v>730000</v>
      </c>
    </row>
    <row r="27" spans="1:32" ht="19.5" customHeight="1" x14ac:dyDescent="0.25">
      <c r="A27" s="149"/>
      <c r="B27" s="196" t="s">
        <v>94</v>
      </c>
      <c r="C27" s="196"/>
      <c r="D27" s="196"/>
      <c r="E27" s="196"/>
      <c r="F27" s="196"/>
      <c r="G27" s="150"/>
      <c r="H27" s="150"/>
      <c r="K27" s="150"/>
      <c r="M27" s="150"/>
      <c r="P27" s="150"/>
      <c r="U27" s="590" t="s">
        <v>9928</v>
      </c>
      <c r="V27" s="578">
        <v>1300</v>
      </c>
      <c r="W27" s="580">
        <f t="dataTable" ref="W27:AF37" dt2D="1" dtr="1" r1="F6" r2="F8"/>
        <v>-1617.8128992601121</v>
      </c>
      <c r="X27" s="580">
        <v>-1581.419979689879</v>
      </c>
      <c r="Y27" s="580">
        <v>-1545.0270601196473</v>
      </c>
      <c r="Z27" s="580">
        <v>-1508.6341405494134</v>
      </c>
      <c r="AA27" s="580">
        <v>-1472.2412209791805</v>
      </c>
      <c r="AB27" s="580">
        <v>-1435.8483014089497</v>
      </c>
      <c r="AC27" s="580">
        <v>-1399.455381838716</v>
      </c>
      <c r="AD27" s="580">
        <v>-1363.0624622684836</v>
      </c>
      <c r="AE27" s="580">
        <v>-1326.6695426982512</v>
      </c>
      <c r="AF27" s="581">
        <v>-1290.27662312802</v>
      </c>
    </row>
    <row r="28" spans="1:32" ht="19.5" customHeight="1" x14ac:dyDescent="0.25">
      <c r="A28" s="149"/>
      <c r="B28" s="196"/>
      <c r="C28" s="196"/>
      <c r="D28" s="196"/>
      <c r="E28" s="196"/>
      <c r="F28" s="196"/>
      <c r="G28" s="150"/>
      <c r="H28" s="150"/>
      <c r="K28" s="150"/>
      <c r="M28" s="150"/>
      <c r="P28" s="150"/>
      <c r="U28" s="590"/>
      <c r="V28" s="578">
        <v>1500</v>
      </c>
      <c r="W28" s="580">
        <v>-1131.3800276861637</v>
      </c>
      <c r="X28" s="580">
        <v>-1063.9303942201041</v>
      </c>
      <c r="Y28" s="580">
        <v>-996.48076075404583</v>
      </c>
      <c r="Z28" s="580">
        <v>-929.03112728798521</v>
      </c>
      <c r="AA28" s="580">
        <v>-861.5814938219263</v>
      </c>
      <c r="AB28" s="580">
        <v>-794.13186035586796</v>
      </c>
      <c r="AC28" s="580">
        <v>-726.68222688980813</v>
      </c>
      <c r="AD28" s="580">
        <v>-659.2325934237499</v>
      </c>
      <c r="AE28" s="580">
        <v>-591.7829599576902</v>
      </c>
      <c r="AF28" s="581">
        <v>-524.33332649163185</v>
      </c>
    </row>
    <row r="29" spans="1:32" ht="19.5" customHeight="1" x14ac:dyDescent="0.25">
      <c r="A29" s="149"/>
      <c r="B29" s="196"/>
      <c r="C29" s="196"/>
      <c r="D29" s="196"/>
      <c r="E29" s="196"/>
      <c r="F29" s="196"/>
      <c r="G29" s="150"/>
      <c r="H29" s="150"/>
      <c r="K29" s="150"/>
      <c r="M29" s="150"/>
      <c r="P29" s="150"/>
      <c r="U29" s="590"/>
      <c r="V29" s="578">
        <v>1700</v>
      </c>
      <c r="W29" s="580">
        <v>-644.94715611221591</v>
      </c>
      <c r="X29" s="580">
        <v>-546.44080875032955</v>
      </c>
      <c r="Y29" s="580">
        <v>-447.93446138844411</v>
      </c>
      <c r="Z29" s="580">
        <v>-349.42811402655792</v>
      </c>
      <c r="AA29" s="580">
        <v>-250.92176666467105</v>
      </c>
      <c r="AB29" s="580">
        <v>-152.415419302787</v>
      </c>
      <c r="AC29" s="580">
        <v>-53.909071940900795</v>
      </c>
      <c r="AD29" s="580">
        <v>44.597275420985397</v>
      </c>
      <c r="AE29" s="580">
        <v>143.1036227828709</v>
      </c>
      <c r="AF29" s="581">
        <v>241.60997014475561</v>
      </c>
    </row>
    <row r="30" spans="1:32" ht="19.5" customHeight="1" thickBot="1" x14ac:dyDescent="0.3">
      <c r="U30" s="590"/>
      <c r="V30" s="578">
        <v>1900</v>
      </c>
      <c r="W30" s="580">
        <v>-158.51428453826713</v>
      </c>
      <c r="X30" s="580">
        <v>-28.951223280554476</v>
      </c>
      <c r="Y30" s="580">
        <v>100.61183797715745</v>
      </c>
      <c r="Z30" s="580">
        <v>230.17489923487079</v>
      </c>
      <c r="AA30" s="580">
        <v>359.73796049258272</v>
      </c>
      <c r="AB30" s="580">
        <v>489.30102175029464</v>
      </c>
      <c r="AC30" s="580">
        <v>618.86408300800804</v>
      </c>
      <c r="AD30" s="580">
        <v>748.42714426571922</v>
      </c>
      <c r="AE30" s="580">
        <v>877.990205523432</v>
      </c>
      <c r="AF30" s="581">
        <v>1007.5532667811439</v>
      </c>
    </row>
    <row r="31" spans="1:32" ht="19.5" customHeight="1" x14ac:dyDescent="0.25">
      <c r="U31" s="590"/>
      <c r="V31" s="578">
        <v>2100</v>
      </c>
      <c r="W31" s="580">
        <v>327.9185870356801</v>
      </c>
      <c r="X31" s="580">
        <v>488.53836218921992</v>
      </c>
      <c r="Y31" s="584">
        <v>649.15813734275832</v>
      </c>
      <c r="Z31" s="585">
        <v>809.77791249629888</v>
      </c>
      <c r="AA31" s="586">
        <v>970.39768764983796</v>
      </c>
      <c r="AB31" s="580">
        <v>1131.0174628033758</v>
      </c>
      <c r="AC31" s="580">
        <v>1291.6372379569148</v>
      </c>
      <c r="AD31" s="580">
        <v>1452.2570131104533</v>
      </c>
      <c r="AE31" s="580">
        <v>1612.8767882639931</v>
      </c>
      <c r="AF31" s="581">
        <v>1773.4965634175305</v>
      </c>
    </row>
    <row r="32" spans="1:32" ht="19.5" customHeight="1" x14ac:dyDescent="0.25">
      <c r="U32" s="590"/>
      <c r="V32" s="578">
        <v>2300</v>
      </c>
      <c r="W32" s="580">
        <v>814.3514586096295</v>
      </c>
      <c r="X32" s="580">
        <v>1006.0279476589944</v>
      </c>
      <c r="Y32" s="587">
        <v>1197.7044367083599</v>
      </c>
      <c r="Z32" s="589">
        <v>1389.3809257577263</v>
      </c>
      <c r="AA32" s="581">
        <v>1581.0574148070918</v>
      </c>
      <c r="AB32" s="580">
        <v>1772.7339038564567</v>
      </c>
      <c r="AC32" s="580">
        <v>1964.4103929058231</v>
      </c>
      <c r="AD32" s="580">
        <v>2156.0868819551883</v>
      </c>
      <c r="AE32" s="580">
        <v>2347.7633710045543</v>
      </c>
      <c r="AF32" s="581">
        <v>2539.4398600539189</v>
      </c>
    </row>
    <row r="33" spans="21:32" ht="19.5" customHeight="1" thickBot="1" x14ac:dyDescent="0.3">
      <c r="U33" s="590"/>
      <c r="V33" s="578">
        <v>2500</v>
      </c>
      <c r="W33" s="580">
        <v>1300.7843301835776</v>
      </c>
      <c r="X33" s="580">
        <v>1523.5175331287696</v>
      </c>
      <c r="Y33" s="588">
        <v>1746.2507360739614</v>
      </c>
      <c r="Z33" s="582">
        <v>1968.983939019156</v>
      </c>
      <c r="AA33" s="583">
        <v>2191.7171419643473</v>
      </c>
      <c r="AB33" s="580">
        <v>2414.4503449095378</v>
      </c>
      <c r="AC33" s="580">
        <v>2637.1835478547309</v>
      </c>
      <c r="AD33" s="580">
        <v>2859.9167507999236</v>
      </c>
      <c r="AE33" s="580">
        <v>3082.649953745115</v>
      </c>
      <c r="AF33" s="581">
        <v>3305.3831566903054</v>
      </c>
    </row>
    <row r="34" spans="21:32" ht="19.5" customHeight="1" x14ac:dyDescent="0.25">
      <c r="U34" s="590"/>
      <c r="V34" s="578">
        <v>2700</v>
      </c>
      <c r="W34" s="580">
        <v>1787.2172017575258</v>
      </c>
      <c r="X34" s="580">
        <v>2041.0071185985448</v>
      </c>
      <c r="Y34" s="580">
        <v>2294.7970354395634</v>
      </c>
      <c r="Z34" s="580">
        <v>2548.5869522805824</v>
      </c>
      <c r="AA34" s="580">
        <v>2802.376869121601</v>
      </c>
      <c r="AB34" s="580">
        <v>3056.1667859626186</v>
      </c>
      <c r="AC34" s="580">
        <v>3309.9567028036386</v>
      </c>
      <c r="AD34" s="580">
        <v>3563.7466196446567</v>
      </c>
      <c r="AE34" s="580">
        <v>3817.5365364856757</v>
      </c>
      <c r="AF34" s="581">
        <v>4071.3264533266915</v>
      </c>
    </row>
    <row r="35" spans="21:32" ht="19.5" customHeight="1" x14ac:dyDescent="0.25">
      <c r="U35" s="590"/>
      <c r="V35" s="578">
        <v>2900</v>
      </c>
      <c r="W35" s="580">
        <v>2273.6500733314733</v>
      </c>
      <c r="X35" s="580">
        <v>2558.4967040683196</v>
      </c>
      <c r="Y35" s="580">
        <v>2843.3433348051649</v>
      </c>
      <c r="Z35" s="580">
        <v>3128.189965542012</v>
      </c>
      <c r="AA35" s="580">
        <v>3413.036596278856</v>
      </c>
      <c r="AB35" s="580">
        <v>3697.8832270157</v>
      </c>
      <c r="AC35" s="580">
        <v>3982.7298577525471</v>
      </c>
      <c r="AD35" s="580">
        <v>4267.5764884893906</v>
      </c>
      <c r="AE35" s="580">
        <v>4552.4231192262359</v>
      </c>
      <c r="AF35" s="581">
        <v>4837.2697499630813</v>
      </c>
    </row>
    <row r="36" spans="21:32" ht="19.5" customHeight="1" x14ac:dyDescent="0.25">
      <c r="U36" s="590"/>
      <c r="V36" s="578">
        <v>3100</v>
      </c>
      <c r="W36" s="580">
        <v>2760.0829449054213</v>
      </c>
      <c r="X36" s="580">
        <v>3075.9862895380952</v>
      </c>
      <c r="Y36" s="580">
        <v>3391.8896341707655</v>
      </c>
      <c r="Z36" s="580">
        <v>3707.7929788034385</v>
      </c>
      <c r="AA36" s="580">
        <v>4023.696323436111</v>
      </c>
      <c r="AB36" s="580">
        <v>4339.5996680687813</v>
      </c>
      <c r="AC36" s="580">
        <v>4655.5030127014534</v>
      </c>
      <c r="AD36" s="580">
        <v>4971.4063573341264</v>
      </c>
      <c r="AE36" s="580">
        <v>5287.3097019667966</v>
      </c>
      <c r="AF36" s="581">
        <v>5603.2130465994687</v>
      </c>
    </row>
    <row r="37" spans="21:32" ht="19.5" customHeight="1" thickBot="1" x14ac:dyDescent="0.3">
      <c r="U37" s="591"/>
      <c r="V37" s="579">
        <v>3300</v>
      </c>
      <c r="W37" s="582">
        <v>3246.5158164793702</v>
      </c>
      <c r="X37" s="582">
        <v>3593.4758750078699</v>
      </c>
      <c r="Y37" s="582">
        <v>3940.4359335363679</v>
      </c>
      <c r="Z37" s="582">
        <v>4287.3959920648658</v>
      </c>
      <c r="AA37" s="582">
        <v>4634.3560505933638</v>
      </c>
      <c r="AB37" s="582">
        <v>4981.3161091218626</v>
      </c>
      <c r="AC37" s="582">
        <v>5328.2761676503624</v>
      </c>
      <c r="AD37" s="582">
        <v>5675.2362261788585</v>
      </c>
      <c r="AE37" s="582">
        <v>6022.1962847073582</v>
      </c>
      <c r="AF37" s="583">
        <v>6369.1563432358553</v>
      </c>
    </row>
  </sheetData>
  <mergeCells count="7">
    <mergeCell ref="U12:U22"/>
    <mergeCell ref="W25:AF25"/>
    <mergeCell ref="U27:U37"/>
    <mergeCell ref="U2:AB2"/>
    <mergeCell ref="A2:G2"/>
    <mergeCell ref="I2:S2"/>
    <mergeCell ref="W10:AF10"/>
  </mergeCells>
  <conditionalFormatting sqref="C4:C15">
    <cfRule type="colorScale" priority="123">
      <colorScale>
        <cfvo type="min"/>
        <cfvo type="max"/>
        <color rgb="FFFCFCFF"/>
        <color rgb="FFF8696B"/>
      </colorScale>
    </cfRule>
    <cfRule type="colorScale" priority="124">
      <colorScale>
        <cfvo type="min"/>
        <cfvo type="max"/>
        <color rgb="FFFCFCFF"/>
        <color rgb="FFF8696B"/>
      </colorScale>
    </cfRule>
  </conditionalFormatting>
  <conditionalFormatting sqref="E4:E15">
    <cfRule type="colorScale" priority="129">
      <colorScale>
        <cfvo type="min"/>
        <cfvo type="max"/>
        <color rgb="FFFCFCFF"/>
        <color rgb="FFF8696B"/>
      </colorScale>
    </cfRule>
    <cfRule type="colorScale" priority="130">
      <colorScale>
        <cfvo type="min"/>
        <cfvo type="max"/>
        <color rgb="FFFCFCFF"/>
        <color rgb="FFF8696B"/>
      </colorScale>
    </cfRule>
  </conditionalFormatting>
  <conditionalFormatting sqref="G4:G15">
    <cfRule type="colorScale" priority="135">
      <colorScale>
        <cfvo type="min"/>
        <cfvo type="max"/>
        <color rgb="FFFCFCFF"/>
        <color rgb="FFF8696B"/>
      </colorScale>
    </cfRule>
    <cfRule type="colorScale" priority="136">
      <colorScale>
        <cfvo type="min"/>
        <cfvo type="max"/>
        <color rgb="FFFCFCFF"/>
        <color rgb="FFF8696B"/>
      </colorScale>
    </cfRule>
  </conditionalFormatting>
  <conditionalFormatting sqref="H4:H12">
    <cfRule type="colorScale" priority="67">
      <colorScale>
        <cfvo type="min"/>
        <cfvo type="max"/>
        <color rgb="FFFCFCFF"/>
        <color rgb="FFF8696B"/>
      </colorScale>
    </cfRule>
    <cfRule type="colorScale" priority="68">
      <colorScale>
        <cfvo type="min"/>
        <cfvo type="max"/>
        <color rgb="FFFCFCFF"/>
        <color rgb="FFF8696B"/>
      </colorScale>
    </cfRule>
  </conditionalFormatting>
  <conditionalFormatting sqref="W12:AF22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27:AF3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X306"/>
  <sheetViews>
    <sheetView showGridLines="0" rightToLeft="1" topLeftCell="A208" zoomScale="70" zoomScaleNormal="70" workbookViewId="0">
      <selection activeCell="A238" sqref="A238"/>
    </sheetView>
  </sheetViews>
  <sheetFormatPr defaultColWidth="8.85546875" defaultRowHeight="18" x14ac:dyDescent="0.45"/>
  <cols>
    <col min="1" max="1" width="14.28515625" style="1" bestFit="1" customWidth="1"/>
    <col min="2" max="2" width="39.7109375" style="11" customWidth="1"/>
    <col min="3" max="3" width="14.28515625" style="11" bestFit="1" customWidth="1"/>
    <col min="4" max="12" width="13.7109375" style="19" customWidth="1"/>
    <col min="13" max="13" width="13" style="48" customWidth="1"/>
    <col min="14" max="14" width="13.42578125" style="11" bestFit="1" customWidth="1"/>
    <col min="15" max="15" width="17.42578125" style="11" bestFit="1" customWidth="1"/>
    <col min="16" max="19" width="12.42578125" style="11" customWidth="1"/>
    <col min="20" max="25" width="12.42578125" style="56" customWidth="1"/>
    <col min="26" max="26" width="8.140625" style="56" customWidth="1"/>
    <col min="27" max="29" width="11.7109375" style="56" customWidth="1"/>
    <col min="30" max="37" width="11.7109375" style="1" customWidth="1"/>
    <col min="38" max="38" width="13.42578125" style="1" customWidth="1"/>
    <col min="39" max="39" width="11.7109375" style="1" customWidth="1"/>
    <col min="40" max="40" width="12.140625" style="1" customWidth="1"/>
    <col min="41" max="16384" width="8.85546875" style="1"/>
  </cols>
  <sheetData>
    <row r="1" spans="1:41" ht="18.75" thickBot="1" x14ac:dyDescent="0.5"/>
    <row r="2" spans="1:41" x14ac:dyDescent="0.45">
      <c r="B2" s="454" t="s">
        <v>95</v>
      </c>
      <c r="C2" s="455"/>
      <c r="D2" s="455"/>
      <c r="E2" s="455"/>
      <c r="F2" s="455"/>
      <c r="G2" s="455"/>
      <c r="H2" s="455"/>
      <c r="I2" s="455"/>
      <c r="J2" s="455"/>
      <c r="K2" s="455"/>
      <c r="L2" s="456"/>
      <c r="N2" s="1"/>
      <c r="O2" s="190"/>
      <c r="P2" s="190"/>
      <c r="Q2" s="190"/>
      <c r="R2" s="56"/>
      <c r="S2" s="56"/>
    </row>
    <row r="3" spans="1:41" x14ac:dyDescent="0.45">
      <c r="A3" s="19"/>
      <c r="B3" s="12" t="s">
        <v>3</v>
      </c>
      <c r="C3" s="34" t="s">
        <v>2</v>
      </c>
      <c r="D3" s="35">
        <v>1397</v>
      </c>
      <c r="E3" s="35">
        <v>1398</v>
      </c>
      <c r="F3" s="35">
        <v>1399</v>
      </c>
      <c r="G3" s="35" t="s">
        <v>78</v>
      </c>
      <c r="H3" s="35">
        <v>1400</v>
      </c>
      <c r="I3" s="35" t="s">
        <v>56</v>
      </c>
      <c r="J3" s="57" t="s">
        <v>1</v>
      </c>
      <c r="K3" s="57" t="s">
        <v>64</v>
      </c>
      <c r="L3" s="63" t="s">
        <v>111</v>
      </c>
      <c r="N3" s="1"/>
      <c r="O3" s="190"/>
      <c r="T3" s="11"/>
      <c r="U3" s="11"/>
      <c r="V3" s="11"/>
      <c r="W3" s="11"/>
      <c r="X3" s="53"/>
      <c r="Y3" s="53"/>
      <c r="Z3" s="53"/>
      <c r="AA3" s="53"/>
      <c r="AB3" s="53"/>
      <c r="AC3" s="53"/>
      <c r="AD3" s="53"/>
    </row>
    <row r="4" spans="1:41" x14ac:dyDescent="0.45">
      <c r="A4" s="47">
        <v>1037</v>
      </c>
      <c r="B4" s="98" t="s">
        <v>119</v>
      </c>
      <c r="C4" s="9" t="s">
        <v>5</v>
      </c>
      <c r="D4" s="9">
        <v>586</v>
      </c>
      <c r="E4" s="9">
        <v>2412</v>
      </c>
      <c r="F4" s="9">
        <v>1289</v>
      </c>
      <c r="G4" s="96">
        <v>2151</v>
      </c>
      <c r="H4" s="62">
        <v>2271</v>
      </c>
      <c r="I4" s="13">
        <v>2598</v>
      </c>
      <c r="J4" s="9">
        <v>339</v>
      </c>
      <c r="K4" s="9">
        <f>J4</f>
        <v>339</v>
      </c>
      <c r="L4" s="9">
        <f>K4</f>
        <v>339</v>
      </c>
      <c r="N4" s="1"/>
      <c r="O4" s="190"/>
      <c r="T4" s="11"/>
      <c r="U4" s="11"/>
      <c r="V4" s="11"/>
      <c r="W4" s="11"/>
      <c r="X4" s="53"/>
      <c r="Y4" s="53"/>
      <c r="Z4" s="53"/>
      <c r="AA4" s="53"/>
      <c r="AB4" s="53"/>
      <c r="AC4" s="53"/>
      <c r="AD4" s="53"/>
    </row>
    <row r="5" spans="1:41" x14ac:dyDescent="0.45">
      <c r="A5" s="110">
        <v>8133</v>
      </c>
      <c r="B5" s="98" t="s">
        <v>120</v>
      </c>
      <c r="C5" s="9" t="s">
        <v>5</v>
      </c>
      <c r="D5" s="36">
        <v>8772</v>
      </c>
      <c r="E5" s="36">
        <v>11011</v>
      </c>
      <c r="F5" s="36">
        <v>21383</v>
      </c>
      <c r="G5" s="97">
        <v>25793</v>
      </c>
      <c r="H5" s="89">
        <v>31513</v>
      </c>
      <c r="I5" s="37">
        <v>18443</v>
      </c>
      <c r="J5" s="9">
        <v>28476</v>
      </c>
      <c r="K5" s="9">
        <f t="shared" ref="K5:L6" si="0">J5</f>
        <v>28476</v>
      </c>
      <c r="L5" s="9">
        <f t="shared" si="0"/>
        <v>28476</v>
      </c>
      <c r="N5" s="47"/>
      <c r="O5" s="190"/>
      <c r="T5" s="11"/>
      <c r="U5" s="11"/>
      <c r="V5" s="11"/>
      <c r="W5" s="11"/>
      <c r="X5" s="53"/>
      <c r="Y5" s="53"/>
      <c r="Z5" s="53"/>
      <c r="AA5" s="53"/>
      <c r="AB5" s="53"/>
      <c r="AC5" s="53"/>
      <c r="AD5" s="53"/>
    </row>
    <row r="6" spans="1:41" x14ac:dyDescent="0.45">
      <c r="A6" s="47">
        <v>4859</v>
      </c>
      <c r="B6" s="98" t="s">
        <v>121</v>
      </c>
      <c r="C6" s="9" t="s">
        <v>5</v>
      </c>
      <c r="D6" s="36">
        <v>5233</v>
      </c>
      <c r="E6" s="36">
        <v>4845</v>
      </c>
      <c r="F6" s="36">
        <v>2327</v>
      </c>
      <c r="G6" s="97">
        <v>774</v>
      </c>
      <c r="H6" s="89">
        <v>773</v>
      </c>
      <c r="I6" s="37">
        <v>1936</v>
      </c>
      <c r="J6" s="9">
        <v>896</v>
      </c>
      <c r="K6" s="9">
        <f t="shared" si="0"/>
        <v>896</v>
      </c>
      <c r="L6" s="9">
        <f t="shared" si="0"/>
        <v>896</v>
      </c>
      <c r="N6" s="47"/>
    </row>
    <row r="7" spans="1:41" x14ac:dyDescent="0.45">
      <c r="A7" s="47"/>
      <c r="B7" s="98" t="s">
        <v>122</v>
      </c>
      <c r="C7" s="9" t="s">
        <v>5</v>
      </c>
      <c r="D7" s="9">
        <v>0</v>
      </c>
      <c r="E7" s="9">
        <v>0</v>
      </c>
      <c r="F7" s="9">
        <v>0</v>
      </c>
      <c r="G7" s="96">
        <v>0</v>
      </c>
      <c r="H7" s="62">
        <v>0</v>
      </c>
      <c r="I7" s="13">
        <v>0</v>
      </c>
      <c r="J7" s="9">
        <v>0</v>
      </c>
      <c r="K7" s="9">
        <v>0</v>
      </c>
      <c r="L7" s="61">
        <v>0</v>
      </c>
      <c r="N7" s="47"/>
    </row>
    <row r="8" spans="1:41" ht="18.75" thickBot="1" x14ac:dyDescent="0.5">
      <c r="A8" s="110"/>
      <c r="B8" s="99" t="s">
        <v>123</v>
      </c>
      <c r="C8" s="100" t="s">
        <v>5</v>
      </c>
      <c r="D8" s="100">
        <v>0</v>
      </c>
      <c r="E8" s="100">
        <v>0</v>
      </c>
      <c r="F8" s="100">
        <v>0</v>
      </c>
      <c r="G8" s="101">
        <v>0</v>
      </c>
      <c r="H8" s="102">
        <v>0</v>
      </c>
      <c r="I8" s="103">
        <v>0</v>
      </c>
      <c r="J8" s="106">
        <v>0</v>
      </c>
      <c r="K8" s="106">
        <v>0</v>
      </c>
      <c r="L8" s="104">
        <v>0</v>
      </c>
      <c r="N8" s="47"/>
    </row>
    <row r="9" spans="1:41" ht="18.75" thickBot="1" x14ac:dyDescent="0.5">
      <c r="N9" s="47"/>
    </row>
    <row r="10" spans="1:41" x14ac:dyDescent="0.45">
      <c r="B10" s="454" t="s">
        <v>79</v>
      </c>
      <c r="C10" s="455"/>
      <c r="D10" s="455"/>
      <c r="E10" s="455"/>
      <c r="F10" s="455"/>
      <c r="G10" s="455"/>
      <c r="H10" s="455"/>
      <c r="I10" s="455"/>
      <c r="J10" s="455"/>
      <c r="K10" s="455"/>
      <c r="L10" s="456"/>
      <c r="N10" s="1"/>
    </row>
    <row r="11" spans="1:41" x14ac:dyDescent="0.45">
      <c r="B11" s="12" t="s">
        <v>3</v>
      </c>
      <c r="C11" s="34" t="s">
        <v>2</v>
      </c>
      <c r="D11" s="35">
        <v>1397</v>
      </c>
      <c r="E11" s="35">
        <v>1398</v>
      </c>
      <c r="F11" s="35">
        <v>1399</v>
      </c>
      <c r="G11" s="35" t="s">
        <v>78</v>
      </c>
      <c r="H11" s="35">
        <v>1400</v>
      </c>
      <c r="I11" s="35" t="s">
        <v>56</v>
      </c>
      <c r="J11" s="57" t="s">
        <v>1</v>
      </c>
      <c r="K11" s="57" t="s">
        <v>64</v>
      </c>
      <c r="L11" s="63" t="s">
        <v>111</v>
      </c>
      <c r="N11" s="1"/>
    </row>
    <row r="12" spans="1:41" x14ac:dyDescent="0.45">
      <c r="B12" s="98" t="s">
        <v>119</v>
      </c>
      <c r="C12" s="9" t="s">
        <v>5</v>
      </c>
      <c r="D12" s="9">
        <f>D4-A4</f>
        <v>-451</v>
      </c>
      <c r="E12" s="9">
        <f t="shared" ref="E12:G16" si="1">E4-D4</f>
        <v>1826</v>
      </c>
      <c r="F12" s="9">
        <f t="shared" si="1"/>
        <v>-1123</v>
      </c>
      <c r="G12" s="96">
        <f t="shared" si="1"/>
        <v>862</v>
      </c>
      <c r="H12" s="9">
        <f>H4-F4</f>
        <v>982</v>
      </c>
      <c r="I12" s="96">
        <f>I4-H4</f>
        <v>327</v>
      </c>
      <c r="J12" s="9">
        <f>J4-H4</f>
        <v>-1932</v>
      </c>
      <c r="K12" s="9">
        <f>K4-J4</f>
        <v>0</v>
      </c>
      <c r="L12" s="120">
        <f>L4-K4</f>
        <v>0</v>
      </c>
      <c r="N12" s="1"/>
      <c r="AF12" s="1" t="s">
        <v>3</v>
      </c>
      <c r="AG12" s="1">
        <v>1397</v>
      </c>
      <c r="AH12" s="1">
        <v>1398</v>
      </c>
      <c r="AI12" s="1">
        <v>1399</v>
      </c>
      <c r="AJ12" s="1" t="s">
        <v>78</v>
      </c>
      <c r="AK12" s="1">
        <v>1400</v>
      </c>
      <c r="AL12" s="1" t="s">
        <v>56</v>
      </c>
      <c r="AM12" s="1">
        <v>1401</v>
      </c>
      <c r="AN12" s="1" t="s">
        <v>64</v>
      </c>
      <c r="AO12" s="1" t="s">
        <v>111</v>
      </c>
    </row>
    <row r="13" spans="1:41" x14ac:dyDescent="0.45">
      <c r="B13" s="98" t="s">
        <v>120</v>
      </c>
      <c r="C13" s="9" t="s">
        <v>5</v>
      </c>
      <c r="D13" s="9">
        <f>D5-A5</f>
        <v>639</v>
      </c>
      <c r="E13" s="9">
        <f t="shared" si="1"/>
        <v>2239</v>
      </c>
      <c r="F13" s="9">
        <f t="shared" si="1"/>
        <v>10372</v>
      </c>
      <c r="G13" s="96">
        <f t="shared" si="1"/>
        <v>4410</v>
      </c>
      <c r="H13" s="9">
        <f>H5-F5</f>
        <v>10130</v>
      </c>
      <c r="I13" s="96">
        <f>I5-H5</f>
        <v>-13070</v>
      </c>
      <c r="J13" s="9">
        <f>J5-H5</f>
        <v>-3037</v>
      </c>
      <c r="K13" s="9">
        <f t="shared" ref="K13:L16" si="2">K5-J5</f>
        <v>0</v>
      </c>
      <c r="L13" s="120">
        <f t="shared" si="2"/>
        <v>0</v>
      </c>
      <c r="N13" s="1"/>
      <c r="AF13" s="1" t="s">
        <v>9917</v>
      </c>
      <c r="AG13" s="470">
        <f>AG21/330</f>
        <v>39.618181818181817</v>
      </c>
      <c r="AH13" s="470">
        <f t="shared" ref="AH13:AO13" si="3">AH21/330</f>
        <v>32.445454545454545</v>
      </c>
      <c r="AI13" s="470">
        <f t="shared" si="3"/>
        <v>37.230303030303027</v>
      </c>
      <c r="AJ13" s="470">
        <f>AJ21/165</f>
        <v>23.006060606060608</v>
      </c>
      <c r="AK13" s="470">
        <f t="shared" si="3"/>
        <v>25.572727272727274</v>
      </c>
      <c r="AL13" s="470">
        <f>AL21/165</f>
        <v>56.624242424242425</v>
      </c>
      <c r="AM13" s="470">
        <f t="shared" si="3"/>
        <v>45.460606060606061</v>
      </c>
      <c r="AN13" s="470">
        <f t="shared" si="3"/>
        <v>45.460606060606061</v>
      </c>
      <c r="AO13" s="470">
        <f t="shared" si="3"/>
        <v>45.460606060606061</v>
      </c>
    </row>
    <row r="14" spans="1:41" x14ac:dyDescent="0.45">
      <c r="B14" s="98" t="s">
        <v>121</v>
      </c>
      <c r="C14" s="9" t="s">
        <v>5</v>
      </c>
      <c r="D14" s="9">
        <f>D6-A6</f>
        <v>374</v>
      </c>
      <c r="E14" s="9">
        <f t="shared" si="1"/>
        <v>-388</v>
      </c>
      <c r="F14" s="9">
        <f t="shared" si="1"/>
        <v>-2518</v>
      </c>
      <c r="G14" s="96">
        <f t="shared" si="1"/>
        <v>-1553</v>
      </c>
      <c r="H14" s="9">
        <f>H6-F6</f>
        <v>-1554</v>
      </c>
      <c r="I14" s="96">
        <f>I6-H6</f>
        <v>1163</v>
      </c>
      <c r="J14" s="9">
        <f>J6-H6</f>
        <v>123</v>
      </c>
      <c r="K14" s="9">
        <f t="shared" si="2"/>
        <v>0</v>
      </c>
      <c r="L14" s="120">
        <f t="shared" si="2"/>
        <v>0</v>
      </c>
      <c r="N14" s="1"/>
      <c r="AF14" s="1" t="s">
        <v>9918</v>
      </c>
      <c r="AG14" s="470">
        <f>AG22/330</f>
        <v>342.68787878787879</v>
      </c>
      <c r="AH14" s="470">
        <f t="shared" ref="AH14:AO14" si="4">AH22/330</f>
        <v>404.09696969696972</v>
      </c>
      <c r="AI14" s="470">
        <f t="shared" si="4"/>
        <v>300.44545454545454</v>
      </c>
      <c r="AJ14" s="470">
        <f t="shared" ref="AJ14:AJ17" si="5">AJ22/165</f>
        <v>300.20606060606059</v>
      </c>
      <c r="AK14" s="470">
        <f t="shared" si="4"/>
        <v>350.53333333333336</v>
      </c>
      <c r="AL14" s="470">
        <f t="shared" ref="AL14:AL17" si="6">AL22/165</f>
        <v>168.96363636363637</v>
      </c>
      <c r="AM14" s="470">
        <f t="shared" si="4"/>
        <v>302.0121212121212</v>
      </c>
      <c r="AN14" s="470">
        <f t="shared" si="4"/>
        <v>302.0121212121212</v>
      </c>
      <c r="AO14" s="470">
        <f t="shared" si="4"/>
        <v>302.0121212121212</v>
      </c>
    </row>
    <row r="15" spans="1:41" x14ac:dyDescent="0.45">
      <c r="B15" s="98" t="s">
        <v>122</v>
      </c>
      <c r="C15" s="9" t="s">
        <v>5</v>
      </c>
      <c r="D15" s="9">
        <f>D7-A7</f>
        <v>0</v>
      </c>
      <c r="E15" s="9">
        <f t="shared" si="1"/>
        <v>0</v>
      </c>
      <c r="F15" s="9">
        <f t="shared" si="1"/>
        <v>0</v>
      </c>
      <c r="G15" s="96">
        <f t="shared" si="1"/>
        <v>0</v>
      </c>
      <c r="H15" s="9">
        <f>H7-F7</f>
        <v>0</v>
      </c>
      <c r="I15" s="96">
        <f>I7-H7</f>
        <v>0</v>
      </c>
      <c r="J15" s="9">
        <f>J7-H7</f>
        <v>0</v>
      </c>
      <c r="K15" s="9">
        <f t="shared" si="2"/>
        <v>0</v>
      </c>
      <c r="L15" s="120">
        <f t="shared" si="2"/>
        <v>0</v>
      </c>
      <c r="N15" s="1"/>
      <c r="AF15" s="1" t="s">
        <v>9919</v>
      </c>
      <c r="AG15" s="470">
        <f t="shared" ref="AG15:AO17" si="7">AG23/330</f>
        <v>31.669696969696968</v>
      </c>
      <c r="AH15" s="470">
        <f t="shared" si="7"/>
        <v>15.966666666666667</v>
      </c>
      <c r="AI15" s="470">
        <f t="shared" si="7"/>
        <v>33.4969696969697</v>
      </c>
      <c r="AJ15" s="470">
        <f t="shared" si="5"/>
        <v>1.8666666666666667</v>
      </c>
      <c r="AK15" s="470">
        <f t="shared" si="7"/>
        <v>0.93333333333333335</v>
      </c>
      <c r="AL15" s="470">
        <f t="shared" si="6"/>
        <v>13.933333333333334</v>
      </c>
      <c r="AM15" s="470">
        <f t="shared" si="7"/>
        <v>9.4909090909090903</v>
      </c>
      <c r="AN15" s="470">
        <f t="shared" si="7"/>
        <v>9.4909090909090903</v>
      </c>
      <c r="AO15" s="470">
        <f t="shared" si="7"/>
        <v>9.4909090909090903</v>
      </c>
    </row>
    <row r="16" spans="1:41" ht="18.75" thickBot="1" x14ac:dyDescent="0.5">
      <c r="B16" s="99" t="s">
        <v>123</v>
      </c>
      <c r="C16" s="106" t="s">
        <v>5</v>
      </c>
      <c r="D16" s="106">
        <f>D8-A8</f>
        <v>0</v>
      </c>
      <c r="E16" s="106">
        <f t="shared" si="1"/>
        <v>0</v>
      </c>
      <c r="F16" s="106">
        <f t="shared" si="1"/>
        <v>0</v>
      </c>
      <c r="G16" s="105">
        <f t="shared" si="1"/>
        <v>0</v>
      </c>
      <c r="H16" s="106">
        <f>H8-F8</f>
        <v>0</v>
      </c>
      <c r="I16" s="105">
        <f>I8-H8</f>
        <v>0</v>
      </c>
      <c r="J16" s="106">
        <f>J8-H8</f>
        <v>0</v>
      </c>
      <c r="K16" s="106">
        <f t="shared" si="2"/>
        <v>0</v>
      </c>
      <c r="L16" s="140">
        <f t="shared" si="2"/>
        <v>0</v>
      </c>
      <c r="N16" s="1"/>
      <c r="AF16" s="1" t="s">
        <v>122</v>
      </c>
      <c r="AG16" s="470">
        <f t="shared" si="7"/>
        <v>95.796969696969697</v>
      </c>
      <c r="AH16" s="470">
        <f t="shared" si="7"/>
        <v>72.318181818181813</v>
      </c>
      <c r="AI16" s="470">
        <f t="shared" si="7"/>
        <v>195.08484848484849</v>
      </c>
      <c r="AJ16" s="470">
        <f t="shared" si="5"/>
        <v>221.78181818181818</v>
      </c>
      <c r="AK16" s="470">
        <f t="shared" si="7"/>
        <v>128.5151515151515</v>
      </c>
      <c r="AL16" s="470">
        <f t="shared" si="6"/>
        <v>282.06666666666666</v>
      </c>
      <c r="AM16" s="470">
        <f t="shared" si="7"/>
        <v>177.13636363636363</v>
      </c>
      <c r="AN16" s="470">
        <f t="shared" si="7"/>
        <v>177.13636363636363</v>
      </c>
      <c r="AO16" s="470">
        <f t="shared" si="7"/>
        <v>177.13636363636363</v>
      </c>
    </row>
    <row r="17" spans="1:41" ht="18.75" thickBot="1" x14ac:dyDescent="0.5">
      <c r="D17" s="369"/>
      <c r="E17" s="369"/>
      <c r="F17" s="369"/>
      <c r="G17" s="369"/>
      <c r="H17" s="369"/>
      <c r="I17" s="369"/>
      <c r="J17" s="369"/>
      <c r="K17" s="369"/>
      <c r="L17" s="369"/>
      <c r="AF17" s="1" t="s">
        <v>123</v>
      </c>
      <c r="AG17" s="470">
        <f t="shared" si="7"/>
        <v>0</v>
      </c>
      <c r="AH17" s="470">
        <f t="shared" si="7"/>
        <v>0</v>
      </c>
      <c r="AI17" s="470">
        <f t="shared" si="7"/>
        <v>0</v>
      </c>
      <c r="AJ17" s="470">
        <f t="shared" si="5"/>
        <v>0</v>
      </c>
      <c r="AK17" s="470">
        <f t="shared" si="7"/>
        <v>30.460606060606061</v>
      </c>
      <c r="AL17" s="470">
        <f t="shared" si="6"/>
        <v>22.006060606060608</v>
      </c>
      <c r="AM17" s="470">
        <f t="shared" si="7"/>
        <v>11.587878787878788</v>
      </c>
      <c r="AN17" s="470">
        <f t="shared" si="7"/>
        <v>11.587878787878788</v>
      </c>
      <c r="AO17" s="470">
        <f t="shared" si="7"/>
        <v>11.587878787878788</v>
      </c>
    </row>
    <row r="18" spans="1:41" x14ac:dyDescent="0.45">
      <c r="B18" s="454" t="s">
        <v>0</v>
      </c>
      <c r="C18" s="455"/>
      <c r="D18" s="455"/>
      <c r="E18" s="455"/>
      <c r="F18" s="455"/>
      <c r="G18" s="455"/>
      <c r="H18" s="455"/>
      <c r="I18" s="455"/>
      <c r="J18" s="455"/>
      <c r="K18" s="455"/>
      <c r="L18" s="456"/>
    </row>
    <row r="19" spans="1:41" x14ac:dyDescent="0.45">
      <c r="B19" s="12" t="s">
        <v>3</v>
      </c>
      <c r="C19" s="34" t="s">
        <v>2</v>
      </c>
      <c r="D19" s="35">
        <v>1397</v>
      </c>
      <c r="E19" s="35">
        <v>1398</v>
      </c>
      <c r="F19" s="35">
        <v>1399</v>
      </c>
      <c r="G19" s="35" t="s">
        <v>78</v>
      </c>
      <c r="H19" s="35">
        <v>1400</v>
      </c>
      <c r="I19" s="35" t="s">
        <v>56</v>
      </c>
      <c r="J19" s="35">
        <v>1401</v>
      </c>
      <c r="K19" s="57" t="s">
        <v>64</v>
      </c>
      <c r="L19" s="63" t="s">
        <v>111</v>
      </c>
    </row>
    <row r="20" spans="1:41" x14ac:dyDescent="0.45">
      <c r="B20" s="112" t="s">
        <v>9909</v>
      </c>
      <c r="C20" s="26"/>
      <c r="D20" s="41"/>
      <c r="E20" s="41"/>
      <c r="F20" s="42"/>
      <c r="G20" s="42"/>
      <c r="H20" s="42"/>
      <c r="I20" s="42"/>
      <c r="J20" s="42"/>
      <c r="K20" s="42"/>
      <c r="L20" s="43"/>
      <c r="N20" s="74"/>
      <c r="AF20" s="1" t="s">
        <v>3</v>
      </c>
      <c r="AG20" s="1">
        <v>1397</v>
      </c>
      <c r="AH20" s="1">
        <v>1398</v>
      </c>
      <c r="AI20" s="1">
        <v>1399</v>
      </c>
      <c r="AJ20" s="1" t="s">
        <v>78</v>
      </c>
      <c r="AK20" s="1">
        <v>1400</v>
      </c>
      <c r="AL20" s="1" t="s">
        <v>56</v>
      </c>
      <c r="AM20" s="1">
        <v>1401</v>
      </c>
      <c r="AN20" s="1" t="s">
        <v>64</v>
      </c>
      <c r="AO20" s="1" t="s">
        <v>111</v>
      </c>
    </row>
    <row r="21" spans="1:41" x14ac:dyDescent="0.45">
      <c r="A21" s="47"/>
      <c r="B21" s="54" t="s">
        <v>119</v>
      </c>
      <c r="C21" s="28" t="s">
        <v>5</v>
      </c>
      <c r="D21" s="154">
        <v>13074</v>
      </c>
      <c r="E21" s="154">
        <v>10707</v>
      </c>
      <c r="F21" s="154">
        <v>12286</v>
      </c>
      <c r="G21" s="155">
        <v>3796</v>
      </c>
      <c r="H21" s="154">
        <v>8439</v>
      </c>
      <c r="I21" s="155">
        <v>9343</v>
      </c>
      <c r="J21" s="19">
        <v>15002</v>
      </c>
      <c r="K21" s="19">
        <f>J21</f>
        <v>15002</v>
      </c>
      <c r="L21" s="6">
        <f>K21</f>
        <v>15002</v>
      </c>
      <c r="N21" s="118"/>
      <c r="O21" s="118"/>
      <c r="P21" s="118"/>
      <c r="Q21" s="118"/>
      <c r="R21" s="118"/>
      <c r="AF21" s="1" t="s">
        <v>9917</v>
      </c>
      <c r="AG21" s="1">
        <v>13074</v>
      </c>
      <c r="AH21" s="1">
        <v>10707</v>
      </c>
      <c r="AI21" s="1">
        <v>12286</v>
      </c>
      <c r="AJ21" s="1">
        <v>3796</v>
      </c>
      <c r="AK21" s="1">
        <v>8439</v>
      </c>
      <c r="AL21" s="1">
        <v>9343</v>
      </c>
      <c r="AM21" s="1">
        <v>15002</v>
      </c>
      <c r="AN21" s="1">
        <v>15002</v>
      </c>
      <c r="AO21" s="1">
        <v>15002</v>
      </c>
    </row>
    <row r="22" spans="1:41" x14ac:dyDescent="0.45">
      <c r="A22" s="47"/>
      <c r="B22" s="54" t="s">
        <v>120</v>
      </c>
      <c r="C22" s="28" t="s">
        <v>5</v>
      </c>
      <c r="D22" s="211">
        <v>113087</v>
      </c>
      <c r="E22" s="211">
        <v>133352</v>
      </c>
      <c r="F22" s="211">
        <v>99147</v>
      </c>
      <c r="G22" s="155">
        <v>49534</v>
      </c>
      <c r="H22" s="154">
        <v>115676</v>
      </c>
      <c r="I22" s="155">
        <v>27879</v>
      </c>
      <c r="J22" s="19">
        <v>99664</v>
      </c>
      <c r="K22" s="19">
        <f>J22</f>
        <v>99664</v>
      </c>
      <c r="L22" s="6">
        <f t="shared" ref="L22:L27" si="8">K22</f>
        <v>99664</v>
      </c>
      <c r="M22" s="64"/>
      <c r="N22" s="118"/>
      <c r="O22" s="118"/>
      <c r="P22" s="118"/>
      <c r="Q22" s="118"/>
      <c r="R22" s="118"/>
      <c r="AF22" s="1" t="s">
        <v>9918</v>
      </c>
      <c r="AG22" s="1">
        <v>113087</v>
      </c>
      <c r="AH22" s="1">
        <v>133352</v>
      </c>
      <c r="AI22" s="1">
        <v>99147</v>
      </c>
      <c r="AJ22" s="1">
        <v>49534</v>
      </c>
      <c r="AK22" s="1">
        <v>115676</v>
      </c>
      <c r="AL22" s="1">
        <v>27879</v>
      </c>
      <c r="AM22" s="1">
        <v>99664</v>
      </c>
      <c r="AN22" s="1">
        <v>99664</v>
      </c>
      <c r="AO22" s="1">
        <v>99664</v>
      </c>
    </row>
    <row r="23" spans="1:41" x14ac:dyDescent="0.45">
      <c r="A23" s="47"/>
      <c r="B23" s="54" t="s">
        <v>121</v>
      </c>
      <c r="C23" s="28" t="s">
        <v>5</v>
      </c>
      <c r="D23" s="154">
        <v>10451</v>
      </c>
      <c r="E23" s="154">
        <v>5269</v>
      </c>
      <c r="F23" s="154">
        <v>11054</v>
      </c>
      <c r="G23" s="155">
        <v>308</v>
      </c>
      <c r="H23" s="154">
        <v>308</v>
      </c>
      <c r="I23" s="155">
        <v>2299</v>
      </c>
      <c r="J23" s="19">
        <v>3132</v>
      </c>
      <c r="K23" s="19">
        <f>J23</f>
        <v>3132</v>
      </c>
      <c r="L23" s="6">
        <f t="shared" si="8"/>
        <v>3132</v>
      </c>
      <c r="M23" s="64"/>
      <c r="N23" s="118"/>
      <c r="O23" s="118"/>
      <c r="P23" s="118"/>
      <c r="Q23" s="118"/>
      <c r="R23" s="118"/>
      <c r="AF23" s="1" t="s">
        <v>9919</v>
      </c>
      <c r="AG23" s="1">
        <v>10451</v>
      </c>
      <c r="AH23" s="1">
        <v>5269</v>
      </c>
      <c r="AI23" s="1">
        <v>11054</v>
      </c>
      <c r="AJ23" s="1">
        <v>308</v>
      </c>
      <c r="AK23" s="1">
        <v>308</v>
      </c>
      <c r="AL23" s="1">
        <v>2299</v>
      </c>
      <c r="AM23" s="1">
        <v>3132</v>
      </c>
      <c r="AN23" s="1">
        <v>3132</v>
      </c>
      <c r="AO23" s="1">
        <v>3132</v>
      </c>
    </row>
    <row r="24" spans="1:41" x14ac:dyDescent="0.45">
      <c r="B24" s="113" t="s">
        <v>77</v>
      </c>
      <c r="C24" s="90" t="s">
        <v>5</v>
      </c>
      <c r="D24" s="137">
        <f t="shared" ref="D24:L24" si="9">D21+D22+D23</f>
        <v>136612</v>
      </c>
      <c r="E24" s="137">
        <f t="shared" si="9"/>
        <v>149328</v>
      </c>
      <c r="F24" s="137">
        <f t="shared" si="9"/>
        <v>122487</v>
      </c>
      <c r="G24" s="138">
        <f t="shared" si="9"/>
        <v>53638</v>
      </c>
      <c r="H24" s="137">
        <f t="shared" si="9"/>
        <v>124423</v>
      </c>
      <c r="I24" s="138">
        <f t="shared" si="9"/>
        <v>39521</v>
      </c>
      <c r="J24" s="93">
        <f>J21+J22+J23</f>
        <v>117798</v>
      </c>
      <c r="K24" s="93">
        <f t="shared" si="9"/>
        <v>117798</v>
      </c>
      <c r="L24" s="94">
        <f t="shared" si="9"/>
        <v>117798</v>
      </c>
      <c r="N24" s="118"/>
      <c r="O24" s="118"/>
      <c r="P24" s="118"/>
      <c r="Q24" s="118"/>
      <c r="R24" s="118"/>
      <c r="AF24" s="1" t="s">
        <v>122</v>
      </c>
      <c r="AG24" s="1">
        <v>31613</v>
      </c>
      <c r="AH24" s="1">
        <v>23865</v>
      </c>
      <c r="AI24" s="1">
        <v>64378</v>
      </c>
      <c r="AJ24" s="1">
        <v>36594</v>
      </c>
      <c r="AK24" s="1">
        <v>42410</v>
      </c>
      <c r="AL24" s="1">
        <v>46541</v>
      </c>
      <c r="AM24" s="1">
        <v>58455</v>
      </c>
      <c r="AN24" s="1">
        <v>58455</v>
      </c>
      <c r="AO24" s="1">
        <v>58455</v>
      </c>
    </row>
    <row r="25" spans="1:41" x14ac:dyDescent="0.45">
      <c r="B25" s="112" t="s">
        <v>9910</v>
      </c>
      <c r="C25" s="26"/>
      <c r="D25" s="41"/>
      <c r="E25" s="41"/>
      <c r="F25" s="42"/>
      <c r="G25" s="42"/>
      <c r="H25" s="42"/>
      <c r="I25" s="42"/>
      <c r="J25" s="42"/>
      <c r="K25" s="42"/>
      <c r="L25" s="43"/>
      <c r="N25" s="194"/>
      <c r="O25" s="118"/>
      <c r="P25" s="118"/>
      <c r="Q25" s="118"/>
      <c r="R25" s="118"/>
      <c r="AF25" s="1" t="s">
        <v>123</v>
      </c>
      <c r="AG25" s="1">
        <v>0</v>
      </c>
      <c r="AI25" s="1">
        <v>0</v>
      </c>
      <c r="AJ25" s="1">
        <v>0</v>
      </c>
      <c r="AK25" s="1">
        <v>10052</v>
      </c>
      <c r="AL25" s="1">
        <v>3631</v>
      </c>
      <c r="AM25" s="1">
        <v>3824</v>
      </c>
      <c r="AN25" s="1">
        <v>3824</v>
      </c>
      <c r="AO25" s="1">
        <v>3824</v>
      </c>
    </row>
    <row r="26" spans="1:41" x14ac:dyDescent="0.45">
      <c r="B26" s="54" t="s">
        <v>122</v>
      </c>
      <c r="C26" s="28" t="s">
        <v>5</v>
      </c>
      <c r="D26" s="154">
        <v>31613</v>
      </c>
      <c r="E26" s="154">
        <v>23865</v>
      </c>
      <c r="F26" s="154">
        <v>64378</v>
      </c>
      <c r="G26" s="155">
        <v>36594</v>
      </c>
      <c r="H26" s="154">
        <v>42410</v>
      </c>
      <c r="I26" s="155">
        <v>46541</v>
      </c>
      <c r="J26" s="19">
        <v>58455</v>
      </c>
      <c r="K26" s="19">
        <f>J26</f>
        <v>58455</v>
      </c>
      <c r="L26" s="6">
        <f t="shared" si="8"/>
        <v>58455</v>
      </c>
      <c r="N26" s="118"/>
      <c r="O26" s="118"/>
      <c r="P26" s="118"/>
      <c r="Q26" s="118"/>
      <c r="R26" s="118"/>
    </row>
    <row r="27" spans="1:41" x14ac:dyDescent="0.45">
      <c r="B27" s="54" t="s">
        <v>123</v>
      </c>
      <c r="C27" s="28" t="s">
        <v>5</v>
      </c>
      <c r="D27" s="154">
        <v>0</v>
      </c>
      <c r="E27" s="154"/>
      <c r="F27" s="154">
        <v>0</v>
      </c>
      <c r="G27" s="155">
        <v>0</v>
      </c>
      <c r="H27" s="154">
        <v>10052</v>
      </c>
      <c r="I27" s="155">
        <v>3631</v>
      </c>
      <c r="J27" s="19">
        <v>3824</v>
      </c>
      <c r="K27" s="19">
        <f>J27</f>
        <v>3824</v>
      </c>
      <c r="L27" s="6">
        <f t="shared" si="8"/>
        <v>3824</v>
      </c>
      <c r="M27" s="64"/>
      <c r="N27" s="216"/>
    </row>
    <row r="28" spans="1:41" x14ac:dyDescent="0.45">
      <c r="A28" s="368"/>
      <c r="B28" s="113" t="s">
        <v>9</v>
      </c>
      <c r="C28" s="90" t="s">
        <v>5</v>
      </c>
      <c r="D28" s="91">
        <f t="shared" ref="D28:L28" si="10">D27+D26</f>
        <v>31613</v>
      </c>
      <c r="E28" s="91">
        <f t="shared" si="10"/>
        <v>23865</v>
      </c>
      <c r="F28" s="91">
        <f t="shared" si="10"/>
        <v>64378</v>
      </c>
      <c r="G28" s="92">
        <f t="shared" si="10"/>
        <v>36594</v>
      </c>
      <c r="H28" s="91">
        <f t="shared" si="10"/>
        <v>52462</v>
      </c>
      <c r="I28" s="92">
        <f t="shared" si="10"/>
        <v>50172</v>
      </c>
      <c r="J28" s="91">
        <f>J27+J26</f>
        <v>62279</v>
      </c>
      <c r="K28" s="91">
        <f>K27+K26</f>
        <v>62279</v>
      </c>
      <c r="L28" s="95">
        <f t="shared" si="10"/>
        <v>62279</v>
      </c>
    </row>
    <row r="29" spans="1:41" ht="18.75" thickBot="1" x14ac:dyDescent="0.5">
      <c r="A29" s="47"/>
      <c r="B29" s="157" t="s">
        <v>10</v>
      </c>
      <c r="C29" s="39" t="s">
        <v>5</v>
      </c>
      <c r="D29" s="4">
        <v>170023</v>
      </c>
      <c r="E29" s="4">
        <v>176932</v>
      </c>
      <c r="F29" s="4">
        <f t="shared" ref="F29:L29" si="11">F28+F24</f>
        <v>186865</v>
      </c>
      <c r="G29" s="4">
        <f t="shared" si="11"/>
        <v>90232</v>
      </c>
      <c r="H29" s="4">
        <f t="shared" si="11"/>
        <v>176885</v>
      </c>
      <c r="I29" s="4">
        <f t="shared" si="11"/>
        <v>89693</v>
      </c>
      <c r="J29" s="4">
        <f>J28+J24</f>
        <v>180077</v>
      </c>
      <c r="K29" s="4">
        <f>K28+K24</f>
        <v>180077</v>
      </c>
      <c r="L29" s="5">
        <f t="shared" si="11"/>
        <v>180077</v>
      </c>
    </row>
    <row r="30" spans="1:41" ht="23.25" thickBot="1" x14ac:dyDescent="0.5">
      <c r="B30" s="28" t="s">
        <v>9911</v>
      </c>
      <c r="C30" s="109"/>
      <c r="D30" s="186">
        <f>D22+D26</f>
        <v>144700</v>
      </c>
      <c r="E30" s="186">
        <f t="shared" ref="E30:L30" si="12">E22+E26</f>
        <v>157217</v>
      </c>
      <c r="F30" s="186">
        <f t="shared" si="12"/>
        <v>163525</v>
      </c>
      <c r="G30" s="186"/>
      <c r="H30" s="186">
        <f t="shared" si="12"/>
        <v>158086</v>
      </c>
      <c r="I30" s="186"/>
      <c r="J30" s="186">
        <f t="shared" si="12"/>
        <v>158119</v>
      </c>
      <c r="K30" s="186">
        <f t="shared" si="12"/>
        <v>158119</v>
      </c>
      <c r="L30" s="186">
        <f t="shared" si="12"/>
        <v>158119</v>
      </c>
    </row>
    <row r="31" spans="1:41" x14ac:dyDescent="0.45">
      <c r="B31" s="454" t="s">
        <v>6</v>
      </c>
      <c r="C31" s="455"/>
      <c r="D31" s="455"/>
      <c r="E31" s="455"/>
      <c r="F31" s="455"/>
      <c r="G31" s="455"/>
      <c r="H31" s="455"/>
      <c r="I31" s="455"/>
      <c r="J31" s="455"/>
      <c r="K31" s="455"/>
      <c r="L31" s="456"/>
      <c r="N31" s="1"/>
    </row>
    <row r="32" spans="1:41" x14ac:dyDescent="0.45">
      <c r="B32" s="12" t="s">
        <v>3</v>
      </c>
      <c r="C32" s="34" t="s">
        <v>2</v>
      </c>
      <c r="D32" s="35">
        <v>1397</v>
      </c>
      <c r="E32" s="35">
        <v>1398</v>
      </c>
      <c r="F32" s="35">
        <v>1399</v>
      </c>
      <c r="G32" s="35" t="s">
        <v>78</v>
      </c>
      <c r="H32" s="35">
        <v>1400</v>
      </c>
      <c r="I32" s="35" t="s">
        <v>56</v>
      </c>
      <c r="J32" s="35" t="s">
        <v>1</v>
      </c>
      <c r="K32" s="57" t="s">
        <v>64</v>
      </c>
      <c r="L32" s="63" t="s">
        <v>111</v>
      </c>
      <c r="N32" s="1"/>
    </row>
    <row r="33" spans="2:102" x14ac:dyDescent="0.45">
      <c r="B33" s="112" t="s">
        <v>7</v>
      </c>
      <c r="C33" s="26"/>
      <c r="D33" s="41"/>
      <c r="E33" s="41"/>
      <c r="F33" s="42"/>
      <c r="G33" s="42"/>
      <c r="H33" s="42"/>
      <c r="I33" s="42"/>
      <c r="J33" s="42"/>
      <c r="K33" s="42"/>
      <c r="L33" s="43"/>
      <c r="N33" s="1"/>
    </row>
    <row r="34" spans="2:102" ht="19.5" x14ac:dyDescent="0.45">
      <c r="B34" s="174" t="s">
        <v>119</v>
      </c>
      <c r="C34" s="7" t="s">
        <v>5</v>
      </c>
      <c r="D34" s="175">
        <v>13074</v>
      </c>
      <c r="E34" s="175">
        <v>10707</v>
      </c>
      <c r="F34" s="175">
        <v>11409</v>
      </c>
      <c r="G34" s="176">
        <v>2616</v>
      </c>
      <c r="H34" s="175">
        <v>6919</v>
      </c>
      <c r="I34" s="176">
        <v>8625</v>
      </c>
      <c r="J34" s="19">
        <v>15850</v>
      </c>
      <c r="K34" s="19">
        <f>K21+K12</f>
        <v>15002</v>
      </c>
      <c r="L34" s="6">
        <f t="shared" ref="K34:L36" si="13">L21+L12</f>
        <v>15002</v>
      </c>
      <c r="N34" s="168"/>
    </row>
    <row r="35" spans="2:102" x14ac:dyDescent="0.45">
      <c r="B35" s="174" t="s">
        <v>120</v>
      </c>
      <c r="C35" s="7" t="s">
        <v>5</v>
      </c>
      <c r="D35" s="175">
        <v>113087</v>
      </c>
      <c r="E35" s="175">
        <v>133352</v>
      </c>
      <c r="F35" s="175">
        <v>90344</v>
      </c>
      <c r="G35" s="176">
        <v>45124</v>
      </c>
      <c r="H35" s="175">
        <v>104237</v>
      </c>
      <c r="I35" s="176">
        <v>40801</v>
      </c>
      <c r="J35" s="19">
        <v>101948</v>
      </c>
      <c r="K35" s="19">
        <f>K22+K13</f>
        <v>99664</v>
      </c>
      <c r="L35" s="6">
        <f t="shared" si="13"/>
        <v>99664</v>
      </c>
      <c r="N35" s="1"/>
    </row>
    <row r="36" spans="2:102" x14ac:dyDescent="0.45">
      <c r="B36" s="174" t="s">
        <v>121</v>
      </c>
      <c r="C36" s="7" t="s">
        <v>5</v>
      </c>
      <c r="D36" s="175">
        <v>10451</v>
      </c>
      <c r="E36" s="175">
        <v>5269</v>
      </c>
      <c r="F36" s="175">
        <v>12812</v>
      </c>
      <c r="G36" s="176">
        <v>1867</v>
      </c>
      <c r="H36" s="175">
        <v>1945</v>
      </c>
      <c r="I36" s="176">
        <v>1058</v>
      </c>
      <c r="J36" s="19">
        <v>2947</v>
      </c>
      <c r="K36" s="19">
        <f t="shared" si="13"/>
        <v>3132</v>
      </c>
      <c r="L36" s="6">
        <f t="shared" si="13"/>
        <v>3132</v>
      </c>
      <c r="N36" s="1"/>
      <c r="O36" s="191"/>
      <c r="T36" s="11"/>
      <c r="U36" s="11"/>
      <c r="V36" s="11"/>
      <c r="W36" s="11"/>
      <c r="X36" s="53"/>
      <c r="Y36" s="53"/>
      <c r="Z36" s="53"/>
      <c r="AA36" s="53"/>
      <c r="AB36" s="53"/>
      <c r="AC36" s="53"/>
      <c r="AD36" s="53"/>
    </row>
    <row r="37" spans="2:102" x14ac:dyDescent="0.45">
      <c r="B37" s="177" t="s">
        <v>77</v>
      </c>
      <c r="C37" s="91" t="s">
        <v>5</v>
      </c>
      <c r="D37" s="178">
        <f t="shared" ref="D37:L37" si="14">D34+D35+D36</f>
        <v>136612</v>
      </c>
      <c r="E37" s="178">
        <f t="shared" si="14"/>
        <v>149328</v>
      </c>
      <c r="F37" s="178">
        <f t="shared" si="14"/>
        <v>114565</v>
      </c>
      <c r="G37" s="179">
        <f t="shared" si="14"/>
        <v>49607</v>
      </c>
      <c r="H37" s="178">
        <f t="shared" si="14"/>
        <v>113101</v>
      </c>
      <c r="I37" s="179">
        <f t="shared" si="14"/>
        <v>50484</v>
      </c>
      <c r="J37" s="179">
        <f t="shared" si="14"/>
        <v>120745</v>
      </c>
      <c r="K37" s="179">
        <f t="shared" si="14"/>
        <v>117798</v>
      </c>
      <c r="L37" s="180">
        <f t="shared" si="14"/>
        <v>117798</v>
      </c>
      <c r="N37" s="1"/>
      <c r="O37" s="191"/>
      <c r="T37" s="11"/>
      <c r="U37" s="11"/>
      <c r="V37" s="11"/>
      <c r="W37" s="11"/>
      <c r="X37" s="53"/>
      <c r="Y37" s="53"/>
      <c r="Z37" s="53"/>
      <c r="AA37" s="53"/>
      <c r="AB37" s="53"/>
      <c r="AC37" s="53"/>
      <c r="AD37" s="53"/>
    </row>
    <row r="38" spans="2:102" x14ac:dyDescent="0.45">
      <c r="B38" s="173" t="s">
        <v>8</v>
      </c>
      <c r="C38" s="41"/>
      <c r="D38" s="41"/>
      <c r="E38" s="41"/>
      <c r="F38" s="42"/>
      <c r="G38" s="42"/>
      <c r="H38" s="42"/>
      <c r="I38" s="42"/>
      <c r="J38" s="42"/>
      <c r="K38" s="42"/>
      <c r="L38" s="43"/>
      <c r="N38" s="1"/>
      <c r="O38" s="191"/>
      <c r="T38" s="11"/>
      <c r="U38" s="11"/>
      <c r="V38" s="11"/>
      <c r="W38" s="11"/>
      <c r="X38" s="53"/>
      <c r="Y38" s="53"/>
      <c r="Z38" s="53"/>
      <c r="AA38" s="53"/>
      <c r="AB38" s="53"/>
      <c r="AC38" s="53"/>
      <c r="AD38" s="53"/>
    </row>
    <row r="39" spans="2:102" x14ac:dyDescent="0.45">
      <c r="B39" s="174" t="s">
        <v>122</v>
      </c>
      <c r="C39" s="7" t="s">
        <v>5</v>
      </c>
      <c r="D39" s="175">
        <v>31613</v>
      </c>
      <c r="E39" s="175">
        <v>23865</v>
      </c>
      <c r="F39" s="175">
        <v>64378</v>
      </c>
      <c r="G39" s="176">
        <v>36594</v>
      </c>
      <c r="H39" s="175">
        <v>42410</v>
      </c>
      <c r="I39" s="176">
        <v>46541</v>
      </c>
      <c r="J39" s="19">
        <v>58455</v>
      </c>
      <c r="K39" s="19">
        <f>K26+K15</f>
        <v>58455</v>
      </c>
      <c r="L39" s="6">
        <f>L26+L15</f>
        <v>58455</v>
      </c>
      <c r="T39" s="11"/>
      <c r="U39" s="11"/>
      <c r="V39" s="11"/>
      <c r="W39" s="11"/>
      <c r="X39" s="53"/>
      <c r="Y39" s="53"/>
      <c r="Z39" s="53"/>
      <c r="AA39" s="53"/>
      <c r="AB39" s="53"/>
      <c r="AC39" s="53"/>
      <c r="AD39" s="53"/>
    </row>
    <row r="40" spans="2:102" ht="18" customHeight="1" x14ac:dyDescent="0.45">
      <c r="B40" s="174" t="s">
        <v>123</v>
      </c>
      <c r="C40" s="7" t="s">
        <v>5</v>
      </c>
      <c r="D40" s="175"/>
      <c r="E40" s="175"/>
      <c r="F40" s="175">
        <v>0</v>
      </c>
      <c r="G40" s="176">
        <v>0</v>
      </c>
      <c r="H40" s="175">
        <v>10052</v>
      </c>
      <c r="I40" s="176">
        <v>3631</v>
      </c>
      <c r="J40" s="19">
        <v>3824</v>
      </c>
      <c r="K40" s="19">
        <f>K27+K16</f>
        <v>3824</v>
      </c>
      <c r="L40" s="6">
        <f>L27+L16</f>
        <v>3824</v>
      </c>
      <c r="N40" s="1"/>
      <c r="T40" s="11"/>
      <c r="U40" s="11"/>
      <c r="V40" s="11"/>
      <c r="W40" s="11"/>
      <c r="X40" s="53"/>
      <c r="Y40" s="53"/>
      <c r="Z40" s="53"/>
      <c r="AA40" s="53"/>
      <c r="AB40" s="53"/>
      <c r="AC40" s="53"/>
      <c r="AD40" s="53"/>
    </row>
    <row r="41" spans="2:102" x14ac:dyDescent="0.45">
      <c r="B41" s="177" t="s">
        <v>9</v>
      </c>
      <c r="C41" s="91" t="s">
        <v>5</v>
      </c>
      <c r="D41" s="91">
        <f t="shared" ref="D41:L41" si="15">D39+D40</f>
        <v>31613</v>
      </c>
      <c r="E41" s="91">
        <f t="shared" si="15"/>
        <v>23865</v>
      </c>
      <c r="F41" s="91">
        <f t="shared" si="15"/>
        <v>64378</v>
      </c>
      <c r="G41" s="92">
        <f t="shared" si="15"/>
        <v>36594</v>
      </c>
      <c r="H41" s="91">
        <f t="shared" si="15"/>
        <v>52462</v>
      </c>
      <c r="I41" s="92">
        <f t="shared" si="15"/>
        <v>50172</v>
      </c>
      <c r="J41" s="92">
        <f t="shared" si="15"/>
        <v>62279</v>
      </c>
      <c r="K41" s="92">
        <f t="shared" si="15"/>
        <v>62279</v>
      </c>
      <c r="L41" s="164">
        <f t="shared" si="15"/>
        <v>62279</v>
      </c>
      <c r="N41" s="1"/>
      <c r="T41" s="11"/>
      <c r="U41" s="11"/>
      <c r="V41" s="11"/>
      <c r="W41" s="11"/>
      <c r="X41" s="53"/>
      <c r="Y41" s="53"/>
      <c r="Z41" s="53"/>
      <c r="AA41" s="53"/>
      <c r="AB41" s="53"/>
      <c r="AC41" s="53"/>
      <c r="AD41" s="53"/>
    </row>
    <row r="42" spans="2:102" x14ac:dyDescent="0.45">
      <c r="B42" s="174" t="s">
        <v>101</v>
      </c>
      <c r="C42" s="19"/>
      <c r="G42" s="22"/>
      <c r="I42" s="22"/>
      <c r="J42" s="22"/>
      <c r="K42" s="22"/>
      <c r="L42" s="172"/>
      <c r="N42" s="1"/>
      <c r="O42" s="190"/>
      <c r="T42" s="11"/>
      <c r="U42" s="11"/>
      <c r="V42" s="11"/>
      <c r="W42" s="11"/>
      <c r="X42" s="53"/>
      <c r="Y42" s="53"/>
      <c r="Z42" s="53"/>
      <c r="AA42" s="53"/>
      <c r="AB42" s="53"/>
      <c r="AC42" s="53"/>
      <c r="AD42" s="53"/>
    </row>
    <row r="43" spans="2:102" ht="18.75" thickBot="1" x14ac:dyDescent="0.5">
      <c r="B43" s="181" t="s">
        <v>10</v>
      </c>
      <c r="C43" s="4" t="s">
        <v>5</v>
      </c>
      <c r="D43" s="4">
        <f t="shared" ref="D43:L43" si="16">D41+D37</f>
        <v>168225</v>
      </c>
      <c r="E43" s="4">
        <f t="shared" si="16"/>
        <v>173193</v>
      </c>
      <c r="F43" s="4">
        <f t="shared" si="16"/>
        <v>178943</v>
      </c>
      <c r="G43" s="4">
        <f t="shared" si="16"/>
        <v>86201</v>
      </c>
      <c r="H43" s="4">
        <f t="shared" si="16"/>
        <v>165563</v>
      </c>
      <c r="I43" s="4">
        <f t="shared" si="16"/>
        <v>100656</v>
      </c>
      <c r="J43" s="4">
        <f t="shared" si="16"/>
        <v>183024</v>
      </c>
      <c r="K43" s="4">
        <f t="shared" si="16"/>
        <v>180077</v>
      </c>
      <c r="L43" s="5">
        <f t="shared" si="16"/>
        <v>180077</v>
      </c>
      <c r="N43" s="1"/>
      <c r="O43" s="190"/>
      <c r="T43" s="11"/>
      <c r="U43" s="11"/>
      <c r="V43" s="11"/>
      <c r="W43" s="11"/>
      <c r="X43" s="53"/>
      <c r="Y43" s="53"/>
      <c r="Z43" s="53"/>
      <c r="AA43" s="53"/>
      <c r="AB43" s="53"/>
      <c r="AC43" s="53"/>
      <c r="AD43" s="53"/>
    </row>
    <row r="44" spans="2:102" ht="18.75" thickBot="1" x14ac:dyDescent="0.5">
      <c r="I44" s="46"/>
      <c r="N44" s="1"/>
      <c r="O44" s="190"/>
      <c r="P44" s="190"/>
    </row>
    <row r="45" spans="2:102" ht="18.75" thickBot="1" x14ac:dyDescent="0.5">
      <c r="B45" s="448" t="s">
        <v>11</v>
      </c>
      <c r="C45" s="449"/>
      <c r="D45" s="449"/>
      <c r="E45" s="449"/>
      <c r="F45" s="449"/>
      <c r="G45" s="449"/>
      <c r="H45" s="449"/>
      <c r="I45" s="449"/>
      <c r="J45" s="449"/>
      <c r="K45" s="449"/>
      <c r="L45" s="449"/>
      <c r="M45" s="450"/>
      <c r="N45" s="1"/>
      <c r="O45" s="448" t="s">
        <v>11</v>
      </c>
      <c r="P45" s="449"/>
      <c r="Q45" s="449"/>
      <c r="R45" s="449"/>
      <c r="S45" s="449"/>
      <c r="T45" s="449"/>
      <c r="U45" s="449"/>
      <c r="V45" s="449"/>
      <c r="W45" s="449"/>
      <c r="X45" s="449"/>
      <c r="Y45" s="449"/>
      <c r="Z45" s="450"/>
    </row>
    <row r="46" spans="2:102" x14ac:dyDescent="0.45">
      <c r="B46" s="69" t="s">
        <v>3</v>
      </c>
      <c r="C46" s="70" t="s">
        <v>2</v>
      </c>
      <c r="D46" s="71">
        <v>1397</v>
      </c>
      <c r="E46" s="71">
        <v>1398</v>
      </c>
      <c r="F46" s="71">
        <v>1399</v>
      </c>
      <c r="G46" s="71" t="s">
        <v>78</v>
      </c>
      <c r="H46" s="71">
        <v>1400</v>
      </c>
      <c r="I46" s="71" t="s">
        <v>56</v>
      </c>
      <c r="J46" s="71" t="s">
        <v>1</v>
      </c>
      <c r="K46" s="146" t="s">
        <v>64</v>
      </c>
      <c r="L46" s="147" t="s">
        <v>111</v>
      </c>
      <c r="M46" s="63" t="s">
        <v>93</v>
      </c>
      <c r="N46" s="1"/>
      <c r="O46" s="69" t="s">
        <v>3</v>
      </c>
      <c r="P46" s="70" t="s">
        <v>2</v>
      </c>
      <c r="Q46" s="71">
        <v>1397</v>
      </c>
      <c r="R46" s="71">
        <v>1398</v>
      </c>
      <c r="S46" s="71">
        <v>1399</v>
      </c>
      <c r="T46" s="71" t="s">
        <v>78</v>
      </c>
      <c r="U46" s="71">
        <v>1400</v>
      </c>
      <c r="V46" s="71" t="s">
        <v>56</v>
      </c>
      <c r="W46" s="146" t="s">
        <v>1</v>
      </c>
      <c r="X46" s="146" t="s">
        <v>64</v>
      </c>
      <c r="Y46" s="146" t="s">
        <v>111</v>
      </c>
      <c r="Z46" s="325" t="s">
        <v>93</v>
      </c>
    </row>
    <row r="47" spans="2:102" x14ac:dyDescent="0.45">
      <c r="B47" s="112" t="s">
        <v>7</v>
      </c>
      <c r="C47" s="26"/>
      <c r="D47" s="41"/>
      <c r="E47" s="41"/>
      <c r="F47" s="42"/>
      <c r="G47" s="42"/>
      <c r="H47" s="42"/>
      <c r="I47" s="42"/>
      <c r="J47" s="42"/>
      <c r="K47" s="42"/>
      <c r="L47" s="43"/>
      <c r="M47" s="43"/>
      <c r="N47" s="1"/>
      <c r="O47" s="54" t="s">
        <v>7216</v>
      </c>
      <c r="P47" s="28" t="s">
        <v>57</v>
      </c>
      <c r="Q47" s="201">
        <v>2748.218253968254</v>
      </c>
      <c r="R47" s="201">
        <v>1723</v>
      </c>
      <c r="S47" s="201">
        <v>1780.4</v>
      </c>
      <c r="T47" s="329">
        <v>2519.8000000000002</v>
      </c>
      <c r="U47" s="201">
        <v>2730.7</v>
      </c>
      <c r="V47" s="329">
        <v>2672.4</v>
      </c>
      <c r="W47" s="201">
        <v>2529.8000000000002</v>
      </c>
      <c r="X47" s="201">
        <f>مفروصات!D8</f>
        <v>2300</v>
      </c>
      <c r="Y47" s="201">
        <f>مفروصات!F8</f>
        <v>2300</v>
      </c>
      <c r="Z47" s="326"/>
      <c r="CX47" s="1" t="e" cm="1">
        <f t="array" ref="CX47">+CP47:DA64R69CT64:DA64CR64:DA64CT64:CX47</f>
        <v>#NAME?</v>
      </c>
    </row>
    <row r="48" spans="2:102" ht="36" x14ac:dyDescent="0.45">
      <c r="B48" s="54" t="s">
        <v>119</v>
      </c>
      <c r="C48" s="28" t="s">
        <v>14</v>
      </c>
      <c r="D48" s="154">
        <f t="shared" ref="D48:J48" si="17">IFERROR(D63/D34*1000000,"0")</f>
        <v>170245372.49502832</v>
      </c>
      <c r="E48" s="154">
        <f t="shared" si="17"/>
        <v>239094330.81161857</v>
      </c>
      <c r="F48" s="154">
        <f t="shared" si="17"/>
        <v>377544920.67665875</v>
      </c>
      <c r="G48" s="155">
        <f t="shared" si="17"/>
        <v>597449923.54740071</v>
      </c>
      <c r="H48" s="154">
        <f>IFERROR(H63/H34*1000000,"0")</f>
        <v>703348605.28978169</v>
      </c>
      <c r="I48" s="155">
        <f t="shared" si="17"/>
        <v>780979478.2608695</v>
      </c>
      <c r="J48" s="19">
        <f t="shared" si="17"/>
        <v>886120883.28075707</v>
      </c>
      <c r="K48" s="19">
        <f>K49*K50</f>
        <v>1292707417.9175453</v>
      </c>
      <c r="L48" s="6">
        <f>L49*L50</f>
        <v>1711251341.5443158</v>
      </c>
      <c r="M48" s="143"/>
      <c r="N48" s="1"/>
      <c r="O48" s="54" t="s">
        <v>9413</v>
      </c>
      <c r="P48" s="28" t="s">
        <v>57</v>
      </c>
      <c r="Q48" s="201"/>
      <c r="R48" s="201"/>
      <c r="S48" s="201"/>
      <c r="T48" s="329"/>
      <c r="U48" s="201"/>
      <c r="V48" s="329"/>
      <c r="W48" s="201"/>
      <c r="X48" s="202"/>
      <c r="Y48" s="202"/>
      <c r="Z48" s="327"/>
      <c r="AA48" s="19"/>
      <c r="AB48" s="19"/>
      <c r="AC48" s="19"/>
    </row>
    <row r="49" spans="2:38" x14ac:dyDescent="0.45">
      <c r="B49" s="337" t="s">
        <v>9415</v>
      </c>
      <c r="C49" s="340"/>
      <c r="D49" s="338">
        <f t="shared" ref="D49:G49" si="18">D48/D50</f>
        <v>0.98340885884729701</v>
      </c>
      <c r="E49" s="338">
        <f t="shared" si="18"/>
        <v>1.0690574826660804</v>
      </c>
      <c r="F49" s="338">
        <f t="shared" si="18"/>
        <v>1.0356177362285135</v>
      </c>
      <c r="G49" s="339">
        <f t="shared" si="18"/>
        <v>1.0597140238063005</v>
      </c>
      <c r="H49" s="338">
        <f>H48/H50</f>
        <v>1.0946762603305018</v>
      </c>
      <c r="I49" s="339">
        <f>I48/I50</f>
        <v>1.0600203799837449</v>
      </c>
      <c r="J49" s="341">
        <f>J48/J50</f>
        <v>1.081401451683333</v>
      </c>
      <c r="K49" s="341">
        <f>AVERAGE(J49,H49,F49)</f>
        <v>1.0705651494141162</v>
      </c>
      <c r="L49" s="342">
        <f>AVERAGE(K49,J49,H49)</f>
        <v>1.0822142871426503</v>
      </c>
      <c r="M49" s="143"/>
      <c r="N49" s="1"/>
      <c r="O49" s="189" t="s">
        <v>9414</v>
      </c>
      <c r="P49" s="11" t="s">
        <v>57</v>
      </c>
      <c r="Q49" s="201">
        <f>D50/D58</f>
        <v>2010.3317616702298</v>
      </c>
      <c r="R49" s="201">
        <f t="shared" ref="R49:S49" si="19">E50/E58</f>
        <v>1992.191128751346</v>
      </c>
      <c r="S49" s="201">
        <f t="shared" si="19"/>
        <v>1758.2487294925425</v>
      </c>
      <c r="T49" s="330">
        <f>G50/G58</f>
        <v>2544.174376386803</v>
      </c>
      <c r="U49" s="202">
        <f t="shared" ref="U49" si="20">H50/H58</f>
        <v>2786.8033345209242</v>
      </c>
      <c r="V49" s="330">
        <f t="shared" ref="V49" si="21">I50/I58</f>
        <v>2878.9433968296603</v>
      </c>
      <c r="W49" s="202">
        <f>J50/J58</f>
        <v>3029.8796263708296</v>
      </c>
      <c r="X49" s="202">
        <f>X47*((1+X50))</f>
        <v>2875</v>
      </c>
      <c r="Y49" s="202">
        <f>Y47*((1+Y50))</f>
        <v>2875</v>
      </c>
      <c r="Z49" s="327"/>
      <c r="AA49" s="19"/>
      <c r="AB49" s="19"/>
      <c r="AC49" s="19"/>
    </row>
    <row r="50" spans="2:38" x14ac:dyDescent="0.45">
      <c r="B50" s="54" t="s">
        <v>120</v>
      </c>
      <c r="C50" s="28" t="s">
        <v>14</v>
      </c>
      <c r="D50" s="154">
        <f t="shared" ref="D50:J51" si="22">IFERROR(D64/D35*1000000,"0")</f>
        <v>173117590.88135681</v>
      </c>
      <c r="E50" s="154">
        <f t="shared" si="22"/>
        <v>223649649.04913312</v>
      </c>
      <c r="F50" s="154">
        <f t="shared" si="22"/>
        <v>364560114.67280614</v>
      </c>
      <c r="G50" s="155">
        <f t="shared" si="22"/>
        <v>563784106.01897001</v>
      </c>
      <c r="H50" s="154">
        <f t="shared" si="22"/>
        <v>642517455.41410434</v>
      </c>
      <c r="I50" s="155">
        <f t="shared" si="22"/>
        <v>736758927.47726762</v>
      </c>
      <c r="J50" s="19">
        <f>IFERROR(J64/J35*1000000,"0")</f>
        <v>819418988.11158621</v>
      </c>
      <c r="K50" s="19">
        <f>X53</f>
        <v>1207500000</v>
      </c>
      <c r="L50" s="6">
        <f>Y53</f>
        <v>1581250000</v>
      </c>
      <c r="M50" s="143"/>
      <c r="N50" s="1"/>
      <c r="O50" s="333" t="s">
        <v>9886</v>
      </c>
      <c r="P50" s="334"/>
      <c r="Q50" s="335">
        <f t="shared" ref="Q50:V50" si="23">Q49/Q47</f>
        <v>0.73150367834411889</v>
      </c>
      <c r="R50" s="335">
        <f t="shared" si="23"/>
        <v>1.1562339690953836</v>
      </c>
      <c r="S50" s="335">
        <f t="shared" si="23"/>
        <v>0.9875582619032478</v>
      </c>
      <c r="T50" s="336">
        <f>T49/T47</f>
        <v>1.0096731392915321</v>
      </c>
      <c r="U50" s="335">
        <f>U49/U47</f>
        <v>1.0205454039333959</v>
      </c>
      <c r="V50" s="336">
        <f t="shared" si="23"/>
        <v>1.077287605459385</v>
      </c>
      <c r="W50" s="416">
        <f>W49/W47-1</f>
        <v>0.19767555789818547</v>
      </c>
      <c r="X50" s="416">
        <f>مفروصات!D7</f>
        <v>0.25</v>
      </c>
      <c r="Y50" s="416">
        <f>مفروصات!F7</f>
        <v>0.25</v>
      </c>
      <c r="Z50" s="327"/>
      <c r="AA50" s="19"/>
      <c r="AB50" s="19"/>
      <c r="AC50" s="19"/>
    </row>
    <row r="51" spans="2:38" x14ac:dyDescent="0.45">
      <c r="B51" s="54" t="s">
        <v>121</v>
      </c>
      <c r="C51" s="28" t="s">
        <v>14</v>
      </c>
      <c r="D51" s="154">
        <f t="shared" si="22"/>
        <v>159928045.16314229</v>
      </c>
      <c r="E51" s="154">
        <f t="shared" si="22"/>
        <v>246773581.32472956</v>
      </c>
      <c r="F51" s="154">
        <f t="shared" si="22"/>
        <v>366486575.08585697</v>
      </c>
      <c r="G51" s="155">
        <f t="shared" si="22"/>
        <v>590521156.93626142</v>
      </c>
      <c r="H51" s="154">
        <f t="shared" si="22"/>
        <v>602849871.46529567</v>
      </c>
      <c r="I51" s="155">
        <f t="shared" si="22"/>
        <v>819699432.89224958</v>
      </c>
      <c r="J51" s="19">
        <f t="shared" si="22"/>
        <v>812142857.14285707</v>
      </c>
      <c r="K51" s="19">
        <f>K52*K50</f>
        <v>1181203454.2750196</v>
      </c>
      <c r="L51" s="6">
        <f>L52*L50</f>
        <v>1532550107.6307805</v>
      </c>
      <c r="M51" s="143"/>
      <c r="N51" s="1"/>
      <c r="O51" s="189" t="s">
        <v>9395</v>
      </c>
      <c r="P51" s="11" t="s">
        <v>57</v>
      </c>
      <c r="Q51" s="201">
        <v>1663.617784698924</v>
      </c>
      <c r="R51" s="201">
        <v>1751.9061649208654</v>
      </c>
      <c r="S51" s="201">
        <v>2055.308028067951</v>
      </c>
      <c r="T51" s="330">
        <v>2447.6284168825869</v>
      </c>
      <c r="U51" s="202">
        <v>2474.7323153728007</v>
      </c>
      <c r="V51" s="330">
        <v>2963.4900908208188</v>
      </c>
      <c r="W51" s="202">
        <v>2837.477478262666</v>
      </c>
      <c r="X51" s="202">
        <f>X47*X52</f>
        <v>2300</v>
      </c>
      <c r="Y51" s="202">
        <f>Y47*Y52</f>
        <v>2300</v>
      </c>
      <c r="Z51" s="327"/>
    </row>
    <row r="52" spans="2:38" x14ac:dyDescent="0.45">
      <c r="B52" s="337" t="s">
        <v>9416</v>
      </c>
      <c r="C52" s="340"/>
      <c r="D52" s="341">
        <f t="shared" ref="D52:H52" si="24">D51/D50</f>
        <v>0.92381163779448772</v>
      </c>
      <c r="E52" s="341">
        <f t="shared" si="24"/>
        <v>1.1033935549369738</v>
      </c>
      <c r="F52" s="341">
        <f t="shared" si="24"/>
        <v>1.0052843422401812</v>
      </c>
      <c r="G52" s="356">
        <f t="shared" si="24"/>
        <v>1.0474242722202456</v>
      </c>
      <c r="H52" s="341">
        <f t="shared" si="24"/>
        <v>0.93826224701826533</v>
      </c>
      <c r="I52" s="356">
        <f>I51/I50</f>
        <v>1.1125748224035481</v>
      </c>
      <c r="J52" s="341">
        <f>J51/J50</f>
        <v>0.99112037788445995</v>
      </c>
      <c r="K52" s="341">
        <f>AVERAGE(J52,H52,F52)</f>
        <v>0.97822232238096873</v>
      </c>
      <c r="L52" s="342">
        <f>AVERAGE(K52,J52,H52)</f>
        <v>0.96920164909456474</v>
      </c>
      <c r="M52" s="143"/>
      <c r="N52" s="1"/>
      <c r="O52" s="333" t="s">
        <v>9885</v>
      </c>
      <c r="P52" s="334"/>
      <c r="Q52" s="335">
        <f>Q51/Q47</f>
        <v>0.60534412879936472</v>
      </c>
      <c r="R52" s="335">
        <f>R51/R47</f>
        <v>1.0167766482419416</v>
      </c>
      <c r="S52" s="335">
        <f t="shared" ref="S52" si="25">S51/S47</f>
        <v>1.1544080139676201</v>
      </c>
      <c r="T52" s="336">
        <f>T51/T47</f>
        <v>0.97135820973195752</v>
      </c>
      <c r="U52" s="335">
        <f>U51/U47</f>
        <v>0.90626297849371984</v>
      </c>
      <c r="V52" s="336">
        <f t="shared" ref="V52" si="26">V51/V47</f>
        <v>1.1089245961760286</v>
      </c>
      <c r="W52" s="335">
        <f>W51/W47</f>
        <v>1.1216212658165332</v>
      </c>
      <c r="X52" s="335">
        <v>1</v>
      </c>
      <c r="Y52" s="335">
        <v>1</v>
      </c>
      <c r="Z52" s="327"/>
    </row>
    <row r="53" spans="2:38" x14ac:dyDescent="0.45">
      <c r="B53" s="113" t="s">
        <v>77</v>
      </c>
      <c r="C53" s="90" t="s">
        <v>14</v>
      </c>
      <c r="D53" s="137">
        <f t="shared" ref="D53:J53" si="27">IFERROR(D66/D37*1000000,"0")</f>
        <v>171833696.89339149</v>
      </c>
      <c r="E53" s="137">
        <f t="shared" si="27"/>
        <v>225572973.58834246</v>
      </c>
      <c r="F53" s="137">
        <f t="shared" si="27"/>
        <v>366068650.98415744</v>
      </c>
      <c r="G53" s="138">
        <f t="shared" si="27"/>
        <v>566565726.61116374</v>
      </c>
      <c r="H53" s="137">
        <f t="shared" si="27"/>
        <v>645556661.74481213</v>
      </c>
      <c r="I53" s="138">
        <f t="shared" si="27"/>
        <v>746052036.28872514</v>
      </c>
      <c r="J53" s="93">
        <f t="shared" si="27"/>
        <v>827997250.40374351</v>
      </c>
      <c r="K53" s="93">
        <f>J53</f>
        <v>827997250.40374351</v>
      </c>
      <c r="L53" s="94">
        <f>K53</f>
        <v>827997250.40374351</v>
      </c>
      <c r="M53" s="143"/>
      <c r="N53" s="1"/>
      <c r="O53" s="189" t="s">
        <v>9414</v>
      </c>
      <c r="P53" s="28" t="s">
        <v>14</v>
      </c>
      <c r="Q53" s="201">
        <v>173117590.88135681</v>
      </c>
      <c r="R53" s="201">
        <v>223649649.04913312</v>
      </c>
      <c r="S53" s="201">
        <v>364560114.67280614</v>
      </c>
      <c r="T53" s="330">
        <v>563784106.01897001</v>
      </c>
      <c r="U53" s="202">
        <v>642517455.41410434</v>
      </c>
      <c r="V53" s="330">
        <v>736758927.47726762</v>
      </c>
      <c r="W53" s="202">
        <v>819418988.11158621</v>
      </c>
      <c r="X53" s="202">
        <f>X49*X55</f>
        <v>1207500000</v>
      </c>
      <c r="Y53" s="202">
        <f>Y49*Y55</f>
        <v>1581250000</v>
      </c>
      <c r="Z53" s="327"/>
    </row>
    <row r="54" spans="2:38" x14ac:dyDescent="0.45">
      <c r="B54" s="112" t="s">
        <v>8</v>
      </c>
      <c r="C54" s="26"/>
      <c r="D54" s="26"/>
      <c r="E54" s="26"/>
      <c r="F54" s="26"/>
      <c r="G54" s="41"/>
      <c r="H54" s="26"/>
      <c r="I54" s="41"/>
      <c r="J54" s="42"/>
      <c r="K54" s="42"/>
      <c r="L54" s="43"/>
      <c r="M54" s="143"/>
      <c r="N54" s="1"/>
      <c r="O54" s="189" t="s">
        <v>9395</v>
      </c>
      <c r="P54" s="28" t="s">
        <v>14</v>
      </c>
      <c r="Q54" s="228">
        <v>143260683.89586562</v>
      </c>
      <c r="R54" s="228">
        <v>196674502.40938613</v>
      </c>
      <c r="S54" s="228">
        <v>426153204.51085776</v>
      </c>
      <c r="T54" s="329">
        <v>542389708.69541454</v>
      </c>
      <c r="U54" s="228">
        <v>53774227.776467808</v>
      </c>
      <c r="V54" s="329">
        <v>758395522.22771323</v>
      </c>
      <c r="W54" s="201">
        <v>767384586.43400908</v>
      </c>
      <c r="X54" s="201">
        <f>X51*X55</f>
        <v>966000000</v>
      </c>
      <c r="Y54" s="201">
        <f>Y51*Y55</f>
        <v>1265000000</v>
      </c>
      <c r="Z54" s="326"/>
    </row>
    <row r="55" spans="2:38" ht="18.75" thickBot="1" x14ac:dyDescent="0.5">
      <c r="B55" s="54" t="s">
        <v>122</v>
      </c>
      <c r="C55" s="28" t="s">
        <v>14</v>
      </c>
      <c r="D55" s="154">
        <f t="shared" ref="D55:J56" si="28">IFERROR(D68/D39*1000000,"0")</f>
        <v>143260683.89586562</v>
      </c>
      <c r="E55" s="154">
        <f t="shared" si="28"/>
        <v>196674502.40938613</v>
      </c>
      <c r="F55" s="154">
        <f t="shared" si="28"/>
        <v>426153204.51085776</v>
      </c>
      <c r="G55" s="155">
        <f t="shared" si="28"/>
        <v>542389708.69541454</v>
      </c>
      <c r="H55" s="154">
        <f t="shared" si="28"/>
        <v>570567248.29049754</v>
      </c>
      <c r="I55" s="155">
        <f t="shared" si="28"/>
        <v>758395522.22771323</v>
      </c>
      <c r="J55" s="19">
        <f t="shared" si="28"/>
        <v>767384586.43400908</v>
      </c>
      <c r="K55" s="19">
        <f>X54</f>
        <v>966000000</v>
      </c>
      <c r="L55" s="6">
        <f>Y54</f>
        <v>1265000000</v>
      </c>
      <c r="M55" s="143"/>
      <c r="N55" s="1"/>
      <c r="O55" s="114" t="s">
        <v>7217</v>
      </c>
      <c r="P55" s="49" t="s">
        <v>14</v>
      </c>
      <c r="Q55" s="331">
        <v>86113.941082802543</v>
      </c>
      <c r="R55" s="331">
        <v>112263.14876189161</v>
      </c>
      <c r="S55" s="331">
        <v>207342.74312714775</v>
      </c>
      <c r="T55" s="332">
        <v>221598.05996460331</v>
      </c>
      <c r="U55" s="331">
        <v>230557.15753424657</v>
      </c>
      <c r="V55" s="332">
        <v>255912.96038977307</v>
      </c>
      <c r="W55" s="331">
        <f>J58</f>
        <v>270446.05369127518</v>
      </c>
      <c r="X55" s="331">
        <f>K58</f>
        <v>420000</v>
      </c>
      <c r="Y55" s="331">
        <f>L58</f>
        <v>550000</v>
      </c>
      <c r="Z55" s="328"/>
    </row>
    <row r="56" spans="2:38" ht="18.75" thickBot="1" x14ac:dyDescent="0.5">
      <c r="B56" s="54" t="s">
        <v>123</v>
      </c>
      <c r="C56" s="28" t="s">
        <v>14</v>
      </c>
      <c r="D56" s="154" t="str">
        <f t="shared" si="28"/>
        <v>0</v>
      </c>
      <c r="E56" s="154" t="str">
        <f t="shared" si="28"/>
        <v>0</v>
      </c>
      <c r="F56" s="154" t="str">
        <f t="shared" si="28"/>
        <v>0</v>
      </c>
      <c r="G56" s="155" t="str">
        <f t="shared" si="28"/>
        <v>0</v>
      </c>
      <c r="H56" s="154">
        <f t="shared" si="28"/>
        <v>744333963.39037001</v>
      </c>
      <c r="I56" s="155">
        <f t="shared" si="28"/>
        <v>877699256.40319467</v>
      </c>
      <c r="J56" s="19">
        <f t="shared" si="28"/>
        <v>875267782.4267782</v>
      </c>
      <c r="K56" s="19">
        <f>K57*K48</f>
        <v>1276874494.6154766</v>
      </c>
      <c r="L56" s="6">
        <f>L57*L48</f>
        <v>1690292143.1474504</v>
      </c>
      <c r="M56" s="143"/>
      <c r="N56" s="1"/>
      <c r="O56" s="114" t="s">
        <v>7218</v>
      </c>
      <c r="P56" s="49" t="s">
        <v>14</v>
      </c>
      <c r="Q56" s="331"/>
      <c r="R56" s="331"/>
      <c r="S56" s="331">
        <v>23413.375634517768</v>
      </c>
      <c r="T56" s="332">
        <v>25006</v>
      </c>
      <c r="U56" s="331">
        <v>25921.206030150755</v>
      </c>
      <c r="V56" s="332">
        <v>34522.410423452769</v>
      </c>
      <c r="W56" s="331">
        <f>مفروصات!O2</f>
        <v>0</v>
      </c>
      <c r="X56" s="331">
        <f>مفروصات!Q2</f>
        <v>0</v>
      </c>
      <c r="Y56" s="331">
        <f>مفروصات!S2</f>
        <v>0</v>
      </c>
      <c r="Z56" s="328"/>
    </row>
    <row r="57" spans="2:38" ht="18.75" thickBot="1" x14ac:dyDescent="0.5">
      <c r="B57" s="343" t="s">
        <v>9417</v>
      </c>
      <c r="C57" s="344"/>
      <c r="D57" s="345">
        <f t="shared" ref="D57:J57" si="29">D56/D48</f>
        <v>0</v>
      </c>
      <c r="E57" s="345">
        <f t="shared" si="29"/>
        <v>0</v>
      </c>
      <c r="F57" s="345">
        <f t="shared" si="29"/>
        <v>0</v>
      </c>
      <c r="G57" s="417">
        <f t="shared" si="29"/>
        <v>0</v>
      </c>
      <c r="H57" s="345">
        <f t="shared" si="29"/>
        <v>1.0582717557017152</v>
      </c>
      <c r="I57" s="417">
        <f t="shared" si="29"/>
        <v>1.1238441992838357</v>
      </c>
      <c r="J57" s="345">
        <f t="shared" si="29"/>
        <v>0.98775212156856462</v>
      </c>
      <c r="K57" s="345">
        <f>J57</f>
        <v>0.98775212156856462</v>
      </c>
      <c r="L57" s="346">
        <f>K57</f>
        <v>0.98775212156856462</v>
      </c>
      <c r="M57" s="143"/>
      <c r="N57" s="1"/>
    </row>
    <row r="58" spans="2:38" ht="18.75" thickBot="1" x14ac:dyDescent="0.5">
      <c r="B58" s="108" t="s">
        <v>57</v>
      </c>
      <c r="C58" s="40" t="s">
        <v>14</v>
      </c>
      <c r="D58" s="23">
        <v>86113.941082802543</v>
      </c>
      <c r="E58" s="23">
        <v>112263.14876189161</v>
      </c>
      <c r="F58" s="23">
        <v>207342.74312714775</v>
      </c>
      <c r="G58" s="25">
        <v>221598.05996460331</v>
      </c>
      <c r="H58" s="23">
        <v>230557.15753424657</v>
      </c>
      <c r="I58" s="25">
        <v>255912.96038977307</v>
      </c>
      <c r="J58" s="23">
        <f>مفروصات!B6</f>
        <v>270446.05369127518</v>
      </c>
      <c r="K58" s="23">
        <f>مفروصات!D6</f>
        <v>420000</v>
      </c>
      <c r="L58" s="88">
        <f>مفروصات!F6</f>
        <v>550000</v>
      </c>
      <c r="M58" s="240"/>
      <c r="N58" s="213"/>
      <c r="AA58" s="11"/>
      <c r="AB58" s="75"/>
      <c r="AC58" s="75"/>
      <c r="AD58" s="75"/>
      <c r="AE58" s="75"/>
      <c r="AF58" s="166"/>
      <c r="AG58" s="166"/>
      <c r="AH58" s="166"/>
      <c r="AI58" s="166"/>
      <c r="AJ58" s="166"/>
      <c r="AK58" s="166"/>
    </row>
    <row r="59" spans="2:38" ht="18.75" thickBot="1" x14ac:dyDescent="0.5">
      <c r="B59" s="28"/>
      <c r="D59" s="19">
        <f>D55/D58</f>
        <v>1663.617784698924</v>
      </c>
      <c r="E59" s="19">
        <f t="shared" ref="E59:J59" si="30">E55/E58</f>
        <v>1751.9061649208654</v>
      </c>
      <c r="F59" s="19">
        <f t="shared" si="30"/>
        <v>2055.308028067951</v>
      </c>
      <c r="G59" s="19">
        <f t="shared" si="30"/>
        <v>2447.6284168825869</v>
      </c>
      <c r="H59" s="19">
        <f>H55/H58</f>
        <v>2474.7323153728007</v>
      </c>
      <c r="I59" s="19">
        <f t="shared" si="30"/>
        <v>2963.4900908208188</v>
      </c>
      <c r="J59" s="19">
        <f t="shared" si="30"/>
        <v>2837.477478262666</v>
      </c>
      <c r="N59" s="213"/>
      <c r="AA59" s="11"/>
      <c r="AB59" s="75"/>
      <c r="AC59" s="75"/>
      <c r="AD59" s="75"/>
      <c r="AE59" s="75"/>
      <c r="AF59" s="166"/>
      <c r="AG59" s="166"/>
      <c r="AH59" s="166"/>
      <c r="AI59" s="166"/>
      <c r="AJ59" s="166"/>
      <c r="AK59" s="166"/>
    </row>
    <row r="60" spans="2:38" x14ac:dyDescent="0.45">
      <c r="B60" s="454" t="s">
        <v>12</v>
      </c>
      <c r="C60" s="455"/>
      <c r="D60" s="455"/>
      <c r="E60" s="455"/>
      <c r="F60" s="455"/>
      <c r="G60" s="455"/>
      <c r="H60" s="455"/>
      <c r="I60" s="455"/>
      <c r="J60" s="455"/>
      <c r="K60" s="455"/>
      <c r="L60" s="456"/>
      <c r="N60" s="213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213"/>
      <c r="AA60" s="11"/>
      <c r="AB60" s="75"/>
      <c r="AC60" s="75"/>
      <c r="AD60" s="75"/>
      <c r="AE60" s="75"/>
      <c r="AF60" s="75"/>
      <c r="AG60" s="75"/>
      <c r="AH60" s="75"/>
      <c r="AI60" s="75"/>
      <c r="AJ60" s="75"/>
      <c r="AK60" s="75"/>
    </row>
    <row r="61" spans="2:38" ht="19.5" x14ac:dyDescent="0.45">
      <c r="B61" s="12" t="s">
        <v>3</v>
      </c>
      <c r="C61" s="34" t="s">
        <v>2</v>
      </c>
      <c r="D61" s="35">
        <v>1397</v>
      </c>
      <c r="E61" s="35">
        <v>1398</v>
      </c>
      <c r="F61" s="35">
        <v>1399</v>
      </c>
      <c r="G61" s="35" t="s">
        <v>78</v>
      </c>
      <c r="H61" s="35">
        <v>1400</v>
      </c>
      <c r="I61" s="35" t="s">
        <v>56</v>
      </c>
      <c r="J61" s="35" t="s">
        <v>1</v>
      </c>
      <c r="K61" s="57" t="s">
        <v>64</v>
      </c>
      <c r="L61" s="63" t="s">
        <v>111</v>
      </c>
      <c r="N61" s="213"/>
      <c r="P61" s="75"/>
      <c r="Q61" s="75"/>
      <c r="R61" s="75"/>
      <c r="S61" s="75"/>
      <c r="T61" s="214"/>
      <c r="U61" s="214"/>
      <c r="V61" s="214"/>
      <c r="W61" s="75"/>
      <c r="X61" s="75"/>
      <c r="Y61" s="75"/>
      <c r="Z61" s="53"/>
      <c r="AA61" s="11"/>
      <c r="AB61" s="75"/>
      <c r="AC61" s="75"/>
      <c r="AD61" s="75"/>
      <c r="AE61" s="75"/>
      <c r="AF61" s="214"/>
      <c r="AG61" s="214"/>
      <c r="AH61" s="214"/>
      <c r="AI61" s="75"/>
      <c r="AJ61" s="75"/>
      <c r="AK61" s="75"/>
      <c r="AL61" s="215"/>
    </row>
    <row r="62" spans="2:38" ht="19.5" x14ac:dyDescent="0.45">
      <c r="B62" s="173" t="s">
        <v>7</v>
      </c>
      <c r="C62" s="41"/>
      <c r="D62" s="41"/>
      <c r="E62" s="41"/>
      <c r="F62" s="42"/>
      <c r="G62" s="42"/>
      <c r="H62" s="42"/>
      <c r="I62" s="42"/>
      <c r="J62" s="42"/>
      <c r="K62" s="42"/>
      <c r="L62" s="43"/>
      <c r="M62" s="1"/>
      <c r="N62" s="213"/>
      <c r="P62" s="75"/>
      <c r="Q62" s="75"/>
      <c r="R62" s="75"/>
      <c r="S62" s="75"/>
      <c r="T62" s="214"/>
      <c r="U62" s="214"/>
      <c r="V62" s="214"/>
      <c r="W62" s="75"/>
      <c r="X62" s="75"/>
      <c r="Y62" s="75"/>
      <c r="Z62" s="53"/>
      <c r="AA62" s="11"/>
      <c r="AB62" s="75"/>
      <c r="AC62" s="75"/>
      <c r="AD62" s="75"/>
      <c r="AE62" s="75"/>
      <c r="AF62" s="214"/>
      <c r="AG62" s="214"/>
      <c r="AH62" s="214"/>
      <c r="AI62" s="75"/>
      <c r="AJ62" s="75"/>
      <c r="AK62" s="75"/>
      <c r="AL62" s="215"/>
    </row>
    <row r="63" spans="2:38" ht="19.5" x14ac:dyDescent="0.45">
      <c r="B63" s="174" t="s">
        <v>119</v>
      </c>
      <c r="C63" s="7" t="s">
        <v>14</v>
      </c>
      <c r="D63" s="175">
        <v>2225788</v>
      </c>
      <c r="E63" s="175">
        <v>2559983</v>
      </c>
      <c r="F63" s="175">
        <v>4307410</v>
      </c>
      <c r="G63" s="176">
        <v>1562929</v>
      </c>
      <c r="H63" s="175">
        <v>4866469</v>
      </c>
      <c r="I63" s="176">
        <v>6735948</v>
      </c>
      <c r="J63" s="19">
        <v>14045016</v>
      </c>
      <c r="K63" s="19">
        <f>K48*K34/1000000</f>
        <v>19393196.683599014</v>
      </c>
      <c r="L63" s="6">
        <f>L48*L34/1000000</f>
        <v>25672192.625847824</v>
      </c>
      <c r="M63" s="1"/>
      <c r="N63" s="213"/>
      <c r="P63" s="75"/>
      <c r="Q63" s="75"/>
      <c r="R63" s="75"/>
      <c r="S63" s="75"/>
      <c r="T63" s="214"/>
      <c r="U63" s="214"/>
      <c r="V63" s="214"/>
      <c r="W63" s="75"/>
      <c r="X63" s="75"/>
      <c r="Y63" s="75"/>
      <c r="Z63" s="53"/>
      <c r="AA63" s="11"/>
      <c r="AB63" s="75"/>
      <c r="AC63" s="75"/>
      <c r="AD63" s="75"/>
      <c r="AE63" s="75"/>
      <c r="AF63" s="214"/>
      <c r="AG63" s="214"/>
      <c r="AH63" s="214"/>
      <c r="AI63" s="75"/>
      <c r="AJ63" s="75"/>
      <c r="AK63" s="75"/>
      <c r="AL63" s="215"/>
    </row>
    <row r="64" spans="2:38" x14ac:dyDescent="0.45">
      <c r="B64" s="174" t="s">
        <v>120</v>
      </c>
      <c r="C64" s="7" t="s">
        <v>14</v>
      </c>
      <c r="D64" s="175">
        <v>19577349</v>
      </c>
      <c r="E64" s="175">
        <v>29824128</v>
      </c>
      <c r="F64" s="175">
        <v>32935819</v>
      </c>
      <c r="G64" s="176">
        <v>25440194</v>
      </c>
      <c r="H64" s="175">
        <v>66974092</v>
      </c>
      <c r="I64" s="176">
        <v>30060501</v>
      </c>
      <c r="J64" s="19">
        <v>83538127</v>
      </c>
      <c r="K64" s="19">
        <f>K50*K35/1000000</f>
        <v>120344280</v>
      </c>
      <c r="L64" s="6">
        <f>L50*L35/1000000</f>
        <v>157593700</v>
      </c>
      <c r="M64" s="1"/>
      <c r="N64" s="213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53"/>
      <c r="AA64" s="11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215"/>
    </row>
    <row r="65" spans="2:38" x14ac:dyDescent="0.45">
      <c r="B65" s="174" t="s">
        <v>121</v>
      </c>
      <c r="C65" s="7" t="s">
        <v>14</v>
      </c>
      <c r="D65" s="175">
        <v>1671408</v>
      </c>
      <c r="E65" s="175">
        <v>1300250</v>
      </c>
      <c r="F65" s="175">
        <v>4695426</v>
      </c>
      <c r="G65" s="176">
        <v>1102503</v>
      </c>
      <c r="H65" s="175">
        <v>1172543</v>
      </c>
      <c r="I65" s="176">
        <v>867242</v>
      </c>
      <c r="J65" s="19">
        <v>2393385</v>
      </c>
      <c r="K65" s="19">
        <f>K51*K36/1000000</f>
        <v>3699529.2187893614</v>
      </c>
      <c r="L65" s="6">
        <f>L51*L36/1000000</f>
        <v>4799946.9370996049</v>
      </c>
      <c r="M65" s="1"/>
      <c r="N65" s="213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53"/>
      <c r="AA65" s="11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215"/>
    </row>
    <row r="66" spans="2:38" x14ac:dyDescent="0.45">
      <c r="B66" s="177" t="s">
        <v>77</v>
      </c>
      <c r="C66" s="91" t="s">
        <v>14</v>
      </c>
      <c r="D66" s="178">
        <f t="shared" ref="D66:L66" si="31">D63+D64+D65</f>
        <v>23474545</v>
      </c>
      <c r="E66" s="178">
        <f t="shared" si="31"/>
        <v>33684361</v>
      </c>
      <c r="F66" s="178">
        <f t="shared" si="31"/>
        <v>41938655</v>
      </c>
      <c r="G66" s="179">
        <f t="shared" si="31"/>
        <v>28105626</v>
      </c>
      <c r="H66" s="178">
        <f t="shared" si="31"/>
        <v>73013104</v>
      </c>
      <c r="I66" s="179">
        <f t="shared" si="31"/>
        <v>37663691</v>
      </c>
      <c r="J66" s="178">
        <f t="shared" si="31"/>
        <v>99976528</v>
      </c>
      <c r="K66" s="178">
        <f t="shared" si="31"/>
        <v>143437005.90238839</v>
      </c>
      <c r="L66" s="182">
        <f t="shared" si="31"/>
        <v>188065839.56294742</v>
      </c>
      <c r="M66" s="1"/>
      <c r="N66" s="213"/>
      <c r="P66" s="75"/>
      <c r="Q66" s="75"/>
      <c r="R66" s="75"/>
      <c r="S66" s="75"/>
      <c r="T66" s="166"/>
      <c r="U66" s="166"/>
      <c r="V66" s="166"/>
      <c r="W66" s="166"/>
      <c r="X66" s="166"/>
      <c r="Y66" s="166"/>
      <c r="Z66" s="213"/>
      <c r="AA66" s="11"/>
      <c r="AB66" s="75"/>
      <c r="AC66" s="75"/>
      <c r="AD66" s="75"/>
      <c r="AE66" s="75"/>
      <c r="AF66" s="166"/>
      <c r="AG66" s="166"/>
      <c r="AH66" s="166"/>
      <c r="AI66" s="166"/>
      <c r="AJ66" s="166"/>
      <c r="AK66" s="166"/>
    </row>
    <row r="67" spans="2:38" x14ac:dyDescent="0.45">
      <c r="B67" s="173" t="s">
        <v>8</v>
      </c>
      <c r="C67" s="41"/>
      <c r="D67" s="41"/>
      <c r="E67" s="41"/>
      <c r="F67" s="42"/>
      <c r="G67" s="42"/>
      <c r="H67" s="42"/>
      <c r="I67" s="42"/>
      <c r="J67" s="42"/>
      <c r="K67" s="42"/>
      <c r="L67" s="43"/>
      <c r="M67" s="1"/>
      <c r="N67" s="213"/>
      <c r="P67" s="75"/>
      <c r="Q67" s="75"/>
      <c r="R67" s="75"/>
      <c r="S67" s="75"/>
      <c r="T67" s="166"/>
      <c r="U67" s="166"/>
      <c r="V67" s="166"/>
      <c r="W67" s="166"/>
      <c r="X67" s="166"/>
      <c r="Y67" s="166"/>
      <c r="Z67" s="213"/>
      <c r="AA67" s="11"/>
      <c r="AB67" s="75"/>
      <c r="AC67" s="75"/>
      <c r="AD67" s="75"/>
      <c r="AE67" s="75"/>
      <c r="AF67" s="166"/>
      <c r="AG67" s="166"/>
      <c r="AH67" s="166"/>
      <c r="AI67" s="166"/>
      <c r="AJ67" s="166"/>
      <c r="AK67" s="166"/>
    </row>
    <row r="68" spans="2:38" x14ac:dyDescent="0.45">
      <c r="B68" s="174" t="s">
        <v>122</v>
      </c>
      <c r="C68" s="7" t="s">
        <v>14</v>
      </c>
      <c r="D68" s="175">
        <v>4528900</v>
      </c>
      <c r="E68" s="175">
        <v>4693637</v>
      </c>
      <c r="F68" s="175">
        <v>27434891</v>
      </c>
      <c r="G68" s="176">
        <v>19848209</v>
      </c>
      <c r="H68" s="175">
        <v>24197757</v>
      </c>
      <c r="I68" s="176">
        <v>35296486</v>
      </c>
      <c r="J68" s="19">
        <v>44857466</v>
      </c>
      <c r="K68" s="19">
        <f>K55*K39/1000000</f>
        <v>56467530</v>
      </c>
      <c r="L68" s="6">
        <f>L55*L39/1000000</f>
        <v>73945575</v>
      </c>
      <c r="M68" s="1"/>
      <c r="N68" s="213"/>
      <c r="P68" s="75"/>
      <c r="Q68" s="75"/>
      <c r="R68" s="75"/>
      <c r="S68" s="75"/>
      <c r="T68" s="166"/>
      <c r="U68" s="166"/>
      <c r="V68" s="166"/>
      <c r="W68" s="166"/>
      <c r="X68" s="166"/>
      <c r="Y68" s="166"/>
      <c r="Z68" s="213"/>
      <c r="AA68" s="11"/>
      <c r="AB68" s="75"/>
      <c r="AC68" s="75"/>
      <c r="AD68" s="75"/>
      <c r="AE68" s="75"/>
      <c r="AF68" s="166"/>
      <c r="AG68" s="166"/>
      <c r="AH68" s="166"/>
      <c r="AI68" s="166"/>
      <c r="AJ68" s="166"/>
      <c r="AK68" s="166"/>
    </row>
    <row r="69" spans="2:38" x14ac:dyDescent="0.45">
      <c r="B69" s="174" t="s">
        <v>123</v>
      </c>
      <c r="C69" s="7" t="s">
        <v>14</v>
      </c>
      <c r="D69" s="175"/>
      <c r="E69" s="175"/>
      <c r="F69" s="175">
        <v>0</v>
      </c>
      <c r="G69" s="176">
        <v>0</v>
      </c>
      <c r="H69" s="175">
        <v>7482045</v>
      </c>
      <c r="I69" s="176">
        <v>3186926</v>
      </c>
      <c r="J69" s="19">
        <v>3347024</v>
      </c>
      <c r="K69" s="19">
        <f>K56*K40/1000000</f>
        <v>4882768.0674095834</v>
      </c>
      <c r="L69" s="6">
        <f>L56*L40/1000000</f>
        <v>6463677.1553958505</v>
      </c>
      <c r="M69" s="1"/>
      <c r="N69" s="74"/>
      <c r="O69" s="201"/>
      <c r="P69" s="60"/>
      <c r="Q69" s="60"/>
      <c r="R69" s="202"/>
      <c r="S69" s="202"/>
      <c r="T69" s="202"/>
      <c r="U69" s="202"/>
      <c r="V69" s="202"/>
      <c r="W69" s="202"/>
      <c r="X69" s="202"/>
      <c r="Y69" s="202"/>
    </row>
    <row r="70" spans="2:38" x14ac:dyDescent="0.45">
      <c r="B70" s="177" t="s">
        <v>9</v>
      </c>
      <c r="C70" s="91" t="s">
        <v>14</v>
      </c>
      <c r="D70" s="91">
        <f t="shared" ref="D70:I70" si="32">D69+D68</f>
        <v>4528900</v>
      </c>
      <c r="E70" s="91">
        <f t="shared" si="32"/>
        <v>4693637</v>
      </c>
      <c r="F70" s="91">
        <f t="shared" si="32"/>
        <v>27434891</v>
      </c>
      <c r="G70" s="92">
        <f t="shared" si="32"/>
        <v>19848209</v>
      </c>
      <c r="H70" s="91">
        <f t="shared" si="32"/>
        <v>31679802</v>
      </c>
      <c r="I70" s="92">
        <f t="shared" si="32"/>
        <v>38483412</v>
      </c>
      <c r="J70" s="91">
        <f>J69+J68</f>
        <v>48204490</v>
      </c>
      <c r="K70" s="91">
        <f t="shared" ref="K70:L70" si="33">K69+K68</f>
        <v>61350298.067409582</v>
      </c>
      <c r="L70" s="95">
        <f t="shared" si="33"/>
        <v>80409252.155395851</v>
      </c>
      <c r="M70" s="1"/>
      <c r="O70" s="190"/>
      <c r="P70" s="190"/>
      <c r="Q70" s="190"/>
      <c r="R70" s="56"/>
      <c r="S70" s="56"/>
    </row>
    <row r="71" spans="2:38" x14ac:dyDescent="0.45">
      <c r="B71" s="174" t="s">
        <v>101</v>
      </c>
      <c r="C71" s="19"/>
      <c r="G71" s="22"/>
      <c r="I71" s="22"/>
      <c r="L71" s="6"/>
      <c r="M71" s="1"/>
      <c r="O71" s="190"/>
      <c r="P71" s="190"/>
      <c r="Q71" s="190"/>
      <c r="R71" s="56"/>
      <c r="S71" s="56"/>
    </row>
    <row r="72" spans="2:38" x14ac:dyDescent="0.45">
      <c r="B72" s="174" t="s">
        <v>102</v>
      </c>
      <c r="C72" s="19"/>
      <c r="G72" s="22"/>
      <c r="I72" s="22"/>
      <c r="L72" s="6"/>
      <c r="M72" s="1"/>
      <c r="O72" s="190"/>
      <c r="P72" s="190"/>
      <c r="Q72" s="190"/>
      <c r="R72" s="56"/>
      <c r="S72" s="56"/>
    </row>
    <row r="73" spans="2:38" ht="18.75" thickBot="1" x14ac:dyDescent="0.5">
      <c r="B73" s="181" t="s">
        <v>10</v>
      </c>
      <c r="C73" s="4" t="s">
        <v>14</v>
      </c>
      <c r="D73" s="4">
        <f t="shared" ref="D73:L73" si="34">D70+D66+D71+D72</f>
        <v>28003445</v>
      </c>
      <c r="E73" s="4">
        <f t="shared" si="34"/>
        <v>38377998</v>
      </c>
      <c r="F73" s="4">
        <f t="shared" si="34"/>
        <v>69373546</v>
      </c>
      <c r="G73" s="4">
        <f t="shared" si="34"/>
        <v>47953835</v>
      </c>
      <c r="H73" s="4">
        <f t="shared" si="34"/>
        <v>104692906</v>
      </c>
      <c r="I73" s="4">
        <f t="shared" si="34"/>
        <v>76147103</v>
      </c>
      <c r="J73" s="4">
        <f>J70+J66+J71+J72</f>
        <v>148181018</v>
      </c>
      <c r="K73" s="4">
        <f>K70+K66+K71+K72</f>
        <v>204787303.96979797</v>
      </c>
      <c r="L73" s="5">
        <f t="shared" si="34"/>
        <v>268475091.71834326</v>
      </c>
      <c r="M73" s="1"/>
      <c r="O73" s="190"/>
      <c r="P73" s="190"/>
      <c r="Q73" s="190"/>
      <c r="R73" s="56"/>
      <c r="S73" s="56"/>
    </row>
    <row r="74" spans="2:38" x14ac:dyDescent="0.45">
      <c r="B74" s="177" t="s">
        <v>113</v>
      </c>
      <c r="C74" s="91" t="s">
        <v>57</v>
      </c>
      <c r="D74" s="91">
        <f t="shared" ref="D74:J74" si="35">D70*10^6/D58</f>
        <v>52591949.02768708</v>
      </c>
      <c r="E74" s="91">
        <f t="shared" si="35"/>
        <v>41809240.625836454</v>
      </c>
      <c r="F74" s="91">
        <f t="shared" si="35"/>
        <v>132316620.23095855</v>
      </c>
      <c r="G74" s="92">
        <f t="shared" si="35"/>
        <v>89568514.287401378</v>
      </c>
      <c r="H74" s="91">
        <f t="shared" si="35"/>
        <v>137405415.38075796</v>
      </c>
      <c r="I74" s="92">
        <f t="shared" si="35"/>
        <v>150376956.06110418</v>
      </c>
      <c r="J74" s="91">
        <f t="shared" si="35"/>
        <v>178240685.49740171</v>
      </c>
      <c r="K74" s="91">
        <f>K70*10^6/K58</f>
        <v>146072138.2557371</v>
      </c>
      <c r="L74" s="95">
        <f>L70*10^6/L58</f>
        <v>146198640.28253791</v>
      </c>
      <c r="M74" s="1"/>
      <c r="O74" s="190"/>
      <c r="P74" s="190"/>
      <c r="Q74" s="190"/>
      <c r="R74" s="56"/>
      <c r="S74" s="56"/>
    </row>
    <row r="75" spans="2:38" x14ac:dyDescent="0.45">
      <c r="B75" s="177" t="s">
        <v>9427</v>
      </c>
      <c r="C75" s="91" t="s">
        <v>57</v>
      </c>
      <c r="D75" s="91">
        <v>51171.989731977621</v>
      </c>
      <c r="E75" s="91">
        <v>35218.04342165008</v>
      </c>
      <c r="F75" s="91">
        <v>43556.040799759612</v>
      </c>
      <c r="G75" s="92">
        <v>37026.548554458677</v>
      </c>
      <c r="H75" s="91">
        <v>16959.745104410416</v>
      </c>
      <c r="I75" s="92">
        <v>51225.376230005757</v>
      </c>
      <c r="J75" s="91"/>
      <c r="K75" s="91"/>
      <c r="L75" s="95"/>
      <c r="M75" s="1"/>
      <c r="O75" s="190"/>
      <c r="P75" s="190"/>
      <c r="Q75" s="190"/>
      <c r="R75" s="56"/>
      <c r="S75" s="56"/>
    </row>
    <row r="76" spans="2:38" ht="18.75" thickBot="1" x14ac:dyDescent="0.5">
      <c r="B76" s="347" t="s">
        <v>114</v>
      </c>
      <c r="C76" s="23"/>
      <c r="D76" s="23"/>
      <c r="E76" s="212">
        <f>E75/E74</f>
        <v>8.4235070751050001E-4</v>
      </c>
      <c r="F76" s="212">
        <f>F75/F74</f>
        <v>3.2918042135396581E-4</v>
      </c>
      <c r="G76" s="212"/>
      <c r="H76" s="212">
        <f>H75/H74</f>
        <v>1.2342850576459473E-4</v>
      </c>
      <c r="I76" s="348"/>
      <c r="J76" s="348">
        <f>H76*J74</f>
        <v>21999.981477401365</v>
      </c>
      <c r="K76" s="348">
        <f>H76*K74</f>
        <v>18029.465758744926</v>
      </c>
      <c r="L76" s="349">
        <f>H76*L74</f>
        <v>18045.07971488914</v>
      </c>
      <c r="M76" s="1"/>
      <c r="O76" s="190"/>
      <c r="P76" s="190"/>
      <c r="Q76" s="190"/>
      <c r="R76" s="56"/>
      <c r="S76" s="56"/>
    </row>
    <row r="77" spans="2:38" ht="18.75" thickBot="1" x14ac:dyDescent="0.5">
      <c r="B77" s="144"/>
      <c r="C77" s="144"/>
      <c r="D77" s="118"/>
      <c r="E77" s="118"/>
      <c r="F77" s="118"/>
      <c r="G77" s="118"/>
      <c r="H77" s="118"/>
      <c r="I77" s="118"/>
      <c r="J77" s="1"/>
      <c r="K77" s="1"/>
      <c r="L77" s="1"/>
      <c r="M77" s="1"/>
      <c r="O77" s="190"/>
      <c r="P77" s="190"/>
      <c r="Q77" s="190"/>
      <c r="R77" s="56"/>
      <c r="S77" s="56"/>
    </row>
    <row r="78" spans="2:38" ht="18.75" thickBot="1" x14ac:dyDescent="0.5">
      <c r="B78" s="448" t="s">
        <v>15</v>
      </c>
      <c r="C78" s="449"/>
      <c r="D78" s="449"/>
      <c r="E78" s="449"/>
      <c r="F78" s="449"/>
      <c r="G78" s="449"/>
      <c r="H78" s="449"/>
      <c r="I78" s="449"/>
      <c r="J78" s="449"/>
      <c r="K78" s="449"/>
      <c r="L78" s="450"/>
      <c r="N78" s="448" t="s">
        <v>109</v>
      </c>
      <c r="O78" s="449"/>
      <c r="P78" s="449"/>
      <c r="Q78" s="449"/>
      <c r="R78" s="449"/>
      <c r="S78" s="449"/>
      <c r="T78" s="449"/>
      <c r="U78" s="449"/>
      <c r="V78" s="449"/>
      <c r="W78" s="450"/>
    </row>
    <row r="79" spans="2:38" x14ac:dyDescent="0.45">
      <c r="B79" s="12" t="s">
        <v>3</v>
      </c>
      <c r="C79" s="34" t="s">
        <v>2</v>
      </c>
      <c r="D79" s="35">
        <v>1397</v>
      </c>
      <c r="E79" s="35">
        <v>1398</v>
      </c>
      <c r="F79" s="35">
        <v>1399</v>
      </c>
      <c r="G79" s="35" t="s">
        <v>78</v>
      </c>
      <c r="H79" s="35">
        <v>1400</v>
      </c>
      <c r="I79" s="35" t="s">
        <v>56</v>
      </c>
      <c r="J79" s="35" t="s">
        <v>1</v>
      </c>
      <c r="K79" s="57" t="s">
        <v>64</v>
      </c>
      <c r="L79" s="63" t="s">
        <v>111</v>
      </c>
      <c r="N79" s="12" t="s">
        <v>3</v>
      </c>
      <c r="O79" s="34" t="s">
        <v>2</v>
      </c>
      <c r="P79" s="35">
        <v>1397</v>
      </c>
      <c r="Q79" s="35">
        <v>1398</v>
      </c>
      <c r="R79" s="35">
        <v>1399</v>
      </c>
      <c r="S79" s="35" t="s">
        <v>78</v>
      </c>
      <c r="T79" s="35">
        <v>1400</v>
      </c>
      <c r="U79" s="35" t="s">
        <v>56</v>
      </c>
      <c r="V79" s="57" t="s">
        <v>1</v>
      </c>
      <c r="W79" s="63" t="s">
        <v>64</v>
      </c>
    </row>
    <row r="80" spans="2:38" x14ac:dyDescent="0.45">
      <c r="B80" s="112" t="s">
        <v>16</v>
      </c>
      <c r="C80" s="26"/>
      <c r="D80" s="41"/>
      <c r="E80" s="41"/>
      <c r="F80" s="42"/>
      <c r="G80" s="42"/>
      <c r="H80" s="42"/>
      <c r="I80" s="42"/>
      <c r="J80" s="42"/>
      <c r="K80" s="42"/>
      <c r="L80" s="43"/>
      <c r="N80" s="112" t="s">
        <v>16</v>
      </c>
      <c r="O80" s="26"/>
      <c r="P80" s="41"/>
      <c r="Q80" s="41"/>
      <c r="R80" s="42"/>
      <c r="S80" s="42"/>
      <c r="T80" s="42"/>
      <c r="U80" s="42"/>
      <c r="V80" s="42"/>
      <c r="W80" s="43"/>
    </row>
    <row r="81" spans="2:23" x14ac:dyDescent="0.45">
      <c r="B81" s="54" t="s">
        <v>124</v>
      </c>
      <c r="C81" s="11" t="s">
        <v>103</v>
      </c>
      <c r="D81" s="19">
        <v>162331</v>
      </c>
      <c r="E81" s="19">
        <v>39643</v>
      </c>
      <c r="F81" s="19">
        <v>39319</v>
      </c>
      <c r="G81" s="22">
        <v>64512</v>
      </c>
      <c r="H81" s="19">
        <v>79329</v>
      </c>
      <c r="I81" s="22">
        <v>37875</v>
      </c>
      <c r="J81" s="19">
        <v>69083</v>
      </c>
      <c r="K81" s="19">
        <f>K82*K95</f>
        <v>55182.229771909624</v>
      </c>
      <c r="L81" s="6">
        <f>L82*L95</f>
        <v>56652.206362546116</v>
      </c>
      <c r="N81" s="54" t="s">
        <v>124</v>
      </c>
      <c r="O81" s="11" t="s">
        <v>104</v>
      </c>
      <c r="P81" s="19">
        <v>16462</v>
      </c>
      <c r="Q81" s="19">
        <v>50560</v>
      </c>
      <c r="R81" s="19">
        <v>55665</v>
      </c>
      <c r="S81" s="22">
        <v>38042</v>
      </c>
      <c r="T81" s="19">
        <v>44213</v>
      </c>
      <c r="U81" s="22">
        <v>54829</v>
      </c>
      <c r="V81" s="19"/>
      <c r="W81" s="6"/>
    </row>
    <row r="82" spans="2:23" x14ac:dyDescent="0.45">
      <c r="B82" s="337" t="s">
        <v>9419</v>
      </c>
      <c r="C82" s="355"/>
      <c r="D82" s="419">
        <f t="shared" ref="D82:I82" si="36">D81/(D81+D86)</f>
        <v>0.49127049217537094</v>
      </c>
      <c r="E82" s="419">
        <f t="shared" si="36"/>
        <v>0.11532173609494996</v>
      </c>
      <c r="F82" s="419">
        <f t="shared" si="36"/>
        <v>0.1096678641556587</v>
      </c>
      <c r="G82" s="420">
        <f t="shared" si="36"/>
        <v>0.36625203672058182</v>
      </c>
      <c r="H82" s="419">
        <f t="shared" si="36"/>
        <v>0.22941778682645814</v>
      </c>
      <c r="I82" s="420">
        <f t="shared" si="36"/>
        <v>0.22805137252304597</v>
      </c>
      <c r="J82" s="419">
        <v>0.15</v>
      </c>
      <c r="K82" s="419">
        <f>1-K87</f>
        <v>0.16302855032737229</v>
      </c>
      <c r="L82" s="421">
        <f>1-L87</f>
        <v>0.16737140043649623</v>
      </c>
      <c r="N82" s="54"/>
      <c r="P82" s="19"/>
      <c r="Q82" s="19"/>
      <c r="R82" s="19"/>
      <c r="S82" s="22"/>
      <c r="T82" s="19"/>
      <c r="U82" s="22"/>
      <c r="V82" s="19"/>
      <c r="W82" s="6"/>
    </row>
    <row r="83" spans="2:23" x14ac:dyDescent="0.45">
      <c r="B83" s="54" t="s">
        <v>125</v>
      </c>
      <c r="C83" s="11" t="s">
        <v>103</v>
      </c>
      <c r="D83" s="19">
        <v>11840</v>
      </c>
      <c r="E83" s="19">
        <v>13454</v>
      </c>
      <c r="F83" s="19">
        <v>13890</v>
      </c>
      <c r="G83" s="22">
        <v>6463</v>
      </c>
      <c r="H83" s="19">
        <v>14714</v>
      </c>
      <c r="I83" s="22">
        <v>6236</v>
      </c>
      <c r="J83" s="19">
        <v>13766</v>
      </c>
      <c r="K83" s="19">
        <f>J83</f>
        <v>13766</v>
      </c>
      <c r="L83" s="6">
        <f>K83</f>
        <v>13766</v>
      </c>
      <c r="N83" s="54"/>
      <c r="P83" s="19"/>
      <c r="Q83" s="19"/>
      <c r="R83" s="19"/>
      <c r="S83" s="22"/>
      <c r="T83" s="19"/>
      <c r="U83" s="22"/>
      <c r="V83" s="19"/>
      <c r="W83" s="6"/>
    </row>
    <row r="84" spans="2:23" x14ac:dyDescent="0.45">
      <c r="B84" s="54"/>
      <c r="D84" s="148">
        <f>D83/D29</f>
        <v>6.9637637260841184E-2</v>
      </c>
      <c r="E84" s="148">
        <f t="shared" ref="E84:L84" si="37">E83/E29</f>
        <v>7.6040512739357496E-2</v>
      </c>
      <c r="F84" s="148">
        <f t="shared" si="37"/>
        <v>7.4331736815347979E-2</v>
      </c>
      <c r="G84" s="148">
        <f t="shared" si="37"/>
        <v>7.1626473978189553E-2</v>
      </c>
      <c r="H84" s="148">
        <f t="shared" si="37"/>
        <v>8.3183989597761257E-2</v>
      </c>
      <c r="I84" s="148">
        <f t="shared" si="37"/>
        <v>6.9526049970454779E-2</v>
      </c>
      <c r="J84" s="148">
        <f t="shared" si="37"/>
        <v>7.6445076272927695E-2</v>
      </c>
      <c r="K84" s="148">
        <f t="shared" si="37"/>
        <v>7.6445076272927695E-2</v>
      </c>
      <c r="L84" s="148">
        <f t="shared" si="37"/>
        <v>7.6445076272927695E-2</v>
      </c>
      <c r="N84" s="54"/>
      <c r="P84" s="19"/>
      <c r="Q84" s="19"/>
      <c r="R84" s="19"/>
      <c r="S84" s="22"/>
      <c r="T84" s="19"/>
      <c r="U84" s="22"/>
      <c r="V84" s="19"/>
      <c r="W84" s="6"/>
    </row>
    <row r="85" spans="2:23" x14ac:dyDescent="0.45">
      <c r="B85" s="112" t="s">
        <v>17</v>
      </c>
      <c r="C85" s="183"/>
      <c r="D85" s="42"/>
      <c r="E85" s="42"/>
      <c r="F85" s="42"/>
      <c r="G85" s="42"/>
      <c r="H85" s="42"/>
      <c r="I85" s="42"/>
      <c r="J85" s="42"/>
      <c r="K85" s="42"/>
      <c r="L85" s="43"/>
      <c r="N85" s="54" t="s">
        <v>125</v>
      </c>
      <c r="O85" s="11" t="s">
        <v>104</v>
      </c>
      <c r="P85" s="19">
        <v>150</v>
      </c>
      <c r="Q85" s="19">
        <v>257</v>
      </c>
      <c r="R85" s="19">
        <v>2770</v>
      </c>
      <c r="S85" s="22">
        <v>1733</v>
      </c>
      <c r="T85" s="19">
        <v>380</v>
      </c>
      <c r="U85" s="22">
        <v>279</v>
      </c>
      <c r="V85" s="19"/>
      <c r="W85" s="6"/>
    </row>
    <row r="86" spans="2:23" x14ac:dyDescent="0.45">
      <c r="B86" s="54" t="s">
        <v>124</v>
      </c>
      <c r="C86" s="11" t="s">
        <v>103</v>
      </c>
      <c r="D86" s="19">
        <v>168100</v>
      </c>
      <c r="E86" s="19">
        <v>304117</v>
      </c>
      <c r="F86" s="19">
        <v>319209</v>
      </c>
      <c r="G86" s="22">
        <v>111629</v>
      </c>
      <c r="H86" s="19">
        <v>266455</v>
      </c>
      <c r="I86" s="22">
        <v>128206</v>
      </c>
      <c r="J86" s="19">
        <v>269399</v>
      </c>
      <c r="K86" s="19">
        <f>K87*K95</f>
        <v>283299.77022809035</v>
      </c>
      <c r="L86" s="6">
        <f>L87*L95</f>
        <v>281829.79363745387</v>
      </c>
      <c r="N86" s="112" t="s">
        <v>17</v>
      </c>
      <c r="O86" s="183"/>
      <c r="P86" s="42"/>
      <c r="Q86" s="42"/>
      <c r="R86" s="42"/>
      <c r="S86" s="42"/>
      <c r="T86" s="42"/>
      <c r="U86" s="42"/>
      <c r="V86" s="42"/>
      <c r="W86" s="43"/>
    </row>
    <row r="87" spans="2:23" x14ac:dyDescent="0.45">
      <c r="B87" s="337" t="s">
        <v>9420</v>
      </c>
      <c r="D87" s="419">
        <f t="shared" ref="D87:I87" si="38">D86/(D81+D86)</f>
        <v>0.508729507824629</v>
      </c>
      <c r="E87" s="419">
        <f t="shared" si="38"/>
        <v>0.88467826390505</v>
      </c>
      <c r="F87" s="419">
        <f t="shared" si="38"/>
        <v>0.89033213584434134</v>
      </c>
      <c r="G87" s="420">
        <f t="shared" si="38"/>
        <v>0.63374796327941818</v>
      </c>
      <c r="H87" s="419">
        <f t="shared" si="38"/>
        <v>0.77058221317354192</v>
      </c>
      <c r="I87" s="420">
        <f t="shared" si="38"/>
        <v>0.77194862747695403</v>
      </c>
      <c r="J87" s="419">
        <v>0.85</v>
      </c>
      <c r="K87" s="419">
        <f>AVERAGE(J87,H87,F87)</f>
        <v>0.83697144967262771</v>
      </c>
      <c r="L87" s="421">
        <f>AVERAGE(K87,H87,F87)</f>
        <v>0.83262859956350377</v>
      </c>
      <c r="N87" s="112"/>
      <c r="O87" s="183"/>
      <c r="P87" s="42"/>
      <c r="Q87" s="42"/>
      <c r="R87" s="42"/>
      <c r="S87" s="42"/>
      <c r="T87" s="42"/>
      <c r="U87" s="42"/>
      <c r="V87" s="42"/>
      <c r="W87" s="43"/>
    </row>
    <row r="88" spans="2:23" x14ac:dyDescent="0.45">
      <c r="B88" s="54" t="s">
        <v>126</v>
      </c>
      <c r="C88" s="11" t="s">
        <v>103</v>
      </c>
      <c r="D88" s="19">
        <v>8050</v>
      </c>
      <c r="E88" s="19">
        <v>13210</v>
      </c>
      <c r="F88" s="19">
        <v>16583</v>
      </c>
      <c r="G88" s="22">
        <v>6730</v>
      </c>
      <c r="H88" s="19">
        <v>15930</v>
      </c>
      <c r="I88" s="22">
        <v>9200</v>
      </c>
      <c r="J88" s="19">
        <v>20650</v>
      </c>
      <c r="K88" s="19">
        <f>K89*K29</f>
        <v>20650</v>
      </c>
      <c r="L88" s="6">
        <f>L89*L29</f>
        <v>20650</v>
      </c>
      <c r="M88" s="19"/>
      <c r="N88" s="54" t="s">
        <v>124</v>
      </c>
      <c r="O88" s="11" t="s">
        <v>104</v>
      </c>
      <c r="P88" s="19">
        <v>11840</v>
      </c>
      <c r="Q88" s="19">
        <v>40396</v>
      </c>
      <c r="R88" s="19">
        <v>25256</v>
      </c>
      <c r="S88" s="22">
        <v>5047</v>
      </c>
      <c r="T88" s="19">
        <v>2112</v>
      </c>
      <c r="U88" s="22">
        <v>26767</v>
      </c>
      <c r="V88" s="19"/>
      <c r="W88" s="6"/>
    </row>
    <row r="89" spans="2:23" x14ac:dyDescent="0.45">
      <c r="B89" s="337" t="s">
        <v>9422</v>
      </c>
      <c r="C89" s="355"/>
      <c r="D89" s="559">
        <f t="shared" ref="D89:J89" si="39">D88/D29</f>
        <v>4.7346535468730702E-2</v>
      </c>
      <c r="E89" s="559">
        <f t="shared" si="39"/>
        <v>7.4661451857210681E-2</v>
      </c>
      <c r="F89" s="559">
        <f t="shared" si="39"/>
        <v>8.8743210339014791E-2</v>
      </c>
      <c r="G89" s="560">
        <f t="shared" si="39"/>
        <v>7.4585512900079795E-2</v>
      </c>
      <c r="H89" s="559">
        <f t="shared" si="39"/>
        <v>9.0058512592927603E-2</v>
      </c>
      <c r="I89" s="560">
        <f t="shared" si="39"/>
        <v>0.10257210707636047</v>
      </c>
      <c r="J89" s="559">
        <f t="shared" si="39"/>
        <v>0.11467316758942007</v>
      </c>
      <c r="K89" s="561">
        <f>J89</f>
        <v>0.11467316758942007</v>
      </c>
      <c r="L89" s="562">
        <f>K89</f>
        <v>0.11467316758942007</v>
      </c>
      <c r="M89" s="19"/>
      <c r="N89" s="54"/>
      <c r="P89" s="19"/>
      <c r="Q89" s="19"/>
      <c r="R89" s="19"/>
      <c r="S89" s="22"/>
      <c r="T89" s="19"/>
      <c r="U89" s="22"/>
      <c r="V89" s="19"/>
      <c r="W89" s="6"/>
    </row>
    <row r="90" spans="2:23" x14ac:dyDescent="0.45">
      <c r="B90" s="54" t="s">
        <v>127</v>
      </c>
      <c r="C90" s="11" t="s">
        <v>103</v>
      </c>
      <c r="D90" s="19">
        <v>57761</v>
      </c>
      <c r="E90" s="19">
        <v>57284</v>
      </c>
      <c r="F90" s="19">
        <v>57026</v>
      </c>
      <c r="G90" s="22">
        <v>26320</v>
      </c>
      <c r="H90" s="19">
        <v>49514</v>
      </c>
      <c r="I90" s="22">
        <v>28476</v>
      </c>
      <c r="J90" s="19">
        <v>56594</v>
      </c>
      <c r="K90" s="19">
        <f>K91*K29</f>
        <v>54554.74540071527</v>
      </c>
      <c r="L90" s="6">
        <f>L91*L29</f>
        <v>54554.74540071527</v>
      </c>
      <c r="M90" s="19"/>
      <c r="N90" s="54" t="s">
        <v>126</v>
      </c>
      <c r="O90" s="11" t="s">
        <v>104</v>
      </c>
      <c r="P90" s="19">
        <v>856</v>
      </c>
      <c r="Q90" s="19">
        <v>3834</v>
      </c>
      <c r="R90" s="19">
        <v>6707</v>
      </c>
      <c r="S90" s="22">
        <v>1844</v>
      </c>
      <c r="T90" s="19">
        <v>11683</v>
      </c>
      <c r="U90" s="22">
        <v>8329</v>
      </c>
      <c r="V90" s="19"/>
      <c r="W90" s="6"/>
    </row>
    <row r="91" spans="2:23" x14ac:dyDescent="0.45">
      <c r="B91" s="337" t="s">
        <v>9423</v>
      </c>
      <c r="C91" s="355"/>
      <c r="D91" s="559">
        <f t="shared" ref="D91:I91" si="40">D90/D29</f>
        <v>0.33972462549184523</v>
      </c>
      <c r="E91" s="559">
        <f t="shared" si="40"/>
        <v>0.32376280152827075</v>
      </c>
      <c r="F91" s="559">
        <f t="shared" si="40"/>
        <v>0.30517218312685629</v>
      </c>
      <c r="G91" s="560">
        <f t="shared" si="40"/>
        <v>0.29169252593315009</v>
      </c>
      <c r="H91" s="559">
        <f t="shared" si="40"/>
        <v>0.27992198320942985</v>
      </c>
      <c r="I91" s="560">
        <f t="shared" si="40"/>
        <v>0.31748296968548267</v>
      </c>
      <c r="J91" s="559">
        <f>AVERAGE(H91,F91,E91)</f>
        <v>0.30295232262151894</v>
      </c>
      <c r="K91" s="559">
        <f>AVERAGE(J91,H91,F91,E91)</f>
        <v>0.30295232262151894</v>
      </c>
      <c r="L91" s="563">
        <f>AVERAGE(K91,J91,H91,F91,E91)</f>
        <v>0.30295232262151894</v>
      </c>
      <c r="M91" s="19"/>
      <c r="N91" s="54"/>
      <c r="P91" s="19"/>
      <c r="Q91" s="19"/>
      <c r="R91" s="19"/>
      <c r="S91" s="22"/>
      <c r="T91" s="19"/>
      <c r="U91" s="22"/>
      <c r="V91" s="19"/>
      <c r="W91" s="6"/>
    </row>
    <row r="92" spans="2:23" x14ac:dyDescent="0.45">
      <c r="B92" s="54" t="s">
        <v>125</v>
      </c>
      <c r="C92" s="11" t="s">
        <v>103</v>
      </c>
      <c r="D92" s="19">
        <v>16741</v>
      </c>
      <c r="E92" s="19">
        <v>16931</v>
      </c>
      <c r="F92" s="19">
        <v>19170</v>
      </c>
      <c r="G92" s="22">
        <v>8861</v>
      </c>
      <c r="H92" s="19">
        <v>22563</v>
      </c>
      <c r="I92" s="22">
        <v>10217</v>
      </c>
      <c r="J92" s="19">
        <v>19948</v>
      </c>
      <c r="K92" s="19">
        <f>H92</f>
        <v>22563</v>
      </c>
      <c r="L92" s="6">
        <f>K92</f>
        <v>22563</v>
      </c>
      <c r="M92" s="19"/>
      <c r="N92" s="54" t="s">
        <v>127</v>
      </c>
      <c r="O92" s="11" t="s">
        <v>104</v>
      </c>
      <c r="P92" s="19">
        <v>2290</v>
      </c>
      <c r="Q92" s="19">
        <v>8195</v>
      </c>
      <c r="R92" s="19">
        <v>21661</v>
      </c>
      <c r="S92" s="22">
        <v>576</v>
      </c>
      <c r="T92" s="19">
        <v>12880</v>
      </c>
      <c r="U92" s="22">
        <v>43292</v>
      </c>
      <c r="V92" s="19"/>
      <c r="W92" s="6"/>
    </row>
    <row r="93" spans="2:23" x14ac:dyDescent="0.45">
      <c r="B93" s="54"/>
      <c r="D93" s="418">
        <f t="shared" ref="D93:J93" si="41">D92/D29</f>
        <v>9.8463149103356601E-2</v>
      </c>
      <c r="E93" s="418">
        <f t="shared" si="41"/>
        <v>9.569213030994958E-2</v>
      </c>
      <c r="F93" s="418">
        <f t="shared" si="41"/>
        <v>0.10258742942766168</v>
      </c>
      <c r="G93" s="418">
        <f t="shared" si="41"/>
        <v>9.8202411561308628E-2</v>
      </c>
      <c r="H93" s="418">
        <f t="shared" si="41"/>
        <v>0.12755745258218618</v>
      </c>
      <c r="I93" s="418">
        <f t="shared" si="41"/>
        <v>0.11391078456512771</v>
      </c>
      <c r="J93" s="418">
        <f t="shared" si="41"/>
        <v>0.11077483520938265</v>
      </c>
      <c r="K93" s="418">
        <f>J93</f>
        <v>0.11077483520938265</v>
      </c>
      <c r="L93" s="418">
        <f>K93</f>
        <v>0.11077483520938265</v>
      </c>
      <c r="M93" s="19"/>
      <c r="N93" s="54"/>
      <c r="P93" s="19"/>
      <c r="Q93" s="19"/>
      <c r="R93" s="19"/>
      <c r="S93" s="22"/>
      <c r="T93" s="19"/>
      <c r="U93" s="22"/>
      <c r="V93" s="19"/>
      <c r="W93" s="6"/>
    </row>
    <row r="94" spans="2:23" ht="18.75" thickBot="1" x14ac:dyDescent="0.5">
      <c r="B94" s="73" t="s">
        <v>19</v>
      </c>
      <c r="C94" s="29" t="s">
        <v>103</v>
      </c>
      <c r="D94" s="20">
        <f t="shared" ref="D94:L94" si="42">D81+D83+D86+D88+D90+D92</f>
        <v>424823</v>
      </c>
      <c r="E94" s="20">
        <f t="shared" si="42"/>
        <v>444639</v>
      </c>
      <c r="F94" s="20">
        <f t="shared" si="42"/>
        <v>465197</v>
      </c>
      <c r="G94" s="20">
        <f t="shared" si="42"/>
        <v>224515</v>
      </c>
      <c r="H94" s="20">
        <f t="shared" si="42"/>
        <v>448505</v>
      </c>
      <c r="I94" s="20">
        <f t="shared" si="42"/>
        <v>220210</v>
      </c>
      <c r="J94" s="20">
        <f t="shared" si="42"/>
        <v>449440</v>
      </c>
      <c r="K94" s="20">
        <f t="shared" si="42"/>
        <v>450015.74540071527</v>
      </c>
      <c r="L94" s="21">
        <f t="shared" si="42"/>
        <v>450015.74540071527</v>
      </c>
      <c r="M94" s="19"/>
      <c r="N94" s="108" t="s">
        <v>125</v>
      </c>
      <c r="O94" s="40" t="s">
        <v>104</v>
      </c>
      <c r="P94" s="23">
        <v>3314</v>
      </c>
      <c r="Q94" s="23">
        <v>2489</v>
      </c>
      <c r="R94" s="23">
        <v>4323</v>
      </c>
      <c r="S94" s="25">
        <v>8019</v>
      </c>
      <c r="T94" s="23">
        <v>5797</v>
      </c>
      <c r="U94" s="25">
        <v>3164</v>
      </c>
      <c r="V94" s="23"/>
      <c r="W94" s="88"/>
    </row>
    <row r="95" spans="2:23" ht="18.75" thickBot="1" x14ac:dyDescent="0.5">
      <c r="B95" s="350" t="s">
        <v>9421</v>
      </c>
      <c r="C95" s="351"/>
      <c r="D95" s="353">
        <f>D86+D81</f>
        <v>330431</v>
      </c>
      <c r="E95" s="353">
        <f t="shared" ref="E95:J95" si="43">E86+E81</f>
        <v>343760</v>
      </c>
      <c r="F95" s="353">
        <f t="shared" si="43"/>
        <v>358528</v>
      </c>
      <c r="G95" s="353">
        <f t="shared" si="43"/>
        <v>176141</v>
      </c>
      <c r="H95" s="353">
        <f t="shared" si="43"/>
        <v>345784</v>
      </c>
      <c r="I95" s="353">
        <f t="shared" si="43"/>
        <v>166081</v>
      </c>
      <c r="J95" s="353">
        <f t="shared" si="43"/>
        <v>338482</v>
      </c>
      <c r="K95" s="232">
        <f>K96*K29</f>
        <v>338482</v>
      </c>
      <c r="L95" s="354">
        <f>L96*L29</f>
        <v>338482</v>
      </c>
      <c r="M95" s="60"/>
    </row>
    <row r="96" spans="2:23" ht="18.75" thickBot="1" x14ac:dyDescent="0.5">
      <c r="B96" s="350" t="s">
        <v>9418</v>
      </c>
      <c r="C96" s="351"/>
      <c r="D96" s="557">
        <f>D95/D29</f>
        <v>1.943448827511572</v>
      </c>
      <c r="E96" s="557">
        <f t="shared" ref="E96:I96" si="44">E95/E29</f>
        <v>1.9428933149458549</v>
      </c>
      <c r="F96" s="557">
        <f t="shared" si="44"/>
        <v>1.9186471516870467</v>
      </c>
      <c r="G96" s="557">
        <f t="shared" si="44"/>
        <v>1.9520901675680469</v>
      </c>
      <c r="H96" s="557">
        <f t="shared" si="44"/>
        <v>1.9548520225004946</v>
      </c>
      <c r="I96" s="557">
        <f t="shared" si="44"/>
        <v>1.8516606647118503</v>
      </c>
      <c r="J96" s="557">
        <f>J95/J29</f>
        <v>1.8796514824214086</v>
      </c>
      <c r="K96" s="557">
        <f>J96</f>
        <v>1.8796514824214086</v>
      </c>
      <c r="L96" s="558">
        <f>K96</f>
        <v>1.8796514824214086</v>
      </c>
      <c r="M96" s="60"/>
      <c r="N96" s="448" t="s">
        <v>110</v>
      </c>
      <c r="O96" s="449"/>
      <c r="P96" s="449"/>
      <c r="Q96" s="449"/>
      <c r="R96" s="449"/>
      <c r="S96" s="449"/>
      <c r="T96" s="449"/>
      <c r="U96" s="449"/>
      <c r="V96" s="449"/>
      <c r="W96" s="450"/>
    </row>
    <row r="97" spans="1:26" ht="18.75" thickBot="1" x14ac:dyDescent="0.5">
      <c r="D97" s="118"/>
      <c r="E97" s="118"/>
      <c r="F97" s="118"/>
      <c r="G97" s="118"/>
      <c r="H97" s="118"/>
      <c r="I97" s="118"/>
      <c r="J97" s="118"/>
      <c r="K97" s="118"/>
      <c r="L97" s="118"/>
      <c r="M97" s="60"/>
      <c r="N97" s="12" t="s">
        <v>3</v>
      </c>
      <c r="O97" s="34" t="s">
        <v>2</v>
      </c>
      <c r="P97" s="35">
        <v>1397</v>
      </c>
      <c r="Q97" s="35">
        <v>1398</v>
      </c>
      <c r="R97" s="35">
        <v>1399</v>
      </c>
      <c r="S97" s="35" t="s">
        <v>78</v>
      </c>
      <c r="T97" s="35">
        <v>1400</v>
      </c>
      <c r="U97" s="35" t="s">
        <v>56</v>
      </c>
      <c r="V97" s="57" t="s">
        <v>1</v>
      </c>
      <c r="W97" s="63" t="s">
        <v>64</v>
      </c>
    </row>
    <row r="98" spans="1:26" ht="18.75" thickBot="1" x14ac:dyDescent="0.5">
      <c r="B98" s="448" t="s">
        <v>20</v>
      </c>
      <c r="C98" s="449"/>
      <c r="D98" s="449"/>
      <c r="E98" s="449"/>
      <c r="F98" s="449"/>
      <c r="G98" s="449"/>
      <c r="H98" s="449"/>
      <c r="I98" s="449"/>
      <c r="J98" s="449"/>
      <c r="K98" s="449"/>
      <c r="L98" s="450"/>
      <c r="M98" s="60"/>
      <c r="N98" s="112" t="s">
        <v>16</v>
      </c>
      <c r="O98" s="26"/>
      <c r="P98" s="41"/>
      <c r="Q98" s="41"/>
      <c r="R98" s="42"/>
      <c r="S98" s="42"/>
      <c r="T98" s="42"/>
      <c r="U98" s="42"/>
      <c r="V98" s="42"/>
      <c r="W98" s="43"/>
    </row>
    <row r="99" spans="1:26" x14ac:dyDescent="0.45">
      <c r="B99" s="12" t="s">
        <v>3</v>
      </c>
      <c r="C99" s="34" t="s">
        <v>2</v>
      </c>
      <c r="D99" s="35">
        <v>1397</v>
      </c>
      <c r="E99" s="35">
        <v>1398</v>
      </c>
      <c r="F99" s="35">
        <v>1399</v>
      </c>
      <c r="G99" s="35" t="s">
        <v>78</v>
      </c>
      <c r="H99" s="35">
        <v>1400</v>
      </c>
      <c r="I99" s="35" t="s">
        <v>56</v>
      </c>
      <c r="J99" s="35" t="s">
        <v>1</v>
      </c>
      <c r="K99" s="57" t="s">
        <v>64</v>
      </c>
      <c r="L99" s="63" t="s">
        <v>111</v>
      </c>
      <c r="M99" s="153"/>
      <c r="N99" s="54" t="s">
        <v>124</v>
      </c>
      <c r="O99" s="11" t="s">
        <v>104</v>
      </c>
      <c r="P99" s="19"/>
      <c r="Q99" s="19">
        <f>Q81-P81</f>
        <v>34098</v>
      </c>
      <c r="R99" s="19">
        <f>R81-Q81</f>
        <v>5105</v>
      </c>
      <c r="S99" s="22">
        <f>S81-R81</f>
        <v>-17623</v>
      </c>
      <c r="T99" s="19">
        <f>T81-R81</f>
        <v>-11452</v>
      </c>
      <c r="U99" s="22">
        <f>U81-T81</f>
        <v>10616</v>
      </c>
      <c r="V99" s="19"/>
      <c r="W99" s="6"/>
    </row>
    <row r="100" spans="1:26" x14ac:dyDescent="0.45">
      <c r="B100" s="112" t="s">
        <v>16</v>
      </c>
      <c r="C100" s="26" t="s">
        <v>14</v>
      </c>
      <c r="D100" s="41"/>
      <c r="E100" s="41"/>
      <c r="F100" s="42"/>
      <c r="G100" s="42"/>
      <c r="H100" s="42"/>
      <c r="I100" s="42"/>
      <c r="J100" s="42"/>
      <c r="K100" s="42"/>
      <c r="L100" s="43"/>
      <c r="M100" s="60"/>
      <c r="N100" s="54" t="s">
        <v>125</v>
      </c>
      <c r="O100" s="11" t="s">
        <v>104</v>
      </c>
      <c r="P100" s="19"/>
      <c r="Q100" s="19">
        <f>Q85-P85</f>
        <v>107</v>
      </c>
      <c r="R100" s="19">
        <f>R85-Q85</f>
        <v>2513</v>
      </c>
      <c r="S100" s="22">
        <f>S85-R85</f>
        <v>-1037</v>
      </c>
      <c r="T100" s="19">
        <f>T85-R85</f>
        <v>-2390</v>
      </c>
      <c r="U100" s="22">
        <f>U85-T85</f>
        <v>-101</v>
      </c>
      <c r="V100" s="19"/>
      <c r="W100" s="6"/>
    </row>
    <row r="101" spans="1:26" x14ac:dyDescent="0.45">
      <c r="B101" s="54" t="s">
        <v>124</v>
      </c>
      <c r="C101" s="11" t="s">
        <v>104</v>
      </c>
      <c r="D101" s="19">
        <f t="shared" ref="D101:I101" si="45">IFERROR((D118*1000000)/D81,"")</f>
        <v>29073627.341666102</v>
      </c>
      <c r="E101" s="19">
        <f t="shared" si="45"/>
        <v>35542617.864440128</v>
      </c>
      <c r="F101" s="412">
        <f t="shared" si="45"/>
        <v>5669040.4130318677</v>
      </c>
      <c r="G101" s="22">
        <f t="shared" si="45"/>
        <v>91990869.915674597</v>
      </c>
      <c r="H101" s="19">
        <f t="shared" si="45"/>
        <v>76386907.688235074</v>
      </c>
      <c r="I101" s="22">
        <f t="shared" si="45"/>
        <v>166560897.68976897</v>
      </c>
      <c r="J101" s="19">
        <v>172639969</v>
      </c>
      <c r="K101" s="19">
        <f>K105*K102</f>
        <v>187425000</v>
      </c>
      <c r="L101" s="6">
        <f>L102*L105</f>
        <v>245437500</v>
      </c>
      <c r="M101" s="60"/>
      <c r="N101" s="112" t="s">
        <v>17</v>
      </c>
      <c r="O101" s="183"/>
      <c r="P101" s="42"/>
      <c r="Q101" s="42"/>
      <c r="R101" s="42"/>
      <c r="S101" s="42"/>
      <c r="T101" s="42"/>
      <c r="U101" s="42"/>
      <c r="V101" s="42"/>
      <c r="W101" s="43"/>
    </row>
    <row r="102" spans="1:26" x14ac:dyDescent="0.45">
      <c r="B102" s="357" t="s">
        <v>124</v>
      </c>
      <c r="C102" s="364" t="s">
        <v>9424</v>
      </c>
      <c r="D102" s="422">
        <f>D101/D105</f>
        <v>0.66846949754157103</v>
      </c>
      <c r="E102" s="422">
        <f t="shared" ref="E102:J102" si="46">E101/E105</f>
        <v>0.72116017406403043</v>
      </c>
      <c r="F102" s="423">
        <f t="shared" si="46"/>
        <v>7.01132950844017E-2</v>
      </c>
      <c r="G102" s="422">
        <f t="shared" si="46"/>
        <v>0.84890169135689286</v>
      </c>
      <c r="H102" s="422">
        <f>H101/H105</f>
        <v>0.58336950874846683</v>
      </c>
      <c r="I102" s="422">
        <f t="shared" si="46"/>
        <v>0.9963465817380166</v>
      </c>
      <c r="J102" s="422">
        <f t="shared" si="46"/>
        <v>1.0869995591241324</v>
      </c>
      <c r="K102" s="422">
        <f>مفروصات!D9</f>
        <v>0.85</v>
      </c>
      <c r="L102" s="421">
        <f>مفروصات!F9</f>
        <v>0.85</v>
      </c>
      <c r="M102" s="60"/>
      <c r="N102" s="112"/>
      <c r="O102" s="183"/>
      <c r="P102" s="42"/>
      <c r="Q102" s="42"/>
      <c r="R102" s="42"/>
      <c r="S102" s="42"/>
      <c r="T102" s="42"/>
      <c r="U102" s="42"/>
      <c r="V102" s="42"/>
      <c r="W102" s="43"/>
    </row>
    <row r="103" spans="1:26" x14ac:dyDescent="0.45">
      <c r="B103" s="54" t="s">
        <v>125</v>
      </c>
      <c r="C103" s="11" t="s">
        <v>104</v>
      </c>
      <c r="D103" s="19">
        <f t="shared" ref="D103:I103" si="47">IFERROR((D119*1000000)/D83,"")</f>
        <v>60837668.918918923</v>
      </c>
      <c r="E103" s="19">
        <f t="shared" si="47"/>
        <v>67625538.873197556</v>
      </c>
      <c r="F103" s="19">
        <f t="shared" si="47"/>
        <v>92090424.766018718</v>
      </c>
      <c r="G103" s="22">
        <f t="shared" si="47"/>
        <v>132734179.17375831</v>
      </c>
      <c r="H103" s="19">
        <f t="shared" si="47"/>
        <v>155505165.14883783</v>
      </c>
      <c r="I103" s="22">
        <f t="shared" si="47"/>
        <v>227011064.78511867</v>
      </c>
      <c r="J103" s="19">
        <v>275347959</v>
      </c>
      <c r="K103" s="19">
        <f>J103*(مفروصات!$D$4+1)</f>
        <v>413021938.5</v>
      </c>
      <c r="L103" s="6">
        <f>K103*(1+مفروصات!$F$4)</f>
        <v>619532907.75</v>
      </c>
      <c r="M103" s="60"/>
      <c r="N103" s="54" t="s">
        <v>124</v>
      </c>
      <c r="O103" s="11" t="s">
        <v>104</v>
      </c>
      <c r="P103" s="19"/>
      <c r="Q103" s="19">
        <f>Q92-P92</f>
        <v>5905</v>
      </c>
      <c r="R103" s="19">
        <f>R92-Q92</f>
        <v>13466</v>
      </c>
      <c r="S103" s="22">
        <f>S92-R92</f>
        <v>-21085</v>
      </c>
      <c r="T103" s="19">
        <f>T92-R92</f>
        <v>-8781</v>
      </c>
      <c r="U103" s="22">
        <f>U92-T92</f>
        <v>30412</v>
      </c>
      <c r="V103" s="19"/>
      <c r="W103" s="6"/>
      <c r="X103" s="156"/>
      <c r="Y103" s="28"/>
      <c r="Z103" s="7"/>
    </row>
    <row r="104" spans="1:26" x14ac:dyDescent="0.45">
      <c r="B104" s="112" t="s">
        <v>17</v>
      </c>
      <c r="C104" s="183"/>
      <c r="D104" s="42"/>
      <c r="E104" s="367"/>
      <c r="F104" s="367"/>
      <c r="G104" s="367"/>
      <c r="H104" s="367"/>
      <c r="I104" s="367"/>
      <c r="J104" s="42"/>
      <c r="K104" s="42"/>
      <c r="L104" s="43"/>
      <c r="M104" s="60"/>
      <c r="N104" s="54" t="s">
        <v>126</v>
      </c>
      <c r="O104" s="11" t="s">
        <v>104</v>
      </c>
      <c r="P104" s="19"/>
      <c r="Q104" s="19">
        <f t="shared" ref="Q104:S104" si="48">Q94-P94</f>
        <v>-825</v>
      </c>
      <c r="R104" s="19">
        <f t="shared" si="48"/>
        <v>1834</v>
      </c>
      <c r="S104" s="22">
        <f t="shared" si="48"/>
        <v>3696</v>
      </c>
      <c r="T104" s="19">
        <f>T94-R94</f>
        <v>1474</v>
      </c>
      <c r="U104" s="22">
        <f>U94-T94</f>
        <v>-2633</v>
      </c>
      <c r="V104" s="19"/>
      <c r="W104" s="6"/>
      <c r="X104" s="135"/>
      <c r="Y104" s="135"/>
      <c r="Z104" s="135"/>
    </row>
    <row r="105" spans="1:26" x14ac:dyDescent="0.45">
      <c r="B105" s="54" t="s">
        <v>124</v>
      </c>
      <c r="C105" s="11" t="s">
        <v>104</v>
      </c>
      <c r="D105" s="19">
        <f t="shared" ref="D105:I105" si="49">IFERROR((D122*1000000)/D86,"")</f>
        <v>43492825.698988698</v>
      </c>
      <c r="E105" s="19">
        <f t="shared" si="49"/>
        <v>49285330.974592015</v>
      </c>
      <c r="F105" s="19">
        <f t="shared" si="49"/>
        <v>80855427.008636981</v>
      </c>
      <c r="G105" s="22">
        <f t="shared" si="49"/>
        <v>108364573.72188231</v>
      </c>
      <c r="H105" s="19">
        <f t="shared" si="49"/>
        <v>130940864.3110469</v>
      </c>
      <c r="I105" s="22">
        <f t="shared" si="49"/>
        <v>167171645.6328097</v>
      </c>
      <c r="J105" s="19">
        <v>158822483</v>
      </c>
      <c r="K105" s="19">
        <f>K106*K112</f>
        <v>220500000</v>
      </c>
      <c r="L105" s="6">
        <f>L106*L112</f>
        <v>288750000</v>
      </c>
      <c r="M105" s="60"/>
      <c r="N105" s="54" t="s">
        <v>127</v>
      </c>
      <c r="O105" s="11" t="s">
        <v>104</v>
      </c>
      <c r="P105" s="19"/>
      <c r="Q105" s="19">
        <f>Q95-P95</f>
        <v>0</v>
      </c>
      <c r="R105" s="19">
        <f>R95-Q95</f>
        <v>0</v>
      </c>
      <c r="S105" s="22">
        <f>S95-R95</f>
        <v>0</v>
      </c>
      <c r="T105" s="19">
        <f>T95-R95</f>
        <v>0</v>
      </c>
      <c r="U105" s="22">
        <f>U95-T95</f>
        <v>0</v>
      </c>
      <c r="V105" s="19"/>
      <c r="W105" s="6"/>
    </row>
    <row r="106" spans="1:26" x14ac:dyDescent="0.45">
      <c r="B106" s="357" t="s">
        <v>124</v>
      </c>
      <c r="C106" s="364" t="s">
        <v>9424</v>
      </c>
      <c r="D106" s="365">
        <f t="shared" ref="D106:J106" si="50">D105/D112</f>
        <v>505.06137742747524</v>
      </c>
      <c r="E106" s="365">
        <f t="shared" si="50"/>
        <v>439.01611096910733</v>
      </c>
      <c r="F106" s="365">
        <f t="shared" si="50"/>
        <v>389.96024548134011</v>
      </c>
      <c r="G106" s="366">
        <f t="shared" si="50"/>
        <v>489.01409037241478</v>
      </c>
      <c r="H106" s="365">
        <f t="shared" si="50"/>
        <v>567.93233275179136</v>
      </c>
      <c r="I106" s="366">
        <f t="shared" si="50"/>
        <v>653.23634011421609</v>
      </c>
      <c r="J106" s="365">
        <f t="shared" si="50"/>
        <v>587.26123318220834</v>
      </c>
      <c r="K106" s="365">
        <f>مفروصات!D10*1.5</f>
        <v>525</v>
      </c>
      <c r="L106" s="358">
        <f>مفروصات!F10*1.5</f>
        <v>525</v>
      </c>
      <c r="M106" s="60"/>
      <c r="N106" s="54"/>
      <c r="P106" s="19"/>
      <c r="Q106" s="19"/>
      <c r="R106" s="19"/>
      <c r="S106" s="22"/>
      <c r="T106" s="19"/>
      <c r="U106" s="22"/>
      <c r="V106" s="19"/>
      <c r="W106" s="6"/>
    </row>
    <row r="107" spans="1:26" ht="18.75" thickBot="1" x14ac:dyDescent="0.5">
      <c r="A107" s="368"/>
      <c r="B107" s="54" t="s">
        <v>126</v>
      </c>
      <c r="C107" s="11" t="s">
        <v>104</v>
      </c>
      <c r="D107" s="19">
        <f t="shared" ref="D107:I107" si="51">IFERROR((D123*1000000)/D88,"")</f>
        <v>41033788.819875777</v>
      </c>
      <c r="E107" s="19">
        <f t="shared" si="51"/>
        <v>58157153.671461016</v>
      </c>
      <c r="F107" s="19">
        <f t="shared" si="51"/>
        <v>67979436.772598445</v>
      </c>
      <c r="G107" s="22">
        <f t="shared" si="51"/>
        <v>82123625.557206541</v>
      </c>
      <c r="H107" s="19">
        <f t="shared" si="51"/>
        <v>157320150.6591337</v>
      </c>
      <c r="I107" s="22">
        <f t="shared" si="51"/>
        <v>206320108.69565219</v>
      </c>
      <c r="J107" s="19">
        <v>209989782</v>
      </c>
      <c r="K107" s="19">
        <f>K108*K112</f>
        <v>285600000</v>
      </c>
      <c r="L107" s="6">
        <f>L108*L112</f>
        <v>302500000</v>
      </c>
      <c r="M107" s="60"/>
      <c r="N107" s="108" t="s">
        <v>125</v>
      </c>
      <c r="O107" s="40" t="s">
        <v>104</v>
      </c>
      <c r="P107" s="23"/>
      <c r="Q107" s="23">
        <f>Q94-P94</f>
        <v>-825</v>
      </c>
      <c r="R107" s="23">
        <f>R94-Q94</f>
        <v>1834</v>
      </c>
      <c r="S107" s="25">
        <f>S94-R94</f>
        <v>3696</v>
      </c>
      <c r="T107" s="23">
        <f>T94-R94</f>
        <v>1474</v>
      </c>
      <c r="U107" s="25">
        <f>U94-T94</f>
        <v>-2633</v>
      </c>
      <c r="V107" s="23"/>
      <c r="W107" s="88"/>
    </row>
    <row r="108" spans="1:26" ht="18.75" thickBot="1" x14ac:dyDescent="0.5">
      <c r="A108" s="368"/>
      <c r="B108" s="357" t="s">
        <v>126</v>
      </c>
      <c r="C108" s="364" t="s">
        <v>9424</v>
      </c>
      <c r="D108" s="365">
        <f t="shared" ref="D108:J108" si="52">D107/D112</f>
        <v>476.50575857885644</v>
      </c>
      <c r="E108" s="365">
        <f t="shared" si="52"/>
        <v>518.0431362638102</v>
      </c>
      <c r="F108" s="365">
        <f t="shared" si="52"/>
        <v>327.86021708467393</v>
      </c>
      <c r="G108" s="366">
        <f t="shared" si="52"/>
        <v>370.59722260350321</v>
      </c>
      <c r="H108" s="365">
        <f t="shared" si="52"/>
        <v>682.34771950537095</v>
      </c>
      <c r="I108" s="366">
        <f t="shared" si="52"/>
        <v>806.21203545694777</v>
      </c>
      <c r="J108" s="365">
        <f t="shared" si="52"/>
        <v>776.45718668800248</v>
      </c>
      <c r="K108" s="365">
        <f>مفروصات!D11</f>
        <v>680</v>
      </c>
      <c r="L108" s="358">
        <f>مفروصات!F11</f>
        <v>550</v>
      </c>
      <c r="M108" s="60"/>
      <c r="N108" s="28"/>
      <c r="P108" s="19"/>
      <c r="Q108" s="118">
        <f>Q112/P112</f>
        <v>1.3481899350351343</v>
      </c>
      <c r="R108" s="118">
        <f t="shared" ref="R108:U108" si="53">R112/Q112</f>
        <v>1.7875580057330978</v>
      </c>
      <c r="S108" s="118">
        <f t="shared" si="53"/>
        <v>1.1713384244647898</v>
      </c>
      <c r="T108" s="118">
        <f t="shared" si="53"/>
        <v>1.1795675239571017</v>
      </c>
      <c r="U108" s="118">
        <f t="shared" si="53"/>
        <v>1.6822463354607249</v>
      </c>
      <c r="V108" s="19"/>
      <c r="W108" s="19"/>
    </row>
    <row r="109" spans="1:26" x14ac:dyDescent="0.45">
      <c r="B109" s="54" t="s">
        <v>127</v>
      </c>
      <c r="C109" s="11" t="s">
        <v>104</v>
      </c>
      <c r="D109" s="19">
        <f t="shared" ref="D109:I109" si="54">IFERROR((D124*1000000)/D90,"")</f>
        <v>59185419.227506451</v>
      </c>
      <c r="E109" s="19">
        <f t="shared" si="54"/>
        <v>91000384.051393062</v>
      </c>
      <c r="F109" s="19">
        <f t="shared" si="54"/>
        <v>135992564.7950058</v>
      </c>
      <c r="G109" s="22">
        <f t="shared" si="54"/>
        <v>149440957.44680852</v>
      </c>
      <c r="H109" s="19">
        <f t="shared" si="54"/>
        <v>191406874.8232823</v>
      </c>
      <c r="I109" s="22">
        <f t="shared" si="54"/>
        <v>269081717.93791264</v>
      </c>
      <c r="J109" s="19">
        <v>264677422</v>
      </c>
      <c r="K109" s="19">
        <f>K110*K112</f>
        <v>348600000</v>
      </c>
      <c r="L109" s="6">
        <f>L110*L112</f>
        <v>456500000</v>
      </c>
      <c r="M109" s="60"/>
      <c r="N109" s="467" t="s">
        <v>108</v>
      </c>
      <c r="O109" s="468"/>
      <c r="P109" s="468"/>
      <c r="Q109" s="468"/>
      <c r="R109" s="468"/>
      <c r="S109" s="468"/>
      <c r="T109" s="468"/>
      <c r="U109" s="468"/>
      <c r="V109" s="468"/>
      <c r="W109" s="468"/>
      <c r="X109" s="469"/>
    </row>
    <row r="110" spans="1:26" x14ac:dyDescent="0.45">
      <c r="B110" s="357" t="s">
        <v>127</v>
      </c>
      <c r="C110" s="364" t="s">
        <v>9424</v>
      </c>
      <c r="D110" s="365">
        <f t="shared" ref="D110:J110" si="55">D109/D112</f>
        <v>687.29195857610239</v>
      </c>
      <c r="E110" s="365">
        <f t="shared" si="55"/>
        <v>810.59889246829744</v>
      </c>
      <c r="F110" s="365">
        <f t="shared" si="55"/>
        <v>655.88292478416645</v>
      </c>
      <c r="G110" s="366">
        <f t="shared" si="55"/>
        <v>674.37845561770393</v>
      </c>
      <c r="H110" s="365">
        <f t="shared" si="55"/>
        <v>830.19272474701222</v>
      </c>
      <c r="I110" s="366">
        <f t="shared" si="55"/>
        <v>1051.4579547987043</v>
      </c>
      <c r="J110" s="365">
        <f t="shared" si="55"/>
        <v>978.66993578741472</v>
      </c>
      <c r="K110" s="365">
        <f>مفروصات!D12</f>
        <v>830</v>
      </c>
      <c r="L110" s="358">
        <f>مفروصات!F12</f>
        <v>830</v>
      </c>
      <c r="M110" s="60"/>
      <c r="N110" s="217" t="s">
        <v>3</v>
      </c>
      <c r="O110" s="218" t="s">
        <v>2</v>
      </c>
      <c r="P110" s="218">
        <v>1397</v>
      </c>
      <c r="Q110" s="218">
        <v>1398</v>
      </c>
      <c r="R110" s="218">
        <v>1399</v>
      </c>
      <c r="S110" s="218" t="s">
        <v>78</v>
      </c>
      <c r="T110" s="218">
        <v>1400</v>
      </c>
      <c r="U110" s="218" t="s">
        <v>56</v>
      </c>
      <c r="V110" s="219" t="s">
        <v>1</v>
      </c>
      <c r="W110" s="219" t="s">
        <v>64</v>
      </c>
      <c r="X110" s="220" t="s">
        <v>111</v>
      </c>
    </row>
    <row r="111" spans="1:26" x14ac:dyDescent="0.45">
      <c r="B111" s="54" t="s">
        <v>125</v>
      </c>
      <c r="C111" s="11" t="s">
        <v>104</v>
      </c>
      <c r="D111" s="19">
        <f t="shared" ref="D111:I111" si="56">IFERROR((D125*1000000)/D92,"")</f>
        <v>31933874.917866316</v>
      </c>
      <c r="E111" s="19">
        <f t="shared" si="56"/>
        <v>46136613.312858067</v>
      </c>
      <c r="F111" s="19">
        <f t="shared" si="56"/>
        <v>92013928.012519568</v>
      </c>
      <c r="G111" s="22">
        <f t="shared" si="56"/>
        <v>82131249.294661999</v>
      </c>
      <c r="H111" s="19">
        <f t="shared" si="56"/>
        <v>89857554.403226525</v>
      </c>
      <c r="I111" s="22">
        <f t="shared" si="56"/>
        <v>101116178.91749045</v>
      </c>
      <c r="J111" s="19">
        <v>144404652</v>
      </c>
      <c r="K111" s="19">
        <f>J111*(مفروصات!$D$4+1-0.1)</f>
        <v>202166512.79999998</v>
      </c>
      <c r="L111" s="6">
        <f>K111*(1+مفروصات!$F$4-0.1)</f>
        <v>283033117.91999996</v>
      </c>
      <c r="M111" s="60"/>
      <c r="N111" s="221" t="s">
        <v>16</v>
      </c>
      <c r="O111" s="222"/>
      <c r="P111" s="222"/>
      <c r="Q111" s="222"/>
      <c r="R111" s="223"/>
      <c r="S111" s="223"/>
      <c r="T111" s="223"/>
      <c r="U111" s="223"/>
      <c r="V111" s="223"/>
      <c r="W111" s="223"/>
      <c r="X111" s="224"/>
    </row>
    <row r="112" spans="1:26" ht="18.75" thickBot="1" x14ac:dyDescent="0.5">
      <c r="B112" s="114" t="s">
        <v>57</v>
      </c>
      <c r="C112" s="49" t="s">
        <v>14</v>
      </c>
      <c r="D112" s="50">
        <v>86113.941082802543</v>
      </c>
      <c r="E112" s="50">
        <v>112263.14876189161</v>
      </c>
      <c r="F112" s="50">
        <v>207342.74312714775</v>
      </c>
      <c r="G112" s="52">
        <v>221598.05996460331</v>
      </c>
      <c r="H112" s="50">
        <v>230557.15753424657</v>
      </c>
      <c r="I112" s="52">
        <v>255912.96038977307</v>
      </c>
      <c r="J112" s="50">
        <f>مفروصات!B6</f>
        <v>270446.05369127518</v>
      </c>
      <c r="K112" s="50">
        <f>مفروصات!D6</f>
        <v>420000</v>
      </c>
      <c r="L112" s="51">
        <f>مفروصات!F6</f>
        <v>550000</v>
      </c>
      <c r="M112" s="60"/>
      <c r="N112" s="225" t="s">
        <v>124</v>
      </c>
      <c r="O112" s="201" t="s">
        <v>104</v>
      </c>
      <c r="P112" s="201">
        <v>31679642.23</v>
      </c>
      <c r="Q112" s="201">
        <v>42710174.799999997</v>
      </c>
      <c r="R112" s="201">
        <v>76346914.890000001</v>
      </c>
      <c r="S112" s="226">
        <v>89428075</v>
      </c>
      <c r="T112" s="201">
        <v>105486453</v>
      </c>
      <c r="U112" s="226">
        <v>177454199</v>
      </c>
      <c r="V112" s="201">
        <v>172639969</v>
      </c>
      <c r="W112" s="201">
        <f>K101</f>
        <v>187425000</v>
      </c>
      <c r="X112" s="227">
        <f>L101</f>
        <v>245437500</v>
      </c>
    </row>
    <row r="113" spans="2:38" ht="18.75" thickBot="1" x14ac:dyDescent="0.5">
      <c r="B113" s="400" t="s">
        <v>9887</v>
      </c>
      <c r="C113" s="401" t="s">
        <v>104</v>
      </c>
      <c r="D113" s="402">
        <v>33039522</v>
      </c>
      <c r="E113" s="402">
        <v>43973833</v>
      </c>
      <c r="F113" s="402">
        <v>34683797</v>
      </c>
      <c r="G113" s="403">
        <v>91498101</v>
      </c>
      <c r="H113" s="402">
        <v>76916740</v>
      </c>
      <c r="I113" s="403">
        <v>169272670</v>
      </c>
      <c r="J113" s="402">
        <v>163221882</v>
      </c>
      <c r="K113" s="402"/>
      <c r="L113" s="404"/>
      <c r="M113" s="60"/>
      <c r="N113" s="225"/>
      <c r="O113" s="201"/>
      <c r="P113" s="201"/>
      <c r="Q113" s="201"/>
      <c r="R113" s="201"/>
      <c r="S113" s="226"/>
      <c r="T113" s="201"/>
      <c r="U113" s="226"/>
      <c r="X113" s="361"/>
    </row>
    <row r="114" spans="2:38" ht="18.75" thickBot="1" x14ac:dyDescent="0.5">
      <c r="B114" s="40"/>
      <c r="C114" s="40"/>
      <c r="D114" s="23"/>
      <c r="E114" s="23"/>
      <c r="F114" s="23"/>
      <c r="G114" s="23"/>
      <c r="H114" s="23"/>
      <c r="I114" s="23"/>
      <c r="J114" s="23"/>
      <c r="K114" s="23"/>
      <c r="L114" s="23"/>
      <c r="M114" s="60"/>
      <c r="N114" s="359" t="s">
        <v>124</v>
      </c>
      <c r="O114" s="413" t="s">
        <v>9424</v>
      </c>
      <c r="P114" s="413">
        <f t="shared" ref="P114:X114" si="57">P112/P124</f>
        <v>367.88052935050968</v>
      </c>
      <c r="Q114" s="413">
        <f t="shared" si="57"/>
        <v>380.44697009690697</v>
      </c>
      <c r="R114" s="413">
        <f t="shared" si="57"/>
        <v>368.2159970420675</v>
      </c>
      <c r="S114" s="414">
        <f t="shared" si="57"/>
        <v>403.55982816043013</v>
      </c>
      <c r="T114" s="413">
        <f t="shared" si="57"/>
        <v>457.52842430984265</v>
      </c>
      <c r="U114" s="414">
        <f t="shared" si="57"/>
        <v>693.41622530459199</v>
      </c>
      <c r="V114" s="413">
        <f t="shared" si="57"/>
        <v>638.35270155975479</v>
      </c>
      <c r="W114" s="413">
        <f t="shared" si="57"/>
        <v>446.25</v>
      </c>
      <c r="X114" s="360">
        <f t="shared" si="57"/>
        <v>446.25</v>
      </c>
    </row>
    <row r="115" spans="2:38" ht="18.75" thickBot="1" x14ac:dyDescent="0.5">
      <c r="B115" s="448" t="s">
        <v>21</v>
      </c>
      <c r="C115" s="449"/>
      <c r="D115" s="449"/>
      <c r="E115" s="449"/>
      <c r="F115" s="449"/>
      <c r="G115" s="449"/>
      <c r="H115" s="449"/>
      <c r="I115" s="449"/>
      <c r="J115" s="449"/>
      <c r="K115" s="449"/>
      <c r="L115" s="450"/>
      <c r="M115" s="60"/>
      <c r="N115" s="225" t="s">
        <v>125</v>
      </c>
      <c r="O115" s="201" t="s">
        <v>104</v>
      </c>
      <c r="P115" s="228">
        <v>64182004.969999999</v>
      </c>
      <c r="Q115" s="228">
        <v>66049922.57</v>
      </c>
      <c r="R115" s="228">
        <v>106285757.83</v>
      </c>
      <c r="S115" s="226">
        <v>149288848</v>
      </c>
      <c r="T115" s="201">
        <v>163831697</v>
      </c>
      <c r="U115" s="226">
        <v>219641891</v>
      </c>
      <c r="V115" s="201">
        <v>275347959</v>
      </c>
      <c r="W115" s="201">
        <f>K103</f>
        <v>413021938.5</v>
      </c>
      <c r="X115" s="227">
        <f>L103</f>
        <v>619532907.75</v>
      </c>
    </row>
    <row r="116" spans="2:38" x14ac:dyDescent="0.45">
      <c r="B116" s="12" t="s">
        <v>3</v>
      </c>
      <c r="C116" s="34" t="s">
        <v>2</v>
      </c>
      <c r="D116" s="35">
        <v>1397</v>
      </c>
      <c r="E116" s="35">
        <v>1398</v>
      </c>
      <c r="F116" s="35">
        <v>1399</v>
      </c>
      <c r="G116" s="35" t="s">
        <v>78</v>
      </c>
      <c r="H116" s="35">
        <v>1400</v>
      </c>
      <c r="I116" s="35" t="s">
        <v>56</v>
      </c>
      <c r="J116" s="35" t="s">
        <v>1</v>
      </c>
      <c r="K116" s="146" t="s">
        <v>64</v>
      </c>
      <c r="L116" s="63" t="s">
        <v>111</v>
      </c>
      <c r="M116" s="60"/>
      <c r="N116" s="221" t="s">
        <v>17</v>
      </c>
      <c r="O116" s="223"/>
      <c r="P116" s="223"/>
      <c r="Q116" s="223"/>
      <c r="R116" s="223"/>
      <c r="S116" s="223"/>
      <c r="T116" s="223"/>
      <c r="U116" s="223"/>
      <c r="V116" s="223"/>
      <c r="W116" s="223"/>
      <c r="X116" s="224"/>
    </row>
    <row r="117" spans="2:38" x14ac:dyDescent="0.45">
      <c r="B117" s="112" t="s">
        <v>16</v>
      </c>
      <c r="C117" s="26" t="s">
        <v>13</v>
      </c>
      <c r="D117" s="41"/>
      <c r="E117" s="41"/>
      <c r="F117" s="42"/>
      <c r="G117" s="42"/>
      <c r="H117" s="42"/>
      <c r="I117" s="42"/>
      <c r="J117" s="42"/>
      <c r="K117" s="42"/>
      <c r="L117" s="43"/>
      <c r="M117" s="60"/>
      <c r="N117" s="225" t="s">
        <v>124</v>
      </c>
      <c r="O117" s="201" t="s">
        <v>104</v>
      </c>
      <c r="P117" s="201">
        <v>44066820.539999999</v>
      </c>
      <c r="Q117" s="201">
        <v>50456983.280000001</v>
      </c>
      <c r="R117" s="201">
        <v>85982974.319999993</v>
      </c>
      <c r="S117" s="226">
        <v>109063532</v>
      </c>
      <c r="T117" s="201">
        <v>133772295</v>
      </c>
      <c r="U117" s="226">
        <v>166592270</v>
      </c>
      <c r="V117" s="201">
        <v>158822483</v>
      </c>
      <c r="W117" s="201">
        <f>K105</f>
        <v>220500000</v>
      </c>
      <c r="X117" s="227">
        <f>L105</f>
        <v>288750000</v>
      </c>
      <c r="Y117" s="135"/>
      <c r="Z117" s="135"/>
    </row>
    <row r="118" spans="2:38" x14ac:dyDescent="0.45">
      <c r="B118" s="54" t="s">
        <v>124</v>
      </c>
      <c r="C118" s="11" t="s">
        <v>13</v>
      </c>
      <c r="D118" s="19">
        <v>4719551</v>
      </c>
      <c r="E118" s="19">
        <v>1409016</v>
      </c>
      <c r="F118" s="19">
        <v>222901</v>
      </c>
      <c r="G118" s="22">
        <v>5934515</v>
      </c>
      <c r="H118" s="19">
        <v>6059697</v>
      </c>
      <c r="I118" s="22">
        <v>6308494</v>
      </c>
      <c r="J118" s="7">
        <f>J101*J81/1000000</f>
        <v>11926486.978427</v>
      </c>
      <c r="K118" s="7">
        <f>K101*K81/1000000</f>
        <v>10342529.415000163</v>
      </c>
      <c r="L118" s="8">
        <f>L101*L81/1000000</f>
        <v>13904575.899107412</v>
      </c>
      <c r="M118" s="60"/>
      <c r="N118" s="359" t="s">
        <v>124</v>
      </c>
      <c r="O118" s="413" t="s">
        <v>9424</v>
      </c>
      <c r="P118" s="413">
        <f t="shared" ref="P118:V118" si="58">P117/P124</f>
        <v>511.72690491110734</v>
      </c>
      <c r="Q118" s="413">
        <f t="shared" si="58"/>
        <v>449.45277089117172</v>
      </c>
      <c r="R118" s="413">
        <f t="shared" si="58"/>
        <v>414.69005870763988</v>
      </c>
      <c r="S118" s="414">
        <f t="shared" si="58"/>
        <v>492.16826184047426</v>
      </c>
      <c r="T118" s="413">
        <f t="shared" si="58"/>
        <v>580.21315161351993</v>
      </c>
      <c r="U118" s="414">
        <f t="shared" si="58"/>
        <v>650.97238430702566</v>
      </c>
      <c r="V118" s="413">
        <f t="shared" si="58"/>
        <v>587.26123318220834</v>
      </c>
      <c r="W118" s="413">
        <f t="shared" ref="W118:X123" si="59">K106</f>
        <v>525</v>
      </c>
      <c r="X118" s="360">
        <f t="shared" si="59"/>
        <v>525</v>
      </c>
      <c r="Y118" s="166"/>
      <c r="Z118" s="135"/>
    </row>
    <row r="119" spans="2:38" x14ac:dyDescent="0.45">
      <c r="B119" s="54" t="s">
        <v>125</v>
      </c>
      <c r="C119" s="11" t="s">
        <v>13</v>
      </c>
      <c r="D119" s="19">
        <v>720318</v>
      </c>
      <c r="E119" s="19">
        <v>909834</v>
      </c>
      <c r="F119" s="19">
        <v>1279136</v>
      </c>
      <c r="G119" s="22">
        <v>857861</v>
      </c>
      <c r="H119" s="19">
        <v>2288103</v>
      </c>
      <c r="I119" s="22">
        <v>1415641</v>
      </c>
      <c r="J119" s="7">
        <f>J103*J83/1000000</f>
        <v>3790440.0035939999</v>
      </c>
      <c r="K119" s="7">
        <f>K103*K83/1000000</f>
        <v>5685660.0053909998</v>
      </c>
      <c r="L119" s="8">
        <f>L103*L83/1000000</f>
        <v>8528490.0080865007</v>
      </c>
      <c r="M119" s="60"/>
      <c r="N119" s="225" t="s">
        <v>126</v>
      </c>
      <c r="O119" s="201" t="s">
        <v>104</v>
      </c>
      <c r="P119" s="229">
        <v>46516875.979999997</v>
      </c>
      <c r="Q119" s="229">
        <v>57687175.689999998</v>
      </c>
      <c r="R119" s="229">
        <v>153503013.63999999</v>
      </c>
      <c r="S119" s="230">
        <v>135508039</v>
      </c>
      <c r="T119" s="229">
        <v>208331739</v>
      </c>
      <c r="U119" s="230">
        <v>210870339</v>
      </c>
      <c r="V119" s="201">
        <v>209989782</v>
      </c>
      <c r="W119" s="201">
        <f t="shared" si="59"/>
        <v>285600000</v>
      </c>
      <c r="X119" s="227">
        <f t="shared" si="59"/>
        <v>302500000</v>
      </c>
      <c r="Y119" s="166"/>
      <c r="Z119" s="135"/>
      <c r="AC119" s="56" t="s">
        <v>124</v>
      </c>
      <c r="AD119" s="1">
        <v>4719551</v>
      </c>
      <c r="AE119" s="1">
        <v>1409016</v>
      </c>
      <c r="AG119" s="1">
        <v>5934515</v>
      </c>
      <c r="AH119" s="1">
        <v>6059697</v>
      </c>
      <c r="AI119" s="1">
        <v>6308494</v>
      </c>
      <c r="AJ119" s="1">
        <v>10921951.743568022</v>
      </c>
      <c r="AK119" s="1">
        <v>11674275.528871087</v>
      </c>
      <c r="AL119" s="1">
        <v>13254557.909145392</v>
      </c>
    </row>
    <row r="120" spans="2:38" x14ac:dyDescent="0.45">
      <c r="B120" s="113" t="s">
        <v>105</v>
      </c>
      <c r="C120" s="90" t="s">
        <v>13</v>
      </c>
      <c r="D120" s="91">
        <f t="shared" ref="D120:L120" si="60">D118+D119</f>
        <v>5439869</v>
      </c>
      <c r="E120" s="91">
        <f t="shared" si="60"/>
        <v>2318850</v>
      </c>
      <c r="F120" s="91">
        <f t="shared" si="60"/>
        <v>1502037</v>
      </c>
      <c r="G120" s="92">
        <f t="shared" si="60"/>
        <v>6792376</v>
      </c>
      <c r="H120" s="91">
        <f t="shared" si="60"/>
        <v>8347800</v>
      </c>
      <c r="I120" s="92">
        <f t="shared" si="60"/>
        <v>7724135</v>
      </c>
      <c r="J120" s="91">
        <f t="shared" si="60"/>
        <v>15716926.982021</v>
      </c>
      <c r="K120" s="91">
        <f>K118+K119</f>
        <v>16028189.420391163</v>
      </c>
      <c r="L120" s="95">
        <f t="shared" si="60"/>
        <v>22433065.907193914</v>
      </c>
      <c r="M120" s="60"/>
      <c r="N120" s="359" t="s">
        <v>126</v>
      </c>
      <c r="O120" s="413" t="s">
        <v>9424</v>
      </c>
      <c r="P120" s="413">
        <f t="shared" ref="P120:V120" si="61">P119/P124</f>
        <v>540.17822660412048</v>
      </c>
      <c r="Q120" s="413">
        <f t="shared" si="61"/>
        <v>513.85674040155061</v>
      </c>
      <c r="R120" s="413">
        <f t="shared" si="61"/>
        <v>740.33463300843903</v>
      </c>
      <c r="S120" s="414">
        <f t="shared" si="61"/>
        <v>611.50372445338735</v>
      </c>
      <c r="T120" s="413">
        <f t="shared" si="61"/>
        <v>903.60126412061084</v>
      </c>
      <c r="U120" s="414">
        <f t="shared" si="61"/>
        <v>823.9924178862608</v>
      </c>
      <c r="V120" s="413">
        <f t="shared" si="61"/>
        <v>776.45718668800248</v>
      </c>
      <c r="W120" s="413">
        <f t="shared" si="59"/>
        <v>680</v>
      </c>
      <c r="X120" s="360">
        <f t="shared" si="59"/>
        <v>550</v>
      </c>
      <c r="Y120" s="166"/>
      <c r="Z120" s="135"/>
      <c r="AC120" s="56" t="s">
        <v>125</v>
      </c>
      <c r="AD120" s="1">
        <v>720318</v>
      </c>
      <c r="AE120" s="1">
        <v>909834</v>
      </c>
      <c r="AG120" s="1">
        <v>857861</v>
      </c>
      <c r="AH120" s="1">
        <v>2288103</v>
      </c>
      <c r="AI120" s="1">
        <v>1415641</v>
      </c>
      <c r="AJ120" s="1">
        <v>3432154.5</v>
      </c>
      <c r="AK120" s="1">
        <v>5148231.75</v>
      </c>
      <c r="AL120" s="1">
        <v>7722347.6249999991</v>
      </c>
    </row>
    <row r="121" spans="2:38" x14ac:dyDescent="0.45">
      <c r="B121" s="112" t="s">
        <v>17</v>
      </c>
      <c r="C121" s="183"/>
      <c r="D121" s="42"/>
      <c r="E121" s="42"/>
      <c r="F121" s="42"/>
      <c r="G121" s="42"/>
      <c r="H121" s="42"/>
      <c r="I121" s="42"/>
      <c r="J121" s="42"/>
      <c r="K121" s="42"/>
      <c r="L121" s="43"/>
      <c r="M121" s="60"/>
      <c r="N121" s="225" t="s">
        <v>127</v>
      </c>
      <c r="O121" s="201" t="s">
        <v>104</v>
      </c>
      <c r="P121" s="229">
        <v>60467424.359999999</v>
      </c>
      <c r="Q121" s="229">
        <v>92069363.340000004</v>
      </c>
      <c r="R121" s="229">
        <v>143609402.49000001</v>
      </c>
      <c r="S121" s="230">
        <v>170710947</v>
      </c>
      <c r="T121" s="229">
        <v>233662704</v>
      </c>
      <c r="U121" s="230">
        <v>314213273</v>
      </c>
      <c r="V121" s="229">
        <v>264677422</v>
      </c>
      <c r="W121" s="201">
        <f t="shared" si="59"/>
        <v>348600000</v>
      </c>
      <c r="X121" s="227">
        <f t="shared" si="59"/>
        <v>456500000</v>
      </c>
      <c r="Y121" s="135"/>
      <c r="Z121" s="135"/>
      <c r="AC121" s="56" t="s">
        <v>9430</v>
      </c>
      <c r="AD121" s="1">
        <v>7311144</v>
      </c>
      <c r="AE121" s="1">
        <v>14988507</v>
      </c>
      <c r="AG121" s="1">
        <v>12096629</v>
      </c>
      <c r="AH121" s="1">
        <v>34889848</v>
      </c>
      <c r="AI121" s="1">
        <v>21432408</v>
      </c>
      <c r="AJ121" s="1">
        <v>46852190.787625395</v>
      </c>
      <c r="AK121" s="1">
        <v>54640341.492809564</v>
      </c>
      <c r="AL121" s="1">
        <v>63937059.788049012</v>
      </c>
    </row>
    <row r="122" spans="2:38" x14ac:dyDescent="0.45">
      <c r="B122" s="54" t="s">
        <v>124</v>
      </c>
      <c r="C122" s="11" t="s">
        <v>13</v>
      </c>
      <c r="D122" s="19">
        <v>7311144</v>
      </c>
      <c r="E122" s="19">
        <v>14988507</v>
      </c>
      <c r="F122" s="19">
        <v>25809780</v>
      </c>
      <c r="G122" s="22">
        <v>12096629</v>
      </c>
      <c r="H122" s="19">
        <v>34889848</v>
      </c>
      <c r="I122" s="22">
        <v>21432408</v>
      </c>
      <c r="J122" s="7">
        <f>J105*J86/1000000</f>
        <v>42786618.097717002</v>
      </c>
      <c r="K122" s="7">
        <f>K105*K86/1000000</f>
        <v>62467599.335293919</v>
      </c>
      <c r="L122" s="8">
        <f>L105*L86/1000000</f>
        <v>81378352.912814811</v>
      </c>
      <c r="M122" s="60"/>
      <c r="N122" s="359" t="s">
        <v>127</v>
      </c>
      <c r="O122" s="413" t="s">
        <v>9424</v>
      </c>
      <c r="P122" s="413">
        <f t="shared" ref="P122:V122" si="62">P121/P124</f>
        <v>702.17927085531676</v>
      </c>
      <c r="Q122" s="413">
        <f t="shared" si="62"/>
        <v>820.12097785781589</v>
      </c>
      <c r="R122" s="413">
        <f t="shared" si="62"/>
        <v>692.61841684970443</v>
      </c>
      <c r="S122" s="414">
        <f>S121/S124</f>
        <v>770.3630033009689</v>
      </c>
      <c r="T122" s="413">
        <f>T121/T124</f>
        <v>1013.4697465000285</v>
      </c>
      <c r="U122" s="414">
        <f t="shared" si="62"/>
        <v>1227.8130522245983</v>
      </c>
      <c r="V122" s="413">
        <f t="shared" si="62"/>
        <v>978.66993578741472</v>
      </c>
      <c r="W122" s="413">
        <f t="shared" si="59"/>
        <v>830</v>
      </c>
      <c r="X122" s="360">
        <f t="shared" si="59"/>
        <v>830</v>
      </c>
      <c r="Y122" s="135"/>
      <c r="Z122" s="135"/>
      <c r="AC122" s="56" t="s">
        <v>126</v>
      </c>
      <c r="AD122" s="1">
        <v>330322</v>
      </c>
      <c r="AE122" s="1">
        <v>768256</v>
      </c>
      <c r="AG122" s="1">
        <v>552692</v>
      </c>
      <c r="AH122" s="1">
        <v>2506110</v>
      </c>
      <c r="AI122" s="1">
        <v>1898145</v>
      </c>
      <c r="AJ122" s="1">
        <v>3703691.0250015385</v>
      </c>
      <c r="AK122" s="1">
        <v>4644954.6764055742</v>
      </c>
      <c r="AL122" s="1">
        <v>4919813.6891200496</v>
      </c>
    </row>
    <row r="123" spans="2:38" ht="18.75" thickBot="1" x14ac:dyDescent="0.5">
      <c r="B123" s="54" t="s">
        <v>126</v>
      </c>
      <c r="C123" s="11" t="s">
        <v>13</v>
      </c>
      <c r="D123" s="19">
        <v>330322</v>
      </c>
      <c r="E123" s="19">
        <v>768256</v>
      </c>
      <c r="F123" s="19">
        <v>1127303</v>
      </c>
      <c r="G123" s="22">
        <v>552692</v>
      </c>
      <c r="H123" s="19">
        <v>2506110</v>
      </c>
      <c r="I123" s="22">
        <v>1898145</v>
      </c>
      <c r="J123" s="7">
        <f>J107*J88/1000000</f>
        <v>4336288.9983000001</v>
      </c>
      <c r="K123" s="7">
        <f>K107*K88/1000000</f>
        <v>5897640</v>
      </c>
      <c r="L123" s="8">
        <f>L107*L88/1000000</f>
        <v>6246625</v>
      </c>
      <c r="N123" s="235" t="s">
        <v>125</v>
      </c>
      <c r="O123" s="236" t="s">
        <v>104</v>
      </c>
      <c r="P123" s="362">
        <v>37455844.159999996</v>
      </c>
      <c r="Q123" s="362">
        <v>54318452.75</v>
      </c>
      <c r="R123" s="362">
        <v>112126670.69</v>
      </c>
      <c r="S123" s="363">
        <v>162740543</v>
      </c>
      <c r="T123" s="362">
        <v>115337546</v>
      </c>
      <c r="U123" s="363">
        <v>16047507</v>
      </c>
      <c r="V123" s="415">
        <v>144404652</v>
      </c>
      <c r="W123" s="236">
        <f t="shared" si="59"/>
        <v>202166512.79999998</v>
      </c>
      <c r="X123" s="238">
        <f t="shared" si="59"/>
        <v>283033117.91999996</v>
      </c>
      <c r="AC123" s="56" t="s">
        <v>127</v>
      </c>
      <c r="AD123" s="1">
        <v>3418609</v>
      </c>
      <c r="AE123" s="1">
        <v>5212866</v>
      </c>
      <c r="AG123" s="1">
        <v>3933286</v>
      </c>
      <c r="AH123" s="1">
        <v>9477320</v>
      </c>
      <c r="AI123" s="1">
        <v>7662371</v>
      </c>
      <c r="AJ123" s="1">
        <v>14754115.60375569</v>
      </c>
      <c r="AK123" s="1">
        <v>17233891.241762582</v>
      </c>
      <c r="AL123" s="1">
        <v>15045460.60788797</v>
      </c>
    </row>
    <row r="124" spans="2:38" ht="18.75" thickBot="1" x14ac:dyDescent="0.5">
      <c r="B124" s="54" t="s">
        <v>127</v>
      </c>
      <c r="C124" s="11" t="s">
        <v>13</v>
      </c>
      <c r="D124" s="19">
        <v>3418609</v>
      </c>
      <c r="E124" s="19">
        <v>5212866</v>
      </c>
      <c r="F124" s="19">
        <v>7755112</v>
      </c>
      <c r="G124" s="22">
        <v>3933286</v>
      </c>
      <c r="H124" s="19">
        <v>9477320</v>
      </c>
      <c r="I124" s="22">
        <v>7662371</v>
      </c>
      <c r="J124" s="7">
        <f>J109*J90/1000000</f>
        <v>14979154.020668</v>
      </c>
      <c r="K124" s="7">
        <f>K109*K90/1000000</f>
        <v>19017784.246689342</v>
      </c>
      <c r="L124" s="8">
        <f>L109*L90/1000000</f>
        <v>24904241.275426518</v>
      </c>
      <c r="N124" s="231" t="s">
        <v>57</v>
      </c>
      <c r="O124" s="232"/>
      <c r="P124" s="232">
        <v>86113.941082802543</v>
      </c>
      <c r="Q124" s="232">
        <v>112263.14876189161</v>
      </c>
      <c r="R124" s="232">
        <v>207342.74312714775</v>
      </c>
      <c r="S124" s="232">
        <v>221598.05996460331</v>
      </c>
      <c r="T124" s="233">
        <v>230557.15753424657</v>
      </c>
      <c r="U124" s="233">
        <v>255912.96038977307</v>
      </c>
      <c r="V124" s="233">
        <f>مفروصات!B6</f>
        <v>270446.05369127518</v>
      </c>
      <c r="W124" s="233">
        <f>مفروصات!D6</f>
        <v>420000</v>
      </c>
      <c r="X124" s="234">
        <f>مفروصات!F6</f>
        <v>550000</v>
      </c>
      <c r="AC124" s="56" t="s">
        <v>9429</v>
      </c>
      <c r="AD124" s="1">
        <v>534605</v>
      </c>
      <c r="AE124" s="1">
        <v>781139</v>
      </c>
      <c r="AG124" s="1">
        <v>727765</v>
      </c>
      <c r="AH124" s="1">
        <v>2027456</v>
      </c>
      <c r="AI124" s="1">
        <v>1033104</v>
      </c>
      <c r="AJ124" s="1">
        <v>2754223.9000132964</v>
      </c>
      <c r="AK124" s="1">
        <v>4257657.6000000006</v>
      </c>
      <c r="AL124" s="1">
        <v>5960720.6399999997</v>
      </c>
    </row>
    <row r="125" spans="2:38" ht="18.75" thickBot="1" x14ac:dyDescent="0.5">
      <c r="B125" s="54" t="s">
        <v>125</v>
      </c>
      <c r="C125" s="11" t="s">
        <v>13</v>
      </c>
      <c r="D125" s="19">
        <v>534605</v>
      </c>
      <c r="E125" s="19">
        <v>781139</v>
      </c>
      <c r="F125" s="19">
        <v>1763907</v>
      </c>
      <c r="G125" s="22">
        <v>727765</v>
      </c>
      <c r="H125" s="19">
        <v>2027456</v>
      </c>
      <c r="I125" s="22">
        <v>1033104</v>
      </c>
      <c r="J125" s="7">
        <f>J111*J92/1000000</f>
        <v>2880583.9980959999</v>
      </c>
      <c r="K125" s="7">
        <f>K111*K92/1000000</f>
        <v>4561483.0283063995</v>
      </c>
      <c r="L125" s="8">
        <f>L111*L92/1000000</f>
        <v>6386076.2396289594</v>
      </c>
      <c r="N125" s="201"/>
      <c r="O125" s="201"/>
      <c r="P125" s="118">
        <f>P117/P112</f>
        <v>1.3910138321659953</v>
      </c>
      <c r="Q125" s="118">
        <f t="shared" ref="Q125:U125" si="63">Q117/Q112</f>
        <v>1.1813808657135256</v>
      </c>
      <c r="R125" s="118">
        <f t="shared" si="63"/>
        <v>1.1262141298555881</v>
      </c>
      <c r="S125" s="118">
        <f t="shared" si="63"/>
        <v>1.219567031941591</v>
      </c>
      <c r="T125" s="118">
        <f t="shared" si="63"/>
        <v>1.2681466785123583</v>
      </c>
      <c r="U125" s="118">
        <f t="shared" si="63"/>
        <v>0.93879023961557539</v>
      </c>
      <c r="V125" s="201"/>
      <c r="W125" s="202"/>
      <c r="X125" s="202"/>
    </row>
    <row r="126" spans="2:38" ht="18.75" thickBot="1" x14ac:dyDescent="0.5">
      <c r="B126" s="113" t="s">
        <v>18</v>
      </c>
      <c r="C126" s="90" t="s">
        <v>13</v>
      </c>
      <c r="D126" s="91">
        <f t="shared" ref="D126:L126" si="64">D125+D124+D123+D122</f>
        <v>11594680</v>
      </c>
      <c r="E126" s="91">
        <f t="shared" si="64"/>
        <v>21750768</v>
      </c>
      <c r="F126" s="91">
        <f t="shared" si="64"/>
        <v>36456102</v>
      </c>
      <c r="G126" s="92">
        <f t="shared" si="64"/>
        <v>17310372</v>
      </c>
      <c r="H126" s="91">
        <f t="shared" si="64"/>
        <v>48900734</v>
      </c>
      <c r="I126" s="92">
        <f t="shared" si="64"/>
        <v>32026028</v>
      </c>
      <c r="J126" s="91">
        <f t="shared" si="64"/>
        <v>64982645.114781007</v>
      </c>
      <c r="K126" s="91">
        <f>K125+K124+K123+K122</f>
        <v>91944506.610289663</v>
      </c>
      <c r="L126" s="95">
        <f t="shared" si="64"/>
        <v>118915295.42787029</v>
      </c>
      <c r="N126" s="460" t="s">
        <v>128</v>
      </c>
      <c r="O126" s="461"/>
      <c r="P126" s="461"/>
      <c r="Q126" s="461"/>
      <c r="R126" s="461"/>
      <c r="S126" s="461"/>
      <c r="T126" s="461"/>
      <c r="U126" s="461"/>
      <c r="V126" s="461"/>
      <c r="W126" s="461"/>
      <c r="X126" s="462"/>
    </row>
    <row r="127" spans="2:38" ht="18.75" thickBot="1" x14ac:dyDescent="0.5">
      <c r="B127" s="73" t="s">
        <v>19</v>
      </c>
      <c r="C127" s="29"/>
      <c r="D127" s="20">
        <f t="shared" ref="D127:L127" si="65">D126+D120</f>
        <v>17034549</v>
      </c>
      <c r="E127" s="20">
        <f t="shared" si="65"/>
        <v>24069618</v>
      </c>
      <c r="F127" s="20">
        <f t="shared" si="65"/>
        <v>37958139</v>
      </c>
      <c r="G127" s="20">
        <f t="shared" si="65"/>
        <v>24102748</v>
      </c>
      <c r="H127" s="20">
        <f t="shared" si="65"/>
        <v>57248534</v>
      </c>
      <c r="I127" s="20">
        <f t="shared" si="65"/>
        <v>39750163</v>
      </c>
      <c r="J127" s="20">
        <f t="shared" si="65"/>
        <v>80699572.096802011</v>
      </c>
      <c r="K127" s="20">
        <f>K126+K120</f>
        <v>107972696.03068082</v>
      </c>
      <c r="L127" s="21">
        <f t="shared" si="65"/>
        <v>141348361.3350642</v>
      </c>
      <c r="N127" s="217" t="s">
        <v>3</v>
      </c>
      <c r="O127" s="218" t="s">
        <v>2</v>
      </c>
      <c r="P127" s="218">
        <v>1397</v>
      </c>
      <c r="Q127" s="218">
        <v>1398</v>
      </c>
      <c r="R127" s="218">
        <v>1399</v>
      </c>
      <c r="S127" s="218" t="s">
        <v>78</v>
      </c>
      <c r="T127" s="218">
        <v>1400</v>
      </c>
      <c r="U127" s="218" t="s">
        <v>56</v>
      </c>
      <c r="V127" s="219" t="s">
        <v>1</v>
      </c>
      <c r="W127" s="219" t="s">
        <v>64</v>
      </c>
      <c r="X127" s="220" t="s">
        <v>64</v>
      </c>
    </row>
    <row r="128" spans="2:38" ht="18.75" thickBot="1" x14ac:dyDescent="0.5">
      <c r="N128" s="221" t="s">
        <v>16</v>
      </c>
      <c r="O128" s="222" t="s">
        <v>14</v>
      </c>
      <c r="P128" s="222"/>
      <c r="Q128" s="222"/>
      <c r="R128" s="223"/>
      <c r="S128" s="223"/>
      <c r="T128" s="223"/>
      <c r="U128" s="223"/>
      <c r="V128" s="223"/>
      <c r="W128" s="223"/>
      <c r="X128" s="224"/>
    </row>
    <row r="129" spans="2:25" ht="18.75" thickBot="1" x14ac:dyDescent="0.5">
      <c r="B129" s="463" t="s">
        <v>118</v>
      </c>
      <c r="C129" s="464"/>
      <c r="D129" s="464"/>
      <c r="E129" s="464"/>
      <c r="F129" s="464"/>
      <c r="G129" s="464"/>
      <c r="H129" s="464"/>
      <c r="I129" s="464"/>
      <c r="J129" s="464"/>
      <c r="K129" s="464"/>
      <c r="L129" s="465"/>
      <c r="M129" s="1"/>
      <c r="N129" s="225" t="s">
        <v>124</v>
      </c>
      <c r="O129" s="201" t="s">
        <v>104</v>
      </c>
      <c r="P129" s="201">
        <v>43414955.659999996</v>
      </c>
      <c r="Q129" s="201">
        <v>48559572.780000001</v>
      </c>
      <c r="R129" s="201">
        <v>101029929.04000001</v>
      </c>
      <c r="S129" s="226">
        <v>102058488</v>
      </c>
      <c r="T129" s="201">
        <v>152087350</v>
      </c>
      <c r="U129" s="226">
        <v>164527039</v>
      </c>
      <c r="V129" s="201"/>
      <c r="W129" s="201"/>
      <c r="X129" s="227"/>
    </row>
    <row r="130" spans="2:25" x14ac:dyDescent="0.45">
      <c r="B130" s="17" t="s">
        <v>3</v>
      </c>
      <c r="C130" s="27" t="s">
        <v>2</v>
      </c>
      <c r="D130" s="18">
        <v>1397</v>
      </c>
      <c r="E130" s="18">
        <v>1398</v>
      </c>
      <c r="F130" s="18">
        <v>1399</v>
      </c>
      <c r="G130" s="18" t="s">
        <v>78</v>
      </c>
      <c r="H130" s="18">
        <v>1400</v>
      </c>
      <c r="I130" s="18" t="s">
        <v>56</v>
      </c>
      <c r="J130" s="57" t="s">
        <v>1</v>
      </c>
      <c r="K130" s="198" t="s">
        <v>64</v>
      </c>
      <c r="L130" s="63" t="s">
        <v>111</v>
      </c>
      <c r="M130" s="1"/>
      <c r="N130" s="225" t="s">
        <v>125</v>
      </c>
      <c r="O130" s="201" t="s">
        <v>104</v>
      </c>
      <c r="P130" s="201">
        <v>261280000</v>
      </c>
      <c r="Q130" s="201">
        <v>97517509.730000004</v>
      </c>
      <c r="R130" s="201">
        <v>176615523.47</v>
      </c>
      <c r="S130" s="226">
        <v>254619735</v>
      </c>
      <c r="T130" s="201">
        <v>579000000</v>
      </c>
      <c r="U130" s="226">
        <v>544379928</v>
      </c>
      <c r="V130" s="201"/>
      <c r="W130" s="201"/>
      <c r="X130" s="227"/>
    </row>
    <row r="131" spans="2:25" x14ac:dyDescent="0.45">
      <c r="B131" s="54" t="s">
        <v>80</v>
      </c>
      <c r="C131" s="28" t="s">
        <v>13</v>
      </c>
      <c r="D131" s="19">
        <v>1444634</v>
      </c>
      <c r="E131" s="19">
        <v>1909611</v>
      </c>
      <c r="F131" s="19">
        <v>2497102</v>
      </c>
      <c r="G131" s="22">
        <v>2110431</v>
      </c>
      <c r="H131" s="19">
        <v>3949874</v>
      </c>
      <c r="I131" s="22">
        <v>2458650</v>
      </c>
      <c r="J131" s="19">
        <v>5091343</v>
      </c>
      <c r="K131" s="19">
        <f>J131*(1+مفروصات!D5)</f>
        <v>7097332.1420000009</v>
      </c>
      <c r="L131" s="6">
        <f>K131*(1+مفروصات!F5)</f>
        <v>9581398.3917000014</v>
      </c>
      <c r="M131" s="1"/>
      <c r="N131" s="221" t="s">
        <v>17</v>
      </c>
      <c r="O131" s="223"/>
      <c r="P131" s="223"/>
      <c r="Q131" s="223"/>
      <c r="R131" s="223"/>
      <c r="S131" s="223"/>
      <c r="T131" s="223"/>
      <c r="U131" s="223"/>
      <c r="V131" s="223"/>
      <c r="W131" s="223"/>
      <c r="X131" s="224"/>
    </row>
    <row r="132" spans="2:25" x14ac:dyDescent="0.45">
      <c r="B132" s="54" t="s">
        <v>81</v>
      </c>
      <c r="C132" s="11" t="s">
        <v>13</v>
      </c>
      <c r="D132" s="19">
        <v>451232</v>
      </c>
      <c r="E132" s="19">
        <v>457147</v>
      </c>
      <c r="F132" s="19">
        <v>477286</v>
      </c>
      <c r="G132" s="22">
        <v>221505</v>
      </c>
      <c r="H132" s="19">
        <v>501406</v>
      </c>
      <c r="I132" s="22">
        <v>285078</v>
      </c>
      <c r="J132" s="19">
        <v>566336</v>
      </c>
      <c r="K132" s="19">
        <f>J132</f>
        <v>566336</v>
      </c>
      <c r="L132" s="6">
        <f>K132</f>
        <v>566336</v>
      </c>
      <c r="M132" s="1"/>
      <c r="N132" s="225" t="s">
        <v>124</v>
      </c>
      <c r="O132" s="201" t="s">
        <v>104</v>
      </c>
      <c r="P132" s="201">
        <v>43635979.729999997</v>
      </c>
      <c r="Q132" s="201">
        <v>57278393.899999999</v>
      </c>
      <c r="R132" s="201">
        <v>104881295.53</v>
      </c>
      <c r="S132" s="226">
        <v>103572617</v>
      </c>
      <c r="T132" s="201">
        <v>145440341</v>
      </c>
      <c r="U132" s="226">
        <v>162148317</v>
      </c>
      <c r="V132" s="201"/>
      <c r="W132" s="201"/>
      <c r="X132" s="227"/>
    </row>
    <row r="133" spans="2:25" x14ac:dyDescent="0.45">
      <c r="B133" s="54" t="s">
        <v>82</v>
      </c>
      <c r="C133" s="11" t="s">
        <v>13</v>
      </c>
      <c r="D133" s="19">
        <v>1857597</v>
      </c>
      <c r="E133" s="19">
        <v>2035171</v>
      </c>
      <c r="F133" s="19">
        <v>2371845</v>
      </c>
      <c r="G133" s="22">
        <v>7022516</v>
      </c>
      <c r="H133" s="19">
        <v>13907482</v>
      </c>
      <c r="I133" s="22">
        <v>10518414</v>
      </c>
      <c r="J133" s="19">
        <v>20853628</v>
      </c>
      <c r="K133" s="19">
        <f>V162</f>
        <v>27226688.295674592</v>
      </c>
      <c r="L133" s="19">
        <f>W162</f>
        <v>35460934.965674594</v>
      </c>
      <c r="M133" s="1"/>
      <c r="N133" s="225" t="s">
        <v>126</v>
      </c>
      <c r="O133" s="201" t="s">
        <v>104</v>
      </c>
      <c r="P133" s="201">
        <v>55226635.509999998</v>
      </c>
      <c r="Q133" s="201">
        <v>55518257.689999998</v>
      </c>
      <c r="R133" s="201">
        <v>80100193.829999998</v>
      </c>
      <c r="S133" s="226">
        <v>128740781</v>
      </c>
      <c r="T133" s="201">
        <v>204253788</v>
      </c>
      <c r="U133" s="226">
        <v>206615440</v>
      </c>
      <c r="V133" s="201"/>
      <c r="W133" s="201"/>
      <c r="X133" s="227"/>
    </row>
    <row r="134" spans="2:25" x14ac:dyDescent="0.45">
      <c r="B134" s="54" t="s">
        <v>83</v>
      </c>
      <c r="C134" s="11" t="s">
        <v>13</v>
      </c>
      <c r="D134" s="19">
        <v>0</v>
      </c>
      <c r="E134" s="19">
        <v>0</v>
      </c>
      <c r="F134" s="19">
        <v>0</v>
      </c>
      <c r="G134" s="22">
        <v>0</v>
      </c>
      <c r="H134" s="19">
        <v>0</v>
      </c>
      <c r="I134" s="22">
        <v>0</v>
      </c>
      <c r="J134" s="19">
        <f>I134*(J58/I58)+I134</f>
        <v>0</v>
      </c>
      <c r="K134" s="19">
        <f>J134*(K58/J58)</f>
        <v>0</v>
      </c>
      <c r="L134" s="6">
        <f>K134*(L58/K58)</f>
        <v>0</v>
      </c>
      <c r="M134" s="1"/>
      <c r="N134" s="225" t="s">
        <v>127</v>
      </c>
      <c r="O134" s="201" t="s">
        <v>104</v>
      </c>
      <c r="P134" s="201">
        <v>77601310.040000007</v>
      </c>
      <c r="Q134" s="201">
        <v>95498718.730000004</v>
      </c>
      <c r="R134" s="201">
        <v>145460228.06</v>
      </c>
      <c r="S134" s="226">
        <v>163121528</v>
      </c>
      <c r="T134" s="201">
        <v>245937655</v>
      </c>
      <c r="U134" s="226">
        <v>323578998</v>
      </c>
      <c r="V134" s="201"/>
      <c r="W134" s="201"/>
      <c r="X134" s="227"/>
    </row>
    <row r="135" spans="2:25" ht="18.75" thickBot="1" x14ac:dyDescent="0.5">
      <c r="B135" s="54" t="s">
        <v>84</v>
      </c>
      <c r="C135" s="11" t="s">
        <v>13</v>
      </c>
      <c r="D135" s="19">
        <v>0</v>
      </c>
      <c r="E135" s="19">
        <v>0</v>
      </c>
      <c r="F135" s="19">
        <v>0</v>
      </c>
      <c r="G135" s="22">
        <v>0</v>
      </c>
      <c r="H135" s="19">
        <v>0</v>
      </c>
      <c r="I135" s="22">
        <v>0</v>
      </c>
      <c r="J135" s="19">
        <f>I135*2</f>
        <v>0</v>
      </c>
      <c r="K135" s="19">
        <f>J135</f>
        <v>0</v>
      </c>
      <c r="L135" s="6">
        <f>K135</f>
        <v>0</v>
      </c>
      <c r="M135" s="1"/>
      <c r="N135" s="235" t="s">
        <v>125</v>
      </c>
      <c r="O135" s="236" t="s">
        <v>104</v>
      </c>
      <c r="P135" s="236">
        <v>91769764.629999995</v>
      </c>
      <c r="Q135" s="236">
        <v>159838489.34999999</v>
      </c>
      <c r="R135" s="236">
        <v>222356002.78</v>
      </c>
      <c r="S135" s="237">
        <v>287200773</v>
      </c>
      <c r="T135" s="236">
        <v>297819217</v>
      </c>
      <c r="U135" s="237">
        <v>257892857</v>
      </c>
      <c r="V135" s="236"/>
      <c r="W135" s="236"/>
      <c r="X135" s="238"/>
    </row>
    <row r="136" spans="2:25" ht="18.75" thickBot="1" x14ac:dyDescent="0.5">
      <c r="B136" s="54" t="s">
        <v>85</v>
      </c>
      <c r="C136" s="11" t="s">
        <v>13</v>
      </c>
      <c r="D136" s="19">
        <v>0</v>
      </c>
      <c r="E136" s="19">
        <v>0</v>
      </c>
      <c r="F136" s="19">
        <v>0</v>
      </c>
      <c r="G136" s="22">
        <v>0</v>
      </c>
      <c r="H136" s="19">
        <v>0</v>
      </c>
      <c r="I136" s="22">
        <v>0</v>
      </c>
      <c r="J136" s="19">
        <v>0</v>
      </c>
      <c r="L136" s="6"/>
      <c r="M136" s="142"/>
    </row>
    <row r="137" spans="2:25" ht="18.75" thickBot="1" x14ac:dyDescent="0.5">
      <c r="B137" s="54" t="s">
        <v>86</v>
      </c>
      <c r="C137" s="11" t="s">
        <v>13</v>
      </c>
      <c r="D137" s="19">
        <v>0</v>
      </c>
      <c r="E137" s="19">
        <v>0</v>
      </c>
      <c r="F137" s="19">
        <v>0</v>
      </c>
      <c r="G137" s="22">
        <v>0</v>
      </c>
      <c r="H137" s="19">
        <v>0</v>
      </c>
      <c r="I137" s="22">
        <v>0</v>
      </c>
      <c r="J137" s="19">
        <v>0</v>
      </c>
      <c r="L137" s="6"/>
      <c r="M137" s="142"/>
      <c r="N137" s="463" t="s">
        <v>9912</v>
      </c>
      <c r="O137" s="464"/>
      <c r="P137" s="464"/>
      <c r="Q137" s="464"/>
      <c r="R137" s="464"/>
      <c r="S137" s="464"/>
      <c r="T137" s="464"/>
      <c r="U137" s="464"/>
      <c r="V137" s="464"/>
      <c r="W137" s="465"/>
    </row>
    <row r="138" spans="2:25" x14ac:dyDescent="0.45">
      <c r="B138" s="54" t="s">
        <v>87</v>
      </c>
      <c r="C138" s="11" t="s">
        <v>13</v>
      </c>
      <c r="D138" s="19">
        <v>0</v>
      </c>
      <c r="E138" s="19">
        <v>0</v>
      </c>
      <c r="F138" s="19">
        <v>0</v>
      </c>
      <c r="G138" s="22">
        <v>0</v>
      </c>
      <c r="H138" s="19">
        <v>0</v>
      </c>
      <c r="I138" s="22">
        <v>0</v>
      </c>
      <c r="L138" s="6"/>
      <c r="M138" s="142"/>
      <c r="N138" s="217" t="s">
        <v>3</v>
      </c>
      <c r="O138" s="564" t="s">
        <v>2</v>
      </c>
      <c r="P138" s="564">
        <v>1398</v>
      </c>
      <c r="Q138" s="564">
        <v>1399</v>
      </c>
      <c r="R138" s="564">
        <v>1400</v>
      </c>
      <c r="S138" s="564" t="s">
        <v>137</v>
      </c>
      <c r="T138" s="565" t="s">
        <v>134</v>
      </c>
      <c r="U138" s="566" t="s">
        <v>1</v>
      </c>
      <c r="V138" s="567" t="s">
        <v>64</v>
      </c>
      <c r="W138" s="220" t="s">
        <v>111</v>
      </c>
      <c r="X138" s="53"/>
    </row>
    <row r="139" spans="2:25" x14ac:dyDescent="0.45">
      <c r="B139" s="54" t="s">
        <v>96</v>
      </c>
      <c r="C139" s="11" t="s">
        <v>13</v>
      </c>
      <c r="D139" s="19">
        <v>235</v>
      </c>
      <c r="E139" s="19">
        <v>520</v>
      </c>
      <c r="F139" s="19">
        <v>167</v>
      </c>
      <c r="G139" s="22">
        <v>0</v>
      </c>
      <c r="H139" s="19">
        <v>0</v>
      </c>
      <c r="I139" s="22">
        <v>0</v>
      </c>
      <c r="J139" s="19">
        <f>I139*2</f>
        <v>0</v>
      </c>
      <c r="K139" s="19">
        <f>J139*1.4</f>
        <v>0</v>
      </c>
      <c r="L139" s="6">
        <f>K139*1.4</f>
        <v>0</v>
      </c>
      <c r="M139" s="142"/>
      <c r="N139" s="54" t="s">
        <v>129</v>
      </c>
      <c r="O139" s="568" t="s">
        <v>132</v>
      </c>
      <c r="P139" s="569">
        <f>P159/P149*1000000</f>
        <v>777983.27061260596</v>
      </c>
      <c r="Q139" s="569">
        <f>Q159/Q149*1000000</f>
        <v>869067.73647988576</v>
      </c>
      <c r="R139" s="569">
        <f>R159/R149*1000000</f>
        <v>6638669.3129325239</v>
      </c>
      <c r="S139" s="570">
        <v>7558773</v>
      </c>
      <c r="T139" s="569">
        <v>7092313</v>
      </c>
      <c r="U139" s="569">
        <v>7415038</v>
      </c>
      <c r="V139" s="569">
        <f>V143*$V$142</f>
        <v>9450000</v>
      </c>
      <c r="W139" s="6">
        <f>W143*$W$142</f>
        <v>12375000</v>
      </c>
      <c r="Y139" s="165"/>
    </row>
    <row r="140" spans="2:25" x14ac:dyDescent="0.45">
      <c r="B140" s="54" t="s">
        <v>88</v>
      </c>
      <c r="C140" s="11" t="s">
        <v>13</v>
      </c>
      <c r="D140" s="19">
        <v>1240731</v>
      </c>
      <c r="E140" s="19">
        <v>1293468</v>
      </c>
      <c r="F140" s="19">
        <v>1717154</v>
      </c>
      <c r="G140" s="22">
        <v>977376</v>
      </c>
      <c r="H140" s="19">
        <v>2801991</v>
      </c>
      <c r="I140" s="22">
        <v>2884012</v>
      </c>
      <c r="J140" s="19">
        <v>5974977</v>
      </c>
      <c r="K140" s="19">
        <f>J140*(1+مفروصات!D4)</f>
        <v>8962465.5</v>
      </c>
      <c r="L140" s="6">
        <f>K140*(1+مفروصات!F4)</f>
        <v>13443698.25</v>
      </c>
      <c r="M140" s="142"/>
      <c r="N140" s="189" t="s">
        <v>130</v>
      </c>
      <c r="O140" s="568" t="s">
        <v>133</v>
      </c>
      <c r="P140" s="569"/>
      <c r="Q140" s="569"/>
      <c r="R140" s="569">
        <f>R160/R150*1000000</f>
        <v>17025.675828526186</v>
      </c>
      <c r="S140" s="570"/>
      <c r="T140" s="569">
        <v>24284</v>
      </c>
      <c r="U140" s="571">
        <v>23785</v>
      </c>
      <c r="V140" s="569">
        <f>V144*$V$142*0.5*1.1</f>
        <v>34650</v>
      </c>
      <c r="W140" s="6">
        <f>W144*$V$142*0.5*1.1</f>
        <v>34650</v>
      </c>
      <c r="Y140" s="165"/>
    </row>
    <row r="141" spans="2:25" ht="18.75" thickBot="1" x14ac:dyDescent="0.5">
      <c r="B141" s="73" t="s">
        <v>19</v>
      </c>
      <c r="C141" s="29" t="s">
        <v>13</v>
      </c>
      <c r="D141" s="20">
        <f t="shared" ref="D141:J141" si="66">D140+D139+D138+D137+D136+D135+D134+D133+D132+D131</f>
        <v>4994429</v>
      </c>
      <c r="E141" s="20">
        <f t="shared" si="66"/>
        <v>5695917</v>
      </c>
      <c r="F141" s="20">
        <f t="shared" si="66"/>
        <v>7063554</v>
      </c>
      <c r="G141" s="20">
        <f t="shared" si="66"/>
        <v>10331828</v>
      </c>
      <c r="H141" s="20">
        <f t="shared" si="66"/>
        <v>21160753</v>
      </c>
      <c r="I141" s="20">
        <f t="shared" si="66"/>
        <v>16146154</v>
      </c>
      <c r="J141" s="20">
        <f t="shared" si="66"/>
        <v>32486284</v>
      </c>
      <c r="K141" s="20">
        <f>K140+K139+K138+K137+K136+K135+K134+K133+K132+K131</f>
        <v>43852821.937674597</v>
      </c>
      <c r="L141" s="21">
        <f>L140+L139+L138+L137+L136+L135+L134+L133+L132+L131</f>
        <v>59052367.607374594</v>
      </c>
      <c r="M141" s="142"/>
      <c r="N141" s="108" t="s">
        <v>131</v>
      </c>
      <c r="O141" s="40" t="s">
        <v>133</v>
      </c>
      <c r="P141" s="23"/>
      <c r="Q141" s="23"/>
      <c r="R141" s="569">
        <f>R161/R151*1000000</f>
        <v>80949.943117178613</v>
      </c>
      <c r="S141" s="25"/>
      <c r="T141" s="23">
        <v>155660</v>
      </c>
      <c r="U141" s="23">
        <v>145957</v>
      </c>
      <c r="V141" s="569">
        <f>V145*$V$142</f>
        <v>210000</v>
      </c>
      <c r="W141" s="6">
        <f>W145*$W$142</f>
        <v>275000</v>
      </c>
      <c r="Y141" s="165"/>
    </row>
    <row r="142" spans="2:25" ht="18.75" thickBot="1" x14ac:dyDescent="0.5">
      <c r="B142" s="114" t="s">
        <v>57</v>
      </c>
      <c r="C142" s="49" t="s">
        <v>14</v>
      </c>
      <c r="D142" s="50">
        <v>86113.941082802543</v>
      </c>
      <c r="E142" s="50">
        <v>112263.14876189161</v>
      </c>
      <c r="F142" s="50">
        <v>207342.74312714775</v>
      </c>
      <c r="G142" s="50">
        <v>221598.05996460331</v>
      </c>
      <c r="H142" s="50">
        <v>230557.15753424657</v>
      </c>
      <c r="I142" s="52">
        <v>255912.96038977307</v>
      </c>
      <c r="J142" s="50">
        <f>مفروصات!B6</f>
        <v>270446.05369127518</v>
      </c>
      <c r="K142" s="50">
        <f>مفروصات!D6</f>
        <v>420000</v>
      </c>
      <c r="L142" s="51">
        <f>مفروصات!F6</f>
        <v>550000</v>
      </c>
      <c r="M142" s="142"/>
      <c r="N142" s="206" t="s">
        <v>57</v>
      </c>
      <c r="O142" s="192" t="s">
        <v>14</v>
      </c>
      <c r="P142" s="203">
        <v>86113.941082802543</v>
      </c>
      <c r="Q142" s="203">
        <v>112263.14876189161</v>
      </c>
      <c r="R142" s="203">
        <v>230557.15753424657</v>
      </c>
      <c r="S142" s="242">
        <v>223364</v>
      </c>
      <c r="T142" s="203">
        <v>226525.4</v>
      </c>
      <c r="U142" s="203">
        <v>270446.05369127518</v>
      </c>
      <c r="V142" s="233">
        <f>مفروصات!D6</f>
        <v>420000</v>
      </c>
      <c r="W142" s="243">
        <f>مفروصات!F6</f>
        <v>550000</v>
      </c>
      <c r="Y142" s="165"/>
    </row>
    <row r="143" spans="2:25" ht="18.75" thickBot="1" x14ac:dyDescent="0.5">
      <c r="E143" s="118">
        <f>E140/D140-1</f>
        <v>4.2504781455448448E-2</v>
      </c>
      <c r="F143" s="118">
        <f>F140/E140-1</f>
        <v>0.32755816146978511</v>
      </c>
      <c r="G143" s="118"/>
      <c r="H143" s="118">
        <f>H140/F140-1</f>
        <v>0.63176453597056526</v>
      </c>
      <c r="I143" s="118"/>
      <c r="J143" s="118">
        <f>J140/H140-1</f>
        <v>1.1324040655376839</v>
      </c>
      <c r="K143" s="118">
        <f>K140/J140-1</f>
        <v>0.5</v>
      </c>
      <c r="L143" s="118">
        <f>L140/K140-1</f>
        <v>0.5</v>
      </c>
      <c r="M143" s="142"/>
      <c r="N143" s="54" t="s">
        <v>129</v>
      </c>
      <c r="O143" s="568" t="s">
        <v>132</v>
      </c>
      <c r="P143" s="569">
        <f>P139/P$142</f>
        <v>9.0343475264305813</v>
      </c>
      <c r="Q143" s="569">
        <f t="shared" ref="P143:U145" si="67">Q139/Q$142</f>
        <v>7.7413447428164055</v>
      </c>
      <c r="R143" s="569">
        <f>R139/R$142</f>
        <v>28.794028274513348</v>
      </c>
      <c r="S143" s="570">
        <f t="shared" si="67"/>
        <v>33.840605469099764</v>
      </c>
      <c r="T143" s="569">
        <f t="shared" si="67"/>
        <v>31.309129130772973</v>
      </c>
      <c r="U143" s="569">
        <f>U139/U$142</f>
        <v>27.417808094417815</v>
      </c>
      <c r="V143" s="572">
        <f>مفروصات!D13*1000</f>
        <v>22.5</v>
      </c>
      <c r="W143" s="425">
        <f>مفروصات!F13*1000</f>
        <v>22.5</v>
      </c>
      <c r="Y143" s="165"/>
    </row>
    <row r="144" spans="2:25" ht="18.75" thickBot="1" x14ac:dyDescent="0.5">
      <c r="B144" s="451" t="s">
        <v>22</v>
      </c>
      <c r="C144" s="452"/>
      <c r="D144" s="452"/>
      <c r="E144" s="452"/>
      <c r="F144" s="452"/>
      <c r="G144" s="452"/>
      <c r="H144" s="452"/>
      <c r="I144" s="452"/>
      <c r="J144" s="452"/>
      <c r="K144" s="452"/>
      <c r="L144" s="453"/>
      <c r="M144" s="142"/>
      <c r="N144" s="189" t="s">
        <v>130</v>
      </c>
      <c r="O144" s="568" t="s">
        <v>133</v>
      </c>
      <c r="P144" s="573">
        <f t="shared" si="67"/>
        <v>0</v>
      </c>
      <c r="Q144" s="573">
        <f t="shared" si="67"/>
        <v>0</v>
      </c>
      <c r="R144" s="573">
        <f t="shared" si="67"/>
        <v>7.3845791692661811E-2</v>
      </c>
      <c r="S144" s="574">
        <f t="shared" si="67"/>
        <v>0</v>
      </c>
      <c r="T144" s="573">
        <f t="shared" si="67"/>
        <v>0.10720210625386822</v>
      </c>
      <c r="U144" s="575">
        <f t="shared" si="67"/>
        <v>8.7947299194653855E-2</v>
      </c>
      <c r="V144" s="575">
        <f>مفروصات!D14</f>
        <v>0.15</v>
      </c>
      <c r="W144" s="244">
        <f>مفروصات!F14</f>
        <v>0.15</v>
      </c>
      <c r="Y144" s="165"/>
    </row>
    <row r="145" spans="2:24" ht="18.75" thickBot="1" x14ac:dyDescent="0.5">
      <c r="B145" s="17" t="s">
        <v>3</v>
      </c>
      <c r="C145" s="27" t="s">
        <v>2</v>
      </c>
      <c r="D145" s="18">
        <v>1397</v>
      </c>
      <c r="E145" s="18">
        <v>1398</v>
      </c>
      <c r="F145" s="18">
        <v>1399</v>
      </c>
      <c r="G145" s="18" t="s">
        <v>78</v>
      </c>
      <c r="H145" s="18">
        <v>1400</v>
      </c>
      <c r="I145" s="18" t="s">
        <v>56</v>
      </c>
      <c r="J145" s="57" t="s">
        <v>1</v>
      </c>
      <c r="K145" s="198" t="s">
        <v>64</v>
      </c>
      <c r="L145" s="63" t="s">
        <v>111</v>
      </c>
      <c r="M145" s="60"/>
      <c r="N145" s="108" t="s">
        <v>131</v>
      </c>
      <c r="O145" s="40" t="s">
        <v>133</v>
      </c>
      <c r="P145" s="245">
        <f t="shared" si="67"/>
        <v>0</v>
      </c>
      <c r="Q145" s="245">
        <f t="shared" si="67"/>
        <v>0</v>
      </c>
      <c r="R145" s="245">
        <f>R141/R$142</f>
        <v>0.35110574741169964</v>
      </c>
      <c r="S145" s="246">
        <f t="shared" si="67"/>
        <v>0</v>
      </c>
      <c r="T145" s="245">
        <f t="shared" si="67"/>
        <v>0.68716355870026058</v>
      </c>
      <c r="U145" s="245">
        <f t="shared" si="67"/>
        <v>0.53968988642228688</v>
      </c>
      <c r="V145" s="245">
        <f>مفروصات!D15</f>
        <v>0.5</v>
      </c>
      <c r="W145" s="247">
        <f>مفروصات!F15</f>
        <v>0.5</v>
      </c>
      <c r="X145" s="53"/>
    </row>
    <row r="146" spans="2:24" ht="18.75" thickBot="1" x14ac:dyDescent="0.5">
      <c r="B146" s="54" t="s">
        <v>23</v>
      </c>
      <c r="C146" s="11" t="s">
        <v>13</v>
      </c>
      <c r="D146" s="7">
        <f t="shared" ref="D146:L146" si="68">D127</f>
        <v>17034549</v>
      </c>
      <c r="E146" s="7">
        <f t="shared" si="68"/>
        <v>24069618</v>
      </c>
      <c r="F146" s="7">
        <f t="shared" si="68"/>
        <v>37958139</v>
      </c>
      <c r="G146" s="16">
        <f t="shared" si="68"/>
        <v>24102748</v>
      </c>
      <c r="H146" s="7">
        <f t="shared" si="68"/>
        <v>57248534</v>
      </c>
      <c r="I146" s="16">
        <f>I127</f>
        <v>39750163</v>
      </c>
      <c r="J146" s="7">
        <f t="shared" si="68"/>
        <v>80699572.096802011</v>
      </c>
      <c r="K146" s="7">
        <f>K127</f>
        <v>107972696.03068082</v>
      </c>
      <c r="L146" s="8">
        <f t="shared" si="68"/>
        <v>141348361.3350642</v>
      </c>
    </row>
    <row r="147" spans="2:24" ht="18.75" thickBot="1" x14ac:dyDescent="0.5">
      <c r="B147" s="54" t="s">
        <v>24</v>
      </c>
      <c r="C147" s="11" t="s">
        <v>13</v>
      </c>
      <c r="D147" s="7">
        <v>1484991</v>
      </c>
      <c r="E147" s="7">
        <v>2137675</v>
      </c>
      <c r="F147" s="7">
        <v>2864015</v>
      </c>
      <c r="G147" s="16">
        <v>2484000</v>
      </c>
      <c r="H147" s="7">
        <v>4693002</v>
      </c>
      <c r="I147" s="16">
        <v>3640648</v>
      </c>
      <c r="J147" s="7">
        <v>7317029</v>
      </c>
      <c r="K147" s="7">
        <f>J147*(1+مفروصات!D5)</f>
        <v>10199938.426000001</v>
      </c>
      <c r="L147" s="8">
        <f>K147*(1+مفروصات!F5)</f>
        <v>13769916.875100002</v>
      </c>
      <c r="N147" s="463" t="s">
        <v>135</v>
      </c>
      <c r="O147" s="464"/>
      <c r="P147" s="464"/>
      <c r="Q147" s="464"/>
      <c r="R147" s="464"/>
      <c r="S147" s="464"/>
      <c r="T147" s="464"/>
      <c r="U147" s="464"/>
      <c r="V147" s="464"/>
      <c r="W147" s="465"/>
    </row>
    <row r="148" spans="2:24" x14ac:dyDescent="0.45">
      <c r="B148" s="54" t="s">
        <v>25</v>
      </c>
      <c r="C148" s="11" t="s">
        <v>13</v>
      </c>
      <c r="D148" s="7">
        <f t="shared" ref="D148:J148" si="69">D141</f>
        <v>4994429</v>
      </c>
      <c r="E148" s="7">
        <f t="shared" si="69"/>
        <v>5695917</v>
      </c>
      <c r="F148" s="7">
        <f t="shared" si="69"/>
        <v>7063554</v>
      </c>
      <c r="G148" s="16">
        <f t="shared" si="69"/>
        <v>10331828</v>
      </c>
      <c r="H148" s="7">
        <f t="shared" si="69"/>
        <v>21160753</v>
      </c>
      <c r="I148" s="16">
        <f t="shared" si="69"/>
        <v>16146154</v>
      </c>
      <c r="J148" s="7">
        <f t="shared" si="69"/>
        <v>32486284</v>
      </c>
      <c r="K148" s="7">
        <f>K141</f>
        <v>43852821.937674597</v>
      </c>
      <c r="L148" s="8">
        <f>L141</f>
        <v>59052367.607374594</v>
      </c>
      <c r="N148" s="217" t="s">
        <v>3</v>
      </c>
      <c r="O148" s="218" t="s">
        <v>2</v>
      </c>
      <c r="P148" s="218">
        <v>1398</v>
      </c>
      <c r="Q148" s="218">
        <v>1399</v>
      </c>
      <c r="R148" s="218">
        <v>1400</v>
      </c>
      <c r="S148" s="218" t="s">
        <v>137</v>
      </c>
      <c r="T148" s="239" t="s">
        <v>134</v>
      </c>
      <c r="U148" s="352" t="s">
        <v>1</v>
      </c>
      <c r="V148" s="219" t="s">
        <v>64</v>
      </c>
      <c r="W148" s="220" t="s">
        <v>111</v>
      </c>
    </row>
    <row r="149" spans="2:24" x14ac:dyDescent="0.45">
      <c r="B149" s="72" t="s">
        <v>4</v>
      </c>
      <c r="C149" s="117" t="s">
        <v>13</v>
      </c>
      <c r="D149" s="119">
        <f t="shared" ref="D149:J149" si="70">SUM(D146:D148)</f>
        <v>23513969</v>
      </c>
      <c r="E149" s="119">
        <f t="shared" si="70"/>
        <v>31903210</v>
      </c>
      <c r="F149" s="119">
        <f t="shared" si="70"/>
        <v>47885708</v>
      </c>
      <c r="G149" s="119">
        <f t="shared" si="70"/>
        <v>36918576</v>
      </c>
      <c r="H149" s="119">
        <f t="shared" si="70"/>
        <v>83102289</v>
      </c>
      <c r="I149" s="119">
        <f t="shared" si="70"/>
        <v>59536965</v>
      </c>
      <c r="J149" s="119">
        <f t="shared" si="70"/>
        <v>120502885.09680201</v>
      </c>
      <c r="K149" s="119">
        <f>SUM(K146:K148)</f>
        <v>162025456.39435542</v>
      </c>
      <c r="L149" s="10">
        <f>SUM(L146:L148)</f>
        <v>214170645.8175388</v>
      </c>
      <c r="N149" s="54" t="s">
        <v>129</v>
      </c>
      <c r="O149" s="11" t="s">
        <v>132</v>
      </c>
      <c r="P149" s="19">
        <v>2936031</v>
      </c>
      <c r="Q149" s="19">
        <v>2917394</v>
      </c>
      <c r="R149" s="19">
        <v>2877010</v>
      </c>
      <c r="S149" s="22">
        <v>1610904</v>
      </c>
      <c r="T149" s="19">
        <v>2092445</v>
      </c>
      <c r="U149" s="19">
        <v>2796505</v>
      </c>
      <c r="V149" s="19">
        <f>V153*$K$29</f>
        <v>2796505</v>
      </c>
      <c r="W149" s="6">
        <f>W153*$L$29</f>
        <v>2796505</v>
      </c>
    </row>
    <row r="150" spans="2:24" ht="18.75" customHeight="1" x14ac:dyDescent="0.45">
      <c r="B150" s="54" t="s">
        <v>26</v>
      </c>
      <c r="C150" s="11" t="s">
        <v>13</v>
      </c>
      <c r="D150" s="7">
        <v>-277706</v>
      </c>
      <c r="E150" s="7">
        <v>-435965</v>
      </c>
      <c r="F150" s="7">
        <v>-651512</v>
      </c>
      <c r="G150" s="16">
        <v>-634938</v>
      </c>
      <c r="H150" s="7">
        <v>-1357901</v>
      </c>
      <c r="I150" s="16">
        <v>-1132328</v>
      </c>
      <c r="J150" s="19">
        <v>-2323642</v>
      </c>
      <c r="K150" s="19">
        <v>-2050000</v>
      </c>
      <c r="L150" s="6">
        <v>-2050000</v>
      </c>
      <c r="N150" s="189" t="s">
        <v>130</v>
      </c>
      <c r="O150" s="11" t="s">
        <v>133</v>
      </c>
      <c r="P150" s="19"/>
      <c r="Q150" s="19"/>
      <c r="R150" s="19">
        <v>17682000</v>
      </c>
      <c r="S150" s="22"/>
      <c r="T150" s="19">
        <v>12291651</v>
      </c>
      <c r="U150" s="165">
        <v>17159208</v>
      </c>
      <c r="V150" s="19">
        <f>V154*$K$29</f>
        <v>18001082.703451395</v>
      </c>
      <c r="W150" s="6">
        <f>W154*$L$29</f>
        <v>18001082.703451395</v>
      </c>
    </row>
    <row r="151" spans="2:24" ht="18.75" thickBot="1" x14ac:dyDescent="0.5">
      <c r="B151" s="72" t="s">
        <v>27</v>
      </c>
      <c r="C151" s="117" t="s">
        <v>13</v>
      </c>
      <c r="D151" s="119">
        <f t="shared" ref="D151:J151" si="71">SUM(D150,D146:D148)</f>
        <v>23236263</v>
      </c>
      <c r="E151" s="119">
        <f t="shared" si="71"/>
        <v>31467245</v>
      </c>
      <c r="F151" s="119">
        <f t="shared" si="71"/>
        <v>47234196</v>
      </c>
      <c r="G151" s="119">
        <f t="shared" si="71"/>
        <v>36283638</v>
      </c>
      <c r="H151" s="119">
        <f t="shared" si="71"/>
        <v>81744388</v>
      </c>
      <c r="I151" s="119">
        <f t="shared" si="71"/>
        <v>58404637</v>
      </c>
      <c r="J151" s="119">
        <f t="shared" si="71"/>
        <v>118179243.09680201</v>
      </c>
      <c r="K151" s="119">
        <f>SUM(K150,K146:K148)</f>
        <v>159975456.39435542</v>
      </c>
      <c r="L151" s="10">
        <f>SUM(L150,L146:L148)</f>
        <v>212120645.8175388</v>
      </c>
      <c r="N151" s="54" t="s">
        <v>131</v>
      </c>
      <c r="O151" s="11" t="s">
        <v>133</v>
      </c>
      <c r="P151" s="19"/>
      <c r="Q151" s="19"/>
      <c r="R151" s="19">
        <v>879000</v>
      </c>
      <c r="S151" s="22"/>
      <c r="T151" s="19">
        <v>698400</v>
      </c>
      <c r="U151" s="19">
        <v>837993</v>
      </c>
      <c r="V151" s="19">
        <f>V155*$K$29</f>
        <v>837993</v>
      </c>
      <c r="W151" s="6">
        <f>W155*$L$29</f>
        <v>837993</v>
      </c>
    </row>
    <row r="152" spans="2:24" ht="18.75" thickBot="1" x14ac:dyDescent="0.5">
      <c r="B152" s="54" t="s">
        <v>28</v>
      </c>
      <c r="C152" s="11" t="s">
        <v>13</v>
      </c>
      <c r="D152" s="7">
        <v>405791</v>
      </c>
      <c r="E152" s="7">
        <v>854846</v>
      </c>
      <c r="F152" s="7">
        <v>1295404</v>
      </c>
      <c r="G152" s="16">
        <v>-338699</v>
      </c>
      <c r="H152" s="7"/>
      <c r="I152" s="16">
        <v>147765</v>
      </c>
      <c r="J152" s="19">
        <f>-I153</f>
        <v>766363</v>
      </c>
      <c r="K152" s="19">
        <f>-J153</f>
        <v>1029652</v>
      </c>
      <c r="L152" s="6">
        <f>-K153</f>
        <v>1393806.9352198977</v>
      </c>
      <c r="N152" s="206" t="s">
        <v>136</v>
      </c>
      <c r="O152" s="192" t="s">
        <v>5</v>
      </c>
      <c r="P152" s="203">
        <f>D29</f>
        <v>170023</v>
      </c>
      <c r="Q152" s="203">
        <f>E29</f>
        <v>176932</v>
      </c>
      <c r="R152" s="203">
        <f>H29</f>
        <v>176885</v>
      </c>
      <c r="S152" s="242">
        <v>104273</v>
      </c>
      <c r="T152" s="203">
        <f>H29</f>
        <v>176885</v>
      </c>
      <c r="U152" s="203">
        <f>J29</f>
        <v>180077</v>
      </c>
      <c r="V152" s="203">
        <f>K29</f>
        <v>180077</v>
      </c>
      <c r="W152" s="248">
        <f>L29</f>
        <v>180077</v>
      </c>
      <c r="X152" s="250"/>
    </row>
    <row r="153" spans="2:24" x14ac:dyDescent="0.45">
      <c r="B153" s="54" t="s">
        <v>29</v>
      </c>
      <c r="C153" s="11" t="s">
        <v>13</v>
      </c>
      <c r="D153" s="7">
        <v>-854846</v>
      </c>
      <c r="E153" s="7">
        <v>-1295404</v>
      </c>
      <c r="F153" s="7">
        <v>-1806106</v>
      </c>
      <c r="G153" s="16">
        <v>-276675</v>
      </c>
      <c r="H153" s="7">
        <v>-2565919</v>
      </c>
      <c r="I153" s="16">
        <v>-766363</v>
      </c>
      <c r="J153" s="7">
        <v>-1029652</v>
      </c>
      <c r="K153" s="7">
        <f>(K151/J151)*J153</f>
        <v>-1393806.9352198977</v>
      </c>
      <c r="L153" s="8">
        <f>(L151/K151)*K153</f>
        <v>-1848128.668656457</v>
      </c>
      <c r="N153" s="54" t="s">
        <v>9914</v>
      </c>
      <c r="O153" s="11" t="s">
        <v>138</v>
      </c>
      <c r="P153" s="19"/>
      <c r="Q153" s="19"/>
      <c r="R153" s="424">
        <f>R149/$R$152</f>
        <v>16.264861350595019</v>
      </c>
      <c r="S153" s="22">
        <f>S149/$S$152</f>
        <v>15.448908154555829</v>
      </c>
      <c r="T153" s="19">
        <f>T149/$T$152</f>
        <v>11.829408938010571</v>
      </c>
      <c r="U153" s="424">
        <f>U149/$U$152</f>
        <v>15.529495715721607</v>
      </c>
      <c r="V153" s="424">
        <f>U153</f>
        <v>15.529495715721607</v>
      </c>
      <c r="W153" s="425">
        <f>V153</f>
        <v>15.529495715721607</v>
      </c>
    </row>
    <row r="154" spans="2:24" x14ac:dyDescent="0.45">
      <c r="B154" s="54" t="s">
        <v>30</v>
      </c>
      <c r="C154" s="11" t="s">
        <v>13</v>
      </c>
      <c r="D154" s="19">
        <v>-206710</v>
      </c>
      <c r="E154" s="7">
        <v>-80216</v>
      </c>
      <c r="F154" s="7">
        <v>-455295</v>
      </c>
      <c r="G154" s="16"/>
      <c r="H154" s="7">
        <v>-478138</v>
      </c>
      <c r="I154" s="16"/>
      <c r="J154" s="19">
        <v>-1744702</v>
      </c>
      <c r="L154" s="6"/>
      <c r="N154" s="189" t="s">
        <v>9915</v>
      </c>
      <c r="O154" s="11" t="s">
        <v>139</v>
      </c>
      <c r="P154" s="19"/>
      <c r="Q154" s="19"/>
      <c r="R154" s="19">
        <f>R150/$R$152</f>
        <v>99.963252960963331</v>
      </c>
      <c r="S154" s="22">
        <f>S150/$S$152</f>
        <v>0</v>
      </c>
      <c r="T154" s="19">
        <f>T150/$T$152</f>
        <v>69.489504480312064</v>
      </c>
      <c r="U154" s="19">
        <f>U150/$U$152</f>
        <v>95.288171171221194</v>
      </c>
      <c r="V154" s="249">
        <f>R154</f>
        <v>99.963252960963331</v>
      </c>
      <c r="W154" s="241">
        <f>V154</f>
        <v>99.963252960963331</v>
      </c>
    </row>
    <row r="155" spans="2:24" ht="18.75" thickBot="1" x14ac:dyDescent="0.5">
      <c r="B155" s="72" t="s">
        <v>31</v>
      </c>
      <c r="C155" s="117" t="s">
        <v>13</v>
      </c>
      <c r="D155" s="119">
        <f t="shared" ref="D155:J155" si="72">D151+D152+D153+D154</f>
        <v>22580498</v>
      </c>
      <c r="E155" s="119">
        <f t="shared" si="72"/>
        <v>30946471</v>
      </c>
      <c r="F155" s="119">
        <f t="shared" si="72"/>
        <v>46268199</v>
      </c>
      <c r="G155" s="119">
        <f t="shared" si="72"/>
        <v>35668264</v>
      </c>
      <c r="H155" s="119">
        <f t="shared" si="72"/>
        <v>78700331</v>
      </c>
      <c r="I155" s="119">
        <f t="shared" si="72"/>
        <v>57786039</v>
      </c>
      <c r="J155" s="119">
        <f t="shared" si="72"/>
        <v>116171252.09680201</v>
      </c>
      <c r="K155" s="119">
        <f>K151+K152+K153+K154</f>
        <v>159611301.45913553</v>
      </c>
      <c r="L155" s="10">
        <f>L151+L152+L153+L154</f>
        <v>211666324.08410221</v>
      </c>
      <c r="N155" s="108" t="s">
        <v>9916</v>
      </c>
      <c r="O155" s="40" t="s">
        <v>139</v>
      </c>
      <c r="P155" s="23"/>
      <c r="Q155" s="23"/>
      <c r="R155" s="426">
        <f>R151/$R$152</f>
        <v>4.9693303558809392</v>
      </c>
      <c r="S155" s="25">
        <f>S151/$S$152</f>
        <v>0</v>
      </c>
      <c r="T155" s="426">
        <f>T151/$T$152</f>
        <v>3.948328009723832</v>
      </c>
      <c r="U155" s="426">
        <f>U151/$U$152</f>
        <v>4.6535259916591238</v>
      </c>
      <c r="V155" s="426">
        <f>U155</f>
        <v>4.6535259916591238</v>
      </c>
      <c r="W155" s="427">
        <f>V155</f>
        <v>4.6535259916591238</v>
      </c>
    </row>
    <row r="156" spans="2:24" ht="18.75" thickBot="1" x14ac:dyDescent="0.5">
      <c r="B156" s="54" t="s">
        <v>32</v>
      </c>
      <c r="C156" s="11" t="s">
        <v>13</v>
      </c>
      <c r="D156" s="7">
        <v>1055056</v>
      </c>
      <c r="E156" s="7">
        <v>2022618</v>
      </c>
      <c r="F156" s="7">
        <v>3085483</v>
      </c>
      <c r="G156" s="16">
        <v>6064213</v>
      </c>
      <c r="H156" s="7">
        <v>6064213</v>
      </c>
      <c r="I156" s="16">
        <v>15165856</v>
      </c>
      <c r="J156" s="7">
        <v>15165856</v>
      </c>
      <c r="K156" s="7">
        <f>-J157</f>
        <v>19139870</v>
      </c>
      <c r="L156" s="8">
        <f>-K157</f>
        <v>26296863.512438305</v>
      </c>
      <c r="O156" s="56"/>
      <c r="P156" s="75"/>
    </row>
    <row r="157" spans="2:24" ht="18.75" thickBot="1" x14ac:dyDescent="0.5">
      <c r="B157" s="54" t="s">
        <v>33</v>
      </c>
      <c r="C157" s="11" t="s">
        <v>13</v>
      </c>
      <c r="D157" s="7">
        <v>-2022618</v>
      </c>
      <c r="E157" s="7">
        <v>-3085483</v>
      </c>
      <c r="F157" s="7">
        <v>-6064213</v>
      </c>
      <c r="G157" s="16">
        <v>-11019497</v>
      </c>
      <c r="H157" s="7">
        <v>-15165856</v>
      </c>
      <c r="I157" s="16">
        <v>-14324201</v>
      </c>
      <c r="J157" s="7">
        <v>-19139870</v>
      </c>
      <c r="K157" s="7">
        <f>J157*(K155/J155)</f>
        <v>-26296863.512438305</v>
      </c>
      <c r="L157" s="8">
        <f>K157*(L155/K155)</f>
        <v>-34873222.533331983</v>
      </c>
      <c r="N157" s="463" t="s">
        <v>9913</v>
      </c>
      <c r="O157" s="464"/>
      <c r="P157" s="464"/>
      <c r="Q157" s="464"/>
      <c r="R157" s="464"/>
      <c r="S157" s="464"/>
      <c r="T157" s="464"/>
      <c r="U157" s="464"/>
      <c r="V157" s="464"/>
      <c r="W157" s="465"/>
    </row>
    <row r="158" spans="2:24" x14ac:dyDescent="0.45">
      <c r="B158" s="72" t="s">
        <v>34</v>
      </c>
      <c r="C158" s="117" t="s">
        <v>13</v>
      </c>
      <c r="D158" s="119">
        <f t="shared" ref="D158:I158" si="73">D155+SUM(D156:D157)</f>
        <v>21612936</v>
      </c>
      <c r="E158" s="119">
        <f t="shared" si="73"/>
        <v>29883606</v>
      </c>
      <c r="F158" s="119">
        <f>F155+SUM(F156:F157)</f>
        <v>43289469</v>
      </c>
      <c r="G158" s="119">
        <f t="shared" si="73"/>
        <v>30712980</v>
      </c>
      <c r="H158" s="119">
        <f t="shared" si="73"/>
        <v>69598688</v>
      </c>
      <c r="I158" s="119">
        <f t="shared" si="73"/>
        <v>58627694</v>
      </c>
      <c r="J158" s="119">
        <f>J155+SUM(J156:J157)</f>
        <v>112197238.09680201</v>
      </c>
      <c r="K158" s="119">
        <f>K155+SUM(K156:K157)</f>
        <v>152454307.94669724</v>
      </c>
      <c r="L158" s="10">
        <f>L155+SUM(L156:L157)</f>
        <v>203089965.06320852</v>
      </c>
      <c r="N158" s="217" t="s">
        <v>3</v>
      </c>
      <c r="O158" s="218" t="s">
        <v>2</v>
      </c>
      <c r="P158" s="218">
        <v>1398</v>
      </c>
      <c r="Q158" s="218">
        <v>1399</v>
      </c>
      <c r="R158" s="218">
        <v>1400</v>
      </c>
      <c r="S158" s="218" t="s">
        <v>137</v>
      </c>
      <c r="T158" s="239" t="s">
        <v>134</v>
      </c>
      <c r="U158" s="352" t="s">
        <v>1</v>
      </c>
      <c r="V158" s="219" t="s">
        <v>64</v>
      </c>
      <c r="W158" s="220" t="s">
        <v>111</v>
      </c>
    </row>
    <row r="159" spans="2:24" ht="18.75" thickBot="1" x14ac:dyDescent="0.5">
      <c r="B159" s="108" t="s">
        <v>35</v>
      </c>
      <c r="C159" s="40" t="s">
        <v>13</v>
      </c>
      <c r="D159" s="23">
        <v>0</v>
      </c>
      <c r="E159" s="24">
        <v>0</v>
      </c>
      <c r="F159" s="24">
        <v>0</v>
      </c>
      <c r="G159" s="30">
        <v>0</v>
      </c>
      <c r="H159" s="24">
        <v>0</v>
      </c>
      <c r="I159" s="25">
        <v>0</v>
      </c>
      <c r="J159" s="23">
        <v>0</v>
      </c>
      <c r="K159" s="23">
        <v>0</v>
      </c>
      <c r="L159" s="88"/>
      <c r="N159" s="54" t="s">
        <v>129</v>
      </c>
      <c r="O159" s="11" t="s">
        <v>13</v>
      </c>
      <c r="P159" s="19">
        <v>2284183</v>
      </c>
      <c r="Q159" s="19">
        <v>2535413</v>
      </c>
      <c r="R159" s="19">
        <v>19099518</v>
      </c>
      <c r="S159" s="19">
        <f t="shared" ref="P159:T161" si="74">S149*S139/1000000</f>
        <v>12176457.660792001</v>
      </c>
      <c r="T159" s="19">
        <f t="shared" si="74"/>
        <v>14840274.875285</v>
      </c>
      <c r="U159" s="19">
        <f>U149*U139/1000000</f>
        <v>20736190.842190001</v>
      </c>
      <c r="V159" s="19">
        <f>V149*V139/1000000</f>
        <v>26426972.25</v>
      </c>
      <c r="W159" s="6">
        <f t="shared" ref="U159:W161" si="75">W149*W139/1000000</f>
        <v>34606749.375</v>
      </c>
    </row>
    <row r="160" spans="2:24" x14ac:dyDescent="0.45">
      <c r="B160" s="115" t="s">
        <v>37</v>
      </c>
      <c r="C160" s="44" t="s">
        <v>13</v>
      </c>
      <c r="D160" s="14">
        <f t="shared" ref="D160:J160" si="76">D161-D151</f>
        <v>-1623327</v>
      </c>
      <c r="E160" s="14">
        <f t="shared" si="76"/>
        <v>-1583639</v>
      </c>
      <c r="F160" s="14">
        <f>F161-F151</f>
        <v>-3944727</v>
      </c>
      <c r="G160" s="14">
        <f t="shared" si="76"/>
        <v>-5570658</v>
      </c>
      <c r="H160" s="14">
        <f t="shared" si="76"/>
        <v>-12145700</v>
      </c>
      <c r="I160" s="14">
        <f t="shared" si="76"/>
        <v>223057</v>
      </c>
      <c r="J160" s="14">
        <f t="shared" si="76"/>
        <v>-5982005</v>
      </c>
      <c r="K160" s="187">
        <f>K161-K151</f>
        <v>-7521148.4476581812</v>
      </c>
      <c r="L160" s="199">
        <f>L161-L151</f>
        <v>-9030680.7543302774</v>
      </c>
      <c r="N160" s="189" t="s">
        <v>130</v>
      </c>
      <c r="O160" s="11" t="s">
        <v>13</v>
      </c>
      <c r="P160" s="19">
        <f t="shared" si="74"/>
        <v>0</v>
      </c>
      <c r="Q160" s="19">
        <f t="shared" si="74"/>
        <v>0</v>
      </c>
      <c r="R160" s="19">
        <v>301048</v>
      </c>
      <c r="S160" s="19">
        <f t="shared" si="74"/>
        <v>0</v>
      </c>
      <c r="T160" s="19">
        <f t="shared" si="74"/>
        <v>298490.45288400003</v>
      </c>
      <c r="U160" s="19">
        <f t="shared" si="75"/>
        <v>408131.76228000002</v>
      </c>
      <c r="V160" s="19">
        <f t="shared" si="75"/>
        <v>623737.51567459083</v>
      </c>
      <c r="W160" s="6">
        <f t="shared" si="75"/>
        <v>623737.51567459083</v>
      </c>
    </row>
    <row r="161" spans="2:28" ht="18.75" thickBot="1" x14ac:dyDescent="0.5">
      <c r="B161" s="116" t="s">
        <v>36</v>
      </c>
      <c r="C161" s="45" t="s">
        <v>13</v>
      </c>
      <c r="D161" s="15">
        <f t="shared" ref="D161:I161" si="77">D158+D159</f>
        <v>21612936</v>
      </c>
      <c r="E161" s="15">
        <f t="shared" si="77"/>
        <v>29883606</v>
      </c>
      <c r="F161" s="15">
        <f t="shared" si="77"/>
        <v>43289469</v>
      </c>
      <c r="G161" s="15">
        <f t="shared" si="77"/>
        <v>30712980</v>
      </c>
      <c r="H161" s="15">
        <f t="shared" si="77"/>
        <v>69598688</v>
      </c>
      <c r="I161" s="15">
        <f t="shared" si="77"/>
        <v>58627694</v>
      </c>
      <c r="J161" s="15">
        <f>J158+J159</f>
        <v>112197238.09680201</v>
      </c>
      <c r="K161" s="188">
        <f>K158+K159</f>
        <v>152454307.94669724</v>
      </c>
      <c r="L161" s="200">
        <f>L158+L159</f>
        <v>203089965.06320852</v>
      </c>
      <c r="N161" s="108" t="s">
        <v>131</v>
      </c>
      <c r="O161" s="11" t="s">
        <v>13</v>
      </c>
      <c r="P161" s="19">
        <f t="shared" si="74"/>
        <v>0</v>
      </c>
      <c r="Q161" s="19">
        <f t="shared" si="74"/>
        <v>0</v>
      </c>
      <c r="R161" s="19">
        <v>71155</v>
      </c>
      <c r="S161" s="19">
        <f t="shared" si="74"/>
        <v>0</v>
      </c>
      <c r="T161" s="19">
        <f t="shared" si="74"/>
        <v>108712.944</v>
      </c>
      <c r="U161" s="19">
        <f t="shared" si="75"/>
        <v>122310.944301</v>
      </c>
      <c r="V161" s="19">
        <f t="shared" si="75"/>
        <v>175978.53</v>
      </c>
      <c r="W161" s="6">
        <f t="shared" si="75"/>
        <v>230448.07500000001</v>
      </c>
    </row>
    <row r="162" spans="2:28" ht="18.75" thickBot="1" x14ac:dyDescent="0.5">
      <c r="B162" s="28"/>
      <c r="E162" s="7"/>
      <c r="N162" s="108" t="s">
        <v>10</v>
      </c>
      <c r="O162" s="203" t="s">
        <v>13</v>
      </c>
      <c r="P162" s="203">
        <f t="shared" ref="P162:U162" si="78">P161+P160+P159</f>
        <v>2284183</v>
      </c>
      <c r="Q162" s="203">
        <f t="shared" si="78"/>
        <v>2535413</v>
      </c>
      <c r="R162" s="203">
        <f t="shared" si="78"/>
        <v>19471721</v>
      </c>
      <c r="S162" s="203">
        <f t="shared" si="78"/>
        <v>12176457.660792001</v>
      </c>
      <c r="T162" s="203">
        <f t="shared" si="78"/>
        <v>15247478.272169</v>
      </c>
      <c r="U162" s="203">
        <f t="shared" si="78"/>
        <v>21266633.548771001</v>
      </c>
      <c r="V162" s="203">
        <f>V161+V160+V159</f>
        <v>27226688.295674592</v>
      </c>
      <c r="W162" s="248">
        <f>W161+W160+W159</f>
        <v>35460934.965674594</v>
      </c>
      <c r="X162" s="53"/>
      <c r="Y162" s="53"/>
    </row>
    <row r="163" spans="2:28" x14ac:dyDescent="0.45">
      <c r="B163" s="454" t="s">
        <v>69</v>
      </c>
      <c r="C163" s="455"/>
      <c r="D163" s="455"/>
      <c r="E163" s="455"/>
      <c r="F163" s="455"/>
      <c r="G163" s="455"/>
      <c r="H163" s="455"/>
      <c r="I163" s="455"/>
      <c r="J163" s="455"/>
      <c r="K163" s="455"/>
      <c r="L163" s="456"/>
      <c r="R163" s="118">
        <f>H133/R162</f>
        <v>0.71423999963845008</v>
      </c>
      <c r="S163" s="118">
        <f>I133/S162</f>
        <v>0.86383201855734493</v>
      </c>
      <c r="X163" s="19"/>
      <c r="Y163" s="19"/>
    </row>
    <row r="164" spans="2:28" x14ac:dyDescent="0.45">
      <c r="B164" s="12" t="s">
        <v>3</v>
      </c>
      <c r="C164" s="34" t="s">
        <v>2</v>
      </c>
      <c r="D164" s="35">
        <v>1397</v>
      </c>
      <c r="E164" s="35">
        <v>1398</v>
      </c>
      <c r="F164" s="35">
        <v>1399</v>
      </c>
      <c r="G164" s="35" t="s">
        <v>78</v>
      </c>
      <c r="H164" s="35">
        <v>1400</v>
      </c>
      <c r="I164" s="35" t="s">
        <v>56</v>
      </c>
      <c r="J164" s="57" t="s">
        <v>1</v>
      </c>
      <c r="K164" s="57" t="s">
        <v>64</v>
      </c>
      <c r="L164" s="63" t="s">
        <v>111</v>
      </c>
      <c r="X164" s="165"/>
      <c r="Y164" s="165"/>
    </row>
    <row r="165" spans="2:28" x14ac:dyDescent="0.45">
      <c r="B165" s="98" t="s">
        <v>65</v>
      </c>
      <c r="C165" s="9" t="s">
        <v>13</v>
      </c>
      <c r="D165" s="9">
        <f t="shared" ref="D165:J165" si="79">D146</f>
        <v>17034549</v>
      </c>
      <c r="E165" s="9">
        <f t="shared" si="79"/>
        <v>24069618</v>
      </c>
      <c r="F165" s="9">
        <f t="shared" si="79"/>
        <v>37958139</v>
      </c>
      <c r="G165" s="96">
        <f t="shared" si="79"/>
        <v>24102748</v>
      </c>
      <c r="H165" s="9">
        <f t="shared" si="79"/>
        <v>57248534</v>
      </c>
      <c r="I165" s="97">
        <f t="shared" si="79"/>
        <v>39750163</v>
      </c>
      <c r="J165" s="9">
        <f t="shared" si="79"/>
        <v>80699572.096802011</v>
      </c>
      <c r="K165" s="9">
        <f>K146</f>
        <v>107972696.03068082</v>
      </c>
      <c r="L165" s="120">
        <f>L146</f>
        <v>141348361.3350642</v>
      </c>
      <c r="N165" s="466"/>
      <c r="O165" s="466"/>
      <c r="P165" s="466"/>
      <c r="Q165" s="466"/>
      <c r="R165" s="466"/>
      <c r="S165" s="466"/>
      <c r="T165" s="466"/>
      <c r="U165" s="466"/>
      <c r="V165" s="466"/>
      <c r="X165" s="165"/>
      <c r="Y165" s="165"/>
    </row>
    <row r="166" spans="2:28" x14ac:dyDescent="0.45">
      <c r="B166" s="98" t="s">
        <v>66</v>
      </c>
      <c r="C166" s="9" t="s">
        <v>13</v>
      </c>
      <c r="D166" s="36">
        <f t="shared" ref="D166:L166" si="80">D133</f>
        <v>1857597</v>
      </c>
      <c r="E166" s="36">
        <f t="shared" si="80"/>
        <v>2035171</v>
      </c>
      <c r="F166" s="36">
        <f t="shared" si="80"/>
        <v>2371845</v>
      </c>
      <c r="G166" s="97">
        <f>G133</f>
        <v>7022516</v>
      </c>
      <c r="H166" s="36">
        <f t="shared" si="80"/>
        <v>13907482</v>
      </c>
      <c r="I166" s="97">
        <f t="shared" si="80"/>
        <v>10518414</v>
      </c>
      <c r="J166" s="36">
        <f t="shared" si="80"/>
        <v>20853628</v>
      </c>
      <c r="K166" s="36">
        <f t="shared" si="80"/>
        <v>27226688.295674592</v>
      </c>
      <c r="L166" s="121">
        <f t="shared" si="80"/>
        <v>35460934.965674594</v>
      </c>
    </row>
    <row r="167" spans="2:28" x14ac:dyDescent="0.45">
      <c r="B167" s="98" t="s">
        <v>70</v>
      </c>
      <c r="C167" s="9" t="s">
        <v>13</v>
      </c>
      <c r="D167" s="36">
        <f>D134+D140</f>
        <v>1240731</v>
      </c>
      <c r="E167" s="36">
        <f t="shared" ref="E167:J167" si="81">E134+E140</f>
        <v>1293468</v>
      </c>
      <c r="F167" s="36">
        <f t="shared" si="81"/>
        <v>1717154</v>
      </c>
      <c r="G167" s="97">
        <f t="shared" si="81"/>
        <v>977376</v>
      </c>
      <c r="H167" s="36">
        <f t="shared" si="81"/>
        <v>2801991</v>
      </c>
      <c r="I167" s="97">
        <f t="shared" si="81"/>
        <v>2884012</v>
      </c>
      <c r="J167" s="36">
        <f t="shared" si="81"/>
        <v>5974977</v>
      </c>
      <c r="K167" s="36">
        <f>K134+K140</f>
        <v>8962465.5</v>
      </c>
      <c r="L167" s="121">
        <f>L134+L140</f>
        <v>13443698.25</v>
      </c>
    </row>
    <row r="168" spans="2:28" x14ac:dyDescent="0.45">
      <c r="B168" s="98" t="s">
        <v>67</v>
      </c>
      <c r="C168" s="9" t="s">
        <v>13</v>
      </c>
      <c r="D168" s="36">
        <f t="shared" ref="D168:L168" si="82">D131+D147</f>
        <v>2929625</v>
      </c>
      <c r="E168" s="36">
        <f t="shared" si="82"/>
        <v>4047286</v>
      </c>
      <c r="F168" s="36">
        <f t="shared" si="82"/>
        <v>5361117</v>
      </c>
      <c r="G168" s="97">
        <f t="shared" si="82"/>
        <v>4594431</v>
      </c>
      <c r="H168" s="36">
        <f t="shared" si="82"/>
        <v>8642876</v>
      </c>
      <c r="I168" s="97">
        <f t="shared" si="82"/>
        <v>6099298</v>
      </c>
      <c r="J168" s="36">
        <f t="shared" si="82"/>
        <v>12408372</v>
      </c>
      <c r="K168" s="36">
        <f t="shared" si="82"/>
        <v>17297270.568000004</v>
      </c>
      <c r="L168" s="121">
        <f t="shared" si="82"/>
        <v>23351315.266800001</v>
      </c>
      <c r="Y168" s="185"/>
    </row>
    <row r="169" spans="2:28" ht="18.75" thickBot="1" x14ac:dyDescent="0.5">
      <c r="B169" s="158" t="s">
        <v>68</v>
      </c>
      <c r="C169" s="66" t="s">
        <v>13</v>
      </c>
      <c r="D169" s="67">
        <f t="shared" ref="D169:L169" si="83">D132</f>
        <v>451232</v>
      </c>
      <c r="E169" s="67">
        <f t="shared" si="83"/>
        <v>457147</v>
      </c>
      <c r="F169" s="67">
        <f t="shared" si="83"/>
        <v>477286</v>
      </c>
      <c r="G169" s="107">
        <f t="shared" si="83"/>
        <v>221505</v>
      </c>
      <c r="H169" s="67">
        <f t="shared" si="83"/>
        <v>501406</v>
      </c>
      <c r="I169" s="107">
        <f t="shared" si="83"/>
        <v>285078</v>
      </c>
      <c r="J169" s="67">
        <f t="shared" si="83"/>
        <v>566336</v>
      </c>
      <c r="K169" s="67">
        <f t="shared" si="83"/>
        <v>566336</v>
      </c>
      <c r="L169" s="122">
        <f t="shared" si="83"/>
        <v>566336</v>
      </c>
      <c r="N169" s="139"/>
      <c r="O169" s="19"/>
      <c r="P169" s="7"/>
      <c r="Q169" s="7"/>
      <c r="R169" s="7"/>
      <c r="S169" s="7"/>
      <c r="T169" s="7"/>
      <c r="U169" s="7"/>
      <c r="V169" s="7"/>
      <c r="X169" s="166"/>
    </row>
    <row r="170" spans="2:28" ht="18.75" thickBot="1" x14ac:dyDescent="0.5">
      <c r="B170" s="68" t="s">
        <v>10</v>
      </c>
      <c r="C170" s="38" t="s">
        <v>13</v>
      </c>
      <c r="D170" s="33">
        <f>D169+D168+D167+D166+D165</f>
        <v>23513734</v>
      </c>
      <c r="E170" s="33">
        <f>E169+E168+E167+E166+E165</f>
        <v>31902690</v>
      </c>
      <c r="F170" s="33">
        <f>F169+F168+F167+F166+F165</f>
        <v>47885541</v>
      </c>
      <c r="G170" s="33">
        <f>G169+G168+G167+G166+G165</f>
        <v>36918576</v>
      </c>
      <c r="H170" s="33">
        <f>H169+H168+H167+H166+H165</f>
        <v>83102289</v>
      </c>
      <c r="I170" s="33">
        <f>I169+I168+H167+I166+I165</f>
        <v>59454944</v>
      </c>
      <c r="J170" s="33">
        <f>J169+J168+I167+J166+J165</f>
        <v>117411920.09680201</v>
      </c>
      <c r="K170" s="33">
        <f>K169+K168+K167+K166+K165</f>
        <v>162025456.39435542</v>
      </c>
      <c r="L170" s="123">
        <f>L169+L168+L167+L166+L165</f>
        <v>214170645.8175388</v>
      </c>
      <c r="N170" s="139"/>
      <c r="O170" s="19"/>
      <c r="P170" s="7"/>
      <c r="Q170" s="7"/>
      <c r="R170" s="7"/>
      <c r="S170" s="7"/>
      <c r="T170" s="7"/>
      <c r="U170" s="7"/>
      <c r="V170" s="7"/>
      <c r="Z170" s="53"/>
    </row>
    <row r="171" spans="2:28" x14ac:dyDescent="0.45">
      <c r="B171" s="28"/>
      <c r="E171" s="7"/>
      <c r="N171" s="139"/>
      <c r="O171" s="19"/>
      <c r="P171" s="7"/>
      <c r="Q171" s="7"/>
      <c r="R171" s="7"/>
      <c r="S171" s="7"/>
      <c r="T171" s="7"/>
      <c r="U171" s="7"/>
      <c r="V171" s="7"/>
      <c r="Z171" s="19"/>
      <c r="AA171" s="53"/>
      <c r="AB171" s="53"/>
    </row>
    <row r="172" spans="2:28" x14ac:dyDescent="0.45">
      <c r="B172" s="28"/>
      <c r="E172" s="7"/>
      <c r="N172" s="139"/>
      <c r="O172" s="19"/>
      <c r="P172" s="7"/>
      <c r="Q172" s="7"/>
      <c r="R172" s="7"/>
      <c r="S172" s="7"/>
      <c r="T172" s="7"/>
      <c r="U172" s="7"/>
      <c r="V172" s="7"/>
      <c r="X172" s="165"/>
      <c r="Z172" s="165"/>
      <c r="AA172" s="11"/>
      <c r="AB172" s="19"/>
    </row>
    <row r="173" spans="2:28" x14ac:dyDescent="0.45">
      <c r="B173" s="28"/>
      <c r="E173" s="7"/>
      <c r="N173" s="139"/>
      <c r="O173" s="19"/>
      <c r="P173" s="7"/>
      <c r="Q173" s="7"/>
      <c r="R173" s="7"/>
      <c r="S173" s="7"/>
      <c r="T173" s="7"/>
      <c r="U173" s="7"/>
      <c r="V173" s="7"/>
      <c r="X173" s="165"/>
      <c r="Z173" s="165"/>
      <c r="AA173" s="165"/>
    </row>
    <row r="174" spans="2:28" x14ac:dyDescent="0.45">
      <c r="B174" s="28"/>
      <c r="E174" s="7"/>
      <c r="N174" s="139"/>
      <c r="O174" s="19"/>
      <c r="P174" s="7"/>
      <c r="Q174" s="7"/>
      <c r="R174" s="7"/>
      <c r="S174" s="7"/>
      <c r="T174" s="7"/>
      <c r="U174" s="7"/>
      <c r="V174" s="7"/>
      <c r="X174" s="165"/>
      <c r="Z174" s="165"/>
      <c r="AA174" s="165"/>
    </row>
    <row r="175" spans="2:28" x14ac:dyDescent="0.45">
      <c r="B175" s="28"/>
      <c r="E175" s="7"/>
      <c r="N175" s="139"/>
      <c r="O175" s="19"/>
      <c r="P175" s="7"/>
      <c r="Q175" s="7"/>
      <c r="R175" s="7"/>
      <c r="S175" s="7"/>
      <c r="T175" s="7"/>
      <c r="U175" s="7"/>
      <c r="V175" s="7"/>
      <c r="X175" s="165"/>
      <c r="AA175" s="165"/>
    </row>
    <row r="176" spans="2:28" x14ac:dyDescent="0.45">
      <c r="B176" s="28"/>
      <c r="E176" s="7"/>
      <c r="N176" s="139"/>
      <c r="O176" s="19"/>
      <c r="P176" s="7"/>
      <c r="Q176" s="7"/>
      <c r="R176" s="7"/>
      <c r="S176" s="7"/>
      <c r="T176" s="7"/>
      <c r="U176" s="7"/>
      <c r="V176" s="7"/>
      <c r="X176" s="165"/>
    </row>
    <row r="177" spans="2:28" x14ac:dyDescent="0.45">
      <c r="B177" s="28"/>
      <c r="E177" s="7"/>
      <c r="N177" s="139"/>
      <c r="O177" s="19"/>
      <c r="P177" s="7"/>
      <c r="Q177" s="7"/>
      <c r="R177" s="7"/>
      <c r="S177" s="7"/>
      <c r="T177" s="7"/>
      <c r="U177" s="7"/>
      <c r="V177" s="7"/>
      <c r="X177" s="165"/>
    </row>
    <row r="178" spans="2:28" x14ac:dyDescent="0.45">
      <c r="B178" s="28"/>
      <c r="E178" s="7"/>
      <c r="N178" s="139"/>
      <c r="O178" s="19"/>
      <c r="P178" s="19"/>
      <c r="Q178" s="19"/>
      <c r="R178" s="19"/>
      <c r="S178" s="19"/>
      <c r="T178" s="19"/>
      <c r="U178" s="19"/>
      <c r="Z178" s="185"/>
    </row>
    <row r="179" spans="2:28" ht="18.75" thickBot="1" x14ac:dyDescent="0.5">
      <c r="B179" s="28"/>
      <c r="E179" s="7"/>
      <c r="N179" s="139"/>
      <c r="O179" s="19"/>
      <c r="P179" s="19"/>
      <c r="Q179" s="19"/>
      <c r="R179" s="19"/>
      <c r="S179" s="19"/>
      <c r="T179" s="19"/>
      <c r="U179" s="19"/>
      <c r="Z179" s="185"/>
    </row>
    <row r="180" spans="2:28" x14ac:dyDescent="0.45">
      <c r="B180" s="454" t="s">
        <v>55</v>
      </c>
      <c r="C180" s="455"/>
      <c r="D180" s="455"/>
      <c r="E180" s="455"/>
      <c r="F180" s="455"/>
      <c r="G180" s="455"/>
      <c r="H180" s="455"/>
      <c r="I180" s="455"/>
      <c r="J180" s="455"/>
      <c r="K180" s="455"/>
      <c r="L180" s="456"/>
      <c r="N180" s="139"/>
      <c r="O180" s="19"/>
      <c r="P180" s="19"/>
      <c r="Q180" s="19"/>
      <c r="R180" s="19"/>
      <c r="S180" s="19"/>
      <c r="T180" s="19"/>
      <c r="U180" s="19"/>
      <c r="AA180" s="185"/>
      <c r="AB180" s="184"/>
    </row>
    <row r="181" spans="2:28" x14ac:dyDescent="0.45">
      <c r="B181" s="12" t="s">
        <v>3</v>
      </c>
      <c r="C181" s="34" t="s">
        <v>2</v>
      </c>
      <c r="D181" s="35">
        <v>1397</v>
      </c>
      <c r="E181" s="35">
        <v>1398</v>
      </c>
      <c r="F181" s="35">
        <v>1399</v>
      </c>
      <c r="G181" s="35" t="s">
        <v>78</v>
      </c>
      <c r="H181" s="35">
        <v>1400</v>
      </c>
      <c r="I181" s="35" t="s">
        <v>56</v>
      </c>
      <c r="J181" s="57" t="s">
        <v>1</v>
      </c>
      <c r="K181" s="57" t="s">
        <v>64</v>
      </c>
      <c r="L181" s="63" t="s">
        <v>111</v>
      </c>
      <c r="N181" s="139"/>
      <c r="O181" s="19"/>
      <c r="P181" s="19"/>
      <c r="Q181" s="19"/>
      <c r="R181" s="19"/>
      <c r="S181" s="19"/>
      <c r="T181" s="19"/>
      <c r="U181" s="19"/>
    </row>
    <row r="182" spans="2:28" hidden="1" x14ac:dyDescent="0.45">
      <c r="B182" s="54"/>
      <c r="E182" s="7"/>
      <c r="L182" s="6"/>
      <c r="N182" s="139"/>
      <c r="O182" s="19"/>
      <c r="P182" s="19"/>
      <c r="Q182" s="19"/>
      <c r="R182" s="19"/>
      <c r="S182" s="19"/>
      <c r="T182" s="19"/>
      <c r="U182" s="19"/>
    </row>
    <row r="183" spans="2:28" hidden="1" x14ac:dyDescent="0.45">
      <c r="B183" s="54"/>
      <c r="E183" s="7"/>
      <c r="L183" s="6"/>
      <c r="N183" s="139"/>
      <c r="O183" s="19"/>
      <c r="P183" s="19"/>
      <c r="Q183" s="19"/>
      <c r="R183" s="19"/>
      <c r="S183" s="19"/>
      <c r="T183" s="19"/>
      <c r="U183" s="19"/>
    </row>
    <row r="184" spans="2:28" hidden="1" x14ac:dyDescent="0.45">
      <c r="B184" s="54"/>
      <c r="E184" s="7"/>
      <c r="L184" s="6"/>
      <c r="N184" s="139"/>
      <c r="O184" s="19"/>
      <c r="P184" s="19"/>
      <c r="Q184" s="19"/>
      <c r="R184" s="19"/>
      <c r="S184" s="19"/>
      <c r="T184" s="19"/>
      <c r="U184" s="19"/>
    </row>
    <row r="185" spans="2:28" ht="18.75" hidden="1" thickBot="1" x14ac:dyDescent="0.5">
      <c r="B185" s="451" t="s">
        <v>38</v>
      </c>
      <c r="C185" s="452"/>
      <c r="D185" s="452"/>
      <c r="E185" s="452"/>
      <c r="F185" s="452"/>
      <c r="G185" s="452"/>
      <c r="H185" s="452"/>
      <c r="I185" s="452"/>
      <c r="J185" s="452"/>
      <c r="K185" s="452"/>
      <c r="L185" s="453"/>
    </row>
    <row r="186" spans="2:28" hidden="1" x14ac:dyDescent="0.45">
      <c r="B186" s="17" t="s">
        <v>3</v>
      </c>
      <c r="C186" s="27" t="s">
        <v>2</v>
      </c>
      <c r="D186" s="18">
        <v>1397</v>
      </c>
      <c r="E186" s="18">
        <v>1398</v>
      </c>
      <c r="F186" s="18">
        <v>1399</v>
      </c>
      <c r="G186" s="18" t="s">
        <v>78</v>
      </c>
      <c r="H186" s="18">
        <v>1400</v>
      </c>
      <c r="I186" s="18" t="s">
        <v>56</v>
      </c>
      <c r="J186" s="57" t="s">
        <v>1</v>
      </c>
      <c r="K186" s="57" t="s">
        <v>64</v>
      </c>
      <c r="L186" s="63" t="s">
        <v>111</v>
      </c>
      <c r="N186" s="466"/>
      <c r="O186" s="466"/>
      <c r="P186" s="466"/>
      <c r="Q186" s="466"/>
      <c r="R186" s="466"/>
      <c r="S186" s="466"/>
      <c r="T186" s="466"/>
      <c r="U186" s="466"/>
      <c r="V186" s="466"/>
    </row>
    <row r="187" spans="2:28" x14ac:dyDescent="0.45">
      <c r="B187" s="54" t="s">
        <v>80</v>
      </c>
      <c r="C187" s="28" t="s">
        <v>13</v>
      </c>
      <c r="D187" s="19">
        <v>251574</v>
      </c>
      <c r="E187" s="19">
        <v>309168</v>
      </c>
      <c r="F187" s="19">
        <v>420493</v>
      </c>
      <c r="G187" s="22">
        <v>335727</v>
      </c>
      <c r="H187" s="19">
        <v>575525</v>
      </c>
      <c r="I187" s="22">
        <v>599910</v>
      </c>
      <c r="J187" s="19">
        <v>790459</v>
      </c>
      <c r="K187" s="19">
        <f>J187*(1+مفروصات!D5)</f>
        <v>1101899.8460000001</v>
      </c>
      <c r="L187" s="6">
        <f>K187*(1+مفروصات!F5)</f>
        <v>1487564.7921000002</v>
      </c>
      <c r="O187" s="19"/>
      <c r="P187" s="19"/>
      <c r="Q187" s="19"/>
      <c r="R187" s="19"/>
      <c r="S187" s="19"/>
      <c r="T187" s="19"/>
      <c r="U187" s="19"/>
      <c r="V187" s="19"/>
      <c r="AA187" s="165"/>
    </row>
    <row r="188" spans="2:28" x14ac:dyDescent="0.45">
      <c r="B188" s="54" t="s">
        <v>81</v>
      </c>
      <c r="C188" s="11" t="s">
        <v>13</v>
      </c>
      <c r="D188" s="19">
        <v>9306</v>
      </c>
      <c r="E188" s="19">
        <v>15024</v>
      </c>
      <c r="F188" s="19">
        <v>6298</v>
      </c>
      <c r="G188" s="22">
        <v>3036</v>
      </c>
      <c r="H188" s="19">
        <v>5980</v>
      </c>
      <c r="I188" s="22">
        <v>4507</v>
      </c>
      <c r="J188" s="19">
        <v>9509</v>
      </c>
      <c r="K188" s="19">
        <f>J188</f>
        <v>9509</v>
      </c>
      <c r="L188" s="6">
        <f>K188</f>
        <v>9509</v>
      </c>
      <c r="O188" s="19"/>
      <c r="P188" s="19"/>
      <c r="Q188" s="19"/>
      <c r="R188" s="19"/>
      <c r="S188" s="19"/>
      <c r="T188" s="19"/>
      <c r="U188" s="19"/>
      <c r="V188" s="19"/>
      <c r="AA188" s="165"/>
    </row>
    <row r="189" spans="2:28" x14ac:dyDescent="0.45">
      <c r="B189" s="54" t="s">
        <v>82</v>
      </c>
      <c r="C189" s="11" t="s">
        <v>13</v>
      </c>
      <c r="D189" s="19">
        <v>0</v>
      </c>
      <c r="E189" s="19">
        <v>0</v>
      </c>
      <c r="F189" s="19">
        <v>0</v>
      </c>
      <c r="G189" s="22">
        <v>0</v>
      </c>
      <c r="H189" s="19">
        <v>0</v>
      </c>
      <c r="I189" s="22">
        <v>0</v>
      </c>
      <c r="J189" s="19">
        <f>I189*(J133/H133)</f>
        <v>0</v>
      </c>
      <c r="K189" s="19">
        <f>J189*(K133/J133)</f>
        <v>0</v>
      </c>
      <c r="L189" s="6">
        <f>K189*(L133/K133)</f>
        <v>0</v>
      </c>
      <c r="O189" s="19"/>
      <c r="P189" s="19"/>
      <c r="Q189" s="19"/>
      <c r="R189" s="19"/>
      <c r="S189" s="19"/>
      <c r="T189" s="19"/>
      <c r="U189" s="19"/>
      <c r="V189" s="19"/>
      <c r="AA189" s="165"/>
    </row>
    <row r="190" spans="2:28" x14ac:dyDescent="0.45">
      <c r="B190" s="54" t="s">
        <v>83</v>
      </c>
      <c r="C190" s="11" t="s">
        <v>13</v>
      </c>
      <c r="D190" s="19">
        <v>0</v>
      </c>
      <c r="E190" s="19">
        <v>0</v>
      </c>
      <c r="F190" s="19">
        <v>0</v>
      </c>
      <c r="G190" s="22">
        <v>0</v>
      </c>
      <c r="H190" s="19">
        <v>0</v>
      </c>
      <c r="I190" s="22">
        <v>0</v>
      </c>
      <c r="J190" s="19">
        <f>H190*J58/H58</f>
        <v>0</v>
      </c>
      <c r="K190" s="19">
        <f>J190*K58/J58</f>
        <v>0</v>
      </c>
      <c r="L190" s="124">
        <f>K190*L58/K58</f>
        <v>0</v>
      </c>
      <c r="O190" s="19"/>
      <c r="P190" s="19"/>
      <c r="Q190" s="19"/>
      <c r="R190" s="19"/>
      <c r="S190" s="19"/>
      <c r="T190" s="19"/>
      <c r="U190" s="19"/>
      <c r="V190" s="19"/>
      <c r="AA190" s="165"/>
    </row>
    <row r="191" spans="2:28" x14ac:dyDescent="0.45">
      <c r="B191" s="54" t="s">
        <v>84</v>
      </c>
      <c r="C191" s="11" t="s">
        <v>13</v>
      </c>
      <c r="D191" s="19">
        <v>0</v>
      </c>
      <c r="E191" s="19">
        <v>0</v>
      </c>
      <c r="F191" s="19">
        <v>0</v>
      </c>
      <c r="G191" s="22">
        <v>0</v>
      </c>
      <c r="H191" s="19">
        <v>36837</v>
      </c>
      <c r="I191" s="22">
        <v>261000</v>
      </c>
      <c r="J191" s="19">
        <v>57760</v>
      </c>
      <c r="K191" s="19">
        <f>J191*1.5</f>
        <v>86640</v>
      </c>
      <c r="L191" s="6">
        <f>K191*1.5</f>
        <v>129960</v>
      </c>
      <c r="O191" s="19"/>
      <c r="P191" s="19"/>
      <c r="Q191" s="19"/>
      <c r="R191" s="19"/>
      <c r="S191" s="19"/>
      <c r="T191" s="19"/>
      <c r="U191" s="19"/>
      <c r="V191" s="19"/>
      <c r="AA191" s="165"/>
    </row>
    <row r="192" spans="2:28" x14ac:dyDescent="0.45">
      <c r="B192" s="54" t="s">
        <v>85</v>
      </c>
      <c r="C192" s="11" t="s">
        <v>13</v>
      </c>
      <c r="D192" s="19">
        <v>0</v>
      </c>
      <c r="E192" s="19">
        <v>0</v>
      </c>
      <c r="F192" s="19">
        <v>0</v>
      </c>
      <c r="G192" s="22">
        <v>0</v>
      </c>
      <c r="H192" s="19">
        <v>0</v>
      </c>
      <c r="I192" s="22">
        <v>0</v>
      </c>
      <c r="J192" s="19">
        <v>0</v>
      </c>
      <c r="K192" s="19">
        <v>0</v>
      </c>
      <c r="L192" s="6">
        <v>0</v>
      </c>
      <c r="O192" s="19"/>
      <c r="P192" s="19"/>
      <c r="Q192" s="19"/>
      <c r="R192" s="19"/>
      <c r="S192" s="19"/>
      <c r="T192" s="19"/>
      <c r="U192" s="19"/>
      <c r="V192" s="19"/>
      <c r="AA192" s="167"/>
    </row>
    <row r="193" spans="1:28" x14ac:dyDescent="0.45">
      <c r="B193" s="54" t="s">
        <v>86</v>
      </c>
      <c r="C193" s="11" t="s">
        <v>13</v>
      </c>
      <c r="D193" s="19">
        <v>0</v>
      </c>
      <c r="E193" s="19">
        <v>0</v>
      </c>
      <c r="F193" s="19">
        <v>0</v>
      </c>
      <c r="G193" s="22">
        <v>0</v>
      </c>
      <c r="H193" s="19">
        <v>0</v>
      </c>
      <c r="I193" s="22">
        <v>0</v>
      </c>
      <c r="J193" s="19">
        <v>0</v>
      </c>
      <c r="K193" s="19">
        <v>0</v>
      </c>
      <c r="L193" s="6">
        <v>0</v>
      </c>
      <c r="N193" s="148"/>
      <c r="AA193" s="165"/>
    </row>
    <row r="194" spans="1:28" x14ac:dyDescent="0.45">
      <c r="B194" s="54" t="s">
        <v>87</v>
      </c>
      <c r="C194" s="11" t="s">
        <v>13</v>
      </c>
      <c r="D194" s="19">
        <v>4820</v>
      </c>
      <c r="E194" s="19">
        <v>12688</v>
      </c>
      <c r="F194" s="19">
        <v>0</v>
      </c>
      <c r="G194" s="22">
        <v>0</v>
      </c>
      <c r="H194" s="19">
        <v>22827</v>
      </c>
      <c r="I194" s="22">
        <v>0</v>
      </c>
      <c r="J194" s="19">
        <v>0</v>
      </c>
      <c r="K194" s="19">
        <v>0</v>
      </c>
      <c r="L194" s="6">
        <v>0</v>
      </c>
      <c r="AA194" s="165"/>
    </row>
    <row r="195" spans="1:28" x14ac:dyDescent="0.45">
      <c r="B195" s="54" t="s">
        <v>96</v>
      </c>
      <c r="C195" s="11" t="s">
        <v>13</v>
      </c>
      <c r="D195" s="19">
        <v>727</v>
      </c>
      <c r="E195" s="19">
        <v>590</v>
      </c>
      <c r="F195" s="19">
        <v>0</v>
      </c>
      <c r="G195" s="22">
        <v>0</v>
      </c>
      <c r="H195" s="19">
        <v>24802</v>
      </c>
      <c r="I195" s="22">
        <v>0</v>
      </c>
      <c r="J195" s="19">
        <v>287472</v>
      </c>
      <c r="K195" s="19">
        <f>J195</f>
        <v>287472</v>
      </c>
      <c r="L195" s="6">
        <f>K195</f>
        <v>287472</v>
      </c>
      <c r="AA195" s="165"/>
    </row>
    <row r="196" spans="1:28" x14ac:dyDescent="0.45">
      <c r="B196" s="54" t="s">
        <v>88</v>
      </c>
      <c r="C196" s="11" t="s">
        <v>13</v>
      </c>
      <c r="D196" s="19">
        <v>249086</v>
      </c>
      <c r="E196" s="19">
        <v>289878</v>
      </c>
      <c r="F196" s="19">
        <v>6597207</v>
      </c>
      <c r="G196" s="22">
        <v>813727</v>
      </c>
      <c r="H196" s="19">
        <v>2265177</v>
      </c>
      <c r="I196" s="22">
        <v>1782343</v>
      </c>
      <c r="J196" s="19">
        <v>2904864</v>
      </c>
      <c r="K196" s="19">
        <f>J196</f>
        <v>2904864</v>
      </c>
      <c r="L196" s="6">
        <f>J196</f>
        <v>2904864</v>
      </c>
      <c r="AA196" s="165"/>
    </row>
    <row r="197" spans="1:28" ht="18.75" thickBot="1" x14ac:dyDescent="0.5">
      <c r="B197" s="73" t="s">
        <v>19</v>
      </c>
      <c r="C197" s="29" t="s">
        <v>13</v>
      </c>
      <c r="D197" s="20">
        <f t="shared" ref="D197:I197" si="84">D187+D188+D189+D190+D191+D192+D193+D194+D195+D196</f>
        <v>515513</v>
      </c>
      <c r="E197" s="20">
        <f t="shared" si="84"/>
        <v>627348</v>
      </c>
      <c r="F197" s="20">
        <f t="shared" si="84"/>
        <v>7023998</v>
      </c>
      <c r="G197" s="20">
        <f t="shared" si="84"/>
        <v>1152490</v>
      </c>
      <c r="H197" s="20">
        <f t="shared" si="84"/>
        <v>2931148</v>
      </c>
      <c r="I197" s="20">
        <f t="shared" si="84"/>
        <v>2647760</v>
      </c>
      <c r="J197" s="20">
        <f>J187+J188+J190+J196+J189+J191+J192+J193+J194+J195</f>
        <v>4050064</v>
      </c>
      <c r="K197" s="20">
        <f t="shared" ref="K197:L197" si="85">K187+K188+K190+K196+K189+K191+K192+K193+K194+K195</f>
        <v>4390384.8459999999</v>
      </c>
      <c r="L197" s="21">
        <f t="shared" si="85"/>
        <v>4819369.7921000002</v>
      </c>
      <c r="AA197" s="165"/>
    </row>
    <row r="198" spans="1:28" ht="18.75" thickBot="1" x14ac:dyDescent="0.5">
      <c r="B198" s="28" t="s">
        <v>9427</v>
      </c>
      <c r="C198" s="11" t="s">
        <v>13</v>
      </c>
      <c r="D198" s="19">
        <v>1432992</v>
      </c>
      <c r="E198" s="19">
        <v>1351598</v>
      </c>
      <c r="F198" s="19">
        <v>3021637</v>
      </c>
      <c r="G198" s="19">
        <v>1775565</v>
      </c>
      <c r="H198" s="19">
        <v>1775565</v>
      </c>
      <c r="I198" s="19">
        <v>3900664</v>
      </c>
      <c r="AA198" s="165"/>
    </row>
    <row r="199" spans="1:28" ht="18.75" thickBot="1" x14ac:dyDescent="0.5">
      <c r="A199" s="65"/>
      <c r="B199" s="451" t="s">
        <v>98</v>
      </c>
      <c r="C199" s="452"/>
      <c r="D199" s="452"/>
      <c r="E199" s="452"/>
      <c r="F199" s="452"/>
      <c r="G199" s="452"/>
      <c r="H199" s="452"/>
      <c r="I199" s="452"/>
      <c r="J199" s="452"/>
      <c r="K199" s="452"/>
      <c r="L199" s="453"/>
      <c r="AA199" s="165"/>
    </row>
    <row r="200" spans="1:28" ht="18.75" thickBot="1" x14ac:dyDescent="0.5">
      <c r="A200" s="65"/>
      <c r="B200" s="17" t="s">
        <v>3</v>
      </c>
      <c r="C200" s="27" t="s">
        <v>2</v>
      </c>
      <c r="D200" s="18">
        <v>1397</v>
      </c>
      <c r="E200" s="18">
        <v>1398</v>
      </c>
      <c r="F200" s="18">
        <v>1399</v>
      </c>
      <c r="G200" s="18" t="s">
        <v>78</v>
      </c>
      <c r="H200" s="18">
        <v>1400</v>
      </c>
      <c r="I200" s="18" t="s">
        <v>56</v>
      </c>
      <c r="J200" s="57" t="s">
        <v>1</v>
      </c>
      <c r="K200" s="57" t="s">
        <v>64</v>
      </c>
      <c r="L200" s="63" t="s">
        <v>111</v>
      </c>
      <c r="N200" s="75"/>
      <c r="AA200" s="167"/>
    </row>
    <row r="201" spans="1:28" ht="36.75" thickBot="1" x14ac:dyDescent="0.5">
      <c r="A201" s="251" t="s">
        <v>99</v>
      </c>
      <c r="B201" s="159" t="s">
        <v>9889</v>
      </c>
      <c r="C201" s="11" t="s">
        <v>13</v>
      </c>
      <c r="D201" s="7">
        <v>0</v>
      </c>
      <c r="E201" s="7">
        <v>0</v>
      </c>
      <c r="F201" s="7">
        <v>0</v>
      </c>
      <c r="G201" s="16">
        <v>249680</v>
      </c>
      <c r="H201" s="19">
        <v>940169</v>
      </c>
      <c r="I201" s="16">
        <v>269081</v>
      </c>
      <c r="J201" s="7">
        <v>961997</v>
      </c>
      <c r="K201" s="7">
        <f>K206*(500000-K142)/1000000</f>
        <v>584288.55302294844</v>
      </c>
      <c r="L201" s="8">
        <f>L206*(650000-L142)/1000000</f>
        <v>730993.20141268952</v>
      </c>
      <c r="AA201" s="167"/>
    </row>
    <row r="202" spans="1:28" ht="36" x14ac:dyDescent="0.45">
      <c r="A202" s="457" t="s">
        <v>40</v>
      </c>
      <c r="B202" s="252" t="s">
        <v>9890</v>
      </c>
      <c r="C202" s="11" t="s">
        <v>13</v>
      </c>
      <c r="D202" s="7">
        <v>296722</v>
      </c>
      <c r="E202" s="7">
        <v>409837</v>
      </c>
      <c r="F202" s="7">
        <v>1939739</v>
      </c>
      <c r="G202" s="22">
        <v>600543</v>
      </c>
      <c r="H202" s="7">
        <v>515775</v>
      </c>
      <c r="I202" s="16">
        <v>600543</v>
      </c>
      <c r="J202" s="7">
        <v>1474518</v>
      </c>
      <c r="K202" s="7">
        <f>K207*(500000-K142)/1000000</f>
        <v>1600000</v>
      </c>
      <c r="L202" s="8">
        <f>L207*(650000-L142)/1000000</f>
        <v>2000000</v>
      </c>
      <c r="AA202" s="167"/>
      <c r="AB202" s="165"/>
    </row>
    <row r="203" spans="1:28" ht="18" customHeight="1" x14ac:dyDescent="0.45">
      <c r="A203" s="458"/>
      <c r="B203" s="253" t="s">
        <v>142</v>
      </c>
      <c r="C203" s="11" t="s">
        <v>13</v>
      </c>
      <c r="D203" s="7">
        <v>277706</v>
      </c>
      <c r="E203" s="7">
        <v>435965</v>
      </c>
      <c r="F203" s="7">
        <v>651512</v>
      </c>
      <c r="G203" s="16">
        <v>634938</v>
      </c>
      <c r="H203" s="7">
        <v>1357901</v>
      </c>
      <c r="I203" s="16">
        <v>1132328</v>
      </c>
      <c r="J203" s="7">
        <v>2323642</v>
      </c>
      <c r="K203" s="7">
        <f>-K150</f>
        <v>2050000</v>
      </c>
      <c r="L203" s="8">
        <f>K203*1.5</f>
        <v>3075000</v>
      </c>
    </row>
    <row r="204" spans="1:28" ht="18.75" thickBot="1" x14ac:dyDescent="0.5">
      <c r="A204" s="459"/>
      <c r="B204" s="254" t="s">
        <v>143</v>
      </c>
      <c r="C204" s="11" t="s">
        <v>13</v>
      </c>
      <c r="D204" s="19">
        <v>10105</v>
      </c>
      <c r="E204" s="7">
        <v>57347</v>
      </c>
      <c r="F204" s="7">
        <v>0</v>
      </c>
      <c r="G204" s="16">
        <v>0</v>
      </c>
      <c r="H204" s="7">
        <v>0</v>
      </c>
      <c r="I204" s="16">
        <v>240884</v>
      </c>
      <c r="J204" s="7"/>
      <c r="K204" s="7"/>
      <c r="L204" s="8"/>
    </row>
    <row r="205" spans="1:28" ht="18.75" thickBot="1" x14ac:dyDescent="0.5">
      <c r="A205" s="65"/>
      <c r="B205" s="108" t="s">
        <v>41</v>
      </c>
      <c r="C205" s="160" t="s">
        <v>13</v>
      </c>
      <c r="D205" s="162">
        <v>169618</v>
      </c>
      <c r="E205" s="162">
        <v>209921</v>
      </c>
      <c r="F205" s="162">
        <v>386276</v>
      </c>
      <c r="G205" s="161">
        <v>253532</v>
      </c>
      <c r="H205" s="162">
        <v>725205</v>
      </c>
      <c r="I205" s="161">
        <v>761683</v>
      </c>
      <c r="J205" s="162">
        <v>2281054</v>
      </c>
      <c r="K205" s="162">
        <v>3400000</v>
      </c>
      <c r="L205" s="163">
        <v>1800000</v>
      </c>
    </row>
    <row r="206" spans="1:28" ht="18.75" thickBot="1" x14ac:dyDescent="0.5">
      <c r="B206" s="206" t="s">
        <v>9892</v>
      </c>
      <c r="C206" s="192"/>
      <c r="D206" s="405">
        <v>750000</v>
      </c>
      <c r="E206" s="405">
        <v>1200000</v>
      </c>
      <c r="F206" s="405">
        <v>6700000</v>
      </c>
      <c r="G206" s="406"/>
      <c r="H206" s="405">
        <v>2500000</v>
      </c>
      <c r="I206" s="406"/>
      <c r="J206" s="405">
        <v>10500000</v>
      </c>
      <c r="K206" s="405">
        <f>K208*(K70*1000000/K112)</f>
        <v>7303606.9127868554</v>
      </c>
      <c r="L206" s="407">
        <f>L208*(L70*1000000/L112)</f>
        <v>7309932.0141268959</v>
      </c>
    </row>
    <row r="207" spans="1:28" ht="18.75" thickBot="1" x14ac:dyDescent="0.5">
      <c r="B207" s="206" t="s">
        <v>9891</v>
      </c>
      <c r="C207" s="192"/>
      <c r="D207" s="405">
        <v>16600000</v>
      </c>
      <c r="E207" s="405">
        <v>20000000</v>
      </c>
      <c r="F207" s="405">
        <v>19500000</v>
      </c>
      <c r="G207" s="406"/>
      <c r="H207" s="405">
        <v>11500000</v>
      </c>
      <c r="I207" s="406"/>
      <c r="J207" s="405">
        <v>19000000</v>
      </c>
      <c r="K207" s="405">
        <v>20000000</v>
      </c>
      <c r="L207" s="407">
        <f>K207</f>
        <v>20000000</v>
      </c>
    </row>
    <row r="208" spans="1:28" x14ac:dyDescent="0.45">
      <c r="B208" s="28"/>
      <c r="D208" s="409">
        <f>D206/(D70/D112*1000000)</f>
        <v>1.4260737886043389E-2</v>
      </c>
      <c r="E208" s="409">
        <f t="shared" ref="E208:J208" si="86">E206/(E70/E112*1000000)</f>
        <v>2.8701788935588741E-2</v>
      </c>
      <c r="F208" s="409">
        <f t="shared" si="86"/>
        <v>5.0636118034946449E-2</v>
      </c>
      <c r="G208" s="409"/>
      <c r="H208" s="409">
        <f t="shared" si="86"/>
        <v>1.8194333848286566E-2</v>
      </c>
      <c r="I208" s="409"/>
      <c r="J208" s="409">
        <f t="shared" si="86"/>
        <v>5.8909109167183171E-2</v>
      </c>
      <c r="K208" s="408">
        <v>0.05</v>
      </c>
      <c r="L208" s="408">
        <v>0.05</v>
      </c>
    </row>
    <row r="209" spans="1:14" x14ac:dyDescent="0.45">
      <c r="B209" s="28"/>
      <c r="D209" s="7"/>
      <c r="E209" s="369"/>
      <c r="F209" s="369"/>
      <c r="G209" s="369">
        <f>G214/G218</f>
        <v>3.924820171295812E-2</v>
      </c>
      <c r="H209" s="369">
        <f>H214/H218</f>
        <v>0.20816798814723728</v>
      </c>
      <c r="I209" s="369">
        <f>I214/2/I218</f>
        <v>0.21630496645828426</v>
      </c>
      <c r="J209" s="373">
        <v>0.23</v>
      </c>
      <c r="K209" s="373">
        <v>0.25</v>
      </c>
      <c r="L209" s="373">
        <v>0.3</v>
      </c>
    </row>
    <row r="210" spans="1:14" ht="18.75" thickBot="1" x14ac:dyDescent="0.5">
      <c r="B210" s="28"/>
      <c r="E210" s="19">
        <f>E202/(E112-D112)*1000000</f>
        <v>15673017.899037046</v>
      </c>
      <c r="F210" s="19">
        <f>F202/(F112-E112)*1000000</f>
        <v>20401212.404717796</v>
      </c>
      <c r="G210" s="19">
        <f>G201/(G112-F112)*1000000</f>
        <v>17514868.511653904</v>
      </c>
      <c r="H210" s="19">
        <f>H202/(H112-F112)*1000000</f>
        <v>22217876.830969274</v>
      </c>
      <c r="I210" s="19">
        <f>I202/(I112-H112)*1000000</f>
        <v>23684637.533341084</v>
      </c>
    </row>
    <row r="211" spans="1:14" ht="18.75" thickBot="1" x14ac:dyDescent="0.5">
      <c r="A211" s="65"/>
      <c r="B211" s="451" t="s">
        <v>97</v>
      </c>
      <c r="C211" s="452"/>
      <c r="D211" s="452"/>
      <c r="E211" s="452"/>
      <c r="F211" s="452"/>
      <c r="G211" s="452"/>
      <c r="H211" s="452"/>
      <c r="I211" s="452"/>
      <c r="J211" s="452"/>
      <c r="K211" s="452"/>
      <c r="L211" s="453"/>
    </row>
    <row r="212" spans="1:14" x14ac:dyDescent="0.45">
      <c r="A212" s="65"/>
      <c r="B212" s="17" t="s">
        <v>3</v>
      </c>
      <c r="C212" s="27" t="s">
        <v>2</v>
      </c>
      <c r="D212" s="18">
        <v>1397</v>
      </c>
      <c r="E212" s="18">
        <v>1398</v>
      </c>
      <c r="F212" s="18">
        <v>1399</v>
      </c>
      <c r="G212" s="18" t="s">
        <v>78</v>
      </c>
      <c r="H212" s="18">
        <v>1400</v>
      </c>
      <c r="I212" s="18" t="s">
        <v>56</v>
      </c>
      <c r="J212" s="57" t="s">
        <v>1</v>
      </c>
      <c r="K212" s="57" t="s">
        <v>64</v>
      </c>
      <c r="L212" s="63" t="s">
        <v>111</v>
      </c>
    </row>
    <row r="213" spans="1:14" ht="36" x14ac:dyDescent="0.45">
      <c r="B213" s="54" t="s">
        <v>115</v>
      </c>
      <c r="C213" s="11" t="s">
        <v>13</v>
      </c>
      <c r="D213" s="19">
        <v>0</v>
      </c>
      <c r="E213" s="7">
        <v>0</v>
      </c>
      <c r="F213" s="7">
        <v>0</v>
      </c>
      <c r="G213" s="16">
        <v>0</v>
      </c>
      <c r="H213" s="7">
        <v>0</v>
      </c>
      <c r="I213" s="16">
        <v>0</v>
      </c>
      <c r="J213" s="7">
        <v>0</v>
      </c>
      <c r="K213" s="7">
        <f>J213</f>
        <v>0</v>
      </c>
      <c r="L213" s="8">
        <f>K213</f>
        <v>0</v>
      </c>
    </row>
    <row r="214" spans="1:14" x14ac:dyDescent="0.45">
      <c r="B214" s="54" t="s">
        <v>144</v>
      </c>
      <c r="C214" s="11" t="s">
        <v>13</v>
      </c>
      <c r="D214" s="19">
        <v>16375</v>
      </c>
      <c r="E214" s="7">
        <v>17990</v>
      </c>
      <c r="F214" s="7">
        <v>54495</v>
      </c>
      <c r="G214" s="16">
        <v>88589</v>
      </c>
      <c r="H214" s="7">
        <v>487544</v>
      </c>
      <c r="I214" s="16">
        <v>666616</v>
      </c>
      <c r="J214" s="7">
        <v>739615</v>
      </c>
      <c r="K214" s="7">
        <f>K218*K209</f>
        <v>625000</v>
      </c>
      <c r="L214" s="8">
        <f>L218*L209</f>
        <v>600000</v>
      </c>
    </row>
    <row r="215" spans="1:14" x14ac:dyDescent="0.45">
      <c r="B215" s="54" t="s">
        <v>145</v>
      </c>
      <c r="C215" s="11" t="s">
        <v>13</v>
      </c>
      <c r="D215" s="19">
        <v>-251140</v>
      </c>
      <c r="E215" s="7">
        <v>-257680</v>
      </c>
      <c r="F215" s="7">
        <v>-154425</v>
      </c>
      <c r="G215" s="16">
        <v>210325</v>
      </c>
      <c r="H215" s="7">
        <v>208907</v>
      </c>
      <c r="I215" s="16">
        <v>55541</v>
      </c>
      <c r="J215" s="7">
        <v>-49677</v>
      </c>
      <c r="K215" s="7">
        <v>0</v>
      </c>
      <c r="L215" s="8">
        <v>0</v>
      </c>
      <c r="N215" s="141"/>
    </row>
    <row r="216" spans="1:14" x14ac:dyDescent="0.45">
      <c r="B216" s="54" t="s">
        <v>143</v>
      </c>
      <c r="C216" s="11" t="s">
        <v>13</v>
      </c>
      <c r="D216" s="19">
        <v>1041292</v>
      </c>
      <c r="E216" s="7">
        <v>-34675</v>
      </c>
      <c r="F216" s="7">
        <v>627996</v>
      </c>
      <c r="G216" s="16">
        <v>334024</v>
      </c>
      <c r="H216" s="7">
        <v>1093090</v>
      </c>
      <c r="I216" s="16">
        <v>1927080</v>
      </c>
      <c r="J216" s="7">
        <v>3190819</v>
      </c>
      <c r="K216" s="7">
        <f>H216</f>
        <v>1093090</v>
      </c>
      <c r="L216" s="8">
        <f>K216</f>
        <v>1093090</v>
      </c>
      <c r="N216" s="74"/>
    </row>
    <row r="217" spans="1:14" ht="18.75" thickBot="1" x14ac:dyDescent="0.5">
      <c r="B217" s="73" t="s">
        <v>54</v>
      </c>
      <c r="C217" s="29" t="s">
        <v>13</v>
      </c>
      <c r="D217" s="20">
        <f>D216+D215+D214+D213</f>
        <v>806527</v>
      </c>
      <c r="E217" s="20">
        <f t="shared" ref="E217:L217" si="87">E216+E215+E214+E213</f>
        <v>-274365</v>
      </c>
      <c r="F217" s="20">
        <f t="shared" si="87"/>
        <v>528066</v>
      </c>
      <c r="G217" s="20">
        <f t="shared" si="87"/>
        <v>632938</v>
      </c>
      <c r="H217" s="20">
        <f>H216+H215+H214+H213</f>
        <v>1789541</v>
      </c>
      <c r="I217" s="20">
        <f>I216+I215+I214+I213</f>
        <v>2649237</v>
      </c>
      <c r="J217" s="20">
        <f>J216+J215+J214+J213</f>
        <v>3880757</v>
      </c>
      <c r="K217" s="20">
        <f>K216+K215+K214+K213</f>
        <v>1718090</v>
      </c>
      <c r="L217" s="21">
        <f t="shared" si="87"/>
        <v>1693090</v>
      </c>
      <c r="N217" s="141"/>
    </row>
    <row r="218" spans="1:14" ht="18.75" thickBot="1" x14ac:dyDescent="0.5">
      <c r="B218" s="28" t="s">
        <v>9428</v>
      </c>
      <c r="C218" s="11" t="s">
        <v>13</v>
      </c>
      <c r="F218" s="19">
        <v>2040059</v>
      </c>
      <c r="G218" s="19">
        <v>2257148</v>
      </c>
      <c r="H218" s="19">
        <v>2342070</v>
      </c>
      <c r="I218" s="19">
        <v>1540917</v>
      </c>
      <c r="J218" s="19">
        <f>I218*2</f>
        <v>3081834</v>
      </c>
      <c r="K218" s="19">
        <v>2500000</v>
      </c>
      <c r="L218" s="19">
        <f>2000000</f>
        <v>2000000</v>
      </c>
    </row>
    <row r="219" spans="1:14" ht="18.75" thickBot="1" x14ac:dyDescent="0.5">
      <c r="B219" s="451" t="s">
        <v>42</v>
      </c>
      <c r="C219" s="452"/>
      <c r="D219" s="452"/>
      <c r="E219" s="452"/>
      <c r="F219" s="452"/>
      <c r="G219" s="452"/>
      <c r="H219" s="452"/>
      <c r="I219" s="452"/>
      <c r="J219" s="452"/>
      <c r="K219" s="452"/>
      <c r="L219" s="453"/>
    </row>
    <row r="220" spans="1:14" x14ac:dyDescent="0.45">
      <c r="B220" s="17" t="s">
        <v>3</v>
      </c>
      <c r="C220" s="27" t="s">
        <v>2</v>
      </c>
      <c r="D220" s="18">
        <v>1397</v>
      </c>
      <c r="E220" s="18">
        <v>1398</v>
      </c>
      <c r="F220" s="18">
        <v>1399</v>
      </c>
      <c r="G220" s="18" t="s">
        <v>78</v>
      </c>
      <c r="H220" s="18">
        <v>1400</v>
      </c>
      <c r="I220" s="18" t="s">
        <v>56</v>
      </c>
      <c r="J220" s="57" t="s">
        <v>1</v>
      </c>
      <c r="K220" s="57" t="s">
        <v>64</v>
      </c>
      <c r="L220" s="63" t="s">
        <v>111</v>
      </c>
    </row>
    <row r="221" spans="1:14" x14ac:dyDescent="0.45">
      <c r="B221" s="54" t="s">
        <v>12</v>
      </c>
      <c r="C221" s="11" t="s">
        <v>13</v>
      </c>
      <c r="D221" s="7">
        <f t="shared" ref="D221:L221" si="88">D73</f>
        <v>28003445</v>
      </c>
      <c r="E221" s="7">
        <f t="shared" si="88"/>
        <v>38377998</v>
      </c>
      <c r="F221" s="7">
        <f t="shared" si="88"/>
        <v>69373546</v>
      </c>
      <c r="G221" s="16">
        <f t="shared" si="88"/>
        <v>47953835</v>
      </c>
      <c r="H221" s="7">
        <f t="shared" si="88"/>
        <v>104692906</v>
      </c>
      <c r="I221" s="16">
        <f t="shared" si="88"/>
        <v>76147103</v>
      </c>
      <c r="J221" s="7">
        <f t="shared" si="88"/>
        <v>148181018</v>
      </c>
      <c r="K221" s="7">
        <f t="shared" si="88"/>
        <v>204787303.96979797</v>
      </c>
      <c r="L221" s="8">
        <f t="shared" si="88"/>
        <v>268475091.71834326</v>
      </c>
    </row>
    <row r="222" spans="1:14" x14ac:dyDescent="0.45">
      <c r="B222" s="54" t="s">
        <v>22</v>
      </c>
      <c r="C222" s="11" t="s">
        <v>13</v>
      </c>
      <c r="D222" s="7">
        <f t="shared" ref="D222:L222" si="89">-D161</f>
        <v>-21612936</v>
      </c>
      <c r="E222" s="7">
        <f t="shared" si="89"/>
        <v>-29883606</v>
      </c>
      <c r="F222" s="7">
        <f t="shared" si="89"/>
        <v>-43289469</v>
      </c>
      <c r="G222" s="16">
        <f t="shared" si="89"/>
        <v>-30712980</v>
      </c>
      <c r="H222" s="7">
        <f t="shared" si="89"/>
        <v>-69598688</v>
      </c>
      <c r="I222" s="16">
        <f t="shared" si="89"/>
        <v>-58627694</v>
      </c>
      <c r="J222" s="7">
        <f t="shared" si="89"/>
        <v>-112197238.09680201</v>
      </c>
      <c r="K222" s="7">
        <f t="shared" si="89"/>
        <v>-152454307.94669724</v>
      </c>
      <c r="L222" s="8">
        <f t="shared" si="89"/>
        <v>-203089965.06320852</v>
      </c>
    </row>
    <row r="223" spans="1:14" x14ac:dyDescent="0.45">
      <c r="B223" s="72" t="s">
        <v>43</v>
      </c>
      <c r="C223" s="117" t="s">
        <v>13</v>
      </c>
      <c r="D223" s="119">
        <f t="shared" ref="D223:J223" si="90">D221+D222</f>
        <v>6390509</v>
      </c>
      <c r="E223" s="119">
        <f t="shared" si="90"/>
        <v>8494392</v>
      </c>
      <c r="F223" s="119">
        <f t="shared" si="90"/>
        <v>26084077</v>
      </c>
      <c r="G223" s="119">
        <f t="shared" si="90"/>
        <v>17240855</v>
      </c>
      <c r="H223" s="119">
        <f t="shared" si="90"/>
        <v>35094218</v>
      </c>
      <c r="I223" s="119">
        <f t="shared" si="90"/>
        <v>17519409</v>
      </c>
      <c r="J223" s="119">
        <f t="shared" si="90"/>
        <v>35983779.903197989</v>
      </c>
      <c r="K223" s="119">
        <f>K221+K222</f>
        <v>52332996.023100734</v>
      </c>
      <c r="L223" s="10">
        <f>L221+L222</f>
        <v>65385126.655134737</v>
      </c>
      <c r="N223" s="74"/>
    </row>
    <row r="224" spans="1:14" x14ac:dyDescent="0.45">
      <c r="B224" s="54" t="s">
        <v>44</v>
      </c>
      <c r="C224" s="11" t="s">
        <v>13</v>
      </c>
      <c r="D224" s="7">
        <f t="shared" ref="D224:L224" si="91">-D197</f>
        <v>-515513</v>
      </c>
      <c r="E224" s="7">
        <f t="shared" si="91"/>
        <v>-627348</v>
      </c>
      <c r="F224" s="7">
        <f t="shared" si="91"/>
        <v>-7023998</v>
      </c>
      <c r="G224" s="16">
        <f t="shared" si="91"/>
        <v>-1152490</v>
      </c>
      <c r="H224" s="7">
        <f t="shared" si="91"/>
        <v>-2931148</v>
      </c>
      <c r="I224" s="16">
        <f t="shared" si="91"/>
        <v>-2647760</v>
      </c>
      <c r="J224" s="7">
        <f t="shared" si="91"/>
        <v>-4050064</v>
      </c>
      <c r="K224" s="7">
        <f t="shared" si="91"/>
        <v>-4390384.8459999999</v>
      </c>
      <c r="L224" s="8">
        <f t="shared" si="91"/>
        <v>-4819369.7921000002</v>
      </c>
      <c r="N224" s="74"/>
    </row>
    <row r="225" spans="1:14" x14ac:dyDescent="0.45">
      <c r="A225" s="47"/>
      <c r="B225" s="54" t="s">
        <v>39</v>
      </c>
      <c r="C225" s="11" t="s">
        <v>13</v>
      </c>
      <c r="D225" s="7">
        <f>D201</f>
        <v>0</v>
      </c>
      <c r="E225" s="7">
        <f>E201</f>
        <v>0</v>
      </c>
      <c r="F225" s="7">
        <f>F201</f>
        <v>0</v>
      </c>
      <c r="G225" s="16">
        <f>G201</f>
        <v>249680</v>
      </c>
      <c r="H225" s="7">
        <f>H202</f>
        <v>515775</v>
      </c>
      <c r="I225" s="16">
        <f>I201</f>
        <v>269081</v>
      </c>
      <c r="J225" s="7">
        <f>J201</f>
        <v>961997</v>
      </c>
      <c r="K225" s="7">
        <f>K201</f>
        <v>584288.55302294844</v>
      </c>
      <c r="L225" s="8">
        <f>L201</f>
        <v>730993.20141268952</v>
      </c>
      <c r="N225" s="74"/>
    </row>
    <row r="226" spans="1:14" x14ac:dyDescent="0.45">
      <c r="A226" s="47"/>
      <c r="B226" s="54" t="s">
        <v>40</v>
      </c>
      <c r="C226" s="11" t="s">
        <v>13</v>
      </c>
      <c r="D226" s="7">
        <f t="shared" ref="D226:L226" si="92">-D204-D203-D202</f>
        <v>-584533</v>
      </c>
      <c r="E226" s="7">
        <f t="shared" si="92"/>
        <v>-903149</v>
      </c>
      <c r="F226" s="7">
        <f t="shared" si="92"/>
        <v>-2591251</v>
      </c>
      <c r="G226" s="16">
        <f t="shared" si="92"/>
        <v>-1235481</v>
      </c>
      <c r="H226" s="7">
        <f t="shared" si="92"/>
        <v>-1873676</v>
      </c>
      <c r="I226" s="16">
        <f t="shared" si="92"/>
        <v>-1973755</v>
      </c>
      <c r="J226" s="7">
        <f>-J204-J203-J202</f>
        <v>-3798160</v>
      </c>
      <c r="K226" s="7">
        <f t="shared" si="92"/>
        <v>-3650000</v>
      </c>
      <c r="L226" s="8">
        <f t="shared" si="92"/>
        <v>-5075000</v>
      </c>
      <c r="N226" s="74"/>
    </row>
    <row r="227" spans="1:14" x14ac:dyDescent="0.45">
      <c r="A227" s="47">
        <f>A226+A225</f>
        <v>0</v>
      </c>
      <c r="B227" s="72" t="s">
        <v>45</v>
      </c>
      <c r="C227" s="117" t="s">
        <v>13</v>
      </c>
      <c r="D227" s="119">
        <f t="shared" ref="D227:J227" si="93">D223+D225+D224+D226</f>
        <v>5290463</v>
      </c>
      <c r="E227" s="119">
        <f t="shared" si="93"/>
        <v>6963895</v>
      </c>
      <c r="F227" s="119">
        <f t="shared" si="93"/>
        <v>16468828</v>
      </c>
      <c r="G227" s="119">
        <f t="shared" si="93"/>
        <v>15102564</v>
      </c>
      <c r="H227" s="119">
        <f t="shared" si="93"/>
        <v>30805169</v>
      </c>
      <c r="I227" s="119">
        <f>I223+I225+I224+I226</f>
        <v>13166975</v>
      </c>
      <c r="J227" s="119">
        <f t="shared" si="93"/>
        <v>29097552.903197989</v>
      </c>
      <c r="K227" s="119">
        <f>K223+K225+K224+K226</f>
        <v>44876899.730123684</v>
      </c>
      <c r="L227" s="10">
        <f>L223+L225+L224+L226</f>
        <v>56221750.064447433</v>
      </c>
      <c r="N227" s="74"/>
    </row>
    <row r="228" spans="1:14" x14ac:dyDescent="0.45">
      <c r="B228" s="54" t="s">
        <v>46</v>
      </c>
      <c r="C228" s="11" t="s">
        <v>13</v>
      </c>
      <c r="D228" s="7">
        <f t="shared" ref="D228:L228" si="94">-D205</f>
        <v>-169618</v>
      </c>
      <c r="E228" s="7">
        <f t="shared" si="94"/>
        <v>-209921</v>
      </c>
      <c r="F228" s="7">
        <f t="shared" si="94"/>
        <v>-386276</v>
      </c>
      <c r="G228" s="16">
        <f t="shared" si="94"/>
        <v>-253532</v>
      </c>
      <c r="H228" s="7">
        <f t="shared" si="94"/>
        <v>-725205</v>
      </c>
      <c r="I228" s="16">
        <f t="shared" si="94"/>
        <v>-761683</v>
      </c>
      <c r="J228" s="7">
        <f t="shared" si="94"/>
        <v>-2281054</v>
      </c>
      <c r="K228" s="7">
        <f t="shared" si="94"/>
        <v>-3400000</v>
      </c>
      <c r="L228" s="8">
        <f t="shared" si="94"/>
        <v>-1800000</v>
      </c>
    </row>
    <row r="229" spans="1:14" x14ac:dyDescent="0.45">
      <c r="B229" s="54" t="s">
        <v>47</v>
      </c>
      <c r="C229" s="11" t="s">
        <v>13</v>
      </c>
      <c r="D229" s="7">
        <f t="shared" ref="D229:L229" si="95">D213</f>
        <v>0</v>
      </c>
      <c r="E229" s="7">
        <f t="shared" si="95"/>
        <v>0</v>
      </c>
      <c r="F229" s="7">
        <f t="shared" si="95"/>
        <v>0</v>
      </c>
      <c r="G229" s="16">
        <f t="shared" si="95"/>
        <v>0</v>
      </c>
      <c r="H229" s="7">
        <f t="shared" si="95"/>
        <v>0</v>
      </c>
      <c r="I229" s="16">
        <f t="shared" si="95"/>
        <v>0</v>
      </c>
      <c r="J229" s="7">
        <f t="shared" si="95"/>
        <v>0</v>
      </c>
      <c r="K229" s="7">
        <f t="shared" si="95"/>
        <v>0</v>
      </c>
      <c r="L229" s="8">
        <f t="shared" si="95"/>
        <v>0</v>
      </c>
    </row>
    <row r="230" spans="1:14" x14ac:dyDescent="0.45">
      <c r="B230" s="54" t="s">
        <v>48</v>
      </c>
      <c r="C230" s="11" t="s">
        <v>13</v>
      </c>
      <c r="D230" s="7">
        <f t="shared" ref="D230:L230" si="96">D217-D213</f>
        <v>806527</v>
      </c>
      <c r="E230" s="7">
        <f t="shared" si="96"/>
        <v>-274365</v>
      </c>
      <c r="F230" s="7">
        <f t="shared" si="96"/>
        <v>528066</v>
      </c>
      <c r="G230" s="16">
        <f t="shared" si="96"/>
        <v>632938</v>
      </c>
      <c r="H230" s="7">
        <f t="shared" si="96"/>
        <v>1789541</v>
      </c>
      <c r="I230" s="16">
        <f t="shared" si="96"/>
        <v>2649237</v>
      </c>
      <c r="J230" s="7">
        <f t="shared" si="96"/>
        <v>3880757</v>
      </c>
      <c r="K230" s="7">
        <f t="shared" si="96"/>
        <v>1718090</v>
      </c>
      <c r="L230" s="8">
        <f t="shared" si="96"/>
        <v>1693090</v>
      </c>
    </row>
    <row r="231" spans="1:14" x14ac:dyDescent="0.45">
      <c r="B231" s="72" t="s">
        <v>49</v>
      </c>
      <c r="C231" s="117" t="s">
        <v>13</v>
      </c>
      <c r="D231" s="119">
        <f t="shared" ref="D231:J231" si="97">D227+D228+D229+D230</f>
        <v>5927372</v>
      </c>
      <c r="E231" s="119">
        <f t="shared" si="97"/>
        <v>6479609</v>
      </c>
      <c r="F231" s="119">
        <f t="shared" si="97"/>
        <v>16610618</v>
      </c>
      <c r="G231" s="119">
        <f t="shared" si="97"/>
        <v>15481970</v>
      </c>
      <c r="H231" s="119">
        <f t="shared" si="97"/>
        <v>31869505</v>
      </c>
      <c r="I231" s="119">
        <f>I227+I228+I229+I230</f>
        <v>15054529</v>
      </c>
      <c r="J231" s="119">
        <f t="shared" si="97"/>
        <v>30697255.903197989</v>
      </c>
      <c r="K231" s="119">
        <f>K227+K228+K229+K230</f>
        <v>43194989.730123684</v>
      </c>
      <c r="L231" s="10">
        <f>L227+L228+L229+L230</f>
        <v>56114840.064447433</v>
      </c>
    </row>
    <row r="232" spans="1:14" x14ac:dyDescent="0.45">
      <c r="B232" s="54" t="s">
        <v>106</v>
      </c>
      <c r="C232" s="11" t="s">
        <v>13</v>
      </c>
      <c r="D232" s="7">
        <v>-659190</v>
      </c>
      <c r="E232" s="7">
        <v>-970162</v>
      </c>
      <c r="F232" s="7">
        <v>-959904</v>
      </c>
      <c r="G232" s="16">
        <v>-1602056</v>
      </c>
      <c r="H232" s="7">
        <v>-384843</v>
      </c>
      <c r="I232" s="16">
        <v>-944195</v>
      </c>
      <c r="J232" s="7">
        <v>-3097006</v>
      </c>
      <c r="K232" s="7">
        <f>K231*K237</f>
        <v>-2591699.3838074207</v>
      </c>
      <c r="L232" s="8">
        <f>L231*L237</f>
        <v>-3366890.4038668456</v>
      </c>
    </row>
    <row r="233" spans="1:14" x14ac:dyDescent="0.45">
      <c r="B233" s="54" t="s">
        <v>107</v>
      </c>
      <c r="C233" s="11" t="s">
        <v>13</v>
      </c>
      <c r="D233" s="7">
        <v>0</v>
      </c>
      <c r="E233" s="7">
        <v>-121329</v>
      </c>
      <c r="F233" s="7">
        <v>0</v>
      </c>
      <c r="G233" s="16">
        <v>0</v>
      </c>
      <c r="H233" s="7">
        <v>-429989</v>
      </c>
      <c r="I233" s="16"/>
      <c r="J233" s="7"/>
      <c r="K233" s="7"/>
      <c r="L233" s="8"/>
    </row>
    <row r="234" spans="1:14" x14ac:dyDescent="0.45">
      <c r="B234" s="72" t="s">
        <v>50</v>
      </c>
      <c r="C234" s="117" t="s">
        <v>13</v>
      </c>
      <c r="D234" s="119">
        <f t="shared" ref="D234:L234" si="98">D231+D232+D233</f>
        <v>5268182</v>
      </c>
      <c r="E234" s="119">
        <f t="shared" si="98"/>
        <v>5388118</v>
      </c>
      <c r="F234" s="119">
        <f t="shared" si="98"/>
        <v>15650714</v>
      </c>
      <c r="G234" s="119">
        <f t="shared" si="98"/>
        <v>13879914</v>
      </c>
      <c r="H234" s="119">
        <f t="shared" si="98"/>
        <v>31054673</v>
      </c>
      <c r="I234" s="119">
        <f t="shared" si="98"/>
        <v>14110334</v>
      </c>
      <c r="J234" s="119">
        <f t="shared" si="98"/>
        <v>27600249.903197989</v>
      </c>
      <c r="K234" s="119">
        <f t="shared" si="98"/>
        <v>40603290.346316263</v>
      </c>
      <c r="L234" s="10">
        <f t="shared" si="98"/>
        <v>52747949.66058059</v>
      </c>
    </row>
    <row r="235" spans="1:14" x14ac:dyDescent="0.45">
      <c r="B235" s="54" t="s">
        <v>53</v>
      </c>
      <c r="C235" s="11" t="s">
        <v>13</v>
      </c>
      <c r="D235" s="7">
        <v>5197831</v>
      </c>
      <c r="E235" s="7">
        <v>5197831</v>
      </c>
      <c r="F235" s="7">
        <v>9629740</v>
      </c>
      <c r="G235" s="16">
        <v>9629740</v>
      </c>
      <c r="H235" s="7">
        <v>9629740</v>
      </c>
      <c r="I235" s="16">
        <v>9629740</v>
      </c>
      <c r="J235" s="7">
        <v>37965074</v>
      </c>
      <c r="K235" s="7">
        <v>37965074</v>
      </c>
      <c r="L235" s="8">
        <v>37965074</v>
      </c>
    </row>
    <row r="236" spans="1:14" ht="18" customHeight="1" thickBot="1" x14ac:dyDescent="0.5">
      <c r="B236" s="73" t="s">
        <v>51</v>
      </c>
      <c r="C236" s="29" t="s">
        <v>52</v>
      </c>
      <c r="D236" s="20">
        <f t="shared" ref="D236:I236" si="99">D234/(D235/1000)</f>
        <v>1013.5346839864551</v>
      </c>
      <c r="E236" s="20">
        <f t="shared" si="99"/>
        <v>1036.608923991565</v>
      </c>
      <c r="F236" s="20">
        <f t="shared" si="99"/>
        <v>1625.2478260056866</v>
      </c>
      <c r="G236" s="20">
        <f t="shared" si="99"/>
        <v>1441.3591644218848</v>
      </c>
      <c r="H236" s="20">
        <f t="shared" si="99"/>
        <v>3224.8713880125529</v>
      </c>
      <c r="I236" s="20">
        <f t="shared" si="99"/>
        <v>1465.2871209399216</v>
      </c>
      <c r="J236" s="20">
        <f>J234/(J235/1000)</f>
        <v>726.99054671137969</v>
      </c>
      <c r="K236" s="20">
        <f>K234/(K235/1000)</f>
        <v>1069.4906151458117</v>
      </c>
      <c r="L236" s="21">
        <f>L234/(L235/1000)</f>
        <v>1389.3809257577263</v>
      </c>
    </row>
    <row r="237" spans="1:14" x14ac:dyDescent="0.45">
      <c r="D237" s="118">
        <f t="shared" ref="D237:E237" si="100">D232/D231</f>
        <v>-0.11121117419321749</v>
      </c>
      <c r="E237" s="118">
        <f t="shared" si="100"/>
        <v>-0.14972539238092916</v>
      </c>
      <c r="F237" s="118">
        <f>F232/F231</f>
        <v>-5.7788578365958451E-2</v>
      </c>
      <c r="G237" s="118">
        <f>G232/G231</f>
        <v>-0.10347882084773449</v>
      </c>
      <c r="H237" s="118">
        <f>H232/H231</f>
        <v>-1.2075587618947956E-2</v>
      </c>
      <c r="I237" s="118">
        <f>I232/I231</f>
        <v>-6.2718335459050228E-2</v>
      </c>
      <c r="J237" s="118">
        <v>-0.06</v>
      </c>
      <c r="K237" s="118">
        <f>J237</f>
        <v>-0.06</v>
      </c>
      <c r="L237" s="118">
        <f>K237</f>
        <v>-0.06</v>
      </c>
    </row>
    <row r="238" spans="1:14" ht="18.75" thickBot="1" x14ac:dyDescent="0.5">
      <c r="N238" s="74"/>
    </row>
    <row r="239" spans="1:14" ht="18.75" thickBot="1" x14ac:dyDescent="0.5">
      <c r="B239" s="448" t="s">
        <v>61</v>
      </c>
      <c r="C239" s="449"/>
      <c r="D239" s="449"/>
      <c r="E239" s="449"/>
      <c r="F239" s="449"/>
      <c r="G239" s="449"/>
      <c r="H239" s="449"/>
      <c r="I239" s="449"/>
      <c r="J239" s="449"/>
      <c r="K239" s="449"/>
      <c r="L239" s="450"/>
      <c r="N239" s="74"/>
    </row>
    <row r="240" spans="1:14" x14ac:dyDescent="0.45">
      <c r="B240" s="69" t="s">
        <v>3</v>
      </c>
      <c r="C240" s="70" t="s">
        <v>2</v>
      </c>
      <c r="D240" s="71">
        <v>1397</v>
      </c>
      <c r="E240" s="71">
        <v>1398</v>
      </c>
      <c r="F240" s="71">
        <v>1399</v>
      </c>
      <c r="G240" s="71" t="s">
        <v>78</v>
      </c>
      <c r="H240" s="71">
        <v>1400</v>
      </c>
      <c r="I240" s="71" t="s">
        <v>56</v>
      </c>
      <c r="J240" s="146" t="s">
        <v>1</v>
      </c>
      <c r="K240" s="146" t="s">
        <v>64</v>
      </c>
      <c r="L240" s="147" t="s">
        <v>111</v>
      </c>
    </row>
    <row r="241" spans="2:19" x14ac:dyDescent="0.45">
      <c r="B241" s="54" t="s">
        <v>62</v>
      </c>
      <c r="C241" s="28" t="s">
        <v>13</v>
      </c>
      <c r="D241" s="31">
        <f t="shared" ref="D241:J241" si="101">D223/D221</f>
        <v>0.2282043869959571</v>
      </c>
      <c r="E241" s="31">
        <f t="shared" si="101"/>
        <v>0.22133494300562526</v>
      </c>
      <c r="F241" s="31">
        <f t="shared" si="101"/>
        <v>0.37599457579983009</v>
      </c>
      <c r="G241" s="31">
        <f t="shared" si="101"/>
        <v>0.35953026488913764</v>
      </c>
      <c r="H241" s="31">
        <f t="shared" si="101"/>
        <v>0.33521104094674764</v>
      </c>
      <c r="I241" s="31">
        <f t="shared" si="101"/>
        <v>0.23007321762457594</v>
      </c>
      <c r="J241" s="31">
        <f t="shared" si="101"/>
        <v>0.24283663581794254</v>
      </c>
      <c r="K241" s="31">
        <f>K223/K221</f>
        <v>0.25554804916431151</v>
      </c>
      <c r="L241" s="32">
        <f>L223/L221</f>
        <v>0.24354261781472883</v>
      </c>
      <c r="N241" s="28"/>
      <c r="O241" s="136"/>
      <c r="P241" s="136"/>
      <c r="Q241" s="74"/>
      <c r="R241" s="152"/>
      <c r="S241" s="152"/>
    </row>
    <row r="242" spans="2:19" ht="18.75" thickBot="1" x14ac:dyDescent="0.5">
      <c r="B242" s="108" t="s">
        <v>63</v>
      </c>
      <c r="C242" s="40" t="s">
        <v>13</v>
      </c>
      <c r="D242" s="58">
        <f t="shared" ref="D242:J242" si="102">D234/D221</f>
        <v>0.18812621090012319</v>
      </c>
      <c r="E242" s="58">
        <f t="shared" si="102"/>
        <v>0.14039601544614183</v>
      </c>
      <c r="F242" s="58">
        <f t="shared" si="102"/>
        <v>0.22560060574098376</v>
      </c>
      <c r="G242" s="58">
        <f t="shared" si="102"/>
        <v>0.28944325307871621</v>
      </c>
      <c r="H242" s="58">
        <f t="shared" si="102"/>
        <v>0.29662633493046797</v>
      </c>
      <c r="I242" s="58">
        <f t="shared" si="102"/>
        <v>0.18530362212203924</v>
      </c>
      <c r="J242" s="58">
        <f t="shared" si="102"/>
        <v>0.18626036098090504</v>
      </c>
      <c r="K242" s="58">
        <f>K234/K221</f>
        <v>0.19827054489815657</v>
      </c>
      <c r="L242" s="59">
        <f>L234/L221</f>
        <v>0.19647241508690264</v>
      </c>
      <c r="N242" s="28"/>
      <c r="O242" s="136"/>
      <c r="P242" s="136"/>
      <c r="Q242" s="74"/>
      <c r="R242" s="152"/>
      <c r="S242" s="152"/>
    </row>
    <row r="243" spans="2:19" x14ac:dyDescent="0.45">
      <c r="D243" s="19">
        <f>Q47</f>
        <v>2748.218253968254</v>
      </c>
      <c r="E243" s="19">
        <f t="shared" ref="E243:J243" si="103">R47</f>
        <v>1723</v>
      </c>
      <c r="F243" s="19">
        <f t="shared" si="103"/>
        <v>1780.4</v>
      </c>
      <c r="G243" s="19">
        <f t="shared" si="103"/>
        <v>2519.8000000000002</v>
      </c>
      <c r="H243" s="19">
        <f t="shared" si="103"/>
        <v>2730.7</v>
      </c>
      <c r="I243" s="19">
        <f t="shared" si="103"/>
        <v>2672.4</v>
      </c>
      <c r="J243" s="19">
        <f t="shared" si="103"/>
        <v>2529.8000000000002</v>
      </c>
      <c r="K243" s="19">
        <f t="shared" ref="K243" si="104">X47</f>
        <v>2300</v>
      </c>
      <c r="L243" s="19">
        <f t="shared" ref="L243" si="105">Y47</f>
        <v>2300</v>
      </c>
      <c r="N243" s="28"/>
      <c r="O243" s="136"/>
      <c r="P243" s="136"/>
      <c r="R243" s="152"/>
      <c r="S243" s="152"/>
    </row>
    <row r="244" spans="2:19" x14ac:dyDescent="0.45">
      <c r="D244" s="19">
        <f>P118</f>
        <v>511.72690491110734</v>
      </c>
      <c r="E244" s="19">
        <f t="shared" ref="E244:J244" si="106">Q118</f>
        <v>449.45277089117172</v>
      </c>
      <c r="F244" s="19">
        <f t="shared" si="106"/>
        <v>414.69005870763988</v>
      </c>
      <c r="G244" s="19">
        <f t="shared" si="106"/>
        <v>492.16826184047426</v>
      </c>
      <c r="H244" s="19">
        <f t="shared" si="106"/>
        <v>580.21315161351993</v>
      </c>
      <c r="I244" s="19">
        <f t="shared" si="106"/>
        <v>650.97238430702566</v>
      </c>
      <c r="J244" s="19">
        <f t="shared" si="106"/>
        <v>587.26123318220834</v>
      </c>
      <c r="K244" s="19">
        <f>W118</f>
        <v>525</v>
      </c>
      <c r="L244" s="19">
        <f t="shared" ref="L244" si="107">X118</f>
        <v>525</v>
      </c>
      <c r="N244" s="28"/>
      <c r="O244" s="136"/>
      <c r="P244" s="136"/>
      <c r="R244" s="152"/>
      <c r="S244" s="152"/>
    </row>
    <row r="245" spans="2:19" x14ac:dyDescent="0.45">
      <c r="D245" s="19">
        <f>D142</f>
        <v>86113.941082802543</v>
      </c>
      <c r="E245" s="412">
        <f t="shared" ref="E245:I245" si="108">E142</f>
        <v>112263.14876189161</v>
      </c>
      <c r="F245" s="412">
        <f t="shared" si="108"/>
        <v>207342.74312714775</v>
      </c>
      <c r="G245" s="19">
        <f t="shared" si="108"/>
        <v>221598.05996460331</v>
      </c>
      <c r="H245" s="19">
        <f t="shared" si="108"/>
        <v>230557.15753424657</v>
      </c>
      <c r="I245" s="19">
        <f t="shared" si="108"/>
        <v>255912.96038977307</v>
      </c>
      <c r="J245" s="19">
        <f t="shared" ref="J245:L245" si="109">J142</f>
        <v>270446.05369127518</v>
      </c>
      <c r="K245" s="19">
        <f t="shared" si="109"/>
        <v>420000</v>
      </c>
      <c r="L245" s="19">
        <f t="shared" si="109"/>
        <v>550000</v>
      </c>
      <c r="M245" s="60"/>
      <c r="N245" s="28"/>
      <c r="O245" s="136"/>
      <c r="P245" s="136"/>
      <c r="R245" s="152"/>
      <c r="S245" s="152"/>
    </row>
    <row r="246" spans="2:19" x14ac:dyDescent="0.45">
      <c r="D246" s="19">
        <f>D243-D96*D244</f>
        <v>1753.7032006126367</v>
      </c>
      <c r="E246" s="19">
        <f t="shared" ref="E246:I246" si="110">E243-E96*E244</f>
        <v>849.76121605165156</v>
      </c>
      <c r="F246" s="19">
        <f t="shared" si="110"/>
        <v>984.75610002765268</v>
      </c>
      <c r="G246" s="19">
        <f t="shared" si="110"/>
        <v>1559.0431752721543</v>
      </c>
      <c r="H246" s="19">
        <f t="shared" si="110"/>
        <v>1596.4691470869243</v>
      </c>
      <c r="I246" s="19">
        <f t="shared" si="110"/>
        <v>1467.0200421649949</v>
      </c>
      <c r="J246" s="19">
        <f>J243-J96*J244</f>
        <v>1425.9535524804378</v>
      </c>
      <c r="K246" s="19">
        <f t="shared" ref="K246:L246" si="111">K243-K96*K244</f>
        <v>1313.1829717287605</v>
      </c>
      <c r="L246" s="19">
        <f t="shared" si="111"/>
        <v>1313.1829717287605</v>
      </c>
      <c r="M246" s="60"/>
      <c r="N246" s="28"/>
      <c r="O246" s="136"/>
      <c r="P246" s="136"/>
      <c r="R246" s="152"/>
      <c r="S246" s="152"/>
    </row>
    <row r="247" spans="2:19" x14ac:dyDescent="0.45">
      <c r="D247" s="148">
        <f>D244/D243</f>
        <v>0.18620315332386936</v>
      </c>
      <c r="E247" s="148">
        <f t="shared" ref="E247:I247" si="112">E244/E243</f>
        <v>0.26085477126591511</v>
      </c>
      <c r="F247" s="148">
        <f t="shared" si="112"/>
        <v>0.23291960161067168</v>
      </c>
      <c r="G247" s="148">
        <f t="shared" si="112"/>
        <v>0.1953203674261744</v>
      </c>
      <c r="H247" s="148">
        <f>H244/H243</f>
        <v>0.21247780847896874</v>
      </c>
      <c r="I247" s="148">
        <f t="shared" si="112"/>
        <v>0.24359092362933155</v>
      </c>
      <c r="J247" s="148">
        <f>J244/J243</f>
        <v>0.23213741528271337</v>
      </c>
      <c r="K247" s="148">
        <f>K244/K243</f>
        <v>0.22826086956521738</v>
      </c>
      <c r="L247" s="148">
        <f t="shared" ref="L247" si="113">L244/L243</f>
        <v>0.22826086956521738</v>
      </c>
      <c r="M247" s="60"/>
      <c r="N247" s="28"/>
      <c r="O247" s="136"/>
      <c r="P247" s="136"/>
      <c r="R247" s="152"/>
      <c r="S247" s="152"/>
    </row>
    <row r="248" spans="2:19" x14ac:dyDescent="0.45">
      <c r="M248" s="151"/>
      <c r="N248" s="28"/>
      <c r="O248" s="136"/>
      <c r="P248" s="136"/>
      <c r="R248" s="152"/>
      <c r="S248" s="152"/>
    </row>
    <row r="249" spans="2:19" x14ac:dyDescent="0.45">
      <c r="N249" s="28"/>
      <c r="O249" s="136"/>
      <c r="P249" s="136"/>
      <c r="R249" s="152"/>
      <c r="S249" s="152"/>
    </row>
    <row r="250" spans="2:19" x14ac:dyDescent="0.45">
      <c r="N250" s="28"/>
      <c r="O250" s="136"/>
      <c r="P250" s="136"/>
      <c r="R250" s="152"/>
      <c r="S250" s="152"/>
    </row>
    <row r="251" spans="2:19" x14ac:dyDescent="0.45">
      <c r="N251" s="28"/>
      <c r="O251" s="136"/>
      <c r="P251" s="136"/>
      <c r="R251" s="152"/>
      <c r="S251" s="152"/>
    </row>
    <row r="253" spans="2:19" x14ac:dyDescent="0.45">
      <c r="S253" s="56"/>
    </row>
    <row r="254" spans="2:19" x14ac:dyDescent="0.45">
      <c r="M254" s="19"/>
      <c r="S254" s="56"/>
    </row>
    <row r="255" spans="2:19" x14ac:dyDescent="0.45">
      <c r="M255" s="19"/>
      <c r="S255" s="56"/>
    </row>
    <row r="256" spans="2:19" x14ac:dyDescent="0.45">
      <c r="M256" s="19"/>
      <c r="S256" s="56"/>
    </row>
    <row r="257" spans="13:40" x14ac:dyDescent="0.45">
      <c r="M257" s="19"/>
      <c r="S257" s="56"/>
    </row>
    <row r="258" spans="13:40" x14ac:dyDescent="0.45">
      <c r="M258" s="19"/>
      <c r="S258" s="56"/>
    </row>
    <row r="259" spans="13:40" x14ac:dyDescent="0.45">
      <c r="M259" s="19"/>
      <c r="S259" s="56"/>
    </row>
    <row r="260" spans="13:40" ht="18" customHeight="1" x14ac:dyDescent="0.45">
      <c r="S260" s="56"/>
    </row>
    <row r="261" spans="13:40" x14ac:dyDescent="0.45">
      <c r="S261" s="56"/>
    </row>
    <row r="262" spans="13:40" x14ac:dyDescent="0.45">
      <c r="S262" s="56"/>
      <c r="AD262" s="56"/>
      <c r="AE262" s="56"/>
      <c r="AF262" s="56"/>
      <c r="AG262" s="56"/>
      <c r="AH262" s="56"/>
      <c r="AI262" s="56"/>
    </row>
    <row r="263" spans="13:40" x14ac:dyDescent="0.45"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</row>
    <row r="264" spans="13:40" x14ac:dyDescent="0.45"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</row>
    <row r="265" spans="13:40" x14ac:dyDescent="0.45"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</row>
    <row r="266" spans="13:40" x14ac:dyDescent="0.45"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</row>
    <row r="267" spans="13:40" x14ac:dyDescent="0.45"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</row>
    <row r="268" spans="13:40" x14ac:dyDescent="0.45"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</row>
    <row r="269" spans="13:40" x14ac:dyDescent="0.45"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</row>
    <row r="270" spans="13:40" x14ac:dyDescent="0.45"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</row>
    <row r="271" spans="13:40" x14ac:dyDescent="0.45">
      <c r="N271" s="28"/>
      <c r="P271" s="19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</row>
    <row r="272" spans="13:40" x14ac:dyDescent="0.45"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</row>
    <row r="273" spans="30:40" x14ac:dyDescent="0.45"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</row>
    <row r="274" spans="30:40" x14ac:dyDescent="0.45"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</row>
    <row r="275" spans="30:40" x14ac:dyDescent="0.45"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</row>
    <row r="276" spans="30:40" x14ac:dyDescent="0.45"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</row>
    <row r="277" spans="30:40" x14ac:dyDescent="0.45"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</row>
    <row r="278" spans="30:40" x14ac:dyDescent="0.45"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</row>
    <row r="279" spans="30:40" x14ac:dyDescent="0.45"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</row>
    <row r="280" spans="30:40" x14ac:dyDescent="0.45"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</row>
    <row r="281" spans="30:40" x14ac:dyDescent="0.45"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</row>
    <row r="282" spans="30:40" x14ac:dyDescent="0.45"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</row>
    <row r="283" spans="30:40" x14ac:dyDescent="0.45"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</row>
    <row r="284" spans="30:40" x14ac:dyDescent="0.45">
      <c r="AJ284" s="56"/>
      <c r="AK284" s="56"/>
      <c r="AL284" s="56"/>
      <c r="AM284" s="56"/>
      <c r="AN284" s="56"/>
    </row>
    <row r="306" spans="24:24" x14ac:dyDescent="0.45"/>
  </sheetData>
  <mergeCells count="29">
    <mergeCell ref="O45:Z45"/>
    <mergeCell ref="A202:A204"/>
    <mergeCell ref="N78:W78"/>
    <mergeCell ref="N96:W96"/>
    <mergeCell ref="N126:X126"/>
    <mergeCell ref="N147:W147"/>
    <mergeCell ref="N137:W137"/>
    <mergeCell ref="N186:V186"/>
    <mergeCell ref="N165:V165"/>
    <mergeCell ref="B144:L144"/>
    <mergeCell ref="B129:L129"/>
    <mergeCell ref="B199:L199"/>
    <mergeCell ref="N157:W157"/>
    <mergeCell ref="N109:X109"/>
    <mergeCell ref="B2:L2"/>
    <mergeCell ref="B185:L185"/>
    <mergeCell ref="B163:L163"/>
    <mergeCell ref="B78:L78"/>
    <mergeCell ref="B60:L60"/>
    <mergeCell ref="B115:L115"/>
    <mergeCell ref="B98:L98"/>
    <mergeCell ref="B45:M45"/>
    <mergeCell ref="B219:L219"/>
    <mergeCell ref="B239:L239"/>
    <mergeCell ref="B10:L10"/>
    <mergeCell ref="B31:L31"/>
    <mergeCell ref="B18:L18"/>
    <mergeCell ref="B211:L211"/>
    <mergeCell ref="B180:L180"/>
  </mergeCells>
  <phoneticPr fontId="11" type="noConversion"/>
  <conditionalFormatting sqref="D21:I23 D26:I27">
    <cfRule type="dataBar" priority="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{4EBAD908-1852-496D-87B0-5C80F9EDCC00}</x14:id>
        </ext>
      </extLst>
    </cfRule>
  </conditionalFormatting>
  <conditionalFormatting sqref="D34:I36 D39:I4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{843BDF1E-B1CB-44AA-9EE2-AF56D1E9D3FA}</x14:id>
        </ext>
      </extLst>
    </cfRule>
  </conditionalFormatting>
  <conditionalFormatting sqref="D68:I69 D63:I65">
    <cfRule type="dataBar" priority="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{D3876F64-5C52-4A40-A144-D33525A30237}</x14:id>
        </ext>
      </extLst>
    </cfRule>
  </conditionalFormatting>
  <conditionalFormatting sqref="P60:Y68">
    <cfRule type="colorScale" priority="7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58:AK68">
    <cfRule type="colorScale" priority="7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BAD908-1852-496D-87B0-5C80F9EDCC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D21:I23 D26:I27</xm:sqref>
        </x14:conditionalFormatting>
        <x14:conditionalFormatting xmlns:xm="http://schemas.microsoft.com/office/excel/2006/main">
          <x14:cfRule type="dataBar" id="{843BDF1E-B1CB-44AA-9EE2-AF56D1E9D3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D34:I36 D39:I40</xm:sqref>
        </x14:conditionalFormatting>
        <x14:conditionalFormatting xmlns:xm="http://schemas.microsoft.com/office/excel/2006/main">
          <x14:cfRule type="dataBar" id="{D3876F64-5C52-4A40-A144-D33525A302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D68:I69 D63:I65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xr2:uid="{8C8B488D-2B39-43B2-811C-031C2392E46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'صورت سود و زیان'!Q54:X54</xm:f>
              <xm:sqref>Z54</xm:sqref>
            </x14:sparkline>
          </x14:sparklines>
        </x14:sparklineGroup>
        <x14:sparklineGroup manualMax="0" manualMin="0" displayEmptyCellsAs="gap" xr2:uid="{18E64594-794C-478D-BFF6-AD56D4D9C61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'صورت سود و زیان'!D48:K48</xm:f>
              <xm:sqref>M48</xm:sqref>
            </x14:sparkline>
            <x14:sparkline>
              <xm:f>'صورت سود و زیان'!D49:K49</xm:f>
              <xm:sqref>M49</xm:sqref>
            </x14:sparkline>
            <x14:sparkline>
              <xm:f>'صورت سود و زیان'!D50:K50</xm:f>
              <xm:sqref>M50</xm:sqref>
            </x14:sparkline>
            <x14:sparkline>
              <xm:f>'صورت سود و زیان'!D51:K51</xm:f>
              <xm:sqref>M51</xm:sqref>
            </x14:sparkline>
            <x14:sparkline>
              <xm:f>'صورت سود و زیان'!D52:K52</xm:f>
              <xm:sqref>M52</xm:sqref>
            </x14:sparkline>
            <x14:sparkline>
              <xm:f>'صورت سود و زیان'!D53:K53</xm:f>
              <xm:sqref>M53</xm:sqref>
            </x14:sparkline>
            <x14:sparkline>
              <xm:f>'صورت سود و زیان'!D54:K54</xm:f>
              <xm:sqref>M54</xm:sqref>
            </x14:sparkline>
            <x14:sparkline>
              <xm:f>'صورت سود و زیان'!D55:K55</xm:f>
              <xm:sqref>M55</xm:sqref>
            </x14:sparkline>
            <x14:sparkline>
              <xm:f>'صورت سود و زیان'!D56:K56</xm:f>
              <xm:sqref>M56</xm:sqref>
            </x14:sparkline>
            <x14:sparkline>
              <xm:f>'صورت سود و زیان'!D57:K57</xm:f>
              <xm:sqref>M57</xm:sqref>
            </x14:sparkline>
            <x14:sparkline>
              <xm:f>'صورت سود و زیان'!D58:K58</xm:f>
              <xm:sqref>M58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6A39-53C4-49BB-BBAF-C0A6B2F6E973}">
  <dimension ref="A1:EG4165"/>
  <sheetViews>
    <sheetView rightToLeft="1" topLeftCell="BH67" zoomScale="130" zoomScaleNormal="130" workbookViewId="0">
      <selection activeCell="BK74" sqref="BK74"/>
    </sheetView>
  </sheetViews>
  <sheetFormatPr defaultRowHeight="15" x14ac:dyDescent="0.25"/>
  <cols>
    <col min="1" max="4" width="18.28515625" style="195" customWidth="1"/>
    <col min="6" max="7" width="18.28515625" style="195" customWidth="1"/>
    <col min="9" max="9" width="15" style="259" bestFit="1" customWidth="1"/>
    <col min="10" max="10" width="18" bestFit="1" customWidth="1"/>
    <col min="12" max="12" width="13.7109375" style="259" customWidth="1"/>
    <col min="14" max="14" width="24.85546875" bestFit="1" customWidth="1"/>
    <col min="15" max="15" width="17.5703125" style="285" customWidth="1"/>
    <col min="16" max="16" width="17.5703125" customWidth="1"/>
    <col min="18" max="18" width="16.5703125" bestFit="1" customWidth="1"/>
    <col min="19" max="19" width="10.7109375" customWidth="1"/>
    <col min="21" max="21" width="35" customWidth="1"/>
    <col min="22" max="22" width="25.42578125" customWidth="1"/>
    <col min="23" max="23" width="22.28515625" customWidth="1"/>
    <col min="24" max="24" width="17" bestFit="1" customWidth="1"/>
    <col min="25" max="25" width="24.28515625" bestFit="1" customWidth="1"/>
    <col min="26" max="26" width="14.7109375" bestFit="1" customWidth="1"/>
    <col min="27" max="27" width="26.42578125" bestFit="1" customWidth="1"/>
    <col min="28" max="28" width="14.85546875" bestFit="1" customWidth="1"/>
    <col min="29" max="29" width="11.42578125" bestFit="1" customWidth="1"/>
    <col min="30" max="30" width="12" bestFit="1" customWidth="1"/>
    <col min="31" max="31" width="10.5703125" bestFit="1" customWidth="1"/>
    <col min="32" max="32" width="26.42578125" bestFit="1" customWidth="1"/>
    <col min="33" max="33" width="25" bestFit="1" customWidth="1"/>
    <col min="34" max="34" width="15.5703125" bestFit="1" customWidth="1"/>
    <col min="35" max="35" width="13.42578125" bestFit="1" customWidth="1"/>
    <col min="36" max="36" width="15.140625" bestFit="1" customWidth="1"/>
    <col min="37" max="37" width="35.85546875" bestFit="1" customWidth="1"/>
    <col min="38" max="38" width="25.85546875" bestFit="1" customWidth="1"/>
    <col min="39" max="39" width="22.140625" bestFit="1" customWidth="1"/>
    <col min="40" max="40" width="15.85546875" bestFit="1" customWidth="1"/>
    <col min="41" max="41" width="15" bestFit="1" customWidth="1"/>
    <col min="42" max="42" width="21.140625" bestFit="1" customWidth="1"/>
    <col min="43" max="43" width="27.140625" style="287" bestFit="1" customWidth="1"/>
    <col min="44" max="44" width="21" style="287" bestFit="1" customWidth="1"/>
    <col min="45" max="46" width="26.85546875" style="288" bestFit="1" customWidth="1"/>
    <col min="49" max="49" width="12.85546875" bestFit="1" customWidth="1"/>
    <col min="50" max="51" width="12.85546875" customWidth="1"/>
    <col min="52" max="54" width="14.7109375" bestFit="1" customWidth="1"/>
    <col min="55" max="55" width="19" customWidth="1"/>
    <col min="56" max="56" width="13.42578125" customWidth="1"/>
    <col min="57" max="57" width="16" bestFit="1" customWidth="1"/>
    <col min="58" max="58" width="17.42578125" customWidth="1"/>
    <col min="59" max="59" width="19" customWidth="1"/>
    <col min="60" max="60" width="17.42578125" customWidth="1"/>
    <col min="61" max="61" width="25.140625" customWidth="1"/>
    <col min="62" max="62" width="17.140625" customWidth="1"/>
    <col min="63" max="63" width="18.7109375" customWidth="1"/>
    <col min="64" max="64" width="17.140625" customWidth="1"/>
    <col min="65" max="65" width="25" customWidth="1"/>
    <col min="66" max="66" width="17.85546875" bestFit="1" customWidth="1"/>
    <col min="67" max="67" width="43.140625" bestFit="1" customWidth="1"/>
    <col min="68" max="68" width="35.85546875" bestFit="1" customWidth="1"/>
    <col min="69" max="69" width="42" bestFit="1" customWidth="1"/>
    <col min="70" max="70" width="48.5703125" bestFit="1" customWidth="1"/>
    <col min="71" max="71" width="40.7109375" bestFit="1" customWidth="1"/>
    <col min="72" max="72" width="40.28515625" bestFit="1" customWidth="1"/>
    <col min="73" max="73" width="22.42578125" bestFit="1" customWidth="1"/>
    <col min="74" max="74" width="68.7109375" bestFit="1" customWidth="1"/>
    <col min="75" max="75" width="54.42578125" bestFit="1" customWidth="1"/>
    <col min="76" max="76" width="55" bestFit="1" customWidth="1"/>
    <col min="77" max="77" width="62.42578125" bestFit="1" customWidth="1"/>
    <col min="78" max="79" width="53.85546875" bestFit="1" customWidth="1"/>
    <col min="80" max="80" width="59.42578125" customWidth="1"/>
    <col min="81" max="81" width="44.85546875" style="522" customWidth="1"/>
    <col min="82" max="82" width="44.85546875" style="524" customWidth="1"/>
    <col min="83" max="83" width="44.85546875" style="522" customWidth="1"/>
    <col min="84" max="84" width="44.85546875" style="524" customWidth="1"/>
    <col min="85" max="85" width="44.85546875" style="473" customWidth="1"/>
    <col min="86" max="86" width="30" style="524" customWidth="1"/>
    <col min="87" max="87" width="35.140625" style="471" customWidth="1"/>
    <col min="88" max="88" width="29.7109375" style="471" customWidth="1"/>
    <col min="89" max="89" width="30.28515625" style="471" customWidth="1"/>
    <col min="90" max="90" width="24.85546875" style="471" customWidth="1"/>
    <col min="91" max="92" width="19.5703125" style="472" customWidth="1"/>
    <col min="93" max="93" width="21" style="473" customWidth="1"/>
    <col min="94" max="94" width="22.7109375" style="473" bestFit="1" customWidth="1"/>
    <col min="95" max="95" width="35.42578125" style="473" customWidth="1"/>
    <col min="96" max="96" width="17.85546875" customWidth="1"/>
    <col min="97" max="104" width="14.7109375" hidden="1" customWidth="1"/>
    <col min="105" max="105" width="15" hidden="1" customWidth="1"/>
    <col min="106" max="106" width="14.7109375" hidden="1" customWidth="1"/>
    <col min="107" max="107" width="21.7109375" hidden="1" customWidth="1"/>
    <col min="108" max="110" width="14.7109375" hidden="1" customWidth="1"/>
    <col min="111" max="111" width="63" hidden="1" customWidth="1"/>
    <col min="112" max="112" width="38.5703125" hidden="1" customWidth="1"/>
    <col min="113" max="113" width="38.28515625" hidden="1" customWidth="1"/>
    <col min="114" max="114" width="38.5703125" hidden="1" customWidth="1"/>
    <col min="115" max="115" width="45.85546875" hidden="1" customWidth="1"/>
    <col min="116" max="116" width="46.140625" hidden="1" customWidth="1"/>
    <col min="117" max="119" width="32.85546875" hidden="1" customWidth="1"/>
    <col min="120" max="121" width="37.140625" hidden="1" customWidth="1"/>
    <col min="122" max="125" width="32.85546875" hidden="1" customWidth="1"/>
    <col min="126" max="126" width="17.140625" hidden="1" customWidth="1"/>
    <col min="127" max="127" width="52.85546875" hidden="1" customWidth="1"/>
    <col min="128" max="128" width="45.7109375" hidden="1" customWidth="1"/>
    <col min="129" max="129" width="32.85546875" hidden="1" customWidth="1"/>
    <col min="130" max="130" width="14.7109375" bestFit="1" customWidth="1"/>
    <col min="131" max="131" width="38.28515625" bestFit="1" customWidth="1"/>
    <col min="132" max="132" width="23.5703125" bestFit="1" customWidth="1"/>
    <col min="133" max="135" width="19.5703125" bestFit="1" customWidth="1"/>
    <col min="136" max="136" width="18" bestFit="1" customWidth="1"/>
    <col min="137" max="137" width="19.5703125" bestFit="1" customWidth="1"/>
    <col min="138" max="138" width="43.7109375" bestFit="1" customWidth="1"/>
    <col min="139" max="139" width="33.140625" bestFit="1" customWidth="1"/>
    <col min="140" max="140" width="43.7109375" bestFit="1" customWidth="1"/>
    <col min="141" max="141" width="33.140625" bestFit="1" customWidth="1"/>
    <col min="142" max="142" width="51.28515625" bestFit="1" customWidth="1"/>
    <col min="143" max="143" width="40.7109375" bestFit="1" customWidth="1"/>
    <col min="144" max="152" width="14.7109375" bestFit="1" customWidth="1"/>
    <col min="153" max="153" width="15" bestFit="1" customWidth="1"/>
    <col min="154" max="165" width="14.7109375" bestFit="1" customWidth="1"/>
    <col min="166" max="166" width="15" bestFit="1" customWidth="1"/>
    <col min="167" max="178" width="14.7109375" bestFit="1" customWidth="1"/>
    <col min="179" max="179" width="15" bestFit="1" customWidth="1"/>
    <col min="180" max="191" width="14.7109375" bestFit="1" customWidth="1"/>
    <col min="192" max="192" width="14.42578125" bestFit="1" customWidth="1"/>
    <col min="193" max="196" width="9.7109375" bestFit="1" customWidth="1"/>
    <col min="197" max="197" width="15" bestFit="1" customWidth="1"/>
    <col min="198" max="209" width="14.7109375" bestFit="1" customWidth="1"/>
    <col min="210" max="210" width="17.85546875" bestFit="1" customWidth="1"/>
    <col min="211" max="211" width="16.28515625" bestFit="1" customWidth="1"/>
  </cols>
  <sheetData>
    <row r="1" spans="1:137" ht="18" thickBot="1" x14ac:dyDescent="0.3">
      <c r="A1" s="195" t="s">
        <v>146</v>
      </c>
      <c r="B1" s="195" t="s">
        <v>147</v>
      </c>
      <c r="C1" s="195" t="s">
        <v>148</v>
      </c>
      <c r="D1" s="195" t="s">
        <v>149</v>
      </c>
      <c r="E1" s="195" t="s">
        <v>150</v>
      </c>
      <c r="F1" s="195" t="s">
        <v>151</v>
      </c>
      <c r="G1" s="195" t="s">
        <v>152</v>
      </c>
      <c r="I1" s="259" t="s">
        <v>7194</v>
      </c>
      <c r="J1" t="s">
        <v>7195</v>
      </c>
      <c r="L1" s="259" t="s">
        <v>7197</v>
      </c>
      <c r="M1" t="s">
        <v>135</v>
      </c>
      <c r="O1" s="282" t="s">
        <v>7198</v>
      </c>
      <c r="P1" s="256" t="s">
        <v>3420</v>
      </c>
      <c r="Q1" s="256" t="s">
        <v>3424</v>
      </c>
      <c r="R1" s="256" t="s">
        <v>3425</v>
      </c>
      <c r="S1" s="256" t="s">
        <v>3426</v>
      </c>
      <c r="T1" s="256" t="s">
        <v>3421</v>
      </c>
      <c r="U1" s="256" t="s">
        <v>3422</v>
      </c>
      <c r="V1" s="256" t="s">
        <v>3423</v>
      </c>
      <c r="X1" s="261" t="s">
        <v>7198</v>
      </c>
      <c r="Y1" t="s">
        <v>7226</v>
      </c>
      <c r="Z1" s="261" t="s">
        <v>7202</v>
      </c>
      <c r="AA1" t="s">
        <v>7227</v>
      </c>
      <c r="AB1" s="262" t="s">
        <v>7197</v>
      </c>
      <c r="AC1" s="262" t="s">
        <v>7201</v>
      </c>
      <c r="AD1" s="262" t="s">
        <v>3425</v>
      </c>
      <c r="AE1" s="262" t="s">
        <v>9335</v>
      </c>
      <c r="AF1" t="s">
        <v>7228</v>
      </c>
      <c r="AG1" t="s">
        <v>7229</v>
      </c>
      <c r="AH1" s="261" t="s">
        <v>3424</v>
      </c>
      <c r="AI1" t="s">
        <v>9336</v>
      </c>
      <c r="AJ1" s="261" t="s">
        <v>3426</v>
      </c>
      <c r="AK1" t="s">
        <v>3421</v>
      </c>
      <c r="AL1" t="s">
        <v>3422</v>
      </c>
      <c r="AM1" t="s">
        <v>3423</v>
      </c>
      <c r="AN1" t="s">
        <v>7199</v>
      </c>
      <c r="AO1" t="s">
        <v>7200</v>
      </c>
      <c r="AP1" s="291" t="s">
        <v>9337</v>
      </c>
      <c r="AQ1" s="292" t="s">
        <v>9338</v>
      </c>
      <c r="AR1" s="293" t="s">
        <v>9339</v>
      </c>
      <c r="AS1" s="294" t="s">
        <v>9340</v>
      </c>
      <c r="AT1"/>
      <c r="AV1" s="295" t="s">
        <v>9341</v>
      </c>
      <c r="AW1" s="301" t="s">
        <v>3424</v>
      </c>
      <c r="AX1" s="301" t="s">
        <v>3425</v>
      </c>
      <c r="AY1" s="297" t="s">
        <v>9392</v>
      </c>
      <c r="AZ1" s="298" t="s">
        <v>9393</v>
      </c>
      <c r="BA1" s="297" t="s">
        <v>9394</v>
      </c>
      <c r="BB1" s="298" t="s">
        <v>9395</v>
      </c>
      <c r="BC1" s="286" t="s">
        <v>7218</v>
      </c>
      <c r="BD1" s="286" t="s">
        <v>9396</v>
      </c>
      <c r="BE1" t="s">
        <v>9397</v>
      </c>
      <c r="BF1" t="s">
        <v>9398</v>
      </c>
      <c r="BG1" t="s">
        <v>9399</v>
      </c>
      <c r="BH1" t="s">
        <v>9400</v>
      </c>
      <c r="BI1" t="s">
        <v>9401</v>
      </c>
      <c r="BJ1" t="s">
        <v>9402</v>
      </c>
      <c r="BK1" t="s">
        <v>9403</v>
      </c>
      <c r="BL1" t="s">
        <v>9404</v>
      </c>
      <c r="BN1" s="309" t="s">
        <v>3427</v>
      </c>
      <c r="BO1" s="312" t="s">
        <v>9441</v>
      </c>
      <c r="BP1" s="313" t="s">
        <v>3429</v>
      </c>
      <c r="BQ1" s="313" t="s">
        <v>9407</v>
      </c>
      <c r="BR1" s="313" t="s">
        <v>9408</v>
      </c>
      <c r="BS1" s="313" t="s">
        <v>9406</v>
      </c>
      <c r="BT1" s="314" t="s">
        <v>9405</v>
      </c>
      <c r="BU1" s="145"/>
      <c r="BV1" s="312" t="s">
        <v>3428</v>
      </c>
      <c r="BW1" s="313" t="s">
        <v>3429</v>
      </c>
      <c r="BX1" s="313" t="s">
        <v>9411</v>
      </c>
      <c r="BY1" s="313" t="s">
        <v>9412</v>
      </c>
      <c r="BZ1" s="313" t="s">
        <v>9410</v>
      </c>
      <c r="CA1" s="314" t="s">
        <v>9409</v>
      </c>
      <c r="CD1" s="523"/>
      <c r="CF1" s="523"/>
      <c r="CG1" s="524"/>
      <c r="DF1" t="s">
        <v>3428</v>
      </c>
      <c r="DG1" t="s">
        <v>9411</v>
      </c>
      <c r="DH1" t="s">
        <v>9443</v>
      </c>
      <c r="DI1" t="s">
        <v>9444</v>
      </c>
      <c r="DJ1" t="s">
        <v>9445</v>
      </c>
      <c r="DK1" t="s">
        <v>9446</v>
      </c>
      <c r="DL1" t="s">
        <v>7198</v>
      </c>
      <c r="DM1" t="s">
        <v>7197</v>
      </c>
      <c r="DN1" t="s">
        <v>150</v>
      </c>
      <c r="DO1" t="s">
        <v>9447</v>
      </c>
      <c r="DP1" t="s">
        <v>9872</v>
      </c>
      <c r="DQ1" t="s">
        <v>9873</v>
      </c>
      <c r="DR1" t="s">
        <v>9448</v>
      </c>
      <c r="DS1" t="s">
        <v>9449</v>
      </c>
      <c r="DT1" t="s">
        <v>9450</v>
      </c>
      <c r="DU1" t="s">
        <v>9451</v>
      </c>
      <c r="DV1" t="s">
        <v>9452</v>
      </c>
      <c r="DW1" t="s">
        <v>9816</v>
      </c>
      <c r="DX1" t="s">
        <v>9817</v>
      </c>
      <c r="DY1" t="s">
        <v>9818</v>
      </c>
      <c r="EA1" s="375" t="s">
        <v>9871</v>
      </c>
      <c r="EB1" s="375" t="s">
        <v>9815</v>
      </c>
    </row>
    <row r="2" spans="1:137" ht="60.75" thickBot="1" x14ac:dyDescent="0.45">
      <c r="A2" s="258">
        <v>40992</v>
      </c>
      <c r="B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1391.01.05</v>
      </c>
      <c r="C2" s="255">
        <f t="shared" ref="C2:C65" ca="1" si="0">_xlfn.NUMBERVALUE(LEFT(G2, LEN(G2) - MAX(IF(ISNUMBER(MID(G2, ROW(INDIRECT("1:"&amp;LEN(G2))), 1) *1)=FALSE, ROW(INDIRECT("6:"&amp;LEN(G2))), 6))))</f>
        <v>1391</v>
      </c>
      <c r="D2" s="25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" s="255">
        <f>_xlfn.NUMBERVALUE(RIGHT(Table11[[#This Row],[تاریخ شمسی]],2))</f>
        <v>5</v>
      </c>
      <c r="F2" s="25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01-05</v>
      </c>
      <c r="G2" s="195" t="s">
        <v>153</v>
      </c>
      <c r="I2" s="259">
        <v>43831</v>
      </c>
      <c r="J2">
        <v>13320</v>
      </c>
      <c r="L2" s="259">
        <v>40992</v>
      </c>
      <c r="M2">
        <v>19025</v>
      </c>
      <c r="O2" s="283">
        <f>IFERROR(DATE(Table7[[#This Row],[year]],MONTH(DATEVALUE(Table7[[#This Row],[month]]&amp;"1")),Table7[[#This Row],[day]]),"")</f>
        <v>45100</v>
      </c>
      <c r="P2" s="257" t="s">
        <v>9431</v>
      </c>
      <c r="Q2" s="257">
        <v>2023</v>
      </c>
      <c r="R2" s="257" t="s">
        <v>3441</v>
      </c>
      <c r="S2" s="257">
        <v>23</v>
      </c>
      <c r="T2" s="257">
        <v>1919.35</v>
      </c>
      <c r="U2" s="257">
        <v>2175</v>
      </c>
      <c r="V2" s="257">
        <v>540975</v>
      </c>
      <c r="X2" s="260">
        <v>45100</v>
      </c>
      <c r="Z2" s="260">
        <v>7</v>
      </c>
      <c r="AB2" s="260" t="str">
        <f ca="1">IFERROR(IFERROR(VLOOKUP(Table_Merge1[[#This Row],[Column1]],Table11[#All],2,FALSE),LEFT(AB3,8)&amp;IF(LEN((RIGHT(AB3,2)+1))&lt;2,"0"&amp;(RIGHT(AB3,2)+1),(RIGHT(AB3,2)-1))),"")</f>
        <v>1402.03.-0.8</v>
      </c>
      <c r="AC2" s="259" t="str">
        <f ca="1">LEFT(Table_Merge1[[#This Row],[Column2]],4)</f>
        <v>1402</v>
      </c>
      <c r="AD2" s="259" t="str">
        <f ca="1">RIGHT(LEFT(Table_Merge1[[#This Row],[Column2]],7),2)</f>
        <v>03</v>
      </c>
      <c r="AE2" s="259" t="str">
        <f ca="1">RIGHT(Table_Merge1[[#This Row],[Column2]],2)</f>
        <v>.8</v>
      </c>
      <c r="AH2" s="260">
        <v>2023</v>
      </c>
      <c r="AI2" t="s">
        <v>3441</v>
      </c>
      <c r="AJ2" s="260">
        <v>23</v>
      </c>
      <c r="AK2">
        <v>1919.35</v>
      </c>
      <c r="AL2">
        <v>2175</v>
      </c>
      <c r="AM2">
        <v>540975</v>
      </c>
      <c r="AP2" s="289" t="str">
        <f>IFERROR(IF(Table_Merge1[[#This Row],[LME Zinc stock]]*Table_Merge1[[#This Row],[Nima.مقدار]]=0,"",Table_Merge1[[#This Row],[LME Zinc stock]]*Table_Merge1[[#This Row],[Nima.مقدار]]),"")</f>
        <v/>
      </c>
      <c r="AQ2" s="289" t="str">
        <f>IFERROR(IF(Table_Merge1[[#This Row],[LME Zinc 3-month]]*Table_Merge1[[#This Row],[Nima.مقدار]]=0,"",Table_Merge1[[#This Row],[LME Zinc 3-month]]*Table_Merge1[[#This Row],[Nima.مقدار]]),"")</f>
        <v/>
      </c>
      <c r="AR2" s="290" t="str">
        <f>IFERROR(IF(Table_Merge1[[#This Row],[LME Zinc stock]]*Table_Merge1[[#This Row],[Azad.Sell]]=0,"",Table_Merge1[[#This Row],[LME Zinc stock]]*Table_Merge1[[#This Row],[Azad.Sell]]),"")</f>
        <v/>
      </c>
      <c r="AS2" s="290" t="str">
        <f>IFERROR(IF(Table_Merge1[[#This Row],[LME Zinc 3-month]]*Table_Merge1[[#This Row],[Azad.Sell]]=0,"",Table_Merge1[[#This Row],[LME Zinc 3-month]]*Table_Merge1[[#This Row],[Azad.Sell]]),"")</f>
        <v/>
      </c>
      <c r="AT2"/>
      <c r="AV2" s="296" t="s">
        <v>9342</v>
      </c>
      <c r="AW2" s="302">
        <v>1398</v>
      </c>
      <c r="AX2" s="302">
        <v>1</v>
      </c>
      <c r="AY2" s="299">
        <v>250153587</v>
      </c>
      <c r="AZ2" s="300">
        <v>236689683</v>
      </c>
      <c r="BA2" s="299">
        <v>247557110</v>
      </c>
      <c r="BB2" s="300">
        <v>174198992</v>
      </c>
      <c r="BC2" s="286"/>
      <c r="BD2" s="286">
        <v>92063.561523588243</v>
      </c>
      <c r="BE2" t="str">
        <f>IFERROR(AY2/$BC2,"")</f>
        <v/>
      </c>
      <c r="BF2" t="str">
        <f>IFERROR(AZ2/$BC2,"")</f>
        <v/>
      </c>
      <c r="BG2" t="str">
        <f>IFERROR(BA2/$BC2,"")</f>
        <v/>
      </c>
      <c r="BH2" t="str">
        <f>IFERROR(BB2/$BC2,"")</f>
        <v/>
      </c>
      <c r="BI2">
        <f>IFERROR(AY2/$BD2,"")</f>
        <v>2717.1834639039726</v>
      </c>
      <c r="BJ2">
        <f>IFERROR(AZ2/$BD2,"")</f>
        <v>2570.9377204504094</v>
      </c>
      <c r="BK2">
        <f>IFERROR(BA2/$BD2,"")</f>
        <v>2688.9803729412715</v>
      </c>
      <c r="BL2">
        <f>IFERROR(BB2/$BD2,"")</f>
        <v>1892.1600372300095</v>
      </c>
      <c r="BN2" s="310">
        <v>1391</v>
      </c>
      <c r="BO2" s="318">
        <v>1655.308</v>
      </c>
      <c r="BP2" s="319">
        <v>1954.9474789915967</v>
      </c>
      <c r="BQ2" s="321"/>
      <c r="BR2" s="321"/>
      <c r="BS2" s="321"/>
      <c r="BT2" s="322"/>
      <c r="BU2" s="310">
        <v>1391</v>
      </c>
      <c r="BV2" s="305">
        <v>1657.0504291845493</v>
      </c>
      <c r="BW2" s="306">
        <v>1953.8846153846155</v>
      </c>
      <c r="BX2" s="315"/>
      <c r="BY2" s="315"/>
      <c r="BZ2" s="315"/>
      <c r="CA2" s="316"/>
      <c r="CB2" s="377"/>
      <c r="CC2" s="525" t="s">
        <v>9877</v>
      </c>
      <c r="CD2" s="550" t="s">
        <v>9925</v>
      </c>
      <c r="CE2" s="554" t="s">
        <v>9926</v>
      </c>
      <c r="CF2" s="553" t="s">
        <v>9924</v>
      </c>
      <c r="CG2" s="551" t="s">
        <v>9923</v>
      </c>
      <c r="CH2" s="552" t="s">
        <v>9922</v>
      </c>
      <c r="CI2" s="521" t="s">
        <v>9875</v>
      </c>
      <c r="CJ2" s="519" t="s">
        <v>9876</v>
      </c>
      <c r="CK2" s="520" t="s">
        <v>9921</v>
      </c>
      <c r="CL2" s="518" t="s">
        <v>9874</v>
      </c>
      <c r="CM2" s="498" t="s">
        <v>7217</v>
      </c>
      <c r="CN2" s="498" t="s">
        <v>7218</v>
      </c>
      <c r="CO2" s="499" t="s">
        <v>9819</v>
      </c>
      <c r="CP2" s="500" t="s">
        <v>9820</v>
      </c>
      <c r="CQ2" s="497" t="s">
        <v>9920</v>
      </c>
      <c r="CS2" s="382">
        <v>1398</v>
      </c>
      <c r="CT2" s="379">
        <v>1399</v>
      </c>
      <c r="CU2" s="379">
        <v>1400</v>
      </c>
      <c r="CV2" s="380">
        <v>1401</v>
      </c>
      <c r="CY2" s="398" t="s">
        <v>9870</v>
      </c>
      <c r="CZ2" s="387" t="s">
        <v>9869</v>
      </c>
      <c r="DA2" s="388" t="s">
        <v>7218</v>
      </c>
      <c r="DB2" s="388" t="s">
        <v>7217</v>
      </c>
      <c r="DC2" s="389" t="s">
        <v>9868</v>
      </c>
      <c r="DF2">
        <v>1949.7908366533864</v>
      </c>
      <c r="DH2">
        <v>2000</v>
      </c>
      <c r="DI2">
        <v>3440</v>
      </c>
      <c r="DJ2">
        <v>2000</v>
      </c>
      <c r="DK2" t="s">
        <v>9612</v>
      </c>
      <c r="DL2" t="s">
        <v>9798</v>
      </c>
      <c r="DM2" t="s">
        <v>9810</v>
      </c>
      <c r="DN2">
        <v>464804000</v>
      </c>
      <c r="DO2">
        <v>397786000</v>
      </c>
      <c r="DP2">
        <v>464804000</v>
      </c>
      <c r="DQ2">
        <v>397786000</v>
      </c>
      <c r="DR2">
        <v>2000</v>
      </c>
      <c r="DS2" t="s">
        <v>3621</v>
      </c>
      <c r="DT2" t="s">
        <v>3621</v>
      </c>
      <c r="DU2" t="s">
        <v>3621</v>
      </c>
      <c r="DV2">
        <v>5500</v>
      </c>
      <c r="DW2">
        <v>237997</v>
      </c>
      <c r="DX2">
        <v>197013.36363636365</v>
      </c>
      <c r="DY2">
        <v>1.2080246517656623</v>
      </c>
      <c r="EA2" s="375" t="s">
        <v>3427</v>
      </c>
      <c r="EB2" t="s">
        <v>9798</v>
      </c>
      <c r="EC2" t="s">
        <v>9801</v>
      </c>
      <c r="ED2" t="s">
        <v>9808</v>
      </c>
      <c r="EE2" t="s">
        <v>9812</v>
      </c>
      <c r="EF2" t="s">
        <v>9814</v>
      </c>
      <c r="EG2" t="s">
        <v>3624</v>
      </c>
    </row>
    <row r="3" spans="1:137" ht="48" thickBot="1" x14ac:dyDescent="0.45">
      <c r="A3" s="258">
        <v>40993</v>
      </c>
      <c r="B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1391.01.06</v>
      </c>
      <c r="C3" s="195">
        <f t="shared" ca="1" si="0"/>
        <v>1391</v>
      </c>
      <c r="D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" s="195">
        <f>_xlfn.NUMBERVALUE(RIGHT(Table11[[#This Row],[تاریخ شمسی]],2))</f>
        <v>6</v>
      </c>
      <c r="F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01-06</v>
      </c>
      <c r="G3" s="195" t="s">
        <v>154</v>
      </c>
      <c r="I3" s="259">
        <v>43832</v>
      </c>
      <c r="J3">
        <v>13350</v>
      </c>
      <c r="L3" s="259">
        <v>40993</v>
      </c>
      <c r="M3">
        <v>18900</v>
      </c>
      <c r="O3" s="284">
        <f>IFERROR(DATE(Table7[[#This Row],[year]],MONTH(DATEVALUE(Table7[[#This Row],[month]]&amp;"1")),Table7[[#This Row],[day]]),"")</f>
        <v>45099</v>
      </c>
      <c r="P3" s="195" t="s">
        <v>9432</v>
      </c>
      <c r="Q3" s="195">
        <v>2023</v>
      </c>
      <c r="R3" s="195" t="s">
        <v>3441</v>
      </c>
      <c r="S3" s="195">
        <v>22</v>
      </c>
      <c r="T3" s="195">
        <v>1927.95</v>
      </c>
      <c r="U3" s="195">
        <v>2234</v>
      </c>
      <c r="V3" s="195">
        <v>546375</v>
      </c>
      <c r="X3" s="260">
        <v>45099</v>
      </c>
      <c r="Z3" s="260"/>
      <c r="AB3" s="260" t="str">
        <f ca="1">IFERROR(IFERROR(VLOOKUP(Table_Merge1[[#This Row],[Column1]],Table11[#All],2,FALSE),LEFT(AB4,8)&amp;IF(LEN((RIGHT(AB4,2)+1))&lt;2,"0"&amp;(RIGHT(AB4,2)+1),(RIGHT(AB4,2)-1))),"")</f>
        <v>1402.03.-0.2</v>
      </c>
      <c r="AC3" s="259" t="str">
        <f ca="1">LEFT(Table_Merge1[[#This Row],[Column2]],4)</f>
        <v>1402</v>
      </c>
      <c r="AD3" s="259" t="str">
        <f ca="1">RIGHT(LEFT(Table_Merge1[[#This Row],[Column2]],7),2)</f>
        <v>03</v>
      </c>
      <c r="AE3" s="259" t="str">
        <f ca="1">RIGHT(Table_Merge1[[#This Row],[Column2]],2)</f>
        <v>.2</v>
      </c>
      <c r="AH3" s="260">
        <v>2023</v>
      </c>
      <c r="AI3" t="s">
        <v>3441</v>
      </c>
      <c r="AJ3" s="260">
        <v>22</v>
      </c>
      <c r="AK3">
        <v>1927.95</v>
      </c>
      <c r="AL3">
        <v>2234</v>
      </c>
      <c r="AM3">
        <v>546375</v>
      </c>
      <c r="AP3" s="287" t="str">
        <f>IFERROR(IF(Table_Merge1[[#This Row],[LME Zinc stock]]*Table_Merge1[[#This Row],[Nima.مقدار]]=0,"",Table_Merge1[[#This Row],[LME Zinc stock]]*Table_Merge1[[#This Row],[Nima.مقدار]]),"")</f>
        <v/>
      </c>
      <c r="AQ3" s="287" t="str">
        <f>IFERROR(IF(Table_Merge1[[#This Row],[LME Zinc 3-month]]*Table_Merge1[[#This Row],[Nima.مقدار]]=0,"",Table_Merge1[[#This Row],[LME Zinc 3-month]]*Table_Merge1[[#This Row],[Nima.مقدار]]),"")</f>
        <v/>
      </c>
      <c r="AR3" s="288" t="str">
        <f>IFERROR(IF(Table_Merge1[[#This Row],[LME Zinc stock]]*Table_Merge1[[#This Row],[Azad.Sell]]=0,"",Table_Merge1[[#This Row],[LME Zinc stock]]*Table_Merge1[[#This Row],[Azad.Sell]]),"")</f>
        <v/>
      </c>
      <c r="AS3" s="288" t="str">
        <f>IFERROR(IF(Table_Merge1[[#This Row],[LME Zinc 3-month]]*Table_Merge1[[#This Row],[Azad.Sell]]=0,"",Table_Merge1[[#This Row],[LME Zinc 3-month]]*Table_Merge1[[#This Row],[Azad.Sell]]),"")</f>
        <v/>
      </c>
      <c r="AT3"/>
      <c r="AV3" s="296" t="s">
        <v>9343</v>
      </c>
      <c r="AW3" s="302">
        <v>1398</v>
      </c>
      <c r="AX3" s="302">
        <v>2</v>
      </c>
      <c r="AY3" s="299">
        <v>234922167</v>
      </c>
      <c r="AZ3" s="300">
        <v>239323756</v>
      </c>
      <c r="BA3" s="299">
        <v>247178649</v>
      </c>
      <c r="BB3" s="300">
        <v>199032463</v>
      </c>
      <c r="BC3" s="286"/>
      <c r="BD3" s="286">
        <v>98153.5</v>
      </c>
      <c r="BE3" t="str">
        <f t="shared" ref="BE3:BE51" si="1">IFERROR(AY3/$BC3,"")</f>
        <v/>
      </c>
      <c r="BF3" t="str">
        <f t="shared" ref="BF3:BF51" si="2">IFERROR(AZ3/$BC3,"")</f>
        <v/>
      </c>
      <c r="BG3" t="str">
        <f t="shared" ref="BG3:BG51" si="3">IFERROR(BA3/$BC3,"")</f>
        <v/>
      </c>
      <c r="BH3" t="str">
        <f t="shared" ref="BH3:BH51" si="4">IFERROR(BB3/$BC3,"")</f>
        <v/>
      </c>
      <c r="BI3">
        <f t="shared" ref="BI3:BI51" si="5">IFERROR(AY3/$BD3,"")</f>
        <v>2393.4160982542649</v>
      </c>
      <c r="BJ3">
        <f t="shared" ref="BJ3:BJ51" si="6">IFERROR(AZ3/$BD3,"")</f>
        <v>2438.2600314813021</v>
      </c>
      <c r="BK3">
        <f t="shared" ref="BK3:BK51" si="7">IFERROR(BA3/$BD3,"")</f>
        <v>2518.2866530485412</v>
      </c>
      <c r="BL3">
        <f t="shared" ref="BL3:BL51" si="8">IFERROR(BB3/$BD3,"")</f>
        <v>2027.7673541952147</v>
      </c>
      <c r="BN3" s="311">
        <v>1</v>
      </c>
      <c r="BO3" s="305">
        <v>1655.0555555555557</v>
      </c>
      <c r="BP3" s="306">
        <v>2078.0588235294117</v>
      </c>
      <c r="BQ3" s="315"/>
      <c r="BR3" s="315"/>
      <c r="BS3" s="315"/>
      <c r="BT3" s="316"/>
      <c r="BU3" s="311">
        <v>1</v>
      </c>
      <c r="BV3" s="307">
        <v>1655.4558823529412</v>
      </c>
      <c r="BW3" s="150">
        <v>2077.40625</v>
      </c>
      <c r="BX3" s="377"/>
      <c r="BY3" s="377"/>
      <c r="BZ3" s="377"/>
      <c r="CA3" s="317"/>
      <c r="CB3" s="377"/>
      <c r="CC3" s="526">
        <f>CM3*CE3</f>
        <v>128164.11929613381</v>
      </c>
      <c r="CD3" s="527">
        <f>CI3/CJ3</f>
        <v>1.2080246517656623</v>
      </c>
      <c r="CE3" s="527">
        <f>IFERROR(CF3*CD3,"")</f>
        <v>1.3921264523673245</v>
      </c>
      <c r="CF3" s="528">
        <f>IFERROR(CL3/CO3,"")</f>
        <v>1.1523990427948443</v>
      </c>
      <c r="CG3" s="528">
        <f>CN3/CM3</f>
        <v>1.4569825214249652</v>
      </c>
      <c r="CH3" s="529">
        <f t="shared" ref="CH3:CH34" si="9">IFERROR(CP3/CO3,"")</f>
        <v>1.3844795048119796</v>
      </c>
      <c r="CI3" s="506">
        <v>237997</v>
      </c>
      <c r="CJ3" s="507">
        <v>197013.36363636365</v>
      </c>
      <c r="CK3" s="501">
        <f>IFERROR(CI3*1000/CM3,"")</f>
        <v>2585.1378771504633</v>
      </c>
      <c r="CL3" s="474">
        <f>IFERROR(CJ3*1000/CM3,"")</f>
        <v>2139.9711283805318</v>
      </c>
      <c r="CM3" s="474">
        <v>92063.561523588243</v>
      </c>
      <c r="CN3" s="474">
        <v>134135</v>
      </c>
      <c r="CO3" s="475">
        <v>1856.9705882352941</v>
      </c>
      <c r="CP3" s="476">
        <v>2570.9377204504103</v>
      </c>
      <c r="CQ3" s="476" t="s">
        <v>9821</v>
      </c>
      <c r="CR3" s="377"/>
      <c r="CS3" s="383"/>
      <c r="CT3" s="383"/>
      <c r="CU3" s="383"/>
      <c r="CV3" s="383"/>
      <c r="CY3" s="390"/>
      <c r="CZ3" s="391">
        <v>1.4558188118940205</v>
      </c>
      <c r="DA3" s="273">
        <v>134135</v>
      </c>
      <c r="DB3" s="273">
        <v>92063.561523588243</v>
      </c>
      <c r="DC3" s="274" t="s">
        <v>9342</v>
      </c>
      <c r="DF3">
        <v>1993.9166666666667</v>
      </c>
      <c r="DH3">
        <v>2000</v>
      </c>
      <c r="DI3">
        <v>4140</v>
      </c>
      <c r="DJ3">
        <v>2000</v>
      </c>
      <c r="DK3" t="s">
        <v>9613</v>
      </c>
      <c r="DL3" t="s">
        <v>9798</v>
      </c>
      <c r="DM3" t="s">
        <v>9810</v>
      </c>
      <c r="DN3">
        <v>482192000</v>
      </c>
      <c r="DO3">
        <v>397786000</v>
      </c>
      <c r="DP3">
        <v>946996000</v>
      </c>
      <c r="DQ3">
        <v>795572000</v>
      </c>
      <c r="DR3">
        <v>4000</v>
      </c>
      <c r="DS3" t="s">
        <v>3621</v>
      </c>
      <c r="DT3" t="s">
        <v>3621</v>
      </c>
      <c r="DU3" t="s">
        <v>3621</v>
      </c>
      <c r="DV3">
        <v>5500</v>
      </c>
      <c r="DW3">
        <v>237997</v>
      </c>
      <c r="DX3">
        <v>197013.36363636365</v>
      </c>
      <c r="DY3">
        <v>1.2080246517656623</v>
      </c>
      <c r="EA3" s="376" t="s">
        <v>9810</v>
      </c>
      <c r="EB3">
        <v>197013.36363636365</v>
      </c>
      <c r="EC3">
        <v>220455</v>
      </c>
      <c r="ED3">
        <v>536371.71597633138</v>
      </c>
      <c r="EE3">
        <v>851726.8169491525</v>
      </c>
      <c r="EF3">
        <v>722884.91304347839</v>
      </c>
      <c r="EG3">
        <v>693532.10559613944</v>
      </c>
    </row>
    <row r="4" spans="1:137" ht="48" thickBot="1" x14ac:dyDescent="0.45">
      <c r="A4" s="258">
        <v>40994</v>
      </c>
      <c r="B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1391.01.07</v>
      </c>
      <c r="C4" s="195">
        <f t="shared" ca="1" si="0"/>
        <v>1391</v>
      </c>
      <c r="D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4" s="195">
        <f>_xlfn.NUMBERVALUE(RIGHT(Table11[[#This Row],[تاریخ شمسی]],2))</f>
        <v>7</v>
      </c>
      <c r="F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01-07</v>
      </c>
      <c r="G4" s="195" t="s">
        <v>155</v>
      </c>
      <c r="I4" s="259">
        <v>43833</v>
      </c>
      <c r="J4">
        <v>13350</v>
      </c>
      <c r="L4" s="259">
        <v>40994</v>
      </c>
      <c r="M4">
        <v>19000</v>
      </c>
      <c r="O4" s="283">
        <f>IFERROR(DATE(Table7[[#This Row],[year]],MONTH(DATEVALUE(Table7[[#This Row],[month]]&amp;"1")),Table7[[#This Row],[day]]),"")</f>
        <v>45098</v>
      </c>
      <c r="P4" s="257" t="s">
        <v>9442</v>
      </c>
      <c r="Q4" s="257">
        <v>2023</v>
      </c>
      <c r="R4" s="257" t="s">
        <v>3441</v>
      </c>
      <c r="S4" s="257">
        <v>21</v>
      </c>
      <c r="T4" s="257">
        <v>1935.25</v>
      </c>
      <c r="U4" s="257">
        <v>2205</v>
      </c>
      <c r="V4" s="257">
        <v>550925</v>
      </c>
      <c r="X4" s="260">
        <v>45098</v>
      </c>
      <c r="Z4" s="260"/>
      <c r="AB4" s="260" t="str">
        <f ca="1">IFERROR(IFERROR(VLOOKUP(Table_Merge1[[#This Row],[Column1]],Table11[#All],2,FALSE),LEFT(AB5,8)&amp;IF(LEN((RIGHT(AB5,2)+1))&lt;2,"0"&amp;(RIGHT(AB5,2)+1),(RIGHT(AB5,2)-1))),"")</f>
        <v>1402.03.-0.8</v>
      </c>
      <c r="AC4" s="259" t="str">
        <f ca="1">LEFT(Table_Merge1[[#This Row],[Column2]],4)</f>
        <v>1402</v>
      </c>
      <c r="AD4" s="259" t="str">
        <f ca="1">RIGHT(LEFT(Table_Merge1[[#This Row],[Column2]],7),2)</f>
        <v>03</v>
      </c>
      <c r="AE4" s="259" t="str">
        <f ca="1">RIGHT(Table_Merge1[[#This Row],[Column2]],2)</f>
        <v>.8</v>
      </c>
      <c r="AH4" s="260">
        <v>2023</v>
      </c>
      <c r="AI4" t="s">
        <v>3441</v>
      </c>
      <c r="AJ4" s="260">
        <v>21</v>
      </c>
      <c r="AK4">
        <v>1935.25</v>
      </c>
      <c r="AL4">
        <v>2205</v>
      </c>
      <c r="AM4">
        <v>550925</v>
      </c>
      <c r="AP4" s="287" t="str">
        <f>IFERROR(IF(Table_Merge1[[#This Row],[LME Zinc stock]]*Table_Merge1[[#This Row],[Nima.مقدار]]=0,"",Table_Merge1[[#This Row],[LME Zinc stock]]*Table_Merge1[[#This Row],[Nima.مقدار]]),"")</f>
        <v/>
      </c>
      <c r="AQ4" s="287" t="str">
        <f>IFERROR(IF(Table_Merge1[[#This Row],[LME Zinc 3-month]]*Table_Merge1[[#This Row],[Nima.مقدار]]=0,"",Table_Merge1[[#This Row],[LME Zinc 3-month]]*Table_Merge1[[#This Row],[Nima.مقدار]]),"")</f>
        <v/>
      </c>
      <c r="AR4" s="288" t="str">
        <f>IFERROR(IF(Table_Merge1[[#This Row],[LME Zinc stock]]*Table_Merge1[[#This Row],[Azad.Sell]]=0,"",Table_Merge1[[#This Row],[LME Zinc stock]]*Table_Merge1[[#This Row],[Azad.Sell]]),"")</f>
        <v/>
      </c>
      <c r="AS4" s="288" t="str">
        <f>IFERROR(IF(Table_Merge1[[#This Row],[LME Zinc 3-month]]*Table_Merge1[[#This Row],[Azad.Sell]]=0,"",Table_Merge1[[#This Row],[LME Zinc 3-month]]*Table_Merge1[[#This Row],[Azad.Sell]]),"")</f>
        <v/>
      </c>
      <c r="AT4"/>
      <c r="AV4" s="296" t="s">
        <v>9344</v>
      </c>
      <c r="AW4" s="302">
        <v>1398</v>
      </c>
      <c r="AX4" s="302">
        <v>3</v>
      </c>
      <c r="AY4" s="299">
        <v>251081050</v>
      </c>
      <c r="AZ4" s="300">
        <v>238336554</v>
      </c>
      <c r="BA4" s="299">
        <v>251110727</v>
      </c>
      <c r="BB4" s="300">
        <v>204085954</v>
      </c>
      <c r="BC4" s="286"/>
      <c r="BD4" s="286">
        <v>110035.34090909091</v>
      </c>
      <c r="BE4" t="str">
        <f t="shared" si="1"/>
        <v/>
      </c>
      <c r="BF4" t="str">
        <f t="shared" si="2"/>
        <v/>
      </c>
      <c r="BG4" t="str">
        <f t="shared" si="3"/>
        <v/>
      </c>
      <c r="BH4" t="str">
        <f t="shared" si="4"/>
        <v/>
      </c>
      <c r="BI4">
        <f t="shared" si="5"/>
        <v>2281.821893998932</v>
      </c>
      <c r="BJ4">
        <f t="shared" si="6"/>
        <v>2166.000050810122</v>
      </c>
      <c r="BK4">
        <f t="shared" si="7"/>
        <v>2282.0915982571714</v>
      </c>
      <c r="BL4">
        <f t="shared" si="8"/>
        <v>1854.7309647416996</v>
      </c>
      <c r="BN4" s="280">
        <v>2</v>
      </c>
      <c r="BO4" s="307">
        <v>1612.6447368421052</v>
      </c>
      <c r="BP4" s="150">
        <v>2014.3888888888889</v>
      </c>
      <c r="BQ4" s="377"/>
      <c r="BR4" s="377"/>
      <c r="BS4" s="377"/>
      <c r="BT4" s="317"/>
      <c r="BU4" s="280">
        <v>2</v>
      </c>
      <c r="BV4" s="307">
        <v>1616.8194444444443</v>
      </c>
      <c r="BW4" s="150">
        <v>2016.1176470588234</v>
      </c>
      <c r="BX4" s="377"/>
      <c r="BY4" s="377"/>
      <c r="BZ4" s="377"/>
      <c r="CA4" s="317"/>
      <c r="CB4" s="377"/>
      <c r="CC4" s="530">
        <f>CM4*CE4</f>
        <v>134058.37967941523</v>
      </c>
      <c r="CD4" s="527">
        <f>CI4/CJ4</f>
        <v>1.2724154070526399</v>
      </c>
      <c r="CE4" s="531">
        <f>IFERROR(CF4*CD4,"")</f>
        <v>1.3658033557582279</v>
      </c>
      <c r="CF4" s="532">
        <f t="shared" ref="CF4:CF59" si="10">IFERROR(CL4/CO4,"")</f>
        <v>1.0733942297365819</v>
      </c>
      <c r="CG4" s="528">
        <f>CN4/CM4</f>
        <v>1.4670976504227486</v>
      </c>
      <c r="CH4" s="533">
        <f t="shared" si="9"/>
        <v>1.3509613250427384</v>
      </c>
      <c r="CI4" s="508">
        <v>241953.03225806452</v>
      </c>
      <c r="CJ4" s="509">
        <v>190152.54838709676</v>
      </c>
      <c r="CK4" s="502">
        <f t="shared" ref="CK4:CK59" si="11">IFERROR(CI4*1000/CM4,"")</f>
        <v>2465.0474232509741</v>
      </c>
      <c r="CL4" s="477">
        <f t="shared" ref="CL4:CL59" si="12">IFERROR(CJ4*1000/CM4,"")</f>
        <v>1937.2976856362409</v>
      </c>
      <c r="CM4" s="477">
        <v>98153.5</v>
      </c>
      <c r="CN4" s="477">
        <v>144000.76923076925</v>
      </c>
      <c r="CO4" s="478">
        <v>1804.8333333333333</v>
      </c>
      <c r="CP4" s="479">
        <v>2438.2600314813021</v>
      </c>
      <c r="CQ4" s="479" t="s">
        <v>9822</v>
      </c>
      <c r="CR4" s="377"/>
      <c r="CS4" s="384">
        <v>1.370505849940493</v>
      </c>
      <c r="CT4" s="384">
        <v>1.1723917012819962</v>
      </c>
      <c r="CU4" s="384">
        <v>1.093317774288312</v>
      </c>
      <c r="CV4" s="384">
        <v>1.1768100672272619</v>
      </c>
      <c r="CY4" s="392"/>
      <c r="CZ4" s="393">
        <v>1.4694737627294998</v>
      </c>
      <c r="DA4" s="394">
        <v>144000.76923076925</v>
      </c>
      <c r="DB4" s="394">
        <v>98153.5</v>
      </c>
      <c r="DC4" s="395" t="s">
        <v>9343</v>
      </c>
      <c r="DF4">
        <v>1972.7105263157894</v>
      </c>
      <c r="DH4">
        <v>1500</v>
      </c>
      <c r="DI4">
        <v>3840</v>
      </c>
      <c r="DJ4">
        <v>1500</v>
      </c>
      <c r="DK4" t="s">
        <v>9614</v>
      </c>
      <c r="DL4" t="s">
        <v>9798</v>
      </c>
      <c r="DM4" t="s">
        <v>9810</v>
      </c>
      <c r="DN4">
        <v>361987500</v>
      </c>
      <c r="DO4">
        <v>288001500</v>
      </c>
      <c r="DP4">
        <v>1308983500</v>
      </c>
      <c r="DQ4">
        <v>1083573500</v>
      </c>
      <c r="DR4">
        <v>5500</v>
      </c>
      <c r="DS4">
        <v>5500</v>
      </c>
      <c r="DT4">
        <v>237997</v>
      </c>
      <c r="DU4">
        <v>197013.36363636365</v>
      </c>
      <c r="DV4">
        <v>5500</v>
      </c>
      <c r="DW4">
        <v>237997</v>
      </c>
      <c r="DX4">
        <v>197013.36363636365</v>
      </c>
      <c r="DY4">
        <v>1.2080246517656623</v>
      </c>
      <c r="EA4" s="376" t="s">
        <v>9809</v>
      </c>
      <c r="EB4">
        <v>190152.54838709676</v>
      </c>
      <c r="EC4">
        <v>224066.97234352256</v>
      </c>
      <c r="ED4">
        <v>563792.92537313432</v>
      </c>
      <c r="EE4">
        <v>758038.96271186462</v>
      </c>
      <c r="EF4">
        <v>774078.20000000007</v>
      </c>
      <c r="EG4">
        <v>542311.30549086153</v>
      </c>
    </row>
    <row r="5" spans="1:137" ht="48" thickBot="1" x14ac:dyDescent="0.45">
      <c r="A5" s="258">
        <v>40995</v>
      </c>
      <c r="B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1391.01.08</v>
      </c>
      <c r="C5" s="195">
        <f t="shared" ca="1" si="0"/>
        <v>1391</v>
      </c>
      <c r="D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" s="195">
        <f>_xlfn.NUMBERVALUE(RIGHT(Table11[[#This Row],[تاریخ شمسی]],2))</f>
        <v>8</v>
      </c>
      <c r="F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01-08</v>
      </c>
      <c r="G5" s="195" t="s">
        <v>156</v>
      </c>
      <c r="I5" s="259">
        <v>43834</v>
      </c>
      <c r="J5">
        <v>13750</v>
      </c>
      <c r="L5" s="259">
        <v>40995</v>
      </c>
      <c r="M5">
        <v>19100</v>
      </c>
      <c r="O5" s="284">
        <f>IFERROR(DATE(Table7[[#This Row],[year]],MONTH(DATEVALUE(Table7[[#This Row],[month]]&amp;"1")),Table7[[#This Row],[day]]),"")</f>
        <v>45097</v>
      </c>
      <c r="P5" s="195" t="s">
        <v>9433</v>
      </c>
      <c r="Q5" s="195">
        <v>2023</v>
      </c>
      <c r="R5" s="195" t="s">
        <v>3441</v>
      </c>
      <c r="S5" s="195">
        <v>20</v>
      </c>
      <c r="T5" s="195">
        <v>1953.85</v>
      </c>
      <c r="U5" s="195">
        <v>2229</v>
      </c>
      <c r="V5" s="195">
        <v>555675</v>
      </c>
      <c r="X5" s="260">
        <v>45097</v>
      </c>
      <c r="Z5" s="260"/>
      <c r="AB5" s="260" t="str">
        <f ca="1">IFERROR(IFERROR(VLOOKUP(Table_Merge1[[#This Row],[Column1]],Table11[#All],2,FALSE),LEFT(AB6,8)&amp;IF(LEN((RIGHT(AB6,2)+1))&lt;2,"0"&amp;(RIGHT(AB6,2)+1),(RIGHT(AB6,2)-1))),"")</f>
        <v>1402.03.-0.2</v>
      </c>
      <c r="AC5" s="259" t="str">
        <f ca="1">LEFT(Table_Merge1[[#This Row],[Column2]],4)</f>
        <v>1402</v>
      </c>
      <c r="AD5" s="259" t="str">
        <f ca="1">RIGHT(LEFT(Table_Merge1[[#This Row],[Column2]],7),2)</f>
        <v>03</v>
      </c>
      <c r="AE5" s="259" t="str">
        <f ca="1">RIGHT(Table_Merge1[[#This Row],[Column2]],2)</f>
        <v>.2</v>
      </c>
      <c r="AH5" s="260">
        <v>2023</v>
      </c>
      <c r="AI5" t="s">
        <v>3441</v>
      </c>
      <c r="AJ5" s="260">
        <v>20</v>
      </c>
      <c r="AK5">
        <v>1953.85</v>
      </c>
      <c r="AL5">
        <v>2229</v>
      </c>
      <c r="AM5">
        <v>555675</v>
      </c>
      <c r="AP5" s="287" t="str">
        <f>IFERROR(IF(Table_Merge1[[#This Row],[LME Zinc stock]]*Table_Merge1[[#This Row],[Nima.مقدار]]=0,"",Table_Merge1[[#This Row],[LME Zinc stock]]*Table_Merge1[[#This Row],[Nima.مقدار]]),"")</f>
        <v/>
      </c>
      <c r="AQ5" s="287" t="str">
        <f>IFERROR(IF(Table_Merge1[[#This Row],[LME Zinc 3-month]]*Table_Merge1[[#This Row],[Nima.مقدار]]=0,"",Table_Merge1[[#This Row],[LME Zinc 3-month]]*Table_Merge1[[#This Row],[Nima.مقدار]]),"")</f>
        <v/>
      </c>
      <c r="AR5" s="288" t="str">
        <f>IFERROR(IF(Table_Merge1[[#This Row],[LME Zinc stock]]*Table_Merge1[[#This Row],[Azad.Sell]]=0,"",Table_Merge1[[#This Row],[LME Zinc stock]]*Table_Merge1[[#This Row],[Azad.Sell]]),"")</f>
        <v/>
      </c>
      <c r="AS5" s="288" t="str">
        <f>IFERROR(IF(Table_Merge1[[#This Row],[LME Zinc 3-month]]*Table_Merge1[[#This Row],[Azad.Sell]]=0,"",Table_Merge1[[#This Row],[LME Zinc 3-month]]*Table_Merge1[[#This Row],[Azad.Sell]]),"")</f>
        <v/>
      </c>
      <c r="AT5"/>
      <c r="AV5" s="296" t="s">
        <v>9345</v>
      </c>
      <c r="AW5" s="302">
        <v>1398</v>
      </c>
      <c r="AX5" s="302">
        <v>4</v>
      </c>
      <c r="AY5" s="299">
        <v>246505618</v>
      </c>
      <c r="AZ5" s="300">
        <v>229338517</v>
      </c>
      <c r="BA5" s="299">
        <v>256009174</v>
      </c>
      <c r="BB5" s="300">
        <v>212591198</v>
      </c>
      <c r="BC5" s="286"/>
      <c r="BD5" s="286">
        <v>114752.5</v>
      </c>
      <c r="BE5" t="str">
        <f t="shared" si="1"/>
        <v/>
      </c>
      <c r="BF5" t="str">
        <f t="shared" si="2"/>
        <v/>
      </c>
      <c r="BG5" t="str">
        <f t="shared" si="3"/>
        <v/>
      </c>
      <c r="BH5" t="str">
        <f t="shared" si="4"/>
        <v/>
      </c>
      <c r="BI5">
        <f t="shared" si="5"/>
        <v>2148.1503060935493</v>
      </c>
      <c r="BJ5">
        <f t="shared" si="6"/>
        <v>1998.5491993638482</v>
      </c>
      <c r="BK5">
        <f t="shared" si="7"/>
        <v>2230.9681619136836</v>
      </c>
      <c r="BL5">
        <f t="shared" si="8"/>
        <v>1852.6062438726826</v>
      </c>
      <c r="BN5" s="280">
        <v>3</v>
      </c>
      <c r="BO5" s="307">
        <v>1590.4047619047619</v>
      </c>
      <c r="BP5" s="150">
        <v>1918.0250000000001</v>
      </c>
      <c r="BQ5" s="377"/>
      <c r="BR5" s="377"/>
      <c r="BS5" s="377"/>
      <c r="BT5" s="317"/>
      <c r="BU5" s="280">
        <v>3</v>
      </c>
      <c r="BV5" s="307">
        <v>1588.5</v>
      </c>
      <c r="BW5" s="150">
        <v>1917.921052631579</v>
      </c>
      <c r="BX5" s="377"/>
      <c r="BY5" s="377"/>
      <c r="BZ5" s="377"/>
      <c r="CA5" s="317"/>
      <c r="CB5" s="377"/>
      <c r="CC5" s="530">
        <f>CM5*CE5</f>
        <v>132614.90848389053</v>
      </c>
      <c r="CD5" s="527">
        <f>CI5/CJ5</f>
        <v>1.1083160236779666</v>
      </c>
      <c r="CE5" s="531">
        <f>IFERROR(CF5*CD5,"")</f>
        <v>1.2052028683534903</v>
      </c>
      <c r="CF5" s="532">
        <f t="shared" si="10"/>
        <v>1.087418067235014</v>
      </c>
      <c r="CG5" s="528">
        <f t="shared" ref="CG5:CG14" si="13">CN5/CM5</f>
        <v>1.2119915625297677</v>
      </c>
      <c r="CH5" s="533">
        <f t="shared" si="9"/>
        <v>1.2159012295331075</v>
      </c>
      <c r="CI5" s="508">
        <v>236239.5</v>
      </c>
      <c r="CJ5" s="509">
        <v>213151.75</v>
      </c>
      <c r="CK5" s="502">
        <f t="shared" si="11"/>
        <v>2146.942046511916</v>
      </c>
      <c r="CL5" s="477">
        <f t="shared" si="12"/>
        <v>1937.1208217194683</v>
      </c>
      <c r="CM5" s="477">
        <v>110035.34090909091</v>
      </c>
      <c r="CN5" s="477">
        <v>133361.90476190476</v>
      </c>
      <c r="CO5" s="478">
        <v>1781.3947368421052</v>
      </c>
      <c r="CP5" s="479">
        <v>2166.000050810122</v>
      </c>
      <c r="CQ5" s="479" t="s">
        <v>9823</v>
      </c>
      <c r="CR5" s="377"/>
      <c r="CS5" s="385">
        <v>1.3181951005324501</v>
      </c>
      <c r="CT5" s="385">
        <v>1.0643401614935684</v>
      </c>
      <c r="CU5" s="385">
        <v>1.0120394578088889</v>
      </c>
      <c r="CV5" s="385">
        <v>1.0505146158905008</v>
      </c>
      <c r="CY5" s="392">
        <f>AVERAGE(DA3:DA5)/AVERAGE(DB3:DB5)</f>
        <v>1.370505849940493</v>
      </c>
      <c r="CZ5" s="393">
        <v>1.2114176446671281</v>
      </c>
      <c r="DA5" s="394">
        <v>133361.90476190476</v>
      </c>
      <c r="DB5" s="394">
        <v>110035.34090909091</v>
      </c>
      <c r="DC5" s="395" t="s">
        <v>9344</v>
      </c>
      <c r="DF5">
        <v>1887.8333333333333</v>
      </c>
      <c r="DH5">
        <v>2000</v>
      </c>
      <c r="DI5">
        <v>5080</v>
      </c>
      <c r="DJ5">
        <v>2000</v>
      </c>
      <c r="DK5" t="s">
        <v>9615</v>
      </c>
      <c r="DL5" t="s">
        <v>9798</v>
      </c>
      <c r="DM5" t="s">
        <v>9809</v>
      </c>
      <c r="DN5">
        <v>488126000</v>
      </c>
      <c r="DO5">
        <v>369810000</v>
      </c>
      <c r="DP5">
        <v>488126000</v>
      </c>
      <c r="DQ5">
        <v>369810000</v>
      </c>
      <c r="DR5">
        <v>2000</v>
      </c>
      <c r="DS5" t="s">
        <v>3621</v>
      </c>
      <c r="DT5" t="s">
        <v>3621</v>
      </c>
      <c r="DU5" t="s">
        <v>3621</v>
      </c>
      <c r="DV5">
        <v>15500</v>
      </c>
      <c r="DW5">
        <v>241953.03225806452</v>
      </c>
      <c r="DX5">
        <v>190152.54838709679</v>
      </c>
      <c r="DY5">
        <v>1.2724154070526397</v>
      </c>
      <c r="EA5" s="376" t="s">
        <v>9813</v>
      </c>
      <c r="EB5">
        <v>213151.75</v>
      </c>
      <c r="EC5">
        <v>261254.22760646112</v>
      </c>
      <c r="ED5">
        <v>516621.15207373275</v>
      </c>
      <c r="EE5">
        <v>707404.0813559324</v>
      </c>
      <c r="EF5">
        <v>895833.94117647049</v>
      </c>
      <c r="EG5">
        <v>595959.67376652989</v>
      </c>
    </row>
    <row r="6" spans="1:137" ht="48" thickBot="1" x14ac:dyDescent="0.45">
      <c r="A6" s="258">
        <v>40996</v>
      </c>
      <c r="B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1391.01.09</v>
      </c>
      <c r="C6" s="195">
        <f t="shared" ca="1" si="0"/>
        <v>1391</v>
      </c>
      <c r="D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6" s="195">
        <f>_xlfn.NUMBERVALUE(RIGHT(Table11[[#This Row],[تاریخ شمسی]],2))</f>
        <v>9</v>
      </c>
      <c r="F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01-09</v>
      </c>
      <c r="G6" s="195" t="s">
        <v>157</v>
      </c>
      <c r="I6" s="259">
        <v>43835</v>
      </c>
      <c r="J6">
        <v>13950</v>
      </c>
      <c r="L6" s="259">
        <v>40996</v>
      </c>
      <c r="M6">
        <v>19200</v>
      </c>
      <c r="O6" s="283">
        <f>IFERROR(DATE(Table7[[#This Row],[year]],MONTH(DATEVALUE(Table7[[#This Row],[month]]&amp;"1")),Table7[[#This Row],[day]]),"")</f>
        <v>45096</v>
      </c>
      <c r="P6" s="257" t="s">
        <v>9434</v>
      </c>
      <c r="Q6" s="257">
        <v>2023</v>
      </c>
      <c r="R6" s="257" t="s">
        <v>3441</v>
      </c>
      <c r="S6" s="257">
        <v>19</v>
      </c>
      <c r="T6" s="257">
        <v>1954.35</v>
      </c>
      <c r="U6" s="257">
        <v>2245</v>
      </c>
      <c r="V6" s="257">
        <v>559925</v>
      </c>
      <c r="X6" s="260">
        <v>45096</v>
      </c>
      <c r="Z6" s="260"/>
      <c r="AB6" s="260" t="str">
        <f ca="1">IFERROR(IFERROR(VLOOKUP(Table_Merge1[[#This Row],[Column1]],Table11[#All],2,FALSE),LEFT(AB7,8)&amp;IF(LEN((RIGHT(AB7,2)+1))&lt;2,"0"&amp;(RIGHT(AB7,2)+1),(RIGHT(AB7,2)-1))),"")</f>
        <v>1402.03.-0.8</v>
      </c>
      <c r="AC6" s="259" t="str">
        <f ca="1">LEFT(Table_Merge1[[#This Row],[Column2]],4)</f>
        <v>1402</v>
      </c>
      <c r="AD6" s="259" t="str">
        <f ca="1">RIGHT(LEFT(Table_Merge1[[#This Row],[Column2]],7),2)</f>
        <v>03</v>
      </c>
      <c r="AE6" s="259" t="str">
        <f ca="1">RIGHT(Table_Merge1[[#This Row],[Column2]],2)</f>
        <v>.8</v>
      </c>
      <c r="AH6" s="260">
        <v>2023</v>
      </c>
      <c r="AI6" t="s">
        <v>3441</v>
      </c>
      <c r="AJ6" s="260">
        <v>19</v>
      </c>
      <c r="AK6">
        <v>1954.35</v>
      </c>
      <c r="AL6">
        <v>2245</v>
      </c>
      <c r="AM6">
        <v>559925</v>
      </c>
      <c r="AP6" s="287" t="str">
        <f>IFERROR(IF(Table_Merge1[[#This Row],[LME Zinc stock]]*Table_Merge1[[#This Row],[Nima.مقدار]]=0,"",Table_Merge1[[#This Row],[LME Zinc stock]]*Table_Merge1[[#This Row],[Nima.مقدار]]),"")</f>
        <v/>
      </c>
      <c r="AQ6" s="287" t="str">
        <f>IFERROR(IF(Table_Merge1[[#This Row],[LME Zinc 3-month]]*Table_Merge1[[#This Row],[Nima.مقدار]]=0,"",Table_Merge1[[#This Row],[LME Zinc 3-month]]*Table_Merge1[[#This Row],[Nima.مقدار]]),"")</f>
        <v/>
      </c>
      <c r="AR6" s="288" t="str">
        <f>IFERROR(IF(Table_Merge1[[#This Row],[LME Zinc stock]]*Table_Merge1[[#This Row],[Azad.Sell]]=0,"",Table_Merge1[[#This Row],[LME Zinc stock]]*Table_Merge1[[#This Row],[Azad.Sell]]),"")</f>
        <v/>
      </c>
      <c r="AS6" s="288" t="str">
        <f>IFERROR(IF(Table_Merge1[[#This Row],[LME Zinc 3-month]]*Table_Merge1[[#This Row],[Azad.Sell]]=0,"",Table_Merge1[[#This Row],[LME Zinc 3-month]]*Table_Merge1[[#This Row],[Azad.Sell]]),"")</f>
        <v/>
      </c>
      <c r="AT6"/>
      <c r="AV6" s="296" t="s">
        <v>9346</v>
      </c>
      <c r="AW6" s="302">
        <v>1398</v>
      </c>
      <c r="AX6" s="302">
        <v>5</v>
      </c>
      <c r="AY6" s="299">
        <v>241034591</v>
      </c>
      <c r="AZ6" s="300">
        <v>224656937</v>
      </c>
      <c r="BA6" s="299">
        <v>237692082</v>
      </c>
      <c r="BB6" s="300">
        <v>200178920</v>
      </c>
      <c r="BC6" s="286"/>
      <c r="BD6" s="286">
        <v>114093.04</v>
      </c>
      <c r="BE6" t="str">
        <f t="shared" si="1"/>
        <v/>
      </c>
      <c r="BF6" t="str">
        <f t="shared" si="2"/>
        <v/>
      </c>
      <c r="BG6" t="str">
        <f t="shared" si="3"/>
        <v/>
      </c>
      <c r="BH6" t="str">
        <f t="shared" si="4"/>
        <v/>
      </c>
      <c r="BI6">
        <f t="shared" si="5"/>
        <v>2112.6143277451456</v>
      </c>
      <c r="BJ6">
        <f t="shared" si="6"/>
        <v>1969.0678502387175</v>
      </c>
      <c r="BK6">
        <f t="shared" si="7"/>
        <v>2083.3179832880255</v>
      </c>
      <c r="BL6">
        <f t="shared" si="8"/>
        <v>1754.5235011706236</v>
      </c>
      <c r="BN6" s="280">
        <v>4</v>
      </c>
      <c r="BO6" s="307">
        <v>1585.2613636363637</v>
      </c>
      <c r="BP6" s="150">
        <v>1888.047619047619</v>
      </c>
      <c r="BQ6" s="377"/>
      <c r="BR6" s="377"/>
      <c r="BS6" s="377"/>
      <c r="BT6" s="317"/>
      <c r="BU6" s="280">
        <v>4</v>
      </c>
      <c r="BV6" s="307">
        <v>1585.4583333333333</v>
      </c>
      <c r="BW6" s="150">
        <v>1890.5294117647059</v>
      </c>
      <c r="BX6" s="377"/>
      <c r="BY6" s="377"/>
      <c r="BZ6" s="377"/>
      <c r="CA6" s="317"/>
      <c r="CB6" s="377"/>
      <c r="CC6" s="530">
        <f>CM6*CE6</f>
        <v>125182.8876861351</v>
      </c>
      <c r="CD6" s="527">
        <f>CI6/CJ6</f>
        <v>1.0269235787193669</v>
      </c>
      <c r="CE6" s="531">
        <f>IFERROR(CF6*CD6,"")</f>
        <v>1.0908946444402963</v>
      </c>
      <c r="CF6" s="532">
        <f t="shared" si="10"/>
        <v>1.0622938912364881</v>
      </c>
      <c r="CG6" s="528">
        <f t="shared" si="13"/>
        <v>1.093701662273153</v>
      </c>
      <c r="CH6" s="533">
        <f t="shared" si="9"/>
        <v>1.0978378346937694</v>
      </c>
      <c r="CI6" s="508">
        <v>227888.08333333331</v>
      </c>
      <c r="CJ6" s="509">
        <v>221913.38095238101</v>
      </c>
      <c r="CK6" s="502">
        <f t="shared" si="11"/>
        <v>1985.9095299303572</v>
      </c>
      <c r="CL6" s="477">
        <f t="shared" si="12"/>
        <v>1933.8435411200717</v>
      </c>
      <c r="CM6" s="477">
        <v>114752.5</v>
      </c>
      <c r="CN6" s="477">
        <v>125505</v>
      </c>
      <c r="CO6" s="478">
        <v>1820.4411764705883</v>
      </c>
      <c r="CP6" s="479">
        <v>1998.5491993638489</v>
      </c>
      <c r="CQ6" s="479" t="s">
        <v>9824</v>
      </c>
      <c r="CR6" s="377"/>
      <c r="CS6" s="383"/>
      <c r="CT6" s="383"/>
      <c r="CU6" s="383"/>
      <c r="CV6" s="383"/>
      <c r="CY6" s="392"/>
      <c r="CZ6" s="393">
        <v>1.0944833773334286</v>
      </c>
      <c r="DA6" s="394">
        <v>125505</v>
      </c>
      <c r="DB6" s="394">
        <v>114752.5</v>
      </c>
      <c r="DC6" s="395" t="s">
        <v>9345</v>
      </c>
      <c r="DF6">
        <v>1846.8863636363637</v>
      </c>
      <c r="DH6">
        <v>3000</v>
      </c>
      <c r="DI6">
        <v>4840</v>
      </c>
      <c r="DJ6">
        <v>3000</v>
      </c>
      <c r="DK6" t="s">
        <v>9616</v>
      </c>
      <c r="DL6" t="s">
        <v>9798</v>
      </c>
      <c r="DM6" t="s">
        <v>9809</v>
      </c>
      <c r="DN6">
        <v>734757000</v>
      </c>
      <c r="DO6">
        <v>571851000</v>
      </c>
      <c r="DP6">
        <v>1222883000</v>
      </c>
      <c r="DQ6">
        <v>941661000</v>
      </c>
      <c r="DR6">
        <v>5000</v>
      </c>
      <c r="DS6" t="s">
        <v>3621</v>
      </c>
      <c r="DT6" t="s">
        <v>3621</v>
      </c>
      <c r="DU6" t="s">
        <v>3621</v>
      </c>
      <c r="DV6">
        <v>15500</v>
      </c>
      <c r="DW6">
        <v>241953.03225806452</v>
      </c>
      <c r="DX6">
        <v>190152.54838709679</v>
      </c>
      <c r="DY6">
        <v>1.2724154070526397</v>
      </c>
      <c r="EA6" s="376" t="s">
        <v>9806</v>
      </c>
      <c r="EB6">
        <v>221913.38095238101</v>
      </c>
      <c r="EC6">
        <v>278190.2</v>
      </c>
      <c r="ED6">
        <v>550992.81395348825</v>
      </c>
      <c r="EE6">
        <v>647435.5</v>
      </c>
      <c r="EF6">
        <v>893875</v>
      </c>
      <c r="EG6">
        <v>481871.11211200763</v>
      </c>
    </row>
    <row r="7" spans="1:137" ht="48" thickBot="1" x14ac:dyDescent="0.45">
      <c r="A7" s="258">
        <v>40997</v>
      </c>
      <c r="B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1391.01.10</v>
      </c>
      <c r="C7" s="195">
        <f t="shared" ca="1" si="0"/>
        <v>1391</v>
      </c>
      <c r="D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7" s="195">
        <f>_xlfn.NUMBERVALUE(RIGHT(Table11[[#This Row],[تاریخ شمسی]],2))</f>
        <v>10</v>
      </c>
      <c r="F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01-10</v>
      </c>
      <c r="G7" s="195" t="s">
        <v>158</v>
      </c>
      <c r="I7" s="259">
        <v>43836</v>
      </c>
      <c r="J7">
        <v>13950</v>
      </c>
      <c r="L7" s="259">
        <v>40997</v>
      </c>
      <c r="M7">
        <v>19200</v>
      </c>
      <c r="O7" s="284">
        <f>IFERROR(DATE(Table7[[#This Row],[year]],MONTH(DATEVALUE(Table7[[#This Row],[month]]&amp;"1")),Table7[[#This Row],[day]]),"")</f>
        <v>45093</v>
      </c>
      <c r="P7" s="195" t="s">
        <v>9435</v>
      </c>
      <c r="Q7" s="195">
        <v>2023</v>
      </c>
      <c r="R7" s="195" t="s">
        <v>3441</v>
      </c>
      <c r="S7" s="195">
        <v>16</v>
      </c>
      <c r="T7" s="195">
        <v>1964.1</v>
      </c>
      <c r="U7" s="195">
        <v>2270</v>
      </c>
      <c r="V7" s="195">
        <v>564850</v>
      </c>
      <c r="X7" s="260">
        <v>45093</v>
      </c>
      <c r="Z7" s="260"/>
      <c r="AB7" s="260" t="str">
        <f ca="1">IFERROR(IFERROR(VLOOKUP(Table_Merge1[[#This Row],[Column1]],Table11[#All],2,FALSE),LEFT(AB8,8)&amp;IF(LEN((RIGHT(AB8,2)+1))&lt;2,"0"&amp;(RIGHT(AB8,2)+1),(RIGHT(AB8,2)-1))),"")</f>
        <v>1402.03.-0.2</v>
      </c>
      <c r="AC7" s="259" t="str">
        <f ca="1">LEFT(Table_Merge1[[#This Row],[Column2]],4)</f>
        <v>1402</v>
      </c>
      <c r="AD7" s="259" t="str">
        <f ca="1">RIGHT(LEFT(Table_Merge1[[#This Row],[Column2]],7),2)</f>
        <v>03</v>
      </c>
      <c r="AE7" s="259" t="str">
        <f ca="1">RIGHT(Table_Merge1[[#This Row],[Column2]],2)</f>
        <v>.2</v>
      </c>
      <c r="AH7" s="260">
        <v>2023</v>
      </c>
      <c r="AI7" t="s">
        <v>3441</v>
      </c>
      <c r="AJ7" s="260">
        <v>16</v>
      </c>
      <c r="AK7">
        <v>1964.1</v>
      </c>
      <c r="AL7">
        <v>2270</v>
      </c>
      <c r="AM7">
        <v>564850</v>
      </c>
      <c r="AP7" s="287" t="str">
        <f>IFERROR(IF(Table_Merge1[[#This Row],[LME Zinc stock]]*Table_Merge1[[#This Row],[Nima.مقدار]]=0,"",Table_Merge1[[#This Row],[LME Zinc stock]]*Table_Merge1[[#This Row],[Nima.مقدار]]),"")</f>
        <v/>
      </c>
      <c r="AQ7" s="287" t="str">
        <f>IFERROR(IF(Table_Merge1[[#This Row],[LME Zinc 3-month]]*Table_Merge1[[#This Row],[Nima.مقدار]]=0,"",Table_Merge1[[#This Row],[LME Zinc 3-month]]*Table_Merge1[[#This Row],[Nima.مقدار]]),"")</f>
        <v/>
      </c>
      <c r="AR7" s="288" t="str">
        <f>IFERROR(IF(Table_Merge1[[#This Row],[LME Zinc stock]]*Table_Merge1[[#This Row],[Azad.Sell]]=0,"",Table_Merge1[[#This Row],[LME Zinc stock]]*Table_Merge1[[#This Row],[Azad.Sell]]),"")</f>
        <v/>
      </c>
      <c r="AS7" s="288" t="str">
        <f>IFERROR(IF(Table_Merge1[[#This Row],[LME Zinc 3-month]]*Table_Merge1[[#This Row],[Azad.Sell]]=0,"",Table_Merge1[[#This Row],[LME Zinc 3-month]]*Table_Merge1[[#This Row],[Azad.Sell]]),"")</f>
        <v/>
      </c>
      <c r="AT7"/>
      <c r="AV7" s="296" t="s">
        <v>9347</v>
      </c>
      <c r="AW7" s="302">
        <v>1398</v>
      </c>
      <c r="AX7" s="302">
        <v>6</v>
      </c>
      <c r="AY7" s="299">
        <v>231718107</v>
      </c>
      <c r="AZ7" s="300">
        <v>215759778</v>
      </c>
      <c r="BA7" s="299">
        <v>244473282</v>
      </c>
      <c r="BB7" s="300">
        <v>192241694</v>
      </c>
      <c r="BC7" s="286"/>
      <c r="BD7" s="286">
        <v>110396.66666666667</v>
      </c>
      <c r="BE7" t="str">
        <f t="shared" si="1"/>
        <v/>
      </c>
      <c r="BF7" t="str">
        <f t="shared" si="2"/>
        <v/>
      </c>
      <c r="BG7" t="str">
        <f t="shared" si="3"/>
        <v/>
      </c>
      <c r="BH7" t="str">
        <f t="shared" si="4"/>
        <v/>
      </c>
      <c r="BI7">
        <f t="shared" si="5"/>
        <v>2098.9592711132582</v>
      </c>
      <c r="BJ7">
        <f t="shared" si="6"/>
        <v>1954.40482502491</v>
      </c>
      <c r="BK7">
        <f t="shared" si="7"/>
        <v>2214.4987650593316</v>
      </c>
      <c r="BL7">
        <f t="shared" si="8"/>
        <v>1741.3722696941331</v>
      </c>
      <c r="BN7" s="280">
        <v>5</v>
      </c>
      <c r="BO7" s="307">
        <v>1606.6363636363637</v>
      </c>
      <c r="BP7" s="150">
        <v>1900.5952380952381</v>
      </c>
      <c r="BQ7" s="377"/>
      <c r="BR7" s="377"/>
      <c r="BS7" s="377"/>
      <c r="BT7" s="317"/>
      <c r="BU7" s="280">
        <v>5</v>
      </c>
      <c r="BV7" s="307">
        <v>1610.075</v>
      </c>
      <c r="BW7" s="150">
        <v>1901.6315789473683</v>
      </c>
      <c r="BX7" s="377"/>
      <c r="BY7" s="377"/>
      <c r="BZ7" s="377"/>
      <c r="CA7" s="317"/>
      <c r="CB7" s="377"/>
      <c r="CC7" s="530">
        <f>CM7*CE7</f>
        <v>125233.07593658235</v>
      </c>
      <c r="CD7" s="527">
        <f>CI7/CJ7</f>
        <v>1.0007023758589404</v>
      </c>
      <c r="CE7" s="531">
        <f>IFERROR(CF7*CD7,"")</f>
        <v>1.0976399255956573</v>
      </c>
      <c r="CF7" s="532">
        <f t="shared" si="10"/>
        <v>1.0968695109307718</v>
      </c>
      <c r="CG7" s="528">
        <f t="shared" si="13"/>
        <v>1.0408205848085441</v>
      </c>
      <c r="CH7" s="533">
        <f t="shared" si="9"/>
        <v>1.1142460991349001</v>
      </c>
      <c r="CI7" s="508">
        <v>221308.76096822994</v>
      </c>
      <c r="CJ7" s="509">
        <v>221153.42813918306</v>
      </c>
      <c r="CK7" s="502">
        <f t="shared" si="11"/>
        <v>1939.721835514506</v>
      </c>
      <c r="CL7" s="477">
        <f>IFERROR(CJ7*1000/CM7,"")</f>
        <v>1938.3603779790867</v>
      </c>
      <c r="CM7" s="477">
        <v>114093.04</v>
      </c>
      <c r="CN7" s="477">
        <v>118750.38461538461</v>
      </c>
      <c r="CO7" s="478">
        <v>1767.175</v>
      </c>
      <c r="CP7" s="479">
        <v>1969.067850238717</v>
      </c>
      <c r="CQ7" s="479" t="s">
        <v>9825</v>
      </c>
      <c r="CR7" s="377"/>
      <c r="CS7" s="384">
        <v>1.0553533068105794</v>
      </c>
      <c r="CT7" s="384">
        <v>1.2442345726608266</v>
      </c>
      <c r="CU7" s="384">
        <v>1.1624977229397395</v>
      </c>
      <c r="CV7" s="384">
        <v>1.1777672497841718</v>
      </c>
      <c r="CY7" s="392"/>
      <c r="CZ7" s="393">
        <v>1.0414165641740267</v>
      </c>
      <c r="DA7" s="394">
        <v>118750.38461538461</v>
      </c>
      <c r="DB7" s="394">
        <v>114093.04</v>
      </c>
      <c r="DC7" s="395" t="s">
        <v>9346</v>
      </c>
      <c r="DF7">
        <v>1811.3863636363637</v>
      </c>
      <c r="DH7">
        <v>2000</v>
      </c>
      <c r="DI7">
        <v>3620</v>
      </c>
      <c r="DJ7">
        <v>2000</v>
      </c>
      <c r="DK7" t="s">
        <v>9617</v>
      </c>
      <c r="DL7" t="s">
        <v>9798</v>
      </c>
      <c r="DM7" t="s">
        <v>9809</v>
      </c>
      <c r="DN7">
        <v>492776000</v>
      </c>
      <c r="DO7">
        <v>381234000</v>
      </c>
      <c r="DP7">
        <v>1715659000</v>
      </c>
      <c r="DQ7">
        <v>1322895000</v>
      </c>
      <c r="DR7">
        <v>7000</v>
      </c>
      <c r="DS7" t="s">
        <v>3621</v>
      </c>
      <c r="DT7" t="s">
        <v>3621</v>
      </c>
      <c r="DU7" t="s">
        <v>3621</v>
      </c>
      <c r="DV7">
        <v>15500</v>
      </c>
      <c r="DW7">
        <v>241953.03225806452</v>
      </c>
      <c r="DX7">
        <v>190152.54838709679</v>
      </c>
      <c r="DY7">
        <v>1.2724154070526397</v>
      </c>
      <c r="EA7" s="376" t="s">
        <v>9807</v>
      </c>
      <c r="EB7">
        <v>221153.42813918306</v>
      </c>
      <c r="EC7">
        <v>331613</v>
      </c>
      <c r="ED7">
        <v>596398.78947368427</v>
      </c>
      <c r="EE7">
        <v>693764.89333333343</v>
      </c>
      <c r="EG7">
        <v>445859.82958148763</v>
      </c>
    </row>
    <row r="8" spans="1:137" ht="48" thickBot="1" x14ac:dyDescent="0.45">
      <c r="A8" s="258">
        <v>41001</v>
      </c>
      <c r="B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1391.01.14</v>
      </c>
      <c r="C8" s="195">
        <f t="shared" ca="1" si="0"/>
        <v>1391</v>
      </c>
      <c r="D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" s="195">
        <f>_xlfn.NUMBERVALUE(RIGHT(Table11[[#This Row],[تاریخ شمسی]],2))</f>
        <v>14</v>
      </c>
      <c r="F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01-14</v>
      </c>
      <c r="G8" s="195" t="s">
        <v>159</v>
      </c>
      <c r="I8" s="259">
        <v>43837</v>
      </c>
      <c r="J8">
        <v>14000</v>
      </c>
      <c r="L8" s="259">
        <v>41001</v>
      </c>
      <c r="M8">
        <v>19120</v>
      </c>
      <c r="O8" s="283">
        <f>IFERROR(DATE(Table7[[#This Row],[year]],MONTH(DATEVALUE(Table7[[#This Row],[month]]&amp;"1")),Table7[[#This Row],[day]]),"")</f>
        <v>45092</v>
      </c>
      <c r="P8" s="257" t="s">
        <v>9436</v>
      </c>
      <c r="Q8" s="257">
        <v>2023</v>
      </c>
      <c r="R8" s="257" t="s">
        <v>3441</v>
      </c>
      <c r="S8" s="257">
        <v>15</v>
      </c>
      <c r="T8" s="257">
        <v>1934.65</v>
      </c>
      <c r="U8" s="257">
        <v>2237</v>
      </c>
      <c r="V8" s="257">
        <v>569075</v>
      </c>
      <c r="X8" s="260">
        <v>45092</v>
      </c>
      <c r="Z8" s="260"/>
      <c r="AB8" s="260" t="str">
        <f ca="1">IFERROR(IFERROR(VLOOKUP(Table_Merge1[[#This Row],[Column1]],Table11[#All],2,FALSE),LEFT(AB9,8)&amp;IF(LEN((RIGHT(AB9,2)+1))&lt;2,"0"&amp;(RIGHT(AB9,2)+1),(RIGHT(AB9,2)-1))),"")</f>
        <v>1402.03.-0.8</v>
      </c>
      <c r="AC8" s="259" t="str">
        <f ca="1">LEFT(Table_Merge1[[#This Row],[Column2]],4)</f>
        <v>1402</v>
      </c>
      <c r="AD8" s="259" t="str">
        <f ca="1">RIGHT(LEFT(Table_Merge1[[#This Row],[Column2]],7),2)</f>
        <v>03</v>
      </c>
      <c r="AE8" s="259" t="str">
        <f ca="1">RIGHT(Table_Merge1[[#This Row],[Column2]],2)</f>
        <v>.8</v>
      </c>
      <c r="AH8" s="260">
        <v>2023</v>
      </c>
      <c r="AI8" t="s">
        <v>3441</v>
      </c>
      <c r="AJ8" s="260">
        <v>15</v>
      </c>
      <c r="AK8">
        <v>1934.65</v>
      </c>
      <c r="AL8">
        <v>2237</v>
      </c>
      <c r="AM8">
        <v>569075</v>
      </c>
      <c r="AP8" s="287" t="str">
        <f>IFERROR(IF(Table_Merge1[[#This Row],[LME Zinc stock]]*Table_Merge1[[#This Row],[Nima.مقدار]]=0,"",Table_Merge1[[#This Row],[LME Zinc stock]]*Table_Merge1[[#This Row],[Nima.مقدار]]),"")</f>
        <v/>
      </c>
      <c r="AQ8" s="287" t="str">
        <f>IFERROR(IF(Table_Merge1[[#This Row],[LME Zinc 3-month]]*Table_Merge1[[#This Row],[Nima.مقدار]]=0,"",Table_Merge1[[#This Row],[LME Zinc 3-month]]*Table_Merge1[[#This Row],[Nima.مقدار]]),"")</f>
        <v/>
      </c>
      <c r="AR8" s="288" t="str">
        <f>IFERROR(IF(Table_Merge1[[#This Row],[LME Zinc stock]]*Table_Merge1[[#This Row],[Azad.Sell]]=0,"",Table_Merge1[[#This Row],[LME Zinc stock]]*Table_Merge1[[#This Row],[Azad.Sell]]),"")</f>
        <v/>
      </c>
      <c r="AS8" s="288" t="str">
        <f>IFERROR(IF(Table_Merge1[[#This Row],[LME Zinc 3-month]]*Table_Merge1[[#This Row],[Azad.Sell]]=0,"",Table_Merge1[[#This Row],[LME Zinc 3-month]]*Table_Merge1[[#This Row],[Azad.Sell]]),"")</f>
        <v/>
      </c>
      <c r="AT8"/>
      <c r="AV8" s="296" t="s">
        <v>9348</v>
      </c>
      <c r="AW8" s="302">
        <v>1398</v>
      </c>
      <c r="AX8" s="302">
        <v>7</v>
      </c>
      <c r="AY8" s="299">
        <v>223482667</v>
      </c>
      <c r="AZ8" s="300">
        <v>210016763</v>
      </c>
      <c r="BA8" s="299">
        <v>213620690</v>
      </c>
      <c r="BB8" s="300">
        <v>191042805</v>
      </c>
      <c r="BC8" s="286"/>
      <c r="BD8" s="286">
        <v>108639</v>
      </c>
      <c r="BE8" t="str">
        <f t="shared" si="1"/>
        <v/>
      </c>
      <c r="BF8" t="str">
        <f t="shared" si="2"/>
        <v/>
      </c>
      <c r="BG8" t="str">
        <f t="shared" si="3"/>
        <v/>
      </c>
      <c r="BH8" t="str">
        <f t="shared" si="4"/>
        <v/>
      </c>
      <c r="BI8">
        <f t="shared" si="5"/>
        <v>2057.1127035410855</v>
      </c>
      <c r="BJ8">
        <f t="shared" si="6"/>
        <v>1933.1617835215714</v>
      </c>
      <c r="BK8">
        <f t="shared" si="7"/>
        <v>1966.335201907234</v>
      </c>
      <c r="BL8">
        <f t="shared" si="8"/>
        <v>1758.5103415900367</v>
      </c>
      <c r="BN8" s="280">
        <v>6</v>
      </c>
      <c r="BO8" s="307">
        <v>1710.2386363636363</v>
      </c>
      <c r="BP8" s="150">
        <v>2103.4523809523807</v>
      </c>
      <c r="BQ8" s="377"/>
      <c r="BR8" s="377"/>
      <c r="BS8" s="377"/>
      <c r="BT8" s="317"/>
      <c r="BU8" s="280">
        <v>6</v>
      </c>
      <c r="BV8" s="307">
        <v>1710.55</v>
      </c>
      <c r="BW8" s="150">
        <v>2109.7894736842104</v>
      </c>
      <c r="BX8" s="377"/>
      <c r="BY8" s="377"/>
      <c r="BZ8" s="377"/>
      <c r="CA8" s="317"/>
      <c r="CB8" s="377"/>
      <c r="CC8" s="530">
        <f>CM8*CE8</f>
        <v>120446.80748246766</v>
      </c>
      <c r="CD8" s="527">
        <f>CI8/CJ8</f>
        <v>1</v>
      </c>
      <c r="CE8" s="531">
        <f>IFERROR(CF8*CD8,"")</f>
        <v>1.0910366328917025</v>
      </c>
      <c r="CF8" s="532">
        <f t="shared" si="10"/>
        <v>1.0910366328917025</v>
      </c>
      <c r="CG8" s="528">
        <f t="shared" si="13"/>
        <v>1.0305111869319725</v>
      </c>
      <c r="CH8" s="533">
        <f t="shared" si="9"/>
        <v>1.1009008559051285</v>
      </c>
      <c r="CI8" s="508">
        <v>213826.54072790302</v>
      </c>
      <c r="CJ8" s="509">
        <v>213826.54072790302</v>
      </c>
      <c r="CK8" s="502">
        <f t="shared" si="11"/>
        <v>1936.8930891141308</v>
      </c>
      <c r="CL8" s="477">
        <f t="shared" si="12"/>
        <v>1936.8930891141308</v>
      </c>
      <c r="CM8" s="477">
        <v>110396.66666666667</v>
      </c>
      <c r="CN8" s="477">
        <v>113765</v>
      </c>
      <c r="CO8" s="478">
        <v>1775.2777777777778</v>
      </c>
      <c r="CP8" s="479">
        <v>1954.4048250249102</v>
      </c>
      <c r="CQ8" s="479" t="s">
        <v>9826</v>
      </c>
      <c r="CR8" s="377"/>
      <c r="CS8" s="385">
        <v>1.1046662685587094</v>
      </c>
      <c r="CT8" s="385">
        <v>1.0708286454723532</v>
      </c>
      <c r="CU8" s="385">
        <v>0.9819509636314544</v>
      </c>
      <c r="CV8" s="385">
        <v>1.1790028216724897</v>
      </c>
      <c r="CY8" s="392">
        <f>AVERAGE(DA6:DA8)/AVERAGE(DB6:DB8)</f>
        <v>1.0553533068105794</v>
      </c>
      <c r="CZ8" s="393">
        <v>1.0308386727603216</v>
      </c>
      <c r="DA8" s="394">
        <v>113765</v>
      </c>
      <c r="DB8" s="394">
        <v>110396.66666666667</v>
      </c>
      <c r="DC8" s="395" t="s">
        <v>9347</v>
      </c>
      <c r="DF8">
        <v>1931.2272727272727</v>
      </c>
      <c r="DH8">
        <v>3000</v>
      </c>
      <c r="DI8">
        <v>3820</v>
      </c>
      <c r="DJ8">
        <v>3000</v>
      </c>
      <c r="DK8" t="s">
        <v>9618</v>
      </c>
      <c r="DL8" t="s">
        <v>9798</v>
      </c>
      <c r="DM8" t="s">
        <v>9809</v>
      </c>
      <c r="DN8">
        <v>698511000</v>
      </c>
      <c r="DO8">
        <v>562674000</v>
      </c>
      <c r="DP8">
        <v>2414170000</v>
      </c>
      <c r="DQ8">
        <v>1885569000</v>
      </c>
      <c r="DR8">
        <v>10000</v>
      </c>
      <c r="DS8" t="s">
        <v>3621</v>
      </c>
      <c r="DT8" t="s">
        <v>3621</v>
      </c>
      <c r="DU8" t="s">
        <v>3621</v>
      </c>
      <c r="DV8">
        <v>15500</v>
      </c>
      <c r="DW8">
        <v>241953.03225806452</v>
      </c>
      <c r="DX8">
        <v>190152.54838709679</v>
      </c>
      <c r="DY8">
        <v>1.2724154070526397</v>
      </c>
      <c r="EA8" s="376" t="s">
        <v>9802</v>
      </c>
      <c r="EB8">
        <v>213826.54072790302</v>
      </c>
      <c r="EC8">
        <v>394444.2</v>
      </c>
      <c r="ED8">
        <v>651052.47368421045</v>
      </c>
      <c r="EE8">
        <v>682593.375</v>
      </c>
      <c r="EG8">
        <v>413325.31473700679</v>
      </c>
    </row>
    <row r="9" spans="1:137" ht="48" thickBot="1" x14ac:dyDescent="0.45">
      <c r="A9" s="258">
        <v>41002</v>
      </c>
      <c r="B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1391.01.15</v>
      </c>
      <c r="C9" s="195">
        <f t="shared" ca="1" si="0"/>
        <v>1391</v>
      </c>
      <c r="D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9" s="195">
        <f>_xlfn.NUMBERVALUE(RIGHT(Table11[[#This Row],[تاریخ شمسی]],2))</f>
        <v>15</v>
      </c>
      <c r="F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01-15</v>
      </c>
      <c r="G9" s="195" t="s">
        <v>160</v>
      </c>
      <c r="I9" s="259">
        <v>43838</v>
      </c>
      <c r="J9">
        <v>14020</v>
      </c>
      <c r="L9" s="259">
        <v>41002</v>
      </c>
      <c r="M9">
        <v>19000</v>
      </c>
      <c r="O9" s="284">
        <f>IFERROR(DATE(Table7[[#This Row],[year]],MONTH(DATEVALUE(Table7[[#This Row],[month]]&amp;"1")),Table7[[#This Row],[day]]),"")</f>
        <v>45091</v>
      </c>
      <c r="P9" s="195" t="s">
        <v>9437</v>
      </c>
      <c r="Q9" s="195">
        <v>2023</v>
      </c>
      <c r="R9" s="195" t="s">
        <v>3441</v>
      </c>
      <c r="S9" s="195">
        <v>14</v>
      </c>
      <c r="T9" s="195">
        <v>1951.9</v>
      </c>
      <c r="U9" s="195">
        <v>2243</v>
      </c>
      <c r="V9" s="195">
        <v>572775</v>
      </c>
      <c r="X9" s="260">
        <v>45091</v>
      </c>
      <c r="Z9" s="260"/>
      <c r="AB9" s="260" t="str">
        <f ca="1">IFERROR(IFERROR(VLOOKUP(Table_Merge1[[#This Row],[Column1]],Table11[#All],2,FALSE),LEFT(AB10,8)&amp;IF(LEN((RIGHT(AB10,2)+1))&lt;2,"0"&amp;(RIGHT(AB10,2)+1),(RIGHT(AB10,2)-1))),"")</f>
        <v>1402.03.-0.2</v>
      </c>
      <c r="AC9" s="259" t="str">
        <f ca="1">LEFT(Table_Merge1[[#This Row],[Column2]],4)</f>
        <v>1402</v>
      </c>
      <c r="AD9" s="259" t="str">
        <f ca="1">RIGHT(LEFT(Table_Merge1[[#This Row],[Column2]],7),2)</f>
        <v>03</v>
      </c>
      <c r="AE9" s="259" t="str">
        <f ca="1">RIGHT(Table_Merge1[[#This Row],[Column2]],2)</f>
        <v>.2</v>
      </c>
      <c r="AH9" s="260">
        <v>2023</v>
      </c>
      <c r="AI9" t="s">
        <v>3441</v>
      </c>
      <c r="AJ9" s="260">
        <v>14</v>
      </c>
      <c r="AK9">
        <v>1951.9</v>
      </c>
      <c r="AL9">
        <v>2243</v>
      </c>
      <c r="AM9">
        <v>572775</v>
      </c>
      <c r="AP9" s="287" t="str">
        <f>IFERROR(IF(Table_Merge1[[#This Row],[LME Zinc stock]]*Table_Merge1[[#This Row],[Nima.مقدار]]=0,"",Table_Merge1[[#This Row],[LME Zinc stock]]*Table_Merge1[[#This Row],[Nima.مقدار]]),"")</f>
        <v/>
      </c>
      <c r="AQ9" s="287" t="str">
        <f>IFERROR(IF(Table_Merge1[[#This Row],[LME Zinc 3-month]]*Table_Merge1[[#This Row],[Nima.مقدار]]=0,"",Table_Merge1[[#This Row],[LME Zinc 3-month]]*Table_Merge1[[#This Row],[Nima.مقدار]]),"")</f>
        <v/>
      </c>
      <c r="AR9" s="288" t="str">
        <f>IFERROR(IF(Table_Merge1[[#This Row],[LME Zinc stock]]*Table_Merge1[[#This Row],[Azad.Sell]]=0,"",Table_Merge1[[#This Row],[LME Zinc stock]]*Table_Merge1[[#This Row],[Azad.Sell]]),"")</f>
        <v/>
      </c>
      <c r="AS9" s="288" t="str">
        <f>IFERROR(IF(Table_Merge1[[#This Row],[LME Zinc 3-month]]*Table_Merge1[[#This Row],[Azad.Sell]]=0,"",Table_Merge1[[#This Row],[LME Zinc 3-month]]*Table_Merge1[[#This Row],[Azad.Sell]]),"")</f>
        <v/>
      </c>
      <c r="AT9"/>
      <c r="AV9" s="296" t="s">
        <v>9349</v>
      </c>
      <c r="AW9" s="302">
        <v>1398</v>
      </c>
      <c r="AX9" s="302">
        <v>8</v>
      </c>
      <c r="AY9" s="299">
        <v>223610372</v>
      </c>
      <c r="AZ9" s="300">
        <v>207377295</v>
      </c>
      <c r="BA9" s="299">
        <v>232440000</v>
      </c>
      <c r="BB9" s="300">
        <v>195004758</v>
      </c>
      <c r="BC9" s="286"/>
      <c r="BD9" s="286">
        <v>107189.45652173914</v>
      </c>
      <c r="BE9" t="str">
        <f t="shared" si="1"/>
        <v/>
      </c>
      <c r="BF9" t="str">
        <f t="shared" si="2"/>
        <v/>
      </c>
      <c r="BG9" t="str">
        <f t="shared" si="3"/>
        <v/>
      </c>
      <c r="BH9" t="str">
        <f t="shared" si="4"/>
        <v/>
      </c>
      <c r="BI9">
        <f t="shared" si="5"/>
        <v>2086.1228264055007</v>
      </c>
      <c r="BJ9">
        <f t="shared" si="6"/>
        <v>1934.6799744053346</v>
      </c>
      <c r="BK9">
        <f t="shared" si="7"/>
        <v>2168.4968610029173</v>
      </c>
      <c r="BL9">
        <f t="shared" si="8"/>
        <v>1819.2531647032934</v>
      </c>
      <c r="BN9" s="280">
        <v>7</v>
      </c>
      <c r="BO9" s="307">
        <v>1763.9124999999999</v>
      </c>
      <c r="BP9" s="150">
        <v>1946.8421052631579</v>
      </c>
      <c r="BQ9" s="377"/>
      <c r="BR9" s="377"/>
      <c r="BS9" s="377"/>
      <c r="BT9" s="317"/>
      <c r="BU9" s="280">
        <v>7</v>
      </c>
      <c r="BV9" s="307">
        <v>1763.9124999999999</v>
      </c>
      <c r="BW9" s="150">
        <v>1946.8421052631579</v>
      </c>
      <c r="BX9" s="377"/>
      <c r="BY9" s="377"/>
      <c r="BZ9" s="377"/>
      <c r="CA9" s="317"/>
      <c r="CB9" s="377"/>
      <c r="CC9" s="530">
        <f>CM9*CE9</f>
        <v>119794.31491949286</v>
      </c>
      <c r="CD9" s="527">
        <f>CI9/CJ9</f>
        <v>1</v>
      </c>
      <c r="CE9" s="531">
        <f>IFERROR(CF9*CD9,"")</f>
        <v>1.1026824153342065</v>
      </c>
      <c r="CF9" s="532">
        <f t="shared" si="10"/>
        <v>1.1026824153342065</v>
      </c>
      <c r="CG9" s="528">
        <f t="shared" si="13"/>
        <v>1.0486841741915887</v>
      </c>
      <c r="CH9" s="533">
        <f t="shared" si="9"/>
        <v>1.1189707161690601</v>
      </c>
      <c r="CI9" s="508">
        <v>206959.65331278884</v>
      </c>
      <c r="CJ9" s="509">
        <v>206959.65331278884</v>
      </c>
      <c r="CK9" s="502">
        <f t="shared" si="11"/>
        <v>1905.0217077917584</v>
      </c>
      <c r="CL9" s="477">
        <f t="shared" si="12"/>
        <v>1905.0217077917584</v>
      </c>
      <c r="CM9" s="477">
        <v>108639</v>
      </c>
      <c r="CN9" s="477">
        <v>113928</v>
      </c>
      <c r="CO9" s="478">
        <v>1727.625</v>
      </c>
      <c r="CP9" s="479">
        <v>1933.1617835215723</v>
      </c>
      <c r="CQ9" s="479" t="s">
        <v>9827</v>
      </c>
      <c r="CR9" s="377"/>
      <c r="CS9" s="383"/>
      <c r="CT9" s="383"/>
      <c r="CU9" s="383"/>
      <c r="CV9" s="383"/>
      <c r="CY9" s="392"/>
      <c r="CZ9" s="393">
        <v>1.0490396458678872</v>
      </c>
      <c r="DA9" s="394">
        <v>113928</v>
      </c>
      <c r="DB9" s="394">
        <v>108639</v>
      </c>
      <c r="DC9" s="395" t="s">
        <v>9348</v>
      </c>
      <c r="DF9">
        <v>1990.375</v>
      </c>
      <c r="DH9">
        <v>1000</v>
      </c>
      <c r="DI9">
        <v>2620</v>
      </c>
      <c r="DJ9">
        <v>1000</v>
      </c>
      <c r="DK9" t="s">
        <v>9619</v>
      </c>
      <c r="DL9" t="s">
        <v>9798</v>
      </c>
      <c r="DM9" t="s">
        <v>9809</v>
      </c>
      <c r="DN9">
        <v>239147000</v>
      </c>
      <c r="DO9">
        <v>187558000</v>
      </c>
      <c r="DP9">
        <v>2653317000</v>
      </c>
      <c r="DQ9">
        <v>2073127000</v>
      </c>
      <c r="DR9">
        <v>11000</v>
      </c>
      <c r="DS9" t="s">
        <v>3621</v>
      </c>
      <c r="DT9" t="s">
        <v>3621</v>
      </c>
      <c r="DU9" t="s">
        <v>3621</v>
      </c>
      <c r="DV9">
        <v>15500</v>
      </c>
      <c r="DW9">
        <v>241953.03225806452</v>
      </c>
      <c r="DX9">
        <v>190152.54838709679</v>
      </c>
      <c r="DY9">
        <v>1.2724154070526397</v>
      </c>
      <c r="EA9" s="376" t="s">
        <v>9805</v>
      </c>
      <c r="EB9">
        <v>206959.65331278884</v>
      </c>
      <c r="EC9">
        <v>460969.01118568232</v>
      </c>
      <c r="ED9">
        <v>718277.17870722432</v>
      </c>
      <c r="EE9">
        <v>663652.26589595375</v>
      </c>
      <c r="EG9">
        <v>441025.86473219877</v>
      </c>
    </row>
    <row r="10" spans="1:137" ht="48" thickBot="1" x14ac:dyDescent="0.45">
      <c r="A10" s="258">
        <v>41003</v>
      </c>
      <c r="B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1391.01.16</v>
      </c>
      <c r="C10" s="195">
        <f t="shared" ca="1" si="0"/>
        <v>1391</v>
      </c>
      <c r="D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0" s="195">
        <f>_xlfn.NUMBERVALUE(RIGHT(Table11[[#This Row],[تاریخ شمسی]],2))</f>
        <v>16</v>
      </c>
      <c r="F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01-16</v>
      </c>
      <c r="G10" s="195" t="s">
        <v>161</v>
      </c>
      <c r="I10" s="259">
        <v>43839</v>
      </c>
      <c r="J10">
        <v>13500</v>
      </c>
      <c r="L10" s="259">
        <v>41003</v>
      </c>
      <c r="M10">
        <v>18950</v>
      </c>
      <c r="O10" s="283">
        <f>IFERROR(DATE(Table7[[#This Row],[year]],MONTH(DATEVALUE(Table7[[#This Row],[month]]&amp;"1")),Table7[[#This Row],[day]]),"")</f>
        <v>45090</v>
      </c>
      <c r="P10" s="257" t="s">
        <v>9438</v>
      </c>
      <c r="Q10" s="257">
        <v>2023</v>
      </c>
      <c r="R10" s="257" t="s">
        <v>3441</v>
      </c>
      <c r="S10" s="257">
        <v>13</v>
      </c>
      <c r="T10" s="257">
        <v>1964</v>
      </c>
      <c r="U10" s="257">
        <v>2236</v>
      </c>
      <c r="V10" s="257">
        <v>575325</v>
      </c>
      <c r="X10" s="260">
        <v>45090</v>
      </c>
      <c r="Z10" s="260"/>
      <c r="AB10" s="260" t="str">
        <f ca="1">IFERROR(IFERROR(VLOOKUP(Table_Merge1[[#This Row],[Column1]],Table11[#All],2,FALSE),LEFT(AB11,8)&amp;IF(LEN((RIGHT(AB11,2)+1))&lt;2,"0"&amp;(RIGHT(AB11,2)+1),(RIGHT(AB11,2)-1))),"")</f>
        <v>1402.03.-0.8</v>
      </c>
      <c r="AC10" s="259" t="str">
        <f ca="1">LEFT(Table_Merge1[[#This Row],[Column2]],4)</f>
        <v>1402</v>
      </c>
      <c r="AD10" s="259" t="str">
        <f ca="1">RIGHT(LEFT(Table_Merge1[[#This Row],[Column2]],7),2)</f>
        <v>03</v>
      </c>
      <c r="AE10" s="259" t="str">
        <f ca="1">RIGHT(Table_Merge1[[#This Row],[Column2]],2)</f>
        <v>.8</v>
      </c>
      <c r="AH10" s="260">
        <v>2023</v>
      </c>
      <c r="AI10" t="s">
        <v>3441</v>
      </c>
      <c r="AJ10" s="260">
        <v>13</v>
      </c>
      <c r="AK10">
        <v>1964</v>
      </c>
      <c r="AL10">
        <v>2236</v>
      </c>
      <c r="AM10">
        <v>575325</v>
      </c>
      <c r="AP10" s="287" t="str">
        <f>IFERROR(IF(Table_Merge1[[#This Row],[LME Zinc stock]]*Table_Merge1[[#This Row],[Nima.مقدار]]=0,"",Table_Merge1[[#This Row],[LME Zinc stock]]*Table_Merge1[[#This Row],[Nima.مقدار]]),"")</f>
        <v/>
      </c>
      <c r="AQ10" s="287" t="str">
        <f>IFERROR(IF(Table_Merge1[[#This Row],[LME Zinc 3-month]]*Table_Merge1[[#This Row],[Nima.مقدار]]=0,"",Table_Merge1[[#This Row],[LME Zinc 3-month]]*Table_Merge1[[#This Row],[Nima.مقدار]]),"")</f>
        <v/>
      </c>
      <c r="AR10" s="288" t="str">
        <f>IFERROR(IF(Table_Merge1[[#This Row],[LME Zinc stock]]*Table_Merge1[[#This Row],[Azad.Sell]]=0,"",Table_Merge1[[#This Row],[LME Zinc stock]]*Table_Merge1[[#This Row],[Azad.Sell]]),"")</f>
        <v/>
      </c>
      <c r="AS10" s="288" t="str">
        <f>IFERROR(IF(Table_Merge1[[#This Row],[LME Zinc 3-month]]*Table_Merge1[[#This Row],[Azad.Sell]]=0,"",Table_Merge1[[#This Row],[LME Zinc 3-month]]*Table_Merge1[[#This Row],[Azad.Sell]]),"")</f>
        <v/>
      </c>
      <c r="AT10"/>
      <c r="AV10" s="296" t="s">
        <v>9350</v>
      </c>
      <c r="AW10" s="302">
        <v>1398</v>
      </c>
      <c r="AX10" s="302">
        <v>9</v>
      </c>
      <c r="AY10" s="299">
        <v>227372399</v>
      </c>
      <c r="AZ10" s="300">
        <v>211139067</v>
      </c>
      <c r="BA10" s="299">
        <v>224754412</v>
      </c>
      <c r="BB10" s="300">
        <v>195872222</v>
      </c>
      <c r="BC10" s="286"/>
      <c r="BD10" s="286">
        <v>110406.84</v>
      </c>
      <c r="BE10" t="str">
        <f t="shared" si="1"/>
        <v/>
      </c>
      <c r="BF10" t="str">
        <f t="shared" si="2"/>
        <v/>
      </c>
      <c r="BG10" t="str">
        <f t="shared" si="3"/>
        <v/>
      </c>
      <c r="BH10" t="str">
        <f t="shared" si="4"/>
        <v/>
      </c>
      <c r="BI10">
        <f t="shared" si="5"/>
        <v>2059.4050060666532</v>
      </c>
      <c r="BJ10">
        <f t="shared" si="6"/>
        <v>1912.3730649296729</v>
      </c>
      <c r="BK10">
        <f t="shared" si="7"/>
        <v>2035.6928248286067</v>
      </c>
      <c r="BL10">
        <f t="shared" si="8"/>
        <v>1774.0949926653095</v>
      </c>
      <c r="BN10" s="280">
        <v>8</v>
      </c>
      <c r="BO10" s="307">
        <v>1716.784090909091</v>
      </c>
      <c r="BP10" s="150">
        <v>2001.1428571428571</v>
      </c>
      <c r="BQ10" s="377"/>
      <c r="BR10" s="377"/>
      <c r="BS10" s="377"/>
      <c r="BT10" s="317"/>
      <c r="BU10" s="280">
        <v>8</v>
      </c>
      <c r="BV10" s="307">
        <v>1716.45</v>
      </c>
      <c r="BW10" s="150">
        <v>2000.3947368421052</v>
      </c>
      <c r="BX10" s="377"/>
      <c r="BY10" s="377"/>
      <c r="BZ10" s="377"/>
      <c r="CA10" s="317"/>
      <c r="CB10" s="377"/>
      <c r="CC10" s="530">
        <f>CM10*CE10</f>
        <v>118369.53456674315</v>
      </c>
      <c r="CD10" s="527">
        <f t="shared" ref="CD10:CD14" si="14">CI10/CJ10</f>
        <v>1.000029549597329</v>
      </c>
      <c r="CE10" s="531">
        <f>IFERROR(CF10*CD10,"")</f>
        <v>1.1043020312612237</v>
      </c>
      <c r="CF10" s="532">
        <f t="shared" si="10"/>
        <v>1.1042694005450948</v>
      </c>
      <c r="CG10" s="528">
        <f t="shared" si="13"/>
        <v>1.0689362496108576</v>
      </c>
      <c r="CH10" s="533">
        <f t="shared" si="9"/>
        <v>1.0944676120984345</v>
      </c>
      <c r="CI10" s="508">
        <v>209240.6989247312</v>
      </c>
      <c r="CJ10" s="509">
        <v>209234.51612903227</v>
      </c>
      <c r="CK10" s="502">
        <f t="shared" si="11"/>
        <v>1952.0641834982623</v>
      </c>
      <c r="CL10" s="477">
        <f t="shared" si="12"/>
        <v>1952.0065024921303</v>
      </c>
      <c r="CM10" s="477">
        <v>107189.45652173914</v>
      </c>
      <c r="CN10" s="477">
        <v>114578.69565217392</v>
      </c>
      <c r="CO10" s="478">
        <v>1767.6904761904761</v>
      </c>
      <c r="CP10" s="479">
        <v>1934.6799744053349</v>
      </c>
      <c r="CQ10" s="479" t="s">
        <v>9828</v>
      </c>
      <c r="CR10" s="377"/>
      <c r="CS10" s="384">
        <v>1.0888714355544997</v>
      </c>
      <c r="CT10" s="384">
        <v>1.1068071718833095</v>
      </c>
      <c r="CU10" s="384">
        <v>1.2109255598720061</v>
      </c>
      <c r="CV10" s="384">
        <v>1.2562388101431181</v>
      </c>
      <c r="CY10" s="392"/>
      <c r="CZ10" s="393">
        <v>1.0689818373724704</v>
      </c>
      <c r="DA10" s="394">
        <v>114578.69565217392</v>
      </c>
      <c r="DB10" s="394">
        <v>107189.45652173914</v>
      </c>
      <c r="DC10" s="395" t="s">
        <v>9349</v>
      </c>
      <c r="DF10">
        <v>1852.9772727272727</v>
      </c>
      <c r="DH10">
        <v>2000</v>
      </c>
      <c r="DI10">
        <v>4080</v>
      </c>
      <c r="DJ10">
        <v>2000</v>
      </c>
      <c r="DK10" t="s">
        <v>9620</v>
      </c>
      <c r="DL10" t="s">
        <v>9798</v>
      </c>
      <c r="DM10" t="s">
        <v>9809</v>
      </c>
      <c r="DN10">
        <v>485664000</v>
      </c>
      <c r="DO10">
        <v>380512000</v>
      </c>
      <c r="DP10">
        <v>3138981000</v>
      </c>
      <c r="DQ10">
        <v>2453639000</v>
      </c>
      <c r="DR10">
        <v>13000</v>
      </c>
      <c r="DS10" t="s">
        <v>3621</v>
      </c>
      <c r="DT10" t="s">
        <v>3621</v>
      </c>
      <c r="DU10" t="s">
        <v>3621</v>
      </c>
      <c r="DV10">
        <v>15500</v>
      </c>
      <c r="DW10">
        <v>241953.03225806452</v>
      </c>
      <c r="DX10">
        <v>190152.54838709679</v>
      </c>
      <c r="DY10">
        <v>1.2724154070526397</v>
      </c>
      <c r="EA10" s="376" t="s">
        <v>9799</v>
      </c>
      <c r="EB10">
        <v>209234.51612903227</v>
      </c>
      <c r="EC10">
        <v>533543.95454545459</v>
      </c>
      <c r="ED10">
        <v>666369.73831775703</v>
      </c>
      <c r="EE10">
        <v>685013.11764705891</v>
      </c>
      <c r="EG10">
        <v>527793.14522059867</v>
      </c>
    </row>
    <row r="11" spans="1:137" ht="48" thickBot="1" x14ac:dyDescent="0.45">
      <c r="A11" s="258">
        <v>41004</v>
      </c>
      <c r="B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1391.01.17</v>
      </c>
      <c r="C11" s="195">
        <f t="shared" ca="1" si="0"/>
        <v>1391</v>
      </c>
      <c r="D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" s="195">
        <f>_xlfn.NUMBERVALUE(RIGHT(Table11[[#This Row],[تاریخ شمسی]],2))</f>
        <v>17</v>
      </c>
      <c r="F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01-17</v>
      </c>
      <c r="G11" s="195" t="s">
        <v>162</v>
      </c>
      <c r="I11" s="259">
        <v>43840</v>
      </c>
      <c r="J11">
        <v>13500</v>
      </c>
      <c r="L11" s="259">
        <v>41004</v>
      </c>
      <c r="M11">
        <v>19000</v>
      </c>
      <c r="O11" s="284">
        <f>IFERROR(DATE(Table7[[#This Row],[year]],MONTH(DATEVALUE(Table7[[#This Row],[month]]&amp;"1")),Table7[[#This Row],[day]]),"")</f>
        <v>45089</v>
      </c>
      <c r="P11" s="195" t="s">
        <v>7219</v>
      </c>
      <c r="Q11" s="195">
        <v>2023</v>
      </c>
      <c r="R11" s="195" t="s">
        <v>3441</v>
      </c>
      <c r="S11" s="195">
        <v>12</v>
      </c>
      <c r="T11" s="195">
        <v>1964.15</v>
      </c>
      <c r="U11" s="195">
        <v>2234</v>
      </c>
      <c r="V11" s="195">
        <v>577975</v>
      </c>
      <c r="X11" s="260">
        <v>45089</v>
      </c>
      <c r="Z11" s="260"/>
      <c r="AB11" s="260" t="str">
        <f ca="1">IFERROR(IFERROR(VLOOKUP(Table_Merge1[[#This Row],[Column1]],Table11[#All],2,FALSE),LEFT(AB12,8)&amp;IF(LEN((RIGHT(AB12,2)+1))&lt;2,"0"&amp;(RIGHT(AB12,2)+1),(RIGHT(AB12,2)-1))),"")</f>
        <v>1402.03.-0.2</v>
      </c>
      <c r="AC11" s="259" t="str">
        <f ca="1">LEFT(Table_Merge1[[#This Row],[Column2]],4)</f>
        <v>1402</v>
      </c>
      <c r="AD11" s="259" t="str">
        <f ca="1">RIGHT(LEFT(Table_Merge1[[#This Row],[Column2]],7),2)</f>
        <v>03</v>
      </c>
      <c r="AE11" s="259" t="str">
        <f ca="1">RIGHT(Table_Merge1[[#This Row],[Column2]],2)</f>
        <v>.2</v>
      </c>
      <c r="AH11" s="260">
        <v>2023</v>
      </c>
      <c r="AI11" t="s">
        <v>3441</v>
      </c>
      <c r="AJ11" s="260">
        <v>12</v>
      </c>
      <c r="AK11">
        <v>1964.15</v>
      </c>
      <c r="AL11">
        <v>2234</v>
      </c>
      <c r="AM11">
        <v>577975</v>
      </c>
      <c r="AP11" s="287" t="str">
        <f>IFERROR(IF(Table_Merge1[[#This Row],[LME Zinc stock]]*Table_Merge1[[#This Row],[Nima.مقدار]]=0,"",Table_Merge1[[#This Row],[LME Zinc stock]]*Table_Merge1[[#This Row],[Nima.مقدار]]),"")</f>
        <v/>
      </c>
      <c r="AQ11" s="287" t="str">
        <f>IFERROR(IF(Table_Merge1[[#This Row],[LME Zinc 3-month]]*Table_Merge1[[#This Row],[Nima.مقدار]]=0,"",Table_Merge1[[#This Row],[LME Zinc 3-month]]*Table_Merge1[[#This Row],[Nima.مقدار]]),"")</f>
        <v/>
      </c>
      <c r="AR11" s="288" t="str">
        <f>IFERROR(IF(Table_Merge1[[#This Row],[LME Zinc stock]]*Table_Merge1[[#This Row],[Azad.Sell]]=0,"",Table_Merge1[[#This Row],[LME Zinc stock]]*Table_Merge1[[#This Row],[Azad.Sell]]),"")</f>
        <v/>
      </c>
      <c r="AS11" s="288" t="str">
        <f>IFERROR(IF(Table_Merge1[[#This Row],[LME Zinc 3-month]]*Table_Merge1[[#This Row],[Azad.Sell]]=0,"",Table_Merge1[[#This Row],[LME Zinc 3-month]]*Table_Merge1[[#This Row],[Azad.Sell]]),"")</f>
        <v/>
      </c>
      <c r="AT11"/>
      <c r="AV11" s="296" t="s">
        <v>9351</v>
      </c>
      <c r="AW11" s="302">
        <v>1398</v>
      </c>
      <c r="AX11" s="302">
        <v>10</v>
      </c>
      <c r="AY11" s="299">
        <v>235316352</v>
      </c>
      <c r="AZ11" s="300">
        <v>220901814</v>
      </c>
      <c r="BA11" s="299">
        <v>237129573</v>
      </c>
      <c r="BB11" s="300">
        <v>213678785</v>
      </c>
      <c r="BC11" s="286">
        <v>135865</v>
      </c>
      <c r="BD11" s="286">
        <v>117663.38461538461</v>
      </c>
      <c r="BE11">
        <f t="shared" si="1"/>
        <v>1731.9865454679277</v>
      </c>
      <c r="BF11">
        <f t="shared" si="2"/>
        <v>1625.8919810105619</v>
      </c>
      <c r="BG11">
        <f t="shared" si="3"/>
        <v>1745.332300445295</v>
      </c>
      <c r="BH11">
        <f t="shared" si="4"/>
        <v>1572.7287012843631</v>
      </c>
      <c r="BI11">
        <f t="shared" si="5"/>
        <v>1999.9114658242811</v>
      </c>
      <c r="BJ11">
        <f t="shared" si="6"/>
        <v>1877.4048929671605</v>
      </c>
      <c r="BK11">
        <f t="shared" si="7"/>
        <v>2015.3217058571258</v>
      </c>
      <c r="BL11">
        <f t="shared" si="8"/>
        <v>1816.0176651255472</v>
      </c>
      <c r="BN11" s="280">
        <v>9</v>
      </c>
      <c r="BO11" s="307">
        <v>1708.6304347826087</v>
      </c>
      <c r="BP11" s="150">
        <v>1623.5227272727273</v>
      </c>
      <c r="BQ11" s="377"/>
      <c r="BR11" s="377"/>
      <c r="BS11" s="377"/>
      <c r="BT11" s="317"/>
      <c r="BU11" s="280">
        <v>9</v>
      </c>
      <c r="BV11" s="307">
        <v>1710.1818181818182</v>
      </c>
      <c r="BW11" s="150">
        <v>1598.6666666666667</v>
      </c>
      <c r="BX11" s="377"/>
      <c r="BY11" s="377"/>
      <c r="BZ11" s="377"/>
      <c r="CA11" s="317"/>
      <c r="CB11" s="377"/>
      <c r="CC11" s="530">
        <f>CM11*CE11</f>
        <v>134293.25753871005</v>
      </c>
      <c r="CD11" s="527">
        <f t="shared" si="14"/>
        <v>1</v>
      </c>
      <c r="CE11" s="531">
        <f>IFERROR(CF11*CD11,"")</f>
        <v>1.2163490734696334</v>
      </c>
      <c r="CF11" s="532">
        <f t="shared" si="10"/>
        <v>1.2163490734696334</v>
      </c>
      <c r="CG11" s="528">
        <f t="shared" si="13"/>
        <v>1.1477694679061552</v>
      </c>
      <c r="CH11" s="533">
        <f t="shared" si="9"/>
        <v>1.2090448234601565</v>
      </c>
      <c r="CI11" s="508">
        <v>212414.62974358964</v>
      </c>
      <c r="CJ11" s="509">
        <v>212414.62974358964</v>
      </c>
      <c r="CK11" s="502">
        <f t="shared" si="11"/>
        <v>1923.9263594863294</v>
      </c>
      <c r="CL11" s="477">
        <f t="shared" si="12"/>
        <v>1923.9263594863294</v>
      </c>
      <c r="CM11" s="477">
        <v>110406.84</v>
      </c>
      <c r="CN11" s="477">
        <v>126721.60000000001</v>
      </c>
      <c r="CO11" s="478">
        <v>1581.7222222222222</v>
      </c>
      <c r="CP11" s="479">
        <v>1912.3730649296731</v>
      </c>
      <c r="CQ11" s="479" t="s">
        <v>9829</v>
      </c>
      <c r="CR11" s="377"/>
      <c r="CS11" s="385">
        <v>1.1385014581758426</v>
      </c>
      <c r="CT11" s="385">
        <v>0.97510048017448747</v>
      </c>
      <c r="CU11" s="385">
        <v>1.0371460682575631</v>
      </c>
      <c r="CV11" s="385">
        <v>1.1659480951604362</v>
      </c>
      <c r="CY11" s="392">
        <f>AVERAGE(DA9:DA11)/AVERAGE(DB9:DB11)</f>
        <v>1.0888714355544997</v>
      </c>
      <c r="CZ11" s="393">
        <v>1.1477975695641607</v>
      </c>
      <c r="DA11" s="394">
        <v>126721.60000000001</v>
      </c>
      <c r="DB11" s="394">
        <v>110406.84</v>
      </c>
      <c r="DC11" s="395" t="s">
        <v>9350</v>
      </c>
      <c r="DF11">
        <v>2006.9565217391305</v>
      </c>
      <c r="DH11">
        <v>1000</v>
      </c>
      <c r="DI11">
        <v>2820</v>
      </c>
      <c r="DJ11">
        <v>1000</v>
      </c>
      <c r="DK11" t="s">
        <v>9621</v>
      </c>
      <c r="DL11" t="s">
        <v>9798</v>
      </c>
      <c r="DM11" t="s">
        <v>9809</v>
      </c>
      <c r="DN11">
        <v>243959000</v>
      </c>
      <c r="DO11">
        <v>190256000</v>
      </c>
      <c r="DP11">
        <v>3382940000</v>
      </c>
      <c r="DQ11">
        <v>2643895000</v>
      </c>
      <c r="DR11">
        <v>14000</v>
      </c>
      <c r="DS11" t="s">
        <v>3621</v>
      </c>
      <c r="DT11" t="s">
        <v>3621</v>
      </c>
      <c r="DU11" t="s">
        <v>3621</v>
      </c>
      <c r="DV11">
        <v>15500</v>
      </c>
      <c r="DW11">
        <v>241953.03225806452</v>
      </c>
      <c r="DX11">
        <v>190152.54838709679</v>
      </c>
      <c r="DY11">
        <v>1.2724154070526397</v>
      </c>
      <c r="EA11" s="376" t="s">
        <v>9800</v>
      </c>
      <c r="EB11">
        <v>212414.62974358964</v>
      </c>
      <c r="EC11">
        <v>534549.24879227031</v>
      </c>
      <c r="ED11">
        <v>655730.42105263157</v>
      </c>
      <c r="EE11">
        <v>739608.59183673479</v>
      </c>
      <c r="EG11">
        <v>493194.49591128255</v>
      </c>
    </row>
    <row r="12" spans="1:137" ht="48" thickBot="1" x14ac:dyDescent="0.45">
      <c r="A12" s="258">
        <v>41006</v>
      </c>
      <c r="B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1391.01.19</v>
      </c>
      <c r="C12" s="195">
        <f t="shared" ca="1" si="0"/>
        <v>1391</v>
      </c>
      <c r="D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2" s="195">
        <f>_xlfn.NUMBERVALUE(RIGHT(Table11[[#This Row],[تاریخ شمسی]],2))</f>
        <v>19</v>
      </c>
      <c r="F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01-19</v>
      </c>
      <c r="G12" s="195" t="s">
        <v>163</v>
      </c>
      <c r="I12" s="259">
        <v>43841</v>
      </c>
      <c r="J12">
        <v>13280</v>
      </c>
      <c r="L12" s="259">
        <v>41006</v>
      </c>
      <c r="M12">
        <v>19100</v>
      </c>
      <c r="O12" s="283">
        <f>IFERROR(DATE(Table7[[#This Row],[year]],MONTH(DATEVALUE(Table7[[#This Row],[month]]&amp;"1")),Table7[[#This Row],[day]]),"")</f>
        <v>45086</v>
      </c>
      <c r="P12" s="257" t="s">
        <v>7220</v>
      </c>
      <c r="Q12" s="257">
        <v>2023</v>
      </c>
      <c r="R12" s="257" t="s">
        <v>3441</v>
      </c>
      <c r="S12" s="257">
        <v>9</v>
      </c>
      <c r="T12" s="257">
        <v>1963.55</v>
      </c>
      <c r="U12" s="257">
        <v>2266</v>
      </c>
      <c r="V12" s="257">
        <v>578300</v>
      </c>
      <c r="X12" s="260">
        <v>45086</v>
      </c>
      <c r="Z12" s="260"/>
      <c r="AB12" s="260" t="str">
        <f ca="1">IFERROR(IFERROR(VLOOKUP(Table_Merge1[[#This Row],[Column1]],Table11[#All],2,FALSE),LEFT(AB13,8)&amp;IF(LEN((RIGHT(AB13,2)+1))&lt;2,"0"&amp;(RIGHT(AB13,2)+1),(RIGHT(AB13,2)-1))),"")</f>
        <v>1402.03.-0.8</v>
      </c>
      <c r="AC12" s="259" t="str">
        <f ca="1">LEFT(Table_Merge1[[#This Row],[Column2]],4)</f>
        <v>1402</v>
      </c>
      <c r="AD12" s="259" t="str">
        <f ca="1">RIGHT(LEFT(Table_Merge1[[#This Row],[Column2]],7),2)</f>
        <v>03</v>
      </c>
      <c r="AE12" s="259" t="str">
        <f ca="1">RIGHT(Table_Merge1[[#This Row],[Column2]],2)</f>
        <v>.8</v>
      </c>
      <c r="AH12" s="260">
        <v>2023</v>
      </c>
      <c r="AI12" t="s">
        <v>3441</v>
      </c>
      <c r="AJ12" s="260">
        <v>9</v>
      </c>
      <c r="AK12">
        <v>1963.55</v>
      </c>
      <c r="AL12">
        <v>2266</v>
      </c>
      <c r="AM12">
        <v>578300</v>
      </c>
      <c r="AP12" s="287" t="str">
        <f>IFERROR(IF(Table_Merge1[[#This Row],[LME Zinc stock]]*Table_Merge1[[#This Row],[Nima.مقدار]]=0,"",Table_Merge1[[#This Row],[LME Zinc stock]]*Table_Merge1[[#This Row],[Nima.مقدار]]),"")</f>
        <v/>
      </c>
      <c r="AQ12" s="287" t="str">
        <f>IFERROR(IF(Table_Merge1[[#This Row],[LME Zinc 3-month]]*Table_Merge1[[#This Row],[Nima.مقدار]]=0,"",Table_Merge1[[#This Row],[LME Zinc 3-month]]*Table_Merge1[[#This Row],[Nima.مقدار]]),"")</f>
        <v/>
      </c>
      <c r="AR12" s="288" t="str">
        <f>IFERROR(IF(Table_Merge1[[#This Row],[LME Zinc stock]]*Table_Merge1[[#This Row],[Azad.Sell]]=0,"",Table_Merge1[[#This Row],[LME Zinc stock]]*Table_Merge1[[#This Row],[Azad.Sell]]),"")</f>
        <v/>
      </c>
      <c r="AS12" s="288" t="str">
        <f>IFERROR(IF(Table_Merge1[[#This Row],[LME Zinc 3-month]]*Table_Merge1[[#This Row],[Azad.Sell]]=0,"",Table_Merge1[[#This Row],[LME Zinc 3-month]]*Table_Merge1[[#This Row],[Azad.Sell]]),"")</f>
        <v/>
      </c>
      <c r="AT12"/>
      <c r="AV12" s="296" t="s">
        <v>9352</v>
      </c>
      <c r="AW12" s="302">
        <v>1398</v>
      </c>
      <c r="AX12" s="302">
        <v>11</v>
      </c>
      <c r="AY12" s="299">
        <v>246300465</v>
      </c>
      <c r="AZ12" s="300">
        <v>230484217</v>
      </c>
      <c r="BA12" s="299">
        <v>250294118</v>
      </c>
      <c r="BB12" s="300">
        <v>220497948</v>
      </c>
      <c r="BC12" s="286">
        <v>138293.33333333334</v>
      </c>
      <c r="BD12" s="286">
        <v>124327.22916666667</v>
      </c>
      <c r="BE12">
        <f t="shared" si="1"/>
        <v>1781.0002771885845</v>
      </c>
      <c r="BF12">
        <f t="shared" si="2"/>
        <v>1666.6328842074815</v>
      </c>
      <c r="BG12">
        <f t="shared" si="3"/>
        <v>1809.8784082144234</v>
      </c>
      <c r="BH12">
        <f t="shared" si="4"/>
        <v>1594.4221075973774</v>
      </c>
      <c r="BI12">
        <f t="shared" si="5"/>
        <v>1981.0661481872351</v>
      </c>
      <c r="BJ12">
        <f t="shared" si="6"/>
        <v>1853.8514736061941</v>
      </c>
      <c r="BK12">
        <f t="shared" si="7"/>
        <v>2013.1882587399145</v>
      </c>
      <c r="BL12">
        <f t="shared" si="8"/>
        <v>1773.5290127347068</v>
      </c>
      <c r="BN12" s="280">
        <v>10</v>
      </c>
      <c r="BO12" s="307">
        <v>1667.828125</v>
      </c>
      <c r="BP12" s="150">
        <v>2079</v>
      </c>
      <c r="BQ12" s="377"/>
      <c r="BR12" s="377"/>
      <c r="BS12" s="377"/>
      <c r="BT12" s="317"/>
      <c r="BU12" s="280">
        <v>10</v>
      </c>
      <c r="BV12" s="307">
        <v>1667.8333333333333</v>
      </c>
      <c r="BW12" s="150">
        <v>2076.7142857142858</v>
      </c>
      <c r="BX12" s="377"/>
      <c r="BY12" s="377"/>
      <c r="BZ12" s="377"/>
      <c r="CA12" s="317"/>
      <c r="CB12" s="377"/>
      <c r="CC12" s="530">
        <f>CM12*CE12</f>
        <v>158356.57089939396</v>
      </c>
      <c r="CD12" s="527">
        <f t="shared" si="14"/>
        <v>1.0001291305386484</v>
      </c>
      <c r="CE12" s="531">
        <f>IFERROR(CF12*CD12,"")</f>
        <v>1.3458440908956197</v>
      </c>
      <c r="CF12" s="532">
        <f t="shared" si="10"/>
        <v>1.3456703237618692</v>
      </c>
      <c r="CG12" s="528">
        <f t="shared" si="13"/>
        <v>1.154692264242716</v>
      </c>
      <c r="CH12" s="533">
        <f t="shared" si="9"/>
        <v>1.3066570802945154</v>
      </c>
      <c r="CI12" s="508">
        <v>227526.72106824923</v>
      </c>
      <c r="CJ12" s="509">
        <v>227497.34421364983</v>
      </c>
      <c r="CK12" s="502">
        <f t="shared" si="11"/>
        <v>1933.7087897988265</v>
      </c>
      <c r="CL12" s="477">
        <f t="shared" si="12"/>
        <v>1933.4591211810537</v>
      </c>
      <c r="CM12" s="477">
        <v>117663.38461538461</v>
      </c>
      <c r="CN12" s="477">
        <v>135865</v>
      </c>
      <c r="CO12" s="478">
        <v>1436.8</v>
      </c>
      <c r="CP12" s="479">
        <v>1877.4048929671599</v>
      </c>
      <c r="CQ12" s="479" t="s">
        <v>9830</v>
      </c>
      <c r="CR12" s="377"/>
      <c r="CS12" s="383"/>
      <c r="CT12" s="383"/>
      <c r="CU12" s="383"/>
      <c r="CV12" s="383"/>
      <c r="CY12" s="392"/>
      <c r="CZ12" s="393">
        <f>DA12/DB12</f>
        <v>1.154692264242716</v>
      </c>
      <c r="DA12" s="394">
        <v>135865</v>
      </c>
      <c r="DB12" s="394">
        <v>117663.38461538461</v>
      </c>
      <c r="DC12" s="395" t="s">
        <v>9351</v>
      </c>
      <c r="DF12">
        <v>2016.7352941176471</v>
      </c>
      <c r="DH12">
        <v>1500</v>
      </c>
      <c r="DI12">
        <v>3400</v>
      </c>
      <c r="DJ12">
        <v>1500</v>
      </c>
      <c r="DK12" t="s">
        <v>9684</v>
      </c>
      <c r="DL12" t="s">
        <v>9798</v>
      </c>
      <c r="DM12" t="s">
        <v>9809</v>
      </c>
      <c r="DN12">
        <v>367332000</v>
      </c>
      <c r="DO12">
        <v>303469500</v>
      </c>
      <c r="DP12">
        <v>3750272000</v>
      </c>
      <c r="DQ12">
        <v>2947364500</v>
      </c>
      <c r="DR12">
        <v>15500</v>
      </c>
      <c r="DS12">
        <v>15500</v>
      </c>
      <c r="DT12">
        <v>241953.03225806452</v>
      </c>
      <c r="DU12">
        <v>190152.54838709679</v>
      </c>
      <c r="DV12">
        <v>15500</v>
      </c>
      <c r="DW12">
        <v>241953.03225806452</v>
      </c>
      <c r="DX12">
        <v>190152.54838709679</v>
      </c>
      <c r="DY12">
        <v>1.2724154070526397</v>
      </c>
      <c r="EA12" s="376" t="s">
        <v>9803</v>
      </c>
      <c r="EB12">
        <v>227497.34421364983</v>
      </c>
      <c r="EC12">
        <v>513170.87336244533</v>
      </c>
      <c r="ED12">
        <v>723036.65342960285</v>
      </c>
      <c r="EE12">
        <v>740837.11282051273</v>
      </c>
      <c r="EG12">
        <v>508530.32795285963</v>
      </c>
    </row>
    <row r="13" spans="1:137" ht="48" thickBot="1" x14ac:dyDescent="0.45">
      <c r="A13" s="258">
        <v>41007</v>
      </c>
      <c r="B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1391.01.20</v>
      </c>
      <c r="C13" s="195">
        <f t="shared" ca="1" si="0"/>
        <v>1391</v>
      </c>
      <c r="D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3" s="195">
        <f>_xlfn.NUMBERVALUE(RIGHT(Table11[[#This Row],[تاریخ شمسی]],2))</f>
        <v>20</v>
      </c>
      <c r="F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01-20</v>
      </c>
      <c r="G13" s="195" t="s">
        <v>164</v>
      </c>
      <c r="I13" s="259">
        <v>43842</v>
      </c>
      <c r="J13">
        <v>13470</v>
      </c>
      <c r="L13" s="259">
        <v>41007</v>
      </c>
      <c r="M13">
        <v>19010</v>
      </c>
      <c r="O13" s="284">
        <f>IFERROR(DATE(Table7[[#This Row],[year]],MONTH(DATEVALUE(Table7[[#This Row],[month]]&amp;"1")),Table7[[#This Row],[day]]),"")</f>
        <v>45085</v>
      </c>
      <c r="P13" s="195" t="s">
        <v>7221</v>
      </c>
      <c r="Q13" s="195">
        <v>2023</v>
      </c>
      <c r="R13" s="195" t="s">
        <v>3441</v>
      </c>
      <c r="S13" s="195">
        <v>8</v>
      </c>
      <c r="T13" s="195">
        <v>1947.25</v>
      </c>
      <c r="U13" s="195">
        <v>2227</v>
      </c>
      <c r="V13" s="195">
        <v>582125</v>
      </c>
      <c r="X13" s="260">
        <v>45085</v>
      </c>
      <c r="Z13" s="260"/>
      <c r="AB13" s="260" t="str">
        <f ca="1">IFERROR(IFERROR(VLOOKUP(Table_Merge1[[#This Row],[Column1]],Table11[#All],2,FALSE),LEFT(AB14,8)&amp;IF(LEN((RIGHT(AB14,2)+1))&lt;2,"0"&amp;(RIGHT(AB14,2)+1),(RIGHT(AB14,2)-1))),"")</f>
        <v>1402.03.-0.2</v>
      </c>
      <c r="AC13" s="259" t="str">
        <f ca="1">LEFT(Table_Merge1[[#This Row],[Column2]],4)</f>
        <v>1402</v>
      </c>
      <c r="AD13" s="259" t="str">
        <f ca="1">RIGHT(LEFT(Table_Merge1[[#This Row],[Column2]],7),2)</f>
        <v>03</v>
      </c>
      <c r="AE13" s="259" t="str">
        <f ca="1">RIGHT(Table_Merge1[[#This Row],[Column2]],2)</f>
        <v>.2</v>
      </c>
      <c r="AH13" s="260">
        <v>2023</v>
      </c>
      <c r="AI13" t="s">
        <v>3441</v>
      </c>
      <c r="AJ13" s="260">
        <v>8</v>
      </c>
      <c r="AK13">
        <v>1947.25</v>
      </c>
      <c r="AL13">
        <v>2227</v>
      </c>
      <c r="AM13">
        <v>582125</v>
      </c>
      <c r="AP13" s="287" t="str">
        <f>IFERROR(IF(Table_Merge1[[#This Row],[LME Zinc stock]]*Table_Merge1[[#This Row],[Nima.مقدار]]=0,"",Table_Merge1[[#This Row],[LME Zinc stock]]*Table_Merge1[[#This Row],[Nima.مقدار]]),"")</f>
        <v/>
      </c>
      <c r="AQ13" s="287" t="str">
        <f>IFERROR(IF(Table_Merge1[[#This Row],[LME Zinc 3-month]]*Table_Merge1[[#This Row],[Nima.مقدار]]=0,"",Table_Merge1[[#This Row],[LME Zinc 3-month]]*Table_Merge1[[#This Row],[Nima.مقدار]]),"")</f>
        <v/>
      </c>
      <c r="AR13" s="288" t="str">
        <f>IFERROR(IF(Table_Merge1[[#This Row],[LME Zinc stock]]*Table_Merge1[[#This Row],[Azad.Sell]]=0,"",Table_Merge1[[#This Row],[LME Zinc stock]]*Table_Merge1[[#This Row],[Azad.Sell]]),"")</f>
        <v/>
      </c>
      <c r="AS13" s="288" t="str">
        <f>IFERROR(IF(Table_Merge1[[#This Row],[LME Zinc 3-month]]*Table_Merge1[[#This Row],[Azad.Sell]]=0,"",Table_Merge1[[#This Row],[LME Zinc 3-month]]*Table_Merge1[[#This Row],[Azad.Sell]]),"")</f>
        <v/>
      </c>
      <c r="AT13"/>
      <c r="AV13" s="296" t="s">
        <v>9353</v>
      </c>
      <c r="AW13" s="302">
        <v>1398</v>
      </c>
      <c r="AX13" s="302">
        <v>12</v>
      </c>
      <c r="AY13" s="299">
        <v>252528582</v>
      </c>
      <c r="AZ13" s="300">
        <v>240557979</v>
      </c>
      <c r="BA13" s="299">
        <v>261241570</v>
      </c>
      <c r="BB13" s="300" t="s">
        <v>116</v>
      </c>
      <c r="BC13" s="286">
        <v>155972.72727272729</v>
      </c>
      <c r="BD13" s="286">
        <v>134756.32608695651</v>
      </c>
      <c r="BE13">
        <f t="shared" si="1"/>
        <v>1619.0560132890364</v>
      </c>
      <c r="BF13">
        <f t="shared" si="2"/>
        <v>1542.3079611820247</v>
      </c>
      <c r="BG13">
        <f t="shared" si="3"/>
        <v>1674.9182665967242</v>
      </c>
      <c r="BH13" t="str">
        <f t="shared" si="4"/>
        <v/>
      </c>
      <c r="BI13">
        <f t="shared" si="5"/>
        <v>1873.9645798672677</v>
      </c>
      <c r="BJ13">
        <f t="shared" si="6"/>
        <v>1785.1331064396268</v>
      </c>
      <c r="BK13">
        <f t="shared" si="7"/>
        <v>1938.6219377294703</v>
      </c>
      <c r="BL13" t="str">
        <f t="shared" si="8"/>
        <v/>
      </c>
      <c r="BN13" s="280">
        <v>11</v>
      </c>
      <c r="BO13" s="307">
        <v>1663.7380952380952</v>
      </c>
      <c r="BP13" s="150">
        <v>2067.4499999999998</v>
      </c>
      <c r="BQ13" s="377"/>
      <c r="BR13" s="377"/>
      <c r="BS13" s="377"/>
      <c r="BT13" s="317"/>
      <c r="BU13" s="280">
        <v>11</v>
      </c>
      <c r="BV13" s="307">
        <v>1664.5250000000001</v>
      </c>
      <c r="BW13" s="150">
        <v>2073</v>
      </c>
      <c r="BX13" s="377"/>
      <c r="BY13" s="377"/>
      <c r="BZ13" s="377"/>
      <c r="CA13" s="317"/>
      <c r="CB13" s="377"/>
      <c r="CC13" s="530">
        <f>CM13*CE13</f>
        <v>136230.43396128432</v>
      </c>
      <c r="CD13" s="527">
        <f t="shared" si="14"/>
        <v>1.0021974281590205</v>
      </c>
      <c r="CE13" s="531">
        <f>IFERROR(CF13*CD13,"")</f>
        <v>1.0957409320098401</v>
      </c>
      <c r="CF13" s="532">
        <f t="shared" si="10"/>
        <v>1.0933383994236083</v>
      </c>
      <c r="CG13" s="528">
        <f t="shared" si="13"/>
        <v>1.1123334305789476</v>
      </c>
      <c r="CH13" s="533">
        <f t="shared" si="9"/>
        <v>1.0791695861723631</v>
      </c>
      <c r="CI13" s="508">
        <v>234023.45098039223</v>
      </c>
      <c r="CJ13" s="509">
        <v>233510.32880844644</v>
      </c>
      <c r="CK13" s="502">
        <f t="shared" si="11"/>
        <v>1882.3185600531035</v>
      </c>
      <c r="CL13" s="477">
        <f t="shared" si="12"/>
        <v>1878.1913694498453</v>
      </c>
      <c r="CM13" s="477">
        <v>124327.22916666667</v>
      </c>
      <c r="CN13" s="477">
        <v>138293.33333333334</v>
      </c>
      <c r="CO13" s="478">
        <v>1717.85</v>
      </c>
      <c r="CP13" s="479">
        <v>1853.8514736061941</v>
      </c>
      <c r="CQ13" s="479" t="s">
        <v>9831</v>
      </c>
      <c r="CR13" s="377"/>
      <c r="CS13" s="384">
        <v>1.1416975563374558</v>
      </c>
      <c r="CT13" s="384">
        <v>1.0369284325485744</v>
      </c>
      <c r="CU13" s="384">
        <v>1.1344636694160621</v>
      </c>
      <c r="CV13" s="384">
        <v>1.4508316924817619</v>
      </c>
      <c r="CY13" s="392"/>
      <c r="CZ13" s="393">
        <f t="shared" ref="CZ13:CZ52" si="15">DA13/DB13</f>
        <v>1.1123334305789476</v>
      </c>
      <c r="DA13" s="394">
        <v>138293.33333333334</v>
      </c>
      <c r="DB13" s="394">
        <v>124327.22916666667</v>
      </c>
      <c r="DC13" s="395" t="s">
        <v>9352</v>
      </c>
      <c r="DF13">
        <v>2118.5</v>
      </c>
      <c r="DH13">
        <v>1500</v>
      </c>
      <c r="DI13">
        <v>3860</v>
      </c>
      <c r="DJ13">
        <v>1500</v>
      </c>
      <c r="DK13" t="s">
        <v>9685</v>
      </c>
      <c r="DL13" t="s">
        <v>9798</v>
      </c>
      <c r="DM13" t="s">
        <v>9813</v>
      </c>
      <c r="DN13">
        <v>362779500</v>
      </c>
      <c r="DO13">
        <v>311509500</v>
      </c>
      <c r="DP13">
        <v>362779500</v>
      </c>
      <c r="DQ13">
        <v>311509500</v>
      </c>
      <c r="DR13">
        <v>1500</v>
      </c>
      <c r="DS13" t="s">
        <v>3621</v>
      </c>
      <c r="DT13" t="s">
        <v>3621</v>
      </c>
      <c r="DU13" t="s">
        <v>3621</v>
      </c>
      <c r="DV13">
        <v>6000</v>
      </c>
      <c r="DW13">
        <v>236239.5</v>
      </c>
      <c r="DX13">
        <v>213151.75</v>
      </c>
      <c r="DY13">
        <v>1.1083160236779666</v>
      </c>
      <c r="EA13" s="376" t="s">
        <v>9804</v>
      </c>
      <c r="EB13">
        <v>233510.32880844644</v>
      </c>
      <c r="EC13">
        <v>491260.58247422701</v>
      </c>
      <c r="ED13">
        <v>789295.03448275861</v>
      </c>
      <c r="EE13">
        <v>796765.21538461547</v>
      </c>
      <c r="EG13">
        <v>605240.40040771558</v>
      </c>
    </row>
    <row r="14" spans="1:137" ht="48" thickBot="1" x14ac:dyDescent="0.45">
      <c r="A14" s="258">
        <v>41008</v>
      </c>
      <c r="B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1391.01.21</v>
      </c>
      <c r="C14" s="195">
        <f t="shared" ca="1" si="0"/>
        <v>1391</v>
      </c>
      <c r="D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" s="195">
        <f>_xlfn.NUMBERVALUE(RIGHT(Table11[[#This Row],[تاریخ شمسی]],2))</f>
        <v>21</v>
      </c>
      <c r="F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01-21</v>
      </c>
      <c r="G14" s="195" t="s">
        <v>165</v>
      </c>
      <c r="I14" s="259">
        <v>43843</v>
      </c>
      <c r="J14">
        <v>13500</v>
      </c>
      <c r="L14" s="259">
        <v>41008</v>
      </c>
      <c r="M14">
        <v>19000</v>
      </c>
      <c r="O14" s="283">
        <f>IFERROR(DATE(Table7[[#This Row],[year]],MONTH(DATEVALUE(Table7[[#This Row],[month]]&amp;"1")),Table7[[#This Row],[day]]),"")</f>
        <v>45084</v>
      </c>
      <c r="P14" s="257" t="s">
        <v>7222</v>
      </c>
      <c r="Q14" s="257">
        <v>2023</v>
      </c>
      <c r="R14" s="257" t="s">
        <v>3441</v>
      </c>
      <c r="S14" s="257">
        <v>7</v>
      </c>
      <c r="T14" s="257">
        <v>1963.05</v>
      </c>
      <c r="U14" s="257">
        <v>2215</v>
      </c>
      <c r="V14" s="257">
        <v>589450</v>
      </c>
      <c r="X14" s="260">
        <v>45084</v>
      </c>
      <c r="Z14" s="260"/>
      <c r="AB14" s="260" t="str">
        <f ca="1">IFERROR(IFERROR(VLOOKUP(Table_Merge1[[#This Row],[Column1]],Table11[#All],2,FALSE),LEFT(AB15,8)&amp;IF(LEN((RIGHT(AB15,2)+1))&lt;2,"0"&amp;(RIGHT(AB15,2)+1),(RIGHT(AB15,2)-1))),"")</f>
        <v>1402.03.-0.8</v>
      </c>
      <c r="AC14" s="259" t="str">
        <f ca="1">LEFT(Table_Merge1[[#This Row],[Column2]],4)</f>
        <v>1402</v>
      </c>
      <c r="AD14" s="259" t="str">
        <f ca="1">RIGHT(LEFT(Table_Merge1[[#This Row],[Column2]],7),2)</f>
        <v>03</v>
      </c>
      <c r="AE14" s="259" t="str">
        <f ca="1">RIGHT(Table_Merge1[[#This Row],[Column2]],2)</f>
        <v>.8</v>
      </c>
      <c r="AH14" s="260">
        <v>2023</v>
      </c>
      <c r="AI14" t="s">
        <v>3441</v>
      </c>
      <c r="AJ14" s="260">
        <v>7</v>
      </c>
      <c r="AK14">
        <v>1963.05</v>
      </c>
      <c r="AL14">
        <v>2215</v>
      </c>
      <c r="AM14">
        <v>589450</v>
      </c>
      <c r="AP14" s="287" t="str">
        <f>IFERROR(IF(Table_Merge1[[#This Row],[LME Zinc stock]]*Table_Merge1[[#This Row],[Nima.مقدار]]=0,"",Table_Merge1[[#This Row],[LME Zinc stock]]*Table_Merge1[[#This Row],[Nima.مقدار]]),"")</f>
        <v/>
      </c>
      <c r="AQ14" s="287" t="str">
        <f>IFERROR(IF(Table_Merge1[[#This Row],[LME Zinc 3-month]]*Table_Merge1[[#This Row],[Nima.مقدار]]=0,"",Table_Merge1[[#This Row],[LME Zinc 3-month]]*Table_Merge1[[#This Row],[Nima.مقدار]]),"")</f>
        <v/>
      </c>
      <c r="AR14" s="288" t="str">
        <f>IFERROR(IF(Table_Merge1[[#This Row],[LME Zinc stock]]*Table_Merge1[[#This Row],[Azad.Sell]]=0,"",Table_Merge1[[#This Row],[LME Zinc stock]]*Table_Merge1[[#This Row],[Azad.Sell]]),"")</f>
        <v/>
      </c>
      <c r="AS14" s="288" t="str">
        <f>IFERROR(IF(Table_Merge1[[#This Row],[LME Zinc 3-month]]*Table_Merge1[[#This Row],[Azad.Sell]]=0,"",Table_Merge1[[#This Row],[LME Zinc 3-month]]*Table_Merge1[[#This Row],[Azad.Sell]]),"")</f>
        <v/>
      </c>
      <c r="AT14"/>
      <c r="AV14" s="296" t="s">
        <v>9354</v>
      </c>
      <c r="AW14" s="302">
        <v>1399</v>
      </c>
      <c r="AX14" s="302">
        <v>1</v>
      </c>
      <c r="AY14" s="299">
        <v>256040201</v>
      </c>
      <c r="AZ14" s="300">
        <v>222332837</v>
      </c>
      <c r="BA14" s="299" t="s">
        <v>116</v>
      </c>
      <c r="BB14" s="300" t="s">
        <v>116</v>
      </c>
      <c r="BC14" s="286">
        <v>161829.62962962964</v>
      </c>
      <c r="BD14" s="286">
        <v>136809.16666666666</v>
      </c>
      <c r="BE14">
        <f t="shared" si="1"/>
        <v>1582.1589753741932</v>
      </c>
      <c r="BF14">
        <f t="shared" si="2"/>
        <v>1373.8697759417769</v>
      </c>
      <c r="BG14" t="str">
        <f t="shared" si="3"/>
        <v/>
      </c>
      <c r="BH14" t="str">
        <f t="shared" si="4"/>
        <v/>
      </c>
      <c r="BI14">
        <f t="shared" si="5"/>
        <v>1871.5134902022892</v>
      </c>
      <c r="BJ14">
        <f t="shared" si="6"/>
        <v>1625.1311400917336</v>
      </c>
      <c r="BK14" t="str">
        <f t="shared" si="7"/>
        <v/>
      </c>
      <c r="BL14" t="str">
        <f t="shared" si="8"/>
        <v/>
      </c>
      <c r="BN14" s="281">
        <v>12</v>
      </c>
      <c r="BO14" s="308">
        <v>1590.8541666666667</v>
      </c>
      <c r="BP14" s="303">
        <v>1927.4565217391305</v>
      </c>
      <c r="BQ14" s="323"/>
      <c r="BR14" s="323"/>
      <c r="BS14" s="323"/>
      <c r="BT14" s="324"/>
      <c r="BU14" s="281">
        <v>12</v>
      </c>
      <c r="BV14" s="307">
        <v>1590.75</v>
      </c>
      <c r="BW14" s="150">
        <v>1930.409090909091</v>
      </c>
      <c r="BX14" s="377"/>
      <c r="BY14" s="377"/>
      <c r="BZ14" s="377"/>
      <c r="CA14" s="317"/>
      <c r="CB14" s="377"/>
      <c r="CC14" s="530">
        <f>CM14*CE14</f>
        <v>149915.64030705008</v>
      </c>
      <c r="CD14" s="527">
        <f t="shared" si="14"/>
        <v>1.0100887022871734</v>
      </c>
      <c r="CE14" s="531">
        <f>IFERROR(CF14*CD14,"")</f>
        <v>1.1124942676925718</v>
      </c>
      <c r="CF14" s="532">
        <f t="shared" si="10"/>
        <v>1.1013827450732974</v>
      </c>
      <c r="CG14" s="528">
        <f t="shared" si="13"/>
        <v>1.1574427101261289</v>
      </c>
      <c r="CH14" s="533">
        <f t="shared" si="9"/>
        <v>1.0896981348535597</v>
      </c>
      <c r="CI14" s="508">
        <v>245590.37418300653</v>
      </c>
      <c r="CJ14" s="509">
        <v>243137.43300653601</v>
      </c>
      <c r="CK14" s="502">
        <f t="shared" si="11"/>
        <v>1822.4775141504692</v>
      </c>
      <c r="CL14" s="477">
        <f t="shared" si="12"/>
        <v>1804.2747236195989</v>
      </c>
      <c r="CM14" s="477">
        <v>134756.32608695651</v>
      </c>
      <c r="CN14" s="477">
        <v>155972.72727272729</v>
      </c>
      <c r="CO14" s="478">
        <v>1638.1904761904761</v>
      </c>
      <c r="CP14" s="479">
        <v>1785.1331064396268</v>
      </c>
      <c r="CQ14" s="479" t="s">
        <v>9832</v>
      </c>
      <c r="CR14" s="377"/>
      <c r="CS14" s="385">
        <v>1.1509645481456976</v>
      </c>
      <c r="CT14" s="385">
        <v>1.0955580723223366</v>
      </c>
      <c r="CU14" s="385">
        <v>0.95905010422982329</v>
      </c>
      <c r="CV14" s="385">
        <v>1.3085243319376672</v>
      </c>
      <c r="CY14" s="392">
        <f>AVERAGE(DA12:DA14)/AVERAGE(DB12:DB14)</f>
        <v>1.1416975563374558</v>
      </c>
      <c r="CZ14" s="393">
        <f t="shared" si="15"/>
        <v>1.1574427101261289</v>
      </c>
      <c r="DA14" s="394">
        <v>155972.72727272729</v>
      </c>
      <c r="DB14" s="394">
        <v>134756.32608695651</v>
      </c>
      <c r="DC14" s="395" t="s">
        <v>9353</v>
      </c>
      <c r="DF14">
        <v>1996.0833333333333</v>
      </c>
      <c r="DH14">
        <v>1500</v>
      </c>
      <c r="DI14">
        <v>3300</v>
      </c>
      <c r="DJ14">
        <v>1500</v>
      </c>
      <c r="DK14" t="s">
        <v>9686</v>
      </c>
      <c r="DL14" t="s">
        <v>9798</v>
      </c>
      <c r="DM14" t="s">
        <v>9813</v>
      </c>
      <c r="DN14">
        <v>358774500</v>
      </c>
      <c r="DO14">
        <v>330631500</v>
      </c>
      <c r="DP14">
        <v>721554000</v>
      </c>
      <c r="DQ14">
        <v>642141000</v>
      </c>
      <c r="DR14">
        <v>3000</v>
      </c>
      <c r="DS14" t="s">
        <v>3621</v>
      </c>
      <c r="DT14" t="s">
        <v>3621</v>
      </c>
      <c r="DU14" t="s">
        <v>3621</v>
      </c>
      <c r="DV14">
        <v>6000</v>
      </c>
      <c r="DW14">
        <v>236239.5</v>
      </c>
      <c r="DX14">
        <v>213151.75</v>
      </c>
      <c r="DY14">
        <v>1.1083160236779666</v>
      </c>
      <c r="EA14" s="376" t="s">
        <v>9811</v>
      </c>
      <c r="EB14">
        <v>243137.43300653592</v>
      </c>
      <c r="EC14">
        <v>535173.13907284767</v>
      </c>
      <c r="ED14">
        <v>866311.6337579618</v>
      </c>
      <c r="EE14">
        <v>731527.97959183669</v>
      </c>
      <c r="EG14">
        <v>628420.5553465446</v>
      </c>
    </row>
    <row r="15" spans="1:137" ht="48" hidden="1" thickBot="1" x14ac:dyDescent="0.45">
      <c r="A15" s="258">
        <v>41009</v>
      </c>
      <c r="B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1391.01.22</v>
      </c>
      <c r="C15" s="195">
        <f t="shared" ca="1" si="0"/>
        <v>1391</v>
      </c>
      <c r="D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5" s="195">
        <f>_xlfn.NUMBERVALUE(RIGHT(Table11[[#This Row],[تاریخ شمسی]],2))</f>
        <v>22</v>
      </c>
      <c r="F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01-22</v>
      </c>
      <c r="G15" s="195" t="s">
        <v>166</v>
      </c>
      <c r="I15" s="259">
        <v>43844</v>
      </c>
      <c r="J15">
        <v>13550</v>
      </c>
      <c r="L15" s="259">
        <v>41009</v>
      </c>
      <c r="M15">
        <v>18650</v>
      </c>
      <c r="O15" s="284">
        <f>IFERROR(DATE(Table7[[#This Row],[year]],MONTH(DATEVALUE(Table7[[#This Row],[month]]&amp;"1")),Table7[[#This Row],[day]]),"")</f>
        <v>45083</v>
      </c>
      <c r="P15" s="195" t="s">
        <v>7223</v>
      </c>
      <c r="Q15" s="195">
        <v>2023</v>
      </c>
      <c r="R15" s="195" t="s">
        <v>3441</v>
      </c>
      <c r="S15" s="195">
        <v>6</v>
      </c>
      <c r="T15" s="195">
        <v>1961.9</v>
      </c>
      <c r="U15" s="195">
        <v>2219</v>
      </c>
      <c r="V15" s="195">
        <v>589475</v>
      </c>
      <c r="X15" s="260">
        <v>45083</v>
      </c>
      <c r="Z15" s="260"/>
      <c r="AB15" s="260" t="str">
        <f ca="1">IFERROR(IFERROR(VLOOKUP(Table_Merge1[[#This Row],[Column1]],Table11[#All],2,FALSE),LEFT(AB16,8)&amp;IF(LEN((RIGHT(AB16,2)+1))&lt;2,"0"&amp;(RIGHT(AB16,2)+1),(RIGHT(AB16,2)-1))),"")</f>
        <v>1402.03.-0.2</v>
      </c>
      <c r="AC15" s="259" t="str">
        <f ca="1">LEFT(Table_Merge1[[#This Row],[Column2]],4)</f>
        <v>1402</v>
      </c>
      <c r="AD15" s="259" t="str">
        <f ca="1">RIGHT(LEFT(Table_Merge1[[#This Row],[Column2]],7),2)</f>
        <v>03</v>
      </c>
      <c r="AE15" s="259" t="str">
        <f ca="1">RIGHT(Table_Merge1[[#This Row],[Column2]],2)</f>
        <v>.2</v>
      </c>
      <c r="AH15" s="260">
        <v>2023</v>
      </c>
      <c r="AI15" t="s">
        <v>3441</v>
      </c>
      <c r="AJ15" s="260">
        <v>6</v>
      </c>
      <c r="AK15">
        <v>1961.9</v>
      </c>
      <c r="AL15">
        <v>2219</v>
      </c>
      <c r="AM15">
        <v>589475</v>
      </c>
      <c r="AP15" s="287" t="str">
        <f>IFERROR(IF(Table_Merge1[[#This Row],[LME Zinc stock]]*Table_Merge1[[#This Row],[Nima.مقدار]]=0,"",Table_Merge1[[#This Row],[LME Zinc stock]]*Table_Merge1[[#This Row],[Nima.مقدار]]),"")</f>
        <v/>
      </c>
      <c r="AQ15" s="287" t="str">
        <f>IFERROR(IF(Table_Merge1[[#This Row],[LME Zinc 3-month]]*Table_Merge1[[#This Row],[Nima.مقدار]]=0,"",Table_Merge1[[#This Row],[LME Zinc 3-month]]*Table_Merge1[[#This Row],[Nima.مقدار]]),"")</f>
        <v/>
      </c>
      <c r="AR15" s="288" t="str">
        <f>IFERROR(IF(Table_Merge1[[#This Row],[LME Zinc stock]]*Table_Merge1[[#This Row],[Azad.Sell]]=0,"",Table_Merge1[[#This Row],[LME Zinc stock]]*Table_Merge1[[#This Row],[Azad.Sell]]),"")</f>
        <v/>
      </c>
      <c r="AS15" s="288" t="str">
        <f>IFERROR(IF(Table_Merge1[[#This Row],[LME Zinc 3-month]]*Table_Merge1[[#This Row],[Azad.Sell]]=0,"",Table_Merge1[[#This Row],[LME Zinc 3-month]]*Table_Merge1[[#This Row],[Azad.Sell]]),"")</f>
        <v/>
      </c>
      <c r="AT15"/>
      <c r="AV15" s="296" t="s">
        <v>9355</v>
      </c>
      <c r="AW15" s="302">
        <v>1399</v>
      </c>
      <c r="AX15" s="302">
        <v>2</v>
      </c>
      <c r="AY15" s="299">
        <v>247150532</v>
      </c>
      <c r="AZ15" s="300">
        <v>230287512</v>
      </c>
      <c r="BA15" s="299">
        <v>244630714</v>
      </c>
      <c r="BB15" s="300" t="s">
        <v>116</v>
      </c>
      <c r="BC15" s="286">
        <v>165596.77419354836</v>
      </c>
      <c r="BD15" s="286">
        <v>139643.62037037036</v>
      </c>
      <c r="BE15">
        <f t="shared" si="1"/>
        <v>1492.483976234538</v>
      </c>
      <c r="BF15">
        <f t="shared" si="2"/>
        <v>1390.6521616830623</v>
      </c>
      <c r="BG15">
        <f t="shared" si="3"/>
        <v>1477.2673875523524</v>
      </c>
      <c r="BH15" t="str">
        <f t="shared" si="4"/>
        <v/>
      </c>
      <c r="BI15">
        <f t="shared" si="5"/>
        <v>1769.8662591566588</v>
      </c>
      <c r="BJ15">
        <f t="shared" si="6"/>
        <v>1649.1087196766955</v>
      </c>
      <c r="BK15">
        <f t="shared" si="7"/>
        <v>1751.8216253000114</v>
      </c>
      <c r="BL15" t="str">
        <f t="shared" si="8"/>
        <v/>
      </c>
      <c r="BN15" s="310">
        <v>1392</v>
      </c>
      <c r="BO15" s="318">
        <v>1331.1765873015872</v>
      </c>
      <c r="BP15" s="319">
        <v>1776.5854166666666</v>
      </c>
      <c r="BQ15" s="321"/>
      <c r="BR15" s="321"/>
      <c r="BS15" s="321"/>
      <c r="BT15" s="322"/>
      <c r="BU15" s="310">
        <v>1392</v>
      </c>
      <c r="BV15" s="307">
        <v>1332.6606382978723</v>
      </c>
      <c r="BW15" s="150">
        <v>1782.0844444444444</v>
      </c>
      <c r="BX15" s="377"/>
      <c r="BY15" s="377"/>
      <c r="BZ15" s="377"/>
      <c r="CA15" s="317"/>
      <c r="CB15" s="377"/>
      <c r="CC15" s="555">
        <f>CM15*CE15</f>
        <v>131310.32508388354</v>
      </c>
      <c r="CD15" s="534">
        <f>CI15/CJ15</f>
        <v>1.0482645643653592</v>
      </c>
      <c r="CE15" s="534">
        <f>IFERROR(CF15*CD15,"")</f>
        <v>1.1737438200890229</v>
      </c>
      <c r="CF15" s="534">
        <f t="shared" si="10"/>
        <v>1.1197018958659843</v>
      </c>
      <c r="CG15" s="534">
        <f>CN15/CM15</f>
        <v>1.1582154434094989</v>
      </c>
      <c r="CH15" s="535">
        <f t="shared" si="9"/>
        <v>1.1798151692237366</v>
      </c>
      <c r="CI15" s="510">
        <f>AVERAGE(CI3:CI14)</f>
        <v>226247.37045835739</v>
      </c>
      <c r="CJ15" s="511">
        <f t="shared" ref="CJ15" si="16">AVERAGE(CJ3:CJ14)</f>
        <v>215830.40975474752</v>
      </c>
      <c r="CK15" s="503">
        <f t="shared" si="11"/>
        <v>2022.3577446575218</v>
      </c>
      <c r="CL15" s="481">
        <f>IFERROR(CJ15*1000/CM15,"")</f>
        <v>1929.2436407806063</v>
      </c>
      <c r="CM15" s="481">
        <f t="shared" ref="CM15:CO15" si="17">AVERAGE(CM3:CM14)</f>
        <v>111873.07045750774</v>
      </c>
      <c r="CN15" s="481">
        <f t="shared" si="17"/>
        <v>129573.11790552443</v>
      </c>
      <c r="CO15" s="480">
        <f t="shared" si="17"/>
        <v>1722.9975656051893</v>
      </c>
      <c r="CP15" s="480">
        <f>AVERAGE(CP3:CP14)</f>
        <v>2032.8186644365726</v>
      </c>
      <c r="CQ15" s="482">
        <v>1398</v>
      </c>
      <c r="CR15" s="386"/>
      <c r="CS15" s="381"/>
      <c r="CY15" s="392"/>
      <c r="CZ15" s="393">
        <f t="shared" si="15"/>
        <v>1.1828858662952384</v>
      </c>
      <c r="DA15" s="394">
        <v>161829.62962962964</v>
      </c>
      <c r="DB15" s="394">
        <v>136809.16666666666</v>
      </c>
      <c r="DC15" s="395" t="s">
        <v>9354</v>
      </c>
      <c r="DF15">
        <v>1907.0810276679842</v>
      </c>
      <c r="DH15">
        <v>1500</v>
      </c>
      <c r="DI15">
        <v>2480</v>
      </c>
      <c r="DJ15">
        <v>1500</v>
      </c>
      <c r="DK15" t="s">
        <v>9687</v>
      </c>
      <c r="DL15" t="s">
        <v>9798</v>
      </c>
      <c r="DM15" t="s">
        <v>9813</v>
      </c>
      <c r="DN15">
        <v>342627000</v>
      </c>
      <c r="DO15">
        <v>320004000</v>
      </c>
      <c r="DP15">
        <v>1064181000</v>
      </c>
      <c r="DQ15">
        <v>962145000</v>
      </c>
      <c r="DR15">
        <v>4500</v>
      </c>
      <c r="DS15" t="s">
        <v>3621</v>
      </c>
      <c r="DT15" t="s">
        <v>3621</v>
      </c>
      <c r="DU15" t="s">
        <v>3621</v>
      </c>
      <c r="DV15">
        <v>6000</v>
      </c>
      <c r="DW15">
        <v>236239.5</v>
      </c>
      <c r="DX15">
        <v>213151.75</v>
      </c>
      <c r="DY15">
        <v>1.1083160236779666</v>
      </c>
      <c r="EA15" s="376" t="s">
        <v>3624</v>
      </c>
      <c r="EB15">
        <v>216650.77431696243</v>
      </c>
      <c r="EC15">
        <v>448540.62961019855</v>
      </c>
      <c r="ED15">
        <v>648451.87940093898</v>
      </c>
      <c r="EE15">
        <v>747660.31468245841</v>
      </c>
      <c r="EF15">
        <v>817378.50598135462</v>
      </c>
      <c r="EG15">
        <v>541637.31349901238</v>
      </c>
    </row>
    <row r="16" spans="1:137" ht="84.75" thickBot="1" x14ac:dyDescent="0.45">
      <c r="A16" s="258">
        <v>41010</v>
      </c>
      <c r="B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1391.01.23</v>
      </c>
      <c r="C16" s="195">
        <f t="shared" ca="1" si="0"/>
        <v>1391</v>
      </c>
      <c r="D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6" s="195">
        <f>_xlfn.NUMBERVALUE(RIGHT(Table11[[#This Row],[تاریخ شمسی]],2))</f>
        <v>23</v>
      </c>
      <c r="F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01-23</v>
      </c>
      <c r="G16" s="195" t="s">
        <v>167</v>
      </c>
      <c r="I16" s="259">
        <v>43845</v>
      </c>
      <c r="J16">
        <v>13550</v>
      </c>
      <c r="L16" s="259">
        <v>41010</v>
      </c>
      <c r="M16">
        <v>18800</v>
      </c>
      <c r="O16" s="283">
        <f>IFERROR(DATE(Table7[[#This Row],[year]],MONTH(DATEVALUE(Table7[[#This Row],[month]]&amp;"1")),Table7[[#This Row],[day]]),"")</f>
        <v>45082</v>
      </c>
      <c r="P16" s="257" t="s">
        <v>7224</v>
      </c>
      <c r="Q16" s="257">
        <v>2023</v>
      </c>
      <c r="R16" s="257" t="s">
        <v>3441</v>
      </c>
      <c r="S16" s="257">
        <v>5</v>
      </c>
      <c r="T16" s="257">
        <v>1942.5</v>
      </c>
      <c r="U16" s="257">
        <v>2255</v>
      </c>
      <c r="V16" s="257">
        <v>585050</v>
      </c>
      <c r="X16" s="260">
        <v>45082</v>
      </c>
      <c r="Z16" s="260"/>
      <c r="AB16" s="260" t="str">
        <f ca="1">IFERROR(IFERROR(VLOOKUP(Table_Merge1[[#This Row],[Column1]],Table11[#All],2,FALSE),LEFT(AB17,8)&amp;IF(LEN((RIGHT(AB17,2)+1))&lt;2,"0"&amp;(RIGHT(AB17,2)+1),(RIGHT(AB17,2)-1))),"")</f>
        <v>1402.03.8</v>
      </c>
      <c r="AC16" s="259" t="str">
        <f ca="1">LEFT(Table_Merge1[[#This Row],[Column2]],4)</f>
        <v>1402</v>
      </c>
      <c r="AD16" s="259" t="str">
        <f ca="1">RIGHT(LEFT(Table_Merge1[[#This Row],[Column2]],7),2)</f>
        <v>03</v>
      </c>
      <c r="AE16" s="259" t="str">
        <f ca="1">RIGHT(Table_Merge1[[#This Row],[Column2]],2)</f>
        <v>.8</v>
      </c>
      <c r="AH16" s="260">
        <v>2023</v>
      </c>
      <c r="AI16" t="s">
        <v>3441</v>
      </c>
      <c r="AJ16" s="260">
        <v>5</v>
      </c>
      <c r="AK16">
        <v>1942.5</v>
      </c>
      <c r="AL16">
        <v>2255</v>
      </c>
      <c r="AM16">
        <v>585050</v>
      </c>
      <c r="AP16" s="287" t="str">
        <f>IFERROR(IF(Table_Merge1[[#This Row],[LME Zinc stock]]*Table_Merge1[[#This Row],[Nima.مقدار]]=0,"",Table_Merge1[[#This Row],[LME Zinc stock]]*Table_Merge1[[#This Row],[Nima.مقدار]]),"")</f>
        <v/>
      </c>
      <c r="AQ16" s="287" t="str">
        <f>IFERROR(IF(Table_Merge1[[#This Row],[LME Zinc 3-month]]*Table_Merge1[[#This Row],[Nima.مقدار]]=0,"",Table_Merge1[[#This Row],[LME Zinc 3-month]]*Table_Merge1[[#This Row],[Nima.مقدار]]),"")</f>
        <v/>
      </c>
      <c r="AR16" s="288" t="str">
        <f>IFERROR(IF(Table_Merge1[[#This Row],[LME Zinc stock]]*Table_Merge1[[#This Row],[Azad.Sell]]=0,"",Table_Merge1[[#This Row],[LME Zinc stock]]*Table_Merge1[[#This Row],[Azad.Sell]]),"")</f>
        <v/>
      </c>
      <c r="AS16" s="288" t="str">
        <f>IFERROR(IF(Table_Merge1[[#This Row],[LME Zinc 3-month]]*Table_Merge1[[#This Row],[Azad.Sell]]=0,"",Table_Merge1[[#This Row],[LME Zinc 3-month]]*Table_Merge1[[#This Row],[Azad.Sell]]),"")</f>
        <v/>
      </c>
      <c r="AT16"/>
      <c r="AV16" s="296" t="s">
        <v>9356</v>
      </c>
      <c r="AW16" s="302">
        <v>1399</v>
      </c>
      <c r="AX16" s="302">
        <v>3</v>
      </c>
      <c r="AY16" s="299">
        <v>256667935</v>
      </c>
      <c r="AZ16" s="300">
        <v>248066704</v>
      </c>
      <c r="BA16" s="299">
        <v>257577391</v>
      </c>
      <c r="BB16" s="300" t="s">
        <v>116</v>
      </c>
      <c r="BC16" s="286">
        <v>179574.19354838709</v>
      </c>
      <c r="BD16" s="286">
        <v>155997.04761904763</v>
      </c>
      <c r="BE16">
        <f t="shared" si="1"/>
        <v>1429.3141454695697</v>
      </c>
      <c r="BF16">
        <f t="shared" si="2"/>
        <v>1381.416221886901</v>
      </c>
      <c r="BG16">
        <f t="shared" si="3"/>
        <v>1434.3786593734283</v>
      </c>
      <c r="BH16" t="str">
        <f t="shared" si="4"/>
        <v/>
      </c>
      <c r="BI16">
        <f t="shared" si="5"/>
        <v>1645.3384145243285</v>
      </c>
      <c r="BJ16">
        <f t="shared" si="6"/>
        <v>1590.2012748715024</v>
      </c>
      <c r="BK16">
        <f t="shared" si="7"/>
        <v>1651.1683710131265</v>
      </c>
      <c r="BL16" t="str">
        <f t="shared" si="8"/>
        <v/>
      </c>
      <c r="BN16" s="311">
        <v>1</v>
      </c>
      <c r="BO16" s="305">
        <v>1526.4583333333333</v>
      </c>
      <c r="BP16" s="306">
        <v>1881.5882352941176</v>
      </c>
      <c r="BQ16" s="315"/>
      <c r="BR16" s="315"/>
      <c r="BS16" s="315"/>
      <c r="BT16" s="316"/>
      <c r="BU16" s="311">
        <v>1</v>
      </c>
      <c r="BV16" s="307">
        <v>1535.1911764705883</v>
      </c>
      <c r="BW16" s="150">
        <v>1884.375</v>
      </c>
      <c r="BX16" s="377"/>
      <c r="BY16" s="377"/>
      <c r="BZ16" s="377"/>
      <c r="CA16" s="317"/>
      <c r="CB16" s="377"/>
      <c r="CC16" s="536">
        <f>CM16*CE16</f>
        <v>151783.73073405749</v>
      </c>
      <c r="CD16" s="538">
        <f t="shared" ref="CD16:CD27" si="18">CI16/CJ16</f>
        <v>1.028920490198302</v>
      </c>
      <c r="CE16" s="537">
        <f>IFERROR(CF16*CD16,"")</f>
        <v>1.1094558532315026</v>
      </c>
      <c r="CF16" s="539">
        <f t="shared" si="10"/>
        <v>1.0782717069009669</v>
      </c>
      <c r="CG16" s="540">
        <f t="shared" ref="CG16:CG27" si="19">CN16/CM16</f>
        <v>1.1828858662952384</v>
      </c>
      <c r="CH16" s="541">
        <f t="shared" si="9"/>
        <v>1.0874564317077151</v>
      </c>
      <c r="CI16" s="512">
        <v>226830.66666666666</v>
      </c>
      <c r="CJ16" s="513">
        <v>220455</v>
      </c>
      <c r="CK16" s="504">
        <f t="shared" si="11"/>
        <v>1658.0078089309318</v>
      </c>
      <c r="CL16" s="483">
        <f t="shared" si="12"/>
        <v>1611.405181183035</v>
      </c>
      <c r="CM16" s="483">
        <v>136809.16666666666</v>
      </c>
      <c r="CN16" s="483">
        <v>161829.62962962964</v>
      </c>
      <c r="CO16" s="484">
        <v>1494.4333333333334</v>
      </c>
      <c r="CP16" s="485">
        <v>1625.1311400917332</v>
      </c>
      <c r="CQ16" s="486" t="s">
        <v>9833</v>
      </c>
      <c r="CR16" s="377"/>
      <c r="CY16" s="392"/>
      <c r="CZ16" s="393">
        <f t="shared" si="15"/>
        <v>1.1858527711781151</v>
      </c>
      <c r="DA16" s="394">
        <v>165596.77419354836</v>
      </c>
      <c r="DB16" s="394">
        <v>139643.62037037036</v>
      </c>
      <c r="DC16" s="395" t="s">
        <v>9355</v>
      </c>
      <c r="DF16">
        <v>1858.0833333333333</v>
      </c>
      <c r="DH16">
        <v>1500</v>
      </c>
      <c r="DI16">
        <v>3940</v>
      </c>
      <c r="DJ16">
        <v>1500</v>
      </c>
      <c r="DK16" t="s">
        <v>9688</v>
      </c>
      <c r="DL16" t="s">
        <v>9798</v>
      </c>
      <c r="DM16" t="s">
        <v>9813</v>
      </c>
      <c r="DN16">
        <v>353256000</v>
      </c>
      <c r="DO16">
        <v>316765500</v>
      </c>
      <c r="DP16">
        <v>1417437000</v>
      </c>
      <c r="DQ16">
        <v>1278910500</v>
      </c>
      <c r="DR16">
        <v>6000</v>
      </c>
      <c r="DS16">
        <v>6000</v>
      </c>
      <c r="DT16">
        <v>236239.5</v>
      </c>
      <c r="DU16">
        <v>213151.75</v>
      </c>
      <c r="DV16">
        <v>6000</v>
      </c>
      <c r="DW16">
        <v>236239.5</v>
      </c>
      <c r="DX16">
        <v>213151.75</v>
      </c>
      <c r="DY16">
        <v>1.1083160236779666</v>
      </c>
    </row>
    <row r="17" spans="1:129" ht="84.75" thickBot="1" x14ac:dyDescent="0.45">
      <c r="A17" s="258">
        <v>41011</v>
      </c>
      <c r="B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1391.01.24</v>
      </c>
      <c r="C17" s="195">
        <f t="shared" ca="1" si="0"/>
        <v>1391</v>
      </c>
      <c r="D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" s="195">
        <f>_xlfn.NUMBERVALUE(RIGHT(Table11[[#This Row],[تاریخ شمسی]],2))</f>
        <v>24</v>
      </c>
      <c r="F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01-24</v>
      </c>
      <c r="G17" s="195" t="s">
        <v>168</v>
      </c>
      <c r="I17" s="259">
        <v>43846</v>
      </c>
      <c r="J17">
        <v>13570</v>
      </c>
      <c r="L17" s="259">
        <v>41011</v>
      </c>
      <c r="M17">
        <v>18840</v>
      </c>
      <c r="O17" s="284">
        <f>IFERROR(DATE(Table7[[#This Row],[year]],MONTH(DATEVALUE(Table7[[#This Row],[month]]&amp;"1")),Table7[[#This Row],[day]]),"")</f>
        <v>45079</v>
      </c>
      <c r="P17" s="195" t="s">
        <v>7225</v>
      </c>
      <c r="Q17" s="195">
        <v>2023</v>
      </c>
      <c r="R17" s="195" t="s">
        <v>3441</v>
      </c>
      <c r="S17" s="195">
        <v>2</v>
      </c>
      <c r="T17" s="195">
        <v>1981</v>
      </c>
      <c r="U17" s="195">
        <v>2289.5</v>
      </c>
      <c r="V17" s="195">
        <v>579025</v>
      </c>
      <c r="X17" s="260">
        <v>45079</v>
      </c>
      <c r="Z17" s="260"/>
      <c r="AB17" s="260" t="str">
        <f ca="1">IFERROR(IFERROR(VLOOKUP(Table_Merge1[[#This Row],[Column1]],Table11[#All],2,FALSE),LEFT(AB18,8)&amp;IF(LEN((RIGHT(AB18,2)+1))&lt;2,"0"&amp;(RIGHT(AB18,2)+1),(RIGHT(AB18,2)-1))),"")</f>
        <v>1402.03.09</v>
      </c>
      <c r="AC17" s="259" t="str">
        <f ca="1">LEFT(Table_Merge1[[#This Row],[Column2]],4)</f>
        <v>1402</v>
      </c>
      <c r="AD17" s="259" t="str">
        <f ca="1">RIGHT(LEFT(Table_Merge1[[#This Row],[Column2]],7),2)</f>
        <v>03</v>
      </c>
      <c r="AE17" s="259" t="str">
        <f ca="1">RIGHT(Table_Merge1[[#This Row],[Column2]],2)</f>
        <v>09</v>
      </c>
      <c r="AH17" s="260">
        <v>2023</v>
      </c>
      <c r="AI17" t="s">
        <v>3441</v>
      </c>
      <c r="AJ17" s="260">
        <v>2</v>
      </c>
      <c r="AK17">
        <v>1981</v>
      </c>
      <c r="AL17">
        <v>2289.5</v>
      </c>
      <c r="AM17">
        <v>579025</v>
      </c>
      <c r="AP17" s="287" t="str">
        <f>IFERROR(IF(Table_Merge1[[#This Row],[LME Zinc stock]]*Table_Merge1[[#This Row],[Nima.مقدار]]=0,"",Table_Merge1[[#This Row],[LME Zinc stock]]*Table_Merge1[[#This Row],[Nima.مقدار]]),"")</f>
        <v/>
      </c>
      <c r="AQ17" s="287" t="str">
        <f>IFERROR(IF(Table_Merge1[[#This Row],[LME Zinc 3-month]]*Table_Merge1[[#This Row],[Nima.مقدار]]=0,"",Table_Merge1[[#This Row],[LME Zinc 3-month]]*Table_Merge1[[#This Row],[Nima.مقدار]]),"")</f>
        <v/>
      </c>
      <c r="AR17" s="288" t="str">
        <f>IFERROR(IF(Table_Merge1[[#This Row],[LME Zinc stock]]*Table_Merge1[[#This Row],[Azad.Sell]]=0,"",Table_Merge1[[#This Row],[LME Zinc stock]]*Table_Merge1[[#This Row],[Azad.Sell]]),"")</f>
        <v/>
      </c>
      <c r="AS17" s="288" t="str">
        <f>IFERROR(IF(Table_Merge1[[#This Row],[LME Zinc 3-month]]*Table_Merge1[[#This Row],[Azad.Sell]]=0,"",Table_Merge1[[#This Row],[LME Zinc 3-month]]*Table_Merge1[[#This Row],[Azad.Sell]]),"")</f>
        <v/>
      </c>
      <c r="AT17"/>
      <c r="AV17" s="296" t="s">
        <v>9357</v>
      </c>
      <c r="AW17" s="302">
        <v>1399</v>
      </c>
      <c r="AX17" s="302">
        <v>4</v>
      </c>
      <c r="AY17" s="299">
        <v>305538628</v>
      </c>
      <c r="AZ17" s="300">
        <v>283014562</v>
      </c>
      <c r="BA17" s="299">
        <v>345680774</v>
      </c>
      <c r="BB17" s="300">
        <v>283186589</v>
      </c>
      <c r="BC17" s="286">
        <v>218390.32258064515</v>
      </c>
      <c r="BD17" s="286">
        <v>170041.96296296295</v>
      </c>
      <c r="BE17">
        <f t="shared" si="1"/>
        <v>1399.0483845142612</v>
      </c>
      <c r="BF17">
        <f t="shared" si="2"/>
        <v>1295.9116441411502</v>
      </c>
      <c r="BG17">
        <f t="shared" si="3"/>
        <v>1582.8575639946234</v>
      </c>
      <c r="BH17">
        <f t="shared" si="4"/>
        <v>1296.699348458664</v>
      </c>
      <c r="BI17">
        <f t="shared" si="5"/>
        <v>1796.8425127305179</v>
      </c>
      <c r="BJ17">
        <f t="shared" si="6"/>
        <v>1664.3807038480481</v>
      </c>
      <c r="BK17">
        <f t="shared" si="7"/>
        <v>2032.9145110803806</v>
      </c>
      <c r="BL17">
        <f t="shared" si="8"/>
        <v>1665.3923776549275</v>
      </c>
      <c r="BN17" s="280">
        <v>2</v>
      </c>
      <c r="BO17" s="307">
        <v>1434.4404761904761</v>
      </c>
      <c r="BP17" s="150">
        <v>1884.9</v>
      </c>
      <c r="BQ17" s="377"/>
      <c r="BR17" s="377"/>
      <c r="BS17" s="377"/>
      <c r="BT17" s="317"/>
      <c r="BU17" s="280">
        <v>2</v>
      </c>
      <c r="BV17" s="307">
        <v>1438.4749999999999</v>
      </c>
      <c r="BW17" s="150">
        <v>1881.078947368421</v>
      </c>
      <c r="BX17" s="377"/>
      <c r="BY17" s="377"/>
      <c r="BZ17" s="377"/>
      <c r="CA17" s="317"/>
      <c r="CB17" s="377"/>
      <c r="CC17" s="542">
        <f>CM17*CE17</f>
        <v>154550.80117737124</v>
      </c>
      <c r="CD17" s="538">
        <f t="shared" si="18"/>
        <v>1.0290937980502164</v>
      </c>
      <c r="CE17" s="537">
        <f>IFERROR(CF17*CD17,"")</f>
        <v>1.1067516064641065</v>
      </c>
      <c r="CF17" s="539">
        <f t="shared" si="10"/>
        <v>1.0754623228329869</v>
      </c>
      <c r="CG17" s="540">
        <f t="shared" si="19"/>
        <v>1.1858527711781151</v>
      </c>
      <c r="CH17" s="541">
        <f t="shared" si="9"/>
        <v>1.105319271218818</v>
      </c>
      <c r="CI17" s="512">
        <v>230585.93158660844</v>
      </c>
      <c r="CJ17" s="513">
        <v>224066.97234352256</v>
      </c>
      <c r="CK17" s="504">
        <f t="shared" si="11"/>
        <v>1651.2457280542853</v>
      </c>
      <c r="CL17" s="483">
        <f t="shared" si="12"/>
        <v>1604.5628991087456</v>
      </c>
      <c r="CM17" s="483">
        <v>139643.62037037036</v>
      </c>
      <c r="CN17" s="483">
        <v>165596.77419354836</v>
      </c>
      <c r="CO17" s="484">
        <v>1491.9749999999999</v>
      </c>
      <c r="CP17" s="485">
        <v>1649.108719676696</v>
      </c>
      <c r="CQ17" s="486" t="s">
        <v>9834</v>
      </c>
      <c r="CR17" s="377"/>
      <c r="CY17" s="392">
        <f>AVERAGE(DA15:DA17)/AVERAGE(DB15:DB17)</f>
        <v>1.1723917012819962</v>
      </c>
      <c r="CZ17" s="393">
        <f t="shared" si="15"/>
        <v>1.1511384112019607</v>
      </c>
      <c r="DA17" s="394">
        <v>179574.19354838709</v>
      </c>
      <c r="DB17" s="394">
        <v>155997.04761904763</v>
      </c>
      <c r="DC17" s="395" t="s">
        <v>9356</v>
      </c>
      <c r="DF17">
        <v>1834.6904761904761</v>
      </c>
      <c r="DH17">
        <v>1500</v>
      </c>
      <c r="DI17">
        <v>3020</v>
      </c>
      <c r="DJ17">
        <v>1500</v>
      </c>
      <c r="DK17" t="s">
        <v>9689</v>
      </c>
      <c r="DL17" t="s">
        <v>9798</v>
      </c>
      <c r="DM17" t="s">
        <v>9806</v>
      </c>
      <c r="DN17">
        <v>346383000</v>
      </c>
      <c r="DO17">
        <v>324199500</v>
      </c>
      <c r="DP17">
        <v>346383000</v>
      </c>
      <c r="DQ17">
        <v>324199500</v>
      </c>
      <c r="DR17">
        <v>1500</v>
      </c>
      <c r="DS17" t="s">
        <v>3621</v>
      </c>
      <c r="DT17" t="s">
        <v>3621</v>
      </c>
      <c r="DU17" t="s">
        <v>3621</v>
      </c>
      <c r="DV17">
        <v>8400</v>
      </c>
      <c r="DW17">
        <v>227888.08333333334</v>
      </c>
      <c r="DX17">
        <v>221913.38095238095</v>
      </c>
      <c r="DY17">
        <v>1.0269235787193673</v>
      </c>
    </row>
    <row r="18" spans="1:129" ht="84.75" thickBot="1" x14ac:dyDescent="0.45">
      <c r="A18" s="258">
        <v>41013</v>
      </c>
      <c r="B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1391.01.26</v>
      </c>
      <c r="C18" s="195">
        <f t="shared" ca="1" si="0"/>
        <v>1391</v>
      </c>
      <c r="D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8" s="195">
        <f>_xlfn.NUMBERVALUE(RIGHT(Table11[[#This Row],[تاریخ شمسی]],2))</f>
        <v>26</v>
      </c>
      <c r="F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01-26</v>
      </c>
      <c r="G18" s="195" t="s">
        <v>169</v>
      </c>
      <c r="I18" s="259">
        <v>43847</v>
      </c>
      <c r="J18">
        <v>13570</v>
      </c>
      <c r="L18" s="259">
        <v>41013</v>
      </c>
      <c r="M18">
        <v>18800</v>
      </c>
      <c r="O18" s="283">
        <f>IFERROR(DATE(Table7[[#This Row],[year]],MONTH(DATEVALUE(Table7[[#This Row],[month]]&amp;"1")),Table7[[#This Row],[day]]),"")</f>
        <v>45078</v>
      </c>
      <c r="P18" s="257" t="s">
        <v>3430</v>
      </c>
      <c r="Q18" s="257">
        <v>2023</v>
      </c>
      <c r="R18" s="257" t="s">
        <v>3441</v>
      </c>
      <c r="S18" s="257">
        <v>1</v>
      </c>
      <c r="T18" s="257">
        <v>1958.75</v>
      </c>
      <c r="U18" s="257">
        <v>2253</v>
      </c>
      <c r="V18" s="257">
        <v>578825</v>
      </c>
      <c r="X18" s="260">
        <v>45078</v>
      </c>
      <c r="Z18" s="260"/>
      <c r="AB18" s="260" t="str">
        <f ca="1">IFERROR(IFERROR(VLOOKUP(Table_Merge1[[#This Row],[Column1]],Table11[#All],2,FALSE),LEFT(AB19,8)&amp;IF(LEN((RIGHT(AB19,2)+1))&lt;2,"0"&amp;(RIGHT(AB19,2)+1),(RIGHT(AB19,2)-1))),"")</f>
        <v>1402.03.08</v>
      </c>
      <c r="AC18" s="259" t="str">
        <f ca="1">LEFT(Table_Merge1[[#This Row],[Column2]],4)</f>
        <v>1402</v>
      </c>
      <c r="AD18" s="259" t="str">
        <f ca="1">RIGHT(LEFT(Table_Merge1[[#This Row],[Column2]],7),2)</f>
        <v>03</v>
      </c>
      <c r="AE18" s="259" t="str">
        <f ca="1">RIGHT(Table_Merge1[[#This Row],[Column2]],2)</f>
        <v>08</v>
      </c>
      <c r="AH18" s="260">
        <v>2023</v>
      </c>
      <c r="AI18" t="s">
        <v>3441</v>
      </c>
      <c r="AJ18" s="260">
        <v>1</v>
      </c>
      <c r="AK18">
        <v>1958.75</v>
      </c>
      <c r="AL18">
        <v>2253</v>
      </c>
      <c r="AM18">
        <v>578825</v>
      </c>
      <c r="AP18" s="287" t="str">
        <f>IFERROR(IF(Table_Merge1[[#This Row],[LME Zinc stock]]*Table_Merge1[[#This Row],[Nima.مقدار]]=0,"",Table_Merge1[[#This Row],[LME Zinc stock]]*Table_Merge1[[#This Row],[Nima.مقدار]]),"")</f>
        <v/>
      </c>
      <c r="AQ18" s="287" t="str">
        <f>IFERROR(IF(Table_Merge1[[#This Row],[LME Zinc 3-month]]*Table_Merge1[[#This Row],[Nima.مقدار]]=0,"",Table_Merge1[[#This Row],[LME Zinc 3-month]]*Table_Merge1[[#This Row],[Nima.مقدار]]),"")</f>
        <v/>
      </c>
      <c r="AR18" s="288" t="str">
        <f>IFERROR(IF(Table_Merge1[[#This Row],[LME Zinc stock]]*Table_Merge1[[#This Row],[Azad.Sell]]=0,"",Table_Merge1[[#This Row],[LME Zinc stock]]*Table_Merge1[[#This Row],[Azad.Sell]]),"")</f>
        <v/>
      </c>
      <c r="AS18" s="288" t="str">
        <f>IFERROR(IF(Table_Merge1[[#This Row],[LME Zinc 3-month]]*Table_Merge1[[#This Row],[Azad.Sell]]=0,"",Table_Merge1[[#This Row],[LME Zinc 3-month]]*Table_Merge1[[#This Row],[Azad.Sell]]),"")</f>
        <v/>
      </c>
      <c r="AT18"/>
      <c r="AV18" s="296" t="s">
        <v>9358</v>
      </c>
      <c r="AW18" s="302">
        <v>1399</v>
      </c>
      <c r="AX18" s="302">
        <v>5</v>
      </c>
      <c r="AY18" s="299">
        <v>379245902</v>
      </c>
      <c r="AZ18" s="300">
        <v>366655348</v>
      </c>
      <c r="BA18" s="299">
        <v>447843853</v>
      </c>
      <c r="BB18" s="300">
        <v>335022656</v>
      </c>
      <c r="BC18" s="286">
        <v>229170.96774193548</v>
      </c>
      <c r="BD18" s="286">
        <v>184829.82</v>
      </c>
      <c r="BE18">
        <f t="shared" si="1"/>
        <v>1654.8601497684501</v>
      </c>
      <c r="BF18">
        <f t="shared" si="2"/>
        <v>1599.9205816195824</v>
      </c>
      <c r="BG18">
        <f t="shared" si="3"/>
        <v>1954.1910452824345</v>
      </c>
      <c r="BH18">
        <f t="shared" si="4"/>
        <v>1461.8896071393381</v>
      </c>
      <c r="BI18">
        <f t="shared" si="5"/>
        <v>2051.8653429408737</v>
      </c>
      <c r="BJ18">
        <f t="shared" si="6"/>
        <v>1983.7456315220129</v>
      </c>
      <c r="BK18">
        <f t="shared" si="7"/>
        <v>2423.0064878059179</v>
      </c>
      <c r="BL18">
        <f t="shared" si="8"/>
        <v>1812.6006723373966</v>
      </c>
      <c r="BN18" s="280">
        <v>3</v>
      </c>
      <c r="BO18" s="307">
        <v>1375.7065217391305</v>
      </c>
      <c r="BP18" s="150">
        <v>1817.0454545454545</v>
      </c>
      <c r="BQ18" s="377"/>
      <c r="BR18" s="377"/>
      <c r="BS18" s="377"/>
      <c r="BT18" s="317"/>
      <c r="BU18" s="280">
        <v>3</v>
      </c>
      <c r="BV18" s="307">
        <v>1379</v>
      </c>
      <c r="BW18" s="150">
        <v>1818.6428571428571</v>
      </c>
      <c r="BX18" s="377"/>
      <c r="BY18" s="377"/>
      <c r="BZ18" s="377"/>
      <c r="CA18" s="317"/>
      <c r="CB18" s="377"/>
      <c r="CC18" s="542">
        <f>CM18*CE18</f>
        <v>167487.65699869115</v>
      </c>
      <c r="CD18" s="538">
        <f t="shared" si="18"/>
        <v>1.0154708061437883</v>
      </c>
      <c r="CE18" s="537">
        <f>IFERROR(CF18*CD18,"")</f>
        <v>1.0736591464711829</v>
      </c>
      <c r="CF18" s="539">
        <f t="shared" si="10"/>
        <v>1.0573018347502896</v>
      </c>
      <c r="CG18" s="540">
        <f t="shared" si="19"/>
        <v>1.1511384112019607</v>
      </c>
      <c r="CH18" s="541">
        <f t="shared" si="9"/>
        <v>1.0039316250787842</v>
      </c>
      <c r="CI18" s="512">
        <v>265296.0411160058</v>
      </c>
      <c r="CJ18" s="513">
        <v>261254.22760646112</v>
      </c>
      <c r="CK18" s="504">
        <f t="shared" si="11"/>
        <v>1700.6478338222889</v>
      </c>
      <c r="CL18" s="483">
        <f t="shared" si="12"/>
        <v>1674.7382825119653</v>
      </c>
      <c r="CM18" s="483">
        <v>155997.04761904763</v>
      </c>
      <c r="CN18" s="483">
        <v>179574.19354838709</v>
      </c>
      <c r="CO18" s="484">
        <v>1583.9736842105262</v>
      </c>
      <c r="CP18" s="485">
        <v>1590.2012748715024</v>
      </c>
      <c r="CQ18" s="486" t="s">
        <v>9835</v>
      </c>
      <c r="CR18" s="377"/>
      <c r="CY18" s="392"/>
      <c r="CZ18" s="393">
        <f t="shared" si="15"/>
        <v>1.2843319306318113</v>
      </c>
      <c r="DA18" s="394">
        <v>218390.32258064515</v>
      </c>
      <c r="DB18" s="394">
        <v>170041.96296296295</v>
      </c>
      <c r="DC18" s="395" t="s">
        <v>9357</v>
      </c>
      <c r="DF18">
        <v>1845.2391304347825</v>
      </c>
      <c r="DH18">
        <v>1500</v>
      </c>
      <c r="DI18">
        <v>3560</v>
      </c>
      <c r="DJ18">
        <v>1500</v>
      </c>
      <c r="DK18" t="s">
        <v>9690</v>
      </c>
      <c r="DL18" t="s">
        <v>9798</v>
      </c>
      <c r="DM18" t="s">
        <v>9806</v>
      </c>
      <c r="DN18">
        <v>345987000</v>
      </c>
      <c r="DO18">
        <v>324199500</v>
      </c>
      <c r="DP18">
        <v>692370000</v>
      </c>
      <c r="DQ18">
        <v>648399000</v>
      </c>
      <c r="DR18">
        <v>3000</v>
      </c>
      <c r="DS18" t="s">
        <v>3621</v>
      </c>
      <c r="DT18" t="s">
        <v>3621</v>
      </c>
      <c r="DU18" t="s">
        <v>3621</v>
      </c>
      <c r="DV18">
        <v>8400</v>
      </c>
      <c r="DW18">
        <v>227888.08333333334</v>
      </c>
      <c r="DX18">
        <v>221913.38095238095</v>
      </c>
      <c r="DY18">
        <v>1.0269235787193673</v>
      </c>
    </row>
    <row r="19" spans="1:129" ht="84.75" thickBot="1" x14ac:dyDescent="0.45">
      <c r="A19" s="258">
        <v>41014</v>
      </c>
      <c r="B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1391.01.27</v>
      </c>
      <c r="C19" s="195">
        <f t="shared" ca="1" si="0"/>
        <v>1391</v>
      </c>
      <c r="D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9" s="195">
        <f>_xlfn.NUMBERVALUE(RIGHT(Table11[[#This Row],[تاریخ شمسی]],2))</f>
        <v>27</v>
      </c>
      <c r="F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01-27</v>
      </c>
      <c r="G19" s="195" t="s">
        <v>170</v>
      </c>
      <c r="I19" s="259">
        <v>43848</v>
      </c>
      <c r="J19">
        <v>13500</v>
      </c>
      <c r="L19" s="259">
        <v>41014</v>
      </c>
      <c r="M19">
        <v>17300</v>
      </c>
      <c r="O19" s="284">
        <f>IFERROR(DATE(Table7[[#This Row],[year]],MONTH(DATEVALUE(Table7[[#This Row],[month]]&amp;"1")),Table7[[#This Row],[day]]),"")</f>
        <v>45077</v>
      </c>
      <c r="P19" s="195" t="s">
        <v>3432</v>
      </c>
      <c r="Q19" s="195">
        <v>2023</v>
      </c>
      <c r="R19" s="195" t="s">
        <v>3439</v>
      </c>
      <c r="S19" s="195">
        <v>31</v>
      </c>
      <c r="T19" s="195">
        <v>1959</v>
      </c>
      <c r="U19" s="195">
        <v>2221.5</v>
      </c>
      <c r="V19" s="195">
        <v>579525</v>
      </c>
      <c r="X19" s="260">
        <v>45077</v>
      </c>
      <c r="Z19" s="260"/>
      <c r="AB19" s="260" t="str">
        <f ca="1">IFERROR(IFERROR(VLOOKUP(Table_Merge1[[#This Row],[Column1]],Table11[#All],2,FALSE),LEFT(AB20,8)&amp;IF(LEN((RIGHT(AB20,2)+1))&lt;2,"0"&amp;(RIGHT(AB20,2)+1),(RIGHT(AB20,2)-1))),"")</f>
        <v>1402.03.07</v>
      </c>
      <c r="AC19" s="259" t="str">
        <f ca="1">LEFT(Table_Merge1[[#This Row],[Column2]],4)</f>
        <v>1402</v>
      </c>
      <c r="AD19" s="259" t="str">
        <f ca="1">RIGHT(LEFT(Table_Merge1[[#This Row],[Column2]],7),2)</f>
        <v>03</v>
      </c>
      <c r="AE19" s="259" t="str">
        <f ca="1">RIGHT(Table_Merge1[[#This Row],[Column2]],2)</f>
        <v>07</v>
      </c>
      <c r="AH19" s="260">
        <v>2023</v>
      </c>
      <c r="AI19" t="s">
        <v>3439</v>
      </c>
      <c r="AJ19" s="260">
        <v>31</v>
      </c>
      <c r="AK19">
        <v>1959</v>
      </c>
      <c r="AL19">
        <v>2221.5</v>
      </c>
      <c r="AM19">
        <v>579525</v>
      </c>
      <c r="AP19" s="287" t="str">
        <f>IFERROR(IF(Table_Merge1[[#This Row],[LME Zinc stock]]*Table_Merge1[[#This Row],[Nima.مقدار]]=0,"",Table_Merge1[[#This Row],[LME Zinc stock]]*Table_Merge1[[#This Row],[Nima.مقدار]]),"")</f>
        <v/>
      </c>
      <c r="AQ19" s="287" t="str">
        <f>IFERROR(IF(Table_Merge1[[#This Row],[LME Zinc 3-month]]*Table_Merge1[[#This Row],[Nima.مقدار]]=0,"",Table_Merge1[[#This Row],[LME Zinc 3-month]]*Table_Merge1[[#This Row],[Nima.مقدار]]),"")</f>
        <v/>
      </c>
      <c r="AR19" s="288" t="str">
        <f>IFERROR(IF(Table_Merge1[[#This Row],[LME Zinc stock]]*Table_Merge1[[#This Row],[Azad.Sell]]=0,"",Table_Merge1[[#This Row],[LME Zinc stock]]*Table_Merge1[[#This Row],[Azad.Sell]]),"")</f>
        <v/>
      </c>
      <c r="AS19" s="288" t="str">
        <f>IFERROR(IF(Table_Merge1[[#This Row],[LME Zinc 3-month]]*Table_Merge1[[#This Row],[Azad.Sell]]=0,"",Table_Merge1[[#This Row],[LME Zinc 3-month]]*Table_Merge1[[#This Row],[Azad.Sell]]),"")</f>
        <v/>
      </c>
      <c r="AT19"/>
      <c r="AV19" s="296" t="s">
        <v>9359</v>
      </c>
      <c r="AW19" s="302">
        <v>1399</v>
      </c>
      <c r="AX19" s="302">
        <v>6</v>
      </c>
      <c r="AY19" s="299">
        <v>429893515</v>
      </c>
      <c r="AZ19" s="300">
        <v>397659058</v>
      </c>
      <c r="BA19" s="299">
        <v>375201661</v>
      </c>
      <c r="BB19" s="300">
        <v>391471076</v>
      </c>
      <c r="BC19" s="286">
        <v>250422.58064516127</v>
      </c>
      <c r="BD19" s="286">
        <v>206102.72</v>
      </c>
      <c r="BE19">
        <f t="shared" si="1"/>
        <v>1716.6723299970374</v>
      </c>
      <c r="BF19">
        <f t="shared" si="2"/>
        <v>1587.9520807409413</v>
      </c>
      <c r="BG19">
        <f t="shared" si="3"/>
        <v>1498.2740774948154</v>
      </c>
      <c r="BH19">
        <f t="shared" si="4"/>
        <v>1563.241920882122</v>
      </c>
      <c r="BI19">
        <f t="shared" si="5"/>
        <v>2085.8216475745685</v>
      </c>
      <c r="BJ19">
        <f t="shared" si="6"/>
        <v>1929.4216883697604</v>
      </c>
      <c r="BK19">
        <f t="shared" si="7"/>
        <v>1820.4595310532534</v>
      </c>
      <c r="BL19">
        <f t="shared" si="8"/>
        <v>1899.3979118761752</v>
      </c>
      <c r="BN19" s="280">
        <v>4</v>
      </c>
      <c r="BO19" s="307">
        <v>1259.9124999999999</v>
      </c>
      <c r="BP19" s="150">
        <v>1813.3947368421052</v>
      </c>
      <c r="BQ19" s="377"/>
      <c r="BR19" s="377"/>
      <c r="BS19" s="377"/>
      <c r="BT19" s="317"/>
      <c r="BU19" s="280">
        <v>4</v>
      </c>
      <c r="BV19" s="307">
        <v>1249.9000000000001</v>
      </c>
      <c r="BW19" s="150">
        <v>1816.8928571428571</v>
      </c>
      <c r="BX19" s="377"/>
      <c r="BY19" s="377"/>
      <c r="BZ19" s="377"/>
      <c r="CA19" s="317"/>
      <c r="CB19" s="377"/>
      <c r="CC19" s="542">
        <f>CM19*CE19</f>
        <v>180442.91045950315</v>
      </c>
      <c r="CD19" s="538">
        <f t="shared" si="18"/>
        <v>1.0735458450129922</v>
      </c>
      <c r="CE19" s="537">
        <f>IFERROR(CF19*CD19,"")</f>
        <v>1.061166945589811</v>
      </c>
      <c r="CF19" s="539">
        <f t="shared" si="10"/>
        <v>0.98846914691097199</v>
      </c>
      <c r="CG19" s="540">
        <f t="shared" si="19"/>
        <v>1.2843319306318113</v>
      </c>
      <c r="CH19" s="541">
        <f t="shared" si="9"/>
        <v>1.0056111346248804</v>
      </c>
      <c r="CI19" s="512">
        <v>298649.93333333335</v>
      </c>
      <c r="CJ19" s="513">
        <v>278190.2</v>
      </c>
      <c r="CK19" s="504">
        <f t="shared" si="11"/>
        <v>1756.3307793522865</v>
      </c>
      <c r="CL19" s="483">
        <f t="shared" si="12"/>
        <v>1636.0091071201816</v>
      </c>
      <c r="CM19" s="483">
        <v>170041.96296296295</v>
      </c>
      <c r="CN19" s="483">
        <v>218390.32258064515</v>
      </c>
      <c r="CO19" s="484">
        <v>1655.09375</v>
      </c>
      <c r="CP19" s="485">
        <v>1664.3807038480481</v>
      </c>
      <c r="CQ19" s="486" t="s">
        <v>9836</v>
      </c>
      <c r="CR19" s="377"/>
      <c r="CY19" s="392"/>
      <c r="CZ19" s="393">
        <f t="shared" si="15"/>
        <v>1.2399025641097063</v>
      </c>
      <c r="DA19" s="394">
        <v>229170.96774193548</v>
      </c>
      <c r="DB19" s="394">
        <v>184829.82</v>
      </c>
      <c r="DC19" s="395" t="s">
        <v>9358</v>
      </c>
      <c r="DF19">
        <v>1834.35</v>
      </c>
      <c r="DH19">
        <v>1500</v>
      </c>
      <c r="DI19">
        <v>3020</v>
      </c>
      <c r="DJ19">
        <v>1500</v>
      </c>
      <c r="DK19" t="s">
        <v>9557</v>
      </c>
      <c r="DL19" t="s">
        <v>9798</v>
      </c>
      <c r="DM19" t="s">
        <v>9806</v>
      </c>
      <c r="DN19">
        <v>335035500</v>
      </c>
      <c r="DO19">
        <v>331996500</v>
      </c>
      <c r="DP19">
        <v>1027405500</v>
      </c>
      <c r="DQ19">
        <v>980395500</v>
      </c>
      <c r="DR19">
        <v>4500</v>
      </c>
      <c r="DS19" t="s">
        <v>3621</v>
      </c>
      <c r="DT19" t="s">
        <v>3621</v>
      </c>
      <c r="DU19" t="s">
        <v>3621</v>
      </c>
      <c r="DV19">
        <v>8400</v>
      </c>
      <c r="DW19">
        <v>227888.08333333334</v>
      </c>
      <c r="DX19">
        <v>221913.38095238095</v>
      </c>
      <c r="DY19">
        <v>1.0269235787193673</v>
      </c>
    </row>
    <row r="20" spans="1:129" ht="84.75" thickBot="1" x14ac:dyDescent="0.45">
      <c r="A20" s="258">
        <v>41015</v>
      </c>
      <c r="B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1391.01.28</v>
      </c>
      <c r="C20" s="195">
        <f t="shared" ca="1" si="0"/>
        <v>1391</v>
      </c>
      <c r="D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0" s="195">
        <f>_xlfn.NUMBERVALUE(RIGHT(Table11[[#This Row],[تاریخ شمسی]],2))</f>
        <v>28</v>
      </c>
      <c r="F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01-28</v>
      </c>
      <c r="G20" s="195" t="s">
        <v>171</v>
      </c>
      <c r="I20" s="259">
        <v>43849</v>
      </c>
      <c r="J20">
        <v>13500</v>
      </c>
      <c r="L20" s="259">
        <v>41015</v>
      </c>
      <c r="M20">
        <v>17800</v>
      </c>
      <c r="O20" s="283">
        <f>IFERROR(DATE(Table7[[#This Row],[year]],MONTH(DATEVALUE(Table7[[#This Row],[month]]&amp;"1")),Table7[[#This Row],[day]]),"")</f>
        <v>45076</v>
      </c>
      <c r="P20" s="257" t="s">
        <v>3434</v>
      </c>
      <c r="Q20" s="257">
        <v>2023</v>
      </c>
      <c r="R20" s="257" t="s">
        <v>3439</v>
      </c>
      <c r="S20" s="257">
        <v>30</v>
      </c>
      <c r="T20" s="257">
        <v>1949.5</v>
      </c>
      <c r="U20" s="257">
        <v>2225</v>
      </c>
      <c r="V20" s="257">
        <v>586525</v>
      </c>
      <c r="X20" s="260">
        <v>45076</v>
      </c>
      <c r="Z20" s="260"/>
      <c r="AB20" s="260" t="str">
        <f ca="1">IFERROR(IFERROR(VLOOKUP(Table_Merge1[[#This Row],[Column1]],Table11[#All],2,FALSE),LEFT(AB21,8)&amp;IF(LEN((RIGHT(AB21,2)+1))&lt;2,"0"&amp;(RIGHT(AB21,2)+1),(RIGHT(AB21,2)-1))),"")</f>
        <v>1402.03.06</v>
      </c>
      <c r="AC20" s="259" t="str">
        <f ca="1">LEFT(Table_Merge1[[#This Row],[Column2]],4)</f>
        <v>1402</v>
      </c>
      <c r="AD20" s="259" t="str">
        <f ca="1">RIGHT(LEFT(Table_Merge1[[#This Row],[Column2]],7),2)</f>
        <v>03</v>
      </c>
      <c r="AE20" s="259" t="str">
        <f ca="1">RIGHT(Table_Merge1[[#This Row],[Column2]],2)</f>
        <v>06</v>
      </c>
      <c r="AH20" s="260">
        <v>2023</v>
      </c>
      <c r="AI20" t="s">
        <v>3439</v>
      </c>
      <c r="AJ20" s="260">
        <v>30</v>
      </c>
      <c r="AK20">
        <v>1949.5</v>
      </c>
      <c r="AL20">
        <v>2225</v>
      </c>
      <c r="AM20">
        <v>586525</v>
      </c>
      <c r="AP20" s="287" t="str">
        <f>IFERROR(IF(Table_Merge1[[#This Row],[LME Zinc stock]]*Table_Merge1[[#This Row],[Nima.مقدار]]=0,"",Table_Merge1[[#This Row],[LME Zinc stock]]*Table_Merge1[[#This Row],[Nima.مقدار]]),"")</f>
        <v/>
      </c>
      <c r="AQ20" s="287" t="str">
        <f>IFERROR(IF(Table_Merge1[[#This Row],[LME Zinc 3-month]]*Table_Merge1[[#This Row],[Nima.مقدار]]=0,"",Table_Merge1[[#This Row],[LME Zinc 3-month]]*Table_Merge1[[#This Row],[Nima.مقدار]]),"")</f>
        <v/>
      </c>
      <c r="AR20" s="288" t="str">
        <f>IFERROR(IF(Table_Merge1[[#This Row],[LME Zinc stock]]*Table_Merge1[[#This Row],[Azad.Sell]]=0,"",Table_Merge1[[#This Row],[LME Zinc stock]]*Table_Merge1[[#This Row],[Azad.Sell]]),"")</f>
        <v/>
      </c>
      <c r="AS20" s="288" t="str">
        <f>IFERROR(IF(Table_Merge1[[#This Row],[LME Zinc 3-month]]*Table_Merge1[[#This Row],[Azad.Sell]]=0,"",Table_Merge1[[#This Row],[LME Zinc 3-month]]*Table_Merge1[[#This Row],[Azad.Sell]]),"")</f>
        <v/>
      </c>
      <c r="AT20"/>
      <c r="AV20" s="296" t="s">
        <v>9360</v>
      </c>
      <c r="AW20" s="302">
        <v>1399</v>
      </c>
      <c r="AX20" s="302">
        <v>7</v>
      </c>
      <c r="AY20" s="299">
        <v>429381665</v>
      </c>
      <c r="AZ20" s="300">
        <v>428753250</v>
      </c>
      <c r="BA20" s="299">
        <v>453658537</v>
      </c>
      <c r="BB20" s="300">
        <v>473041690</v>
      </c>
      <c r="BC20" s="286">
        <v>299726.66666666669</v>
      </c>
      <c r="BD20" s="286">
        <v>238169.97916666666</v>
      </c>
      <c r="BE20">
        <f t="shared" si="1"/>
        <v>1432.5774539024444</v>
      </c>
      <c r="BF20">
        <f t="shared" si="2"/>
        <v>1430.4808269756888</v>
      </c>
      <c r="BG20">
        <f t="shared" si="3"/>
        <v>1513.5741575657821</v>
      </c>
      <c r="BH20">
        <f t="shared" si="4"/>
        <v>1578.2435886029493</v>
      </c>
      <c r="BI20">
        <f t="shared" si="5"/>
        <v>1802.8370599114305</v>
      </c>
      <c r="BJ20">
        <f t="shared" si="6"/>
        <v>1800.198545174188</v>
      </c>
      <c r="BK20">
        <f t="shared" si="7"/>
        <v>1904.7679249387627</v>
      </c>
      <c r="BL20">
        <f t="shared" si="8"/>
        <v>1986.1516201795305</v>
      </c>
      <c r="BN20" s="280">
        <v>5</v>
      </c>
      <c r="BO20" s="307">
        <v>1329.2291666666667</v>
      </c>
      <c r="BP20" s="150">
        <v>1854.9565217391305</v>
      </c>
      <c r="BQ20" s="377"/>
      <c r="BR20" s="377"/>
      <c r="BS20" s="377"/>
      <c r="BT20" s="317"/>
      <c r="BU20" s="280">
        <v>5</v>
      </c>
      <c r="BV20" s="307">
        <v>1327.465909090909</v>
      </c>
      <c r="BW20" s="150">
        <v>1858.4285714285713</v>
      </c>
      <c r="BX20" s="377"/>
      <c r="BY20" s="377"/>
      <c r="BZ20" s="377"/>
      <c r="CA20" s="317"/>
      <c r="CB20" s="377"/>
      <c r="CC20" s="542">
        <f>CM20*CE20</f>
        <v>223417.18710260832</v>
      </c>
      <c r="CD20" s="538">
        <f t="shared" si="18"/>
        <v>1.1920618311103606</v>
      </c>
      <c r="CE20" s="537">
        <f>IFERROR(CF20*CD20,"")</f>
        <v>1.2087724107647149</v>
      </c>
      <c r="CF20" s="539">
        <f t="shared" si="10"/>
        <v>1.0140182155138622</v>
      </c>
      <c r="CG20" s="540">
        <f t="shared" si="19"/>
        <v>1.2399025641097063</v>
      </c>
      <c r="CH20" s="541">
        <f t="shared" si="9"/>
        <v>1.1211719736185675</v>
      </c>
      <c r="CI20" s="512">
        <v>395303.2</v>
      </c>
      <c r="CJ20" s="513">
        <v>331613</v>
      </c>
      <c r="CK20" s="504">
        <f t="shared" si="11"/>
        <v>2138.7414649865482</v>
      </c>
      <c r="CL20" s="483">
        <f t="shared" si="12"/>
        <v>1794.1531296194521</v>
      </c>
      <c r="CM20" s="483">
        <v>184829.82</v>
      </c>
      <c r="CN20" s="483">
        <v>229170.96774193548</v>
      </c>
      <c r="CO20" s="484">
        <v>1769.35</v>
      </c>
      <c r="CP20" s="485">
        <v>1983.7456315220122</v>
      </c>
      <c r="CQ20" s="486" t="s">
        <v>9837</v>
      </c>
      <c r="CR20" s="377"/>
      <c r="CY20" s="392">
        <f>AVERAGE(DA18:DA20)/AVERAGE(DB18:DB20)</f>
        <v>1.2442345726608266</v>
      </c>
      <c r="CZ20" s="393">
        <f t="shared" si="15"/>
        <v>1.2150377280084479</v>
      </c>
      <c r="DA20" s="394">
        <v>250422.58064516127</v>
      </c>
      <c r="DB20" s="394">
        <v>206102.72</v>
      </c>
      <c r="DC20" s="395" t="s">
        <v>9359</v>
      </c>
      <c r="DF20">
        <v>1871.3958333333333</v>
      </c>
      <c r="DH20">
        <v>1500</v>
      </c>
      <c r="DI20">
        <v>3040</v>
      </c>
      <c r="DJ20">
        <v>1500</v>
      </c>
      <c r="DK20" t="s">
        <v>9558</v>
      </c>
      <c r="DL20" t="s">
        <v>9798</v>
      </c>
      <c r="DM20" t="s">
        <v>9806</v>
      </c>
      <c r="DN20">
        <v>335010000</v>
      </c>
      <c r="DO20">
        <v>331996500</v>
      </c>
      <c r="DP20">
        <v>1362415500</v>
      </c>
      <c r="DQ20">
        <v>1312392000</v>
      </c>
      <c r="DR20">
        <v>6000</v>
      </c>
      <c r="DS20" t="s">
        <v>3621</v>
      </c>
      <c r="DT20" t="s">
        <v>3621</v>
      </c>
      <c r="DU20" t="s">
        <v>3621</v>
      </c>
      <c r="DV20">
        <v>8400</v>
      </c>
      <c r="DW20">
        <v>227888.08333333334</v>
      </c>
      <c r="DX20">
        <v>221913.38095238095</v>
      </c>
      <c r="DY20">
        <v>1.0269235787193673</v>
      </c>
    </row>
    <row r="21" spans="1:129" ht="84.75" thickBot="1" x14ac:dyDescent="0.45">
      <c r="A21" s="258">
        <v>41016</v>
      </c>
      <c r="B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1391.01.29</v>
      </c>
      <c r="C21" s="195">
        <f t="shared" ca="1" si="0"/>
        <v>1391</v>
      </c>
      <c r="D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1" s="195">
        <f>_xlfn.NUMBERVALUE(RIGHT(Table11[[#This Row],[تاریخ شمسی]],2))</f>
        <v>29</v>
      </c>
      <c r="F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01-29</v>
      </c>
      <c r="G21" s="195" t="s">
        <v>172</v>
      </c>
      <c r="I21" s="259">
        <v>43850</v>
      </c>
      <c r="J21">
        <v>13550</v>
      </c>
      <c r="L21" s="259">
        <v>41016</v>
      </c>
      <c r="M21">
        <v>18000</v>
      </c>
      <c r="O21" s="284">
        <f>IFERROR(DATE(Table7[[#This Row],[year]],MONTH(DATEVALUE(Table7[[#This Row],[month]]&amp;"1")),Table7[[#This Row],[day]]),"")</f>
        <v>45072</v>
      </c>
      <c r="P21" s="195" t="s">
        <v>3436</v>
      </c>
      <c r="Q21" s="195">
        <v>2023</v>
      </c>
      <c r="R21" s="195" t="s">
        <v>3439</v>
      </c>
      <c r="S21" s="195">
        <v>26</v>
      </c>
      <c r="T21" s="195">
        <v>1953.5</v>
      </c>
      <c r="U21" s="195">
        <v>2238</v>
      </c>
      <c r="V21" s="195">
        <v>579775</v>
      </c>
      <c r="X21" s="260">
        <v>45072</v>
      </c>
      <c r="Z21" s="260"/>
      <c r="AB21" s="260" t="str">
        <f ca="1">IFERROR(IFERROR(VLOOKUP(Table_Merge1[[#This Row],[Column1]],Table11[#All],2,FALSE),LEFT(AB22,8)&amp;IF(LEN((RIGHT(AB22,2)+1))&lt;2,"0"&amp;(RIGHT(AB22,2)+1),(RIGHT(AB22,2)-1))),"")</f>
        <v>1402.03.05</v>
      </c>
      <c r="AC21" s="259" t="str">
        <f ca="1">LEFT(Table_Merge1[[#This Row],[Column2]],4)</f>
        <v>1402</v>
      </c>
      <c r="AD21" s="259" t="str">
        <f ca="1">RIGHT(LEFT(Table_Merge1[[#This Row],[Column2]],7),2)</f>
        <v>03</v>
      </c>
      <c r="AE21" s="259" t="str">
        <f ca="1">RIGHT(Table_Merge1[[#This Row],[Column2]],2)</f>
        <v>05</v>
      </c>
      <c r="AH21" s="260">
        <v>2023</v>
      </c>
      <c r="AI21" t="s">
        <v>3439</v>
      </c>
      <c r="AJ21" s="260">
        <v>26</v>
      </c>
      <c r="AK21">
        <v>1953.5</v>
      </c>
      <c r="AL21">
        <v>2238</v>
      </c>
      <c r="AM21">
        <v>579775</v>
      </c>
      <c r="AP21" s="287" t="str">
        <f>IFERROR(IF(Table_Merge1[[#This Row],[LME Zinc stock]]*Table_Merge1[[#This Row],[Nima.مقدار]]=0,"",Table_Merge1[[#This Row],[LME Zinc stock]]*Table_Merge1[[#This Row],[Nima.مقدار]]),"")</f>
        <v/>
      </c>
      <c r="AQ21" s="287" t="str">
        <f>IFERROR(IF(Table_Merge1[[#This Row],[LME Zinc 3-month]]*Table_Merge1[[#This Row],[Nima.مقدار]]=0,"",Table_Merge1[[#This Row],[LME Zinc 3-month]]*Table_Merge1[[#This Row],[Nima.مقدار]]),"")</f>
        <v/>
      </c>
      <c r="AR21" s="288" t="str">
        <f>IFERROR(IF(Table_Merge1[[#This Row],[LME Zinc stock]]*Table_Merge1[[#This Row],[Azad.Sell]]=0,"",Table_Merge1[[#This Row],[LME Zinc stock]]*Table_Merge1[[#This Row],[Azad.Sell]]),"")</f>
        <v/>
      </c>
      <c r="AS21" s="288" t="str">
        <f>IFERROR(IF(Table_Merge1[[#This Row],[LME Zinc 3-month]]*Table_Merge1[[#This Row],[Azad.Sell]]=0,"",Table_Merge1[[#This Row],[LME Zinc 3-month]]*Table_Merge1[[#This Row],[Azad.Sell]]),"")</f>
        <v/>
      </c>
      <c r="AT21"/>
      <c r="AV21" s="296" t="s">
        <v>9361</v>
      </c>
      <c r="AW21" s="302">
        <v>1399</v>
      </c>
      <c r="AX21" s="302">
        <v>8</v>
      </c>
      <c r="AY21" s="299">
        <v>477799615</v>
      </c>
      <c r="AZ21" s="300">
        <v>477012002</v>
      </c>
      <c r="BA21" s="299">
        <v>481850636</v>
      </c>
      <c r="BB21" s="300">
        <v>469560483</v>
      </c>
      <c r="BC21" s="286">
        <v>276100</v>
      </c>
      <c r="BD21" s="286">
        <v>259091.34782608695</v>
      </c>
      <c r="BE21">
        <f t="shared" si="1"/>
        <v>1730.5310213690691</v>
      </c>
      <c r="BF21">
        <f t="shared" si="2"/>
        <v>1727.6783846432452</v>
      </c>
      <c r="BG21">
        <f t="shared" si="3"/>
        <v>1745.2033176385369</v>
      </c>
      <c r="BH21">
        <f t="shared" si="4"/>
        <v>1700.6899058312206</v>
      </c>
      <c r="BI21">
        <f t="shared" si="5"/>
        <v>1844.1357421194909</v>
      </c>
      <c r="BJ21">
        <f t="shared" si="6"/>
        <v>1841.0958374425943</v>
      </c>
      <c r="BK21">
        <f t="shared" si="7"/>
        <v>1859.7712352920348</v>
      </c>
      <c r="BL21">
        <f t="shared" si="8"/>
        <v>1812.3356373721474</v>
      </c>
      <c r="BN21" s="280">
        <v>6</v>
      </c>
      <c r="BO21" s="307">
        <v>1368.6842105263158</v>
      </c>
      <c r="BP21" s="150">
        <v>1817.5555555555557</v>
      </c>
      <c r="BQ21" s="377"/>
      <c r="BR21" s="377"/>
      <c r="BS21" s="377"/>
      <c r="BT21" s="317"/>
      <c r="BU21" s="280">
        <v>6</v>
      </c>
      <c r="BV21" s="307">
        <v>1369.4305555555557</v>
      </c>
      <c r="BW21" s="150">
        <v>1814.7941176470588</v>
      </c>
      <c r="BX21" s="377"/>
      <c r="BY21" s="377"/>
      <c r="BZ21" s="377"/>
      <c r="CA21" s="317"/>
      <c r="CB21" s="377"/>
      <c r="CC21" s="542">
        <f>CM21*CE21</f>
        <v>234928.65676484903</v>
      </c>
      <c r="CD21" s="538">
        <f t="shared" si="18"/>
        <v>1.0626496726279662</v>
      </c>
      <c r="CE21" s="537">
        <f>IFERROR(CF21*CD21,"")</f>
        <v>1.1398619909763881</v>
      </c>
      <c r="CF21" s="539">
        <f t="shared" si="10"/>
        <v>1.0726601817487729</v>
      </c>
      <c r="CG21" s="540">
        <f t="shared" si="19"/>
        <v>1.2150377280084479</v>
      </c>
      <c r="CH21" s="541">
        <f t="shared" si="9"/>
        <v>1.0814027368847752</v>
      </c>
      <c r="CI21" s="512">
        <v>419156</v>
      </c>
      <c r="CJ21" s="513">
        <v>394444.2</v>
      </c>
      <c r="CK21" s="504">
        <f t="shared" si="11"/>
        <v>2033.7237664791614</v>
      </c>
      <c r="CL21" s="483">
        <f t="shared" si="12"/>
        <v>1913.8233595364486</v>
      </c>
      <c r="CM21" s="483">
        <v>206102.72</v>
      </c>
      <c r="CN21" s="483">
        <v>250422.58064516127</v>
      </c>
      <c r="CO21" s="484">
        <v>1784.1842105263158</v>
      </c>
      <c r="CP21" s="485">
        <v>1929.4216883697597</v>
      </c>
      <c r="CQ21" s="486" t="s">
        <v>9838</v>
      </c>
      <c r="CR21" s="377"/>
      <c r="CY21" s="392"/>
      <c r="CZ21" s="393">
        <f t="shared" si="15"/>
        <v>1.2584569546312294</v>
      </c>
      <c r="DA21" s="394">
        <v>299726.66666666669</v>
      </c>
      <c r="DB21" s="394">
        <v>238169.97916666666</v>
      </c>
      <c r="DC21" s="395" t="s">
        <v>9360</v>
      </c>
      <c r="DF21">
        <v>1858.8947368421052</v>
      </c>
      <c r="DH21">
        <v>1000</v>
      </c>
      <c r="DI21">
        <v>1380</v>
      </c>
      <c r="DJ21">
        <v>1000</v>
      </c>
      <c r="DK21" t="s">
        <v>9559</v>
      </c>
      <c r="DL21" t="s">
        <v>9798</v>
      </c>
      <c r="DM21" t="s">
        <v>9806</v>
      </c>
      <c r="DN21">
        <v>229281000</v>
      </c>
      <c r="DO21">
        <v>229117000</v>
      </c>
      <c r="DP21">
        <v>1591696500</v>
      </c>
      <c r="DQ21">
        <v>1541509000</v>
      </c>
      <c r="DR21">
        <v>7000</v>
      </c>
      <c r="DS21" t="s">
        <v>3621</v>
      </c>
      <c r="DT21" t="s">
        <v>3621</v>
      </c>
      <c r="DU21" t="s">
        <v>3621</v>
      </c>
      <c r="DV21">
        <v>8400</v>
      </c>
      <c r="DW21">
        <v>227888.08333333334</v>
      </c>
      <c r="DX21">
        <v>221913.38095238095</v>
      </c>
      <c r="DY21">
        <v>1.0269235787193673</v>
      </c>
    </row>
    <row r="22" spans="1:129" ht="84.75" thickBot="1" x14ac:dyDescent="0.45">
      <c r="A22" s="258">
        <v>41017</v>
      </c>
      <c r="B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1391.01.30</v>
      </c>
      <c r="C22" s="195">
        <f t="shared" ca="1" si="0"/>
        <v>1391</v>
      </c>
      <c r="D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2" s="195">
        <f>_xlfn.NUMBERVALUE(RIGHT(Table11[[#This Row],[تاریخ شمسی]],2))</f>
        <v>30</v>
      </c>
      <c r="F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01-30</v>
      </c>
      <c r="G22" s="195" t="s">
        <v>173</v>
      </c>
      <c r="I22" s="259">
        <v>43851</v>
      </c>
      <c r="J22">
        <v>13470</v>
      </c>
      <c r="L22" s="259">
        <v>41017</v>
      </c>
      <c r="M22">
        <v>18240</v>
      </c>
      <c r="O22" s="283">
        <f>IFERROR(DATE(Table7[[#This Row],[year]],MONTH(DATEVALUE(Table7[[#This Row],[month]]&amp;"1")),Table7[[#This Row],[day]]),"")</f>
        <v>45071</v>
      </c>
      <c r="P22" s="257" t="s">
        <v>3438</v>
      </c>
      <c r="Q22" s="257">
        <v>2023</v>
      </c>
      <c r="R22" s="257" t="s">
        <v>3439</v>
      </c>
      <c r="S22" s="257">
        <v>25</v>
      </c>
      <c r="T22" s="257">
        <v>1962.3</v>
      </c>
      <c r="U22" s="257">
        <v>2226</v>
      </c>
      <c r="V22" s="257">
        <v>575475</v>
      </c>
      <c r="X22" s="260">
        <v>45071</v>
      </c>
      <c r="Y22" t="s">
        <v>9334</v>
      </c>
      <c r="Z22" s="260"/>
      <c r="AA22">
        <v>1402</v>
      </c>
      <c r="AB22" s="260" t="str">
        <f ca="1">IFERROR(IFERROR(VLOOKUP(Table_Merge1[[#This Row],[Column1]],Table11[#All],2,FALSE),LEFT(AB23,8)&amp;IF(LEN((RIGHT(AB23,2)+1))&lt;2,"0"&amp;(RIGHT(AB23,2)+1),(RIGHT(AB23,2)-1))),"")</f>
        <v>1402.03.04</v>
      </c>
      <c r="AC22" s="259" t="str">
        <f ca="1">LEFT(Table_Merge1[[#This Row],[Column2]],4)</f>
        <v>1402</v>
      </c>
      <c r="AD22" s="259" t="str">
        <f ca="1">RIGHT(LEFT(Table_Merge1[[#This Row],[Column2]],7),2)</f>
        <v>03</v>
      </c>
      <c r="AE22" s="259" t="str">
        <f ca="1">RIGHT(Table_Merge1[[#This Row],[Column2]],2)</f>
        <v>04</v>
      </c>
      <c r="AF22">
        <v>3</v>
      </c>
      <c r="AG22">
        <v>4</v>
      </c>
      <c r="AH22" s="260">
        <v>2023</v>
      </c>
      <c r="AI22" t="s">
        <v>3439</v>
      </c>
      <c r="AJ22" s="260">
        <v>25</v>
      </c>
      <c r="AK22">
        <v>1962.3</v>
      </c>
      <c r="AL22">
        <v>2226</v>
      </c>
      <c r="AM22">
        <v>575475</v>
      </c>
      <c r="AO22">
        <v>386425</v>
      </c>
      <c r="AP22" s="287">
        <f>IFERROR(IF(Table_Merge1[[#This Row],[LME Zinc stock]]*Table_Merge1[[#This Row],[Nima.مقدار]]=0,"",Table_Merge1[[#This Row],[LME Zinc stock]]*Table_Merge1[[#This Row],[Nima.مقدار]]),"")</f>
        <v>222377926875</v>
      </c>
      <c r="AQ22" s="287">
        <f>IFERROR(IF(Table_Merge1[[#This Row],[LME Zinc 3-month]]*Table_Merge1[[#This Row],[Nima.مقدار]]=0,"",Table_Merge1[[#This Row],[LME Zinc 3-month]]*Table_Merge1[[#This Row],[Nima.مقدار]]),"")</f>
        <v>860182050</v>
      </c>
      <c r="AR22" s="288" t="str">
        <f>IFERROR(IF(Table_Merge1[[#This Row],[LME Zinc stock]]*Table_Merge1[[#This Row],[Azad.Sell]]=0,"",Table_Merge1[[#This Row],[LME Zinc stock]]*Table_Merge1[[#This Row],[Azad.Sell]]),"")</f>
        <v/>
      </c>
      <c r="AS22" s="288" t="str">
        <f>IFERROR(IF(Table_Merge1[[#This Row],[LME Zinc 3-month]]*Table_Merge1[[#This Row],[Azad.Sell]]=0,"",Table_Merge1[[#This Row],[LME Zinc 3-month]]*Table_Merge1[[#This Row],[Azad.Sell]]),"")</f>
        <v/>
      </c>
      <c r="AT22"/>
      <c r="AV22" s="296" t="s">
        <v>9362</v>
      </c>
      <c r="AW22" s="302">
        <v>1399</v>
      </c>
      <c r="AX22" s="302">
        <v>9</v>
      </c>
      <c r="AY22" s="299">
        <v>446539162</v>
      </c>
      <c r="AZ22" s="300">
        <v>514095845</v>
      </c>
      <c r="BA22" s="299" t="s">
        <v>116</v>
      </c>
      <c r="BB22" s="300">
        <v>514963678</v>
      </c>
      <c r="BC22" s="286">
        <v>258156.66666666669</v>
      </c>
      <c r="BD22" s="286">
        <v>256242.40384615384</v>
      </c>
      <c r="BE22">
        <f t="shared" si="1"/>
        <v>1729.7215979960488</v>
      </c>
      <c r="BF22">
        <f t="shared" si="2"/>
        <v>1991.4102999470604</v>
      </c>
      <c r="BG22" t="str">
        <f t="shared" si="3"/>
        <v/>
      </c>
      <c r="BH22">
        <f t="shared" si="4"/>
        <v>1994.7719524319855</v>
      </c>
      <c r="BI22">
        <f t="shared" si="5"/>
        <v>1742.6435098076079</v>
      </c>
      <c r="BJ22">
        <f t="shared" si="6"/>
        <v>2006.287161232922</v>
      </c>
      <c r="BK22" t="str">
        <f t="shared" si="7"/>
        <v/>
      </c>
      <c r="BL22">
        <f t="shared" si="8"/>
        <v>2009.6739269944587</v>
      </c>
      <c r="BN22" s="280">
        <v>7</v>
      </c>
      <c r="BO22" s="307">
        <v>1308.5227272727273</v>
      </c>
      <c r="BP22" s="150">
        <v>1859.9285714285713</v>
      </c>
      <c r="BQ22" s="377"/>
      <c r="BR22" s="377"/>
      <c r="BS22" s="377"/>
      <c r="BT22" s="317"/>
      <c r="BU22" s="280">
        <v>7</v>
      </c>
      <c r="BV22" s="307">
        <v>1308.1190476190477</v>
      </c>
      <c r="BW22" s="150">
        <v>1862.2750000000001</v>
      </c>
      <c r="BX22" s="377"/>
      <c r="BY22" s="377"/>
      <c r="BZ22" s="377"/>
      <c r="CA22" s="317"/>
      <c r="CB22" s="377"/>
      <c r="CC22" s="542">
        <f>CM22*CE22</f>
        <v>255927.16720827424</v>
      </c>
      <c r="CD22" s="538">
        <f t="shared" si="18"/>
        <v>1.0100641995530202</v>
      </c>
      <c r="CE22" s="537">
        <f>IFERROR(CF22*CD22,"")</f>
        <v>1.0745567854678337</v>
      </c>
      <c r="CF22" s="539">
        <f t="shared" si="10"/>
        <v>1.0638499869051425</v>
      </c>
      <c r="CG22" s="540">
        <f t="shared" si="19"/>
        <v>1.2584569546312294</v>
      </c>
      <c r="CH22" s="541">
        <f t="shared" si="9"/>
        <v>0.98950065694178435</v>
      </c>
      <c r="CI22" s="512">
        <v>465608.2953020134</v>
      </c>
      <c r="CJ22" s="513">
        <v>460969.01118568232</v>
      </c>
      <c r="CK22" s="504">
        <f t="shared" si="11"/>
        <v>1954.9411598016302</v>
      </c>
      <c r="CL22" s="483">
        <f t="shared" si="12"/>
        <v>1935.4622811765259</v>
      </c>
      <c r="CM22" s="483">
        <v>238169.97916666666</v>
      </c>
      <c r="CN22" s="483">
        <v>299726.66666666669</v>
      </c>
      <c r="CO22" s="484">
        <v>1819.3</v>
      </c>
      <c r="CP22" s="485">
        <v>1800.1985451741882</v>
      </c>
      <c r="CQ22" s="486" t="s">
        <v>9839</v>
      </c>
      <c r="CR22" s="377"/>
      <c r="CY22" s="392"/>
      <c r="CZ22" s="393">
        <f t="shared" si="15"/>
        <v>1.0656473182783779</v>
      </c>
      <c r="DA22" s="394">
        <v>276100</v>
      </c>
      <c r="DB22" s="394">
        <v>259091.34782608695</v>
      </c>
      <c r="DC22" s="395" t="s">
        <v>9361</v>
      </c>
      <c r="DF22">
        <v>1864.659090909091</v>
      </c>
      <c r="DH22">
        <v>0</v>
      </c>
      <c r="DI22">
        <v>20</v>
      </c>
      <c r="DJ22">
        <v>20</v>
      </c>
      <c r="DK22" t="s">
        <v>9560</v>
      </c>
      <c r="DL22" t="s">
        <v>9798</v>
      </c>
      <c r="DM22" t="s">
        <v>9806</v>
      </c>
      <c r="DN22">
        <v>4582340</v>
      </c>
      <c r="DO22">
        <v>4582340</v>
      </c>
      <c r="DP22">
        <v>1596278840</v>
      </c>
      <c r="DQ22">
        <v>1546091340</v>
      </c>
      <c r="DR22">
        <v>7020</v>
      </c>
      <c r="DS22" t="s">
        <v>3621</v>
      </c>
      <c r="DT22" t="s">
        <v>3621</v>
      </c>
      <c r="DU22" t="s">
        <v>3621</v>
      </c>
      <c r="DV22">
        <v>8400</v>
      </c>
      <c r="DW22">
        <v>227888.08333333334</v>
      </c>
      <c r="DX22">
        <v>221913.38095238095</v>
      </c>
      <c r="DY22">
        <v>1.0269235787193673</v>
      </c>
    </row>
    <row r="23" spans="1:129" ht="84.75" thickBot="1" x14ac:dyDescent="0.45">
      <c r="A23" s="258">
        <v>41018</v>
      </c>
      <c r="B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1391.01.31</v>
      </c>
      <c r="C23" s="195">
        <f t="shared" ca="1" si="0"/>
        <v>1391</v>
      </c>
      <c r="D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3" s="195">
        <f>_xlfn.NUMBERVALUE(RIGHT(Table11[[#This Row],[تاریخ شمسی]],2))</f>
        <v>31</v>
      </c>
      <c r="F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01-31</v>
      </c>
      <c r="G23" s="195" t="s">
        <v>174</v>
      </c>
      <c r="I23" s="259">
        <v>43852</v>
      </c>
      <c r="J23">
        <v>13530</v>
      </c>
      <c r="L23" s="259">
        <v>41018</v>
      </c>
      <c r="M23">
        <v>18180</v>
      </c>
      <c r="O23" s="284">
        <f>IFERROR(DATE(Table7[[#This Row],[year]],MONTH(DATEVALUE(Table7[[#This Row],[month]]&amp;"1")),Table7[[#This Row],[day]]),"")</f>
        <v>45070</v>
      </c>
      <c r="P23" s="195" t="s">
        <v>3440</v>
      </c>
      <c r="Q23" s="195">
        <v>2023</v>
      </c>
      <c r="R23" s="195" t="s">
        <v>3439</v>
      </c>
      <c r="S23" s="195">
        <v>24</v>
      </c>
      <c r="T23" s="195">
        <v>1976.8</v>
      </c>
      <c r="U23" s="195">
        <v>2229</v>
      </c>
      <c r="V23" s="195">
        <v>575675</v>
      </c>
      <c r="X23" s="260">
        <v>45070</v>
      </c>
      <c r="Y23" t="s">
        <v>9333</v>
      </c>
      <c r="Z23" s="260"/>
      <c r="AA23">
        <v>1402</v>
      </c>
      <c r="AB23" s="260" t="str">
        <f ca="1">IFERROR(IFERROR(VLOOKUP(Table_Merge1[[#This Row],[Column1]],Table11[#All],2,FALSE),LEFT(AB24,8)&amp;IF(LEN((RIGHT(AB24,2)+1))&lt;2,"0"&amp;(RIGHT(AB24,2)+1),(RIGHT(AB24,2)-1))),"")</f>
        <v>1402.03.03</v>
      </c>
      <c r="AC23" s="259" t="str">
        <f ca="1">LEFT(Table_Merge1[[#This Row],[Column2]],4)</f>
        <v>1402</v>
      </c>
      <c r="AD23" s="259" t="str">
        <f ca="1">RIGHT(LEFT(Table_Merge1[[#This Row],[Column2]],7),2)</f>
        <v>03</v>
      </c>
      <c r="AE23" s="259" t="str">
        <f ca="1">RIGHT(Table_Merge1[[#This Row],[Column2]],2)</f>
        <v>03</v>
      </c>
      <c r="AF23">
        <v>3</v>
      </c>
      <c r="AG23">
        <v>3</v>
      </c>
      <c r="AH23" s="260">
        <v>2023</v>
      </c>
      <c r="AI23" t="s">
        <v>3439</v>
      </c>
      <c r="AJ23" s="260">
        <v>24</v>
      </c>
      <c r="AK23">
        <v>1976.8</v>
      </c>
      <c r="AL23">
        <v>2229</v>
      </c>
      <c r="AM23">
        <v>575675</v>
      </c>
      <c r="AO23">
        <v>386225</v>
      </c>
      <c r="AP23" s="287">
        <f>IFERROR(IF(Table_Merge1[[#This Row],[LME Zinc stock]]*Table_Merge1[[#This Row],[Nima.مقدار]]=0,"",Table_Merge1[[#This Row],[LME Zinc stock]]*Table_Merge1[[#This Row],[Nima.مقدار]]),"")</f>
        <v>222340076875</v>
      </c>
      <c r="AQ23" s="287">
        <f>IFERROR(IF(Table_Merge1[[#This Row],[LME Zinc 3-month]]*Table_Merge1[[#This Row],[Nima.مقدار]]=0,"",Table_Merge1[[#This Row],[LME Zinc 3-month]]*Table_Merge1[[#This Row],[Nima.مقدار]]),"")</f>
        <v>860895525</v>
      </c>
      <c r="AR23" s="288" t="str">
        <f>IFERROR(IF(Table_Merge1[[#This Row],[LME Zinc stock]]*Table_Merge1[[#This Row],[Azad.Sell]]=0,"",Table_Merge1[[#This Row],[LME Zinc stock]]*Table_Merge1[[#This Row],[Azad.Sell]]),"")</f>
        <v/>
      </c>
      <c r="AS23" s="288" t="str">
        <f>IFERROR(IF(Table_Merge1[[#This Row],[LME Zinc 3-month]]*Table_Merge1[[#This Row],[Azad.Sell]]=0,"",Table_Merge1[[#This Row],[LME Zinc 3-month]]*Table_Merge1[[#This Row],[Azad.Sell]]),"")</f>
        <v/>
      </c>
      <c r="AT23"/>
      <c r="AV23" s="296" t="s">
        <v>9363</v>
      </c>
      <c r="AW23" s="302">
        <v>1399</v>
      </c>
      <c r="AX23" s="302">
        <v>10</v>
      </c>
      <c r="AY23" s="299">
        <v>544797980</v>
      </c>
      <c r="AZ23" s="300">
        <v>515065139</v>
      </c>
      <c r="BA23" s="299" t="s">
        <v>116</v>
      </c>
      <c r="BB23" s="300">
        <v>465038062</v>
      </c>
      <c r="BC23" s="286">
        <v>251150</v>
      </c>
      <c r="BD23" s="286">
        <v>253645.42307692306</v>
      </c>
      <c r="BE23">
        <f t="shared" si="1"/>
        <v>2169.2135377264581</v>
      </c>
      <c r="BF23">
        <f t="shared" si="2"/>
        <v>2050.8267529364921</v>
      </c>
      <c r="BG23" t="str">
        <f t="shared" si="3"/>
        <v/>
      </c>
      <c r="BH23">
        <f t="shared" si="4"/>
        <v>1851.6347282500499</v>
      </c>
      <c r="BI23">
        <f t="shared" si="5"/>
        <v>2147.8723069045054</v>
      </c>
      <c r="BJ23">
        <f t="shared" si="6"/>
        <v>2030.650239029924</v>
      </c>
      <c r="BK23" t="str">
        <f t="shared" si="7"/>
        <v/>
      </c>
      <c r="BL23">
        <f t="shared" si="8"/>
        <v>1833.4179121338525</v>
      </c>
      <c r="BN23" s="280">
        <v>8</v>
      </c>
      <c r="BO23" s="307">
        <v>1304.2391304347825</v>
      </c>
      <c r="BP23" s="150">
        <v>1779.0681818181818</v>
      </c>
      <c r="BQ23" s="377"/>
      <c r="BR23" s="377"/>
      <c r="BS23" s="377"/>
      <c r="BT23" s="317"/>
      <c r="BU23" s="280">
        <v>8</v>
      </c>
      <c r="BV23" s="307">
        <v>1305.1818181818182</v>
      </c>
      <c r="BW23" s="150">
        <v>1780.5714285714287</v>
      </c>
      <c r="BX23" s="377"/>
      <c r="BY23" s="377"/>
      <c r="BZ23" s="377"/>
      <c r="CA23" s="317"/>
      <c r="CB23" s="377"/>
      <c r="CC23" s="542">
        <f>CM23*CE23</f>
        <v>275228.36890740739</v>
      </c>
      <c r="CD23" s="538">
        <f t="shared" si="18"/>
        <v>1</v>
      </c>
      <c r="CE23" s="537">
        <f>IFERROR(CF23*CD23,"")</f>
        <v>1.0622831337932299</v>
      </c>
      <c r="CF23" s="539">
        <f t="shared" si="10"/>
        <v>1.0622831337932299</v>
      </c>
      <c r="CG23" s="540">
        <f t="shared" si="19"/>
        <v>1.0656473182783779</v>
      </c>
      <c r="CH23" s="541">
        <f t="shared" si="9"/>
        <v>0.94972832139619534</v>
      </c>
      <c r="CI23" s="512">
        <v>533543.95454545459</v>
      </c>
      <c r="CJ23" s="513">
        <v>533543.95454545459</v>
      </c>
      <c r="CK23" s="504">
        <f t="shared" si="11"/>
        <v>2059.2889690148659</v>
      </c>
      <c r="CL23" s="483">
        <f t="shared" si="12"/>
        <v>2059.2889690148659</v>
      </c>
      <c r="CM23" s="483">
        <v>259091.34782608695</v>
      </c>
      <c r="CN23" s="483">
        <v>276100</v>
      </c>
      <c r="CO23" s="484">
        <v>1938.55</v>
      </c>
      <c r="CP23" s="485">
        <v>1841.0958374425945</v>
      </c>
      <c r="CQ23" s="486" t="s">
        <v>9840</v>
      </c>
      <c r="CR23" s="377"/>
      <c r="CY23" s="392">
        <f>AVERAGE(DA21:DA23)/AVERAGE(DB21:DB23)</f>
        <v>1.1068071718833095</v>
      </c>
      <c r="CZ23" s="393">
        <f t="shared" si="15"/>
        <v>1.0074705153861347</v>
      </c>
      <c r="DA23" s="394">
        <v>258156.66666666669</v>
      </c>
      <c r="DB23" s="394">
        <v>256242.40384615384</v>
      </c>
      <c r="DC23" s="395" t="s">
        <v>9362</v>
      </c>
      <c r="DF23">
        <v>1885.391304347826</v>
      </c>
      <c r="DH23">
        <v>1000</v>
      </c>
      <c r="DI23">
        <v>1000</v>
      </c>
      <c r="DJ23">
        <v>980</v>
      </c>
      <c r="DK23" t="s">
        <v>9560</v>
      </c>
      <c r="DL23" t="s">
        <v>9798</v>
      </c>
      <c r="DM23" t="s">
        <v>9806</v>
      </c>
      <c r="DN23">
        <v>224534660</v>
      </c>
      <c r="DO23">
        <v>224534660</v>
      </c>
      <c r="DP23">
        <v>1820813500</v>
      </c>
      <c r="DQ23">
        <v>1770626000</v>
      </c>
      <c r="DR23">
        <v>8000</v>
      </c>
      <c r="DS23" t="s">
        <v>3621</v>
      </c>
      <c r="DT23" t="s">
        <v>3621</v>
      </c>
      <c r="DU23" t="s">
        <v>3621</v>
      </c>
      <c r="DV23">
        <v>8400</v>
      </c>
      <c r="DW23">
        <v>227888.08333333334</v>
      </c>
      <c r="DX23">
        <v>221913.38095238095</v>
      </c>
      <c r="DY23">
        <v>1.0269235787193673</v>
      </c>
    </row>
    <row r="24" spans="1:129" ht="84.75" thickBot="1" x14ac:dyDescent="0.45">
      <c r="A24" s="258">
        <v>41020</v>
      </c>
      <c r="B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1391.02.02</v>
      </c>
      <c r="C24" s="195">
        <f t="shared" ca="1" si="0"/>
        <v>1391</v>
      </c>
      <c r="D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4" s="195">
        <f>_xlfn.NUMBERVALUE(RIGHT(Table11[[#This Row],[تاریخ شمسی]],2))</f>
        <v>2</v>
      </c>
      <c r="F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02-02</v>
      </c>
      <c r="G24" s="195" t="s">
        <v>175</v>
      </c>
      <c r="I24" s="259">
        <v>43853</v>
      </c>
      <c r="J24">
        <v>13570</v>
      </c>
      <c r="L24" s="259">
        <v>41020</v>
      </c>
      <c r="M24">
        <v>18030</v>
      </c>
      <c r="O24" s="283">
        <f>IFERROR(DATE(Table7[[#This Row],[year]],MONTH(DATEVALUE(Table7[[#This Row],[month]]&amp;"1")),Table7[[#This Row],[day]]),"")</f>
        <v>45069</v>
      </c>
      <c r="P24" s="257" t="s">
        <v>3442</v>
      </c>
      <c r="Q24" s="257">
        <v>2023</v>
      </c>
      <c r="R24" s="257" t="s">
        <v>3439</v>
      </c>
      <c r="S24" s="257">
        <v>23</v>
      </c>
      <c r="T24" s="257">
        <v>1959.65</v>
      </c>
      <c r="U24" s="257">
        <v>2227</v>
      </c>
      <c r="V24" s="257">
        <v>575875</v>
      </c>
      <c r="X24" s="260">
        <v>45069</v>
      </c>
      <c r="Y24" t="s">
        <v>9332</v>
      </c>
      <c r="Z24" s="260"/>
      <c r="AA24">
        <v>1402</v>
      </c>
      <c r="AB24" s="260" t="str">
        <f ca="1">IFERROR(IFERROR(VLOOKUP(Table_Merge1[[#This Row],[Column1]],Table11[#All],2,FALSE),LEFT(AB25,8)&amp;IF(LEN((RIGHT(AB25,2)+1))&lt;2,"0"&amp;(RIGHT(AB25,2)+1),(RIGHT(AB25,2)-1))),"")</f>
        <v>1402.03.02</v>
      </c>
      <c r="AC24" s="259" t="str">
        <f ca="1">LEFT(Table_Merge1[[#This Row],[Column2]],4)</f>
        <v>1402</v>
      </c>
      <c r="AD24" s="259" t="str">
        <f ca="1">RIGHT(LEFT(Table_Merge1[[#This Row],[Column2]],7),2)</f>
        <v>03</v>
      </c>
      <c r="AE24" s="259" t="str">
        <f ca="1">RIGHT(Table_Merge1[[#This Row],[Column2]],2)</f>
        <v>02</v>
      </c>
      <c r="AF24">
        <v>3</v>
      </c>
      <c r="AG24">
        <v>2</v>
      </c>
      <c r="AH24" s="260">
        <v>2023</v>
      </c>
      <c r="AI24" t="s">
        <v>3439</v>
      </c>
      <c r="AJ24" s="260">
        <v>23</v>
      </c>
      <c r="AK24">
        <v>1959.65</v>
      </c>
      <c r="AL24">
        <v>2227</v>
      </c>
      <c r="AM24">
        <v>575875</v>
      </c>
      <c r="AO24">
        <v>386025</v>
      </c>
      <c r="AP24" s="287">
        <f>IFERROR(IF(Table_Merge1[[#This Row],[LME Zinc stock]]*Table_Merge1[[#This Row],[Nima.مقدار]]=0,"",Table_Merge1[[#This Row],[LME Zinc stock]]*Table_Merge1[[#This Row],[Nima.مقدار]]),"")</f>
        <v>222302146875</v>
      </c>
      <c r="AQ24" s="287">
        <f>IFERROR(IF(Table_Merge1[[#This Row],[LME Zinc 3-month]]*Table_Merge1[[#This Row],[Nima.مقدار]]=0,"",Table_Merge1[[#This Row],[LME Zinc 3-month]]*Table_Merge1[[#This Row],[Nima.مقدار]]),"")</f>
        <v>859677675</v>
      </c>
      <c r="AR24" s="288" t="str">
        <f>IFERROR(IF(Table_Merge1[[#This Row],[LME Zinc stock]]*Table_Merge1[[#This Row],[Azad.Sell]]=0,"",Table_Merge1[[#This Row],[LME Zinc stock]]*Table_Merge1[[#This Row],[Azad.Sell]]),"")</f>
        <v/>
      </c>
      <c r="AS24" s="288" t="str">
        <f>IFERROR(IF(Table_Merge1[[#This Row],[LME Zinc 3-month]]*Table_Merge1[[#This Row],[Azad.Sell]]=0,"",Table_Merge1[[#This Row],[LME Zinc 3-month]]*Table_Merge1[[#This Row],[Azad.Sell]]),"")</f>
        <v/>
      </c>
      <c r="AT24"/>
      <c r="AV24" s="296" t="s">
        <v>9364</v>
      </c>
      <c r="AW24" s="302">
        <v>1399</v>
      </c>
      <c r="AX24" s="302">
        <v>11</v>
      </c>
      <c r="AY24" s="299">
        <v>518050477</v>
      </c>
      <c r="AZ24" s="300">
        <v>494745600</v>
      </c>
      <c r="BA24" s="299">
        <v>505125000</v>
      </c>
      <c r="BB24" s="300">
        <v>495279056</v>
      </c>
      <c r="BC24" s="286">
        <v>248538</v>
      </c>
      <c r="BD24" s="286">
        <v>233502.36</v>
      </c>
      <c r="BE24">
        <f t="shared" si="1"/>
        <v>2084.3914290772436</v>
      </c>
      <c r="BF24">
        <f t="shared" si="2"/>
        <v>1990.6235666175796</v>
      </c>
      <c r="BG24">
        <f t="shared" si="3"/>
        <v>2032.3853897593124</v>
      </c>
      <c r="BH24">
        <f t="shared" si="4"/>
        <v>1992.7699426244678</v>
      </c>
      <c r="BI24">
        <f t="shared" si="5"/>
        <v>2218.6091695176015</v>
      </c>
      <c r="BJ24">
        <f t="shared" si="6"/>
        <v>2118.8034245135682</v>
      </c>
      <c r="BK24">
        <f t="shared" si="7"/>
        <v>2163.2543671078956</v>
      </c>
      <c r="BL24">
        <f t="shared" si="8"/>
        <v>2121.0880095601606</v>
      </c>
      <c r="BN24" s="280">
        <v>9</v>
      </c>
      <c r="BO24" s="307">
        <v>1230.6309523809523</v>
      </c>
      <c r="BP24" s="150">
        <v>1343.175</v>
      </c>
      <c r="BQ24" s="377"/>
      <c r="BR24" s="377"/>
      <c r="BS24" s="377"/>
      <c r="BT24" s="317"/>
      <c r="BU24" s="280">
        <v>9</v>
      </c>
      <c r="BV24" s="307">
        <v>1230.3</v>
      </c>
      <c r="BW24" s="150">
        <v>1413.8684210526317</v>
      </c>
      <c r="BX24" s="377"/>
      <c r="BY24" s="377"/>
      <c r="BZ24" s="377"/>
      <c r="CA24" s="317"/>
      <c r="CB24" s="377"/>
      <c r="CC24" s="542">
        <f>CM24*CE24</f>
        <v>258879.00049046788</v>
      </c>
      <c r="CD24" s="538">
        <f t="shared" si="18"/>
        <v>0.98502711587485026</v>
      </c>
      <c r="CE24" s="537">
        <f>IFERROR(CF24*CD24,"")</f>
        <v>1.0102894626523136</v>
      </c>
      <c r="CF24" s="539">
        <f t="shared" si="10"/>
        <v>1.0256463465526293</v>
      </c>
      <c r="CG24" s="540">
        <f t="shared" si="19"/>
        <v>1.0074705153861347</v>
      </c>
      <c r="CH24" s="541">
        <f t="shared" si="9"/>
        <v>0.98640214422421146</v>
      </c>
      <c r="CI24" s="512">
        <v>526545.50483091781</v>
      </c>
      <c r="CJ24" s="513">
        <v>534549.24879227031</v>
      </c>
      <c r="CK24" s="504">
        <f t="shared" si="11"/>
        <v>2054.8726398424365</v>
      </c>
      <c r="CL24" s="483">
        <f t="shared" si="12"/>
        <v>2086.1076885354619</v>
      </c>
      <c r="CM24" s="483">
        <v>256242.40384615384</v>
      </c>
      <c r="CN24" s="483">
        <v>258156.66666666669</v>
      </c>
      <c r="CO24" s="484">
        <v>2033.9444444444443</v>
      </c>
      <c r="CP24" s="485">
        <v>2006.2871612329225</v>
      </c>
      <c r="CQ24" s="486" t="s">
        <v>9841</v>
      </c>
      <c r="CR24" s="377"/>
      <c r="CY24" s="392"/>
      <c r="CZ24" s="393">
        <f t="shared" si="15"/>
        <v>0.99016176579631687</v>
      </c>
      <c r="DA24" s="394">
        <v>251150</v>
      </c>
      <c r="DB24" s="394">
        <v>253645.42307692306</v>
      </c>
      <c r="DC24" s="395" t="s">
        <v>9363</v>
      </c>
      <c r="DF24">
        <v>1924.1904761904761</v>
      </c>
      <c r="DH24">
        <v>0</v>
      </c>
      <c r="DI24">
        <v>40</v>
      </c>
      <c r="DJ24">
        <v>40</v>
      </c>
      <c r="DK24" t="s">
        <v>9561</v>
      </c>
      <c r="DL24" t="s">
        <v>9798</v>
      </c>
      <c r="DM24" t="s">
        <v>9806</v>
      </c>
      <c r="DN24">
        <v>9344640</v>
      </c>
      <c r="DO24">
        <v>9344640</v>
      </c>
      <c r="DP24">
        <v>1830158140</v>
      </c>
      <c r="DQ24">
        <v>1779970640</v>
      </c>
      <c r="DR24">
        <v>8040</v>
      </c>
      <c r="DS24" t="s">
        <v>3621</v>
      </c>
      <c r="DT24" t="s">
        <v>3621</v>
      </c>
      <c r="DU24" t="s">
        <v>3621</v>
      </c>
      <c r="DV24">
        <v>8400</v>
      </c>
      <c r="DW24">
        <v>227888.08333333334</v>
      </c>
      <c r="DX24">
        <v>221913.38095238095</v>
      </c>
      <c r="DY24">
        <v>1.0269235787193673</v>
      </c>
    </row>
    <row r="25" spans="1:129" ht="126.75" thickBot="1" x14ac:dyDescent="0.45">
      <c r="A25" s="258">
        <v>41021</v>
      </c>
      <c r="B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1391.02.03</v>
      </c>
      <c r="C25" s="195">
        <f t="shared" ca="1" si="0"/>
        <v>1391</v>
      </c>
      <c r="D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5" s="195">
        <f>_xlfn.NUMBERVALUE(RIGHT(Table11[[#This Row],[تاریخ شمسی]],2))</f>
        <v>3</v>
      </c>
      <c r="F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02-03</v>
      </c>
      <c r="G25" s="195" t="s">
        <v>176</v>
      </c>
      <c r="I25" s="259">
        <v>43854</v>
      </c>
      <c r="J25">
        <v>13570</v>
      </c>
      <c r="L25" s="259">
        <v>41021</v>
      </c>
      <c r="M25">
        <v>17950</v>
      </c>
      <c r="O25" s="284">
        <f>IFERROR(DATE(Table7[[#This Row],[year]],MONTH(DATEVALUE(Table7[[#This Row],[month]]&amp;"1")),Table7[[#This Row],[day]]),"")</f>
        <v>45068</v>
      </c>
      <c r="P25" s="195" t="s">
        <v>3444</v>
      </c>
      <c r="Q25" s="195">
        <v>2023</v>
      </c>
      <c r="R25" s="195" t="s">
        <v>3439</v>
      </c>
      <c r="S25" s="195">
        <v>22</v>
      </c>
      <c r="T25" s="195">
        <v>1981.2</v>
      </c>
      <c r="U25" s="195">
        <v>2262</v>
      </c>
      <c r="V25" s="195">
        <v>555000</v>
      </c>
      <c r="X25" s="260">
        <v>45068</v>
      </c>
      <c r="Y25" t="s">
        <v>9331</v>
      </c>
      <c r="Z25" s="260"/>
      <c r="AA25">
        <v>1402</v>
      </c>
      <c r="AB25" s="260" t="str">
        <f ca="1">IFERROR(IFERROR(VLOOKUP(Table_Merge1[[#This Row],[Column1]],Table11[#All],2,FALSE),LEFT(AB26,8)&amp;IF(LEN((RIGHT(AB26,2)+1))&lt;2,"0"&amp;(RIGHT(AB26,2)+1),(RIGHT(AB26,2)-1))),"")</f>
        <v>1402.03.01</v>
      </c>
      <c r="AC25" s="259" t="str">
        <f ca="1">LEFT(Table_Merge1[[#This Row],[Column2]],4)</f>
        <v>1402</v>
      </c>
      <c r="AD25" s="259" t="str">
        <f ca="1">RIGHT(LEFT(Table_Merge1[[#This Row],[Column2]],7),2)</f>
        <v>03</v>
      </c>
      <c r="AE25" s="259" t="str">
        <f ca="1">RIGHT(Table_Merge1[[#This Row],[Column2]],2)</f>
        <v>01</v>
      </c>
      <c r="AF25">
        <v>3</v>
      </c>
      <c r="AG25">
        <v>1</v>
      </c>
      <c r="AH25" s="260">
        <v>2023</v>
      </c>
      <c r="AI25" t="s">
        <v>3439</v>
      </c>
      <c r="AJ25" s="260">
        <v>22</v>
      </c>
      <c r="AK25">
        <v>1981.2</v>
      </c>
      <c r="AL25">
        <v>2262</v>
      </c>
      <c r="AM25">
        <v>555000</v>
      </c>
      <c r="AO25">
        <v>385025</v>
      </c>
      <c r="AP25" s="287">
        <f>IFERROR(IF(Table_Merge1[[#This Row],[LME Zinc stock]]*Table_Merge1[[#This Row],[Nima.مقدار]]=0,"",Table_Merge1[[#This Row],[LME Zinc stock]]*Table_Merge1[[#This Row],[Nima.مقدار]]),"")</f>
        <v>213688875000</v>
      </c>
      <c r="AQ25" s="287">
        <f>IFERROR(IF(Table_Merge1[[#This Row],[LME Zinc 3-month]]*Table_Merge1[[#This Row],[Nima.مقدار]]=0,"",Table_Merge1[[#This Row],[LME Zinc 3-month]]*Table_Merge1[[#This Row],[Nima.مقدار]]),"")</f>
        <v>870926550</v>
      </c>
      <c r="AR25" s="288" t="str">
        <f>IFERROR(IF(Table_Merge1[[#This Row],[LME Zinc stock]]*Table_Merge1[[#This Row],[Azad.Sell]]=0,"",Table_Merge1[[#This Row],[LME Zinc stock]]*Table_Merge1[[#This Row],[Azad.Sell]]),"")</f>
        <v/>
      </c>
      <c r="AS25" s="288" t="str">
        <f>IFERROR(IF(Table_Merge1[[#This Row],[LME Zinc 3-month]]*Table_Merge1[[#This Row],[Azad.Sell]]=0,"",Table_Merge1[[#This Row],[LME Zinc 3-month]]*Table_Merge1[[#This Row],[Azad.Sell]]),"")</f>
        <v/>
      </c>
      <c r="AT25"/>
      <c r="AV25" s="296" t="s">
        <v>9365</v>
      </c>
      <c r="AW25" s="302">
        <v>1399</v>
      </c>
      <c r="AX25" s="302">
        <v>12</v>
      </c>
      <c r="AY25" s="299">
        <v>535593870</v>
      </c>
      <c r="AZ25" s="300">
        <v>521362927</v>
      </c>
      <c r="BA25" s="299">
        <v>542370909</v>
      </c>
      <c r="BB25" s="300">
        <v>504393124</v>
      </c>
      <c r="BC25" s="286">
        <v>251442.85714285713</v>
      </c>
      <c r="BD25" s="286">
        <v>237232.83333333334</v>
      </c>
      <c r="BE25">
        <f t="shared" si="1"/>
        <v>2130.0818646667803</v>
      </c>
      <c r="BF25">
        <f t="shared" si="2"/>
        <v>2073.4847389352881</v>
      </c>
      <c r="BG25">
        <f t="shared" si="3"/>
        <v>2157.0344656553607</v>
      </c>
      <c r="BH25">
        <f t="shared" si="4"/>
        <v>2005.9950389182434</v>
      </c>
      <c r="BI25">
        <f t="shared" si="5"/>
        <v>2257.6717669069135</v>
      </c>
      <c r="BJ25">
        <f t="shared" si="6"/>
        <v>2197.6845265235206</v>
      </c>
      <c r="BK25">
        <f t="shared" si="7"/>
        <v>2286.2388033696852</v>
      </c>
      <c r="BL25">
        <f t="shared" si="8"/>
        <v>2126.1522568896798</v>
      </c>
      <c r="BN25" s="280">
        <v>10</v>
      </c>
      <c r="BO25" s="307">
        <v>1230.328125</v>
      </c>
      <c r="BP25" s="150">
        <v>1756.3</v>
      </c>
      <c r="BQ25" s="377"/>
      <c r="BR25" s="377"/>
      <c r="BS25" s="377"/>
      <c r="BT25" s="317"/>
      <c r="BU25" s="280">
        <v>10</v>
      </c>
      <c r="BV25" s="307">
        <v>1229.2833333333333</v>
      </c>
      <c r="BW25" s="150">
        <v>1756.5</v>
      </c>
      <c r="BX25" s="377"/>
      <c r="BY25" s="377"/>
      <c r="BZ25" s="377"/>
      <c r="CA25" s="317"/>
      <c r="CB25" s="377"/>
      <c r="CC25" s="542">
        <f>CM25*CE25</f>
        <v>337610.42984216422</v>
      </c>
      <c r="CD25" s="538">
        <f t="shared" si="18"/>
        <v>0.98545883871431128</v>
      </c>
      <c r="CE25" s="537">
        <f>IFERROR(CF25*CD25,"")</f>
        <v>1.3310330056291892</v>
      </c>
      <c r="CF25" s="539">
        <f t="shared" si="10"/>
        <v>1.3506733648720781</v>
      </c>
      <c r="CG25" s="540">
        <f t="shared" si="19"/>
        <v>0.99016176579631687</v>
      </c>
      <c r="CH25" s="541">
        <f t="shared" si="9"/>
        <v>1.3556591001806184</v>
      </c>
      <c r="CI25" s="512">
        <v>505708.77292576426</v>
      </c>
      <c r="CJ25" s="513">
        <v>513170.87336244533</v>
      </c>
      <c r="CK25" s="504">
        <f t="shared" si="11"/>
        <v>1993.7626580882477</v>
      </c>
      <c r="CL25" s="483">
        <f t="shared" si="12"/>
        <v>2023.1820749504161</v>
      </c>
      <c r="CM25" s="483">
        <v>253645.42307692306</v>
      </c>
      <c r="CN25" s="483">
        <v>251150</v>
      </c>
      <c r="CO25" s="484">
        <v>1497.90625</v>
      </c>
      <c r="CP25" s="485">
        <v>2030.6502390299245</v>
      </c>
      <c r="CQ25" s="486" t="s">
        <v>9842</v>
      </c>
      <c r="CR25" s="377"/>
      <c r="CY25" s="392"/>
      <c r="CZ25" s="393">
        <f t="shared" si="15"/>
        <v>1.0643918117144513</v>
      </c>
      <c r="DA25" s="394">
        <v>248538</v>
      </c>
      <c r="DB25" s="394">
        <v>233502.36</v>
      </c>
      <c r="DC25" s="395" t="s">
        <v>9364</v>
      </c>
      <c r="DF25">
        <v>2063.4411764705883</v>
      </c>
      <c r="DH25">
        <v>800</v>
      </c>
      <c r="DI25">
        <v>500</v>
      </c>
      <c r="DJ25">
        <v>360</v>
      </c>
      <c r="DK25" t="s">
        <v>9561</v>
      </c>
      <c r="DL25" t="s">
        <v>9798</v>
      </c>
      <c r="DM25" t="s">
        <v>9806</v>
      </c>
      <c r="DN25">
        <v>84101760</v>
      </c>
      <c r="DO25">
        <v>84101760</v>
      </c>
      <c r="DP25">
        <v>1914259900</v>
      </c>
      <c r="DQ25">
        <v>1864072400</v>
      </c>
      <c r="DR25">
        <v>8400</v>
      </c>
      <c r="DS25">
        <v>8400</v>
      </c>
      <c r="DT25">
        <v>227888.08333333334</v>
      </c>
      <c r="DU25">
        <v>221913.38095238095</v>
      </c>
      <c r="DV25">
        <v>8400</v>
      </c>
      <c r="DW25">
        <v>227888.08333333334</v>
      </c>
      <c r="DX25">
        <v>221913.38095238095</v>
      </c>
      <c r="DY25">
        <v>1.0269235787193673</v>
      </c>
    </row>
    <row r="26" spans="1:129" ht="126.75" thickBot="1" x14ac:dyDescent="0.45">
      <c r="A26" s="258">
        <v>41022</v>
      </c>
      <c r="B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1391.02.04</v>
      </c>
      <c r="C26" s="195">
        <f t="shared" ca="1" si="0"/>
        <v>1391</v>
      </c>
      <c r="D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" s="195">
        <f>_xlfn.NUMBERVALUE(RIGHT(Table11[[#This Row],[تاریخ شمسی]],2))</f>
        <v>4</v>
      </c>
      <c r="F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02-04</v>
      </c>
      <c r="G26" s="195" t="s">
        <v>177</v>
      </c>
      <c r="I26" s="259">
        <v>43855</v>
      </c>
      <c r="J26">
        <v>13580</v>
      </c>
      <c r="L26" s="259">
        <v>41022</v>
      </c>
      <c r="M26">
        <v>17790</v>
      </c>
      <c r="O26" s="283">
        <f>IFERROR(DATE(Table7[[#This Row],[year]],MONTH(DATEVALUE(Table7[[#This Row],[month]]&amp;"1")),Table7[[#This Row],[day]]),"")</f>
        <v>45065</v>
      </c>
      <c r="P26" s="257" t="s">
        <v>3446</v>
      </c>
      <c r="Q26" s="257">
        <v>2023</v>
      </c>
      <c r="R26" s="257" t="s">
        <v>3439</v>
      </c>
      <c r="S26" s="257">
        <v>19</v>
      </c>
      <c r="T26" s="257">
        <v>1965.55</v>
      </c>
      <c r="U26" s="257">
        <v>2297</v>
      </c>
      <c r="V26" s="257">
        <v>555200</v>
      </c>
      <c r="X26" s="260">
        <v>45065</v>
      </c>
      <c r="Z26" s="260"/>
      <c r="AB26" s="260" t="str">
        <f ca="1">IFERROR(IFERROR(VLOOKUP(Table_Merge1[[#This Row],[Column1]],Table11[#All],2,FALSE),LEFT(AB27,8)&amp;IF(LEN((RIGHT(AB27,2)+1))&lt;2,"0"&amp;(RIGHT(AB27,2)+1),(RIGHT(AB27,2)-1))),"")</f>
        <v>1402.02.26</v>
      </c>
      <c r="AC26" s="259" t="str">
        <f ca="1">LEFT(Table_Merge1[[#This Row],[Column2]],4)</f>
        <v>1402</v>
      </c>
      <c r="AD26" s="259" t="str">
        <f ca="1">RIGHT(LEFT(Table_Merge1[[#This Row],[Column2]],7),2)</f>
        <v>02</v>
      </c>
      <c r="AE26" s="259" t="str">
        <f ca="1">RIGHT(Table_Merge1[[#This Row],[Column2]],2)</f>
        <v>26</v>
      </c>
      <c r="AH26" s="260">
        <v>2023</v>
      </c>
      <c r="AI26" t="s">
        <v>3439</v>
      </c>
      <c r="AJ26" s="260">
        <v>19</v>
      </c>
      <c r="AK26">
        <v>1965.55</v>
      </c>
      <c r="AL26">
        <v>2297</v>
      </c>
      <c r="AM26">
        <v>555200</v>
      </c>
      <c r="AP26" s="287" t="str">
        <f>IFERROR(IF(Table_Merge1[[#This Row],[LME Zinc stock]]*Table_Merge1[[#This Row],[Nima.مقدار]]=0,"",Table_Merge1[[#This Row],[LME Zinc stock]]*Table_Merge1[[#This Row],[Nima.مقدار]]),"")</f>
        <v/>
      </c>
      <c r="AQ26" s="287" t="str">
        <f>IFERROR(IF(Table_Merge1[[#This Row],[LME Zinc 3-month]]*Table_Merge1[[#This Row],[Nima.مقدار]]=0,"",Table_Merge1[[#This Row],[LME Zinc 3-month]]*Table_Merge1[[#This Row],[Nima.مقدار]]),"")</f>
        <v/>
      </c>
      <c r="AR26" s="288" t="str">
        <f>IFERROR(IF(Table_Merge1[[#This Row],[LME Zinc stock]]*Table_Merge1[[#This Row],[Azad.Sell]]=0,"",Table_Merge1[[#This Row],[LME Zinc stock]]*Table_Merge1[[#This Row],[Azad.Sell]]),"")</f>
        <v/>
      </c>
      <c r="AS26" s="288" t="str">
        <f>IFERROR(IF(Table_Merge1[[#This Row],[LME Zinc 3-month]]*Table_Merge1[[#This Row],[Azad.Sell]]=0,"",Table_Merge1[[#This Row],[LME Zinc 3-month]]*Table_Merge1[[#This Row],[Azad.Sell]]),"")</f>
        <v/>
      </c>
      <c r="AT26"/>
      <c r="AV26" s="296" t="s">
        <v>9366</v>
      </c>
      <c r="AW26" s="302">
        <v>1400</v>
      </c>
      <c r="AX26" s="302">
        <v>1</v>
      </c>
      <c r="AY26" s="299">
        <v>564566327</v>
      </c>
      <c r="AZ26" s="300">
        <v>527005376</v>
      </c>
      <c r="BA26" s="299">
        <v>610650000</v>
      </c>
      <c r="BB26" s="300">
        <v>514839466</v>
      </c>
      <c r="BC26" s="286">
        <v>251292.59259259258</v>
      </c>
      <c r="BD26" s="286">
        <v>229618.95454545456</v>
      </c>
      <c r="BE26">
        <f t="shared" si="1"/>
        <v>2246.6492990316733</v>
      </c>
      <c r="BF26">
        <f t="shared" si="2"/>
        <v>2097.1783153767929</v>
      </c>
      <c r="BG26">
        <f t="shared" si="3"/>
        <v>2430.0358148240948</v>
      </c>
      <c r="BH26">
        <f t="shared" si="4"/>
        <v>2048.7649901988239</v>
      </c>
      <c r="BI26">
        <f t="shared" si="5"/>
        <v>2458.7095961550526</v>
      </c>
      <c r="BJ26">
        <f t="shared" si="6"/>
        <v>2295.1301082405889</v>
      </c>
      <c r="BK26">
        <f t="shared" si="7"/>
        <v>2659.4058892429889</v>
      </c>
      <c r="BL26">
        <f t="shared" si="8"/>
        <v>2242.1470693443307</v>
      </c>
      <c r="BN26" s="280">
        <v>11</v>
      </c>
      <c r="BO26" s="307">
        <v>1270.215909090909</v>
      </c>
      <c r="BP26" s="150">
        <v>1744.547619047619</v>
      </c>
      <c r="BQ26" s="377"/>
      <c r="BR26" s="377"/>
      <c r="BS26" s="377"/>
      <c r="BT26" s="317"/>
      <c r="BU26" s="280">
        <v>11</v>
      </c>
      <c r="BV26" s="307">
        <v>1269.2619047619048</v>
      </c>
      <c r="BW26" s="150">
        <v>1744.547619047619</v>
      </c>
      <c r="BX26" s="377"/>
      <c r="BY26" s="377"/>
      <c r="BZ26" s="377"/>
      <c r="CA26" s="317"/>
      <c r="CB26" s="377"/>
      <c r="CC26" s="542">
        <f>CM26*CE26</f>
        <v>235096.29783484229</v>
      </c>
      <c r="CD26" s="538">
        <f t="shared" si="18"/>
        <v>1</v>
      </c>
      <c r="CE26" s="537">
        <f>IFERROR(CF26*CD26,"")</f>
        <v>1.0068262172375573</v>
      </c>
      <c r="CF26" s="539">
        <f t="shared" si="10"/>
        <v>1.0068262172375573</v>
      </c>
      <c r="CG26" s="540">
        <f t="shared" si="19"/>
        <v>1.0643918117144513</v>
      </c>
      <c r="CH26" s="541">
        <f t="shared" si="9"/>
        <v>1.0139686730698749</v>
      </c>
      <c r="CI26" s="512">
        <v>491260.58247422701</v>
      </c>
      <c r="CJ26" s="513">
        <v>491260.58247422701</v>
      </c>
      <c r="CK26" s="504">
        <f t="shared" si="11"/>
        <v>2103.8784467712749</v>
      </c>
      <c r="CL26" s="483">
        <f t="shared" si="12"/>
        <v>2103.8784467712749</v>
      </c>
      <c r="CM26" s="483">
        <v>233502.36</v>
      </c>
      <c r="CN26" s="483">
        <v>248538</v>
      </c>
      <c r="CO26" s="484">
        <v>2089.6142857142859</v>
      </c>
      <c r="CP26" s="485">
        <v>2118.8034245135691</v>
      </c>
      <c r="CQ26" s="486" t="s">
        <v>9843</v>
      </c>
      <c r="CR26" s="377"/>
      <c r="CY26" s="392">
        <f>AVERAGE(DA24:DA26)/AVERAGE(DB24:DB26)</f>
        <v>1.0369284325485744</v>
      </c>
      <c r="CZ26" s="393">
        <f t="shared" si="15"/>
        <v>1.0598990603866263</v>
      </c>
      <c r="DA26" s="394">
        <v>251442.85714285713</v>
      </c>
      <c r="DB26" s="394">
        <v>237232.83333333334</v>
      </c>
      <c r="DC26" s="395" t="s">
        <v>9365</v>
      </c>
      <c r="DF26">
        <v>2018.2954545454545</v>
      </c>
      <c r="DH26">
        <v>0</v>
      </c>
      <c r="DI26">
        <v>100</v>
      </c>
      <c r="DJ26">
        <v>100</v>
      </c>
      <c r="DK26" t="s">
        <v>9626</v>
      </c>
      <c r="DL26" t="s">
        <v>9798</v>
      </c>
      <c r="DM26" t="s">
        <v>9807</v>
      </c>
      <c r="DN26">
        <v>23361600</v>
      </c>
      <c r="DO26">
        <v>23361600</v>
      </c>
      <c r="DP26">
        <v>23361600</v>
      </c>
      <c r="DQ26">
        <v>23361600</v>
      </c>
      <c r="DR26">
        <v>100</v>
      </c>
      <c r="DS26" t="s">
        <v>3621</v>
      </c>
      <c r="DT26" t="s">
        <v>3621</v>
      </c>
      <c r="DU26" t="s">
        <v>3621</v>
      </c>
      <c r="DV26">
        <v>13220</v>
      </c>
      <c r="DW26">
        <v>221308.76096822997</v>
      </c>
      <c r="DX26">
        <v>221153.42813918306</v>
      </c>
      <c r="DY26">
        <v>1.0007023758589406</v>
      </c>
    </row>
    <row r="27" spans="1:129" ht="126.75" thickBot="1" x14ac:dyDescent="0.45">
      <c r="A27" s="258">
        <v>41023</v>
      </c>
      <c r="B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1391.02.05</v>
      </c>
      <c r="C27" s="195">
        <f t="shared" ca="1" si="0"/>
        <v>1391</v>
      </c>
      <c r="D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7" s="195">
        <f>_xlfn.NUMBERVALUE(RIGHT(Table11[[#This Row],[تاریخ شمسی]],2))</f>
        <v>5</v>
      </c>
      <c r="F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02-05</v>
      </c>
      <c r="G27" s="195" t="s">
        <v>178</v>
      </c>
      <c r="I27" s="259">
        <v>43856</v>
      </c>
      <c r="J27">
        <v>13620</v>
      </c>
      <c r="L27" s="259">
        <v>41023</v>
      </c>
      <c r="M27">
        <v>17580</v>
      </c>
      <c r="O27" s="284">
        <f>IFERROR(DATE(Table7[[#This Row],[year]],MONTH(DATEVALUE(Table7[[#This Row],[month]]&amp;"1")),Table7[[#This Row],[day]]),"")</f>
        <v>45063</v>
      </c>
      <c r="P27" s="195" t="s">
        <v>3449</v>
      </c>
      <c r="Q27" s="195">
        <v>2023</v>
      </c>
      <c r="R27" s="195" t="s">
        <v>3439</v>
      </c>
      <c r="S27" s="195">
        <v>17</v>
      </c>
      <c r="T27" s="195">
        <v>1985.75</v>
      </c>
      <c r="U27" s="195">
        <v>2304</v>
      </c>
      <c r="V27" s="195">
        <v>556550</v>
      </c>
      <c r="X27" s="260">
        <v>45063</v>
      </c>
      <c r="Y27" t="s">
        <v>9330</v>
      </c>
      <c r="Z27" s="260"/>
      <c r="AA27">
        <v>1402</v>
      </c>
      <c r="AB27" s="260" t="str">
        <f ca="1">IFERROR(IFERROR(VLOOKUP(Table_Merge1[[#This Row],[Column1]],Table11[#All],2,FALSE),LEFT(AB28,8)&amp;IF(LEN((RIGHT(AB28,2)+1))&lt;2,"0"&amp;(RIGHT(AB28,2)+1),(RIGHT(AB28,2)-1))),"")</f>
        <v>1402.02.27</v>
      </c>
      <c r="AC27" s="259" t="str">
        <f ca="1">LEFT(Table_Merge1[[#This Row],[Column2]],4)</f>
        <v>1402</v>
      </c>
      <c r="AD27" s="259" t="str">
        <f ca="1">RIGHT(LEFT(Table_Merge1[[#This Row],[Column2]],7),2)</f>
        <v>02</v>
      </c>
      <c r="AE27" s="259" t="str">
        <f ca="1">RIGHT(Table_Merge1[[#This Row],[Column2]],2)</f>
        <v>27</v>
      </c>
      <c r="AF27">
        <v>2</v>
      </c>
      <c r="AG27">
        <v>27</v>
      </c>
      <c r="AH27" s="260">
        <v>2023</v>
      </c>
      <c r="AI27" t="s">
        <v>3439</v>
      </c>
      <c r="AJ27" s="260">
        <v>17</v>
      </c>
      <c r="AK27">
        <v>1985.75</v>
      </c>
      <c r="AL27">
        <v>2304</v>
      </c>
      <c r="AM27">
        <v>556550</v>
      </c>
      <c r="AO27">
        <v>385025</v>
      </c>
      <c r="AP27" s="287">
        <f>IFERROR(IF(Table_Merge1[[#This Row],[LME Zinc stock]]*Table_Merge1[[#This Row],[Nima.مقدار]]=0,"",Table_Merge1[[#This Row],[LME Zinc stock]]*Table_Merge1[[#This Row],[Nima.مقدار]]),"")</f>
        <v>214285663750</v>
      </c>
      <c r="AQ27" s="287">
        <f>IFERROR(IF(Table_Merge1[[#This Row],[LME Zinc 3-month]]*Table_Merge1[[#This Row],[Nima.مقدار]]=0,"",Table_Merge1[[#This Row],[LME Zinc 3-month]]*Table_Merge1[[#This Row],[Nima.مقدار]]),"")</f>
        <v>887097600</v>
      </c>
      <c r="AR27" s="288" t="str">
        <f>IFERROR(IF(Table_Merge1[[#This Row],[LME Zinc stock]]*Table_Merge1[[#This Row],[Azad.Sell]]=0,"",Table_Merge1[[#This Row],[LME Zinc stock]]*Table_Merge1[[#This Row],[Azad.Sell]]),"")</f>
        <v/>
      </c>
      <c r="AS27" s="288" t="str">
        <f>IFERROR(IF(Table_Merge1[[#This Row],[LME Zinc 3-month]]*Table_Merge1[[#This Row],[Azad.Sell]]=0,"",Table_Merge1[[#This Row],[LME Zinc 3-month]]*Table_Merge1[[#This Row],[Azad.Sell]]),"")</f>
        <v/>
      </c>
      <c r="AT27"/>
      <c r="AV27" s="296" t="s">
        <v>9367</v>
      </c>
      <c r="AW27" s="302">
        <v>1400</v>
      </c>
      <c r="AX27" s="302">
        <v>2</v>
      </c>
      <c r="AY27" s="299">
        <v>564960443</v>
      </c>
      <c r="AZ27" s="300">
        <v>537680296</v>
      </c>
      <c r="BA27" s="299">
        <v>610162047</v>
      </c>
      <c r="BB27" s="300">
        <v>507458029</v>
      </c>
      <c r="BC27" s="286">
        <v>226532.87671232875</v>
      </c>
      <c r="BD27" s="286">
        <v>219005.84</v>
      </c>
      <c r="BE27">
        <f t="shared" si="1"/>
        <v>2493.9445929406361</v>
      </c>
      <c r="BF27">
        <f t="shared" si="2"/>
        <v>2373.5199225973429</v>
      </c>
      <c r="BG27">
        <f t="shared" si="3"/>
        <v>2693.4812105654628</v>
      </c>
      <c r="BH27">
        <f t="shared" si="4"/>
        <v>2240.1076451450999</v>
      </c>
      <c r="BI27">
        <f t="shared" si="5"/>
        <v>2579.6592593147288</v>
      </c>
      <c r="BJ27">
        <f t="shared" si="6"/>
        <v>2455.0956997311123</v>
      </c>
      <c r="BK27">
        <f t="shared" si="7"/>
        <v>2786.0537737258514</v>
      </c>
      <c r="BL27">
        <f t="shared" si="8"/>
        <v>2317.09816048741</v>
      </c>
      <c r="BN27" s="281">
        <v>12</v>
      </c>
      <c r="BO27" s="308">
        <v>1341.4239130434783</v>
      </c>
      <c r="BP27" s="303">
        <v>1765.659090909091</v>
      </c>
      <c r="BQ27" s="323"/>
      <c r="BR27" s="323"/>
      <c r="BS27" s="323"/>
      <c r="BT27" s="324"/>
      <c r="BU27" s="281">
        <v>12</v>
      </c>
      <c r="BV27" s="307">
        <v>1340.125</v>
      </c>
      <c r="BW27" s="150">
        <v>1765.659090909091</v>
      </c>
      <c r="BX27" s="377"/>
      <c r="BY27" s="377"/>
      <c r="BZ27" s="377"/>
      <c r="CA27" s="317"/>
      <c r="CB27" s="377"/>
      <c r="CC27" s="542">
        <f>CM27*CE27</f>
        <v>242598.88443918747</v>
      </c>
      <c r="CD27" s="538">
        <f t="shared" si="18"/>
        <v>1</v>
      </c>
      <c r="CE27" s="537">
        <f>IFERROR(CF27*CD27,"")</f>
        <v>1.0226193441711096</v>
      </c>
      <c r="CF27" s="539">
        <f t="shared" si="10"/>
        <v>1.0226193441711096</v>
      </c>
      <c r="CG27" s="540">
        <f t="shared" si="19"/>
        <v>1.0598990603866263</v>
      </c>
      <c r="CH27" s="541">
        <f t="shared" si="9"/>
        <v>0.99623051972960985</v>
      </c>
      <c r="CI27" s="512">
        <v>535173.13907284767</v>
      </c>
      <c r="CJ27" s="513">
        <v>535173.13907284767</v>
      </c>
      <c r="CK27" s="504">
        <f t="shared" si="11"/>
        <v>2255.8982732414679</v>
      </c>
      <c r="CL27" s="483">
        <f t="shared" si="12"/>
        <v>2255.8982732414679</v>
      </c>
      <c r="CM27" s="483">
        <v>237232.83333333334</v>
      </c>
      <c r="CN27" s="483">
        <v>251442.85714285713</v>
      </c>
      <c r="CO27" s="484">
        <v>2206</v>
      </c>
      <c r="CP27" s="485">
        <v>2197.6845265235193</v>
      </c>
      <c r="CQ27" s="486" t="s">
        <v>9844</v>
      </c>
      <c r="CR27" s="377"/>
      <c r="CY27" s="392"/>
      <c r="CZ27" s="393">
        <f t="shared" si="15"/>
        <v>1.0943895859557518</v>
      </c>
      <c r="DA27" s="394">
        <v>251292.59259259258</v>
      </c>
      <c r="DB27" s="394">
        <v>229618.95454545456</v>
      </c>
      <c r="DC27" s="395" t="s">
        <v>9366</v>
      </c>
      <c r="DF27">
        <v>2038.3478260869565</v>
      </c>
      <c r="DH27">
        <v>800</v>
      </c>
      <c r="DI27">
        <v>400</v>
      </c>
      <c r="DJ27">
        <v>400</v>
      </c>
      <c r="DK27" t="s">
        <v>9626</v>
      </c>
      <c r="DL27" t="s">
        <v>9798</v>
      </c>
      <c r="DM27" t="s">
        <v>9807</v>
      </c>
      <c r="DN27">
        <v>93446400</v>
      </c>
      <c r="DO27">
        <v>93446400</v>
      </c>
      <c r="DP27">
        <v>116808000</v>
      </c>
      <c r="DQ27">
        <v>116808000</v>
      </c>
      <c r="DR27">
        <v>500</v>
      </c>
      <c r="DS27" t="s">
        <v>3621</v>
      </c>
      <c r="DT27" t="s">
        <v>3621</v>
      </c>
      <c r="DU27" t="s">
        <v>3621</v>
      </c>
      <c r="DV27">
        <v>13220</v>
      </c>
      <c r="DW27">
        <v>221308.76096822997</v>
      </c>
      <c r="DX27">
        <v>221153.42813918306</v>
      </c>
      <c r="DY27">
        <v>1.0007023758589406</v>
      </c>
    </row>
    <row r="28" spans="1:129" ht="48" hidden="1" thickBot="1" x14ac:dyDescent="0.45">
      <c r="A28" s="258">
        <v>41025</v>
      </c>
      <c r="B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1391.02.07</v>
      </c>
      <c r="C28" s="195">
        <f t="shared" ca="1" si="0"/>
        <v>1391</v>
      </c>
      <c r="D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8" s="195">
        <f>_xlfn.NUMBERVALUE(RIGHT(Table11[[#This Row],[تاریخ شمسی]],2))</f>
        <v>7</v>
      </c>
      <c r="F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02-07</v>
      </c>
      <c r="G28" s="195" t="s">
        <v>179</v>
      </c>
      <c r="I28" s="259">
        <v>43857</v>
      </c>
      <c r="J28">
        <v>13680</v>
      </c>
      <c r="L28" s="259">
        <v>41025</v>
      </c>
      <c r="M28">
        <v>17480</v>
      </c>
      <c r="O28" s="283">
        <f>IFERROR(DATE(Table7[[#This Row],[year]],MONTH(DATEVALUE(Table7[[#This Row],[month]]&amp;"1")),Table7[[#This Row],[day]]),"")</f>
        <v>45062</v>
      </c>
      <c r="P28" s="257" t="s">
        <v>3451</v>
      </c>
      <c r="Q28" s="257">
        <v>2023</v>
      </c>
      <c r="R28" s="257" t="s">
        <v>3439</v>
      </c>
      <c r="S28" s="257">
        <v>16</v>
      </c>
      <c r="T28" s="257">
        <v>2009.9</v>
      </c>
      <c r="U28" s="257">
        <v>2273.5</v>
      </c>
      <c r="V28" s="257">
        <v>559000</v>
      </c>
      <c r="X28" s="260">
        <v>45062</v>
      </c>
      <c r="Z28" s="260"/>
      <c r="AB28" s="260" t="str">
        <f ca="1">IFERROR(IFERROR(VLOOKUP(Table_Merge1[[#This Row],[Column1]],Table11[#All],2,FALSE),LEFT(AB29,8)&amp;IF(LEN((RIGHT(AB29,2)+1))&lt;2,"0"&amp;(RIGHT(AB29,2)+1),(RIGHT(AB29,2)-1))),"")</f>
        <v>1402.02.24</v>
      </c>
      <c r="AC28" s="259" t="str">
        <f ca="1">LEFT(Table_Merge1[[#This Row],[Column2]],4)</f>
        <v>1402</v>
      </c>
      <c r="AD28" s="259" t="str">
        <f ca="1">RIGHT(LEFT(Table_Merge1[[#This Row],[Column2]],7),2)</f>
        <v>02</v>
      </c>
      <c r="AE28" s="259" t="str">
        <f ca="1">RIGHT(Table_Merge1[[#This Row],[Column2]],2)</f>
        <v>24</v>
      </c>
      <c r="AH28" s="260">
        <v>2023</v>
      </c>
      <c r="AI28" t="s">
        <v>3439</v>
      </c>
      <c r="AJ28" s="260">
        <v>16</v>
      </c>
      <c r="AK28">
        <v>2009.9</v>
      </c>
      <c r="AL28">
        <v>2273.5</v>
      </c>
      <c r="AM28">
        <v>559000</v>
      </c>
      <c r="AP28" s="287" t="str">
        <f>IFERROR(IF(Table_Merge1[[#This Row],[LME Zinc stock]]*Table_Merge1[[#This Row],[Nima.مقدار]]=0,"",Table_Merge1[[#This Row],[LME Zinc stock]]*Table_Merge1[[#This Row],[Nima.مقدار]]),"")</f>
        <v/>
      </c>
      <c r="AQ28" s="287" t="str">
        <f>IFERROR(IF(Table_Merge1[[#This Row],[LME Zinc 3-month]]*Table_Merge1[[#This Row],[Nima.مقدار]]=0,"",Table_Merge1[[#This Row],[LME Zinc 3-month]]*Table_Merge1[[#This Row],[Nima.مقدار]]),"")</f>
        <v/>
      </c>
      <c r="AR28" s="288" t="str">
        <f>IFERROR(IF(Table_Merge1[[#This Row],[LME Zinc stock]]*Table_Merge1[[#This Row],[Azad.Sell]]=0,"",Table_Merge1[[#This Row],[LME Zinc stock]]*Table_Merge1[[#This Row],[Azad.Sell]]),"")</f>
        <v/>
      </c>
      <c r="AS28" s="288" t="str">
        <f>IFERROR(IF(Table_Merge1[[#This Row],[LME Zinc 3-month]]*Table_Merge1[[#This Row],[Azad.Sell]]=0,"",Table_Merge1[[#This Row],[LME Zinc 3-month]]*Table_Merge1[[#This Row],[Azad.Sell]]),"")</f>
        <v/>
      </c>
      <c r="AT28"/>
      <c r="AV28" s="296" t="s">
        <v>9368</v>
      </c>
      <c r="AW28" s="302">
        <v>1400</v>
      </c>
      <c r="AX28" s="302">
        <v>3</v>
      </c>
      <c r="AY28" s="299">
        <v>553836299</v>
      </c>
      <c r="AZ28" s="300">
        <v>520822431</v>
      </c>
      <c r="BA28" s="299">
        <v>572573554</v>
      </c>
      <c r="BB28" s="300" t="s">
        <v>116</v>
      </c>
      <c r="BC28" s="286">
        <v>237188.23529411765</v>
      </c>
      <c r="BD28" s="286">
        <v>205360.46153846153</v>
      </c>
      <c r="BE28">
        <f t="shared" si="1"/>
        <v>2335.0074606914341</v>
      </c>
      <c r="BF28">
        <f t="shared" si="2"/>
        <v>2195.8189888894399</v>
      </c>
      <c r="BG28">
        <f t="shared" si="3"/>
        <v>2414.0048653340609</v>
      </c>
      <c r="BH28" t="str">
        <f t="shared" si="4"/>
        <v/>
      </c>
      <c r="BI28">
        <f t="shared" si="5"/>
        <v>2696.8983944179204</v>
      </c>
      <c r="BJ28">
        <f t="shared" si="6"/>
        <v>2536.1378090906574</v>
      </c>
      <c r="BK28">
        <f t="shared" si="7"/>
        <v>2788.1392051349858</v>
      </c>
      <c r="BL28" t="str">
        <f t="shared" si="8"/>
        <v/>
      </c>
      <c r="BN28" s="310">
        <v>1393</v>
      </c>
      <c r="BO28" s="318">
        <v>1250.2124505928855</v>
      </c>
      <c r="BP28" s="319">
        <v>1864.4439834024897</v>
      </c>
      <c r="BQ28" s="321"/>
      <c r="BR28" s="321"/>
      <c r="BS28" s="321"/>
      <c r="BT28" s="322"/>
      <c r="BU28" s="310">
        <v>1393</v>
      </c>
      <c r="BV28" s="307">
        <v>1249.2012711864406</v>
      </c>
      <c r="BW28" s="150">
        <v>1867.9022222222222</v>
      </c>
      <c r="BX28" s="377"/>
      <c r="BY28" s="377"/>
      <c r="BZ28" s="377"/>
      <c r="CA28" s="317"/>
      <c r="CB28" s="377"/>
      <c r="CC28" s="555">
        <f>CM28*CE28</f>
        <v>229057.64780407655</v>
      </c>
      <c r="CD28" s="534">
        <f>CI28/CJ28</f>
        <v>1.0240592301700864</v>
      </c>
      <c r="CE28" s="534">
        <f>IFERROR(CF28*CD28,"")</f>
        <v>1.1122413765949677</v>
      </c>
      <c r="CF28" s="534">
        <f t="shared" ref="CF28" si="20">IFERROR(CL28/CO28,"")</f>
        <v>1.0861103965736778</v>
      </c>
      <c r="CG28" s="534">
        <f>CN28/CM28</f>
        <v>1.1289964203578584</v>
      </c>
      <c r="CH28" s="535">
        <f t="shared" ref="CH28" si="21">IFERROR(CP28/CO28,"")</f>
        <v>1.0501950768940402</v>
      </c>
      <c r="CI28" s="514">
        <f>AVERAGE(CI16:CI27)</f>
        <v>407805.1684878199</v>
      </c>
      <c r="CJ28" s="515">
        <f>AVERAGE(CJ16:CJ27)</f>
        <v>398224.20078190923</v>
      </c>
      <c r="CK28" s="503">
        <f t="shared" ref="CK28" si="22">IFERROR(CI28*1000/CM28,"")</f>
        <v>1980.1905167968953</v>
      </c>
      <c r="CL28" s="481">
        <f>IFERROR(CJ28*1000/CM28,"")</f>
        <v>1933.6679544092431</v>
      </c>
      <c r="CM28" s="481">
        <f t="shared" ref="CM28" si="23">AVERAGE(CM16:CM27)</f>
        <v>205942.39040568427</v>
      </c>
      <c r="CN28" s="481">
        <f t="shared" ref="CN28" si="24">AVERAGE(CN16:CN27)</f>
        <v>232508.22156795813</v>
      </c>
      <c r="CO28" s="480">
        <f t="shared" ref="CO28" si="25">AVERAGE(CO16:CO27)</f>
        <v>1780.3604131857421</v>
      </c>
      <c r="CP28" s="480">
        <f>AVERAGE(CP16:CP27)</f>
        <v>1869.7257410247057</v>
      </c>
      <c r="CQ28" s="482">
        <v>1399</v>
      </c>
      <c r="CR28" s="386"/>
      <c r="CY28" s="392"/>
      <c r="CZ28" s="393">
        <f t="shared" si="15"/>
        <v>1.0343691141401925</v>
      </c>
      <c r="DA28" s="394">
        <v>226532.87671232875</v>
      </c>
      <c r="DB28" s="394">
        <v>219005.84</v>
      </c>
      <c r="DC28" s="395" t="s">
        <v>9367</v>
      </c>
      <c r="DF28">
        <v>2174.98418972332</v>
      </c>
      <c r="DH28">
        <v>3000</v>
      </c>
      <c r="DI28">
        <v>1140</v>
      </c>
      <c r="DJ28">
        <v>1020</v>
      </c>
      <c r="DK28" t="s">
        <v>9627</v>
      </c>
      <c r="DL28" t="s">
        <v>9798</v>
      </c>
      <c r="DM28" t="s">
        <v>9807</v>
      </c>
      <c r="DN28">
        <v>232718100</v>
      </c>
      <c r="DO28">
        <v>232718100</v>
      </c>
      <c r="DP28">
        <v>349526100</v>
      </c>
      <c r="DQ28">
        <v>349526100</v>
      </c>
      <c r="DR28">
        <v>1520</v>
      </c>
      <c r="DS28" t="s">
        <v>3621</v>
      </c>
      <c r="DT28" t="s">
        <v>3621</v>
      </c>
      <c r="DU28" t="s">
        <v>3621</v>
      </c>
      <c r="DV28">
        <v>13220</v>
      </c>
      <c r="DW28">
        <v>221308.76096822997</v>
      </c>
      <c r="DX28">
        <v>221153.42813918306</v>
      </c>
      <c r="DY28">
        <v>1.0007023758589406</v>
      </c>
    </row>
    <row r="29" spans="1:129" ht="84.75" thickBot="1" x14ac:dyDescent="0.45">
      <c r="A29" s="258">
        <v>41027</v>
      </c>
      <c r="B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1391.02.09</v>
      </c>
      <c r="C29" s="195">
        <f t="shared" ca="1" si="0"/>
        <v>1391</v>
      </c>
      <c r="D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" s="195">
        <f>_xlfn.NUMBERVALUE(RIGHT(Table11[[#This Row],[تاریخ شمسی]],2))</f>
        <v>9</v>
      </c>
      <c r="F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02-09</v>
      </c>
      <c r="G29" s="195" t="s">
        <v>180</v>
      </c>
      <c r="I29" s="259">
        <v>43858</v>
      </c>
      <c r="J29">
        <v>13750</v>
      </c>
      <c r="L29" s="259">
        <v>41027</v>
      </c>
      <c r="M29">
        <v>16650</v>
      </c>
      <c r="O29" s="284">
        <f>IFERROR(DATE(Table7[[#This Row],[year]],MONTH(DATEVALUE(Table7[[#This Row],[month]]&amp;"1")),Table7[[#This Row],[day]]),"")</f>
        <v>45061</v>
      </c>
      <c r="P29" s="195" t="s">
        <v>3453</v>
      </c>
      <c r="Q29" s="195">
        <v>2023</v>
      </c>
      <c r="R29" s="195" t="s">
        <v>3439</v>
      </c>
      <c r="S29" s="195">
        <v>15</v>
      </c>
      <c r="T29" s="195">
        <v>2015.3</v>
      </c>
      <c r="U29" s="195">
        <v>2242.5</v>
      </c>
      <c r="V29" s="195">
        <v>562450</v>
      </c>
      <c r="X29" s="260">
        <v>45061</v>
      </c>
      <c r="Y29" t="s">
        <v>9329</v>
      </c>
      <c r="Z29" s="260"/>
      <c r="AA29">
        <v>1402</v>
      </c>
      <c r="AB29" s="260" t="str">
        <f ca="1">IFERROR(IFERROR(VLOOKUP(Table_Merge1[[#This Row],[Column1]],Table11[#All],2,FALSE),LEFT(AB30,8)&amp;IF(LEN((RIGHT(AB30,2)+1))&lt;2,"0"&amp;(RIGHT(AB30,2)+1),(RIGHT(AB30,2)-1))),"")</f>
        <v>1402.02.25</v>
      </c>
      <c r="AC29" s="259" t="str">
        <f ca="1">LEFT(Table_Merge1[[#This Row],[Column2]],4)</f>
        <v>1402</v>
      </c>
      <c r="AD29" s="259" t="str">
        <f ca="1">RIGHT(LEFT(Table_Merge1[[#This Row],[Column2]],7),2)</f>
        <v>02</v>
      </c>
      <c r="AE29" s="259" t="str">
        <f ca="1">RIGHT(Table_Merge1[[#This Row],[Column2]],2)</f>
        <v>25</v>
      </c>
      <c r="AF29">
        <v>2</v>
      </c>
      <c r="AG29">
        <v>25</v>
      </c>
      <c r="AH29" s="260">
        <v>2023</v>
      </c>
      <c r="AI29" t="s">
        <v>3439</v>
      </c>
      <c r="AJ29" s="260">
        <v>15</v>
      </c>
      <c r="AK29">
        <v>2015.3</v>
      </c>
      <c r="AL29">
        <v>2242.5</v>
      </c>
      <c r="AM29">
        <v>562450</v>
      </c>
      <c r="AO29">
        <v>385025</v>
      </c>
      <c r="AP29" s="287">
        <f>IFERROR(IF(Table_Merge1[[#This Row],[LME Zinc stock]]*Table_Merge1[[#This Row],[Nima.مقدار]]=0,"",Table_Merge1[[#This Row],[LME Zinc stock]]*Table_Merge1[[#This Row],[Nima.مقدار]]),"")</f>
        <v>216557311250</v>
      </c>
      <c r="AQ29" s="287">
        <f>IFERROR(IF(Table_Merge1[[#This Row],[LME Zinc 3-month]]*Table_Merge1[[#This Row],[Nima.مقدار]]=0,"",Table_Merge1[[#This Row],[LME Zinc 3-month]]*Table_Merge1[[#This Row],[Nima.مقدار]]),"")</f>
        <v>863418562.5</v>
      </c>
      <c r="AR29" s="288" t="str">
        <f>IFERROR(IF(Table_Merge1[[#This Row],[LME Zinc stock]]*Table_Merge1[[#This Row],[Azad.Sell]]=0,"",Table_Merge1[[#This Row],[LME Zinc stock]]*Table_Merge1[[#This Row],[Azad.Sell]]),"")</f>
        <v/>
      </c>
      <c r="AS29" s="288" t="str">
        <f>IFERROR(IF(Table_Merge1[[#This Row],[LME Zinc 3-month]]*Table_Merge1[[#This Row],[Azad.Sell]]=0,"",Table_Merge1[[#This Row],[LME Zinc 3-month]]*Table_Merge1[[#This Row],[Azad.Sell]]),"")</f>
        <v/>
      </c>
      <c r="AT29"/>
      <c r="AV29" s="296" t="s">
        <v>9369</v>
      </c>
      <c r="AW29" s="302">
        <v>1400</v>
      </c>
      <c r="AX29" s="302">
        <v>4</v>
      </c>
      <c r="AY29" s="299">
        <v>557240458</v>
      </c>
      <c r="AZ29" s="300">
        <v>537157676</v>
      </c>
      <c r="BA29" s="299">
        <v>585283850</v>
      </c>
      <c r="BB29" s="300" t="s">
        <v>116</v>
      </c>
      <c r="BC29" s="286">
        <v>248026.47058823527</v>
      </c>
      <c r="BD29" s="286">
        <v>219421</v>
      </c>
      <c r="BE29">
        <f t="shared" si="1"/>
        <v>2246.6975265922756</v>
      </c>
      <c r="BF29">
        <f t="shared" si="2"/>
        <v>2165.7272093823003</v>
      </c>
      <c r="BG29">
        <f t="shared" si="3"/>
        <v>2359.7636518872514</v>
      </c>
      <c r="BH29" t="str">
        <f t="shared" si="4"/>
        <v/>
      </c>
      <c r="BI29">
        <f t="shared" si="5"/>
        <v>2539.5949248248799</v>
      </c>
      <c r="BJ29">
        <f t="shared" si="6"/>
        <v>2448.0686716403625</v>
      </c>
      <c r="BK29">
        <f t="shared" si="7"/>
        <v>2667.4012514754741</v>
      </c>
      <c r="BL29" t="str">
        <f t="shared" si="8"/>
        <v/>
      </c>
      <c r="BN29" s="311">
        <v>1</v>
      </c>
      <c r="BO29" s="305">
        <v>1303.4305555555557</v>
      </c>
      <c r="BP29" s="306">
        <v>1840.0588235294117</v>
      </c>
      <c r="BQ29" s="315"/>
      <c r="BR29" s="315"/>
      <c r="BS29" s="315"/>
      <c r="BT29" s="316"/>
      <c r="BU29" s="311">
        <v>1</v>
      </c>
      <c r="BV29" s="307">
        <v>1302.1911764705883</v>
      </c>
      <c r="BW29" s="150">
        <v>1843.75</v>
      </c>
      <c r="BX29" s="377"/>
      <c r="BY29" s="377"/>
      <c r="BZ29" s="377"/>
      <c r="CA29" s="317"/>
      <c r="CB29" s="377"/>
      <c r="CC29" s="536">
        <f>CM29*CE29</f>
        <v>231500.71185028975</v>
      </c>
      <c r="CD29" s="538">
        <f>CI29/CJ29</f>
        <v>1</v>
      </c>
      <c r="CE29" s="537">
        <f>IFERROR(CF29*CD29,"")</f>
        <v>1.0081951305307537</v>
      </c>
      <c r="CF29" s="539">
        <f t="shared" si="10"/>
        <v>1.0081951305307537</v>
      </c>
      <c r="CG29" s="540">
        <f>CN29/CM29</f>
        <v>1.0943895859557518</v>
      </c>
      <c r="CH29" s="541">
        <f t="shared" si="9"/>
        <v>0.99058961914049681</v>
      </c>
      <c r="CI29" s="512">
        <v>536371.71597633138</v>
      </c>
      <c r="CJ29" s="513">
        <v>536371.71597633138</v>
      </c>
      <c r="CK29" s="504">
        <f t="shared" si="11"/>
        <v>2335.9209044310542</v>
      </c>
      <c r="CL29" s="483">
        <f t="shared" si="12"/>
        <v>2335.9209044310542</v>
      </c>
      <c r="CM29" s="483">
        <v>229618.95454545456</v>
      </c>
      <c r="CN29" s="483">
        <v>251292.59259259258</v>
      </c>
      <c r="CO29" s="484">
        <v>2316.9333333333334</v>
      </c>
      <c r="CP29" s="485">
        <v>2295.1301082405885</v>
      </c>
      <c r="CQ29" s="486" t="s">
        <v>9845</v>
      </c>
      <c r="CR29" s="377"/>
      <c r="CY29" s="392">
        <f>AVERAGE(DA27:DA29)/AVERAGE(DB27:DB29)</f>
        <v>1.093317774288312</v>
      </c>
      <c r="CZ29" s="393">
        <f t="shared" si="15"/>
        <v>1.1549849153883751</v>
      </c>
      <c r="DA29" s="394">
        <v>237188.23529411765</v>
      </c>
      <c r="DB29" s="394">
        <v>205360.46153846153</v>
      </c>
      <c r="DC29" s="395" t="s">
        <v>9368</v>
      </c>
      <c r="DF29">
        <v>2002.7777777777778</v>
      </c>
      <c r="DH29">
        <v>0</v>
      </c>
      <c r="DI29">
        <v>260</v>
      </c>
      <c r="DJ29">
        <v>260</v>
      </c>
      <c r="DK29" t="s">
        <v>9628</v>
      </c>
      <c r="DL29" t="s">
        <v>9798</v>
      </c>
      <c r="DM29" t="s">
        <v>9807</v>
      </c>
      <c r="DN29">
        <v>58040320</v>
      </c>
      <c r="DO29">
        <v>58040320</v>
      </c>
      <c r="DP29">
        <v>407566420</v>
      </c>
      <c r="DQ29">
        <v>407566420</v>
      </c>
      <c r="DR29">
        <v>1780</v>
      </c>
      <c r="DS29" t="s">
        <v>3621</v>
      </c>
      <c r="DT29" t="s">
        <v>3621</v>
      </c>
      <c r="DU29" t="s">
        <v>3621</v>
      </c>
      <c r="DV29">
        <v>13220</v>
      </c>
      <c r="DW29">
        <v>221308.76096822997</v>
      </c>
      <c r="DX29">
        <v>221153.42813918306</v>
      </c>
      <c r="DY29">
        <v>1.0007023758589406</v>
      </c>
    </row>
    <row r="30" spans="1:129" ht="84.75" thickBot="1" x14ac:dyDescent="0.45">
      <c r="A30" s="258">
        <v>41028</v>
      </c>
      <c r="B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1391.02.10</v>
      </c>
      <c r="C30" s="195">
        <f t="shared" ca="1" si="0"/>
        <v>1391</v>
      </c>
      <c r="D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0" s="195">
        <f>_xlfn.NUMBERVALUE(RIGHT(Table11[[#This Row],[تاریخ شمسی]],2))</f>
        <v>10</v>
      </c>
      <c r="F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02-10</v>
      </c>
      <c r="G30" s="195" t="s">
        <v>181</v>
      </c>
      <c r="I30" s="259">
        <v>43859</v>
      </c>
      <c r="J30">
        <v>13750</v>
      </c>
      <c r="L30" s="259">
        <v>41028</v>
      </c>
      <c r="M30">
        <v>17340</v>
      </c>
      <c r="O30" s="283">
        <f>IFERROR(DATE(Table7[[#This Row],[year]],MONTH(DATEVALUE(Table7[[#This Row],[month]]&amp;"1")),Table7[[#This Row],[day]]),"")</f>
        <v>45058</v>
      </c>
      <c r="P30" s="257" t="s">
        <v>3454</v>
      </c>
      <c r="Q30" s="257">
        <v>2023</v>
      </c>
      <c r="R30" s="257" t="s">
        <v>3439</v>
      </c>
      <c r="S30" s="257">
        <v>12</v>
      </c>
      <c r="T30" s="257">
        <v>2006.65</v>
      </c>
      <c r="U30" s="257">
        <v>2268</v>
      </c>
      <c r="V30" s="257">
        <v>568200</v>
      </c>
      <c r="X30" s="260">
        <v>45058</v>
      </c>
      <c r="Z30" s="260"/>
      <c r="AB30" s="260" t="str">
        <f ca="1">IFERROR(IFERROR(VLOOKUP(Table_Merge1[[#This Row],[Column1]],Table11[#All],2,FALSE),LEFT(AB31,8)&amp;IF(LEN((RIGHT(AB31,2)+1))&lt;2,"0"&amp;(RIGHT(AB31,2)+1),(RIGHT(AB31,2)-1))),"")</f>
        <v>1402.02.20</v>
      </c>
      <c r="AC30" s="259" t="str">
        <f ca="1">LEFT(Table_Merge1[[#This Row],[Column2]],4)</f>
        <v>1402</v>
      </c>
      <c r="AD30" s="259" t="str">
        <f ca="1">RIGHT(LEFT(Table_Merge1[[#This Row],[Column2]],7),2)</f>
        <v>02</v>
      </c>
      <c r="AE30" s="259" t="str">
        <f ca="1">RIGHT(Table_Merge1[[#This Row],[Column2]],2)</f>
        <v>20</v>
      </c>
      <c r="AH30" s="260">
        <v>2023</v>
      </c>
      <c r="AI30" t="s">
        <v>3439</v>
      </c>
      <c r="AJ30" s="260">
        <v>12</v>
      </c>
      <c r="AK30">
        <v>2006.65</v>
      </c>
      <c r="AL30">
        <v>2268</v>
      </c>
      <c r="AM30">
        <v>568200</v>
      </c>
      <c r="AP30" s="287" t="str">
        <f>IFERROR(IF(Table_Merge1[[#This Row],[LME Zinc stock]]*Table_Merge1[[#This Row],[Nima.مقدار]]=0,"",Table_Merge1[[#This Row],[LME Zinc stock]]*Table_Merge1[[#This Row],[Nima.مقدار]]),"")</f>
        <v/>
      </c>
      <c r="AQ30" s="287" t="str">
        <f>IFERROR(IF(Table_Merge1[[#This Row],[LME Zinc 3-month]]*Table_Merge1[[#This Row],[Nima.مقدار]]=0,"",Table_Merge1[[#This Row],[LME Zinc 3-month]]*Table_Merge1[[#This Row],[Nima.مقدار]]),"")</f>
        <v/>
      </c>
      <c r="AR30" s="288" t="str">
        <f>IFERROR(IF(Table_Merge1[[#This Row],[LME Zinc stock]]*Table_Merge1[[#This Row],[Azad.Sell]]=0,"",Table_Merge1[[#This Row],[LME Zinc stock]]*Table_Merge1[[#This Row],[Azad.Sell]]),"")</f>
        <v/>
      </c>
      <c r="AS30" s="288" t="str">
        <f>IFERROR(IF(Table_Merge1[[#This Row],[LME Zinc 3-month]]*Table_Merge1[[#This Row],[Azad.Sell]]=0,"",Table_Merge1[[#This Row],[LME Zinc 3-month]]*Table_Merge1[[#This Row],[Azad.Sell]]),"")</f>
        <v/>
      </c>
      <c r="AT30"/>
      <c r="AV30" s="296" t="s">
        <v>9370</v>
      </c>
      <c r="AW30" s="302">
        <v>1400</v>
      </c>
      <c r="AX30" s="302">
        <v>5</v>
      </c>
      <c r="AY30" s="299">
        <v>568054054</v>
      </c>
      <c r="AZ30" s="300">
        <v>573778634</v>
      </c>
      <c r="BA30" s="299" t="s">
        <v>116</v>
      </c>
      <c r="BB30" s="300" t="s">
        <v>116</v>
      </c>
      <c r="BC30" s="286">
        <v>261992.85714285713</v>
      </c>
      <c r="BD30" s="286">
        <v>225474.4</v>
      </c>
      <c r="BE30">
        <f t="shared" si="1"/>
        <v>2168.204355625835</v>
      </c>
      <c r="BF30">
        <f t="shared" si="2"/>
        <v>2190.0544933067968</v>
      </c>
      <c r="BG30" t="str">
        <f t="shared" si="3"/>
        <v/>
      </c>
      <c r="BH30" t="str">
        <f t="shared" si="4"/>
        <v/>
      </c>
      <c r="BI30">
        <f t="shared" si="5"/>
        <v>2519.3727270146856</v>
      </c>
      <c r="BJ30">
        <f t="shared" si="6"/>
        <v>2544.7617733986654</v>
      </c>
      <c r="BK30" t="str">
        <f t="shared" si="7"/>
        <v/>
      </c>
      <c r="BL30" t="str">
        <f t="shared" si="8"/>
        <v/>
      </c>
      <c r="BN30" s="280">
        <v>2</v>
      </c>
      <c r="BO30" s="307">
        <v>1293.8690476190477</v>
      </c>
      <c r="BP30" s="150">
        <v>1713.9</v>
      </c>
      <c r="BQ30" s="377"/>
      <c r="BR30" s="377"/>
      <c r="BS30" s="377"/>
      <c r="BT30" s="317"/>
      <c r="BU30" s="280">
        <v>2</v>
      </c>
      <c r="BV30" s="307">
        <v>1293.9875</v>
      </c>
      <c r="BW30" s="150">
        <v>1708.2368421052631</v>
      </c>
      <c r="BX30" s="377"/>
      <c r="BY30" s="377"/>
      <c r="BZ30" s="377"/>
      <c r="CA30" s="317"/>
      <c r="CB30" s="377"/>
      <c r="CC30" s="542">
        <f>CM30*CE30</f>
        <v>230564.5284125458</v>
      </c>
      <c r="CD30" s="538">
        <f t="shared" ref="CD30:CD40" si="26">CI30/CJ30</f>
        <v>1</v>
      </c>
      <c r="CE30" s="537">
        <f>IFERROR(CF30*CD30,"")</f>
        <v>1.0527779917309319</v>
      </c>
      <c r="CF30" s="539">
        <f t="shared" si="10"/>
        <v>1.0527779917309319</v>
      </c>
      <c r="CG30" s="540">
        <f t="shared" ref="CG30:CG59" si="27">CN30/CM30</f>
        <v>1.0343691141401925</v>
      </c>
      <c r="CH30" s="541">
        <f t="shared" si="9"/>
        <v>1.0040175332841219</v>
      </c>
      <c r="CI30" s="512">
        <v>563792.92537313432</v>
      </c>
      <c r="CJ30" s="513">
        <v>563792.92537313432</v>
      </c>
      <c r="CK30" s="504">
        <f t="shared" si="11"/>
        <v>2574.3282707581425</v>
      </c>
      <c r="CL30" s="483">
        <f t="shared" si="12"/>
        <v>2574.3282707581425</v>
      </c>
      <c r="CM30" s="483">
        <v>219005.84</v>
      </c>
      <c r="CN30" s="483">
        <v>226532.87671232875</v>
      </c>
      <c r="CO30" s="484">
        <v>2445.271739130435</v>
      </c>
      <c r="CP30" s="485">
        <v>2455.0956997311141</v>
      </c>
      <c r="CQ30" s="486" t="s">
        <v>9847</v>
      </c>
      <c r="CR30" s="377"/>
      <c r="CY30" s="392"/>
      <c r="CZ30" s="393">
        <f t="shared" si="15"/>
        <v>1.1303679711068462</v>
      </c>
      <c r="DA30" s="394">
        <v>248026.47058823527</v>
      </c>
      <c r="DB30" s="394">
        <v>219421</v>
      </c>
      <c r="DC30" s="395" t="s">
        <v>9369</v>
      </c>
      <c r="DF30">
        <v>2056.5238095238096</v>
      </c>
      <c r="DH30">
        <v>3000</v>
      </c>
      <c r="DI30">
        <v>2060</v>
      </c>
      <c r="DJ30">
        <v>2060</v>
      </c>
      <c r="DK30" t="s">
        <v>9628</v>
      </c>
      <c r="DL30" t="s">
        <v>9798</v>
      </c>
      <c r="DM30" t="s">
        <v>9807</v>
      </c>
      <c r="DN30">
        <v>459857920</v>
      </c>
      <c r="DO30">
        <v>459857920</v>
      </c>
      <c r="DP30">
        <v>867424340</v>
      </c>
      <c r="DQ30">
        <v>867424340</v>
      </c>
      <c r="DR30">
        <v>3840</v>
      </c>
      <c r="DS30" t="s">
        <v>3621</v>
      </c>
      <c r="DT30" t="s">
        <v>3621</v>
      </c>
      <c r="DU30" t="s">
        <v>3621</v>
      </c>
      <c r="DV30">
        <v>13220</v>
      </c>
      <c r="DW30">
        <v>221308.76096822997</v>
      </c>
      <c r="DX30">
        <v>221153.42813918306</v>
      </c>
      <c r="DY30">
        <v>1.0007023758589406</v>
      </c>
    </row>
    <row r="31" spans="1:129" ht="84.75" thickBot="1" x14ac:dyDescent="0.45">
      <c r="A31" s="258">
        <v>41029</v>
      </c>
      <c r="B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1391.02.11</v>
      </c>
      <c r="C31" s="195">
        <f t="shared" ca="1" si="0"/>
        <v>1391</v>
      </c>
      <c r="D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1" s="195">
        <f>_xlfn.NUMBERVALUE(RIGHT(Table11[[#This Row],[تاریخ شمسی]],2))</f>
        <v>11</v>
      </c>
      <c r="F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02-11</v>
      </c>
      <c r="G31" s="195" t="s">
        <v>182</v>
      </c>
      <c r="I31" s="259">
        <v>43860</v>
      </c>
      <c r="J31">
        <v>13770</v>
      </c>
      <c r="L31" s="259">
        <v>41029</v>
      </c>
      <c r="M31">
        <v>17250</v>
      </c>
      <c r="O31" s="284">
        <f>IFERROR(DATE(Table7[[#This Row],[year]],MONTH(DATEVALUE(Table7[[#This Row],[month]]&amp;"1")),Table7[[#This Row],[day]]),"")</f>
        <v>45057</v>
      </c>
      <c r="P31" s="195" t="s">
        <v>3455</v>
      </c>
      <c r="Q31" s="195">
        <v>2023</v>
      </c>
      <c r="R31" s="195" t="s">
        <v>3439</v>
      </c>
      <c r="S31" s="195">
        <v>11</v>
      </c>
      <c r="T31" s="195">
        <v>2025.75</v>
      </c>
      <c r="U31" s="195">
        <v>2237</v>
      </c>
      <c r="V31" s="195">
        <v>570300</v>
      </c>
      <c r="X31" s="260">
        <v>45057</v>
      </c>
      <c r="Y31" t="s">
        <v>9328</v>
      </c>
      <c r="Z31" s="260"/>
      <c r="AA31">
        <v>1402</v>
      </c>
      <c r="AB31" s="260" t="str">
        <f ca="1">IFERROR(IFERROR(VLOOKUP(Table_Merge1[[#This Row],[Column1]],Table11[#All],2,FALSE),LEFT(AB32,8)&amp;IF(LEN((RIGHT(AB32,2)+1))&lt;2,"0"&amp;(RIGHT(AB32,2)+1),(RIGHT(AB32,2)-1))),"")</f>
        <v>1402.02.21</v>
      </c>
      <c r="AC31" s="259" t="str">
        <f ca="1">LEFT(Table_Merge1[[#This Row],[Column2]],4)</f>
        <v>1402</v>
      </c>
      <c r="AD31" s="259" t="str">
        <f ca="1">RIGHT(LEFT(Table_Merge1[[#This Row],[Column2]],7),2)</f>
        <v>02</v>
      </c>
      <c r="AE31" s="259" t="str">
        <f ca="1">RIGHT(Table_Merge1[[#This Row],[Column2]],2)</f>
        <v>21</v>
      </c>
      <c r="AF31">
        <v>2</v>
      </c>
      <c r="AG31">
        <v>21</v>
      </c>
      <c r="AH31" s="260">
        <v>2023</v>
      </c>
      <c r="AI31" t="s">
        <v>3439</v>
      </c>
      <c r="AJ31" s="260">
        <v>11</v>
      </c>
      <c r="AK31">
        <v>2025.75</v>
      </c>
      <c r="AL31">
        <v>2237</v>
      </c>
      <c r="AM31">
        <v>570300</v>
      </c>
      <c r="AO31">
        <v>384601</v>
      </c>
      <c r="AP31" s="287">
        <f>IFERROR(IF(Table_Merge1[[#This Row],[LME Zinc stock]]*Table_Merge1[[#This Row],[Nima.مقدار]]=0,"",Table_Merge1[[#This Row],[LME Zinc stock]]*Table_Merge1[[#This Row],[Nima.مقدار]]),"")</f>
        <v>219337950300</v>
      </c>
      <c r="AQ31" s="287">
        <f>IFERROR(IF(Table_Merge1[[#This Row],[LME Zinc 3-month]]*Table_Merge1[[#This Row],[Nima.مقدار]]=0,"",Table_Merge1[[#This Row],[LME Zinc 3-month]]*Table_Merge1[[#This Row],[Nima.مقدار]]),"")</f>
        <v>860352437</v>
      </c>
      <c r="AR31" s="288" t="str">
        <f>IFERROR(IF(Table_Merge1[[#This Row],[LME Zinc stock]]*Table_Merge1[[#This Row],[Azad.Sell]]=0,"",Table_Merge1[[#This Row],[LME Zinc stock]]*Table_Merge1[[#This Row],[Azad.Sell]]),"")</f>
        <v/>
      </c>
      <c r="AS31" s="288" t="str">
        <f>IFERROR(IF(Table_Merge1[[#This Row],[LME Zinc 3-month]]*Table_Merge1[[#This Row],[Azad.Sell]]=0,"",Table_Merge1[[#This Row],[LME Zinc 3-month]]*Table_Merge1[[#This Row],[Azad.Sell]]),"")</f>
        <v/>
      </c>
      <c r="AT31"/>
      <c r="AV31" s="296" t="s">
        <v>9371</v>
      </c>
      <c r="AW31" s="302">
        <v>1400</v>
      </c>
      <c r="AX31" s="302">
        <v>6</v>
      </c>
      <c r="AY31" s="299">
        <v>666758857</v>
      </c>
      <c r="AZ31" s="300">
        <v>642123506</v>
      </c>
      <c r="BA31" s="299">
        <v>618362500</v>
      </c>
      <c r="BB31" s="300" t="s">
        <v>116</v>
      </c>
      <c r="BC31" s="286">
        <v>275367.74193548388</v>
      </c>
      <c r="BD31" s="286">
        <v>230707.70370370371</v>
      </c>
      <c r="BE31">
        <f t="shared" si="1"/>
        <v>2421.3397412258096</v>
      </c>
      <c r="BF31">
        <f t="shared" si="2"/>
        <v>2331.8762811021038</v>
      </c>
      <c r="BG31">
        <f t="shared" si="3"/>
        <v>2245.5880113396747</v>
      </c>
      <c r="BH31" t="str">
        <f t="shared" si="4"/>
        <v/>
      </c>
      <c r="BI31">
        <f t="shared" si="5"/>
        <v>2890.0589199930391</v>
      </c>
      <c r="BJ31">
        <f t="shared" si="6"/>
        <v>2783.2772624908735</v>
      </c>
      <c r="BK31">
        <f t="shared" si="7"/>
        <v>2680.2854437585606</v>
      </c>
      <c r="BL31" t="str">
        <f t="shared" si="8"/>
        <v/>
      </c>
      <c r="BN31" s="280">
        <v>3</v>
      </c>
      <c r="BO31" s="307">
        <v>1266.1666666666667</v>
      </c>
      <c r="BP31" s="150">
        <v>1882.7750000000001</v>
      </c>
      <c r="BQ31" s="377"/>
      <c r="BR31" s="377"/>
      <c r="BS31" s="377"/>
      <c r="BT31" s="317"/>
      <c r="BU31" s="280">
        <v>3</v>
      </c>
      <c r="BV31" s="307">
        <v>1265.375</v>
      </c>
      <c r="BW31" s="150">
        <v>1880.8947368421052</v>
      </c>
      <c r="BX31" s="377"/>
      <c r="BY31" s="377"/>
      <c r="BZ31" s="377"/>
      <c r="CA31" s="317"/>
      <c r="CB31" s="377"/>
      <c r="CC31" s="542">
        <f>CM31*CE31</f>
        <v>213527.45322944783</v>
      </c>
      <c r="CD31" s="538">
        <f t="shared" si="26"/>
        <v>1.0074471849564146</v>
      </c>
      <c r="CE31" s="537">
        <f>IFERROR(CF31*CD31,"")</f>
        <v>1.0397690559799249</v>
      </c>
      <c r="CF31" s="539">
        <f t="shared" si="10"/>
        <v>1.0320829434099899</v>
      </c>
      <c r="CG31" s="540">
        <f t="shared" si="27"/>
        <v>1.1549849153883751</v>
      </c>
      <c r="CH31" s="541">
        <f t="shared" si="9"/>
        <v>1.0404760730813232</v>
      </c>
      <c r="CI31" s="512">
        <v>520468.52534562181</v>
      </c>
      <c r="CJ31" s="513">
        <v>516621.15207373275</v>
      </c>
      <c r="CK31" s="504">
        <f t="shared" si="11"/>
        <v>2534.4144702759368</v>
      </c>
      <c r="CL31" s="483">
        <f t="shared" si="12"/>
        <v>2515.6797379761238</v>
      </c>
      <c r="CM31" s="483">
        <v>205360.46153846153</v>
      </c>
      <c r="CN31" s="483">
        <v>237188.23529411765</v>
      </c>
      <c r="CO31" s="484">
        <v>2437.478260869565</v>
      </c>
      <c r="CP31" s="485">
        <v>2536.1378090906578</v>
      </c>
      <c r="CQ31" s="486" t="s">
        <v>9849</v>
      </c>
      <c r="CR31" s="377"/>
      <c r="CY31" s="392"/>
      <c r="CZ31" s="393">
        <f t="shared" si="15"/>
        <v>1.161962764477285</v>
      </c>
      <c r="DA31" s="394">
        <v>261992.85714285713</v>
      </c>
      <c r="DB31" s="394">
        <v>225474.4</v>
      </c>
      <c r="DC31" s="395" t="s">
        <v>9370</v>
      </c>
      <c r="DF31">
        <v>2096.0714285714284</v>
      </c>
      <c r="DH31">
        <v>1500</v>
      </c>
      <c r="DI31">
        <v>2600</v>
      </c>
      <c r="DJ31">
        <v>1500</v>
      </c>
      <c r="DK31" t="s">
        <v>9629</v>
      </c>
      <c r="DL31" t="s">
        <v>9798</v>
      </c>
      <c r="DM31" t="s">
        <v>9807</v>
      </c>
      <c r="DN31">
        <v>330111000</v>
      </c>
      <c r="DO31">
        <v>329116500</v>
      </c>
      <c r="DP31">
        <v>1197535340</v>
      </c>
      <c r="DQ31">
        <v>1196540840</v>
      </c>
      <c r="DR31">
        <v>5340</v>
      </c>
      <c r="DS31" t="s">
        <v>3621</v>
      </c>
      <c r="DT31" t="s">
        <v>3621</v>
      </c>
      <c r="DU31" t="s">
        <v>3621</v>
      </c>
      <c r="DV31">
        <v>13220</v>
      </c>
      <c r="DW31">
        <v>221308.76096822997</v>
      </c>
      <c r="DX31">
        <v>221153.42813918306</v>
      </c>
      <c r="DY31">
        <v>1.0007023758589406</v>
      </c>
    </row>
    <row r="32" spans="1:129" ht="84.75" thickBot="1" x14ac:dyDescent="0.45">
      <c r="A32" s="258">
        <v>41030</v>
      </c>
      <c r="B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1391.02.12</v>
      </c>
      <c r="C32" s="195">
        <f t="shared" ca="1" si="0"/>
        <v>1391</v>
      </c>
      <c r="D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" s="195">
        <f>_xlfn.NUMBERVALUE(RIGHT(Table11[[#This Row],[تاریخ شمسی]],2))</f>
        <v>12</v>
      </c>
      <c r="F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02-12</v>
      </c>
      <c r="G32" s="195" t="s">
        <v>183</v>
      </c>
      <c r="I32" s="259">
        <v>43861</v>
      </c>
      <c r="J32">
        <v>13770</v>
      </c>
      <c r="L32" s="259">
        <v>41030</v>
      </c>
      <c r="M32">
        <v>17100</v>
      </c>
      <c r="O32" s="283">
        <f>IFERROR(DATE(Table7[[#This Row],[year]],MONTH(DATEVALUE(Table7[[#This Row],[month]]&amp;"1")),Table7[[#This Row],[day]]),"")</f>
        <v>45056</v>
      </c>
      <c r="P32" s="257" t="s">
        <v>3456</v>
      </c>
      <c r="Q32" s="257">
        <v>2023</v>
      </c>
      <c r="R32" s="257" t="s">
        <v>3439</v>
      </c>
      <c r="S32" s="257">
        <v>10</v>
      </c>
      <c r="T32" s="257">
        <v>2029.6</v>
      </c>
      <c r="U32" s="257">
        <v>2237</v>
      </c>
      <c r="V32" s="257">
        <v>569975</v>
      </c>
      <c r="X32" s="260">
        <v>45056</v>
      </c>
      <c r="Y32" t="s">
        <v>9327</v>
      </c>
      <c r="Z32" s="260"/>
      <c r="AA32">
        <v>1402</v>
      </c>
      <c r="AB32" s="260" t="str">
        <f ca="1">IFERROR(IFERROR(VLOOKUP(Table_Merge1[[#This Row],[Column1]],Table11[#All],2,FALSE),LEFT(AB33,8)&amp;IF(LEN((RIGHT(AB33,2)+1))&lt;2,"0"&amp;(RIGHT(AB33,2)+1),(RIGHT(AB33,2)-1))),"")</f>
        <v>1402.02.20</v>
      </c>
      <c r="AC32" s="259" t="str">
        <f ca="1">LEFT(Table_Merge1[[#This Row],[Column2]],4)</f>
        <v>1402</v>
      </c>
      <c r="AD32" s="259" t="str">
        <f ca="1">RIGHT(LEFT(Table_Merge1[[#This Row],[Column2]],7),2)</f>
        <v>02</v>
      </c>
      <c r="AE32" s="259" t="str">
        <f ca="1">RIGHT(Table_Merge1[[#This Row],[Column2]],2)</f>
        <v>20</v>
      </c>
      <c r="AF32">
        <v>2</v>
      </c>
      <c r="AG32">
        <v>20</v>
      </c>
      <c r="AH32" s="260">
        <v>2023</v>
      </c>
      <c r="AI32" t="s">
        <v>3439</v>
      </c>
      <c r="AJ32" s="260">
        <v>10</v>
      </c>
      <c r="AK32">
        <v>2029.6</v>
      </c>
      <c r="AL32">
        <v>2237</v>
      </c>
      <c r="AM32">
        <v>569975</v>
      </c>
      <c r="AO32">
        <v>384601</v>
      </c>
      <c r="AP32" s="287">
        <f>IFERROR(IF(Table_Merge1[[#This Row],[LME Zinc stock]]*Table_Merge1[[#This Row],[Nima.مقدار]]=0,"",Table_Merge1[[#This Row],[LME Zinc stock]]*Table_Merge1[[#This Row],[Nima.مقدار]]),"")</f>
        <v>219212954975</v>
      </c>
      <c r="AQ32" s="287">
        <f>IFERROR(IF(Table_Merge1[[#This Row],[LME Zinc 3-month]]*Table_Merge1[[#This Row],[Nima.مقدار]]=0,"",Table_Merge1[[#This Row],[LME Zinc 3-month]]*Table_Merge1[[#This Row],[Nima.مقدار]]),"")</f>
        <v>860352437</v>
      </c>
      <c r="AR32" s="288" t="str">
        <f>IFERROR(IF(Table_Merge1[[#This Row],[LME Zinc stock]]*Table_Merge1[[#This Row],[Azad.Sell]]=0,"",Table_Merge1[[#This Row],[LME Zinc stock]]*Table_Merge1[[#This Row],[Azad.Sell]]),"")</f>
        <v/>
      </c>
      <c r="AS32" s="288" t="str">
        <f>IFERROR(IF(Table_Merge1[[#This Row],[LME Zinc 3-month]]*Table_Merge1[[#This Row],[Azad.Sell]]=0,"",Table_Merge1[[#This Row],[LME Zinc 3-month]]*Table_Merge1[[#This Row],[Azad.Sell]]),"")</f>
        <v/>
      </c>
      <c r="AT32"/>
      <c r="AV32" s="296" t="s">
        <v>9372</v>
      </c>
      <c r="AW32" s="302">
        <v>1400</v>
      </c>
      <c r="AX32" s="302">
        <v>7</v>
      </c>
      <c r="AY32" s="299">
        <v>795580475</v>
      </c>
      <c r="AZ32" s="300">
        <v>705136706</v>
      </c>
      <c r="BA32" s="299">
        <v>847450000</v>
      </c>
      <c r="BB32" s="300" t="s">
        <v>116</v>
      </c>
      <c r="BC32" s="286">
        <v>276983.33333333331</v>
      </c>
      <c r="BD32" s="286">
        <v>233959.91304347827</v>
      </c>
      <c r="BE32">
        <f t="shared" si="1"/>
        <v>2872.3045008724957</v>
      </c>
      <c r="BF32">
        <f t="shared" si="2"/>
        <v>2545.7730525302368</v>
      </c>
      <c r="BG32">
        <f t="shared" si="3"/>
        <v>3059.5703712618092</v>
      </c>
      <c r="BH32" t="str">
        <f t="shared" si="4"/>
        <v/>
      </c>
      <c r="BI32">
        <f t="shared" si="5"/>
        <v>3400.4991053837166</v>
      </c>
      <c r="BJ32">
        <f t="shared" si="6"/>
        <v>3013.9210466750342</v>
      </c>
      <c r="BK32">
        <f t="shared" si="7"/>
        <v>3622.2017224058077</v>
      </c>
      <c r="BL32" t="str">
        <f t="shared" si="8"/>
        <v/>
      </c>
      <c r="BN32" s="280">
        <v>4</v>
      </c>
      <c r="BO32" s="307">
        <v>1317.3636363636363</v>
      </c>
      <c r="BP32" s="150">
        <v>1985.0714285714287</v>
      </c>
      <c r="BQ32" s="377"/>
      <c r="BR32" s="377"/>
      <c r="BS32" s="377"/>
      <c r="BT32" s="317"/>
      <c r="BU32" s="280">
        <v>4</v>
      </c>
      <c r="BV32" s="307">
        <v>1320.6911764705883</v>
      </c>
      <c r="BW32" s="150">
        <v>1980.9705882352941</v>
      </c>
      <c r="BX32" s="377"/>
      <c r="BY32" s="377"/>
      <c r="BZ32" s="377"/>
      <c r="CA32" s="317"/>
      <c r="CB32" s="377"/>
      <c r="CC32" s="542">
        <f>CM32*CE32</f>
        <v>221125.68913753147</v>
      </c>
      <c r="CD32" s="538">
        <f t="shared" si="26"/>
        <v>1.0011652999192493</v>
      </c>
      <c r="CE32" s="537">
        <f>IFERROR(CF32*CD32,"")</f>
        <v>1.0077690336728549</v>
      </c>
      <c r="CF32" s="539">
        <f t="shared" si="10"/>
        <v>1.0065960473801261</v>
      </c>
      <c r="CG32" s="540">
        <f t="shared" si="27"/>
        <v>1.1303679711068462</v>
      </c>
      <c r="CH32" s="541">
        <f t="shared" si="9"/>
        <v>0.98132095335663938</v>
      </c>
      <c r="CI32" s="512">
        <v>551634.88583509519</v>
      </c>
      <c r="CJ32" s="513">
        <v>550992.81395348825</v>
      </c>
      <c r="CK32" s="504">
        <f t="shared" si="11"/>
        <v>2514.0478160025482</v>
      </c>
      <c r="CL32" s="483">
        <f t="shared" si="12"/>
        <v>2511.1216061976211</v>
      </c>
      <c r="CM32" s="483">
        <v>219421</v>
      </c>
      <c r="CN32" s="483">
        <v>248026.47058823527</v>
      </c>
      <c r="CO32" s="484">
        <v>2494.6666666666665</v>
      </c>
      <c r="CP32" s="485">
        <v>2448.0686716403629</v>
      </c>
      <c r="CQ32" s="486" t="s">
        <v>9851</v>
      </c>
      <c r="CR32" s="377"/>
      <c r="CY32" s="392">
        <f>AVERAGE(DA30:DA32)/AVERAGE(DB30:DB32)</f>
        <v>1.1624977229397395</v>
      </c>
      <c r="CZ32" s="393">
        <f t="shared" si="15"/>
        <v>1.1935784436966039</v>
      </c>
      <c r="DA32" s="394">
        <v>275367.74193548388</v>
      </c>
      <c r="DB32" s="394">
        <v>230707.70370370371</v>
      </c>
      <c r="DC32" s="395" t="s">
        <v>9371</v>
      </c>
      <c r="DF32">
        <v>2250.8863636363635</v>
      </c>
      <c r="DH32">
        <v>1500</v>
      </c>
      <c r="DI32">
        <v>2460</v>
      </c>
      <c r="DJ32">
        <v>1500</v>
      </c>
      <c r="DK32" t="s">
        <v>9630</v>
      </c>
      <c r="DL32" t="s">
        <v>9798</v>
      </c>
      <c r="DM32" t="s">
        <v>9807</v>
      </c>
      <c r="DN32">
        <v>329626500</v>
      </c>
      <c r="DO32">
        <v>329116500</v>
      </c>
      <c r="DP32">
        <v>1527161840</v>
      </c>
      <c r="DQ32">
        <v>1525657340</v>
      </c>
      <c r="DR32">
        <v>6840</v>
      </c>
      <c r="DS32" t="s">
        <v>3621</v>
      </c>
      <c r="DT32" t="s">
        <v>3621</v>
      </c>
      <c r="DU32" t="s">
        <v>3621</v>
      </c>
      <c r="DV32">
        <v>13220</v>
      </c>
      <c r="DW32">
        <v>221308.76096822997</v>
      </c>
      <c r="DX32">
        <v>221153.42813918306</v>
      </c>
      <c r="DY32">
        <v>1.0007023758589406</v>
      </c>
    </row>
    <row r="33" spans="1:129" ht="84.75" thickBot="1" x14ac:dyDescent="0.45">
      <c r="A33" s="258">
        <v>41031</v>
      </c>
      <c r="B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1391.02.13</v>
      </c>
      <c r="C33" s="195">
        <f t="shared" ca="1" si="0"/>
        <v>1391</v>
      </c>
      <c r="D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3" s="195">
        <f>_xlfn.NUMBERVALUE(RIGHT(Table11[[#This Row],[تاریخ شمسی]],2))</f>
        <v>13</v>
      </c>
      <c r="F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02-13</v>
      </c>
      <c r="G33" s="195" t="s">
        <v>184</v>
      </c>
      <c r="I33" s="259">
        <v>43862</v>
      </c>
      <c r="J33">
        <v>13580</v>
      </c>
      <c r="L33" s="259">
        <v>41031</v>
      </c>
      <c r="M33">
        <v>17090</v>
      </c>
      <c r="O33" s="284">
        <f>IFERROR(DATE(Table7[[#This Row],[year]],MONTH(DATEVALUE(Table7[[#This Row],[month]]&amp;"1")),Table7[[#This Row],[day]]),"")</f>
        <v>45055</v>
      </c>
      <c r="P33" s="195" t="s">
        <v>3457</v>
      </c>
      <c r="Q33" s="195">
        <v>2023</v>
      </c>
      <c r="R33" s="195" t="s">
        <v>3439</v>
      </c>
      <c r="S33" s="195">
        <v>9</v>
      </c>
      <c r="T33" s="195">
        <v>2025.6</v>
      </c>
      <c r="U33" s="195">
        <v>2281</v>
      </c>
      <c r="V33" s="195">
        <v>570150</v>
      </c>
      <c r="X33" s="260">
        <v>45055</v>
      </c>
      <c r="Y33" t="s">
        <v>9326</v>
      </c>
      <c r="Z33" s="260"/>
      <c r="AA33">
        <v>1402</v>
      </c>
      <c r="AB33" s="260" t="str">
        <f ca="1">IFERROR(IFERROR(VLOOKUP(Table_Merge1[[#This Row],[Column1]],Table11[#All],2,FALSE),LEFT(AB34,8)&amp;IF(LEN((RIGHT(AB34,2)+1))&lt;2,"0"&amp;(RIGHT(AB34,2)+1),(RIGHT(AB34,2)-1))),"")</f>
        <v>1402.02.19</v>
      </c>
      <c r="AC33" s="259" t="str">
        <f ca="1">LEFT(Table_Merge1[[#This Row],[Column2]],4)</f>
        <v>1402</v>
      </c>
      <c r="AD33" s="259" t="str">
        <f ca="1">RIGHT(LEFT(Table_Merge1[[#This Row],[Column2]],7),2)</f>
        <v>02</v>
      </c>
      <c r="AE33" s="259" t="str">
        <f ca="1">RIGHT(Table_Merge1[[#This Row],[Column2]],2)</f>
        <v>19</v>
      </c>
      <c r="AF33">
        <v>2</v>
      </c>
      <c r="AG33">
        <v>19</v>
      </c>
      <c r="AH33" s="260">
        <v>2023</v>
      </c>
      <c r="AI33" t="s">
        <v>3439</v>
      </c>
      <c r="AJ33" s="260">
        <v>9</v>
      </c>
      <c r="AK33">
        <v>2025.6</v>
      </c>
      <c r="AL33">
        <v>2281</v>
      </c>
      <c r="AM33">
        <v>570150</v>
      </c>
      <c r="AO33">
        <v>384601</v>
      </c>
      <c r="AP33" s="287">
        <f>IFERROR(IF(Table_Merge1[[#This Row],[LME Zinc stock]]*Table_Merge1[[#This Row],[Nima.مقدار]]=0,"",Table_Merge1[[#This Row],[LME Zinc stock]]*Table_Merge1[[#This Row],[Nima.مقدار]]),"")</f>
        <v>219280260150</v>
      </c>
      <c r="AQ33" s="287">
        <f>IFERROR(IF(Table_Merge1[[#This Row],[LME Zinc 3-month]]*Table_Merge1[[#This Row],[Nima.مقدار]]=0,"",Table_Merge1[[#This Row],[LME Zinc 3-month]]*Table_Merge1[[#This Row],[Nima.مقدار]]),"")</f>
        <v>877274881</v>
      </c>
      <c r="AR33" s="288" t="str">
        <f>IFERROR(IF(Table_Merge1[[#This Row],[LME Zinc stock]]*Table_Merge1[[#This Row],[Azad.Sell]]=0,"",Table_Merge1[[#This Row],[LME Zinc stock]]*Table_Merge1[[#This Row],[Azad.Sell]]),"")</f>
        <v/>
      </c>
      <c r="AS33" s="288" t="str">
        <f>IFERROR(IF(Table_Merge1[[#This Row],[LME Zinc 3-month]]*Table_Merge1[[#This Row],[Azad.Sell]]=0,"",Table_Merge1[[#This Row],[LME Zinc 3-month]]*Table_Merge1[[#This Row],[Azad.Sell]]),"")</f>
        <v/>
      </c>
      <c r="AT33"/>
      <c r="AV33" s="296" t="s">
        <v>9373</v>
      </c>
      <c r="AW33" s="302">
        <v>1400</v>
      </c>
      <c r="AX33" s="302">
        <v>8</v>
      </c>
      <c r="AY33" s="299">
        <v>741037196</v>
      </c>
      <c r="AZ33" s="300">
        <v>686713753</v>
      </c>
      <c r="BA33" s="299" t="s">
        <v>116</v>
      </c>
      <c r="BB33" s="300" t="s">
        <v>116</v>
      </c>
      <c r="BC33" s="286">
        <v>280073.33333333331</v>
      </c>
      <c r="BD33" s="286">
        <v>233801.36</v>
      </c>
      <c r="BE33">
        <f t="shared" si="1"/>
        <v>2645.8684487396158</v>
      </c>
      <c r="BF33">
        <f t="shared" si="2"/>
        <v>2451.9069517507323</v>
      </c>
      <c r="BG33" t="str">
        <f t="shared" si="3"/>
        <v/>
      </c>
      <c r="BH33" t="str">
        <f t="shared" si="4"/>
        <v/>
      </c>
      <c r="BI33">
        <f t="shared" si="5"/>
        <v>3169.5161910093252</v>
      </c>
      <c r="BJ33">
        <f t="shared" si="6"/>
        <v>2937.1674869641479</v>
      </c>
      <c r="BK33" t="str">
        <f t="shared" si="7"/>
        <v/>
      </c>
      <c r="BL33" t="str">
        <f t="shared" si="8"/>
        <v/>
      </c>
      <c r="BN33" s="280">
        <v>5</v>
      </c>
      <c r="BO33" s="307">
        <v>1299.9934782608696</v>
      </c>
      <c r="BP33" s="150">
        <v>2062.9545454545455</v>
      </c>
      <c r="BQ33" s="377"/>
      <c r="BR33" s="377"/>
      <c r="BS33" s="377"/>
      <c r="BT33" s="317"/>
      <c r="BU33" s="280">
        <v>5</v>
      </c>
      <c r="BV33" s="307">
        <v>1300.5404761904761</v>
      </c>
      <c r="BW33" s="150">
        <v>2064.125</v>
      </c>
      <c r="BX33" s="377"/>
      <c r="BY33" s="377"/>
      <c r="BZ33" s="377"/>
      <c r="CA33" s="317"/>
      <c r="CB33" s="377"/>
      <c r="CC33" s="542">
        <f>CM33*CE33</f>
        <v>229946.00882365584</v>
      </c>
      <c r="CD33" s="538">
        <f t="shared" si="26"/>
        <v>1</v>
      </c>
      <c r="CE33" s="537">
        <f>IFERROR(CF33*CD33,"")</f>
        <v>1.0198320023189145</v>
      </c>
      <c r="CF33" s="539">
        <f t="shared" si="10"/>
        <v>1.0198320023189145</v>
      </c>
      <c r="CG33" s="540">
        <f t="shared" si="27"/>
        <v>1.161962764477285</v>
      </c>
      <c r="CH33" s="541">
        <f t="shared" si="9"/>
        <v>0.98115191299504001</v>
      </c>
      <c r="CI33" s="512">
        <v>596398.78947368427</v>
      </c>
      <c r="CJ33" s="513">
        <v>596398.78947368427</v>
      </c>
      <c r="CK33" s="504">
        <f t="shared" si="11"/>
        <v>2645.0842733085633</v>
      </c>
      <c r="CL33" s="483">
        <f t="shared" si="12"/>
        <v>2645.0842733085633</v>
      </c>
      <c r="CM33" s="483">
        <v>225474.4</v>
      </c>
      <c r="CN33" s="483">
        <v>261992.85714285713</v>
      </c>
      <c r="CO33" s="484">
        <v>2593.6470588235293</v>
      </c>
      <c r="CP33" s="485">
        <v>2544.7617733986649</v>
      </c>
      <c r="CQ33" s="486" t="s">
        <v>9853</v>
      </c>
      <c r="CR33" s="377"/>
      <c r="CY33" s="392"/>
      <c r="CZ33" s="393">
        <f t="shared" si="15"/>
        <v>1.1838922733821486</v>
      </c>
      <c r="DA33" s="394">
        <v>276983.33333333331</v>
      </c>
      <c r="DB33" s="394">
        <v>233959.91304347827</v>
      </c>
      <c r="DC33" s="395" t="s">
        <v>9372</v>
      </c>
      <c r="DF33">
        <v>2343.1521739130435</v>
      </c>
      <c r="DH33">
        <v>1500</v>
      </c>
      <c r="DI33">
        <v>360</v>
      </c>
      <c r="DJ33">
        <v>360</v>
      </c>
      <c r="DK33" t="s">
        <v>9631</v>
      </c>
      <c r="DL33" t="s">
        <v>9798</v>
      </c>
      <c r="DM33" t="s">
        <v>9807</v>
      </c>
      <c r="DN33">
        <v>78987960</v>
      </c>
      <c r="DO33">
        <v>78987960</v>
      </c>
      <c r="DP33">
        <v>1606149800</v>
      </c>
      <c r="DQ33">
        <v>1604645300</v>
      </c>
      <c r="DR33">
        <v>7200</v>
      </c>
      <c r="DS33" t="s">
        <v>3621</v>
      </c>
      <c r="DT33" t="s">
        <v>3621</v>
      </c>
      <c r="DU33" t="s">
        <v>3621</v>
      </c>
      <c r="DV33">
        <v>13220</v>
      </c>
      <c r="DW33">
        <v>221308.76096822997</v>
      </c>
      <c r="DX33">
        <v>221153.42813918306</v>
      </c>
      <c r="DY33">
        <v>1.0007023758589406</v>
      </c>
    </row>
    <row r="34" spans="1:129" ht="84.75" thickBot="1" x14ac:dyDescent="0.45">
      <c r="A34" s="258">
        <v>41032</v>
      </c>
      <c r="B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1391.02.14</v>
      </c>
      <c r="C34" s="195">
        <f t="shared" ca="1" si="0"/>
        <v>1391</v>
      </c>
      <c r="D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4" s="195">
        <f>_xlfn.NUMBERVALUE(RIGHT(Table11[[#This Row],[تاریخ شمسی]],2))</f>
        <v>14</v>
      </c>
      <c r="F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02-14</v>
      </c>
      <c r="G34" s="195" t="s">
        <v>185</v>
      </c>
      <c r="I34" s="259">
        <v>43863</v>
      </c>
      <c r="J34">
        <v>13600</v>
      </c>
      <c r="L34" s="259">
        <v>41032</v>
      </c>
      <c r="M34">
        <v>17050</v>
      </c>
      <c r="O34" s="283">
        <f>IFERROR(DATE(Table7[[#This Row],[year]],MONTH(DATEVALUE(Table7[[#This Row],[month]]&amp;"1")),Table7[[#This Row],[day]]),"")</f>
        <v>45051</v>
      </c>
      <c r="P34" s="257" t="s">
        <v>3458</v>
      </c>
      <c r="Q34" s="257">
        <v>2023</v>
      </c>
      <c r="R34" s="257" t="s">
        <v>3439</v>
      </c>
      <c r="S34" s="257">
        <v>5</v>
      </c>
      <c r="T34" s="257">
        <v>2038.9</v>
      </c>
      <c r="U34" s="257">
        <v>2327</v>
      </c>
      <c r="V34" s="257">
        <v>561450</v>
      </c>
      <c r="X34" s="260">
        <v>45051</v>
      </c>
      <c r="Z34" s="260"/>
      <c r="AB34" s="260" t="str">
        <f ca="1">IFERROR(IFERROR(VLOOKUP(Table_Merge1[[#This Row],[Column1]],Table11[#All],2,FALSE),LEFT(AB35,8)&amp;IF(LEN((RIGHT(AB35,2)+1))&lt;2,"0"&amp;(RIGHT(AB35,2)+1),(RIGHT(AB35,2)-1))),"")</f>
        <v>1402.02.13</v>
      </c>
      <c r="AC34" s="259" t="str">
        <f ca="1">LEFT(Table_Merge1[[#This Row],[Column2]],4)</f>
        <v>1402</v>
      </c>
      <c r="AD34" s="259" t="str">
        <f ca="1">RIGHT(LEFT(Table_Merge1[[#This Row],[Column2]],7),2)</f>
        <v>02</v>
      </c>
      <c r="AE34" s="259" t="str">
        <f ca="1">RIGHT(Table_Merge1[[#This Row],[Column2]],2)</f>
        <v>13</v>
      </c>
      <c r="AH34" s="260">
        <v>2023</v>
      </c>
      <c r="AI34" t="s">
        <v>3439</v>
      </c>
      <c r="AJ34" s="260">
        <v>5</v>
      </c>
      <c r="AK34">
        <v>2038.9</v>
      </c>
      <c r="AL34">
        <v>2327</v>
      </c>
      <c r="AM34">
        <v>561450</v>
      </c>
      <c r="AP34" s="287" t="str">
        <f>IFERROR(IF(Table_Merge1[[#This Row],[LME Zinc stock]]*Table_Merge1[[#This Row],[Nima.مقدار]]=0,"",Table_Merge1[[#This Row],[LME Zinc stock]]*Table_Merge1[[#This Row],[Nima.مقدار]]),"")</f>
        <v/>
      </c>
      <c r="AQ34" s="287" t="str">
        <f>IFERROR(IF(Table_Merge1[[#This Row],[LME Zinc 3-month]]*Table_Merge1[[#This Row],[Nima.مقدار]]=0,"",Table_Merge1[[#This Row],[LME Zinc 3-month]]*Table_Merge1[[#This Row],[Nima.مقدار]]),"")</f>
        <v/>
      </c>
      <c r="AR34" s="288" t="str">
        <f>IFERROR(IF(Table_Merge1[[#This Row],[LME Zinc stock]]*Table_Merge1[[#This Row],[Azad.Sell]]=0,"",Table_Merge1[[#This Row],[LME Zinc stock]]*Table_Merge1[[#This Row],[Azad.Sell]]),"")</f>
        <v/>
      </c>
      <c r="AS34" s="288" t="str">
        <f>IFERROR(IF(Table_Merge1[[#This Row],[LME Zinc 3-month]]*Table_Merge1[[#This Row],[Azad.Sell]]=0,"",Table_Merge1[[#This Row],[LME Zinc 3-month]]*Table_Merge1[[#This Row],[Azad.Sell]]),"")</f>
        <v/>
      </c>
      <c r="AT34"/>
      <c r="AV34" s="296" t="s">
        <v>9374</v>
      </c>
      <c r="AW34" s="302">
        <v>1400</v>
      </c>
      <c r="AX34" s="302">
        <v>9</v>
      </c>
      <c r="AY34" s="299">
        <v>703115004</v>
      </c>
      <c r="AZ34" s="300">
        <v>636293976</v>
      </c>
      <c r="BA34" s="299" t="s">
        <v>116</v>
      </c>
      <c r="BB34" s="300">
        <v>677675607</v>
      </c>
      <c r="BC34" s="286">
        <v>298706.66666666669</v>
      </c>
      <c r="BD34" s="286">
        <v>238940.57692307694</v>
      </c>
      <c r="BE34">
        <f t="shared" si="1"/>
        <v>2353.8644511895727</v>
      </c>
      <c r="BF34">
        <f t="shared" si="2"/>
        <v>2130.1632906307191</v>
      </c>
      <c r="BG34" t="str">
        <f t="shared" si="3"/>
        <v/>
      </c>
      <c r="BH34">
        <f t="shared" si="4"/>
        <v>2268.6993047806095</v>
      </c>
      <c r="BI34">
        <f t="shared" si="5"/>
        <v>2942.635416111666</v>
      </c>
      <c r="BJ34">
        <f t="shared" si="6"/>
        <v>2662.9799935774181</v>
      </c>
      <c r="BK34" t="str">
        <f t="shared" si="7"/>
        <v/>
      </c>
      <c r="BL34">
        <f t="shared" si="8"/>
        <v>2836.1679532487556</v>
      </c>
      <c r="BN34" s="280">
        <v>6</v>
      </c>
      <c r="BO34" s="307">
        <v>1257.25</v>
      </c>
      <c r="BP34" s="150">
        <v>1978.1578947368421</v>
      </c>
      <c r="BQ34" s="377"/>
      <c r="BR34" s="377"/>
      <c r="BS34" s="377"/>
      <c r="BT34" s="317"/>
      <c r="BU34" s="280">
        <v>6</v>
      </c>
      <c r="BV34" s="307">
        <v>1259.5263157894738</v>
      </c>
      <c r="BW34" s="150">
        <v>1981.0833333333333</v>
      </c>
      <c r="BX34" s="377"/>
      <c r="BY34" s="377"/>
      <c r="BZ34" s="377"/>
      <c r="CA34" s="317"/>
      <c r="CB34" s="377"/>
      <c r="CC34" s="542">
        <f>CM34*CE34</f>
        <v>234302.01022520271</v>
      </c>
      <c r="CD34" s="538">
        <f t="shared" si="26"/>
        <v>1.0187267304915273</v>
      </c>
      <c r="CE34" s="537">
        <f>IFERROR(CF34*CD34,"")</f>
        <v>1.0155794820190103</v>
      </c>
      <c r="CF34" s="539">
        <f t="shared" si="10"/>
        <v>0.99691060578041513</v>
      </c>
      <c r="CG34" s="540">
        <f t="shared" si="27"/>
        <v>1.1935784436966039</v>
      </c>
      <c r="CH34" s="541">
        <f t="shared" si="9"/>
        <v>0.98323830908720344</v>
      </c>
      <c r="CI34" s="512">
        <v>663244.55789473688</v>
      </c>
      <c r="CJ34" s="513">
        <v>651052.47368421045</v>
      </c>
      <c r="CK34" s="504">
        <f t="shared" si="11"/>
        <v>2874.8262292382628</v>
      </c>
      <c r="CL34" s="483">
        <f t="shared" si="12"/>
        <v>2821.9797745477654</v>
      </c>
      <c r="CM34" s="483">
        <v>230707.70370370371</v>
      </c>
      <c r="CN34" s="483">
        <v>275367.74193548388</v>
      </c>
      <c r="CO34" s="484">
        <v>2830.7249999999999</v>
      </c>
      <c r="CP34" s="485">
        <v>2783.2772624908739</v>
      </c>
      <c r="CQ34" s="486" t="s">
        <v>9855</v>
      </c>
      <c r="CR34" s="377"/>
      <c r="CY34" s="392"/>
      <c r="CZ34" s="393">
        <f t="shared" si="15"/>
        <v>1.197911480640375</v>
      </c>
      <c r="DA34" s="394">
        <v>280073.33333333331</v>
      </c>
      <c r="DB34" s="394">
        <v>233801.36</v>
      </c>
      <c r="DC34" s="395" t="s">
        <v>9373</v>
      </c>
      <c r="DF34">
        <v>2316.4499999999998</v>
      </c>
      <c r="DH34">
        <v>0</v>
      </c>
      <c r="DI34">
        <v>280</v>
      </c>
      <c r="DJ34">
        <v>280</v>
      </c>
      <c r="DK34" t="s">
        <v>9631</v>
      </c>
      <c r="DL34" t="s">
        <v>9798</v>
      </c>
      <c r="DM34" t="s">
        <v>9807</v>
      </c>
      <c r="DN34">
        <v>61435080</v>
      </c>
      <c r="DO34">
        <v>61435080</v>
      </c>
      <c r="DP34">
        <v>1667584880</v>
      </c>
      <c r="DQ34">
        <v>1666080380</v>
      </c>
      <c r="DR34">
        <v>7480</v>
      </c>
      <c r="DS34" t="s">
        <v>3621</v>
      </c>
      <c r="DT34" t="s">
        <v>3621</v>
      </c>
      <c r="DU34" t="s">
        <v>3621</v>
      </c>
      <c r="DV34">
        <v>13220</v>
      </c>
      <c r="DW34">
        <v>221308.76096822997</v>
      </c>
      <c r="DX34">
        <v>221153.42813918306</v>
      </c>
      <c r="DY34">
        <v>1.0007023758589406</v>
      </c>
    </row>
    <row r="35" spans="1:129" ht="84.75" thickBot="1" x14ac:dyDescent="0.45">
      <c r="A35" s="258">
        <v>41034</v>
      </c>
      <c r="B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1391.02.16</v>
      </c>
      <c r="C35" s="195">
        <f t="shared" ca="1" si="0"/>
        <v>1391</v>
      </c>
      <c r="D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5" s="195">
        <f>_xlfn.NUMBERVALUE(RIGHT(Table11[[#This Row],[تاریخ شمسی]],2))</f>
        <v>16</v>
      </c>
      <c r="F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02-16</v>
      </c>
      <c r="G35" s="195" t="s">
        <v>186</v>
      </c>
      <c r="I35" s="259">
        <v>43864</v>
      </c>
      <c r="J35">
        <v>13650</v>
      </c>
      <c r="L35" s="259">
        <v>41034</v>
      </c>
      <c r="M35">
        <v>16780</v>
      </c>
      <c r="O35" s="284">
        <f>IFERROR(DATE(Table7[[#This Row],[year]],MONTH(DATEVALUE(Table7[[#This Row],[month]]&amp;"1")),Table7[[#This Row],[day]]),"")</f>
        <v>45050</v>
      </c>
      <c r="P35" s="195" t="s">
        <v>3459</v>
      </c>
      <c r="Q35" s="195">
        <v>2023</v>
      </c>
      <c r="R35" s="195" t="s">
        <v>3439</v>
      </c>
      <c r="S35" s="195">
        <v>4</v>
      </c>
      <c r="T35" s="195">
        <v>2036.05</v>
      </c>
      <c r="U35" s="195">
        <v>2292</v>
      </c>
      <c r="V35" s="195">
        <v>561925</v>
      </c>
      <c r="X35" s="260">
        <v>45050</v>
      </c>
      <c r="Y35" t="s">
        <v>9325</v>
      </c>
      <c r="Z35" s="260"/>
      <c r="AA35">
        <v>1402</v>
      </c>
      <c r="AB35" s="260" t="str">
        <f ca="1">IFERROR(IFERROR(VLOOKUP(Table_Merge1[[#This Row],[Column1]],Table11[#All],2,FALSE),LEFT(AB36,8)&amp;IF(LEN((RIGHT(AB36,2)+1))&lt;2,"0"&amp;(RIGHT(AB36,2)+1),(RIGHT(AB36,2)-1))),"")</f>
        <v>1402.02.14</v>
      </c>
      <c r="AC35" s="259" t="str">
        <f ca="1">LEFT(Table_Merge1[[#This Row],[Column2]],4)</f>
        <v>1402</v>
      </c>
      <c r="AD35" s="259" t="str">
        <f ca="1">RIGHT(LEFT(Table_Merge1[[#This Row],[Column2]],7),2)</f>
        <v>02</v>
      </c>
      <c r="AE35" s="259" t="str">
        <f ca="1">RIGHT(Table_Merge1[[#This Row],[Column2]],2)</f>
        <v>14</v>
      </c>
      <c r="AF35">
        <v>2</v>
      </c>
      <c r="AG35">
        <v>14</v>
      </c>
      <c r="AH35" s="260">
        <v>2023</v>
      </c>
      <c r="AI35" t="s">
        <v>3439</v>
      </c>
      <c r="AJ35" s="260">
        <v>4</v>
      </c>
      <c r="AK35">
        <v>2036.05</v>
      </c>
      <c r="AL35">
        <v>2292</v>
      </c>
      <c r="AM35">
        <v>561925</v>
      </c>
      <c r="AO35">
        <v>384601</v>
      </c>
      <c r="AP35" s="287">
        <f>IFERROR(IF(Table_Merge1[[#This Row],[LME Zinc stock]]*Table_Merge1[[#This Row],[Nima.مقدار]]=0,"",Table_Merge1[[#This Row],[LME Zinc stock]]*Table_Merge1[[#This Row],[Nima.مقدار]]),"")</f>
        <v>216116916925</v>
      </c>
      <c r="AQ35" s="287">
        <f>IFERROR(IF(Table_Merge1[[#This Row],[LME Zinc 3-month]]*Table_Merge1[[#This Row],[Nima.مقدار]]=0,"",Table_Merge1[[#This Row],[LME Zinc 3-month]]*Table_Merge1[[#This Row],[Nima.مقدار]]),"")</f>
        <v>881505492</v>
      </c>
      <c r="AR35" s="288" t="str">
        <f>IFERROR(IF(Table_Merge1[[#This Row],[LME Zinc stock]]*Table_Merge1[[#This Row],[Azad.Sell]]=0,"",Table_Merge1[[#This Row],[LME Zinc stock]]*Table_Merge1[[#This Row],[Azad.Sell]]),"")</f>
        <v/>
      </c>
      <c r="AS35" s="288" t="str">
        <f>IFERROR(IF(Table_Merge1[[#This Row],[LME Zinc 3-month]]*Table_Merge1[[#This Row],[Azad.Sell]]=0,"",Table_Merge1[[#This Row],[LME Zinc 3-month]]*Table_Merge1[[#This Row],[Azad.Sell]]),"")</f>
        <v/>
      </c>
      <c r="AT35"/>
      <c r="AV35" s="296" t="s">
        <v>9375</v>
      </c>
      <c r="AW35" s="302">
        <v>1400</v>
      </c>
      <c r="AX35" s="302">
        <v>10</v>
      </c>
      <c r="AY35" s="299">
        <v>792839532</v>
      </c>
      <c r="AZ35" s="300">
        <v>671694673</v>
      </c>
      <c r="BA35" s="299">
        <v>926717949</v>
      </c>
      <c r="BB35" s="300">
        <v>731241135</v>
      </c>
      <c r="BC35" s="286">
        <v>288674.19354838709</v>
      </c>
      <c r="BD35" s="286">
        <v>247236.5</v>
      </c>
      <c r="BE35">
        <f t="shared" si="1"/>
        <v>2746.4856565611417</v>
      </c>
      <c r="BF35">
        <f t="shared" si="2"/>
        <v>2326.8261867939077</v>
      </c>
      <c r="BG35">
        <f t="shared" si="3"/>
        <v>3210.2556089575255</v>
      </c>
      <c r="BH35">
        <f t="shared" si="4"/>
        <v>2533.1018544178614</v>
      </c>
      <c r="BI35">
        <f t="shared" si="5"/>
        <v>3206.8061633294437</v>
      </c>
      <c r="BJ35">
        <f t="shared" si="6"/>
        <v>2716.8103132021365</v>
      </c>
      <c r="BK35">
        <f t="shared" si="7"/>
        <v>3748.3055657235077</v>
      </c>
      <c r="BL35">
        <f t="shared" si="8"/>
        <v>2957.658497026127</v>
      </c>
      <c r="BN35" s="280">
        <v>7</v>
      </c>
      <c r="BO35" s="307">
        <v>1223.340909090909</v>
      </c>
      <c r="BP35" s="150">
        <v>1976.7619047619048</v>
      </c>
      <c r="BQ35" s="377"/>
      <c r="BR35" s="377"/>
      <c r="BS35" s="377"/>
      <c r="BT35" s="317"/>
      <c r="BU35" s="280">
        <v>7</v>
      </c>
      <c r="BV35" s="307">
        <v>1221.9880952380952</v>
      </c>
      <c r="BW35" s="150">
        <v>1973.15</v>
      </c>
      <c r="BX35" s="377"/>
      <c r="BY35" s="377"/>
      <c r="BZ35" s="377"/>
      <c r="CA35" s="317"/>
      <c r="CB35" s="377"/>
      <c r="CC35" s="542">
        <f>CM35*CE35</f>
        <v>242086.75625585538</v>
      </c>
      <c r="CD35" s="538">
        <f t="shared" si="26"/>
        <v>1.0086032856248583</v>
      </c>
      <c r="CE35" s="537">
        <f>IFERROR(CF35*CD35,"")</f>
        <v>1.0347360498927303</v>
      </c>
      <c r="CF35" s="539">
        <f t="shared" si="10"/>
        <v>1.0259098543900558</v>
      </c>
      <c r="CG35" s="540">
        <f t="shared" si="27"/>
        <v>1.1838922733821486</v>
      </c>
      <c r="CH35" s="541">
        <f t="shared" ref="CH35:CH59" si="28">IFERROR(CP35/CO35,"")</f>
        <v>1.0071414167432575</v>
      </c>
      <c r="CI35" s="512">
        <v>724456.72243346006</v>
      </c>
      <c r="CJ35" s="513">
        <v>718277.17870722432</v>
      </c>
      <c r="CK35" s="504">
        <f t="shared" si="11"/>
        <v>3096.4993661064905</v>
      </c>
      <c r="CL35" s="483">
        <f t="shared" si="12"/>
        <v>3070.0865347549616</v>
      </c>
      <c r="CM35" s="483">
        <v>233959.91304347827</v>
      </c>
      <c r="CN35" s="483">
        <v>276983.33333333331</v>
      </c>
      <c r="CO35" s="484">
        <v>2992.55</v>
      </c>
      <c r="CP35" s="485">
        <v>3013.9210466750355</v>
      </c>
      <c r="CQ35" s="486" t="s">
        <v>9879</v>
      </c>
      <c r="CR35" s="377"/>
      <c r="CY35" s="392">
        <f>AVERAGE(DA33:DA35)/AVERAGE(DB33:DB35)</f>
        <v>1.2109255598720061</v>
      </c>
      <c r="CZ35" s="393">
        <f t="shared" si="15"/>
        <v>1.2501295113338178</v>
      </c>
      <c r="DA35" s="394">
        <v>298706.66666666669</v>
      </c>
      <c r="DB35" s="394">
        <v>238940.57692307694</v>
      </c>
      <c r="DC35" s="395" t="s">
        <v>9374</v>
      </c>
      <c r="DF35">
        <v>2270.9545454545455</v>
      </c>
      <c r="DH35">
        <v>0</v>
      </c>
      <c r="DI35">
        <v>320</v>
      </c>
      <c r="DJ35">
        <v>320</v>
      </c>
      <c r="DK35" t="s">
        <v>9632</v>
      </c>
      <c r="DL35" t="s">
        <v>9798</v>
      </c>
      <c r="DM35" t="s">
        <v>9807</v>
      </c>
      <c r="DN35">
        <v>70211520</v>
      </c>
      <c r="DO35">
        <v>70211520</v>
      </c>
      <c r="DP35">
        <v>1737796400</v>
      </c>
      <c r="DQ35">
        <v>1736291900</v>
      </c>
      <c r="DR35">
        <v>7800</v>
      </c>
      <c r="DS35" t="s">
        <v>3621</v>
      </c>
      <c r="DT35" t="s">
        <v>3621</v>
      </c>
      <c r="DU35" t="s">
        <v>3621</v>
      </c>
      <c r="DV35">
        <v>13220</v>
      </c>
      <c r="DW35">
        <v>221308.76096822997</v>
      </c>
      <c r="DX35">
        <v>221153.42813918306</v>
      </c>
      <c r="DY35">
        <v>1.0007023758589406</v>
      </c>
    </row>
    <row r="36" spans="1:129" ht="84.75" thickBot="1" x14ac:dyDescent="0.45">
      <c r="A36" s="258">
        <v>41035</v>
      </c>
      <c r="B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1391.02.17</v>
      </c>
      <c r="C36" s="195">
        <f t="shared" ca="1" si="0"/>
        <v>1391</v>
      </c>
      <c r="D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6" s="195">
        <f>_xlfn.NUMBERVALUE(RIGHT(Table11[[#This Row],[تاریخ شمسی]],2))</f>
        <v>17</v>
      </c>
      <c r="F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02-17</v>
      </c>
      <c r="G36" s="195" t="s">
        <v>187</v>
      </c>
      <c r="I36" s="259">
        <v>43865</v>
      </c>
      <c r="J36">
        <v>13600</v>
      </c>
      <c r="L36" s="259">
        <v>41035</v>
      </c>
      <c r="M36">
        <v>16720</v>
      </c>
      <c r="O36" s="283">
        <f>IFERROR(DATE(Table7[[#This Row],[year]],MONTH(DATEVALUE(Table7[[#This Row],[month]]&amp;"1")),Table7[[#This Row],[day]]),"")</f>
        <v>45049</v>
      </c>
      <c r="P36" s="257" t="s">
        <v>3460</v>
      </c>
      <c r="Q36" s="257">
        <v>2023</v>
      </c>
      <c r="R36" s="257" t="s">
        <v>3439</v>
      </c>
      <c r="S36" s="257">
        <v>3</v>
      </c>
      <c r="T36" s="257">
        <v>2016.9</v>
      </c>
      <c r="U36" s="257">
        <v>2308</v>
      </c>
      <c r="V36" s="257">
        <v>563300</v>
      </c>
      <c r="X36" s="260">
        <v>45049</v>
      </c>
      <c r="Y36" t="s">
        <v>9324</v>
      </c>
      <c r="Z36" s="260"/>
      <c r="AA36">
        <v>1402</v>
      </c>
      <c r="AB36" s="260" t="str">
        <f ca="1">IFERROR(IFERROR(VLOOKUP(Table_Merge1[[#This Row],[Column1]],Table11[#All],2,FALSE),LEFT(AB37,8)&amp;IF(LEN((RIGHT(AB37,2)+1))&lt;2,"0"&amp;(RIGHT(AB37,2)+1),(RIGHT(AB37,2)-1))),"")</f>
        <v>1402.02.13</v>
      </c>
      <c r="AC36" s="259" t="str">
        <f ca="1">LEFT(Table_Merge1[[#This Row],[Column2]],4)</f>
        <v>1402</v>
      </c>
      <c r="AD36" s="259" t="str">
        <f ca="1">RIGHT(LEFT(Table_Merge1[[#This Row],[Column2]],7),2)</f>
        <v>02</v>
      </c>
      <c r="AE36" s="259" t="str">
        <f ca="1">RIGHT(Table_Merge1[[#This Row],[Column2]],2)</f>
        <v>13</v>
      </c>
      <c r="AF36">
        <v>2</v>
      </c>
      <c r="AG36">
        <v>13</v>
      </c>
      <c r="AH36" s="260">
        <v>2023</v>
      </c>
      <c r="AI36" t="s">
        <v>3439</v>
      </c>
      <c r="AJ36" s="260">
        <v>3</v>
      </c>
      <c r="AK36">
        <v>2016.9</v>
      </c>
      <c r="AL36">
        <v>2308</v>
      </c>
      <c r="AM36">
        <v>563300</v>
      </c>
      <c r="AO36">
        <v>384601</v>
      </c>
      <c r="AP36" s="287">
        <f>IFERROR(IF(Table_Merge1[[#This Row],[LME Zinc stock]]*Table_Merge1[[#This Row],[Nima.مقدار]]=0,"",Table_Merge1[[#This Row],[LME Zinc stock]]*Table_Merge1[[#This Row],[Nima.مقدار]]),"")</f>
        <v>216645743300</v>
      </c>
      <c r="AQ36" s="287">
        <f>IFERROR(IF(Table_Merge1[[#This Row],[LME Zinc 3-month]]*Table_Merge1[[#This Row],[Nima.مقدار]]=0,"",Table_Merge1[[#This Row],[LME Zinc 3-month]]*Table_Merge1[[#This Row],[Nima.مقدار]]),"")</f>
        <v>887659108</v>
      </c>
      <c r="AR36" s="288" t="str">
        <f>IFERROR(IF(Table_Merge1[[#This Row],[LME Zinc stock]]*Table_Merge1[[#This Row],[Azad.Sell]]=0,"",Table_Merge1[[#This Row],[LME Zinc stock]]*Table_Merge1[[#This Row],[Azad.Sell]]),"")</f>
        <v/>
      </c>
      <c r="AS36" s="288" t="str">
        <f>IFERROR(IF(Table_Merge1[[#This Row],[LME Zinc 3-month]]*Table_Merge1[[#This Row],[Azad.Sell]]=0,"",Table_Merge1[[#This Row],[LME Zinc 3-month]]*Table_Merge1[[#This Row],[Azad.Sell]]),"")</f>
        <v/>
      </c>
      <c r="AT36"/>
      <c r="AV36" s="296" t="s">
        <v>9376</v>
      </c>
      <c r="AW36" s="302">
        <v>1400</v>
      </c>
      <c r="AX36" s="302">
        <v>11</v>
      </c>
      <c r="AY36" s="299">
        <v>832184375</v>
      </c>
      <c r="AZ36" s="300">
        <v>708783377</v>
      </c>
      <c r="BA36" s="299" t="s">
        <v>116</v>
      </c>
      <c r="BB36" s="300">
        <v>739761194</v>
      </c>
      <c r="BC36" s="286">
        <v>278990.90909090906</v>
      </c>
      <c r="BD36" s="286">
        <v>242486.54166666666</v>
      </c>
      <c r="BE36">
        <f t="shared" si="1"/>
        <v>2982.836887809965</v>
      </c>
      <c r="BF36">
        <f t="shared" si="2"/>
        <v>2540.5249916908342</v>
      </c>
      <c r="BG36" t="str">
        <f t="shared" si="3"/>
        <v/>
      </c>
      <c r="BH36">
        <f t="shared" si="4"/>
        <v>2651.5602118022748</v>
      </c>
      <c r="BI36">
        <f t="shared" si="5"/>
        <v>3431.8786076959254</v>
      </c>
      <c r="BJ36">
        <f t="shared" si="6"/>
        <v>2922.9802698672111</v>
      </c>
      <c r="BK36" t="str">
        <f t="shared" si="7"/>
        <v/>
      </c>
      <c r="BL36">
        <f t="shared" si="8"/>
        <v>3050.7309350673586</v>
      </c>
      <c r="BN36" s="280">
        <v>8</v>
      </c>
      <c r="BO36" s="307">
        <v>1185.965909090909</v>
      </c>
      <c r="BP36" s="150">
        <v>2028.6190476190477</v>
      </c>
      <c r="BQ36" s="377"/>
      <c r="BR36" s="377"/>
      <c r="BS36" s="377"/>
      <c r="BT36" s="317"/>
      <c r="BU36" s="280">
        <v>8</v>
      </c>
      <c r="BV36" s="307">
        <v>1185.202380952381</v>
      </c>
      <c r="BW36" s="150">
        <v>2029.925</v>
      </c>
      <c r="BX36" s="377"/>
      <c r="BY36" s="377"/>
      <c r="BZ36" s="377"/>
      <c r="CA36" s="317"/>
      <c r="CB36" s="377"/>
      <c r="CC36" s="542">
        <f>CM36*CE36</f>
        <v>258574.18102907916</v>
      </c>
      <c r="CD36" s="538">
        <f t="shared" si="26"/>
        <v>1.0269322430832581</v>
      </c>
      <c r="CE36" s="537">
        <f>IFERROR(CF36*CD36,"")</f>
        <v>1.1059567020015588</v>
      </c>
      <c r="CF36" s="539">
        <f t="shared" si="10"/>
        <v>1.0769519697629104</v>
      </c>
      <c r="CG36" s="540">
        <f t="shared" si="27"/>
        <v>1.197911480640375</v>
      </c>
      <c r="CH36" s="541">
        <f t="shared" si="28"/>
        <v>1.1098309038217073</v>
      </c>
      <c r="CI36" s="512">
        <v>684316.57009345794</v>
      </c>
      <c r="CJ36" s="513">
        <v>666369.73831775703</v>
      </c>
      <c r="CK36" s="504">
        <f t="shared" si="11"/>
        <v>2926.9144118471254</v>
      </c>
      <c r="CL36" s="483">
        <f t="shared" si="12"/>
        <v>2850.1533879775425</v>
      </c>
      <c r="CM36" s="483">
        <v>233801.36</v>
      </c>
      <c r="CN36" s="483">
        <v>280073.33333333331</v>
      </c>
      <c r="CO36" s="484">
        <v>2646.5</v>
      </c>
      <c r="CP36" s="485">
        <v>2937.1674869641483</v>
      </c>
      <c r="CQ36" s="486" t="s">
        <v>9880</v>
      </c>
      <c r="CR36" s="377"/>
      <c r="CY36" s="392"/>
      <c r="CZ36" s="393">
        <f t="shared" si="15"/>
        <v>1.167603462872137</v>
      </c>
      <c r="DA36" s="394">
        <v>288674.19354838709</v>
      </c>
      <c r="DB36" s="394">
        <v>247236.5</v>
      </c>
      <c r="DC36" s="395" t="s">
        <v>9375</v>
      </c>
      <c r="DF36">
        <v>2259.5454545454545</v>
      </c>
      <c r="DH36">
        <v>0</v>
      </c>
      <c r="DI36">
        <v>220</v>
      </c>
      <c r="DJ36">
        <v>220</v>
      </c>
      <c r="DK36" t="s">
        <v>9633</v>
      </c>
      <c r="DL36" t="s">
        <v>9798</v>
      </c>
      <c r="DM36" t="s">
        <v>9807</v>
      </c>
      <c r="DN36">
        <v>48270420</v>
      </c>
      <c r="DO36">
        <v>48270420</v>
      </c>
      <c r="DP36">
        <v>1786066820</v>
      </c>
      <c r="DQ36">
        <v>1784562320</v>
      </c>
      <c r="DR36">
        <v>8020</v>
      </c>
      <c r="DS36" t="s">
        <v>3621</v>
      </c>
      <c r="DT36" t="s">
        <v>3621</v>
      </c>
      <c r="DU36" t="s">
        <v>3621</v>
      </c>
      <c r="DV36">
        <v>13220</v>
      </c>
      <c r="DW36">
        <v>221308.76096822997</v>
      </c>
      <c r="DX36">
        <v>221153.42813918306</v>
      </c>
      <c r="DY36">
        <v>1.0007023758589406</v>
      </c>
    </row>
    <row r="37" spans="1:129" ht="84.75" thickBot="1" x14ac:dyDescent="0.45">
      <c r="A37" s="258">
        <v>41036</v>
      </c>
      <c r="B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1391.02.18</v>
      </c>
      <c r="C37" s="195">
        <f t="shared" ca="1" si="0"/>
        <v>1391</v>
      </c>
      <c r="D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7" s="195">
        <f>_xlfn.NUMBERVALUE(RIGHT(Table11[[#This Row],[تاریخ شمسی]],2))</f>
        <v>18</v>
      </c>
      <c r="F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02-18</v>
      </c>
      <c r="G37" s="195" t="s">
        <v>188</v>
      </c>
      <c r="I37" s="259">
        <v>43866</v>
      </c>
      <c r="J37">
        <v>13700</v>
      </c>
      <c r="L37" s="259">
        <v>41036</v>
      </c>
      <c r="M37">
        <v>16640</v>
      </c>
      <c r="O37" s="284">
        <f>IFERROR(DATE(Table7[[#This Row],[year]],MONTH(DATEVALUE(Table7[[#This Row],[month]]&amp;"1")),Table7[[#This Row],[day]]),"")</f>
        <v>45048</v>
      </c>
      <c r="P37" s="195" t="s">
        <v>3461</v>
      </c>
      <c r="Q37" s="195">
        <v>2023</v>
      </c>
      <c r="R37" s="195" t="s">
        <v>3439</v>
      </c>
      <c r="S37" s="195">
        <v>2</v>
      </c>
      <c r="T37" s="195">
        <v>1980.9</v>
      </c>
      <c r="U37" s="195">
        <v>2343</v>
      </c>
      <c r="V37" s="195">
        <v>565200</v>
      </c>
      <c r="X37" s="260">
        <v>45048</v>
      </c>
      <c r="Y37" t="s">
        <v>9323</v>
      </c>
      <c r="Z37" s="260"/>
      <c r="AA37">
        <v>1402</v>
      </c>
      <c r="AB37" s="260" t="str">
        <f ca="1">IFERROR(IFERROR(VLOOKUP(Table_Merge1[[#This Row],[Column1]],Table11[#All],2,FALSE),LEFT(AB38,8)&amp;IF(LEN((RIGHT(AB38,2)+1))&lt;2,"0"&amp;(RIGHT(AB38,2)+1),(RIGHT(AB38,2)-1))),"")</f>
        <v>1402.02.12</v>
      </c>
      <c r="AC37" s="259" t="str">
        <f ca="1">LEFT(Table_Merge1[[#This Row],[Column2]],4)</f>
        <v>1402</v>
      </c>
      <c r="AD37" s="259" t="str">
        <f ca="1">RIGHT(LEFT(Table_Merge1[[#This Row],[Column2]],7),2)</f>
        <v>02</v>
      </c>
      <c r="AE37" s="259" t="str">
        <f ca="1">RIGHT(Table_Merge1[[#This Row],[Column2]],2)</f>
        <v>12</v>
      </c>
      <c r="AF37">
        <v>2</v>
      </c>
      <c r="AG37">
        <v>12</v>
      </c>
      <c r="AH37" s="260">
        <v>2023</v>
      </c>
      <c r="AI37" t="s">
        <v>3439</v>
      </c>
      <c r="AJ37" s="260">
        <v>2</v>
      </c>
      <c r="AK37">
        <v>1980.9</v>
      </c>
      <c r="AL37">
        <v>2343</v>
      </c>
      <c r="AM37">
        <v>565200</v>
      </c>
      <c r="AO37">
        <v>382604</v>
      </c>
      <c r="AP37" s="287">
        <f>IFERROR(IF(Table_Merge1[[#This Row],[LME Zinc stock]]*Table_Merge1[[#This Row],[Nima.مقدار]]=0,"",Table_Merge1[[#This Row],[LME Zinc stock]]*Table_Merge1[[#This Row],[Nima.مقدار]]),"")</f>
        <v>216247780800</v>
      </c>
      <c r="AQ37" s="287">
        <f>IFERROR(IF(Table_Merge1[[#This Row],[LME Zinc 3-month]]*Table_Merge1[[#This Row],[Nima.مقدار]]=0,"",Table_Merge1[[#This Row],[LME Zinc 3-month]]*Table_Merge1[[#This Row],[Nima.مقدار]]),"")</f>
        <v>896441172</v>
      </c>
      <c r="AR37" s="288" t="str">
        <f>IFERROR(IF(Table_Merge1[[#This Row],[LME Zinc stock]]*Table_Merge1[[#This Row],[Azad.Sell]]=0,"",Table_Merge1[[#This Row],[LME Zinc stock]]*Table_Merge1[[#This Row],[Azad.Sell]]),"")</f>
        <v/>
      </c>
      <c r="AS37" s="288" t="str">
        <f>IFERROR(IF(Table_Merge1[[#This Row],[LME Zinc 3-month]]*Table_Merge1[[#This Row],[Azad.Sell]]=0,"",Table_Merge1[[#This Row],[LME Zinc 3-month]]*Table_Merge1[[#This Row],[Azad.Sell]]),"")</f>
        <v/>
      </c>
      <c r="AT37"/>
      <c r="AV37" s="296" t="s">
        <v>9377</v>
      </c>
      <c r="AW37" s="302">
        <v>1400</v>
      </c>
      <c r="AX37" s="302">
        <v>12</v>
      </c>
      <c r="AY37" s="299">
        <v>921551101</v>
      </c>
      <c r="AZ37" s="300">
        <v>801075141</v>
      </c>
      <c r="BA37" s="299" t="s">
        <v>116</v>
      </c>
      <c r="BB37" s="300" t="s">
        <v>116</v>
      </c>
      <c r="BC37" s="286">
        <v>261463.63636363635</v>
      </c>
      <c r="BD37" s="286">
        <v>241132.21739130435</v>
      </c>
      <c r="BE37">
        <f t="shared" si="1"/>
        <v>3524.5861100100833</v>
      </c>
      <c r="BF37">
        <f t="shared" si="2"/>
        <v>3063.8109074788777</v>
      </c>
      <c r="BG37" t="str">
        <f t="shared" si="3"/>
        <v/>
      </c>
      <c r="BH37" t="str">
        <f t="shared" si="4"/>
        <v/>
      </c>
      <c r="BI37">
        <f t="shared" si="5"/>
        <v>3821.7667923839726</v>
      </c>
      <c r="BJ37">
        <f t="shared" si="6"/>
        <v>3322.1406482570178</v>
      </c>
      <c r="BK37" t="str">
        <f t="shared" si="7"/>
        <v/>
      </c>
      <c r="BL37" t="str">
        <f t="shared" si="8"/>
        <v/>
      </c>
      <c r="BN37" s="280">
        <v>9</v>
      </c>
      <c r="BO37" s="307">
        <v>1202.6375</v>
      </c>
      <c r="BP37" s="150">
        <v>1508.0263157894738</v>
      </c>
      <c r="BQ37" s="377"/>
      <c r="BR37" s="377"/>
      <c r="BS37" s="377"/>
      <c r="BT37" s="317"/>
      <c r="BU37" s="280">
        <v>9</v>
      </c>
      <c r="BV37" s="307">
        <v>1202.8157894736842</v>
      </c>
      <c r="BW37" s="150">
        <v>1591.8055555555557</v>
      </c>
      <c r="BX37" s="377"/>
      <c r="BY37" s="377"/>
      <c r="BZ37" s="377"/>
      <c r="CA37" s="317"/>
      <c r="CB37" s="377"/>
      <c r="CC37" s="542">
        <f>CM37*CE37</f>
        <v>267027.01155664341</v>
      </c>
      <c r="CD37" s="538">
        <f t="shared" si="26"/>
        <v>1.085854039183946</v>
      </c>
      <c r="CE37" s="537">
        <f>IFERROR(CF37*CD37,"")</f>
        <v>1.1175456885358088</v>
      </c>
      <c r="CF37" s="539">
        <f t="shared" si="10"/>
        <v>1.0291859202141755</v>
      </c>
      <c r="CG37" s="540">
        <f t="shared" si="27"/>
        <v>1.2501295113338178</v>
      </c>
      <c r="CH37" s="541">
        <f t="shared" si="28"/>
        <v>0.99867991508622489</v>
      </c>
      <c r="CI37" s="512">
        <v>712027.52631578955</v>
      </c>
      <c r="CJ37" s="513">
        <v>655730.42105263157</v>
      </c>
      <c r="CK37" s="504">
        <f t="shared" si="11"/>
        <v>2979.935578480734</v>
      </c>
      <c r="CL37" s="483">
        <f t="shared" si="12"/>
        <v>2744.3242562510991</v>
      </c>
      <c r="CM37" s="483">
        <v>238940.57692307694</v>
      </c>
      <c r="CN37" s="483">
        <v>298706.66666666669</v>
      </c>
      <c r="CO37" s="484">
        <v>2666.5</v>
      </c>
      <c r="CP37" s="485">
        <v>2662.9799935774186</v>
      </c>
      <c r="CQ37" s="486" t="s">
        <v>9881</v>
      </c>
      <c r="CR37" s="377"/>
      <c r="CY37" s="392"/>
      <c r="CZ37" s="393">
        <f t="shared" si="15"/>
        <v>1.1505418287272331</v>
      </c>
      <c r="DA37" s="394">
        <v>278990.90909090906</v>
      </c>
      <c r="DB37" s="394">
        <v>242486.54166666666</v>
      </c>
      <c r="DC37" s="395" t="s">
        <v>9376</v>
      </c>
      <c r="DF37">
        <v>2201.8000000000002</v>
      </c>
      <c r="DH37">
        <v>3000</v>
      </c>
      <c r="DI37">
        <v>3740</v>
      </c>
      <c r="DJ37">
        <v>3000</v>
      </c>
      <c r="DK37" t="s">
        <v>9671</v>
      </c>
      <c r="DL37" t="s">
        <v>9798</v>
      </c>
      <c r="DM37" t="s">
        <v>9807</v>
      </c>
      <c r="DN37">
        <v>657714000</v>
      </c>
      <c r="DO37">
        <v>657165000</v>
      </c>
      <c r="DP37">
        <v>2443780820</v>
      </c>
      <c r="DQ37">
        <v>2441727320</v>
      </c>
      <c r="DR37">
        <v>11020</v>
      </c>
      <c r="DS37" t="s">
        <v>3621</v>
      </c>
      <c r="DT37" t="s">
        <v>3621</v>
      </c>
      <c r="DU37" t="s">
        <v>3621</v>
      </c>
      <c r="DV37">
        <v>13220</v>
      </c>
      <c r="DW37">
        <v>221308.76096822997</v>
      </c>
      <c r="DX37">
        <v>221153.42813918306</v>
      </c>
      <c r="DY37">
        <v>1.0007023758589406</v>
      </c>
    </row>
    <row r="38" spans="1:129" ht="126.75" thickBot="1" x14ac:dyDescent="0.45">
      <c r="A38" s="258">
        <v>41037</v>
      </c>
      <c r="B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1391.02.19</v>
      </c>
      <c r="C38" s="195">
        <f t="shared" ca="1" si="0"/>
        <v>1391</v>
      </c>
      <c r="D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8" s="195">
        <f>_xlfn.NUMBERVALUE(RIGHT(Table11[[#This Row],[تاریخ شمسی]],2))</f>
        <v>19</v>
      </c>
      <c r="F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02-19</v>
      </c>
      <c r="G38" s="195" t="s">
        <v>189</v>
      </c>
      <c r="I38" s="259">
        <v>43867</v>
      </c>
      <c r="J38">
        <v>13720</v>
      </c>
      <c r="L38" s="259">
        <v>41037</v>
      </c>
      <c r="M38">
        <v>16550</v>
      </c>
      <c r="O38" s="283">
        <f>IFERROR(DATE(Table7[[#This Row],[year]],MONTH(DATEVALUE(Table7[[#This Row],[month]]&amp;"1")),Table7[[#This Row],[day]]),"")</f>
        <v>45044</v>
      </c>
      <c r="P38" s="257" t="s">
        <v>3462</v>
      </c>
      <c r="Q38" s="257">
        <v>2023</v>
      </c>
      <c r="R38" s="257" t="s">
        <v>3437</v>
      </c>
      <c r="S38" s="257">
        <v>28</v>
      </c>
      <c r="T38" s="257">
        <v>1982.7</v>
      </c>
      <c r="U38" s="257" t="s">
        <v>3621</v>
      </c>
      <c r="V38" s="257" t="s">
        <v>3621</v>
      </c>
      <c r="X38" s="260">
        <v>45044</v>
      </c>
      <c r="Z38" s="260"/>
      <c r="AB38" s="260" t="str">
        <f ca="1">IFERROR(IFERROR(VLOOKUP(Table_Merge1[[#This Row],[Column1]],Table11[#All],2,FALSE),LEFT(AB39,8)&amp;IF(LEN((RIGHT(AB39,2)+1))&lt;2,"0"&amp;(RIGHT(AB39,2)+1),(RIGHT(AB39,2)-1))),"")</f>
        <v>1402.02.08</v>
      </c>
      <c r="AC38" s="259" t="str">
        <f ca="1">LEFT(Table_Merge1[[#This Row],[Column2]],4)</f>
        <v>1402</v>
      </c>
      <c r="AD38" s="259" t="str">
        <f ca="1">RIGHT(LEFT(Table_Merge1[[#This Row],[Column2]],7),2)</f>
        <v>02</v>
      </c>
      <c r="AE38" s="259" t="str">
        <f ca="1">RIGHT(Table_Merge1[[#This Row],[Column2]],2)</f>
        <v>08</v>
      </c>
      <c r="AH38" s="260">
        <v>2023</v>
      </c>
      <c r="AI38" t="s">
        <v>3437</v>
      </c>
      <c r="AJ38" s="260">
        <v>28</v>
      </c>
      <c r="AK38">
        <v>1982.7</v>
      </c>
      <c r="AL38" t="s">
        <v>3621</v>
      </c>
      <c r="AM38" t="s">
        <v>3621</v>
      </c>
      <c r="AP38" s="287" t="str">
        <f>IFERROR(IF(Table_Merge1[[#This Row],[LME Zinc stock]]*Table_Merge1[[#This Row],[Nima.مقدار]]=0,"",Table_Merge1[[#This Row],[LME Zinc stock]]*Table_Merge1[[#This Row],[Nima.مقدار]]),"")</f>
        <v/>
      </c>
      <c r="AQ38" s="287" t="str">
        <f>IFERROR(IF(Table_Merge1[[#This Row],[LME Zinc 3-month]]*Table_Merge1[[#This Row],[Nima.مقدار]]=0,"",Table_Merge1[[#This Row],[LME Zinc 3-month]]*Table_Merge1[[#This Row],[Nima.مقدار]]),"")</f>
        <v/>
      </c>
      <c r="AR38" s="288" t="str">
        <f>IFERROR(IF(Table_Merge1[[#This Row],[LME Zinc stock]]*Table_Merge1[[#This Row],[Azad.Sell]]=0,"",Table_Merge1[[#This Row],[LME Zinc stock]]*Table_Merge1[[#This Row],[Azad.Sell]]),"")</f>
        <v/>
      </c>
      <c r="AS38" s="288" t="str">
        <f>IFERROR(IF(Table_Merge1[[#This Row],[LME Zinc 3-month]]*Table_Merge1[[#This Row],[Azad.Sell]]=0,"",Table_Merge1[[#This Row],[LME Zinc 3-month]]*Table_Merge1[[#This Row],[Azad.Sell]]),"")</f>
        <v/>
      </c>
      <c r="AT38"/>
      <c r="AV38" s="296" t="s">
        <v>9378</v>
      </c>
      <c r="AW38" s="302">
        <v>1401</v>
      </c>
      <c r="AX38" s="302">
        <v>1</v>
      </c>
      <c r="AY38" s="299">
        <v>929727273</v>
      </c>
      <c r="AZ38" s="300">
        <v>788848250</v>
      </c>
      <c r="BA38" s="299" t="s">
        <v>116</v>
      </c>
      <c r="BB38" s="300" t="s">
        <v>116</v>
      </c>
      <c r="BC38" s="286">
        <v>273328.57142857142</v>
      </c>
      <c r="BD38" s="286">
        <v>244222.70833333334</v>
      </c>
      <c r="BE38">
        <f t="shared" si="1"/>
        <v>3401.5005022735591</v>
      </c>
      <c r="BF38">
        <f t="shared" si="2"/>
        <v>2886.0804630742696</v>
      </c>
      <c r="BG38" t="str">
        <f t="shared" si="3"/>
        <v/>
      </c>
      <c r="BH38" t="str">
        <f t="shared" si="4"/>
        <v/>
      </c>
      <c r="BI38">
        <f t="shared" si="5"/>
        <v>3806.8829853898719</v>
      </c>
      <c r="BJ38">
        <f t="shared" si="6"/>
        <v>3230.0364506781293</v>
      </c>
      <c r="BK38" t="str">
        <f t="shared" si="7"/>
        <v/>
      </c>
      <c r="BL38" t="str">
        <f t="shared" si="8"/>
        <v/>
      </c>
      <c r="BN38" s="280">
        <v>10</v>
      </c>
      <c r="BO38" s="307">
        <v>1215.8552631578948</v>
      </c>
      <c r="BP38" s="150">
        <v>1735.25</v>
      </c>
      <c r="BQ38" s="377"/>
      <c r="BR38" s="377"/>
      <c r="BS38" s="377"/>
      <c r="BT38" s="317"/>
      <c r="BU38" s="280">
        <v>10</v>
      </c>
      <c r="BV38" s="307">
        <v>1215.5138888888889</v>
      </c>
      <c r="BW38" s="150">
        <v>1728.0882352941176</v>
      </c>
      <c r="BX38" s="377"/>
      <c r="BY38" s="377"/>
      <c r="BZ38" s="377"/>
      <c r="CA38" s="317"/>
      <c r="CB38" s="377"/>
      <c r="CC38" s="542">
        <f>CM38*CE38</f>
        <v>280608.85398697399</v>
      </c>
      <c r="CD38" s="538">
        <f t="shared" si="26"/>
        <v>1.0261841911804852</v>
      </c>
      <c r="CE38" s="537">
        <f>IFERROR(CF38*CD38,"")</f>
        <v>1.134981501465091</v>
      </c>
      <c r="CF38" s="539">
        <f t="shared" si="10"/>
        <v>1.1060212301258017</v>
      </c>
      <c r="CG38" s="540">
        <f t="shared" si="27"/>
        <v>1.167603462872137</v>
      </c>
      <c r="CH38" s="541">
        <f t="shared" si="28"/>
        <v>1.0274839663750739</v>
      </c>
      <c r="CI38" s="512">
        <v>741968.78339350177</v>
      </c>
      <c r="CJ38" s="513">
        <v>723036.65342960285</v>
      </c>
      <c r="CK38" s="504">
        <f t="shared" si="11"/>
        <v>3001.0487261933481</v>
      </c>
      <c r="CL38" s="483">
        <f t="shared" si="12"/>
        <v>2924.473746512359</v>
      </c>
      <c r="CM38" s="483">
        <v>247236.5</v>
      </c>
      <c r="CN38" s="483">
        <v>288674.19354838709</v>
      </c>
      <c r="CO38" s="484">
        <v>2644.1388888888887</v>
      </c>
      <c r="CP38" s="485">
        <v>2716.8103132021361</v>
      </c>
      <c r="CQ38" s="486" t="s">
        <v>9882</v>
      </c>
      <c r="CR38" s="377"/>
      <c r="CY38" s="392">
        <f>AVERAGE(DA36:DA38)/AVERAGE(DB36:DB38)</f>
        <v>1.1344636694160621</v>
      </c>
      <c r="CZ38" s="393">
        <f t="shared" si="15"/>
        <v>1.08431647662966</v>
      </c>
      <c r="DA38" s="394">
        <v>261463.63636363635</v>
      </c>
      <c r="DB38" s="394">
        <v>241132.21739130435</v>
      </c>
      <c r="DC38" s="395" t="s">
        <v>9377</v>
      </c>
      <c r="DF38">
        <v>2125.6052631578946</v>
      </c>
      <c r="DH38">
        <v>0</v>
      </c>
      <c r="DI38">
        <v>500</v>
      </c>
      <c r="DJ38">
        <v>500</v>
      </c>
      <c r="DK38" t="s">
        <v>9672</v>
      </c>
      <c r="DL38" t="s">
        <v>9798</v>
      </c>
      <c r="DM38" t="s">
        <v>9807</v>
      </c>
      <c r="DN38">
        <v>109527500</v>
      </c>
      <c r="DO38">
        <v>109527500</v>
      </c>
      <c r="DP38">
        <v>2553308320</v>
      </c>
      <c r="DQ38">
        <v>2551254820</v>
      </c>
      <c r="DR38">
        <v>11520</v>
      </c>
      <c r="DS38" t="s">
        <v>3621</v>
      </c>
      <c r="DT38" t="s">
        <v>3621</v>
      </c>
      <c r="DU38" t="s">
        <v>3621</v>
      </c>
      <c r="DV38">
        <v>13220</v>
      </c>
      <c r="DW38">
        <v>221308.76096822997</v>
      </c>
      <c r="DX38">
        <v>221153.42813918306</v>
      </c>
      <c r="DY38">
        <v>1.0007023758589406</v>
      </c>
    </row>
    <row r="39" spans="1:129" ht="126.75" thickBot="1" x14ac:dyDescent="0.45">
      <c r="A39" s="258">
        <v>41038</v>
      </c>
      <c r="B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1391.02.20</v>
      </c>
      <c r="C39" s="195">
        <f t="shared" ca="1" si="0"/>
        <v>1391</v>
      </c>
      <c r="D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9" s="195">
        <f>_xlfn.NUMBERVALUE(RIGHT(Table11[[#This Row],[تاریخ شمسی]],2))</f>
        <v>20</v>
      </c>
      <c r="F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02-20</v>
      </c>
      <c r="G39" s="195" t="s">
        <v>190</v>
      </c>
      <c r="I39" s="259">
        <v>43868</v>
      </c>
      <c r="J39">
        <v>13720</v>
      </c>
      <c r="L39" s="259">
        <v>41038</v>
      </c>
      <c r="M39">
        <v>16500</v>
      </c>
      <c r="O39" s="284">
        <f>IFERROR(DATE(Table7[[#This Row],[year]],MONTH(DATEVALUE(Table7[[#This Row],[month]]&amp;"1")),Table7[[#This Row],[day]]),"")</f>
        <v>45043</v>
      </c>
      <c r="P39" s="195" t="s">
        <v>3463</v>
      </c>
      <c r="Q39" s="195">
        <v>2023</v>
      </c>
      <c r="R39" s="195" t="s">
        <v>3437</v>
      </c>
      <c r="S39" s="195">
        <v>27</v>
      </c>
      <c r="T39" s="195">
        <v>1997.65</v>
      </c>
      <c r="U39" s="195">
        <v>2344</v>
      </c>
      <c r="V39" s="195">
        <v>568500</v>
      </c>
      <c r="X39" s="260">
        <v>45043</v>
      </c>
      <c r="Y39" t="s">
        <v>9322</v>
      </c>
      <c r="Z39" s="260"/>
      <c r="AA39">
        <v>1402</v>
      </c>
      <c r="AB39" s="260" t="str">
        <f ca="1">IFERROR(IFERROR(VLOOKUP(Table_Merge1[[#This Row],[Column1]],Table11[#All],2,FALSE),LEFT(AB40,8)&amp;IF(LEN((RIGHT(AB40,2)+1))&lt;2,"0"&amp;(RIGHT(AB40,2)+1),(RIGHT(AB40,2)-1))),"")</f>
        <v>1402.02.07</v>
      </c>
      <c r="AC39" s="259" t="str">
        <f ca="1">LEFT(Table_Merge1[[#This Row],[Column2]],4)</f>
        <v>1402</v>
      </c>
      <c r="AD39" s="259" t="str">
        <f ca="1">RIGHT(LEFT(Table_Merge1[[#This Row],[Column2]],7),2)</f>
        <v>02</v>
      </c>
      <c r="AE39" s="259" t="str">
        <f ca="1">RIGHT(Table_Merge1[[#This Row],[Column2]],2)</f>
        <v>07</v>
      </c>
      <c r="AF39">
        <v>2</v>
      </c>
      <c r="AG39">
        <v>7</v>
      </c>
      <c r="AH39" s="260">
        <v>2023</v>
      </c>
      <c r="AI39" t="s">
        <v>3437</v>
      </c>
      <c r="AJ39" s="260">
        <v>27</v>
      </c>
      <c r="AK39">
        <v>1997.65</v>
      </c>
      <c r="AL39">
        <v>2344</v>
      </c>
      <c r="AM39">
        <v>568500</v>
      </c>
      <c r="AO39">
        <v>381509</v>
      </c>
      <c r="AP39" s="287">
        <f>IFERROR(IF(Table_Merge1[[#This Row],[LME Zinc stock]]*Table_Merge1[[#This Row],[Nima.مقدار]]=0,"",Table_Merge1[[#This Row],[LME Zinc stock]]*Table_Merge1[[#This Row],[Nima.مقدار]]),"")</f>
        <v>216887866500</v>
      </c>
      <c r="AQ39" s="287">
        <f>IFERROR(IF(Table_Merge1[[#This Row],[LME Zinc 3-month]]*Table_Merge1[[#This Row],[Nima.مقدار]]=0,"",Table_Merge1[[#This Row],[LME Zinc 3-month]]*Table_Merge1[[#This Row],[Nima.مقدار]]),"")</f>
        <v>894257096</v>
      </c>
      <c r="AR39" s="288" t="str">
        <f>IFERROR(IF(Table_Merge1[[#This Row],[LME Zinc stock]]*Table_Merge1[[#This Row],[Azad.Sell]]=0,"",Table_Merge1[[#This Row],[LME Zinc stock]]*Table_Merge1[[#This Row],[Azad.Sell]]),"")</f>
        <v/>
      </c>
      <c r="AS39" s="288" t="str">
        <f>IFERROR(IF(Table_Merge1[[#This Row],[LME Zinc 3-month]]*Table_Merge1[[#This Row],[Azad.Sell]]=0,"",Table_Merge1[[#This Row],[LME Zinc 3-month]]*Table_Merge1[[#This Row],[Azad.Sell]]),"")</f>
        <v/>
      </c>
      <c r="AT39"/>
      <c r="AV39" s="296" t="s">
        <v>9379</v>
      </c>
      <c r="AW39" s="302">
        <v>1401</v>
      </c>
      <c r="AX39" s="302">
        <v>2</v>
      </c>
      <c r="AY39" s="299">
        <v>847399376</v>
      </c>
      <c r="AZ39" s="300">
        <v>790706526</v>
      </c>
      <c r="BA39" s="299">
        <v>1134510204</v>
      </c>
      <c r="BB39" s="300" t="s">
        <v>116</v>
      </c>
      <c r="BC39" s="286">
        <v>279650</v>
      </c>
      <c r="BD39" s="286">
        <v>249644.75862068965</v>
      </c>
      <c r="BE39">
        <f t="shared" si="1"/>
        <v>3030.214110495262</v>
      </c>
      <c r="BF39">
        <f t="shared" si="2"/>
        <v>2827.4862363668872</v>
      </c>
      <c r="BG39">
        <f t="shared" si="3"/>
        <v>4056.893273735026</v>
      </c>
      <c r="BH39" t="str">
        <f t="shared" si="4"/>
        <v/>
      </c>
      <c r="BI39">
        <f t="shared" si="5"/>
        <v>3394.420858991632</v>
      </c>
      <c r="BJ39">
        <f t="shared" si="6"/>
        <v>3167.3267661164873</v>
      </c>
      <c r="BK39">
        <f t="shared" si="7"/>
        <v>4544.4983915074909</v>
      </c>
      <c r="BL39" t="str">
        <f t="shared" si="8"/>
        <v/>
      </c>
      <c r="BN39" s="280">
        <v>11</v>
      </c>
      <c r="BO39" s="307">
        <v>1255.1195652173913</v>
      </c>
      <c r="BP39" s="150">
        <v>1826.1818181818182</v>
      </c>
      <c r="BQ39" s="377"/>
      <c r="BR39" s="377"/>
      <c r="BS39" s="377"/>
      <c r="BT39" s="317"/>
      <c r="BU39" s="280">
        <v>11</v>
      </c>
      <c r="BV39" s="307">
        <v>1256.4772727272727</v>
      </c>
      <c r="BW39" s="150">
        <v>1827.047619047619</v>
      </c>
      <c r="BX39" s="377"/>
      <c r="BY39" s="377"/>
      <c r="BZ39" s="377"/>
      <c r="CA39" s="317"/>
      <c r="CB39" s="377"/>
      <c r="CC39" s="542">
        <f>CM39*CE39</f>
        <v>248232.00581279758</v>
      </c>
      <c r="CD39" s="538">
        <f t="shared" si="26"/>
        <v>1</v>
      </c>
      <c r="CE39" s="537">
        <f>IFERROR(CF39*CD39,"")</f>
        <v>1.0236939506276967</v>
      </c>
      <c r="CF39" s="539">
        <f t="shared" si="10"/>
        <v>1.0236939506276967</v>
      </c>
      <c r="CG39" s="540">
        <f t="shared" si="27"/>
        <v>1.1505418287272331</v>
      </c>
      <c r="CH39" s="541">
        <f t="shared" si="28"/>
        <v>0.91927254529842084</v>
      </c>
      <c r="CI39" s="512">
        <v>789295.03448275861</v>
      </c>
      <c r="CJ39" s="513">
        <v>789295.03448275861</v>
      </c>
      <c r="CK39" s="504">
        <f t="shared" si="11"/>
        <v>3255.0055316791995</v>
      </c>
      <c r="CL39" s="483">
        <f t="shared" si="12"/>
        <v>3255.0055316791995</v>
      </c>
      <c r="CM39" s="483">
        <v>242486.54166666666</v>
      </c>
      <c r="CN39" s="483">
        <v>278990.90909090906</v>
      </c>
      <c r="CO39" s="484">
        <v>3179.6666666666665</v>
      </c>
      <c r="CP39" s="485">
        <v>2922.980269867212</v>
      </c>
      <c r="CQ39" s="486" t="s">
        <v>9883</v>
      </c>
      <c r="CR39" s="377"/>
      <c r="CY39" s="392"/>
      <c r="CZ39" s="393">
        <f t="shared" si="15"/>
        <v>1.1191775461580429</v>
      </c>
      <c r="DA39" s="394">
        <v>273328.57142857142</v>
      </c>
      <c r="DB39" s="394">
        <v>244222.70833333334</v>
      </c>
      <c r="DC39" s="395" t="s">
        <v>9378</v>
      </c>
      <c r="DF39">
        <v>2115.478260869565</v>
      </c>
      <c r="DH39">
        <v>2200</v>
      </c>
      <c r="DI39">
        <v>1700</v>
      </c>
      <c r="DJ39">
        <v>1700</v>
      </c>
      <c r="DK39" t="s">
        <v>9672</v>
      </c>
      <c r="DL39" t="s">
        <v>9798</v>
      </c>
      <c r="DM39" t="s">
        <v>9807</v>
      </c>
      <c r="DN39">
        <v>372393500</v>
      </c>
      <c r="DO39">
        <v>372393500</v>
      </c>
      <c r="DP39">
        <v>2925701820</v>
      </c>
      <c r="DQ39">
        <v>2923648320</v>
      </c>
      <c r="DR39">
        <v>13220</v>
      </c>
      <c r="DS39">
        <v>13220</v>
      </c>
      <c r="DT39">
        <v>221308.76096822997</v>
      </c>
      <c r="DU39">
        <v>221153.42813918306</v>
      </c>
      <c r="DV39">
        <v>13220</v>
      </c>
      <c r="DW39">
        <v>221308.76096822997</v>
      </c>
      <c r="DX39">
        <v>221153.42813918306</v>
      </c>
      <c r="DY39">
        <v>1.0007023758589406</v>
      </c>
    </row>
    <row r="40" spans="1:129" ht="126.75" thickBot="1" x14ac:dyDescent="0.45">
      <c r="A40" s="258">
        <v>41039</v>
      </c>
      <c r="B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1391.02.21</v>
      </c>
      <c r="C40" s="195">
        <f t="shared" ca="1" si="0"/>
        <v>1391</v>
      </c>
      <c r="D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40" s="195">
        <f>_xlfn.NUMBERVALUE(RIGHT(Table11[[#This Row],[تاریخ شمسی]],2))</f>
        <v>21</v>
      </c>
      <c r="F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02-21</v>
      </c>
      <c r="G40" s="195" t="s">
        <v>191</v>
      </c>
      <c r="I40" s="259">
        <v>43869</v>
      </c>
      <c r="J40">
        <v>13800</v>
      </c>
      <c r="L40" s="259">
        <v>41039</v>
      </c>
      <c r="M40">
        <v>16190</v>
      </c>
      <c r="O40" s="283">
        <f>IFERROR(DATE(Table7[[#This Row],[year]],MONTH(DATEVALUE(Table7[[#This Row],[month]]&amp;"1")),Table7[[#This Row],[day]]),"")</f>
        <v>45042</v>
      </c>
      <c r="P40" s="257" t="s">
        <v>3464</v>
      </c>
      <c r="Q40" s="257">
        <v>2023</v>
      </c>
      <c r="R40" s="257" t="s">
        <v>3437</v>
      </c>
      <c r="S40" s="257">
        <v>26</v>
      </c>
      <c r="T40" s="257">
        <v>1999.05</v>
      </c>
      <c r="U40" s="257">
        <v>2310</v>
      </c>
      <c r="V40" s="257">
        <v>570300</v>
      </c>
      <c r="X40" s="260">
        <v>45042</v>
      </c>
      <c r="Y40" t="s">
        <v>9321</v>
      </c>
      <c r="Z40" s="260"/>
      <c r="AA40">
        <v>1402</v>
      </c>
      <c r="AB40" s="260" t="str">
        <f ca="1">IFERROR(IFERROR(VLOOKUP(Table_Merge1[[#This Row],[Column1]],Table11[#All],2,FALSE),LEFT(AB41,8)&amp;IF(LEN((RIGHT(AB41,2)+1))&lt;2,"0"&amp;(RIGHT(AB41,2)+1),(RIGHT(AB41,2)-1))),"")</f>
        <v>1402.02.06</v>
      </c>
      <c r="AC40" s="259" t="str">
        <f ca="1">LEFT(Table_Merge1[[#This Row],[Column2]],4)</f>
        <v>1402</v>
      </c>
      <c r="AD40" s="259" t="str">
        <f ca="1">RIGHT(LEFT(Table_Merge1[[#This Row],[Column2]],7),2)</f>
        <v>02</v>
      </c>
      <c r="AE40" s="259" t="str">
        <f ca="1">RIGHT(Table_Merge1[[#This Row],[Column2]],2)</f>
        <v>06</v>
      </c>
      <c r="AF40">
        <v>2</v>
      </c>
      <c r="AG40">
        <v>6</v>
      </c>
      <c r="AH40" s="260">
        <v>2023</v>
      </c>
      <c r="AI40" t="s">
        <v>3437</v>
      </c>
      <c r="AJ40" s="260">
        <v>26</v>
      </c>
      <c r="AK40">
        <v>1999.05</v>
      </c>
      <c r="AL40">
        <v>2310</v>
      </c>
      <c r="AM40">
        <v>570300</v>
      </c>
      <c r="AO40">
        <v>381509</v>
      </c>
      <c r="AP40" s="287">
        <f>IFERROR(IF(Table_Merge1[[#This Row],[LME Zinc stock]]*Table_Merge1[[#This Row],[Nima.مقدار]]=0,"",Table_Merge1[[#This Row],[LME Zinc stock]]*Table_Merge1[[#This Row],[Nima.مقدار]]),"")</f>
        <v>217574582700</v>
      </c>
      <c r="AQ40" s="287">
        <f>IFERROR(IF(Table_Merge1[[#This Row],[LME Zinc 3-month]]*Table_Merge1[[#This Row],[Nima.مقدار]]=0,"",Table_Merge1[[#This Row],[LME Zinc 3-month]]*Table_Merge1[[#This Row],[Nima.مقدار]]),"")</f>
        <v>881285790</v>
      </c>
      <c r="AR40" s="288" t="str">
        <f>IFERROR(IF(Table_Merge1[[#This Row],[LME Zinc stock]]*Table_Merge1[[#This Row],[Azad.Sell]]=0,"",Table_Merge1[[#This Row],[LME Zinc stock]]*Table_Merge1[[#This Row],[Azad.Sell]]),"")</f>
        <v/>
      </c>
      <c r="AS40" s="288" t="str">
        <f>IFERROR(IF(Table_Merge1[[#This Row],[LME Zinc 3-month]]*Table_Merge1[[#This Row],[Azad.Sell]]=0,"",Table_Merge1[[#This Row],[LME Zinc 3-month]]*Table_Merge1[[#This Row],[Azad.Sell]]),"")</f>
        <v/>
      </c>
      <c r="AT40"/>
      <c r="AV40" s="296" t="s">
        <v>9380</v>
      </c>
      <c r="AW40" s="302">
        <v>1401</v>
      </c>
      <c r="AX40" s="302">
        <v>3</v>
      </c>
      <c r="AY40" s="299">
        <v>801673019</v>
      </c>
      <c r="AZ40" s="300">
        <v>739251953</v>
      </c>
      <c r="BA40" s="299" t="s">
        <v>116</v>
      </c>
      <c r="BB40" s="300" t="s">
        <v>116</v>
      </c>
      <c r="BC40" s="286">
        <v>320485.71428571426</v>
      </c>
      <c r="BD40" s="286">
        <v>248363</v>
      </c>
      <c r="BE40">
        <f t="shared" si="1"/>
        <v>2501.431368904342</v>
      </c>
      <c r="BF40">
        <f t="shared" si="2"/>
        <v>2306.661170990461</v>
      </c>
      <c r="BG40" t="str">
        <f t="shared" si="3"/>
        <v/>
      </c>
      <c r="BH40" t="str">
        <f t="shared" si="4"/>
        <v/>
      </c>
      <c r="BI40">
        <f t="shared" si="5"/>
        <v>3227.82789304365</v>
      </c>
      <c r="BJ40">
        <f t="shared" si="6"/>
        <v>2976.4979203826656</v>
      </c>
      <c r="BK40" t="str">
        <f t="shared" si="7"/>
        <v/>
      </c>
      <c r="BL40" t="str">
        <f t="shared" si="8"/>
        <v/>
      </c>
      <c r="BN40" s="281">
        <v>12</v>
      </c>
      <c r="BO40" s="308">
        <v>1183.0863636363638</v>
      </c>
      <c r="BP40" s="303">
        <v>1775.4285714285713</v>
      </c>
      <c r="BQ40" s="323"/>
      <c r="BR40" s="323"/>
      <c r="BS40" s="323"/>
      <c r="BT40" s="324"/>
      <c r="BU40" s="281">
        <v>12</v>
      </c>
      <c r="BV40" s="307">
        <v>1184.1261904761905</v>
      </c>
      <c r="BW40" s="150">
        <v>1775.325</v>
      </c>
      <c r="BX40" s="377"/>
      <c r="BY40" s="377"/>
      <c r="BZ40" s="377"/>
      <c r="CA40" s="317"/>
      <c r="CB40" s="377"/>
      <c r="CC40" s="542">
        <f>CM40*CE40</f>
        <v>246056.33630097716</v>
      </c>
      <c r="CD40" s="538">
        <f t="shared" si="26"/>
        <v>1</v>
      </c>
      <c r="CE40" s="537">
        <f>IFERROR(CF40*CD40,"")</f>
        <v>1.020420825400042</v>
      </c>
      <c r="CF40" s="539">
        <f t="shared" si="10"/>
        <v>1.020420825400042</v>
      </c>
      <c r="CG40" s="540">
        <f t="shared" si="27"/>
        <v>1.08431647662966</v>
      </c>
      <c r="CH40" s="541">
        <f t="shared" si="28"/>
        <v>0.94357933650358561</v>
      </c>
      <c r="CI40" s="512">
        <v>866311.6337579618</v>
      </c>
      <c r="CJ40" s="513">
        <v>866311.6337579618</v>
      </c>
      <c r="CK40" s="504">
        <f t="shared" si="11"/>
        <v>3592.6830646281051</v>
      </c>
      <c r="CL40" s="483">
        <f t="shared" si="12"/>
        <v>3592.6830646281051</v>
      </c>
      <c r="CM40" s="483">
        <v>241132.21739130435</v>
      </c>
      <c r="CN40" s="483">
        <v>261463.63636363635</v>
      </c>
      <c r="CO40" s="484">
        <v>3520.7857142857142</v>
      </c>
      <c r="CP40" s="485">
        <v>3322.1406482570169</v>
      </c>
      <c r="CQ40" s="486" t="s">
        <v>9884</v>
      </c>
      <c r="CR40" s="377"/>
      <c r="CY40" s="392"/>
      <c r="CZ40" s="393">
        <f t="shared" si="15"/>
        <v>1.120191753854926</v>
      </c>
      <c r="DA40" s="394">
        <v>279650</v>
      </c>
      <c r="DB40" s="394">
        <v>249644.75862068965</v>
      </c>
      <c r="DC40" s="395" t="s">
        <v>9379</v>
      </c>
      <c r="DF40">
        <v>2023.909090909091</v>
      </c>
      <c r="DH40">
        <v>0</v>
      </c>
      <c r="DI40">
        <v>540</v>
      </c>
      <c r="DJ40">
        <v>540</v>
      </c>
      <c r="DK40" t="s">
        <v>9673</v>
      </c>
      <c r="DL40" t="s">
        <v>9798</v>
      </c>
      <c r="DM40" t="s">
        <v>9802</v>
      </c>
      <c r="DN40">
        <v>117391680</v>
      </c>
      <c r="DO40">
        <v>117391680</v>
      </c>
      <c r="DP40">
        <v>117391680</v>
      </c>
      <c r="DQ40">
        <v>117391680</v>
      </c>
      <c r="DR40">
        <v>540</v>
      </c>
      <c r="DS40" t="s">
        <v>3621</v>
      </c>
      <c r="DT40" t="s">
        <v>3621</v>
      </c>
      <c r="DU40" t="s">
        <v>3621</v>
      </c>
      <c r="DV40">
        <v>11540</v>
      </c>
      <c r="DW40">
        <v>213826.54072790296</v>
      </c>
      <c r="DX40">
        <v>213826.54072790296</v>
      </c>
      <c r="DY40">
        <v>1</v>
      </c>
    </row>
    <row r="41" spans="1:129" ht="48" hidden="1" thickBot="1" x14ac:dyDescent="0.45">
      <c r="A41" s="258">
        <v>41041</v>
      </c>
      <c r="B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1391.02.23</v>
      </c>
      <c r="C41" s="195">
        <f t="shared" ca="1" si="0"/>
        <v>1391</v>
      </c>
      <c r="D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41" s="195">
        <f>_xlfn.NUMBERVALUE(RIGHT(Table11[[#This Row],[تاریخ شمسی]],2))</f>
        <v>23</v>
      </c>
      <c r="F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02-23</v>
      </c>
      <c r="G41" s="195" t="s">
        <v>192</v>
      </c>
      <c r="I41" s="259">
        <v>43870</v>
      </c>
      <c r="J41">
        <v>13970</v>
      </c>
      <c r="L41" s="259">
        <v>41041</v>
      </c>
      <c r="M41">
        <v>15890</v>
      </c>
      <c r="O41" s="284">
        <f>IFERROR(DATE(Table7[[#This Row],[year]],MONTH(DATEVALUE(Table7[[#This Row],[month]]&amp;"1")),Table7[[#This Row],[day]]),"")</f>
        <v>45041</v>
      </c>
      <c r="P41" s="195" t="s">
        <v>3465</v>
      </c>
      <c r="Q41" s="195">
        <v>2023</v>
      </c>
      <c r="R41" s="195" t="s">
        <v>3437</v>
      </c>
      <c r="S41" s="195">
        <v>25</v>
      </c>
      <c r="T41" s="195">
        <v>1990.2</v>
      </c>
      <c r="U41" s="195">
        <v>2356</v>
      </c>
      <c r="V41" s="195">
        <v>571800</v>
      </c>
      <c r="X41" s="260">
        <v>45041</v>
      </c>
      <c r="Y41" t="s">
        <v>9320</v>
      </c>
      <c r="Z41" s="260"/>
      <c r="AA41">
        <v>1402</v>
      </c>
      <c r="AB41" s="260" t="str">
        <f ca="1">IFERROR(IFERROR(VLOOKUP(Table_Merge1[[#This Row],[Column1]],Table11[#All],2,FALSE),LEFT(AB42,8)&amp;IF(LEN((RIGHT(AB42,2)+1))&lt;2,"0"&amp;(RIGHT(AB42,2)+1),(RIGHT(AB42,2)-1))),"")</f>
        <v>1402.02.05</v>
      </c>
      <c r="AC41" s="259" t="str">
        <f ca="1">LEFT(Table_Merge1[[#This Row],[Column2]],4)</f>
        <v>1402</v>
      </c>
      <c r="AD41" s="259" t="str">
        <f ca="1">RIGHT(LEFT(Table_Merge1[[#This Row],[Column2]],7),2)</f>
        <v>02</v>
      </c>
      <c r="AE41" s="259" t="str">
        <f ca="1">RIGHT(Table_Merge1[[#This Row],[Column2]],2)</f>
        <v>05</v>
      </c>
      <c r="AF41">
        <v>2</v>
      </c>
      <c r="AG41">
        <v>5</v>
      </c>
      <c r="AH41" s="260">
        <v>2023</v>
      </c>
      <c r="AI41" t="s">
        <v>3437</v>
      </c>
      <c r="AJ41" s="260">
        <v>25</v>
      </c>
      <c r="AK41">
        <v>1990.2</v>
      </c>
      <c r="AL41">
        <v>2356</v>
      </c>
      <c r="AM41">
        <v>571800</v>
      </c>
      <c r="AO41">
        <v>382009</v>
      </c>
      <c r="AP41" s="287">
        <f>IFERROR(IF(Table_Merge1[[#This Row],[LME Zinc stock]]*Table_Merge1[[#This Row],[Nima.مقدار]]=0,"",Table_Merge1[[#This Row],[LME Zinc stock]]*Table_Merge1[[#This Row],[Nima.مقدار]]),"")</f>
        <v>218432746200</v>
      </c>
      <c r="AQ41" s="287">
        <f>IFERROR(IF(Table_Merge1[[#This Row],[LME Zinc 3-month]]*Table_Merge1[[#This Row],[Nima.مقدار]]=0,"",Table_Merge1[[#This Row],[LME Zinc 3-month]]*Table_Merge1[[#This Row],[Nima.مقدار]]),"")</f>
        <v>900013204</v>
      </c>
      <c r="AR41" s="288" t="str">
        <f>IFERROR(IF(Table_Merge1[[#This Row],[LME Zinc stock]]*Table_Merge1[[#This Row],[Azad.Sell]]=0,"",Table_Merge1[[#This Row],[LME Zinc stock]]*Table_Merge1[[#This Row],[Azad.Sell]]),"")</f>
        <v/>
      </c>
      <c r="AS41" s="288" t="str">
        <f>IFERROR(IF(Table_Merge1[[#This Row],[LME Zinc 3-month]]*Table_Merge1[[#This Row],[Azad.Sell]]=0,"",Table_Merge1[[#This Row],[LME Zinc 3-month]]*Table_Merge1[[#This Row],[Azad.Sell]]),"")</f>
        <v/>
      </c>
      <c r="AT41"/>
      <c r="AV41" s="296" t="s">
        <v>9381</v>
      </c>
      <c r="AW41" s="302">
        <v>1401</v>
      </c>
      <c r="AX41" s="302">
        <v>4</v>
      </c>
      <c r="AY41" s="299">
        <v>801353988</v>
      </c>
      <c r="AZ41" s="300">
        <v>737473711</v>
      </c>
      <c r="BA41" s="299" t="s">
        <v>116</v>
      </c>
      <c r="BB41" s="300" t="s">
        <v>116</v>
      </c>
      <c r="BC41" s="286">
        <v>317638.70967741933</v>
      </c>
      <c r="BD41" s="286">
        <v>259109.5</v>
      </c>
      <c r="BE41">
        <f t="shared" si="1"/>
        <v>2522.847384734127</v>
      </c>
      <c r="BF41">
        <f t="shared" si="2"/>
        <v>2321.7375229516188</v>
      </c>
      <c r="BG41" t="str">
        <f t="shared" si="3"/>
        <v/>
      </c>
      <c r="BH41" t="str">
        <f t="shared" si="4"/>
        <v/>
      </c>
      <c r="BI41">
        <f t="shared" si="5"/>
        <v>3092.7233003807269</v>
      </c>
      <c r="BJ41">
        <f t="shared" si="6"/>
        <v>2846.185535458947</v>
      </c>
      <c r="BK41" t="str">
        <f t="shared" si="7"/>
        <v/>
      </c>
      <c r="BL41" t="str">
        <f t="shared" si="8"/>
        <v/>
      </c>
      <c r="BN41" s="310">
        <v>1394</v>
      </c>
      <c r="BO41" s="318">
        <v>1149.5772727272729</v>
      </c>
      <c r="BP41" s="319">
        <v>1570.4128630705395</v>
      </c>
      <c r="BQ41" s="321"/>
      <c r="BR41" s="321"/>
      <c r="BS41" s="321"/>
      <c r="BT41" s="322"/>
      <c r="BU41" s="310">
        <v>1394</v>
      </c>
      <c r="BV41" s="307">
        <v>1149.7824152542382</v>
      </c>
      <c r="BW41" s="150">
        <v>1567.8738938053098</v>
      </c>
      <c r="BX41" s="377"/>
      <c r="BY41" s="377"/>
      <c r="BZ41" s="377"/>
      <c r="CA41" s="317"/>
      <c r="CB41" s="377"/>
      <c r="CC41" s="555">
        <f>CM41*CE41</f>
        <v>242617.13293609917</v>
      </c>
      <c r="CD41" s="534">
        <f>CI41/CJ41</f>
        <v>1.0148115176613877</v>
      </c>
      <c r="CE41" s="534">
        <f>IFERROR(CF41*CD41,"")</f>
        <v>1.0521331921458292</v>
      </c>
      <c r="CF41" s="534">
        <f t="shared" si="10"/>
        <v>1.0367769520102104</v>
      </c>
      <c r="CG41" s="534">
        <f>CN41/CM41</f>
        <v>1.1511114549280392</v>
      </c>
      <c r="CH41" s="535">
        <f t="shared" si="28"/>
        <v>0.99602084929764678</v>
      </c>
      <c r="CI41" s="514">
        <f>AVERAGE(CI29:CI40)</f>
        <v>662523.97253129445</v>
      </c>
      <c r="CJ41" s="515">
        <f>AVERAGE(CJ29:CJ40)</f>
        <v>652854.21085687645</v>
      </c>
      <c r="CK41" s="503">
        <f t="shared" si="11"/>
        <v>2873.1007314148751</v>
      </c>
      <c r="CL41" s="481">
        <f>IFERROR(CJ41*1000/CM41,"")</f>
        <v>2831.1668535610206</v>
      </c>
      <c r="CM41" s="481">
        <f t="shared" ref="CM41" si="29">AVERAGE(CM29:CM40)</f>
        <v>230595.45573434548</v>
      </c>
      <c r="CN41" s="481">
        <f t="shared" ref="CN41" si="30">AVERAGE(CN29:CN40)</f>
        <v>265441.0705501567</v>
      </c>
      <c r="CO41" s="480">
        <f t="shared" ref="CO41" si="31">AVERAGE(CO29:CO40)</f>
        <v>2730.7386107220668</v>
      </c>
      <c r="CP41" s="480">
        <f>AVERAGE(CP29:CP40)</f>
        <v>2719.8725902612691</v>
      </c>
      <c r="CQ41" s="482">
        <v>1400</v>
      </c>
      <c r="CR41" s="386"/>
      <c r="CY41" s="392">
        <f>AVERAGE(DA39:DA41)/AVERAGE(DB39:DB41)</f>
        <v>1.1768100672272619</v>
      </c>
      <c r="CZ41" s="393">
        <f t="shared" si="15"/>
        <v>1.2903923462259446</v>
      </c>
      <c r="DA41" s="394">
        <v>320485.71428571426</v>
      </c>
      <c r="DB41" s="394">
        <v>248363</v>
      </c>
      <c r="DC41" s="395" t="s">
        <v>9380</v>
      </c>
      <c r="DF41">
        <v>1834.6284584980237</v>
      </c>
      <c r="DH41">
        <v>3000</v>
      </c>
      <c r="DI41">
        <v>1540</v>
      </c>
      <c r="DJ41">
        <v>1180</v>
      </c>
      <c r="DK41" t="s">
        <v>9673</v>
      </c>
      <c r="DL41" t="s">
        <v>9798</v>
      </c>
      <c r="DM41" t="s">
        <v>9802</v>
      </c>
      <c r="DN41">
        <v>256522560</v>
      </c>
      <c r="DO41">
        <v>256522560</v>
      </c>
      <c r="DP41">
        <v>373914240</v>
      </c>
      <c r="DQ41">
        <v>373914240</v>
      </c>
      <c r="DR41">
        <v>1720</v>
      </c>
      <c r="DS41" t="s">
        <v>3621</v>
      </c>
      <c r="DT41" t="s">
        <v>3621</v>
      </c>
      <c r="DU41" t="s">
        <v>3621</v>
      </c>
      <c r="DV41">
        <v>11540</v>
      </c>
      <c r="DW41">
        <v>213826.54072790296</v>
      </c>
      <c r="DX41">
        <v>213826.54072790296</v>
      </c>
      <c r="DY41">
        <v>1</v>
      </c>
    </row>
    <row r="42" spans="1:129" ht="84.75" thickBot="1" x14ac:dyDescent="0.45">
      <c r="A42" s="258">
        <v>41042</v>
      </c>
      <c r="B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1391.02.24</v>
      </c>
      <c r="C42" s="195">
        <f t="shared" ca="1" si="0"/>
        <v>1391</v>
      </c>
      <c r="D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42" s="195">
        <f>_xlfn.NUMBERVALUE(RIGHT(Table11[[#This Row],[تاریخ شمسی]],2))</f>
        <v>24</v>
      </c>
      <c r="F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02-24</v>
      </c>
      <c r="G42" s="195" t="s">
        <v>193</v>
      </c>
      <c r="I42" s="259">
        <v>43871</v>
      </c>
      <c r="J42">
        <v>14000</v>
      </c>
      <c r="L42" s="259">
        <v>41042</v>
      </c>
      <c r="M42">
        <v>15750</v>
      </c>
      <c r="O42" s="283">
        <f>IFERROR(DATE(Table7[[#This Row],[year]],MONTH(DATEVALUE(Table7[[#This Row],[month]]&amp;"1")),Table7[[#This Row],[day]]),"")</f>
        <v>45040</v>
      </c>
      <c r="P42" s="257" t="s">
        <v>3466</v>
      </c>
      <c r="Q42" s="257">
        <v>2023</v>
      </c>
      <c r="R42" s="257" t="s">
        <v>3437</v>
      </c>
      <c r="S42" s="257">
        <v>24</v>
      </c>
      <c r="T42" s="257">
        <v>1986.15</v>
      </c>
      <c r="U42" s="257">
        <v>2332</v>
      </c>
      <c r="V42" s="257">
        <v>569600</v>
      </c>
      <c r="X42" s="260">
        <v>45040</v>
      </c>
      <c r="Y42" t="s">
        <v>9319</v>
      </c>
      <c r="Z42" s="260"/>
      <c r="AA42">
        <v>1402</v>
      </c>
      <c r="AB42" s="260" t="str">
        <f ca="1">IFERROR(IFERROR(VLOOKUP(Table_Merge1[[#This Row],[Column1]],Table11[#All],2,FALSE),LEFT(AB43,8)&amp;IF(LEN((RIGHT(AB43,2)+1))&lt;2,"0"&amp;(RIGHT(AB43,2)+1),(RIGHT(AB43,2)-1))),"")</f>
        <v>1402.02.04</v>
      </c>
      <c r="AC42" s="259" t="str">
        <f ca="1">LEFT(Table_Merge1[[#This Row],[Column2]],4)</f>
        <v>1402</v>
      </c>
      <c r="AD42" s="259" t="str">
        <f ca="1">RIGHT(LEFT(Table_Merge1[[#This Row],[Column2]],7),2)</f>
        <v>02</v>
      </c>
      <c r="AE42" s="259" t="str">
        <f ca="1">RIGHT(Table_Merge1[[#This Row],[Column2]],2)</f>
        <v>04</v>
      </c>
      <c r="AF42">
        <v>2</v>
      </c>
      <c r="AG42">
        <v>4</v>
      </c>
      <c r="AH42" s="260">
        <v>2023</v>
      </c>
      <c r="AI42" t="s">
        <v>3437</v>
      </c>
      <c r="AJ42" s="260">
        <v>24</v>
      </c>
      <c r="AK42">
        <v>1986.15</v>
      </c>
      <c r="AL42">
        <v>2332</v>
      </c>
      <c r="AM42">
        <v>569600</v>
      </c>
      <c r="AO42">
        <v>382900</v>
      </c>
      <c r="AP42" s="287">
        <f>IFERROR(IF(Table_Merge1[[#This Row],[LME Zinc stock]]*Table_Merge1[[#This Row],[Nima.مقدار]]=0,"",Table_Merge1[[#This Row],[LME Zinc stock]]*Table_Merge1[[#This Row],[Nima.مقدار]]),"")</f>
        <v>218099840000</v>
      </c>
      <c r="AQ42" s="287">
        <f>IFERROR(IF(Table_Merge1[[#This Row],[LME Zinc 3-month]]*Table_Merge1[[#This Row],[Nima.مقدار]]=0,"",Table_Merge1[[#This Row],[LME Zinc 3-month]]*Table_Merge1[[#This Row],[Nima.مقدار]]),"")</f>
        <v>892922800</v>
      </c>
      <c r="AR42" s="288" t="str">
        <f>IFERROR(IF(Table_Merge1[[#This Row],[LME Zinc stock]]*Table_Merge1[[#This Row],[Azad.Sell]]=0,"",Table_Merge1[[#This Row],[LME Zinc stock]]*Table_Merge1[[#This Row],[Azad.Sell]]),"")</f>
        <v/>
      </c>
      <c r="AS42" s="288" t="str">
        <f>IFERROR(IF(Table_Merge1[[#This Row],[LME Zinc 3-month]]*Table_Merge1[[#This Row],[Azad.Sell]]=0,"",Table_Merge1[[#This Row],[LME Zinc 3-month]]*Table_Merge1[[#This Row],[Azad.Sell]]),"")</f>
        <v/>
      </c>
      <c r="AT42"/>
      <c r="AV42" s="296" t="s">
        <v>9382</v>
      </c>
      <c r="AW42" s="302">
        <v>1401</v>
      </c>
      <c r="AX42" s="302">
        <v>5</v>
      </c>
      <c r="AY42" s="299">
        <v>766824932</v>
      </c>
      <c r="AZ42" s="300">
        <v>724961430</v>
      </c>
      <c r="BA42" s="299">
        <v>870940000</v>
      </c>
      <c r="BB42" s="300" t="s">
        <v>116</v>
      </c>
      <c r="BC42" s="286">
        <v>310603.22580645164</v>
      </c>
      <c r="BD42" s="286">
        <v>265624.68</v>
      </c>
      <c r="BE42">
        <f t="shared" si="1"/>
        <v>2468.8247522510824</v>
      </c>
      <c r="BF42">
        <f t="shared" si="2"/>
        <v>2334.0434669269994</v>
      </c>
      <c r="BG42">
        <f t="shared" si="3"/>
        <v>2804.0275426589255</v>
      </c>
      <c r="BH42" t="str">
        <f t="shared" si="4"/>
        <v/>
      </c>
      <c r="BI42">
        <f t="shared" si="5"/>
        <v>2886.8738100691548</v>
      </c>
      <c r="BJ42">
        <f t="shared" si="6"/>
        <v>2729.2698479674405</v>
      </c>
      <c r="BK42">
        <f t="shared" si="7"/>
        <v>3278.8368912105607</v>
      </c>
      <c r="BL42" t="str">
        <f t="shared" si="8"/>
        <v/>
      </c>
      <c r="BN42" s="311">
        <v>1</v>
      </c>
      <c r="BO42" s="305">
        <v>1197.5529411764708</v>
      </c>
      <c r="BP42" s="306">
        <v>1831.53125</v>
      </c>
      <c r="BQ42" s="315"/>
      <c r="BR42" s="315"/>
      <c r="BS42" s="315"/>
      <c r="BT42" s="316"/>
      <c r="BU42" s="311">
        <v>1</v>
      </c>
      <c r="BV42" s="307">
        <v>1198.034375</v>
      </c>
      <c r="BW42" s="150">
        <v>1826.7</v>
      </c>
      <c r="BX42" s="377"/>
      <c r="BY42" s="377"/>
      <c r="BZ42" s="377"/>
      <c r="CA42" s="317"/>
      <c r="CB42" s="377"/>
      <c r="CC42" s="536">
        <f>CM42*CE42</f>
        <v>253209.87878346024</v>
      </c>
      <c r="CD42" s="538">
        <f>CI42/CJ42</f>
        <v>1</v>
      </c>
      <c r="CE42" s="537">
        <f>IFERROR(CF42*CD42,"")</f>
        <v>1.0367990778231013</v>
      </c>
      <c r="CF42" s="539">
        <f>IFERROR(CL42/CO42,"")</f>
        <v>1.0367990778231013</v>
      </c>
      <c r="CG42" s="540">
        <f t="shared" si="27"/>
        <v>1.1191775461580429</v>
      </c>
      <c r="CH42" s="541">
        <f t="shared" si="28"/>
        <v>0.96025758713570464</v>
      </c>
      <c r="CI42" s="512">
        <v>851726.8169491525</v>
      </c>
      <c r="CJ42" s="513">
        <v>851726.8169491525</v>
      </c>
      <c r="CK42" s="504">
        <f t="shared" si="11"/>
        <v>3487.5004980562753</v>
      </c>
      <c r="CL42" s="483">
        <f t="shared" si="12"/>
        <v>3487.5004980562753</v>
      </c>
      <c r="CM42" s="483">
        <v>244222.70833333334</v>
      </c>
      <c r="CN42" s="483">
        <v>273328.57142857142</v>
      </c>
      <c r="CO42" s="484">
        <v>3363.71875</v>
      </c>
      <c r="CP42" s="485">
        <v>3230.0364506781284</v>
      </c>
      <c r="CQ42" s="486" t="s">
        <v>9857</v>
      </c>
      <c r="CR42" s="377"/>
      <c r="CY42" s="392"/>
      <c r="CZ42" s="393">
        <f t="shared" si="15"/>
        <v>1.2258860044784901</v>
      </c>
      <c r="DA42" s="394">
        <v>317638.70967741933</v>
      </c>
      <c r="DB42" s="394">
        <v>259109.5</v>
      </c>
      <c r="DC42" s="395" t="s">
        <v>9381</v>
      </c>
      <c r="DF42">
        <v>2143.5</v>
      </c>
      <c r="DH42">
        <v>0</v>
      </c>
      <c r="DI42">
        <v>400</v>
      </c>
      <c r="DJ42">
        <v>400</v>
      </c>
      <c r="DK42" t="s">
        <v>9673</v>
      </c>
      <c r="DL42" t="s">
        <v>9798</v>
      </c>
      <c r="DM42" t="s">
        <v>9802</v>
      </c>
      <c r="DN42">
        <v>86956800</v>
      </c>
      <c r="DO42">
        <v>86956800</v>
      </c>
      <c r="DP42">
        <v>460871040</v>
      </c>
      <c r="DQ42">
        <v>460871040</v>
      </c>
      <c r="DR42">
        <v>2120</v>
      </c>
      <c r="DS42" t="s">
        <v>3621</v>
      </c>
      <c r="DT42" t="s">
        <v>3621</v>
      </c>
      <c r="DU42" t="s">
        <v>3621</v>
      </c>
      <c r="DV42">
        <v>11540</v>
      </c>
      <c r="DW42">
        <v>213826.54072790296</v>
      </c>
      <c r="DX42">
        <v>213826.54072790296</v>
      </c>
      <c r="DY42">
        <v>1</v>
      </c>
    </row>
    <row r="43" spans="1:129" ht="84.75" thickBot="1" x14ac:dyDescent="0.45">
      <c r="A43" s="258">
        <v>41043</v>
      </c>
      <c r="B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1391.02.25</v>
      </c>
      <c r="C43" s="195">
        <f t="shared" ca="1" si="0"/>
        <v>1391</v>
      </c>
      <c r="D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43" s="195">
        <f>_xlfn.NUMBERVALUE(RIGHT(Table11[[#This Row],[تاریخ شمسی]],2))</f>
        <v>25</v>
      </c>
      <c r="F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02-25</v>
      </c>
      <c r="G43" s="195" t="s">
        <v>194</v>
      </c>
      <c r="I43" s="259">
        <v>43872</v>
      </c>
      <c r="J43">
        <v>14000</v>
      </c>
      <c r="L43" s="259">
        <v>41043</v>
      </c>
      <c r="M43">
        <v>16250</v>
      </c>
      <c r="O43" s="284">
        <f>IFERROR(DATE(Table7[[#This Row],[year]],MONTH(DATEVALUE(Table7[[#This Row],[month]]&amp;"1")),Table7[[#This Row],[day]]),"")</f>
        <v>45037</v>
      </c>
      <c r="P43" s="195" t="s">
        <v>3467</v>
      </c>
      <c r="Q43" s="195">
        <v>2023</v>
      </c>
      <c r="R43" s="195" t="s">
        <v>3437</v>
      </c>
      <c r="S43" s="195">
        <v>21</v>
      </c>
      <c r="T43" s="195">
        <v>1986.1</v>
      </c>
      <c r="U43" s="195">
        <v>2373</v>
      </c>
      <c r="V43" s="195">
        <v>569600</v>
      </c>
      <c r="X43" s="260">
        <v>45037</v>
      </c>
      <c r="Z43" s="260"/>
      <c r="AB43" s="260" t="str">
        <f ca="1">IFERROR(IFERROR(VLOOKUP(Table_Merge1[[#This Row],[Column1]],Table11[#All],2,FALSE),LEFT(AB44,8)&amp;IF(LEN((RIGHT(AB44,2)+1))&lt;2,"0"&amp;(RIGHT(AB44,2)+1),(RIGHT(AB44,2)-1))),"")</f>
        <v>1402.01.30</v>
      </c>
      <c r="AC43" s="259" t="str">
        <f ca="1">LEFT(Table_Merge1[[#This Row],[Column2]],4)</f>
        <v>1402</v>
      </c>
      <c r="AD43" s="259" t="str">
        <f ca="1">RIGHT(LEFT(Table_Merge1[[#This Row],[Column2]],7),2)</f>
        <v>01</v>
      </c>
      <c r="AE43" s="259" t="str">
        <f ca="1">RIGHT(Table_Merge1[[#This Row],[Column2]],2)</f>
        <v>30</v>
      </c>
      <c r="AH43" s="260">
        <v>2023</v>
      </c>
      <c r="AI43" t="s">
        <v>3437</v>
      </c>
      <c r="AJ43" s="260">
        <v>21</v>
      </c>
      <c r="AK43">
        <v>1986.1</v>
      </c>
      <c r="AL43">
        <v>2373</v>
      </c>
      <c r="AM43">
        <v>569600</v>
      </c>
      <c r="AP43" s="287" t="str">
        <f>IFERROR(IF(Table_Merge1[[#This Row],[LME Zinc stock]]*Table_Merge1[[#This Row],[Nima.مقدار]]=0,"",Table_Merge1[[#This Row],[LME Zinc stock]]*Table_Merge1[[#This Row],[Nima.مقدار]]),"")</f>
        <v/>
      </c>
      <c r="AQ43" s="287" t="str">
        <f>IFERROR(IF(Table_Merge1[[#This Row],[LME Zinc 3-month]]*Table_Merge1[[#This Row],[Nima.مقدار]]=0,"",Table_Merge1[[#This Row],[LME Zinc 3-month]]*Table_Merge1[[#This Row],[Nima.مقدار]]),"")</f>
        <v/>
      </c>
      <c r="AR43" s="288" t="str">
        <f>IFERROR(IF(Table_Merge1[[#This Row],[LME Zinc stock]]*Table_Merge1[[#This Row],[Azad.Sell]]=0,"",Table_Merge1[[#This Row],[LME Zinc stock]]*Table_Merge1[[#This Row],[Azad.Sell]]),"")</f>
        <v/>
      </c>
      <c r="AS43" s="288" t="str">
        <f>IFERROR(IF(Table_Merge1[[#This Row],[LME Zinc 3-month]]*Table_Merge1[[#This Row],[Azad.Sell]]=0,"",Table_Merge1[[#This Row],[LME Zinc 3-month]]*Table_Merge1[[#This Row],[Azad.Sell]]),"")</f>
        <v/>
      </c>
      <c r="AT43"/>
      <c r="AV43" s="296" t="s">
        <v>9383</v>
      </c>
      <c r="AW43" s="302">
        <v>1401</v>
      </c>
      <c r="AX43" s="302">
        <v>6</v>
      </c>
      <c r="AY43" s="299">
        <v>761811702</v>
      </c>
      <c r="AZ43" s="300">
        <v>754101740</v>
      </c>
      <c r="BA43" s="299">
        <v>800942649</v>
      </c>
      <c r="BB43" s="300" t="s">
        <v>116</v>
      </c>
      <c r="BC43" s="286">
        <v>306018.75</v>
      </c>
      <c r="BD43" s="286">
        <v>268513.11538461538</v>
      </c>
      <c r="BE43">
        <f t="shared" si="1"/>
        <v>2489.4281869983456</v>
      </c>
      <c r="BF43">
        <f t="shared" si="2"/>
        <v>2464.2337765251314</v>
      </c>
      <c r="BG43">
        <f t="shared" si="3"/>
        <v>2617.2992635255191</v>
      </c>
      <c r="BH43" t="str">
        <f t="shared" si="4"/>
        <v/>
      </c>
      <c r="BI43">
        <f t="shared" si="5"/>
        <v>2837.1489448803604</v>
      </c>
      <c r="BJ43">
        <f t="shared" si="6"/>
        <v>2808.4354051750229</v>
      </c>
      <c r="BK43">
        <f t="shared" si="7"/>
        <v>2982.8809213015093</v>
      </c>
      <c r="BL43" t="str">
        <f t="shared" si="8"/>
        <v/>
      </c>
      <c r="BN43" s="280">
        <v>2</v>
      </c>
      <c r="BO43" s="307">
        <v>1198.5891304347829</v>
      </c>
      <c r="BP43" s="150">
        <v>1804.1818181818182</v>
      </c>
      <c r="BQ43" s="377"/>
      <c r="BR43" s="377"/>
      <c r="BS43" s="377"/>
      <c r="BT43" s="317"/>
      <c r="BU43" s="280">
        <v>2</v>
      </c>
      <c r="BV43" s="307">
        <v>1197.6318181818185</v>
      </c>
      <c r="BW43" s="150">
        <v>1806.4761904761904</v>
      </c>
      <c r="BX43" s="377"/>
      <c r="BY43" s="377"/>
      <c r="BZ43" s="377"/>
      <c r="CA43" s="317"/>
      <c r="CB43" s="377"/>
      <c r="CC43" s="542">
        <f>CM43*CE43</f>
        <v>259129.84582088917</v>
      </c>
      <c r="CD43" s="538">
        <f t="shared" ref="CD43:CD53" si="32">CI43/CJ43</f>
        <v>0.98857218975560557</v>
      </c>
      <c r="CE43" s="537">
        <f>IFERROR(CF43*CD43,"")</f>
        <v>1.0379943374441567</v>
      </c>
      <c r="CF43" s="539">
        <f t="shared" si="10"/>
        <v>1.0499934635029227</v>
      </c>
      <c r="CG43" s="540">
        <f t="shared" si="27"/>
        <v>1.120191753854926</v>
      </c>
      <c r="CH43" s="541">
        <f t="shared" si="28"/>
        <v>1.0952427575476513</v>
      </c>
      <c r="CI43" s="512">
        <v>749376.2372881358</v>
      </c>
      <c r="CJ43" s="513">
        <v>758038.96271186462</v>
      </c>
      <c r="CK43" s="504">
        <f t="shared" si="11"/>
        <v>3001.7703613266654</v>
      </c>
      <c r="CL43" s="483">
        <f t="shared" si="12"/>
        <v>3036.4705708227157</v>
      </c>
      <c r="CM43" s="483">
        <v>249644.75862068965</v>
      </c>
      <c r="CN43" s="483">
        <v>279650</v>
      </c>
      <c r="CO43" s="484">
        <v>2891.8947368421054</v>
      </c>
      <c r="CP43" s="485">
        <v>3167.3267661164869</v>
      </c>
      <c r="CQ43" s="486" t="s">
        <v>9846</v>
      </c>
      <c r="CR43" s="377"/>
      <c r="CY43" s="392"/>
      <c r="CZ43" s="393">
        <f t="shared" si="15"/>
        <v>1.1693311999715224</v>
      </c>
      <c r="DA43" s="394">
        <v>310603.22580645164</v>
      </c>
      <c r="DB43" s="394">
        <v>265624.68</v>
      </c>
      <c r="DC43" s="395" t="s">
        <v>9382</v>
      </c>
      <c r="DF43">
        <v>2296.0434782608695</v>
      </c>
      <c r="DH43">
        <v>1000</v>
      </c>
      <c r="DI43">
        <v>600</v>
      </c>
      <c r="DJ43">
        <v>600</v>
      </c>
      <c r="DK43" t="s">
        <v>9673</v>
      </c>
      <c r="DL43" t="s">
        <v>9798</v>
      </c>
      <c r="DM43" t="s">
        <v>9802</v>
      </c>
      <c r="DN43">
        <v>130435200</v>
      </c>
      <c r="DO43">
        <v>130435200</v>
      </c>
      <c r="DP43">
        <v>591306240</v>
      </c>
      <c r="DQ43">
        <v>591306240</v>
      </c>
      <c r="DR43">
        <v>2720</v>
      </c>
      <c r="DS43" t="s">
        <v>3621</v>
      </c>
      <c r="DT43" t="s">
        <v>3621</v>
      </c>
      <c r="DU43" t="s">
        <v>3621</v>
      </c>
      <c r="DV43">
        <v>11540</v>
      </c>
      <c r="DW43">
        <v>213826.54072790296</v>
      </c>
      <c r="DX43">
        <v>213826.54072790296</v>
      </c>
      <c r="DY43">
        <v>1</v>
      </c>
    </row>
    <row r="44" spans="1:129" ht="84.75" thickBot="1" x14ac:dyDescent="0.45">
      <c r="A44" s="258">
        <v>41044</v>
      </c>
      <c r="B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1391.02.26</v>
      </c>
      <c r="C44" s="195">
        <f t="shared" ca="1" si="0"/>
        <v>1391</v>
      </c>
      <c r="D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44" s="195">
        <f>_xlfn.NUMBERVALUE(RIGHT(Table11[[#This Row],[تاریخ شمسی]],2))</f>
        <v>26</v>
      </c>
      <c r="F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02-26</v>
      </c>
      <c r="G44" s="195" t="s">
        <v>195</v>
      </c>
      <c r="I44" s="259">
        <v>43873</v>
      </c>
      <c r="J44">
        <v>14050</v>
      </c>
      <c r="L44" s="259">
        <v>41044</v>
      </c>
      <c r="M44">
        <v>16690</v>
      </c>
      <c r="O44" s="283">
        <f>IFERROR(DATE(Table7[[#This Row],[year]],MONTH(DATEVALUE(Table7[[#This Row],[month]]&amp;"1")),Table7[[#This Row],[day]]),"")</f>
        <v>45036</v>
      </c>
      <c r="P44" s="257" t="s">
        <v>3468</v>
      </c>
      <c r="Q44" s="257">
        <v>2023</v>
      </c>
      <c r="R44" s="257" t="s">
        <v>3437</v>
      </c>
      <c r="S44" s="257">
        <v>20</v>
      </c>
      <c r="T44" s="257">
        <v>1994.05</v>
      </c>
      <c r="U44" s="257">
        <v>2400</v>
      </c>
      <c r="V44" s="257">
        <v>571400</v>
      </c>
      <c r="X44" s="260">
        <v>45036</v>
      </c>
      <c r="Y44" t="s">
        <v>9318</v>
      </c>
      <c r="Z44" s="260"/>
      <c r="AA44">
        <v>1402</v>
      </c>
      <c r="AB44" s="260" t="str">
        <f ca="1">IFERROR(IFERROR(VLOOKUP(Table_Merge1[[#This Row],[Column1]],Table11[#All],2,FALSE),LEFT(AB45,8)&amp;IF(LEN((RIGHT(AB45,2)+1))&lt;2,"0"&amp;(RIGHT(AB45,2)+1),(RIGHT(AB45,2)-1))),"")</f>
        <v>1402.01.31</v>
      </c>
      <c r="AC44" s="259" t="str">
        <f ca="1">LEFT(Table_Merge1[[#This Row],[Column2]],4)</f>
        <v>1402</v>
      </c>
      <c r="AD44" s="259" t="str">
        <f ca="1">RIGHT(LEFT(Table_Merge1[[#This Row],[Column2]],7),2)</f>
        <v>01</v>
      </c>
      <c r="AE44" s="259" t="str">
        <f ca="1">RIGHT(Table_Merge1[[#This Row],[Column2]],2)</f>
        <v>31</v>
      </c>
      <c r="AF44">
        <v>1</v>
      </c>
      <c r="AG44">
        <v>31</v>
      </c>
      <c r="AH44" s="260">
        <v>2023</v>
      </c>
      <c r="AI44" t="s">
        <v>3437</v>
      </c>
      <c r="AJ44" s="260">
        <v>20</v>
      </c>
      <c r="AK44">
        <v>1994.05</v>
      </c>
      <c r="AL44">
        <v>2400</v>
      </c>
      <c r="AM44">
        <v>571400</v>
      </c>
      <c r="AO44">
        <v>385916</v>
      </c>
      <c r="AP44" s="287">
        <f>IFERROR(IF(Table_Merge1[[#This Row],[LME Zinc stock]]*Table_Merge1[[#This Row],[Nima.مقدار]]=0,"",Table_Merge1[[#This Row],[LME Zinc stock]]*Table_Merge1[[#This Row],[Nima.مقدار]]),"")</f>
        <v>220512402400</v>
      </c>
      <c r="AQ44" s="287">
        <f>IFERROR(IF(Table_Merge1[[#This Row],[LME Zinc 3-month]]*Table_Merge1[[#This Row],[Nima.مقدار]]=0,"",Table_Merge1[[#This Row],[LME Zinc 3-month]]*Table_Merge1[[#This Row],[Nima.مقدار]]),"")</f>
        <v>926198400</v>
      </c>
      <c r="AR44" s="288" t="str">
        <f>IFERROR(IF(Table_Merge1[[#This Row],[LME Zinc stock]]*Table_Merge1[[#This Row],[Azad.Sell]]=0,"",Table_Merge1[[#This Row],[LME Zinc stock]]*Table_Merge1[[#This Row],[Azad.Sell]]),"")</f>
        <v/>
      </c>
      <c r="AS44" s="288" t="str">
        <f>IFERROR(IF(Table_Merge1[[#This Row],[LME Zinc 3-month]]*Table_Merge1[[#This Row],[Azad.Sell]]=0,"",Table_Merge1[[#This Row],[LME Zinc 3-month]]*Table_Merge1[[#This Row],[Azad.Sell]]),"")</f>
        <v/>
      </c>
      <c r="AT44"/>
      <c r="AV44" s="296" t="s">
        <v>9384</v>
      </c>
      <c r="AW44" s="302">
        <v>1401</v>
      </c>
      <c r="AX44" s="302">
        <v>7</v>
      </c>
      <c r="AY44" s="299">
        <v>739235698</v>
      </c>
      <c r="AZ44" s="300">
        <v>734512198</v>
      </c>
      <c r="BA44" s="299" t="s">
        <v>116</v>
      </c>
      <c r="BB44" s="300" t="s">
        <v>116</v>
      </c>
      <c r="BC44" s="286">
        <v>326365.5172413793</v>
      </c>
      <c r="BD44" s="286">
        <v>271982.4347826087</v>
      </c>
      <c r="BE44">
        <f t="shared" si="1"/>
        <v>2265.0545445132389</v>
      </c>
      <c r="BF44">
        <f t="shared" si="2"/>
        <v>2250.5815081461446</v>
      </c>
      <c r="BG44" t="str">
        <f t="shared" si="3"/>
        <v/>
      </c>
      <c r="BH44" t="str">
        <f t="shared" si="4"/>
        <v/>
      </c>
      <c r="BI44">
        <f t="shared" si="5"/>
        <v>2717.9538215063758</v>
      </c>
      <c r="BJ44">
        <f t="shared" si="6"/>
        <v>2700.5868911611301</v>
      </c>
      <c r="BK44" t="str">
        <f t="shared" si="7"/>
        <v/>
      </c>
      <c r="BL44" t="str">
        <f t="shared" si="8"/>
        <v/>
      </c>
      <c r="BN44" s="280">
        <v>3</v>
      </c>
      <c r="BO44" s="307">
        <v>1185.1499999999999</v>
      </c>
      <c r="BP44" s="150">
        <v>1718.3333333333333</v>
      </c>
      <c r="BQ44" s="377"/>
      <c r="BR44" s="377"/>
      <c r="BS44" s="377"/>
      <c r="BT44" s="317"/>
      <c r="BU44" s="280">
        <v>3</v>
      </c>
      <c r="BV44" s="307">
        <v>1185.5194444444446</v>
      </c>
      <c r="BW44" s="150">
        <v>1719.0294117647059</v>
      </c>
      <c r="BX44" s="377"/>
      <c r="BY44" s="377"/>
      <c r="BZ44" s="377"/>
      <c r="CA44" s="317"/>
      <c r="CB44" s="377"/>
      <c r="CC44" s="542">
        <f>CM44*CE44</f>
        <v>279717.58486489917</v>
      </c>
      <c r="CD44" s="538">
        <f t="shared" si="32"/>
        <v>1.0547672501364787</v>
      </c>
      <c r="CE44" s="537">
        <f>IFERROR(CF44*CD44,"")</f>
        <v>1.1262449916650192</v>
      </c>
      <c r="CF44" s="539">
        <f t="shared" si="10"/>
        <v>1.0677663641142554</v>
      </c>
      <c r="CG44" s="540">
        <f t="shared" si="27"/>
        <v>1.2903923462259446</v>
      </c>
      <c r="CH44" s="541">
        <f t="shared" si="28"/>
        <v>1.1158380207620116</v>
      </c>
      <c r="CI44" s="512">
        <v>746146.65762711863</v>
      </c>
      <c r="CJ44" s="513">
        <v>707404.0813559324</v>
      </c>
      <c r="CK44" s="504">
        <f t="shared" si="11"/>
        <v>3004.2585152664392</v>
      </c>
      <c r="CL44" s="483">
        <f t="shared" si="12"/>
        <v>2848.2667762747765</v>
      </c>
      <c r="CM44" s="483">
        <v>248363</v>
      </c>
      <c r="CN44" s="483">
        <v>320485.71428571426</v>
      </c>
      <c r="CO44" s="484">
        <v>2667.5</v>
      </c>
      <c r="CP44" s="485">
        <v>2976.4979203826656</v>
      </c>
      <c r="CQ44" s="486" t="s">
        <v>9848</v>
      </c>
      <c r="CR44" s="377"/>
      <c r="CS44">
        <f>AVERAGE(CP42:CP44)/AVERAGE(CO42:CO44)</f>
        <v>1.0505146158905008</v>
      </c>
      <c r="CY44" s="392">
        <f>AVERAGE(DA42:DA44)/AVERAGE(DB42:DB44)</f>
        <v>1.1777672497841718</v>
      </c>
      <c r="CZ44" s="393">
        <f t="shared" si="15"/>
        <v>1.1396789671210732</v>
      </c>
      <c r="DA44" s="394">
        <v>306018.75</v>
      </c>
      <c r="DB44" s="394">
        <v>268513.11538461538</v>
      </c>
      <c r="DC44" s="395" t="s">
        <v>9383</v>
      </c>
      <c r="DF44">
        <v>2133.4736842105262</v>
      </c>
      <c r="DH44">
        <v>0</v>
      </c>
      <c r="DI44">
        <v>240</v>
      </c>
      <c r="DJ44">
        <v>240</v>
      </c>
      <c r="DK44" t="s">
        <v>9534</v>
      </c>
      <c r="DL44" t="s">
        <v>9798</v>
      </c>
      <c r="DM44" t="s">
        <v>9802</v>
      </c>
      <c r="DN44">
        <v>50636160</v>
      </c>
      <c r="DO44">
        <v>50636160</v>
      </c>
      <c r="DP44">
        <v>641942400</v>
      </c>
      <c r="DQ44">
        <v>641942400</v>
      </c>
      <c r="DR44">
        <v>2960</v>
      </c>
      <c r="DS44" t="s">
        <v>3621</v>
      </c>
      <c r="DT44" t="s">
        <v>3621</v>
      </c>
      <c r="DU44" t="s">
        <v>3621</v>
      </c>
      <c r="DV44">
        <v>11540</v>
      </c>
      <c r="DW44">
        <v>213826.54072790296</v>
      </c>
      <c r="DX44">
        <v>213826.54072790296</v>
      </c>
      <c r="DY44">
        <v>1</v>
      </c>
    </row>
    <row r="45" spans="1:129" ht="84.75" thickBot="1" x14ac:dyDescent="0.45">
      <c r="A45" s="258">
        <v>41045</v>
      </c>
      <c r="B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1391.02.27</v>
      </c>
      <c r="C45" s="195">
        <f t="shared" ca="1" si="0"/>
        <v>1391</v>
      </c>
      <c r="D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45" s="195">
        <f>_xlfn.NUMBERVALUE(RIGHT(Table11[[#This Row],[تاریخ شمسی]],2))</f>
        <v>27</v>
      </c>
      <c r="F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02-27</v>
      </c>
      <c r="G45" s="195" t="s">
        <v>196</v>
      </c>
      <c r="I45" s="259">
        <v>43874</v>
      </c>
      <c r="J45">
        <v>13970</v>
      </c>
      <c r="L45" s="259">
        <v>41045</v>
      </c>
      <c r="M45">
        <v>16380</v>
      </c>
      <c r="O45" s="284">
        <f>IFERROR(DATE(Table7[[#This Row],[year]],MONTH(DATEVALUE(Table7[[#This Row],[month]]&amp;"1")),Table7[[#This Row],[day]]),"")</f>
        <v>45035</v>
      </c>
      <c r="P45" s="195" t="s">
        <v>3469</v>
      </c>
      <c r="Q45" s="195">
        <v>2023</v>
      </c>
      <c r="R45" s="195" t="s">
        <v>3437</v>
      </c>
      <c r="S45" s="195">
        <v>19</v>
      </c>
      <c r="T45" s="195">
        <v>1976.1</v>
      </c>
      <c r="U45" s="195">
        <v>2431</v>
      </c>
      <c r="V45" s="195">
        <v>572275</v>
      </c>
      <c r="X45" s="260">
        <v>45035</v>
      </c>
      <c r="Y45" t="s">
        <v>9317</v>
      </c>
      <c r="Z45" s="260"/>
      <c r="AA45">
        <v>1402</v>
      </c>
      <c r="AB45" s="260" t="str">
        <f ca="1">IFERROR(IFERROR(VLOOKUP(Table_Merge1[[#This Row],[Column1]],Table11[#All],2,FALSE),LEFT(AB46,8)&amp;IF(LEN((RIGHT(AB46,2)+1))&lt;2,"0"&amp;(RIGHT(AB46,2)+1),(RIGHT(AB46,2)-1))),"")</f>
        <v>1402.01.30</v>
      </c>
      <c r="AC45" s="259" t="str">
        <f ca="1">LEFT(Table_Merge1[[#This Row],[Column2]],4)</f>
        <v>1402</v>
      </c>
      <c r="AD45" s="259" t="str">
        <f ca="1">RIGHT(LEFT(Table_Merge1[[#This Row],[Column2]],7),2)</f>
        <v>01</v>
      </c>
      <c r="AE45" s="259" t="str">
        <f ca="1">RIGHT(Table_Merge1[[#This Row],[Column2]],2)</f>
        <v>30</v>
      </c>
      <c r="AF45">
        <v>1</v>
      </c>
      <c r="AG45">
        <v>30</v>
      </c>
      <c r="AH45" s="260">
        <v>2023</v>
      </c>
      <c r="AI45" t="s">
        <v>3437</v>
      </c>
      <c r="AJ45" s="260">
        <v>19</v>
      </c>
      <c r="AK45">
        <v>1976.1</v>
      </c>
      <c r="AL45">
        <v>2431</v>
      </c>
      <c r="AM45">
        <v>572275</v>
      </c>
      <c r="AO45">
        <v>384433</v>
      </c>
      <c r="AP45" s="287">
        <f>IFERROR(IF(Table_Merge1[[#This Row],[LME Zinc stock]]*Table_Merge1[[#This Row],[Nima.مقدار]]=0,"",Table_Merge1[[#This Row],[LME Zinc stock]]*Table_Merge1[[#This Row],[Nima.مقدار]]),"")</f>
        <v>220001395075</v>
      </c>
      <c r="AQ45" s="287">
        <f>IFERROR(IF(Table_Merge1[[#This Row],[LME Zinc 3-month]]*Table_Merge1[[#This Row],[Nima.مقدار]]=0,"",Table_Merge1[[#This Row],[LME Zinc 3-month]]*Table_Merge1[[#This Row],[Nima.مقدار]]),"")</f>
        <v>934556623</v>
      </c>
      <c r="AR45" s="288" t="str">
        <f>IFERROR(IF(Table_Merge1[[#This Row],[LME Zinc stock]]*Table_Merge1[[#This Row],[Azad.Sell]]=0,"",Table_Merge1[[#This Row],[LME Zinc stock]]*Table_Merge1[[#This Row],[Azad.Sell]]),"")</f>
        <v/>
      </c>
      <c r="AS45" s="288" t="str">
        <f>IFERROR(IF(Table_Merge1[[#This Row],[LME Zinc 3-month]]*Table_Merge1[[#This Row],[Azad.Sell]]=0,"",Table_Merge1[[#This Row],[LME Zinc 3-month]]*Table_Merge1[[#This Row],[Azad.Sell]]),"")</f>
        <v/>
      </c>
      <c r="AT45"/>
      <c r="AV45" s="296" t="s">
        <v>9385</v>
      </c>
      <c r="AW45" s="302">
        <v>1401</v>
      </c>
      <c r="AX45" s="302">
        <v>8</v>
      </c>
      <c r="AY45" s="299">
        <v>757646631</v>
      </c>
      <c r="AZ45" s="300">
        <v>727381071</v>
      </c>
      <c r="BA45" s="299">
        <v>790373333</v>
      </c>
      <c r="BB45" s="300" t="s">
        <v>116</v>
      </c>
      <c r="BC45" s="286">
        <v>347180</v>
      </c>
      <c r="BD45" s="286">
        <v>275880.53846153844</v>
      </c>
      <c r="BE45">
        <f t="shared" si="1"/>
        <v>2182.2876634598765</v>
      </c>
      <c r="BF45">
        <f t="shared" si="2"/>
        <v>2095.1122501296159</v>
      </c>
      <c r="BG45">
        <f t="shared" si="3"/>
        <v>2276.5520277665764</v>
      </c>
      <c r="BH45" t="str">
        <f t="shared" si="4"/>
        <v/>
      </c>
      <c r="BI45">
        <f t="shared" si="5"/>
        <v>2746.2851683016647</v>
      </c>
      <c r="BJ45">
        <f t="shared" si="6"/>
        <v>2636.5798582831421</v>
      </c>
      <c r="BK45">
        <f t="shared" si="7"/>
        <v>2864.9115207892382</v>
      </c>
      <c r="BL45" t="str">
        <f t="shared" si="8"/>
        <v/>
      </c>
      <c r="BN45" s="280">
        <v>4</v>
      </c>
      <c r="BO45" s="307">
        <v>1158.1565217391303</v>
      </c>
      <c r="BP45" s="150">
        <v>1662.590909090909</v>
      </c>
      <c r="BQ45" s="377"/>
      <c r="BR45" s="377"/>
      <c r="BS45" s="377"/>
      <c r="BT45" s="317"/>
      <c r="BU45" s="280">
        <v>4</v>
      </c>
      <c r="BV45" s="307">
        <v>1163.8657894736841</v>
      </c>
      <c r="BW45" s="150">
        <v>1669.1578947368421</v>
      </c>
      <c r="BX45" s="377"/>
      <c r="BY45" s="377"/>
      <c r="BZ45" s="377"/>
      <c r="CA45" s="317"/>
      <c r="CB45" s="377"/>
      <c r="CC45" s="542">
        <f>CM45*CE45</f>
        <v>288496.53316775331</v>
      </c>
      <c r="CD45" s="538">
        <f t="shared" si="32"/>
        <v>1.0764554924776291</v>
      </c>
      <c r="CE45" s="537">
        <f>IFERROR(CF45*CD45,"")</f>
        <v>1.1134154987283496</v>
      </c>
      <c r="CF45" s="539">
        <f t="shared" si="10"/>
        <v>1.0343349135277775</v>
      </c>
      <c r="CG45" s="540">
        <f t="shared" si="27"/>
        <v>1.2258860044784901</v>
      </c>
      <c r="CH45" s="541">
        <f t="shared" si="28"/>
        <v>1.1781788411296483</v>
      </c>
      <c r="CI45" s="512">
        <v>696935.5</v>
      </c>
      <c r="CJ45" s="513">
        <v>647435.5</v>
      </c>
      <c r="CK45" s="504">
        <f t="shared" si="11"/>
        <v>2689.7334910530103</v>
      </c>
      <c r="CL45" s="483">
        <f t="shared" si="12"/>
        <v>2498.6945673547284</v>
      </c>
      <c r="CM45" s="483">
        <v>259109.5</v>
      </c>
      <c r="CN45" s="483">
        <v>317638.70967741933</v>
      </c>
      <c r="CO45" s="484">
        <v>2415.75</v>
      </c>
      <c r="CP45" s="485">
        <v>2846.1855354589479</v>
      </c>
      <c r="CQ45" s="486" t="s">
        <v>9850</v>
      </c>
      <c r="CR45" s="377"/>
      <c r="CY45" s="392"/>
      <c r="CZ45" s="393">
        <f t="shared" si="15"/>
        <v>1.199950715575578</v>
      </c>
      <c r="DA45" s="394">
        <v>326365.5172413793</v>
      </c>
      <c r="DB45" s="394">
        <v>271982.4347826087</v>
      </c>
      <c r="DC45" s="395" t="s">
        <v>9384</v>
      </c>
      <c r="DF45">
        <v>2022.108695652174</v>
      </c>
      <c r="DH45">
        <v>1500</v>
      </c>
      <c r="DI45">
        <v>1260</v>
      </c>
      <c r="DJ45">
        <v>1260</v>
      </c>
      <c r="DK45" t="s">
        <v>9534</v>
      </c>
      <c r="DL45" t="s">
        <v>9798</v>
      </c>
      <c r="DM45" t="s">
        <v>9802</v>
      </c>
      <c r="DN45">
        <v>265839840</v>
      </c>
      <c r="DO45">
        <v>265839840</v>
      </c>
      <c r="DP45">
        <v>907782240</v>
      </c>
      <c r="DQ45">
        <v>907782240</v>
      </c>
      <c r="DR45">
        <v>4220</v>
      </c>
      <c r="DS45" t="s">
        <v>3621</v>
      </c>
      <c r="DT45" t="s">
        <v>3621</v>
      </c>
      <c r="DU45" t="s">
        <v>3621</v>
      </c>
      <c r="DV45">
        <v>11540</v>
      </c>
      <c r="DW45">
        <v>213826.54072790296</v>
      </c>
      <c r="DX45">
        <v>213826.54072790296</v>
      </c>
      <c r="DY45">
        <v>1</v>
      </c>
    </row>
    <row r="46" spans="1:129" ht="84.75" thickBot="1" x14ac:dyDescent="0.45">
      <c r="A46" s="258">
        <v>41046</v>
      </c>
      <c r="B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1391.02.28</v>
      </c>
      <c r="C46" s="195">
        <f t="shared" ca="1" si="0"/>
        <v>1391</v>
      </c>
      <c r="D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46" s="195">
        <f>_xlfn.NUMBERVALUE(RIGHT(Table11[[#This Row],[تاریخ شمسی]],2))</f>
        <v>28</v>
      </c>
      <c r="F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02-28</v>
      </c>
      <c r="G46" s="195" t="s">
        <v>197</v>
      </c>
      <c r="I46" s="259">
        <v>43875</v>
      </c>
      <c r="J46">
        <v>13970</v>
      </c>
      <c r="L46" s="259">
        <v>41046</v>
      </c>
      <c r="M46">
        <v>16650</v>
      </c>
      <c r="O46" s="283">
        <f>IFERROR(DATE(Table7[[#This Row],[year]],MONTH(DATEVALUE(Table7[[#This Row],[month]]&amp;"1")),Table7[[#This Row],[day]]),"")</f>
        <v>45034</v>
      </c>
      <c r="P46" s="257" t="s">
        <v>3470</v>
      </c>
      <c r="Q46" s="257">
        <v>2023</v>
      </c>
      <c r="R46" s="257" t="s">
        <v>3437</v>
      </c>
      <c r="S46" s="257">
        <v>18</v>
      </c>
      <c r="T46" s="257">
        <v>1999.3</v>
      </c>
      <c r="U46" s="257">
        <v>2402</v>
      </c>
      <c r="V46" s="257">
        <v>573575</v>
      </c>
      <c r="X46" s="260">
        <v>45034</v>
      </c>
      <c r="Y46" t="s">
        <v>9316</v>
      </c>
      <c r="Z46" s="260"/>
      <c r="AA46">
        <v>1402</v>
      </c>
      <c r="AB46" s="260" t="str">
        <f ca="1">IFERROR(IFERROR(VLOOKUP(Table_Merge1[[#This Row],[Column1]],Table11[#All],2,FALSE),LEFT(AB47,8)&amp;IF(LEN((RIGHT(AB47,2)+1))&lt;2,"0"&amp;(RIGHT(AB47,2)+1),(RIGHT(AB47,2)-1))),"")</f>
        <v>1402.01.29</v>
      </c>
      <c r="AC46" s="259" t="str">
        <f ca="1">LEFT(Table_Merge1[[#This Row],[Column2]],4)</f>
        <v>1402</v>
      </c>
      <c r="AD46" s="259" t="str">
        <f ca="1">RIGHT(LEFT(Table_Merge1[[#This Row],[Column2]],7),2)</f>
        <v>01</v>
      </c>
      <c r="AE46" s="259" t="str">
        <f ca="1">RIGHT(Table_Merge1[[#This Row],[Column2]],2)</f>
        <v>29</v>
      </c>
      <c r="AF46">
        <v>1</v>
      </c>
      <c r="AG46">
        <v>29</v>
      </c>
      <c r="AH46" s="260">
        <v>2023</v>
      </c>
      <c r="AI46" t="s">
        <v>3437</v>
      </c>
      <c r="AJ46" s="260">
        <v>18</v>
      </c>
      <c r="AK46">
        <v>1999.3</v>
      </c>
      <c r="AL46">
        <v>2402</v>
      </c>
      <c r="AM46">
        <v>573575</v>
      </c>
      <c r="AO46">
        <v>383338</v>
      </c>
      <c r="AP46" s="287">
        <f>IFERROR(IF(Table_Merge1[[#This Row],[LME Zinc stock]]*Table_Merge1[[#This Row],[Nima.مقدار]]=0,"",Table_Merge1[[#This Row],[LME Zinc stock]]*Table_Merge1[[#This Row],[Nima.مقدار]]),"")</f>
        <v>219873093350</v>
      </c>
      <c r="AQ46" s="287">
        <f>IFERROR(IF(Table_Merge1[[#This Row],[LME Zinc 3-month]]*Table_Merge1[[#This Row],[Nima.مقدار]]=0,"",Table_Merge1[[#This Row],[LME Zinc 3-month]]*Table_Merge1[[#This Row],[Nima.مقدار]]),"")</f>
        <v>920777876</v>
      </c>
      <c r="AR46" s="288" t="str">
        <f>IFERROR(IF(Table_Merge1[[#This Row],[LME Zinc stock]]*Table_Merge1[[#This Row],[Azad.Sell]]=0,"",Table_Merge1[[#This Row],[LME Zinc stock]]*Table_Merge1[[#This Row],[Azad.Sell]]),"")</f>
        <v/>
      </c>
      <c r="AS46" s="288" t="str">
        <f>IFERROR(IF(Table_Merge1[[#This Row],[LME Zinc 3-month]]*Table_Merge1[[#This Row],[Azad.Sell]]=0,"",Table_Merge1[[#This Row],[LME Zinc 3-month]]*Table_Merge1[[#This Row],[Azad.Sell]]),"")</f>
        <v/>
      </c>
      <c r="AT46"/>
      <c r="AV46" s="296" t="s">
        <v>9386</v>
      </c>
      <c r="AW46" s="302">
        <v>1401</v>
      </c>
      <c r="AX46" s="302">
        <v>9</v>
      </c>
      <c r="AY46" s="299">
        <v>869005391</v>
      </c>
      <c r="AZ46" s="300">
        <v>799020295</v>
      </c>
      <c r="BA46" s="299" t="s">
        <v>116</v>
      </c>
      <c r="BB46" s="300" t="s">
        <v>116</v>
      </c>
      <c r="BC46" s="286">
        <v>370620</v>
      </c>
      <c r="BD46" s="286">
        <v>283320.96153846156</v>
      </c>
      <c r="BE46">
        <f t="shared" si="1"/>
        <v>2344.7342048459336</v>
      </c>
      <c r="BF46">
        <f t="shared" si="2"/>
        <v>2155.9017187415684</v>
      </c>
      <c r="BG46" t="str">
        <f t="shared" si="3"/>
        <v/>
      </c>
      <c r="BH46" t="str">
        <f t="shared" si="4"/>
        <v/>
      </c>
      <c r="BI46">
        <f t="shared" si="5"/>
        <v>3067.2117808764046</v>
      </c>
      <c r="BJ46">
        <f t="shared" si="6"/>
        <v>2820.1947736631937</v>
      </c>
      <c r="BK46" t="str">
        <f t="shared" si="7"/>
        <v/>
      </c>
      <c r="BL46" t="str">
        <f t="shared" si="8"/>
        <v/>
      </c>
      <c r="BN46" s="280">
        <v>5</v>
      </c>
      <c r="BO46" s="307">
        <v>1104.3818181818181</v>
      </c>
      <c r="BP46" s="150">
        <v>1574.3095238095239</v>
      </c>
      <c r="BQ46" s="377"/>
      <c r="BR46" s="377"/>
      <c r="BS46" s="377"/>
      <c r="BT46" s="317"/>
      <c r="BU46" s="280">
        <v>5</v>
      </c>
      <c r="BV46" s="307">
        <v>1103.2447368421051</v>
      </c>
      <c r="BW46" s="150">
        <v>1570.5277777777778</v>
      </c>
      <c r="BX46" s="377"/>
      <c r="BY46" s="377"/>
      <c r="BZ46" s="377"/>
      <c r="CA46" s="317"/>
      <c r="CB46" s="377"/>
      <c r="CC46" s="542">
        <f>CM46*CE46</f>
        <v>301212.10933565313</v>
      </c>
      <c r="CD46" s="538">
        <f t="shared" si="32"/>
        <v>1.0536348269530003</v>
      </c>
      <c r="CE46" s="537">
        <f>IFERROR(CF46*CD46,"")</f>
        <v>1.1339763659598692</v>
      </c>
      <c r="CF46" s="539">
        <f t="shared" si="10"/>
        <v>1.0762517875754052</v>
      </c>
      <c r="CG46" s="540">
        <f t="shared" si="27"/>
        <v>1.1693311999715224</v>
      </c>
      <c r="CH46" s="541">
        <f t="shared" si="28"/>
        <v>1.1246476183190774</v>
      </c>
      <c r="CI46" s="512">
        <v>730974.85333333339</v>
      </c>
      <c r="CJ46" s="513">
        <v>693764.89333333343</v>
      </c>
      <c r="CK46" s="504">
        <f t="shared" si="11"/>
        <v>2751.9086454366116</v>
      </c>
      <c r="CL46" s="483">
        <f t="shared" si="12"/>
        <v>2611.8239213816028</v>
      </c>
      <c r="CM46" s="483">
        <v>265624.68</v>
      </c>
      <c r="CN46" s="483">
        <v>310603.22580645164</v>
      </c>
      <c r="CO46" s="484">
        <v>2426.7777777777778</v>
      </c>
      <c r="CP46" s="485">
        <v>2729.2698479674414</v>
      </c>
      <c r="CQ46" s="486" t="s">
        <v>9852</v>
      </c>
      <c r="CR46" s="377"/>
      <c r="CY46" s="392"/>
      <c r="CZ46" s="393">
        <f t="shared" si="15"/>
        <v>1.2584432448046772</v>
      </c>
      <c r="DA46" s="394">
        <v>347180</v>
      </c>
      <c r="DB46" s="394">
        <v>275880.53846153844</v>
      </c>
      <c r="DC46" s="395" t="s">
        <v>9385</v>
      </c>
      <c r="DF46">
        <v>1874.659090909091</v>
      </c>
      <c r="DH46">
        <v>0</v>
      </c>
      <c r="DI46">
        <v>940</v>
      </c>
      <c r="DJ46">
        <v>940</v>
      </c>
      <c r="DK46" t="s">
        <v>9535</v>
      </c>
      <c r="DL46" t="s">
        <v>9798</v>
      </c>
      <c r="DM46" t="s">
        <v>9802</v>
      </c>
      <c r="DN46">
        <v>198324960</v>
      </c>
      <c r="DO46">
        <v>198324960</v>
      </c>
      <c r="DP46">
        <v>1106107200</v>
      </c>
      <c r="DQ46">
        <v>1106107200</v>
      </c>
      <c r="DR46">
        <v>5160</v>
      </c>
      <c r="DS46" t="s">
        <v>3621</v>
      </c>
      <c r="DT46" t="s">
        <v>3621</v>
      </c>
      <c r="DU46" t="s">
        <v>3621</v>
      </c>
      <c r="DV46">
        <v>11540</v>
      </c>
      <c r="DW46">
        <v>213826.54072790296</v>
      </c>
      <c r="DX46">
        <v>213826.54072790296</v>
      </c>
      <c r="DY46">
        <v>1</v>
      </c>
    </row>
    <row r="47" spans="1:129" ht="84.75" thickBot="1" x14ac:dyDescent="0.45">
      <c r="A47" s="258">
        <v>41048</v>
      </c>
      <c r="B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1391.02.30</v>
      </c>
      <c r="C47" s="195">
        <f t="shared" ca="1" si="0"/>
        <v>1391</v>
      </c>
      <c r="D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47" s="195">
        <f>_xlfn.NUMBERVALUE(RIGHT(Table11[[#This Row],[تاریخ شمسی]],2))</f>
        <v>30</v>
      </c>
      <c r="F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02-30</v>
      </c>
      <c r="G47" s="195" t="s">
        <v>198</v>
      </c>
      <c r="I47" s="259">
        <v>43876</v>
      </c>
      <c r="J47">
        <v>14130</v>
      </c>
      <c r="L47" s="259">
        <v>41048</v>
      </c>
      <c r="M47">
        <v>16850</v>
      </c>
      <c r="O47" s="284">
        <f>IFERROR(DATE(Table7[[#This Row],[year]],MONTH(DATEVALUE(Table7[[#This Row],[month]]&amp;"1")),Table7[[#This Row],[day]]),"")</f>
        <v>45033</v>
      </c>
      <c r="P47" s="195" t="s">
        <v>3471</v>
      </c>
      <c r="Q47" s="195">
        <v>2023</v>
      </c>
      <c r="R47" s="195" t="s">
        <v>3437</v>
      </c>
      <c r="S47" s="195">
        <v>17</v>
      </c>
      <c r="T47" s="195">
        <v>2009.8</v>
      </c>
      <c r="U47" s="195">
        <v>2423</v>
      </c>
      <c r="V47" s="195">
        <v>573075</v>
      </c>
      <c r="X47" s="260">
        <v>45033</v>
      </c>
      <c r="Y47" t="s">
        <v>9315</v>
      </c>
      <c r="Z47" s="260"/>
      <c r="AA47">
        <v>1402</v>
      </c>
      <c r="AB47" s="260" t="str">
        <f ca="1">IFERROR(IFERROR(VLOOKUP(Table_Merge1[[#This Row],[Column1]],Table11[#All],2,FALSE),LEFT(AB48,8)&amp;IF(LEN((RIGHT(AB48,2)+1))&lt;2,"0"&amp;(RIGHT(AB48,2)+1),(RIGHT(AB48,2)-1))),"")</f>
        <v>1402.01.28</v>
      </c>
      <c r="AC47" s="259" t="str">
        <f ca="1">LEFT(Table_Merge1[[#This Row],[Column2]],4)</f>
        <v>1402</v>
      </c>
      <c r="AD47" s="259" t="str">
        <f ca="1">RIGHT(LEFT(Table_Merge1[[#This Row],[Column2]],7),2)</f>
        <v>01</v>
      </c>
      <c r="AE47" s="259" t="str">
        <f ca="1">RIGHT(Table_Merge1[[#This Row],[Column2]],2)</f>
        <v>28</v>
      </c>
      <c r="AF47">
        <v>1</v>
      </c>
      <c r="AG47">
        <v>28</v>
      </c>
      <c r="AH47" s="260">
        <v>2023</v>
      </c>
      <c r="AI47" t="s">
        <v>3437</v>
      </c>
      <c r="AJ47" s="260">
        <v>17</v>
      </c>
      <c r="AK47">
        <v>2009.8</v>
      </c>
      <c r="AL47">
        <v>2423</v>
      </c>
      <c r="AM47">
        <v>573075</v>
      </c>
      <c r="AO47">
        <v>382069</v>
      </c>
      <c r="AP47" s="287">
        <f>IFERROR(IF(Table_Merge1[[#This Row],[LME Zinc stock]]*Table_Merge1[[#This Row],[Nima.مقدار]]=0,"",Table_Merge1[[#This Row],[LME Zinc stock]]*Table_Merge1[[#This Row],[Nima.مقدار]]),"")</f>
        <v>218954192175</v>
      </c>
      <c r="AQ47" s="287">
        <f>IFERROR(IF(Table_Merge1[[#This Row],[LME Zinc 3-month]]*Table_Merge1[[#This Row],[Nima.مقدار]]=0,"",Table_Merge1[[#This Row],[LME Zinc 3-month]]*Table_Merge1[[#This Row],[Nima.مقدار]]),"")</f>
        <v>925753187</v>
      </c>
      <c r="AR47" s="288" t="str">
        <f>IFERROR(IF(Table_Merge1[[#This Row],[LME Zinc stock]]*Table_Merge1[[#This Row],[Azad.Sell]]=0,"",Table_Merge1[[#This Row],[LME Zinc stock]]*Table_Merge1[[#This Row],[Azad.Sell]]),"")</f>
        <v/>
      </c>
      <c r="AS47" s="288" t="str">
        <f>IFERROR(IF(Table_Merge1[[#This Row],[LME Zinc 3-month]]*Table_Merge1[[#This Row],[Azad.Sell]]=0,"",Table_Merge1[[#This Row],[LME Zinc 3-month]]*Table_Merge1[[#This Row],[Azad.Sell]]),"")</f>
        <v/>
      </c>
      <c r="AT47"/>
      <c r="AV47" s="296" t="s">
        <v>9387</v>
      </c>
      <c r="AW47" s="302">
        <v>1401</v>
      </c>
      <c r="AX47" s="302">
        <v>10</v>
      </c>
      <c r="AY47" s="299">
        <v>1001557543</v>
      </c>
      <c r="AZ47" s="300">
        <v>926590360</v>
      </c>
      <c r="BA47" s="299">
        <v>849929134</v>
      </c>
      <c r="BB47" s="300" t="s">
        <v>116</v>
      </c>
      <c r="BC47" s="286">
        <v>412333.33333333337</v>
      </c>
      <c r="BD47" s="286">
        <v>286631.17391304346</v>
      </c>
      <c r="BE47">
        <f t="shared" si="1"/>
        <v>2428.9997000808407</v>
      </c>
      <c r="BF47">
        <f t="shared" si="2"/>
        <v>2247.1876151980596</v>
      </c>
      <c r="BG47">
        <f t="shared" si="3"/>
        <v>2061.2670994341147</v>
      </c>
      <c r="BH47" t="str">
        <f t="shared" si="4"/>
        <v/>
      </c>
      <c r="BI47">
        <f t="shared" si="5"/>
        <v>3494.238010914496</v>
      </c>
      <c r="BJ47">
        <f t="shared" si="6"/>
        <v>3232.6921993526907</v>
      </c>
      <c r="BK47">
        <f t="shared" si="7"/>
        <v>2965.2362037139987</v>
      </c>
      <c r="BL47" t="str">
        <f t="shared" si="8"/>
        <v/>
      </c>
      <c r="BN47" s="280">
        <v>6</v>
      </c>
      <c r="BO47" s="307">
        <v>1126.4238095238095</v>
      </c>
      <c r="BP47" s="150">
        <v>1595</v>
      </c>
      <c r="BQ47" s="377"/>
      <c r="BR47" s="377"/>
      <c r="BS47" s="377"/>
      <c r="BT47" s="317"/>
      <c r="BU47" s="280">
        <v>6</v>
      </c>
      <c r="BV47" s="307">
        <v>1125.9025000000001</v>
      </c>
      <c r="BW47" s="150">
        <v>1597.0526315789473</v>
      </c>
      <c r="BX47" s="377"/>
      <c r="BY47" s="377"/>
      <c r="BZ47" s="377"/>
      <c r="CA47" s="317"/>
      <c r="CB47" s="377"/>
      <c r="CC47" s="542">
        <f>CM47*CE47</f>
        <v>316850.51825943717</v>
      </c>
      <c r="CD47" s="538">
        <f t="shared" si="32"/>
        <v>1.0529944895817367</v>
      </c>
      <c r="CE47" s="537">
        <f>IFERROR(CF47*CD47,"")</f>
        <v>1.1800187778745326</v>
      </c>
      <c r="CF47" s="539">
        <f t="shared" si="10"/>
        <v>1.1206314843520706</v>
      </c>
      <c r="CG47" s="540">
        <f t="shared" si="27"/>
        <v>1.1396789671210732</v>
      </c>
      <c r="CH47" s="541">
        <f t="shared" si="28"/>
        <v>1.2380286466282779</v>
      </c>
      <c r="CI47" s="512">
        <v>718767.0625</v>
      </c>
      <c r="CJ47" s="513">
        <v>682593.375</v>
      </c>
      <c r="CK47" s="504">
        <f t="shared" si="11"/>
        <v>2676.8415444826433</v>
      </c>
      <c r="CL47" s="483">
        <f t="shared" si="12"/>
        <v>2542.1230319504521</v>
      </c>
      <c r="CM47" s="483">
        <v>268513.11538461538</v>
      </c>
      <c r="CN47" s="483">
        <v>306018.75</v>
      </c>
      <c r="CO47" s="484">
        <v>2268.4736842105262</v>
      </c>
      <c r="CP47" s="485">
        <v>2808.4354051750215</v>
      </c>
      <c r="CQ47" s="486" t="s">
        <v>9854</v>
      </c>
      <c r="CR47" s="377"/>
      <c r="CS47">
        <f>AVERAGE(CP45:CP47)/AVERAGE(CO45:CO47)</f>
        <v>1.1790028216724897</v>
      </c>
      <c r="CY47" s="392">
        <f>AVERAGE(DA45:DA47)/AVERAGE(DB45:DB47)</f>
        <v>1.2562388101431181</v>
      </c>
      <c r="CZ47" s="393">
        <f t="shared" si="15"/>
        <v>1.3081277078388263</v>
      </c>
      <c r="DA47" s="394">
        <v>370620</v>
      </c>
      <c r="DB47" s="394">
        <v>283320.96153846156</v>
      </c>
      <c r="DC47" s="395" t="s">
        <v>9386</v>
      </c>
      <c r="DF47">
        <v>1745.9047619047619</v>
      </c>
      <c r="DH47">
        <v>2000</v>
      </c>
      <c r="DI47">
        <v>1080</v>
      </c>
      <c r="DJ47">
        <v>1060</v>
      </c>
      <c r="DK47" t="s">
        <v>9535</v>
      </c>
      <c r="DL47" t="s">
        <v>9798</v>
      </c>
      <c r="DM47" t="s">
        <v>9802</v>
      </c>
      <c r="DN47">
        <v>223643040</v>
      </c>
      <c r="DO47">
        <v>223643040</v>
      </c>
      <c r="DP47">
        <v>1329750240</v>
      </c>
      <c r="DQ47">
        <v>1329750240</v>
      </c>
      <c r="DR47">
        <v>6220</v>
      </c>
      <c r="DS47" t="s">
        <v>3621</v>
      </c>
      <c r="DT47" t="s">
        <v>3621</v>
      </c>
      <c r="DU47" t="s">
        <v>3621</v>
      </c>
      <c r="DV47">
        <v>11540</v>
      </c>
      <c r="DW47">
        <v>213826.54072790296</v>
      </c>
      <c r="DX47">
        <v>213826.54072790296</v>
      </c>
      <c r="DY47">
        <v>1</v>
      </c>
    </row>
    <row r="48" spans="1:129" ht="84.75" thickBot="1" x14ac:dyDescent="0.45">
      <c r="A48" s="258">
        <v>41049</v>
      </c>
      <c r="B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1391.02.31</v>
      </c>
      <c r="C48" s="195">
        <f t="shared" ca="1" si="0"/>
        <v>1391</v>
      </c>
      <c r="D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48" s="195">
        <f>_xlfn.NUMBERVALUE(RIGHT(Table11[[#This Row],[تاریخ شمسی]],2))</f>
        <v>31</v>
      </c>
      <c r="F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02-31</v>
      </c>
      <c r="G48" s="195" t="s">
        <v>199</v>
      </c>
      <c r="I48" s="259">
        <v>43877</v>
      </c>
      <c r="J48">
        <v>14200</v>
      </c>
      <c r="L48" s="259">
        <v>41049</v>
      </c>
      <c r="M48">
        <v>16760</v>
      </c>
      <c r="O48" s="283">
        <f>IFERROR(DATE(Table7[[#This Row],[year]],MONTH(DATEVALUE(Table7[[#This Row],[month]]&amp;"1")),Table7[[#This Row],[day]]),"")</f>
        <v>45030</v>
      </c>
      <c r="P48" s="257" t="s">
        <v>3472</v>
      </c>
      <c r="Q48" s="257">
        <v>2023</v>
      </c>
      <c r="R48" s="257" t="s">
        <v>3437</v>
      </c>
      <c r="S48" s="257">
        <v>14</v>
      </c>
      <c r="T48" s="257">
        <v>2035.65</v>
      </c>
      <c r="U48" s="257">
        <v>2371</v>
      </c>
      <c r="V48" s="257">
        <v>528350</v>
      </c>
      <c r="X48" s="260">
        <v>45030</v>
      </c>
      <c r="Z48" s="260"/>
      <c r="AB48" s="260" t="str">
        <f ca="1">IFERROR(IFERROR(VLOOKUP(Table_Merge1[[#This Row],[Column1]],Table11[#All],2,FALSE),LEFT(AB49,8)&amp;IF(LEN((RIGHT(AB49,2)+1))&lt;2,"0"&amp;(RIGHT(AB49,2)+1),(RIGHT(AB49,2)-1))),"")</f>
        <v>1402.01.23</v>
      </c>
      <c r="AC48" s="259" t="str">
        <f ca="1">LEFT(Table_Merge1[[#This Row],[Column2]],4)</f>
        <v>1402</v>
      </c>
      <c r="AD48" s="259" t="str">
        <f ca="1">RIGHT(LEFT(Table_Merge1[[#This Row],[Column2]],7),2)</f>
        <v>01</v>
      </c>
      <c r="AE48" s="259" t="str">
        <f ca="1">RIGHT(Table_Merge1[[#This Row],[Column2]],2)</f>
        <v>23</v>
      </c>
      <c r="AH48" s="260">
        <v>2023</v>
      </c>
      <c r="AI48" t="s">
        <v>3437</v>
      </c>
      <c r="AJ48" s="260">
        <v>14</v>
      </c>
      <c r="AK48">
        <v>2035.65</v>
      </c>
      <c r="AL48">
        <v>2371</v>
      </c>
      <c r="AM48">
        <v>528350</v>
      </c>
      <c r="AP48" s="287" t="str">
        <f>IFERROR(IF(Table_Merge1[[#This Row],[LME Zinc stock]]*Table_Merge1[[#This Row],[Nima.مقدار]]=0,"",Table_Merge1[[#This Row],[LME Zinc stock]]*Table_Merge1[[#This Row],[Nima.مقدار]]),"")</f>
        <v/>
      </c>
      <c r="AQ48" s="287" t="str">
        <f>IFERROR(IF(Table_Merge1[[#This Row],[LME Zinc 3-month]]*Table_Merge1[[#This Row],[Nima.مقدار]]=0,"",Table_Merge1[[#This Row],[LME Zinc 3-month]]*Table_Merge1[[#This Row],[Nima.مقدار]]),"")</f>
        <v/>
      </c>
      <c r="AR48" s="288" t="str">
        <f>IFERROR(IF(Table_Merge1[[#This Row],[LME Zinc stock]]*Table_Merge1[[#This Row],[Azad.Sell]]=0,"",Table_Merge1[[#This Row],[LME Zinc stock]]*Table_Merge1[[#This Row],[Azad.Sell]]),"")</f>
        <v/>
      </c>
      <c r="AS48" s="288" t="str">
        <f>IFERROR(IF(Table_Merge1[[#This Row],[LME Zinc 3-month]]*Table_Merge1[[#This Row],[Azad.Sell]]=0,"",Table_Merge1[[#This Row],[LME Zinc 3-month]]*Table_Merge1[[#This Row],[Azad.Sell]]),"")</f>
        <v/>
      </c>
      <c r="AT48"/>
      <c r="AV48" s="296" t="s">
        <v>9388</v>
      </c>
      <c r="AW48" s="302">
        <v>1401</v>
      </c>
      <c r="AX48" s="302">
        <v>11</v>
      </c>
      <c r="AY48" s="299">
        <v>1235692800</v>
      </c>
      <c r="AZ48" s="300">
        <v>982475207</v>
      </c>
      <c r="BA48" s="299">
        <v>786395250</v>
      </c>
      <c r="BB48" s="300" t="s">
        <v>116</v>
      </c>
      <c r="BC48" s="286">
        <v>453023.33333333337</v>
      </c>
      <c r="BD48" s="286">
        <v>285000</v>
      </c>
      <c r="BE48">
        <f t="shared" si="1"/>
        <v>2727.6581780187921</v>
      </c>
      <c r="BF48">
        <f t="shared" si="2"/>
        <v>2168.7077347009349</v>
      </c>
      <c r="BG48">
        <f t="shared" si="3"/>
        <v>1735.8824416696709</v>
      </c>
      <c r="BH48" t="str">
        <f t="shared" si="4"/>
        <v/>
      </c>
      <c r="BI48">
        <f t="shared" si="5"/>
        <v>4335.7642105263158</v>
      </c>
      <c r="BJ48">
        <f t="shared" si="6"/>
        <v>3447.2814280701755</v>
      </c>
      <c r="BK48">
        <f t="shared" si="7"/>
        <v>2759.2815789473684</v>
      </c>
      <c r="BL48" t="str">
        <f t="shared" si="8"/>
        <v/>
      </c>
      <c r="BN48" s="280">
        <v>7</v>
      </c>
      <c r="BO48" s="307">
        <v>1149.2760869565216</v>
      </c>
      <c r="BP48" s="150">
        <v>1530.9772727272727</v>
      </c>
      <c r="BQ48" s="377"/>
      <c r="BR48" s="377"/>
      <c r="BS48" s="377"/>
      <c r="BT48" s="317"/>
      <c r="BU48" s="280">
        <v>7</v>
      </c>
      <c r="BV48" s="307">
        <v>1148.1340909090909</v>
      </c>
      <c r="BW48" s="150">
        <v>1532.3095238095239</v>
      </c>
      <c r="BX48" s="377"/>
      <c r="BY48" s="377"/>
      <c r="BZ48" s="377"/>
      <c r="CA48" s="317"/>
      <c r="CB48" s="377"/>
      <c r="CC48" s="542">
        <f>CM48*CE48</f>
        <v>316083.58292098355</v>
      </c>
      <c r="CD48" s="538">
        <f t="shared" si="32"/>
        <v>1.0674998141742209</v>
      </c>
      <c r="CE48" s="537">
        <f>IFERROR(CF48*CD48,"")</f>
        <v>1.1621470451708553</v>
      </c>
      <c r="CF48" s="539">
        <f t="shared" si="10"/>
        <v>1.088662526906246</v>
      </c>
      <c r="CG48" s="540">
        <f t="shared" si="27"/>
        <v>1.199950715575578</v>
      </c>
      <c r="CH48" s="541">
        <f t="shared" si="28"/>
        <v>1.2049019443015156</v>
      </c>
      <c r="CI48" s="512">
        <v>708448.67052023124</v>
      </c>
      <c r="CJ48" s="513">
        <v>663652.26589595375</v>
      </c>
      <c r="CK48" s="504">
        <f t="shared" si="11"/>
        <v>2604.7589105762772</v>
      </c>
      <c r="CL48" s="483">
        <f t="shared" si="12"/>
        <v>2440.0556103058661</v>
      </c>
      <c r="CM48" s="483">
        <v>271982.4347826087</v>
      </c>
      <c r="CN48" s="483">
        <v>326365.5172413793</v>
      </c>
      <c r="CO48" s="484">
        <v>2241.3333333333335</v>
      </c>
      <c r="CP48" s="485">
        <v>2700.5868911611306</v>
      </c>
      <c r="CQ48" s="486" t="s">
        <v>9856</v>
      </c>
      <c r="CR48" s="377"/>
      <c r="CY48" s="392"/>
      <c r="CZ48" s="393">
        <f t="shared" si="15"/>
        <v>1.4385502027020436</v>
      </c>
      <c r="DA48" s="394">
        <v>412333.33333333337</v>
      </c>
      <c r="DB48" s="394">
        <v>286631.17391304346</v>
      </c>
      <c r="DC48" s="395" t="s">
        <v>9387</v>
      </c>
      <c r="DF48">
        <v>1708.7608695652175</v>
      </c>
      <c r="DH48">
        <v>0</v>
      </c>
      <c r="DI48">
        <v>280</v>
      </c>
      <c r="DJ48">
        <v>280</v>
      </c>
      <c r="DK48" t="s">
        <v>9536</v>
      </c>
      <c r="DL48" t="s">
        <v>9798</v>
      </c>
      <c r="DM48" t="s">
        <v>9802</v>
      </c>
      <c r="DN48">
        <v>60220160</v>
      </c>
      <c r="DO48">
        <v>60220160</v>
      </c>
      <c r="DP48">
        <v>1389970400</v>
      </c>
      <c r="DQ48">
        <v>1389970400</v>
      </c>
      <c r="DR48">
        <v>6500</v>
      </c>
      <c r="DS48" t="s">
        <v>3621</v>
      </c>
      <c r="DT48" t="s">
        <v>3621</v>
      </c>
      <c r="DU48" t="s">
        <v>3621</v>
      </c>
      <c r="DV48">
        <v>11540</v>
      </c>
      <c r="DW48">
        <v>213826.54072790296</v>
      </c>
      <c r="DX48">
        <v>213826.54072790296</v>
      </c>
      <c r="DY48">
        <v>1</v>
      </c>
    </row>
    <row r="49" spans="1:129" ht="84.75" thickBot="1" x14ac:dyDescent="0.45">
      <c r="A49" s="258">
        <v>41050</v>
      </c>
      <c r="B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1391.03.01</v>
      </c>
      <c r="C49" s="195">
        <f t="shared" ca="1" si="0"/>
        <v>1391</v>
      </c>
      <c r="D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49" s="195">
        <f>_xlfn.NUMBERVALUE(RIGHT(Table11[[#This Row],[تاریخ شمسی]],2))</f>
        <v>1</v>
      </c>
      <c r="F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03-01</v>
      </c>
      <c r="G49" s="195" t="s">
        <v>200</v>
      </c>
      <c r="I49" s="259">
        <v>43878</v>
      </c>
      <c r="J49">
        <v>14360</v>
      </c>
      <c r="L49" s="259">
        <v>41050</v>
      </c>
      <c r="M49">
        <v>16850</v>
      </c>
      <c r="O49" s="284">
        <f>IFERROR(DATE(Table7[[#This Row],[year]],MONTH(DATEVALUE(Table7[[#This Row],[month]]&amp;"1")),Table7[[#This Row],[day]]),"")</f>
        <v>45029</v>
      </c>
      <c r="P49" s="195" t="s">
        <v>3473</v>
      </c>
      <c r="Q49" s="195">
        <v>2023</v>
      </c>
      <c r="R49" s="195" t="s">
        <v>3437</v>
      </c>
      <c r="S49" s="195">
        <v>13</v>
      </c>
      <c r="T49" s="195">
        <v>2027.1</v>
      </c>
      <c r="U49" s="195">
        <v>2388</v>
      </c>
      <c r="V49" s="195">
        <v>530650</v>
      </c>
      <c r="X49" s="260">
        <v>45029</v>
      </c>
      <c r="Y49" t="s">
        <v>9314</v>
      </c>
      <c r="Z49" s="260"/>
      <c r="AA49">
        <v>1402</v>
      </c>
      <c r="AB49" s="260" t="str">
        <f ca="1">IFERROR(IFERROR(VLOOKUP(Table_Merge1[[#This Row],[Column1]],Table11[#All],2,FALSE),LEFT(AB50,8)&amp;IF(LEN((RIGHT(AB50,2)+1))&lt;2,"0"&amp;(RIGHT(AB50,2)+1),(RIGHT(AB50,2)-1))),"")</f>
        <v>1402.01.24</v>
      </c>
      <c r="AC49" s="259" t="str">
        <f ca="1">LEFT(Table_Merge1[[#This Row],[Column2]],4)</f>
        <v>1402</v>
      </c>
      <c r="AD49" s="259" t="str">
        <f ca="1">RIGHT(LEFT(Table_Merge1[[#This Row],[Column2]],7),2)</f>
        <v>01</v>
      </c>
      <c r="AE49" s="259" t="str">
        <f ca="1">RIGHT(Table_Merge1[[#This Row],[Column2]],2)</f>
        <v>24</v>
      </c>
      <c r="AF49">
        <v>1</v>
      </c>
      <c r="AG49">
        <v>24</v>
      </c>
      <c r="AH49" s="260">
        <v>2023</v>
      </c>
      <c r="AI49" t="s">
        <v>3437</v>
      </c>
      <c r="AJ49" s="260">
        <v>13</v>
      </c>
      <c r="AK49">
        <v>2027.1</v>
      </c>
      <c r="AL49">
        <v>2388</v>
      </c>
      <c r="AM49">
        <v>530650</v>
      </c>
      <c r="AO49">
        <v>379206</v>
      </c>
      <c r="AP49" s="287">
        <f>IFERROR(IF(Table_Merge1[[#This Row],[LME Zinc stock]]*Table_Merge1[[#This Row],[Nima.مقدار]]=0,"",Table_Merge1[[#This Row],[LME Zinc stock]]*Table_Merge1[[#This Row],[Nima.مقدار]]),"")</f>
        <v>201225663900</v>
      </c>
      <c r="AQ49" s="287">
        <f>IFERROR(IF(Table_Merge1[[#This Row],[LME Zinc 3-month]]*Table_Merge1[[#This Row],[Nima.مقدار]]=0,"",Table_Merge1[[#This Row],[LME Zinc 3-month]]*Table_Merge1[[#This Row],[Nima.مقدار]]),"")</f>
        <v>905543928</v>
      </c>
      <c r="AR49" s="288" t="str">
        <f>IFERROR(IF(Table_Merge1[[#This Row],[LME Zinc stock]]*Table_Merge1[[#This Row],[Azad.Sell]]=0,"",Table_Merge1[[#This Row],[LME Zinc stock]]*Table_Merge1[[#This Row],[Azad.Sell]]),"")</f>
        <v/>
      </c>
      <c r="AS49" s="288" t="str">
        <f>IFERROR(IF(Table_Merge1[[#This Row],[LME Zinc 3-month]]*Table_Merge1[[#This Row],[Azad.Sell]]=0,"",Table_Merge1[[#This Row],[LME Zinc 3-month]]*Table_Merge1[[#This Row],[Azad.Sell]]),"")</f>
        <v/>
      </c>
      <c r="AT49"/>
      <c r="AV49" s="296" t="s">
        <v>9389</v>
      </c>
      <c r="AW49" s="302">
        <v>1401</v>
      </c>
      <c r="AX49" s="302">
        <v>12</v>
      </c>
      <c r="AY49" s="299">
        <v>1303484579</v>
      </c>
      <c r="AZ49" s="300">
        <v>1105123144</v>
      </c>
      <c r="BA49" s="299" t="s">
        <v>116</v>
      </c>
      <c r="BB49" s="300" t="s">
        <v>116</v>
      </c>
      <c r="BC49" s="286">
        <v>515300</v>
      </c>
      <c r="BD49" s="286">
        <v>380000</v>
      </c>
      <c r="BE49">
        <f t="shared" si="1"/>
        <v>2529.5644847661556</v>
      </c>
      <c r="BF49">
        <f t="shared" si="2"/>
        <v>2144.6208888026395</v>
      </c>
      <c r="BG49" t="str">
        <f t="shared" si="3"/>
        <v/>
      </c>
      <c r="BH49" t="str">
        <f t="shared" si="4"/>
        <v/>
      </c>
      <c r="BI49">
        <f t="shared" si="5"/>
        <v>3430.2225763157894</v>
      </c>
      <c r="BJ49">
        <f t="shared" si="6"/>
        <v>2908.2188000000001</v>
      </c>
      <c r="BK49" t="str">
        <f t="shared" si="7"/>
        <v/>
      </c>
      <c r="BL49" t="str">
        <f t="shared" si="8"/>
        <v/>
      </c>
      <c r="BN49" s="280">
        <v>8</v>
      </c>
      <c r="BO49" s="307">
        <v>1113.2149999999999</v>
      </c>
      <c r="BP49" s="150">
        <v>1476</v>
      </c>
      <c r="BQ49" s="377"/>
      <c r="BR49" s="377"/>
      <c r="BS49" s="377"/>
      <c r="BT49" s="317"/>
      <c r="BU49" s="280">
        <v>8</v>
      </c>
      <c r="BV49" s="307">
        <v>1115.4631578947367</v>
      </c>
      <c r="BW49" s="150">
        <v>1476.3888888888889</v>
      </c>
      <c r="BX49" s="377"/>
      <c r="BY49" s="377"/>
      <c r="BZ49" s="377"/>
      <c r="CA49" s="317"/>
      <c r="CB49" s="377"/>
      <c r="CC49" s="542">
        <f>CM49*CE49</f>
        <v>321459.62477749446</v>
      </c>
      <c r="CD49" s="538">
        <f t="shared" si="32"/>
        <v>1.0927689037323347</v>
      </c>
      <c r="CE49" s="537">
        <f>IFERROR(CF49*CD49,"")</f>
        <v>1.1652131265587999</v>
      </c>
      <c r="CF49" s="539">
        <f t="shared" si="10"/>
        <v>1.0662941840484599</v>
      </c>
      <c r="CG49" s="540">
        <f t="shared" si="27"/>
        <v>1.2584432448046772</v>
      </c>
      <c r="CH49" s="541">
        <f t="shared" si="28"/>
        <v>1.1322443112598248</v>
      </c>
      <c r="CI49" s="512">
        <v>748561.03361344535</v>
      </c>
      <c r="CJ49" s="513">
        <v>685013.11764705891</v>
      </c>
      <c r="CK49" s="504">
        <f t="shared" si="11"/>
        <v>2713.3520827088178</v>
      </c>
      <c r="CL49" s="483">
        <f t="shared" si="12"/>
        <v>2483.0063094231609</v>
      </c>
      <c r="CM49" s="483">
        <v>275880.53846153844</v>
      </c>
      <c r="CN49" s="483">
        <v>347180</v>
      </c>
      <c r="CO49" s="484">
        <v>2328.6315789473683</v>
      </c>
      <c r="CP49" s="485">
        <v>2636.5798582831417</v>
      </c>
      <c r="CQ49" s="486" t="s">
        <v>9858</v>
      </c>
      <c r="CR49" s="377"/>
      <c r="CY49" s="392"/>
      <c r="CZ49" s="393">
        <f t="shared" si="15"/>
        <v>1.5895555555555556</v>
      </c>
      <c r="DA49" s="394">
        <v>453023.33333333337</v>
      </c>
      <c r="DB49" s="394">
        <v>285000</v>
      </c>
      <c r="DC49" s="395" t="s">
        <v>9388</v>
      </c>
      <c r="DF49">
        <v>1622.9</v>
      </c>
      <c r="DH49">
        <v>3000</v>
      </c>
      <c r="DI49">
        <v>1020</v>
      </c>
      <c r="DJ49">
        <v>940</v>
      </c>
      <c r="DK49" t="s">
        <v>9536</v>
      </c>
      <c r="DL49" t="s">
        <v>9798</v>
      </c>
      <c r="DM49" t="s">
        <v>9802</v>
      </c>
      <c r="DN49">
        <v>202167680</v>
      </c>
      <c r="DO49">
        <v>202167680</v>
      </c>
      <c r="DP49">
        <v>1592138080</v>
      </c>
      <c r="DQ49">
        <v>1592138080</v>
      </c>
      <c r="DR49">
        <v>7440</v>
      </c>
      <c r="DS49" t="s">
        <v>3621</v>
      </c>
      <c r="DT49" t="s">
        <v>3621</v>
      </c>
      <c r="DU49" t="s">
        <v>3621</v>
      </c>
      <c r="DV49">
        <v>11540</v>
      </c>
      <c r="DW49">
        <v>213826.54072790296</v>
      </c>
      <c r="DX49">
        <v>213826.54072790296</v>
      </c>
      <c r="DY49">
        <v>1</v>
      </c>
    </row>
    <row r="50" spans="1:129" ht="84.75" thickBot="1" x14ac:dyDescent="0.45">
      <c r="A50" s="258">
        <v>41051</v>
      </c>
      <c r="B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1391.03.02</v>
      </c>
      <c r="C50" s="195">
        <f t="shared" ca="1" si="0"/>
        <v>1391</v>
      </c>
      <c r="D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50" s="195">
        <f>_xlfn.NUMBERVALUE(RIGHT(Table11[[#This Row],[تاریخ شمسی]],2))</f>
        <v>2</v>
      </c>
      <c r="F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03-02</v>
      </c>
      <c r="G50" s="195" t="s">
        <v>201</v>
      </c>
      <c r="I50" s="259">
        <v>43879</v>
      </c>
      <c r="J50">
        <v>14400</v>
      </c>
      <c r="L50" s="259">
        <v>41051</v>
      </c>
      <c r="M50">
        <v>16690</v>
      </c>
      <c r="O50" s="283">
        <f>IFERROR(DATE(Table7[[#This Row],[year]],MONTH(DATEVALUE(Table7[[#This Row],[month]]&amp;"1")),Table7[[#This Row],[day]]),"")</f>
        <v>45028</v>
      </c>
      <c r="P50" s="257" t="s">
        <v>3474</v>
      </c>
      <c r="Q50" s="257">
        <v>2023</v>
      </c>
      <c r="R50" s="257" t="s">
        <v>3437</v>
      </c>
      <c r="S50" s="257">
        <v>12</v>
      </c>
      <c r="T50" s="257">
        <v>2008.9</v>
      </c>
      <c r="U50" s="257">
        <v>2365</v>
      </c>
      <c r="V50" s="257">
        <v>530775</v>
      </c>
      <c r="X50" s="260">
        <v>45028</v>
      </c>
      <c r="Z50" s="260"/>
      <c r="AB50" s="260" t="str">
        <f ca="1">IFERROR(IFERROR(VLOOKUP(Table_Merge1[[#This Row],[Column1]],Table11[#All],2,FALSE),LEFT(AB51,8)&amp;IF(LEN((RIGHT(AB51,2)+1))&lt;2,"0"&amp;(RIGHT(AB51,2)+1),(RIGHT(AB51,2)-1))),"")</f>
        <v>1402.01.21</v>
      </c>
      <c r="AC50" s="259" t="str">
        <f ca="1">LEFT(Table_Merge1[[#This Row],[Column2]],4)</f>
        <v>1402</v>
      </c>
      <c r="AD50" s="259" t="str">
        <f ca="1">RIGHT(LEFT(Table_Merge1[[#This Row],[Column2]],7),2)</f>
        <v>01</v>
      </c>
      <c r="AE50" s="259" t="str">
        <f ca="1">RIGHT(Table_Merge1[[#This Row],[Column2]],2)</f>
        <v>21</v>
      </c>
      <c r="AH50" s="260">
        <v>2023</v>
      </c>
      <c r="AI50" t="s">
        <v>3437</v>
      </c>
      <c r="AJ50" s="260">
        <v>12</v>
      </c>
      <c r="AK50">
        <v>2008.9</v>
      </c>
      <c r="AL50">
        <v>2365</v>
      </c>
      <c r="AM50">
        <v>530775</v>
      </c>
      <c r="AP50" s="287" t="str">
        <f>IFERROR(IF(Table_Merge1[[#This Row],[LME Zinc stock]]*Table_Merge1[[#This Row],[Nima.مقدار]]=0,"",Table_Merge1[[#This Row],[LME Zinc stock]]*Table_Merge1[[#This Row],[Nima.مقدار]]),"")</f>
        <v/>
      </c>
      <c r="AQ50" s="287" t="str">
        <f>IFERROR(IF(Table_Merge1[[#This Row],[LME Zinc 3-month]]*Table_Merge1[[#This Row],[Nima.مقدار]]=0,"",Table_Merge1[[#This Row],[LME Zinc 3-month]]*Table_Merge1[[#This Row],[Nima.مقدار]]),"")</f>
        <v/>
      </c>
      <c r="AR50" s="288" t="str">
        <f>IFERROR(IF(Table_Merge1[[#This Row],[LME Zinc stock]]*Table_Merge1[[#This Row],[Azad.Sell]]=0,"",Table_Merge1[[#This Row],[LME Zinc stock]]*Table_Merge1[[#This Row],[Azad.Sell]]),"")</f>
        <v/>
      </c>
      <c r="AS50" s="288" t="str">
        <f>IFERROR(IF(Table_Merge1[[#This Row],[LME Zinc 3-month]]*Table_Merge1[[#This Row],[Azad.Sell]]=0,"",Table_Merge1[[#This Row],[LME Zinc 3-month]]*Table_Merge1[[#This Row],[Azad.Sell]]),"")</f>
        <v/>
      </c>
      <c r="AT50"/>
      <c r="AV50" s="296" t="s">
        <v>9390</v>
      </c>
      <c r="AW50" s="302">
        <v>1402</v>
      </c>
      <c r="AX50" s="302">
        <v>1</v>
      </c>
      <c r="AY50" s="299">
        <v>1224973154</v>
      </c>
      <c r="AZ50" s="300">
        <v>1066259704</v>
      </c>
      <c r="BA50" s="299">
        <v>988370000</v>
      </c>
      <c r="BB50" s="300" t="s">
        <v>116</v>
      </c>
      <c r="BC50" s="286"/>
      <c r="BD50" s="286">
        <v>373261.47619047621</v>
      </c>
      <c r="BE50" t="str">
        <f t="shared" si="1"/>
        <v/>
      </c>
      <c r="BF50" t="str">
        <f t="shared" si="2"/>
        <v/>
      </c>
      <c r="BG50" t="str">
        <f t="shared" si="3"/>
        <v/>
      </c>
      <c r="BH50" t="str">
        <f t="shared" si="4"/>
        <v/>
      </c>
      <c r="BI50">
        <f t="shared" si="5"/>
        <v>3281.8097557297697</v>
      </c>
      <c r="BJ50">
        <f t="shared" si="6"/>
        <v>2856.6026016997403</v>
      </c>
      <c r="BK50">
        <f t="shared" si="7"/>
        <v>2647.929301698503</v>
      </c>
      <c r="BL50" t="str">
        <f t="shared" si="8"/>
        <v/>
      </c>
      <c r="BN50" s="280">
        <v>9</v>
      </c>
      <c r="BO50" s="307">
        <v>1067.6809523809522</v>
      </c>
      <c r="BP50" s="150">
        <v>1201.75</v>
      </c>
      <c r="BQ50" s="377"/>
      <c r="BR50" s="377"/>
      <c r="BS50" s="377"/>
      <c r="BT50" s="317"/>
      <c r="BU50" s="280">
        <v>9</v>
      </c>
      <c r="BV50" s="307">
        <v>1067.6075000000001</v>
      </c>
      <c r="BW50" s="150">
        <v>1201.75</v>
      </c>
      <c r="BX50" s="377"/>
      <c r="BY50" s="377"/>
      <c r="BZ50" s="377"/>
      <c r="CA50" s="317"/>
      <c r="CB50" s="377"/>
      <c r="CC50" s="542">
        <f>CM50*CE50</f>
        <v>353508.12413206318</v>
      </c>
      <c r="CD50" s="538">
        <f t="shared" si="32"/>
        <v>1.1597228026373905</v>
      </c>
      <c r="CE50" s="537">
        <f>IFERROR(CF50*CD50,"")</f>
        <v>1.2477302145682345</v>
      </c>
      <c r="CF50" s="539">
        <f t="shared" si="10"/>
        <v>1.0758865926674042</v>
      </c>
      <c r="CG50" s="540">
        <f t="shared" si="27"/>
        <v>1.3081277078388263</v>
      </c>
      <c r="CH50" s="541">
        <f t="shared" si="28"/>
        <v>1.1623110279516857</v>
      </c>
      <c r="CI50" s="512">
        <v>857740.94897959183</v>
      </c>
      <c r="CJ50" s="513">
        <v>739608.59183673479</v>
      </c>
      <c r="CK50" s="504">
        <f t="shared" si="11"/>
        <v>3027.4531906215884</v>
      </c>
      <c r="CL50" s="483">
        <f t="shared" si="12"/>
        <v>2610.4972530821055</v>
      </c>
      <c r="CM50" s="483">
        <v>283320.96153846156</v>
      </c>
      <c r="CN50" s="483">
        <v>370620</v>
      </c>
      <c r="CO50" s="484">
        <v>2426.3684210526317</v>
      </c>
      <c r="CP50" s="485">
        <v>2820.1947736631928</v>
      </c>
      <c r="CQ50" s="486" t="s">
        <v>9859</v>
      </c>
      <c r="CR50" s="377"/>
      <c r="CS50">
        <f>AVERAGE(CP48:CP50)/AVERAGE(CO48:CO50)</f>
        <v>1.1659480951604362</v>
      </c>
      <c r="CY50" s="392">
        <f>AVERAGE(DA48:DA50)/AVERAGE(DB48:DB50)</f>
        <v>1.4508316924817619</v>
      </c>
      <c r="CZ50" s="393">
        <f t="shared" si="15"/>
        <v>1.3560526315789474</v>
      </c>
      <c r="DA50" s="394">
        <v>515300</v>
      </c>
      <c r="DB50" s="394">
        <v>380000</v>
      </c>
      <c r="DC50" s="395" t="s">
        <v>9389</v>
      </c>
      <c r="DF50">
        <v>1521.3095238095239</v>
      </c>
      <c r="DH50">
        <v>1500</v>
      </c>
      <c r="DI50">
        <v>620</v>
      </c>
      <c r="DJ50">
        <v>620</v>
      </c>
      <c r="DK50" t="s">
        <v>9536</v>
      </c>
      <c r="DL50" t="s">
        <v>9798</v>
      </c>
      <c r="DM50" t="s">
        <v>9802</v>
      </c>
      <c r="DN50">
        <v>133344640</v>
      </c>
      <c r="DO50">
        <v>133344640</v>
      </c>
      <c r="DP50">
        <v>1725482720</v>
      </c>
      <c r="DQ50">
        <v>1725482720</v>
      </c>
      <c r="DR50">
        <v>8060</v>
      </c>
      <c r="DS50" t="s">
        <v>3621</v>
      </c>
      <c r="DT50" t="s">
        <v>3621</v>
      </c>
      <c r="DU50" t="s">
        <v>3621</v>
      </c>
      <c r="DV50">
        <v>11540</v>
      </c>
      <c r="DW50">
        <v>213826.54072790296</v>
      </c>
      <c r="DX50">
        <v>213826.54072790296</v>
      </c>
      <c r="DY50">
        <v>1</v>
      </c>
    </row>
    <row r="51" spans="1:129" ht="35.25" customHeight="1" thickBot="1" x14ac:dyDescent="0.45">
      <c r="A51" s="258">
        <v>41052</v>
      </c>
      <c r="B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1391.03.03</v>
      </c>
      <c r="C51" s="195">
        <f t="shared" ca="1" si="0"/>
        <v>1391</v>
      </c>
      <c r="D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51" s="195">
        <f>_xlfn.NUMBERVALUE(RIGHT(Table11[[#This Row],[تاریخ شمسی]],2))</f>
        <v>3</v>
      </c>
      <c r="F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03-03</v>
      </c>
      <c r="G51" s="195" t="s">
        <v>202</v>
      </c>
      <c r="I51" s="259">
        <v>43880</v>
      </c>
      <c r="J51">
        <v>14400</v>
      </c>
      <c r="L51" s="259">
        <v>41052</v>
      </c>
      <c r="M51">
        <v>16710</v>
      </c>
      <c r="O51" s="284">
        <f>IFERROR(DATE(Table7[[#This Row],[year]],MONTH(DATEVALUE(Table7[[#This Row],[month]]&amp;"1")),Table7[[#This Row],[day]]),"")</f>
        <v>45027</v>
      </c>
      <c r="P51" s="195" t="s">
        <v>3475</v>
      </c>
      <c r="Q51" s="195">
        <v>2023</v>
      </c>
      <c r="R51" s="195" t="s">
        <v>3437</v>
      </c>
      <c r="S51" s="195">
        <v>11</v>
      </c>
      <c r="T51" s="195">
        <v>2001.5</v>
      </c>
      <c r="U51" s="195">
        <v>2302</v>
      </c>
      <c r="V51" s="195">
        <v>527450</v>
      </c>
      <c r="X51" s="260">
        <v>45027</v>
      </c>
      <c r="Y51" t="s">
        <v>9313</v>
      </c>
      <c r="Z51" s="260"/>
      <c r="AA51">
        <v>1402</v>
      </c>
      <c r="AB51" s="260" t="str">
        <f ca="1">IFERROR(IFERROR(VLOOKUP(Table_Merge1[[#This Row],[Column1]],Table11[#All],2,FALSE),LEFT(AB52,8)&amp;IF(LEN((RIGHT(AB52,2)+1))&lt;2,"0"&amp;(RIGHT(AB52,2)+1),(RIGHT(AB52,2)-1))),"")</f>
        <v>1402.01.22</v>
      </c>
      <c r="AC51" s="259" t="str">
        <f ca="1">LEFT(Table_Merge1[[#This Row],[Column2]],4)</f>
        <v>1402</v>
      </c>
      <c r="AD51" s="259" t="str">
        <f ca="1">RIGHT(LEFT(Table_Merge1[[#This Row],[Column2]],7),2)</f>
        <v>01</v>
      </c>
      <c r="AE51" s="259" t="str">
        <f ca="1">RIGHT(Table_Merge1[[#This Row],[Column2]],2)</f>
        <v>22</v>
      </c>
      <c r="AF51">
        <v>1</v>
      </c>
      <c r="AG51">
        <v>22</v>
      </c>
      <c r="AH51" s="260">
        <v>2023</v>
      </c>
      <c r="AI51" t="s">
        <v>3437</v>
      </c>
      <c r="AJ51" s="260">
        <v>11</v>
      </c>
      <c r="AK51">
        <v>2001.5</v>
      </c>
      <c r="AL51">
        <v>2302</v>
      </c>
      <c r="AM51">
        <v>527450</v>
      </c>
      <c r="AO51">
        <v>379206</v>
      </c>
      <c r="AP51" s="287">
        <f>IFERROR(IF(Table_Merge1[[#This Row],[LME Zinc stock]]*Table_Merge1[[#This Row],[Nima.مقدار]]=0,"",Table_Merge1[[#This Row],[LME Zinc stock]]*Table_Merge1[[#This Row],[Nima.مقدار]]),"")</f>
        <v>200012204700</v>
      </c>
      <c r="AQ51" s="287">
        <f>IFERROR(IF(Table_Merge1[[#This Row],[LME Zinc 3-month]]*Table_Merge1[[#This Row],[Nima.مقدار]]=0,"",Table_Merge1[[#This Row],[LME Zinc 3-month]]*Table_Merge1[[#This Row],[Nima.مقدار]]),"")</f>
        <v>872932212</v>
      </c>
      <c r="AR51" s="288" t="str">
        <f>IFERROR(IF(Table_Merge1[[#This Row],[LME Zinc stock]]*Table_Merge1[[#This Row],[Azad.Sell]]=0,"",Table_Merge1[[#This Row],[LME Zinc stock]]*Table_Merge1[[#This Row],[Azad.Sell]]),"")</f>
        <v/>
      </c>
      <c r="AS51" s="288" t="str">
        <f>IFERROR(IF(Table_Merge1[[#This Row],[LME Zinc 3-month]]*Table_Merge1[[#This Row],[Azad.Sell]]=0,"",Table_Merge1[[#This Row],[LME Zinc 3-month]]*Table_Merge1[[#This Row],[Azad.Sell]]),"")</f>
        <v/>
      </c>
      <c r="AT51"/>
      <c r="AV51" s="296" t="s">
        <v>9391</v>
      </c>
      <c r="AW51" s="302">
        <v>1402</v>
      </c>
      <c r="AX51" s="302">
        <v>2</v>
      </c>
      <c r="AY51" s="299">
        <v>1188463495</v>
      </c>
      <c r="AZ51" s="300">
        <v>1042680078</v>
      </c>
      <c r="BA51" s="299">
        <v>1154577220</v>
      </c>
      <c r="BB51" s="300" t="s">
        <v>116</v>
      </c>
      <c r="BC51" s="286"/>
      <c r="BD51" s="286">
        <v>383784.39130434784</v>
      </c>
      <c r="BE51" t="str">
        <f t="shared" si="1"/>
        <v/>
      </c>
      <c r="BF51" t="str">
        <f t="shared" si="2"/>
        <v/>
      </c>
      <c r="BG51" t="str">
        <f t="shared" si="3"/>
        <v/>
      </c>
      <c r="BH51" t="str">
        <f t="shared" si="4"/>
        <v/>
      </c>
      <c r="BI51">
        <f t="shared" si="5"/>
        <v>3096.6957539904934</v>
      </c>
      <c r="BJ51">
        <f t="shared" si="6"/>
        <v>2716.8381560706471</v>
      </c>
      <c r="BK51">
        <f t="shared" si="7"/>
        <v>3008.4006701679532</v>
      </c>
      <c r="BL51" t="str">
        <f t="shared" si="8"/>
        <v/>
      </c>
      <c r="BN51" s="280">
        <v>10</v>
      </c>
      <c r="BO51" s="307">
        <v>1082.6078947368424</v>
      </c>
      <c r="BP51" s="150">
        <v>1408.3055555555557</v>
      </c>
      <c r="BQ51" s="377"/>
      <c r="BR51" s="377"/>
      <c r="BS51" s="377"/>
      <c r="BT51" s="317"/>
      <c r="BU51" s="280">
        <v>10</v>
      </c>
      <c r="BV51" s="307">
        <v>1081.9277777777779</v>
      </c>
      <c r="BW51" s="150">
        <v>1402.5882352941176</v>
      </c>
      <c r="BX51" s="377"/>
      <c r="BY51" s="377"/>
      <c r="BZ51" s="377"/>
      <c r="CA51" s="317"/>
      <c r="CB51" s="377"/>
      <c r="CC51" s="542">
        <f>CM51*CE51</f>
        <v>388286.48463835212</v>
      </c>
      <c r="CD51" s="538">
        <f t="shared" si="32"/>
        <v>1.2890079501679728</v>
      </c>
      <c r="CE51" s="537">
        <f>IFERROR(CF51*CD51,"")</f>
        <v>1.354655459619156</v>
      </c>
      <c r="CF51" s="539">
        <f t="shared" si="10"/>
        <v>1.0509287079591934</v>
      </c>
      <c r="CG51" s="540">
        <f t="shared" si="27"/>
        <v>1.4385502027020436</v>
      </c>
      <c r="CH51" s="541">
        <f t="shared" si="28"/>
        <v>1.3144325425799341</v>
      </c>
      <c r="CI51" s="512">
        <v>954944.92820512829</v>
      </c>
      <c r="CJ51" s="513">
        <v>740837.11282051273</v>
      </c>
      <c r="CK51" s="504">
        <f t="shared" si="11"/>
        <v>3331.6157317027705</v>
      </c>
      <c r="CL51" s="483">
        <f t="shared" si="12"/>
        <v>2584.6355185541115</v>
      </c>
      <c r="CM51" s="483">
        <v>286631.17391304346</v>
      </c>
      <c r="CN51" s="483">
        <v>412333.33333333337</v>
      </c>
      <c r="CO51" s="484">
        <v>2459.3823529411766</v>
      </c>
      <c r="CP51" s="485">
        <v>3232.6921993526917</v>
      </c>
      <c r="CQ51" s="486" t="s">
        <v>9860</v>
      </c>
      <c r="CR51" s="377"/>
      <c r="CY51" s="392"/>
      <c r="CZ51" s="393">
        <f t="shared" si="15"/>
        <v>0</v>
      </c>
      <c r="DA51" s="394"/>
      <c r="DB51" s="394">
        <v>373261.47619047621</v>
      </c>
      <c r="DC51" s="395" t="s">
        <v>9390</v>
      </c>
      <c r="DF51">
        <v>1510.4736842105262</v>
      </c>
      <c r="DH51">
        <v>0</v>
      </c>
      <c r="DI51">
        <v>100</v>
      </c>
      <c r="DJ51">
        <v>100</v>
      </c>
      <c r="DK51" t="s">
        <v>9536</v>
      </c>
      <c r="DL51" t="s">
        <v>9798</v>
      </c>
      <c r="DM51" t="s">
        <v>9802</v>
      </c>
      <c r="DN51">
        <v>21507200</v>
      </c>
      <c r="DO51">
        <v>21507200</v>
      </c>
      <c r="DP51">
        <v>1746989920</v>
      </c>
      <c r="DQ51">
        <v>1746989920</v>
      </c>
      <c r="DR51">
        <v>8160</v>
      </c>
      <c r="DS51" t="s">
        <v>3621</v>
      </c>
      <c r="DT51" t="s">
        <v>3621</v>
      </c>
      <c r="DU51" t="s">
        <v>3621</v>
      </c>
      <c r="DV51">
        <v>11540</v>
      </c>
      <c r="DW51">
        <v>213826.54072790296</v>
      </c>
      <c r="DX51">
        <v>213826.54072790296</v>
      </c>
      <c r="DY51">
        <v>1</v>
      </c>
    </row>
    <row r="52" spans="1:129" ht="35.25" customHeight="1" thickBot="1" x14ac:dyDescent="0.45">
      <c r="A52" s="258">
        <v>41053</v>
      </c>
      <c r="B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1391.03.04</v>
      </c>
      <c r="C52" s="195">
        <f t="shared" ca="1" si="0"/>
        <v>1391</v>
      </c>
      <c r="D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52" s="195">
        <f>_xlfn.NUMBERVALUE(RIGHT(Table11[[#This Row],[تاریخ شمسی]],2))</f>
        <v>4</v>
      </c>
      <c r="F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03-04</v>
      </c>
      <c r="G52" s="195" t="s">
        <v>203</v>
      </c>
      <c r="I52" s="259">
        <v>43881</v>
      </c>
      <c r="J52">
        <v>14450</v>
      </c>
      <c r="L52" s="259">
        <v>41053</v>
      </c>
      <c r="M52">
        <v>17600</v>
      </c>
      <c r="O52" s="283">
        <f>IFERROR(DATE(Table7[[#This Row],[year]],MONTH(DATEVALUE(Table7[[#This Row],[month]]&amp;"1")),Table7[[#This Row],[day]]),"")</f>
        <v>45022</v>
      </c>
      <c r="P52" s="257" t="s">
        <v>3476</v>
      </c>
      <c r="Q52" s="257">
        <v>2023</v>
      </c>
      <c r="R52" s="257" t="s">
        <v>3437</v>
      </c>
      <c r="S52" s="257">
        <v>6</v>
      </c>
      <c r="T52" s="257">
        <v>2017.25</v>
      </c>
      <c r="U52" s="257">
        <v>2308</v>
      </c>
      <c r="V52" s="257">
        <v>512725</v>
      </c>
      <c r="X52" s="260">
        <v>45022</v>
      </c>
      <c r="Y52" t="s">
        <v>9312</v>
      </c>
      <c r="Z52" s="260"/>
      <c r="AA52">
        <v>1402</v>
      </c>
      <c r="AB52" s="260" t="str">
        <f ca="1">IFERROR(IFERROR(VLOOKUP(Table_Merge1[[#This Row],[Column1]],Table11[#All],2,FALSE),LEFT(AB53,8)&amp;IF(LEN((RIGHT(AB53,2)+1))&lt;2,"0"&amp;(RIGHT(AB53,2)+1),(RIGHT(AB53,2)-1))),"")</f>
        <v>1402.01.17</v>
      </c>
      <c r="AC52" s="259" t="str">
        <f ca="1">LEFT(Table_Merge1[[#This Row],[Column2]],4)</f>
        <v>1402</v>
      </c>
      <c r="AD52" s="259" t="str">
        <f ca="1">RIGHT(LEFT(Table_Merge1[[#This Row],[Column2]],7),2)</f>
        <v>01</v>
      </c>
      <c r="AE52" s="259" t="str">
        <f ca="1">RIGHT(Table_Merge1[[#This Row],[Column2]],2)</f>
        <v>17</v>
      </c>
      <c r="AF52">
        <v>1</v>
      </c>
      <c r="AG52">
        <v>17</v>
      </c>
      <c r="AH52" s="260">
        <v>2023</v>
      </c>
      <c r="AI52" t="s">
        <v>3437</v>
      </c>
      <c r="AJ52" s="260">
        <v>6</v>
      </c>
      <c r="AK52">
        <v>2017.25</v>
      </c>
      <c r="AL52">
        <v>2308</v>
      </c>
      <c r="AM52">
        <v>512725</v>
      </c>
      <c r="AO52">
        <v>370632</v>
      </c>
      <c r="AP52" s="287">
        <f>IFERROR(IF(Table_Merge1[[#This Row],[LME Zinc stock]]*Table_Merge1[[#This Row],[Nima.مقدار]]=0,"",Table_Merge1[[#This Row],[LME Zinc stock]]*Table_Merge1[[#This Row],[Nima.مقدار]]),"")</f>
        <v>190032292200</v>
      </c>
      <c r="AQ52" s="287">
        <f>IFERROR(IF(Table_Merge1[[#This Row],[LME Zinc 3-month]]*Table_Merge1[[#This Row],[Nima.مقدار]]=0,"",Table_Merge1[[#This Row],[LME Zinc 3-month]]*Table_Merge1[[#This Row],[Nima.مقدار]]),"")</f>
        <v>855418656</v>
      </c>
      <c r="AR52" s="288" t="str">
        <f>IFERROR(IF(Table_Merge1[[#This Row],[LME Zinc stock]]*Table_Merge1[[#This Row],[Azad.Sell]]=0,"",Table_Merge1[[#This Row],[LME Zinc stock]]*Table_Merge1[[#This Row],[Azad.Sell]]),"")</f>
        <v/>
      </c>
      <c r="AS52" s="288" t="str">
        <f>IFERROR(IF(Table_Merge1[[#This Row],[LME Zinc 3-month]]*Table_Merge1[[#This Row],[Azad.Sell]]=0,"",Table_Merge1[[#This Row],[LME Zinc 3-month]]*Table_Merge1[[#This Row],[Azad.Sell]]),"")</f>
        <v/>
      </c>
      <c r="AT52"/>
      <c r="BN52" s="280">
        <v>11</v>
      </c>
      <c r="BO52" s="307">
        <v>1159.0363636363638</v>
      </c>
      <c r="BP52" s="150">
        <v>1540.2857142857142</v>
      </c>
      <c r="BQ52" s="377"/>
      <c r="BR52" s="377"/>
      <c r="BS52" s="377"/>
      <c r="BT52" s="317"/>
      <c r="BU52" s="280">
        <v>11</v>
      </c>
      <c r="BV52" s="307">
        <v>1155.2047619047621</v>
      </c>
      <c r="BW52" s="150">
        <v>1538.0250000000001</v>
      </c>
      <c r="BX52" s="377"/>
      <c r="BY52" s="377"/>
      <c r="BZ52" s="377"/>
      <c r="CA52" s="317"/>
      <c r="CB52" s="377"/>
      <c r="CC52" s="542">
        <f>CM52*CE52</f>
        <v>429196.0250049294</v>
      </c>
      <c r="CD52" s="538">
        <f t="shared" si="32"/>
        <v>1.3601347299059887</v>
      </c>
      <c r="CE52" s="537">
        <f>IFERROR(CF52*CD52,"")</f>
        <v>1.5059509649295768</v>
      </c>
      <c r="CF52" s="539">
        <f t="shared" si="10"/>
        <v>1.1072071992703743</v>
      </c>
      <c r="CG52" s="540">
        <f t="shared" si="27"/>
        <v>1.5895555555555556</v>
      </c>
      <c r="CH52" s="541">
        <f t="shared" si="28"/>
        <v>1.3652749910397957</v>
      </c>
      <c r="CI52" s="512">
        <v>1083708.0410256409</v>
      </c>
      <c r="CJ52" s="513">
        <v>796765.21538461547</v>
      </c>
      <c r="CK52" s="504">
        <f t="shared" si="11"/>
        <v>3802.4843544759333</v>
      </c>
      <c r="CL52" s="483">
        <f t="shared" si="12"/>
        <v>2795.6674224021594</v>
      </c>
      <c r="CM52" s="483">
        <v>285000</v>
      </c>
      <c r="CN52" s="483">
        <v>453023.33333333337</v>
      </c>
      <c r="CO52" s="484">
        <v>2524.9722222222222</v>
      </c>
      <c r="CP52" s="485">
        <v>3447.2814280701773</v>
      </c>
      <c r="CQ52" s="486" t="s">
        <v>9861</v>
      </c>
      <c r="CR52" s="377"/>
      <c r="CY52" s="396"/>
      <c r="CZ52" s="397">
        <f t="shared" si="15"/>
        <v>0</v>
      </c>
      <c r="DA52" s="276"/>
      <c r="DB52" s="276">
        <v>383784.39130434784</v>
      </c>
      <c r="DC52" s="277" t="s">
        <v>9391</v>
      </c>
      <c r="DF52">
        <v>1646.8636363636363</v>
      </c>
      <c r="DH52">
        <v>0</v>
      </c>
      <c r="DI52">
        <v>220</v>
      </c>
      <c r="DJ52">
        <v>220</v>
      </c>
      <c r="DK52" t="s">
        <v>9538</v>
      </c>
      <c r="DL52" t="s">
        <v>9798</v>
      </c>
      <c r="DM52" t="s">
        <v>9802</v>
      </c>
      <c r="DN52">
        <v>47315840</v>
      </c>
      <c r="DO52">
        <v>47315840</v>
      </c>
      <c r="DP52">
        <v>1794305760</v>
      </c>
      <c r="DQ52">
        <v>1794305760</v>
      </c>
      <c r="DR52">
        <v>8380</v>
      </c>
      <c r="DS52" t="s">
        <v>3621</v>
      </c>
      <c r="DT52" t="s">
        <v>3621</v>
      </c>
      <c r="DU52" t="s">
        <v>3621</v>
      </c>
      <c r="DV52">
        <v>11540</v>
      </c>
      <c r="DW52">
        <v>213826.54072790296</v>
      </c>
      <c r="DX52">
        <v>213826.54072790296</v>
      </c>
      <c r="DY52">
        <v>1</v>
      </c>
    </row>
    <row r="53" spans="1:129" ht="35.25" customHeight="1" thickBot="1" x14ac:dyDescent="0.45">
      <c r="A53" s="258">
        <v>41055</v>
      </c>
      <c r="B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1391.03.06</v>
      </c>
      <c r="C53" s="195">
        <f t="shared" ca="1" si="0"/>
        <v>1391</v>
      </c>
      <c r="D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53" s="195">
        <f>_xlfn.NUMBERVALUE(RIGHT(Table11[[#This Row],[تاریخ شمسی]],2))</f>
        <v>6</v>
      </c>
      <c r="F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03-06</v>
      </c>
      <c r="G53" s="195" t="s">
        <v>204</v>
      </c>
      <c r="I53" s="259">
        <v>43882</v>
      </c>
      <c r="J53">
        <v>14450</v>
      </c>
      <c r="L53" s="259">
        <v>41055</v>
      </c>
      <c r="M53">
        <v>17680</v>
      </c>
      <c r="O53" s="284">
        <f>IFERROR(DATE(Table7[[#This Row],[year]],MONTH(DATEVALUE(Table7[[#This Row],[month]]&amp;"1")),Table7[[#This Row],[day]]),"")</f>
        <v>45021</v>
      </c>
      <c r="P53" s="195" t="s">
        <v>3477</v>
      </c>
      <c r="Q53" s="195">
        <v>2023</v>
      </c>
      <c r="R53" s="195" t="s">
        <v>3437</v>
      </c>
      <c r="S53" s="195">
        <v>5</v>
      </c>
      <c r="T53" s="195">
        <v>2022.3</v>
      </c>
      <c r="U53" s="195">
        <v>2340.5</v>
      </c>
      <c r="V53" s="195">
        <v>516800</v>
      </c>
      <c r="X53" s="260">
        <v>45021</v>
      </c>
      <c r="Y53" t="s">
        <v>9311</v>
      </c>
      <c r="Z53" s="260"/>
      <c r="AA53">
        <v>1402</v>
      </c>
      <c r="AB53" s="260" t="str">
        <f ca="1">IFERROR(IFERROR(VLOOKUP(Table_Merge1[[#This Row],[Column1]],Table11[#All],2,FALSE),LEFT(AB54,8)&amp;IF(LEN((RIGHT(AB54,2)+1))&lt;2,"0"&amp;(RIGHT(AB54,2)+1),(RIGHT(AB54,2)-1))),"")</f>
        <v>1402.01.16</v>
      </c>
      <c r="AC53" s="259" t="str">
        <f ca="1">LEFT(Table_Merge1[[#This Row],[Column2]],4)</f>
        <v>1402</v>
      </c>
      <c r="AD53" s="259" t="str">
        <f ca="1">RIGHT(LEFT(Table_Merge1[[#This Row],[Column2]],7),2)</f>
        <v>01</v>
      </c>
      <c r="AE53" s="259" t="str">
        <f ca="1">RIGHT(Table_Merge1[[#This Row],[Column2]],2)</f>
        <v>16</v>
      </c>
      <c r="AF53">
        <v>1</v>
      </c>
      <c r="AG53">
        <v>16</v>
      </c>
      <c r="AH53" s="260">
        <v>2023</v>
      </c>
      <c r="AI53" t="s">
        <v>3437</v>
      </c>
      <c r="AJ53" s="260">
        <v>5</v>
      </c>
      <c r="AK53">
        <v>2022.3</v>
      </c>
      <c r="AL53">
        <v>2340.5</v>
      </c>
      <c r="AM53">
        <v>516800</v>
      </c>
      <c r="AO53">
        <v>366000</v>
      </c>
      <c r="AP53" s="287">
        <f>IFERROR(IF(Table_Merge1[[#This Row],[LME Zinc stock]]*Table_Merge1[[#This Row],[Nima.مقدار]]=0,"",Table_Merge1[[#This Row],[LME Zinc stock]]*Table_Merge1[[#This Row],[Nima.مقدار]]),"")</f>
        <v>189148800000</v>
      </c>
      <c r="AQ53" s="287">
        <f>IFERROR(IF(Table_Merge1[[#This Row],[LME Zinc 3-month]]*Table_Merge1[[#This Row],[Nima.مقدار]]=0,"",Table_Merge1[[#This Row],[LME Zinc 3-month]]*Table_Merge1[[#This Row],[Nima.مقدار]]),"")</f>
        <v>856623000</v>
      </c>
      <c r="AR53" s="288" t="str">
        <f>IFERROR(IF(Table_Merge1[[#This Row],[LME Zinc stock]]*Table_Merge1[[#This Row],[Azad.Sell]]=0,"",Table_Merge1[[#This Row],[LME Zinc stock]]*Table_Merge1[[#This Row],[Azad.Sell]]),"")</f>
        <v/>
      </c>
      <c r="AS53" s="288" t="str">
        <f>IFERROR(IF(Table_Merge1[[#This Row],[LME Zinc 3-month]]*Table_Merge1[[#This Row],[Azad.Sell]]=0,"",Table_Merge1[[#This Row],[LME Zinc 3-month]]*Table_Merge1[[#This Row],[Azad.Sell]]),"")</f>
        <v/>
      </c>
      <c r="AT53"/>
      <c r="BN53" s="281">
        <v>12</v>
      </c>
      <c r="BO53" s="308">
        <v>1244.4804347826089</v>
      </c>
      <c r="BP53" s="303">
        <v>1524.9772727272727</v>
      </c>
      <c r="BQ53" s="323"/>
      <c r="BR53" s="323"/>
      <c r="BS53" s="323"/>
      <c r="BT53" s="324"/>
      <c r="BU53" s="281">
        <v>12</v>
      </c>
      <c r="BV53" s="307">
        <v>1243.6727272727273</v>
      </c>
      <c r="BW53" s="150">
        <v>1526.6190476190477</v>
      </c>
      <c r="BX53" s="377"/>
      <c r="BY53" s="377"/>
      <c r="BZ53" s="377"/>
      <c r="CA53" s="317"/>
      <c r="CB53" s="377"/>
      <c r="CC53" s="542">
        <f>CM53*CE53</f>
        <v>483219.09029699606</v>
      </c>
      <c r="CD53" s="538">
        <f t="shared" si="32"/>
        <v>1.5477813408785877</v>
      </c>
      <c r="CE53" s="537">
        <f>IFERROR(CF53*CD53,"")</f>
        <v>1.2716291849920949</v>
      </c>
      <c r="CF53" s="539">
        <f t="shared" si="10"/>
        <v>0.82158193241318134</v>
      </c>
      <c r="CG53" s="540">
        <f t="shared" si="27"/>
        <v>1.3560526315789474</v>
      </c>
      <c r="CH53" s="541">
        <f t="shared" si="28"/>
        <v>1.2411681214280417</v>
      </c>
      <c r="CI53" s="512">
        <v>1132245.357142857</v>
      </c>
      <c r="CJ53" s="513">
        <v>731527.97959183669</v>
      </c>
      <c r="CK53" s="504">
        <f t="shared" si="11"/>
        <v>2979.593045112782</v>
      </c>
      <c r="CL53" s="483">
        <f t="shared" si="12"/>
        <v>1925.0736305048333</v>
      </c>
      <c r="CM53" s="483">
        <v>380000</v>
      </c>
      <c r="CN53" s="483">
        <v>515300</v>
      </c>
      <c r="CO53" s="484">
        <v>2343.1304347826085</v>
      </c>
      <c r="CP53" s="485">
        <v>2908.2188000000006</v>
      </c>
      <c r="CQ53" s="486" t="s">
        <v>9862</v>
      </c>
      <c r="CR53" s="377"/>
      <c r="CS53">
        <f>AVERAGE(CP51:CP53)/AVERAGE(CO51:CO53)</f>
        <v>1.3085243319376672</v>
      </c>
      <c r="CY53" s="150"/>
      <c r="DF53">
        <v>1796.7173913043478</v>
      </c>
      <c r="DH53">
        <v>0</v>
      </c>
      <c r="DI53">
        <v>140</v>
      </c>
      <c r="DJ53">
        <v>140</v>
      </c>
      <c r="DK53" t="s">
        <v>9538</v>
      </c>
      <c r="DL53" t="s">
        <v>9798</v>
      </c>
      <c r="DM53" t="s">
        <v>9802</v>
      </c>
      <c r="DN53">
        <v>30110080</v>
      </c>
      <c r="DO53">
        <v>30110080</v>
      </c>
      <c r="DP53">
        <v>1824415840</v>
      </c>
      <c r="DQ53">
        <v>1824415840</v>
      </c>
      <c r="DR53">
        <v>8520</v>
      </c>
      <c r="DS53" t="s">
        <v>3621</v>
      </c>
      <c r="DT53" t="s">
        <v>3621</v>
      </c>
      <c r="DU53" t="s">
        <v>3621</v>
      </c>
      <c r="DV53">
        <v>11540</v>
      </c>
      <c r="DW53">
        <v>213826.54072790296</v>
      </c>
      <c r="DX53">
        <v>213826.54072790296</v>
      </c>
      <c r="DY53">
        <v>1</v>
      </c>
    </row>
    <row r="54" spans="1:129" ht="35.25" hidden="1" customHeight="1" thickBot="1" x14ac:dyDescent="0.45">
      <c r="A54" s="258">
        <v>41056</v>
      </c>
      <c r="B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1391.03.07</v>
      </c>
      <c r="C54" s="195">
        <f t="shared" ca="1" si="0"/>
        <v>1391</v>
      </c>
      <c r="D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54" s="195">
        <f>_xlfn.NUMBERVALUE(RIGHT(Table11[[#This Row],[تاریخ شمسی]],2))</f>
        <v>7</v>
      </c>
      <c r="F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03-07</v>
      </c>
      <c r="G54" s="195" t="s">
        <v>205</v>
      </c>
      <c r="I54" s="259">
        <v>43883</v>
      </c>
      <c r="J54">
        <v>15520</v>
      </c>
      <c r="L54" s="259">
        <v>41056</v>
      </c>
      <c r="M54">
        <v>17180</v>
      </c>
      <c r="O54" s="283">
        <f>IFERROR(DATE(Table7[[#This Row],[year]],MONTH(DATEVALUE(Table7[[#This Row],[month]]&amp;"1")),Table7[[#This Row],[day]]),"")</f>
        <v>45020</v>
      </c>
      <c r="P54" s="257" t="s">
        <v>3478</v>
      </c>
      <c r="Q54" s="257">
        <v>2023</v>
      </c>
      <c r="R54" s="257" t="s">
        <v>3437</v>
      </c>
      <c r="S54" s="257">
        <v>4</v>
      </c>
      <c r="T54" s="257">
        <v>1982.25</v>
      </c>
      <c r="U54" s="257">
        <v>2354</v>
      </c>
      <c r="V54" s="257">
        <v>516825</v>
      </c>
      <c r="X54" s="260">
        <v>45020</v>
      </c>
      <c r="Y54" t="s">
        <v>9310</v>
      </c>
      <c r="Z54" s="260"/>
      <c r="AA54">
        <v>1402</v>
      </c>
      <c r="AB54" s="260" t="str">
        <f ca="1">IFERROR(IFERROR(VLOOKUP(Table_Merge1[[#This Row],[Column1]],Table11[#All],2,FALSE),LEFT(AB55,8)&amp;IF(LEN((RIGHT(AB55,2)+1))&lt;2,"0"&amp;(RIGHT(AB55,2)+1),(RIGHT(AB55,2)-1))),"")</f>
        <v>1402.01.15</v>
      </c>
      <c r="AC54" s="259" t="str">
        <f ca="1">LEFT(Table_Merge1[[#This Row],[Column2]],4)</f>
        <v>1402</v>
      </c>
      <c r="AD54" s="259" t="str">
        <f ca="1">RIGHT(LEFT(Table_Merge1[[#This Row],[Column2]],7),2)</f>
        <v>01</v>
      </c>
      <c r="AE54" s="259" t="str">
        <f ca="1">RIGHT(Table_Merge1[[#This Row],[Column2]],2)</f>
        <v>15</v>
      </c>
      <c r="AF54">
        <v>1</v>
      </c>
      <c r="AG54">
        <v>15</v>
      </c>
      <c r="AH54" s="260">
        <v>2023</v>
      </c>
      <c r="AI54" t="s">
        <v>3437</v>
      </c>
      <c r="AJ54" s="260">
        <v>4</v>
      </c>
      <c r="AK54">
        <v>1982.25</v>
      </c>
      <c r="AL54">
        <v>2354</v>
      </c>
      <c r="AM54">
        <v>516825</v>
      </c>
      <c r="AO54">
        <v>366000</v>
      </c>
      <c r="AP54" s="287">
        <f>IFERROR(IF(Table_Merge1[[#This Row],[LME Zinc stock]]*Table_Merge1[[#This Row],[Nima.مقدار]]=0,"",Table_Merge1[[#This Row],[LME Zinc stock]]*Table_Merge1[[#This Row],[Nima.مقدار]]),"")</f>
        <v>189157950000</v>
      </c>
      <c r="AQ54" s="287">
        <f>IFERROR(IF(Table_Merge1[[#This Row],[LME Zinc 3-month]]*Table_Merge1[[#This Row],[Nima.مقدار]]=0,"",Table_Merge1[[#This Row],[LME Zinc 3-month]]*Table_Merge1[[#This Row],[Nima.مقدار]]),"")</f>
        <v>861564000</v>
      </c>
      <c r="AR54" s="288" t="str">
        <f>IFERROR(IF(Table_Merge1[[#This Row],[LME Zinc stock]]*Table_Merge1[[#This Row],[Azad.Sell]]=0,"",Table_Merge1[[#This Row],[LME Zinc stock]]*Table_Merge1[[#This Row],[Azad.Sell]]),"")</f>
        <v/>
      </c>
      <c r="AS54" s="288" t="str">
        <f>IFERROR(IF(Table_Merge1[[#This Row],[LME Zinc 3-month]]*Table_Merge1[[#This Row],[Azad.Sell]]=0,"",Table_Merge1[[#This Row],[LME Zinc 3-month]]*Table_Merge1[[#This Row],[Azad.Sell]]),"")</f>
        <v/>
      </c>
      <c r="AT54"/>
      <c r="BN54" s="310">
        <v>1395</v>
      </c>
      <c r="BO54" s="318">
        <v>1258.6954724409441</v>
      </c>
      <c r="BP54" s="319">
        <v>1660.6694214876034</v>
      </c>
      <c r="BQ54" s="321"/>
      <c r="BR54" s="321"/>
      <c r="BS54" s="321"/>
      <c r="BT54" s="322"/>
      <c r="BU54" s="310">
        <v>1395</v>
      </c>
      <c r="BV54" s="307">
        <v>1257.3805907172987</v>
      </c>
      <c r="BW54" s="150">
        <v>1658.3574561403509</v>
      </c>
      <c r="BX54" s="377"/>
      <c r="BY54" s="377"/>
      <c r="BZ54" s="377"/>
      <c r="CA54" s="317"/>
      <c r="CB54" s="377"/>
      <c r="CC54" s="556">
        <f>CM54*CE54</f>
        <v>328730.41821257316</v>
      </c>
      <c r="CD54" s="543">
        <f>CI54/CJ54</f>
        <v>1.1472929413358683</v>
      </c>
      <c r="CE54" s="543">
        <f>IFERROR(CF54*CD54,"")</f>
        <v>1.1887935067411093</v>
      </c>
      <c r="CF54" s="543">
        <f t="shared" si="10"/>
        <v>1.036172597172017</v>
      </c>
      <c r="CG54" s="543">
        <f>CN54/CM54</f>
        <v>1.2755194672696104</v>
      </c>
      <c r="CH54" s="544">
        <f t="shared" si="28"/>
        <v>1.1694902131409781</v>
      </c>
      <c r="CI54" s="516">
        <f>AVERAGE(CI42:CI53)</f>
        <v>831631.34226538613</v>
      </c>
      <c r="CJ54" s="517">
        <f>AVERAGE(CJ42:CJ53)</f>
        <v>724863.99271058291</v>
      </c>
      <c r="CK54" s="505">
        <f t="shared" si="11"/>
        <v>3007.4428313116509</v>
      </c>
      <c r="CL54" s="487">
        <f>IFERROR(CJ54*1000/CM54,"")</f>
        <v>2621.33821533835</v>
      </c>
      <c r="CM54" s="487">
        <f t="shared" ref="CM54" si="33">AVERAGE(CM42:CM53)</f>
        <v>276524.4059195242</v>
      </c>
      <c r="CN54" s="487">
        <f t="shared" ref="CN54" si="34">AVERAGE(CN42:CN53)</f>
        <v>352712.26292551699</v>
      </c>
      <c r="CO54" s="488">
        <f t="shared" ref="CO54" si="35">AVERAGE(CO42:CO53)</f>
        <v>2529.8277743424792</v>
      </c>
      <c r="CP54" s="488">
        <f>AVERAGE(CP42:CP53)</f>
        <v>2958.6088230257524</v>
      </c>
      <c r="CQ54" s="489">
        <v>1401</v>
      </c>
      <c r="CR54" s="386"/>
      <c r="CY54" s="378"/>
      <c r="DF54">
        <v>2350.4035433070867</v>
      </c>
      <c r="DH54">
        <v>0</v>
      </c>
      <c r="DI54">
        <v>20</v>
      </c>
      <c r="DJ54">
        <v>20</v>
      </c>
      <c r="DK54" t="s">
        <v>9537</v>
      </c>
      <c r="DL54" t="s">
        <v>9798</v>
      </c>
      <c r="DM54" t="s">
        <v>9802</v>
      </c>
      <c r="DN54">
        <v>4301440</v>
      </c>
      <c r="DO54">
        <v>4301440</v>
      </c>
      <c r="DP54">
        <v>1828717280</v>
      </c>
      <c r="DQ54">
        <v>1828717280</v>
      </c>
      <c r="DR54">
        <v>8540</v>
      </c>
      <c r="DS54" t="s">
        <v>3621</v>
      </c>
      <c r="DT54" t="s">
        <v>3621</v>
      </c>
      <c r="DU54" t="s">
        <v>3621</v>
      </c>
      <c r="DV54">
        <v>11540</v>
      </c>
      <c r="DW54">
        <v>213826.54072790296</v>
      </c>
      <c r="DX54">
        <v>213826.54072790296</v>
      </c>
      <c r="DY54">
        <v>1</v>
      </c>
    </row>
    <row r="55" spans="1:129" ht="35.25" customHeight="1" x14ac:dyDescent="0.4">
      <c r="A55" s="258">
        <v>41057</v>
      </c>
      <c r="B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1391.03.08</v>
      </c>
      <c r="C55" s="195">
        <f t="shared" ca="1" si="0"/>
        <v>1391</v>
      </c>
      <c r="D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55" s="195">
        <f>_xlfn.NUMBERVALUE(RIGHT(Table11[[#This Row],[تاریخ شمسی]],2))</f>
        <v>8</v>
      </c>
      <c r="F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03-08</v>
      </c>
      <c r="G55" s="195" t="s">
        <v>206</v>
      </c>
      <c r="I55" s="259">
        <v>43884</v>
      </c>
      <c r="J55">
        <v>15400</v>
      </c>
      <c r="L55" s="259">
        <v>41057</v>
      </c>
      <c r="M55">
        <v>17300</v>
      </c>
      <c r="O55" s="284">
        <f>IFERROR(DATE(Table7[[#This Row],[year]],MONTH(DATEVALUE(Table7[[#This Row],[month]]&amp;"1")),Table7[[#This Row],[day]]),"")</f>
        <v>45019</v>
      </c>
      <c r="P55" s="195" t="s">
        <v>3479</v>
      </c>
      <c r="Q55" s="195">
        <v>2023</v>
      </c>
      <c r="R55" s="195" t="s">
        <v>3437</v>
      </c>
      <c r="S55" s="195">
        <v>3</v>
      </c>
      <c r="T55" s="195">
        <v>1963.1</v>
      </c>
      <c r="U55" s="195">
        <v>2394</v>
      </c>
      <c r="V55" s="195">
        <v>520100</v>
      </c>
      <c r="X55" s="260">
        <v>45019</v>
      </c>
      <c r="Y55" t="s">
        <v>9309</v>
      </c>
      <c r="Z55" s="260"/>
      <c r="AA55">
        <v>1402</v>
      </c>
      <c r="AB55" s="260" t="str">
        <f ca="1">IFERROR(IFERROR(VLOOKUP(Table_Merge1[[#This Row],[Column1]],Table11[#All],2,FALSE),LEFT(AB56,8)&amp;IF(LEN((RIGHT(AB56,2)+1))&lt;2,"0"&amp;(RIGHT(AB56,2)+1),(RIGHT(AB56,2)-1))),"")</f>
        <v>1402.01.14</v>
      </c>
      <c r="AC55" s="259" t="str">
        <f ca="1">LEFT(Table_Merge1[[#This Row],[Column2]],4)</f>
        <v>1402</v>
      </c>
      <c r="AD55" s="259" t="str">
        <f ca="1">RIGHT(LEFT(Table_Merge1[[#This Row],[Column2]],7),2)</f>
        <v>01</v>
      </c>
      <c r="AE55" s="259" t="str">
        <f ca="1">RIGHT(Table_Merge1[[#This Row],[Column2]],2)</f>
        <v>14</v>
      </c>
      <c r="AF55">
        <v>1</v>
      </c>
      <c r="AG55">
        <v>14</v>
      </c>
      <c r="AH55" s="260">
        <v>2023</v>
      </c>
      <c r="AI55" t="s">
        <v>3437</v>
      </c>
      <c r="AJ55" s="260">
        <v>3</v>
      </c>
      <c r="AK55">
        <v>1963.1</v>
      </c>
      <c r="AL55">
        <v>2394</v>
      </c>
      <c r="AM55">
        <v>520100</v>
      </c>
      <c r="AO55">
        <v>366000</v>
      </c>
      <c r="AP55" s="287">
        <f>IFERROR(IF(Table_Merge1[[#This Row],[LME Zinc stock]]*Table_Merge1[[#This Row],[Nima.مقدار]]=0,"",Table_Merge1[[#This Row],[LME Zinc stock]]*Table_Merge1[[#This Row],[Nima.مقدار]]),"")</f>
        <v>190356600000</v>
      </c>
      <c r="AQ55" s="287">
        <f>IFERROR(IF(Table_Merge1[[#This Row],[LME Zinc 3-month]]*Table_Merge1[[#This Row],[Nima.مقدار]]=0,"",Table_Merge1[[#This Row],[LME Zinc 3-month]]*Table_Merge1[[#This Row],[Nima.مقدار]]),"")</f>
        <v>876204000</v>
      </c>
      <c r="AR55" s="288" t="str">
        <f>IFERROR(IF(Table_Merge1[[#This Row],[LME Zinc stock]]*Table_Merge1[[#This Row],[Azad.Sell]]=0,"",Table_Merge1[[#This Row],[LME Zinc stock]]*Table_Merge1[[#This Row],[Azad.Sell]]),"")</f>
        <v/>
      </c>
      <c r="AS55" s="288" t="str">
        <f>IFERROR(IF(Table_Merge1[[#This Row],[LME Zinc 3-month]]*Table_Merge1[[#This Row],[Azad.Sell]]=0,"",Table_Merge1[[#This Row],[LME Zinc 3-month]]*Table_Merge1[[#This Row],[Azad.Sell]]),"")</f>
        <v/>
      </c>
      <c r="AT55"/>
      <c r="BN55" s="311">
        <v>1</v>
      </c>
      <c r="BO55" s="305">
        <v>1234.3058823529411</v>
      </c>
      <c r="BP55" s="306">
        <v>1605.78125</v>
      </c>
      <c r="BQ55" s="315"/>
      <c r="BR55" s="315"/>
      <c r="BS55" s="315"/>
      <c r="BT55" s="316"/>
      <c r="BU55" s="311">
        <v>1</v>
      </c>
      <c r="BV55" s="307">
        <v>1233.9312500000001</v>
      </c>
      <c r="BW55" s="150">
        <v>1601.1666666666667</v>
      </c>
      <c r="BX55" s="377"/>
      <c r="BY55" s="377"/>
      <c r="BZ55" s="377"/>
      <c r="CA55" s="317"/>
      <c r="CB55" s="377"/>
      <c r="CC55" s="526">
        <f>CM55*CE55</f>
        <v>462045.75839712843</v>
      </c>
      <c r="CD55" s="527">
        <f>CI55/CJ55</f>
        <v>1.5173876375654964</v>
      </c>
      <c r="CE55" s="527">
        <f>IFERROR(CF55*CD55,"")</f>
        <v>1.2378608237656581</v>
      </c>
      <c r="CF55" s="528">
        <f t="shared" si="10"/>
        <v>0.81578417611974718</v>
      </c>
      <c r="CG55" s="528">
        <f t="shared" si="27"/>
        <v>1.3395435422455673</v>
      </c>
      <c r="CH55" s="528">
        <f t="shared" si="28"/>
        <v>1.2032866898482482</v>
      </c>
      <c r="CI55" s="474">
        <v>1096896.6304347829</v>
      </c>
      <c r="CJ55" s="474">
        <v>722884.91304347839</v>
      </c>
      <c r="CK55" s="474">
        <f t="shared" si="11"/>
        <v>2938.6815956196724</v>
      </c>
      <c r="CL55" s="474">
        <f t="shared" si="12"/>
        <v>1936.6716341082799</v>
      </c>
      <c r="CM55" s="474">
        <v>373261.47619047621</v>
      </c>
      <c r="CN55" s="474">
        <v>500000</v>
      </c>
      <c r="CO55" s="475">
        <v>2374</v>
      </c>
      <c r="CP55" s="476">
        <v>2856.6026016997412</v>
      </c>
      <c r="CQ55" s="476" t="s">
        <v>9863</v>
      </c>
      <c r="CR55" s="377"/>
      <c r="CY55" s="150"/>
      <c r="DF55">
        <v>1811.7352941176471</v>
      </c>
      <c r="DH55">
        <v>0</v>
      </c>
      <c r="DI55">
        <v>960</v>
      </c>
      <c r="DJ55">
        <v>960</v>
      </c>
      <c r="DK55" t="s">
        <v>9539</v>
      </c>
      <c r="DL55" t="s">
        <v>9798</v>
      </c>
      <c r="DM55" t="s">
        <v>9802</v>
      </c>
      <c r="DN55">
        <v>204429120</v>
      </c>
      <c r="DO55">
        <v>204429120</v>
      </c>
      <c r="DP55">
        <v>2033146400</v>
      </c>
      <c r="DQ55">
        <v>2033146400</v>
      </c>
      <c r="DR55">
        <v>9500</v>
      </c>
      <c r="DS55" t="s">
        <v>3621</v>
      </c>
      <c r="DT55" t="s">
        <v>3621</v>
      </c>
      <c r="DU55" t="s">
        <v>3621</v>
      </c>
      <c r="DV55">
        <v>11540</v>
      </c>
      <c r="DW55">
        <v>213826.54072790296</v>
      </c>
      <c r="DX55">
        <v>213826.54072790296</v>
      </c>
      <c r="DY55">
        <v>1</v>
      </c>
    </row>
    <row r="56" spans="1:129" ht="35.25" customHeight="1" x14ac:dyDescent="0.4">
      <c r="A56" s="258">
        <v>41058</v>
      </c>
      <c r="B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1391.03.09</v>
      </c>
      <c r="C56" s="195">
        <f t="shared" ca="1" si="0"/>
        <v>1391</v>
      </c>
      <c r="D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56" s="195">
        <f>_xlfn.NUMBERVALUE(RIGHT(Table11[[#This Row],[تاریخ شمسی]],2))</f>
        <v>9</v>
      </c>
      <c r="F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03-09</v>
      </c>
      <c r="G56" s="195" t="s">
        <v>207</v>
      </c>
      <c r="I56" s="259">
        <v>43885</v>
      </c>
      <c r="J56">
        <v>15650</v>
      </c>
      <c r="L56" s="259">
        <v>41058</v>
      </c>
      <c r="M56">
        <v>17580</v>
      </c>
      <c r="O56" s="283">
        <f>IFERROR(DATE(Table7[[#This Row],[year]],MONTH(DATEVALUE(Table7[[#This Row],[month]]&amp;"1")),Table7[[#This Row],[day]]),"")</f>
        <v>45016</v>
      </c>
      <c r="P56" s="257" t="s">
        <v>3480</v>
      </c>
      <c r="Q56" s="257">
        <v>2023</v>
      </c>
      <c r="R56" s="257" t="s">
        <v>3435</v>
      </c>
      <c r="S56" s="257">
        <v>31</v>
      </c>
      <c r="T56" s="257">
        <v>1978.8</v>
      </c>
      <c r="U56" s="257" t="s">
        <v>3621</v>
      </c>
      <c r="V56" s="257" t="s">
        <v>3621</v>
      </c>
      <c r="X56" s="260">
        <v>45016</v>
      </c>
      <c r="Z56" s="260"/>
      <c r="AB56" s="260" t="str">
        <f ca="1">IFERROR(IFERROR(VLOOKUP(Table_Merge1[[#This Row],[Column1]],Table11[#All],2,FALSE),LEFT(AB57,8)&amp;IF(LEN((RIGHT(AB57,2)+1))&lt;2,"0"&amp;(RIGHT(AB57,2)+1),(RIGHT(AB57,2)-1))),"")</f>
        <v>1402.01.9</v>
      </c>
      <c r="AC56" s="259" t="str">
        <f ca="1">LEFT(Table_Merge1[[#This Row],[Column2]],4)</f>
        <v>1402</v>
      </c>
      <c r="AD56" s="259" t="str">
        <f ca="1">RIGHT(LEFT(Table_Merge1[[#This Row],[Column2]],7),2)</f>
        <v>01</v>
      </c>
      <c r="AE56" s="259" t="str">
        <f ca="1">RIGHT(Table_Merge1[[#This Row],[Column2]],2)</f>
        <v>.9</v>
      </c>
      <c r="AH56" s="260">
        <v>2023</v>
      </c>
      <c r="AI56" t="s">
        <v>3435</v>
      </c>
      <c r="AJ56" s="260">
        <v>31</v>
      </c>
      <c r="AK56">
        <v>1978.8</v>
      </c>
      <c r="AL56" t="s">
        <v>3621</v>
      </c>
      <c r="AM56" t="s">
        <v>3621</v>
      </c>
      <c r="AP56" s="287" t="str">
        <f>IFERROR(IF(Table_Merge1[[#This Row],[LME Zinc stock]]*Table_Merge1[[#This Row],[Nima.مقدار]]=0,"",Table_Merge1[[#This Row],[LME Zinc stock]]*Table_Merge1[[#This Row],[Nima.مقدار]]),"")</f>
        <v/>
      </c>
      <c r="AQ56" s="287" t="str">
        <f>IFERROR(IF(Table_Merge1[[#This Row],[LME Zinc 3-month]]*Table_Merge1[[#This Row],[Nima.مقدار]]=0,"",Table_Merge1[[#This Row],[LME Zinc 3-month]]*Table_Merge1[[#This Row],[Nima.مقدار]]),"")</f>
        <v/>
      </c>
      <c r="AR56" s="288" t="str">
        <f>IFERROR(IF(Table_Merge1[[#This Row],[LME Zinc stock]]*Table_Merge1[[#This Row],[Azad.Sell]]=0,"",Table_Merge1[[#This Row],[LME Zinc stock]]*Table_Merge1[[#This Row],[Azad.Sell]]),"")</f>
        <v/>
      </c>
      <c r="AS56" s="288" t="str">
        <f>IFERROR(IF(Table_Merge1[[#This Row],[LME Zinc 3-month]]*Table_Merge1[[#This Row],[Azad.Sell]]=0,"",Table_Merge1[[#This Row],[LME Zinc 3-month]]*Table_Merge1[[#This Row],[Azad.Sell]]),"")</f>
        <v/>
      </c>
      <c r="AT56"/>
      <c r="BN56" s="280">
        <v>2</v>
      </c>
      <c r="BO56" s="307">
        <v>1264.3136363636363</v>
      </c>
      <c r="BP56" s="150">
        <v>1561.5952380952381</v>
      </c>
      <c r="BQ56" s="377"/>
      <c r="BR56" s="377"/>
      <c r="BS56" s="377"/>
      <c r="BT56" s="317"/>
      <c r="BU56" s="280">
        <v>2</v>
      </c>
      <c r="BV56" s="307">
        <v>1264.0380952380951</v>
      </c>
      <c r="BW56" s="150">
        <v>1561.825</v>
      </c>
      <c r="BX56" s="377"/>
      <c r="BY56" s="377"/>
      <c r="BZ56" s="377"/>
      <c r="CA56" s="317"/>
      <c r="CB56" s="377"/>
      <c r="CC56" s="530">
        <f>CM56*CE56</f>
        <v>478299.52111449715</v>
      </c>
      <c r="CD56" s="527">
        <f t="shared" ref="CD56:CD58" si="36">CI56/CJ56</f>
        <v>1.419306214798453</v>
      </c>
      <c r="CE56" s="531">
        <f>IFERROR(CF56*CD56,"")</f>
        <v>1.2462714272691646</v>
      </c>
      <c r="CF56" s="532">
        <f t="shared" si="10"/>
        <v>0.87808495043202506</v>
      </c>
      <c r="CG56" s="528">
        <f t="shared" si="27"/>
        <v>0</v>
      </c>
      <c r="CH56" s="532">
        <f t="shared" si="28"/>
        <v>1.182776733160926</v>
      </c>
      <c r="CI56" s="477">
        <v>1098654</v>
      </c>
      <c r="CJ56" s="477">
        <v>774078.20000000007</v>
      </c>
      <c r="CK56" s="477">
        <f t="shared" si="11"/>
        <v>2862.6854684372711</v>
      </c>
      <c r="CL56" s="477">
        <f t="shared" si="12"/>
        <v>2016.9611311423616</v>
      </c>
      <c r="CM56" s="477">
        <v>383784.39130434784</v>
      </c>
      <c r="CN56" s="477"/>
      <c r="CO56" s="478">
        <v>2297</v>
      </c>
      <c r="CP56" s="479">
        <v>2716.8381560706471</v>
      </c>
      <c r="CQ56" s="479" t="s">
        <v>9864</v>
      </c>
      <c r="CR56" s="377"/>
      <c r="CY56" s="150"/>
      <c r="DF56">
        <v>1883.8863636363637</v>
      </c>
      <c r="DH56">
        <v>3000</v>
      </c>
      <c r="DI56">
        <v>2040</v>
      </c>
      <c r="DJ56">
        <v>2040</v>
      </c>
      <c r="DK56" t="s">
        <v>9539</v>
      </c>
      <c r="DL56" t="s">
        <v>9798</v>
      </c>
      <c r="DM56" t="s">
        <v>9802</v>
      </c>
      <c r="DN56">
        <v>434411880</v>
      </c>
      <c r="DO56">
        <v>434411880</v>
      </c>
      <c r="DP56">
        <v>2467558280</v>
      </c>
      <c r="DQ56">
        <v>2467558280</v>
      </c>
      <c r="DR56">
        <v>11540</v>
      </c>
      <c r="DS56">
        <v>11540</v>
      </c>
      <c r="DT56">
        <v>213826.54072790296</v>
      </c>
      <c r="DU56">
        <v>213826.54072790296</v>
      </c>
      <c r="DV56">
        <v>11540</v>
      </c>
      <c r="DW56">
        <v>213826.54072790296</v>
      </c>
      <c r="DX56">
        <v>213826.54072790296</v>
      </c>
      <c r="DY56">
        <v>1</v>
      </c>
    </row>
    <row r="57" spans="1:129" ht="35.25" customHeight="1" x14ac:dyDescent="0.4">
      <c r="A57" s="258">
        <v>41059</v>
      </c>
      <c r="B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1391.03.10</v>
      </c>
      <c r="C57" s="195">
        <f t="shared" ca="1" si="0"/>
        <v>1391</v>
      </c>
      <c r="D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57" s="195">
        <f>_xlfn.NUMBERVALUE(RIGHT(Table11[[#This Row],[تاریخ شمسی]],2))</f>
        <v>10</v>
      </c>
      <c r="F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03-10</v>
      </c>
      <c r="G57" s="195" t="s">
        <v>208</v>
      </c>
      <c r="I57" s="259">
        <v>43886</v>
      </c>
      <c r="J57">
        <v>15850</v>
      </c>
      <c r="L57" s="259">
        <v>41059</v>
      </c>
      <c r="M57">
        <v>17710</v>
      </c>
      <c r="O57" s="284">
        <f>IFERROR(DATE(Table7[[#This Row],[year]],MONTH(DATEVALUE(Table7[[#This Row],[month]]&amp;"1")),Table7[[#This Row],[day]]),"")</f>
        <v>45015</v>
      </c>
      <c r="P57" s="195" t="s">
        <v>3481</v>
      </c>
      <c r="Q57" s="195">
        <v>2023</v>
      </c>
      <c r="R57" s="195" t="s">
        <v>3435</v>
      </c>
      <c r="S57" s="195">
        <v>30</v>
      </c>
      <c r="T57" s="195">
        <v>1968.1</v>
      </c>
      <c r="U57" s="195">
        <v>2375.5</v>
      </c>
      <c r="V57" s="195">
        <v>520900</v>
      </c>
      <c r="X57" s="260">
        <v>45015</v>
      </c>
      <c r="Y57" t="s">
        <v>9308</v>
      </c>
      <c r="Z57" s="260"/>
      <c r="AA57">
        <v>1402</v>
      </c>
      <c r="AB57" s="260" t="str">
        <f ca="1">IFERROR(IFERROR(VLOOKUP(Table_Merge1[[#This Row],[Column1]],Table11[#All],2,FALSE),LEFT(AB58,8)&amp;IF(LEN((RIGHT(AB58,2)+1))&lt;2,"0"&amp;(RIGHT(AB58,2)+1),(RIGHT(AB58,2)-1))),"")</f>
        <v>1402.01.10</v>
      </c>
      <c r="AC57" s="259" t="str">
        <f ca="1">LEFT(Table_Merge1[[#This Row],[Column2]],4)</f>
        <v>1402</v>
      </c>
      <c r="AD57" s="259" t="str">
        <f ca="1">RIGHT(LEFT(Table_Merge1[[#This Row],[Column2]],7),2)</f>
        <v>01</v>
      </c>
      <c r="AE57" s="259" t="str">
        <f ca="1">RIGHT(Table_Merge1[[#This Row],[Column2]],2)</f>
        <v>10</v>
      </c>
      <c r="AF57">
        <v>1</v>
      </c>
      <c r="AG57">
        <v>10</v>
      </c>
      <c r="AH57" s="260">
        <v>2023</v>
      </c>
      <c r="AI57" t="s">
        <v>3435</v>
      </c>
      <c r="AJ57" s="260">
        <v>30</v>
      </c>
      <c r="AK57">
        <v>1968.1</v>
      </c>
      <c r="AL57">
        <v>2375.5</v>
      </c>
      <c r="AM57">
        <v>520900</v>
      </c>
      <c r="AO57">
        <v>366000</v>
      </c>
      <c r="AP57" s="287">
        <f>IFERROR(IF(Table_Merge1[[#This Row],[LME Zinc stock]]*Table_Merge1[[#This Row],[Nima.مقدار]]=0,"",Table_Merge1[[#This Row],[LME Zinc stock]]*Table_Merge1[[#This Row],[Nima.مقدار]]),"")</f>
        <v>190649400000</v>
      </c>
      <c r="AQ57" s="287">
        <f>IFERROR(IF(Table_Merge1[[#This Row],[LME Zinc 3-month]]*Table_Merge1[[#This Row],[Nima.مقدار]]=0,"",Table_Merge1[[#This Row],[LME Zinc 3-month]]*Table_Merge1[[#This Row],[Nima.مقدار]]),"")</f>
        <v>869433000</v>
      </c>
      <c r="AR57" s="288" t="str">
        <f>IFERROR(IF(Table_Merge1[[#This Row],[LME Zinc stock]]*Table_Merge1[[#This Row],[Azad.Sell]]=0,"",Table_Merge1[[#This Row],[LME Zinc stock]]*Table_Merge1[[#This Row],[Azad.Sell]]),"")</f>
        <v/>
      </c>
      <c r="AS57" s="288" t="str">
        <f>IFERROR(IF(Table_Merge1[[#This Row],[LME Zinc 3-month]]*Table_Merge1[[#This Row],[Azad.Sell]]=0,"",Table_Merge1[[#This Row],[LME Zinc 3-month]]*Table_Merge1[[#This Row],[Azad.Sell]]),"")</f>
        <v/>
      </c>
      <c r="AT57"/>
      <c r="BN57" s="280">
        <v>3</v>
      </c>
      <c r="BO57" s="307">
        <v>1249.7100000000003</v>
      </c>
      <c r="BP57" s="150">
        <v>1614.8947368421052</v>
      </c>
      <c r="BQ57" s="377"/>
      <c r="BR57" s="377"/>
      <c r="BS57" s="377"/>
      <c r="BT57" s="317"/>
      <c r="BU57" s="280">
        <v>3</v>
      </c>
      <c r="BV57" s="307">
        <v>1246.6947368421054</v>
      </c>
      <c r="BW57" s="150">
        <v>1614.8947368421052</v>
      </c>
      <c r="BX57" s="377"/>
      <c r="BY57" s="377"/>
      <c r="BZ57" s="377"/>
      <c r="CA57" s="317"/>
      <c r="CB57" s="377"/>
      <c r="CC57" s="530">
        <f>CM57*CE57</f>
        <v>520190.96098094084</v>
      </c>
      <c r="CD57" s="527">
        <f t="shared" si="36"/>
        <v>1.2991026698291051</v>
      </c>
      <c r="CE57" s="531">
        <f>IFERROR(CF57*CD57,"")</f>
        <v>1.340698353043662</v>
      </c>
      <c r="CF57" s="532">
        <f t="shared" si="10"/>
        <v>1.0320187804864021</v>
      </c>
      <c r="CG57" s="528">
        <f t="shared" si="27"/>
        <v>0</v>
      </c>
      <c r="CH57" s="532">
        <f t="shared" si="28"/>
        <v>0</v>
      </c>
      <c r="CI57" s="477">
        <v>1163780.2647058822</v>
      </c>
      <c r="CJ57" s="477">
        <v>895833.94117647049</v>
      </c>
      <c r="CK57" s="490">
        <f t="shared" si="11"/>
        <v>2999.4336719223766</v>
      </c>
      <c r="CL57" s="490">
        <f t="shared" si="12"/>
        <v>2308.8503638568827</v>
      </c>
      <c r="CM57" s="490">
        <v>388000</v>
      </c>
      <c r="CN57" s="490"/>
      <c r="CO57" s="478">
        <v>2237.217391304348</v>
      </c>
      <c r="CP57" s="479"/>
      <c r="CQ57" s="479" t="s">
        <v>9865</v>
      </c>
      <c r="CR57" s="377"/>
      <c r="CS57">
        <f>AVERAGE(CP55:CP57)/AVERAGE(CO55:CO57)</f>
        <v>1.2101763252527133</v>
      </c>
      <c r="CY57" s="150"/>
      <c r="DF57">
        <v>1970.425</v>
      </c>
      <c r="DH57">
        <v>3000</v>
      </c>
      <c r="DI57">
        <v>620</v>
      </c>
      <c r="DJ57">
        <v>620</v>
      </c>
      <c r="DK57" t="s">
        <v>9607</v>
      </c>
      <c r="DL57" t="s">
        <v>9798</v>
      </c>
      <c r="DM57" t="s">
        <v>9805</v>
      </c>
      <c r="DN57">
        <v>132027140</v>
      </c>
      <c r="DO57">
        <v>132027140</v>
      </c>
      <c r="DP57">
        <v>132027140</v>
      </c>
      <c r="DQ57">
        <v>132027140</v>
      </c>
      <c r="DR57">
        <v>620</v>
      </c>
      <c r="DS57" t="s">
        <v>3621</v>
      </c>
      <c r="DT57" t="s">
        <v>3621</v>
      </c>
      <c r="DU57" t="s">
        <v>3621</v>
      </c>
      <c r="DV57">
        <v>12980</v>
      </c>
      <c r="DW57">
        <v>206959.6533127889</v>
      </c>
      <c r="DX57">
        <v>206959.6533127889</v>
      </c>
      <c r="DY57">
        <v>1</v>
      </c>
    </row>
    <row r="58" spans="1:129" ht="35.25" customHeight="1" x14ac:dyDescent="0.4">
      <c r="A58" s="258">
        <v>41060</v>
      </c>
      <c r="B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1391.03.11</v>
      </c>
      <c r="C58" s="195">
        <f t="shared" ca="1" si="0"/>
        <v>1391</v>
      </c>
      <c r="D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58" s="195">
        <f>_xlfn.NUMBERVALUE(RIGHT(Table11[[#This Row],[تاریخ شمسی]],2))</f>
        <v>11</v>
      </c>
      <c r="F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03-11</v>
      </c>
      <c r="G58" s="195" t="s">
        <v>209</v>
      </c>
      <c r="I58" s="259">
        <v>43887</v>
      </c>
      <c r="J58">
        <v>15920</v>
      </c>
      <c r="L58" s="259">
        <v>41060</v>
      </c>
      <c r="M58">
        <v>17640</v>
      </c>
      <c r="O58" s="283">
        <f>IFERROR(DATE(Table7[[#This Row],[year]],MONTH(DATEVALUE(Table7[[#This Row],[month]]&amp;"1")),Table7[[#This Row],[day]]),"")</f>
        <v>45014</v>
      </c>
      <c r="P58" s="257" t="s">
        <v>3482</v>
      </c>
      <c r="Q58" s="257">
        <v>2023</v>
      </c>
      <c r="R58" s="257" t="s">
        <v>3435</v>
      </c>
      <c r="S58" s="257">
        <v>29</v>
      </c>
      <c r="T58" s="257">
        <v>1965.85</v>
      </c>
      <c r="U58" s="257">
        <v>2388</v>
      </c>
      <c r="V58" s="257">
        <v>525275</v>
      </c>
      <c r="X58" s="260">
        <v>45014</v>
      </c>
      <c r="Y58" t="s">
        <v>9307</v>
      </c>
      <c r="Z58" s="260"/>
      <c r="AA58">
        <v>1402</v>
      </c>
      <c r="AB58" s="260" t="str">
        <f ca="1">IFERROR(IFERROR(VLOOKUP(Table_Merge1[[#This Row],[Column1]],Table11[#All],2,FALSE),LEFT(AB59,8)&amp;IF(LEN((RIGHT(AB59,2)+1))&lt;2,"0"&amp;(RIGHT(AB59,2)+1),(RIGHT(AB59,2)-1))),"")</f>
        <v>1402.01.09</v>
      </c>
      <c r="AC58" s="259" t="str">
        <f ca="1">LEFT(Table_Merge1[[#This Row],[Column2]],4)</f>
        <v>1402</v>
      </c>
      <c r="AD58" s="259" t="str">
        <f ca="1">RIGHT(LEFT(Table_Merge1[[#This Row],[Column2]],7),2)</f>
        <v>01</v>
      </c>
      <c r="AE58" s="259" t="str">
        <f ca="1">RIGHT(Table_Merge1[[#This Row],[Column2]],2)</f>
        <v>09</v>
      </c>
      <c r="AF58">
        <v>1</v>
      </c>
      <c r="AG58">
        <v>9</v>
      </c>
      <c r="AH58" s="260">
        <v>2023</v>
      </c>
      <c r="AI58" t="s">
        <v>3435</v>
      </c>
      <c r="AJ58" s="260">
        <v>29</v>
      </c>
      <c r="AK58">
        <v>1965.85</v>
      </c>
      <c r="AL58">
        <v>2388</v>
      </c>
      <c r="AM58">
        <v>525275</v>
      </c>
      <c r="AO58">
        <v>366000</v>
      </c>
      <c r="AP58" s="287">
        <f>IFERROR(IF(Table_Merge1[[#This Row],[LME Zinc stock]]*Table_Merge1[[#This Row],[Nima.مقدار]]=0,"",Table_Merge1[[#This Row],[LME Zinc stock]]*Table_Merge1[[#This Row],[Nima.مقدار]]),"")</f>
        <v>192250650000</v>
      </c>
      <c r="AQ58" s="287">
        <f>IFERROR(IF(Table_Merge1[[#This Row],[LME Zinc 3-month]]*Table_Merge1[[#This Row],[Nima.مقدار]]=0,"",Table_Merge1[[#This Row],[LME Zinc 3-month]]*Table_Merge1[[#This Row],[Nima.مقدار]]),"")</f>
        <v>874008000</v>
      </c>
      <c r="AR58" s="288" t="str">
        <f>IFERROR(IF(Table_Merge1[[#This Row],[LME Zinc stock]]*Table_Merge1[[#This Row],[Azad.Sell]]=0,"",Table_Merge1[[#This Row],[LME Zinc stock]]*Table_Merge1[[#This Row],[Azad.Sell]]),"")</f>
        <v/>
      </c>
      <c r="AS58" s="288" t="str">
        <f>IFERROR(IF(Table_Merge1[[#This Row],[LME Zinc 3-month]]*Table_Merge1[[#This Row],[Azad.Sell]]=0,"",Table_Merge1[[#This Row],[LME Zinc 3-month]]*Table_Merge1[[#This Row],[Azad.Sell]]),"")</f>
        <v/>
      </c>
      <c r="AT58"/>
      <c r="BN58" s="280">
        <v>4</v>
      </c>
      <c r="BO58" s="307">
        <v>1327.1624999999999</v>
      </c>
      <c r="BP58" s="150">
        <v>1636.5869565217392</v>
      </c>
      <c r="BQ58" s="377"/>
      <c r="BR58" s="377"/>
      <c r="BS58" s="377"/>
      <c r="BT58" s="317"/>
      <c r="BU58" s="280">
        <v>4</v>
      </c>
      <c r="BV58" s="307">
        <v>1327.3472222222219</v>
      </c>
      <c r="BW58" s="150">
        <v>1636</v>
      </c>
      <c r="BX58" s="377"/>
      <c r="BY58" s="377"/>
      <c r="BZ58" s="377"/>
      <c r="CA58" s="317"/>
      <c r="CB58" s="377"/>
      <c r="CC58" s="530"/>
      <c r="CD58" s="527">
        <f t="shared" si="36"/>
        <v>1.0931562019298</v>
      </c>
      <c r="CE58" s="531" t="str">
        <f>IFERROR(CF58*CD58,"")</f>
        <v/>
      </c>
      <c r="CF58" s="532" t="str">
        <f>IFERROR(CL58/CO58,"")</f>
        <v/>
      </c>
      <c r="CG58" s="528">
        <f t="shared" si="27"/>
        <v>0</v>
      </c>
      <c r="CH58" s="532" t="str">
        <f t="shared" si="28"/>
        <v/>
      </c>
      <c r="CI58" s="477">
        <v>977145</v>
      </c>
      <c r="CJ58" s="477">
        <v>893875</v>
      </c>
      <c r="CK58" s="490">
        <f t="shared" si="11"/>
        <v>2505.5</v>
      </c>
      <c r="CL58" s="490">
        <f t="shared" si="12"/>
        <v>2291.9871794871797</v>
      </c>
      <c r="CM58" s="490">
        <v>390000</v>
      </c>
      <c r="CN58" s="490"/>
      <c r="CO58" s="491"/>
      <c r="CP58" s="492"/>
      <c r="CQ58" s="492" t="s">
        <v>9866</v>
      </c>
      <c r="DF58">
        <v>2127.7708333333335</v>
      </c>
      <c r="DH58">
        <v>0</v>
      </c>
      <c r="DI58">
        <v>420</v>
      </c>
      <c r="DJ58">
        <v>420</v>
      </c>
      <c r="DK58" t="s">
        <v>9607</v>
      </c>
      <c r="DL58" t="s">
        <v>9798</v>
      </c>
      <c r="DM58" t="s">
        <v>9805</v>
      </c>
      <c r="DN58">
        <v>89437740</v>
      </c>
      <c r="DO58">
        <v>89437740</v>
      </c>
      <c r="DP58">
        <v>221464880</v>
      </c>
      <c r="DQ58">
        <v>221464880</v>
      </c>
      <c r="DR58">
        <v>1040</v>
      </c>
      <c r="DS58" t="s">
        <v>3621</v>
      </c>
      <c r="DT58" t="s">
        <v>3621</v>
      </c>
      <c r="DU58" t="s">
        <v>3621</v>
      </c>
      <c r="DV58">
        <v>12980</v>
      </c>
      <c r="DW58">
        <v>206959.6533127889</v>
      </c>
      <c r="DX58">
        <v>206959.6533127889</v>
      </c>
      <c r="DY58">
        <v>1</v>
      </c>
    </row>
    <row r="59" spans="1:129" ht="35.25" customHeight="1" thickBot="1" x14ac:dyDescent="0.45">
      <c r="A59" s="258">
        <v>41062</v>
      </c>
      <c r="B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1391.03.13</v>
      </c>
      <c r="C59" s="195">
        <f t="shared" ca="1" si="0"/>
        <v>1391</v>
      </c>
      <c r="D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59" s="195">
        <f>_xlfn.NUMBERVALUE(RIGHT(Table11[[#This Row],[تاریخ شمسی]],2))</f>
        <v>13</v>
      </c>
      <c r="F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03-13</v>
      </c>
      <c r="G59" s="195" t="s">
        <v>210</v>
      </c>
      <c r="I59" s="259">
        <v>43888</v>
      </c>
      <c r="J59">
        <v>15800</v>
      </c>
      <c r="L59" s="259">
        <v>41062</v>
      </c>
      <c r="M59">
        <v>17780</v>
      </c>
      <c r="O59" s="284">
        <f>IFERROR(DATE(Table7[[#This Row],[year]],MONTH(DATEVALUE(Table7[[#This Row],[month]]&amp;"1")),Table7[[#This Row],[day]]),"")</f>
        <v>45013</v>
      </c>
      <c r="P59" s="195" t="s">
        <v>3483</v>
      </c>
      <c r="Q59" s="195">
        <v>2023</v>
      </c>
      <c r="R59" s="195" t="s">
        <v>3435</v>
      </c>
      <c r="S59" s="195">
        <v>28</v>
      </c>
      <c r="T59" s="195">
        <v>1949.85</v>
      </c>
      <c r="U59" s="195">
        <v>2410</v>
      </c>
      <c r="V59" s="195">
        <v>529175</v>
      </c>
      <c r="X59" s="260">
        <v>45013</v>
      </c>
      <c r="Y59" t="s">
        <v>9306</v>
      </c>
      <c r="Z59" s="260"/>
      <c r="AA59">
        <v>1402</v>
      </c>
      <c r="AB59" s="260" t="str">
        <f ca="1">IFERROR(IFERROR(VLOOKUP(Table_Merge1[[#This Row],[Column1]],Table11[#All],2,FALSE),LEFT(AB60,8)&amp;IF(LEN((RIGHT(AB60,2)+1))&lt;2,"0"&amp;(RIGHT(AB60,2)+1),(RIGHT(AB60,2)-1))),"")</f>
        <v>1402.01.08</v>
      </c>
      <c r="AC59" s="259" t="str">
        <f ca="1">LEFT(Table_Merge1[[#This Row],[Column2]],4)</f>
        <v>1402</v>
      </c>
      <c r="AD59" s="259" t="str">
        <f ca="1">RIGHT(LEFT(Table_Merge1[[#This Row],[Column2]],7),2)</f>
        <v>01</v>
      </c>
      <c r="AE59" s="259" t="str">
        <f ca="1">RIGHT(Table_Merge1[[#This Row],[Column2]],2)</f>
        <v>08</v>
      </c>
      <c r="AF59">
        <v>1</v>
      </c>
      <c r="AG59">
        <v>8</v>
      </c>
      <c r="AH59" s="260">
        <v>2023</v>
      </c>
      <c r="AI59" t="s">
        <v>3435</v>
      </c>
      <c r="AJ59" s="260">
        <v>28</v>
      </c>
      <c r="AK59">
        <v>1949.85</v>
      </c>
      <c r="AL59">
        <v>2410</v>
      </c>
      <c r="AM59">
        <v>529175</v>
      </c>
      <c r="AO59">
        <v>366000</v>
      </c>
      <c r="AP59" s="287">
        <f>IFERROR(IF(Table_Merge1[[#This Row],[LME Zinc stock]]*Table_Merge1[[#This Row],[Nima.مقدار]]=0,"",Table_Merge1[[#This Row],[LME Zinc stock]]*Table_Merge1[[#This Row],[Nima.مقدار]]),"")</f>
        <v>193678050000</v>
      </c>
      <c r="AQ59" s="287">
        <f>IFERROR(IF(Table_Merge1[[#This Row],[LME Zinc 3-month]]*Table_Merge1[[#This Row],[Nima.مقدار]]=0,"",Table_Merge1[[#This Row],[LME Zinc 3-month]]*Table_Merge1[[#This Row],[Nima.مقدار]]),"")</f>
        <v>882060000</v>
      </c>
      <c r="AR59" s="288" t="str">
        <f>IFERROR(IF(Table_Merge1[[#This Row],[LME Zinc stock]]*Table_Merge1[[#This Row],[Azad.Sell]]=0,"",Table_Merge1[[#This Row],[LME Zinc stock]]*Table_Merge1[[#This Row],[Azad.Sell]]),"")</f>
        <v/>
      </c>
      <c r="AS59" s="288" t="str">
        <f>IFERROR(IF(Table_Merge1[[#This Row],[LME Zinc 3-month]]*Table_Merge1[[#This Row],[Azad.Sell]]=0,"",Table_Merge1[[#This Row],[LME Zinc 3-month]]*Table_Merge1[[#This Row],[Azad.Sell]]),"")</f>
        <v/>
      </c>
      <c r="AT59"/>
      <c r="BN59" s="280">
        <v>5</v>
      </c>
      <c r="BO59" s="307">
        <v>1341.85</v>
      </c>
      <c r="BP59" s="150">
        <v>1648.8684210526317</v>
      </c>
      <c r="BQ59" s="377"/>
      <c r="BR59" s="377"/>
      <c r="BS59" s="377"/>
      <c r="BT59" s="317"/>
      <c r="BU59" s="280">
        <v>5</v>
      </c>
      <c r="BV59" s="307">
        <v>1341.586842105263</v>
      </c>
      <c r="BW59" s="150">
        <v>1652.3055555555557</v>
      </c>
      <c r="BX59" s="377"/>
      <c r="BY59" s="377"/>
      <c r="BZ59" s="377"/>
      <c r="CA59" s="317"/>
      <c r="CB59" s="377"/>
      <c r="CC59" s="545"/>
      <c r="CD59" s="546"/>
      <c r="CE59" s="546" t="str">
        <f>IFERROR(CF59*CD59,"")</f>
        <v/>
      </c>
      <c r="CF59" s="547" t="str">
        <f t="shared" si="10"/>
        <v/>
      </c>
      <c r="CG59" s="528" t="e">
        <f t="shared" si="27"/>
        <v>#DIV/0!</v>
      </c>
      <c r="CH59" s="547" t="str">
        <f t="shared" si="28"/>
        <v/>
      </c>
      <c r="CI59" s="493"/>
      <c r="CJ59" s="493"/>
      <c r="CK59" s="494" t="str">
        <f t="shared" si="11"/>
        <v/>
      </c>
      <c r="CL59" s="494" t="str">
        <f t="shared" si="12"/>
        <v/>
      </c>
      <c r="CM59" s="494"/>
      <c r="CN59" s="494"/>
      <c r="CO59" s="495"/>
      <c r="CP59" s="496"/>
      <c r="CQ59" s="496" t="s">
        <v>9867</v>
      </c>
      <c r="DF59">
        <v>2258.0749999999998</v>
      </c>
      <c r="DH59">
        <v>0</v>
      </c>
      <c r="DI59">
        <v>140</v>
      </c>
      <c r="DJ59">
        <v>140</v>
      </c>
      <c r="DK59" t="s">
        <v>9608</v>
      </c>
      <c r="DL59" t="s">
        <v>9798</v>
      </c>
      <c r="DM59" t="s">
        <v>9805</v>
      </c>
      <c r="DN59">
        <v>29812580</v>
      </c>
      <c r="DO59">
        <v>29812580</v>
      </c>
      <c r="DP59">
        <v>251277460</v>
      </c>
      <c r="DQ59">
        <v>251277460</v>
      </c>
      <c r="DR59">
        <v>1180</v>
      </c>
      <c r="DS59" t="s">
        <v>3621</v>
      </c>
      <c r="DT59" t="s">
        <v>3621</v>
      </c>
      <c r="DU59" t="s">
        <v>3621</v>
      </c>
      <c r="DV59">
        <v>12980</v>
      </c>
      <c r="DW59">
        <v>206959.6533127889</v>
      </c>
      <c r="DX59">
        <v>206959.6533127889</v>
      </c>
      <c r="DY59">
        <v>1</v>
      </c>
    </row>
    <row r="60" spans="1:129" ht="17.25" x14ac:dyDescent="0.4">
      <c r="A60" s="258">
        <v>41065</v>
      </c>
      <c r="B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1391.03.16</v>
      </c>
      <c r="C60" s="195">
        <f t="shared" ca="1" si="0"/>
        <v>1391</v>
      </c>
      <c r="D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0" s="195">
        <f>_xlfn.NUMBERVALUE(RIGHT(Table11[[#This Row],[تاریخ شمسی]],2))</f>
        <v>16</v>
      </c>
      <c r="F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03-16</v>
      </c>
      <c r="G60" s="195" t="s">
        <v>211</v>
      </c>
      <c r="I60" s="259">
        <v>43889</v>
      </c>
      <c r="J60">
        <v>15800</v>
      </c>
      <c r="L60" s="259">
        <v>41065</v>
      </c>
      <c r="M60">
        <v>17660</v>
      </c>
      <c r="O60" s="283">
        <f>IFERROR(DATE(Table7[[#This Row],[year]],MONTH(DATEVALUE(Table7[[#This Row],[month]]&amp;"1")),Table7[[#This Row],[day]]),"")</f>
        <v>45012</v>
      </c>
      <c r="P60" s="257" t="s">
        <v>3484</v>
      </c>
      <c r="Q60" s="257">
        <v>2023</v>
      </c>
      <c r="R60" s="257" t="s">
        <v>3435</v>
      </c>
      <c r="S60" s="257">
        <v>27</v>
      </c>
      <c r="T60" s="257">
        <v>1960.25</v>
      </c>
      <c r="U60" s="257">
        <v>2361</v>
      </c>
      <c r="V60" s="257">
        <v>532025</v>
      </c>
      <c r="X60" s="260">
        <v>45012</v>
      </c>
      <c r="Y60" t="s">
        <v>9305</v>
      </c>
      <c r="Z60" s="260"/>
      <c r="AA60">
        <v>1402</v>
      </c>
      <c r="AB60" s="260" t="str">
        <f ca="1">IFERROR(IFERROR(VLOOKUP(Table_Merge1[[#This Row],[Column1]],Table11[#All],2,FALSE),LEFT(AB61,8)&amp;IF(LEN((RIGHT(AB61,2)+1))&lt;2,"0"&amp;(RIGHT(AB61,2)+1),(RIGHT(AB61,2)-1))),"")</f>
        <v>1402.01.07</v>
      </c>
      <c r="AC60" s="259" t="str">
        <f ca="1">LEFT(Table_Merge1[[#This Row],[Column2]],4)</f>
        <v>1402</v>
      </c>
      <c r="AD60" s="259" t="str">
        <f ca="1">RIGHT(LEFT(Table_Merge1[[#This Row],[Column2]],7),2)</f>
        <v>01</v>
      </c>
      <c r="AE60" s="259" t="str">
        <f ca="1">RIGHT(Table_Merge1[[#This Row],[Column2]],2)</f>
        <v>07</v>
      </c>
      <c r="AF60">
        <v>1</v>
      </c>
      <c r="AG60">
        <v>7</v>
      </c>
      <c r="AH60" s="260">
        <v>2023</v>
      </c>
      <c r="AI60" t="s">
        <v>3435</v>
      </c>
      <c r="AJ60" s="260">
        <v>27</v>
      </c>
      <c r="AK60">
        <v>1960.25</v>
      </c>
      <c r="AL60">
        <v>2361</v>
      </c>
      <c r="AM60">
        <v>532025</v>
      </c>
      <c r="AO60">
        <v>366000</v>
      </c>
      <c r="AP60" s="287">
        <f>IFERROR(IF(Table_Merge1[[#This Row],[LME Zinc stock]]*Table_Merge1[[#This Row],[Nima.مقدار]]=0,"",Table_Merge1[[#This Row],[LME Zinc stock]]*Table_Merge1[[#This Row],[Nima.مقدار]]),"")</f>
        <v>194721150000</v>
      </c>
      <c r="AQ60" s="287">
        <f>IFERROR(IF(Table_Merge1[[#This Row],[LME Zinc 3-month]]*Table_Merge1[[#This Row],[Nima.مقدار]]=0,"",Table_Merge1[[#This Row],[LME Zinc 3-month]]*Table_Merge1[[#This Row],[Nima.مقدار]]),"")</f>
        <v>864126000</v>
      </c>
      <c r="AR60" s="288" t="str">
        <f>IFERROR(IF(Table_Merge1[[#This Row],[LME Zinc stock]]*Table_Merge1[[#This Row],[Azad.Sell]]=0,"",Table_Merge1[[#This Row],[LME Zinc stock]]*Table_Merge1[[#This Row],[Azad.Sell]]),"")</f>
        <v/>
      </c>
      <c r="AS60" s="288" t="str">
        <f>IFERROR(IF(Table_Merge1[[#This Row],[LME Zinc 3-month]]*Table_Merge1[[#This Row],[Azad.Sell]]=0,"",Table_Merge1[[#This Row],[LME Zinc 3-month]]*Table_Merge1[[#This Row],[Azad.Sell]]),"")</f>
        <v/>
      </c>
      <c r="AT60"/>
      <c r="BN60" s="280">
        <v>6</v>
      </c>
      <c r="BO60" s="307">
        <v>1325.6522727272727</v>
      </c>
      <c r="BP60" s="150">
        <v>1615.2619047619048</v>
      </c>
      <c r="BQ60" s="377"/>
      <c r="BR60" s="377"/>
      <c r="BS60" s="377"/>
      <c r="BT60" s="317"/>
      <c r="BU60" s="280">
        <v>6</v>
      </c>
      <c r="BV60" s="307">
        <v>1326.140476190476</v>
      </c>
      <c r="BW60" s="150">
        <v>1612.075</v>
      </c>
      <c r="BX60" s="377"/>
      <c r="BY60" s="377"/>
      <c r="BZ60" s="377"/>
      <c r="CA60" s="317"/>
      <c r="CB60" s="377"/>
      <c r="CC60" s="548"/>
      <c r="CE60" s="548"/>
      <c r="DF60">
        <v>2291.909090909091</v>
      </c>
      <c r="DH60">
        <v>1860</v>
      </c>
      <c r="DI60">
        <v>1860</v>
      </c>
      <c r="DJ60">
        <v>1860</v>
      </c>
      <c r="DK60" t="s">
        <v>9609</v>
      </c>
      <c r="DL60" t="s">
        <v>9798</v>
      </c>
      <c r="DM60" t="s">
        <v>9805</v>
      </c>
      <c r="DN60">
        <v>390560940</v>
      </c>
      <c r="DO60">
        <v>390560940</v>
      </c>
      <c r="DP60">
        <v>641838400</v>
      </c>
      <c r="DQ60">
        <v>641838400</v>
      </c>
      <c r="DR60">
        <v>3040</v>
      </c>
      <c r="DS60" t="s">
        <v>3621</v>
      </c>
      <c r="DT60" t="s">
        <v>3621</v>
      </c>
      <c r="DU60" t="s">
        <v>3621</v>
      </c>
      <c r="DV60">
        <v>12980</v>
      </c>
      <c r="DW60">
        <v>206959.6533127889</v>
      </c>
      <c r="DX60">
        <v>206959.6533127889</v>
      </c>
      <c r="DY60">
        <v>1</v>
      </c>
    </row>
    <row r="61" spans="1:129" ht="17.25" x14ac:dyDescent="0.4">
      <c r="A61" s="258">
        <v>41066</v>
      </c>
      <c r="B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1391.03.17</v>
      </c>
      <c r="C61" s="195">
        <f t="shared" ca="1" si="0"/>
        <v>1391</v>
      </c>
      <c r="D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1" s="195">
        <f>_xlfn.NUMBERVALUE(RIGHT(Table11[[#This Row],[تاریخ شمسی]],2))</f>
        <v>17</v>
      </c>
      <c r="F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03-17</v>
      </c>
      <c r="G61" s="195" t="s">
        <v>212</v>
      </c>
      <c r="I61" s="259">
        <v>43890</v>
      </c>
      <c r="J61">
        <v>15100</v>
      </c>
      <c r="L61" s="259">
        <v>41066</v>
      </c>
      <c r="M61">
        <v>17590</v>
      </c>
      <c r="O61" s="284">
        <f>IFERROR(DATE(Table7[[#This Row],[year]],MONTH(DATEVALUE(Table7[[#This Row],[month]]&amp;"1")),Table7[[#This Row],[day]]),"")</f>
        <v>45009</v>
      </c>
      <c r="P61" s="195" t="s">
        <v>3485</v>
      </c>
      <c r="Q61" s="195">
        <v>2023</v>
      </c>
      <c r="R61" s="195" t="s">
        <v>3435</v>
      </c>
      <c r="S61" s="195">
        <v>24</v>
      </c>
      <c r="T61" s="195">
        <v>1996.15</v>
      </c>
      <c r="U61" s="195">
        <v>2340.5</v>
      </c>
      <c r="V61" s="195">
        <v>527875</v>
      </c>
      <c r="X61" s="260">
        <v>45009</v>
      </c>
      <c r="Z61" s="260"/>
      <c r="AB61" s="260" t="str">
        <f ca="1">IFERROR(IFERROR(VLOOKUP(Table_Merge1[[#This Row],[Column1]],Table11[#All],2,FALSE),LEFT(AB62,8)&amp;IF(LEN((RIGHT(AB62,2)+1))&lt;2,"0"&amp;(RIGHT(AB62,2)+1),(RIGHT(AB62,2)-1))),"")</f>
        <v>1401.12.19</v>
      </c>
      <c r="AC61" s="259" t="str">
        <f ca="1">LEFT(Table_Merge1[[#This Row],[Column2]],4)</f>
        <v>1401</v>
      </c>
      <c r="AD61" s="259" t="str">
        <f ca="1">RIGHT(LEFT(Table_Merge1[[#This Row],[Column2]],7),2)</f>
        <v>12</v>
      </c>
      <c r="AE61" s="259" t="str">
        <f ca="1">RIGHT(Table_Merge1[[#This Row],[Column2]],2)</f>
        <v>19</v>
      </c>
      <c r="AH61" s="260">
        <v>2023</v>
      </c>
      <c r="AI61" t="s">
        <v>3435</v>
      </c>
      <c r="AJ61" s="260">
        <v>24</v>
      </c>
      <c r="AK61">
        <v>1996.15</v>
      </c>
      <c r="AL61">
        <v>2340.5</v>
      </c>
      <c r="AM61">
        <v>527875</v>
      </c>
      <c r="AP61" s="287" t="str">
        <f>IFERROR(IF(Table_Merge1[[#This Row],[LME Zinc stock]]*Table_Merge1[[#This Row],[Nima.مقدار]]=0,"",Table_Merge1[[#This Row],[LME Zinc stock]]*Table_Merge1[[#This Row],[Nima.مقدار]]),"")</f>
        <v/>
      </c>
      <c r="AQ61" s="287" t="str">
        <f>IFERROR(IF(Table_Merge1[[#This Row],[LME Zinc 3-month]]*Table_Merge1[[#This Row],[Nima.مقدار]]=0,"",Table_Merge1[[#This Row],[LME Zinc 3-month]]*Table_Merge1[[#This Row],[Nima.مقدار]]),"")</f>
        <v/>
      </c>
      <c r="AR61" s="288" t="str">
        <f>IFERROR(IF(Table_Merge1[[#This Row],[LME Zinc stock]]*Table_Merge1[[#This Row],[Azad.Sell]]=0,"",Table_Merge1[[#This Row],[LME Zinc stock]]*Table_Merge1[[#This Row],[Azad.Sell]]),"")</f>
        <v/>
      </c>
      <c r="AS61" s="288" t="str">
        <f>IFERROR(IF(Table_Merge1[[#This Row],[LME Zinc 3-month]]*Table_Merge1[[#This Row],[Azad.Sell]]=0,"",Table_Merge1[[#This Row],[LME Zinc 3-month]]*Table_Merge1[[#This Row],[Azad.Sell]]),"")</f>
        <v/>
      </c>
      <c r="AT61"/>
      <c r="BN61" s="280">
        <v>7</v>
      </c>
      <c r="BO61" s="307">
        <v>1288.2704545454546</v>
      </c>
      <c r="BP61" s="150">
        <v>1680.5</v>
      </c>
      <c r="BQ61" s="377"/>
      <c r="BR61" s="377"/>
      <c r="BS61" s="377"/>
      <c r="BT61" s="317"/>
      <c r="BU61" s="280">
        <v>7</v>
      </c>
      <c r="BV61" s="307">
        <v>1289.152380952381</v>
      </c>
      <c r="BW61" s="150">
        <v>1679</v>
      </c>
      <c r="BX61" s="377"/>
      <c r="BY61" s="377"/>
      <c r="BZ61" s="377"/>
      <c r="CA61" s="317"/>
      <c r="CB61" s="377"/>
      <c r="CC61" s="548"/>
      <c r="CE61" s="548"/>
      <c r="DF61">
        <v>2302.068181818182</v>
      </c>
      <c r="DH61">
        <v>0</v>
      </c>
      <c r="DI61">
        <v>40</v>
      </c>
      <c r="DJ61">
        <v>40</v>
      </c>
      <c r="DK61" t="s">
        <v>9610</v>
      </c>
      <c r="DL61" t="s">
        <v>9798</v>
      </c>
      <c r="DM61" t="s">
        <v>9805</v>
      </c>
      <c r="DN61">
        <v>8399160</v>
      </c>
      <c r="DO61">
        <v>8399160</v>
      </c>
      <c r="DP61">
        <v>650237560</v>
      </c>
      <c r="DQ61">
        <v>650237560</v>
      </c>
      <c r="DR61">
        <v>3080</v>
      </c>
      <c r="DS61" t="s">
        <v>3621</v>
      </c>
      <c r="DT61" t="s">
        <v>3621</v>
      </c>
      <c r="DU61" t="s">
        <v>3621</v>
      </c>
      <c r="DV61">
        <v>12980</v>
      </c>
      <c r="DW61">
        <v>206959.6533127889</v>
      </c>
      <c r="DX61">
        <v>206959.6533127889</v>
      </c>
      <c r="DY61">
        <v>1</v>
      </c>
    </row>
    <row r="62" spans="1:129" ht="17.25" x14ac:dyDescent="0.4">
      <c r="A62" s="258">
        <v>41067</v>
      </c>
      <c r="B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1391.03.18</v>
      </c>
      <c r="C62" s="195">
        <f t="shared" ca="1" si="0"/>
        <v>1391</v>
      </c>
      <c r="D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2" s="195">
        <f>_xlfn.NUMBERVALUE(RIGHT(Table11[[#This Row],[تاریخ شمسی]],2))</f>
        <v>18</v>
      </c>
      <c r="F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03-18</v>
      </c>
      <c r="G62" s="195" t="s">
        <v>213</v>
      </c>
      <c r="I62" s="259">
        <v>43891</v>
      </c>
      <c r="J62">
        <v>15600</v>
      </c>
      <c r="L62" s="259">
        <v>41067</v>
      </c>
      <c r="M62">
        <v>17810</v>
      </c>
      <c r="O62" s="283">
        <f>IFERROR(DATE(Table7[[#This Row],[year]],MONTH(DATEVALUE(Table7[[#This Row],[month]]&amp;"1")),Table7[[#This Row],[day]]),"")</f>
        <v>45008</v>
      </c>
      <c r="P62" s="257" t="s">
        <v>3486</v>
      </c>
      <c r="Q62" s="257">
        <v>2023</v>
      </c>
      <c r="R62" s="257" t="s">
        <v>3435</v>
      </c>
      <c r="S62" s="257">
        <v>23</v>
      </c>
      <c r="T62" s="257">
        <v>1977.55</v>
      </c>
      <c r="U62" s="257">
        <v>2313</v>
      </c>
      <c r="V62" s="257">
        <v>532725</v>
      </c>
      <c r="X62" s="260">
        <v>45008</v>
      </c>
      <c r="Z62" s="260"/>
      <c r="AB62" s="260" t="str">
        <f ca="1">IFERROR(IFERROR(VLOOKUP(Table_Merge1[[#This Row],[Column1]],Table11[#All],2,FALSE),LEFT(AB63,8)&amp;IF(LEN((RIGHT(AB63,2)+1))&lt;2,"0"&amp;(RIGHT(AB63,2)+1),(RIGHT(AB63,2)-1))),"")</f>
        <v>1401.12.20</v>
      </c>
      <c r="AC62" s="259" t="str">
        <f ca="1">LEFT(Table_Merge1[[#This Row],[Column2]],4)</f>
        <v>1401</v>
      </c>
      <c r="AD62" s="259" t="str">
        <f ca="1">RIGHT(LEFT(Table_Merge1[[#This Row],[Column2]],7),2)</f>
        <v>12</v>
      </c>
      <c r="AE62" s="259" t="str">
        <f ca="1">RIGHT(Table_Merge1[[#This Row],[Column2]],2)</f>
        <v>20</v>
      </c>
      <c r="AH62" s="260">
        <v>2023</v>
      </c>
      <c r="AI62" t="s">
        <v>3435</v>
      </c>
      <c r="AJ62" s="260">
        <v>23</v>
      </c>
      <c r="AK62">
        <v>1977.55</v>
      </c>
      <c r="AL62">
        <v>2313</v>
      </c>
      <c r="AM62">
        <v>532725</v>
      </c>
      <c r="AP62" s="287" t="str">
        <f>IFERROR(IF(Table_Merge1[[#This Row],[LME Zinc stock]]*Table_Merge1[[#This Row],[Nima.مقدار]]=0,"",Table_Merge1[[#This Row],[LME Zinc stock]]*Table_Merge1[[#This Row],[Nima.مقدار]]),"")</f>
        <v/>
      </c>
      <c r="AQ62" s="287" t="str">
        <f>IFERROR(IF(Table_Merge1[[#This Row],[LME Zinc 3-month]]*Table_Merge1[[#This Row],[Nima.مقدار]]=0,"",Table_Merge1[[#This Row],[LME Zinc 3-month]]*Table_Merge1[[#This Row],[Nima.مقدار]]),"")</f>
        <v/>
      </c>
      <c r="AR62" s="288" t="str">
        <f>IFERROR(IF(Table_Merge1[[#This Row],[LME Zinc stock]]*Table_Merge1[[#This Row],[Azad.Sell]]=0,"",Table_Merge1[[#This Row],[LME Zinc stock]]*Table_Merge1[[#This Row],[Azad.Sell]]),"")</f>
        <v/>
      </c>
      <c r="AS62" s="288" t="str">
        <f>IFERROR(IF(Table_Merge1[[#This Row],[LME Zinc 3-month]]*Table_Merge1[[#This Row],[Azad.Sell]]=0,"",Table_Merge1[[#This Row],[LME Zinc 3-month]]*Table_Merge1[[#This Row],[Azad.Sell]]),"")</f>
        <v/>
      </c>
      <c r="AT62"/>
      <c r="BN62" s="280">
        <v>8</v>
      </c>
      <c r="BO62" s="307">
        <v>1266.0875000000001</v>
      </c>
      <c r="BP62" s="150">
        <v>1735.2368421052631</v>
      </c>
      <c r="BQ62" s="377"/>
      <c r="BR62" s="377"/>
      <c r="BS62" s="377"/>
      <c r="BT62" s="317"/>
      <c r="BU62" s="280">
        <v>8</v>
      </c>
      <c r="BV62" s="307">
        <v>1267.8815789473686</v>
      </c>
      <c r="BW62" s="150">
        <v>1735.8055555555557</v>
      </c>
      <c r="BX62" s="377"/>
      <c r="BY62" s="377"/>
      <c r="BZ62" s="377"/>
      <c r="CA62" s="317"/>
      <c r="CB62" s="377"/>
      <c r="CC62" s="548"/>
      <c r="CE62" s="548"/>
      <c r="DF62">
        <v>2448.3249999999998</v>
      </c>
      <c r="DH62">
        <v>3000</v>
      </c>
      <c r="DI62">
        <v>1260</v>
      </c>
      <c r="DJ62">
        <v>1260</v>
      </c>
      <c r="DK62" t="s">
        <v>9610</v>
      </c>
      <c r="DL62" t="s">
        <v>9798</v>
      </c>
      <c r="DM62" t="s">
        <v>9805</v>
      </c>
      <c r="DN62">
        <v>264573540</v>
      </c>
      <c r="DO62">
        <v>264573540</v>
      </c>
      <c r="DP62">
        <v>914811100</v>
      </c>
      <c r="DQ62">
        <v>914811100</v>
      </c>
      <c r="DR62">
        <v>4340</v>
      </c>
      <c r="DS62" t="s">
        <v>3621</v>
      </c>
      <c r="DT62" t="s">
        <v>3621</v>
      </c>
      <c r="DU62" t="s">
        <v>3621</v>
      </c>
      <c r="DV62">
        <v>12980</v>
      </c>
      <c r="DW62">
        <v>206959.6533127889</v>
      </c>
      <c r="DX62">
        <v>206959.6533127889</v>
      </c>
      <c r="DY62">
        <v>1</v>
      </c>
    </row>
    <row r="63" spans="1:129" ht="17.25" x14ac:dyDescent="0.4">
      <c r="A63" s="258">
        <v>41069</v>
      </c>
      <c r="B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1391.03.20</v>
      </c>
      <c r="C63" s="195">
        <f t="shared" ca="1" si="0"/>
        <v>1391</v>
      </c>
      <c r="D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3" s="195">
        <f>_xlfn.NUMBERVALUE(RIGHT(Table11[[#This Row],[تاریخ شمسی]],2))</f>
        <v>20</v>
      </c>
      <c r="F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03-20</v>
      </c>
      <c r="G63" s="195" t="s">
        <v>214</v>
      </c>
      <c r="I63" s="259">
        <v>43892</v>
      </c>
      <c r="J63">
        <v>15480</v>
      </c>
      <c r="L63" s="259">
        <v>41069</v>
      </c>
      <c r="M63">
        <v>18050</v>
      </c>
      <c r="O63" s="284">
        <f>IFERROR(DATE(Table7[[#This Row],[year]],MONTH(DATEVALUE(Table7[[#This Row],[month]]&amp;"1")),Table7[[#This Row],[day]]),"")</f>
        <v>45007</v>
      </c>
      <c r="P63" s="195" t="s">
        <v>3487</v>
      </c>
      <c r="Q63" s="195">
        <v>2023</v>
      </c>
      <c r="R63" s="195" t="s">
        <v>3435</v>
      </c>
      <c r="S63" s="195">
        <v>22</v>
      </c>
      <c r="T63" s="195">
        <v>1941.85</v>
      </c>
      <c r="U63" s="195">
        <v>2313.5</v>
      </c>
      <c r="V63" s="195">
        <v>538950</v>
      </c>
      <c r="X63" s="260">
        <v>45007</v>
      </c>
      <c r="Z63" s="260"/>
      <c r="AB63" s="260" t="str">
        <f ca="1">IFERROR(IFERROR(VLOOKUP(Table_Merge1[[#This Row],[Column1]],Table11[#All],2,FALSE),LEFT(AB64,8)&amp;IF(LEN((RIGHT(AB64,2)+1))&lt;2,"0"&amp;(RIGHT(AB64,2)+1),(RIGHT(AB64,2)-1))),"")</f>
        <v>1401.12.21</v>
      </c>
      <c r="AC63" s="259" t="str">
        <f ca="1">LEFT(Table_Merge1[[#This Row],[Column2]],4)</f>
        <v>1401</v>
      </c>
      <c r="AD63" s="259" t="str">
        <f ca="1">RIGHT(LEFT(Table_Merge1[[#This Row],[Column2]],7),2)</f>
        <v>12</v>
      </c>
      <c r="AE63" s="259" t="str">
        <f ca="1">RIGHT(Table_Merge1[[#This Row],[Column2]],2)</f>
        <v>21</v>
      </c>
      <c r="AH63" s="260">
        <v>2023</v>
      </c>
      <c r="AI63" t="s">
        <v>3435</v>
      </c>
      <c r="AJ63" s="260">
        <v>22</v>
      </c>
      <c r="AK63">
        <v>1941.85</v>
      </c>
      <c r="AL63">
        <v>2313.5</v>
      </c>
      <c r="AM63">
        <v>538950</v>
      </c>
      <c r="AP63" s="287" t="str">
        <f>IFERROR(IF(Table_Merge1[[#This Row],[LME Zinc stock]]*Table_Merge1[[#This Row],[Nima.مقدار]]=0,"",Table_Merge1[[#This Row],[LME Zinc stock]]*Table_Merge1[[#This Row],[Nima.مقدار]]),"")</f>
        <v/>
      </c>
      <c r="AQ63" s="287" t="str">
        <f>IFERROR(IF(Table_Merge1[[#This Row],[LME Zinc 3-month]]*Table_Merge1[[#This Row],[Nima.مقدار]]=0,"",Table_Merge1[[#This Row],[LME Zinc 3-month]]*Table_Merge1[[#This Row],[Nima.مقدار]]),"")</f>
        <v/>
      </c>
      <c r="AR63" s="288" t="str">
        <f>IFERROR(IF(Table_Merge1[[#This Row],[LME Zinc stock]]*Table_Merge1[[#This Row],[Azad.Sell]]=0,"",Table_Merge1[[#This Row],[LME Zinc stock]]*Table_Merge1[[#This Row],[Azad.Sell]]),"")</f>
        <v/>
      </c>
      <c r="AS63" s="288" t="str">
        <f>IFERROR(IF(Table_Merge1[[#This Row],[LME Zinc 3-month]]*Table_Merge1[[#This Row],[Azad.Sell]]=0,"",Table_Merge1[[#This Row],[LME Zinc 3-month]]*Table_Merge1[[#This Row],[Azad.Sell]]),"")</f>
        <v/>
      </c>
      <c r="AT63"/>
      <c r="BN63" s="280">
        <v>9</v>
      </c>
      <c r="BO63" s="307">
        <v>1172.090909090909</v>
      </c>
      <c r="BP63" s="150">
        <v>1394.4761904761904</v>
      </c>
      <c r="BQ63" s="377"/>
      <c r="BR63" s="377"/>
      <c r="BS63" s="377"/>
      <c r="BT63" s="317"/>
      <c r="BU63" s="280">
        <v>9</v>
      </c>
      <c r="BV63" s="307">
        <v>1173.9785714285713</v>
      </c>
      <c r="BW63" s="150">
        <v>1394.4761904761904</v>
      </c>
      <c r="BX63" s="377"/>
      <c r="BY63" s="377"/>
      <c r="BZ63" s="377"/>
      <c r="CA63" s="317"/>
      <c r="CB63" s="377"/>
      <c r="CC63" s="548"/>
      <c r="CE63" s="548"/>
      <c r="DF63">
        <v>2713.7727272727275</v>
      </c>
      <c r="DH63">
        <v>0</v>
      </c>
      <c r="DI63">
        <v>800</v>
      </c>
      <c r="DJ63">
        <v>800</v>
      </c>
      <c r="DK63" t="s">
        <v>9611</v>
      </c>
      <c r="DL63" t="s">
        <v>9798</v>
      </c>
      <c r="DM63" t="s">
        <v>9805</v>
      </c>
      <c r="DN63">
        <v>164725600</v>
      </c>
      <c r="DO63">
        <v>164725600</v>
      </c>
      <c r="DP63">
        <v>1079536700</v>
      </c>
      <c r="DQ63">
        <v>1079536700</v>
      </c>
      <c r="DR63">
        <v>5140</v>
      </c>
      <c r="DS63" t="s">
        <v>3621</v>
      </c>
      <c r="DT63" t="s">
        <v>3621</v>
      </c>
      <c r="DU63" t="s">
        <v>3621</v>
      </c>
      <c r="DV63">
        <v>12980</v>
      </c>
      <c r="DW63">
        <v>206959.6533127889</v>
      </c>
      <c r="DX63">
        <v>206959.6533127889</v>
      </c>
      <c r="DY63">
        <v>1</v>
      </c>
    </row>
    <row r="64" spans="1:129" ht="17.25" x14ac:dyDescent="0.4">
      <c r="A64" s="258">
        <v>41070</v>
      </c>
      <c r="B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1391.03.21</v>
      </c>
      <c r="C64" s="195">
        <f t="shared" ca="1" si="0"/>
        <v>1391</v>
      </c>
      <c r="D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4" s="195">
        <f>_xlfn.NUMBERVALUE(RIGHT(Table11[[#This Row],[تاریخ شمسی]],2))</f>
        <v>21</v>
      </c>
      <c r="F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03-21</v>
      </c>
      <c r="G64" s="195" t="s">
        <v>215</v>
      </c>
      <c r="I64" s="259">
        <v>43893</v>
      </c>
      <c r="J64">
        <v>15400</v>
      </c>
      <c r="L64" s="259">
        <v>41070</v>
      </c>
      <c r="M64">
        <v>18190</v>
      </c>
      <c r="O64" s="283">
        <f>IFERROR(DATE(Table7[[#This Row],[year]],MONTH(DATEVALUE(Table7[[#This Row],[month]]&amp;"1")),Table7[[#This Row],[day]]),"")</f>
        <v>45006</v>
      </c>
      <c r="P64" s="257" t="s">
        <v>3488</v>
      </c>
      <c r="Q64" s="257">
        <v>2023</v>
      </c>
      <c r="R64" s="257" t="s">
        <v>3435</v>
      </c>
      <c r="S64" s="257">
        <v>21</v>
      </c>
      <c r="T64" s="257">
        <v>1965.95</v>
      </c>
      <c r="U64" s="257">
        <v>2282.5</v>
      </c>
      <c r="V64" s="257">
        <v>541325</v>
      </c>
      <c r="X64" s="260">
        <v>45006</v>
      </c>
      <c r="Z64" s="260"/>
      <c r="AB64" s="260" t="str">
        <f ca="1">IFERROR(IFERROR(VLOOKUP(Table_Merge1[[#This Row],[Column1]],Table11[#All],2,FALSE),LEFT(AB65,8)&amp;IF(LEN((RIGHT(AB65,2)+1))&lt;2,"0"&amp;(RIGHT(AB65,2)+1),(RIGHT(AB65,2)-1))),"")</f>
        <v>1401.12.22</v>
      </c>
      <c r="AC64" s="259" t="str">
        <f ca="1">LEFT(Table_Merge1[[#This Row],[Column2]],4)</f>
        <v>1401</v>
      </c>
      <c r="AD64" s="259" t="str">
        <f ca="1">RIGHT(LEFT(Table_Merge1[[#This Row],[Column2]],7),2)</f>
        <v>12</v>
      </c>
      <c r="AE64" s="259" t="str">
        <f ca="1">RIGHT(Table_Merge1[[#This Row],[Column2]],2)</f>
        <v>22</v>
      </c>
      <c r="AH64" s="260">
        <v>2023</v>
      </c>
      <c r="AI64" t="s">
        <v>3435</v>
      </c>
      <c r="AJ64" s="260">
        <v>21</v>
      </c>
      <c r="AK64">
        <v>1965.95</v>
      </c>
      <c r="AL64">
        <v>2282.5</v>
      </c>
      <c r="AM64">
        <v>541325</v>
      </c>
      <c r="AP64" s="287" t="str">
        <f>IFERROR(IF(Table_Merge1[[#This Row],[LME Zinc stock]]*Table_Merge1[[#This Row],[Nima.مقدار]]=0,"",Table_Merge1[[#This Row],[LME Zinc stock]]*Table_Merge1[[#This Row],[Nima.مقدار]]),"")</f>
        <v/>
      </c>
      <c r="AQ64" s="287" t="str">
        <f>IFERROR(IF(Table_Merge1[[#This Row],[LME Zinc 3-month]]*Table_Merge1[[#This Row],[Nima.مقدار]]=0,"",Table_Merge1[[#This Row],[LME Zinc 3-month]]*Table_Merge1[[#This Row],[Nima.مقدار]]),"")</f>
        <v/>
      </c>
      <c r="AR64" s="288" t="str">
        <f>IFERROR(IF(Table_Merge1[[#This Row],[LME Zinc stock]]*Table_Merge1[[#This Row],[Azad.Sell]]=0,"",Table_Merge1[[#This Row],[LME Zinc stock]]*Table_Merge1[[#This Row],[Azad.Sell]]),"")</f>
        <v/>
      </c>
      <c r="AS64" s="288" t="str">
        <f>IFERROR(IF(Table_Merge1[[#This Row],[LME Zinc 3-month]]*Table_Merge1[[#This Row],[Azad.Sell]]=0,"",Table_Merge1[[#This Row],[LME Zinc 3-month]]*Table_Merge1[[#This Row],[Azad.Sell]]),"")</f>
        <v/>
      </c>
      <c r="AT64"/>
      <c r="BN64" s="280">
        <v>10</v>
      </c>
      <c r="BO64" s="307">
        <v>1174.6124999999997</v>
      </c>
      <c r="BP64" s="150">
        <v>1608.6315789473683</v>
      </c>
      <c r="BQ64" s="377"/>
      <c r="BR64" s="377"/>
      <c r="BS64" s="377"/>
      <c r="BT64" s="317"/>
      <c r="BU64" s="280">
        <v>10</v>
      </c>
      <c r="BV64" s="307">
        <v>1172.9263157894736</v>
      </c>
      <c r="BW64" s="150">
        <v>1595.7777777777778</v>
      </c>
      <c r="BX64" s="377"/>
      <c r="BY64" s="377"/>
      <c r="BZ64" s="377"/>
      <c r="CA64" s="317"/>
      <c r="CB64" s="377"/>
      <c r="CC64" s="548"/>
      <c r="CE64" s="548"/>
      <c r="DF64">
        <v>2641.9</v>
      </c>
      <c r="DH64">
        <v>3000</v>
      </c>
      <c r="DI64">
        <v>2220</v>
      </c>
      <c r="DJ64">
        <v>2200</v>
      </c>
      <c r="DK64" t="s">
        <v>9611</v>
      </c>
      <c r="DL64" t="s">
        <v>9798</v>
      </c>
      <c r="DM64" t="s">
        <v>9805</v>
      </c>
      <c r="DN64">
        <v>452995400</v>
      </c>
      <c r="DO64">
        <v>452995400</v>
      </c>
      <c r="DP64">
        <v>1532532100</v>
      </c>
      <c r="DQ64">
        <v>1532532100</v>
      </c>
      <c r="DR64">
        <v>7340</v>
      </c>
      <c r="DS64" t="s">
        <v>3621</v>
      </c>
      <c r="DT64" t="s">
        <v>3621</v>
      </c>
      <c r="DU64" t="s">
        <v>3621</v>
      </c>
      <c r="DV64">
        <v>12980</v>
      </c>
      <c r="DW64">
        <v>206959.6533127889</v>
      </c>
      <c r="DX64">
        <v>206959.6533127889</v>
      </c>
      <c r="DY64">
        <v>1</v>
      </c>
    </row>
    <row r="65" spans="1:129" ht="17.25" x14ac:dyDescent="0.4">
      <c r="A65" s="258">
        <v>41071</v>
      </c>
      <c r="B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1391.03.22</v>
      </c>
      <c r="C65" s="195">
        <f t="shared" ca="1" si="0"/>
        <v>1391</v>
      </c>
      <c r="D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5" s="195">
        <f>_xlfn.NUMBERVALUE(RIGHT(Table11[[#This Row],[تاریخ شمسی]],2))</f>
        <v>22</v>
      </c>
      <c r="F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03-22</v>
      </c>
      <c r="G65" s="195" t="s">
        <v>216</v>
      </c>
      <c r="I65" s="259">
        <v>43894</v>
      </c>
      <c r="J65">
        <v>15470</v>
      </c>
      <c r="L65" s="259">
        <v>41071</v>
      </c>
      <c r="M65">
        <v>18120</v>
      </c>
      <c r="O65" s="284">
        <f>IFERROR(DATE(Table7[[#This Row],[year]],MONTH(DATEVALUE(Table7[[#This Row],[month]]&amp;"1")),Table7[[#This Row],[day]]),"")</f>
        <v>45005</v>
      </c>
      <c r="P65" s="195" t="s">
        <v>3489</v>
      </c>
      <c r="Q65" s="195">
        <v>2023</v>
      </c>
      <c r="R65" s="195" t="s">
        <v>3435</v>
      </c>
      <c r="S65" s="195">
        <v>20</v>
      </c>
      <c r="T65" s="195">
        <v>1981.95</v>
      </c>
      <c r="U65" s="195">
        <v>2286</v>
      </c>
      <c r="V65" s="195">
        <v>541875</v>
      </c>
      <c r="X65" s="260">
        <v>45005</v>
      </c>
      <c r="Z65" s="260"/>
      <c r="AB65" s="260" t="str">
        <f ca="1">IFERROR(IFERROR(VLOOKUP(Table_Merge1[[#This Row],[Column1]],Table11[#All],2,FALSE),LEFT(AB66,8)&amp;IF(LEN((RIGHT(AB66,2)+1))&lt;2,"0"&amp;(RIGHT(AB66,2)+1),(RIGHT(AB66,2)-1))),"")</f>
        <v>1401.12.23</v>
      </c>
      <c r="AC65" s="259" t="str">
        <f ca="1">LEFT(Table_Merge1[[#This Row],[Column2]],4)</f>
        <v>1401</v>
      </c>
      <c r="AD65" s="259" t="str">
        <f ca="1">RIGHT(LEFT(Table_Merge1[[#This Row],[Column2]],7),2)</f>
        <v>12</v>
      </c>
      <c r="AE65" s="259" t="str">
        <f ca="1">RIGHT(Table_Merge1[[#This Row],[Column2]],2)</f>
        <v>23</v>
      </c>
      <c r="AH65" s="260">
        <v>2023</v>
      </c>
      <c r="AI65" t="s">
        <v>3435</v>
      </c>
      <c r="AJ65" s="260">
        <v>20</v>
      </c>
      <c r="AK65">
        <v>1981.95</v>
      </c>
      <c r="AL65">
        <v>2286</v>
      </c>
      <c r="AM65">
        <v>541875</v>
      </c>
      <c r="AP65" s="287" t="str">
        <f>IFERROR(IF(Table_Merge1[[#This Row],[LME Zinc stock]]*Table_Merge1[[#This Row],[Nima.مقدار]]=0,"",Table_Merge1[[#This Row],[LME Zinc stock]]*Table_Merge1[[#This Row],[Nima.مقدار]]),"")</f>
        <v/>
      </c>
      <c r="AQ65" s="287" t="str">
        <f>IFERROR(IF(Table_Merge1[[#This Row],[LME Zinc 3-month]]*Table_Merge1[[#This Row],[Nima.مقدار]]=0,"",Table_Merge1[[#This Row],[LME Zinc 3-month]]*Table_Merge1[[#This Row],[Nima.مقدار]]),"")</f>
        <v/>
      </c>
      <c r="AR65" s="288" t="str">
        <f>IFERROR(IF(Table_Merge1[[#This Row],[LME Zinc stock]]*Table_Merge1[[#This Row],[Azad.Sell]]=0,"",Table_Merge1[[#This Row],[LME Zinc stock]]*Table_Merge1[[#This Row],[Azad.Sell]]),"")</f>
        <v/>
      </c>
      <c r="AS65" s="288" t="str">
        <f>IFERROR(IF(Table_Merge1[[#This Row],[LME Zinc 3-month]]*Table_Merge1[[#This Row],[Azad.Sell]]=0,"",Table_Merge1[[#This Row],[LME Zinc 3-month]]*Table_Merge1[[#This Row],[Azad.Sell]]),"")</f>
        <v/>
      </c>
      <c r="AT65"/>
      <c r="BN65" s="280">
        <v>11</v>
      </c>
      <c r="BO65" s="307">
        <v>1218.0174999999999</v>
      </c>
      <c r="BP65" s="150">
        <v>1876.3421052631579</v>
      </c>
      <c r="BQ65" s="377"/>
      <c r="BR65" s="377"/>
      <c r="BS65" s="377"/>
      <c r="BT65" s="317"/>
      <c r="BU65" s="280">
        <v>11</v>
      </c>
      <c r="BV65" s="307">
        <v>1217.6105263157895</v>
      </c>
      <c r="BW65" s="150">
        <v>1876.0833333333333</v>
      </c>
      <c r="BX65" s="377"/>
      <c r="BY65" s="377"/>
      <c r="BZ65" s="377"/>
      <c r="CA65" s="317"/>
      <c r="CB65" s="377"/>
      <c r="CC65" s="548"/>
      <c r="CE65" s="548"/>
      <c r="DF65">
        <v>2830.9749999999999</v>
      </c>
      <c r="DH65">
        <v>3000</v>
      </c>
      <c r="DI65">
        <v>820</v>
      </c>
      <c r="DJ65">
        <v>820</v>
      </c>
      <c r="DK65" t="s">
        <v>9654</v>
      </c>
      <c r="DL65" t="s">
        <v>9798</v>
      </c>
      <c r="DM65" t="s">
        <v>9805</v>
      </c>
      <c r="DN65">
        <v>168843740</v>
      </c>
      <c r="DO65">
        <v>168843740</v>
      </c>
      <c r="DP65">
        <v>1701375840</v>
      </c>
      <c r="DQ65">
        <v>1701375840</v>
      </c>
      <c r="DR65">
        <v>8160</v>
      </c>
      <c r="DS65" t="s">
        <v>3621</v>
      </c>
      <c r="DT65" t="s">
        <v>3621</v>
      </c>
      <c r="DU65" t="s">
        <v>3621</v>
      </c>
      <c r="DV65">
        <v>12980</v>
      </c>
      <c r="DW65">
        <v>206959.6533127889</v>
      </c>
      <c r="DX65">
        <v>206959.6533127889</v>
      </c>
      <c r="DY65">
        <v>1</v>
      </c>
    </row>
    <row r="66" spans="1:129" ht="18" thickBot="1" x14ac:dyDescent="0.45">
      <c r="A66" s="258">
        <v>41072</v>
      </c>
      <c r="B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1391.03.23</v>
      </c>
      <c r="C66" s="195">
        <f t="shared" ref="C66:C129" ca="1" si="37">_xlfn.NUMBERVALUE(LEFT(G66, LEN(G66) - MAX(IF(ISNUMBER(MID(G66, ROW(INDIRECT("1:"&amp;LEN(G66))), 1) *1)=FALSE, ROW(INDIRECT("6:"&amp;LEN(G66))), 6))))</f>
        <v>1391</v>
      </c>
      <c r="D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6" s="195">
        <f>_xlfn.NUMBERVALUE(RIGHT(Table11[[#This Row],[تاریخ شمسی]],2))</f>
        <v>23</v>
      </c>
      <c r="F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03-23</v>
      </c>
      <c r="G66" s="195" t="s">
        <v>217</v>
      </c>
      <c r="I66" s="259">
        <v>43895</v>
      </c>
      <c r="J66">
        <v>15350</v>
      </c>
      <c r="L66" s="259">
        <v>41072</v>
      </c>
      <c r="M66">
        <v>17930</v>
      </c>
      <c r="O66" s="283">
        <f>IFERROR(DATE(Table7[[#This Row],[year]],MONTH(DATEVALUE(Table7[[#This Row],[month]]&amp;"1")),Table7[[#This Row],[day]]),"")</f>
        <v>45002</v>
      </c>
      <c r="P66" s="257" t="s">
        <v>3490</v>
      </c>
      <c r="Q66" s="257">
        <v>2023</v>
      </c>
      <c r="R66" s="257" t="s">
        <v>3435</v>
      </c>
      <c r="S66" s="257">
        <v>17</v>
      </c>
      <c r="T66" s="257">
        <v>1930.9</v>
      </c>
      <c r="U66" s="257">
        <v>2283</v>
      </c>
      <c r="V66" s="257">
        <v>546200</v>
      </c>
      <c r="X66" s="260">
        <v>45002</v>
      </c>
      <c r="Z66" s="260"/>
      <c r="AB66" s="260" t="str">
        <f ca="1">IFERROR(IFERROR(VLOOKUP(Table_Merge1[[#This Row],[Column1]],Table11[#All],2,FALSE),LEFT(AB67,8)&amp;IF(LEN((RIGHT(AB67,2)+1))&lt;2,"0"&amp;(RIGHT(AB67,2)+1),(RIGHT(AB67,2)-1))),"")</f>
        <v>1401.12.24</v>
      </c>
      <c r="AC66" s="259" t="str">
        <f ca="1">LEFT(Table_Merge1[[#This Row],[Column2]],4)</f>
        <v>1401</v>
      </c>
      <c r="AD66" s="259" t="str">
        <f ca="1">RIGHT(LEFT(Table_Merge1[[#This Row],[Column2]],7),2)</f>
        <v>12</v>
      </c>
      <c r="AE66" s="259" t="str">
        <f ca="1">RIGHT(Table_Merge1[[#This Row],[Column2]],2)</f>
        <v>24</v>
      </c>
      <c r="AH66" s="260">
        <v>2023</v>
      </c>
      <c r="AI66" t="s">
        <v>3435</v>
      </c>
      <c r="AJ66" s="260">
        <v>17</v>
      </c>
      <c r="AK66">
        <v>1930.9</v>
      </c>
      <c r="AL66">
        <v>2283</v>
      </c>
      <c r="AM66">
        <v>546200</v>
      </c>
      <c r="AP66" s="287" t="str">
        <f>IFERROR(IF(Table_Merge1[[#This Row],[LME Zinc stock]]*Table_Merge1[[#This Row],[Nima.مقدار]]=0,"",Table_Merge1[[#This Row],[LME Zinc stock]]*Table_Merge1[[#This Row],[Nima.مقدار]]),"")</f>
        <v/>
      </c>
      <c r="AQ66" s="287" t="str">
        <f>IFERROR(IF(Table_Merge1[[#This Row],[LME Zinc 3-month]]*Table_Merge1[[#This Row],[Nima.مقدار]]=0,"",Table_Merge1[[#This Row],[LME Zinc 3-month]]*Table_Merge1[[#This Row],[Nima.مقدار]]),"")</f>
        <v/>
      </c>
      <c r="AR66" s="288" t="str">
        <f>IFERROR(IF(Table_Merge1[[#This Row],[LME Zinc stock]]*Table_Merge1[[#This Row],[Azad.Sell]]=0,"",Table_Merge1[[#This Row],[LME Zinc stock]]*Table_Merge1[[#This Row],[Azad.Sell]]),"")</f>
        <v/>
      </c>
      <c r="AS66" s="288" t="str">
        <f>IFERROR(IF(Table_Merge1[[#This Row],[LME Zinc 3-month]]*Table_Merge1[[#This Row],[Azad.Sell]]=0,"",Table_Merge1[[#This Row],[LME Zinc 3-month]]*Table_Merge1[[#This Row],[Azad.Sell]]),"")</f>
        <v/>
      </c>
      <c r="AT66"/>
      <c r="BN66" s="281">
        <v>12</v>
      </c>
      <c r="BO66" s="308">
        <v>1230.4319999999998</v>
      </c>
      <c r="BP66" s="303">
        <v>1919.3333333333333</v>
      </c>
      <c r="BQ66" s="323"/>
      <c r="BR66" s="323"/>
      <c r="BS66" s="323"/>
      <c r="BT66" s="324"/>
      <c r="BU66" s="281">
        <v>12</v>
      </c>
      <c r="BV66" s="307">
        <v>1231.5520833333333</v>
      </c>
      <c r="BW66" s="150">
        <v>1918.9347826086957</v>
      </c>
      <c r="BX66" s="377"/>
      <c r="BY66" s="377"/>
      <c r="BZ66" s="377"/>
      <c r="CA66" s="317"/>
      <c r="CB66" s="377"/>
      <c r="CC66" s="548"/>
      <c r="CE66" s="548"/>
      <c r="DF66">
        <v>2797.06</v>
      </c>
      <c r="DH66">
        <v>0</v>
      </c>
      <c r="DI66">
        <v>20</v>
      </c>
      <c r="DJ66">
        <v>20</v>
      </c>
      <c r="DK66" t="s">
        <v>9654</v>
      </c>
      <c r="DL66" t="s">
        <v>9798</v>
      </c>
      <c r="DM66" t="s">
        <v>9805</v>
      </c>
      <c r="DN66">
        <v>4118140</v>
      </c>
      <c r="DO66">
        <v>4118140</v>
      </c>
      <c r="DP66">
        <v>1705493980</v>
      </c>
      <c r="DQ66">
        <v>1705493980</v>
      </c>
      <c r="DR66">
        <v>8180</v>
      </c>
      <c r="DS66" t="s">
        <v>3621</v>
      </c>
      <c r="DT66" t="s">
        <v>3621</v>
      </c>
      <c r="DU66" t="s">
        <v>3621</v>
      </c>
      <c r="DV66">
        <v>12980</v>
      </c>
      <c r="DW66">
        <v>206959.6533127889</v>
      </c>
      <c r="DX66">
        <v>206959.6533127889</v>
      </c>
      <c r="DY66">
        <v>1</v>
      </c>
    </row>
    <row r="67" spans="1:129" ht="18" thickBot="1" x14ac:dyDescent="0.45">
      <c r="A67" s="258">
        <v>41073</v>
      </c>
      <c r="B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1391.03.24</v>
      </c>
      <c r="C67" s="195">
        <f t="shared" ca="1" si="37"/>
        <v>1391</v>
      </c>
      <c r="D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7" s="195">
        <f>_xlfn.NUMBERVALUE(RIGHT(Table11[[#This Row],[تاریخ شمسی]],2))</f>
        <v>24</v>
      </c>
      <c r="F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03-24</v>
      </c>
      <c r="G67" s="195" t="s">
        <v>218</v>
      </c>
      <c r="I67" s="259">
        <v>43896</v>
      </c>
      <c r="J67">
        <v>15350</v>
      </c>
      <c r="L67" s="259">
        <v>41073</v>
      </c>
      <c r="M67">
        <v>17690</v>
      </c>
      <c r="O67" s="284">
        <f>IFERROR(DATE(Table7[[#This Row],[year]],MONTH(DATEVALUE(Table7[[#This Row],[month]]&amp;"1")),Table7[[#This Row],[day]]),"")</f>
        <v>45001</v>
      </c>
      <c r="P67" s="195" t="s">
        <v>3491</v>
      </c>
      <c r="Q67" s="195">
        <v>2023</v>
      </c>
      <c r="R67" s="195" t="s">
        <v>3435</v>
      </c>
      <c r="S67" s="195">
        <v>16</v>
      </c>
      <c r="T67" s="195">
        <v>1919.4</v>
      </c>
      <c r="U67" s="195">
        <v>2280</v>
      </c>
      <c r="V67" s="195">
        <v>552350</v>
      </c>
      <c r="X67" s="260">
        <v>45001</v>
      </c>
      <c r="Y67" t="s">
        <v>9304</v>
      </c>
      <c r="Z67" s="260"/>
      <c r="AA67">
        <v>1401</v>
      </c>
      <c r="AB67" s="260" t="str">
        <f ca="1">IFERROR(IFERROR(VLOOKUP(Table_Merge1[[#This Row],[Column1]],Table11[#All],2,FALSE),LEFT(AB68,8)&amp;IF(LEN((RIGHT(AB68,2)+1))&lt;2,"0"&amp;(RIGHT(AB68,2)+1),(RIGHT(AB68,2)-1))),"")</f>
        <v>1401.12.25</v>
      </c>
      <c r="AC67" s="259" t="str">
        <f ca="1">LEFT(Table_Merge1[[#This Row],[Column2]],4)</f>
        <v>1401</v>
      </c>
      <c r="AD67" s="259" t="str">
        <f ca="1">RIGHT(LEFT(Table_Merge1[[#This Row],[Column2]],7),2)</f>
        <v>12</v>
      </c>
      <c r="AE67" s="259" t="str">
        <f ca="1">RIGHT(Table_Merge1[[#This Row],[Column2]],2)</f>
        <v>25</v>
      </c>
      <c r="AF67">
        <v>12</v>
      </c>
      <c r="AG67">
        <v>25</v>
      </c>
      <c r="AH67" s="260">
        <v>2023</v>
      </c>
      <c r="AI67" t="s">
        <v>3435</v>
      </c>
      <c r="AJ67" s="260">
        <v>16</v>
      </c>
      <c r="AK67">
        <v>1919.4</v>
      </c>
      <c r="AL67">
        <v>2280</v>
      </c>
      <c r="AM67">
        <v>552350</v>
      </c>
      <c r="AO67">
        <v>366000</v>
      </c>
      <c r="AP67" s="287">
        <f>IFERROR(IF(Table_Merge1[[#This Row],[LME Zinc stock]]*Table_Merge1[[#This Row],[Nima.مقدار]]=0,"",Table_Merge1[[#This Row],[LME Zinc stock]]*Table_Merge1[[#This Row],[Nima.مقدار]]),"")</f>
        <v>202160100000</v>
      </c>
      <c r="AQ67" s="287">
        <f>IFERROR(IF(Table_Merge1[[#This Row],[LME Zinc 3-month]]*Table_Merge1[[#This Row],[Nima.مقدار]]=0,"",Table_Merge1[[#This Row],[LME Zinc 3-month]]*Table_Merge1[[#This Row],[Nima.مقدار]]),"")</f>
        <v>834480000</v>
      </c>
      <c r="AR67" s="288" t="str">
        <f>IFERROR(IF(Table_Merge1[[#This Row],[LME Zinc stock]]*Table_Merge1[[#This Row],[Azad.Sell]]=0,"",Table_Merge1[[#This Row],[LME Zinc stock]]*Table_Merge1[[#This Row],[Azad.Sell]]),"")</f>
        <v/>
      </c>
      <c r="AS67" s="288" t="str">
        <f>IFERROR(IF(Table_Merge1[[#This Row],[LME Zinc 3-month]]*Table_Merge1[[#This Row],[Azad.Sell]]=0,"",Table_Merge1[[#This Row],[LME Zinc 3-month]]*Table_Merge1[[#This Row],[Azad.Sell]]),"")</f>
        <v/>
      </c>
      <c r="AT67"/>
      <c r="BN67" s="310">
        <v>1396</v>
      </c>
      <c r="BO67" s="318">
        <v>1284.5492031872509</v>
      </c>
      <c r="BP67" s="319">
        <v>2013.0271966527196</v>
      </c>
      <c r="BQ67" s="321"/>
      <c r="BR67" s="321"/>
      <c r="BS67" s="321"/>
      <c r="BT67" s="322"/>
      <c r="BU67" s="310">
        <v>1396</v>
      </c>
      <c r="BV67" s="307">
        <v>1285.4414529914525</v>
      </c>
      <c r="BW67" s="150">
        <v>2011.4383259911895</v>
      </c>
      <c r="BX67" s="377"/>
      <c r="BY67" s="377"/>
      <c r="BZ67" s="377"/>
      <c r="CA67" s="317"/>
      <c r="CB67" s="377"/>
      <c r="CC67" s="548"/>
      <c r="CE67" s="548"/>
      <c r="DF67">
        <v>3048.1051587301586</v>
      </c>
      <c r="DH67">
        <v>0</v>
      </c>
      <c r="DI67">
        <v>160</v>
      </c>
      <c r="DJ67">
        <v>160</v>
      </c>
      <c r="DK67" t="s">
        <v>9655</v>
      </c>
      <c r="DL67" t="s">
        <v>9798</v>
      </c>
      <c r="DM67" t="s">
        <v>9805</v>
      </c>
      <c r="DN67">
        <v>32945120</v>
      </c>
      <c r="DO67">
        <v>32945120</v>
      </c>
      <c r="DP67">
        <v>1738439100</v>
      </c>
      <c r="DQ67">
        <v>1738439100</v>
      </c>
      <c r="DR67">
        <v>8340</v>
      </c>
      <c r="DS67" t="s">
        <v>3621</v>
      </c>
      <c r="DT67" t="s">
        <v>3621</v>
      </c>
      <c r="DU67" t="s">
        <v>3621</v>
      </c>
      <c r="DV67">
        <v>12980</v>
      </c>
      <c r="DW67">
        <v>206959.6533127889</v>
      </c>
      <c r="DX67">
        <v>206959.6533127889</v>
      </c>
      <c r="DY67">
        <v>1</v>
      </c>
    </row>
    <row r="68" spans="1:129" ht="17.25" x14ac:dyDescent="0.4">
      <c r="A68" s="258">
        <v>41074</v>
      </c>
      <c r="B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1391.03.25</v>
      </c>
      <c r="C68" s="195">
        <f t="shared" ca="1" si="37"/>
        <v>1391</v>
      </c>
      <c r="D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8" s="195">
        <f>_xlfn.NUMBERVALUE(RIGHT(Table11[[#This Row],[تاریخ شمسی]],2))</f>
        <v>25</v>
      </c>
      <c r="F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03-25</v>
      </c>
      <c r="G68" s="195" t="s">
        <v>219</v>
      </c>
      <c r="I68" s="259">
        <v>43897</v>
      </c>
      <c r="J68">
        <v>15380</v>
      </c>
      <c r="L68" s="259">
        <v>41074</v>
      </c>
      <c r="M68">
        <v>17790</v>
      </c>
      <c r="O68" s="283">
        <f>IFERROR(DATE(Table7[[#This Row],[year]],MONTH(DATEVALUE(Table7[[#This Row],[month]]&amp;"1")),Table7[[#This Row],[day]]),"")</f>
        <v>45000</v>
      </c>
      <c r="P68" s="257" t="s">
        <v>3492</v>
      </c>
      <c r="Q68" s="257">
        <v>2023</v>
      </c>
      <c r="R68" s="257" t="s">
        <v>3435</v>
      </c>
      <c r="S68" s="257">
        <v>15</v>
      </c>
      <c r="T68" s="257">
        <v>1906</v>
      </c>
      <c r="U68" s="257">
        <v>2287</v>
      </c>
      <c r="V68" s="257">
        <v>530550</v>
      </c>
      <c r="X68" s="260">
        <v>45000</v>
      </c>
      <c r="Z68" s="260"/>
      <c r="AB68" s="260" t="str">
        <f ca="1">IFERROR(IFERROR(VLOOKUP(Table_Merge1[[#This Row],[Column1]],Table11[#All],2,FALSE),LEFT(AB69,8)&amp;IF(LEN((RIGHT(AB69,2)+1))&lt;2,"0"&amp;(RIGHT(AB69,2)+1),(RIGHT(AB69,2)-1))),"")</f>
        <v>1401.12.20</v>
      </c>
      <c r="AC68" s="259" t="str">
        <f ca="1">LEFT(Table_Merge1[[#This Row],[Column2]],4)</f>
        <v>1401</v>
      </c>
      <c r="AD68" s="259" t="str">
        <f ca="1">RIGHT(LEFT(Table_Merge1[[#This Row],[Column2]],7),2)</f>
        <v>12</v>
      </c>
      <c r="AE68" s="259" t="str">
        <f ca="1">RIGHT(Table_Merge1[[#This Row],[Column2]],2)</f>
        <v>20</v>
      </c>
      <c r="AH68" s="260">
        <v>2023</v>
      </c>
      <c r="AI68" t="s">
        <v>3435</v>
      </c>
      <c r="AJ68" s="260">
        <v>15</v>
      </c>
      <c r="AK68">
        <v>1906</v>
      </c>
      <c r="AL68">
        <v>2287</v>
      </c>
      <c r="AM68">
        <v>530550</v>
      </c>
      <c r="AP68" s="287" t="str">
        <f>IFERROR(IF(Table_Merge1[[#This Row],[LME Zinc stock]]*Table_Merge1[[#This Row],[Nima.مقدار]]=0,"",Table_Merge1[[#This Row],[LME Zinc stock]]*Table_Merge1[[#This Row],[Nima.مقدار]]),"")</f>
        <v/>
      </c>
      <c r="AQ68" s="287" t="str">
        <f>IFERROR(IF(Table_Merge1[[#This Row],[LME Zinc 3-month]]*Table_Merge1[[#This Row],[Nima.مقدار]]=0,"",Table_Merge1[[#This Row],[LME Zinc 3-month]]*Table_Merge1[[#This Row],[Nima.مقدار]]),"")</f>
        <v/>
      </c>
      <c r="AR68" s="288" t="str">
        <f>IFERROR(IF(Table_Merge1[[#This Row],[LME Zinc stock]]*Table_Merge1[[#This Row],[Azad.Sell]]=0,"",Table_Merge1[[#This Row],[LME Zinc stock]]*Table_Merge1[[#This Row],[Azad.Sell]]),"")</f>
        <v/>
      </c>
      <c r="AS68" s="288" t="str">
        <f>IFERROR(IF(Table_Merge1[[#This Row],[LME Zinc 3-month]]*Table_Merge1[[#This Row],[Azad.Sell]]=0,"",Table_Merge1[[#This Row],[LME Zinc 3-month]]*Table_Merge1[[#This Row],[Azad.Sell]]),"")</f>
        <v/>
      </c>
      <c r="AT68"/>
      <c r="BN68" s="311">
        <v>1</v>
      </c>
      <c r="BO68" s="305">
        <v>1262.6472222222226</v>
      </c>
      <c r="BP68" s="306">
        <v>1931.5</v>
      </c>
      <c r="BQ68" s="315"/>
      <c r="BR68" s="315"/>
      <c r="BS68" s="315"/>
      <c r="BT68" s="316"/>
      <c r="BU68" s="311">
        <v>1</v>
      </c>
      <c r="BV68" s="307">
        <v>1261.2676470588237</v>
      </c>
      <c r="BW68" s="150">
        <v>1931.5</v>
      </c>
      <c r="BX68" s="377"/>
      <c r="BY68" s="377"/>
      <c r="BZ68" s="377"/>
      <c r="CA68" s="317"/>
      <c r="CB68" s="377"/>
      <c r="CC68" s="548"/>
      <c r="CE68" s="548"/>
      <c r="DF68">
        <v>2682.75</v>
      </c>
      <c r="DH68">
        <v>0</v>
      </c>
      <c r="DI68">
        <v>820</v>
      </c>
      <c r="DJ68">
        <v>820</v>
      </c>
      <c r="DK68" t="s">
        <v>9657</v>
      </c>
      <c r="DL68" t="s">
        <v>9798</v>
      </c>
      <c r="DM68" t="s">
        <v>9805</v>
      </c>
      <c r="DN68">
        <v>168698600</v>
      </c>
      <c r="DO68">
        <v>168698600</v>
      </c>
      <c r="DP68">
        <v>1907137700</v>
      </c>
      <c r="DQ68">
        <v>1907137700</v>
      </c>
      <c r="DR68">
        <v>9160</v>
      </c>
      <c r="DS68" t="s">
        <v>3621</v>
      </c>
      <c r="DT68" t="s">
        <v>3621</v>
      </c>
      <c r="DU68" t="s">
        <v>3621</v>
      </c>
      <c r="DV68">
        <v>12980</v>
      </c>
      <c r="DW68">
        <v>206959.6533127889</v>
      </c>
      <c r="DX68">
        <v>206959.6533127889</v>
      </c>
      <c r="DY68">
        <v>1</v>
      </c>
    </row>
    <row r="69" spans="1:129" ht="17.25" x14ac:dyDescent="0.4">
      <c r="A69" s="258">
        <v>41076</v>
      </c>
      <c r="B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1391.03.27</v>
      </c>
      <c r="C69" s="195">
        <f t="shared" ca="1" si="37"/>
        <v>1391</v>
      </c>
      <c r="D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9" s="195">
        <f>_xlfn.NUMBERVALUE(RIGHT(Table11[[#This Row],[تاریخ شمسی]],2))</f>
        <v>27</v>
      </c>
      <c r="F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03-27</v>
      </c>
      <c r="G69" s="195" t="s">
        <v>220</v>
      </c>
      <c r="I69" s="259">
        <v>43898</v>
      </c>
      <c r="J69">
        <v>15380</v>
      </c>
      <c r="L69" s="259">
        <v>41076</v>
      </c>
      <c r="M69">
        <v>17820</v>
      </c>
      <c r="O69" s="284">
        <f>IFERROR(DATE(Table7[[#This Row],[year]],MONTH(DATEVALUE(Table7[[#This Row],[month]]&amp;"1")),Table7[[#This Row],[day]]),"")</f>
        <v>44999</v>
      </c>
      <c r="P69" s="195" t="s">
        <v>3493</v>
      </c>
      <c r="Q69" s="195">
        <v>2023</v>
      </c>
      <c r="R69" s="195" t="s">
        <v>3435</v>
      </c>
      <c r="S69" s="195">
        <v>14</v>
      </c>
      <c r="T69" s="195">
        <v>1901.45</v>
      </c>
      <c r="U69" s="195">
        <v>2295.5</v>
      </c>
      <c r="V69" s="195">
        <v>532425</v>
      </c>
      <c r="X69" s="260">
        <v>44999</v>
      </c>
      <c r="Z69" s="260"/>
      <c r="AB69" s="260" t="str">
        <f ca="1">IFERROR(IFERROR(VLOOKUP(Table_Merge1[[#This Row],[Column1]],Table11[#All],2,FALSE),LEFT(AB70,8)&amp;IF(LEN((RIGHT(AB70,2)+1))&lt;2,"0"&amp;(RIGHT(AB70,2)+1),(RIGHT(AB70,2)-1))),"")</f>
        <v>1401.12.21</v>
      </c>
      <c r="AC69" s="259" t="str">
        <f ca="1">LEFT(Table_Merge1[[#This Row],[Column2]],4)</f>
        <v>1401</v>
      </c>
      <c r="AD69" s="259" t="str">
        <f ca="1">RIGHT(LEFT(Table_Merge1[[#This Row],[Column2]],7),2)</f>
        <v>12</v>
      </c>
      <c r="AE69" s="259" t="str">
        <f ca="1">RIGHT(Table_Merge1[[#This Row],[Column2]],2)</f>
        <v>21</v>
      </c>
      <c r="AH69" s="260">
        <v>2023</v>
      </c>
      <c r="AI69" t="s">
        <v>3435</v>
      </c>
      <c r="AJ69" s="260">
        <v>14</v>
      </c>
      <c r="AK69">
        <v>1901.45</v>
      </c>
      <c r="AL69">
        <v>2295.5</v>
      </c>
      <c r="AM69">
        <v>532425</v>
      </c>
      <c r="AP69" s="287" t="str">
        <f>IFERROR(IF(Table_Merge1[[#This Row],[LME Zinc stock]]*Table_Merge1[[#This Row],[Nima.مقدار]]=0,"",Table_Merge1[[#This Row],[LME Zinc stock]]*Table_Merge1[[#This Row],[Nima.مقدار]]),"")</f>
        <v/>
      </c>
      <c r="AQ69" s="287" t="str">
        <f>IFERROR(IF(Table_Merge1[[#This Row],[LME Zinc 3-month]]*Table_Merge1[[#This Row],[Nima.مقدار]]=0,"",Table_Merge1[[#This Row],[LME Zinc 3-month]]*Table_Merge1[[#This Row],[Nima.مقدار]]),"")</f>
        <v/>
      </c>
      <c r="AR69" s="288" t="str">
        <f>IFERROR(IF(Table_Merge1[[#This Row],[LME Zinc stock]]*Table_Merge1[[#This Row],[Azad.Sell]]=0,"",Table_Merge1[[#This Row],[LME Zinc stock]]*Table_Merge1[[#This Row],[Azad.Sell]]),"")</f>
        <v/>
      </c>
      <c r="AS69" s="288" t="str">
        <f>IFERROR(IF(Table_Merge1[[#This Row],[LME Zinc 3-month]]*Table_Merge1[[#This Row],[Azad.Sell]]=0,"",Table_Merge1[[#This Row],[LME Zinc 3-month]]*Table_Merge1[[#This Row],[Azad.Sell]]),"")</f>
        <v/>
      </c>
      <c r="AT69"/>
      <c r="BN69" s="280">
        <v>2</v>
      </c>
      <c r="BO69" s="307">
        <v>1245.9026315789474</v>
      </c>
      <c r="BP69" s="150">
        <v>1918.1944444444443</v>
      </c>
      <c r="BQ69" s="377"/>
      <c r="BR69" s="377"/>
      <c r="BS69" s="377"/>
      <c r="BT69" s="317"/>
      <c r="BU69" s="280">
        <v>2</v>
      </c>
      <c r="BV69" s="307">
        <v>1245.9749999999999</v>
      </c>
      <c r="BW69" s="150">
        <v>1918.1944444444443</v>
      </c>
      <c r="BX69" s="377"/>
      <c r="BY69" s="377"/>
      <c r="BZ69" s="377"/>
      <c r="CA69" s="317"/>
      <c r="CB69" s="377"/>
      <c r="CC69" s="548"/>
      <c r="CE69" s="548"/>
      <c r="DF69">
        <v>2585.1315789473683</v>
      </c>
      <c r="DH69">
        <v>4000</v>
      </c>
      <c r="DI69">
        <v>2040</v>
      </c>
      <c r="DJ69">
        <v>1740</v>
      </c>
      <c r="DK69" t="s">
        <v>9657</v>
      </c>
      <c r="DL69" t="s">
        <v>9798</v>
      </c>
      <c r="DM69" t="s">
        <v>9805</v>
      </c>
      <c r="DN69">
        <v>357970200</v>
      </c>
      <c r="DO69">
        <v>357970200</v>
      </c>
      <c r="DP69">
        <v>2265107900</v>
      </c>
      <c r="DQ69">
        <v>2265107900</v>
      </c>
      <c r="DR69">
        <v>10900</v>
      </c>
      <c r="DS69" t="s">
        <v>3621</v>
      </c>
      <c r="DT69" t="s">
        <v>3621</v>
      </c>
      <c r="DU69" t="s">
        <v>3621</v>
      </c>
      <c r="DV69">
        <v>12980</v>
      </c>
      <c r="DW69">
        <v>206959.6533127889</v>
      </c>
      <c r="DX69">
        <v>206959.6533127889</v>
      </c>
      <c r="DY69">
        <v>1</v>
      </c>
    </row>
    <row r="70" spans="1:129" ht="17.25" x14ac:dyDescent="0.4">
      <c r="A70" s="258">
        <v>41077</v>
      </c>
      <c r="B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1391.03.28</v>
      </c>
      <c r="C70" s="195">
        <f t="shared" ca="1" si="37"/>
        <v>1391</v>
      </c>
      <c r="D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70" s="195">
        <f>_xlfn.NUMBERVALUE(RIGHT(Table11[[#This Row],[تاریخ شمسی]],2))</f>
        <v>28</v>
      </c>
      <c r="F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03-28</v>
      </c>
      <c r="G70" s="195" t="s">
        <v>221</v>
      </c>
      <c r="I70" s="259">
        <v>43899</v>
      </c>
      <c r="J70">
        <v>15550</v>
      </c>
      <c r="L70" s="259">
        <v>41077</v>
      </c>
      <c r="M70">
        <v>17990</v>
      </c>
      <c r="O70" s="283">
        <f>IFERROR(DATE(Table7[[#This Row],[year]],MONTH(DATEVALUE(Table7[[#This Row],[month]]&amp;"1")),Table7[[#This Row],[day]]),"")</f>
        <v>44998</v>
      </c>
      <c r="P70" s="257" t="s">
        <v>3494</v>
      </c>
      <c r="Q70" s="257">
        <v>2023</v>
      </c>
      <c r="R70" s="257" t="s">
        <v>3435</v>
      </c>
      <c r="S70" s="257">
        <v>13</v>
      </c>
      <c r="T70" s="257">
        <v>1882.1</v>
      </c>
      <c r="U70" s="257">
        <v>2321</v>
      </c>
      <c r="V70" s="257">
        <v>536450</v>
      </c>
      <c r="X70" s="260">
        <v>44998</v>
      </c>
      <c r="Y70" t="s">
        <v>9303</v>
      </c>
      <c r="Z70" s="260"/>
      <c r="AA70">
        <v>1401</v>
      </c>
      <c r="AB70" s="260" t="str">
        <f ca="1">IFERROR(IFERROR(VLOOKUP(Table_Merge1[[#This Row],[Column1]],Table11[#All],2,FALSE),LEFT(AB71,8)&amp;IF(LEN((RIGHT(AB71,2)+1))&lt;2,"0"&amp;(RIGHT(AB71,2)+1),(RIGHT(AB71,2)-1))),"")</f>
        <v>1401.12.22</v>
      </c>
      <c r="AC70" s="259" t="str">
        <f ca="1">LEFT(Table_Merge1[[#This Row],[Column2]],4)</f>
        <v>1401</v>
      </c>
      <c r="AD70" s="259" t="str">
        <f ca="1">RIGHT(LEFT(Table_Merge1[[#This Row],[Column2]],7),2)</f>
        <v>12</v>
      </c>
      <c r="AE70" s="259" t="str">
        <f ca="1">RIGHT(Table_Merge1[[#This Row],[Column2]],2)</f>
        <v>22</v>
      </c>
      <c r="AF70">
        <v>12</v>
      </c>
      <c r="AG70">
        <v>22</v>
      </c>
      <c r="AH70" s="260">
        <v>2023</v>
      </c>
      <c r="AI70" t="s">
        <v>3435</v>
      </c>
      <c r="AJ70" s="260">
        <v>13</v>
      </c>
      <c r="AK70">
        <v>1882.1</v>
      </c>
      <c r="AL70">
        <v>2321</v>
      </c>
      <c r="AM70">
        <v>536450</v>
      </c>
      <c r="AO70">
        <v>367000</v>
      </c>
      <c r="AP70" s="287">
        <f>IFERROR(IF(Table_Merge1[[#This Row],[LME Zinc stock]]*Table_Merge1[[#This Row],[Nima.مقدار]]=0,"",Table_Merge1[[#This Row],[LME Zinc stock]]*Table_Merge1[[#This Row],[Nima.مقدار]]),"")</f>
        <v>196877150000</v>
      </c>
      <c r="AQ70" s="287">
        <f>IFERROR(IF(Table_Merge1[[#This Row],[LME Zinc 3-month]]*Table_Merge1[[#This Row],[Nima.مقدار]]=0,"",Table_Merge1[[#This Row],[LME Zinc 3-month]]*Table_Merge1[[#This Row],[Nima.مقدار]]),"")</f>
        <v>851807000</v>
      </c>
      <c r="AR70" s="288" t="str">
        <f>IFERROR(IF(Table_Merge1[[#This Row],[LME Zinc stock]]*Table_Merge1[[#This Row],[Azad.Sell]]=0,"",Table_Merge1[[#This Row],[LME Zinc stock]]*Table_Merge1[[#This Row],[Azad.Sell]]),"")</f>
        <v/>
      </c>
      <c r="AS70" s="288" t="str">
        <f>IFERROR(IF(Table_Merge1[[#This Row],[LME Zinc 3-month]]*Table_Merge1[[#This Row],[Azad.Sell]]=0,"",Table_Merge1[[#This Row],[LME Zinc 3-month]]*Table_Merge1[[#This Row],[Azad.Sell]]),"")</f>
        <v/>
      </c>
      <c r="AT70"/>
      <c r="BN70" s="280">
        <v>3</v>
      </c>
      <c r="BO70" s="307">
        <v>1265.0380952380951</v>
      </c>
      <c r="BP70" s="150">
        <v>1891.075</v>
      </c>
      <c r="BQ70" s="377"/>
      <c r="BR70" s="377"/>
      <c r="BS70" s="377"/>
      <c r="BT70" s="317"/>
      <c r="BU70" s="280">
        <v>3</v>
      </c>
      <c r="BV70" s="307">
        <v>1265.9649999999999</v>
      </c>
      <c r="BW70" s="150">
        <v>1891.075</v>
      </c>
      <c r="BX70" s="377"/>
      <c r="BY70" s="377"/>
      <c r="BZ70" s="377"/>
      <c r="CA70" s="317"/>
      <c r="CB70" s="377"/>
      <c r="CC70" s="548"/>
      <c r="CE70" s="548"/>
      <c r="DF70">
        <v>2536.568181818182</v>
      </c>
      <c r="DH70">
        <v>0</v>
      </c>
      <c r="DI70">
        <v>60</v>
      </c>
      <c r="DJ70">
        <v>60</v>
      </c>
      <c r="DK70" t="s">
        <v>9656</v>
      </c>
      <c r="DL70" t="s">
        <v>9798</v>
      </c>
      <c r="DM70" t="s">
        <v>9805</v>
      </c>
      <c r="DN70">
        <v>12343800</v>
      </c>
      <c r="DO70">
        <v>12343800</v>
      </c>
      <c r="DP70">
        <v>2277451700</v>
      </c>
      <c r="DQ70">
        <v>2277451700</v>
      </c>
      <c r="DR70">
        <v>10960</v>
      </c>
      <c r="DS70" t="s">
        <v>3621</v>
      </c>
      <c r="DT70" t="s">
        <v>3621</v>
      </c>
      <c r="DU70" t="s">
        <v>3621</v>
      </c>
      <c r="DV70">
        <v>12980</v>
      </c>
      <c r="DW70">
        <v>206959.6533127889</v>
      </c>
      <c r="DX70">
        <v>206959.6533127889</v>
      </c>
      <c r="DY70">
        <v>1</v>
      </c>
    </row>
    <row r="71" spans="1:129" ht="17.25" x14ac:dyDescent="0.4">
      <c r="A71" s="258">
        <v>41079</v>
      </c>
      <c r="B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1391.03.30</v>
      </c>
      <c r="C71" s="195">
        <f t="shared" ca="1" si="37"/>
        <v>1391</v>
      </c>
      <c r="D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71" s="195">
        <f>_xlfn.NUMBERVALUE(RIGHT(Table11[[#This Row],[تاریخ شمسی]],2))</f>
        <v>30</v>
      </c>
      <c r="F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03-30</v>
      </c>
      <c r="G71" s="195" t="s">
        <v>222</v>
      </c>
      <c r="I71" s="259">
        <v>43900</v>
      </c>
      <c r="J71">
        <v>15440</v>
      </c>
      <c r="L71" s="259">
        <v>41079</v>
      </c>
      <c r="M71">
        <v>18140</v>
      </c>
      <c r="O71" s="284">
        <f>IFERROR(DATE(Table7[[#This Row],[year]],MONTH(DATEVALUE(Table7[[#This Row],[month]]&amp;"1")),Table7[[#This Row],[day]]),"")</f>
        <v>44995</v>
      </c>
      <c r="P71" s="195" t="s">
        <v>3495</v>
      </c>
      <c r="Q71" s="195">
        <v>2023</v>
      </c>
      <c r="R71" s="195" t="s">
        <v>3435</v>
      </c>
      <c r="S71" s="195">
        <v>10</v>
      </c>
      <c r="T71" s="195">
        <v>1834.95</v>
      </c>
      <c r="U71" s="195">
        <v>2287</v>
      </c>
      <c r="V71" s="195">
        <v>543525</v>
      </c>
      <c r="X71" s="260">
        <v>44995</v>
      </c>
      <c r="Z71" s="260"/>
      <c r="AB71" s="260" t="str">
        <f ca="1">IFERROR(IFERROR(VLOOKUP(Table_Merge1[[#This Row],[Column1]],Table11[#All],2,FALSE),LEFT(AB72,8)&amp;IF(LEN((RIGHT(AB72,2)+1))&lt;2,"0"&amp;(RIGHT(AB72,2)+1),(RIGHT(AB72,2)-1))),"")</f>
        <v>1401.12.13</v>
      </c>
      <c r="AC71" s="259" t="str">
        <f ca="1">LEFT(Table_Merge1[[#This Row],[Column2]],4)</f>
        <v>1401</v>
      </c>
      <c r="AD71" s="259" t="str">
        <f ca="1">RIGHT(LEFT(Table_Merge1[[#This Row],[Column2]],7),2)</f>
        <v>12</v>
      </c>
      <c r="AE71" s="259" t="str">
        <f ca="1">RIGHT(Table_Merge1[[#This Row],[Column2]],2)</f>
        <v>13</v>
      </c>
      <c r="AH71" s="260">
        <v>2023</v>
      </c>
      <c r="AI71" t="s">
        <v>3435</v>
      </c>
      <c r="AJ71" s="260">
        <v>10</v>
      </c>
      <c r="AK71">
        <v>1834.95</v>
      </c>
      <c r="AL71">
        <v>2287</v>
      </c>
      <c r="AM71">
        <v>543525</v>
      </c>
      <c r="AP71" s="287" t="str">
        <f>IFERROR(IF(Table_Merge1[[#This Row],[LME Zinc stock]]*Table_Merge1[[#This Row],[Nima.مقدار]]=0,"",Table_Merge1[[#This Row],[LME Zinc stock]]*Table_Merge1[[#This Row],[Nima.مقدار]]),"")</f>
        <v/>
      </c>
      <c r="AQ71" s="287" t="str">
        <f>IFERROR(IF(Table_Merge1[[#This Row],[LME Zinc 3-month]]*Table_Merge1[[#This Row],[Nima.مقدار]]=0,"",Table_Merge1[[#This Row],[LME Zinc 3-month]]*Table_Merge1[[#This Row],[Nima.مقدار]]),"")</f>
        <v/>
      </c>
      <c r="AR71" s="288" t="str">
        <f>IFERROR(IF(Table_Merge1[[#This Row],[LME Zinc stock]]*Table_Merge1[[#This Row],[Azad.Sell]]=0,"",Table_Merge1[[#This Row],[LME Zinc stock]]*Table_Merge1[[#This Row],[Azad.Sell]]),"")</f>
        <v/>
      </c>
      <c r="AS71" s="288" t="str">
        <f>IFERROR(IF(Table_Merge1[[#This Row],[LME Zinc 3-month]]*Table_Merge1[[#This Row],[Azad.Sell]]=0,"",Table_Merge1[[#This Row],[LME Zinc 3-month]]*Table_Merge1[[#This Row],[Azad.Sell]]),"")</f>
        <v/>
      </c>
      <c r="AT71"/>
      <c r="BN71" s="280">
        <v>4</v>
      </c>
      <c r="BO71" s="307">
        <v>1233.465909090909</v>
      </c>
      <c r="BP71" s="150">
        <v>1920.6190476190477</v>
      </c>
      <c r="BQ71" s="377"/>
      <c r="BR71" s="377"/>
      <c r="BS71" s="377"/>
      <c r="BT71" s="317"/>
      <c r="BU71" s="280">
        <v>4</v>
      </c>
      <c r="BV71" s="307">
        <v>1231.9722222222222</v>
      </c>
      <c r="BW71" s="150">
        <v>1920.75</v>
      </c>
      <c r="BX71" s="377"/>
      <c r="BY71" s="377"/>
      <c r="BZ71" s="377"/>
      <c r="CA71" s="317"/>
      <c r="CB71" s="377"/>
      <c r="CC71" s="548"/>
      <c r="CE71" s="548"/>
      <c r="DF71">
        <v>2764.2727272727275</v>
      </c>
      <c r="DH71">
        <v>0</v>
      </c>
      <c r="DI71">
        <v>20</v>
      </c>
      <c r="DJ71">
        <v>20</v>
      </c>
      <c r="DK71" t="s">
        <v>9658</v>
      </c>
      <c r="DL71" t="s">
        <v>9798</v>
      </c>
      <c r="DM71" t="s">
        <v>9805</v>
      </c>
      <c r="DN71">
        <v>4114600</v>
      </c>
      <c r="DO71">
        <v>4114600</v>
      </c>
      <c r="DP71">
        <v>2281566300</v>
      </c>
      <c r="DQ71">
        <v>2281566300</v>
      </c>
      <c r="DR71">
        <v>10980</v>
      </c>
      <c r="DS71" t="s">
        <v>3621</v>
      </c>
      <c r="DT71" t="s">
        <v>3621</v>
      </c>
      <c r="DU71" t="s">
        <v>3621</v>
      </c>
      <c r="DV71">
        <v>12980</v>
      </c>
      <c r="DW71">
        <v>206959.6533127889</v>
      </c>
      <c r="DX71">
        <v>206959.6533127889</v>
      </c>
      <c r="DY71">
        <v>1</v>
      </c>
    </row>
    <row r="72" spans="1:129" ht="17.25" x14ac:dyDescent="0.4">
      <c r="A72" s="258">
        <v>41080</v>
      </c>
      <c r="B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1391.03.31</v>
      </c>
      <c r="C72" s="195">
        <f t="shared" ca="1" si="37"/>
        <v>1391</v>
      </c>
      <c r="D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72" s="195">
        <f>_xlfn.NUMBERVALUE(RIGHT(Table11[[#This Row],[تاریخ شمسی]],2))</f>
        <v>31</v>
      </c>
      <c r="F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03-31</v>
      </c>
      <c r="G72" s="195" t="s">
        <v>223</v>
      </c>
      <c r="I72" s="259">
        <v>43901</v>
      </c>
      <c r="J72">
        <v>15420</v>
      </c>
      <c r="L72" s="259">
        <v>41080</v>
      </c>
      <c r="M72">
        <v>18280</v>
      </c>
      <c r="O72" s="283">
        <f>IFERROR(DATE(Table7[[#This Row],[year]],MONTH(DATEVALUE(Table7[[#This Row],[month]]&amp;"1")),Table7[[#This Row],[day]]),"")</f>
        <v>44994</v>
      </c>
      <c r="P72" s="257" t="s">
        <v>3496</v>
      </c>
      <c r="Q72" s="257">
        <v>2023</v>
      </c>
      <c r="R72" s="257" t="s">
        <v>3435</v>
      </c>
      <c r="S72" s="257">
        <v>9</v>
      </c>
      <c r="T72" s="257">
        <v>1817.5</v>
      </c>
      <c r="U72" s="257">
        <v>2297.5</v>
      </c>
      <c r="V72" s="257">
        <v>548375</v>
      </c>
      <c r="X72" s="260">
        <v>44994</v>
      </c>
      <c r="Z72" s="260"/>
      <c r="AB72" s="260" t="str">
        <f ca="1">IFERROR(IFERROR(VLOOKUP(Table_Merge1[[#This Row],[Column1]],Table11[#All],2,FALSE),LEFT(AB73,8)&amp;IF(LEN((RIGHT(AB73,2)+1))&lt;2,"0"&amp;(RIGHT(AB73,2)+1),(RIGHT(AB73,2)-1))),"")</f>
        <v>1401.12.14</v>
      </c>
      <c r="AC72" s="259" t="str">
        <f ca="1">LEFT(Table_Merge1[[#This Row],[Column2]],4)</f>
        <v>1401</v>
      </c>
      <c r="AD72" s="259" t="str">
        <f ca="1">RIGHT(LEFT(Table_Merge1[[#This Row],[Column2]],7),2)</f>
        <v>12</v>
      </c>
      <c r="AE72" s="259" t="str">
        <f ca="1">RIGHT(Table_Merge1[[#This Row],[Column2]],2)</f>
        <v>14</v>
      </c>
      <c r="AH72" s="260">
        <v>2023</v>
      </c>
      <c r="AI72" t="s">
        <v>3435</v>
      </c>
      <c r="AJ72" s="260">
        <v>9</v>
      </c>
      <c r="AK72">
        <v>1817.5</v>
      </c>
      <c r="AL72">
        <v>2297.5</v>
      </c>
      <c r="AM72">
        <v>548375</v>
      </c>
      <c r="AP72" s="287" t="str">
        <f>IFERROR(IF(Table_Merge1[[#This Row],[LME Zinc stock]]*Table_Merge1[[#This Row],[Nima.مقدار]]=0,"",Table_Merge1[[#This Row],[LME Zinc stock]]*Table_Merge1[[#This Row],[Nima.مقدار]]),"")</f>
        <v/>
      </c>
      <c r="AQ72" s="287" t="str">
        <f>IFERROR(IF(Table_Merge1[[#This Row],[LME Zinc 3-month]]*Table_Merge1[[#This Row],[Nima.مقدار]]=0,"",Table_Merge1[[#This Row],[LME Zinc 3-month]]*Table_Merge1[[#This Row],[Nima.مقدار]]),"")</f>
        <v/>
      </c>
      <c r="AR72" s="288" t="str">
        <f>IFERROR(IF(Table_Merge1[[#This Row],[LME Zinc stock]]*Table_Merge1[[#This Row],[Azad.Sell]]=0,"",Table_Merge1[[#This Row],[LME Zinc stock]]*Table_Merge1[[#This Row],[Azad.Sell]]),"")</f>
        <v/>
      </c>
      <c r="AS72" s="288" t="str">
        <f>IFERROR(IF(Table_Merge1[[#This Row],[LME Zinc 3-month]]*Table_Merge1[[#This Row],[Azad.Sell]]=0,"",Table_Merge1[[#This Row],[LME Zinc 3-month]]*Table_Merge1[[#This Row],[Azad.Sell]]),"")</f>
        <v/>
      </c>
      <c r="AT72"/>
      <c r="BN72" s="280">
        <v>5</v>
      </c>
      <c r="BO72" s="307">
        <v>1269.9954545454545</v>
      </c>
      <c r="BP72" s="150">
        <v>2055.2619047619046</v>
      </c>
      <c r="BQ72" s="377"/>
      <c r="BR72" s="377"/>
      <c r="BS72" s="377"/>
      <c r="BT72" s="317"/>
      <c r="BU72" s="280">
        <v>5</v>
      </c>
      <c r="BV72" s="307">
        <v>1271.6025</v>
      </c>
      <c r="BW72" s="150">
        <v>2070.1842105263158</v>
      </c>
      <c r="BX72" s="377"/>
      <c r="BY72" s="377"/>
      <c r="BZ72" s="377"/>
      <c r="CA72" s="317"/>
      <c r="CB72" s="377"/>
      <c r="CC72" s="548"/>
      <c r="CE72" s="548"/>
      <c r="DF72">
        <v>2894.9545454545455</v>
      </c>
      <c r="DH72">
        <v>0</v>
      </c>
      <c r="DI72">
        <v>120</v>
      </c>
      <c r="DJ72">
        <v>120</v>
      </c>
      <c r="DK72" t="s">
        <v>9660</v>
      </c>
      <c r="DL72" t="s">
        <v>9798</v>
      </c>
      <c r="DM72" t="s">
        <v>9805</v>
      </c>
      <c r="DN72">
        <v>24286200</v>
      </c>
      <c r="DO72">
        <v>24286200</v>
      </c>
      <c r="DP72">
        <v>2305852500</v>
      </c>
      <c r="DQ72">
        <v>2305852500</v>
      </c>
      <c r="DR72">
        <v>11100</v>
      </c>
      <c r="DS72" t="s">
        <v>3621</v>
      </c>
      <c r="DT72" t="s">
        <v>3621</v>
      </c>
      <c r="DU72" t="s">
        <v>3621</v>
      </c>
      <c r="DV72">
        <v>12980</v>
      </c>
      <c r="DW72">
        <v>206959.6533127889</v>
      </c>
      <c r="DX72">
        <v>206959.6533127889</v>
      </c>
      <c r="DY72">
        <v>1</v>
      </c>
    </row>
    <row r="73" spans="1:129" ht="17.25" x14ac:dyDescent="0.4">
      <c r="A73" s="258">
        <v>41081</v>
      </c>
      <c r="B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1391.04.01</v>
      </c>
      <c r="C73" s="195">
        <f t="shared" ca="1" si="37"/>
        <v>1391</v>
      </c>
      <c r="D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73" s="195">
        <f>_xlfn.NUMBERVALUE(RIGHT(Table11[[#This Row],[تاریخ شمسی]],2))</f>
        <v>1</v>
      </c>
      <c r="F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04-01</v>
      </c>
      <c r="G73" s="195" t="s">
        <v>224</v>
      </c>
      <c r="I73" s="259">
        <v>43902</v>
      </c>
      <c r="J73">
        <v>15450</v>
      </c>
      <c r="L73" s="259">
        <v>41081</v>
      </c>
      <c r="M73">
        <v>18220</v>
      </c>
      <c r="O73" s="284">
        <f>IFERROR(DATE(Table7[[#This Row],[year]],MONTH(DATEVALUE(Table7[[#This Row],[month]]&amp;"1")),Table7[[#This Row],[day]]),"")</f>
        <v>44993</v>
      </c>
      <c r="P73" s="195" t="s">
        <v>3497</v>
      </c>
      <c r="Q73" s="195">
        <v>2023</v>
      </c>
      <c r="R73" s="195" t="s">
        <v>3435</v>
      </c>
      <c r="S73" s="195">
        <v>8</v>
      </c>
      <c r="T73" s="195">
        <v>1813.35</v>
      </c>
      <c r="U73" s="195">
        <v>2335.5</v>
      </c>
      <c r="V73" s="195">
        <v>551175</v>
      </c>
      <c r="X73" s="260">
        <v>44993</v>
      </c>
      <c r="Z73" s="260"/>
      <c r="AB73" s="260" t="str">
        <f ca="1">IFERROR(IFERROR(VLOOKUP(Table_Merge1[[#This Row],[Column1]],Table11[#All],2,FALSE),LEFT(AB74,8)&amp;IF(LEN((RIGHT(AB74,2)+1))&lt;2,"0"&amp;(RIGHT(AB74,2)+1),(RIGHT(AB74,2)-1))),"")</f>
        <v>1401.12.15</v>
      </c>
      <c r="AC73" s="259" t="str">
        <f ca="1">LEFT(Table_Merge1[[#This Row],[Column2]],4)</f>
        <v>1401</v>
      </c>
      <c r="AD73" s="259" t="str">
        <f ca="1">RIGHT(LEFT(Table_Merge1[[#This Row],[Column2]],7),2)</f>
        <v>12</v>
      </c>
      <c r="AE73" s="259" t="str">
        <f ca="1">RIGHT(Table_Merge1[[#This Row],[Column2]],2)</f>
        <v>15</v>
      </c>
      <c r="AH73" s="260">
        <v>2023</v>
      </c>
      <c r="AI73" t="s">
        <v>3435</v>
      </c>
      <c r="AJ73" s="260">
        <v>8</v>
      </c>
      <c r="AK73">
        <v>1813.35</v>
      </c>
      <c r="AL73">
        <v>2335.5</v>
      </c>
      <c r="AM73">
        <v>551175</v>
      </c>
      <c r="AP73" s="287" t="str">
        <f>IFERROR(IF(Table_Merge1[[#This Row],[LME Zinc stock]]*Table_Merge1[[#This Row],[Nima.مقدار]]=0,"",Table_Merge1[[#This Row],[LME Zinc stock]]*Table_Merge1[[#This Row],[Nima.مقدار]]),"")</f>
        <v/>
      </c>
      <c r="AQ73" s="287" t="str">
        <f>IFERROR(IF(Table_Merge1[[#This Row],[LME Zinc 3-month]]*Table_Merge1[[#This Row],[Nima.مقدار]]=0,"",Table_Merge1[[#This Row],[LME Zinc 3-month]]*Table_Merge1[[#This Row],[Nima.مقدار]]),"")</f>
        <v/>
      </c>
      <c r="AR73" s="288" t="str">
        <f>IFERROR(IF(Table_Merge1[[#This Row],[LME Zinc stock]]*Table_Merge1[[#This Row],[Azad.Sell]]=0,"",Table_Merge1[[#This Row],[LME Zinc stock]]*Table_Merge1[[#This Row],[Azad.Sell]]),"")</f>
        <v/>
      </c>
      <c r="AS73" s="288" t="str">
        <f>IFERROR(IF(Table_Merge1[[#This Row],[LME Zinc 3-month]]*Table_Merge1[[#This Row],[Azad.Sell]]=0,"",Table_Merge1[[#This Row],[LME Zinc 3-month]]*Table_Merge1[[#This Row],[Azad.Sell]]),"")</f>
        <v/>
      </c>
      <c r="AT73"/>
      <c r="BN73" s="280">
        <v>6</v>
      </c>
      <c r="BO73" s="307">
        <v>1317.8272727272729</v>
      </c>
      <c r="BP73" s="150">
        <v>2125.6904761904761</v>
      </c>
      <c r="BQ73" s="377"/>
      <c r="BR73" s="377"/>
      <c r="BS73" s="377"/>
      <c r="BT73" s="317"/>
      <c r="BU73" s="280">
        <v>6</v>
      </c>
      <c r="BV73" s="307">
        <v>1320.42</v>
      </c>
      <c r="BW73" s="150">
        <v>2126.6578947368421</v>
      </c>
      <c r="BX73" s="377"/>
      <c r="BY73" s="377"/>
      <c r="BZ73" s="377"/>
      <c r="CA73" s="317"/>
      <c r="CB73" s="377"/>
      <c r="CC73" s="548"/>
      <c r="CE73" s="548"/>
      <c r="DF73">
        <v>3106.9545454545455</v>
      </c>
      <c r="DH73">
        <v>2000</v>
      </c>
      <c r="DI73">
        <v>1040</v>
      </c>
      <c r="DJ73">
        <v>1040</v>
      </c>
      <c r="DK73" t="s">
        <v>9660</v>
      </c>
      <c r="DL73" t="s">
        <v>9798</v>
      </c>
      <c r="DM73" t="s">
        <v>9805</v>
      </c>
      <c r="DN73">
        <v>210480400</v>
      </c>
      <c r="DO73">
        <v>210480400</v>
      </c>
      <c r="DP73">
        <v>2516332900</v>
      </c>
      <c r="DQ73">
        <v>2516332900</v>
      </c>
      <c r="DR73">
        <v>12140</v>
      </c>
      <c r="DS73" t="s">
        <v>3621</v>
      </c>
      <c r="DT73" t="s">
        <v>3621</v>
      </c>
      <c r="DU73" t="s">
        <v>3621</v>
      </c>
      <c r="DV73">
        <v>12980</v>
      </c>
      <c r="DW73">
        <v>206959.6533127889</v>
      </c>
      <c r="DX73">
        <v>206959.6533127889</v>
      </c>
      <c r="DY73">
        <v>1</v>
      </c>
    </row>
    <row r="74" spans="1:129" ht="17.25" x14ac:dyDescent="0.4">
      <c r="A74" s="258">
        <v>41083</v>
      </c>
      <c r="B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1391.04.03</v>
      </c>
      <c r="C74" s="195">
        <f t="shared" ca="1" si="37"/>
        <v>1391</v>
      </c>
      <c r="D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74" s="195">
        <f>_xlfn.NUMBERVALUE(RIGHT(Table11[[#This Row],[تاریخ شمسی]],2))</f>
        <v>3</v>
      </c>
      <c r="F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04-03</v>
      </c>
      <c r="G74" s="195" t="s">
        <v>225</v>
      </c>
      <c r="I74" s="259">
        <v>43903</v>
      </c>
      <c r="J74">
        <v>15450</v>
      </c>
      <c r="L74" s="259">
        <v>41083</v>
      </c>
      <c r="M74">
        <v>18790</v>
      </c>
      <c r="O74" s="283">
        <f>IFERROR(DATE(Table7[[#This Row],[year]],MONTH(DATEVALUE(Table7[[#This Row],[month]]&amp;"1")),Table7[[#This Row],[day]]),"")</f>
        <v>44992</v>
      </c>
      <c r="P74" s="257" t="s">
        <v>3498</v>
      </c>
      <c r="Q74" s="257">
        <v>2023</v>
      </c>
      <c r="R74" s="257" t="s">
        <v>3435</v>
      </c>
      <c r="S74" s="257">
        <v>7</v>
      </c>
      <c r="T74" s="257">
        <v>1843.05</v>
      </c>
      <c r="U74" s="257">
        <v>2336</v>
      </c>
      <c r="V74" s="257">
        <v>554300</v>
      </c>
      <c r="X74" s="260">
        <v>44992</v>
      </c>
      <c r="Y74" t="s">
        <v>9302</v>
      </c>
      <c r="Z74" s="260"/>
      <c r="AA74">
        <v>1401</v>
      </c>
      <c r="AB74" s="260" t="str">
        <f ca="1">IFERROR(IFERROR(VLOOKUP(Table_Merge1[[#This Row],[Column1]],Table11[#All],2,FALSE),LEFT(AB75,8)&amp;IF(LEN((RIGHT(AB75,2)+1))&lt;2,"0"&amp;(RIGHT(AB75,2)+1),(RIGHT(AB75,2)-1))),"")</f>
        <v>1401.12.16</v>
      </c>
      <c r="AC74" s="259" t="str">
        <f ca="1">LEFT(Table_Merge1[[#This Row],[Column2]],4)</f>
        <v>1401</v>
      </c>
      <c r="AD74" s="259" t="str">
        <f ca="1">RIGHT(LEFT(Table_Merge1[[#This Row],[Column2]],7),2)</f>
        <v>12</v>
      </c>
      <c r="AE74" s="259" t="str">
        <f ca="1">RIGHT(Table_Merge1[[#This Row],[Column2]],2)</f>
        <v>16</v>
      </c>
      <c r="AF74">
        <v>12</v>
      </c>
      <c r="AG74">
        <v>16</v>
      </c>
      <c r="AH74" s="260">
        <v>2023</v>
      </c>
      <c r="AI74" t="s">
        <v>3435</v>
      </c>
      <c r="AJ74" s="260">
        <v>7</v>
      </c>
      <c r="AK74">
        <v>1843.05</v>
      </c>
      <c r="AL74">
        <v>2336</v>
      </c>
      <c r="AM74">
        <v>554300</v>
      </c>
      <c r="AO74">
        <v>385876</v>
      </c>
      <c r="AP74" s="287">
        <f>IFERROR(IF(Table_Merge1[[#This Row],[LME Zinc stock]]*Table_Merge1[[#This Row],[Nima.مقدار]]=0,"",Table_Merge1[[#This Row],[LME Zinc stock]]*Table_Merge1[[#This Row],[Nima.مقدار]]),"")</f>
        <v>213891066800</v>
      </c>
      <c r="AQ74" s="287">
        <f>IFERROR(IF(Table_Merge1[[#This Row],[LME Zinc 3-month]]*Table_Merge1[[#This Row],[Nima.مقدار]]=0,"",Table_Merge1[[#This Row],[LME Zinc 3-month]]*Table_Merge1[[#This Row],[Nima.مقدار]]),"")</f>
        <v>901406336</v>
      </c>
      <c r="AR74" s="288" t="str">
        <f>IFERROR(IF(Table_Merge1[[#This Row],[LME Zinc stock]]*Table_Merge1[[#This Row],[Azad.Sell]]=0,"",Table_Merge1[[#This Row],[LME Zinc stock]]*Table_Merge1[[#This Row],[Azad.Sell]]),"")</f>
        <v/>
      </c>
      <c r="AS74" s="288" t="str">
        <f>IFERROR(IF(Table_Merge1[[#This Row],[LME Zinc 3-month]]*Table_Merge1[[#This Row],[Azad.Sell]]=0,"",Table_Merge1[[#This Row],[LME Zinc 3-month]]*Table_Merge1[[#This Row],[Azad.Sell]]),"")</f>
        <v/>
      </c>
      <c r="AT74"/>
      <c r="BN74" s="280">
        <v>7</v>
      </c>
      <c r="BO74" s="307">
        <v>1286.0175000000002</v>
      </c>
      <c r="BP74" s="150">
        <v>2155.2368421052633</v>
      </c>
      <c r="BQ74" s="377"/>
      <c r="BR74" s="377"/>
      <c r="BS74" s="377"/>
      <c r="BT74" s="317"/>
      <c r="BU74" s="280">
        <v>7</v>
      </c>
      <c r="BV74" s="307">
        <v>1286.0175000000002</v>
      </c>
      <c r="BW74" s="150">
        <v>2155.2368421052633</v>
      </c>
      <c r="BX74" s="377"/>
      <c r="BY74" s="377"/>
      <c r="BZ74" s="377"/>
      <c r="CA74" s="317"/>
      <c r="CB74" s="377"/>
      <c r="CC74" s="548"/>
      <c r="CE74" s="548"/>
      <c r="DF74">
        <v>3254.9</v>
      </c>
      <c r="DH74">
        <v>0</v>
      </c>
      <c r="DI74">
        <v>840</v>
      </c>
      <c r="DJ74">
        <v>840</v>
      </c>
      <c r="DK74" t="s">
        <v>9659</v>
      </c>
      <c r="DL74" t="s">
        <v>9798</v>
      </c>
      <c r="DM74" t="s">
        <v>9805</v>
      </c>
      <c r="DN74">
        <v>170003400</v>
      </c>
      <c r="DO74">
        <v>170003400</v>
      </c>
      <c r="DP74">
        <v>2686336300</v>
      </c>
      <c r="DQ74">
        <v>2686336300</v>
      </c>
      <c r="DR74">
        <v>12980</v>
      </c>
      <c r="DS74">
        <v>12980</v>
      </c>
      <c r="DT74">
        <v>206959.6533127889</v>
      </c>
      <c r="DU74">
        <v>206959.6533127889</v>
      </c>
      <c r="DV74">
        <v>12980</v>
      </c>
      <c r="DW74">
        <v>206959.6533127889</v>
      </c>
      <c r="DX74">
        <v>206959.6533127889</v>
      </c>
      <c r="DY74">
        <v>1</v>
      </c>
    </row>
    <row r="75" spans="1:129" ht="17.25" x14ac:dyDescent="0.4">
      <c r="A75" s="258">
        <v>41084</v>
      </c>
      <c r="B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1391.04.04</v>
      </c>
      <c r="C75" s="195">
        <f t="shared" ca="1" si="37"/>
        <v>1391</v>
      </c>
      <c r="D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75" s="195">
        <f>_xlfn.NUMBERVALUE(RIGHT(Table11[[#This Row],[تاریخ شمسی]],2))</f>
        <v>4</v>
      </c>
      <c r="F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04-04</v>
      </c>
      <c r="G75" s="195" t="s">
        <v>226</v>
      </c>
      <c r="I75" s="259">
        <v>43904</v>
      </c>
      <c r="J75">
        <v>15500</v>
      </c>
      <c r="L75" s="259">
        <v>41084</v>
      </c>
      <c r="M75">
        <v>19030</v>
      </c>
      <c r="O75" s="284">
        <f>IFERROR(DATE(Table7[[#This Row],[year]],MONTH(DATEVALUE(Table7[[#This Row],[month]]&amp;"1")),Table7[[#This Row],[day]]),"")</f>
        <v>44991</v>
      </c>
      <c r="P75" s="195" t="s">
        <v>3499</v>
      </c>
      <c r="Q75" s="195">
        <v>2023</v>
      </c>
      <c r="R75" s="195" t="s">
        <v>3435</v>
      </c>
      <c r="S75" s="195">
        <v>6</v>
      </c>
      <c r="T75" s="195">
        <v>1851.7</v>
      </c>
      <c r="U75" s="195">
        <v>2360</v>
      </c>
      <c r="V75" s="195">
        <v>557925</v>
      </c>
      <c r="X75" s="260">
        <v>44991</v>
      </c>
      <c r="Y75" t="s">
        <v>9301</v>
      </c>
      <c r="Z75" s="260"/>
      <c r="AA75">
        <v>1401</v>
      </c>
      <c r="AB75" s="260" t="str">
        <f ca="1">IFERROR(IFERROR(VLOOKUP(Table_Merge1[[#This Row],[Column1]],Table11[#All],2,FALSE),LEFT(AB76,8)&amp;IF(LEN((RIGHT(AB76,2)+1))&lt;2,"0"&amp;(RIGHT(AB76,2)+1),(RIGHT(AB76,2)-1))),"")</f>
        <v>1401.12.15</v>
      </c>
      <c r="AC75" s="259" t="str">
        <f ca="1">LEFT(Table_Merge1[[#This Row],[Column2]],4)</f>
        <v>1401</v>
      </c>
      <c r="AD75" s="259" t="str">
        <f ca="1">RIGHT(LEFT(Table_Merge1[[#This Row],[Column2]],7),2)</f>
        <v>12</v>
      </c>
      <c r="AE75" s="259" t="str">
        <f ca="1">RIGHT(Table_Merge1[[#This Row],[Column2]],2)</f>
        <v>15</v>
      </c>
      <c r="AF75">
        <v>12</v>
      </c>
      <c r="AG75">
        <v>15</v>
      </c>
      <c r="AH75" s="260">
        <v>2023</v>
      </c>
      <c r="AI75" t="s">
        <v>3435</v>
      </c>
      <c r="AJ75" s="260">
        <v>6</v>
      </c>
      <c r="AK75">
        <v>1851.7</v>
      </c>
      <c r="AL75">
        <v>2360</v>
      </c>
      <c r="AM75">
        <v>557925</v>
      </c>
      <c r="AO75">
        <v>387876</v>
      </c>
      <c r="AP75" s="287">
        <f>IFERROR(IF(Table_Merge1[[#This Row],[LME Zinc stock]]*Table_Merge1[[#This Row],[Nima.مقدار]]=0,"",Table_Merge1[[#This Row],[LME Zinc stock]]*Table_Merge1[[#This Row],[Nima.مقدار]]),"")</f>
        <v>216405717300</v>
      </c>
      <c r="AQ75" s="287">
        <f>IFERROR(IF(Table_Merge1[[#This Row],[LME Zinc 3-month]]*Table_Merge1[[#This Row],[Nima.مقدار]]=0,"",Table_Merge1[[#This Row],[LME Zinc 3-month]]*Table_Merge1[[#This Row],[Nima.مقدار]]),"")</f>
        <v>915387360</v>
      </c>
      <c r="AR75" s="288" t="str">
        <f>IFERROR(IF(Table_Merge1[[#This Row],[LME Zinc stock]]*Table_Merge1[[#This Row],[Azad.Sell]]=0,"",Table_Merge1[[#This Row],[LME Zinc stock]]*Table_Merge1[[#This Row],[Azad.Sell]]),"")</f>
        <v/>
      </c>
      <c r="AS75" s="288" t="str">
        <f>IFERROR(IF(Table_Merge1[[#This Row],[LME Zinc 3-month]]*Table_Merge1[[#This Row],[Azad.Sell]]=0,"",Table_Merge1[[#This Row],[LME Zinc 3-month]]*Table_Merge1[[#This Row],[Azad.Sell]]),"")</f>
        <v/>
      </c>
      <c r="AT75"/>
      <c r="BN75" s="280">
        <v>8</v>
      </c>
      <c r="BO75" s="307">
        <v>1278.2181818181818</v>
      </c>
      <c r="BP75" s="150">
        <v>2110.7380952380954</v>
      </c>
      <c r="BQ75" s="377"/>
      <c r="BR75" s="377"/>
      <c r="BS75" s="377"/>
      <c r="BT75" s="317"/>
      <c r="BU75" s="280">
        <v>8</v>
      </c>
      <c r="BV75" s="307">
        <v>1277.9325000000001</v>
      </c>
      <c r="BW75" s="150">
        <v>2110</v>
      </c>
      <c r="BX75" s="377"/>
      <c r="BY75" s="377"/>
      <c r="BZ75" s="377"/>
      <c r="CA75" s="317"/>
      <c r="CB75" s="377"/>
      <c r="CC75" s="548"/>
      <c r="CE75" s="548"/>
      <c r="DF75">
        <v>3246.7954545454545</v>
      </c>
      <c r="DH75">
        <v>0</v>
      </c>
      <c r="DI75">
        <v>480</v>
      </c>
      <c r="DJ75">
        <v>480</v>
      </c>
      <c r="DK75" t="s">
        <v>9661</v>
      </c>
      <c r="DL75" t="s">
        <v>9798</v>
      </c>
      <c r="DM75" t="s">
        <v>9799</v>
      </c>
      <c r="DN75">
        <v>98513280</v>
      </c>
      <c r="DO75">
        <v>98513280</v>
      </c>
      <c r="DP75">
        <v>98513280</v>
      </c>
      <c r="DQ75">
        <v>98513280</v>
      </c>
      <c r="DR75">
        <v>480</v>
      </c>
      <c r="DS75" t="s">
        <v>3621</v>
      </c>
      <c r="DT75" t="s">
        <v>3621</v>
      </c>
      <c r="DU75" t="s">
        <v>3621</v>
      </c>
      <c r="DV75">
        <v>11160</v>
      </c>
      <c r="DW75">
        <v>209240.69892473117</v>
      </c>
      <c r="DX75">
        <v>209234.51612903227</v>
      </c>
      <c r="DY75">
        <v>1.0000295495973288</v>
      </c>
    </row>
    <row r="76" spans="1:129" ht="17.25" x14ac:dyDescent="0.4">
      <c r="A76" s="258">
        <v>41085</v>
      </c>
      <c r="B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1391.04.05</v>
      </c>
      <c r="C76" s="195">
        <f t="shared" ca="1" si="37"/>
        <v>1391</v>
      </c>
      <c r="D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76" s="195">
        <f>_xlfn.NUMBERVALUE(RIGHT(Table11[[#This Row],[تاریخ شمسی]],2))</f>
        <v>5</v>
      </c>
      <c r="F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04-05</v>
      </c>
      <c r="G76" s="195" t="s">
        <v>227</v>
      </c>
      <c r="I76" s="259">
        <v>43905</v>
      </c>
      <c r="J76">
        <v>15800</v>
      </c>
      <c r="L76" s="259">
        <v>41085</v>
      </c>
      <c r="M76">
        <v>18900</v>
      </c>
      <c r="O76" s="283">
        <f>IFERROR(DATE(Table7[[#This Row],[year]],MONTH(DATEVALUE(Table7[[#This Row],[month]]&amp;"1")),Table7[[#This Row],[day]]),"")</f>
        <v>44988</v>
      </c>
      <c r="P76" s="257" t="s">
        <v>3500</v>
      </c>
      <c r="Q76" s="257">
        <v>2023</v>
      </c>
      <c r="R76" s="257" t="s">
        <v>3435</v>
      </c>
      <c r="S76" s="257">
        <v>3</v>
      </c>
      <c r="T76" s="257">
        <v>1845.55</v>
      </c>
      <c r="U76" s="257">
        <v>2368</v>
      </c>
      <c r="V76" s="257">
        <v>562325</v>
      </c>
      <c r="X76" s="260">
        <v>44988</v>
      </c>
      <c r="Z76" s="260"/>
      <c r="AB76" s="260" t="str">
        <f ca="1">IFERROR(IFERROR(VLOOKUP(Table_Merge1[[#This Row],[Column1]],Table11[#All],2,FALSE),LEFT(AB77,8)&amp;IF(LEN((RIGHT(AB77,2)+1))&lt;2,"0"&amp;(RIGHT(AB77,2)+1),(RIGHT(AB77,2)-1))),"")</f>
        <v>1401.12.10</v>
      </c>
      <c r="AC76" s="259" t="str">
        <f ca="1">LEFT(Table_Merge1[[#This Row],[Column2]],4)</f>
        <v>1401</v>
      </c>
      <c r="AD76" s="259" t="str">
        <f ca="1">RIGHT(LEFT(Table_Merge1[[#This Row],[Column2]],7),2)</f>
        <v>12</v>
      </c>
      <c r="AE76" s="259" t="str">
        <f ca="1">RIGHT(Table_Merge1[[#This Row],[Column2]],2)</f>
        <v>10</v>
      </c>
      <c r="AH76" s="260">
        <v>2023</v>
      </c>
      <c r="AI76" t="s">
        <v>3435</v>
      </c>
      <c r="AJ76" s="260">
        <v>3</v>
      </c>
      <c r="AK76">
        <v>1845.55</v>
      </c>
      <c r="AL76">
        <v>2368</v>
      </c>
      <c r="AM76">
        <v>562325</v>
      </c>
      <c r="AP76" s="287" t="str">
        <f>IFERROR(IF(Table_Merge1[[#This Row],[LME Zinc stock]]*Table_Merge1[[#This Row],[Nima.مقدار]]=0,"",Table_Merge1[[#This Row],[LME Zinc stock]]*Table_Merge1[[#This Row],[Nima.مقدار]]),"")</f>
        <v/>
      </c>
      <c r="AQ76" s="287" t="str">
        <f>IFERROR(IF(Table_Merge1[[#This Row],[LME Zinc 3-month]]*Table_Merge1[[#This Row],[Nima.مقدار]]=0,"",Table_Merge1[[#This Row],[LME Zinc 3-month]]*Table_Merge1[[#This Row],[Nima.مقدار]]),"")</f>
        <v/>
      </c>
      <c r="AR76" s="288" t="str">
        <f>IFERROR(IF(Table_Merge1[[#This Row],[LME Zinc stock]]*Table_Merge1[[#This Row],[Azad.Sell]]=0,"",Table_Merge1[[#This Row],[LME Zinc stock]]*Table_Merge1[[#This Row],[Azad.Sell]]),"")</f>
        <v/>
      </c>
      <c r="AS76" s="288" t="str">
        <f>IFERROR(IF(Table_Merge1[[#This Row],[LME Zinc 3-month]]*Table_Merge1[[#This Row],[Azad.Sell]]=0,"",Table_Merge1[[#This Row],[LME Zinc 3-month]]*Table_Merge1[[#This Row],[Azad.Sell]]),"")</f>
        <v/>
      </c>
      <c r="AT76"/>
      <c r="BN76" s="280">
        <v>9</v>
      </c>
      <c r="BO76" s="307">
        <v>1269.7021739130435</v>
      </c>
      <c r="BP76" s="150">
        <v>1617.3636363636363</v>
      </c>
      <c r="BQ76" s="377"/>
      <c r="BR76" s="377"/>
      <c r="BS76" s="377"/>
      <c r="BT76" s="317"/>
      <c r="BU76" s="280">
        <v>9</v>
      </c>
      <c r="BV76" s="307">
        <v>1270.2681818181818</v>
      </c>
      <c r="BW76" s="150">
        <v>1617.3636363636363</v>
      </c>
      <c r="BX76" s="377"/>
      <c r="BY76" s="377"/>
      <c r="BZ76" s="377"/>
      <c r="CA76" s="317"/>
      <c r="CB76" s="377"/>
      <c r="CC76" s="548"/>
      <c r="CE76" s="548"/>
      <c r="DF76">
        <v>3188.8478260869565</v>
      </c>
      <c r="DH76">
        <v>3000</v>
      </c>
      <c r="DI76">
        <v>2520</v>
      </c>
      <c r="DJ76">
        <v>2520</v>
      </c>
      <c r="DK76" t="s">
        <v>9661</v>
      </c>
      <c r="DL76" t="s">
        <v>9798</v>
      </c>
      <c r="DM76" t="s">
        <v>9799</v>
      </c>
      <c r="DN76">
        <v>517194720</v>
      </c>
      <c r="DO76">
        <v>517194720</v>
      </c>
      <c r="DP76">
        <v>615708000</v>
      </c>
      <c r="DQ76">
        <v>615708000</v>
      </c>
      <c r="DR76">
        <v>3000</v>
      </c>
      <c r="DS76" t="s">
        <v>3621</v>
      </c>
      <c r="DT76" t="s">
        <v>3621</v>
      </c>
      <c r="DU76" t="s">
        <v>3621</v>
      </c>
      <c r="DV76">
        <v>11160</v>
      </c>
      <c r="DW76">
        <v>209240.69892473117</v>
      </c>
      <c r="DX76">
        <v>209234.51612903227</v>
      </c>
      <c r="DY76">
        <v>1.0000295495973288</v>
      </c>
    </row>
    <row r="77" spans="1:129" ht="17.25" x14ac:dyDescent="0.4">
      <c r="A77" s="258">
        <v>41086</v>
      </c>
      <c r="B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1391.04.06</v>
      </c>
      <c r="C77" s="195">
        <f t="shared" ca="1" si="37"/>
        <v>1391</v>
      </c>
      <c r="D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77" s="195">
        <f>_xlfn.NUMBERVALUE(RIGHT(Table11[[#This Row],[تاریخ شمسی]],2))</f>
        <v>6</v>
      </c>
      <c r="F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04-06</v>
      </c>
      <c r="G77" s="195" t="s">
        <v>228</v>
      </c>
      <c r="I77" s="259">
        <v>43906</v>
      </c>
      <c r="J77">
        <v>16000</v>
      </c>
      <c r="L77" s="259">
        <v>41086</v>
      </c>
      <c r="M77">
        <v>19200</v>
      </c>
      <c r="O77" s="284">
        <f>IFERROR(DATE(Table7[[#This Row],[year]],MONTH(DATEVALUE(Table7[[#This Row],[month]]&amp;"1")),Table7[[#This Row],[day]]),"")</f>
        <v>44987</v>
      </c>
      <c r="P77" s="195" t="s">
        <v>3501</v>
      </c>
      <c r="Q77" s="195">
        <v>2023</v>
      </c>
      <c r="R77" s="195" t="s">
        <v>3435</v>
      </c>
      <c r="S77" s="195">
        <v>2</v>
      </c>
      <c r="T77" s="195">
        <v>1831.75</v>
      </c>
      <c r="U77" s="195">
        <v>2404</v>
      </c>
      <c r="V77" s="195">
        <v>564700</v>
      </c>
      <c r="X77" s="260">
        <v>44987</v>
      </c>
      <c r="Y77" t="s">
        <v>9300</v>
      </c>
      <c r="Z77" s="260"/>
      <c r="AA77">
        <v>1401</v>
      </c>
      <c r="AB77" s="260" t="str">
        <f ca="1">IFERROR(IFERROR(VLOOKUP(Table_Merge1[[#This Row],[Column1]],Table11[#All],2,FALSE),LEFT(AB78,8)&amp;IF(LEN((RIGHT(AB78,2)+1))&lt;2,"0"&amp;(RIGHT(AB78,2)+1),(RIGHT(AB78,2)-1))),"")</f>
        <v>1401.12.11</v>
      </c>
      <c r="AC77" s="259" t="str">
        <f ca="1">LEFT(Table_Merge1[[#This Row],[Column2]],4)</f>
        <v>1401</v>
      </c>
      <c r="AD77" s="259" t="str">
        <f ca="1">RIGHT(LEFT(Table_Merge1[[#This Row],[Column2]],7),2)</f>
        <v>12</v>
      </c>
      <c r="AE77" s="259" t="str">
        <f ca="1">RIGHT(Table_Merge1[[#This Row],[Column2]],2)</f>
        <v>11</v>
      </c>
      <c r="AF77">
        <v>12</v>
      </c>
      <c r="AG77">
        <v>11</v>
      </c>
      <c r="AH77" s="260">
        <v>2023</v>
      </c>
      <c r="AI77" t="s">
        <v>3435</v>
      </c>
      <c r="AJ77" s="260">
        <v>2</v>
      </c>
      <c r="AK77">
        <v>1831.75</v>
      </c>
      <c r="AL77">
        <v>2404</v>
      </c>
      <c r="AM77">
        <v>564700</v>
      </c>
      <c r="AO77">
        <v>285000</v>
      </c>
      <c r="AP77" s="287">
        <f>IFERROR(IF(Table_Merge1[[#This Row],[LME Zinc stock]]*Table_Merge1[[#This Row],[Nima.مقدار]]=0,"",Table_Merge1[[#This Row],[LME Zinc stock]]*Table_Merge1[[#This Row],[Nima.مقدار]]),"")</f>
        <v>160939500000</v>
      </c>
      <c r="AQ77" s="287">
        <f>IFERROR(IF(Table_Merge1[[#This Row],[LME Zinc 3-month]]*Table_Merge1[[#This Row],[Nima.مقدار]]=0,"",Table_Merge1[[#This Row],[LME Zinc 3-month]]*Table_Merge1[[#This Row],[Nima.مقدار]]),"")</f>
        <v>685140000</v>
      </c>
      <c r="AR77" s="288" t="str">
        <f>IFERROR(IF(Table_Merge1[[#This Row],[LME Zinc stock]]*Table_Merge1[[#This Row],[Azad.Sell]]=0,"",Table_Merge1[[#This Row],[LME Zinc stock]]*Table_Merge1[[#This Row],[Azad.Sell]]),"")</f>
        <v/>
      </c>
      <c r="AS77" s="288" t="str">
        <f>IFERROR(IF(Table_Merge1[[#This Row],[LME Zinc 3-month]]*Table_Merge1[[#This Row],[Azad.Sell]]=0,"",Table_Merge1[[#This Row],[LME Zinc 3-month]]*Table_Merge1[[#This Row],[Azad.Sell]]),"")</f>
        <v/>
      </c>
      <c r="AT77"/>
      <c r="BN77" s="280">
        <v>10</v>
      </c>
      <c r="BO77" s="307">
        <v>1318.9117647058824</v>
      </c>
      <c r="BP77" s="150">
        <v>2231.8125</v>
      </c>
      <c r="BQ77" s="377"/>
      <c r="BR77" s="377"/>
      <c r="BS77" s="377"/>
      <c r="BT77" s="317"/>
      <c r="BU77" s="280">
        <v>10</v>
      </c>
      <c r="BV77" s="307">
        <v>1318.0375000000001</v>
      </c>
      <c r="BW77" s="150">
        <v>2231.2333333333331</v>
      </c>
      <c r="BX77" s="377"/>
      <c r="BY77" s="377"/>
      <c r="BZ77" s="377"/>
      <c r="CA77" s="317"/>
      <c r="CB77" s="377"/>
      <c r="CC77" s="548"/>
      <c r="CE77" s="548"/>
      <c r="DF77">
        <v>3388.205882352941</v>
      </c>
      <c r="DH77">
        <v>0</v>
      </c>
      <c r="DI77">
        <v>800</v>
      </c>
      <c r="DJ77">
        <v>800</v>
      </c>
      <c r="DK77" t="s">
        <v>9701</v>
      </c>
      <c r="DL77" t="s">
        <v>9798</v>
      </c>
      <c r="DM77" t="s">
        <v>9799</v>
      </c>
      <c r="DN77">
        <v>169779200</v>
      </c>
      <c r="DO77">
        <v>169779200</v>
      </c>
      <c r="DP77">
        <v>785487200</v>
      </c>
      <c r="DQ77">
        <v>785487200</v>
      </c>
      <c r="DR77">
        <v>3800</v>
      </c>
      <c r="DS77" t="s">
        <v>3621</v>
      </c>
      <c r="DT77" t="s">
        <v>3621</v>
      </c>
      <c r="DU77" t="s">
        <v>3621</v>
      </c>
      <c r="DV77">
        <v>11160</v>
      </c>
      <c r="DW77">
        <v>209240.69892473117</v>
      </c>
      <c r="DX77">
        <v>209234.51612903227</v>
      </c>
      <c r="DY77">
        <v>1.0000295495973288</v>
      </c>
    </row>
    <row r="78" spans="1:129" ht="17.25" x14ac:dyDescent="0.4">
      <c r="A78" s="258">
        <v>41087</v>
      </c>
      <c r="B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1391.04.07</v>
      </c>
      <c r="C78" s="195">
        <f t="shared" ca="1" si="37"/>
        <v>1391</v>
      </c>
      <c r="D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78" s="195">
        <f>_xlfn.NUMBERVALUE(RIGHT(Table11[[#This Row],[تاریخ شمسی]],2))</f>
        <v>7</v>
      </c>
      <c r="F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04-07</v>
      </c>
      <c r="G78" s="195" t="s">
        <v>229</v>
      </c>
      <c r="I78" s="259">
        <v>43907</v>
      </c>
      <c r="J78">
        <v>16150</v>
      </c>
      <c r="L78" s="259">
        <v>41087</v>
      </c>
      <c r="M78">
        <v>19380</v>
      </c>
      <c r="O78" s="283">
        <f>IFERROR(DATE(Table7[[#This Row],[year]],MONTH(DATEVALUE(Table7[[#This Row],[month]]&amp;"1")),Table7[[#This Row],[day]]),"")</f>
        <v>44986</v>
      </c>
      <c r="P78" s="257" t="s">
        <v>3502</v>
      </c>
      <c r="Q78" s="257">
        <v>2023</v>
      </c>
      <c r="R78" s="257" t="s">
        <v>3435</v>
      </c>
      <c r="S78" s="257">
        <v>1</v>
      </c>
      <c r="T78" s="257">
        <v>1833.5</v>
      </c>
      <c r="U78" s="257">
        <v>2411</v>
      </c>
      <c r="V78" s="257">
        <v>546825</v>
      </c>
      <c r="X78" s="260">
        <v>44986</v>
      </c>
      <c r="Y78" t="s">
        <v>9299</v>
      </c>
      <c r="Z78" s="260"/>
      <c r="AA78">
        <v>1401</v>
      </c>
      <c r="AB78" s="260" t="str">
        <f ca="1">IFERROR(IFERROR(VLOOKUP(Table_Merge1[[#This Row],[Column1]],Table11[#All],2,FALSE),LEFT(AB79,8)&amp;IF(LEN((RIGHT(AB79,2)+1))&lt;2,"0"&amp;(RIGHT(AB79,2)+1),(RIGHT(AB79,2)-1))),"")</f>
        <v>1401.12.10</v>
      </c>
      <c r="AC78" s="259" t="str">
        <f ca="1">LEFT(Table_Merge1[[#This Row],[Column2]],4)</f>
        <v>1401</v>
      </c>
      <c r="AD78" s="259" t="str">
        <f ca="1">RIGHT(LEFT(Table_Merge1[[#This Row],[Column2]],7),2)</f>
        <v>12</v>
      </c>
      <c r="AE78" s="259" t="str">
        <f ca="1">RIGHT(Table_Merge1[[#This Row],[Column2]],2)</f>
        <v>10</v>
      </c>
      <c r="AF78">
        <v>12</v>
      </c>
      <c r="AG78">
        <v>10</v>
      </c>
      <c r="AH78" s="260">
        <v>2023</v>
      </c>
      <c r="AI78" t="s">
        <v>3435</v>
      </c>
      <c r="AJ78" s="260">
        <v>1</v>
      </c>
      <c r="AK78">
        <v>1833.5</v>
      </c>
      <c r="AL78">
        <v>2411</v>
      </c>
      <c r="AM78">
        <v>546825</v>
      </c>
      <c r="AO78">
        <v>285000</v>
      </c>
      <c r="AP78" s="287">
        <f>IFERROR(IF(Table_Merge1[[#This Row],[LME Zinc stock]]*Table_Merge1[[#This Row],[Nima.مقدار]]=0,"",Table_Merge1[[#This Row],[LME Zinc stock]]*Table_Merge1[[#This Row],[Nima.مقدار]]),"")</f>
        <v>155845125000</v>
      </c>
      <c r="AQ78" s="287">
        <f>IFERROR(IF(Table_Merge1[[#This Row],[LME Zinc 3-month]]*Table_Merge1[[#This Row],[Nima.مقدار]]=0,"",Table_Merge1[[#This Row],[LME Zinc 3-month]]*Table_Merge1[[#This Row],[Nima.مقدار]]),"")</f>
        <v>687135000</v>
      </c>
      <c r="AR78" s="288" t="str">
        <f>IFERROR(IF(Table_Merge1[[#This Row],[LME Zinc stock]]*Table_Merge1[[#This Row],[Azad.Sell]]=0,"",Table_Merge1[[#This Row],[LME Zinc stock]]*Table_Merge1[[#This Row],[Azad.Sell]]),"")</f>
        <v/>
      </c>
      <c r="AS78" s="288" t="str">
        <f>IFERROR(IF(Table_Merge1[[#This Row],[LME Zinc 3-month]]*Table_Merge1[[#This Row],[Azad.Sell]]=0,"",Table_Merge1[[#This Row],[LME Zinc 3-month]]*Table_Merge1[[#This Row],[Azad.Sell]]),"")</f>
        <v/>
      </c>
      <c r="AT78"/>
      <c r="BN78" s="280">
        <v>11</v>
      </c>
      <c r="BO78" s="307">
        <v>1339.8272727272727</v>
      </c>
      <c r="BP78" s="150">
        <v>2172.9761904761904</v>
      </c>
      <c r="BQ78" s="377"/>
      <c r="BR78" s="377"/>
      <c r="BS78" s="377"/>
      <c r="BT78" s="317"/>
      <c r="BU78" s="280">
        <v>11</v>
      </c>
      <c r="BV78" s="307">
        <v>1340.6904761904759</v>
      </c>
      <c r="BW78" s="150">
        <v>2173.35</v>
      </c>
      <c r="BX78" s="377"/>
      <c r="BY78" s="377"/>
      <c r="BZ78" s="377"/>
      <c r="CA78" s="317"/>
      <c r="CB78" s="377"/>
      <c r="CC78" s="548"/>
      <c r="CE78" s="548"/>
      <c r="DF78">
        <v>3527.681818181818</v>
      </c>
      <c r="DH78">
        <v>3000</v>
      </c>
      <c r="DI78">
        <v>2200</v>
      </c>
      <c r="DJ78">
        <v>2200</v>
      </c>
      <c r="DK78" t="s">
        <v>9701</v>
      </c>
      <c r="DL78" t="s">
        <v>9798</v>
      </c>
      <c r="DM78" t="s">
        <v>9799</v>
      </c>
      <c r="DN78">
        <v>466892800</v>
      </c>
      <c r="DO78">
        <v>466892800</v>
      </c>
      <c r="DP78">
        <v>1252380000</v>
      </c>
      <c r="DQ78">
        <v>1252380000</v>
      </c>
      <c r="DR78">
        <v>6000</v>
      </c>
      <c r="DS78" t="s">
        <v>3621</v>
      </c>
      <c r="DT78" t="s">
        <v>3621</v>
      </c>
      <c r="DU78" t="s">
        <v>3621</v>
      </c>
      <c r="DV78">
        <v>11160</v>
      </c>
      <c r="DW78">
        <v>209240.69892473117</v>
      </c>
      <c r="DX78">
        <v>209234.51612903227</v>
      </c>
      <c r="DY78">
        <v>1.0000295495973288</v>
      </c>
    </row>
    <row r="79" spans="1:129" ht="18" thickBot="1" x14ac:dyDescent="0.45">
      <c r="A79" s="258">
        <v>41088</v>
      </c>
      <c r="B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1391.04.08</v>
      </c>
      <c r="C79" s="195">
        <f t="shared" ca="1" si="37"/>
        <v>1391</v>
      </c>
      <c r="D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79" s="195">
        <f>_xlfn.NUMBERVALUE(RIGHT(Table11[[#This Row],[تاریخ شمسی]],2))</f>
        <v>8</v>
      </c>
      <c r="F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04-08</v>
      </c>
      <c r="G79" s="195" t="s">
        <v>230</v>
      </c>
      <c r="I79" s="259">
        <v>43908</v>
      </c>
      <c r="J79">
        <v>16100</v>
      </c>
      <c r="L79" s="259">
        <v>41088</v>
      </c>
      <c r="M79">
        <v>20190</v>
      </c>
      <c r="O79" s="284">
        <f>IFERROR(DATE(Table7[[#This Row],[year]],MONTH(DATEVALUE(Table7[[#This Row],[month]]&amp;"1")),Table7[[#This Row],[day]]),"")</f>
        <v>44985</v>
      </c>
      <c r="P79" s="195" t="s">
        <v>3503</v>
      </c>
      <c r="Q79" s="195">
        <v>2023</v>
      </c>
      <c r="R79" s="195" t="s">
        <v>3433</v>
      </c>
      <c r="S79" s="195">
        <v>28</v>
      </c>
      <c r="T79" s="195">
        <v>1810.2</v>
      </c>
      <c r="U79" s="195" t="s">
        <v>3621</v>
      </c>
      <c r="V79" s="195" t="s">
        <v>3621</v>
      </c>
      <c r="X79" s="260">
        <v>44985</v>
      </c>
      <c r="Y79" t="s">
        <v>9298</v>
      </c>
      <c r="Z79" s="260"/>
      <c r="AA79">
        <v>1401</v>
      </c>
      <c r="AB79" s="260" t="str">
        <f ca="1">IFERROR(IFERROR(VLOOKUP(Table_Merge1[[#This Row],[Column1]],Table11[#All],2,FALSE),LEFT(AB80,8)&amp;IF(LEN((RIGHT(AB80,2)+1))&lt;2,"0"&amp;(RIGHT(AB80,2)+1),(RIGHT(AB80,2)-1))),"")</f>
        <v>1401.12.09</v>
      </c>
      <c r="AC79" s="259" t="str">
        <f ca="1">LEFT(Table_Merge1[[#This Row],[Column2]],4)</f>
        <v>1401</v>
      </c>
      <c r="AD79" s="259" t="str">
        <f ca="1">RIGHT(LEFT(Table_Merge1[[#This Row],[Column2]],7),2)</f>
        <v>12</v>
      </c>
      <c r="AE79" s="259" t="str">
        <f ca="1">RIGHT(Table_Merge1[[#This Row],[Column2]],2)</f>
        <v>09</v>
      </c>
      <c r="AF79">
        <v>12</v>
      </c>
      <c r="AG79">
        <v>9</v>
      </c>
      <c r="AH79" s="260">
        <v>2023</v>
      </c>
      <c r="AI79" t="s">
        <v>3433</v>
      </c>
      <c r="AJ79" s="260">
        <v>28</v>
      </c>
      <c r="AK79">
        <v>1810.2</v>
      </c>
      <c r="AL79" t="s">
        <v>3621</v>
      </c>
      <c r="AM79" t="s">
        <v>3621</v>
      </c>
      <c r="AO79">
        <v>285000</v>
      </c>
      <c r="AP79" s="287" t="str">
        <f>IFERROR(IF(Table_Merge1[[#This Row],[LME Zinc stock]]*Table_Merge1[[#This Row],[Nima.مقدار]]=0,"",Table_Merge1[[#This Row],[LME Zinc stock]]*Table_Merge1[[#This Row],[Nima.مقدار]]),"")</f>
        <v/>
      </c>
      <c r="AQ79" s="287" t="str">
        <f>IFERROR(IF(Table_Merge1[[#This Row],[LME Zinc 3-month]]*Table_Merge1[[#This Row],[Nima.مقدار]]=0,"",Table_Merge1[[#This Row],[LME Zinc 3-month]]*Table_Merge1[[#This Row],[Nima.مقدار]]),"")</f>
        <v/>
      </c>
      <c r="AR79" s="288" t="str">
        <f>IFERROR(IF(Table_Merge1[[#This Row],[LME Zinc stock]]*Table_Merge1[[#This Row],[Azad.Sell]]=0,"",Table_Merge1[[#This Row],[LME Zinc stock]]*Table_Merge1[[#This Row],[Azad.Sell]]),"")</f>
        <v/>
      </c>
      <c r="AS79" s="288" t="str">
        <f>IFERROR(IF(Table_Merge1[[#This Row],[LME Zinc 3-month]]*Table_Merge1[[#This Row],[Azad.Sell]]=0,"",Table_Merge1[[#This Row],[LME Zinc 3-month]]*Table_Merge1[[#This Row],[Azad.Sell]]),"")</f>
        <v/>
      </c>
      <c r="AT79"/>
      <c r="BN79" s="281">
        <v>12</v>
      </c>
      <c r="BO79" s="308">
        <v>1323.7347826086957</v>
      </c>
      <c r="BP79" s="303">
        <v>2072.6136363636365</v>
      </c>
      <c r="BQ79" s="323"/>
      <c r="BR79" s="323"/>
      <c r="BS79" s="323"/>
      <c r="BT79" s="324"/>
      <c r="BU79" s="281">
        <v>12</v>
      </c>
      <c r="BV79" s="307">
        <v>1323.6795454545454</v>
      </c>
      <c r="BW79" s="150">
        <v>2073.4047619047619</v>
      </c>
      <c r="BX79" s="377"/>
      <c r="BY79" s="377"/>
      <c r="BZ79" s="377"/>
      <c r="CA79" s="317"/>
      <c r="CB79" s="377"/>
      <c r="CC79" s="548"/>
      <c r="CE79" s="548"/>
      <c r="DF79">
        <v>3346.7608695652175</v>
      </c>
      <c r="DH79">
        <v>0</v>
      </c>
      <c r="DI79">
        <v>100</v>
      </c>
      <c r="DJ79">
        <v>100</v>
      </c>
      <c r="DK79" t="s">
        <v>9702</v>
      </c>
      <c r="DL79" t="s">
        <v>9798</v>
      </c>
      <c r="DM79" t="s">
        <v>9799</v>
      </c>
      <c r="DN79">
        <v>21222400</v>
      </c>
      <c r="DO79">
        <v>21222400</v>
      </c>
      <c r="DP79">
        <v>1273602400</v>
      </c>
      <c r="DQ79">
        <v>1273602400</v>
      </c>
      <c r="DR79">
        <v>6100</v>
      </c>
      <c r="DS79" t="s">
        <v>3621</v>
      </c>
      <c r="DT79" t="s">
        <v>3621</v>
      </c>
      <c r="DU79" t="s">
        <v>3621</v>
      </c>
      <c r="DV79">
        <v>11160</v>
      </c>
      <c r="DW79">
        <v>209240.69892473117</v>
      </c>
      <c r="DX79">
        <v>209234.51612903227</v>
      </c>
      <c r="DY79">
        <v>1.0000295495973288</v>
      </c>
    </row>
    <row r="80" spans="1:129" ht="18" thickBot="1" x14ac:dyDescent="0.45">
      <c r="A80" s="258">
        <v>41090</v>
      </c>
      <c r="B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1391.04.10</v>
      </c>
      <c r="C80" s="195">
        <f t="shared" ca="1" si="37"/>
        <v>1391</v>
      </c>
      <c r="D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80" s="195">
        <f>_xlfn.NUMBERVALUE(RIGHT(Table11[[#This Row],[تاریخ شمسی]],2))</f>
        <v>10</v>
      </c>
      <c r="F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04-10</v>
      </c>
      <c r="G80" s="195" t="s">
        <v>231</v>
      </c>
      <c r="I80" s="259">
        <v>43909</v>
      </c>
      <c r="J80">
        <v>16100</v>
      </c>
      <c r="L80" s="259">
        <v>41090</v>
      </c>
      <c r="M80">
        <v>19950</v>
      </c>
      <c r="O80" s="283">
        <f>IFERROR(DATE(Table7[[#This Row],[year]],MONTH(DATEVALUE(Table7[[#This Row],[month]]&amp;"1")),Table7[[#This Row],[day]]),"")</f>
        <v>44984</v>
      </c>
      <c r="P80" s="257" t="s">
        <v>3504</v>
      </c>
      <c r="Q80" s="257">
        <v>2023</v>
      </c>
      <c r="R80" s="257" t="s">
        <v>3433</v>
      </c>
      <c r="S80" s="257">
        <v>27</v>
      </c>
      <c r="T80" s="257">
        <v>1809.05</v>
      </c>
      <c r="U80" s="257">
        <v>2346</v>
      </c>
      <c r="V80" s="257">
        <v>554900</v>
      </c>
      <c r="X80" s="260">
        <v>44984</v>
      </c>
      <c r="Y80" t="s">
        <v>9297</v>
      </c>
      <c r="Z80" s="260"/>
      <c r="AA80">
        <v>1401</v>
      </c>
      <c r="AB80" s="260" t="str">
        <f ca="1">IFERROR(IFERROR(VLOOKUP(Table_Merge1[[#This Row],[Column1]],Table11[#All],2,FALSE),LEFT(AB81,8)&amp;IF(LEN((RIGHT(AB81,2)+1))&lt;2,"0"&amp;(RIGHT(AB81,2)+1),(RIGHT(AB81,2)-1))),"")</f>
        <v>1401.12.08</v>
      </c>
      <c r="AC80" s="259" t="str">
        <f ca="1">LEFT(Table_Merge1[[#This Row],[Column2]],4)</f>
        <v>1401</v>
      </c>
      <c r="AD80" s="259" t="str">
        <f ca="1">RIGHT(LEFT(Table_Merge1[[#This Row],[Column2]],7),2)</f>
        <v>12</v>
      </c>
      <c r="AE80" s="259" t="str">
        <f ca="1">RIGHT(Table_Merge1[[#This Row],[Column2]],2)</f>
        <v>08</v>
      </c>
      <c r="AF80">
        <v>12</v>
      </c>
      <c r="AG80">
        <v>8</v>
      </c>
      <c r="AH80" s="260">
        <v>2023</v>
      </c>
      <c r="AI80" t="s">
        <v>3433</v>
      </c>
      <c r="AJ80" s="260">
        <v>27</v>
      </c>
      <c r="AK80">
        <v>1809.05</v>
      </c>
      <c r="AL80">
        <v>2346</v>
      </c>
      <c r="AM80">
        <v>554900</v>
      </c>
      <c r="AO80">
        <v>285000</v>
      </c>
      <c r="AP80" s="287">
        <f>IFERROR(IF(Table_Merge1[[#This Row],[LME Zinc stock]]*Table_Merge1[[#This Row],[Nima.مقدار]]=0,"",Table_Merge1[[#This Row],[LME Zinc stock]]*Table_Merge1[[#This Row],[Nima.مقدار]]),"")</f>
        <v>158146500000</v>
      </c>
      <c r="AQ80" s="287">
        <f>IFERROR(IF(Table_Merge1[[#This Row],[LME Zinc 3-month]]*Table_Merge1[[#This Row],[Nima.مقدار]]=0,"",Table_Merge1[[#This Row],[LME Zinc 3-month]]*Table_Merge1[[#This Row],[Nima.مقدار]]),"")</f>
        <v>668610000</v>
      </c>
      <c r="AR80" s="288" t="str">
        <f>IFERROR(IF(Table_Merge1[[#This Row],[LME Zinc stock]]*Table_Merge1[[#This Row],[Azad.Sell]]=0,"",Table_Merge1[[#This Row],[LME Zinc stock]]*Table_Merge1[[#This Row],[Azad.Sell]]),"")</f>
        <v/>
      </c>
      <c r="AS80" s="288" t="str">
        <f>IFERROR(IF(Table_Merge1[[#This Row],[LME Zinc 3-month]]*Table_Merge1[[#This Row],[Azad.Sell]]=0,"",Table_Merge1[[#This Row],[LME Zinc 3-month]]*Table_Merge1[[#This Row],[Azad.Sell]]),"")</f>
        <v/>
      </c>
      <c r="AT80"/>
      <c r="BN80" s="310">
        <v>1397</v>
      </c>
      <c r="BO80" s="318">
        <v>1262.640476190476</v>
      </c>
      <c r="BP80" s="319">
        <v>2004.925</v>
      </c>
      <c r="BQ80" s="321"/>
      <c r="BR80" s="321"/>
      <c r="BS80" s="321"/>
      <c r="BT80" s="322"/>
      <c r="BU80" s="310">
        <v>1397</v>
      </c>
      <c r="BV80" s="307">
        <v>1263.4163829787235</v>
      </c>
      <c r="BW80" s="150">
        <v>2002.3392070484581</v>
      </c>
      <c r="BX80" s="377"/>
      <c r="BY80" s="377"/>
      <c r="BZ80" s="377"/>
      <c r="CA80" s="317"/>
      <c r="CB80" s="377"/>
      <c r="CC80" s="548"/>
      <c r="CE80" s="548"/>
      <c r="DF80">
        <v>2748.218253968254</v>
      </c>
      <c r="DH80">
        <v>3000</v>
      </c>
      <c r="DI80">
        <v>560</v>
      </c>
      <c r="DJ80">
        <v>500</v>
      </c>
      <c r="DK80" t="s">
        <v>9702</v>
      </c>
      <c r="DL80" t="s">
        <v>9798</v>
      </c>
      <c r="DM80" t="s">
        <v>9799</v>
      </c>
      <c r="DN80">
        <v>106112000</v>
      </c>
      <c r="DO80">
        <v>106112000</v>
      </c>
      <c r="DP80">
        <v>1379714400</v>
      </c>
      <c r="DQ80">
        <v>1379714400</v>
      </c>
      <c r="DR80">
        <v>6600</v>
      </c>
      <c r="DS80" t="s">
        <v>3621</v>
      </c>
      <c r="DT80" t="s">
        <v>3621</v>
      </c>
      <c r="DU80" t="s">
        <v>3621</v>
      </c>
      <c r="DV80">
        <v>11160</v>
      </c>
      <c r="DW80">
        <v>209240.69892473117</v>
      </c>
      <c r="DX80">
        <v>209234.51612903227</v>
      </c>
      <c r="DY80">
        <v>1.0000295495973288</v>
      </c>
    </row>
    <row r="81" spans="1:129" ht="17.25" x14ac:dyDescent="0.4">
      <c r="A81" s="258">
        <v>41091</v>
      </c>
      <c r="B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1391.04.11</v>
      </c>
      <c r="C81" s="195">
        <f t="shared" ca="1" si="37"/>
        <v>1391</v>
      </c>
      <c r="D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81" s="195">
        <f>_xlfn.NUMBERVALUE(RIGHT(Table11[[#This Row],[تاریخ شمسی]],2))</f>
        <v>11</v>
      </c>
      <c r="F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04-11</v>
      </c>
      <c r="G81" s="195" t="s">
        <v>232</v>
      </c>
      <c r="I81" s="259">
        <v>43910</v>
      </c>
      <c r="J81">
        <v>16100</v>
      </c>
      <c r="L81" s="259">
        <v>41091</v>
      </c>
      <c r="M81">
        <v>19620</v>
      </c>
      <c r="O81" s="284">
        <f>IFERROR(DATE(Table7[[#This Row],[year]],MONTH(DATEVALUE(Table7[[#This Row],[month]]&amp;"1")),Table7[[#This Row],[day]]),"")</f>
        <v>44981</v>
      </c>
      <c r="P81" s="195" t="s">
        <v>3505</v>
      </c>
      <c r="Q81" s="195">
        <v>2023</v>
      </c>
      <c r="R81" s="195" t="s">
        <v>3433</v>
      </c>
      <c r="S81" s="195">
        <v>24</v>
      </c>
      <c r="T81" s="195">
        <v>1824.1</v>
      </c>
      <c r="U81" s="195">
        <v>2360</v>
      </c>
      <c r="V81" s="195">
        <v>559375</v>
      </c>
      <c r="X81" s="260">
        <v>44981</v>
      </c>
      <c r="Z81" s="260"/>
      <c r="AB81" s="260" t="str">
        <f ca="1">IFERROR(IFERROR(VLOOKUP(Table_Merge1[[#This Row],[Column1]],Table11[#All],2,FALSE),LEFT(AB82,8)&amp;IF(LEN((RIGHT(AB82,2)+1))&lt;2,"0"&amp;(RIGHT(AB82,2)+1),(RIGHT(AB82,2)-1))),"")</f>
        <v>1401.12.05</v>
      </c>
      <c r="AC81" s="259" t="str">
        <f ca="1">LEFT(Table_Merge1[[#This Row],[Column2]],4)</f>
        <v>1401</v>
      </c>
      <c r="AD81" s="259" t="str">
        <f ca="1">RIGHT(LEFT(Table_Merge1[[#This Row],[Column2]],7),2)</f>
        <v>12</v>
      </c>
      <c r="AE81" s="259" t="str">
        <f ca="1">RIGHT(Table_Merge1[[#This Row],[Column2]],2)</f>
        <v>05</v>
      </c>
      <c r="AH81" s="260">
        <v>2023</v>
      </c>
      <c r="AI81" t="s">
        <v>3433</v>
      </c>
      <c r="AJ81" s="260">
        <v>24</v>
      </c>
      <c r="AK81">
        <v>1824.1</v>
      </c>
      <c r="AL81">
        <v>2360</v>
      </c>
      <c r="AM81">
        <v>559375</v>
      </c>
      <c r="AN81">
        <v>54000</v>
      </c>
      <c r="AP81" s="287" t="str">
        <f>IFERROR(IF(Table_Merge1[[#This Row],[LME Zinc stock]]*Table_Merge1[[#This Row],[Nima.مقدار]]=0,"",Table_Merge1[[#This Row],[LME Zinc stock]]*Table_Merge1[[#This Row],[Nima.مقدار]]),"")</f>
        <v/>
      </c>
      <c r="AQ81" s="287" t="str">
        <f>IFERROR(IF(Table_Merge1[[#This Row],[LME Zinc 3-month]]*Table_Merge1[[#This Row],[Nima.مقدار]]=0,"",Table_Merge1[[#This Row],[LME Zinc 3-month]]*Table_Merge1[[#This Row],[Nima.مقدار]]),"")</f>
        <v/>
      </c>
      <c r="AR81" s="288">
        <f>IFERROR(IF(Table_Merge1[[#This Row],[LME Zinc stock]]*Table_Merge1[[#This Row],[Azad.Sell]]=0,"",Table_Merge1[[#This Row],[LME Zinc stock]]*Table_Merge1[[#This Row],[Azad.Sell]]),"")</f>
        <v>30206250000</v>
      </c>
      <c r="AS81" s="288">
        <f>IFERROR(IF(Table_Merge1[[#This Row],[LME Zinc 3-month]]*Table_Merge1[[#This Row],[Azad.Sell]]=0,"",Table_Merge1[[#This Row],[LME Zinc 3-month]]*Table_Merge1[[#This Row],[Azad.Sell]]),"")</f>
        <v>127440000</v>
      </c>
      <c r="AT81"/>
      <c r="BN81" s="311">
        <v>1</v>
      </c>
      <c r="BO81" s="305">
        <v>1339.702777777778</v>
      </c>
      <c r="BP81" s="306">
        <v>2301.4117647058824</v>
      </c>
      <c r="BQ81" s="315"/>
      <c r="BR81" s="315"/>
      <c r="BS81" s="315"/>
      <c r="BT81" s="316"/>
      <c r="BU81" s="311">
        <v>1</v>
      </c>
      <c r="BV81" s="307">
        <v>1339.4264705882356</v>
      </c>
      <c r="BW81" s="150">
        <v>2304.75</v>
      </c>
      <c r="BX81" s="377"/>
      <c r="BY81" s="377"/>
      <c r="BZ81" s="377"/>
      <c r="CA81" s="317"/>
      <c r="CB81" s="377"/>
      <c r="CC81" s="548"/>
      <c r="CE81" s="548"/>
      <c r="DF81">
        <v>3223.1111111111113</v>
      </c>
      <c r="DH81">
        <v>3000</v>
      </c>
      <c r="DI81">
        <v>3280</v>
      </c>
      <c r="DJ81">
        <v>3000</v>
      </c>
      <c r="DK81" t="s">
        <v>9719</v>
      </c>
      <c r="DL81" t="s">
        <v>9798</v>
      </c>
      <c r="DM81" t="s">
        <v>9799</v>
      </c>
      <c r="DN81">
        <v>628584000</v>
      </c>
      <c r="DO81">
        <v>628515000</v>
      </c>
      <c r="DP81">
        <v>2008298400</v>
      </c>
      <c r="DQ81">
        <v>2008229400</v>
      </c>
      <c r="DR81">
        <v>9600</v>
      </c>
      <c r="DS81" t="s">
        <v>3621</v>
      </c>
      <c r="DT81" t="s">
        <v>3621</v>
      </c>
      <c r="DU81" t="s">
        <v>3621</v>
      </c>
      <c r="DV81">
        <v>11160</v>
      </c>
      <c r="DW81">
        <v>209240.69892473117</v>
      </c>
      <c r="DX81">
        <v>209234.51612903227</v>
      </c>
      <c r="DY81">
        <v>1.0000295495973288</v>
      </c>
    </row>
    <row r="82" spans="1:129" ht="17.25" x14ac:dyDescent="0.4">
      <c r="A82" s="258">
        <v>41092</v>
      </c>
      <c r="B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1391.04.12</v>
      </c>
      <c r="C82" s="195">
        <f t="shared" ca="1" si="37"/>
        <v>1391</v>
      </c>
      <c r="D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82" s="195">
        <f>_xlfn.NUMBERVALUE(RIGHT(Table11[[#This Row],[تاریخ شمسی]],2))</f>
        <v>12</v>
      </c>
      <c r="F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04-12</v>
      </c>
      <c r="G82" s="195" t="s">
        <v>233</v>
      </c>
      <c r="I82" s="259">
        <v>43911</v>
      </c>
      <c r="J82">
        <v>16100</v>
      </c>
      <c r="L82" s="259">
        <v>41092</v>
      </c>
      <c r="M82">
        <v>19490</v>
      </c>
      <c r="O82" s="283">
        <f>IFERROR(DATE(Table7[[#This Row],[year]],MONTH(DATEVALUE(Table7[[#This Row],[month]]&amp;"1")),Table7[[#This Row],[day]]),"")</f>
        <v>44980</v>
      </c>
      <c r="P82" s="257" t="s">
        <v>3506</v>
      </c>
      <c r="Q82" s="257">
        <v>2023</v>
      </c>
      <c r="R82" s="257" t="s">
        <v>3433</v>
      </c>
      <c r="S82" s="257">
        <v>23</v>
      </c>
      <c r="T82" s="257">
        <v>1826.95</v>
      </c>
      <c r="U82" s="257">
        <v>2356</v>
      </c>
      <c r="V82" s="257">
        <v>563600</v>
      </c>
      <c r="X82" s="260">
        <v>44980</v>
      </c>
      <c r="Y82" t="s">
        <v>9296</v>
      </c>
      <c r="Z82" s="260"/>
      <c r="AA82">
        <v>1401</v>
      </c>
      <c r="AB82" s="260" t="str">
        <f ca="1">IFERROR(IFERROR(VLOOKUP(Table_Merge1[[#This Row],[Column1]],Table11[#All],2,FALSE),LEFT(AB83,8)&amp;IF(LEN((RIGHT(AB83,2)+1))&lt;2,"0"&amp;(RIGHT(AB83,2)+1),(RIGHT(AB83,2)-1))),"")</f>
        <v>1401.12.04</v>
      </c>
      <c r="AC82" s="259" t="str">
        <f ca="1">LEFT(Table_Merge1[[#This Row],[Column2]],4)</f>
        <v>1401</v>
      </c>
      <c r="AD82" s="259" t="str">
        <f ca="1">RIGHT(LEFT(Table_Merge1[[#This Row],[Column2]],7),2)</f>
        <v>12</v>
      </c>
      <c r="AE82" s="259" t="str">
        <f ca="1">RIGHT(Table_Merge1[[#This Row],[Column2]],2)</f>
        <v>04</v>
      </c>
      <c r="AF82">
        <v>12</v>
      </c>
      <c r="AG82">
        <v>4</v>
      </c>
      <c r="AH82" s="260">
        <v>2023</v>
      </c>
      <c r="AI82" t="s">
        <v>3433</v>
      </c>
      <c r="AJ82" s="260">
        <v>23</v>
      </c>
      <c r="AK82">
        <v>1826.95</v>
      </c>
      <c r="AL82">
        <v>2356</v>
      </c>
      <c r="AM82">
        <v>563600</v>
      </c>
      <c r="AN82">
        <v>52650</v>
      </c>
      <c r="AO82">
        <v>285000</v>
      </c>
      <c r="AP82" s="287">
        <f>IFERROR(IF(Table_Merge1[[#This Row],[LME Zinc stock]]*Table_Merge1[[#This Row],[Nima.مقدار]]=0,"",Table_Merge1[[#This Row],[LME Zinc stock]]*Table_Merge1[[#This Row],[Nima.مقدار]]),"")</f>
        <v>160626000000</v>
      </c>
      <c r="AQ82" s="287">
        <f>IFERROR(IF(Table_Merge1[[#This Row],[LME Zinc 3-month]]*Table_Merge1[[#This Row],[Nima.مقدار]]=0,"",Table_Merge1[[#This Row],[LME Zinc 3-month]]*Table_Merge1[[#This Row],[Nima.مقدار]]),"")</f>
        <v>671460000</v>
      </c>
      <c r="AR82" s="288">
        <f>IFERROR(IF(Table_Merge1[[#This Row],[LME Zinc stock]]*Table_Merge1[[#This Row],[Azad.Sell]]=0,"",Table_Merge1[[#This Row],[LME Zinc stock]]*Table_Merge1[[#This Row],[Azad.Sell]]),"")</f>
        <v>29673540000</v>
      </c>
      <c r="AS82" s="288">
        <f>IFERROR(IF(Table_Merge1[[#This Row],[LME Zinc 3-month]]*Table_Merge1[[#This Row],[Azad.Sell]]=0,"",Table_Merge1[[#This Row],[LME Zinc 3-month]]*Table_Merge1[[#This Row],[Azad.Sell]]),"")</f>
        <v>124043400</v>
      </c>
      <c r="AT82"/>
      <c r="BN82" s="280">
        <v>2</v>
      </c>
      <c r="BO82" s="307">
        <v>1311.02</v>
      </c>
      <c r="BP82" s="150">
        <v>2290.1842105263158</v>
      </c>
      <c r="BQ82" s="377"/>
      <c r="BR82" s="377"/>
      <c r="BS82" s="377"/>
      <c r="BT82" s="317"/>
      <c r="BU82" s="280">
        <v>2</v>
      </c>
      <c r="BV82" s="307">
        <v>1312.1868421052632</v>
      </c>
      <c r="BW82" s="150">
        <v>2290.4166666666665</v>
      </c>
      <c r="BX82" s="377"/>
      <c r="BY82" s="377"/>
      <c r="BZ82" s="377"/>
      <c r="CA82" s="317"/>
      <c r="CB82" s="377"/>
      <c r="CC82" s="548"/>
      <c r="CE82" s="548"/>
      <c r="DF82">
        <v>3091.0250000000001</v>
      </c>
      <c r="DH82">
        <v>3000</v>
      </c>
      <c r="DI82">
        <v>1220</v>
      </c>
      <c r="DJ82">
        <v>1160</v>
      </c>
      <c r="DK82" t="s">
        <v>9453</v>
      </c>
      <c r="DL82" t="s">
        <v>9798</v>
      </c>
      <c r="DM82" t="s">
        <v>9799</v>
      </c>
      <c r="DN82">
        <v>243025800</v>
      </c>
      <c r="DO82">
        <v>243025800</v>
      </c>
      <c r="DP82">
        <v>2251324200</v>
      </c>
      <c r="DQ82">
        <v>2251255200</v>
      </c>
      <c r="DR82">
        <v>10760</v>
      </c>
      <c r="DS82" t="s">
        <v>3621</v>
      </c>
      <c r="DT82" t="s">
        <v>3621</v>
      </c>
      <c r="DU82" t="s">
        <v>3621</v>
      </c>
      <c r="DV82">
        <v>11160</v>
      </c>
      <c r="DW82">
        <v>209240.69892473117</v>
      </c>
      <c r="DX82">
        <v>209234.51612903227</v>
      </c>
      <c r="DY82">
        <v>1.0000295495973288</v>
      </c>
    </row>
    <row r="83" spans="1:129" ht="17.25" x14ac:dyDescent="0.4">
      <c r="A83" s="258">
        <v>41093</v>
      </c>
      <c r="B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1391.04.13</v>
      </c>
      <c r="C83" s="195">
        <f t="shared" ca="1" si="37"/>
        <v>1391</v>
      </c>
      <c r="D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83" s="195">
        <f>_xlfn.NUMBERVALUE(RIGHT(Table11[[#This Row],[تاریخ شمسی]],2))</f>
        <v>13</v>
      </c>
      <c r="F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04-13</v>
      </c>
      <c r="G83" s="195" t="s">
        <v>234</v>
      </c>
      <c r="I83" s="259">
        <v>43912</v>
      </c>
      <c r="J83">
        <v>16100</v>
      </c>
      <c r="L83" s="259">
        <v>41093</v>
      </c>
      <c r="M83">
        <v>19760</v>
      </c>
      <c r="O83" s="284">
        <f>IFERROR(DATE(Table7[[#This Row],[year]],MONTH(DATEVALUE(Table7[[#This Row],[month]]&amp;"1")),Table7[[#This Row],[day]]),"")</f>
        <v>44979</v>
      </c>
      <c r="P83" s="195" t="s">
        <v>3507</v>
      </c>
      <c r="Q83" s="195">
        <v>2023</v>
      </c>
      <c r="R83" s="195" t="s">
        <v>3433</v>
      </c>
      <c r="S83" s="195">
        <v>22</v>
      </c>
      <c r="T83" s="195">
        <v>1833.45</v>
      </c>
      <c r="U83" s="195">
        <v>2408</v>
      </c>
      <c r="V83" s="195">
        <v>568800</v>
      </c>
      <c r="X83" s="260">
        <v>44979</v>
      </c>
      <c r="Y83" t="s">
        <v>9295</v>
      </c>
      <c r="Z83" s="260"/>
      <c r="AA83">
        <v>1401</v>
      </c>
      <c r="AB83" s="260" t="str">
        <f ca="1">IFERROR(IFERROR(VLOOKUP(Table_Merge1[[#This Row],[Column1]],Table11[#All],2,FALSE),LEFT(AB84,8)&amp;IF(LEN((RIGHT(AB84,2)+1))&lt;2,"0"&amp;(RIGHT(AB84,2)+1),(RIGHT(AB84,2)-1))),"")</f>
        <v>1401.12.03</v>
      </c>
      <c r="AC83" s="259" t="str">
        <f ca="1">LEFT(Table_Merge1[[#This Row],[Column2]],4)</f>
        <v>1401</v>
      </c>
      <c r="AD83" s="259" t="str">
        <f ca="1">RIGHT(LEFT(Table_Merge1[[#This Row],[Column2]],7),2)</f>
        <v>12</v>
      </c>
      <c r="AE83" s="259" t="str">
        <f ca="1">RIGHT(Table_Merge1[[#This Row],[Column2]],2)</f>
        <v>03</v>
      </c>
      <c r="AF83">
        <v>12</v>
      </c>
      <c r="AG83">
        <v>3</v>
      </c>
      <c r="AH83" s="260">
        <v>2023</v>
      </c>
      <c r="AI83" t="s">
        <v>3433</v>
      </c>
      <c r="AJ83" s="260">
        <v>22</v>
      </c>
      <c r="AK83">
        <v>1833.45</v>
      </c>
      <c r="AL83">
        <v>2408</v>
      </c>
      <c r="AM83">
        <v>568800</v>
      </c>
      <c r="AN83">
        <v>51300</v>
      </c>
      <c r="AO83">
        <v>285000</v>
      </c>
      <c r="AP83" s="287">
        <f>IFERROR(IF(Table_Merge1[[#This Row],[LME Zinc stock]]*Table_Merge1[[#This Row],[Nima.مقدار]]=0,"",Table_Merge1[[#This Row],[LME Zinc stock]]*Table_Merge1[[#This Row],[Nima.مقدار]]),"")</f>
        <v>162108000000</v>
      </c>
      <c r="AQ83" s="287">
        <f>IFERROR(IF(Table_Merge1[[#This Row],[LME Zinc 3-month]]*Table_Merge1[[#This Row],[Nima.مقدار]]=0,"",Table_Merge1[[#This Row],[LME Zinc 3-month]]*Table_Merge1[[#This Row],[Nima.مقدار]]),"")</f>
        <v>686280000</v>
      </c>
      <c r="AR83" s="288">
        <f>IFERROR(IF(Table_Merge1[[#This Row],[LME Zinc stock]]*Table_Merge1[[#This Row],[Azad.Sell]]=0,"",Table_Merge1[[#This Row],[LME Zinc stock]]*Table_Merge1[[#This Row],[Azad.Sell]]),"")</f>
        <v>29179440000</v>
      </c>
      <c r="AS83" s="288">
        <f>IFERROR(IF(Table_Merge1[[#This Row],[LME Zinc 3-month]]*Table_Merge1[[#This Row],[Azad.Sell]]=0,"",Table_Merge1[[#This Row],[LME Zinc 3-month]]*Table_Merge1[[#This Row],[Azad.Sell]]),"")</f>
        <v>123530400</v>
      </c>
      <c r="AT83"/>
      <c r="BN83" s="280">
        <v>3</v>
      </c>
      <c r="BO83" s="307">
        <v>1292.7043478260869</v>
      </c>
      <c r="BP83" s="150">
        <v>2218.068181818182</v>
      </c>
      <c r="BQ83" s="377"/>
      <c r="BR83" s="377"/>
      <c r="BS83" s="377"/>
      <c r="BT83" s="317"/>
      <c r="BU83" s="280">
        <v>3</v>
      </c>
      <c r="BV83" s="307">
        <v>1293.3272727272727</v>
      </c>
      <c r="BW83" s="150">
        <v>2218.068181818182</v>
      </c>
      <c r="BX83" s="377"/>
      <c r="BY83" s="377"/>
      <c r="BZ83" s="377"/>
      <c r="CA83" s="317"/>
      <c r="CB83" s="377"/>
      <c r="CC83" s="548"/>
      <c r="CE83" s="548"/>
      <c r="DF83">
        <v>3116.195652173913</v>
      </c>
      <c r="DH83">
        <v>0</v>
      </c>
      <c r="DI83">
        <v>280</v>
      </c>
      <c r="DJ83">
        <v>280</v>
      </c>
      <c r="DK83" t="s">
        <v>9453</v>
      </c>
      <c r="DL83" t="s">
        <v>9798</v>
      </c>
      <c r="DM83" t="s">
        <v>9799</v>
      </c>
      <c r="DN83">
        <v>58661400</v>
      </c>
      <c r="DO83">
        <v>58661400</v>
      </c>
      <c r="DP83">
        <v>2309985600</v>
      </c>
      <c r="DQ83">
        <v>2309916600</v>
      </c>
      <c r="DR83">
        <v>11040</v>
      </c>
      <c r="DS83" t="s">
        <v>3621</v>
      </c>
      <c r="DT83" t="s">
        <v>3621</v>
      </c>
      <c r="DU83" t="s">
        <v>3621</v>
      </c>
      <c r="DV83">
        <v>11160</v>
      </c>
      <c r="DW83">
        <v>209240.69892473117</v>
      </c>
      <c r="DX83">
        <v>209234.51612903227</v>
      </c>
      <c r="DY83">
        <v>1.0000295495973288</v>
      </c>
    </row>
    <row r="84" spans="1:129" ht="17.25" x14ac:dyDescent="0.4">
      <c r="A84" s="258">
        <v>41094</v>
      </c>
      <c r="B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1391.04.14</v>
      </c>
      <c r="C84" s="195">
        <f t="shared" ca="1" si="37"/>
        <v>1391</v>
      </c>
      <c r="D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84" s="195">
        <f>_xlfn.NUMBERVALUE(RIGHT(Table11[[#This Row],[تاریخ شمسی]],2))</f>
        <v>14</v>
      </c>
      <c r="F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04-14</v>
      </c>
      <c r="G84" s="195" t="s">
        <v>235</v>
      </c>
      <c r="I84" s="259">
        <v>43913</v>
      </c>
      <c r="J84">
        <v>16100</v>
      </c>
      <c r="L84" s="259">
        <v>41094</v>
      </c>
      <c r="M84">
        <v>19680</v>
      </c>
      <c r="O84" s="283">
        <f>IFERROR(DATE(Table7[[#This Row],[year]],MONTH(DATEVALUE(Table7[[#This Row],[month]]&amp;"1")),Table7[[#This Row],[day]]),"")</f>
        <v>44978</v>
      </c>
      <c r="P84" s="257" t="s">
        <v>3508</v>
      </c>
      <c r="Q84" s="257">
        <v>2023</v>
      </c>
      <c r="R84" s="257" t="s">
        <v>3433</v>
      </c>
      <c r="S84" s="257">
        <v>21</v>
      </c>
      <c r="T84" s="257">
        <v>1833.2</v>
      </c>
      <c r="U84" s="257">
        <v>2429</v>
      </c>
      <c r="V84" s="257">
        <v>574025</v>
      </c>
      <c r="X84" s="260">
        <v>44978</v>
      </c>
      <c r="Y84" t="s">
        <v>9294</v>
      </c>
      <c r="Z84" s="260"/>
      <c r="AA84">
        <v>1401</v>
      </c>
      <c r="AB84" s="260" t="str">
        <f ca="1">IFERROR(IFERROR(VLOOKUP(Table_Merge1[[#This Row],[Column1]],Table11[#All],2,FALSE),LEFT(AB85,8)&amp;IF(LEN((RIGHT(AB85,2)+1))&lt;2,"0"&amp;(RIGHT(AB85,2)+1),(RIGHT(AB85,2)-1))),"")</f>
        <v>1401.12.02</v>
      </c>
      <c r="AC84" s="259" t="str">
        <f ca="1">LEFT(Table_Merge1[[#This Row],[Column2]],4)</f>
        <v>1401</v>
      </c>
      <c r="AD84" s="259" t="str">
        <f ca="1">RIGHT(LEFT(Table_Merge1[[#This Row],[Column2]],7),2)</f>
        <v>12</v>
      </c>
      <c r="AE84" s="259" t="str">
        <f ca="1">RIGHT(Table_Merge1[[#This Row],[Column2]],2)</f>
        <v>02</v>
      </c>
      <c r="AF84">
        <v>12</v>
      </c>
      <c r="AG84">
        <v>2</v>
      </c>
      <c r="AH84" s="260">
        <v>2023</v>
      </c>
      <c r="AI84" t="s">
        <v>3433</v>
      </c>
      <c r="AJ84" s="260">
        <v>21</v>
      </c>
      <c r="AK84">
        <v>1833.2</v>
      </c>
      <c r="AL84">
        <v>2429</v>
      </c>
      <c r="AM84">
        <v>574025</v>
      </c>
      <c r="AN84">
        <v>49800</v>
      </c>
      <c r="AO84">
        <v>285000</v>
      </c>
      <c r="AP84" s="287">
        <f>IFERROR(IF(Table_Merge1[[#This Row],[LME Zinc stock]]*Table_Merge1[[#This Row],[Nima.مقدار]]=0,"",Table_Merge1[[#This Row],[LME Zinc stock]]*Table_Merge1[[#This Row],[Nima.مقدار]]),"")</f>
        <v>163597125000</v>
      </c>
      <c r="AQ84" s="287">
        <f>IFERROR(IF(Table_Merge1[[#This Row],[LME Zinc 3-month]]*Table_Merge1[[#This Row],[Nima.مقدار]]=0,"",Table_Merge1[[#This Row],[LME Zinc 3-month]]*Table_Merge1[[#This Row],[Nima.مقدار]]),"")</f>
        <v>692265000</v>
      </c>
      <c r="AR84" s="288">
        <f>IFERROR(IF(Table_Merge1[[#This Row],[LME Zinc stock]]*Table_Merge1[[#This Row],[Azad.Sell]]=0,"",Table_Merge1[[#This Row],[LME Zinc stock]]*Table_Merge1[[#This Row],[Azad.Sell]]),"")</f>
        <v>28586445000</v>
      </c>
      <c r="AS84" s="288">
        <f>IFERROR(IF(Table_Merge1[[#This Row],[LME Zinc 3-month]]*Table_Merge1[[#This Row],[Azad.Sell]]=0,"",Table_Merge1[[#This Row],[LME Zinc 3-month]]*Table_Merge1[[#This Row],[Azad.Sell]]),"")</f>
        <v>120964200</v>
      </c>
      <c r="AT84"/>
      <c r="BN84" s="280">
        <v>4</v>
      </c>
      <c r="BO84" s="307">
        <v>1247.4575</v>
      </c>
      <c r="BP84" s="150">
        <v>2069.3157894736842</v>
      </c>
      <c r="BQ84" s="377"/>
      <c r="BR84" s="377"/>
      <c r="BS84" s="377"/>
      <c r="BT84" s="317"/>
      <c r="BU84" s="280">
        <v>4</v>
      </c>
      <c r="BV84" s="307">
        <v>1252.9933333333331</v>
      </c>
      <c r="BW84" s="150">
        <v>2069.3666666666668</v>
      </c>
      <c r="BX84" s="377"/>
      <c r="BY84" s="377"/>
      <c r="BZ84" s="377"/>
      <c r="CA84" s="317"/>
      <c r="CB84" s="377"/>
      <c r="CC84" s="548"/>
      <c r="CE84" s="548"/>
      <c r="DF84">
        <v>2739.0250000000001</v>
      </c>
      <c r="DH84">
        <v>0</v>
      </c>
      <c r="DI84">
        <v>120</v>
      </c>
      <c r="DJ84">
        <v>120</v>
      </c>
      <c r="DK84" t="s">
        <v>9454</v>
      </c>
      <c r="DL84" t="s">
        <v>9798</v>
      </c>
      <c r="DM84" t="s">
        <v>9799</v>
      </c>
      <c r="DN84">
        <v>25140600</v>
      </c>
      <c r="DO84">
        <v>25140600</v>
      </c>
      <c r="DP84">
        <v>2335126200</v>
      </c>
      <c r="DQ84">
        <v>2335057200</v>
      </c>
      <c r="DR84">
        <v>11160</v>
      </c>
      <c r="DS84">
        <v>11160</v>
      </c>
      <c r="DT84">
        <v>209240.69892473117</v>
      </c>
      <c r="DU84">
        <v>209234.51612903227</v>
      </c>
      <c r="DV84">
        <v>11160</v>
      </c>
      <c r="DW84">
        <v>209240.69892473117</v>
      </c>
      <c r="DX84">
        <v>209234.51612903227</v>
      </c>
      <c r="DY84">
        <v>1.0000295495973288</v>
      </c>
    </row>
    <row r="85" spans="1:129" ht="17.25" x14ac:dyDescent="0.4">
      <c r="A85" s="258">
        <v>41097</v>
      </c>
      <c r="B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1391.04.17</v>
      </c>
      <c r="C85" s="195">
        <f t="shared" ca="1" si="37"/>
        <v>1391</v>
      </c>
      <c r="D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85" s="195">
        <f>_xlfn.NUMBERVALUE(RIGHT(Table11[[#This Row],[تاریخ شمسی]],2))</f>
        <v>17</v>
      </c>
      <c r="F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04-17</v>
      </c>
      <c r="G85" s="195" t="s">
        <v>236</v>
      </c>
      <c r="I85" s="259">
        <v>43914</v>
      </c>
      <c r="J85">
        <v>16030</v>
      </c>
      <c r="L85" s="259">
        <v>41097</v>
      </c>
      <c r="M85">
        <v>19460</v>
      </c>
      <c r="O85" s="284">
        <f>IFERROR(DATE(Table7[[#This Row],[year]],MONTH(DATEVALUE(Table7[[#This Row],[month]]&amp;"1")),Table7[[#This Row],[day]]),"")</f>
        <v>44977</v>
      </c>
      <c r="P85" s="195" t="s">
        <v>3509</v>
      </c>
      <c r="Q85" s="195">
        <v>2023</v>
      </c>
      <c r="R85" s="195" t="s">
        <v>3433</v>
      </c>
      <c r="S85" s="195">
        <v>20</v>
      </c>
      <c r="T85" s="195">
        <v>1844.2</v>
      </c>
      <c r="U85" s="195">
        <v>2472</v>
      </c>
      <c r="V85" s="195">
        <v>581300</v>
      </c>
      <c r="X85" s="260">
        <v>44977</v>
      </c>
      <c r="Y85" t="s">
        <v>9293</v>
      </c>
      <c r="Z85" s="260"/>
      <c r="AA85">
        <v>1401</v>
      </c>
      <c r="AB85" s="260" t="str">
        <f ca="1">IFERROR(IFERROR(VLOOKUP(Table_Merge1[[#This Row],[Column1]],Table11[#All],2,FALSE),LEFT(AB86,8)&amp;IF(LEN((RIGHT(AB86,2)+1))&lt;2,"0"&amp;(RIGHT(AB86,2)+1),(RIGHT(AB86,2)-1))),"")</f>
        <v>1401.12.01</v>
      </c>
      <c r="AC85" s="259" t="str">
        <f ca="1">LEFT(Table_Merge1[[#This Row],[Column2]],4)</f>
        <v>1401</v>
      </c>
      <c r="AD85" s="259" t="str">
        <f ca="1">RIGHT(LEFT(Table_Merge1[[#This Row],[Column2]],7),2)</f>
        <v>12</v>
      </c>
      <c r="AE85" s="259" t="str">
        <f ca="1">RIGHT(Table_Merge1[[#This Row],[Column2]],2)</f>
        <v>01</v>
      </c>
      <c r="AF85">
        <v>12</v>
      </c>
      <c r="AG85">
        <v>1</v>
      </c>
      <c r="AH85" s="260">
        <v>2023</v>
      </c>
      <c r="AI85" t="s">
        <v>3433</v>
      </c>
      <c r="AJ85" s="260">
        <v>20</v>
      </c>
      <c r="AK85">
        <v>1844.2</v>
      </c>
      <c r="AL85">
        <v>2472</v>
      </c>
      <c r="AM85">
        <v>581300</v>
      </c>
      <c r="AN85">
        <v>49900</v>
      </c>
      <c r="AO85">
        <v>285000</v>
      </c>
      <c r="AP85" s="287">
        <f>IFERROR(IF(Table_Merge1[[#This Row],[LME Zinc stock]]*Table_Merge1[[#This Row],[Nima.مقدار]]=0,"",Table_Merge1[[#This Row],[LME Zinc stock]]*Table_Merge1[[#This Row],[Nima.مقدار]]),"")</f>
        <v>165670500000</v>
      </c>
      <c r="AQ85" s="287">
        <f>IFERROR(IF(Table_Merge1[[#This Row],[LME Zinc 3-month]]*Table_Merge1[[#This Row],[Nima.مقدار]]=0,"",Table_Merge1[[#This Row],[LME Zinc 3-month]]*Table_Merge1[[#This Row],[Nima.مقدار]]),"")</f>
        <v>704520000</v>
      </c>
      <c r="AR85" s="288">
        <f>IFERROR(IF(Table_Merge1[[#This Row],[LME Zinc stock]]*Table_Merge1[[#This Row],[Azad.Sell]]=0,"",Table_Merge1[[#This Row],[LME Zinc stock]]*Table_Merge1[[#This Row],[Azad.Sell]]),"")</f>
        <v>29006870000</v>
      </c>
      <c r="AS85" s="288">
        <f>IFERROR(IF(Table_Merge1[[#This Row],[LME Zinc 3-month]]*Table_Merge1[[#This Row],[Azad.Sell]]=0,"",Table_Merge1[[#This Row],[LME Zinc 3-month]]*Table_Merge1[[#This Row],[Azad.Sell]]),"")</f>
        <v>123352800</v>
      </c>
      <c r="AT85"/>
      <c r="BN85" s="280">
        <v>5</v>
      </c>
      <c r="BO85" s="307">
        <v>1209.1499999999999</v>
      </c>
      <c r="BP85" s="150">
        <v>2072.659090909091</v>
      </c>
      <c r="BQ85" s="377"/>
      <c r="BR85" s="377"/>
      <c r="BS85" s="377"/>
      <c r="BT85" s="317"/>
      <c r="BU85" s="280">
        <v>5</v>
      </c>
      <c r="BV85" s="307">
        <v>1208.7690476190476</v>
      </c>
      <c r="BW85" s="150">
        <v>2074.0749999999998</v>
      </c>
      <c r="BX85" s="377"/>
      <c r="BY85" s="377"/>
      <c r="BZ85" s="377"/>
      <c r="CA85" s="317"/>
      <c r="CB85" s="377"/>
      <c r="CC85" s="548"/>
      <c r="CE85" s="548"/>
      <c r="DF85">
        <v>2548.6521739130435</v>
      </c>
      <c r="DH85">
        <v>0</v>
      </c>
      <c r="DI85">
        <v>40</v>
      </c>
      <c r="DJ85">
        <v>40</v>
      </c>
      <c r="DK85" t="s">
        <v>9455</v>
      </c>
      <c r="DL85" t="s">
        <v>9798</v>
      </c>
      <c r="DM85" t="s">
        <v>9800</v>
      </c>
      <c r="DN85">
        <v>8380200</v>
      </c>
      <c r="DO85">
        <v>8380200</v>
      </c>
      <c r="DP85">
        <v>8380200</v>
      </c>
      <c r="DQ85">
        <v>8380200</v>
      </c>
      <c r="DR85">
        <v>40</v>
      </c>
      <c r="DS85" t="s">
        <v>3621</v>
      </c>
      <c r="DT85" t="s">
        <v>3621</v>
      </c>
      <c r="DU85" t="s">
        <v>3621</v>
      </c>
      <c r="DV85">
        <v>19500</v>
      </c>
      <c r="DW85">
        <v>212414.62974358976</v>
      </c>
      <c r="DX85">
        <v>212414.62974358976</v>
      </c>
      <c r="DY85">
        <v>1</v>
      </c>
    </row>
    <row r="86" spans="1:129" ht="17.25" x14ac:dyDescent="0.4">
      <c r="A86" s="258">
        <v>41098</v>
      </c>
      <c r="B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1391.04.18</v>
      </c>
      <c r="C86" s="195">
        <f t="shared" ca="1" si="37"/>
        <v>1391</v>
      </c>
      <c r="D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86" s="195">
        <f>_xlfn.NUMBERVALUE(RIGHT(Table11[[#This Row],[تاریخ شمسی]],2))</f>
        <v>18</v>
      </c>
      <c r="F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04-18</v>
      </c>
      <c r="G86" s="195" t="s">
        <v>237</v>
      </c>
      <c r="I86" s="259">
        <v>43915</v>
      </c>
      <c r="J86">
        <v>16000</v>
      </c>
      <c r="L86" s="259">
        <v>41098</v>
      </c>
      <c r="M86">
        <v>19100</v>
      </c>
      <c r="O86" s="283">
        <f>IFERROR(DATE(Table7[[#This Row],[year]],MONTH(DATEVALUE(Table7[[#This Row],[month]]&amp;"1")),Table7[[#This Row],[day]]),"")</f>
        <v>44974</v>
      </c>
      <c r="P86" s="257" t="s">
        <v>3510</v>
      </c>
      <c r="Q86" s="257">
        <v>2023</v>
      </c>
      <c r="R86" s="257" t="s">
        <v>3433</v>
      </c>
      <c r="S86" s="257">
        <v>17</v>
      </c>
      <c r="T86" s="257">
        <v>1824.5</v>
      </c>
      <c r="U86" s="257">
        <v>2430</v>
      </c>
      <c r="V86" s="257">
        <v>585750</v>
      </c>
      <c r="X86" s="260">
        <v>44974</v>
      </c>
      <c r="Z86" s="260"/>
      <c r="AB86" s="260" t="str">
        <f ca="1">IFERROR(IFERROR(VLOOKUP(Table_Merge1[[#This Row],[Column1]],Table11[#All],2,FALSE),LEFT(AB87,8)&amp;IF(LEN((RIGHT(AB87,2)+1))&lt;2,"0"&amp;(RIGHT(AB87,2)+1),(RIGHT(AB87,2)-1))),"")</f>
        <v>1401.11.26</v>
      </c>
      <c r="AC86" s="259" t="str">
        <f ca="1">LEFT(Table_Merge1[[#This Row],[Column2]],4)</f>
        <v>1401</v>
      </c>
      <c r="AD86" s="259" t="str">
        <f ca="1">RIGHT(LEFT(Table_Merge1[[#This Row],[Column2]],7),2)</f>
        <v>11</v>
      </c>
      <c r="AE86" s="259" t="str">
        <f ca="1">RIGHT(Table_Merge1[[#This Row],[Column2]],2)</f>
        <v>26</v>
      </c>
      <c r="AH86" s="260">
        <v>2023</v>
      </c>
      <c r="AI86" t="s">
        <v>3433</v>
      </c>
      <c r="AJ86" s="260">
        <v>17</v>
      </c>
      <c r="AK86">
        <v>1824.5</v>
      </c>
      <c r="AL86">
        <v>2430</v>
      </c>
      <c r="AM86">
        <v>585750</v>
      </c>
      <c r="AN86">
        <v>47680</v>
      </c>
      <c r="AP86" s="287" t="str">
        <f>IFERROR(IF(Table_Merge1[[#This Row],[LME Zinc stock]]*Table_Merge1[[#This Row],[Nima.مقدار]]=0,"",Table_Merge1[[#This Row],[LME Zinc stock]]*Table_Merge1[[#This Row],[Nima.مقدار]]),"")</f>
        <v/>
      </c>
      <c r="AQ86" s="287" t="str">
        <f>IFERROR(IF(Table_Merge1[[#This Row],[LME Zinc 3-month]]*Table_Merge1[[#This Row],[Nima.مقدار]]=0,"",Table_Merge1[[#This Row],[LME Zinc 3-month]]*Table_Merge1[[#This Row],[Nima.مقدار]]),"")</f>
        <v/>
      </c>
      <c r="AR86" s="288">
        <f>IFERROR(IF(Table_Merge1[[#This Row],[LME Zinc stock]]*Table_Merge1[[#This Row],[Azad.Sell]]=0,"",Table_Merge1[[#This Row],[LME Zinc stock]]*Table_Merge1[[#This Row],[Azad.Sell]]),"")</f>
        <v>27928560000</v>
      </c>
      <c r="AS86" s="288">
        <f>IFERROR(IF(Table_Merge1[[#This Row],[LME Zinc 3-month]]*Table_Merge1[[#This Row],[Azad.Sell]]=0,"",Table_Merge1[[#This Row],[LME Zinc 3-month]]*Table_Merge1[[#This Row],[Azad.Sell]]),"")</f>
        <v>115862400</v>
      </c>
      <c r="AT86"/>
      <c r="BN86" s="280">
        <v>6</v>
      </c>
      <c r="BO86" s="307">
        <v>1200.9238095238093</v>
      </c>
      <c r="BP86" s="150">
        <v>2060.3000000000002</v>
      </c>
      <c r="BQ86" s="377"/>
      <c r="BR86" s="377"/>
      <c r="BS86" s="377"/>
      <c r="BT86" s="317"/>
      <c r="BU86" s="280">
        <v>6</v>
      </c>
      <c r="BV86" s="307">
        <v>1200.8199999999997</v>
      </c>
      <c r="BW86" s="150">
        <v>2058.5789473684213</v>
      </c>
      <c r="BX86" s="377"/>
      <c r="BY86" s="377"/>
      <c r="BZ86" s="377"/>
      <c r="CA86" s="317"/>
      <c r="CB86" s="377"/>
      <c r="CC86" s="548"/>
      <c r="CE86" s="548"/>
      <c r="DF86">
        <v>2424.5476190476193</v>
      </c>
      <c r="DH86">
        <v>0</v>
      </c>
      <c r="DI86">
        <v>180</v>
      </c>
      <c r="DJ86">
        <v>180</v>
      </c>
      <c r="DK86" t="s">
        <v>9456</v>
      </c>
      <c r="DL86" t="s">
        <v>9798</v>
      </c>
      <c r="DM86" t="s">
        <v>9800</v>
      </c>
      <c r="DN86">
        <v>37404360</v>
      </c>
      <c r="DO86">
        <v>37404360</v>
      </c>
      <c r="DP86">
        <v>45784560</v>
      </c>
      <c r="DQ86">
        <v>45784560</v>
      </c>
      <c r="DR86">
        <v>220</v>
      </c>
      <c r="DS86" t="s">
        <v>3621</v>
      </c>
      <c r="DT86" t="s">
        <v>3621</v>
      </c>
      <c r="DU86" t="s">
        <v>3621</v>
      </c>
      <c r="DV86">
        <v>19500</v>
      </c>
      <c r="DW86">
        <v>212414.62974358976</v>
      </c>
      <c r="DX86">
        <v>212414.62974358976</v>
      </c>
      <c r="DY86">
        <v>1</v>
      </c>
    </row>
    <row r="87" spans="1:129" ht="17.25" x14ac:dyDescent="0.4">
      <c r="A87" s="258">
        <v>41099</v>
      </c>
      <c r="B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1391.04.19</v>
      </c>
      <c r="C87" s="195">
        <f t="shared" ca="1" si="37"/>
        <v>1391</v>
      </c>
      <c r="D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87" s="195">
        <f>_xlfn.NUMBERVALUE(RIGHT(Table11[[#This Row],[تاریخ شمسی]],2))</f>
        <v>19</v>
      </c>
      <c r="F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04-19</v>
      </c>
      <c r="G87" s="195" t="s">
        <v>238</v>
      </c>
      <c r="I87" s="259">
        <v>43916</v>
      </c>
      <c r="J87">
        <v>16000</v>
      </c>
      <c r="L87" s="259">
        <v>41099</v>
      </c>
      <c r="M87">
        <v>19130</v>
      </c>
      <c r="O87" s="284">
        <f>IFERROR(DATE(Table7[[#This Row],[year]],MONTH(DATEVALUE(Table7[[#This Row],[month]]&amp;"1")),Table7[[#This Row],[day]]),"")</f>
        <v>44973</v>
      </c>
      <c r="P87" s="195" t="s">
        <v>3511</v>
      </c>
      <c r="Q87" s="195">
        <v>2023</v>
      </c>
      <c r="R87" s="195" t="s">
        <v>3433</v>
      </c>
      <c r="S87" s="195">
        <v>16</v>
      </c>
      <c r="T87" s="195">
        <v>1837.3</v>
      </c>
      <c r="U87" s="195">
        <v>2374</v>
      </c>
      <c r="V87" s="195">
        <v>591950</v>
      </c>
      <c r="X87" s="260">
        <v>44973</v>
      </c>
      <c r="Y87" t="s">
        <v>9292</v>
      </c>
      <c r="Z87" s="260"/>
      <c r="AA87">
        <v>1401</v>
      </c>
      <c r="AB87" s="260" t="str">
        <f ca="1">IFERROR(IFERROR(VLOOKUP(Table_Merge1[[#This Row],[Column1]],Table11[#All],2,FALSE),LEFT(AB88,8)&amp;IF(LEN((RIGHT(AB88,2)+1))&lt;2,"0"&amp;(RIGHT(AB88,2)+1),(RIGHT(AB88,2)-1))),"")</f>
        <v>1401.11.27</v>
      </c>
      <c r="AC87" s="259" t="str">
        <f ca="1">LEFT(Table_Merge1[[#This Row],[Column2]],4)</f>
        <v>1401</v>
      </c>
      <c r="AD87" s="259" t="str">
        <f ca="1">RIGHT(LEFT(Table_Merge1[[#This Row],[Column2]],7),2)</f>
        <v>11</v>
      </c>
      <c r="AE87" s="259" t="str">
        <f ca="1">RIGHT(Table_Merge1[[#This Row],[Column2]],2)</f>
        <v>27</v>
      </c>
      <c r="AF87">
        <v>11</v>
      </c>
      <c r="AG87">
        <v>27</v>
      </c>
      <c r="AH87" s="260">
        <v>2023</v>
      </c>
      <c r="AI87" t="s">
        <v>3433</v>
      </c>
      <c r="AJ87" s="260">
        <v>16</v>
      </c>
      <c r="AK87">
        <v>1837.3</v>
      </c>
      <c r="AL87">
        <v>2374</v>
      </c>
      <c r="AM87">
        <v>591950</v>
      </c>
      <c r="AN87">
        <v>47650</v>
      </c>
      <c r="AO87">
        <v>285000</v>
      </c>
      <c r="AP87" s="287">
        <f>IFERROR(IF(Table_Merge1[[#This Row],[LME Zinc stock]]*Table_Merge1[[#This Row],[Nima.مقدار]]=0,"",Table_Merge1[[#This Row],[LME Zinc stock]]*Table_Merge1[[#This Row],[Nima.مقدار]]),"")</f>
        <v>168705750000</v>
      </c>
      <c r="AQ87" s="287">
        <f>IFERROR(IF(Table_Merge1[[#This Row],[LME Zinc 3-month]]*Table_Merge1[[#This Row],[Nima.مقدار]]=0,"",Table_Merge1[[#This Row],[LME Zinc 3-month]]*Table_Merge1[[#This Row],[Nima.مقدار]]),"")</f>
        <v>676590000</v>
      </c>
      <c r="AR87" s="288">
        <f>IFERROR(IF(Table_Merge1[[#This Row],[LME Zinc stock]]*Table_Merge1[[#This Row],[Azad.Sell]]=0,"",Table_Merge1[[#This Row],[LME Zinc stock]]*Table_Merge1[[#This Row],[Azad.Sell]]),"")</f>
        <v>28206417500</v>
      </c>
      <c r="AS87" s="288">
        <f>IFERROR(IF(Table_Merge1[[#This Row],[LME Zinc 3-month]]*Table_Merge1[[#This Row],[Azad.Sell]]=0,"",Table_Merge1[[#This Row],[LME Zinc 3-month]]*Table_Merge1[[#This Row],[Azad.Sell]]),"")</f>
        <v>113121100</v>
      </c>
      <c r="AT87"/>
      <c r="BN87" s="280">
        <v>7</v>
      </c>
      <c r="BO87" s="307">
        <v>1205.3</v>
      </c>
      <c r="BP87" s="150">
        <v>2032.5</v>
      </c>
      <c r="BQ87" s="377"/>
      <c r="BR87" s="377"/>
      <c r="BS87" s="377"/>
      <c r="BT87" s="317"/>
      <c r="BU87" s="280">
        <v>7</v>
      </c>
      <c r="BV87" s="307">
        <v>1204.1524999999999</v>
      </c>
      <c r="BW87" s="150">
        <v>2032.5</v>
      </c>
      <c r="BX87" s="377"/>
      <c r="BY87" s="377"/>
      <c r="BZ87" s="377"/>
      <c r="CA87" s="317"/>
      <c r="CB87" s="377"/>
      <c r="CC87" s="548"/>
      <c r="CE87" s="548"/>
      <c r="DF87">
        <v>2639.0238095238096</v>
      </c>
      <c r="DH87">
        <v>3000</v>
      </c>
      <c r="DI87">
        <v>1840</v>
      </c>
      <c r="DJ87">
        <v>1820</v>
      </c>
      <c r="DK87" t="s">
        <v>9456</v>
      </c>
      <c r="DL87" t="s">
        <v>9798</v>
      </c>
      <c r="DM87" t="s">
        <v>9800</v>
      </c>
      <c r="DN87">
        <v>378199640</v>
      </c>
      <c r="DO87">
        <v>378199640</v>
      </c>
      <c r="DP87">
        <v>423984200</v>
      </c>
      <c r="DQ87">
        <v>423984200</v>
      </c>
      <c r="DR87">
        <v>2040</v>
      </c>
      <c r="DS87" t="s">
        <v>3621</v>
      </c>
      <c r="DT87" t="s">
        <v>3621</v>
      </c>
      <c r="DU87" t="s">
        <v>3621</v>
      </c>
      <c r="DV87">
        <v>19500</v>
      </c>
      <c r="DW87">
        <v>212414.62974358976</v>
      </c>
      <c r="DX87">
        <v>212414.62974358976</v>
      </c>
      <c r="DY87">
        <v>1</v>
      </c>
    </row>
    <row r="88" spans="1:129" ht="17.25" x14ac:dyDescent="0.4">
      <c r="A88" s="258">
        <v>41100</v>
      </c>
      <c r="B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1391.04.20</v>
      </c>
      <c r="C88" s="195">
        <f t="shared" ca="1" si="37"/>
        <v>1391</v>
      </c>
      <c r="D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88" s="195">
        <f>_xlfn.NUMBERVALUE(RIGHT(Table11[[#This Row],[تاریخ شمسی]],2))</f>
        <v>20</v>
      </c>
      <c r="F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04-20</v>
      </c>
      <c r="G88" s="195" t="s">
        <v>239</v>
      </c>
      <c r="I88" s="259">
        <v>43917</v>
      </c>
      <c r="J88">
        <v>16000</v>
      </c>
      <c r="L88" s="259">
        <v>41100</v>
      </c>
      <c r="M88">
        <v>19360</v>
      </c>
      <c r="O88" s="283">
        <f>IFERROR(DATE(Table7[[#This Row],[year]],MONTH(DATEVALUE(Table7[[#This Row],[month]]&amp;"1")),Table7[[#This Row],[day]]),"")</f>
        <v>44972</v>
      </c>
      <c r="P88" s="257" t="s">
        <v>3512</v>
      </c>
      <c r="Q88" s="257">
        <v>2023</v>
      </c>
      <c r="R88" s="257" t="s">
        <v>3433</v>
      </c>
      <c r="S88" s="257">
        <v>15</v>
      </c>
      <c r="T88" s="257">
        <v>1835.45</v>
      </c>
      <c r="U88" s="257">
        <v>2382</v>
      </c>
      <c r="V88" s="257">
        <v>597825</v>
      </c>
      <c r="X88" s="260">
        <v>44972</v>
      </c>
      <c r="Y88" t="s">
        <v>9291</v>
      </c>
      <c r="Z88" s="260"/>
      <c r="AA88">
        <v>1401</v>
      </c>
      <c r="AB88" s="260" t="str">
        <f ca="1">IFERROR(IFERROR(VLOOKUP(Table_Merge1[[#This Row],[Column1]],Table11[#All],2,FALSE),LEFT(AB89,8)&amp;IF(LEN((RIGHT(AB89,2)+1))&lt;2,"0"&amp;(RIGHT(AB89,2)+1),(RIGHT(AB89,2)-1))),"")</f>
        <v>1401.11.26</v>
      </c>
      <c r="AC88" s="259" t="str">
        <f ca="1">LEFT(Table_Merge1[[#This Row],[Column2]],4)</f>
        <v>1401</v>
      </c>
      <c r="AD88" s="259" t="str">
        <f ca="1">RIGHT(LEFT(Table_Merge1[[#This Row],[Column2]],7),2)</f>
        <v>11</v>
      </c>
      <c r="AE88" s="259" t="str">
        <f ca="1">RIGHT(Table_Merge1[[#This Row],[Column2]],2)</f>
        <v>26</v>
      </c>
      <c r="AF88">
        <v>11</v>
      </c>
      <c r="AG88">
        <v>26</v>
      </c>
      <c r="AH88" s="260">
        <v>2023</v>
      </c>
      <c r="AI88" t="s">
        <v>3433</v>
      </c>
      <c r="AJ88" s="260">
        <v>15</v>
      </c>
      <c r="AK88">
        <v>1835.45</v>
      </c>
      <c r="AL88">
        <v>2382</v>
      </c>
      <c r="AM88">
        <v>597825</v>
      </c>
      <c r="AN88">
        <v>47200</v>
      </c>
      <c r="AO88">
        <v>285000</v>
      </c>
      <c r="AP88" s="287">
        <f>IFERROR(IF(Table_Merge1[[#This Row],[LME Zinc stock]]*Table_Merge1[[#This Row],[Nima.مقدار]]=0,"",Table_Merge1[[#This Row],[LME Zinc stock]]*Table_Merge1[[#This Row],[Nima.مقدار]]),"")</f>
        <v>170380125000</v>
      </c>
      <c r="AQ88" s="287">
        <f>IFERROR(IF(Table_Merge1[[#This Row],[LME Zinc 3-month]]*Table_Merge1[[#This Row],[Nima.مقدار]]=0,"",Table_Merge1[[#This Row],[LME Zinc 3-month]]*Table_Merge1[[#This Row],[Nima.مقدار]]),"")</f>
        <v>678870000</v>
      </c>
      <c r="AR88" s="288">
        <f>IFERROR(IF(Table_Merge1[[#This Row],[LME Zinc stock]]*Table_Merge1[[#This Row],[Azad.Sell]]=0,"",Table_Merge1[[#This Row],[LME Zinc stock]]*Table_Merge1[[#This Row],[Azad.Sell]]),"")</f>
        <v>28217340000</v>
      </c>
      <c r="AS88" s="288">
        <f>IFERROR(IF(Table_Merge1[[#This Row],[LME Zinc 3-month]]*Table_Merge1[[#This Row],[Azad.Sell]]=0,"",Table_Merge1[[#This Row],[LME Zinc 3-month]]*Table_Merge1[[#This Row],[Azad.Sell]]),"")</f>
        <v>112430400</v>
      </c>
      <c r="AT88"/>
      <c r="BN88" s="280">
        <v>8</v>
      </c>
      <c r="BO88" s="307">
        <v>1223.1704545454545</v>
      </c>
      <c r="BP88" s="150">
        <v>1950.6666666666667</v>
      </c>
      <c r="BQ88" s="377"/>
      <c r="BR88" s="377"/>
      <c r="BS88" s="377"/>
      <c r="BT88" s="317"/>
      <c r="BU88" s="280">
        <v>8</v>
      </c>
      <c r="BV88" s="307">
        <v>1223.5214285714287</v>
      </c>
      <c r="BW88" s="150">
        <v>1951.55</v>
      </c>
      <c r="BX88" s="377"/>
      <c r="BY88" s="377"/>
      <c r="BZ88" s="377"/>
      <c r="CA88" s="317"/>
      <c r="CB88" s="377"/>
      <c r="CC88" s="548"/>
      <c r="CE88" s="548"/>
      <c r="DF88">
        <v>2625.181818181818</v>
      </c>
      <c r="DH88">
        <v>0</v>
      </c>
      <c r="DI88">
        <v>280</v>
      </c>
      <c r="DJ88">
        <v>280</v>
      </c>
      <c r="DK88" t="s">
        <v>9457</v>
      </c>
      <c r="DL88" t="s">
        <v>9798</v>
      </c>
      <c r="DM88" t="s">
        <v>9800</v>
      </c>
      <c r="DN88">
        <v>58184560</v>
      </c>
      <c r="DO88">
        <v>58184560</v>
      </c>
      <c r="DP88">
        <v>482168760</v>
      </c>
      <c r="DQ88">
        <v>482168760</v>
      </c>
      <c r="DR88">
        <v>2320</v>
      </c>
      <c r="DS88" t="s">
        <v>3621</v>
      </c>
      <c r="DT88" t="s">
        <v>3621</v>
      </c>
      <c r="DU88" t="s">
        <v>3621</v>
      </c>
      <c r="DV88">
        <v>19500</v>
      </c>
      <c r="DW88">
        <v>212414.62974358976</v>
      </c>
      <c r="DX88">
        <v>212414.62974358976</v>
      </c>
      <c r="DY88">
        <v>1</v>
      </c>
    </row>
    <row r="89" spans="1:129" ht="17.25" x14ac:dyDescent="0.4">
      <c r="A89" s="258">
        <v>41101</v>
      </c>
      <c r="B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1391.04.21</v>
      </c>
      <c r="C89" s="195">
        <f t="shared" ca="1" si="37"/>
        <v>1391</v>
      </c>
      <c r="D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89" s="195">
        <f>_xlfn.NUMBERVALUE(RIGHT(Table11[[#This Row],[تاریخ شمسی]],2))</f>
        <v>21</v>
      </c>
      <c r="F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04-21</v>
      </c>
      <c r="G89" s="195" t="s">
        <v>240</v>
      </c>
      <c r="I89" s="259">
        <v>43918</v>
      </c>
      <c r="J89">
        <v>16050</v>
      </c>
      <c r="L89" s="259">
        <v>41101</v>
      </c>
      <c r="M89">
        <v>19140</v>
      </c>
      <c r="O89" s="284">
        <f>IFERROR(DATE(Table7[[#This Row],[year]],MONTH(DATEVALUE(Table7[[#This Row],[month]]&amp;"1")),Table7[[#This Row],[day]]),"")</f>
        <v>44971</v>
      </c>
      <c r="P89" s="195" t="s">
        <v>3513</v>
      </c>
      <c r="Q89" s="195">
        <v>2023</v>
      </c>
      <c r="R89" s="195" t="s">
        <v>3433</v>
      </c>
      <c r="S89" s="195">
        <v>14</v>
      </c>
      <c r="T89" s="195">
        <v>1860.5</v>
      </c>
      <c r="U89" s="195">
        <v>2393</v>
      </c>
      <c r="V89" s="195">
        <v>602150</v>
      </c>
      <c r="X89" s="260">
        <v>44971</v>
      </c>
      <c r="Y89" t="s">
        <v>9290</v>
      </c>
      <c r="Z89" s="260"/>
      <c r="AA89">
        <v>1401</v>
      </c>
      <c r="AB89" s="260" t="str">
        <f ca="1">IFERROR(IFERROR(VLOOKUP(Table_Merge1[[#This Row],[Column1]],Table11[#All],2,FALSE),LEFT(AB90,8)&amp;IF(LEN((RIGHT(AB90,2)+1))&lt;2,"0"&amp;(RIGHT(AB90,2)+1),(RIGHT(AB90,2)-1))),"")</f>
        <v>1401.11.25</v>
      </c>
      <c r="AC89" s="259" t="str">
        <f ca="1">LEFT(Table_Merge1[[#This Row],[Column2]],4)</f>
        <v>1401</v>
      </c>
      <c r="AD89" s="259" t="str">
        <f ca="1">RIGHT(LEFT(Table_Merge1[[#This Row],[Column2]],7),2)</f>
        <v>11</v>
      </c>
      <c r="AE89" s="259" t="str">
        <f ca="1">RIGHT(Table_Merge1[[#This Row],[Column2]],2)</f>
        <v>25</v>
      </c>
      <c r="AF89">
        <v>11</v>
      </c>
      <c r="AG89">
        <v>25</v>
      </c>
      <c r="AH89" s="260">
        <v>2023</v>
      </c>
      <c r="AI89" t="s">
        <v>3433</v>
      </c>
      <c r="AJ89" s="260">
        <v>14</v>
      </c>
      <c r="AK89">
        <v>1860.5</v>
      </c>
      <c r="AL89">
        <v>2393</v>
      </c>
      <c r="AM89">
        <v>602150</v>
      </c>
      <c r="AN89">
        <v>46150</v>
      </c>
      <c r="AO89">
        <v>285000</v>
      </c>
      <c r="AP89" s="287">
        <f>IFERROR(IF(Table_Merge1[[#This Row],[LME Zinc stock]]*Table_Merge1[[#This Row],[Nima.مقدار]]=0,"",Table_Merge1[[#This Row],[LME Zinc stock]]*Table_Merge1[[#This Row],[Nima.مقدار]]),"")</f>
        <v>171612750000</v>
      </c>
      <c r="AQ89" s="287">
        <f>IFERROR(IF(Table_Merge1[[#This Row],[LME Zinc 3-month]]*Table_Merge1[[#This Row],[Nima.مقدار]]=0,"",Table_Merge1[[#This Row],[LME Zinc 3-month]]*Table_Merge1[[#This Row],[Nima.مقدار]]),"")</f>
        <v>682005000</v>
      </c>
      <c r="AR89" s="288">
        <f>IFERROR(IF(Table_Merge1[[#This Row],[LME Zinc stock]]*Table_Merge1[[#This Row],[Azad.Sell]]=0,"",Table_Merge1[[#This Row],[LME Zinc stock]]*Table_Merge1[[#This Row],[Azad.Sell]]),"")</f>
        <v>27789222500</v>
      </c>
      <c r="AS89" s="288">
        <f>IFERROR(IF(Table_Merge1[[#This Row],[LME Zinc 3-month]]*Table_Merge1[[#This Row],[Azad.Sell]]=0,"",Table_Merge1[[#This Row],[LME Zinc 3-month]]*Table_Merge1[[#This Row],[Azad.Sell]]),"")</f>
        <v>110436950</v>
      </c>
      <c r="AT89"/>
      <c r="BN89" s="280">
        <v>9</v>
      </c>
      <c r="BO89" s="307">
        <v>1237.2181818181821</v>
      </c>
      <c r="BP89" s="150">
        <v>1558.6904761904761</v>
      </c>
      <c r="BQ89" s="377"/>
      <c r="BR89" s="377"/>
      <c r="BS89" s="377"/>
      <c r="BT89" s="317"/>
      <c r="BU89" s="280">
        <v>9</v>
      </c>
      <c r="BV89" s="307">
        <v>1237.1285714285716</v>
      </c>
      <c r="BW89" s="150">
        <v>1558.6904761904761</v>
      </c>
      <c r="BX89" s="377"/>
      <c r="BY89" s="377"/>
      <c r="BZ89" s="377"/>
      <c r="CA89" s="317"/>
      <c r="CB89" s="377"/>
      <c r="CC89" s="548"/>
      <c r="CE89" s="548"/>
      <c r="DF89">
        <v>2627.068181818182</v>
      </c>
      <c r="DH89">
        <v>4000</v>
      </c>
      <c r="DI89">
        <v>1460</v>
      </c>
      <c r="DJ89">
        <v>1440</v>
      </c>
      <c r="DK89" t="s">
        <v>9458</v>
      </c>
      <c r="DL89" t="s">
        <v>9798</v>
      </c>
      <c r="DM89" t="s">
        <v>9800</v>
      </c>
      <c r="DN89">
        <v>299234880</v>
      </c>
      <c r="DO89">
        <v>299234880</v>
      </c>
      <c r="DP89">
        <v>781403640</v>
      </c>
      <c r="DQ89">
        <v>781403640</v>
      </c>
      <c r="DR89">
        <v>3760</v>
      </c>
      <c r="DS89" t="s">
        <v>3621</v>
      </c>
      <c r="DT89" t="s">
        <v>3621</v>
      </c>
      <c r="DU89" t="s">
        <v>3621</v>
      </c>
      <c r="DV89">
        <v>19500</v>
      </c>
      <c r="DW89">
        <v>212414.62974358976</v>
      </c>
      <c r="DX89">
        <v>212414.62974358976</v>
      </c>
      <c r="DY89">
        <v>1</v>
      </c>
    </row>
    <row r="90" spans="1:129" ht="17.25" x14ac:dyDescent="0.4">
      <c r="A90" s="258">
        <v>41102</v>
      </c>
      <c r="B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1391.04.22</v>
      </c>
      <c r="C90" s="195">
        <f t="shared" ca="1" si="37"/>
        <v>1391</v>
      </c>
      <c r="D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0" s="195">
        <f>_xlfn.NUMBERVALUE(RIGHT(Table11[[#This Row],[تاریخ شمسی]],2))</f>
        <v>22</v>
      </c>
      <c r="F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04-22</v>
      </c>
      <c r="G90" s="195" t="s">
        <v>241</v>
      </c>
      <c r="I90" s="259">
        <v>43919</v>
      </c>
      <c r="J90">
        <v>16320</v>
      </c>
      <c r="L90" s="259">
        <v>41102</v>
      </c>
      <c r="M90">
        <v>19220</v>
      </c>
      <c r="O90" s="283">
        <f>IFERROR(DATE(Table7[[#This Row],[year]],MONTH(DATEVALUE(Table7[[#This Row],[month]]&amp;"1")),Table7[[#This Row],[day]]),"")</f>
        <v>44970</v>
      </c>
      <c r="P90" s="257" t="s">
        <v>3514</v>
      </c>
      <c r="Q90" s="257">
        <v>2023</v>
      </c>
      <c r="R90" s="257" t="s">
        <v>3433</v>
      </c>
      <c r="S90" s="257">
        <v>13</v>
      </c>
      <c r="T90" s="257">
        <v>1858.5</v>
      </c>
      <c r="U90" s="257">
        <v>2420</v>
      </c>
      <c r="V90" s="257">
        <v>601600</v>
      </c>
      <c r="X90" s="260">
        <v>44970</v>
      </c>
      <c r="Y90" t="s">
        <v>9289</v>
      </c>
      <c r="Z90" s="260"/>
      <c r="AA90">
        <v>1401</v>
      </c>
      <c r="AB90" s="260" t="str">
        <f ca="1">IFERROR(IFERROR(VLOOKUP(Table_Merge1[[#This Row],[Column1]],Table11[#All],2,FALSE),LEFT(AB91,8)&amp;IF(LEN((RIGHT(AB91,2)+1))&lt;2,"0"&amp;(RIGHT(AB91,2)+1),(RIGHT(AB91,2)-1))),"")</f>
        <v>1401.11.24</v>
      </c>
      <c r="AC90" s="259" t="str">
        <f ca="1">LEFT(Table_Merge1[[#This Row],[Column2]],4)</f>
        <v>1401</v>
      </c>
      <c r="AD90" s="259" t="str">
        <f ca="1">RIGHT(LEFT(Table_Merge1[[#This Row],[Column2]],7),2)</f>
        <v>11</v>
      </c>
      <c r="AE90" s="259" t="str">
        <f ca="1">RIGHT(Table_Merge1[[#This Row],[Column2]],2)</f>
        <v>24</v>
      </c>
      <c r="AF90">
        <v>11</v>
      </c>
      <c r="AG90">
        <v>24</v>
      </c>
      <c r="AH90" s="260">
        <v>2023</v>
      </c>
      <c r="AI90" t="s">
        <v>3433</v>
      </c>
      <c r="AJ90" s="260">
        <v>13</v>
      </c>
      <c r="AK90">
        <v>1858.5</v>
      </c>
      <c r="AL90">
        <v>2420</v>
      </c>
      <c r="AM90">
        <v>601600</v>
      </c>
      <c r="AN90">
        <v>45680</v>
      </c>
      <c r="AO90">
        <v>285000</v>
      </c>
      <c r="AP90" s="287">
        <f>IFERROR(IF(Table_Merge1[[#This Row],[LME Zinc stock]]*Table_Merge1[[#This Row],[Nima.مقدار]]=0,"",Table_Merge1[[#This Row],[LME Zinc stock]]*Table_Merge1[[#This Row],[Nima.مقدار]]),"")</f>
        <v>171456000000</v>
      </c>
      <c r="AQ90" s="287">
        <f>IFERROR(IF(Table_Merge1[[#This Row],[LME Zinc 3-month]]*Table_Merge1[[#This Row],[Nima.مقدار]]=0,"",Table_Merge1[[#This Row],[LME Zinc 3-month]]*Table_Merge1[[#This Row],[Nima.مقدار]]),"")</f>
        <v>689700000</v>
      </c>
      <c r="AR90" s="288">
        <f>IFERROR(IF(Table_Merge1[[#This Row],[LME Zinc stock]]*Table_Merge1[[#This Row],[Azad.Sell]]=0,"",Table_Merge1[[#This Row],[LME Zinc stock]]*Table_Merge1[[#This Row],[Azad.Sell]]),"")</f>
        <v>27481088000</v>
      </c>
      <c r="AS90" s="288">
        <f>IFERROR(IF(Table_Merge1[[#This Row],[LME Zinc 3-month]]*Table_Merge1[[#This Row],[Azad.Sell]]=0,"",Table_Merge1[[#This Row],[LME Zinc 3-month]]*Table_Merge1[[#This Row],[Azad.Sell]]),"")</f>
        <v>110545600</v>
      </c>
      <c r="AT90"/>
      <c r="BN90" s="280">
        <v>10</v>
      </c>
      <c r="BO90" s="307">
        <v>1285.3676470588234</v>
      </c>
      <c r="BP90" s="150">
        <v>1755.7058823529412</v>
      </c>
      <c r="BQ90" s="377"/>
      <c r="BR90" s="377"/>
      <c r="BS90" s="377"/>
      <c r="BT90" s="317"/>
      <c r="BU90" s="280">
        <v>10</v>
      </c>
      <c r="BV90" s="307">
        <v>1284.903125</v>
      </c>
      <c r="BW90" s="150">
        <v>1748.5</v>
      </c>
      <c r="BX90" s="377"/>
      <c r="BY90" s="377"/>
      <c r="BZ90" s="377"/>
      <c r="CA90" s="317"/>
      <c r="CB90" s="377"/>
      <c r="CC90" s="548"/>
      <c r="CE90" s="548"/>
      <c r="DF90">
        <v>2508.9411764705883</v>
      </c>
      <c r="DH90">
        <v>0</v>
      </c>
      <c r="DI90">
        <v>1560</v>
      </c>
      <c r="DJ90">
        <v>1560</v>
      </c>
      <c r="DK90" t="s">
        <v>9458</v>
      </c>
      <c r="DL90" t="s">
        <v>9798</v>
      </c>
      <c r="DM90" t="s">
        <v>9800</v>
      </c>
      <c r="DN90">
        <v>324171120</v>
      </c>
      <c r="DO90">
        <v>324171120</v>
      </c>
      <c r="DP90">
        <v>1105574760</v>
      </c>
      <c r="DQ90">
        <v>1105574760</v>
      </c>
      <c r="DR90">
        <v>5320</v>
      </c>
      <c r="DS90" t="s">
        <v>3621</v>
      </c>
      <c r="DT90" t="s">
        <v>3621</v>
      </c>
      <c r="DU90" t="s">
        <v>3621</v>
      </c>
      <c r="DV90">
        <v>19500</v>
      </c>
      <c r="DW90">
        <v>212414.62974358976</v>
      </c>
      <c r="DX90">
        <v>212414.62974358976</v>
      </c>
      <c r="DY90">
        <v>1</v>
      </c>
    </row>
    <row r="91" spans="1:129" ht="17.25" x14ac:dyDescent="0.4">
      <c r="A91" s="258">
        <v>41104</v>
      </c>
      <c r="B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1391.04.24</v>
      </c>
      <c r="C91" s="195">
        <f t="shared" ca="1" si="37"/>
        <v>1391</v>
      </c>
      <c r="D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1" s="195">
        <f>_xlfn.NUMBERVALUE(RIGHT(Table11[[#This Row],[تاریخ شمسی]],2))</f>
        <v>24</v>
      </c>
      <c r="F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04-24</v>
      </c>
      <c r="G91" s="195" t="s">
        <v>242</v>
      </c>
      <c r="I91" s="259">
        <v>43920</v>
      </c>
      <c r="J91">
        <v>16620</v>
      </c>
      <c r="L91" s="259">
        <v>41104</v>
      </c>
      <c r="M91">
        <v>19150</v>
      </c>
      <c r="O91" s="284">
        <f>IFERROR(DATE(Table7[[#This Row],[year]],MONTH(DATEVALUE(Table7[[#This Row],[month]]&amp;"1")),Table7[[#This Row],[day]]),"")</f>
        <v>44967</v>
      </c>
      <c r="P91" s="195" t="s">
        <v>3515</v>
      </c>
      <c r="Q91" s="195">
        <v>2023</v>
      </c>
      <c r="R91" s="195" t="s">
        <v>3433</v>
      </c>
      <c r="S91" s="195">
        <v>10</v>
      </c>
      <c r="T91" s="195">
        <v>1864.1</v>
      </c>
      <c r="U91" s="195">
        <v>2424</v>
      </c>
      <c r="V91" s="195">
        <v>576775</v>
      </c>
      <c r="X91" s="260">
        <v>44967</v>
      </c>
      <c r="Z91" s="260"/>
      <c r="AB91" s="260" t="str">
        <f ca="1">IFERROR(IFERROR(VLOOKUP(Table_Merge1[[#This Row],[Column1]],Table11[#All],2,FALSE),LEFT(AB92,8)&amp;IF(LEN((RIGHT(AB92,2)+1))&lt;2,"0"&amp;(RIGHT(AB92,2)+1),(RIGHT(AB92,2)-1))),"")</f>
        <v>1401.11.19</v>
      </c>
      <c r="AC91" s="259" t="str">
        <f ca="1">LEFT(Table_Merge1[[#This Row],[Column2]],4)</f>
        <v>1401</v>
      </c>
      <c r="AD91" s="259" t="str">
        <f ca="1">RIGHT(LEFT(Table_Merge1[[#This Row],[Column2]],7),2)</f>
        <v>11</v>
      </c>
      <c r="AE91" s="259" t="str">
        <f ca="1">RIGHT(Table_Merge1[[#This Row],[Column2]],2)</f>
        <v>19</v>
      </c>
      <c r="AH91" s="260">
        <v>2023</v>
      </c>
      <c r="AI91" t="s">
        <v>3433</v>
      </c>
      <c r="AJ91" s="260">
        <v>10</v>
      </c>
      <c r="AK91">
        <v>1864.1</v>
      </c>
      <c r="AL91">
        <v>2424</v>
      </c>
      <c r="AM91">
        <v>576775</v>
      </c>
      <c r="AN91">
        <v>45020</v>
      </c>
      <c r="AP91" s="287" t="str">
        <f>IFERROR(IF(Table_Merge1[[#This Row],[LME Zinc stock]]*Table_Merge1[[#This Row],[Nima.مقدار]]=0,"",Table_Merge1[[#This Row],[LME Zinc stock]]*Table_Merge1[[#This Row],[Nima.مقدار]]),"")</f>
        <v/>
      </c>
      <c r="AQ91" s="287" t="str">
        <f>IFERROR(IF(Table_Merge1[[#This Row],[LME Zinc 3-month]]*Table_Merge1[[#This Row],[Nima.مقدار]]=0,"",Table_Merge1[[#This Row],[LME Zinc 3-month]]*Table_Merge1[[#This Row],[Nima.مقدار]]),"")</f>
        <v/>
      </c>
      <c r="AR91" s="288">
        <f>IFERROR(IF(Table_Merge1[[#This Row],[LME Zinc stock]]*Table_Merge1[[#This Row],[Azad.Sell]]=0,"",Table_Merge1[[#This Row],[LME Zinc stock]]*Table_Merge1[[#This Row],[Azad.Sell]]),"")</f>
        <v>25966410500</v>
      </c>
      <c r="AS91" s="288">
        <f>IFERROR(IF(Table_Merge1[[#This Row],[LME Zinc 3-month]]*Table_Merge1[[#This Row],[Azad.Sell]]=0,"",Table_Merge1[[#This Row],[LME Zinc 3-month]]*Table_Merge1[[#This Row],[Azad.Sell]]),"")</f>
        <v>109128480</v>
      </c>
      <c r="AT91"/>
      <c r="BN91" s="280">
        <v>11</v>
      </c>
      <c r="BO91" s="307">
        <v>1306.3318181818183</v>
      </c>
      <c r="BP91" s="150">
        <v>1887.325</v>
      </c>
      <c r="BQ91" s="377"/>
      <c r="BR91" s="377"/>
      <c r="BS91" s="377"/>
      <c r="BT91" s="317"/>
      <c r="BU91" s="280">
        <v>11</v>
      </c>
      <c r="BV91" s="307">
        <v>1306.0809523809523</v>
      </c>
      <c r="BW91" s="150">
        <v>1886.0263157894738</v>
      </c>
      <c r="BX91" s="377"/>
      <c r="BY91" s="377"/>
      <c r="BZ91" s="377"/>
      <c r="CA91" s="317"/>
      <c r="CB91" s="377"/>
      <c r="CC91" s="548"/>
      <c r="CE91" s="548"/>
      <c r="DF91">
        <v>2666.931818181818</v>
      </c>
      <c r="DH91">
        <v>0</v>
      </c>
      <c r="DI91">
        <v>1000</v>
      </c>
      <c r="DJ91">
        <v>1000</v>
      </c>
      <c r="DK91" t="s">
        <v>9459</v>
      </c>
      <c r="DL91" t="s">
        <v>9798</v>
      </c>
      <c r="DM91" t="s">
        <v>9800</v>
      </c>
      <c r="DN91">
        <v>207802000</v>
      </c>
      <c r="DO91">
        <v>207802000</v>
      </c>
      <c r="DP91">
        <v>1313376760</v>
      </c>
      <c r="DQ91">
        <v>1313376760</v>
      </c>
      <c r="DR91">
        <v>6320</v>
      </c>
      <c r="DS91" t="s">
        <v>3621</v>
      </c>
      <c r="DT91" t="s">
        <v>3621</v>
      </c>
      <c r="DU91" t="s">
        <v>3621</v>
      </c>
      <c r="DV91">
        <v>19500</v>
      </c>
      <c r="DW91">
        <v>212414.62974358976</v>
      </c>
      <c r="DX91">
        <v>212414.62974358976</v>
      </c>
      <c r="DY91">
        <v>1</v>
      </c>
    </row>
    <row r="92" spans="1:129" ht="18" thickBot="1" x14ac:dyDescent="0.45">
      <c r="A92" s="258">
        <v>41105</v>
      </c>
      <c r="B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1391.04.25</v>
      </c>
      <c r="C92" s="195">
        <f t="shared" ca="1" si="37"/>
        <v>1391</v>
      </c>
      <c r="D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2" s="195">
        <f>_xlfn.NUMBERVALUE(RIGHT(Table11[[#This Row],[تاریخ شمسی]],2))</f>
        <v>25</v>
      </c>
      <c r="F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04-25</v>
      </c>
      <c r="G92" s="195" t="s">
        <v>243</v>
      </c>
      <c r="I92" s="259">
        <v>43921</v>
      </c>
      <c r="J92">
        <v>16620</v>
      </c>
      <c r="L92" s="259">
        <v>41105</v>
      </c>
      <c r="M92">
        <v>19030</v>
      </c>
      <c r="O92" s="283">
        <f>IFERROR(DATE(Table7[[#This Row],[year]],MONTH(DATEVALUE(Table7[[#This Row],[month]]&amp;"1")),Table7[[#This Row],[day]]),"")</f>
        <v>44966</v>
      </c>
      <c r="P92" s="257" t="s">
        <v>3516</v>
      </c>
      <c r="Q92" s="257">
        <v>2023</v>
      </c>
      <c r="R92" s="257" t="s">
        <v>3433</v>
      </c>
      <c r="S92" s="257">
        <v>9</v>
      </c>
      <c r="T92" s="257">
        <v>1882.1</v>
      </c>
      <c r="U92" s="257">
        <v>2466</v>
      </c>
      <c r="V92" s="257">
        <v>486925</v>
      </c>
      <c r="X92" s="260">
        <v>44966</v>
      </c>
      <c r="Y92" t="s">
        <v>9288</v>
      </c>
      <c r="Z92" s="260"/>
      <c r="AA92">
        <v>1401</v>
      </c>
      <c r="AB92" s="260" t="str">
        <f ca="1">IFERROR(IFERROR(VLOOKUP(Table_Merge1[[#This Row],[Column1]],Table11[#All],2,FALSE),LEFT(AB93,8)&amp;IF(LEN((RIGHT(AB93,2)+1))&lt;2,"0"&amp;(RIGHT(AB93,2)+1),(RIGHT(AB93,2)-1))),"")</f>
        <v>1401.11.20</v>
      </c>
      <c r="AC92" s="259" t="str">
        <f ca="1">LEFT(Table_Merge1[[#This Row],[Column2]],4)</f>
        <v>1401</v>
      </c>
      <c r="AD92" s="259" t="str">
        <f ca="1">RIGHT(LEFT(Table_Merge1[[#This Row],[Column2]],7),2)</f>
        <v>11</v>
      </c>
      <c r="AE92" s="259" t="str">
        <f ca="1">RIGHT(Table_Merge1[[#This Row],[Column2]],2)</f>
        <v>20</v>
      </c>
      <c r="AF92">
        <v>11</v>
      </c>
      <c r="AG92">
        <v>20</v>
      </c>
      <c r="AH92" s="260">
        <v>2023</v>
      </c>
      <c r="AI92" t="s">
        <v>3433</v>
      </c>
      <c r="AJ92" s="260">
        <v>9</v>
      </c>
      <c r="AK92">
        <v>1882.1</v>
      </c>
      <c r="AL92">
        <v>2466</v>
      </c>
      <c r="AM92">
        <v>486925</v>
      </c>
      <c r="AN92">
        <v>45040</v>
      </c>
      <c r="AO92">
        <v>285000</v>
      </c>
      <c r="AP92" s="287">
        <f>IFERROR(IF(Table_Merge1[[#This Row],[LME Zinc stock]]*Table_Merge1[[#This Row],[Nima.مقدار]]=0,"",Table_Merge1[[#This Row],[LME Zinc stock]]*Table_Merge1[[#This Row],[Nima.مقدار]]),"")</f>
        <v>138773625000</v>
      </c>
      <c r="AQ92" s="287">
        <f>IFERROR(IF(Table_Merge1[[#This Row],[LME Zinc 3-month]]*Table_Merge1[[#This Row],[Nima.مقدار]]=0,"",Table_Merge1[[#This Row],[LME Zinc 3-month]]*Table_Merge1[[#This Row],[Nima.مقدار]]),"")</f>
        <v>702810000</v>
      </c>
      <c r="AR92" s="288">
        <f>IFERROR(IF(Table_Merge1[[#This Row],[LME Zinc stock]]*Table_Merge1[[#This Row],[Azad.Sell]]=0,"",Table_Merge1[[#This Row],[LME Zinc stock]]*Table_Merge1[[#This Row],[Azad.Sell]]),"")</f>
        <v>21931102000</v>
      </c>
      <c r="AS92" s="288">
        <f>IFERROR(IF(Table_Merge1[[#This Row],[LME Zinc 3-month]]*Table_Merge1[[#This Row],[Azad.Sell]]=0,"",Table_Merge1[[#This Row],[LME Zinc 3-month]]*Table_Merge1[[#This Row],[Azad.Sell]]),"")</f>
        <v>111068640</v>
      </c>
      <c r="AT92"/>
      <c r="BN92" s="281">
        <v>12</v>
      </c>
      <c r="BO92" s="308">
        <v>1309.076086956522</v>
      </c>
      <c r="BP92" s="303">
        <v>1894.7954545454545</v>
      </c>
      <c r="BQ92" s="323"/>
      <c r="BR92" s="323"/>
      <c r="BS92" s="323"/>
      <c r="BT92" s="324"/>
      <c r="BU92" s="281">
        <v>12</v>
      </c>
      <c r="BV92" s="307">
        <v>1309.5250000000001</v>
      </c>
      <c r="BW92" s="150">
        <v>1893.8571428571429</v>
      </c>
      <c r="BX92" s="377"/>
      <c r="BY92" s="377"/>
      <c r="BZ92" s="377"/>
      <c r="CA92" s="317"/>
      <c r="CB92" s="377"/>
      <c r="CC92" s="548"/>
      <c r="CE92" s="548"/>
      <c r="DF92">
        <v>2801.4565217391305</v>
      </c>
      <c r="DH92">
        <v>3000</v>
      </c>
      <c r="DI92">
        <v>1920</v>
      </c>
      <c r="DJ92">
        <v>1920</v>
      </c>
      <c r="DK92" t="s">
        <v>9501</v>
      </c>
      <c r="DL92" t="s">
        <v>9798</v>
      </c>
      <c r="DM92" t="s">
        <v>9800</v>
      </c>
      <c r="DN92">
        <v>406742400</v>
      </c>
      <c r="DO92">
        <v>406742400</v>
      </c>
      <c r="DP92">
        <v>1720119160</v>
      </c>
      <c r="DQ92">
        <v>1720119160</v>
      </c>
      <c r="DR92">
        <v>8240</v>
      </c>
      <c r="DS92" t="s">
        <v>3621</v>
      </c>
      <c r="DT92" t="s">
        <v>3621</v>
      </c>
      <c r="DU92" t="s">
        <v>3621</v>
      </c>
      <c r="DV92">
        <v>19500</v>
      </c>
      <c r="DW92">
        <v>212414.62974358976</v>
      </c>
      <c r="DX92">
        <v>212414.62974358976</v>
      </c>
      <c r="DY92">
        <v>1</v>
      </c>
    </row>
    <row r="93" spans="1:129" ht="18" thickBot="1" x14ac:dyDescent="0.45">
      <c r="A93" s="258">
        <v>41106</v>
      </c>
      <c r="B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1391.04.26</v>
      </c>
      <c r="C93" s="195">
        <f t="shared" ca="1" si="37"/>
        <v>1391</v>
      </c>
      <c r="D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3" s="195">
        <f>_xlfn.NUMBERVALUE(RIGHT(Table11[[#This Row],[تاریخ شمسی]],2))</f>
        <v>26</v>
      </c>
      <c r="F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04-26</v>
      </c>
      <c r="G93" s="195" t="s">
        <v>244</v>
      </c>
      <c r="I93" s="259">
        <v>43922</v>
      </c>
      <c r="J93">
        <v>16620</v>
      </c>
      <c r="L93" s="259">
        <v>41106</v>
      </c>
      <c r="M93">
        <v>19200</v>
      </c>
      <c r="O93" s="284">
        <f>IFERROR(DATE(Table7[[#This Row],[year]],MONTH(DATEVALUE(Table7[[#This Row],[month]]&amp;"1")),Table7[[#This Row],[day]]),"")</f>
        <v>44965</v>
      </c>
      <c r="P93" s="195" t="s">
        <v>3517</v>
      </c>
      <c r="Q93" s="195">
        <v>2023</v>
      </c>
      <c r="R93" s="195" t="s">
        <v>3433</v>
      </c>
      <c r="S93" s="195">
        <v>8</v>
      </c>
      <c r="T93" s="195">
        <v>1880.75</v>
      </c>
      <c r="U93" s="195">
        <v>2467</v>
      </c>
      <c r="V93" s="195">
        <v>490550</v>
      </c>
      <c r="X93" s="260">
        <v>44965</v>
      </c>
      <c r="Y93" t="s">
        <v>9287</v>
      </c>
      <c r="Z93" s="260"/>
      <c r="AA93">
        <v>1401</v>
      </c>
      <c r="AB93" s="260" t="str">
        <f ca="1">IFERROR(IFERROR(VLOOKUP(Table_Merge1[[#This Row],[Column1]],Table11[#All],2,FALSE),LEFT(AB94,8)&amp;IF(LEN((RIGHT(AB94,2)+1))&lt;2,"0"&amp;(RIGHT(AB94,2)+1),(RIGHT(AB94,2)-1))),"")</f>
        <v>1401.11.19</v>
      </c>
      <c r="AC93" s="259" t="str">
        <f ca="1">LEFT(Table_Merge1[[#This Row],[Column2]],4)</f>
        <v>1401</v>
      </c>
      <c r="AD93" s="259" t="str">
        <f ca="1">RIGHT(LEFT(Table_Merge1[[#This Row],[Column2]],7),2)</f>
        <v>11</v>
      </c>
      <c r="AE93" s="259" t="str">
        <f ca="1">RIGHT(Table_Merge1[[#This Row],[Column2]],2)</f>
        <v>19</v>
      </c>
      <c r="AF93">
        <v>11</v>
      </c>
      <c r="AG93">
        <v>19</v>
      </c>
      <c r="AH93" s="260">
        <v>2023</v>
      </c>
      <c r="AI93" t="s">
        <v>3433</v>
      </c>
      <c r="AJ93" s="260">
        <v>8</v>
      </c>
      <c r="AK93">
        <v>1880.75</v>
      </c>
      <c r="AL93">
        <v>2467</v>
      </c>
      <c r="AM93">
        <v>490550</v>
      </c>
      <c r="AN93">
        <v>44600</v>
      </c>
      <c r="AO93">
        <v>285000</v>
      </c>
      <c r="AP93" s="287">
        <f>IFERROR(IF(Table_Merge1[[#This Row],[LME Zinc stock]]*Table_Merge1[[#This Row],[Nima.مقدار]]=0,"",Table_Merge1[[#This Row],[LME Zinc stock]]*Table_Merge1[[#This Row],[Nima.مقدار]]),"")</f>
        <v>139806750000</v>
      </c>
      <c r="AQ93" s="287">
        <f>IFERROR(IF(Table_Merge1[[#This Row],[LME Zinc 3-month]]*Table_Merge1[[#This Row],[Nima.مقدار]]=0,"",Table_Merge1[[#This Row],[LME Zinc 3-month]]*Table_Merge1[[#This Row],[Nima.مقدار]]),"")</f>
        <v>703095000</v>
      </c>
      <c r="AR93" s="288">
        <f>IFERROR(IF(Table_Merge1[[#This Row],[LME Zinc stock]]*Table_Merge1[[#This Row],[Azad.Sell]]=0,"",Table_Merge1[[#This Row],[LME Zinc stock]]*Table_Merge1[[#This Row],[Azad.Sell]]),"")</f>
        <v>21878530000</v>
      </c>
      <c r="AS93" s="288">
        <f>IFERROR(IF(Table_Merge1[[#This Row],[LME Zinc 3-month]]*Table_Merge1[[#This Row],[Azad.Sell]]=0,"",Table_Merge1[[#This Row],[LME Zinc 3-month]]*Table_Merge1[[#This Row],[Azad.Sell]]),"")</f>
        <v>110028200</v>
      </c>
      <c r="AT93"/>
      <c r="BN93" s="310">
        <v>1398</v>
      </c>
      <c r="BO93" s="318">
        <v>1457.4365999999995</v>
      </c>
      <c r="BP93" s="319">
        <v>1728.7824267782428</v>
      </c>
      <c r="BQ93" s="321">
        <v>1609.0701353429542</v>
      </c>
      <c r="BR93" s="321">
        <v>1585.2880417813708</v>
      </c>
      <c r="BS93" s="321">
        <v>1707.0832644472721</v>
      </c>
      <c r="BT93" s="322">
        <v>1742.0616708125692</v>
      </c>
      <c r="BU93" s="310">
        <v>1398</v>
      </c>
      <c r="BV93" s="307">
        <v>1458.3221030042916</v>
      </c>
      <c r="BW93" s="150">
        <v>1725.9107142857142</v>
      </c>
      <c r="BX93" s="377">
        <v>2027.0791395924807</v>
      </c>
      <c r="BY93" s="377">
        <v>1822.2389007086099</v>
      </c>
      <c r="BZ93" s="377">
        <v>2144.9710796474496</v>
      </c>
      <c r="CA93" s="317">
        <v>2173.8660872408309</v>
      </c>
      <c r="CB93" s="377"/>
      <c r="CC93" s="548"/>
      <c r="CE93" s="548"/>
      <c r="DF93">
        <v>2426.1699604743085</v>
      </c>
      <c r="DG93">
        <v>2025.8364173600673</v>
      </c>
      <c r="DH93">
        <v>0</v>
      </c>
      <c r="DI93">
        <v>760</v>
      </c>
      <c r="DJ93">
        <v>760</v>
      </c>
      <c r="DK93" t="s">
        <v>9501</v>
      </c>
      <c r="DL93" t="s">
        <v>9798</v>
      </c>
      <c r="DM93" t="s">
        <v>9800</v>
      </c>
      <c r="DN93">
        <v>161002200</v>
      </c>
      <c r="DO93">
        <v>161002200</v>
      </c>
      <c r="DP93">
        <v>1881121360</v>
      </c>
      <c r="DQ93">
        <v>1881121360</v>
      </c>
      <c r="DR93">
        <v>9000</v>
      </c>
      <c r="DS93" t="s">
        <v>3621</v>
      </c>
      <c r="DT93" t="s">
        <v>3621</v>
      </c>
      <c r="DU93" t="s">
        <v>3621</v>
      </c>
      <c r="DV93">
        <v>19500</v>
      </c>
      <c r="DW93">
        <v>212414.62974358976</v>
      </c>
      <c r="DX93">
        <v>212414.62974358976</v>
      </c>
      <c r="DY93">
        <v>1</v>
      </c>
    </row>
    <row r="94" spans="1:129" ht="17.25" x14ac:dyDescent="0.4">
      <c r="A94" s="258">
        <v>41107</v>
      </c>
      <c r="B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1391.04.27</v>
      </c>
      <c r="C94" s="195">
        <f t="shared" ca="1" si="37"/>
        <v>1391</v>
      </c>
      <c r="D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4" s="195">
        <f>_xlfn.NUMBERVALUE(RIGHT(Table11[[#This Row],[تاریخ شمسی]],2))</f>
        <v>27</v>
      </c>
      <c r="F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04-27</v>
      </c>
      <c r="G94" s="195" t="s">
        <v>245</v>
      </c>
      <c r="I94" s="259">
        <v>43923</v>
      </c>
      <c r="J94">
        <v>16600</v>
      </c>
      <c r="L94" s="259">
        <v>41107</v>
      </c>
      <c r="M94">
        <v>19100</v>
      </c>
      <c r="O94" s="283">
        <f>IFERROR(DATE(Table7[[#This Row],[year]],MONTH(DATEVALUE(Table7[[#This Row],[month]]&amp;"1")),Table7[[#This Row],[day]]),"")</f>
        <v>44964</v>
      </c>
      <c r="P94" s="257" t="s">
        <v>3518</v>
      </c>
      <c r="Q94" s="257">
        <v>2023</v>
      </c>
      <c r="R94" s="257" t="s">
        <v>3433</v>
      </c>
      <c r="S94" s="257">
        <v>7</v>
      </c>
      <c r="T94" s="257">
        <v>1873.8</v>
      </c>
      <c r="U94" s="257">
        <v>2508</v>
      </c>
      <c r="V94" s="257">
        <v>495750</v>
      </c>
      <c r="X94" s="260">
        <v>44964</v>
      </c>
      <c r="Y94" t="s">
        <v>9286</v>
      </c>
      <c r="Z94" s="260"/>
      <c r="AA94">
        <v>1401</v>
      </c>
      <c r="AB94" s="260" t="str">
        <f ca="1">IFERROR(IFERROR(VLOOKUP(Table_Merge1[[#This Row],[Column1]],Table11[#All],2,FALSE),LEFT(AB95,8)&amp;IF(LEN((RIGHT(AB95,2)+1))&lt;2,"0"&amp;(RIGHT(AB95,2)+1),(RIGHT(AB95,2)-1))),"")</f>
        <v>1401.11.18</v>
      </c>
      <c r="AC94" s="259" t="str">
        <f ca="1">LEFT(Table_Merge1[[#This Row],[Column2]],4)</f>
        <v>1401</v>
      </c>
      <c r="AD94" s="259" t="str">
        <f ca="1">RIGHT(LEFT(Table_Merge1[[#This Row],[Column2]],7),2)</f>
        <v>11</v>
      </c>
      <c r="AE94" s="259" t="str">
        <f ca="1">RIGHT(Table_Merge1[[#This Row],[Column2]],2)</f>
        <v>18</v>
      </c>
      <c r="AF94">
        <v>11</v>
      </c>
      <c r="AG94">
        <v>18</v>
      </c>
      <c r="AH94" s="260">
        <v>2023</v>
      </c>
      <c r="AI94" t="s">
        <v>3433</v>
      </c>
      <c r="AJ94" s="260">
        <v>7</v>
      </c>
      <c r="AK94">
        <v>1873.8</v>
      </c>
      <c r="AL94">
        <v>2508</v>
      </c>
      <c r="AM94">
        <v>495750</v>
      </c>
      <c r="AN94">
        <v>44300</v>
      </c>
      <c r="AO94">
        <v>285000</v>
      </c>
      <c r="AP94" s="287">
        <f>IFERROR(IF(Table_Merge1[[#This Row],[LME Zinc stock]]*Table_Merge1[[#This Row],[Nima.مقدار]]=0,"",Table_Merge1[[#This Row],[LME Zinc stock]]*Table_Merge1[[#This Row],[Nima.مقدار]]),"")</f>
        <v>141288750000</v>
      </c>
      <c r="AQ94" s="287">
        <f>IFERROR(IF(Table_Merge1[[#This Row],[LME Zinc 3-month]]*Table_Merge1[[#This Row],[Nima.مقدار]]=0,"",Table_Merge1[[#This Row],[LME Zinc 3-month]]*Table_Merge1[[#This Row],[Nima.مقدار]]),"")</f>
        <v>714780000</v>
      </c>
      <c r="AR94" s="288">
        <f>IFERROR(IF(Table_Merge1[[#This Row],[LME Zinc stock]]*Table_Merge1[[#This Row],[Azad.Sell]]=0,"",Table_Merge1[[#This Row],[LME Zinc stock]]*Table_Merge1[[#This Row],[Azad.Sell]]),"")</f>
        <v>21961725000</v>
      </c>
      <c r="AS94" s="288">
        <f>IFERROR(IF(Table_Merge1[[#This Row],[LME Zinc 3-month]]*Table_Merge1[[#This Row],[Azad.Sell]]=0,"",Table_Merge1[[#This Row],[LME Zinc 3-month]]*Table_Merge1[[#This Row],[Azad.Sell]]),"")</f>
        <v>111104400</v>
      </c>
      <c r="AT94"/>
      <c r="BN94" s="278">
        <v>1</v>
      </c>
      <c r="BO94" s="307">
        <v>1296.3342105263159</v>
      </c>
      <c r="BP94" s="150">
        <v>1856.5277777777778</v>
      </c>
      <c r="BQ94" s="377"/>
      <c r="BR94" s="377"/>
      <c r="BS94" s="377"/>
      <c r="BT94" s="377"/>
      <c r="BU94" s="311">
        <v>1</v>
      </c>
      <c r="BV94" s="307">
        <v>1295.8722222222225</v>
      </c>
      <c r="BW94" s="150">
        <v>1856.9705882352941</v>
      </c>
      <c r="BX94" s="377">
        <v>2570.9377204504103</v>
      </c>
      <c r="BY94" s="377">
        <v>1892.1600372300095</v>
      </c>
      <c r="BZ94" s="377">
        <v>2717.183463903973</v>
      </c>
      <c r="CA94" s="317">
        <v>2688.980372941272</v>
      </c>
      <c r="CB94" s="377"/>
      <c r="CC94" s="548"/>
      <c r="CE94" s="548"/>
      <c r="DF94">
        <v>2949.8421052631579</v>
      </c>
      <c r="DG94">
        <v>2570.9377204504103</v>
      </c>
      <c r="DH94">
        <v>0</v>
      </c>
      <c r="DI94">
        <v>320</v>
      </c>
      <c r="DJ94">
        <v>320</v>
      </c>
      <c r="DK94" t="s">
        <v>9502</v>
      </c>
      <c r="DL94" t="s">
        <v>9798</v>
      </c>
      <c r="DM94" t="s">
        <v>9800</v>
      </c>
      <c r="DN94">
        <v>67790400</v>
      </c>
      <c r="DO94">
        <v>67790400</v>
      </c>
      <c r="DP94">
        <v>1948911760</v>
      </c>
      <c r="DQ94">
        <v>1948911760</v>
      </c>
      <c r="DR94">
        <v>9320</v>
      </c>
      <c r="DS94" t="s">
        <v>3621</v>
      </c>
      <c r="DT94" t="s">
        <v>3621</v>
      </c>
      <c r="DU94" t="s">
        <v>3621</v>
      </c>
      <c r="DV94">
        <v>19500</v>
      </c>
      <c r="DW94">
        <v>212414.62974358976</v>
      </c>
      <c r="DX94">
        <v>212414.62974358976</v>
      </c>
      <c r="DY94">
        <v>1</v>
      </c>
    </row>
    <row r="95" spans="1:129" ht="17.25" x14ac:dyDescent="0.4">
      <c r="A95" s="258">
        <v>41108</v>
      </c>
      <c r="B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1391.04.28</v>
      </c>
      <c r="C95" s="195">
        <f t="shared" ca="1" si="37"/>
        <v>1391</v>
      </c>
      <c r="D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5" s="195">
        <f>_xlfn.NUMBERVALUE(RIGHT(Table11[[#This Row],[تاریخ شمسی]],2))</f>
        <v>28</v>
      </c>
      <c r="F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04-28</v>
      </c>
      <c r="G95" s="195" t="s">
        <v>246</v>
      </c>
      <c r="I95" s="259">
        <v>43924</v>
      </c>
      <c r="J95">
        <v>16600</v>
      </c>
      <c r="L95" s="259">
        <v>41108</v>
      </c>
      <c r="M95">
        <v>19150</v>
      </c>
      <c r="O95" s="284">
        <f>IFERROR(DATE(Table7[[#This Row],[year]],MONTH(DATEVALUE(Table7[[#This Row],[month]]&amp;"1")),Table7[[#This Row],[day]]),"")</f>
        <v>44963</v>
      </c>
      <c r="P95" s="195" t="s">
        <v>3519</v>
      </c>
      <c r="Q95" s="195">
        <v>2023</v>
      </c>
      <c r="R95" s="195" t="s">
        <v>3433</v>
      </c>
      <c r="S95" s="195">
        <v>6</v>
      </c>
      <c r="T95" s="195">
        <v>1873.5</v>
      </c>
      <c r="U95" s="195">
        <v>2514</v>
      </c>
      <c r="V95" s="195">
        <v>390200</v>
      </c>
      <c r="X95" s="260">
        <v>44963</v>
      </c>
      <c r="Y95" t="s">
        <v>9285</v>
      </c>
      <c r="Z95" s="260"/>
      <c r="AA95">
        <v>1401</v>
      </c>
      <c r="AB95" s="260" t="str">
        <f ca="1">IFERROR(IFERROR(VLOOKUP(Table_Merge1[[#This Row],[Column1]],Table11[#All],2,FALSE),LEFT(AB96,8)&amp;IF(LEN((RIGHT(AB96,2)+1))&lt;2,"0"&amp;(RIGHT(AB96,2)+1),(RIGHT(AB96,2)-1))),"")</f>
        <v>1401.11.17</v>
      </c>
      <c r="AC95" s="259" t="str">
        <f ca="1">LEFT(Table_Merge1[[#This Row],[Column2]],4)</f>
        <v>1401</v>
      </c>
      <c r="AD95" s="259" t="str">
        <f ca="1">RIGHT(LEFT(Table_Merge1[[#This Row],[Column2]],7),2)</f>
        <v>11</v>
      </c>
      <c r="AE95" s="259" t="str">
        <f ca="1">RIGHT(Table_Merge1[[#This Row],[Column2]],2)</f>
        <v>17</v>
      </c>
      <c r="AF95">
        <v>11</v>
      </c>
      <c r="AG95">
        <v>17</v>
      </c>
      <c r="AH95" s="260">
        <v>2023</v>
      </c>
      <c r="AI95" t="s">
        <v>3433</v>
      </c>
      <c r="AJ95" s="260">
        <v>6</v>
      </c>
      <c r="AK95">
        <v>1873.5</v>
      </c>
      <c r="AL95">
        <v>2514</v>
      </c>
      <c r="AM95">
        <v>390200</v>
      </c>
      <c r="AN95">
        <v>44670</v>
      </c>
      <c r="AO95">
        <v>285000</v>
      </c>
      <c r="AP95" s="287">
        <f>IFERROR(IF(Table_Merge1[[#This Row],[LME Zinc stock]]*Table_Merge1[[#This Row],[Nima.مقدار]]=0,"",Table_Merge1[[#This Row],[LME Zinc stock]]*Table_Merge1[[#This Row],[Nima.مقدار]]),"")</f>
        <v>111207000000</v>
      </c>
      <c r="AQ95" s="287">
        <f>IFERROR(IF(Table_Merge1[[#This Row],[LME Zinc 3-month]]*Table_Merge1[[#This Row],[Nima.مقدار]]=0,"",Table_Merge1[[#This Row],[LME Zinc 3-month]]*Table_Merge1[[#This Row],[Nima.مقدار]]),"")</f>
        <v>716490000</v>
      </c>
      <c r="AR95" s="288">
        <f>IFERROR(IF(Table_Merge1[[#This Row],[LME Zinc stock]]*Table_Merge1[[#This Row],[Azad.Sell]]=0,"",Table_Merge1[[#This Row],[LME Zinc stock]]*Table_Merge1[[#This Row],[Azad.Sell]]),"")</f>
        <v>17430234000</v>
      </c>
      <c r="AS95" s="288">
        <f>IFERROR(IF(Table_Merge1[[#This Row],[LME Zinc 3-month]]*Table_Merge1[[#This Row],[Azad.Sell]]=0,"",Table_Merge1[[#This Row],[LME Zinc 3-month]]*Table_Merge1[[#This Row],[Azad.Sell]]),"")</f>
        <v>112300380</v>
      </c>
      <c r="AT95"/>
      <c r="BN95" s="278">
        <v>2</v>
      </c>
      <c r="BO95" s="307">
        <v>1282.4974999999999</v>
      </c>
      <c r="BP95" s="150">
        <v>1803.9736842105262</v>
      </c>
      <c r="BQ95" s="377"/>
      <c r="BR95" s="377"/>
      <c r="BS95" s="377"/>
      <c r="BT95" s="377"/>
      <c r="BU95" s="280">
        <v>2</v>
      </c>
      <c r="BV95" s="307">
        <v>1282.3236842105264</v>
      </c>
      <c r="BW95" s="150">
        <v>1804.8333333333333</v>
      </c>
      <c r="BX95" s="377">
        <v>2438.2600314813021</v>
      </c>
      <c r="BY95" s="377">
        <v>2027.7673541952145</v>
      </c>
      <c r="BZ95" s="377">
        <v>2393.4160982542653</v>
      </c>
      <c r="CA95" s="317">
        <v>2518.2866530485412</v>
      </c>
      <c r="CB95" s="377"/>
      <c r="CC95" s="548"/>
      <c r="CE95" s="548"/>
      <c r="DF95">
        <v>2807.95</v>
      </c>
      <c r="DG95">
        <v>2438.2600314813021</v>
      </c>
      <c r="DH95">
        <v>0</v>
      </c>
      <c r="DI95">
        <v>540</v>
      </c>
      <c r="DJ95">
        <v>540</v>
      </c>
      <c r="DK95" t="s">
        <v>9503</v>
      </c>
      <c r="DL95" t="s">
        <v>9798</v>
      </c>
      <c r="DM95" t="s">
        <v>9800</v>
      </c>
      <c r="DN95">
        <v>116333820</v>
      </c>
      <c r="DO95">
        <v>116333820</v>
      </c>
      <c r="DP95">
        <v>2065245580</v>
      </c>
      <c r="DQ95">
        <v>2065245580</v>
      </c>
      <c r="DR95">
        <v>9860</v>
      </c>
      <c r="DS95" t="s">
        <v>3621</v>
      </c>
      <c r="DT95" t="s">
        <v>3621</v>
      </c>
      <c r="DU95" t="s">
        <v>3621</v>
      </c>
      <c r="DV95">
        <v>19500</v>
      </c>
      <c r="DW95">
        <v>212414.62974358976</v>
      </c>
      <c r="DX95">
        <v>212414.62974358976</v>
      </c>
      <c r="DY95">
        <v>1</v>
      </c>
    </row>
    <row r="96" spans="1:129" ht="17.25" x14ac:dyDescent="0.4">
      <c r="A96" s="258">
        <v>41109</v>
      </c>
      <c r="B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1391.04.29</v>
      </c>
      <c r="C96" s="195">
        <f t="shared" ca="1" si="37"/>
        <v>1391</v>
      </c>
      <c r="D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6" s="195">
        <f>_xlfn.NUMBERVALUE(RIGHT(Table11[[#This Row],[تاریخ شمسی]],2))</f>
        <v>29</v>
      </c>
      <c r="F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04-29</v>
      </c>
      <c r="G96" s="195" t="s">
        <v>247</v>
      </c>
      <c r="I96" s="259">
        <v>43925</v>
      </c>
      <c r="J96">
        <v>16500</v>
      </c>
      <c r="L96" s="259">
        <v>41109</v>
      </c>
      <c r="M96">
        <v>19100</v>
      </c>
      <c r="O96" s="283">
        <f>IFERROR(DATE(Table7[[#This Row],[year]],MONTH(DATEVALUE(Table7[[#This Row],[month]]&amp;"1")),Table7[[#This Row],[day]]),"")</f>
        <v>44960</v>
      </c>
      <c r="P96" s="257" t="s">
        <v>3520</v>
      </c>
      <c r="Q96" s="257">
        <v>2023</v>
      </c>
      <c r="R96" s="257" t="s">
        <v>3433</v>
      </c>
      <c r="S96" s="257">
        <v>3</v>
      </c>
      <c r="T96" s="257">
        <v>1910</v>
      </c>
      <c r="U96" s="257">
        <v>2527</v>
      </c>
      <c r="V96" s="257">
        <v>392200</v>
      </c>
      <c r="X96" s="260">
        <v>44960</v>
      </c>
      <c r="Z96" s="260"/>
      <c r="AB96" s="260" t="str">
        <f ca="1">IFERROR(IFERROR(VLOOKUP(Table_Merge1[[#This Row],[Column1]],Table11[#All],2,FALSE),LEFT(AB97,8)&amp;IF(LEN((RIGHT(AB97,2)+1))&lt;2,"0"&amp;(RIGHT(AB97,2)+1),(RIGHT(AB97,2)-1))),"")</f>
        <v>1401.11.12</v>
      </c>
      <c r="AC96" s="259" t="str">
        <f ca="1">LEFT(Table_Merge1[[#This Row],[Column2]],4)</f>
        <v>1401</v>
      </c>
      <c r="AD96" s="259" t="str">
        <f ca="1">RIGHT(LEFT(Table_Merge1[[#This Row],[Column2]],7),2)</f>
        <v>11</v>
      </c>
      <c r="AE96" s="259" t="str">
        <f ca="1">RIGHT(Table_Merge1[[#This Row],[Column2]],2)</f>
        <v>12</v>
      </c>
      <c r="AH96" s="260">
        <v>2023</v>
      </c>
      <c r="AI96" t="s">
        <v>3433</v>
      </c>
      <c r="AJ96" s="260">
        <v>3</v>
      </c>
      <c r="AK96">
        <v>1910</v>
      </c>
      <c r="AL96">
        <v>2527</v>
      </c>
      <c r="AM96">
        <v>392200</v>
      </c>
      <c r="AN96">
        <v>44980</v>
      </c>
      <c r="AP96" s="287" t="str">
        <f>IFERROR(IF(Table_Merge1[[#This Row],[LME Zinc stock]]*Table_Merge1[[#This Row],[Nima.مقدار]]=0,"",Table_Merge1[[#This Row],[LME Zinc stock]]*Table_Merge1[[#This Row],[Nima.مقدار]]),"")</f>
        <v/>
      </c>
      <c r="AQ96" s="287" t="str">
        <f>IFERROR(IF(Table_Merge1[[#This Row],[LME Zinc 3-month]]*Table_Merge1[[#This Row],[Nima.مقدار]]=0,"",Table_Merge1[[#This Row],[LME Zinc 3-month]]*Table_Merge1[[#This Row],[Nima.مقدار]]),"")</f>
        <v/>
      </c>
      <c r="AR96" s="288">
        <f>IFERROR(IF(Table_Merge1[[#This Row],[LME Zinc stock]]*Table_Merge1[[#This Row],[Azad.Sell]]=0,"",Table_Merge1[[#This Row],[LME Zinc stock]]*Table_Merge1[[#This Row],[Azad.Sell]]),"")</f>
        <v>17641156000</v>
      </c>
      <c r="AS96" s="288">
        <f>IFERROR(IF(Table_Merge1[[#This Row],[LME Zinc 3-month]]*Table_Merge1[[#This Row],[Azad.Sell]]=0,"",Table_Merge1[[#This Row],[LME Zinc 3-month]]*Table_Merge1[[#This Row],[Azad.Sell]]),"")</f>
        <v>113664460</v>
      </c>
      <c r="AT96"/>
      <c r="BN96" s="278">
        <v>3</v>
      </c>
      <c r="BO96" s="307">
        <v>1324.1619047619049</v>
      </c>
      <c r="BP96" s="150">
        <v>1782.5</v>
      </c>
      <c r="BQ96" s="377"/>
      <c r="BR96" s="377"/>
      <c r="BS96" s="377"/>
      <c r="BT96" s="377"/>
      <c r="BU96" s="280">
        <v>3</v>
      </c>
      <c r="BV96" s="307">
        <v>1321.2874999999999</v>
      </c>
      <c r="BW96" s="150">
        <v>1781.3947368421052</v>
      </c>
      <c r="BX96" s="377">
        <v>2166.000050810122</v>
      </c>
      <c r="BY96" s="377">
        <v>1854.7309647416992</v>
      </c>
      <c r="BZ96" s="377">
        <v>2281.8218939989315</v>
      </c>
      <c r="CA96" s="317">
        <v>2282.0915982571723</v>
      </c>
      <c r="CB96" s="377"/>
      <c r="CC96" s="548"/>
      <c r="CE96" s="548"/>
      <c r="DF96">
        <v>2636.0454545454545</v>
      </c>
      <c r="DG96">
        <v>2166.000050810122</v>
      </c>
      <c r="DH96">
        <v>3000</v>
      </c>
      <c r="DI96">
        <v>2460</v>
      </c>
      <c r="DJ96">
        <v>2460</v>
      </c>
      <c r="DK96" t="s">
        <v>9503</v>
      </c>
      <c r="DL96" t="s">
        <v>9798</v>
      </c>
      <c r="DM96" t="s">
        <v>9800</v>
      </c>
      <c r="DN96">
        <v>529965180</v>
      </c>
      <c r="DO96">
        <v>529965180</v>
      </c>
      <c r="DP96">
        <v>2595210760</v>
      </c>
      <c r="DQ96">
        <v>2595210760</v>
      </c>
      <c r="DR96">
        <v>12320</v>
      </c>
      <c r="DS96" t="s">
        <v>3621</v>
      </c>
      <c r="DT96" t="s">
        <v>3621</v>
      </c>
      <c r="DU96" t="s">
        <v>3621</v>
      </c>
      <c r="DV96">
        <v>19500</v>
      </c>
      <c r="DW96">
        <v>212414.62974358976</v>
      </c>
      <c r="DX96">
        <v>212414.62974358976</v>
      </c>
      <c r="DY96">
        <v>1</v>
      </c>
    </row>
    <row r="97" spans="1:129" ht="17.25" x14ac:dyDescent="0.4">
      <c r="A97" s="258">
        <v>41111</v>
      </c>
      <c r="B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1391.04.31</v>
      </c>
      <c r="C97" s="195">
        <f t="shared" ca="1" si="37"/>
        <v>1391</v>
      </c>
      <c r="D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7" s="195">
        <f>_xlfn.NUMBERVALUE(RIGHT(Table11[[#This Row],[تاریخ شمسی]],2))</f>
        <v>31</v>
      </c>
      <c r="F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04-31</v>
      </c>
      <c r="G97" s="195" t="s">
        <v>248</v>
      </c>
      <c r="I97" s="259">
        <v>43926</v>
      </c>
      <c r="J97">
        <v>16470</v>
      </c>
      <c r="L97" s="259">
        <v>41111</v>
      </c>
      <c r="M97">
        <v>19090</v>
      </c>
      <c r="O97" s="284">
        <f>IFERROR(DATE(Table7[[#This Row],[year]],MONTH(DATEVALUE(Table7[[#This Row],[month]]&amp;"1")),Table7[[#This Row],[day]]),"")</f>
        <v>44959</v>
      </c>
      <c r="P97" s="195" t="s">
        <v>3521</v>
      </c>
      <c r="Q97" s="195">
        <v>2023</v>
      </c>
      <c r="R97" s="195" t="s">
        <v>3433</v>
      </c>
      <c r="S97" s="195">
        <v>2</v>
      </c>
      <c r="T97" s="195">
        <v>1954.9</v>
      </c>
      <c r="U97" s="195">
        <v>2594</v>
      </c>
      <c r="V97" s="195">
        <v>395250</v>
      </c>
      <c r="X97" s="260">
        <v>44959</v>
      </c>
      <c r="Y97" t="s">
        <v>9284</v>
      </c>
      <c r="Z97" s="260"/>
      <c r="AA97">
        <v>1401</v>
      </c>
      <c r="AB97" s="260" t="str">
        <f ca="1">IFERROR(IFERROR(VLOOKUP(Table_Merge1[[#This Row],[Column1]],Table11[#All],2,FALSE),LEFT(AB98,8)&amp;IF(LEN((RIGHT(AB98,2)+1))&lt;2,"0"&amp;(RIGHT(AB98,2)+1),(RIGHT(AB98,2)-1))),"")</f>
        <v>1401.11.13</v>
      </c>
      <c r="AC97" s="259" t="str">
        <f ca="1">LEFT(Table_Merge1[[#This Row],[Column2]],4)</f>
        <v>1401</v>
      </c>
      <c r="AD97" s="259" t="str">
        <f ca="1">RIGHT(LEFT(Table_Merge1[[#This Row],[Column2]],7),2)</f>
        <v>11</v>
      </c>
      <c r="AE97" s="259" t="str">
        <f ca="1">RIGHT(Table_Merge1[[#This Row],[Column2]],2)</f>
        <v>13</v>
      </c>
      <c r="AF97">
        <v>11</v>
      </c>
      <c r="AG97">
        <v>13</v>
      </c>
      <c r="AH97" s="260">
        <v>2023</v>
      </c>
      <c r="AI97" t="s">
        <v>3433</v>
      </c>
      <c r="AJ97" s="260">
        <v>2</v>
      </c>
      <c r="AK97">
        <v>1954.9</v>
      </c>
      <c r="AL97">
        <v>2594</v>
      </c>
      <c r="AM97">
        <v>395250</v>
      </c>
      <c r="AN97">
        <v>45000</v>
      </c>
      <c r="AO97">
        <v>285000</v>
      </c>
      <c r="AP97" s="287">
        <f>IFERROR(IF(Table_Merge1[[#This Row],[LME Zinc stock]]*Table_Merge1[[#This Row],[Nima.مقدار]]=0,"",Table_Merge1[[#This Row],[LME Zinc stock]]*Table_Merge1[[#This Row],[Nima.مقدار]]),"")</f>
        <v>112646250000</v>
      </c>
      <c r="AQ97" s="287">
        <f>IFERROR(IF(Table_Merge1[[#This Row],[LME Zinc 3-month]]*Table_Merge1[[#This Row],[Nima.مقدار]]=0,"",Table_Merge1[[#This Row],[LME Zinc 3-month]]*Table_Merge1[[#This Row],[Nima.مقدار]]),"")</f>
        <v>739290000</v>
      </c>
      <c r="AR97" s="288">
        <f>IFERROR(IF(Table_Merge1[[#This Row],[LME Zinc stock]]*Table_Merge1[[#This Row],[Azad.Sell]]=0,"",Table_Merge1[[#This Row],[LME Zinc stock]]*Table_Merge1[[#This Row],[Azad.Sell]]),"")</f>
        <v>17786250000</v>
      </c>
      <c r="AS97" s="288">
        <f>IFERROR(IF(Table_Merge1[[#This Row],[LME Zinc 3-month]]*Table_Merge1[[#This Row],[Azad.Sell]]=0,"",Table_Merge1[[#This Row],[LME Zinc 3-month]]*Table_Merge1[[#This Row],[Azad.Sell]]),"")</f>
        <v>116730000</v>
      </c>
      <c r="AT97"/>
      <c r="BN97" s="278">
        <v>4</v>
      </c>
      <c r="BO97" s="307">
        <v>1409.702380952381</v>
      </c>
      <c r="BP97" s="150">
        <v>1818</v>
      </c>
      <c r="BQ97" s="377"/>
      <c r="BR97" s="377"/>
      <c r="BS97" s="377"/>
      <c r="BT97" s="377"/>
      <c r="BU97" s="280">
        <v>4</v>
      </c>
      <c r="BV97" s="307">
        <v>1407.0911764705884</v>
      </c>
      <c r="BW97" s="150">
        <v>1820.4411764705883</v>
      </c>
      <c r="BX97" s="377">
        <v>1998.5491993638489</v>
      </c>
      <c r="BY97" s="377">
        <v>1852.6062438726831</v>
      </c>
      <c r="BZ97" s="377">
        <v>2148.1503060935497</v>
      </c>
      <c r="CA97" s="317">
        <v>2230.9681619136832</v>
      </c>
      <c r="CB97" s="377"/>
      <c r="CC97" s="548"/>
      <c r="CE97" s="548"/>
      <c r="DF97">
        <v>2476.3333333333335</v>
      </c>
      <c r="DG97">
        <v>1998.5491993638491</v>
      </c>
      <c r="DH97">
        <v>0</v>
      </c>
      <c r="DI97">
        <v>460</v>
      </c>
      <c r="DJ97">
        <v>460</v>
      </c>
      <c r="DK97" t="s">
        <v>9504</v>
      </c>
      <c r="DL97" t="s">
        <v>9798</v>
      </c>
      <c r="DM97" t="s">
        <v>9800</v>
      </c>
      <c r="DN97">
        <v>99099180</v>
      </c>
      <c r="DO97">
        <v>99099180</v>
      </c>
      <c r="DP97">
        <v>2694309940</v>
      </c>
      <c r="DQ97">
        <v>2694309940</v>
      </c>
      <c r="DR97">
        <v>12780</v>
      </c>
      <c r="DS97" t="s">
        <v>3621</v>
      </c>
      <c r="DT97" t="s">
        <v>3621</v>
      </c>
      <c r="DU97" t="s">
        <v>3621</v>
      </c>
      <c r="DV97">
        <v>19500</v>
      </c>
      <c r="DW97">
        <v>212414.62974358976</v>
      </c>
      <c r="DX97">
        <v>212414.62974358976</v>
      </c>
      <c r="DY97">
        <v>1</v>
      </c>
    </row>
    <row r="98" spans="1:129" ht="17.25" x14ac:dyDescent="0.4">
      <c r="A98" s="258">
        <v>41112</v>
      </c>
      <c r="B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1391.05.01</v>
      </c>
      <c r="C98" s="195">
        <f t="shared" ca="1" si="37"/>
        <v>1391</v>
      </c>
      <c r="D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8" s="195">
        <f>_xlfn.NUMBERVALUE(RIGHT(Table11[[#This Row],[تاریخ شمسی]],2))</f>
        <v>1</v>
      </c>
      <c r="F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05-01</v>
      </c>
      <c r="G98" s="195" t="s">
        <v>249</v>
      </c>
      <c r="I98" s="259">
        <v>43927</v>
      </c>
      <c r="J98">
        <v>16400</v>
      </c>
      <c r="L98" s="259">
        <v>41112</v>
      </c>
      <c r="M98">
        <v>19000</v>
      </c>
      <c r="O98" s="283">
        <f>IFERROR(DATE(Table7[[#This Row],[year]],MONTH(DATEVALUE(Table7[[#This Row],[month]]&amp;"1")),Table7[[#This Row],[day]]),"")</f>
        <v>44958</v>
      </c>
      <c r="P98" s="257" t="s">
        <v>3522</v>
      </c>
      <c r="Q98" s="257">
        <v>2023</v>
      </c>
      <c r="R98" s="257" t="s">
        <v>3433</v>
      </c>
      <c r="S98" s="257">
        <v>1</v>
      </c>
      <c r="T98" s="257">
        <v>1925.6</v>
      </c>
      <c r="U98" s="257">
        <v>2609</v>
      </c>
      <c r="V98" s="257">
        <v>399600</v>
      </c>
      <c r="X98" s="260">
        <v>44958</v>
      </c>
      <c r="Y98" t="s">
        <v>9283</v>
      </c>
      <c r="Z98" s="260"/>
      <c r="AA98">
        <v>1401</v>
      </c>
      <c r="AB98" s="260" t="str">
        <f ca="1">IFERROR(IFERROR(VLOOKUP(Table_Merge1[[#This Row],[Column1]],Table11[#All],2,FALSE),LEFT(AB99,8)&amp;IF(LEN((RIGHT(AB99,2)+1))&lt;2,"0"&amp;(RIGHT(AB99,2)+1),(RIGHT(AB99,2)-1))),"")</f>
        <v>1401.11.12</v>
      </c>
      <c r="AC98" s="259" t="str">
        <f ca="1">LEFT(Table_Merge1[[#This Row],[Column2]],4)</f>
        <v>1401</v>
      </c>
      <c r="AD98" s="259" t="str">
        <f ca="1">RIGHT(LEFT(Table_Merge1[[#This Row],[Column2]],7),2)</f>
        <v>11</v>
      </c>
      <c r="AE98" s="259" t="str">
        <f ca="1">RIGHT(Table_Merge1[[#This Row],[Column2]],2)</f>
        <v>12</v>
      </c>
      <c r="AF98">
        <v>11</v>
      </c>
      <c r="AG98">
        <v>12</v>
      </c>
      <c r="AH98" s="260">
        <v>2023</v>
      </c>
      <c r="AI98" t="s">
        <v>3433</v>
      </c>
      <c r="AJ98" s="260">
        <v>1</v>
      </c>
      <c r="AK98">
        <v>1925.6</v>
      </c>
      <c r="AL98">
        <v>2609</v>
      </c>
      <c r="AM98">
        <v>399600</v>
      </c>
      <c r="AN98">
        <v>44720</v>
      </c>
      <c r="AO98">
        <v>285000</v>
      </c>
      <c r="AP98" s="287">
        <f>IFERROR(IF(Table_Merge1[[#This Row],[LME Zinc stock]]*Table_Merge1[[#This Row],[Nima.مقدار]]=0,"",Table_Merge1[[#This Row],[LME Zinc stock]]*Table_Merge1[[#This Row],[Nima.مقدار]]),"")</f>
        <v>113886000000</v>
      </c>
      <c r="AQ98" s="287">
        <f>IFERROR(IF(Table_Merge1[[#This Row],[LME Zinc 3-month]]*Table_Merge1[[#This Row],[Nima.مقدار]]=0,"",Table_Merge1[[#This Row],[LME Zinc 3-month]]*Table_Merge1[[#This Row],[Nima.مقدار]]),"")</f>
        <v>743565000</v>
      </c>
      <c r="AR98" s="288">
        <f>IFERROR(IF(Table_Merge1[[#This Row],[LME Zinc stock]]*Table_Merge1[[#This Row],[Azad.Sell]]=0,"",Table_Merge1[[#This Row],[LME Zinc stock]]*Table_Merge1[[#This Row],[Azad.Sell]]),"")</f>
        <v>17870112000</v>
      </c>
      <c r="AS98" s="288">
        <f>IFERROR(IF(Table_Merge1[[#This Row],[LME Zinc 3-month]]*Table_Merge1[[#This Row],[Azad.Sell]]=0,"",Table_Merge1[[#This Row],[LME Zinc 3-month]]*Table_Merge1[[#This Row],[Azad.Sell]]),"")</f>
        <v>116674480</v>
      </c>
      <c r="AT98"/>
      <c r="BN98" s="278">
        <v>5</v>
      </c>
      <c r="BO98" s="307">
        <v>1469.1770833333337</v>
      </c>
      <c r="BP98" s="150">
        <v>1768.2826086956522</v>
      </c>
      <c r="BQ98" s="377"/>
      <c r="BR98" s="377"/>
      <c r="BS98" s="377"/>
      <c r="BT98" s="377"/>
      <c r="BU98" s="280">
        <v>5</v>
      </c>
      <c r="BV98" s="307">
        <v>1472.4595238095239</v>
      </c>
      <c r="BW98" s="150">
        <v>1767.175</v>
      </c>
      <c r="BX98" s="377">
        <v>1969.067850238717</v>
      </c>
      <c r="BY98" s="377">
        <v>1754.5235011706241</v>
      </c>
      <c r="BZ98" s="377">
        <v>2112.6143277451461</v>
      </c>
      <c r="CA98" s="317">
        <v>2083.317983288026</v>
      </c>
      <c r="CB98" s="377"/>
      <c r="CC98" s="548"/>
      <c r="CE98" s="548"/>
      <c r="DF98">
        <v>2325.4375</v>
      </c>
      <c r="DG98">
        <v>1969.067850238717</v>
      </c>
      <c r="DH98">
        <v>3000</v>
      </c>
      <c r="DI98">
        <v>2540</v>
      </c>
      <c r="DJ98">
        <v>2540</v>
      </c>
      <c r="DK98" t="s">
        <v>9504</v>
      </c>
      <c r="DL98" t="s">
        <v>9798</v>
      </c>
      <c r="DM98" t="s">
        <v>9800</v>
      </c>
      <c r="DN98">
        <v>547199820</v>
      </c>
      <c r="DO98">
        <v>547199820</v>
      </c>
      <c r="DP98">
        <v>3241509760</v>
      </c>
      <c r="DQ98">
        <v>3241509760</v>
      </c>
      <c r="DR98">
        <v>15320</v>
      </c>
      <c r="DS98" t="s">
        <v>3621</v>
      </c>
      <c r="DT98" t="s">
        <v>3621</v>
      </c>
      <c r="DU98" t="s">
        <v>3621</v>
      </c>
      <c r="DV98">
        <v>19500</v>
      </c>
      <c r="DW98">
        <v>212414.62974358976</v>
      </c>
      <c r="DX98">
        <v>212414.62974358976</v>
      </c>
      <c r="DY98">
        <v>1</v>
      </c>
    </row>
    <row r="99" spans="1:129" ht="17.25" x14ac:dyDescent="0.4">
      <c r="A99" s="258">
        <v>41113</v>
      </c>
      <c r="B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1391.05.02</v>
      </c>
      <c r="C99" s="195">
        <f t="shared" ca="1" si="37"/>
        <v>1391</v>
      </c>
      <c r="D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9" s="195">
        <f>_xlfn.NUMBERVALUE(RIGHT(Table11[[#This Row],[تاریخ شمسی]],2))</f>
        <v>2</v>
      </c>
      <c r="F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05-02</v>
      </c>
      <c r="G99" s="195" t="s">
        <v>250</v>
      </c>
      <c r="I99" s="259">
        <v>43928</v>
      </c>
      <c r="J99">
        <v>16200</v>
      </c>
      <c r="L99" s="259">
        <v>41113</v>
      </c>
      <c r="M99">
        <v>19090</v>
      </c>
      <c r="O99" s="284">
        <f>IFERROR(DATE(Table7[[#This Row],[year]],MONTH(DATEVALUE(Table7[[#This Row],[month]]&amp;"1")),Table7[[#This Row],[day]]),"")</f>
        <v>44957</v>
      </c>
      <c r="P99" s="195" t="s">
        <v>3523</v>
      </c>
      <c r="Q99" s="195">
        <v>2023</v>
      </c>
      <c r="R99" s="195" t="s">
        <v>3431</v>
      </c>
      <c r="S99" s="195">
        <v>31</v>
      </c>
      <c r="T99" s="195">
        <v>1905.2</v>
      </c>
      <c r="U99" s="195" t="s">
        <v>3621</v>
      </c>
      <c r="V99" s="195" t="s">
        <v>3621</v>
      </c>
      <c r="X99" s="260">
        <v>44957</v>
      </c>
      <c r="Y99" t="s">
        <v>9282</v>
      </c>
      <c r="Z99" s="260"/>
      <c r="AA99">
        <v>1401</v>
      </c>
      <c r="AB99" s="260" t="str">
        <f ca="1">IFERROR(IFERROR(VLOOKUP(Table_Merge1[[#This Row],[Column1]],Table11[#All],2,FALSE),LEFT(AB100,8)&amp;IF(LEN((RIGHT(AB100,2)+1))&lt;2,"0"&amp;(RIGHT(AB100,2)+1),(RIGHT(AB100,2)-1))),"")</f>
        <v>1401.11.11</v>
      </c>
      <c r="AC99" s="259" t="str">
        <f ca="1">LEFT(Table_Merge1[[#This Row],[Column2]],4)</f>
        <v>1401</v>
      </c>
      <c r="AD99" s="259" t="str">
        <f ca="1">RIGHT(LEFT(Table_Merge1[[#This Row],[Column2]],7),2)</f>
        <v>11</v>
      </c>
      <c r="AE99" s="259" t="str">
        <f ca="1">RIGHT(Table_Merge1[[#This Row],[Column2]],2)</f>
        <v>11</v>
      </c>
      <c r="AF99">
        <v>11</v>
      </c>
      <c r="AG99">
        <v>11</v>
      </c>
      <c r="AH99" s="260">
        <v>2023</v>
      </c>
      <c r="AI99" t="s">
        <v>3431</v>
      </c>
      <c r="AJ99" s="260">
        <v>31</v>
      </c>
      <c r="AK99">
        <v>1905.2</v>
      </c>
      <c r="AL99" t="s">
        <v>3621</v>
      </c>
      <c r="AM99" t="s">
        <v>3621</v>
      </c>
      <c r="AN99">
        <v>44700</v>
      </c>
      <c r="AO99">
        <v>285000</v>
      </c>
      <c r="AP99" s="287" t="str">
        <f>IFERROR(IF(Table_Merge1[[#This Row],[LME Zinc stock]]*Table_Merge1[[#This Row],[Nima.مقدار]]=0,"",Table_Merge1[[#This Row],[LME Zinc stock]]*Table_Merge1[[#This Row],[Nima.مقدار]]),"")</f>
        <v/>
      </c>
      <c r="AQ99" s="287" t="str">
        <f>IFERROR(IF(Table_Merge1[[#This Row],[LME Zinc 3-month]]*Table_Merge1[[#This Row],[Nima.مقدار]]=0,"",Table_Merge1[[#This Row],[LME Zinc 3-month]]*Table_Merge1[[#This Row],[Nima.مقدار]]),"")</f>
        <v/>
      </c>
      <c r="AR99" s="288" t="str">
        <f>IFERROR(IF(Table_Merge1[[#This Row],[LME Zinc stock]]*Table_Merge1[[#This Row],[Azad.Sell]]=0,"",Table_Merge1[[#This Row],[LME Zinc stock]]*Table_Merge1[[#This Row],[Azad.Sell]]),"")</f>
        <v/>
      </c>
      <c r="AS99" s="288" t="str">
        <f>IFERROR(IF(Table_Merge1[[#This Row],[LME Zinc 3-month]]*Table_Merge1[[#This Row],[Azad.Sell]]=0,"",Table_Merge1[[#This Row],[LME Zinc 3-month]]*Table_Merge1[[#This Row],[Azad.Sell]]),"")</f>
        <v/>
      </c>
      <c r="AT99"/>
      <c r="BN99" s="278">
        <v>6</v>
      </c>
      <c r="BO99" s="307">
        <v>1515.223684210526</v>
      </c>
      <c r="BP99" s="150">
        <v>1775.2777777777778</v>
      </c>
      <c r="BQ99" s="377"/>
      <c r="BR99" s="377"/>
      <c r="BS99" s="377"/>
      <c r="BT99" s="377"/>
      <c r="BU99" s="280">
        <v>6</v>
      </c>
      <c r="BV99" s="307">
        <v>1515.223684210526</v>
      </c>
      <c r="BW99" s="150">
        <v>1775.2777777777778</v>
      </c>
      <c r="BX99" s="377">
        <v>1954.4048250249102</v>
      </c>
      <c r="BY99" s="377">
        <v>1741.3722696941331</v>
      </c>
      <c r="BZ99" s="377">
        <v>2098.9592711132577</v>
      </c>
      <c r="CA99" s="317">
        <v>2214.4987650593316</v>
      </c>
      <c r="CB99" s="377"/>
      <c r="CC99" s="548"/>
      <c r="CE99" s="548"/>
      <c r="DF99">
        <v>2306.2631578947367</v>
      </c>
      <c r="DG99">
        <v>1954.4048250249102</v>
      </c>
      <c r="DH99">
        <v>0</v>
      </c>
      <c r="DI99">
        <v>120</v>
      </c>
      <c r="DJ99">
        <v>120</v>
      </c>
      <c r="DK99" t="s">
        <v>9562</v>
      </c>
      <c r="DL99" t="s">
        <v>9798</v>
      </c>
      <c r="DM99" t="s">
        <v>9800</v>
      </c>
      <c r="DN99">
        <v>25879680</v>
      </c>
      <c r="DO99">
        <v>25879680</v>
      </c>
      <c r="DP99">
        <v>3267389440</v>
      </c>
      <c r="DQ99">
        <v>3267389440</v>
      </c>
      <c r="DR99">
        <v>15440</v>
      </c>
      <c r="DS99" t="s">
        <v>3621</v>
      </c>
      <c r="DT99" t="s">
        <v>3621</v>
      </c>
      <c r="DU99" t="s">
        <v>3621</v>
      </c>
      <c r="DV99">
        <v>19500</v>
      </c>
      <c r="DW99">
        <v>212414.62974358976</v>
      </c>
      <c r="DX99">
        <v>212414.62974358976</v>
      </c>
      <c r="DY99">
        <v>1</v>
      </c>
    </row>
    <row r="100" spans="1:129" ht="17.25" x14ac:dyDescent="0.4">
      <c r="A100" s="258">
        <v>41114</v>
      </c>
      <c r="B1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1391.05.03</v>
      </c>
      <c r="C100" s="195">
        <f t="shared" ca="1" si="37"/>
        <v>1391</v>
      </c>
      <c r="D1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00" s="195">
        <f>_xlfn.NUMBERVALUE(RIGHT(Table11[[#This Row],[تاریخ شمسی]],2))</f>
        <v>3</v>
      </c>
      <c r="F1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05-03</v>
      </c>
      <c r="G100" s="195" t="s">
        <v>251</v>
      </c>
      <c r="I100" s="259">
        <v>43929</v>
      </c>
      <c r="J100">
        <v>16040</v>
      </c>
      <c r="L100" s="259">
        <v>41114</v>
      </c>
      <c r="M100">
        <v>19210</v>
      </c>
      <c r="O100" s="283">
        <f>IFERROR(DATE(Table7[[#This Row],[year]],MONTH(DATEVALUE(Table7[[#This Row],[month]]&amp;"1")),Table7[[#This Row],[day]]),"")</f>
        <v>44956</v>
      </c>
      <c r="P100" s="257" t="s">
        <v>3524</v>
      </c>
      <c r="Q100" s="257">
        <v>2023</v>
      </c>
      <c r="R100" s="257" t="s">
        <v>3431</v>
      </c>
      <c r="S100" s="257">
        <v>30</v>
      </c>
      <c r="T100" s="257">
        <v>1926.75</v>
      </c>
      <c r="U100" s="257">
        <v>2574</v>
      </c>
      <c r="V100" s="257">
        <v>407325</v>
      </c>
      <c r="X100" s="260">
        <v>44956</v>
      </c>
      <c r="Y100" t="s">
        <v>9281</v>
      </c>
      <c r="Z100" s="260"/>
      <c r="AA100">
        <v>1401</v>
      </c>
      <c r="AB100" s="260" t="str">
        <f ca="1">IFERROR(IFERROR(VLOOKUP(Table_Merge1[[#This Row],[Column1]],Table11[#All],2,FALSE),LEFT(AB101,8)&amp;IF(LEN((RIGHT(AB101,2)+1))&lt;2,"0"&amp;(RIGHT(AB101,2)+1),(RIGHT(AB101,2)-1))),"")</f>
        <v>1401.11.10</v>
      </c>
      <c r="AC100" s="259" t="str">
        <f ca="1">LEFT(Table_Merge1[[#This Row],[Column2]],4)</f>
        <v>1401</v>
      </c>
      <c r="AD100" s="259" t="str">
        <f ca="1">RIGHT(LEFT(Table_Merge1[[#This Row],[Column2]],7),2)</f>
        <v>11</v>
      </c>
      <c r="AE100" s="259" t="str">
        <f ca="1">RIGHT(Table_Merge1[[#This Row],[Column2]],2)</f>
        <v>10</v>
      </c>
      <c r="AF100">
        <v>11</v>
      </c>
      <c r="AG100">
        <v>10</v>
      </c>
      <c r="AH100" s="260">
        <v>2023</v>
      </c>
      <c r="AI100" t="s">
        <v>3431</v>
      </c>
      <c r="AJ100" s="260">
        <v>30</v>
      </c>
      <c r="AK100">
        <v>1926.75</v>
      </c>
      <c r="AL100">
        <v>2574</v>
      </c>
      <c r="AM100">
        <v>407325</v>
      </c>
      <c r="AN100">
        <v>44320</v>
      </c>
      <c r="AO100">
        <v>285000</v>
      </c>
      <c r="AP100" s="287">
        <f>IFERROR(IF(Table_Merge1[[#This Row],[LME Zinc stock]]*Table_Merge1[[#This Row],[Nima.مقدار]]=0,"",Table_Merge1[[#This Row],[LME Zinc stock]]*Table_Merge1[[#This Row],[Nima.مقدار]]),"")</f>
        <v>116087625000</v>
      </c>
      <c r="AQ100" s="287">
        <f>IFERROR(IF(Table_Merge1[[#This Row],[LME Zinc 3-month]]*Table_Merge1[[#This Row],[Nima.مقدار]]=0,"",Table_Merge1[[#This Row],[LME Zinc 3-month]]*Table_Merge1[[#This Row],[Nima.مقدار]]),"")</f>
        <v>733590000</v>
      </c>
      <c r="AR100" s="288">
        <f>IFERROR(IF(Table_Merge1[[#This Row],[LME Zinc stock]]*Table_Merge1[[#This Row],[Azad.Sell]]=0,"",Table_Merge1[[#This Row],[LME Zinc stock]]*Table_Merge1[[#This Row],[Azad.Sell]]),"")</f>
        <v>18052644000</v>
      </c>
      <c r="AS100" s="288">
        <f>IFERROR(IF(Table_Merge1[[#This Row],[LME Zinc 3-month]]*Table_Merge1[[#This Row],[Azad.Sell]]=0,"",Table_Merge1[[#This Row],[LME Zinc 3-month]]*Table_Merge1[[#This Row],[Azad.Sell]]),"")</f>
        <v>114079680</v>
      </c>
      <c r="AT100"/>
      <c r="BN100" s="278">
        <v>7</v>
      </c>
      <c r="BO100" s="307">
        <v>1498.1318181818178</v>
      </c>
      <c r="BP100" s="150">
        <v>1727.2142857142858</v>
      </c>
      <c r="BQ100" s="377"/>
      <c r="BR100" s="377"/>
      <c r="BS100" s="377"/>
      <c r="BT100" s="377"/>
      <c r="BU100" s="280">
        <v>7</v>
      </c>
      <c r="BV100" s="307">
        <v>1497.5974999999999</v>
      </c>
      <c r="BW100" s="150">
        <v>1727.625</v>
      </c>
      <c r="BX100" s="377">
        <v>1933.1617835215723</v>
      </c>
      <c r="BY100" s="377">
        <v>1758.5103415900371</v>
      </c>
      <c r="BZ100" s="377">
        <v>2057.1127035410855</v>
      </c>
      <c r="CA100" s="317">
        <v>1966.335201907234</v>
      </c>
      <c r="CB100" s="377"/>
      <c r="CC100" s="548"/>
      <c r="CE100" s="548"/>
      <c r="DF100">
        <v>2380.090909090909</v>
      </c>
      <c r="DG100">
        <v>1933.1617835215723</v>
      </c>
      <c r="DH100">
        <v>2000</v>
      </c>
      <c r="DI100">
        <v>1080</v>
      </c>
      <c r="DJ100">
        <v>1060</v>
      </c>
      <c r="DK100" t="s">
        <v>9562</v>
      </c>
      <c r="DL100" t="s">
        <v>9798</v>
      </c>
      <c r="DM100" t="s">
        <v>9800</v>
      </c>
      <c r="DN100">
        <v>228603840</v>
      </c>
      <c r="DO100">
        <v>228603840</v>
      </c>
      <c r="DP100">
        <v>3495993280</v>
      </c>
      <c r="DQ100">
        <v>3495993280</v>
      </c>
      <c r="DR100">
        <v>16500</v>
      </c>
      <c r="DS100" t="s">
        <v>3621</v>
      </c>
      <c r="DT100" t="s">
        <v>3621</v>
      </c>
      <c r="DU100" t="s">
        <v>3621</v>
      </c>
      <c r="DV100">
        <v>19500</v>
      </c>
      <c r="DW100">
        <v>212414.62974358976</v>
      </c>
      <c r="DX100">
        <v>212414.62974358976</v>
      </c>
      <c r="DY100">
        <v>1</v>
      </c>
    </row>
    <row r="101" spans="1:129" ht="17.25" x14ac:dyDescent="0.4">
      <c r="A101" s="258">
        <v>41115</v>
      </c>
      <c r="B1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1391.05.04</v>
      </c>
      <c r="C101" s="195">
        <f t="shared" ca="1" si="37"/>
        <v>1391</v>
      </c>
      <c r="D1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01" s="195">
        <f>_xlfn.NUMBERVALUE(RIGHT(Table11[[#This Row],[تاریخ شمسی]],2))</f>
        <v>4</v>
      </c>
      <c r="F1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05-04</v>
      </c>
      <c r="G101" s="195" t="s">
        <v>252</v>
      </c>
      <c r="I101" s="259">
        <v>43930</v>
      </c>
      <c r="J101">
        <v>16040</v>
      </c>
      <c r="L101" s="259">
        <v>41115</v>
      </c>
      <c r="M101">
        <v>19290</v>
      </c>
      <c r="O101" s="284">
        <f>IFERROR(DATE(Table7[[#This Row],[year]],MONTH(DATEVALUE(Table7[[#This Row],[month]]&amp;"1")),Table7[[#This Row],[day]]),"")</f>
        <v>44953</v>
      </c>
      <c r="P101" s="195" t="s">
        <v>3525</v>
      </c>
      <c r="Q101" s="195">
        <v>2023</v>
      </c>
      <c r="R101" s="195" t="s">
        <v>3431</v>
      </c>
      <c r="S101" s="195">
        <v>27</v>
      </c>
      <c r="T101" s="195">
        <v>1928.25</v>
      </c>
      <c r="U101" s="195">
        <v>2615</v>
      </c>
      <c r="V101" s="195">
        <v>411650</v>
      </c>
      <c r="X101" s="260">
        <v>44953</v>
      </c>
      <c r="Z101" s="260"/>
      <c r="AB101" s="260" t="str">
        <f ca="1">IFERROR(IFERROR(VLOOKUP(Table_Merge1[[#This Row],[Column1]],Table11[#All],2,FALSE),LEFT(AB102,8)&amp;IF(LEN((RIGHT(AB102,2)+1))&lt;2,"0"&amp;(RIGHT(AB102,2)+1),(RIGHT(AB102,2)-1))),"")</f>
        <v>1401.11.07</v>
      </c>
      <c r="AC101" s="259" t="str">
        <f ca="1">LEFT(Table_Merge1[[#This Row],[Column2]],4)</f>
        <v>1401</v>
      </c>
      <c r="AD101" s="259" t="str">
        <f ca="1">RIGHT(LEFT(Table_Merge1[[#This Row],[Column2]],7),2)</f>
        <v>11</v>
      </c>
      <c r="AE101" s="259" t="str">
        <f ca="1">RIGHT(Table_Merge1[[#This Row],[Column2]],2)</f>
        <v>07</v>
      </c>
      <c r="AH101" s="260">
        <v>2023</v>
      </c>
      <c r="AI101" t="s">
        <v>3431</v>
      </c>
      <c r="AJ101" s="260">
        <v>27</v>
      </c>
      <c r="AK101">
        <v>1928.25</v>
      </c>
      <c r="AL101">
        <v>2615</v>
      </c>
      <c r="AM101">
        <v>411650</v>
      </c>
      <c r="AN101">
        <v>44800</v>
      </c>
      <c r="AP101" s="287" t="str">
        <f>IFERROR(IF(Table_Merge1[[#This Row],[LME Zinc stock]]*Table_Merge1[[#This Row],[Nima.مقدار]]=0,"",Table_Merge1[[#This Row],[LME Zinc stock]]*Table_Merge1[[#This Row],[Nima.مقدار]]),"")</f>
        <v/>
      </c>
      <c r="AQ101" s="287" t="str">
        <f>IFERROR(IF(Table_Merge1[[#This Row],[LME Zinc 3-month]]*Table_Merge1[[#This Row],[Nima.مقدار]]=0,"",Table_Merge1[[#This Row],[LME Zinc 3-month]]*Table_Merge1[[#This Row],[Nima.مقدار]]),"")</f>
        <v/>
      </c>
      <c r="AR101" s="288">
        <f>IFERROR(IF(Table_Merge1[[#This Row],[LME Zinc stock]]*Table_Merge1[[#This Row],[Azad.Sell]]=0,"",Table_Merge1[[#This Row],[LME Zinc stock]]*Table_Merge1[[#This Row],[Azad.Sell]]),"")</f>
        <v>18441920000</v>
      </c>
      <c r="AS101" s="288">
        <f>IFERROR(IF(Table_Merge1[[#This Row],[LME Zinc 3-month]]*Table_Merge1[[#This Row],[Azad.Sell]]=0,"",Table_Merge1[[#This Row],[LME Zinc 3-month]]*Table_Merge1[[#This Row],[Azad.Sell]]),"")</f>
        <v>117152000</v>
      </c>
      <c r="AT101"/>
      <c r="BN101" s="278">
        <v>8</v>
      </c>
      <c r="BO101" s="307">
        <v>1482.5586956521738</v>
      </c>
      <c r="BP101" s="150">
        <v>1767.3863636363637</v>
      </c>
      <c r="BQ101" s="377"/>
      <c r="BR101" s="377"/>
      <c r="BS101" s="377"/>
      <c r="BT101" s="377"/>
      <c r="BU101" s="280">
        <v>8</v>
      </c>
      <c r="BV101" s="307">
        <v>1483.3613636363636</v>
      </c>
      <c r="BW101" s="150">
        <v>1767.6904761904761</v>
      </c>
      <c r="BX101" s="377">
        <v>1934.6799744053349</v>
      </c>
      <c r="BY101" s="377">
        <v>1819.2531647032934</v>
      </c>
      <c r="BZ101" s="377">
        <v>2086.1228264055021</v>
      </c>
      <c r="CA101" s="317">
        <v>2168.4968610029173</v>
      </c>
      <c r="CB101" s="377"/>
      <c r="CC101" s="548"/>
      <c r="CE101" s="548"/>
      <c r="DF101">
        <v>2492.9565217391305</v>
      </c>
      <c r="DG101">
        <v>1934.6799744053349</v>
      </c>
      <c r="DH101">
        <v>3000</v>
      </c>
      <c r="DI101">
        <v>1020</v>
      </c>
      <c r="DJ101">
        <v>1000</v>
      </c>
      <c r="DK101" t="s">
        <v>9563</v>
      </c>
      <c r="DL101" t="s">
        <v>9798</v>
      </c>
      <c r="DM101" t="s">
        <v>9800</v>
      </c>
      <c r="DN101">
        <v>215364000</v>
      </c>
      <c r="DO101">
        <v>215364000</v>
      </c>
      <c r="DP101">
        <v>3711357280</v>
      </c>
      <c r="DQ101">
        <v>3711357280</v>
      </c>
      <c r="DR101">
        <v>17500</v>
      </c>
      <c r="DS101" t="s">
        <v>3621</v>
      </c>
      <c r="DT101" t="s">
        <v>3621</v>
      </c>
      <c r="DU101" t="s">
        <v>3621</v>
      </c>
      <c r="DV101">
        <v>19500</v>
      </c>
      <c r="DW101">
        <v>212414.62974358976</v>
      </c>
      <c r="DX101">
        <v>212414.62974358976</v>
      </c>
      <c r="DY101">
        <v>1</v>
      </c>
    </row>
    <row r="102" spans="1:129" ht="17.25" x14ac:dyDescent="0.4">
      <c r="A102" s="258">
        <v>41116</v>
      </c>
      <c r="B1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1391.05.05</v>
      </c>
      <c r="C102" s="195">
        <f t="shared" ca="1" si="37"/>
        <v>1391</v>
      </c>
      <c r="D1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02" s="195">
        <f>_xlfn.NUMBERVALUE(RIGHT(Table11[[#This Row],[تاریخ شمسی]],2))</f>
        <v>5</v>
      </c>
      <c r="F1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05-05</v>
      </c>
      <c r="G102" s="195" t="s">
        <v>253</v>
      </c>
      <c r="I102" s="259">
        <v>43931</v>
      </c>
      <c r="J102">
        <v>16040</v>
      </c>
      <c r="L102" s="259">
        <v>41116</v>
      </c>
      <c r="M102">
        <v>19570</v>
      </c>
      <c r="O102" s="283">
        <f>IFERROR(DATE(Table7[[#This Row],[year]],MONTH(DATEVALUE(Table7[[#This Row],[month]]&amp;"1")),Table7[[#This Row],[day]]),"")</f>
        <v>44952</v>
      </c>
      <c r="P102" s="257" t="s">
        <v>3526</v>
      </c>
      <c r="Q102" s="257">
        <v>2023</v>
      </c>
      <c r="R102" s="257" t="s">
        <v>3431</v>
      </c>
      <c r="S102" s="257">
        <v>26</v>
      </c>
      <c r="T102" s="257">
        <v>1936.45</v>
      </c>
      <c r="U102" s="257">
        <v>2638</v>
      </c>
      <c r="V102" s="257">
        <v>415525</v>
      </c>
      <c r="X102" s="260">
        <v>44952</v>
      </c>
      <c r="Y102" t="s">
        <v>9280</v>
      </c>
      <c r="Z102" s="260"/>
      <c r="AA102">
        <v>1401</v>
      </c>
      <c r="AB102" s="260" t="str">
        <f ca="1">IFERROR(IFERROR(VLOOKUP(Table_Merge1[[#This Row],[Column1]],Table11[#All],2,FALSE),LEFT(AB103,8)&amp;IF(LEN((RIGHT(AB103,2)+1))&lt;2,"0"&amp;(RIGHT(AB103,2)+1),(RIGHT(AB103,2)-1))),"")</f>
        <v>1401.11.06</v>
      </c>
      <c r="AC102" s="259" t="str">
        <f ca="1">LEFT(Table_Merge1[[#This Row],[Column2]],4)</f>
        <v>1401</v>
      </c>
      <c r="AD102" s="259" t="str">
        <f ca="1">RIGHT(LEFT(Table_Merge1[[#This Row],[Column2]],7),2)</f>
        <v>11</v>
      </c>
      <c r="AE102" s="259" t="str">
        <f ca="1">RIGHT(Table_Merge1[[#This Row],[Column2]],2)</f>
        <v>06</v>
      </c>
      <c r="AF102">
        <v>11</v>
      </c>
      <c r="AG102">
        <v>6</v>
      </c>
      <c r="AH102" s="260">
        <v>2023</v>
      </c>
      <c r="AI102" t="s">
        <v>3431</v>
      </c>
      <c r="AJ102" s="260">
        <v>26</v>
      </c>
      <c r="AK102">
        <v>1936.45</v>
      </c>
      <c r="AL102">
        <v>2638</v>
      </c>
      <c r="AM102">
        <v>415525</v>
      </c>
      <c r="AN102">
        <v>44550</v>
      </c>
      <c r="AO102">
        <v>285000</v>
      </c>
      <c r="AP102" s="287">
        <f>IFERROR(IF(Table_Merge1[[#This Row],[LME Zinc stock]]*Table_Merge1[[#This Row],[Nima.مقدار]]=0,"",Table_Merge1[[#This Row],[LME Zinc stock]]*Table_Merge1[[#This Row],[Nima.مقدار]]),"")</f>
        <v>118424625000</v>
      </c>
      <c r="AQ102" s="287">
        <f>IFERROR(IF(Table_Merge1[[#This Row],[LME Zinc 3-month]]*Table_Merge1[[#This Row],[Nima.مقدار]]=0,"",Table_Merge1[[#This Row],[LME Zinc 3-month]]*Table_Merge1[[#This Row],[Nima.مقدار]]),"")</f>
        <v>751830000</v>
      </c>
      <c r="AR102" s="288">
        <f>IFERROR(IF(Table_Merge1[[#This Row],[LME Zinc stock]]*Table_Merge1[[#This Row],[Azad.Sell]]=0,"",Table_Merge1[[#This Row],[LME Zinc stock]]*Table_Merge1[[#This Row],[Azad.Sell]]),"")</f>
        <v>18511638750</v>
      </c>
      <c r="AS102" s="288">
        <f>IFERROR(IF(Table_Merge1[[#This Row],[LME Zinc 3-month]]*Table_Merge1[[#This Row],[Azad.Sell]]=0,"",Table_Merge1[[#This Row],[LME Zinc 3-month]]*Table_Merge1[[#This Row],[Azad.Sell]]),"")</f>
        <v>117522900</v>
      </c>
      <c r="AT102"/>
      <c r="BN102" s="278">
        <v>9</v>
      </c>
      <c r="BO102" s="307">
        <v>1468.5700000000002</v>
      </c>
      <c r="BP102" s="150">
        <v>1594.7894736842106</v>
      </c>
      <c r="BQ102" s="377"/>
      <c r="BR102" s="377"/>
      <c r="BS102" s="377"/>
      <c r="BT102" s="377"/>
      <c r="BU102" s="280">
        <v>9</v>
      </c>
      <c r="BV102" s="307">
        <v>1468.0526315789475</v>
      </c>
      <c r="BW102" s="150">
        <v>1581.7222222222222</v>
      </c>
      <c r="BX102" s="377">
        <v>1912.3730649296731</v>
      </c>
      <c r="BY102" s="377">
        <v>1774.0949926653093</v>
      </c>
      <c r="BZ102" s="377">
        <v>2059.4050060666532</v>
      </c>
      <c r="CA102" s="317">
        <v>2035.6928248286063</v>
      </c>
      <c r="CB102" s="377"/>
      <c r="CC102" s="548"/>
      <c r="CE102" s="548"/>
      <c r="DF102">
        <v>2279.375</v>
      </c>
      <c r="DG102">
        <v>1912.3730649296729</v>
      </c>
      <c r="DH102">
        <v>0</v>
      </c>
      <c r="DI102">
        <v>620</v>
      </c>
      <c r="DJ102">
        <v>620</v>
      </c>
      <c r="DK102" t="s">
        <v>9563</v>
      </c>
      <c r="DL102" t="s">
        <v>9798</v>
      </c>
      <c r="DM102" t="s">
        <v>9800</v>
      </c>
      <c r="DN102">
        <v>133525680</v>
      </c>
      <c r="DO102">
        <v>133525680</v>
      </c>
      <c r="DP102">
        <v>3844882960</v>
      </c>
      <c r="DQ102">
        <v>3844882960</v>
      </c>
      <c r="DR102">
        <v>18120</v>
      </c>
      <c r="DS102" t="s">
        <v>3621</v>
      </c>
      <c r="DT102" t="s">
        <v>3621</v>
      </c>
      <c r="DU102" t="s">
        <v>3621</v>
      </c>
      <c r="DV102">
        <v>19500</v>
      </c>
      <c r="DW102">
        <v>212414.62974358976</v>
      </c>
      <c r="DX102">
        <v>212414.62974358976</v>
      </c>
      <c r="DY102">
        <v>1</v>
      </c>
    </row>
    <row r="103" spans="1:129" ht="17.25" x14ac:dyDescent="0.4">
      <c r="A103" s="258">
        <v>41118</v>
      </c>
      <c r="B1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1391.05.07</v>
      </c>
      <c r="C103" s="195">
        <f t="shared" ca="1" si="37"/>
        <v>1391</v>
      </c>
      <c r="D1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03" s="195">
        <f>_xlfn.NUMBERVALUE(RIGHT(Table11[[#This Row],[تاریخ شمسی]],2))</f>
        <v>7</v>
      </c>
      <c r="F1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05-07</v>
      </c>
      <c r="G103" s="195" t="s">
        <v>254</v>
      </c>
      <c r="I103" s="259">
        <v>43932</v>
      </c>
      <c r="J103">
        <v>16200</v>
      </c>
      <c r="L103" s="259">
        <v>41118</v>
      </c>
      <c r="M103">
        <v>19700</v>
      </c>
      <c r="O103" s="284">
        <f>IFERROR(DATE(Table7[[#This Row],[year]],MONTH(DATEVALUE(Table7[[#This Row],[month]]&amp;"1")),Table7[[#This Row],[day]]),"")</f>
        <v>44951</v>
      </c>
      <c r="P103" s="195" t="s">
        <v>3527</v>
      </c>
      <c r="Q103" s="195">
        <v>2023</v>
      </c>
      <c r="R103" s="195" t="s">
        <v>3431</v>
      </c>
      <c r="S103" s="195">
        <v>25</v>
      </c>
      <c r="T103" s="195">
        <v>1925.8</v>
      </c>
      <c r="U103" s="195">
        <v>2642</v>
      </c>
      <c r="V103" s="195">
        <v>419425</v>
      </c>
      <c r="X103" s="260">
        <v>44951</v>
      </c>
      <c r="Y103" t="s">
        <v>9279</v>
      </c>
      <c r="Z103" s="260"/>
      <c r="AA103">
        <v>1401</v>
      </c>
      <c r="AB103" s="260" t="str">
        <f ca="1">IFERROR(IFERROR(VLOOKUP(Table_Merge1[[#This Row],[Column1]],Table11[#All],2,FALSE),LEFT(AB104,8)&amp;IF(LEN((RIGHT(AB104,2)+1))&lt;2,"0"&amp;(RIGHT(AB104,2)+1),(RIGHT(AB104,2)-1))),"")</f>
        <v>1401.11.05</v>
      </c>
      <c r="AC103" s="259" t="str">
        <f ca="1">LEFT(Table_Merge1[[#This Row],[Column2]],4)</f>
        <v>1401</v>
      </c>
      <c r="AD103" s="259" t="str">
        <f ca="1">RIGHT(LEFT(Table_Merge1[[#This Row],[Column2]],7),2)</f>
        <v>11</v>
      </c>
      <c r="AE103" s="259" t="str">
        <f ca="1">RIGHT(Table_Merge1[[#This Row],[Column2]],2)</f>
        <v>05</v>
      </c>
      <c r="AF103">
        <v>11</v>
      </c>
      <c r="AG103">
        <v>5</v>
      </c>
      <c r="AH103" s="260">
        <v>2023</v>
      </c>
      <c r="AI103" t="s">
        <v>3431</v>
      </c>
      <c r="AJ103" s="260">
        <v>25</v>
      </c>
      <c r="AK103">
        <v>1925.8</v>
      </c>
      <c r="AL103">
        <v>2642</v>
      </c>
      <c r="AM103">
        <v>419425</v>
      </c>
      <c r="AN103">
        <v>43800</v>
      </c>
      <c r="AO103">
        <v>285000</v>
      </c>
      <c r="AP103" s="287">
        <f>IFERROR(IF(Table_Merge1[[#This Row],[LME Zinc stock]]*Table_Merge1[[#This Row],[Nima.مقدار]]=0,"",Table_Merge1[[#This Row],[LME Zinc stock]]*Table_Merge1[[#This Row],[Nima.مقدار]]),"")</f>
        <v>119536125000</v>
      </c>
      <c r="AQ103" s="287">
        <f>IFERROR(IF(Table_Merge1[[#This Row],[LME Zinc 3-month]]*Table_Merge1[[#This Row],[Nima.مقدار]]=0,"",Table_Merge1[[#This Row],[LME Zinc 3-month]]*Table_Merge1[[#This Row],[Nima.مقدار]]),"")</f>
        <v>752970000</v>
      </c>
      <c r="AR103" s="288">
        <f>IFERROR(IF(Table_Merge1[[#This Row],[LME Zinc stock]]*Table_Merge1[[#This Row],[Azad.Sell]]=0,"",Table_Merge1[[#This Row],[LME Zinc stock]]*Table_Merge1[[#This Row],[Azad.Sell]]),"")</f>
        <v>18370815000</v>
      </c>
      <c r="AS103" s="288">
        <f>IFERROR(IF(Table_Merge1[[#This Row],[LME Zinc 3-month]]*Table_Merge1[[#This Row],[Azad.Sell]]=0,"",Table_Merge1[[#This Row],[LME Zinc 3-month]]*Table_Merge1[[#This Row],[Azad.Sell]]),"")</f>
        <v>115719600</v>
      </c>
      <c r="AT103"/>
      <c r="BN103" s="278">
        <v>10</v>
      </c>
      <c r="BO103" s="307">
        <v>1544.6875</v>
      </c>
      <c r="BP103" s="150">
        <v>1460.6875</v>
      </c>
      <c r="BQ103" s="377">
        <v>1625.8919810105619</v>
      </c>
      <c r="BR103" s="377">
        <v>1572.7287012843628</v>
      </c>
      <c r="BS103" s="377">
        <v>1731.9865454679277</v>
      </c>
      <c r="BT103" s="377">
        <v>1745.3323004452943</v>
      </c>
      <c r="BU103" s="280">
        <v>10</v>
      </c>
      <c r="BV103" s="307">
        <v>1544.6699999999998</v>
      </c>
      <c r="BW103" s="150">
        <v>1436.8</v>
      </c>
      <c r="BX103" s="377">
        <v>1877.4048929671599</v>
      </c>
      <c r="BY103" s="377">
        <v>1816.017665125547</v>
      </c>
      <c r="BZ103" s="377">
        <v>1999.9114658242806</v>
      </c>
      <c r="CA103" s="317">
        <v>2015.3217058571254</v>
      </c>
      <c r="CB103" s="377"/>
      <c r="CC103" s="548"/>
      <c r="CE103" s="548"/>
      <c r="DF103">
        <v>2356.3055555555557</v>
      </c>
      <c r="DG103">
        <v>1877.4048929671599</v>
      </c>
      <c r="DH103">
        <v>0</v>
      </c>
      <c r="DI103">
        <v>1380</v>
      </c>
      <c r="DJ103">
        <v>1380</v>
      </c>
      <c r="DK103" t="s">
        <v>9564</v>
      </c>
      <c r="DL103" t="s">
        <v>9798</v>
      </c>
      <c r="DM103" t="s">
        <v>9800</v>
      </c>
      <c r="DN103">
        <v>297202320</v>
      </c>
      <c r="DO103">
        <v>297202320</v>
      </c>
      <c r="DP103">
        <v>4142085280</v>
      </c>
      <c r="DQ103">
        <v>4142085280</v>
      </c>
      <c r="DR103">
        <v>19500</v>
      </c>
      <c r="DS103">
        <v>19500</v>
      </c>
      <c r="DT103">
        <v>212414.62974358976</v>
      </c>
      <c r="DU103">
        <v>212414.62974358976</v>
      </c>
      <c r="DV103">
        <v>19500</v>
      </c>
      <c r="DW103">
        <v>212414.62974358976</v>
      </c>
      <c r="DX103">
        <v>212414.62974358976</v>
      </c>
      <c r="DY103">
        <v>1</v>
      </c>
    </row>
    <row r="104" spans="1:129" ht="17.25" x14ac:dyDescent="0.4">
      <c r="A104" s="258">
        <v>41119</v>
      </c>
      <c r="B1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1391.05.08</v>
      </c>
      <c r="C104" s="195">
        <f t="shared" ca="1" si="37"/>
        <v>1391</v>
      </c>
      <c r="D1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04" s="195">
        <f>_xlfn.NUMBERVALUE(RIGHT(Table11[[#This Row],[تاریخ شمسی]],2))</f>
        <v>8</v>
      </c>
      <c r="F1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05-08</v>
      </c>
      <c r="G104" s="195" t="s">
        <v>255</v>
      </c>
      <c r="I104" s="259">
        <v>43933</v>
      </c>
      <c r="J104">
        <v>16260</v>
      </c>
      <c r="L104" s="259">
        <v>41119</v>
      </c>
      <c r="M104">
        <v>19470</v>
      </c>
      <c r="O104" s="283">
        <f>IFERROR(DATE(Table7[[#This Row],[year]],MONTH(DATEVALUE(Table7[[#This Row],[month]]&amp;"1")),Table7[[#This Row],[day]]),"")</f>
        <v>44950</v>
      </c>
      <c r="P104" s="257" t="s">
        <v>3528</v>
      </c>
      <c r="Q104" s="257">
        <v>2023</v>
      </c>
      <c r="R104" s="257" t="s">
        <v>3431</v>
      </c>
      <c r="S104" s="257">
        <v>24</v>
      </c>
      <c r="T104" s="257">
        <v>1936.5</v>
      </c>
      <c r="U104" s="257">
        <v>2638.5</v>
      </c>
      <c r="V104" s="257">
        <v>381550</v>
      </c>
      <c r="X104" s="260">
        <v>44950</v>
      </c>
      <c r="Y104" t="s">
        <v>9278</v>
      </c>
      <c r="Z104" s="260"/>
      <c r="AA104">
        <v>1401</v>
      </c>
      <c r="AB104" s="260" t="str">
        <f ca="1">IFERROR(IFERROR(VLOOKUP(Table_Merge1[[#This Row],[Column1]],Table11[#All],2,FALSE),LEFT(AB105,8)&amp;IF(LEN((RIGHT(AB105,2)+1))&lt;2,"0"&amp;(RIGHT(AB105,2)+1),(RIGHT(AB105,2)-1))),"")</f>
        <v>1401.11.04</v>
      </c>
      <c r="AC104" s="259" t="str">
        <f ca="1">LEFT(Table_Merge1[[#This Row],[Column2]],4)</f>
        <v>1401</v>
      </c>
      <c r="AD104" s="259" t="str">
        <f ca="1">RIGHT(LEFT(Table_Merge1[[#This Row],[Column2]],7),2)</f>
        <v>11</v>
      </c>
      <c r="AE104" s="259" t="str">
        <f ca="1">RIGHT(Table_Merge1[[#This Row],[Column2]],2)</f>
        <v>04</v>
      </c>
      <c r="AF104">
        <v>11</v>
      </c>
      <c r="AG104">
        <v>4</v>
      </c>
      <c r="AH104" s="260">
        <v>2023</v>
      </c>
      <c r="AI104" t="s">
        <v>3431</v>
      </c>
      <c r="AJ104" s="260">
        <v>24</v>
      </c>
      <c r="AK104">
        <v>1936.5</v>
      </c>
      <c r="AL104">
        <v>2638.5</v>
      </c>
      <c r="AM104">
        <v>381550</v>
      </c>
      <c r="AN104">
        <v>43550</v>
      </c>
      <c r="AO104">
        <v>285000</v>
      </c>
      <c r="AP104" s="287">
        <f>IFERROR(IF(Table_Merge1[[#This Row],[LME Zinc stock]]*Table_Merge1[[#This Row],[Nima.مقدار]]=0,"",Table_Merge1[[#This Row],[LME Zinc stock]]*Table_Merge1[[#This Row],[Nima.مقدار]]),"")</f>
        <v>108741750000</v>
      </c>
      <c r="AQ104" s="287">
        <f>IFERROR(IF(Table_Merge1[[#This Row],[LME Zinc 3-month]]*Table_Merge1[[#This Row],[Nima.مقدار]]=0,"",Table_Merge1[[#This Row],[LME Zinc 3-month]]*Table_Merge1[[#This Row],[Nima.مقدار]]),"")</f>
        <v>751972500</v>
      </c>
      <c r="AR104" s="288">
        <f>IFERROR(IF(Table_Merge1[[#This Row],[LME Zinc stock]]*Table_Merge1[[#This Row],[Azad.Sell]]=0,"",Table_Merge1[[#This Row],[LME Zinc stock]]*Table_Merge1[[#This Row],[Azad.Sell]]),"")</f>
        <v>16616502500</v>
      </c>
      <c r="AS104" s="288">
        <f>IFERROR(IF(Table_Merge1[[#This Row],[LME Zinc 3-month]]*Table_Merge1[[#This Row],[Azad.Sell]]=0,"",Table_Merge1[[#This Row],[LME Zinc 3-month]]*Table_Merge1[[#This Row],[Azad.Sell]]),"")</f>
        <v>114906675</v>
      </c>
      <c r="AT104"/>
      <c r="BN104" s="278">
        <v>11</v>
      </c>
      <c r="BO104" s="307">
        <v>1572.6772727272726</v>
      </c>
      <c r="BP104" s="150">
        <v>1716.9047619047619</v>
      </c>
      <c r="BQ104" s="377">
        <v>1666.6328842074806</v>
      </c>
      <c r="BR104" s="377">
        <v>1594.4221075973767</v>
      </c>
      <c r="BS104" s="377">
        <v>1781.0002771885845</v>
      </c>
      <c r="BT104" s="377">
        <v>1809.8784082144236</v>
      </c>
      <c r="BU104" s="280">
        <v>11</v>
      </c>
      <c r="BV104" s="307">
        <v>1572.5023809523807</v>
      </c>
      <c r="BW104" s="150">
        <v>1717.85</v>
      </c>
      <c r="BX104" s="377">
        <v>1853.8514736061941</v>
      </c>
      <c r="BY104" s="377">
        <v>1773.5290127347066</v>
      </c>
      <c r="BZ104" s="377">
        <v>1981.0661481872351</v>
      </c>
      <c r="CA104" s="317">
        <v>2013.1882587399152</v>
      </c>
      <c r="CB104" s="377"/>
      <c r="CC104" s="548"/>
      <c r="CE104" s="548"/>
      <c r="DF104">
        <v>2229.5454545454545</v>
      </c>
      <c r="DG104">
        <v>1853.8514736061938</v>
      </c>
      <c r="DH104">
        <v>0</v>
      </c>
      <c r="DI104">
        <v>400</v>
      </c>
      <c r="DJ104">
        <v>400</v>
      </c>
      <c r="DK104" t="s">
        <v>9565</v>
      </c>
      <c r="DL104" t="s">
        <v>9798</v>
      </c>
      <c r="DM104" t="s">
        <v>9803</v>
      </c>
      <c r="DN104">
        <v>87380800</v>
      </c>
      <c r="DO104">
        <v>87380800</v>
      </c>
      <c r="DP104">
        <v>87380800</v>
      </c>
      <c r="DQ104">
        <v>87380800</v>
      </c>
      <c r="DR104">
        <v>400</v>
      </c>
      <c r="DS104" t="s">
        <v>3621</v>
      </c>
      <c r="DT104" t="s">
        <v>3621</v>
      </c>
      <c r="DU104" t="s">
        <v>3621</v>
      </c>
      <c r="DV104">
        <v>13480</v>
      </c>
      <c r="DW104">
        <v>227526.72106824926</v>
      </c>
      <c r="DX104">
        <v>227497.34421364986</v>
      </c>
      <c r="DY104">
        <v>1.0001291305386484</v>
      </c>
    </row>
    <row r="105" spans="1:129" ht="18" thickBot="1" x14ac:dyDescent="0.45">
      <c r="A105" s="258">
        <v>41120</v>
      </c>
      <c r="B1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1391.05.09</v>
      </c>
      <c r="C105" s="195">
        <f t="shared" ca="1" si="37"/>
        <v>1391</v>
      </c>
      <c r="D1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05" s="195">
        <f>_xlfn.NUMBERVALUE(RIGHT(Table11[[#This Row],[تاریخ شمسی]],2))</f>
        <v>9</v>
      </c>
      <c r="F1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05-09</v>
      </c>
      <c r="G105" s="195" t="s">
        <v>256</v>
      </c>
      <c r="I105" s="259">
        <v>43934</v>
      </c>
      <c r="J105">
        <v>16150</v>
      </c>
      <c r="L105" s="259">
        <v>41120</v>
      </c>
      <c r="M105">
        <v>19660</v>
      </c>
      <c r="O105" s="284">
        <f>IFERROR(DATE(Table7[[#This Row],[year]],MONTH(DATEVALUE(Table7[[#This Row],[month]]&amp;"1")),Table7[[#This Row],[day]]),"")</f>
        <v>44949</v>
      </c>
      <c r="P105" s="195" t="s">
        <v>3529</v>
      </c>
      <c r="Q105" s="195">
        <v>2023</v>
      </c>
      <c r="R105" s="195" t="s">
        <v>3431</v>
      </c>
      <c r="S105" s="195">
        <v>23</v>
      </c>
      <c r="T105" s="195">
        <v>1927.2</v>
      </c>
      <c r="U105" s="195">
        <v>2627</v>
      </c>
      <c r="V105" s="195">
        <v>381550</v>
      </c>
      <c r="X105" s="260">
        <v>44949</v>
      </c>
      <c r="Y105" t="s">
        <v>9277</v>
      </c>
      <c r="Z105" s="260"/>
      <c r="AA105">
        <v>1401</v>
      </c>
      <c r="AB105" s="260" t="str">
        <f ca="1">IFERROR(IFERROR(VLOOKUP(Table_Merge1[[#This Row],[Column1]],Table11[#All],2,FALSE),LEFT(AB106,8)&amp;IF(LEN((RIGHT(AB106,2)+1))&lt;2,"0"&amp;(RIGHT(AB106,2)+1),(RIGHT(AB106,2)-1))),"")</f>
        <v>1401.11.03</v>
      </c>
      <c r="AC105" s="259" t="str">
        <f ca="1">LEFT(Table_Merge1[[#This Row],[Column2]],4)</f>
        <v>1401</v>
      </c>
      <c r="AD105" s="259" t="str">
        <f ca="1">RIGHT(LEFT(Table_Merge1[[#This Row],[Column2]],7),2)</f>
        <v>11</v>
      </c>
      <c r="AE105" s="259" t="str">
        <f ca="1">RIGHT(Table_Merge1[[#This Row],[Column2]],2)</f>
        <v>03</v>
      </c>
      <c r="AF105">
        <v>11</v>
      </c>
      <c r="AG105">
        <v>3</v>
      </c>
      <c r="AH105" s="260">
        <v>2023</v>
      </c>
      <c r="AI105" t="s">
        <v>3431</v>
      </c>
      <c r="AJ105" s="260">
        <v>23</v>
      </c>
      <c r="AK105">
        <v>1927.2</v>
      </c>
      <c r="AL105">
        <v>2627</v>
      </c>
      <c r="AM105">
        <v>381550</v>
      </c>
      <c r="AN105">
        <v>44750</v>
      </c>
      <c r="AO105">
        <v>285000</v>
      </c>
      <c r="AP105" s="287">
        <f>IFERROR(IF(Table_Merge1[[#This Row],[LME Zinc stock]]*Table_Merge1[[#This Row],[Nima.مقدار]]=0,"",Table_Merge1[[#This Row],[LME Zinc stock]]*Table_Merge1[[#This Row],[Nima.مقدار]]),"")</f>
        <v>108741750000</v>
      </c>
      <c r="AQ105" s="287">
        <f>IFERROR(IF(Table_Merge1[[#This Row],[LME Zinc 3-month]]*Table_Merge1[[#This Row],[Nima.مقدار]]=0,"",Table_Merge1[[#This Row],[LME Zinc 3-month]]*Table_Merge1[[#This Row],[Nima.مقدار]]),"")</f>
        <v>748695000</v>
      </c>
      <c r="AR105" s="288">
        <f>IFERROR(IF(Table_Merge1[[#This Row],[LME Zinc stock]]*Table_Merge1[[#This Row],[Azad.Sell]]=0,"",Table_Merge1[[#This Row],[LME Zinc stock]]*Table_Merge1[[#This Row],[Azad.Sell]]),"")</f>
        <v>17074362500</v>
      </c>
      <c r="AS105" s="288">
        <f>IFERROR(IF(Table_Merge1[[#This Row],[LME Zinc 3-month]]*Table_Merge1[[#This Row],[Azad.Sell]]=0,"",Table_Merge1[[#This Row],[LME Zinc 3-month]]*Table_Merge1[[#This Row],[Azad.Sell]]),"")</f>
        <v>117558250</v>
      </c>
      <c r="AT105"/>
      <c r="BN105" s="320">
        <v>12</v>
      </c>
      <c r="BO105" s="307">
        <v>1603.2673913043475</v>
      </c>
      <c r="BP105" s="150">
        <v>1634.9772727272727</v>
      </c>
      <c r="BQ105" s="377">
        <v>1542.3079611820244</v>
      </c>
      <c r="BR105" s="377"/>
      <c r="BS105" s="377">
        <v>1619.0560132890362</v>
      </c>
      <c r="BT105" s="377">
        <v>1674.9182665967239</v>
      </c>
      <c r="BU105" s="281">
        <v>12</v>
      </c>
      <c r="BV105" s="307">
        <v>1607.7499999999998</v>
      </c>
      <c r="BW105" s="150">
        <v>1638.1904761904761</v>
      </c>
      <c r="BX105" s="377">
        <v>1785.1331064396268</v>
      </c>
      <c r="BY105" s="377"/>
      <c r="BZ105" s="377">
        <v>1873.9645798672673</v>
      </c>
      <c r="CA105" s="317">
        <v>1938.6219377294699</v>
      </c>
      <c r="CB105" s="377"/>
      <c r="CC105" s="548"/>
      <c r="CE105" s="548"/>
      <c r="DF105">
        <v>1966.891304347826</v>
      </c>
      <c r="DG105">
        <v>1785.1331064396268</v>
      </c>
      <c r="DH105">
        <v>840</v>
      </c>
      <c r="DI105">
        <v>840</v>
      </c>
      <c r="DJ105">
        <v>440</v>
      </c>
      <c r="DK105" t="s">
        <v>9565</v>
      </c>
      <c r="DL105" t="s">
        <v>9798</v>
      </c>
      <c r="DM105" t="s">
        <v>9803</v>
      </c>
      <c r="DN105">
        <v>96118880</v>
      </c>
      <c r="DO105">
        <v>96118880</v>
      </c>
      <c r="DP105">
        <v>183499680</v>
      </c>
      <c r="DQ105">
        <v>183499680</v>
      </c>
      <c r="DR105">
        <v>840</v>
      </c>
      <c r="DS105" t="s">
        <v>3621</v>
      </c>
      <c r="DT105" t="s">
        <v>3621</v>
      </c>
      <c r="DU105" t="s">
        <v>3621</v>
      </c>
      <c r="DV105">
        <v>13480</v>
      </c>
      <c r="DW105">
        <v>227526.72106824926</v>
      </c>
      <c r="DX105">
        <v>227497.34421364986</v>
      </c>
      <c r="DY105">
        <v>1.0001291305386484</v>
      </c>
    </row>
    <row r="106" spans="1:129" ht="18" thickBot="1" x14ac:dyDescent="0.45">
      <c r="A106" s="258">
        <v>41121</v>
      </c>
      <c r="B1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1391.05.10</v>
      </c>
      <c r="C106" s="195">
        <f t="shared" ca="1" si="37"/>
        <v>1391</v>
      </c>
      <c r="D1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06" s="195">
        <f>_xlfn.NUMBERVALUE(RIGHT(Table11[[#This Row],[تاریخ شمسی]],2))</f>
        <v>10</v>
      </c>
      <c r="F1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05-10</v>
      </c>
      <c r="G106" s="195" t="s">
        <v>257</v>
      </c>
      <c r="I106" s="259">
        <v>43935</v>
      </c>
      <c r="J106">
        <v>16080</v>
      </c>
      <c r="L106" s="259">
        <v>41121</v>
      </c>
      <c r="M106">
        <v>19730</v>
      </c>
      <c r="O106" s="283">
        <f>IFERROR(DATE(Table7[[#This Row],[year]],MONTH(DATEVALUE(Table7[[#This Row],[month]]&amp;"1")),Table7[[#This Row],[day]]),"")</f>
        <v>44946</v>
      </c>
      <c r="P106" s="257" t="s">
        <v>3530</v>
      </c>
      <c r="Q106" s="257">
        <v>2023</v>
      </c>
      <c r="R106" s="257" t="s">
        <v>3431</v>
      </c>
      <c r="S106" s="257">
        <v>20</v>
      </c>
      <c r="T106" s="257">
        <v>1938.75</v>
      </c>
      <c r="U106" s="257">
        <v>2619.5</v>
      </c>
      <c r="V106" s="257">
        <v>375950</v>
      </c>
      <c r="X106" s="260">
        <v>44946</v>
      </c>
      <c r="Z106" s="260"/>
      <c r="AB106" s="260" t="str">
        <f ca="1">IFERROR(IFERROR(VLOOKUP(Table_Merge1[[#This Row],[Column1]],Table11[#All],2,FALSE),LEFT(AB107,8)&amp;IF(LEN((RIGHT(AB107,2)+1))&lt;2,"0"&amp;(RIGHT(AB107,2)+1),(RIGHT(AB107,2)-1))),"")</f>
        <v>1401.10.28</v>
      </c>
      <c r="AC106" s="259" t="str">
        <f ca="1">LEFT(Table_Merge1[[#This Row],[Column2]],4)</f>
        <v>1401</v>
      </c>
      <c r="AD106" s="259" t="str">
        <f ca="1">RIGHT(LEFT(Table_Merge1[[#This Row],[Column2]],7),2)</f>
        <v>10</v>
      </c>
      <c r="AE106" s="259" t="str">
        <f ca="1">RIGHT(Table_Merge1[[#This Row],[Column2]],2)</f>
        <v>28</v>
      </c>
      <c r="AH106" s="260">
        <v>2023</v>
      </c>
      <c r="AI106" t="s">
        <v>3431</v>
      </c>
      <c r="AJ106" s="260">
        <v>20</v>
      </c>
      <c r="AK106">
        <v>1938.75</v>
      </c>
      <c r="AL106">
        <v>2619.5</v>
      </c>
      <c r="AM106">
        <v>375950</v>
      </c>
      <c r="AN106">
        <v>43050</v>
      </c>
      <c r="AP106" s="287" t="str">
        <f>IFERROR(IF(Table_Merge1[[#This Row],[LME Zinc stock]]*Table_Merge1[[#This Row],[Nima.مقدار]]=0,"",Table_Merge1[[#This Row],[LME Zinc stock]]*Table_Merge1[[#This Row],[Nima.مقدار]]),"")</f>
        <v/>
      </c>
      <c r="AQ106" s="287" t="str">
        <f>IFERROR(IF(Table_Merge1[[#This Row],[LME Zinc 3-month]]*Table_Merge1[[#This Row],[Nima.مقدار]]=0,"",Table_Merge1[[#This Row],[LME Zinc 3-month]]*Table_Merge1[[#This Row],[Nima.مقدار]]),"")</f>
        <v/>
      </c>
      <c r="AR106" s="288">
        <f>IFERROR(IF(Table_Merge1[[#This Row],[LME Zinc stock]]*Table_Merge1[[#This Row],[Azad.Sell]]=0,"",Table_Merge1[[#This Row],[LME Zinc stock]]*Table_Merge1[[#This Row],[Azad.Sell]]),"")</f>
        <v>16184647500</v>
      </c>
      <c r="AS106" s="288">
        <f>IFERROR(IF(Table_Merge1[[#This Row],[LME Zinc 3-month]]*Table_Merge1[[#This Row],[Azad.Sell]]=0,"",Table_Merge1[[#This Row],[LME Zinc 3-month]]*Table_Merge1[[#This Row],[Azad.Sell]]),"")</f>
        <v>112769475</v>
      </c>
      <c r="AT106"/>
      <c r="BN106" s="279">
        <v>1399</v>
      </c>
      <c r="BO106" s="307">
        <v>1821.5510989010972</v>
      </c>
      <c r="BP106" s="150">
        <v>1819.926923076923</v>
      </c>
      <c r="BQ106" s="377">
        <v>1684.8022124538795</v>
      </c>
      <c r="BR106" s="377">
        <v>1740.2357041881257</v>
      </c>
      <c r="BS106" s="377">
        <v>1739.9233341680836</v>
      </c>
      <c r="BT106" s="377">
        <v>1750.813259981496</v>
      </c>
      <c r="BU106" s="310">
        <v>1399</v>
      </c>
      <c r="BV106" s="307">
        <v>1821.4364705882331</v>
      </c>
      <c r="BW106" s="150">
        <v>1819.508230452675</v>
      </c>
      <c r="BX106" s="377">
        <v>1897.1437130157701</v>
      </c>
      <c r="BY106" s="377">
        <v>1946.2134629939821</v>
      </c>
      <c r="BZ106" s="377">
        <v>1962.0464092297955</v>
      </c>
      <c r="CA106" s="317">
        <v>2012.3347923427441</v>
      </c>
      <c r="CB106" s="377"/>
      <c r="CC106" s="548"/>
      <c r="CE106" s="548"/>
      <c r="DF106">
        <v>2425.9142335766423</v>
      </c>
      <c r="DG106">
        <v>1894.1572183276485</v>
      </c>
      <c r="DH106">
        <v>4000</v>
      </c>
      <c r="DI106">
        <v>4660</v>
      </c>
      <c r="DJ106">
        <v>4000</v>
      </c>
      <c r="DK106" t="s">
        <v>9641</v>
      </c>
      <c r="DL106" t="s">
        <v>9798</v>
      </c>
      <c r="DM106" t="s">
        <v>9803</v>
      </c>
      <c r="DN106">
        <v>896924000</v>
      </c>
      <c r="DO106">
        <v>896528000</v>
      </c>
      <c r="DP106">
        <v>1080423680</v>
      </c>
      <c r="DQ106">
        <v>1080027680</v>
      </c>
      <c r="DR106">
        <v>4840</v>
      </c>
      <c r="DS106" t="s">
        <v>3621</v>
      </c>
      <c r="DT106" t="s">
        <v>3621</v>
      </c>
      <c r="DU106" t="s">
        <v>3621</v>
      </c>
      <c r="DV106">
        <v>13480</v>
      </c>
      <c r="DW106">
        <v>227526.72106824926</v>
      </c>
      <c r="DX106">
        <v>227497.34421364986</v>
      </c>
      <c r="DY106">
        <v>1.0001291305386484</v>
      </c>
    </row>
    <row r="107" spans="1:129" ht="17.25" x14ac:dyDescent="0.4">
      <c r="A107" s="258">
        <v>41122</v>
      </c>
      <c r="B1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1391.05.11</v>
      </c>
      <c r="C107" s="195">
        <f t="shared" ca="1" si="37"/>
        <v>1391</v>
      </c>
      <c r="D1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07" s="195">
        <f>_xlfn.NUMBERVALUE(RIGHT(Table11[[#This Row],[تاریخ شمسی]],2))</f>
        <v>11</v>
      </c>
      <c r="F1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05-11</v>
      </c>
      <c r="G107" s="195" t="s">
        <v>258</v>
      </c>
      <c r="I107" s="259">
        <v>43936</v>
      </c>
      <c r="J107">
        <v>16020</v>
      </c>
      <c r="L107" s="259">
        <v>41122</v>
      </c>
      <c r="M107">
        <v>20050</v>
      </c>
      <c r="O107" s="284">
        <f>IFERROR(DATE(Table7[[#This Row],[year]],MONTH(DATEVALUE(Table7[[#This Row],[month]]&amp;"1")),Table7[[#This Row],[day]]),"")</f>
        <v>44945</v>
      </c>
      <c r="P107" s="195" t="s">
        <v>3531</v>
      </c>
      <c r="Q107" s="195">
        <v>2023</v>
      </c>
      <c r="R107" s="195" t="s">
        <v>3431</v>
      </c>
      <c r="S107" s="195">
        <v>19</v>
      </c>
      <c r="T107" s="195">
        <v>1907.5</v>
      </c>
      <c r="U107" s="195">
        <v>2614</v>
      </c>
      <c r="V107" s="195">
        <v>381175</v>
      </c>
      <c r="X107" s="260">
        <v>44945</v>
      </c>
      <c r="Y107" t="s">
        <v>9276</v>
      </c>
      <c r="Z107" s="260"/>
      <c r="AA107">
        <v>1401</v>
      </c>
      <c r="AB107" s="260" t="str">
        <f ca="1">IFERROR(IFERROR(VLOOKUP(Table_Merge1[[#This Row],[Column1]],Table11[#All],2,FALSE),LEFT(AB108,8)&amp;IF(LEN((RIGHT(AB108,2)+1))&lt;2,"0"&amp;(RIGHT(AB108,2)+1),(RIGHT(AB108,2)-1))),"")</f>
        <v>1401.10.29</v>
      </c>
      <c r="AC107" s="259" t="str">
        <f ca="1">LEFT(Table_Merge1[[#This Row],[Column2]],4)</f>
        <v>1401</v>
      </c>
      <c r="AD107" s="259" t="str">
        <f ca="1">RIGHT(LEFT(Table_Merge1[[#This Row],[Column2]],7),2)</f>
        <v>10</v>
      </c>
      <c r="AE107" s="259" t="str">
        <f ca="1">RIGHT(Table_Merge1[[#This Row],[Column2]],2)</f>
        <v>29</v>
      </c>
      <c r="AF107">
        <v>10</v>
      </c>
      <c r="AG107">
        <v>29</v>
      </c>
      <c r="AH107" s="260">
        <v>2023</v>
      </c>
      <c r="AI107" t="s">
        <v>3431</v>
      </c>
      <c r="AJ107" s="260">
        <v>19</v>
      </c>
      <c r="AK107">
        <v>1907.5</v>
      </c>
      <c r="AL107">
        <v>2614</v>
      </c>
      <c r="AM107">
        <v>381175</v>
      </c>
      <c r="AN107">
        <v>43000</v>
      </c>
      <c r="AO107">
        <v>285000</v>
      </c>
      <c r="AP107" s="287">
        <f>IFERROR(IF(Table_Merge1[[#This Row],[LME Zinc stock]]*Table_Merge1[[#This Row],[Nima.مقدار]]=0,"",Table_Merge1[[#This Row],[LME Zinc stock]]*Table_Merge1[[#This Row],[Nima.مقدار]]),"")</f>
        <v>108634875000</v>
      </c>
      <c r="AQ107" s="287">
        <f>IFERROR(IF(Table_Merge1[[#This Row],[LME Zinc 3-month]]*Table_Merge1[[#This Row],[Nima.مقدار]]=0,"",Table_Merge1[[#This Row],[LME Zinc 3-month]]*Table_Merge1[[#This Row],[Nima.مقدار]]),"")</f>
        <v>744990000</v>
      </c>
      <c r="AR107" s="288">
        <f>IFERROR(IF(Table_Merge1[[#This Row],[LME Zinc stock]]*Table_Merge1[[#This Row],[Azad.Sell]]=0,"",Table_Merge1[[#This Row],[LME Zinc stock]]*Table_Merge1[[#This Row],[Azad.Sell]]),"")</f>
        <v>16390525000</v>
      </c>
      <c r="AS107" s="288">
        <f>IFERROR(IF(Table_Merge1[[#This Row],[LME Zinc 3-month]]*Table_Merge1[[#This Row],[Azad.Sell]]=0,"",Table_Merge1[[#This Row],[LME Zinc 3-month]]*Table_Merge1[[#This Row],[Azad.Sell]]),"")</f>
        <v>112402000</v>
      </c>
      <c r="AT107"/>
      <c r="BN107" s="278">
        <v>1</v>
      </c>
      <c r="BO107" s="307">
        <v>1642.4911764705885</v>
      </c>
      <c r="BP107" s="150">
        <v>1495.28125</v>
      </c>
      <c r="BQ107" s="377">
        <v>1373.8697759417771</v>
      </c>
      <c r="BR107" s="377"/>
      <c r="BS107" s="377">
        <v>1582.1589753741935</v>
      </c>
      <c r="BT107" s="377"/>
      <c r="BU107" s="311">
        <v>1</v>
      </c>
      <c r="BV107" s="307">
        <v>1637.7812500000002</v>
      </c>
      <c r="BW107" s="150">
        <v>1494.4333333333334</v>
      </c>
      <c r="BX107" s="377">
        <v>1625.1311400917332</v>
      </c>
      <c r="BY107" s="377"/>
      <c r="BZ107" s="377">
        <v>1871.5134902022901</v>
      </c>
      <c r="CA107" s="317"/>
      <c r="CB107" s="377"/>
      <c r="CC107" s="548"/>
      <c r="CE107" s="548"/>
      <c r="DF107">
        <v>1868.3529411764705</v>
      </c>
      <c r="DG107">
        <v>1625.1311400917332</v>
      </c>
      <c r="DH107">
        <v>3000</v>
      </c>
      <c r="DI107">
        <v>2120</v>
      </c>
      <c r="DJ107">
        <v>2080</v>
      </c>
      <c r="DK107" t="s">
        <v>9642</v>
      </c>
      <c r="DL107" t="s">
        <v>9798</v>
      </c>
      <c r="DM107" t="s">
        <v>9803</v>
      </c>
      <c r="DN107">
        <v>474868160</v>
      </c>
      <c r="DO107">
        <v>474868160</v>
      </c>
      <c r="DP107">
        <v>1555291840</v>
      </c>
      <c r="DQ107">
        <v>1554895840</v>
      </c>
      <c r="DR107">
        <v>6920</v>
      </c>
      <c r="DS107" t="s">
        <v>3621</v>
      </c>
      <c r="DT107" t="s">
        <v>3621</v>
      </c>
      <c r="DU107" t="s">
        <v>3621</v>
      </c>
      <c r="DV107">
        <v>13480</v>
      </c>
      <c r="DW107">
        <v>227526.72106824926</v>
      </c>
      <c r="DX107">
        <v>227497.34421364986</v>
      </c>
      <c r="DY107">
        <v>1.0001291305386484</v>
      </c>
    </row>
    <row r="108" spans="1:129" ht="17.25" x14ac:dyDescent="0.4">
      <c r="A108" s="258">
        <v>41123</v>
      </c>
      <c r="B1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1391.05.12</v>
      </c>
      <c r="C108" s="195">
        <f t="shared" ca="1" si="37"/>
        <v>1391</v>
      </c>
      <c r="D1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08" s="195">
        <f>_xlfn.NUMBERVALUE(RIGHT(Table11[[#This Row],[تاریخ شمسی]],2))</f>
        <v>12</v>
      </c>
      <c r="F1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05-12</v>
      </c>
      <c r="G108" s="195" t="s">
        <v>259</v>
      </c>
      <c r="I108" s="259">
        <v>43937</v>
      </c>
      <c r="J108">
        <v>15870</v>
      </c>
      <c r="L108" s="259">
        <v>41123</v>
      </c>
      <c r="M108">
        <v>20190</v>
      </c>
      <c r="O108" s="283">
        <f>IFERROR(DATE(Table7[[#This Row],[year]],MONTH(DATEVALUE(Table7[[#This Row],[month]]&amp;"1")),Table7[[#This Row],[day]]),"")</f>
        <v>44944</v>
      </c>
      <c r="P108" s="257" t="s">
        <v>3532</v>
      </c>
      <c r="Q108" s="257">
        <v>2023</v>
      </c>
      <c r="R108" s="257" t="s">
        <v>3431</v>
      </c>
      <c r="S108" s="257">
        <v>18</v>
      </c>
      <c r="T108" s="257">
        <v>1911.55</v>
      </c>
      <c r="U108" s="257">
        <v>2571</v>
      </c>
      <c r="V108" s="257">
        <v>385850</v>
      </c>
      <c r="X108" s="260">
        <v>44944</v>
      </c>
      <c r="Y108" t="s">
        <v>9275</v>
      </c>
      <c r="Z108" s="260"/>
      <c r="AA108">
        <v>1401</v>
      </c>
      <c r="AB108" s="260" t="str">
        <f ca="1">IFERROR(IFERROR(VLOOKUP(Table_Merge1[[#This Row],[Column1]],Table11[#All],2,FALSE),LEFT(AB109,8)&amp;IF(LEN((RIGHT(AB109,2)+1))&lt;2,"0"&amp;(RIGHT(AB109,2)+1),(RIGHT(AB109,2)-1))),"")</f>
        <v>1401.10.28</v>
      </c>
      <c r="AC108" s="259" t="str">
        <f ca="1">LEFT(Table_Merge1[[#This Row],[Column2]],4)</f>
        <v>1401</v>
      </c>
      <c r="AD108" s="259" t="str">
        <f ca="1">RIGHT(LEFT(Table_Merge1[[#This Row],[Column2]],7),2)</f>
        <v>10</v>
      </c>
      <c r="AE108" s="259" t="str">
        <f ca="1">RIGHT(Table_Merge1[[#This Row],[Column2]],2)</f>
        <v>28</v>
      </c>
      <c r="AF108">
        <v>10</v>
      </c>
      <c r="AG108">
        <v>28</v>
      </c>
      <c r="AH108" s="260">
        <v>2023</v>
      </c>
      <c r="AI108" t="s">
        <v>3431</v>
      </c>
      <c r="AJ108" s="260">
        <v>18</v>
      </c>
      <c r="AK108">
        <v>1911.55</v>
      </c>
      <c r="AL108">
        <v>2571</v>
      </c>
      <c r="AM108">
        <v>385850</v>
      </c>
      <c r="AN108">
        <v>43000</v>
      </c>
      <c r="AO108">
        <v>285000</v>
      </c>
      <c r="AP108" s="287">
        <f>IFERROR(IF(Table_Merge1[[#This Row],[LME Zinc stock]]*Table_Merge1[[#This Row],[Nima.مقدار]]=0,"",Table_Merge1[[#This Row],[LME Zinc stock]]*Table_Merge1[[#This Row],[Nima.مقدار]]),"")</f>
        <v>109967250000</v>
      </c>
      <c r="AQ108" s="287">
        <f>IFERROR(IF(Table_Merge1[[#This Row],[LME Zinc 3-month]]*Table_Merge1[[#This Row],[Nima.مقدار]]=0,"",Table_Merge1[[#This Row],[LME Zinc 3-month]]*Table_Merge1[[#This Row],[Nima.مقدار]]),"")</f>
        <v>732735000</v>
      </c>
      <c r="AR108" s="288">
        <f>IFERROR(IF(Table_Merge1[[#This Row],[LME Zinc stock]]*Table_Merge1[[#This Row],[Azad.Sell]]=0,"",Table_Merge1[[#This Row],[LME Zinc stock]]*Table_Merge1[[#This Row],[Azad.Sell]]),"")</f>
        <v>16591550000</v>
      </c>
      <c r="AS108" s="288">
        <f>IFERROR(IF(Table_Merge1[[#This Row],[LME Zinc 3-month]]*Table_Merge1[[#This Row],[Azad.Sell]]=0,"",Table_Merge1[[#This Row],[LME Zinc 3-month]]*Table_Merge1[[#This Row],[Azad.Sell]]),"")</f>
        <v>110553000</v>
      </c>
      <c r="AT108"/>
      <c r="BN108" s="278">
        <v>2</v>
      </c>
      <c r="BO108" s="307">
        <v>1710.238636363636</v>
      </c>
      <c r="BP108" s="150">
        <v>1494.0952380952381</v>
      </c>
      <c r="BQ108" s="377">
        <v>1390.6521616830616</v>
      </c>
      <c r="BR108" s="377"/>
      <c r="BS108" s="377">
        <v>1492.4839762345373</v>
      </c>
      <c r="BT108" s="377">
        <v>1477.2673875523533</v>
      </c>
      <c r="BU108" s="280">
        <v>2</v>
      </c>
      <c r="BV108" s="307">
        <v>1708.3428571428569</v>
      </c>
      <c r="BW108" s="150">
        <v>1491.9749999999999</v>
      </c>
      <c r="BX108" s="377">
        <v>1649.108719676696</v>
      </c>
      <c r="BY108" s="377"/>
      <c r="BZ108" s="377">
        <v>1769.8662591566583</v>
      </c>
      <c r="CA108" s="317">
        <v>1751.8216253000112</v>
      </c>
      <c r="CB108" s="377"/>
      <c r="CC108" s="548"/>
      <c r="CE108" s="548"/>
      <c r="DF108">
        <v>1938.25</v>
      </c>
      <c r="DG108">
        <v>1649.108719676696</v>
      </c>
      <c r="DH108">
        <v>0</v>
      </c>
      <c r="DI108">
        <v>180</v>
      </c>
      <c r="DJ108">
        <v>180</v>
      </c>
      <c r="DK108" t="s">
        <v>9642</v>
      </c>
      <c r="DL108" t="s">
        <v>9798</v>
      </c>
      <c r="DM108" t="s">
        <v>9803</v>
      </c>
      <c r="DN108">
        <v>41094360</v>
      </c>
      <c r="DO108">
        <v>41094360</v>
      </c>
      <c r="DP108">
        <v>1596386200</v>
      </c>
      <c r="DQ108">
        <v>1595990200</v>
      </c>
      <c r="DR108">
        <v>7100</v>
      </c>
      <c r="DS108" t="s">
        <v>3621</v>
      </c>
      <c r="DT108" t="s">
        <v>3621</v>
      </c>
      <c r="DU108" t="s">
        <v>3621</v>
      </c>
      <c r="DV108">
        <v>13480</v>
      </c>
      <c r="DW108">
        <v>227526.72106824926</v>
      </c>
      <c r="DX108">
        <v>227497.34421364986</v>
      </c>
      <c r="DY108">
        <v>1.0001291305386484</v>
      </c>
    </row>
    <row r="109" spans="1:129" ht="17.25" x14ac:dyDescent="0.4">
      <c r="A109" s="258">
        <v>41125</v>
      </c>
      <c r="B1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1391.05.14</v>
      </c>
      <c r="C109" s="195">
        <f t="shared" ca="1" si="37"/>
        <v>1391</v>
      </c>
      <c r="D1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09" s="195">
        <f>_xlfn.NUMBERVALUE(RIGHT(Table11[[#This Row],[تاریخ شمسی]],2))</f>
        <v>14</v>
      </c>
      <c r="F1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05-14</v>
      </c>
      <c r="G109" s="195" t="s">
        <v>260</v>
      </c>
      <c r="I109" s="259">
        <v>43938</v>
      </c>
      <c r="J109">
        <v>15870</v>
      </c>
      <c r="L109" s="259">
        <v>41125</v>
      </c>
      <c r="M109">
        <v>20080</v>
      </c>
      <c r="O109" s="284">
        <f>IFERROR(DATE(Table7[[#This Row],[year]],MONTH(DATEVALUE(Table7[[#This Row],[month]]&amp;"1")),Table7[[#This Row],[day]]),"")</f>
        <v>44943</v>
      </c>
      <c r="P109" s="195" t="s">
        <v>3533</v>
      </c>
      <c r="Q109" s="195">
        <v>2023</v>
      </c>
      <c r="R109" s="195" t="s">
        <v>3431</v>
      </c>
      <c r="S109" s="195">
        <v>17</v>
      </c>
      <c r="T109" s="195">
        <v>1904.95</v>
      </c>
      <c r="U109" s="195">
        <v>2662</v>
      </c>
      <c r="V109" s="195">
        <v>390400</v>
      </c>
      <c r="X109" s="260">
        <v>44943</v>
      </c>
      <c r="Y109" t="s">
        <v>9274</v>
      </c>
      <c r="Z109" s="260"/>
      <c r="AA109">
        <v>1401</v>
      </c>
      <c r="AB109" s="260" t="str">
        <f ca="1">IFERROR(IFERROR(VLOOKUP(Table_Merge1[[#This Row],[Column1]],Table11[#All],2,FALSE),LEFT(AB110,8)&amp;IF(LEN((RIGHT(AB110,2)+1))&lt;2,"0"&amp;(RIGHT(AB110,2)+1),(RIGHT(AB110,2)-1))),"")</f>
        <v>1401.10.27</v>
      </c>
      <c r="AC109" s="259" t="str">
        <f ca="1">LEFT(Table_Merge1[[#This Row],[Column2]],4)</f>
        <v>1401</v>
      </c>
      <c r="AD109" s="259" t="str">
        <f ca="1">RIGHT(LEFT(Table_Merge1[[#This Row],[Column2]],7),2)</f>
        <v>10</v>
      </c>
      <c r="AE109" s="259" t="str">
        <f ca="1">RIGHT(Table_Merge1[[#This Row],[Column2]],2)</f>
        <v>27</v>
      </c>
      <c r="AF109">
        <v>10</v>
      </c>
      <c r="AG109">
        <v>27</v>
      </c>
      <c r="AH109" s="260">
        <v>2023</v>
      </c>
      <c r="AI109" t="s">
        <v>3431</v>
      </c>
      <c r="AJ109" s="260">
        <v>17</v>
      </c>
      <c r="AK109">
        <v>1904.95</v>
      </c>
      <c r="AL109">
        <v>2662</v>
      </c>
      <c r="AM109">
        <v>390400</v>
      </c>
      <c r="AN109">
        <v>41950</v>
      </c>
      <c r="AO109">
        <v>285000</v>
      </c>
      <c r="AP109" s="287">
        <f>IFERROR(IF(Table_Merge1[[#This Row],[LME Zinc stock]]*Table_Merge1[[#This Row],[Nima.مقدار]]=0,"",Table_Merge1[[#This Row],[LME Zinc stock]]*Table_Merge1[[#This Row],[Nima.مقدار]]),"")</f>
        <v>111264000000</v>
      </c>
      <c r="AQ109" s="287">
        <f>IFERROR(IF(Table_Merge1[[#This Row],[LME Zinc 3-month]]*Table_Merge1[[#This Row],[Nima.مقدار]]=0,"",Table_Merge1[[#This Row],[LME Zinc 3-month]]*Table_Merge1[[#This Row],[Nima.مقدار]]),"")</f>
        <v>758670000</v>
      </c>
      <c r="AR109" s="288">
        <f>IFERROR(IF(Table_Merge1[[#This Row],[LME Zinc stock]]*Table_Merge1[[#This Row],[Azad.Sell]]=0,"",Table_Merge1[[#This Row],[LME Zinc stock]]*Table_Merge1[[#This Row],[Azad.Sell]]),"")</f>
        <v>16377280000</v>
      </c>
      <c r="AS109" s="288">
        <f>IFERROR(IF(Table_Merge1[[#This Row],[LME Zinc 3-month]]*Table_Merge1[[#This Row],[Azad.Sell]]=0,"",Table_Merge1[[#This Row],[LME Zinc 3-month]]*Table_Merge1[[#This Row],[Azad.Sell]]),"")</f>
        <v>111670900</v>
      </c>
      <c r="AT109"/>
      <c r="BN109" s="278">
        <v>3</v>
      </c>
      <c r="BO109" s="307">
        <v>1721.5666666666668</v>
      </c>
      <c r="BP109" s="150">
        <v>1585.125</v>
      </c>
      <c r="BQ109" s="377">
        <v>1381.4162218869014</v>
      </c>
      <c r="BR109" s="377"/>
      <c r="BS109" s="377">
        <v>1429.3141454695692</v>
      </c>
      <c r="BT109" s="377">
        <v>1434.3786593734285</v>
      </c>
      <c r="BU109" s="280">
        <v>3</v>
      </c>
      <c r="BV109" s="307">
        <v>1721.2175</v>
      </c>
      <c r="BW109" s="150">
        <v>1583.9736842105262</v>
      </c>
      <c r="BX109" s="377">
        <v>1590.2012748715024</v>
      </c>
      <c r="BY109" s="377"/>
      <c r="BZ109" s="377">
        <v>1645.3384145243285</v>
      </c>
      <c r="CA109" s="317">
        <v>1651.168371013126</v>
      </c>
      <c r="CB109" s="377"/>
      <c r="CC109" s="548"/>
      <c r="CE109" s="548"/>
      <c r="DF109">
        <v>1995.9285714285713</v>
      </c>
      <c r="DG109">
        <v>1590.2012748715026</v>
      </c>
      <c r="DH109">
        <v>0</v>
      </c>
      <c r="DI109">
        <v>740</v>
      </c>
      <c r="DJ109">
        <v>740</v>
      </c>
      <c r="DK109" t="s">
        <v>9643</v>
      </c>
      <c r="DL109" t="s">
        <v>9798</v>
      </c>
      <c r="DM109" t="s">
        <v>9803</v>
      </c>
      <c r="DN109">
        <v>168943480</v>
      </c>
      <c r="DO109">
        <v>168943480</v>
      </c>
      <c r="DP109">
        <v>1765329680</v>
      </c>
      <c r="DQ109">
        <v>1764933680</v>
      </c>
      <c r="DR109">
        <v>7840</v>
      </c>
      <c r="DS109" t="s">
        <v>3621</v>
      </c>
      <c r="DT109" t="s">
        <v>3621</v>
      </c>
      <c r="DU109" t="s">
        <v>3621</v>
      </c>
      <c r="DV109">
        <v>13480</v>
      </c>
      <c r="DW109">
        <v>227526.72106824926</v>
      </c>
      <c r="DX109">
        <v>227497.34421364986</v>
      </c>
      <c r="DY109">
        <v>1.0001291305386484</v>
      </c>
    </row>
    <row r="110" spans="1:129" ht="17.25" x14ac:dyDescent="0.4">
      <c r="A110" s="258">
        <v>41126</v>
      </c>
      <c r="B1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1391.05.15</v>
      </c>
      <c r="C110" s="195">
        <f t="shared" ca="1" si="37"/>
        <v>1391</v>
      </c>
      <c r="D1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10" s="195">
        <f>_xlfn.NUMBERVALUE(RIGHT(Table11[[#This Row],[تاریخ شمسی]],2))</f>
        <v>15</v>
      </c>
      <c r="F1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05-15</v>
      </c>
      <c r="G110" s="195" t="s">
        <v>261</v>
      </c>
      <c r="I110" s="259">
        <v>43939</v>
      </c>
      <c r="J110">
        <v>15660</v>
      </c>
      <c r="L110" s="259">
        <v>41126</v>
      </c>
      <c r="M110">
        <v>20440</v>
      </c>
      <c r="O110" s="283">
        <f>IFERROR(DATE(Table7[[#This Row],[year]],MONTH(DATEVALUE(Table7[[#This Row],[month]]&amp;"1")),Table7[[#This Row],[day]]),"")</f>
        <v>44942</v>
      </c>
      <c r="P110" s="257" t="s">
        <v>3534</v>
      </c>
      <c r="Q110" s="257">
        <v>2023</v>
      </c>
      <c r="R110" s="257" t="s">
        <v>3431</v>
      </c>
      <c r="S110" s="257">
        <v>16</v>
      </c>
      <c r="T110" s="257">
        <v>1915.1</v>
      </c>
      <c r="U110" s="257">
        <v>2587</v>
      </c>
      <c r="V110" s="257">
        <v>395150</v>
      </c>
      <c r="X110" s="260">
        <v>44942</v>
      </c>
      <c r="Y110" t="s">
        <v>9273</v>
      </c>
      <c r="Z110" s="260"/>
      <c r="AA110">
        <v>1401</v>
      </c>
      <c r="AB110" s="260" t="str">
        <f ca="1">IFERROR(IFERROR(VLOOKUP(Table_Merge1[[#This Row],[Column1]],Table11[#All],2,FALSE),LEFT(AB111,8)&amp;IF(LEN((RIGHT(AB111,2)+1))&lt;2,"0"&amp;(RIGHT(AB111,2)+1),(RIGHT(AB111,2)-1))),"")</f>
        <v>1401.10.26</v>
      </c>
      <c r="AC110" s="259" t="str">
        <f ca="1">LEFT(Table_Merge1[[#This Row],[Column2]],4)</f>
        <v>1401</v>
      </c>
      <c r="AD110" s="259" t="str">
        <f ca="1">RIGHT(LEFT(Table_Merge1[[#This Row],[Column2]],7),2)</f>
        <v>10</v>
      </c>
      <c r="AE110" s="259" t="str">
        <f ca="1">RIGHT(Table_Merge1[[#This Row],[Column2]],2)</f>
        <v>26</v>
      </c>
      <c r="AF110">
        <v>10</v>
      </c>
      <c r="AG110">
        <v>26</v>
      </c>
      <c r="AH110" s="260">
        <v>2023</v>
      </c>
      <c r="AI110" t="s">
        <v>3431</v>
      </c>
      <c r="AJ110" s="260">
        <v>16</v>
      </c>
      <c r="AK110">
        <v>1915.1</v>
      </c>
      <c r="AL110">
        <v>2587</v>
      </c>
      <c r="AM110">
        <v>395150</v>
      </c>
      <c r="AN110">
        <v>41100</v>
      </c>
      <c r="AO110">
        <v>285000</v>
      </c>
      <c r="AP110" s="287">
        <f>IFERROR(IF(Table_Merge1[[#This Row],[LME Zinc stock]]*Table_Merge1[[#This Row],[Nima.مقدار]]=0,"",Table_Merge1[[#This Row],[LME Zinc stock]]*Table_Merge1[[#This Row],[Nima.مقدار]]),"")</f>
        <v>112617750000</v>
      </c>
      <c r="AQ110" s="287">
        <f>IFERROR(IF(Table_Merge1[[#This Row],[LME Zinc 3-month]]*Table_Merge1[[#This Row],[Nima.مقدار]]=0,"",Table_Merge1[[#This Row],[LME Zinc 3-month]]*Table_Merge1[[#This Row],[Nima.مقدار]]),"")</f>
        <v>737295000</v>
      </c>
      <c r="AR110" s="288">
        <f>IFERROR(IF(Table_Merge1[[#This Row],[LME Zinc stock]]*Table_Merge1[[#This Row],[Azad.Sell]]=0,"",Table_Merge1[[#This Row],[LME Zinc stock]]*Table_Merge1[[#This Row],[Azad.Sell]]),"")</f>
        <v>16240665000</v>
      </c>
      <c r="AS110" s="288">
        <f>IFERROR(IF(Table_Merge1[[#This Row],[LME Zinc 3-month]]*Table_Merge1[[#This Row],[Azad.Sell]]=0,"",Table_Merge1[[#This Row],[LME Zinc 3-month]]*Table_Merge1[[#This Row],[Azad.Sell]]),"")</f>
        <v>106325700</v>
      </c>
      <c r="AT110"/>
      <c r="BN110" s="278">
        <v>4</v>
      </c>
      <c r="BO110" s="307">
        <v>1786.1727272727271</v>
      </c>
      <c r="BP110" s="150">
        <v>1667</v>
      </c>
      <c r="BQ110" s="377">
        <v>1295.91164414115</v>
      </c>
      <c r="BR110" s="377">
        <v>1296.699348458664</v>
      </c>
      <c r="BS110" s="377">
        <v>1399.0483845142617</v>
      </c>
      <c r="BT110" s="377">
        <v>1582.8575639946239</v>
      </c>
      <c r="BU110" s="280">
        <v>4</v>
      </c>
      <c r="BV110" s="307">
        <v>1779.1470588235293</v>
      </c>
      <c r="BW110" s="150">
        <v>1655.09375</v>
      </c>
      <c r="BX110" s="377">
        <v>1664.3807038480481</v>
      </c>
      <c r="BY110" s="377">
        <v>1665.3923776549275</v>
      </c>
      <c r="BZ110" s="377">
        <v>1796.8425127305172</v>
      </c>
      <c r="CA110" s="317">
        <v>2032.9145110803806</v>
      </c>
      <c r="CB110" s="377"/>
      <c r="CC110" s="548"/>
      <c r="CE110" s="548"/>
      <c r="DF110">
        <v>2097.909090909091</v>
      </c>
      <c r="DG110">
        <v>1664.3807038480479</v>
      </c>
      <c r="DH110">
        <v>3000</v>
      </c>
      <c r="DI110">
        <v>620</v>
      </c>
      <c r="DJ110">
        <v>620</v>
      </c>
      <c r="DK110" t="s">
        <v>9694</v>
      </c>
      <c r="DL110" t="s">
        <v>9798</v>
      </c>
      <c r="DM110" t="s">
        <v>9803</v>
      </c>
      <c r="DN110">
        <v>142534900</v>
      </c>
      <c r="DO110">
        <v>142534900</v>
      </c>
      <c r="DP110">
        <v>1907864580</v>
      </c>
      <c r="DQ110">
        <v>1907468580</v>
      </c>
      <c r="DR110">
        <v>8460</v>
      </c>
      <c r="DS110" t="s">
        <v>3621</v>
      </c>
      <c r="DT110" t="s">
        <v>3621</v>
      </c>
      <c r="DU110" t="s">
        <v>3621</v>
      </c>
      <c r="DV110">
        <v>13480</v>
      </c>
      <c r="DW110">
        <v>227526.72106824926</v>
      </c>
      <c r="DX110">
        <v>227497.34421364986</v>
      </c>
      <c r="DY110">
        <v>1.0001291305386484</v>
      </c>
    </row>
    <row r="111" spans="1:129" ht="17.25" x14ac:dyDescent="0.4">
      <c r="A111" s="258">
        <v>41127</v>
      </c>
      <c r="B1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1391.05.16</v>
      </c>
      <c r="C111" s="195">
        <f t="shared" ca="1" si="37"/>
        <v>1391</v>
      </c>
      <c r="D1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11" s="195">
        <f>_xlfn.NUMBERVALUE(RIGHT(Table11[[#This Row],[تاریخ شمسی]],2))</f>
        <v>16</v>
      </c>
      <c r="F1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05-16</v>
      </c>
      <c r="G111" s="195" t="s">
        <v>262</v>
      </c>
      <c r="I111" s="259">
        <v>43940</v>
      </c>
      <c r="J111">
        <v>15680</v>
      </c>
      <c r="L111" s="259">
        <v>41127</v>
      </c>
      <c r="M111">
        <v>21300</v>
      </c>
      <c r="O111" s="284">
        <f>IFERROR(DATE(Table7[[#This Row],[year]],MONTH(DATEVALUE(Table7[[#This Row],[month]]&amp;"1")),Table7[[#This Row],[day]]),"")</f>
        <v>44939</v>
      </c>
      <c r="P111" s="195" t="s">
        <v>3535</v>
      </c>
      <c r="Q111" s="195">
        <v>2023</v>
      </c>
      <c r="R111" s="195" t="s">
        <v>3431</v>
      </c>
      <c r="S111" s="195">
        <v>13</v>
      </c>
      <c r="T111" s="195">
        <v>1904.05</v>
      </c>
      <c r="U111" s="195">
        <v>2624</v>
      </c>
      <c r="V111" s="195">
        <v>399650</v>
      </c>
      <c r="X111" s="260">
        <v>44939</v>
      </c>
      <c r="Z111" s="260"/>
      <c r="AB111" s="260" t="str">
        <f ca="1">IFERROR(IFERROR(VLOOKUP(Table_Merge1[[#This Row],[Column1]],Table11[#All],2,FALSE),LEFT(AB112,8)&amp;IF(LEN((RIGHT(AB112,2)+1))&lt;2,"0"&amp;(RIGHT(AB112,2)+1),(RIGHT(AB112,2)-1))),"")</f>
        <v>1401.10.21</v>
      </c>
      <c r="AC111" s="259" t="str">
        <f ca="1">LEFT(Table_Merge1[[#This Row],[Column2]],4)</f>
        <v>1401</v>
      </c>
      <c r="AD111" s="259" t="str">
        <f ca="1">RIGHT(LEFT(Table_Merge1[[#This Row],[Column2]],7),2)</f>
        <v>10</v>
      </c>
      <c r="AE111" s="259" t="str">
        <f ca="1">RIGHT(Table_Merge1[[#This Row],[Column2]],2)</f>
        <v>21</v>
      </c>
      <c r="AH111" s="260">
        <v>2023</v>
      </c>
      <c r="AI111" t="s">
        <v>3431</v>
      </c>
      <c r="AJ111" s="260">
        <v>13</v>
      </c>
      <c r="AK111">
        <v>1904.05</v>
      </c>
      <c r="AL111">
        <v>2624</v>
      </c>
      <c r="AM111">
        <v>399650</v>
      </c>
      <c r="AN111">
        <v>41200</v>
      </c>
      <c r="AP111" s="287" t="str">
        <f>IFERROR(IF(Table_Merge1[[#This Row],[LME Zinc stock]]*Table_Merge1[[#This Row],[Nima.مقدار]]=0,"",Table_Merge1[[#This Row],[LME Zinc stock]]*Table_Merge1[[#This Row],[Nima.مقدار]]),"")</f>
        <v/>
      </c>
      <c r="AQ111" s="287" t="str">
        <f>IFERROR(IF(Table_Merge1[[#This Row],[LME Zinc 3-month]]*Table_Merge1[[#This Row],[Nima.مقدار]]=0,"",Table_Merge1[[#This Row],[LME Zinc 3-month]]*Table_Merge1[[#This Row],[Nima.مقدار]]),"")</f>
        <v/>
      </c>
      <c r="AR111" s="288">
        <f>IFERROR(IF(Table_Merge1[[#This Row],[LME Zinc stock]]*Table_Merge1[[#This Row],[Azad.Sell]]=0,"",Table_Merge1[[#This Row],[LME Zinc stock]]*Table_Merge1[[#This Row],[Azad.Sell]]),"")</f>
        <v>16465580000</v>
      </c>
      <c r="AS111" s="288">
        <f>IFERROR(IF(Table_Merge1[[#This Row],[LME Zinc 3-month]]*Table_Merge1[[#This Row],[Azad.Sell]]=0,"",Table_Merge1[[#This Row],[LME Zinc 3-month]]*Table_Merge1[[#This Row],[Azad.Sell]]),"")</f>
        <v>108108800</v>
      </c>
      <c r="AT111"/>
      <c r="BN111" s="278">
        <v>5</v>
      </c>
      <c r="BO111" s="307">
        <v>1961.6478260869567</v>
      </c>
      <c r="BP111" s="150">
        <v>1766.952380952381</v>
      </c>
      <c r="BQ111" s="377">
        <v>1599.9205816195824</v>
      </c>
      <c r="BR111" s="377">
        <v>1461.8896071393383</v>
      </c>
      <c r="BS111" s="377">
        <v>1654.8601497684501</v>
      </c>
      <c r="BT111" s="377">
        <v>1954.1910452824352</v>
      </c>
      <c r="BU111" s="280">
        <v>5</v>
      </c>
      <c r="BV111" s="307">
        <v>1968.2880952380958</v>
      </c>
      <c r="BW111" s="150">
        <v>1769.35</v>
      </c>
      <c r="BX111" s="377">
        <v>1983.7456315220122</v>
      </c>
      <c r="BY111" s="377">
        <v>1812.6006723373971</v>
      </c>
      <c r="BZ111" s="377">
        <v>2051.8653429408737</v>
      </c>
      <c r="CA111" s="317">
        <v>2423.0064878059184</v>
      </c>
      <c r="CB111" s="377"/>
      <c r="CC111" s="548"/>
      <c r="CE111" s="548"/>
      <c r="DF111">
        <v>2334.1304347826085</v>
      </c>
      <c r="DG111">
        <v>1983.7456315220122</v>
      </c>
      <c r="DH111">
        <v>0</v>
      </c>
      <c r="DI111">
        <v>1040</v>
      </c>
      <c r="DJ111">
        <v>1040</v>
      </c>
      <c r="DK111" t="s">
        <v>9695</v>
      </c>
      <c r="DL111" t="s">
        <v>9798</v>
      </c>
      <c r="DM111" t="s">
        <v>9803</v>
      </c>
      <c r="DN111">
        <v>239090800</v>
      </c>
      <c r="DO111">
        <v>239090800</v>
      </c>
      <c r="DP111">
        <v>2146955380</v>
      </c>
      <c r="DQ111">
        <v>2146559380</v>
      </c>
      <c r="DR111">
        <v>9500</v>
      </c>
      <c r="DS111" t="s">
        <v>3621</v>
      </c>
      <c r="DT111" t="s">
        <v>3621</v>
      </c>
      <c r="DU111" t="s">
        <v>3621</v>
      </c>
      <c r="DV111">
        <v>13480</v>
      </c>
      <c r="DW111">
        <v>227526.72106824926</v>
      </c>
      <c r="DX111">
        <v>227497.34421364986</v>
      </c>
      <c r="DY111">
        <v>1.0001291305386484</v>
      </c>
    </row>
    <row r="112" spans="1:129" ht="17.25" x14ac:dyDescent="0.4">
      <c r="A112" s="258">
        <v>41128</v>
      </c>
      <c r="B1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1391.05.17</v>
      </c>
      <c r="C112" s="195">
        <f t="shared" ca="1" si="37"/>
        <v>1391</v>
      </c>
      <c r="D1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12" s="195">
        <f>_xlfn.NUMBERVALUE(RIGHT(Table11[[#This Row],[تاریخ شمسی]],2))</f>
        <v>17</v>
      </c>
      <c r="F1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05-17</v>
      </c>
      <c r="G112" s="195" t="s">
        <v>263</v>
      </c>
      <c r="I112" s="259">
        <v>43941</v>
      </c>
      <c r="J112">
        <v>15750</v>
      </c>
      <c r="L112" s="259">
        <v>41128</v>
      </c>
      <c r="M112">
        <v>21950</v>
      </c>
      <c r="O112" s="283">
        <f>IFERROR(DATE(Table7[[#This Row],[year]],MONTH(DATEVALUE(Table7[[#This Row],[month]]&amp;"1")),Table7[[#This Row],[day]]),"")</f>
        <v>44938</v>
      </c>
      <c r="P112" s="257" t="s">
        <v>3536</v>
      </c>
      <c r="Q112" s="257">
        <v>2023</v>
      </c>
      <c r="R112" s="257" t="s">
        <v>3431</v>
      </c>
      <c r="S112" s="257">
        <v>12</v>
      </c>
      <c r="T112" s="257">
        <v>1883.1</v>
      </c>
      <c r="U112" s="257">
        <v>2546</v>
      </c>
      <c r="V112" s="257">
        <v>403250</v>
      </c>
      <c r="X112" s="260">
        <v>44938</v>
      </c>
      <c r="Y112" t="s">
        <v>9272</v>
      </c>
      <c r="Z112" s="260"/>
      <c r="AA112">
        <v>1401</v>
      </c>
      <c r="AB112" s="260" t="str">
        <f ca="1">IFERROR(IFERROR(VLOOKUP(Table_Merge1[[#This Row],[Column1]],Table11[#All],2,FALSE),LEFT(AB113,8)&amp;IF(LEN((RIGHT(AB113,2)+1))&lt;2,"0"&amp;(RIGHT(AB113,2)+1),(RIGHT(AB113,2)-1))),"")</f>
        <v>1401.10.22</v>
      </c>
      <c r="AC112" s="259" t="str">
        <f ca="1">LEFT(Table_Merge1[[#This Row],[Column2]],4)</f>
        <v>1401</v>
      </c>
      <c r="AD112" s="259" t="str">
        <f ca="1">RIGHT(LEFT(Table_Merge1[[#This Row],[Column2]],7),2)</f>
        <v>10</v>
      </c>
      <c r="AE112" s="259" t="str">
        <f ca="1">RIGHT(Table_Merge1[[#This Row],[Column2]],2)</f>
        <v>22</v>
      </c>
      <c r="AF112">
        <v>10</v>
      </c>
      <c r="AG112">
        <v>22</v>
      </c>
      <c r="AH112" s="260">
        <v>2023</v>
      </c>
      <c r="AI112" t="s">
        <v>3431</v>
      </c>
      <c r="AJ112" s="260">
        <v>12</v>
      </c>
      <c r="AK112">
        <v>1883.1</v>
      </c>
      <c r="AL112">
        <v>2546</v>
      </c>
      <c r="AM112">
        <v>403250</v>
      </c>
      <c r="AN112">
        <v>41190</v>
      </c>
      <c r="AO112">
        <v>285000</v>
      </c>
      <c r="AP112" s="287">
        <f>IFERROR(IF(Table_Merge1[[#This Row],[LME Zinc stock]]*Table_Merge1[[#This Row],[Nima.مقدار]]=0,"",Table_Merge1[[#This Row],[LME Zinc stock]]*Table_Merge1[[#This Row],[Nima.مقدار]]),"")</f>
        <v>114926250000</v>
      </c>
      <c r="AQ112" s="287">
        <f>IFERROR(IF(Table_Merge1[[#This Row],[LME Zinc 3-month]]*Table_Merge1[[#This Row],[Nima.مقدار]]=0,"",Table_Merge1[[#This Row],[LME Zinc 3-month]]*Table_Merge1[[#This Row],[Nima.مقدار]]),"")</f>
        <v>725610000</v>
      </c>
      <c r="AR112" s="288">
        <f>IFERROR(IF(Table_Merge1[[#This Row],[LME Zinc stock]]*Table_Merge1[[#This Row],[Azad.Sell]]=0,"",Table_Merge1[[#This Row],[LME Zinc stock]]*Table_Merge1[[#This Row],[Azad.Sell]]),"")</f>
        <v>16609867500</v>
      </c>
      <c r="AS112" s="288">
        <f>IFERROR(IF(Table_Merge1[[#This Row],[LME Zinc 3-month]]*Table_Merge1[[#This Row],[Azad.Sell]]=0,"",Table_Merge1[[#This Row],[LME Zinc 3-month]]*Table_Merge1[[#This Row],[Azad.Sell]]),"")</f>
        <v>104869740</v>
      </c>
      <c r="AT112"/>
      <c r="BN112" s="278">
        <v>6</v>
      </c>
      <c r="BO112" s="307">
        <v>1943.6949999999997</v>
      </c>
      <c r="BP112" s="150">
        <v>1783.9749999999999</v>
      </c>
      <c r="BQ112" s="377">
        <v>1587.9520807409417</v>
      </c>
      <c r="BR112" s="377">
        <v>1563.2419208821225</v>
      </c>
      <c r="BS112" s="377">
        <v>1716.672329997037</v>
      </c>
      <c r="BT112" s="377">
        <v>1498.2740774948149</v>
      </c>
      <c r="BU112" s="280">
        <v>6</v>
      </c>
      <c r="BV112" s="307">
        <v>1944.3684210526317</v>
      </c>
      <c r="BW112" s="150">
        <v>1784.1842105263158</v>
      </c>
      <c r="BX112" s="377">
        <v>1929.4216883697597</v>
      </c>
      <c r="BY112" s="377">
        <v>1899.3979118761752</v>
      </c>
      <c r="BZ112" s="377">
        <v>2085.8216475745689</v>
      </c>
      <c r="CA112" s="317">
        <v>1820.4595310532536</v>
      </c>
      <c r="CB112" s="377"/>
      <c r="CC112" s="548"/>
      <c r="CE112" s="548"/>
      <c r="DF112">
        <v>2468.9</v>
      </c>
      <c r="DG112">
        <v>1929.4216883697597</v>
      </c>
      <c r="DH112">
        <v>3000</v>
      </c>
      <c r="DI112">
        <v>1820</v>
      </c>
      <c r="DJ112">
        <v>1680</v>
      </c>
      <c r="DK112" t="s">
        <v>9695</v>
      </c>
      <c r="DL112" t="s">
        <v>9798</v>
      </c>
      <c r="DM112" t="s">
        <v>9803</v>
      </c>
      <c r="DN112">
        <v>386223600</v>
      </c>
      <c r="DO112">
        <v>386223600</v>
      </c>
      <c r="DP112">
        <v>2533178980</v>
      </c>
      <c r="DQ112">
        <v>2532782980</v>
      </c>
      <c r="DR112">
        <v>11180</v>
      </c>
      <c r="DS112" t="s">
        <v>3621</v>
      </c>
      <c r="DT112" t="s">
        <v>3621</v>
      </c>
      <c r="DU112" t="s">
        <v>3621</v>
      </c>
      <c r="DV112">
        <v>13480</v>
      </c>
      <c r="DW112">
        <v>227526.72106824926</v>
      </c>
      <c r="DX112">
        <v>227497.34421364986</v>
      </c>
      <c r="DY112">
        <v>1.0001291305386484</v>
      </c>
    </row>
    <row r="113" spans="1:129" ht="17.25" x14ac:dyDescent="0.4">
      <c r="A113" s="258">
        <v>41129</v>
      </c>
      <c r="B1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1391.05.18</v>
      </c>
      <c r="C113" s="195">
        <f t="shared" ca="1" si="37"/>
        <v>1391</v>
      </c>
      <c r="D1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13" s="195">
        <f>_xlfn.NUMBERVALUE(RIGHT(Table11[[#This Row],[تاریخ شمسی]],2))</f>
        <v>18</v>
      </c>
      <c r="F1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05-18</v>
      </c>
      <c r="G113" s="195" t="s">
        <v>264</v>
      </c>
      <c r="I113" s="259">
        <v>43942</v>
      </c>
      <c r="J113">
        <v>16150</v>
      </c>
      <c r="L113" s="259">
        <v>41129</v>
      </c>
      <c r="M113">
        <v>20850</v>
      </c>
      <c r="O113" s="284">
        <f>IFERROR(DATE(Table7[[#This Row],[year]],MONTH(DATEVALUE(Table7[[#This Row],[month]]&amp;"1")),Table7[[#This Row],[day]]),"")</f>
        <v>44937</v>
      </c>
      <c r="P113" s="195" t="s">
        <v>3537</v>
      </c>
      <c r="Q113" s="195">
        <v>2023</v>
      </c>
      <c r="R113" s="195" t="s">
        <v>3431</v>
      </c>
      <c r="S113" s="195">
        <v>11</v>
      </c>
      <c r="T113" s="195">
        <v>1884.25</v>
      </c>
      <c r="U113" s="195">
        <v>2476</v>
      </c>
      <c r="V113" s="195">
        <v>408875</v>
      </c>
      <c r="X113" s="260">
        <v>44937</v>
      </c>
      <c r="Y113" t="s">
        <v>9271</v>
      </c>
      <c r="Z113" s="260"/>
      <c r="AA113">
        <v>1401</v>
      </c>
      <c r="AB113" s="260" t="str">
        <f ca="1">IFERROR(IFERROR(VLOOKUP(Table_Merge1[[#This Row],[Column1]],Table11[#All],2,FALSE),LEFT(AB114,8)&amp;IF(LEN((RIGHT(AB114,2)+1))&lt;2,"0"&amp;(RIGHT(AB114,2)+1),(RIGHT(AB114,2)-1))),"")</f>
        <v>1401.10.21</v>
      </c>
      <c r="AC113" s="259" t="str">
        <f ca="1">LEFT(Table_Merge1[[#This Row],[Column2]],4)</f>
        <v>1401</v>
      </c>
      <c r="AD113" s="259" t="str">
        <f ca="1">RIGHT(LEFT(Table_Merge1[[#This Row],[Column2]],7),2)</f>
        <v>10</v>
      </c>
      <c r="AE113" s="259" t="str">
        <f ca="1">RIGHT(Table_Merge1[[#This Row],[Column2]],2)</f>
        <v>21</v>
      </c>
      <c r="AF113">
        <v>10</v>
      </c>
      <c r="AG113">
        <v>21</v>
      </c>
      <c r="AH113" s="260">
        <v>2023</v>
      </c>
      <c r="AI113" t="s">
        <v>3431</v>
      </c>
      <c r="AJ113" s="260">
        <v>11</v>
      </c>
      <c r="AK113">
        <v>1884.25</v>
      </c>
      <c r="AL113">
        <v>2476</v>
      </c>
      <c r="AM113">
        <v>408875</v>
      </c>
      <c r="AN113">
        <v>41100</v>
      </c>
      <c r="AO113">
        <v>285000</v>
      </c>
      <c r="AP113" s="287">
        <f>IFERROR(IF(Table_Merge1[[#This Row],[LME Zinc stock]]*Table_Merge1[[#This Row],[Nima.مقدار]]=0,"",Table_Merge1[[#This Row],[LME Zinc stock]]*Table_Merge1[[#This Row],[Nima.مقدار]]),"")</f>
        <v>116529375000</v>
      </c>
      <c r="AQ113" s="287">
        <f>IFERROR(IF(Table_Merge1[[#This Row],[LME Zinc 3-month]]*Table_Merge1[[#This Row],[Nima.مقدار]]=0,"",Table_Merge1[[#This Row],[LME Zinc 3-month]]*Table_Merge1[[#This Row],[Nima.مقدار]]),"")</f>
        <v>705660000</v>
      </c>
      <c r="AR113" s="288">
        <f>IFERROR(IF(Table_Merge1[[#This Row],[LME Zinc stock]]*Table_Merge1[[#This Row],[Azad.Sell]]=0,"",Table_Merge1[[#This Row],[LME Zinc stock]]*Table_Merge1[[#This Row],[Azad.Sell]]),"")</f>
        <v>16804762500</v>
      </c>
      <c r="AS113" s="288">
        <f>IFERROR(IF(Table_Merge1[[#This Row],[LME Zinc 3-month]]*Table_Merge1[[#This Row],[Azad.Sell]]=0,"",Table_Merge1[[#This Row],[LME Zinc 3-month]]*Table_Merge1[[#This Row],[Azad.Sell]]),"")</f>
        <v>101763600</v>
      </c>
      <c r="AT113"/>
      <c r="BN113" s="278">
        <v>7</v>
      </c>
      <c r="BO113" s="307">
        <v>1896.3977272727277</v>
      </c>
      <c r="BP113" s="150">
        <v>1818.1666666666667</v>
      </c>
      <c r="BQ113" s="377">
        <v>1430.4808269756895</v>
      </c>
      <c r="BR113" s="377">
        <v>1578.2435886029491</v>
      </c>
      <c r="BS113" s="377">
        <v>1432.5774539024451</v>
      </c>
      <c r="BT113" s="377">
        <v>1513.5741575657814</v>
      </c>
      <c r="BU113" s="280">
        <v>7</v>
      </c>
      <c r="BV113" s="307">
        <v>1895.3238095238096</v>
      </c>
      <c r="BW113" s="150">
        <v>1819.3</v>
      </c>
      <c r="BX113" s="377">
        <v>1800.1985451741882</v>
      </c>
      <c r="BY113" s="377">
        <v>1986.1516201795307</v>
      </c>
      <c r="BZ113" s="377">
        <v>1802.837059911431</v>
      </c>
      <c r="CA113" s="317">
        <v>1904.7679249387629</v>
      </c>
      <c r="CB113" s="377"/>
      <c r="CC113" s="548"/>
      <c r="CE113" s="548"/>
      <c r="DF113">
        <v>2403.2272727272725</v>
      </c>
      <c r="DG113">
        <v>1800.198545174188</v>
      </c>
      <c r="DH113">
        <v>0</v>
      </c>
      <c r="DI113">
        <v>20</v>
      </c>
      <c r="DJ113">
        <v>20</v>
      </c>
      <c r="DK113" t="s">
        <v>9523</v>
      </c>
      <c r="DL113" t="s">
        <v>9798</v>
      </c>
      <c r="DM113" t="s">
        <v>9803</v>
      </c>
      <c r="DN113">
        <v>4597900</v>
      </c>
      <c r="DO113">
        <v>4597900</v>
      </c>
      <c r="DP113">
        <v>2537776880</v>
      </c>
      <c r="DQ113">
        <v>2537380880</v>
      </c>
      <c r="DR113">
        <v>11200</v>
      </c>
      <c r="DS113" t="s">
        <v>3621</v>
      </c>
      <c r="DT113" t="s">
        <v>3621</v>
      </c>
      <c r="DU113" t="s">
        <v>3621</v>
      </c>
      <c r="DV113">
        <v>13480</v>
      </c>
      <c r="DW113">
        <v>227526.72106824926</v>
      </c>
      <c r="DX113">
        <v>227497.34421364986</v>
      </c>
      <c r="DY113">
        <v>1.0001291305386484</v>
      </c>
    </row>
    <row r="114" spans="1:129" ht="17.25" x14ac:dyDescent="0.4">
      <c r="A114" s="258">
        <v>41130</v>
      </c>
      <c r="B1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1391.05.19</v>
      </c>
      <c r="C114" s="195">
        <f t="shared" ca="1" si="37"/>
        <v>1391</v>
      </c>
      <c r="D1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14" s="195">
        <f>_xlfn.NUMBERVALUE(RIGHT(Table11[[#This Row],[تاریخ شمسی]],2))</f>
        <v>19</v>
      </c>
      <c r="F1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05-19</v>
      </c>
      <c r="G114" s="195" t="s">
        <v>265</v>
      </c>
      <c r="I114" s="259">
        <v>43943</v>
      </c>
      <c r="J114">
        <v>16380</v>
      </c>
      <c r="L114" s="259">
        <v>41130</v>
      </c>
      <c r="M114">
        <v>20950</v>
      </c>
      <c r="O114" s="283">
        <f>IFERROR(DATE(Table7[[#This Row],[year]],MONTH(DATEVALUE(Table7[[#This Row],[month]]&amp;"1")),Table7[[#This Row],[day]]),"")</f>
        <v>44936</v>
      </c>
      <c r="P114" s="257" t="s">
        <v>3538</v>
      </c>
      <c r="Q114" s="257">
        <v>2023</v>
      </c>
      <c r="R114" s="257" t="s">
        <v>3431</v>
      </c>
      <c r="S114" s="257">
        <v>10</v>
      </c>
      <c r="T114" s="257">
        <v>1875.2</v>
      </c>
      <c r="U114" s="257">
        <v>2487</v>
      </c>
      <c r="V114" s="257">
        <v>413700</v>
      </c>
      <c r="X114" s="260">
        <v>44936</v>
      </c>
      <c r="Y114" t="s">
        <v>9270</v>
      </c>
      <c r="Z114" s="260"/>
      <c r="AA114">
        <v>1401</v>
      </c>
      <c r="AB114" s="260" t="str">
        <f ca="1">IFERROR(IFERROR(VLOOKUP(Table_Merge1[[#This Row],[Column1]],Table11[#All],2,FALSE),LEFT(AB115,8)&amp;IF(LEN((RIGHT(AB115,2)+1))&lt;2,"0"&amp;(RIGHT(AB115,2)+1),(RIGHT(AB115,2)-1))),"")</f>
        <v>1401.10.20</v>
      </c>
      <c r="AC114" s="259" t="str">
        <f ca="1">LEFT(Table_Merge1[[#This Row],[Column2]],4)</f>
        <v>1401</v>
      </c>
      <c r="AD114" s="259" t="str">
        <f ca="1">RIGHT(LEFT(Table_Merge1[[#This Row],[Column2]],7),2)</f>
        <v>10</v>
      </c>
      <c r="AE114" s="259" t="str">
        <f ca="1">RIGHT(Table_Merge1[[#This Row],[Column2]],2)</f>
        <v>20</v>
      </c>
      <c r="AF114">
        <v>10</v>
      </c>
      <c r="AG114">
        <v>20</v>
      </c>
      <c r="AH114" s="260">
        <v>2023</v>
      </c>
      <c r="AI114" t="s">
        <v>3431</v>
      </c>
      <c r="AJ114" s="260">
        <v>10</v>
      </c>
      <c r="AK114">
        <v>1875.2</v>
      </c>
      <c r="AL114">
        <v>2487</v>
      </c>
      <c r="AM114">
        <v>413700</v>
      </c>
      <c r="AN114">
        <v>40820</v>
      </c>
      <c r="AO114">
        <v>285000</v>
      </c>
      <c r="AP114" s="287">
        <f>IFERROR(IF(Table_Merge1[[#This Row],[LME Zinc stock]]*Table_Merge1[[#This Row],[Nima.مقدار]]=0,"",Table_Merge1[[#This Row],[LME Zinc stock]]*Table_Merge1[[#This Row],[Nima.مقدار]]),"")</f>
        <v>117904500000</v>
      </c>
      <c r="AQ114" s="287">
        <f>IFERROR(IF(Table_Merge1[[#This Row],[LME Zinc 3-month]]*Table_Merge1[[#This Row],[Nima.مقدار]]=0,"",Table_Merge1[[#This Row],[LME Zinc 3-month]]*Table_Merge1[[#This Row],[Nima.مقدار]]),"")</f>
        <v>708795000</v>
      </c>
      <c r="AR114" s="288">
        <f>IFERROR(IF(Table_Merge1[[#This Row],[LME Zinc stock]]*Table_Merge1[[#This Row],[Azad.Sell]]=0,"",Table_Merge1[[#This Row],[LME Zinc stock]]*Table_Merge1[[#This Row],[Azad.Sell]]),"")</f>
        <v>16887234000</v>
      </c>
      <c r="AS114" s="288">
        <f>IFERROR(IF(Table_Merge1[[#This Row],[LME Zinc 3-month]]*Table_Merge1[[#This Row],[Azad.Sell]]=0,"",Table_Merge1[[#This Row],[LME Zinc 3-month]]*Table_Merge1[[#This Row],[Azad.Sell]]),"")</f>
        <v>101519340</v>
      </c>
      <c r="AT114"/>
      <c r="BN114" s="278">
        <v>8</v>
      </c>
      <c r="BO114" s="307">
        <v>1892.9409090909089</v>
      </c>
      <c r="BP114" s="150">
        <v>1940.4285714285713</v>
      </c>
      <c r="BQ114" s="377">
        <v>1727.6783846432447</v>
      </c>
      <c r="BR114" s="377">
        <v>1700.6899058312199</v>
      </c>
      <c r="BS114" s="377">
        <v>1730.5310213690684</v>
      </c>
      <c r="BT114" s="377">
        <v>1745.2033176385373</v>
      </c>
      <c r="BU114" s="280">
        <v>8</v>
      </c>
      <c r="BV114" s="307">
        <v>1893.6904761904759</v>
      </c>
      <c r="BW114" s="150">
        <v>1938.55</v>
      </c>
      <c r="BX114" s="377">
        <v>1841.0958374425945</v>
      </c>
      <c r="BY114" s="377">
        <v>1812.3356373721476</v>
      </c>
      <c r="BZ114" s="377">
        <v>1844.1357421194912</v>
      </c>
      <c r="CA114" s="317">
        <v>1859.7712352920348</v>
      </c>
      <c r="CB114" s="377"/>
      <c r="CC114" s="548"/>
      <c r="CE114" s="548"/>
      <c r="DF114">
        <v>2600.7954545454545</v>
      </c>
      <c r="DG114">
        <v>1841.0958374425945</v>
      </c>
      <c r="DH114">
        <v>0</v>
      </c>
      <c r="DI114">
        <v>260</v>
      </c>
      <c r="DJ114">
        <v>260</v>
      </c>
      <c r="DK114" t="s">
        <v>9524</v>
      </c>
      <c r="DL114" t="s">
        <v>9798</v>
      </c>
      <c r="DM114" t="s">
        <v>9803</v>
      </c>
      <c r="DN114">
        <v>59772700</v>
      </c>
      <c r="DO114">
        <v>59772700</v>
      </c>
      <c r="DP114">
        <v>2597549580</v>
      </c>
      <c r="DQ114">
        <v>2597153580</v>
      </c>
      <c r="DR114">
        <v>11460</v>
      </c>
      <c r="DS114" t="s">
        <v>3621</v>
      </c>
      <c r="DT114" t="s">
        <v>3621</v>
      </c>
      <c r="DU114" t="s">
        <v>3621</v>
      </c>
      <c r="DV114">
        <v>13480</v>
      </c>
      <c r="DW114">
        <v>227526.72106824926</v>
      </c>
      <c r="DX114">
        <v>227497.34421364986</v>
      </c>
      <c r="DY114">
        <v>1.0001291305386484</v>
      </c>
    </row>
    <row r="115" spans="1:129" ht="17.25" x14ac:dyDescent="0.4">
      <c r="A115" s="258">
        <v>41132</v>
      </c>
      <c r="B1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1391.05.21</v>
      </c>
      <c r="C115" s="195">
        <f t="shared" ca="1" si="37"/>
        <v>1391</v>
      </c>
      <c r="D1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15" s="195">
        <f>_xlfn.NUMBERVALUE(RIGHT(Table11[[#This Row],[تاریخ شمسی]],2))</f>
        <v>21</v>
      </c>
      <c r="F1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05-21</v>
      </c>
      <c r="G115" s="195" t="s">
        <v>266</v>
      </c>
      <c r="I115" s="259">
        <v>43944</v>
      </c>
      <c r="J115">
        <v>16310</v>
      </c>
      <c r="L115" s="259">
        <v>41132</v>
      </c>
      <c r="M115">
        <v>21300</v>
      </c>
      <c r="O115" s="284">
        <f>IFERROR(DATE(Table7[[#This Row],[year]],MONTH(DATEVALUE(Table7[[#This Row],[month]]&amp;"1")),Table7[[#This Row],[day]]),"")</f>
        <v>44935</v>
      </c>
      <c r="P115" s="195" t="s">
        <v>3539</v>
      </c>
      <c r="Q115" s="195">
        <v>2023</v>
      </c>
      <c r="R115" s="195" t="s">
        <v>3431</v>
      </c>
      <c r="S115" s="195">
        <v>9</v>
      </c>
      <c r="T115" s="195">
        <v>1873.8</v>
      </c>
      <c r="U115" s="195">
        <v>2432</v>
      </c>
      <c r="V115" s="195">
        <v>418875</v>
      </c>
      <c r="X115" s="260">
        <v>44935</v>
      </c>
      <c r="Y115" t="s">
        <v>9269</v>
      </c>
      <c r="Z115" s="260"/>
      <c r="AA115">
        <v>1401</v>
      </c>
      <c r="AB115" s="260" t="str">
        <f ca="1">IFERROR(IFERROR(VLOOKUP(Table_Merge1[[#This Row],[Column1]],Table11[#All],2,FALSE),LEFT(AB116,8)&amp;IF(LEN((RIGHT(AB116,2)+1))&lt;2,"0"&amp;(RIGHT(AB116,2)+1),(RIGHT(AB116,2)-1))),"")</f>
        <v>1401.10.19</v>
      </c>
      <c r="AC115" s="259" t="str">
        <f ca="1">LEFT(Table_Merge1[[#This Row],[Column2]],4)</f>
        <v>1401</v>
      </c>
      <c r="AD115" s="259" t="str">
        <f ca="1">RIGHT(LEFT(Table_Merge1[[#This Row],[Column2]],7),2)</f>
        <v>10</v>
      </c>
      <c r="AE115" s="259" t="str">
        <f ca="1">RIGHT(Table_Merge1[[#This Row],[Column2]],2)</f>
        <v>19</v>
      </c>
      <c r="AF115">
        <v>10</v>
      </c>
      <c r="AG115">
        <v>19</v>
      </c>
      <c r="AH115" s="260">
        <v>2023</v>
      </c>
      <c r="AI115" t="s">
        <v>3431</v>
      </c>
      <c r="AJ115" s="260">
        <v>9</v>
      </c>
      <c r="AK115">
        <v>1873.8</v>
      </c>
      <c r="AL115">
        <v>2432</v>
      </c>
      <c r="AM115">
        <v>418875</v>
      </c>
      <c r="AN115">
        <v>40640</v>
      </c>
      <c r="AO115">
        <v>285000</v>
      </c>
      <c r="AP115" s="287">
        <f>IFERROR(IF(Table_Merge1[[#This Row],[LME Zinc stock]]*Table_Merge1[[#This Row],[Nima.مقدار]]=0,"",Table_Merge1[[#This Row],[LME Zinc stock]]*Table_Merge1[[#This Row],[Nima.مقدار]]),"")</f>
        <v>119379375000</v>
      </c>
      <c r="AQ115" s="287">
        <f>IFERROR(IF(Table_Merge1[[#This Row],[LME Zinc 3-month]]*Table_Merge1[[#This Row],[Nima.مقدار]]=0,"",Table_Merge1[[#This Row],[LME Zinc 3-month]]*Table_Merge1[[#This Row],[Nima.مقدار]]),"")</f>
        <v>693120000</v>
      </c>
      <c r="AR115" s="288">
        <f>IFERROR(IF(Table_Merge1[[#This Row],[LME Zinc stock]]*Table_Merge1[[#This Row],[Azad.Sell]]=0,"",Table_Merge1[[#This Row],[LME Zinc stock]]*Table_Merge1[[#This Row],[Azad.Sell]]),"")</f>
        <v>17023080000</v>
      </c>
      <c r="AS115" s="288">
        <f>IFERROR(IF(Table_Merge1[[#This Row],[LME Zinc 3-month]]*Table_Merge1[[#This Row],[Azad.Sell]]=0,"",Table_Merge1[[#This Row],[LME Zinc 3-month]]*Table_Merge1[[#This Row],[Azad.Sell]]),"")</f>
        <v>98836480</v>
      </c>
      <c r="AT115"/>
      <c r="BN115" s="278">
        <v>9</v>
      </c>
      <c r="BO115" s="307">
        <v>1834.5674999999999</v>
      </c>
      <c r="BP115" s="150">
        <v>2032.6052631578948</v>
      </c>
      <c r="BQ115" s="377">
        <v>1991.4102999470604</v>
      </c>
      <c r="BR115" s="377">
        <v>1994.7719524319843</v>
      </c>
      <c r="BS115" s="377">
        <v>1729.7215979960488</v>
      </c>
      <c r="BT115" s="377"/>
      <c r="BU115" s="280">
        <v>9</v>
      </c>
      <c r="BV115" s="307">
        <v>1834.0552631578948</v>
      </c>
      <c r="BW115" s="150">
        <v>2033.9444444444443</v>
      </c>
      <c r="BX115" s="377">
        <v>2006.2871612329225</v>
      </c>
      <c r="BY115" s="377">
        <v>2009.6739269944587</v>
      </c>
      <c r="BZ115" s="377">
        <v>1742.6435098076074</v>
      </c>
      <c r="CA115" s="317"/>
      <c r="CB115" s="377"/>
      <c r="CC115" s="548"/>
      <c r="CE115" s="548"/>
      <c r="DF115">
        <v>2778.55</v>
      </c>
      <c r="DG115">
        <v>2006.2871612329225</v>
      </c>
      <c r="DH115">
        <v>0</v>
      </c>
      <c r="DI115">
        <v>120</v>
      </c>
      <c r="DJ115">
        <v>120</v>
      </c>
      <c r="DK115" t="s">
        <v>9525</v>
      </c>
      <c r="DL115" t="s">
        <v>9798</v>
      </c>
      <c r="DM115" t="s">
        <v>9803</v>
      </c>
      <c r="DN115">
        <v>27891720</v>
      </c>
      <c r="DO115">
        <v>27891720</v>
      </c>
      <c r="DP115">
        <v>2625441300</v>
      </c>
      <c r="DQ115">
        <v>2625045300</v>
      </c>
      <c r="DR115">
        <v>11580</v>
      </c>
      <c r="DS115" t="s">
        <v>3621</v>
      </c>
      <c r="DT115" t="s">
        <v>3621</v>
      </c>
      <c r="DU115" t="s">
        <v>3621</v>
      </c>
      <c r="DV115">
        <v>13480</v>
      </c>
      <c r="DW115">
        <v>227526.72106824926</v>
      </c>
      <c r="DX115">
        <v>227497.34421364986</v>
      </c>
      <c r="DY115">
        <v>1.0001291305386484</v>
      </c>
    </row>
    <row r="116" spans="1:129" ht="17.25" x14ac:dyDescent="0.4">
      <c r="A116" s="258">
        <v>41133</v>
      </c>
      <c r="B1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1391.05.22</v>
      </c>
      <c r="C116" s="195">
        <f t="shared" ca="1" si="37"/>
        <v>1391</v>
      </c>
      <c r="D1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16" s="195">
        <f>_xlfn.NUMBERVALUE(RIGHT(Table11[[#This Row],[تاریخ شمسی]],2))</f>
        <v>22</v>
      </c>
      <c r="F1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05-22</v>
      </c>
      <c r="G116" s="195" t="s">
        <v>267</v>
      </c>
      <c r="I116" s="259">
        <v>43945</v>
      </c>
      <c r="J116">
        <v>16310</v>
      </c>
      <c r="L116" s="259">
        <v>41133</v>
      </c>
      <c r="M116">
        <v>21440</v>
      </c>
      <c r="O116" s="283">
        <f>IFERROR(DATE(Table7[[#This Row],[year]],MONTH(DATEVALUE(Table7[[#This Row],[month]]&amp;"1")),Table7[[#This Row],[day]]),"")</f>
        <v>44932</v>
      </c>
      <c r="P116" s="257" t="s">
        <v>3540</v>
      </c>
      <c r="Q116" s="257">
        <v>2023</v>
      </c>
      <c r="R116" s="257" t="s">
        <v>3431</v>
      </c>
      <c r="S116" s="257">
        <v>6</v>
      </c>
      <c r="T116" s="257">
        <v>1834.5</v>
      </c>
      <c r="U116" s="257">
        <v>2370</v>
      </c>
      <c r="V116" s="257">
        <v>422075</v>
      </c>
      <c r="X116" s="260">
        <v>44932</v>
      </c>
      <c r="Z116" s="260"/>
      <c r="AB116" s="260" t="str">
        <f ca="1">IFERROR(IFERROR(VLOOKUP(Table_Merge1[[#This Row],[Column1]],Table11[#All],2,FALSE),LEFT(AB117,8)&amp;IF(LEN((RIGHT(AB117,2)+1))&lt;2,"0"&amp;(RIGHT(AB117,2)+1),(RIGHT(AB117,2)-1))),"")</f>
        <v>1401.10.14</v>
      </c>
      <c r="AC116" s="259" t="str">
        <f ca="1">LEFT(Table_Merge1[[#This Row],[Column2]],4)</f>
        <v>1401</v>
      </c>
      <c r="AD116" s="259" t="str">
        <f ca="1">RIGHT(LEFT(Table_Merge1[[#This Row],[Column2]],7),2)</f>
        <v>10</v>
      </c>
      <c r="AE116" s="259" t="str">
        <f ca="1">RIGHT(Table_Merge1[[#This Row],[Column2]],2)</f>
        <v>14</v>
      </c>
      <c r="AH116" s="260">
        <v>2023</v>
      </c>
      <c r="AI116" t="s">
        <v>3431</v>
      </c>
      <c r="AJ116" s="260">
        <v>6</v>
      </c>
      <c r="AK116">
        <v>1834.5</v>
      </c>
      <c r="AL116">
        <v>2370</v>
      </c>
      <c r="AM116">
        <v>422075</v>
      </c>
      <c r="AN116">
        <v>40170</v>
      </c>
      <c r="AP116" s="287" t="str">
        <f>IFERROR(IF(Table_Merge1[[#This Row],[LME Zinc stock]]*Table_Merge1[[#This Row],[Nima.مقدار]]=0,"",Table_Merge1[[#This Row],[LME Zinc stock]]*Table_Merge1[[#This Row],[Nima.مقدار]]),"")</f>
        <v/>
      </c>
      <c r="AQ116" s="287" t="str">
        <f>IFERROR(IF(Table_Merge1[[#This Row],[LME Zinc 3-month]]*Table_Merge1[[#This Row],[Nima.مقدار]]=0,"",Table_Merge1[[#This Row],[LME Zinc 3-month]]*Table_Merge1[[#This Row],[Nima.مقدار]]),"")</f>
        <v/>
      </c>
      <c r="AR116" s="288">
        <f>IFERROR(IF(Table_Merge1[[#This Row],[LME Zinc stock]]*Table_Merge1[[#This Row],[Azad.Sell]]=0,"",Table_Merge1[[#This Row],[LME Zinc stock]]*Table_Merge1[[#This Row],[Azad.Sell]]),"")</f>
        <v>16954752750</v>
      </c>
      <c r="AS116" s="288">
        <f>IFERROR(IF(Table_Merge1[[#This Row],[LME Zinc 3-month]]*Table_Merge1[[#This Row],[Azad.Sell]]=0,"",Table_Merge1[[#This Row],[LME Zinc 3-month]]*Table_Merge1[[#This Row],[Azad.Sell]]),"")</f>
        <v>95202900</v>
      </c>
      <c r="AT116"/>
      <c r="BN116" s="278">
        <v>10</v>
      </c>
      <c r="BO116" s="307">
        <v>1879.0111111111109</v>
      </c>
      <c r="BP116" s="150">
        <v>1526.0882352941176</v>
      </c>
      <c r="BQ116" s="377">
        <v>2050.8267529364921</v>
      </c>
      <c r="BR116" s="377">
        <v>1851.6347282500496</v>
      </c>
      <c r="BS116" s="377">
        <v>2169.2135377264576</v>
      </c>
      <c r="BT116" s="377"/>
      <c r="BU116" s="280">
        <v>10</v>
      </c>
      <c r="BV116" s="307">
        <v>1880.576470588235</v>
      </c>
      <c r="BW116" s="150">
        <v>1497.90625</v>
      </c>
      <c r="BX116" s="377">
        <v>2030.6502390299245</v>
      </c>
      <c r="BY116" s="377">
        <v>1833.4179121338527</v>
      </c>
      <c r="BZ116" s="377">
        <v>2147.872306904505</v>
      </c>
      <c r="CA116" s="317"/>
      <c r="CB116" s="377"/>
      <c r="CC116" s="548"/>
      <c r="CE116" s="548"/>
      <c r="DF116">
        <v>2762.3421052631579</v>
      </c>
      <c r="DG116">
        <v>2030.650239029924</v>
      </c>
      <c r="DH116">
        <v>3000</v>
      </c>
      <c r="DI116">
        <v>1180</v>
      </c>
      <c r="DJ116">
        <v>1180</v>
      </c>
      <c r="DK116" t="s">
        <v>9525</v>
      </c>
      <c r="DL116" t="s">
        <v>9798</v>
      </c>
      <c r="DM116" t="s">
        <v>9803</v>
      </c>
      <c r="DN116">
        <v>274268580</v>
      </c>
      <c r="DO116">
        <v>274268580</v>
      </c>
      <c r="DP116">
        <v>2899709880</v>
      </c>
      <c r="DQ116">
        <v>2899313880</v>
      </c>
      <c r="DR116">
        <v>12760</v>
      </c>
      <c r="DS116" t="s">
        <v>3621</v>
      </c>
      <c r="DT116" t="s">
        <v>3621</v>
      </c>
      <c r="DU116" t="s">
        <v>3621</v>
      </c>
      <c r="DV116">
        <v>13480</v>
      </c>
      <c r="DW116">
        <v>227526.72106824926</v>
      </c>
      <c r="DX116">
        <v>227497.34421364986</v>
      </c>
      <c r="DY116">
        <v>1.0001291305386484</v>
      </c>
    </row>
    <row r="117" spans="1:129" ht="17.25" x14ac:dyDescent="0.4">
      <c r="A117" s="258">
        <v>41134</v>
      </c>
      <c r="B1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1391.05.23</v>
      </c>
      <c r="C117" s="195">
        <f t="shared" ca="1" si="37"/>
        <v>1391</v>
      </c>
      <c r="D1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17" s="195">
        <f>_xlfn.NUMBERVALUE(RIGHT(Table11[[#This Row],[تاریخ شمسی]],2))</f>
        <v>23</v>
      </c>
      <c r="F1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05-23</v>
      </c>
      <c r="G117" s="195" t="s">
        <v>268</v>
      </c>
      <c r="I117" s="259">
        <v>43946</v>
      </c>
      <c r="J117">
        <v>16200</v>
      </c>
      <c r="L117" s="259">
        <v>41134</v>
      </c>
      <c r="M117">
        <v>21300</v>
      </c>
      <c r="O117" s="284">
        <f>IFERROR(DATE(Table7[[#This Row],[year]],MONTH(DATEVALUE(Table7[[#This Row],[month]]&amp;"1")),Table7[[#This Row],[day]]),"")</f>
        <v>44931</v>
      </c>
      <c r="P117" s="195" t="s">
        <v>3541</v>
      </c>
      <c r="Q117" s="195">
        <v>2023</v>
      </c>
      <c r="R117" s="195" t="s">
        <v>3431</v>
      </c>
      <c r="S117" s="195">
        <v>5</v>
      </c>
      <c r="T117" s="195">
        <v>1850.25</v>
      </c>
      <c r="U117" s="195">
        <v>2275</v>
      </c>
      <c r="V117" s="195">
        <v>428525</v>
      </c>
      <c r="X117" s="260">
        <v>44931</v>
      </c>
      <c r="Y117" t="s">
        <v>9268</v>
      </c>
      <c r="Z117" s="260"/>
      <c r="AA117">
        <v>1401</v>
      </c>
      <c r="AB117" s="260" t="str">
        <f ca="1">IFERROR(IFERROR(VLOOKUP(Table_Merge1[[#This Row],[Column1]],Table11[#All],2,FALSE),LEFT(AB118,8)&amp;IF(LEN((RIGHT(AB118,2)+1))&lt;2,"0"&amp;(RIGHT(AB118,2)+1),(RIGHT(AB118,2)-1))),"")</f>
        <v>1401.10.15</v>
      </c>
      <c r="AC117" s="259" t="str">
        <f ca="1">LEFT(Table_Merge1[[#This Row],[Column2]],4)</f>
        <v>1401</v>
      </c>
      <c r="AD117" s="259" t="str">
        <f ca="1">RIGHT(LEFT(Table_Merge1[[#This Row],[Column2]],7),2)</f>
        <v>10</v>
      </c>
      <c r="AE117" s="259" t="str">
        <f ca="1">RIGHT(Table_Merge1[[#This Row],[Column2]],2)</f>
        <v>15</v>
      </c>
      <c r="AF117">
        <v>10</v>
      </c>
      <c r="AG117">
        <v>15</v>
      </c>
      <c r="AH117" s="260">
        <v>2023</v>
      </c>
      <c r="AI117" t="s">
        <v>3431</v>
      </c>
      <c r="AJ117" s="260">
        <v>5</v>
      </c>
      <c r="AK117">
        <v>1850.25</v>
      </c>
      <c r="AL117">
        <v>2275</v>
      </c>
      <c r="AM117">
        <v>428525</v>
      </c>
      <c r="AN117">
        <v>40020</v>
      </c>
      <c r="AO117">
        <v>285000</v>
      </c>
      <c r="AP117" s="287">
        <f>IFERROR(IF(Table_Merge1[[#This Row],[LME Zinc stock]]*Table_Merge1[[#This Row],[Nima.مقدار]]=0,"",Table_Merge1[[#This Row],[LME Zinc stock]]*Table_Merge1[[#This Row],[Nima.مقدار]]),"")</f>
        <v>122129625000</v>
      </c>
      <c r="AQ117" s="287">
        <f>IFERROR(IF(Table_Merge1[[#This Row],[LME Zinc 3-month]]*Table_Merge1[[#This Row],[Nima.مقدار]]=0,"",Table_Merge1[[#This Row],[LME Zinc 3-month]]*Table_Merge1[[#This Row],[Nima.مقدار]]),"")</f>
        <v>648375000</v>
      </c>
      <c r="AR117" s="288">
        <f>IFERROR(IF(Table_Merge1[[#This Row],[LME Zinc stock]]*Table_Merge1[[#This Row],[Azad.Sell]]=0,"",Table_Merge1[[#This Row],[LME Zinc stock]]*Table_Merge1[[#This Row],[Azad.Sell]]),"")</f>
        <v>17149570500</v>
      </c>
      <c r="AS117" s="288">
        <f>IFERROR(IF(Table_Merge1[[#This Row],[LME Zinc 3-month]]*Table_Merge1[[#This Row],[Azad.Sell]]=0,"",Table_Merge1[[#This Row],[LME Zinc 3-month]]*Table_Merge1[[#This Row],[Azad.Sell]]),"")</f>
        <v>91045500</v>
      </c>
      <c r="AT117"/>
      <c r="BN117" s="278">
        <v>11</v>
      </c>
      <c r="BO117" s="307">
        <v>1827.3184210526317</v>
      </c>
      <c r="BP117" s="150">
        <v>2093.5</v>
      </c>
      <c r="BQ117" s="377">
        <v>1990.6235666175785</v>
      </c>
      <c r="BR117" s="377">
        <v>1992.7699426244669</v>
      </c>
      <c r="BS117" s="377">
        <v>2084.3914290772432</v>
      </c>
      <c r="BT117" s="377">
        <v>2032.3853897593121</v>
      </c>
      <c r="BU117" s="280">
        <v>11</v>
      </c>
      <c r="BV117" s="307">
        <v>1827.866666666667</v>
      </c>
      <c r="BW117" s="150">
        <v>2089.6142857142859</v>
      </c>
      <c r="BX117" s="377">
        <v>2118.8034245135691</v>
      </c>
      <c r="BY117" s="377">
        <v>2121.0880095601606</v>
      </c>
      <c r="BZ117" s="377">
        <v>2218.6091695176005</v>
      </c>
      <c r="CA117" s="317">
        <v>2163.2543671078952</v>
      </c>
      <c r="CB117" s="377"/>
      <c r="CC117" s="548"/>
      <c r="CE117" s="548"/>
      <c r="DF117">
        <v>2690.3815789473683</v>
      </c>
      <c r="DG117">
        <v>2118.8034245135686</v>
      </c>
      <c r="DH117">
        <v>0</v>
      </c>
      <c r="DI117">
        <v>720</v>
      </c>
      <c r="DJ117">
        <v>720</v>
      </c>
      <c r="DK117" t="s">
        <v>9526</v>
      </c>
      <c r="DL117" t="s">
        <v>9798</v>
      </c>
      <c r="DM117" t="s">
        <v>9803</v>
      </c>
      <c r="DN117">
        <v>167350320</v>
      </c>
      <c r="DO117">
        <v>167350320</v>
      </c>
      <c r="DP117">
        <v>3067060200</v>
      </c>
      <c r="DQ117">
        <v>3066664200</v>
      </c>
      <c r="DR117">
        <v>13480</v>
      </c>
      <c r="DS117">
        <v>13480</v>
      </c>
      <c r="DT117">
        <v>227526.72106824926</v>
      </c>
      <c r="DU117">
        <v>227497.34421364986</v>
      </c>
      <c r="DV117">
        <v>13480</v>
      </c>
      <c r="DW117">
        <v>227526.72106824926</v>
      </c>
      <c r="DX117">
        <v>227497.34421364986</v>
      </c>
      <c r="DY117">
        <v>1.0001291305386484</v>
      </c>
    </row>
    <row r="118" spans="1:129" ht="18" thickBot="1" x14ac:dyDescent="0.45">
      <c r="A118" s="258">
        <v>41135</v>
      </c>
      <c r="B1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1391.05.24</v>
      </c>
      <c r="C118" s="195">
        <f t="shared" ca="1" si="37"/>
        <v>1391</v>
      </c>
      <c r="D1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18" s="195">
        <f>_xlfn.NUMBERVALUE(RIGHT(Table11[[#This Row],[تاریخ شمسی]],2))</f>
        <v>24</v>
      </c>
      <c r="F1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05-24</v>
      </c>
      <c r="G118" s="195" t="s">
        <v>269</v>
      </c>
      <c r="I118" s="259">
        <v>43947</v>
      </c>
      <c r="J118">
        <v>16030</v>
      </c>
      <c r="L118" s="259">
        <v>41135</v>
      </c>
      <c r="M118">
        <v>21210</v>
      </c>
      <c r="O118" s="283">
        <f>IFERROR(DATE(Table7[[#This Row],[year]],MONTH(DATEVALUE(Table7[[#This Row],[month]]&amp;"1")),Table7[[#This Row],[day]]),"")</f>
        <v>44930</v>
      </c>
      <c r="P118" s="257" t="s">
        <v>3542</v>
      </c>
      <c r="Q118" s="257">
        <v>2023</v>
      </c>
      <c r="R118" s="257" t="s">
        <v>3431</v>
      </c>
      <c r="S118" s="257">
        <v>4</v>
      </c>
      <c r="T118" s="257">
        <v>1857.55</v>
      </c>
      <c r="U118" s="257">
        <v>2304</v>
      </c>
      <c r="V118" s="257">
        <v>436500</v>
      </c>
      <c r="X118" s="260">
        <v>44930</v>
      </c>
      <c r="Y118" t="s">
        <v>9267</v>
      </c>
      <c r="Z118" s="260">
        <v>7</v>
      </c>
      <c r="AA118">
        <v>1401</v>
      </c>
      <c r="AB118" s="260" t="str">
        <f ca="1">IFERROR(IFERROR(VLOOKUP(Table_Merge1[[#This Row],[Column1]],Table11[#All],2,FALSE),LEFT(AB119,8)&amp;IF(LEN((RIGHT(AB119,2)+1))&lt;2,"0"&amp;(RIGHT(AB119,2)+1),(RIGHT(AB119,2)-1))),"")</f>
        <v>1401.10.14</v>
      </c>
      <c r="AC118" s="259" t="str">
        <f ca="1">LEFT(Table_Merge1[[#This Row],[Column2]],4)</f>
        <v>1401</v>
      </c>
      <c r="AD118" s="259" t="str">
        <f ca="1">RIGHT(LEFT(Table_Merge1[[#This Row],[Column2]],7),2)</f>
        <v>10</v>
      </c>
      <c r="AE118" s="259" t="str">
        <f ca="1">RIGHT(Table_Merge1[[#This Row],[Column2]],2)</f>
        <v>14</v>
      </c>
      <c r="AF118">
        <v>10</v>
      </c>
      <c r="AG118">
        <v>14</v>
      </c>
      <c r="AH118" s="260">
        <v>2023</v>
      </c>
      <c r="AI118" t="s">
        <v>3431</v>
      </c>
      <c r="AJ118" s="260">
        <v>4</v>
      </c>
      <c r="AK118">
        <v>1857.55</v>
      </c>
      <c r="AL118">
        <v>2304</v>
      </c>
      <c r="AM118">
        <v>436500</v>
      </c>
      <c r="AN118">
        <v>39800</v>
      </c>
      <c r="AO118">
        <v>285000</v>
      </c>
      <c r="AP118" s="287">
        <f>IFERROR(IF(Table_Merge1[[#This Row],[LME Zinc stock]]*Table_Merge1[[#This Row],[Nima.مقدار]]=0,"",Table_Merge1[[#This Row],[LME Zinc stock]]*Table_Merge1[[#This Row],[Nima.مقدار]]),"")</f>
        <v>124402500000</v>
      </c>
      <c r="AQ118" s="287">
        <f>IFERROR(IF(Table_Merge1[[#This Row],[LME Zinc 3-month]]*Table_Merge1[[#This Row],[Nima.مقدار]]=0,"",Table_Merge1[[#This Row],[LME Zinc 3-month]]*Table_Merge1[[#This Row],[Nima.مقدار]]),"")</f>
        <v>656640000</v>
      </c>
      <c r="AR118" s="288">
        <f>IFERROR(IF(Table_Merge1[[#This Row],[LME Zinc stock]]*Table_Merge1[[#This Row],[Azad.Sell]]=0,"",Table_Merge1[[#This Row],[LME Zinc stock]]*Table_Merge1[[#This Row],[Azad.Sell]]),"")</f>
        <v>17372700000</v>
      </c>
      <c r="AS118" s="288">
        <f>IFERROR(IF(Table_Merge1[[#This Row],[LME Zinc 3-month]]*Table_Merge1[[#This Row],[Azad.Sell]]=0,"",Table_Merge1[[#This Row],[LME Zinc 3-month]]*Table_Merge1[[#This Row],[Azad.Sell]]),"")</f>
        <v>91699200</v>
      </c>
      <c r="AT118"/>
      <c r="BN118" s="320">
        <v>12</v>
      </c>
      <c r="BO118" s="307">
        <v>1749.2232142857142</v>
      </c>
      <c r="BP118" s="150">
        <v>2208.9423076923076</v>
      </c>
      <c r="BQ118" s="377">
        <v>2073.4847389352876</v>
      </c>
      <c r="BR118" s="377">
        <v>2005.9950389182429</v>
      </c>
      <c r="BS118" s="377">
        <v>2130.0818646667813</v>
      </c>
      <c r="BT118" s="377">
        <v>2157.0344656553621</v>
      </c>
      <c r="BU118" s="281">
        <v>12</v>
      </c>
      <c r="BV118" s="307">
        <v>1750.012962962963</v>
      </c>
      <c r="BW118" s="150">
        <v>2206</v>
      </c>
      <c r="BX118" s="377">
        <v>2197.6845265235193</v>
      </c>
      <c r="BY118" s="377">
        <v>2126.1522568896785</v>
      </c>
      <c r="BZ118" s="377">
        <v>2257.671766906913</v>
      </c>
      <c r="CA118" s="317">
        <v>2286.2388033696848</v>
      </c>
      <c r="CB118" s="377"/>
      <c r="CC118" s="548"/>
      <c r="CE118" s="548"/>
      <c r="DF118">
        <v>2813.8214285714284</v>
      </c>
      <c r="DG118">
        <v>2197.6845265235193</v>
      </c>
      <c r="DH118">
        <v>0</v>
      </c>
      <c r="DI118">
        <v>980</v>
      </c>
      <c r="DJ118">
        <v>980</v>
      </c>
      <c r="DK118" t="s">
        <v>9527</v>
      </c>
      <c r="DL118" t="s">
        <v>9798</v>
      </c>
      <c r="DM118" t="s">
        <v>9804</v>
      </c>
      <c r="DN118">
        <v>227782380</v>
      </c>
      <c r="DO118">
        <v>227782380</v>
      </c>
      <c r="DP118">
        <v>227782380</v>
      </c>
      <c r="DQ118">
        <v>227782380</v>
      </c>
      <c r="DR118">
        <v>980</v>
      </c>
      <c r="DS118" t="s">
        <v>3621</v>
      </c>
      <c r="DT118" t="s">
        <v>3621</v>
      </c>
      <c r="DU118" t="s">
        <v>3621</v>
      </c>
      <c r="DV118">
        <v>13260</v>
      </c>
      <c r="DW118">
        <v>234023.45098039217</v>
      </c>
      <c r="DX118">
        <v>233510.32880844644</v>
      </c>
      <c r="DY118">
        <v>1.00219742815902</v>
      </c>
    </row>
    <row r="119" spans="1:129" ht="18" thickBot="1" x14ac:dyDescent="0.45">
      <c r="A119" s="258">
        <v>41136</v>
      </c>
      <c r="B1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1391.05.25</v>
      </c>
      <c r="C119" s="195">
        <f t="shared" ca="1" si="37"/>
        <v>1391</v>
      </c>
      <c r="D1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19" s="195">
        <f>_xlfn.NUMBERVALUE(RIGHT(Table11[[#This Row],[تاریخ شمسی]],2))</f>
        <v>25</v>
      </c>
      <c r="F1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05-25</v>
      </c>
      <c r="G119" s="195" t="s">
        <v>270</v>
      </c>
      <c r="I119" s="259">
        <v>43948</v>
      </c>
      <c r="J119">
        <v>15950</v>
      </c>
      <c r="L119" s="259">
        <v>41136</v>
      </c>
      <c r="M119">
        <v>21070</v>
      </c>
      <c r="O119" s="284">
        <f>IFERROR(DATE(Table7[[#This Row],[year]],MONTH(DATEVALUE(Table7[[#This Row],[month]]&amp;"1")),Table7[[#This Row],[day]]),"")</f>
        <v>44929</v>
      </c>
      <c r="P119" s="195" t="s">
        <v>3543</v>
      </c>
      <c r="Q119" s="195">
        <v>2023</v>
      </c>
      <c r="R119" s="195" t="s">
        <v>3431</v>
      </c>
      <c r="S119" s="195">
        <v>3</v>
      </c>
      <c r="T119" s="195">
        <v>1835.05</v>
      </c>
      <c r="U119" s="195">
        <v>2287</v>
      </c>
      <c r="V119" s="195">
        <v>442425</v>
      </c>
      <c r="X119" s="260">
        <v>44929</v>
      </c>
      <c r="Y119" t="s">
        <v>9266</v>
      </c>
      <c r="Z119" s="260">
        <v>7</v>
      </c>
      <c r="AA119">
        <v>1401</v>
      </c>
      <c r="AB119" s="260" t="str">
        <f ca="1">IFERROR(IFERROR(VLOOKUP(Table_Merge1[[#This Row],[Column1]],Table11[#All],2,FALSE),LEFT(AB120,8)&amp;IF(LEN((RIGHT(AB120,2)+1))&lt;2,"0"&amp;(RIGHT(AB120,2)+1),(RIGHT(AB120,2)-1))),"")</f>
        <v>1401.10.13</v>
      </c>
      <c r="AC119" s="259" t="str">
        <f ca="1">LEFT(Table_Merge1[[#This Row],[Column2]],4)</f>
        <v>1401</v>
      </c>
      <c r="AD119" s="259" t="str">
        <f ca="1">RIGHT(LEFT(Table_Merge1[[#This Row],[Column2]],7),2)</f>
        <v>10</v>
      </c>
      <c r="AE119" s="259" t="str">
        <f ca="1">RIGHT(Table_Merge1[[#This Row],[Column2]],2)</f>
        <v>13</v>
      </c>
      <c r="AF119">
        <v>10</v>
      </c>
      <c r="AG119">
        <v>13</v>
      </c>
      <c r="AH119" s="260">
        <v>2023</v>
      </c>
      <c r="AI119" t="s">
        <v>3431</v>
      </c>
      <c r="AJ119" s="260">
        <v>3</v>
      </c>
      <c r="AK119">
        <v>1835.05</v>
      </c>
      <c r="AL119">
        <v>2287</v>
      </c>
      <c r="AM119">
        <v>442425</v>
      </c>
      <c r="AN119">
        <v>40390</v>
      </c>
      <c r="AO119">
        <v>285000</v>
      </c>
      <c r="AP119" s="287">
        <f>IFERROR(IF(Table_Merge1[[#This Row],[LME Zinc stock]]*Table_Merge1[[#This Row],[Nima.مقدار]]=0,"",Table_Merge1[[#This Row],[LME Zinc stock]]*Table_Merge1[[#This Row],[Nima.مقدار]]),"")</f>
        <v>126091125000</v>
      </c>
      <c r="AQ119" s="287">
        <f>IFERROR(IF(Table_Merge1[[#This Row],[LME Zinc 3-month]]*Table_Merge1[[#This Row],[Nima.مقدار]]=0,"",Table_Merge1[[#This Row],[LME Zinc 3-month]]*Table_Merge1[[#This Row],[Nima.مقدار]]),"")</f>
        <v>651795000</v>
      </c>
      <c r="AR119" s="288">
        <f>IFERROR(IF(Table_Merge1[[#This Row],[LME Zinc stock]]*Table_Merge1[[#This Row],[Azad.Sell]]=0,"",Table_Merge1[[#This Row],[LME Zinc stock]]*Table_Merge1[[#This Row],[Azad.Sell]]),"")</f>
        <v>17869545750</v>
      </c>
      <c r="AS119" s="288">
        <f>IFERROR(IF(Table_Merge1[[#This Row],[LME Zinc 3-month]]*Table_Merge1[[#This Row],[Azad.Sell]]=0,"",Table_Merge1[[#This Row],[LME Zinc 3-month]]*Table_Merge1[[#This Row],[Azad.Sell]]),"")</f>
        <v>92371930</v>
      </c>
      <c r="AT119"/>
      <c r="BN119" s="279">
        <v>1400</v>
      </c>
      <c r="BO119" s="307">
        <v>1817.7101398601403</v>
      </c>
      <c r="BP119" s="150">
        <v>2707.3823529411766</v>
      </c>
      <c r="BQ119" s="377">
        <v>2370.9878483691386</v>
      </c>
      <c r="BR119" s="377">
        <v>2328.9845978310873</v>
      </c>
      <c r="BS119" s="377">
        <v>2578.5847985893115</v>
      </c>
      <c r="BT119" s="377">
        <v>2629.3808139120019</v>
      </c>
      <c r="BU119" s="310">
        <v>1400</v>
      </c>
      <c r="BV119" s="307">
        <v>1817.8024344569292</v>
      </c>
      <c r="BW119" s="150">
        <v>2710.7727272727275</v>
      </c>
      <c r="BX119" s="377">
        <v>2701.9484692667929</v>
      </c>
      <c r="BY119" s="377">
        <v>2608.7663217121367</v>
      </c>
      <c r="BZ119" s="377">
        <v>2942.6697535780072</v>
      </c>
      <c r="CA119" s="317">
        <v>2959.9840292470094</v>
      </c>
      <c r="CB119" s="377"/>
      <c r="CC119" s="548"/>
      <c r="CE119" s="548"/>
      <c r="DF119">
        <v>3193.8827586206899</v>
      </c>
      <c r="DG119">
        <v>2695.0942539918674</v>
      </c>
      <c r="DH119">
        <v>1500</v>
      </c>
      <c r="DI119">
        <v>4560</v>
      </c>
      <c r="DJ119">
        <v>1500</v>
      </c>
      <c r="DK119" t="s">
        <v>9528</v>
      </c>
      <c r="DL119" t="s">
        <v>9798</v>
      </c>
      <c r="DM119" t="s">
        <v>9804</v>
      </c>
      <c r="DN119">
        <v>354844500</v>
      </c>
      <c r="DO119">
        <v>349096500</v>
      </c>
      <c r="DP119">
        <v>582626880</v>
      </c>
      <c r="DQ119">
        <v>576878880</v>
      </c>
      <c r="DR119">
        <v>2480</v>
      </c>
      <c r="DS119" t="s">
        <v>3621</v>
      </c>
      <c r="DT119" t="s">
        <v>3621</v>
      </c>
      <c r="DU119" t="s">
        <v>3621</v>
      </c>
      <c r="DV119">
        <v>13260</v>
      </c>
      <c r="DW119">
        <v>234023.45098039217</v>
      </c>
      <c r="DX119">
        <v>233510.32880844644</v>
      </c>
      <c r="DY119">
        <v>1.00219742815902</v>
      </c>
    </row>
    <row r="120" spans="1:129" ht="17.25" x14ac:dyDescent="0.4">
      <c r="A120" s="258">
        <v>41137</v>
      </c>
      <c r="B1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1391.05.26</v>
      </c>
      <c r="C120" s="195">
        <f t="shared" ca="1" si="37"/>
        <v>1391</v>
      </c>
      <c r="D1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0" s="195">
        <f>_xlfn.NUMBERVALUE(RIGHT(Table11[[#This Row],[تاریخ شمسی]],2))</f>
        <v>26</v>
      </c>
      <c r="F1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05-26</v>
      </c>
      <c r="G120" s="195" t="s">
        <v>271</v>
      </c>
      <c r="I120" s="259">
        <v>43949</v>
      </c>
      <c r="J120">
        <v>16150</v>
      </c>
      <c r="L120" s="259">
        <v>41137</v>
      </c>
      <c r="M120">
        <v>21250</v>
      </c>
      <c r="O120" s="283">
        <f>IFERROR(DATE(Table7[[#This Row],[year]],MONTH(DATEVALUE(Table7[[#This Row],[month]]&amp;"1")),Table7[[#This Row],[day]]),"")</f>
        <v>44925</v>
      </c>
      <c r="P120" s="257" t="s">
        <v>3544</v>
      </c>
      <c r="Q120" s="257">
        <v>2022</v>
      </c>
      <c r="R120" s="257" t="s">
        <v>3452</v>
      </c>
      <c r="S120" s="257">
        <v>30</v>
      </c>
      <c r="T120" s="257">
        <v>1812.35</v>
      </c>
      <c r="U120" s="257" t="s">
        <v>3621</v>
      </c>
      <c r="V120" s="257" t="s">
        <v>3621</v>
      </c>
      <c r="X120" s="260">
        <v>44925</v>
      </c>
      <c r="Z120" s="260">
        <v>7</v>
      </c>
      <c r="AB120" s="260" t="str">
        <f ca="1">IFERROR(IFERROR(VLOOKUP(Table_Merge1[[#This Row],[Column1]],Table11[#All],2,FALSE),LEFT(AB121,8)&amp;IF(LEN((RIGHT(AB121,2)+1))&lt;2,"0"&amp;(RIGHT(AB121,2)+1),(RIGHT(AB121,2)-1))),"")</f>
        <v>1401.10.09</v>
      </c>
      <c r="AC120" s="259" t="str">
        <f ca="1">LEFT(Table_Merge1[[#This Row],[Column2]],4)</f>
        <v>1401</v>
      </c>
      <c r="AD120" s="259" t="str">
        <f ca="1">RIGHT(LEFT(Table_Merge1[[#This Row],[Column2]],7),2)</f>
        <v>10</v>
      </c>
      <c r="AE120" s="259" t="str">
        <f ca="1">RIGHT(Table_Merge1[[#This Row],[Column2]],2)</f>
        <v>09</v>
      </c>
      <c r="AH120" s="260">
        <v>2022</v>
      </c>
      <c r="AI120" t="s">
        <v>3452</v>
      </c>
      <c r="AJ120" s="260">
        <v>30</v>
      </c>
      <c r="AK120">
        <v>1812.35</v>
      </c>
      <c r="AL120" t="s">
        <v>3621</v>
      </c>
      <c r="AM120" t="s">
        <v>3621</v>
      </c>
      <c r="AN120">
        <v>42000</v>
      </c>
      <c r="AP120" s="287" t="str">
        <f>IFERROR(IF(Table_Merge1[[#This Row],[LME Zinc stock]]*Table_Merge1[[#This Row],[Nima.مقدار]]=0,"",Table_Merge1[[#This Row],[LME Zinc stock]]*Table_Merge1[[#This Row],[Nima.مقدار]]),"")</f>
        <v/>
      </c>
      <c r="AQ120" s="287" t="str">
        <f>IFERROR(IF(Table_Merge1[[#This Row],[LME Zinc 3-month]]*Table_Merge1[[#This Row],[Nima.مقدار]]=0,"",Table_Merge1[[#This Row],[LME Zinc 3-month]]*Table_Merge1[[#This Row],[Nima.مقدار]]),"")</f>
        <v/>
      </c>
      <c r="AR120" s="288" t="str">
        <f>IFERROR(IF(Table_Merge1[[#This Row],[LME Zinc stock]]*Table_Merge1[[#This Row],[Azad.Sell]]=0,"",Table_Merge1[[#This Row],[LME Zinc stock]]*Table_Merge1[[#This Row],[Azad.Sell]]),"")</f>
        <v/>
      </c>
      <c r="AS120" s="288" t="str">
        <f>IFERROR(IF(Table_Merge1[[#This Row],[LME Zinc 3-month]]*Table_Merge1[[#This Row],[Azad.Sell]]=0,"",Table_Merge1[[#This Row],[LME Zinc 3-month]]*Table_Merge1[[#This Row],[Azad.Sell]]),"")</f>
        <v/>
      </c>
      <c r="AT120"/>
      <c r="BN120" s="278">
        <v>1</v>
      </c>
      <c r="BO120" s="307">
        <v>1736.2294117647057</v>
      </c>
      <c r="BP120" s="150">
        <v>2320.78125</v>
      </c>
      <c r="BQ120" s="377">
        <v>2097.1783153767933</v>
      </c>
      <c r="BR120" s="377">
        <v>2048.7649901988234</v>
      </c>
      <c r="BS120" s="377">
        <v>2246.6492990316733</v>
      </c>
      <c r="BT120" s="377">
        <v>2430.0358148240948</v>
      </c>
      <c r="BU120" s="311">
        <v>1</v>
      </c>
      <c r="BV120" s="307">
        <v>1734.3406249999998</v>
      </c>
      <c r="BW120" s="150">
        <v>2316.9333333333334</v>
      </c>
      <c r="BX120" s="377">
        <v>2295.1301082405885</v>
      </c>
      <c r="BY120" s="377">
        <v>2242.1470693443302</v>
      </c>
      <c r="BZ120" s="377">
        <v>2458.7095961550522</v>
      </c>
      <c r="CA120" s="317">
        <v>2659.4058892429889</v>
      </c>
      <c r="CB120" s="377"/>
      <c r="CC120" s="548"/>
      <c r="CE120" s="548"/>
      <c r="DF120">
        <v>2802.8529411764707</v>
      </c>
      <c r="DG120">
        <v>2295.1301082405885</v>
      </c>
      <c r="DH120">
        <v>0</v>
      </c>
      <c r="DI120">
        <v>640</v>
      </c>
      <c r="DJ120">
        <v>640</v>
      </c>
      <c r="DK120" t="s">
        <v>9529</v>
      </c>
      <c r="DL120" t="s">
        <v>9798</v>
      </c>
      <c r="DM120" t="s">
        <v>9804</v>
      </c>
      <c r="DN120">
        <v>151863040</v>
      </c>
      <c r="DO120">
        <v>151863040</v>
      </c>
      <c r="DP120">
        <v>734489920</v>
      </c>
      <c r="DQ120">
        <v>728741920</v>
      </c>
      <c r="DR120">
        <v>3120</v>
      </c>
      <c r="DS120" t="s">
        <v>3621</v>
      </c>
      <c r="DT120" t="s">
        <v>3621</v>
      </c>
      <c r="DU120" t="s">
        <v>3621</v>
      </c>
      <c r="DV120">
        <v>13260</v>
      </c>
      <c r="DW120">
        <v>234023.45098039217</v>
      </c>
      <c r="DX120">
        <v>233510.32880844644</v>
      </c>
      <c r="DY120">
        <v>1.00219742815902</v>
      </c>
    </row>
    <row r="121" spans="1:129" ht="17.25" x14ac:dyDescent="0.4">
      <c r="A121" s="258">
        <v>41139</v>
      </c>
      <c r="B1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1391.05.28</v>
      </c>
      <c r="C121" s="195">
        <f t="shared" ca="1" si="37"/>
        <v>1391</v>
      </c>
      <c r="D1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1" s="195">
        <f>_xlfn.NUMBERVALUE(RIGHT(Table11[[#This Row],[تاریخ شمسی]],2))</f>
        <v>28</v>
      </c>
      <c r="F1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05-28</v>
      </c>
      <c r="G121" s="195" t="s">
        <v>272</v>
      </c>
      <c r="I121" s="259">
        <v>43950</v>
      </c>
      <c r="J121">
        <v>16270</v>
      </c>
      <c r="L121" s="259">
        <v>41139</v>
      </c>
      <c r="M121">
        <v>21190</v>
      </c>
      <c r="O121" s="284">
        <f>IFERROR(DATE(Table7[[#This Row],[year]],MONTH(DATEVALUE(Table7[[#This Row],[month]]&amp;"1")),Table7[[#This Row],[day]]),"")</f>
        <v>44924</v>
      </c>
      <c r="P121" s="195" t="s">
        <v>3545</v>
      </c>
      <c r="Q121" s="195">
        <v>2022</v>
      </c>
      <c r="R121" s="195" t="s">
        <v>3452</v>
      </c>
      <c r="S121" s="195">
        <v>29</v>
      </c>
      <c r="T121" s="195">
        <v>1805.4</v>
      </c>
      <c r="U121" s="195">
        <v>2392</v>
      </c>
      <c r="V121" s="195">
        <v>450300</v>
      </c>
      <c r="X121" s="260">
        <v>44924</v>
      </c>
      <c r="Y121" t="s">
        <v>9265</v>
      </c>
      <c r="Z121" s="260">
        <v>7</v>
      </c>
      <c r="AA121">
        <v>1401</v>
      </c>
      <c r="AB121" s="260" t="str">
        <f ca="1">IFERROR(IFERROR(VLOOKUP(Table_Merge1[[#This Row],[Column1]],Table11[#All],2,FALSE),LEFT(AB122,8)&amp;IF(LEN((RIGHT(AB122,2)+1))&lt;2,"0"&amp;(RIGHT(AB122,2)+1),(RIGHT(AB122,2)-1))),"")</f>
        <v>1401.10.08</v>
      </c>
      <c r="AC121" s="259" t="str">
        <f ca="1">LEFT(Table_Merge1[[#This Row],[Column2]],4)</f>
        <v>1401</v>
      </c>
      <c r="AD121" s="259" t="str">
        <f ca="1">RIGHT(LEFT(Table_Merge1[[#This Row],[Column2]],7),2)</f>
        <v>10</v>
      </c>
      <c r="AE121" s="259" t="str">
        <f ca="1">RIGHT(Table_Merge1[[#This Row],[Column2]],2)</f>
        <v>08</v>
      </c>
      <c r="AF121">
        <v>10</v>
      </c>
      <c r="AG121">
        <v>8</v>
      </c>
      <c r="AH121" s="260">
        <v>2022</v>
      </c>
      <c r="AI121" t="s">
        <v>3452</v>
      </c>
      <c r="AJ121" s="260">
        <v>29</v>
      </c>
      <c r="AK121">
        <v>1805.4</v>
      </c>
      <c r="AL121">
        <v>2392</v>
      </c>
      <c r="AM121">
        <v>450300</v>
      </c>
      <c r="AN121">
        <v>43000</v>
      </c>
      <c r="AO121">
        <v>293994</v>
      </c>
      <c r="AP121" s="287">
        <f>IFERROR(IF(Table_Merge1[[#This Row],[LME Zinc stock]]*Table_Merge1[[#This Row],[Nima.مقدار]]=0,"",Table_Merge1[[#This Row],[LME Zinc stock]]*Table_Merge1[[#This Row],[Nima.مقدار]]),"")</f>
        <v>132385498200</v>
      </c>
      <c r="AQ121" s="287">
        <f>IFERROR(IF(Table_Merge1[[#This Row],[LME Zinc 3-month]]*Table_Merge1[[#This Row],[Nima.مقدار]]=0,"",Table_Merge1[[#This Row],[LME Zinc 3-month]]*Table_Merge1[[#This Row],[Nima.مقدار]]),"")</f>
        <v>703233648</v>
      </c>
      <c r="AR121" s="288">
        <f>IFERROR(IF(Table_Merge1[[#This Row],[LME Zinc stock]]*Table_Merge1[[#This Row],[Azad.Sell]]=0,"",Table_Merge1[[#This Row],[LME Zinc stock]]*Table_Merge1[[#This Row],[Azad.Sell]]),"")</f>
        <v>19362900000</v>
      </c>
      <c r="AS121" s="288">
        <f>IFERROR(IF(Table_Merge1[[#This Row],[LME Zinc 3-month]]*Table_Merge1[[#This Row],[Azad.Sell]]=0,"",Table_Merge1[[#This Row],[LME Zinc 3-month]]*Table_Merge1[[#This Row],[Azad.Sell]]),"")</f>
        <v>102856000</v>
      </c>
      <c r="AT121"/>
      <c r="BN121" s="278">
        <v>2</v>
      </c>
      <c r="BO121" s="307">
        <v>1823.5350000000001</v>
      </c>
      <c r="BP121" s="150">
        <v>2442.0714285714284</v>
      </c>
      <c r="BQ121" s="377">
        <v>2373.5199225973447</v>
      </c>
      <c r="BR121" s="377">
        <v>2240.1076451450976</v>
      </c>
      <c r="BS121" s="377">
        <v>2493.9445929406361</v>
      </c>
      <c r="BT121" s="377">
        <v>2693.4812105654601</v>
      </c>
      <c r="BU121" s="280">
        <v>2</v>
      </c>
      <c r="BV121" s="307">
        <v>1821.2074468085104</v>
      </c>
      <c r="BW121" s="150">
        <v>2445.271739130435</v>
      </c>
      <c r="BX121" s="377">
        <v>2455.0956997311141</v>
      </c>
      <c r="BY121" s="377">
        <v>2317.09816048741</v>
      </c>
      <c r="BZ121" s="377">
        <v>2579.6592593147316</v>
      </c>
      <c r="CA121" s="317">
        <v>2786.0537737258537</v>
      </c>
      <c r="CB121" s="377"/>
      <c r="CC121" s="548"/>
      <c r="CE121" s="548"/>
      <c r="DF121">
        <v>2950.39</v>
      </c>
      <c r="DG121">
        <v>2455.0956997311141</v>
      </c>
      <c r="DH121">
        <v>3000</v>
      </c>
      <c r="DI121">
        <v>1520</v>
      </c>
      <c r="DJ121">
        <v>1520</v>
      </c>
      <c r="DK121" t="s">
        <v>9529</v>
      </c>
      <c r="DL121" t="s">
        <v>9798</v>
      </c>
      <c r="DM121" t="s">
        <v>9804</v>
      </c>
      <c r="DN121">
        <v>360674720</v>
      </c>
      <c r="DO121">
        <v>360674720</v>
      </c>
      <c r="DP121">
        <v>1095164640</v>
      </c>
      <c r="DQ121">
        <v>1089416640</v>
      </c>
      <c r="DR121">
        <v>4640</v>
      </c>
      <c r="DS121" t="s">
        <v>3621</v>
      </c>
      <c r="DT121" t="s">
        <v>3621</v>
      </c>
      <c r="DU121" t="s">
        <v>3621</v>
      </c>
      <c r="DV121">
        <v>13260</v>
      </c>
      <c r="DW121">
        <v>234023.45098039217</v>
      </c>
      <c r="DX121">
        <v>233510.32880844644</v>
      </c>
      <c r="DY121">
        <v>1.00219742815902</v>
      </c>
    </row>
    <row r="122" spans="1:129" ht="17.25" x14ac:dyDescent="0.4">
      <c r="A122" s="258">
        <v>41142</v>
      </c>
      <c r="B1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1391.05.31</v>
      </c>
      <c r="C122" s="195">
        <f t="shared" ca="1" si="37"/>
        <v>1391</v>
      </c>
      <c r="D1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2" s="195">
        <f>_xlfn.NUMBERVALUE(RIGHT(Table11[[#This Row],[تاریخ شمسی]],2))</f>
        <v>31</v>
      </c>
      <c r="F1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05-31</v>
      </c>
      <c r="G122" s="195" t="s">
        <v>273</v>
      </c>
      <c r="I122" s="259">
        <v>43951</v>
      </c>
      <c r="J122">
        <v>16140</v>
      </c>
      <c r="L122" s="259">
        <v>41142</v>
      </c>
      <c r="M122">
        <v>21350</v>
      </c>
      <c r="O122" s="283">
        <f>IFERROR(DATE(Table7[[#This Row],[year]],MONTH(DATEVALUE(Table7[[#This Row],[month]]&amp;"1")),Table7[[#This Row],[day]]),"")</f>
        <v>44923</v>
      </c>
      <c r="P122" s="257" t="s">
        <v>3546</v>
      </c>
      <c r="Q122" s="257">
        <v>2022</v>
      </c>
      <c r="R122" s="257" t="s">
        <v>3452</v>
      </c>
      <c r="S122" s="257">
        <v>28</v>
      </c>
      <c r="T122" s="257">
        <v>1802.65</v>
      </c>
      <c r="U122" s="257">
        <v>2399</v>
      </c>
      <c r="V122" s="257">
        <v>453375</v>
      </c>
      <c r="X122" s="260">
        <v>44923</v>
      </c>
      <c r="Y122" t="s">
        <v>9264</v>
      </c>
      <c r="Z122" s="260">
        <v>7</v>
      </c>
      <c r="AA122">
        <v>1401</v>
      </c>
      <c r="AB122" s="260" t="str">
        <f ca="1">IFERROR(IFERROR(VLOOKUP(Table_Merge1[[#This Row],[Column1]],Table11[#All],2,FALSE),LEFT(AB123,8)&amp;IF(LEN((RIGHT(AB123,2)+1))&lt;2,"0"&amp;(RIGHT(AB123,2)+1),(RIGHT(AB123,2)-1))),"")</f>
        <v>1401.10.07</v>
      </c>
      <c r="AC122" s="259" t="str">
        <f ca="1">LEFT(Table_Merge1[[#This Row],[Column2]],4)</f>
        <v>1401</v>
      </c>
      <c r="AD122" s="259" t="str">
        <f ca="1">RIGHT(LEFT(Table_Merge1[[#This Row],[Column2]],7),2)</f>
        <v>10</v>
      </c>
      <c r="AE122" s="259" t="str">
        <f ca="1">RIGHT(Table_Merge1[[#This Row],[Column2]],2)</f>
        <v>07</v>
      </c>
      <c r="AF122">
        <v>10</v>
      </c>
      <c r="AG122">
        <v>7</v>
      </c>
      <c r="AH122" s="260">
        <v>2022</v>
      </c>
      <c r="AI122" t="s">
        <v>3452</v>
      </c>
      <c r="AJ122" s="260">
        <v>28</v>
      </c>
      <c r="AK122">
        <v>1802.65</v>
      </c>
      <c r="AL122">
        <v>2399</v>
      </c>
      <c r="AM122">
        <v>453375</v>
      </c>
      <c r="AN122">
        <v>44000</v>
      </c>
      <c r="AO122">
        <v>293497</v>
      </c>
      <c r="AP122" s="287">
        <f>IFERROR(IF(Table_Merge1[[#This Row],[LME Zinc stock]]*Table_Merge1[[#This Row],[Nima.مقدار]]=0,"",Table_Merge1[[#This Row],[LME Zinc stock]]*Table_Merge1[[#This Row],[Nima.مقدار]]),"")</f>
        <v>133064202375</v>
      </c>
      <c r="AQ122" s="287">
        <f>IFERROR(IF(Table_Merge1[[#This Row],[LME Zinc 3-month]]*Table_Merge1[[#This Row],[Nima.مقدار]]=0,"",Table_Merge1[[#This Row],[LME Zinc 3-month]]*Table_Merge1[[#This Row],[Nima.مقدار]]),"")</f>
        <v>704099303</v>
      </c>
      <c r="AR122" s="288">
        <f>IFERROR(IF(Table_Merge1[[#This Row],[LME Zinc stock]]*Table_Merge1[[#This Row],[Azad.Sell]]=0,"",Table_Merge1[[#This Row],[LME Zinc stock]]*Table_Merge1[[#This Row],[Azad.Sell]]),"")</f>
        <v>19948500000</v>
      </c>
      <c r="AS122" s="288">
        <f>IFERROR(IF(Table_Merge1[[#This Row],[LME Zinc 3-month]]*Table_Merge1[[#This Row],[Azad.Sell]]=0,"",Table_Merge1[[#This Row],[LME Zinc 3-month]]*Table_Merge1[[#This Row],[Azad.Sell]]),"")</f>
        <v>105556000</v>
      </c>
      <c r="AT122"/>
      <c r="BN122" s="278">
        <v>3</v>
      </c>
      <c r="BO122" s="307">
        <v>1876.8730769230779</v>
      </c>
      <c r="BP122" s="150">
        <v>2437.478260869565</v>
      </c>
      <c r="BQ122" s="377">
        <v>2195.8189888894408</v>
      </c>
      <c r="BR122" s="377"/>
      <c r="BS122" s="377">
        <v>2335.0074606914345</v>
      </c>
      <c r="BT122" s="377">
        <v>2414.0048653340618</v>
      </c>
      <c r="BU122" s="280">
        <v>3</v>
      </c>
      <c r="BV122" s="307">
        <v>1876.8730769230779</v>
      </c>
      <c r="BW122" s="150">
        <v>2437.478260869565</v>
      </c>
      <c r="BX122" s="377">
        <v>2536.1378090906578</v>
      </c>
      <c r="BY122" s="377"/>
      <c r="BZ122" s="377">
        <v>2696.8983944179204</v>
      </c>
      <c r="CA122" s="317">
        <v>2788.1392051349849</v>
      </c>
      <c r="CB122" s="377"/>
      <c r="CC122" s="548"/>
      <c r="CE122" s="548"/>
      <c r="DF122">
        <v>2978.2333333333331</v>
      </c>
      <c r="DG122">
        <v>2536.1378090906569</v>
      </c>
      <c r="DH122">
        <v>3000</v>
      </c>
      <c r="DI122">
        <v>2340</v>
      </c>
      <c r="DJ122">
        <v>2320</v>
      </c>
      <c r="DK122" t="s">
        <v>9622</v>
      </c>
      <c r="DL122" t="s">
        <v>9798</v>
      </c>
      <c r="DM122" t="s">
        <v>9804</v>
      </c>
      <c r="DN122">
        <v>538323520</v>
      </c>
      <c r="DO122">
        <v>538323520</v>
      </c>
      <c r="DP122">
        <v>1633488160</v>
      </c>
      <c r="DQ122">
        <v>1627740160</v>
      </c>
      <c r="DR122">
        <v>6960</v>
      </c>
      <c r="DS122" t="s">
        <v>3621</v>
      </c>
      <c r="DT122" t="s">
        <v>3621</v>
      </c>
      <c r="DU122" t="s">
        <v>3621</v>
      </c>
      <c r="DV122">
        <v>13260</v>
      </c>
      <c r="DW122">
        <v>234023.45098039217</v>
      </c>
      <c r="DX122">
        <v>233510.32880844644</v>
      </c>
      <c r="DY122">
        <v>1.00219742815902</v>
      </c>
    </row>
    <row r="123" spans="1:129" ht="17.25" x14ac:dyDescent="0.4">
      <c r="A123" s="258">
        <v>41143</v>
      </c>
      <c r="B1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1391.06.01</v>
      </c>
      <c r="C123" s="195">
        <f t="shared" ca="1" si="37"/>
        <v>1391</v>
      </c>
      <c r="D1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3" s="195">
        <f>_xlfn.NUMBERVALUE(RIGHT(Table11[[#This Row],[تاریخ شمسی]],2))</f>
        <v>1</v>
      </c>
      <c r="F1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06-01</v>
      </c>
      <c r="G123" s="195" t="s">
        <v>274</v>
      </c>
      <c r="I123" s="259">
        <v>43952</v>
      </c>
      <c r="J123">
        <v>16140</v>
      </c>
      <c r="L123" s="259">
        <v>41143</v>
      </c>
      <c r="M123">
        <v>21360</v>
      </c>
      <c r="O123" s="284">
        <f>IFERROR(DATE(Table7[[#This Row],[year]],MONTH(DATEVALUE(Table7[[#This Row],[month]]&amp;"1")),Table7[[#This Row],[day]]),"")</f>
        <v>44918</v>
      </c>
      <c r="P123" s="195" t="s">
        <v>3547</v>
      </c>
      <c r="Q123" s="195">
        <v>2022</v>
      </c>
      <c r="R123" s="195" t="s">
        <v>3452</v>
      </c>
      <c r="S123" s="195">
        <v>23</v>
      </c>
      <c r="T123" s="195">
        <v>1797.4</v>
      </c>
      <c r="U123" s="195">
        <v>2378</v>
      </c>
      <c r="V123" s="195">
        <v>461725</v>
      </c>
      <c r="X123" s="260">
        <v>44918</v>
      </c>
      <c r="Z123" s="260">
        <v>7</v>
      </c>
      <c r="AB123" s="260" t="str">
        <f ca="1">IFERROR(IFERROR(VLOOKUP(Table_Merge1[[#This Row],[Column1]],Table11[#All],2,FALSE),LEFT(AB124,8)&amp;IF(LEN((RIGHT(AB124,2)+1))&lt;2,"0"&amp;(RIGHT(AB124,2)+1),(RIGHT(AB124,2)-1))),"")</f>
        <v>1401.10.02</v>
      </c>
      <c r="AC123" s="259" t="str">
        <f ca="1">LEFT(Table_Merge1[[#This Row],[Column2]],4)</f>
        <v>1401</v>
      </c>
      <c r="AD123" s="259" t="str">
        <f ca="1">RIGHT(LEFT(Table_Merge1[[#This Row],[Column2]],7),2)</f>
        <v>10</v>
      </c>
      <c r="AE123" s="259" t="str">
        <f ca="1">RIGHT(Table_Merge1[[#This Row],[Column2]],2)</f>
        <v>02</v>
      </c>
      <c r="AH123" s="260">
        <v>2022</v>
      </c>
      <c r="AI123" t="s">
        <v>3452</v>
      </c>
      <c r="AJ123" s="260">
        <v>23</v>
      </c>
      <c r="AK123">
        <v>1797.4</v>
      </c>
      <c r="AL123">
        <v>2378</v>
      </c>
      <c r="AM123">
        <v>461725</v>
      </c>
      <c r="AN123">
        <v>40050</v>
      </c>
      <c r="AP123" s="287" t="str">
        <f>IFERROR(IF(Table_Merge1[[#This Row],[LME Zinc stock]]*Table_Merge1[[#This Row],[Nima.مقدار]]=0,"",Table_Merge1[[#This Row],[LME Zinc stock]]*Table_Merge1[[#This Row],[Nima.مقدار]]),"")</f>
        <v/>
      </c>
      <c r="AQ123" s="287" t="str">
        <f>IFERROR(IF(Table_Merge1[[#This Row],[LME Zinc 3-month]]*Table_Merge1[[#This Row],[Nima.مقدار]]=0,"",Table_Merge1[[#This Row],[LME Zinc 3-month]]*Table_Merge1[[#This Row],[Nima.مقدار]]),"")</f>
        <v/>
      </c>
      <c r="AR123" s="288">
        <f>IFERROR(IF(Table_Merge1[[#This Row],[LME Zinc stock]]*Table_Merge1[[#This Row],[Azad.Sell]]=0,"",Table_Merge1[[#This Row],[LME Zinc stock]]*Table_Merge1[[#This Row],[Azad.Sell]]),"")</f>
        <v>18492086250</v>
      </c>
      <c r="AS123" s="288">
        <f>IFERROR(IF(Table_Merge1[[#This Row],[LME Zinc 3-month]]*Table_Merge1[[#This Row],[Azad.Sell]]=0,"",Table_Merge1[[#This Row],[LME Zinc 3-month]]*Table_Merge1[[#This Row],[Azad.Sell]]),"")</f>
        <v>95238900</v>
      </c>
      <c r="AT123"/>
      <c r="BN123" s="278">
        <v>4</v>
      </c>
      <c r="BO123" s="307">
        <v>1796</v>
      </c>
      <c r="BP123" s="150">
        <v>2494.913043478261</v>
      </c>
      <c r="BQ123" s="377">
        <v>2165.7272093822999</v>
      </c>
      <c r="BR123" s="377"/>
      <c r="BS123" s="377">
        <v>2246.6975265922742</v>
      </c>
      <c r="BT123" s="377">
        <v>2359.7636518872528</v>
      </c>
      <c r="BU123" s="280">
        <v>4</v>
      </c>
      <c r="BV123" s="307">
        <v>1794.9078947368421</v>
      </c>
      <c r="BW123" s="150">
        <v>2494.6666666666665</v>
      </c>
      <c r="BX123" s="377">
        <v>2448.0686716403629</v>
      </c>
      <c r="BY123" s="377"/>
      <c r="BZ123" s="377">
        <v>2539.5949248248799</v>
      </c>
      <c r="CA123" s="317">
        <v>2667.4012514754731</v>
      </c>
      <c r="CB123" s="377"/>
      <c r="CC123" s="548"/>
      <c r="CE123" s="548"/>
      <c r="DF123">
        <v>2921.3125</v>
      </c>
      <c r="DG123">
        <v>2448.0686716403634</v>
      </c>
      <c r="DH123">
        <v>0</v>
      </c>
      <c r="DI123">
        <v>300</v>
      </c>
      <c r="DJ123">
        <v>300</v>
      </c>
      <c r="DK123" t="s">
        <v>9623</v>
      </c>
      <c r="DL123" t="s">
        <v>9798</v>
      </c>
      <c r="DM123" t="s">
        <v>9804</v>
      </c>
      <c r="DN123">
        <v>69610800</v>
      </c>
      <c r="DO123">
        <v>69610800</v>
      </c>
      <c r="DP123">
        <v>1703098960</v>
      </c>
      <c r="DQ123">
        <v>1697350960</v>
      </c>
      <c r="DR123">
        <v>7260</v>
      </c>
      <c r="DS123" t="s">
        <v>3621</v>
      </c>
      <c r="DT123" t="s">
        <v>3621</v>
      </c>
      <c r="DU123" t="s">
        <v>3621</v>
      </c>
      <c r="DV123">
        <v>13260</v>
      </c>
      <c r="DW123">
        <v>234023.45098039217</v>
      </c>
      <c r="DX123">
        <v>233510.32880844644</v>
      </c>
      <c r="DY123">
        <v>1.00219742815902</v>
      </c>
    </row>
    <row r="124" spans="1:129" ht="17.25" x14ac:dyDescent="0.4">
      <c r="A124" s="258">
        <v>41144</v>
      </c>
      <c r="B1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1391.06.02</v>
      </c>
      <c r="C124" s="195">
        <f t="shared" ca="1" si="37"/>
        <v>1391</v>
      </c>
      <c r="D1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4" s="195">
        <f>_xlfn.NUMBERVALUE(RIGHT(Table11[[#This Row],[تاریخ شمسی]],2))</f>
        <v>2</v>
      </c>
      <c r="F1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06-02</v>
      </c>
      <c r="G124" s="195" t="s">
        <v>275</v>
      </c>
      <c r="I124" s="259">
        <v>43953</v>
      </c>
      <c r="J124">
        <v>16100</v>
      </c>
      <c r="L124" s="259">
        <v>41144</v>
      </c>
      <c r="M124">
        <v>21650</v>
      </c>
      <c r="O124" s="283">
        <f>IFERROR(DATE(Table7[[#This Row],[year]],MONTH(DATEVALUE(Table7[[#This Row],[month]]&amp;"1")),Table7[[#This Row],[day]]),"")</f>
        <v>44917</v>
      </c>
      <c r="P124" s="257" t="s">
        <v>3548</v>
      </c>
      <c r="Q124" s="257">
        <v>2022</v>
      </c>
      <c r="R124" s="257" t="s">
        <v>3452</v>
      </c>
      <c r="S124" s="257">
        <v>22</v>
      </c>
      <c r="T124" s="257">
        <v>1815.2</v>
      </c>
      <c r="U124" s="257">
        <v>2373</v>
      </c>
      <c r="V124" s="257">
        <v>466600</v>
      </c>
      <c r="X124" s="260">
        <v>44917</v>
      </c>
      <c r="Y124" t="s">
        <v>9263</v>
      </c>
      <c r="Z124" s="260">
        <v>7</v>
      </c>
      <c r="AA124">
        <v>1401</v>
      </c>
      <c r="AB124" s="260" t="str">
        <f ca="1">IFERROR(IFERROR(VLOOKUP(Table_Merge1[[#This Row],[Column1]],Table11[#All],2,FALSE),LEFT(AB125,8)&amp;IF(LEN((RIGHT(AB125,2)+1))&lt;2,"0"&amp;(RIGHT(AB125,2)+1),(RIGHT(AB125,2)-1))),"")</f>
        <v>1401.10.01</v>
      </c>
      <c r="AC124" s="259" t="str">
        <f ca="1">LEFT(Table_Merge1[[#This Row],[Column2]],4)</f>
        <v>1401</v>
      </c>
      <c r="AD124" s="259" t="str">
        <f ca="1">RIGHT(LEFT(Table_Merge1[[#This Row],[Column2]],7),2)</f>
        <v>10</v>
      </c>
      <c r="AE124" s="259" t="str">
        <f ca="1">RIGHT(Table_Merge1[[#This Row],[Column2]],2)</f>
        <v>01</v>
      </c>
      <c r="AF124">
        <v>10</v>
      </c>
      <c r="AG124">
        <v>1</v>
      </c>
      <c r="AH124" s="260">
        <v>2022</v>
      </c>
      <c r="AI124" t="s">
        <v>3452</v>
      </c>
      <c r="AJ124" s="260">
        <v>22</v>
      </c>
      <c r="AK124">
        <v>1815.2</v>
      </c>
      <c r="AL124">
        <v>2373</v>
      </c>
      <c r="AM124">
        <v>466600</v>
      </c>
      <c r="AN124">
        <v>40100</v>
      </c>
      <c r="AO124">
        <v>288297</v>
      </c>
      <c r="AP124" s="287">
        <f>IFERROR(IF(Table_Merge1[[#This Row],[LME Zinc stock]]*Table_Merge1[[#This Row],[Nima.مقدار]]=0,"",Table_Merge1[[#This Row],[LME Zinc stock]]*Table_Merge1[[#This Row],[Nima.مقدار]]),"")</f>
        <v>134519380200</v>
      </c>
      <c r="AQ124" s="287">
        <f>IFERROR(IF(Table_Merge1[[#This Row],[LME Zinc 3-month]]*Table_Merge1[[#This Row],[Nima.مقدار]]=0,"",Table_Merge1[[#This Row],[LME Zinc 3-month]]*Table_Merge1[[#This Row],[Nima.مقدار]]),"")</f>
        <v>684128781</v>
      </c>
      <c r="AR124" s="288">
        <f>IFERROR(IF(Table_Merge1[[#This Row],[LME Zinc stock]]*Table_Merge1[[#This Row],[Azad.Sell]]=0,"",Table_Merge1[[#This Row],[LME Zinc stock]]*Table_Merge1[[#This Row],[Azad.Sell]]),"")</f>
        <v>18710660000</v>
      </c>
      <c r="AS124" s="288">
        <f>IFERROR(IF(Table_Merge1[[#This Row],[LME Zinc 3-month]]*Table_Merge1[[#This Row],[Azad.Sell]]=0,"",Table_Merge1[[#This Row],[LME Zinc 3-month]]*Table_Merge1[[#This Row],[Azad.Sell]]),"")</f>
        <v>95157300</v>
      </c>
      <c r="AT124"/>
      <c r="BN124" s="278">
        <v>5</v>
      </c>
      <c r="BO124" s="307">
        <v>1786.9974999999999</v>
      </c>
      <c r="BP124" s="150">
        <v>2592.4473684210525</v>
      </c>
      <c r="BQ124" s="377">
        <v>2190.0544933067968</v>
      </c>
      <c r="BR124" s="377"/>
      <c r="BS124" s="377">
        <v>2168.2043556258354</v>
      </c>
      <c r="BT124" s="377"/>
      <c r="BU124" s="280">
        <v>5</v>
      </c>
      <c r="BV124" s="307">
        <v>1785.2583333333332</v>
      </c>
      <c r="BW124" s="150">
        <v>2593.6470588235293</v>
      </c>
      <c r="BX124" s="377">
        <v>2544.7617733986649</v>
      </c>
      <c r="BY124" s="377"/>
      <c r="BZ124" s="377">
        <v>2519.3727270146851</v>
      </c>
      <c r="CA124" s="317"/>
      <c r="CB124" s="377"/>
      <c r="CC124" s="548"/>
      <c r="CE124" s="548"/>
      <c r="DF124">
        <v>2986.3</v>
      </c>
      <c r="DG124">
        <v>2544.7617733986649</v>
      </c>
      <c r="DH124">
        <v>3000</v>
      </c>
      <c r="DI124">
        <v>3620</v>
      </c>
      <c r="DJ124">
        <v>3000</v>
      </c>
      <c r="DK124" t="s">
        <v>9624</v>
      </c>
      <c r="DL124" t="s">
        <v>9798</v>
      </c>
      <c r="DM124" t="s">
        <v>9804</v>
      </c>
      <c r="DN124">
        <v>690723000</v>
      </c>
      <c r="DO124">
        <v>689715000</v>
      </c>
      <c r="DP124">
        <v>2393821960</v>
      </c>
      <c r="DQ124">
        <v>2387065960</v>
      </c>
      <c r="DR124">
        <v>10260</v>
      </c>
      <c r="DS124" t="s">
        <v>3621</v>
      </c>
      <c r="DT124" t="s">
        <v>3621</v>
      </c>
      <c r="DU124" t="s">
        <v>3621</v>
      </c>
      <c r="DV124">
        <v>13260</v>
      </c>
      <c r="DW124">
        <v>234023.45098039217</v>
      </c>
      <c r="DX124">
        <v>233510.32880844644</v>
      </c>
      <c r="DY124">
        <v>1.00219742815902</v>
      </c>
    </row>
    <row r="125" spans="1:129" ht="17.25" x14ac:dyDescent="0.4">
      <c r="A125" s="258">
        <v>41146</v>
      </c>
      <c r="B1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1391.06.04</v>
      </c>
      <c r="C125" s="195">
        <f t="shared" ca="1" si="37"/>
        <v>1391</v>
      </c>
      <c r="D1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5" s="195">
        <f>_xlfn.NUMBERVALUE(RIGHT(Table11[[#This Row],[تاریخ شمسی]],2))</f>
        <v>4</v>
      </c>
      <c r="F1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06-04</v>
      </c>
      <c r="G125" s="195" t="s">
        <v>276</v>
      </c>
      <c r="I125" s="259">
        <v>43954</v>
      </c>
      <c r="J125">
        <v>16130</v>
      </c>
      <c r="L125" s="259">
        <v>41146</v>
      </c>
      <c r="M125">
        <v>21940</v>
      </c>
      <c r="O125" s="284">
        <f>IFERROR(DATE(Table7[[#This Row],[year]],MONTH(DATEVALUE(Table7[[#This Row],[month]]&amp;"1")),Table7[[#This Row],[day]]),"")</f>
        <v>44916</v>
      </c>
      <c r="P125" s="195" t="s">
        <v>3549</v>
      </c>
      <c r="Q125" s="195">
        <v>2022</v>
      </c>
      <c r="R125" s="195" t="s">
        <v>3452</v>
      </c>
      <c r="S125" s="195">
        <v>21</v>
      </c>
      <c r="T125" s="195">
        <v>1813.5</v>
      </c>
      <c r="U125" s="195">
        <v>2397</v>
      </c>
      <c r="V125" s="195">
        <v>473000</v>
      </c>
      <c r="X125" s="260">
        <v>44916</v>
      </c>
      <c r="Y125" t="s">
        <v>9262</v>
      </c>
      <c r="Z125" s="260">
        <v>7</v>
      </c>
      <c r="AA125">
        <v>1401</v>
      </c>
      <c r="AB125" s="260" t="str">
        <f ca="1">IFERROR(IFERROR(VLOOKUP(Table_Merge1[[#This Row],[Column1]],Table11[#All],2,FALSE),LEFT(AB126,8)&amp;IF(LEN((RIGHT(AB126,2)+1))&lt;2,"0"&amp;(RIGHT(AB126,2)+1),(RIGHT(AB126,2)-1))),"")</f>
        <v>1401.09.30</v>
      </c>
      <c r="AC125" s="259" t="str">
        <f ca="1">LEFT(Table_Merge1[[#This Row],[Column2]],4)</f>
        <v>1401</v>
      </c>
      <c r="AD125" s="259" t="str">
        <f ca="1">RIGHT(LEFT(Table_Merge1[[#This Row],[Column2]],7),2)</f>
        <v>09</v>
      </c>
      <c r="AE125" s="259" t="str">
        <f ca="1">RIGHT(Table_Merge1[[#This Row],[Column2]],2)</f>
        <v>30</v>
      </c>
      <c r="AF125">
        <v>9</v>
      </c>
      <c r="AG125">
        <v>30</v>
      </c>
      <c r="AH125" s="260">
        <v>2022</v>
      </c>
      <c r="AI125" t="s">
        <v>3452</v>
      </c>
      <c r="AJ125" s="260">
        <v>21</v>
      </c>
      <c r="AK125">
        <v>1813.5</v>
      </c>
      <c r="AL125">
        <v>2397</v>
      </c>
      <c r="AM125">
        <v>473000</v>
      </c>
      <c r="AN125">
        <v>39600</v>
      </c>
      <c r="AO125">
        <v>288342</v>
      </c>
      <c r="AP125" s="287">
        <f>IFERROR(IF(Table_Merge1[[#This Row],[LME Zinc stock]]*Table_Merge1[[#This Row],[Nima.مقدار]]=0,"",Table_Merge1[[#This Row],[LME Zinc stock]]*Table_Merge1[[#This Row],[Nima.مقدار]]),"")</f>
        <v>136385766000</v>
      </c>
      <c r="AQ125" s="287">
        <f>IFERROR(IF(Table_Merge1[[#This Row],[LME Zinc 3-month]]*Table_Merge1[[#This Row],[Nima.مقدار]]=0,"",Table_Merge1[[#This Row],[LME Zinc 3-month]]*Table_Merge1[[#This Row],[Nima.مقدار]]),"")</f>
        <v>691155774</v>
      </c>
      <c r="AR125" s="288">
        <f>IFERROR(IF(Table_Merge1[[#This Row],[LME Zinc stock]]*Table_Merge1[[#This Row],[Azad.Sell]]=0,"",Table_Merge1[[#This Row],[LME Zinc stock]]*Table_Merge1[[#This Row],[Azad.Sell]]),"")</f>
        <v>18730800000</v>
      </c>
      <c r="AS125" s="288">
        <f>IFERROR(IF(Table_Merge1[[#This Row],[LME Zinc 3-month]]*Table_Merge1[[#This Row],[Azad.Sell]]=0,"",Table_Merge1[[#This Row],[LME Zinc 3-month]]*Table_Merge1[[#This Row],[Azad.Sell]]),"")</f>
        <v>94921200</v>
      </c>
      <c r="AT125"/>
      <c r="BN125" s="278">
        <v>6</v>
      </c>
      <c r="BO125" s="307">
        <v>1794.2543478260868</v>
      </c>
      <c r="BP125" s="150">
        <v>2826.090909090909</v>
      </c>
      <c r="BQ125" s="377">
        <v>2331.8762811021029</v>
      </c>
      <c r="BR125" s="377"/>
      <c r="BS125" s="377">
        <v>2421.3397412258109</v>
      </c>
      <c r="BT125" s="377">
        <v>2245.5880113396756</v>
      </c>
      <c r="BU125" s="280">
        <v>6</v>
      </c>
      <c r="BV125" s="307">
        <v>1795.1642857142856</v>
      </c>
      <c r="BW125" s="150">
        <v>2830.7249999999999</v>
      </c>
      <c r="BX125" s="377">
        <v>2783.2772624908739</v>
      </c>
      <c r="BY125" s="377"/>
      <c r="BZ125" s="377">
        <v>2890.0589199930396</v>
      </c>
      <c r="CA125" s="317">
        <v>2680.2854437585611</v>
      </c>
      <c r="CB125" s="377"/>
      <c r="CC125" s="548"/>
      <c r="CE125" s="548"/>
      <c r="DF125">
        <v>3020.6363636363635</v>
      </c>
      <c r="DG125">
        <v>2783.2772624908739</v>
      </c>
      <c r="DH125">
        <v>3000</v>
      </c>
      <c r="DI125">
        <v>3260</v>
      </c>
      <c r="DJ125">
        <v>3000</v>
      </c>
      <c r="DK125" t="s">
        <v>9726</v>
      </c>
      <c r="DL125" t="s">
        <v>9798</v>
      </c>
      <c r="DM125" t="s">
        <v>9804</v>
      </c>
      <c r="DN125">
        <v>709329000</v>
      </c>
      <c r="DO125">
        <v>709281000</v>
      </c>
      <c r="DP125">
        <v>3103150960</v>
      </c>
      <c r="DQ125">
        <v>3096346960</v>
      </c>
      <c r="DR125">
        <v>13260</v>
      </c>
      <c r="DS125">
        <v>13260</v>
      </c>
      <c r="DT125">
        <v>234023.45098039217</v>
      </c>
      <c r="DU125">
        <v>233510.32880844644</v>
      </c>
      <c r="DV125">
        <v>13260</v>
      </c>
      <c r="DW125">
        <v>234023.45098039217</v>
      </c>
      <c r="DX125">
        <v>233510.32880844644</v>
      </c>
      <c r="DY125">
        <v>1.00219742815902</v>
      </c>
    </row>
    <row r="126" spans="1:129" ht="17.25" x14ac:dyDescent="0.4">
      <c r="A126" s="258">
        <v>41147</v>
      </c>
      <c r="B1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1391.06.05</v>
      </c>
      <c r="C126" s="195">
        <f t="shared" ca="1" si="37"/>
        <v>1391</v>
      </c>
      <c r="D1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6" s="195">
        <f>_xlfn.NUMBERVALUE(RIGHT(Table11[[#This Row],[تاریخ شمسی]],2))</f>
        <v>5</v>
      </c>
      <c r="F1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06-05</v>
      </c>
      <c r="G126" s="195" t="s">
        <v>277</v>
      </c>
      <c r="I126" s="259">
        <v>43955</v>
      </c>
      <c r="J126">
        <v>16200</v>
      </c>
      <c r="L126" s="259">
        <v>41147</v>
      </c>
      <c r="M126">
        <v>21740</v>
      </c>
      <c r="O126" s="283">
        <f>IFERROR(DATE(Table7[[#This Row],[year]],MONTH(DATEVALUE(Table7[[#This Row],[month]]&amp;"1")),Table7[[#This Row],[day]]),"")</f>
        <v>44915</v>
      </c>
      <c r="P126" s="257" t="s">
        <v>3550</v>
      </c>
      <c r="Q126" s="257">
        <v>2022</v>
      </c>
      <c r="R126" s="257" t="s">
        <v>3452</v>
      </c>
      <c r="S126" s="257">
        <v>20</v>
      </c>
      <c r="T126" s="257">
        <v>1806.35</v>
      </c>
      <c r="U126" s="257">
        <v>2392</v>
      </c>
      <c r="V126" s="257">
        <v>481175</v>
      </c>
      <c r="X126" s="260">
        <v>44915</v>
      </c>
      <c r="Y126" t="s">
        <v>9261</v>
      </c>
      <c r="Z126" s="260">
        <v>7</v>
      </c>
      <c r="AA126">
        <v>1401</v>
      </c>
      <c r="AB126" s="260" t="str">
        <f ca="1">IFERROR(IFERROR(VLOOKUP(Table_Merge1[[#This Row],[Column1]],Table11[#All],2,FALSE),LEFT(AB127,8)&amp;IF(LEN((RIGHT(AB127,2)+1))&lt;2,"0"&amp;(RIGHT(AB127,2)+1),(RIGHT(AB127,2)-1))),"")</f>
        <v>1401.09.29</v>
      </c>
      <c r="AC126" s="259" t="str">
        <f ca="1">LEFT(Table_Merge1[[#This Row],[Column2]],4)</f>
        <v>1401</v>
      </c>
      <c r="AD126" s="259" t="str">
        <f ca="1">RIGHT(LEFT(Table_Merge1[[#This Row],[Column2]],7),2)</f>
        <v>09</v>
      </c>
      <c r="AE126" s="259" t="str">
        <f ca="1">RIGHT(Table_Merge1[[#This Row],[Column2]],2)</f>
        <v>29</v>
      </c>
      <c r="AF126">
        <v>9</v>
      </c>
      <c r="AG126">
        <v>29</v>
      </c>
      <c r="AH126" s="260">
        <v>2022</v>
      </c>
      <c r="AI126" t="s">
        <v>3452</v>
      </c>
      <c r="AJ126" s="260">
        <v>20</v>
      </c>
      <c r="AK126">
        <v>1806.35</v>
      </c>
      <c r="AL126">
        <v>2392</v>
      </c>
      <c r="AM126">
        <v>481175</v>
      </c>
      <c r="AN126">
        <v>39160</v>
      </c>
      <c r="AO126">
        <v>288390</v>
      </c>
      <c r="AP126" s="287">
        <f>IFERROR(IF(Table_Merge1[[#This Row],[LME Zinc stock]]*Table_Merge1[[#This Row],[Nima.مقدار]]=0,"",Table_Merge1[[#This Row],[LME Zinc stock]]*Table_Merge1[[#This Row],[Nima.مقدار]]),"")</f>
        <v>138766058250</v>
      </c>
      <c r="AQ126" s="287">
        <f>IFERROR(IF(Table_Merge1[[#This Row],[LME Zinc 3-month]]*Table_Merge1[[#This Row],[Nima.مقدار]]=0,"",Table_Merge1[[#This Row],[LME Zinc 3-month]]*Table_Merge1[[#This Row],[Nima.مقدار]]),"")</f>
        <v>689828880</v>
      </c>
      <c r="AR126" s="288">
        <f>IFERROR(IF(Table_Merge1[[#This Row],[LME Zinc stock]]*Table_Merge1[[#This Row],[Azad.Sell]]=0,"",Table_Merge1[[#This Row],[LME Zinc stock]]*Table_Merge1[[#This Row],[Azad.Sell]]),"")</f>
        <v>18842813000</v>
      </c>
      <c r="AS126" s="288">
        <f>IFERROR(IF(Table_Merge1[[#This Row],[LME Zinc 3-month]]*Table_Merge1[[#This Row],[Azad.Sell]]=0,"",Table_Merge1[[#This Row],[LME Zinc 3-month]]*Table_Merge1[[#This Row],[Azad.Sell]]),"")</f>
        <v>93670720</v>
      </c>
      <c r="AT126"/>
      <c r="BN126" s="278">
        <v>7</v>
      </c>
      <c r="BO126" s="307">
        <v>1762.3931818181823</v>
      </c>
      <c r="BP126" s="150">
        <v>2980.1904761904761</v>
      </c>
      <c r="BQ126" s="377">
        <v>2545.7730525302377</v>
      </c>
      <c r="BR126" s="377"/>
      <c r="BS126" s="377">
        <v>2872.3045008724953</v>
      </c>
      <c r="BT126" s="377">
        <v>3059.5703712618106</v>
      </c>
      <c r="BU126" s="280">
        <v>7</v>
      </c>
      <c r="BV126" s="307">
        <v>1760.9690476190478</v>
      </c>
      <c r="BW126" s="150">
        <v>2992.55</v>
      </c>
      <c r="BX126" s="377">
        <v>3013.9210466750355</v>
      </c>
      <c r="BY126" s="377"/>
      <c r="BZ126" s="377">
        <v>3400.4991053837157</v>
      </c>
      <c r="CA126" s="317">
        <v>3622.2017224058081</v>
      </c>
      <c r="CB126" s="377"/>
      <c r="CC126" s="548"/>
      <c r="CE126" s="548"/>
      <c r="DF126">
        <v>3269.590909090909</v>
      </c>
      <c r="DG126">
        <v>3013.9210466750355</v>
      </c>
      <c r="DH126">
        <v>3000</v>
      </c>
      <c r="DI126">
        <v>6240</v>
      </c>
      <c r="DJ126">
        <v>3000</v>
      </c>
      <c r="DK126" t="s">
        <v>9727</v>
      </c>
      <c r="DL126" t="s">
        <v>9798</v>
      </c>
      <c r="DM126" t="s">
        <v>9811</v>
      </c>
      <c r="DN126">
        <v>735753000</v>
      </c>
      <c r="DO126">
        <v>718545000</v>
      </c>
      <c r="DP126">
        <v>735753000</v>
      </c>
      <c r="DQ126">
        <v>718545000</v>
      </c>
      <c r="DR126">
        <v>3000</v>
      </c>
      <c r="DS126" t="s">
        <v>3621</v>
      </c>
      <c r="DT126" t="s">
        <v>3621</v>
      </c>
      <c r="DU126" t="s">
        <v>3621</v>
      </c>
      <c r="DV126">
        <v>12240</v>
      </c>
      <c r="DW126">
        <v>245590.37418300653</v>
      </c>
      <c r="DX126">
        <v>243137.43300653595</v>
      </c>
      <c r="DY126">
        <v>1.0100887022871736</v>
      </c>
    </row>
    <row r="127" spans="1:129" ht="17.25" x14ac:dyDescent="0.4">
      <c r="A127" s="258">
        <v>41148</v>
      </c>
      <c r="B1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1391.06.06</v>
      </c>
      <c r="C127" s="195">
        <f t="shared" ca="1" si="37"/>
        <v>1391</v>
      </c>
      <c r="D1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7" s="195">
        <f>_xlfn.NUMBERVALUE(RIGHT(Table11[[#This Row],[تاریخ شمسی]],2))</f>
        <v>6</v>
      </c>
      <c r="F1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06-06</v>
      </c>
      <c r="G127" s="195" t="s">
        <v>278</v>
      </c>
      <c r="I127" s="259">
        <v>43956</v>
      </c>
      <c r="J127">
        <v>16180</v>
      </c>
      <c r="L127" s="259">
        <v>41148</v>
      </c>
      <c r="M127">
        <v>21950</v>
      </c>
      <c r="O127" s="284">
        <f>IFERROR(DATE(Table7[[#This Row],[year]],MONTH(DATEVALUE(Table7[[#This Row],[month]]&amp;"1")),Table7[[#This Row],[day]]),"")</f>
        <v>44914</v>
      </c>
      <c r="P127" s="195" t="s">
        <v>3551</v>
      </c>
      <c r="Q127" s="195">
        <v>2022</v>
      </c>
      <c r="R127" s="195" t="s">
        <v>3452</v>
      </c>
      <c r="S127" s="195">
        <v>19</v>
      </c>
      <c r="T127" s="195">
        <v>1796.5</v>
      </c>
      <c r="U127" s="195">
        <v>2371</v>
      </c>
      <c r="V127" s="195">
        <v>478500</v>
      </c>
      <c r="X127" s="260">
        <v>44914</v>
      </c>
      <c r="Y127" t="s">
        <v>9260</v>
      </c>
      <c r="Z127" s="260">
        <v>7</v>
      </c>
      <c r="AA127">
        <v>1401</v>
      </c>
      <c r="AB127" s="260" t="str">
        <f ca="1">IFERROR(IFERROR(VLOOKUP(Table_Merge1[[#This Row],[Column1]],Table11[#All],2,FALSE),LEFT(AB128,8)&amp;IF(LEN((RIGHT(AB128,2)+1))&lt;2,"0"&amp;(RIGHT(AB128,2)+1),(RIGHT(AB128,2)-1))),"")</f>
        <v>1401.09.28</v>
      </c>
      <c r="AC127" s="259" t="str">
        <f ca="1">LEFT(Table_Merge1[[#This Row],[Column2]],4)</f>
        <v>1401</v>
      </c>
      <c r="AD127" s="259" t="str">
        <f ca="1">RIGHT(LEFT(Table_Merge1[[#This Row],[Column2]],7),2)</f>
        <v>09</v>
      </c>
      <c r="AE127" s="259" t="str">
        <f ca="1">RIGHT(Table_Merge1[[#This Row],[Column2]],2)</f>
        <v>28</v>
      </c>
      <c r="AF127">
        <v>9</v>
      </c>
      <c r="AG127">
        <v>28</v>
      </c>
      <c r="AH127" s="260">
        <v>2022</v>
      </c>
      <c r="AI127" t="s">
        <v>3452</v>
      </c>
      <c r="AJ127" s="260">
        <v>19</v>
      </c>
      <c r="AK127">
        <v>1796.5</v>
      </c>
      <c r="AL127">
        <v>2371</v>
      </c>
      <c r="AM127">
        <v>478500</v>
      </c>
      <c r="AN127">
        <v>39670</v>
      </c>
      <c r="AO127">
        <v>288451</v>
      </c>
      <c r="AP127" s="287">
        <f>IFERROR(IF(Table_Merge1[[#This Row],[LME Zinc stock]]*Table_Merge1[[#This Row],[Nima.مقدار]]=0,"",Table_Merge1[[#This Row],[LME Zinc stock]]*Table_Merge1[[#This Row],[Nima.مقدار]]),"")</f>
        <v>138023803500</v>
      </c>
      <c r="AQ127" s="287">
        <f>IFERROR(IF(Table_Merge1[[#This Row],[LME Zinc 3-month]]*Table_Merge1[[#This Row],[Nima.مقدار]]=0,"",Table_Merge1[[#This Row],[LME Zinc 3-month]]*Table_Merge1[[#This Row],[Nima.مقدار]]),"")</f>
        <v>683917321</v>
      </c>
      <c r="AR127" s="288">
        <f>IFERROR(IF(Table_Merge1[[#This Row],[LME Zinc stock]]*Table_Merge1[[#This Row],[Azad.Sell]]=0,"",Table_Merge1[[#This Row],[LME Zinc stock]]*Table_Merge1[[#This Row],[Azad.Sell]]),"")</f>
        <v>18982095000</v>
      </c>
      <c r="AS127" s="288">
        <f>IFERROR(IF(Table_Merge1[[#This Row],[LME Zinc 3-month]]*Table_Merge1[[#This Row],[Azad.Sell]]=0,"",Table_Merge1[[#This Row],[LME Zinc 3-month]]*Table_Merge1[[#This Row],[Azad.Sell]]),"")</f>
        <v>94057570</v>
      </c>
      <c r="AT127"/>
      <c r="BN127" s="278">
        <v>8</v>
      </c>
      <c r="BO127" s="307">
        <v>1821.9526315789469</v>
      </c>
      <c r="BP127" s="150">
        <v>2646.5</v>
      </c>
      <c r="BQ127" s="377">
        <v>2451.9069517507314</v>
      </c>
      <c r="BR127" s="377"/>
      <c r="BS127" s="377">
        <v>2645.8684487396163</v>
      </c>
      <c r="BT127" s="377"/>
      <c r="BU127" s="280">
        <v>8</v>
      </c>
      <c r="BV127" s="307">
        <v>1821.9526315789469</v>
      </c>
      <c r="BW127" s="150">
        <v>2646.5</v>
      </c>
      <c r="BX127" s="377">
        <v>2937.1674869641483</v>
      </c>
      <c r="BY127" s="377"/>
      <c r="BZ127" s="377">
        <v>3169.5161910093243</v>
      </c>
      <c r="CA127" s="317"/>
      <c r="CB127" s="377"/>
      <c r="CC127" s="548"/>
      <c r="CE127" s="548"/>
      <c r="DF127">
        <v>3331.9</v>
      </c>
      <c r="DG127">
        <v>2937.1674869641483</v>
      </c>
      <c r="DH127">
        <v>3000</v>
      </c>
      <c r="DI127">
        <v>5420</v>
      </c>
      <c r="DJ127">
        <v>3000</v>
      </c>
      <c r="DK127" t="s">
        <v>9728</v>
      </c>
      <c r="DL127" t="s">
        <v>9798</v>
      </c>
      <c r="DM127" t="s">
        <v>9811</v>
      </c>
      <c r="DN127">
        <v>730461000</v>
      </c>
      <c r="DO127">
        <v>717645000</v>
      </c>
      <c r="DP127">
        <v>1466214000</v>
      </c>
      <c r="DQ127">
        <v>1436190000</v>
      </c>
      <c r="DR127">
        <v>6000</v>
      </c>
      <c r="DS127" t="s">
        <v>3621</v>
      </c>
      <c r="DT127" t="s">
        <v>3621</v>
      </c>
      <c r="DU127" t="s">
        <v>3621</v>
      </c>
      <c r="DV127">
        <v>12240</v>
      </c>
      <c r="DW127">
        <v>245590.37418300653</v>
      </c>
      <c r="DX127">
        <v>243137.43300653595</v>
      </c>
      <c r="DY127">
        <v>1.0100887022871736</v>
      </c>
    </row>
    <row r="128" spans="1:129" ht="17.25" x14ac:dyDescent="0.4">
      <c r="A128" s="258">
        <v>41149</v>
      </c>
      <c r="B1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1391.06.07</v>
      </c>
      <c r="C128" s="195">
        <f t="shared" ca="1" si="37"/>
        <v>1391</v>
      </c>
      <c r="D1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8" s="195">
        <f>_xlfn.NUMBERVALUE(RIGHT(Table11[[#This Row],[تاریخ شمسی]],2))</f>
        <v>7</v>
      </c>
      <c r="F1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06-07</v>
      </c>
      <c r="G128" s="195" t="s">
        <v>279</v>
      </c>
      <c r="I128" s="259">
        <v>43957</v>
      </c>
      <c r="J128">
        <v>16300</v>
      </c>
      <c r="L128" s="259">
        <v>41149</v>
      </c>
      <c r="M128">
        <v>21940</v>
      </c>
      <c r="O128" s="283">
        <f>IFERROR(DATE(Table7[[#This Row],[year]],MONTH(DATEVALUE(Table7[[#This Row],[month]]&amp;"1")),Table7[[#This Row],[day]]),"")</f>
        <v>44911</v>
      </c>
      <c r="P128" s="257" t="s">
        <v>3552</v>
      </c>
      <c r="Q128" s="257">
        <v>2022</v>
      </c>
      <c r="R128" s="257" t="s">
        <v>3452</v>
      </c>
      <c r="S128" s="257">
        <v>16</v>
      </c>
      <c r="T128" s="257">
        <v>1780.15</v>
      </c>
      <c r="U128" s="257">
        <v>2364</v>
      </c>
      <c r="V128" s="257">
        <v>479525</v>
      </c>
      <c r="X128" s="260">
        <v>44911</v>
      </c>
      <c r="Z128" s="260">
        <v>7</v>
      </c>
      <c r="AB128" s="260" t="str">
        <f ca="1">IFERROR(IFERROR(VLOOKUP(Table_Merge1[[#This Row],[Column1]],Table11[#All],2,FALSE),LEFT(AB129,8)&amp;IF(LEN((RIGHT(AB129,2)+1))&lt;2,"0"&amp;(RIGHT(AB129,2)+1),(RIGHT(AB129,2)-1))),"")</f>
        <v>1401.09.23</v>
      </c>
      <c r="AC128" s="259" t="str">
        <f ca="1">LEFT(Table_Merge1[[#This Row],[Column2]],4)</f>
        <v>1401</v>
      </c>
      <c r="AD128" s="259" t="str">
        <f ca="1">RIGHT(LEFT(Table_Merge1[[#This Row],[Column2]],7),2)</f>
        <v>09</v>
      </c>
      <c r="AE128" s="259" t="str">
        <f ca="1">RIGHT(Table_Merge1[[#This Row],[Column2]],2)</f>
        <v>23</v>
      </c>
      <c r="AH128" s="260">
        <v>2022</v>
      </c>
      <c r="AI128" t="s">
        <v>3452</v>
      </c>
      <c r="AJ128" s="260">
        <v>16</v>
      </c>
      <c r="AK128">
        <v>1780.15</v>
      </c>
      <c r="AL128">
        <v>2364</v>
      </c>
      <c r="AM128">
        <v>479525</v>
      </c>
      <c r="AN128">
        <v>38680</v>
      </c>
      <c r="AP128" s="287" t="str">
        <f>IFERROR(IF(Table_Merge1[[#This Row],[LME Zinc stock]]*Table_Merge1[[#This Row],[Nima.مقدار]]=0,"",Table_Merge1[[#This Row],[LME Zinc stock]]*Table_Merge1[[#This Row],[Nima.مقدار]]),"")</f>
        <v/>
      </c>
      <c r="AQ128" s="287" t="str">
        <f>IFERROR(IF(Table_Merge1[[#This Row],[LME Zinc 3-month]]*Table_Merge1[[#This Row],[Nima.مقدار]]=0,"",Table_Merge1[[#This Row],[LME Zinc 3-month]]*Table_Merge1[[#This Row],[Nima.مقدار]]),"")</f>
        <v/>
      </c>
      <c r="AR128" s="288">
        <f>IFERROR(IF(Table_Merge1[[#This Row],[LME Zinc stock]]*Table_Merge1[[#This Row],[Azad.Sell]]=0,"",Table_Merge1[[#This Row],[LME Zinc stock]]*Table_Merge1[[#This Row],[Azad.Sell]]),"")</f>
        <v>18548027000</v>
      </c>
      <c r="AS128" s="288">
        <f>IFERROR(IF(Table_Merge1[[#This Row],[LME Zinc 3-month]]*Table_Merge1[[#This Row],[Azad.Sell]]=0,"",Table_Merge1[[#This Row],[LME Zinc 3-month]]*Table_Merge1[[#This Row],[Azad.Sell]]),"")</f>
        <v>91439520</v>
      </c>
      <c r="AT128"/>
      <c r="BN128" s="278">
        <v>9</v>
      </c>
      <c r="BO128" s="307">
        <v>1790.2886363636367</v>
      </c>
      <c r="BP128" s="150">
        <v>2672.1190476190477</v>
      </c>
      <c r="BQ128" s="377">
        <v>2130.16329063072</v>
      </c>
      <c r="BR128" s="377">
        <v>2268.6993047806095</v>
      </c>
      <c r="BS128" s="377">
        <v>2353.8644511895718</v>
      </c>
      <c r="BT128" s="377"/>
      <c r="BU128" s="280">
        <v>9</v>
      </c>
      <c r="BV128" s="307">
        <v>1788.0050000000003</v>
      </c>
      <c r="BW128" s="150">
        <v>2666.5</v>
      </c>
      <c r="BX128" s="377">
        <v>2662.9799935774186</v>
      </c>
      <c r="BY128" s="377">
        <v>2836.1679532487547</v>
      </c>
      <c r="BZ128" s="377">
        <v>2942.6354161116669</v>
      </c>
      <c r="CA128" s="317"/>
      <c r="CB128" s="377"/>
      <c r="CC128" s="548"/>
      <c r="CE128" s="548"/>
      <c r="DF128">
        <v>3347.931818181818</v>
      </c>
      <c r="DG128">
        <v>2662.979993577419</v>
      </c>
      <c r="DH128">
        <v>2500</v>
      </c>
      <c r="DI128">
        <v>2600</v>
      </c>
      <c r="DJ128">
        <v>2500</v>
      </c>
      <c r="DK128" t="s">
        <v>9729</v>
      </c>
      <c r="DL128" t="s">
        <v>9798</v>
      </c>
      <c r="DM128" t="s">
        <v>9811</v>
      </c>
      <c r="DN128">
        <v>614685000</v>
      </c>
      <c r="DO128">
        <v>614685000</v>
      </c>
      <c r="DP128">
        <v>2080899000</v>
      </c>
      <c r="DQ128">
        <v>2050875000</v>
      </c>
      <c r="DR128">
        <v>8500</v>
      </c>
      <c r="DS128" t="s">
        <v>3621</v>
      </c>
      <c r="DT128" t="s">
        <v>3621</v>
      </c>
      <c r="DU128" t="s">
        <v>3621</v>
      </c>
      <c r="DV128">
        <v>12240</v>
      </c>
      <c r="DW128">
        <v>245590.37418300653</v>
      </c>
      <c r="DX128">
        <v>243137.43300653595</v>
      </c>
      <c r="DY128">
        <v>1.0100887022871736</v>
      </c>
    </row>
    <row r="129" spans="1:129" ht="17.25" x14ac:dyDescent="0.4">
      <c r="A129" s="258">
        <v>41150</v>
      </c>
      <c r="B1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1391.06.08</v>
      </c>
      <c r="C129" s="195">
        <f t="shared" ca="1" si="37"/>
        <v>1391</v>
      </c>
      <c r="D1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9" s="195">
        <f>_xlfn.NUMBERVALUE(RIGHT(Table11[[#This Row],[تاریخ شمسی]],2))</f>
        <v>8</v>
      </c>
      <c r="F1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06-08</v>
      </c>
      <c r="G129" s="195" t="s">
        <v>280</v>
      </c>
      <c r="I129" s="259">
        <v>43958</v>
      </c>
      <c r="J129">
        <v>16350</v>
      </c>
      <c r="L129" s="259">
        <v>41150</v>
      </c>
      <c r="M129">
        <v>21940</v>
      </c>
      <c r="O129" s="284">
        <f>IFERROR(DATE(Table7[[#This Row],[year]],MONTH(DATEVALUE(Table7[[#This Row],[month]]&amp;"1")),Table7[[#This Row],[day]]),"")</f>
        <v>44910</v>
      </c>
      <c r="P129" s="195" t="s">
        <v>3553</v>
      </c>
      <c r="Q129" s="195">
        <v>2022</v>
      </c>
      <c r="R129" s="195" t="s">
        <v>3452</v>
      </c>
      <c r="S129" s="195">
        <v>15</v>
      </c>
      <c r="T129" s="195">
        <v>1775.95</v>
      </c>
      <c r="U129" s="195">
        <v>2398</v>
      </c>
      <c r="V129" s="195">
        <v>477650</v>
      </c>
      <c r="X129" s="260">
        <v>44910</v>
      </c>
      <c r="Y129" t="s">
        <v>9259</v>
      </c>
      <c r="Z129" s="260">
        <v>7</v>
      </c>
      <c r="AA129">
        <v>1401</v>
      </c>
      <c r="AB129" s="260" t="str">
        <f ca="1">IFERROR(IFERROR(VLOOKUP(Table_Merge1[[#This Row],[Column1]],Table11[#All],2,FALSE),LEFT(AB130,8)&amp;IF(LEN((RIGHT(AB130,2)+1))&lt;2,"0"&amp;(RIGHT(AB130,2)+1),(RIGHT(AB130,2)-1))),"")</f>
        <v>1401.09.24</v>
      </c>
      <c r="AC129" s="259" t="str">
        <f ca="1">LEFT(Table_Merge1[[#This Row],[Column2]],4)</f>
        <v>1401</v>
      </c>
      <c r="AD129" s="259" t="str">
        <f ca="1">RIGHT(LEFT(Table_Merge1[[#This Row],[Column2]],7),2)</f>
        <v>09</v>
      </c>
      <c r="AE129" s="259" t="str">
        <f ca="1">RIGHT(Table_Merge1[[#This Row],[Column2]],2)</f>
        <v>24</v>
      </c>
      <c r="AF129">
        <v>9</v>
      </c>
      <c r="AG129">
        <v>24</v>
      </c>
      <c r="AH129" s="260">
        <v>2022</v>
      </c>
      <c r="AI129" t="s">
        <v>3452</v>
      </c>
      <c r="AJ129" s="260">
        <v>15</v>
      </c>
      <c r="AK129">
        <v>1775.95</v>
      </c>
      <c r="AL129">
        <v>2398</v>
      </c>
      <c r="AM129">
        <v>477650</v>
      </c>
      <c r="AN129">
        <v>38500</v>
      </c>
      <c r="AO129">
        <v>289168</v>
      </c>
      <c r="AP129" s="287">
        <f>IFERROR(IF(Table_Merge1[[#This Row],[LME Zinc stock]]*Table_Merge1[[#This Row],[Nima.مقدار]]=0,"",Table_Merge1[[#This Row],[LME Zinc stock]]*Table_Merge1[[#This Row],[Nima.مقدار]]),"")</f>
        <v>138121095200</v>
      </c>
      <c r="AQ129" s="287">
        <f>IFERROR(IF(Table_Merge1[[#This Row],[LME Zinc 3-month]]*Table_Merge1[[#This Row],[Nima.مقدار]]=0,"",Table_Merge1[[#This Row],[LME Zinc 3-month]]*Table_Merge1[[#This Row],[Nima.مقدار]]),"")</f>
        <v>693424864</v>
      </c>
      <c r="AR129" s="288">
        <f>IFERROR(IF(Table_Merge1[[#This Row],[LME Zinc stock]]*Table_Merge1[[#This Row],[Azad.Sell]]=0,"",Table_Merge1[[#This Row],[LME Zinc stock]]*Table_Merge1[[#This Row],[Azad.Sell]]),"")</f>
        <v>18389525000</v>
      </c>
      <c r="AS129" s="288">
        <f>IFERROR(IF(Table_Merge1[[#This Row],[LME Zinc 3-month]]*Table_Merge1[[#This Row],[Azad.Sell]]=0,"",Table_Merge1[[#This Row],[LME Zinc 3-month]]*Table_Merge1[[#This Row],[Azad.Sell]]),"")</f>
        <v>92323000</v>
      </c>
      <c r="AT129"/>
      <c r="BN129" s="278">
        <v>10</v>
      </c>
      <c r="BO129" s="307">
        <v>1810.4</v>
      </c>
      <c r="BP129" s="150">
        <v>2662.6578947368421</v>
      </c>
      <c r="BQ129" s="377">
        <v>2326.8261867939077</v>
      </c>
      <c r="BR129" s="377">
        <v>2533.101854417861</v>
      </c>
      <c r="BS129" s="377">
        <v>2746.4856565611412</v>
      </c>
      <c r="BT129" s="377">
        <v>3210.2556089575246</v>
      </c>
      <c r="BU129" s="280">
        <v>10</v>
      </c>
      <c r="BV129" s="307">
        <v>1810.0842105263152</v>
      </c>
      <c r="BW129" s="150">
        <v>2644.1388888888887</v>
      </c>
      <c r="BX129" s="377">
        <v>2716.8103132021361</v>
      </c>
      <c r="BY129" s="377">
        <v>2957.6584970261265</v>
      </c>
      <c r="BZ129" s="377">
        <v>3206.8061633294428</v>
      </c>
      <c r="CA129" s="317">
        <v>3748.3055657235082</v>
      </c>
      <c r="CB129" s="377"/>
      <c r="CC129" s="548"/>
      <c r="CE129" s="548"/>
      <c r="DF129">
        <v>3590.25</v>
      </c>
      <c r="DG129">
        <v>2716.8103132021361</v>
      </c>
      <c r="DH129">
        <v>0</v>
      </c>
      <c r="DI129">
        <v>2220</v>
      </c>
      <c r="DJ129">
        <v>2220</v>
      </c>
      <c r="DK129" t="s">
        <v>9730</v>
      </c>
      <c r="DL129" t="s">
        <v>9798</v>
      </c>
      <c r="DM129" t="s">
        <v>9811</v>
      </c>
      <c r="DN129">
        <v>545840280</v>
      </c>
      <c r="DO129">
        <v>545840280</v>
      </c>
      <c r="DP129">
        <v>2626739280</v>
      </c>
      <c r="DQ129">
        <v>2596715280</v>
      </c>
      <c r="DR129">
        <v>10720</v>
      </c>
      <c r="DS129" t="s">
        <v>3621</v>
      </c>
      <c r="DT129" t="s">
        <v>3621</v>
      </c>
      <c r="DU129" t="s">
        <v>3621</v>
      </c>
      <c r="DV129">
        <v>12240</v>
      </c>
      <c r="DW129">
        <v>245590.37418300653</v>
      </c>
      <c r="DX129">
        <v>243137.43300653595</v>
      </c>
      <c r="DY129">
        <v>1.0100887022871736</v>
      </c>
    </row>
    <row r="130" spans="1:129" ht="17.25" x14ac:dyDescent="0.4">
      <c r="A130" s="258">
        <v>41153</v>
      </c>
      <c r="B1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1391.06.11</v>
      </c>
      <c r="C130" s="195">
        <f t="shared" ref="C130:C193" ca="1" si="38">_xlfn.NUMBERVALUE(LEFT(G130, LEN(G130) - MAX(IF(ISNUMBER(MID(G130, ROW(INDIRECT("1:"&amp;LEN(G130))), 1) *1)=FALSE, ROW(INDIRECT("6:"&amp;LEN(G130))), 6))))</f>
        <v>1391</v>
      </c>
      <c r="D1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30" s="195">
        <f>_xlfn.NUMBERVALUE(RIGHT(Table11[[#This Row],[تاریخ شمسی]],2))</f>
        <v>11</v>
      </c>
      <c r="F1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06-11</v>
      </c>
      <c r="G130" s="195" t="s">
        <v>281</v>
      </c>
      <c r="I130" s="259">
        <v>43959</v>
      </c>
      <c r="J130">
        <v>16350</v>
      </c>
      <c r="L130" s="259">
        <v>41153</v>
      </c>
      <c r="M130">
        <v>21800</v>
      </c>
      <c r="O130" s="283">
        <f>IFERROR(DATE(Table7[[#This Row],[year]],MONTH(DATEVALUE(Table7[[#This Row],[month]]&amp;"1")),Table7[[#This Row],[day]]),"")</f>
        <v>44909</v>
      </c>
      <c r="P130" s="257" t="s">
        <v>3554</v>
      </c>
      <c r="Q130" s="257">
        <v>2022</v>
      </c>
      <c r="R130" s="257" t="s">
        <v>3452</v>
      </c>
      <c r="S130" s="257">
        <v>14</v>
      </c>
      <c r="T130" s="257">
        <v>1808.2</v>
      </c>
      <c r="U130" s="257">
        <v>2430</v>
      </c>
      <c r="V130" s="257">
        <v>483850</v>
      </c>
      <c r="X130" s="260">
        <v>44909</v>
      </c>
      <c r="Y130" t="s">
        <v>9258</v>
      </c>
      <c r="Z130" s="260">
        <v>7</v>
      </c>
      <c r="AA130">
        <v>1401</v>
      </c>
      <c r="AB130" s="260" t="str">
        <f ca="1">IFERROR(IFERROR(VLOOKUP(Table_Merge1[[#This Row],[Column1]],Table11[#All],2,FALSE),LEFT(AB131,8)&amp;IF(LEN((RIGHT(AB131,2)+1))&lt;2,"0"&amp;(RIGHT(AB131,2)+1),(RIGHT(AB131,2)-1))),"")</f>
        <v>1401.09.23</v>
      </c>
      <c r="AC130" s="259" t="str">
        <f ca="1">LEFT(Table_Merge1[[#This Row],[Column2]],4)</f>
        <v>1401</v>
      </c>
      <c r="AD130" s="259" t="str">
        <f ca="1">RIGHT(LEFT(Table_Merge1[[#This Row],[Column2]],7),2)</f>
        <v>09</v>
      </c>
      <c r="AE130" s="259" t="str">
        <f ca="1">RIGHT(Table_Merge1[[#This Row],[Column2]],2)</f>
        <v>23</v>
      </c>
      <c r="AF130">
        <v>9</v>
      </c>
      <c r="AG130">
        <v>23</v>
      </c>
      <c r="AH130" s="260">
        <v>2022</v>
      </c>
      <c r="AI130" t="s">
        <v>3452</v>
      </c>
      <c r="AJ130" s="260">
        <v>14</v>
      </c>
      <c r="AK130">
        <v>1808.2</v>
      </c>
      <c r="AL130">
        <v>2430</v>
      </c>
      <c r="AM130">
        <v>483850</v>
      </c>
      <c r="AN130">
        <v>38290</v>
      </c>
      <c r="AO130">
        <v>287359</v>
      </c>
      <c r="AP130" s="287">
        <f>IFERROR(IF(Table_Merge1[[#This Row],[LME Zinc stock]]*Table_Merge1[[#This Row],[Nima.مقدار]]=0,"",Table_Merge1[[#This Row],[LME Zinc stock]]*Table_Merge1[[#This Row],[Nima.مقدار]]),"")</f>
        <v>139038652150</v>
      </c>
      <c r="AQ130" s="287">
        <f>IFERROR(IF(Table_Merge1[[#This Row],[LME Zinc 3-month]]*Table_Merge1[[#This Row],[Nima.مقدار]]=0,"",Table_Merge1[[#This Row],[LME Zinc 3-month]]*Table_Merge1[[#This Row],[Nima.مقدار]]),"")</f>
        <v>698282370</v>
      </c>
      <c r="AR130" s="288">
        <f>IFERROR(IF(Table_Merge1[[#This Row],[LME Zinc stock]]*Table_Merge1[[#This Row],[Azad.Sell]]=0,"",Table_Merge1[[#This Row],[LME Zinc stock]]*Table_Merge1[[#This Row],[Azad.Sell]]),"")</f>
        <v>18526616500</v>
      </c>
      <c r="AS130" s="288">
        <f>IFERROR(IF(Table_Merge1[[#This Row],[LME Zinc 3-month]]*Table_Merge1[[#This Row],[Azad.Sell]]=0,"",Table_Merge1[[#This Row],[LME Zinc 3-month]]*Table_Merge1[[#This Row],[Azad.Sell]]),"")</f>
        <v>93044700</v>
      </c>
      <c r="AT130"/>
      <c r="BN130" s="278">
        <v>11</v>
      </c>
      <c r="BO130" s="307">
        <v>1829.9899999999998</v>
      </c>
      <c r="BP130" s="150">
        <v>3182.9473684210525</v>
      </c>
      <c r="BQ130" s="377">
        <v>2540.5249916908351</v>
      </c>
      <c r="BR130" s="377">
        <v>2651.5602118022744</v>
      </c>
      <c r="BS130" s="377">
        <v>2982.836887809965</v>
      </c>
      <c r="BT130" s="377"/>
      <c r="BU130" s="280">
        <v>11</v>
      </c>
      <c r="BV130" s="307">
        <v>1830.1868421052629</v>
      </c>
      <c r="BW130" s="150">
        <v>3179.6666666666665</v>
      </c>
      <c r="BX130" s="377">
        <v>2922.980269867212</v>
      </c>
      <c r="BY130" s="377">
        <v>3050.7309350673595</v>
      </c>
      <c r="BZ130" s="377">
        <v>3431.8786076959236</v>
      </c>
      <c r="CA130" s="317"/>
      <c r="CB130" s="377"/>
      <c r="CC130" s="548"/>
      <c r="CE130" s="548"/>
      <c r="DF130">
        <v>3644.8</v>
      </c>
      <c r="DG130">
        <v>2922.980269867212</v>
      </c>
      <c r="DH130">
        <v>3000</v>
      </c>
      <c r="DI130">
        <v>780</v>
      </c>
      <c r="DJ130">
        <v>780</v>
      </c>
      <c r="DK130" t="s">
        <v>9730</v>
      </c>
      <c r="DL130" t="s">
        <v>9798</v>
      </c>
      <c r="DM130" t="s">
        <v>9811</v>
      </c>
      <c r="DN130">
        <v>191781720</v>
      </c>
      <c r="DO130">
        <v>191781720</v>
      </c>
      <c r="DP130">
        <v>2818521000</v>
      </c>
      <c r="DQ130">
        <v>2788497000</v>
      </c>
      <c r="DR130">
        <v>11500</v>
      </c>
      <c r="DS130" t="s">
        <v>3621</v>
      </c>
      <c r="DT130" t="s">
        <v>3621</v>
      </c>
      <c r="DU130" t="s">
        <v>3621</v>
      </c>
      <c r="DV130">
        <v>12240</v>
      </c>
      <c r="DW130">
        <v>245590.37418300653</v>
      </c>
      <c r="DX130">
        <v>243137.43300653595</v>
      </c>
      <c r="DY130">
        <v>1.0100887022871736</v>
      </c>
    </row>
    <row r="131" spans="1:129" ht="18" thickBot="1" x14ac:dyDescent="0.45">
      <c r="A131" s="258">
        <v>41154</v>
      </c>
      <c r="B1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1391.06.12</v>
      </c>
      <c r="C131" s="195">
        <f t="shared" ca="1" si="38"/>
        <v>1391</v>
      </c>
      <c r="D1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31" s="195">
        <f>_xlfn.NUMBERVALUE(RIGHT(Table11[[#This Row],[تاریخ شمسی]],2))</f>
        <v>12</v>
      </c>
      <c r="F1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06-12</v>
      </c>
      <c r="G131" s="195" t="s">
        <v>282</v>
      </c>
      <c r="I131" s="259">
        <v>43960</v>
      </c>
      <c r="J131">
        <v>16500</v>
      </c>
      <c r="L131" s="259">
        <v>41154</v>
      </c>
      <c r="M131">
        <v>21590</v>
      </c>
      <c r="O131" s="284">
        <f>IFERROR(DATE(Table7[[#This Row],[year]],MONTH(DATEVALUE(Table7[[#This Row],[month]]&amp;"1")),Table7[[#This Row],[day]]),"")</f>
        <v>44908</v>
      </c>
      <c r="P131" s="195" t="s">
        <v>3555</v>
      </c>
      <c r="Q131" s="195">
        <v>2022</v>
      </c>
      <c r="R131" s="195" t="s">
        <v>3452</v>
      </c>
      <c r="S131" s="195">
        <v>13</v>
      </c>
      <c r="T131" s="195">
        <v>1785.15</v>
      </c>
      <c r="U131" s="195">
        <v>2428</v>
      </c>
      <c r="V131" s="195">
        <v>489300</v>
      </c>
      <c r="X131" s="260">
        <v>44908</v>
      </c>
      <c r="Y131" t="s">
        <v>9257</v>
      </c>
      <c r="Z131" s="260">
        <v>7</v>
      </c>
      <c r="AA131">
        <v>1401</v>
      </c>
      <c r="AB131" s="260" t="str">
        <f ca="1">IFERROR(IFERROR(VLOOKUP(Table_Merge1[[#This Row],[Column1]],Table11[#All],2,FALSE),LEFT(AB132,8)&amp;IF(LEN((RIGHT(AB132,2)+1))&lt;2,"0"&amp;(RIGHT(AB132,2)+1),(RIGHT(AB132,2)-1))),"")</f>
        <v>1401.09.22</v>
      </c>
      <c r="AC131" s="259" t="str">
        <f ca="1">LEFT(Table_Merge1[[#This Row],[Column2]],4)</f>
        <v>1401</v>
      </c>
      <c r="AD131" s="259" t="str">
        <f ca="1">RIGHT(LEFT(Table_Merge1[[#This Row],[Column2]],7),2)</f>
        <v>09</v>
      </c>
      <c r="AE131" s="259" t="str">
        <f ca="1">RIGHT(Table_Merge1[[#This Row],[Column2]],2)</f>
        <v>22</v>
      </c>
      <c r="AF131">
        <v>9</v>
      </c>
      <c r="AG131">
        <v>22</v>
      </c>
      <c r="AH131" s="260">
        <v>2022</v>
      </c>
      <c r="AI131" t="s">
        <v>3452</v>
      </c>
      <c r="AJ131" s="260">
        <v>13</v>
      </c>
      <c r="AK131">
        <v>1785.15</v>
      </c>
      <c r="AL131">
        <v>2428</v>
      </c>
      <c r="AM131">
        <v>489300</v>
      </c>
      <c r="AN131">
        <v>38590</v>
      </c>
      <c r="AO131">
        <v>289280</v>
      </c>
      <c r="AP131" s="287">
        <f>IFERROR(IF(Table_Merge1[[#This Row],[LME Zinc stock]]*Table_Merge1[[#This Row],[Nima.مقدار]]=0,"",Table_Merge1[[#This Row],[LME Zinc stock]]*Table_Merge1[[#This Row],[Nima.مقدار]]),"")</f>
        <v>141544704000</v>
      </c>
      <c r="AQ131" s="287">
        <f>IFERROR(IF(Table_Merge1[[#This Row],[LME Zinc 3-month]]*Table_Merge1[[#This Row],[Nima.مقدار]]=0,"",Table_Merge1[[#This Row],[LME Zinc 3-month]]*Table_Merge1[[#This Row],[Nima.مقدار]]),"")</f>
        <v>702371840</v>
      </c>
      <c r="AR131" s="288">
        <f>IFERROR(IF(Table_Merge1[[#This Row],[LME Zinc stock]]*Table_Merge1[[#This Row],[Azad.Sell]]=0,"",Table_Merge1[[#This Row],[LME Zinc stock]]*Table_Merge1[[#This Row],[Azad.Sell]]),"")</f>
        <v>18882087000</v>
      </c>
      <c r="AS131" s="288">
        <f>IFERROR(IF(Table_Merge1[[#This Row],[LME Zinc 3-month]]*Table_Merge1[[#This Row],[Azad.Sell]]=0,"",Table_Merge1[[#This Row],[LME Zinc 3-month]]*Table_Merge1[[#This Row],[Azad.Sell]]),"")</f>
        <v>93696520</v>
      </c>
      <c r="AT131"/>
      <c r="BN131" s="320">
        <v>12</v>
      </c>
      <c r="BO131" s="307">
        <v>1942.5239130434784</v>
      </c>
      <c r="BP131" s="150">
        <v>3515.2954545454545</v>
      </c>
      <c r="BQ131" s="377">
        <v>3063.810907478879</v>
      </c>
      <c r="BR131" s="377"/>
      <c r="BS131" s="377">
        <v>3524.5861100100838</v>
      </c>
      <c r="BT131" s="377"/>
      <c r="BU131" s="281">
        <v>12</v>
      </c>
      <c r="BV131" s="307">
        <v>1943.15</v>
      </c>
      <c r="BW131" s="150">
        <v>3520.7857142857142</v>
      </c>
      <c r="BX131" s="377">
        <v>3322.1406482570169</v>
      </c>
      <c r="BY131" s="377"/>
      <c r="BZ131" s="377">
        <v>3821.7667923839749</v>
      </c>
      <c r="CA131" s="317"/>
      <c r="CB131" s="377"/>
      <c r="CC131" s="548"/>
      <c r="CE131" s="548"/>
      <c r="DF131">
        <v>3847.608695652174</v>
      </c>
      <c r="DG131">
        <v>3322.1406482570169</v>
      </c>
      <c r="DH131">
        <v>0</v>
      </c>
      <c r="DI131">
        <v>40</v>
      </c>
      <c r="DJ131">
        <v>40</v>
      </c>
      <c r="DK131" t="s">
        <v>9753</v>
      </c>
      <c r="DL131" t="s">
        <v>9798</v>
      </c>
      <c r="DM131" t="s">
        <v>9811</v>
      </c>
      <c r="DN131">
        <v>10240920</v>
      </c>
      <c r="DO131">
        <v>10240920</v>
      </c>
      <c r="DP131">
        <v>2828761920</v>
      </c>
      <c r="DQ131">
        <v>2798737920</v>
      </c>
      <c r="DR131">
        <v>11540</v>
      </c>
      <c r="DS131" t="s">
        <v>3621</v>
      </c>
      <c r="DT131" t="s">
        <v>3621</v>
      </c>
      <c r="DU131" t="s">
        <v>3621</v>
      </c>
      <c r="DV131">
        <v>12240</v>
      </c>
      <c r="DW131">
        <v>245590.37418300653</v>
      </c>
      <c r="DX131">
        <v>243137.43300653595</v>
      </c>
      <c r="DY131">
        <v>1.0100887022871736</v>
      </c>
    </row>
    <row r="132" spans="1:129" ht="18" thickBot="1" x14ac:dyDescent="0.45">
      <c r="A132" s="258">
        <v>41155</v>
      </c>
      <c r="B1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1391.06.13</v>
      </c>
      <c r="C132" s="195">
        <f t="shared" ca="1" si="38"/>
        <v>1391</v>
      </c>
      <c r="D1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32" s="195">
        <f>_xlfn.NUMBERVALUE(RIGHT(Table11[[#This Row],[تاریخ شمسی]],2))</f>
        <v>13</v>
      </c>
      <c r="F1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06-13</v>
      </c>
      <c r="G132" s="195" t="s">
        <v>283</v>
      </c>
      <c r="I132" s="259">
        <v>43961</v>
      </c>
      <c r="J132">
        <v>16570</v>
      </c>
      <c r="L132" s="259">
        <v>41155</v>
      </c>
      <c r="M132">
        <v>21720</v>
      </c>
      <c r="O132" s="283">
        <f>IFERROR(DATE(Table7[[#This Row],[year]],MONTH(DATEVALUE(Table7[[#This Row],[month]]&amp;"1")),Table7[[#This Row],[day]]),"")</f>
        <v>44907</v>
      </c>
      <c r="P132" s="257" t="s">
        <v>3556</v>
      </c>
      <c r="Q132" s="257">
        <v>2022</v>
      </c>
      <c r="R132" s="257" t="s">
        <v>3452</v>
      </c>
      <c r="S132" s="257">
        <v>12</v>
      </c>
      <c r="T132" s="257">
        <v>1790.6</v>
      </c>
      <c r="U132" s="257">
        <v>2428</v>
      </c>
      <c r="V132" s="257">
        <v>496425</v>
      </c>
      <c r="X132" s="260">
        <v>44907</v>
      </c>
      <c r="Y132" t="s">
        <v>9256</v>
      </c>
      <c r="Z132" s="260">
        <v>7</v>
      </c>
      <c r="AA132">
        <v>1401</v>
      </c>
      <c r="AB132" s="260" t="str">
        <f ca="1">IFERROR(IFERROR(VLOOKUP(Table_Merge1[[#This Row],[Column1]],Table11[#All],2,FALSE),LEFT(AB133,8)&amp;IF(LEN((RIGHT(AB133,2)+1))&lt;2,"0"&amp;(RIGHT(AB133,2)+1),(RIGHT(AB133,2)-1))),"")</f>
        <v>1401.09.21</v>
      </c>
      <c r="AC132" s="259" t="str">
        <f ca="1">LEFT(Table_Merge1[[#This Row],[Column2]],4)</f>
        <v>1401</v>
      </c>
      <c r="AD132" s="259" t="str">
        <f ca="1">RIGHT(LEFT(Table_Merge1[[#This Row],[Column2]],7),2)</f>
        <v>09</v>
      </c>
      <c r="AE132" s="259" t="str">
        <f ca="1">RIGHT(Table_Merge1[[#This Row],[Column2]],2)</f>
        <v>21</v>
      </c>
      <c r="AF132">
        <v>9</v>
      </c>
      <c r="AG132">
        <v>21</v>
      </c>
      <c r="AH132" s="260">
        <v>2022</v>
      </c>
      <c r="AI132" t="s">
        <v>3452</v>
      </c>
      <c r="AJ132" s="260">
        <v>12</v>
      </c>
      <c r="AK132">
        <v>1790.6</v>
      </c>
      <c r="AL132">
        <v>2428</v>
      </c>
      <c r="AM132">
        <v>496425</v>
      </c>
      <c r="AN132">
        <v>37950</v>
      </c>
      <c r="AO132">
        <v>288339</v>
      </c>
      <c r="AP132" s="287">
        <f>IFERROR(IF(Table_Merge1[[#This Row],[LME Zinc stock]]*Table_Merge1[[#This Row],[Nima.مقدار]]=0,"",Table_Merge1[[#This Row],[LME Zinc stock]]*Table_Merge1[[#This Row],[Nima.مقدار]]),"")</f>
        <v>143138688075</v>
      </c>
      <c r="AQ132" s="287">
        <f>IFERROR(IF(Table_Merge1[[#This Row],[LME Zinc 3-month]]*Table_Merge1[[#This Row],[Nima.مقدار]]=0,"",Table_Merge1[[#This Row],[LME Zinc 3-month]]*Table_Merge1[[#This Row],[Nima.مقدار]]),"")</f>
        <v>700087092</v>
      </c>
      <c r="AR132" s="288">
        <f>IFERROR(IF(Table_Merge1[[#This Row],[LME Zinc stock]]*Table_Merge1[[#This Row],[Azad.Sell]]=0,"",Table_Merge1[[#This Row],[LME Zinc stock]]*Table_Merge1[[#This Row],[Azad.Sell]]),"")</f>
        <v>18839328750</v>
      </c>
      <c r="AS132" s="288">
        <f>IFERROR(IF(Table_Merge1[[#This Row],[LME Zinc 3-month]]*Table_Merge1[[#This Row],[Azad.Sell]]=0,"",Table_Merge1[[#This Row],[LME Zinc 3-month]]*Table_Merge1[[#This Row],[Azad.Sell]]),"")</f>
        <v>92142600</v>
      </c>
      <c r="AT132"/>
      <c r="BN132" s="279">
        <v>1401</v>
      </c>
      <c r="BO132" s="307">
        <v>1797.7420318725092</v>
      </c>
      <c r="BP132" s="150">
        <v>2515.4811715481173</v>
      </c>
      <c r="BQ132" s="377">
        <v>2342.4796293164172</v>
      </c>
      <c r="BR132" s="377"/>
      <c r="BS132" s="377">
        <v>2565.4177779506608</v>
      </c>
      <c r="BT132" s="377">
        <v>2607.6551390933314</v>
      </c>
      <c r="BU132" s="310">
        <v>1401</v>
      </c>
      <c r="BV132" s="307">
        <v>1806.3591880341869</v>
      </c>
      <c r="BW132" s="150">
        <v>2517.5090090090089</v>
      </c>
      <c r="BX132" s="377">
        <v>2952.3234074888865</v>
      </c>
      <c r="BY132" s="377"/>
      <c r="BZ132" s="377">
        <v>3247.0157671609682</v>
      </c>
      <c r="CA132" s="317">
        <v>3240.8993040673922</v>
      </c>
      <c r="CB132" s="377"/>
      <c r="CC132" s="548"/>
      <c r="CE132" s="548"/>
      <c r="DF132">
        <v>3345.893280632411</v>
      </c>
      <c r="DG132">
        <v>2948.8216413718019</v>
      </c>
      <c r="DH132">
        <v>3000</v>
      </c>
      <c r="DI132">
        <v>400</v>
      </c>
      <c r="DJ132">
        <v>400</v>
      </c>
      <c r="DK132" t="s">
        <v>9753</v>
      </c>
      <c r="DL132" t="s">
        <v>9798</v>
      </c>
      <c r="DM132" t="s">
        <v>9811</v>
      </c>
      <c r="DN132">
        <v>102409200</v>
      </c>
      <c r="DO132">
        <v>102409200</v>
      </c>
      <c r="DP132">
        <v>2931171120</v>
      </c>
      <c r="DQ132">
        <v>2901147120</v>
      </c>
      <c r="DR132">
        <v>11940</v>
      </c>
      <c r="DS132" t="s">
        <v>3621</v>
      </c>
      <c r="DT132" t="s">
        <v>3621</v>
      </c>
      <c r="DU132" t="s">
        <v>3621</v>
      </c>
      <c r="DV132">
        <v>12240</v>
      </c>
      <c r="DW132">
        <v>245590.37418300653</v>
      </c>
      <c r="DX132">
        <v>243137.43300653595</v>
      </c>
      <c r="DY132">
        <v>1.0100887022871736</v>
      </c>
    </row>
    <row r="133" spans="1:129" ht="17.25" x14ac:dyDescent="0.4">
      <c r="A133" s="258">
        <v>41156</v>
      </c>
      <c r="B1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1391.06.14</v>
      </c>
      <c r="C133" s="195">
        <f t="shared" ca="1" si="38"/>
        <v>1391</v>
      </c>
      <c r="D1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33" s="195">
        <f>_xlfn.NUMBERVALUE(RIGHT(Table11[[#This Row],[تاریخ شمسی]],2))</f>
        <v>14</v>
      </c>
      <c r="F1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06-14</v>
      </c>
      <c r="G133" s="195" t="s">
        <v>284</v>
      </c>
      <c r="I133" s="259">
        <v>43962</v>
      </c>
      <c r="J133">
        <v>16880</v>
      </c>
      <c r="L133" s="259">
        <v>41156</v>
      </c>
      <c r="M133">
        <v>21790</v>
      </c>
      <c r="O133" s="284">
        <f>IFERROR(DATE(Table7[[#This Row],[year]],MONTH(DATEVALUE(Table7[[#This Row],[month]]&amp;"1")),Table7[[#This Row],[day]]),"")</f>
        <v>44904</v>
      </c>
      <c r="P133" s="195" t="s">
        <v>3557</v>
      </c>
      <c r="Q133" s="195">
        <v>2022</v>
      </c>
      <c r="R133" s="195" t="s">
        <v>3452</v>
      </c>
      <c r="S133" s="195">
        <v>9</v>
      </c>
      <c r="T133" s="195">
        <v>1793</v>
      </c>
      <c r="U133" s="195">
        <v>2430</v>
      </c>
      <c r="V133" s="195">
        <v>501675</v>
      </c>
      <c r="X133" s="260">
        <v>44904</v>
      </c>
      <c r="Z133" s="260">
        <v>7</v>
      </c>
      <c r="AB133" s="260" t="str">
        <f ca="1">IFERROR(IFERROR(VLOOKUP(Table_Merge1[[#This Row],[Column1]],Table11[#All],2,FALSE),LEFT(AB134,8)&amp;IF(LEN((RIGHT(AB134,2)+1))&lt;2,"0"&amp;(RIGHT(AB134,2)+1),(RIGHT(AB134,2)-1))),"")</f>
        <v>1401.09.16</v>
      </c>
      <c r="AC133" s="259" t="str">
        <f ca="1">LEFT(Table_Merge1[[#This Row],[Column2]],4)</f>
        <v>1401</v>
      </c>
      <c r="AD133" s="259" t="str">
        <f ca="1">RIGHT(LEFT(Table_Merge1[[#This Row],[Column2]],7),2)</f>
        <v>09</v>
      </c>
      <c r="AE133" s="259" t="str">
        <f ca="1">RIGHT(Table_Merge1[[#This Row],[Column2]],2)</f>
        <v>16</v>
      </c>
      <c r="AH133" s="260">
        <v>2022</v>
      </c>
      <c r="AI133" t="s">
        <v>3452</v>
      </c>
      <c r="AJ133" s="260">
        <v>9</v>
      </c>
      <c r="AK133">
        <v>1793</v>
      </c>
      <c r="AL133">
        <v>2430</v>
      </c>
      <c r="AM133">
        <v>501675</v>
      </c>
      <c r="AN133">
        <v>36730</v>
      </c>
      <c r="AP133" s="287" t="str">
        <f>IFERROR(IF(Table_Merge1[[#This Row],[LME Zinc stock]]*Table_Merge1[[#This Row],[Nima.مقدار]]=0,"",Table_Merge1[[#This Row],[LME Zinc stock]]*Table_Merge1[[#This Row],[Nima.مقدار]]),"")</f>
        <v/>
      </c>
      <c r="AQ133" s="287" t="str">
        <f>IFERROR(IF(Table_Merge1[[#This Row],[LME Zinc 3-month]]*Table_Merge1[[#This Row],[Nima.مقدار]]=0,"",Table_Merge1[[#This Row],[LME Zinc 3-month]]*Table_Merge1[[#This Row],[Nima.مقدار]]),"")</f>
        <v/>
      </c>
      <c r="AR133" s="288">
        <f>IFERROR(IF(Table_Merge1[[#This Row],[LME Zinc stock]]*Table_Merge1[[#This Row],[Azad.Sell]]=0,"",Table_Merge1[[#This Row],[LME Zinc stock]]*Table_Merge1[[#This Row],[Azad.Sell]]),"")</f>
        <v>18426522750</v>
      </c>
      <c r="AS133" s="288">
        <f>IFERROR(IF(Table_Merge1[[#This Row],[LME Zinc 3-month]]*Table_Merge1[[#This Row],[Azad.Sell]]=0,"",Table_Merge1[[#This Row],[LME Zinc 3-month]]*Table_Merge1[[#This Row],[Azad.Sell]]),"")</f>
        <v>89253900</v>
      </c>
      <c r="AT133"/>
      <c r="BN133" s="278">
        <v>1</v>
      </c>
      <c r="BO133" s="307">
        <v>1940.9222222222222</v>
      </c>
      <c r="BP133" s="150">
        <v>3358.5588235294117</v>
      </c>
      <c r="BQ133" s="377">
        <v>2886.0804630742705</v>
      </c>
      <c r="BR133" s="377"/>
      <c r="BS133" s="377">
        <v>3401.5005022735586</v>
      </c>
      <c r="BT133" s="377"/>
      <c r="BU133" s="311">
        <v>1</v>
      </c>
      <c r="BV133" s="307">
        <v>1939.1764705882349</v>
      </c>
      <c r="BW133" s="150">
        <v>3363.71875</v>
      </c>
      <c r="BX133" s="377">
        <v>3230.0364506781284</v>
      </c>
      <c r="BY133" s="377"/>
      <c r="BZ133" s="377">
        <v>3806.8829853898719</v>
      </c>
      <c r="CA133" s="317"/>
      <c r="CB133" s="377"/>
      <c r="CC133" s="548"/>
      <c r="CE133" s="548"/>
      <c r="DF133">
        <v>4303.6388888888887</v>
      </c>
      <c r="DG133">
        <v>3230.0364506781279</v>
      </c>
      <c r="DH133">
        <v>500</v>
      </c>
      <c r="DI133">
        <v>20</v>
      </c>
      <c r="DJ133">
        <v>20</v>
      </c>
      <c r="DK133" t="s">
        <v>9753</v>
      </c>
      <c r="DL133" t="s">
        <v>9798</v>
      </c>
      <c r="DM133" t="s">
        <v>9811</v>
      </c>
      <c r="DN133">
        <v>5108460</v>
      </c>
      <c r="DO133">
        <v>5108460</v>
      </c>
      <c r="DP133">
        <v>2936279580</v>
      </c>
      <c r="DQ133">
        <v>2906255580</v>
      </c>
      <c r="DR133">
        <v>11960</v>
      </c>
      <c r="DS133" t="s">
        <v>3621</v>
      </c>
      <c r="DT133" t="s">
        <v>3621</v>
      </c>
      <c r="DU133" t="s">
        <v>3621</v>
      </c>
      <c r="DV133">
        <v>12240</v>
      </c>
      <c r="DW133">
        <v>245590.37418300653</v>
      </c>
      <c r="DX133">
        <v>243137.43300653595</v>
      </c>
      <c r="DY133">
        <v>1.0100887022871736</v>
      </c>
    </row>
    <row r="134" spans="1:129" ht="17.25" x14ac:dyDescent="0.4">
      <c r="A134" s="258">
        <v>41157</v>
      </c>
      <c r="B1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1391.06.15</v>
      </c>
      <c r="C134" s="195">
        <f t="shared" ca="1" si="38"/>
        <v>1391</v>
      </c>
      <c r="D1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34" s="195">
        <f>_xlfn.NUMBERVALUE(RIGHT(Table11[[#This Row],[تاریخ شمسی]],2))</f>
        <v>15</v>
      </c>
      <c r="F1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06-15</v>
      </c>
      <c r="G134" s="195" t="s">
        <v>285</v>
      </c>
      <c r="I134" s="259">
        <v>43963</v>
      </c>
      <c r="J134">
        <v>17020</v>
      </c>
      <c r="L134" s="259">
        <v>41157</v>
      </c>
      <c r="M134">
        <v>22230</v>
      </c>
      <c r="O134" s="283">
        <f>IFERROR(DATE(Table7[[#This Row],[year]],MONTH(DATEVALUE(Table7[[#This Row],[month]]&amp;"1")),Table7[[#This Row],[day]]),"")</f>
        <v>44903</v>
      </c>
      <c r="P134" s="257" t="s">
        <v>3558</v>
      </c>
      <c r="Q134" s="257">
        <v>2022</v>
      </c>
      <c r="R134" s="257" t="s">
        <v>3452</v>
      </c>
      <c r="S134" s="257">
        <v>8</v>
      </c>
      <c r="T134" s="257">
        <v>1782.45</v>
      </c>
      <c r="U134" s="257">
        <v>2488</v>
      </c>
      <c r="V134" s="257">
        <v>471575</v>
      </c>
      <c r="X134" s="260">
        <v>44903</v>
      </c>
      <c r="Y134" t="s">
        <v>9255</v>
      </c>
      <c r="Z134" s="260">
        <v>7</v>
      </c>
      <c r="AA134">
        <v>1401</v>
      </c>
      <c r="AB134" s="260" t="str">
        <f ca="1">IFERROR(IFERROR(VLOOKUP(Table_Merge1[[#This Row],[Column1]],Table11[#All],2,FALSE),LEFT(AB135,8)&amp;IF(LEN((RIGHT(AB135,2)+1))&lt;2,"0"&amp;(RIGHT(AB135,2)+1),(RIGHT(AB135,2)-1))),"")</f>
        <v>1401.09.17</v>
      </c>
      <c r="AC134" s="259" t="str">
        <f ca="1">LEFT(Table_Merge1[[#This Row],[Column2]],4)</f>
        <v>1401</v>
      </c>
      <c r="AD134" s="259" t="str">
        <f ca="1">RIGHT(LEFT(Table_Merge1[[#This Row],[Column2]],7),2)</f>
        <v>09</v>
      </c>
      <c r="AE134" s="259" t="str">
        <f ca="1">RIGHT(Table_Merge1[[#This Row],[Column2]],2)</f>
        <v>17</v>
      </c>
      <c r="AF134">
        <v>9</v>
      </c>
      <c r="AG134">
        <v>17</v>
      </c>
      <c r="AH134" s="260">
        <v>2022</v>
      </c>
      <c r="AI134" t="s">
        <v>3452</v>
      </c>
      <c r="AJ134" s="260">
        <v>8</v>
      </c>
      <c r="AK134">
        <v>1782.45</v>
      </c>
      <c r="AL134">
        <v>2488</v>
      </c>
      <c r="AM134">
        <v>471575</v>
      </c>
      <c r="AN134">
        <v>36450</v>
      </c>
      <c r="AO134">
        <v>282195</v>
      </c>
      <c r="AP134" s="287">
        <f>IFERROR(IF(Table_Merge1[[#This Row],[LME Zinc stock]]*Table_Merge1[[#This Row],[Nima.مقدار]]=0,"",Table_Merge1[[#This Row],[LME Zinc stock]]*Table_Merge1[[#This Row],[Nima.مقدار]]),"")</f>
        <v>133076107125</v>
      </c>
      <c r="AQ134" s="287">
        <f>IFERROR(IF(Table_Merge1[[#This Row],[LME Zinc 3-month]]*Table_Merge1[[#This Row],[Nima.مقدار]]=0,"",Table_Merge1[[#This Row],[LME Zinc 3-month]]*Table_Merge1[[#This Row],[Nima.مقدار]]),"")</f>
        <v>702101160</v>
      </c>
      <c r="AR134" s="288">
        <f>IFERROR(IF(Table_Merge1[[#This Row],[LME Zinc stock]]*Table_Merge1[[#This Row],[Azad.Sell]]=0,"",Table_Merge1[[#This Row],[LME Zinc stock]]*Table_Merge1[[#This Row],[Azad.Sell]]),"")</f>
        <v>17188908750</v>
      </c>
      <c r="AS134" s="288">
        <f>IFERROR(IF(Table_Merge1[[#This Row],[LME Zinc 3-month]]*Table_Merge1[[#This Row],[Azad.Sell]]=0,"",Table_Merge1[[#This Row],[LME Zinc 3-month]]*Table_Merge1[[#This Row],[Azad.Sell]]),"")</f>
        <v>90687600</v>
      </c>
      <c r="AT134"/>
      <c r="BN134" s="278">
        <v>2</v>
      </c>
      <c r="BO134" s="307">
        <v>1871.2523809523811</v>
      </c>
      <c r="BP134" s="150">
        <v>2896.05</v>
      </c>
      <c r="BQ134" s="377">
        <v>2827.4862363668872</v>
      </c>
      <c r="BR134" s="377"/>
      <c r="BS134" s="377">
        <v>3030.2141104952611</v>
      </c>
      <c r="BT134" s="377">
        <v>4056.893273735026</v>
      </c>
      <c r="BU134" s="280">
        <v>2</v>
      </c>
      <c r="BV134" s="307">
        <v>1873.89</v>
      </c>
      <c r="BW134" s="150">
        <v>2891.8947368421054</v>
      </c>
      <c r="BX134" s="377">
        <v>3167.3267661164869</v>
      </c>
      <c r="BY134" s="377"/>
      <c r="BZ134" s="377">
        <v>3394.4208589916316</v>
      </c>
      <c r="CA134" s="317">
        <v>4544.4983915074899</v>
      </c>
      <c r="CB134" s="377"/>
      <c r="CC134" s="548"/>
      <c r="CE134" s="548"/>
      <c r="DF134">
        <v>3928.3809523809523</v>
      </c>
      <c r="DG134">
        <v>3167.3267661164873</v>
      </c>
      <c r="DH134">
        <v>0</v>
      </c>
      <c r="DI134">
        <v>80</v>
      </c>
      <c r="DJ134">
        <v>80</v>
      </c>
      <c r="DK134" t="s">
        <v>9754</v>
      </c>
      <c r="DL134" t="s">
        <v>9798</v>
      </c>
      <c r="DM134" t="s">
        <v>9811</v>
      </c>
      <c r="DN134">
        <v>19927600</v>
      </c>
      <c r="DO134">
        <v>19927600</v>
      </c>
      <c r="DP134">
        <v>2956207180</v>
      </c>
      <c r="DQ134">
        <v>2926183180</v>
      </c>
      <c r="DR134">
        <v>12040</v>
      </c>
      <c r="DS134" t="s">
        <v>3621</v>
      </c>
      <c r="DT134" t="s">
        <v>3621</v>
      </c>
      <c r="DU134" t="s">
        <v>3621</v>
      </c>
      <c r="DV134">
        <v>12240</v>
      </c>
      <c r="DW134">
        <v>245590.37418300653</v>
      </c>
      <c r="DX134">
        <v>243137.43300653595</v>
      </c>
      <c r="DY134">
        <v>1.0100887022871736</v>
      </c>
    </row>
    <row r="135" spans="1:129" ht="17.25" x14ac:dyDescent="0.4">
      <c r="A135" s="258">
        <v>41158</v>
      </c>
      <c r="B1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1391.06.16</v>
      </c>
      <c r="C135" s="195">
        <f t="shared" ca="1" si="38"/>
        <v>1391</v>
      </c>
      <c r="D1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35" s="195">
        <f>_xlfn.NUMBERVALUE(RIGHT(Table11[[#This Row],[تاریخ شمسی]],2))</f>
        <v>16</v>
      </c>
      <c r="F1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06-16</v>
      </c>
      <c r="G135" s="195" t="s">
        <v>286</v>
      </c>
      <c r="I135" s="259">
        <v>43964</v>
      </c>
      <c r="J135">
        <v>17150</v>
      </c>
      <c r="L135" s="259">
        <v>41158</v>
      </c>
      <c r="M135">
        <v>22180</v>
      </c>
      <c r="O135" s="284">
        <f>IFERROR(DATE(Table7[[#This Row],[year]],MONTH(DATEVALUE(Table7[[#This Row],[month]]&amp;"1")),Table7[[#This Row],[day]]),"")</f>
        <v>44902</v>
      </c>
      <c r="P135" s="195" t="s">
        <v>3559</v>
      </c>
      <c r="Q135" s="195">
        <v>2022</v>
      </c>
      <c r="R135" s="195" t="s">
        <v>3452</v>
      </c>
      <c r="S135" s="195">
        <v>7</v>
      </c>
      <c r="T135" s="195">
        <v>1771.85</v>
      </c>
      <c r="U135" s="195">
        <v>2498</v>
      </c>
      <c r="V135" s="195">
        <v>477425</v>
      </c>
      <c r="X135" s="260">
        <v>44902</v>
      </c>
      <c r="Y135" t="s">
        <v>9254</v>
      </c>
      <c r="Z135" s="260">
        <v>8</v>
      </c>
      <c r="AA135">
        <v>1401</v>
      </c>
      <c r="AB135" s="260" t="str">
        <f ca="1">IFERROR(IFERROR(VLOOKUP(Table_Merge1[[#This Row],[Column1]],Table11[#All],2,FALSE),LEFT(AB136,8)&amp;IF(LEN((RIGHT(AB136,2)+1))&lt;2,"0"&amp;(RIGHT(AB136,2)+1),(RIGHT(AB136,2)-1))),"")</f>
        <v>1401.09.16</v>
      </c>
      <c r="AC135" s="259" t="str">
        <f ca="1">LEFT(Table_Merge1[[#This Row],[Column2]],4)</f>
        <v>1401</v>
      </c>
      <c r="AD135" s="259" t="str">
        <f ca="1">RIGHT(LEFT(Table_Merge1[[#This Row],[Column2]],7),2)</f>
        <v>09</v>
      </c>
      <c r="AE135" s="259" t="str">
        <f ca="1">RIGHT(Table_Merge1[[#This Row],[Column2]],2)</f>
        <v>16</v>
      </c>
      <c r="AF135">
        <v>9</v>
      </c>
      <c r="AG135">
        <v>16</v>
      </c>
      <c r="AH135" s="260">
        <v>2022</v>
      </c>
      <c r="AI135" t="s">
        <v>3452</v>
      </c>
      <c r="AJ135" s="260">
        <v>7</v>
      </c>
      <c r="AK135">
        <v>1771.85</v>
      </c>
      <c r="AL135">
        <v>2498</v>
      </c>
      <c r="AM135">
        <v>477425</v>
      </c>
      <c r="AN135">
        <v>36300</v>
      </c>
      <c r="AO135">
        <v>282195</v>
      </c>
      <c r="AP135" s="287">
        <f>IFERROR(IF(Table_Merge1[[#This Row],[LME Zinc stock]]*Table_Merge1[[#This Row],[Nima.مقدار]]=0,"",Table_Merge1[[#This Row],[LME Zinc stock]]*Table_Merge1[[#This Row],[Nima.مقدار]]),"")</f>
        <v>134726947875</v>
      </c>
      <c r="AQ135" s="287">
        <f>IFERROR(IF(Table_Merge1[[#This Row],[LME Zinc 3-month]]*Table_Merge1[[#This Row],[Nima.مقدار]]=0,"",Table_Merge1[[#This Row],[LME Zinc 3-month]]*Table_Merge1[[#This Row],[Nima.مقدار]]),"")</f>
        <v>704923110</v>
      </c>
      <c r="AR135" s="288">
        <f>IFERROR(IF(Table_Merge1[[#This Row],[LME Zinc stock]]*Table_Merge1[[#This Row],[Azad.Sell]]=0,"",Table_Merge1[[#This Row],[LME Zinc stock]]*Table_Merge1[[#This Row],[Azad.Sell]]),"")</f>
        <v>17330527500</v>
      </c>
      <c r="AS135" s="288">
        <f>IFERROR(IF(Table_Merge1[[#This Row],[LME Zinc 3-month]]*Table_Merge1[[#This Row],[Azad.Sell]]=0,"",Table_Merge1[[#This Row],[LME Zinc 3-month]]*Table_Merge1[[#This Row],[Azad.Sell]]),"")</f>
        <v>90677400</v>
      </c>
      <c r="AT135"/>
      <c r="BN135" s="278">
        <v>3</v>
      </c>
      <c r="BO135" s="307">
        <v>1846.4250000000004</v>
      </c>
      <c r="BP135" s="150">
        <v>2658.3684210526317</v>
      </c>
      <c r="BQ135" s="377">
        <v>2306.661170990461</v>
      </c>
      <c r="BR135" s="377"/>
      <c r="BS135" s="377">
        <v>2501.4313689043415</v>
      </c>
      <c r="BT135" s="377"/>
      <c r="BU135" s="280">
        <v>3</v>
      </c>
      <c r="BV135" s="307">
        <v>1846.7</v>
      </c>
      <c r="BW135" s="150">
        <v>2667.5</v>
      </c>
      <c r="BX135" s="377">
        <v>2976.4979203826656</v>
      </c>
      <c r="BY135" s="377"/>
      <c r="BZ135" s="377">
        <v>3227.82789304365</v>
      </c>
      <c r="CA135" s="317"/>
      <c r="CB135" s="377"/>
      <c r="CC135" s="548"/>
      <c r="CE135" s="548"/>
      <c r="DF135">
        <v>3760.5250000000001</v>
      </c>
      <c r="DG135">
        <v>2976.4979203826656</v>
      </c>
      <c r="DH135">
        <v>3000</v>
      </c>
      <c r="DI135">
        <v>460</v>
      </c>
      <c r="DJ135">
        <v>200</v>
      </c>
      <c r="DK135" t="s">
        <v>9754</v>
      </c>
      <c r="DL135" t="s">
        <v>9798</v>
      </c>
      <c r="DM135" t="s">
        <v>9811</v>
      </c>
      <c r="DN135">
        <v>49819000</v>
      </c>
      <c r="DO135">
        <v>49819000</v>
      </c>
      <c r="DP135">
        <v>3006026180</v>
      </c>
      <c r="DQ135">
        <v>2976002180</v>
      </c>
      <c r="DR135">
        <v>12240</v>
      </c>
      <c r="DS135">
        <v>12240</v>
      </c>
      <c r="DT135">
        <v>245590.37418300653</v>
      </c>
      <c r="DU135">
        <v>243137.43300653595</v>
      </c>
      <c r="DV135">
        <v>12240</v>
      </c>
      <c r="DW135">
        <v>245590.37418300653</v>
      </c>
      <c r="DX135">
        <v>243137.43300653595</v>
      </c>
      <c r="DY135">
        <v>1.0100887022871736</v>
      </c>
    </row>
    <row r="136" spans="1:129" ht="17.25" x14ac:dyDescent="0.4">
      <c r="A136" s="258">
        <v>41160</v>
      </c>
      <c r="B1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1391.06.18</v>
      </c>
      <c r="C136" s="195">
        <f t="shared" ca="1" si="38"/>
        <v>1391</v>
      </c>
      <c r="D1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36" s="195">
        <f>_xlfn.NUMBERVALUE(RIGHT(Table11[[#This Row],[تاریخ شمسی]],2))</f>
        <v>18</v>
      </c>
      <c r="F1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06-18</v>
      </c>
      <c r="G136" s="195" t="s">
        <v>287</v>
      </c>
      <c r="I136" s="259">
        <v>43965</v>
      </c>
      <c r="J136">
        <v>16920</v>
      </c>
      <c r="L136" s="259">
        <v>41160</v>
      </c>
      <c r="M136">
        <v>23000</v>
      </c>
      <c r="O136" s="283">
        <f>IFERROR(DATE(Table7[[#This Row],[year]],MONTH(DATEVALUE(Table7[[#This Row],[month]]&amp;"1")),Table7[[#This Row],[day]]),"")</f>
        <v>44901</v>
      </c>
      <c r="P136" s="257" t="s">
        <v>3560</v>
      </c>
      <c r="Q136" s="257">
        <v>2022</v>
      </c>
      <c r="R136" s="257" t="s">
        <v>3452</v>
      </c>
      <c r="S136" s="257">
        <v>6</v>
      </c>
      <c r="T136" s="257">
        <v>1773.35</v>
      </c>
      <c r="U136" s="257">
        <v>2477</v>
      </c>
      <c r="V136" s="257">
        <v>483575</v>
      </c>
      <c r="X136" s="260">
        <v>44901</v>
      </c>
      <c r="Y136" t="s">
        <v>9253</v>
      </c>
      <c r="Z136" s="260">
        <v>8</v>
      </c>
      <c r="AA136">
        <v>1401</v>
      </c>
      <c r="AB136" s="260" t="str">
        <f ca="1">IFERROR(IFERROR(VLOOKUP(Table_Merge1[[#This Row],[Column1]],Table11[#All],2,FALSE),LEFT(AB137,8)&amp;IF(LEN((RIGHT(AB137,2)+1))&lt;2,"0"&amp;(RIGHT(AB137,2)+1),(RIGHT(AB137,2)-1))),"")</f>
        <v>1401.09.15</v>
      </c>
      <c r="AC136" s="259" t="str">
        <f ca="1">LEFT(Table_Merge1[[#This Row],[Column2]],4)</f>
        <v>1401</v>
      </c>
      <c r="AD136" s="259" t="str">
        <f ca="1">RIGHT(LEFT(Table_Merge1[[#This Row],[Column2]],7),2)</f>
        <v>09</v>
      </c>
      <c r="AE136" s="259" t="str">
        <f ca="1">RIGHT(Table_Merge1[[#This Row],[Column2]],2)</f>
        <v>15</v>
      </c>
      <c r="AF136">
        <v>9</v>
      </c>
      <c r="AG136">
        <v>15</v>
      </c>
      <c r="AH136" s="260">
        <v>2022</v>
      </c>
      <c r="AI136" t="s">
        <v>3452</v>
      </c>
      <c r="AJ136" s="260">
        <v>6</v>
      </c>
      <c r="AK136">
        <v>1773.35</v>
      </c>
      <c r="AL136">
        <v>2477</v>
      </c>
      <c r="AM136">
        <v>483575</v>
      </c>
      <c r="AN136">
        <v>36190</v>
      </c>
      <c r="AO136">
        <v>282513</v>
      </c>
      <c r="AP136" s="287">
        <f>IFERROR(IF(Table_Merge1[[#This Row],[LME Zinc stock]]*Table_Merge1[[#This Row],[Nima.مقدار]]=0,"",Table_Merge1[[#This Row],[LME Zinc stock]]*Table_Merge1[[#This Row],[Nima.مقدار]]),"")</f>
        <v>136616223975</v>
      </c>
      <c r="AQ136" s="287">
        <f>IFERROR(IF(Table_Merge1[[#This Row],[LME Zinc 3-month]]*Table_Merge1[[#This Row],[Nima.مقدار]]=0,"",Table_Merge1[[#This Row],[LME Zinc 3-month]]*Table_Merge1[[#This Row],[Nima.مقدار]]),"")</f>
        <v>699784701</v>
      </c>
      <c r="AR136" s="288">
        <f>IFERROR(IF(Table_Merge1[[#This Row],[LME Zinc stock]]*Table_Merge1[[#This Row],[Azad.Sell]]=0,"",Table_Merge1[[#This Row],[LME Zinc stock]]*Table_Merge1[[#This Row],[Azad.Sell]]),"")</f>
        <v>17500579250</v>
      </c>
      <c r="AS136" s="288">
        <f>IFERROR(IF(Table_Merge1[[#This Row],[LME Zinc 3-month]]*Table_Merge1[[#This Row],[Azad.Sell]]=0,"",Table_Merge1[[#This Row],[LME Zinc 3-month]]*Table_Merge1[[#This Row],[Azad.Sell]]),"")</f>
        <v>89642630</v>
      </c>
      <c r="AT136"/>
      <c r="BN136" s="278">
        <v>4</v>
      </c>
      <c r="BO136" s="307">
        <v>1691.2369565217393</v>
      </c>
      <c r="BP136" s="150">
        <v>2417.568181818182</v>
      </c>
      <c r="BQ136" s="377">
        <v>2321.7375229516188</v>
      </c>
      <c r="BR136" s="377"/>
      <c r="BS136" s="377">
        <v>2522.8473847341284</v>
      </c>
      <c r="BT136" s="377"/>
      <c r="BU136" s="280">
        <v>4</v>
      </c>
      <c r="BV136" s="307">
        <v>1777.5236842105262</v>
      </c>
      <c r="BW136" s="150">
        <v>2415.75</v>
      </c>
      <c r="BX136" s="377">
        <v>2846.1855354589479</v>
      </c>
      <c r="BY136" s="377"/>
      <c r="BZ136" s="377">
        <v>3092.7233003807269</v>
      </c>
      <c r="CA136" s="317"/>
      <c r="CB136" s="377"/>
      <c r="CC136" s="548"/>
      <c r="CE136" s="548"/>
      <c r="DF136">
        <v>3200.695652173913</v>
      </c>
      <c r="DG136">
        <v>2846.1855354589484</v>
      </c>
      <c r="DH136">
        <v>1000</v>
      </c>
      <c r="DI136">
        <v>3560</v>
      </c>
      <c r="DJ136">
        <v>1000</v>
      </c>
      <c r="DK136" t="s">
        <v>9755</v>
      </c>
      <c r="DL136" t="s">
        <v>9801</v>
      </c>
      <c r="DM136" t="s">
        <v>9810</v>
      </c>
      <c r="DN136">
        <v>232338000</v>
      </c>
      <c r="DO136">
        <v>215731000</v>
      </c>
      <c r="DP136">
        <v>232338000</v>
      </c>
      <c r="DQ136">
        <v>215731000</v>
      </c>
      <c r="DR136">
        <v>1000</v>
      </c>
      <c r="DS136" t="s">
        <v>3621</v>
      </c>
      <c r="DT136" t="s">
        <v>3621</v>
      </c>
      <c r="DU136" t="s">
        <v>3621</v>
      </c>
      <c r="DV136">
        <v>3000</v>
      </c>
      <c r="DW136">
        <v>226830.66666666666</v>
      </c>
      <c r="DX136">
        <v>220455</v>
      </c>
      <c r="DY136">
        <v>1.028920490198302</v>
      </c>
    </row>
    <row r="137" spans="1:129" ht="17.25" x14ac:dyDescent="0.4">
      <c r="A137" s="258">
        <v>41161</v>
      </c>
      <c r="B1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1391.06.19</v>
      </c>
      <c r="C137" s="195">
        <f t="shared" ca="1" si="38"/>
        <v>1391</v>
      </c>
      <c r="D1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37" s="195">
        <f>_xlfn.NUMBERVALUE(RIGHT(Table11[[#This Row],[تاریخ شمسی]],2))</f>
        <v>19</v>
      </c>
      <c r="F1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06-19</v>
      </c>
      <c r="G137" s="195" t="s">
        <v>288</v>
      </c>
      <c r="I137" s="259">
        <v>43966</v>
      </c>
      <c r="J137">
        <v>16920</v>
      </c>
      <c r="L137" s="259">
        <v>41161</v>
      </c>
      <c r="M137">
        <v>24450</v>
      </c>
      <c r="O137" s="284">
        <f>IFERROR(DATE(Table7[[#This Row],[year]],MONTH(DATEVALUE(Table7[[#This Row],[month]]&amp;"1")),Table7[[#This Row],[day]]),"")</f>
        <v>44900</v>
      </c>
      <c r="P137" s="195" t="s">
        <v>3561</v>
      </c>
      <c r="Q137" s="195">
        <v>2022</v>
      </c>
      <c r="R137" s="195" t="s">
        <v>3452</v>
      </c>
      <c r="S137" s="195">
        <v>5</v>
      </c>
      <c r="T137" s="195">
        <v>1794.35</v>
      </c>
      <c r="U137" s="195">
        <v>2490.5</v>
      </c>
      <c r="V137" s="195">
        <v>491750</v>
      </c>
      <c r="X137" s="260">
        <v>44900</v>
      </c>
      <c r="Y137" t="s">
        <v>9252</v>
      </c>
      <c r="Z137" s="260">
        <v>8</v>
      </c>
      <c r="AA137">
        <v>1401</v>
      </c>
      <c r="AB137" s="260" t="str">
        <f ca="1">IFERROR(IFERROR(VLOOKUP(Table_Merge1[[#This Row],[Column1]],Table11[#All],2,FALSE),LEFT(AB138,8)&amp;IF(LEN((RIGHT(AB138,2)+1))&lt;2,"0"&amp;(RIGHT(AB138,2)+1),(RIGHT(AB138,2)-1))),"")</f>
        <v>1401.09.14</v>
      </c>
      <c r="AC137" s="259" t="str">
        <f ca="1">LEFT(Table_Merge1[[#This Row],[Column2]],4)</f>
        <v>1401</v>
      </c>
      <c r="AD137" s="259" t="str">
        <f ca="1">RIGHT(LEFT(Table_Merge1[[#This Row],[Column2]],7),2)</f>
        <v>09</v>
      </c>
      <c r="AE137" s="259" t="str">
        <f ca="1">RIGHT(Table_Merge1[[#This Row],[Column2]],2)</f>
        <v>14</v>
      </c>
      <c r="AF137">
        <v>9</v>
      </c>
      <c r="AG137">
        <v>14</v>
      </c>
      <c r="AH137" s="260">
        <v>2022</v>
      </c>
      <c r="AI137" t="s">
        <v>3452</v>
      </c>
      <c r="AJ137" s="260">
        <v>5</v>
      </c>
      <c r="AK137">
        <v>1794.35</v>
      </c>
      <c r="AL137">
        <v>2490.5</v>
      </c>
      <c r="AM137">
        <v>491750</v>
      </c>
      <c r="AN137">
        <v>36350</v>
      </c>
      <c r="AO137">
        <v>279528</v>
      </c>
      <c r="AP137" s="287">
        <f>IFERROR(IF(Table_Merge1[[#This Row],[LME Zinc stock]]*Table_Merge1[[#This Row],[Nima.مقدار]]=0,"",Table_Merge1[[#This Row],[LME Zinc stock]]*Table_Merge1[[#This Row],[Nima.مقدار]]),"")</f>
        <v>137457894000</v>
      </c>
      <c r="AQ137" s="287">
        <f>IFERROR(IF(Table_Merge1[[#This Row],[LME Zinc 3-month]]*Table_Merge1[[#This Row],[Nima.مقدار]]=0,"",Table_Merge1[[#This Row],[LME Zinc 3-month]]*Table_Merge1[[#This Row],[Nima.مقدار]]),"")</f>
        <v>696164484</v>
      </c>
      <c r="AR137" s="288">
        <f>IFERROR(IF(Table_Merge1[[#This Row],[LME Zinc stock]]*Table_Merge1[[#This Row],[Azad.Sell]]=0,"",Table_Merge1[[#This Row],[LME Zinc stock]]*Table_Merge1[[#This Row],[Azad.Sell]]),"")</f>
        <v>17875112500</v>
      </c>
      <c r="AS137" s="288">
        <f>IFERROR(IF(Table_Merge1[[#This Row],[LME Zinc 3-month]]*Table_Merge1[[#This Row],[Azad.Sell]]=0,"",Table_Merge1[[#This Row],[LME Zinc 3-month]]*Table_Merge1[[#This Row],[Azad.Sell]]),"")</f>
        <v>90529675</v>
      </c>
      <c r="AT137"/>
      <c r="BN137" s="278">
        <v>5</v>
      </c>
      <c r="BO137" s="307">
        <v>1765.3642857142854</v>
      </c>
      <c r="BP137" s="150">
        <v>2428.3000000000002</v>
      </c>
      <c r="BQ137" s="377">
        <v>2334.0434669269985</v>
      </c>
      <c r="BR137" s="377"/>
      <c r="BS137" s="377">
        <v>2468.8247522510815</v>
      </c>
      <c r="BT137" s="377">
        <v>2804.0275426589269</v>
      </c>
      <c r="BU137" s="280">
        <v>5</v>
      </c>
      <c r="BV137" s="307">
        <v>1769.5184210526315</v>
      </c>
      <c r="BW137" s="150">
        <v>2426.7777777777778</v>
      </c>
      <c r="BX137" s="377">
        <v>2729.2698479674414</v>
      </c>
      <c r="BY137" s="377"/>
      <c r="BZ137" s="377">
        <v>2886.8738100691548</v>
      </c>
      <c r="CA137" s="317">
        <v>3278.8368912105593</v>
      </c>
      <c r="CB137" s="377"/>
      <c r="CC137" s="548"/>
      <c r="CE137" s="548"/>
      <c r="DF137">
        <v>3475.9047619047619</v>
      </c>
      <c r="DG137">
        <v>2729.2698479674414</v>
      </c>
      <c r="DH137">
        <v>2000</v>
      </c>
      <c r="DI137">
        <v>3660</v>
      </c>
      <c r="DJ137">
        <v>2000</v>
      </c>
      <c r="DK137" t="s">
        <v>9764</v>
      </c>
      <c r="DL137" t="s">
        <v>9801</v>
      </c>
      <c r="DM137" t="s">
        <v>9810</v>
      </c>
      <c r="DN137">
        <v>448154000</v>
      </c>
      <c r="DO137">
        <v>445634000</v>
      </c>
      <c r="DP137">
        <v>680492000</v>
      </c>
      <c r="DQ137">
        <v>661365000</v>
      </c>
      <c r="DR137">
        <v>3000</v>
      </c>
      <c r="DS137">
        <v>3000</v>
      </c>
      <c r="DT137">
        <v>226830.66666666666</v>
      </c>
      <c r="DU137">
        <v>220455</v>
      </c>
      <c r="DV137">
        <v>3000</v>
      </c>
      <c r="DW137">
        <v>226830.66666666666</v>
      </c>
      <c r="DX137">
        <v>220455</v>
      </c>
      <c r="DY137">
        <v>1.028920490198302</v>
      </c>
    </row>
    <row r="138" spans="1:129" ht="17.25" x14ac:dyDescent="0.4">
      <c r="A138" s="258">
        <v>41162</v>
      </c>
      <c r="B1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1391.06.20</v>
      </c>
      <c r="C138" s="195">
        <f t="shared" ca="1" si="38"/>
        <v>1391</v>
      </c>
      <c r="D1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38" s="195">
        <f>_xlfn.NUMBERVALUE(RIGHT(Table11[[#This Row],[تاریخ شمسی]],2))</f>
        <v>20</v>
      </c>
      <c r="F1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06-20</v>
      </c>
      <c r="G138" s="195" t="s">
        <v>289</v>
      </c>
      <c r="I138" s="259">
        <v>43967</v>
      </c>
      <c r="J138">
        <v>17250</v>
      </c>
      <c r="L138" s="259">
        <v>41162</v>
      </c>
      <c r="M138">
        <v>25500</v>
      </c>
      <c r="O138" s="283">
        <f>IFERROR(DATE(Table7[[#This Row],[year]],MONTH(DATEVALUE(Table7[[#This Row],[month]]&amp;"1")),Table7[[#This Row],[day]]),"")</f>
        <v>44897</v>
      </c>
      <c r="P138" s="257" t="s">
        <v>3562</v>
      </c>
      <c r="Q138" s="257">
        <v>2022</v>
      </c>
      <c r="R138" s="257" t="s">
        <v>3452</v>
      </c>
      <c r="S138" s="257">
        <v>2</v>
      </c>
      <c r="T138" s="257">
        <v>1800.75</v>
      </c>
      <c r="U138" s="257">
        <v>2517</v>
      </c>
      <c r="V138" s="257">
        <v>495550</v>
      </c>
      <c r="X138" s="260">
        <v>44897</v>
      </c>
      <c r="Z138" s="260">
        <v>8</v>
      </c>
      <c r="AB138" s="260" t="str">
        <f ca="1">IFERROR(IFERROR(VLOOKUP(Table_Merge1[[#This Row],[Column1]],Table11[#All],2,FALSE),LEFT(AB139,8)&amp;IF(LEN((RIGHT(AB139,2)+1))&lt;2,"0"&amp;(RIGHT(AB139,2)+1),(RIGHT(AB139,2)-1))),"")</f>
        <v>1401.09.9</v>
      </c>
      <c r="AC138" s="259" t="str">
        <f ca="1">LEFT(Table_Merge1[[#This Row],[Column2]],4)</f>
        <v>1401</v>
      </c>
      <c r="AD138" s="259" t="str">
        <f ca="1">RIGHT(LEFT(Table_Merge1[[#This Row],[Column2]],7),2)</f>
        <v>09</v>
      </c>
      <c r="AE138" s="259" t="str">
        <f ca="1">RIGHT(Table_Merge1[[#This Row],[Column2]],2)</f>
        <v>.9</v>
      </c>
      <c r="AH138" s="260">
        <v>2022</v>
      </c>
      <c r="AI138" t="s">
        <v>3452</v>
      </c>
      <c r="AJ138" s="260">
        <v>2</v>
      </c>
      <c r="AK138">
        <v>1800.75</v>
      </c>
      <c r="AL138">
        <v>2517</v>
      </c>
      <c r="AM138">
        <v>495550</v>
      </c>
      <c r="AN138">
        <v>36230</v>
      </c>
      <c r="AP138" s="287" t="str">
        <f>IFERROR(IF(Table_Merge1[[#This Row],[LME Zinc stock]]*Table_Merge1[[#This Row],[Nima.مقدار]]=0,"",Table_Merge1[[#This Row],[LME Zinc stock]]*Table_Merge1[[#This Row],[Nima.مقدار]]),"")</f>
        <v/>
      </c>
      <c r="AQ138" s="287" t="str">
        <f>IFERROR(IF(Table_Merge1[[#This Row],[LME Zinc 3-month]]*Table_Merge1[[#This Row],[Nima.مقدار]]=0,"",Table_Merge1[[#This Row],[LME Zinc 3-month]]*Table_Merge1[[#This Row],[Nima.مقدار]]),"")</f>
        <v/>
      </c>
      <c r="AR138" s="288">
        <f>IFERROR(IF(Table_Merge1[[#This Row],[LME Zinc stock]]*Table_Merge1[[#This Row],[Azad.Sell]]=0,"",Table_Merge1[[#This Row],[LME Zinc stock]]*Table_Merge1[[#This Row],[Azad.Sell]]),"")</f>
        <v>17953776500</v>
      </c>
      <c r="AS138" s="288">
        <f>IFERROR(IF(Table_Merge1[[#This Row],[LME Zinc 3-month]]*Table_Merge1[[#This Row],[Azad.Sell]]=0,"",Table_Merge1[[#This Row],[LME Zinc 3-month]]*Table_Merge1[[#This Row],[Azad.Sell]]),"")</f>
        <v>91190910</v>
      </c>
      <c r="AT138"/>
      <c r="BN138" s="278">
        <v>6</v>
      </c>
      <c r="BO138" s="307">
        <v>1710.3749999999998</v>
      </c>
      <c r="BP138" s="150">
        <v>2272.9523809523807</v>
      </c>
      <c r="BQ138" s="377">
        <v>2464.2337765251305</v>
      </c>
      <c r="BR138" s="377"/>
      <c r="BS138" s="377">
        <v>2489.4281869983456</v>
      </c>
      <c r="BT138" s="377">
        <v>2617.2992635255196</v>
      </c>
      <c r="BU138" s="280">
        <v>6</v>
      </c>
      <c r="BV138" s="307">
        <v>1710.8475000000003</v>
      </c>
      <c r="BW138" s="150">
        <v>2268.4736842105262</v>
      </c>
      <c r="BX138" s="377">
        <v>2808.4354051750215</v>
      </c>
      <c r="BY138" s="377"/>
      <c r="BZ138" s="377">
        <v>2837.1489448803613</v>
      </c>
      <c r="CA138" s="317">
        <v>2982.8809213015102</v>
      </c>
      <c r="CB138" s="377"/>
      <c r="CC138" s="548"/>
      <c r="CE138" s="548"/>
      <c r="DF138">
        <v>3295.717391304348</v>
      </c>
      <c r="DG138">
        <v>2808.4354051750211</v>
      </c>
      <c r="DH138">
        <v>0</v>
      </c>
      <c r="DI138">
        <v>360</v>
      </c>
      <c r="DJ138">
        <v>360</v>
      </c>
      <c r="DK138" t="s">
        <v>9765</v>
      </c>
      <c r="DL138" t="s">
        <v>9801</v>
      </c>
      <c r="DM138" t="s">
        <v>9809</v>
      </c>
      <c r="DN138">
        <v>80214120</v>
      </c>
      <c r="DO138">
        <v>80214120</v>
      </c>
      <c r="DP138">
        <v>80214120</v>
      </c>
      <c r="DQ138">
        <v>80214120</v>
      </c>
      <c r="DR138">
        <v>360</v>
      </c>
      <c r="DS138" t="s">
        <v>3621</v>
      </c>
      <c r="DT138" t="s">
        <v>3621</v>
      </c>
      <c r="DU138" t="s">
        <v>3621</v>
      </c>
      <c r="DV138">
        <v>13740</v>
      </c>
      <c r="DW138">
        <v>230585.93158660844</v>
      </c>
      <c r="DX138">
        <v>224066.97234352256</v>
      </c>
      <c r="DY138">
        <v>1.0290937980502164</v>
      </c>
    </row>
    <row r="139" spans="1:129" ht="17.25" x14ac:dyDescent="0.4">
      <c r="A139" s="258">
        <v>41163</v>
      </c>
      <c r="B1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1391.06.21</v>
      </c>
      <c r="C139" s="195">
        <f t="shared" ca="1" si="38"/>
        <v>1391</v>
      </c>
      <c r="D1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39" s="195">
        <f>_xlfn.NUMBERVALUE(RIGHT(Table11[[#This Row],[تاریخ شمسی]],2))</f>
        <v>21</v>
      </c>
      <c r="F1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06-21</v>
      </c>
      <c r="G139" s="195" t="s">
        <v>290</v>
      </c>
      <c r="I139" s="259">
        <v>43968</v>
      </c>
      <c r="J139">
        <v>17570</v>
      </c>
      <c r="L139" s="259">
        <v>41163</v>
      </c>
      <c r="M139">
        <v>24700</v>
      </c>
      <c r="O139" s="284">
        <f>IFERROR(DATE(Table7[[#This Row],[year]],MONTH(DATEVALUE(Table7[[#This Row],[month]]&amp;"1")),Table7[[#This Row],[day]]),"")</f>
        <v>44896</v>
      </c>
      <c r="P139" s="195" t="s">
        <v>3563</v>
      </c>
      <c r="Q139" s="195">
        <v>2022</v>
      </c>
      <c r="R139" s="195" t="s">
        <v>3452</v>
      </c>
      <c r="S139" s="195">
        <v>1</v>
      </c>
      <c r="T139" s="195">
        <v>1779.6</v>
      </c>
      <c r="U139" s="195">
        <v>2479</v>
      </c>
      <c r="V139" s="195">
        <v>497925</v>
      </c>
      <c r="X139" s="260">
        <v>44896</v>
      </c>
      <c r="Y139" t="s">
        <v>9251</v>
      </c>
      <c r="Z139" s="260">
        <v>8</v>
      </c>
      <c r="AA139">
        <v>1401</v>
      </c>
      <c r="AB139" s="260" t="str">
        <f ca="1">IFERROR(IFERROR(VLOOKUP(Table_Merge1[[#This Row],[Column1]],Table11[#All],2,FALSE),LEFT(AB140,8)&amp;IF(LEN((RIGHT(AB140,2)+1))&lt;2,"0"&amp;(RIGHT(AB140,2)+1),(RIGHT(AB140,2)-1))),"")</f>
        <v>1401.09.10</v>
      </c>
      <c r="AC139" s="259" t="str">
        <f ca="1">LEFT(Table_Merge1[[#This Row],[Column2]],4)</f>
        <v>1401</v>
      </c>
      <c r="AD139" s="259" t="str">
        <f ca="1">RIGHT(LEFT(Table_Merge1[[#This Row],[Column2]],7),2)</f>
        <v>09</v>
      </c>
      <c r="AE139" s="259" t="str">
        <f ca="1">RIGHT(Table_Merge1[[#This Row],[Column2]],2)</f>
        <v>10</v>
      </c>
      <c r="AF139">
        <v>9</v>
      </c>
      <c r="AG139">
        <v>10</v>
      </c>
      <c r="AH139" s="260">
        <v>2022</v>
      </c>
      <c r="AI139" t="s">
        <v>3452</v>
      </c>
      <c r="AJ139" s="260">
        <v>1</v>
      </c>
      <c r="AK139">
        <v>1779.6</v>
      </c>
      <c r="AL139">
        <v>2479</v>
      </c>
      <c r="AM139">
        <v>497925</v>
      </c>
      <c r="AN139">
        <v>36260</v>
      </c>
      <c r="AO139">
        <v>280255</v>
      </c>
      <c r="AP139" s="287">
        <f>IFERROR(IF(Table_Merge1[[#This Row],[LME Zinc stock]]*Table_Merge1[[#This Row],[Nima.مقدار]]=0,"",Table_Merge1[[#This Row],[LME Zinc stock]]*Table_Merge1[[#This Row],[Nima.مقدار]]),"")</f>
        <v>139545970875</v>
      </c>
      <c r="AQ139" s="287">
        <f>IFERROR(IF(Table_Merge1[[#This Row],[LME Zinc 3-month]]*Table_Merge1[[#This Row],[Nima.مقدار]]=0,"",Table_Merge1[[#This Row],[LME Zinc 3-month]]*Table_Merge1[[#This Row],[Nima.مقدار]]),"")</f>
        <v>694752145</v>
      </c>
      <c r="AR139" s="288">
        <f>IFERROR(IF(Table_Merge1[[#This Row],[LME Zinc stock]]*Table_Merge1[[#This Row],[Azad.Sell]]=0,"",Table_Merge1[[#This Row],[LME Zinc stock]]*Table_Merge1[[#This Row],[Azad.Sell]]),"")</f>
        <v>18054760500</v>
      </c>
      <c r="AS139" s="288">
        <f>IFERROR(IF(Table_Merge1[[#This Row],[LME Zinc 3-month]]*Table_Merge1[[#This Row],[Azad.Sell]]=0,"",Table_Merge1[[#This Row],[LME Zinc 3-month]]*Table_Merge1[[#This Row],[Azad.Sell]]),"")</f>
        <v>89888540</v>
      </c>
      <c r="AT139"/>
      <c r="BN139" s="278">
        <v>7</v>
      </c>
      <c r="BO139" s="307">
        <v>1664.1605263157894</v>
      </c>
      <c r="BP139" s="150">
        <v>2241.3333333333335</v>
      </c>
      <c r="BQ139" s="377">
        <v>2250.5815081461451</v>
      </c>
      <c r="BR139" s="377"/>
      <c r="BS139" s="377">
        <v>2265.0545445132384</v>
      </c>
      <c r="BT139" s="377"/>
      <c r="BU139" s="280">
        <v>7</v>
      </c>
      <c r="BV139" s="307">
        <v>1664.1605263157894</v>
      </c>
      <c r="BW139" s="150">
        <v>2241.3333333333335</v>
      </c>
      <c r="BX139" s="377">
        <v>2700.5868911611306</v>
      </c>
      <c r="BY139" s="377"/>
      <c r="BZ139" s="377">
        <v>2717.9538215063753</v>
      </c>
      <c r="CA139" s="317"/>
      <c r="CB139" s="377"/>
      <c r="CC139" s="548"/>
      <c r="CE139" s="548"/>
      <c r="DF139">
        <v>2965.3</v>
      </c>
      <c r="DG139">
        <v>2700.5868911611306</v>
      </c>
      <c r="DH139">
        <v>3000</v>
      </c>
      <c r="DI139">
        <v>920</v>
      </c>
      <c r="DJ139">
        <v>920</v>
      </c>
      <c r="DK139" t="s">
        <v>9765</v>
      </c>
      <c r="DL139" t="s">
        <v>9801</v>
      </c>
      <c r="DM139" t="s">
        <v>9809</v>
      </c>
      <c r="DN139">
        <v>204991640</v>
      </c>
      <c r="DO139">
        <v>204991640</v>
      </c>
      <c r="DP139">
        <v>285205760</v>
      </c>
      <c r="DQ139">
        <v>285205760</v>
      </c>
      <c r="DR139">
        <v>1280</v>
      </c>
      <c r="DS139" t="s">
        <v>3621</v>
      </c>
      <c r="DT139" t="s">
        <v>3621</v>
      </c>
      <c r="DU139" t="s">
        <v>3621</v>
      </c>
      <c r="DV139">
        <v>13740</v>
      </c>
      <c r="DW139">
        <v>230585.93158660844</v>
      </c>
      <c r="DX139">
        <v>224066.97234352256</v>
      </c>
      <c r="DY139">
        <v>1.0290937980502164</v>
      </c>
    </row>
    <row r="140" spans="1:129" ht="17.25" x14ac:dyDescent="0.4">
      <c r="A140" s="258">
        <v>41165</v>
      </c>
      <c r="B1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1391.06.23</v>
      </c>
      <c r="C140" s="195">
        <f t="shared" ca="1" si="38"/>
        <v>1391</v>
      </c>
      <c r="D1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40" s="195">
        <f>_xlfn.NUMBERVALUE(RIGHT(Table11[[#This Row],[تاریخ شمسی]],2))</f>
        <v>23</v>
      </c>
      <c r="F1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06-23</v>
      </c>
      <c r="G140" s="195" t="s">
        <v>291</v>
      </c>
      <c r="I140" s="259">
        <v>43969</v>
      </c>
      <c r="J140">
        <v>17550</v>
      </c>
      <c r="L140" s="259">
        <v>41165</v>
      </c>
      <c r="M140">
        <v>23950</v>
      </c>
      <c r="O140" s="283">
        <f>IFERROR(DATE(Table7[[#This Row],[year]],MONTH(DATEVALUE(Table7[[#This Row],[month]]&amp;"1")),Table7[[#This Row],[day]]),"")</f>
        <v>44895</v>
      </c>
      <c r="P140" s="257" t="s">
        <v>3564</v>
      </c>
      <c r="Q140" s="257">
        <v>2022</v>
      </c>
      <c r="R140" s="257" t="s">
        <v>3450</v>
      </c>
      <c r="S140" s="257">
        <v>30</v>
      </c>
      <c r="T140" s="257">
        <v>1759.65</v>
      </c>
      <c r="U140" s="257" t="s">
        <v>3621</v>
      </c>
      <c r="V140" s="257" t="s">
        <v>3621</v>
      </c>
      <c r="X140" s="260">
        <v>44895</v>
      </c>
      <c r="Y140" t="s">
        <v>9250</v>
      </c>
      <c r="Z140" s="260">
        <v>8</v>
      </c>
      <c r="AA140">
        <v>1401</v>
      </c>
      <c r="AB140" s="260" t="str">
        <f ca="1">IFERROR(IFERROR(VLOOKUP(Table_Merge1[[#This Row],[Column1]],Table11[#All],2,FALSE),LEFT(AB141,8)&amp;IF(LEN((RIGHT(AB141,2)+1))&lt;2,"0"&amp;(RIGHT(AB141,2)+1),(RIGHT(AB141,2)-1))),"")</f>
        <v>1401.09.09</v>
      </c>
      <c r="AC140" s="259" t="str">
        <f ca="1">LEFT(Table_Merge1[[#This Row],[Column2]],4)</f>
        <v>1401</v>
      </c>
      <c r="AD140" s="259" t="str">
        <f ca="1">RIGHT(LEFT(Table_Merge1[[#This Row],[Column2]],7),2)</f>
        <v>09</v>
      </c>
      <c r="AE140" s="259" t="str">
        <f ca="1">RIGHT(Table_Merge1[[#This Row],[Column2]],2)</f>
        <v>09</v>
      </c>
      <c r="AF140">
        <v>9</v>
      </c>
      <c r="AG140">
        <v>9</v>
      </c>
      <c r="AH140" s="260">
        <v>2022</v>
      </c>
      <c r="AI140" t="s">
        <v>3450</v>
      </c>
      <c r="AJ140" s="260">
        <v>30</v>
      </c>
      <c r="AK140">
        <v>1759.65</v>
      </c>
      <c r="AL140" t="s">
        <v>3621</v>
      </c>
      <c r="AM140" t="s">
        <v>3621</v>
      </c>
      <c r="AN140">
        <v>36170</v>
      </c>
      <c r="AO140">
        <v>280005</v>
      </c>
      <c r="AP140" s="287" t="str">
        <f>IFERROR(IF(Table_Merge1[[#This Row],[LME Zinc stock]]*Table_Merge1[[#This Row],[Nima.مقدار]]=0,"",Table_Merge1[[#This Row],[LME Zinc stock]]*Table_Merge1[[#This Row],[Nima.مقدار]]),"")</f>
        <v/>
      </c>
      <c r="AQ140" s="287" t="str">
        <f>IFERROR(IF(Table_Merge1[[#This Row],[LME Zinc 3-month]]*Table_Merge1[[#This Row],[Nima.مقدار]]=0,"",Table_Merge1[[#This Row],[LME Zinc 3-month]]*Table_Merge1[[#This Row],[Nima.مقدار]]),"")</f>
        <v/>
      </c>
      <c r="AR140" s="288" t="str">
        <f>IFERROR(IF(Table_Merge1[[#This Row],[LME Zinc stock]]*Table_Merge1[[#This Row],[Azad.Sell]]=0,"",Table_Merge1[[#This Row],[LME Zinc stock]]*Table_Merge1[[#This Row],[Azad.Sell]]),"")</f>
        <v/>
      </c>
      <c r="AS140" s="288" t="str">
        <f>IFERROR(IF(Table_Merge1[[#This Row],[LME Zinc 3-month]]*Table_Merge1[[#This Row],[Azad.Sell]]=0,"",Table_Merge1[[#This Row],[LME Zinc 3-month]]*Table_Merge1[[#This Row],[Azad.Sell]]),"")</f>
        <v/>
      </c>
      <c r="AT140"/>
      <c r="BN140" s="278">
        <v>8</v>
      </c>
      <c r="BO140" s="307">
        <v>1695.2714285714285</v>
      </c>
      <c r="BP140" s="150">
        <v>2327.3000000000002</v>
      </c>
      <c r="BQ140" s="377">
        <v>2095.1122501296168</v>
      </c>
      <c r="BR140" s="377"/>
      <c r="BS140" s="377">
        <v>2182.2876634598774</v>
      </c>
      <c r="BT140" s="377">
        <v>2276.5520277665773</v>
      </c>
      <c r="BU140" s="280">
        <v>8</v>
      </c>
      <c r="BV140" s="307">
        <v>1696.4950000000001</v>
      </c>
      <c r="BW140" s="150">
        <v>2328.6315789473683</v>
      </c>
      <c r="BX140" s="377">
        <v>2636.5798582831417</v>
      </c>
      <c r="BY140" s="377"/>
      <c r="BZ140" s="377">
        <v>2746.2851683016638</v>
      </c>
      <c r="CA140" s="317">
        <v>2864.9115207892387</v>
      </c>
      <c r="CB140" s="377"/>
      <c r="CC140" s="548"/>
      <c r="CE140" s="548"/>
      <c r="DF140">
        <v>2924.1666666666665</v>
      </c>
      <c r="DG140">
        <v>2636.5798582831417</v>
      </c>
      <c r="DH140">
        <v>0</v>
      </c>
      <c r="DI140">
        <v>400</v>
      </c>
      <c r="DJ140">
        <v>400</v>
      </c>
      <c r="DK140" t="s">
        <v>9765</v>
      </c>
      <c r="DL140" t="s">
        <v>9801</v>
      </c>
      <c r="DM140" t="s">
        <v>9809</v>
      </c>
      <c r="DN140">
        <v>88886800</v>
      </c>
      <c r="DO140">
        <v>88886800</v>
      </c>
      <c r="DP140">
        <v>374092560</v>
      </c>
      <c r="DQ140">
        <v>374092560</v>
      </c>
      <c r="DR140">
        <v>1680</v>
      </c>
      <c r="DS140" t="s">
        <v>3621</v>
      </c>
      <c r="DT140" t="s">
        <v>3621</v>
      </c>
      <c r="DU140" t="s">
        <v>3621</v>
      </c>
      <c r="DV140">
        <v>13740</v>
      </c>
      <c r="DW140">
        <v>230585.93158660844</v>
      </c>
      <c r="DX140">
        <v>224066.97234352256</v>
      </c>
      <c r="DY140">
        <v>1.0290937980502164</v>
      </c>
    </row>
    <row r="141" spans="1:129" ht="17.25" x14ac:dyDescent="0.4">
      <c r="A141" s="258">
        <v>41167</v>
      </c>
      <c r="B1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1391.06.25</v>
      </c>
      <c r="C141" s="195">
        <f t="shared" ca="1" si="38"/>
        <v>1391</v>
      </c>
      <c r="D1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41" s="195">
        <f>_xlfn.NUMBERVALUE(RIGHT(Table11[[#This Row],[تاریخ شمسی]],2))</f>
        <v>25</v>
      </c>
      <c r="F1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06-25</v>
      </c>
      <c r="G141" s="195" t="s">
        <v>292</v>
      </c>
      <c r="I141" s="259">
        <v>43970</v>
      </c>
      <c r="J141">
        <v>17730</v>
      </c>
      <c r="L141" s="259">
        <v>41167</v>
      </c>
      <c r="M141">
        <v>24420</v>
      </c>
      <c r="O141" s="284">
        <f>IFERROR(DATE(Table7[[#This Row],[year]],MONTH(DATEVALUE(Table7[[#This Row],[month]]&amp;"1")),Table7[[#This Row],[day]]),"")</f>
        <v>44894</v>
      </c>
      <c r="P141" s="195" t="s">
        <v>3565</v>
      </c>
      <c r="Q141" s="195">
        <v>2022</v>
      </c>
      <c r="R141" s="195" t="s">
        <v>3450</v>
      </c>
      <c r="S141" s="195">
        <v>29</v>
      </c>
      <c r="T141" s="195">
        <v>1755.35</v>
      </c>
      <c r="U141" s="195">
        <v>2419</v>
      </c>
      <c r="V141" s="195">
        <v>501225</v>
      </c>
      <c r="X141" s="260">
        <v>44894</v>
      </c>
      <c r="Y141" t="s">
        <v>9249</v>
      </c>
      <c r="Z141" s="260">
        <v>8</v>
      </c>
      <c r="AA141">
        <v>1401</v>
      </c>
      <c r="AB141" s="260" t="str">
        <f ca="1">IFERROR(IFERROR(VLOOKUP(Table_Merge1[[#This Row],[Column1]],Table11[#All],2,FALSE),LEFT(AB142,8)&amp;IF(LEN((RIGHT(AB142,2)+1))&lt;2,"0"&amp;(RIGHT(AB142,2)+1),(RIGHT(AB142,2)-1))),"")</f>
        <v>1401.09.08</v>
      </c>
      <c r="AC141" s="259" t="str">
        <f ca="1">LEFT(Table_Merge1[[#This Row],[Column2]],4)</f>
        <v>1401</v>
      </c>
      <c r="AD141" s="259" t="str">
        <f ca="1">RIGHT(LEFT(Table_Merge1[[#This Row],[Column2]],7),2)</f>
        <v>09</v>
      </c>
      <c r="AE141" s="259" t="str">
        <f ca="1">RIGHT(Table_Merge1[[#This Row],[Column2]],2)</f>
        <v>08</v>
      </c>
      <c r="AF141">
        <v>9</v>
      </c>
      <c r="AG141">
        <v>8</v>
      </c>
      <c r="AH141" s="260">
        <v>2022</v>
      </c>
      <c r="AI141" t="s">
        <v>3450</v>
      </c>
      <c r="AJ141" s="260">
        <v>29</v>
      </c>
      <c r="AK141">
        <v>1755.35</v>
      </c>
      <c r="AL141">
        <v>2419</v>
      </c>
      <c r="AM141">
        <v>501225</v>
      </c>
      <c r="AN141">
        <v>35900</v>
      </c>
      <c r="AO141">
        <v>279754</v>
      </c>
      <c r="AP141" s="287">
        <f>IFERROR(IF(Table_Merge1[[#This Row],[LME Zinc stock]]*Table_Merge1[[#This Row],[Nima.مقدار]]=0,"",Table_Merge1[[#This Row],[LME Zinc stock]]*Table_Merge1[[#This Row],[Nima.مقدار]]),"")</f>
        <v>140219698650</v>
      </c>
      <c r="AQ141" s="287">
        <f>IFERROR(IF(Table_Merge1[[#This Row],[LME Zinc 3-month]]*Table_Merge1[[#This Row],[Nima.مقدار]]=0,"",Table_Merge1[[#This Row],[LME Zinc 3-month]]*Table_Merge1[[#This Row],[Nima.مقدار]]),"")</f>
        <v>676724926</v>
      </c>
      <c r="AR141" s="288">
        <f>IFERROR(IF(Table_Merge1[[#This Row],[LME Zinc stock]]*Table_Merge1[[#This Row],[Azad.Sell]]=0,"",Table_Merge1[[#This Row],[LME Zinc stock]]*Table_Merge1[[#This Row],[Azad.Sell]]),"")</f>
        <v>17993977500</v>
      </c>
      <c r="AS141" s="288">
        <f>IFERROR(IF(Table_Merge1[[#This Row],[LME Zinc 3-month]]*Table_Merge1[[#This Row],[Azad.Sell]]=0,"",Table_Merge1[[#This Row],[LME Zinc 3-month]]*Table_Merge1[[#This Row],[Azad.Sell]]),"")</f>
        <v>86842100</v>
      </c>
      <c r="AT141"/>
      <c r="BN141" s="278">
        <v>9</v>
      </c>
      <c r="BO141" s="307">
        <v>1778.2363636363634</v>
      </c>
      <c r="BP141" s="150">
        <v>2423.2857142857142</v>
      </c>
      <c r="BQ141" s="377">
        <v>2155.901718741567</v>
      </c>
      <c r="BR141" s="377"/>
      <c r="BS141" s="377">
        <v>2344.7342048459327</v>
      </c>
      <c r="BT141" s="377"/>
      <c r="BU141" s="280">
        <v>9</v>
      </c>
      <c r="BV141" s="307">
        <v>1778.0349999999999</v>
      </c>
      <c r="BW141" s="150">
        <v>2426.3684210526317</v>
      </c>
      <c r="BX141" s="377">
        <v>2820.1947736631928</v>
      </c>
      <c r="BY141" s="377"/>
      <c r="BZ141" s="377">
        <v>3067.2117808764033</v>
      </c>
      <c r="CA141" s="317"/>
      <c r="CB141" s="377"/>
      <c r="CC141" s="548"/>
      <c r="CE141" s="548"/>
      <c r="DF141">
        <v>3088.5227272727275</v>
      </c>
      <c r="DG141">
        <v>2820.1947736631923</v>
      </c>
      <c r="DH141">
        <v>500</v>
      </c>
      <c r="DI141">
        <v>20</v>
      </c>
      <c r="DJ141">
        <v>20</v>
      </c>
      <c r="DK141" t="s">
        <v>9765</v>
      </c>
      <c r="DL141" t="s">
        <v>9801</v>
      </c>
      <c r="DM141" t="s">
        <v>9809</v>
      </c>
      <c r="DN141">
        <v>4444340</v>
      </c>
      <c r="DO141">
        <v>4444340</v>
      </c>
      <c r="DP141">
        <v>378536900</v>
      </c>
      <c r="DQ141">
        <v>378536900</v>
      </c>
      <c r="DR141">
        <v>1700</v>
      </c>
      <c r="DS141" t="s">
        <v>3621</v>
      </c>
      <c r="DT141" t="s">
        <v>3621</v>
      </c>
      <c r="DU141" t="s">
        <v>3621</v>
      </c>
      <c r="DV141">
        <v>13740</v>
      </c>
      <c r="DW141">
        <v>230585.93158660844</v>
      </c>
      <c r="DX141">
        <v>224066.97234352256</v>
      </c>
      <c r="DY141">
        <v>1.0290937980502164</v>
      </c>
    </row>
    <row r="142" spans="1:129" ht="17.25" x14ac:dyDescent="0.4">
      <c r="A142" s="258">
        <v>41168</v>
      </c>
      <c r="B1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1391.06.26</v>
      </c>
      <c r="C142" s="195">
        <f t="shared" ca="1" si="38"/>
        <v>1391</v>
      </c>
      <c r="D1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42" s="195">
        <f>_xlfn.NUMBERVALUE(RIGHT(Table11[[#This Row],[تاریخ شمسی]],2))</f>
        <v>26</v>
      </c>
      <c r="F1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06-26</v>
      </c>
      <c r="G142" s="195" t="s">
        <v>293</v>
      </c>
      <c r="I142" s="259">
        <v>43971</v>
      </c>
      <c r="J142">
        <v>17900</v>
      </c>
      <c r="L142" s="259">
        <v>41168</v>
      </c>
      <c r="M142">
        <v>24500</v>
      </c>
      <c r="O142" s="283">
        <f>IFERROR(DATE(Table7[[#This Row],[year]],MONTH(DATEVALUE(Table7[[#This Row],[month]]&amp;"1")),Table7[[#This Row],[day]]),"")</f>
        <v>44893</v>
      </c>
      <c r="P142" s="257" t="s">
        <v>3566</v>
      </c>
      <c r="Q142" s="257">
        <v>2022</v>
      </c>
      <c r="R142" s="257" t="s">
        <v>3450</v>
      </c>
      <c r="S142" s="257">
        <v>28</v>
      </c>
      <c r="T142" s="257">
        <v>1762.9</v>
      </c>
      <c r="U142" s="257">
        <v>2382</v>
      </c>
      <c r="V142" s="257">
        <v>503150</v>
      </c>
      <c r="X142" s="260">
        <v>44893</v>
      </c>
      <c r="Y142" t="s">
        <v>9248</v>
      </c>
      <c r="Z142" s="260">
        <v>8</v>
      </c>
      <c r="AA142">
        <v>1401</v>
      </c>
      <c r="AB142" s="260" t="str">
        <f ca="1">IFERROR(IFERROR(VLOOKUP(Table_Merge1[[#This Row],[Column1]],Table11[#All],2,FALSE),LEFT(AB143,8)&amp;IF(LEN((RIGHT(AB143,2)+1))&lt;2,"0"&amp;(RIGHT(AB143,2)+1),(RIGHT(AB143,2)-1))),"")</f>
        <v>1401.09.07</v>
      </c>
      <c r="AC142" s="259" t="str">
        <f ca="1">LEFT(Table_Merge1[[#This Row],[Column2]],4)</f>
        <v>1401</v>
      </c>
      <c r="AD142" s="259" t="str">
        <f ca="1">RIGHT(LEFT(Table_Merge1[[#This Row],[Column2]],7),2)</f>
        <v>09</v>
      </c>
      <c r="AE142" s="259" t="str">
        <f ca="1">RIGHT(Table_Merge1[[#This Row],[Column2]],2)</f>
        <v>07</v>
      </c>
      <c r="AF142">
        <v>9</v>
      </c>
      <c r="AG142">
        <v>7</v>
      </c>
      <c r="AH142" s="260">
        <v>2022</v>
      </c>
      <c r="AI142" t="s">
        <v>3450</v>
      </c>
      <c r="AJ142" s="260">
        <v>28</v>
      </c>
      <c r="AK142">
        <v>1762.9</v>
      </c>
      <c r="AL142">
        <v>2382</v>
      </c>
      <c r="AM142">
        <v>503150</v>
      </c>
      <c r="AN142">
        <v>36030</v>
      </c>
      <c r="AO142">
        <v>279755</v>
      </c>
      <c r="AP142" s="287">
        <f>IFERROR(IF(Table_Merge1[[#This Row],[LME Zinc stock]]*Table_Merge1[[#This Row],[Nima.مقدار]]=0,"",Table_Merge1[[#This Row],[LME Zinc stock]]*Table_Merge1[[#This Row],[Nima.مقدار]]),"")</f>
        <v>140758728250</v>
      </c>
      <c r="AQ142" s="287">
        <f>IFERROR(IF(Table_Merge1[[#This Row],[LME Zinc 3-month]]*Table_Merge1[[#This Row],[Nima.مقدار]]=0,"",Table_Merge1[[#This Row],[LME Zinc 3-month]]*Table_Merge1[[#This Row],[Nima.مقدار]]),"")</f>
        <v>666376410</v>
      </c>
      <c r="AR142" s="288">
        <f>IFERROR(IF(Table_Merge1[[#This Row],[LME Zinc stock]]*Table_Merge1[[#This Row],[Azad.Sell]]=0,"",Table_Merge1[[#This Row],[LME Zinc stock]]*Table_Merge1[[#This Row],[Azad.Sell]]),"")</f>
        <v>18128494500</v>
      </c>
      <c r="AS142" s="288">
        <f>IFERROR(IF(Table_Merge1[[#This Row],[LME Zinc 3-month]]*Table_Merge1[[#This Row],[Azad.Sell]]=0,"",Table_Merge1[[#This Row],[LME Zinc 3-month]]*Table_Merge1[[#This Row],[Azad.Sell]]),"")</f>
        <v>85823460</v>
      </c>
      <c r="AT142"/>
      <c r="BN142" s="278">
        <v>10</v>
      </c>
      <c r="BO142" s="307">
        <v>1863.6105263157895</v>
      </c>
      <c r="BP142" s="150">
        <v>2466.4722222222222</v>
      </c>
      <c r="BQ142" s="377">
        <v>2247.1876151980605</v>
      </c>
      <c r="BR142" s="377"/>
      <c r="BS142" s="377">
        <v>2428.9997000808412</v>
      </c>
      <c r="BT142" s="377">
        <v>2061.2670994341147</v>
      </c>
      <c r="BU142" s="280">
        <v>10</v>
      </c>
      <c r="BV142" s="307">
        <v>1860.75</v>
      </c>
      <c r="BW142" s="150">
        <v>2459.3823529411766</v>
      </c>
      <c r="BX142" s="377">
        <v>3232.6921993526917</v>
      </c>
      <c r="BY142" s="377"/>
      <c r="BZ142" s="377">
        <v>3494.2380109144947</v>
      </c>
      <c r="CA142" s="317">
        <v>2965.2362037139978</v>
      </c>
      <c r="CB142" s="377"/>
      <c r="CC142" s="548"/>
      <c r="CE142" s="548"/>
      <c r="DF142">
        <v>3158.7894736842104</v>
      </c>
      <c r="DG142">
        <v>3232.6921993526917</v>
      </c>
      <c r="DH142">
        <v>0</v>
      </c>
      <c r="DI142">
        <v>900</v>
      </c>
      <c r="DJ142">
        <v>900</v>
      </c>
      <c r="DK142" t="s">
        <v>9766</v>
      </c>
      <c r="DL142" t="s">
        <v>9801</v>
      </c>
      <c r="DM142" t="s">
        <v>9809</v>
      </c>
      <c r="DN142">
        <v>200535300</v>
      </c>
      <c r="DO142">
        <v>200535300</v>
      </c>
      <c r="DP142">
        <v>579072200</v>
      </c>
      <c r="DQ142">
        <v>579072200</v>
      </c>
      <c r="DR142">
        <v>2600</v>
      </c>
      <c r="DS142" t="s">
        <v>3621</v>
      </c>
      <c r="DT142" t="s">
        <v>3621</v>
      </c>
      <c r="DU142" t="s">
        <v>3621</v>
      </c>
      <c r="DV142">
        <v>13740</v>
      </c>
      <c r="DW142">
        <v>230585.93158660844</v>
      </c>
      <c r="DX142">
        <v>224066.97234352256</v>
      </c>
      <c r="DY142">
        <v>1.0290937980502164</v>
      </c>
    </row>
    <row r="143" spans="1:129" ht="17.25" x14ac:dyDescent="0.4">
      <c r="A143" s="258">
        <v>41169</v>
      </c>
      <c r="B1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1391.06.27</v>
      </c>
      <c r="C143" s="195">
        <f t="shared" ca="1" si="38"/>
        <v>1391</v>
      </c>
      <c r="D1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43" s="195">
        <f>_xlfn.NUMBERVALUE(RIGHT(Table11[[#This Row],[تاریخ شمسی]],2))</f>
        <v>27</v>
      </c>
      <c r="F1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06-27</v>
      </c>
      <c r="G143" s="195" t="s">
        <v>294</v>
      </c>
      <c r="I143" s="259">
        <v>43972</v>
      </c>
      <c r="J143">
        <v>17750</v>
      </c>
      <c r="L143" s="259">
        <v>41169</v>
      </c>
      <c r="M143">
        <v>24930</v>
      </c>
      <c r="O143" s="284">
        <f>IFERROR(DATE(Table7[[#This Row],[year]],MONTH(DATEVALUE(Table7[[#This Row],[month]]&amp;"1")),Table7[[#This Row],[day]]),"")</f>
        <v>44890</v>
      </c>
      <c r="P143" s="195" t="s">
        <v>3567</v>
      </c>
      <c r="Q143" s="195">
        <v>2022</v>
      </c>
      <c r="R143" s="195" t="s">
        <v>3450</v>
      </c>
      <c r="S143" s="195">
        <v>25</v>
      </c>
      <c r="T143" s="195">
        <v>1753.55</v>
      </c>
      <c r="U143" s="195">
        <v>2353.5</v>
      </c>
      <c r="V143" s="195">
        <v>503700</v>
      </c>
      <c r="X143" s="260">
        <v>44890</v>
      </c>
      <c r="Z143" s="260">
        <v>8</v>
      </c>
      <c r="AB143" s="260" t="str">
        <f ca="1">IFERROR(IFERROR(VLOOKUP(Table_Merge1[[#This Row],[Column1]],Table11[#All],2,FALSE),LEFT(AB144,8)&amp;IF(LEN((RIGHT(AB144,2)+1))&lt;2,"0"&amp;(RIGHT(AB144,2)+1),(RIGHT(AB144,2)-1))),"")</f>
        <v>1401.09.04</v>
      </c>
      <c r="AC143" s="259" t="str">
        <f ca="1">LEFT(Table_Merge1[[#This Row],[Column2]],4)</f>
        <v>1401</v>
      </c>
      <c r="AD143" s="259" t="str">
        <f ca="1">RIGHT(LEFT(Table_Merge1[[#This Row],[Column2]],7),2)</f>
        <v>09</v>
      </c>
      <c r="AE143" s="259" t="str">
        <f ca="1">RIGHT(Table_Merge1[[#This Row],[Column2]],2)</f>
        <v>04</v>
      </c>
      <c r="AH143" s="260">
        <v>2022</v>
      </c>
      <c r="AI143" t="s">
        <v>3450</v>
      </c>
      <c r="AJ143" s="260">
        <v>25</v>
      </c>
      <c r="AK143">
        <v>1753.55</v>
      </c>
      <c r="AL143">
        <v>2353.5</v>
      </c>
      <c r="AM143">
        <v>503700</v>
      </c>
      <c r="AN143">
        <v>35420</v>
      </c>
      <c r="AP143" s="287" t="str">
        <f>IFERROR(IF(Table_Merge1[[#This Row],[LME Zinc stock]]*Table_Merge1[[#This Row],[Nima.مقدار]]=0,"",Table_Merge1[[#This Row],[LME Zinc stock]]*Table_Merge1[[#This Row],[Nima.مقدار]]),"")</f>
        <v/>
      </c>
      <c r="AQ143" s="287" t="str">
        <f>IFERROR(IF(Table_Merge1[[#This Row],[LME Zinc 3-month]]*Table_Merge1[[#This Row],[Nima.مقدار]]=0,"",Table_Merge1[[#This Row],[LME Zinc 3-month]]*Table_Merge1[[#This Row],[Nima.مقدار]]),"")</f>
        <v/>
      </c>
      <c r="AR143" s="288">
        <f>IFERROR(IF(Table_Merge1[[#This Row],[LME Zinc stock]]*Table_Merge1[[#This Row],[Azad.Sell]]=0,"",Table_Merge1[[#This Row],[LME Zinc stock]]*Table_Merge1[[#This Row],[Azad.Sell]]),"")</f>
        <v>17841054000</v>
      </c>
      <c r="AS143" s="288">
        <f>IFERROR(IF(Table_Merge1[[#This Row],[LME Zinc 3-month]]*Table_Merge1[[#This Row],[Azad.Sell]]=0,"",Table_Merge1[[#This Row],[LME Zinc 3-month]]*Table_Merge1[[#This Row],[Azad.Sell]]),"")</f>
        <v>83360970</v>
      </c>
      <c r="AT143"/>
      <c r="BN143" s="278">
        <v>11</v>
      </c>
      <c r="BO143" s="307">
        <v>1893.3575000000001</v>
      </c>
      <c r="BP143" s="150">
        <v>2518.0263157894738</v>
      </c>
      <c r="BQ143" s="377">
        <v>2168.7077347009349</v>
      </c>
      <c r="BR143" s="377"/>
      <c r="BS143" s="377">
        <v>2727.6581780187921</v>
      </c>
      <c r="BT143" s="377">
        <v>1735.8824416696709</v>
      </c>
      <c r="BU143" s="280">
        <v>11</v>
      </c>
      <c r="BV143" s="307">
        <v>1895.0868421052628</v>
      </c>
      <c r="BW143" s="150">
        <v>2524.9722222222222</v>
      </c>
      <c r="BX143" s="377">
        <v>3447.2814280701773</v>
      </c>
      <c r="BY143" s="377"/>
      <c r="BZ143" s="377">
        <v>4335.7642105263167</v>
      </c>
      <c r="CA143" s="317">
        <v>2759.2815789473684</v>
      </c>
      <c r="CB143" s="377"/>
      <c r="CC143" s="548"/>
      <c r="CE143" s="548"/>
      <c r="DF143">
        <v>3272.8249999999998</v>
      </c>
      <c r="DG143">
        <v>3447.2814280701773</v>
      </c>
      <c r="DH143">
        <v>0</v>
      </c>
      <c r="DI143">
        <v>80</v>
      </c>
      <c r="DJ143">
        <v>80</v>
      </c>
      <c r="DK143" t="s">
        <v>9766</v>
      </c>
      <c r="DL143" t="s">
        <v>9801</v>
      </c>
      <c r="DM143" t="s">
        <v>9809</v>
      </c>
      <c r="DN143">
        <v>17777360</v>
      </c>
      <c r="DO143">
        <v>17777360</v>
      </c>
      <c r="DP143">
        <v>596849560</v>
      </c>
      <c r="DQ143">
        <v>596849560</v>
      </c>
      <c r="DR143">
        <v>2680</v>
      </c>
      <c r="DS143" t="s">
        <v>3621</v>
      </c>
      <c r="DT143" t="s">
        <v>3621</v>
      </c>
      <c r="DU143" t="s">
        <v>3621</v>
      </c>
      <c r="DV143">
        <v>13740</v>
      </c>
      <c r="DW143">
        <v>230585.93158660844</v>
      </c>
      <c r="DX143">
        <v>224066.97234352256</v>
      </c>
      <c r="DY143">
        <v>1.0290937980502164</v>
      </c>
    </row>
    <row r="144" spans="1:129" ht="18" thickBot="1" x14ac:dyDescent="0.45">
      <c r="A144" s="258">
        <v>41170</v>
      </c>
      <c r="B1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1391.06.28</v>
      </c>
      <c r="C144" s="195">
        <f t="shared" ca="1" si="38"/>
        <v>1391</v>
      </c>
      <c r="D1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44" s="195">
        <f>_xlfn.NUMBERVALUE(RIGHT(Table11[[#This Row],[تاریخ شمسی]],2))</f>
        <v>28</v>
      </c>
      <c r="F1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06-28</v>
      </c>
      <c r="G144" s="195" t="s">
        <v>295</v>
      </c>
      <c r="I144" s="259">
        <v>43973</v>
      </c>
      <c r="J144">
        <v>17750</v>
      </c>
      <c r="L144" s="259">
        <v>41170</v>
      </c>
      <c r="M144">
        <v>24380</v>
      </c>
      <c r="O144" s="283">
        <f>IFERROR(DATE(Table7[[#This Row],[year]],MONTH(DATEVALUE(Table7[[#This Row],[month]]&amp;"1")),Table7[[#This Row],[day]]),"")</f>
        <v>44889</v>
      </c>
      <c r="P144" s="257" t="s">
        <v>3568</v>
      </c>
      <c r="Q144" s="257">
        <v>2022</v>
      </c>
      <c r="R144" s="257" t="s">
        <v>3450</v>
      </c>
      <c r="S144" s="257">
        <v>24</v>
      </c>
      <c r="T144" s="257">
        <v>1755.25</v>
      </c>
      <c r="U144" s="257">
        <v>2381</v>
      </c>
      <c r="V144" s="257">
        <v>506275</v>
      </c>
      <c r="X144" s="260">
        <v>44889</v>
      </c>
      <c r="Y144" t="s">
        <v>9247</v>
      </c>
      <c r="Z144" s="260">
        <v>8</v>
      </c>
      <c r="AA144">
        <v>1401</v>
      </c>
      <c r="AB144" s="260" t="str">
        <f ca="1">IFERROR(IFERROR(VLOOKUP(Table_Merge1[[#This Row],[Column1]],Table11[#All],2,FALSE),LEFT(AB145,8)&amp;IF(LEN((RIGHT(AB145,2)+1))&lt;2,"0"&amp;(RIGHT(AB145,2)+1),(RIGHT(AB145,2)-1))),"")</f>
        <v>1401.09.03</v>
      </c>
      <c r="AC144" s="259" t="str">
        <f ca="1">LEFT(Table_Merge1[[#This Row],[Column2]],4)</f>
        <v>1401</v>
      </c>
      <c r="AD144" s="259" t="str">
        <f ca="1">RIGHT(LEFT(Table_Merge1[[#This Row],[Column2]],7),2)</f>
        <v>09</v>
      </c>
      <c r="AE144" s="259" t="str">
        <f ca="1">RIGHT(Table_Merge1[[#This Row],[Column2]],2)</f>
        <v>03</v>
      </c>
      <c r="AF144">
        <v>9</v>
      </c>
      <c r="AG144">
        <v>3</v>
      </c>
      <c r="AH144" s="260">
        <v>2022</v>
      </c>
      <c r="AI144" t="s">
        <v>3450</v>
      </c>
      <c r="AJ144" s="260">
        <v>24</v>
      </c>
      <c r="AK144">
        <v>1755.25</v>
      </c>
      <c r="AL144">
        <v>2381</v>
      </c>
      <c r="AM144">
        <v>506275</v>
      </c>
      <c r="AN144">
        <v>35320</v>
      </c>
      <c r="AO144">
        <v>279577</v>
      </c>
      <c r="AP144" s="287">
        <f>IFERROR(IF(Table_Merge1[[#This Row],[LME Zinc stock]]*Table_Merge1[[#This Row],[Nima.مقدار]]=0,"",Table_Merge1[[#This Row],[LME Zinc stock]]*Table_Merge1[[#This Row],[Nima.مقدار]]),"")</f>
        <v>141542845675</v>
      </c>
      <c r="AQ144" s="287">
        <f>IFERROR(IF(Table_Merge1[[#This Row],[LME Zinc 3-month]]*Table_Merge1[[#This Row],[Nima.مقدار]]=0,"",Table_Merge1[[#This Row],[LME Zinc 3-month]]*Table_Merge1[[#This Row],[Nima.مقدار]]),"")</f>
        <v>665672837</v>
      </c>
      <c r="AR144" s="288">
        <f>IFERROR(IF(Table_Merge1[[#This Row],[LME Zinc stock]]*Table_Merge1[[#This Row],[Azad.Sell]]=0,"",Table_Merge1[[#This Row],[LME Zinc stock]]*Table_Merge1[[#This Row],[Azad.Sell]]),"")</f>
        <v>17881633000</v>
      </c>
      <c r="AS144" s="288">
        <f>IFERROR(IF(Table_Merge1[[#This Row],[LME Zinc 3-month]]*Table_Merge1[[#This Row],[Azad.Sell]]=0,"",Table_Merge1[[#This Row],[LME Zinc 3-month]]*Table_Merge1[[#This Row],[Azad.Sell]]),"")</f>
        <v>84096920</v>
      </c>
      <c r="AT144"/>
      <c r="BN144" s="320">
        <v>12</v>
      </c>
      <c r="BO144" s="307">
        <v>1874.2319999999993</v>
      </c>
      <c r="BP144" s="150">
        <v>2340.5</v>
      </c>
      <c r="BQ144" s="377">
        <v>2144.6208888026381</v>
      </c>
      <c r="BR144" s="377"/>
      <c r="BS144" s="377">
        <v>2529.5644847661547</v>
      </c>
      <c r="BT144" s="377"/>
      <c r="BU144" s="281">
        <v>12</v>
      </c>
      <c r="BV144" s="307">
        <v>1872.3499999999995</v>
      </c>
      <c r="BW144" s="150">
        <v>2343.1304347826085</v>
      </c>
      <c r="BX144" s="377">
        <v>2908.2188000000006</v>
      </c>
      <c r="BY144" s="377"/>
      <c r="BZ144" s="377">
        <v>3430.2225763157908</v>
      </c>
      <c r="CA144" s="317"/>
      <c r="CB144" s="377"/>
      <c r="CC144" s="548"/>
      <c r="CE144" s="548"/>
      <c r="DF144">
        <v>2991.72</v>
      </c>
      <c r="DG144">
        <v>2908.2188000000006</v>
      </c>
      <c r="DH144">
        <v>0</v>
      </c>
      <c r="DI144">
        <v>20</v>
      </c>
      <c r="DJ144">
        <v>20</v>
      </c>
      <c r="DK144" t="s">
        <v>9769</v>
      </c>
      <c r="DL144" t="s">
        <v>9801</v>
      </c>
      <c r="DM144" t="s">
        <v>9809</v>
      </c>
      <c r="DN144">
        <v>4463880</v>
      </c>
      <c r="DO144">
        <v>4463880</v>
      </c>
      <c r="DP144">
        <v>601313440</v>
      </c>
      <c r="DQ144">
        <v>601313440</v>
      </c>
      <c r="DR144">
        <v>2700</v>
      </c>
      <c r="DS144" t="s">
        <v>3621</v>
      </c>
      <c r="DT144" t="s">
        <v>3621</v>
      </c>
      <c r="DU144" t="s">
        <v>3621</v>
      </c>
      <c r="DV144">
        <v>13740</v>
      </c>
      <c r="DW144">
        <v>230585.93158660844</v>
      </c>
      <c r="DX144">
        <v>224066.97234352256</v>
      </c>
      <c r="DY144">
        <v>1.0290937980502164</v>
      </c>
    </row>
    <row r="145" spans="1:129" ht="18" thickBot="1" x14ac:dyDescent="0.45">
      <c r="A145" s="258">
        <v>41171</v>
      </c>
      <c r="B1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1391.06.29</v>
      </c>
      <c r="C145" s="195">
        <f t="shared" ca="1" si="38"/>
        <v>1391</v>
      </c>
      <c r="D1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45" s="195">
        <f>_xlfn.NUMBERVALUE(RIGHT(Table11[[#This Row],[تاریخ شمسی]],2))</f>
        <v>29</v>
      </c>
      <c r="F1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06-29</v>
      </c>
      <c r="G145" s="195" t="s">
        <v>296</v>
      </c>
      <c r="I145" s="259">
        <v>43974</v>
      </c>
      <c r="J145">
        <v>17730</v>
      </c>
      <c r="L145" s="259">
        <v>41171</v>
      </c>
      <c r="M145">
        <v>24260</v>
      </c>
      <c r="O145" s="284">
        <f>IFERROR(DATE(Table7[[#This Row],[year]],MONTH(DATEVALUE(Table7[[#This Row],[month]]&amp;"1")),Table7[[#This Row],[day]]),"")</f>
        <v>44888</v>
      </c>
      <c r="P145" s="195" t="s">
        <v>3569</v>
      </c>
      <c r="Q145" s="195">
        <v>2022</v>
      </c>
      <c r="R145" s="195" t="s">
        <v>3450</v>
      </c>
      <c r="S145" s="195">
        <v>23</v>
      </c>
      <c r="T145" s="195">
        <v>1735.75</v>
      </c>
      <c r="U145" s="195">
        <v>2375</v>
      </c>
      <c r="V145" s="195">
        <v>509450</v>
      </c>
      <c r="X145" s="260">
        <v>44888</v>
      </c>
      <c r="Y145" t="s">
        <v>9246</v>
      </c>
      <c r="Z145" s="260">
        <v>8</v>
      </c>
      <c r="AA145">
        <v>1401</v>
      </c>
      <c r="AB145" s="260" t="str">
        <f ca="1">IFERROR(IFERROR(VLOOKUP(Table_Merge1[[#This Row],[Column1]],Table11[#All],2,FALSE),LEFT(AB146,8)&amp;IF(LEN((RIGHT(AB146,2)+1))&lt;2,"0"&amp;(RIGHT(AB146,2)+1),(RIGHT(AB146,2)-1))),"")</f>
        <v>1401.09.02</v>
      </c>
      <c r="AC145" s="259" t="str">
        <f ca="1">LEFT(Table_Merge1[[#This Row],[Column2]],4)</f>
        <v>1401</v>
      </c>
      <c r="AD145" s="259" t="str">
        <f ca="1">RIGHT(LEFT(Table_Merge1[[#This Row],[Column2]],7),2)</f>
        <v>09</v>
      </c>
      <c r="AE145" s="259" t="str">
        <f ca="1">RIGHT(Table_Merge1[[#This Row],[Column2]],2)</f>
        <v>02</v>
      </c>
      <c r="AF145">
        <v>9</v>
      </c>
      <c r="AG145">
        <v>2</v>
      </c>
      <c r="AH145" s="260">
        <v>2022</v>
      </c>
      <c r="AI145" t="s">
        <v>3450</v>
      </c>
      <c r="AJ145" s="260">
        <v>23</v>
      </c>
      <c r="AK145">
        <v>1735.75</v>
      </c>
      <c r="AL145">
        <v>2375</v>
      </c>
      <c r="AM145">
        <v>509450</v>
      </c>
      <c r="AN145">
        <v>35250</v>
      </c>
      <c r="AO145">
        <v>279080</v>
      </c>
      <c r="AP145" s="287">
        <f>IFERROR(IF(Table_Merge1[[#This Row],[LME Zinc stock]]*Table_Merge1[[#This Row],[Nima.مقدار]]=0,"",Table_Merge1[[#This Row],[LME Zinc stock]]*Table_Merge1[[#This Row],[Nima.مقدار]]),"")</f>
        <v>142177306000</v>
      </c>
      <c r="AQ145" s="287">
        <f>IFERROR(IF(Table_Merge1[[#This Row],[LME Zinc 3-month]]*Table_Merge1[[#This Row],[Nima.مقدار]]=0,"",Table_Merge1[[#This Row],[LME Zinc 3-month]]*Table_Merge1[[#This Row],[Nima.مقدار]]),"")</f>
        <v>662815000</v>
      </c>
      <c r="AR145" s="288">
        <f>IFERROR(IF(Table_Merge1[[#This Row],[LME Zinc stock]]*Table_Merge1[[#This Row],[Azad.Sell]]=0,"",Table_Merge1[[#This Row],[LME Zinc stock]]*Table_Merge1[[#This Row],[Azad.Sell]]),"")</f>
        <v>17958112500</v>
      </c>
      <c r="AS145" s="288">
        <f>IFERROR(IF(Table_Merge1[[#This Row],[LME Zinc 3-month]]*Table_Merge1[[#This Row],[Azad.Sell]]=0,"",Table_Merge1[[#This Row],[LME Zinc 3-month]]*Table_Merge1[[#This Row],[Azad.Sell]]),"")</f>
        <v>83718750</v>
      </c>
      <c r="AT145"/>
      <c r="BN145" s="279">
        <v>1402</v>
      </c>
      <c r="BO145" s="307">
        <v>1980.8194915254235</v>
      </c>
      <c r="BP145" s="150">
        <v>2294.719298245614</v>
      </c>
      <c r="BQ145" s="377"/>
      <c r="BR145" s="377"/>
      <c r="BS145" s="377"/>
      <c r="BT145" s="377"/>
      <c r="BU145" s="310">
        <v>1402</v>
      </c>
      <c r="BV145" s="307">
        <v>1981.5758928571429</v>
      </c>
      <c r="BW145" s="150">
        <v>2294.3518518518517</v>
      </c>
      <c r="BX145" s="377">
        <v>2788.8380220007866</v>
      </c>
      <c r="BY145" s="377"/>
      <c r="BZ145" s="377">
        <v>3192.0575124622437</v>
      </c>
      <c r="CA145" s="317">
        <v>2822.7032985321739</v>
      </c>
      <c r="CB145" s="377"/>
      <c r="CC145" s="548"/>
      <c r="CE145" s="548"/>
      <c r="DF145">
        <v>2605.4411764705883</v>
      </c>
      <c r="DG145">
        <v>2786.7203788851944</v>
      </c>
      <c r="DH145">
        <v>200</v>
      </c>
      <c r="DI145">
        <v>40</v>
      </c>
      <c r="DJ145">
        <v>40</v>
      </c>
      <c r="DK145" t="s">
        <v>9769</v>
      </c>
      <c r="DL145" t="s">
        <v>9801</v>
      </c>
      <c r="DM145" t="s">
        <v>9809</v>
      </c>
      <c r="DN145">
        <v>8927760</v>
      </c>
      <c r="DO145">
        <v>8927760</v>
      </c>
      <c r="DP145">
        <v>610241200</v>
      </c>
      <c r="DQ145">
        <v>610241200</v>
      </c>
      <c r="DR145">
        <v>2740</v>
      </c>
      <c r="DS145" t="s">
        <v>3621</v>
      </c>
      <c r="DT145" t="s">
        <v>3621</v>
      </c>
      <c r="DU145" t="s">
        <v>3621</v>
      </c>
      <c r="DV145">
        <v>13740</v>
      </c>
      <c r="DW145">
        <v>230585.93158660844</v>
      </c>
      <c r="DX145">
        <v>224066.97234352256</v>
      </c>
      <c r="DY145">
        <v>1.0290937980502164</v>
      </c>
    </row>
    <row r="146" spans="1:129" ht="17.25" x14ac:dyDescent="0.4">
      <c r="A146" s="258">
        <v>41172</v>
      </c>
      <c r="B1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1391.06.30</v>
      </c>
      <c r="C146" s="195">
        <f t="shared" ca="1" si="38"/>
        <v>1391</v>
      </c>
      <c r="D1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46" s="195">
        <f>_xlfn.NUMBERVALUE(RIGHT(Table11[[#This Row],[تاریخ شمسی]],2))</f>
        <v>30</v>
      </c>
      <c r="F1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06-30</v>
      </c>
      <c r="G146" s="195" t="s">
        <v>297</v>
      </c>
      <c r="I146" s="259">
        <v>43975</v>
      </c>
      <c r="J146">
        <v>17730</v>
      </c>
      <c r="L146" s="259">
        <v>41172</v>
      </c>
      <c r="M146">
        <v>24380</v>
      </c>
      <c r="O146" s="283">
        <f>IFERROR(DATE(Table7[[#This Row],[year]],MONTH(DATEVALUE(Table7[[#This Row],[month]]&amp;"1")),Table7[[#This Row],[day]]),"")</f>
        <v>44887</v>
      </c>
      <c r="P146" s="257" t="s">
        <v>3570</v>
      </c>
      <c r="Q146" s="257">
        <v>2022</v>
      </c>
      <c r="R146" s="257" t="s">
        <v>3450</v>
      </c>
      <c r="S146" s="257">
        <v>22</v>
      </c>
      <c r="T146" s="257">
        <v>1747</v>
      </c>
      <c r="U146" s="257">
        <v>2391</v>
      </c>
      <c r="V146" s="257">
        <v>513275</v>
      </c>
      <c r="X146" s="260">
        <v>44887</v>
      </c>
      <c r="Y146" t="s">
        <v>9245</v>
      </c>
      <c r="Z146" s="260">
        <v>8</v>
      </c>
      <c r="AA146">
        <v>1401</v>
      </c>
      <c r="AB146" s="260" t="str">
        <f ca="1">IFERROR(IFERROR(VLOOKUP(Table_Merge1[[#This Row],[Column1]],Table11[#All],2,FALSE),LEFT(AB147,8)&amp;IF(LEN((RIGHT(AB147,2)+1))&lt;2,"0"&amp;(RIGHT(AB147,2)+1),(RIGHT(AB147,2)-1))),"")</f>
        <v>1401.09.01</v>
      </c>
      <c r="AC146" s="259" t="str">
        <f ca="1">LEFT(Table_Merge1[[#This Row],[Column2]],4)</f>
        <v>1401</v>
      </c>
      <c r="AD146" s="259" t="str">
        <f ca="1">RIGHT(LEFT(Table_Merge1[[#This Row],[Column2]],7),2)</f>
        <v>09</v>
      </c>
      <c r="AE146" s="259" t="str">
        <f ca="1">RIGHT(Table_Merge1[[#This Row],[Column2]],2)</f>
        <v>01</v>
      </c>
      <c r="AF146">
        <v>9</v>
      </c>
      <c r="AG146">
        <v>1</v>
      </c>
      <c r="AH146" s="260">
        <v>2022</v>
      </c>
      <c r="AI146" t="s">
        <v>3450</v>
      </c>
      <c r="AJ146" s="260">
        <v>22</v>
      </c>
      <c r="AK146">
        <v>1747</v>
      </c>
      <c r="AL146">
        <v>2391</v>
      </c>
      <c r="AM146">
        <v>513275</v>
      </c>
      <c r="AN146">
        <v>35330</v>
      </c>
      <c r="AO146">
        <v>279346</v>
      </c>
      <c r="AP146" s="287">
        <f>IFERROR(IF(Table_Merge1[[#This Row],[LME Zinc stock]]*Table_Merge1[[#This Row],[Nima.مقدار]]=0,"",Table_Merge1[[#This Row],[LME Zinc stock]]*Table_Merge1[[#This Row],[Nima.مقدار]]),"")</f>
        <v>143381318150</v>
      </c>
      <c r="AQ146" s="287">
        <f>IFERROR(IF(Table_Merge1[[#This Row],[LME Zinc 3-month]]*Table_Merge1[[#This Row],[Nima.مقدار]]=0,"",Table_Merge1[[#This Row],[LME Zinc 3-month]]*Table_Merge1[[#This Row],[Nima.مقدار]]),"")</f>
        <v>667916286</v>
      </c>
      <c r="AR146" s="288">
        <f>IFERROR(IF(Table_Merge1[[#This Row],[LME Zinc stock]]*Table_Merge1[[#This Row],[Azad.Sell]]=0,"",Table_Merge1[[#This Row],[LME Zinc stock]]*Table_Merge1[[#This Row],[Azad.Sell]]),"")</f>
        <v>18134005750</v>
      </c>
      <c r="AS146" s="288">
        <f>IFERROR(IF(Table_Merge1[[#This Row],[LME Zinc 3-month]]*Table_Merge1[[#This Row],[Azad.Sell]]=0,"",Table_Merge1[[#This Row],[LME Zinc 3-month]]*Table_Merge1[[#This Row],[Azad.Sell]]),"")</f>
        <v>84474030</v>
      </c>
      <c r="AT146"/>
      <c r="BN146" s="278">
        <v>1</v>
      </c>
      <c r="BO146" s="307">
        <v>1991.458333333333</v>
      </c>
      <c r="BP146" s="150">
        <v>2375.6470588235293</v>
      </c>
      <c r="BQ146" s="377"/>
      <c r="BR146" s="377"/>
      <c r="BS146" s="377"/>
      <c r="BT146" s="377"/>
      <c r="BU146" s="311">
        <v>1</v>
      </c>
      <c r="BV146" s="307">
        <v>1990.9970588235292</v>
      </c>
      <c r="BW146" s="150">
        <v>2374</v>
      </c>
      <c r="BX146" s="377">
        <v>2856.6026016997412</v>
      </c>
      <c r="BY146" s="377"/>
      <c r="BZ146" s="377">
        <v>3281.8097557297706</v>
      </c>
      <c r="CA146" s="317">
        <v>2647.929301698503</v>
      </c>
      <c r="CB146" s="377"/>
      <c r="CC146" s="548"/>
      <c r="CE146" s="548"/>
      <c r="DF146">
        <v>2860.5833333333335</v>
      </c>
      <c r="DG146">
        <v>2856.6026016997412</v>
      </c>
      <c r="DH146">
        <v>2000</v>
      </c>
      <c r="DI146">
        <v>3240</v>
      </c>
      <c r="DJ146">
        <v>2000</v>
      </c>
      <c r="DK146" t="s">
        <v>9769</v>
      </c>
      <c r="DL146" t="s">
        <v>9801</v>
      </c>
      <c r="DM146" t="s">
        <v>9809</v>
      </c>
      <c r="DN146">
        <v>448624000</v>
      </c>
      <c r="DO146">
        <v>447588000</v>
      </c>
      <c r="DP146">
        <v>1058865200</v>
      </c>
      <c r="DQ146">
        <v>1057829200</v>
      </c>
      <c r="DR146">
        <v>4740</v>
      </c>
      <c r="DS146" t="s">
        <v>3621</v>
      </c>
      <c r="DT146" t="s">
        <v>3621</v>
      </c>
      <c r="DU146" t="s">
        <v>3621</v>
      </c>
      <c r="DV146">
        <v>13740</v>
      </c>
      <c r="DW146">
        <v>230585.93158660844</v>
      </c>
      <c r="DX146">
        <v>224066.97234352256</v>
      </c>
      <c r="DY146">
        <v>1.0290937980502164</v>
      </c>
    </row>
    <row r="147" spans="1:129" ht="17.25" x14ac:dyDescent="0.4">
      <c r="A147" s="258">
        <v>41174</v>
      </c>
      <c r="B1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1391.07.01</v>
      </c>
      <c r="C147" s="195">
        <f t="shared" ca="1" si="38"/>
        <v>1391</v>
      </c>
      <c r="D1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47" s="195">
        <f>_xlfn.NUMBERVALUE(RIGHT(Table11[[#This Row],[تاریخ شمسی]],2))</f>
        <v>1</v>
      </c>
      <c r="F1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07-01</v>
      </c>
      <c r="G147" s="195" t="s">
        <v>298</v>
      </c>
      <c r="I147" s="259">
        <v>43976</v>
      </c>
      <c r="J147">
        <v>17730</v>
      </c>
      <c r="L147" s="259">
        <v>41174</v>
      </c>
      <c r="M147">
        <v>24670</v>
      </c>
      <c r="O147" s="284">
        <f>IFERROR(DATE(Table7[[#This Row],[year]],MONTH(DATEVALUE(Table7[[#This Row],[month]]&amp;"1")),Table7[[#This Row],[day]]),"")</f>
        <v>44886</v>
      </c>
      <c r="P147" s="195" t="s">
        <v>3571</v>
      </c>
      <c r="Q147" s="195">
        <v>2022</v>
      </c>
      <c r="R147" s="195" t="s">
        <v>3450</v>
      </c>
      <c r="S147" s="195">
        <v>21</v>
      </c>
      <c r="T147" s="195">
        <v>1739.65</v>
      </c>
      <c r="U147" s="195">
        <v>2419</v>
      </c>
      <c r="V147" s="195">
        <v>517075</v>
      </c>
      <c r="X147" s="260">
        <v>44886</v>
      </c>
      <c r="Y147" t="s">
        <v>9244</v>
      </c>
      <c r="Z147" s="260">
        <v>8</v>
      </c>
      <c r="AA147">
        <v>1401</v>
      </c>
      <c r="AB147" s="260" t="str">
        <f ca="1">IFERROR(IFERROR(VLOOKUP(Table_Merge1[[#This Row],[Column1]],Table11[#All],2,FALSE),LEFT(AB148,8)&amp;IF(LEN((RIGHT(AB148,2)+1))&lt;2,"0"&amp;(RIGHT(AB148,2)+1),(RIGHT(AB148,2)-1))),"")</f>
        <v>1401.08.30</v>
      </c>
      <c r="AC147" s="259" t="str">
        <f ca="1">LEFT(Table_Merge1[[#This Row],[Column2]],4)</f>
        <v>1401</v>
      </c>
      <c r="AD147" s="259" t="str">
        <f ca="1">RIGHT(LEFT(Table_Merge1[[#This Row],[Column2]],7),2)</f>
        <v>08</v>
      </c>
      <c r="AE147" s="259" t="str">
        <f ca="1">RIGHT(Table_Merge1[[#This Row],[Column2]],2)</f>
        <v>30</v>
      </c>
      <c r="AF147">
        <v>8</v>
      </c>
      <c r="AG147">
        <v>30</v>
      </c>
      <c r="AH147" s="260">
        <v>2022</v>
      </c>
      <c r="AI147" t="s">
        <v>3450</v>
      </c>
      <c r="AJ147" s="260">
        <v>21</v>
      </c>
      <c r="AK147">
        <v>1739.65</v>
      </c>
      <c r="AL147">
        <v>2419</v>
      </c>
      <c r="AM147">
        <v>517075</v>
      </c>
      <c r="AN147">
        <v>35470</v>
      </c>
      <c r="AO147">
        <v>279295</v>
      </c>
      <c r="AP147" s="287">
        <f>IFERROR(IF(Table_Merge1[[#This Row],[LME Zinc stock]]*Table_Merge1[[#This Row],[Nima.مقدار]]=0,"",Table_Merge1[[#This Row],[LME Zinc stock]]*Table_Merge1[[#This Row],[Nima.مقدار]]),"")</f>
        <v>144416462125</v>
      </c>
      <c r="AQ147" s="287">
        <f>IFERROR(IF(Table_Merge1[[#This Row],[LME Zinc 3-month]]*Table_Merge1[[#This Row],[Nima.مقدار]]=0,"",Table_Merge1[[#This Row],[LME Zinc 3-month]]*Table_Merge1[[#This Row],[Nima.مقدار]]),"")</f>
        <v>675614605</v>
      </c>
      <c r="AR147" s="288">
        <f>IFERROR(IF(Table_Merge1[[#This Row],[LME Zinc stock]]*Table_Merge1[[#This Row],[Azad.Sell]]=0,"",Table_Merge1[[#This Row],[LME Zinc stock]]*Table_Merge1[[#This Row],[Azad.Sell]]),"")</f>
        <v>18340650250</v>
      </c>
      <c r="AS147" s="288">
        <f>IFERROR(IF(Table_Merge1[[#This Row],[LME Zinc 3-month]]*Table_Merge1[[#This Row],[Azad.Sell]]=0,"",Table_Merge1[[#This Row],[LME Zinc 3-month]]*Table_Merge1[[#This Row],[Azad.Sell]]),"")</f>
        <v>85801930</v>
      </c>
      <c r="AT147"/>
      <c r="BN147" s="278">
        <v>2</v>
      </c>
      <c r="BO147" s="307">
        <v>2005.4470588235297</v>
      </c>
      <c r="BP147" s="150">
        <v>2297</v>
      </c>
      <c r="BQ147" s="377"/>
      <c r="BR147" s="377"/>
      <c r="BS147" s="377"/>
      <c r="BT147" s="377"/>
      <c r="BU147" s="280">
        <v>2</v>
      </c>
      <c r="BV147" s="307">
        <v>2007.9406250000004</v>
      </c>
      <c r="BW147" s="150">
        <v>2297</v>
      </c>
      <c r="BX147" s="377">
        <v>2716.8381560706471</v>
      </c>
      <c r="BY147" s="377"/>
      <c r="BZ147" s="377">
        <v>3096.6957539904929</v>
      </c>
      <c r="CA147" s="317">
        <v>3008.4006701679532</v>
      </c>
      <c r="CB147" s="377"/>
      <c r="CC147" s="548"/>
      <c r="CE147" s="548"/>
      <c r="DF147">
        <v>2586.0833333333335</v>
      </c>
      <c r="DG147">
        <v>2716.8381560706471</v>
      </c>
      <c r="DH147">
        <v>2500</v>
      </c>
      <c r="DI147">
        <v>8240</v>
      </c>
      <c r="DJ147">
        <v>2500</v>
      </c>
      <c r="DK147" t="s">
        <v>9580</v>
      </c>
      <c r="DL147" t="s">
        <v>9801</v>
      </c>
      <c r="DM147" t="s">
        <v>9809</v>
      </c>
      <c r="DN147">
        <v>593110000</v>
      </c>
      <c r="DO147">
        <v>562622500</v>
      </c>
      <c r="DP147">
        <v>1651975200</v>
      </c>
      <c r="DQ147">
        <v>1620451700</v>
      </c>
      <c r="DR147">
        <v>7240</v>
      </c>
      <c r="DS147" t="s">
        <v>3621</v>
      </c>
      <c r="DT147" t="s">
        <v>3621</v>
      </c>
      <c r="DU147" t="s">
        <v>3621</v>
      </c>
      <c r="DV147">
        <v>13740</v>
      </c>
      <c r="DW147">
        <v>230585.93158660844</v>
      </c>
      <c r="DX147">
        <v>224066.97234352256</v>
      </c>
      <c r="DY147">
        <v>1.0290937980502164</v>
      </c>
    </row>
    <row r="148" spans="1:129" ht="18" thickBot="1" x14ac:dyDescent="0.45">
      <c r="A148" s="258">
        <v>41175</v>
      </c>
      <c r="B1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1391.07.02</v>
      </c>
      <c r="C148" s="195">
        <f t="shared" ca="1" si="38"/>
        <v>1391</v>
      </c>
      <c r="D1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48" s="195">
        <f>_xlfn.NUMBERVALUE(RIGHT(Table11[[#This Row],[تاریخ شمسی]],2))</f>
        <v>2</v>
      </c>
      <c r="F1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07-02</v>
      </c>
      <c r="G148" s="195" t="s">
        <v>299</v>
      </c>
      <c r="I148" s="259">
        <v>43977</v>
      </c>
      <c r="J148">
        <v>17580</v>
      </c>
      <c r="L148" s="259">
        <v>41175</v>
      </c>
      <c r="M148">
        <v>24720</v>
      </c>
      <c r="O148" s="283">
        <f>IFERROR(DATE(Table7[[#This Row],[year]],MONTH(DATEVALUE(Table7[[#This Row],[month]]&amp;"1")),Table7[[#This Row],[day]]),"")</f>
        <v>44883</v>
      </c>
      <c r="P148" s="257" t="s">
        <v>3572</v>
      </c>
      <c r="Q148" s="257">
        <v>2022</v>
      </c>
      <c r="R148" s="257" t="s">
        <v>3450</v>
      </c>
      <c r="S148" s="257">
        <v>18</v>
      </c>
      <c r="T148" s="257">
        <v>1764.75</v>
      </c>
      <c r="U148" s="257">
        <v>2368</v>
      </c>
      <c r="V148" s="257">
        <v>522000</v>
      </c>
      <c r="X148" s="260">
        <v>44883</v>
      </c>
      <c r="Z148" s="260">
        <v>8</v>
      </c>
      <c r="AB148" s="260" t="str">
        <f ca="1">IFERROR(IFERROR(VLOOKUP(Table_Merge1[[#This Row],[Column1]],Table11[#All],2,FALSE),LEFT(AB149,8)&amp;IF(LEN((RIGHT(AB149,2)+1))&lt;2,"0"&amp;(RIGHT(AB149,2)+1),(RIGHT(AB149,2)-1))),"")</f>
        <v>1401.08.25</v>
      </c>
      <c r="AC148" s="259" t="str">
        <f ca="1">LEFT(Table_Merge1[[#This Row],[Column2]],4)</f>
        <v>1401</v>
      </c>
      <c r="AD148" s="259" t="str">
        <f ca="1">RIGHT(LEFT(Table_Merge1[[#This Row],[Column2]],7),2)</f>
        <v>08</v>
      </c>
      <c r="AE148" s="259" t="str">
        <f ca="1">RIGHT(Table_Merge1[[#This Row],[Column2]],2)</f>
        <v>25</v>
      </c>
      <c r="AH148" s="260">
        <v>2022</v>
      </c>
      <c r="AI148" t="s">
        <v>3450</v>
      </c>
      <c r="AJ148" s="260">
        <v>18</v>
      </c>
      <c r="AK148">
        <v>1764.75</v>
      </c>
      <c r="AL148">
        <v>2368</v>
      </c>
      <c r="AM148">
        <v>522000</v>
      </c>
      <c r="AN148">
        <v>35200</v>
      </c>
      <c r="AP148" s="287" t="str">
        <f>IFERROR(IF(Table_Merge1[[#This Row],[LME Zinc stock]]*Table_Merge1[[#This Row],[Nima.مقدار]]=0,"",Table_Merge1[[#This Row],[LME Zinc stock]]*Table_Merge1[[#This Row],[Nima.مقدار]]),"")</f>
        <v/>
      </c>
      <c r="AQ148" s="287" t="str">
        <f>IFERROR(IF(Table_Merge1[[#This Row],[LME Zinc 3-month]]*Table_Merge1[[#This Row],[Nima.مقدار]]=0,"",Table_Merge1[[#This Row],[LME Zinc 3-month]]*Table_Merge1[[#This Row],[Nima.مقدار]]),"")</f>
        <v/>
      </c>
      <c r="AR148" s="288">
        <f>IFERROR(IF(Table_Merge1[[#This Row],[LME Zinc stock]]*Table_Merge1[[#This Row],[Azad.Sell]]=0,"",Table_Merge1[[#This Row],[LME Zinc stock]]*Table_Merge1[[#This Row],[Azad.Sell]]),"")</f>
        <v>18374400000</v>
      </c>
      <c r="AS148" s="288">
        <f>IFERROR(IF(Table_Merge1[[#This Row],[LME Zinc 3-month]]*Table_Merge1[[#This Row],[Azad.Sell]]=0,"",Table_Merge1[[#This Row],[LME Zinc 3-month]]*Table_Merge1[[#This Row],[Azad.Sell]]),"")</f>
        <v>83353600</v>
      </c>
      <c r="AT148"/>
      <c r="BN148" s="320">
        <v>3</v>
      </c>
      <c r="BO148" s="307">
        <v>1955.3958333333337</v>
      </c>
      <c r="BP148" s="150">
        <v>2235.875</v>
      </c>
      <c r="BQ148" s="377"/>
      <c r="BR148" s="377"/>
      <c r="BS148" s="377"/>
      <c r="BT148" s="377"/>
      <c r="BU148" s="281">
        <v>3</v>
      </c>
      <c r="BV148" s="307">
        <v>1956.2717391304352</v>
      </c>
      <c r="BW148" s="150">
        <v>2237.217391304348</v>
      </c>
      <c r="BX148" s="377"/>
      <c r="BY148" s="377"/>
      <c r="BZ148" s="377"/>
      <c r="CA148" s="317"/>
      <c r="CB148" s="377"/>
      <c r="CC148" s="548"/>
      <c r="CE148" s="548"/>
      <c r="DF148">
        <v>2322.5</v>
      </c>
      <c r="DH148">
        <v>2500</v>
      </c>
      <c r="DI148">
        <v>5980</v>
      </c>
      <c r="DJ148">
        <v>2500</v>
      </c>
      <c r="DK148" t="s">
        <v>9581</v>
      </c>
      <c r="DL148" t="s">
        <v>9801</v>
      </c>
      <c r="DM148" t="s">
        <v>9809</v>
      </c>
      <c r="DN148">
        <v>591857500</v>
      </c>
      <c r="DO148">
        <v>562622500</v>
      </c>
      <c r="DP148">
        <v>2243832700</v>
      </c>
      <c r="DQ148">
        <v>2183074200</v>
      </c>
      <c r="DR148">
        <v>9740</v>
      </c>
      <c r="DS148" t="s">
        <v>3621</v>
      </c>
      <c r="DT148" t="s">
        <v>3621</v>
      </c>
      <c r="DU148" t="s">
        <v>3621</v>
      </c>
      <c r="DV148">
        <v>13740</v>
      </c>
      <c r="DW148">
        <v>230585.93158660844</v>
      </c>
      <c r="DX148">
        <v>224066.97234352256</v>
      </c>
      <c r="DY148">
        <v>1.0290937980502164</v>
      </c>
    </row>
    <row r="149" spans="1:129" ht="15.75" thickBot="1" x14ac:dyDescent="0.3">
      <c r="A149" s="258">
        <v>41176</v>
      </c>
      <c r="B1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1391.07.03</v>
      </c>
      <c r="C149" s="195">
        <f t="shared" ca="1" si="38"/>
        <v>1391</v>
      </c>
      <c r="D1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49" s="195">
        <f>_xlfn.NUMBERVALUE(RIGHT(Table11[[#This Row],[تاریخ شمسی]],2))</f>
        <v>3</v>
      </c>
      <c r="F1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07-03</v>
      </c>
      <c r="G149" s="195" t="s">
        <v>300</v>
      </c>
      <c r="I149" s="259">
        <v>43978</v>
      </c>
      <c r="J149">
        <v>17400</v>
      </c>
      <c r="L149" s="259">
        <v>41176</v>
      </c>
      <c r="M149">
        <v>25200</v>
      </c>
      <c r="O149" s="284">
        <f>IFERROR(DATE(Table7[[#This Row],[year]],MONTH(DATEVALUE(Table7[[#This Row],[month]]&amp;"1")),Table7[[#This Row],[day]]),"")</f>
        <v>44882</v>
      </c>
      <c r="P149" s="195" t="s">
        <v>3573</v>
      </c>
      <c r="Q149" s="195">
        <v>2022</v>
      </c>
      <c r="R149" s="195" t="s">
        <v>3450</v>
      </c>
      <c r="S149" s="195">
        <v>17</v>
      </c>
      <c r="T149" s="195">
        <v>1764.55</v>
      </c>
      <c r="U149" s="195">
        <v>2400</v>
      </c>
      <c r="V149" s="195">
        <v>524375</v>
      </c>
      <c r="X149" s="260">
        <v>44882</v>
      </c>
      <c r="Y149" t="s">
        <v>9243</v>
      </c>
      <c r="Z149" s="260">
        <v>8</v>
      </c>
      <c r="AA149">
        <v>1401</v>
      </c>
      <c r="AB149" s="260" t="str">
        <f ca="1">IFERROR(IFERROR(VLOOKUP(Table_Merge1[[#This Row],[Column1]],Table11[#All],2,FALSE),LEFT(AB150,8)&amp;IF(LEN((RIGHT(AB150,2)+1))&lt;2,"0"&amp;(RIGHT(AB150,2)+1),(RIGHT(AB150,2)-1))),"")</f>
        <v>1401.08.26</v>
      </c>
      <c r="AC149" s="259" t="str">
        <f ca="1">LEFT(Table_Merge1[[#This Row],[Column2]],4)</f>
        <v>1401</v>
      </c>
      <c r="AD149" s="259" t="str">
        <f ca="1">RIGHT(LEFT(Table_Merge1[[#This Row],[Column2]],7),2)</f>
        <v>08</v>
      </c>
      <c r="AE149" s="259" t="str">
        <f ca="1">RIGHT(Table_Merge1[[#This Row],[Column2]],2)</f>
        <v>26</v>
      </c>
      <c r="AF149">
        <v>8</v>
      </c>
      <c r="AG149">
        <v>26</v>
      </c>
      <c r="AH149" s="260">
        <v>2022</v>
      </c>
      <c r="AI149" t="s">
        <v>3450</v>
      </c>
      <c r="AJ149" s="260">
        <v>17</v>
      </c>
      <c r="AK149">
        <v>1764.55</v>
      </c>
      <c r="AL149">
        <v>2400</v>
      </c>
      <c r="AM149">
        <v>524375</v>
      </c>
      <c r="AN149">
        <v>35370</v>
      </c>
      <c r="AO149">
        <v>278314</v>
      </c>
      <c r="AP149" s="287">
        <f>IFERROR(IF(Table_Merge1[[#This Row],[LME Zinc stock]]*Table_Merge1[[#This Row],[Nima.مقدار]]=0,"",Table_Merge1[[#This Row],[LME Zinc stock]]*Table_Merge1[[#This Row],[Nima.مقدار]]),"")</f>
        <v>145940903750</v>
      </c>
      <c r="AQ149" s="287">
        <f>IFERROR(IF(Table_Merge1[[#This Row],[LME Zinc 3-month]]*Table_Merge1[[#This Row],[Nima.مقدار]]=0,"",Table_Merge1[[#This Row],[LME Zinc 3-month]]*Table_Merge1[[#This Row],[Nima.مقدار]]),"")</f>
        <v>667953600</v>
      </c>
      <c r="AR149" s="288">
        <f>IFERROR(IF(Table_Merge1[[#This Row],[LME Zinc stock]]*Table_Merge1[[#This Row],[Azad.Sell]]=0,"",Table_Merge1[[#This Row],[LME Zinc stock]]*Table_Merge1[[#This Row],[Azad.Sell]]),"")</f>
        <v>18547143750</v>
      </c>
      <c r="AS149" s="288">
        <f>IFERROR(IF(Table_Merge1[[#This Row],[LME Zinc 3-month]]*Table_Merge1[[#This Row],[Azad.Sell]]=0,"",Table_Merge1[[#This Row],[LME Zinc 3-month]]*Table_Merge1[[#This Row],[Azad.Sell]]),"")</f>
        <v>84888000</v>
      </c>
      <c r="AT149"/>
      <c r="BN149" s="279" t="s">
        <v>3624</v>
      </c>
      <c r="BO149" s="308">
        <v>1479.318828016643</v>
      </c>
      <c r="BP149" s="303">
        <v>1979.0403930131004</v>
      </c>
      <c r="BQ149" s="303">
        <v>2094.3389137173622</v>
      </c>
      <c r="BR149" s="303">
        <v>1924.6056939472983</v>
      </c>
      <c r="BS149" s="303">
        <v>2250.8912330899366</v>
      </c>
      <c r="BT149" s="303">
        <v>2204.8540136326301</v>
      </c>
      <c r="BU149" s="310" t="s">
        <v>3624</v>
      </c>
      <c r="BV149" s="308">
        <v>1480.6348569305085</v>
      </c>
      <c r="BW149" s="303">
        <v>1978.2446601941747</v>
      </c>
      <c r="BX149" s="303">
        <v>2407.4135613666558</v>
      </c>
      <c r="BY149" s="303">
        <v>2048.1196200933759</v>
      </c>
      <c r="BZ149" s="303">
        <v>2593.8674242110633</v>
      </c>
      <c r="CA149" s="304">
        <v>2499.1320825448443</v>
      </c>
      <c r="CB149" s="150"/>
      <c r="CC149" s="549"/>
      <c r="CE149" s="549"/>
      <c r="DF149">
        <v>2501.9498096227067</v>
      </c>
      <c r="DG149">
        <v>2404.5993073946179</v>
      </c>
      <c r="DH149">
        <v>2000</v>
      </c>
      <c r="DI149">
        <v>5660</v>
      </c>
      <c r="DJ149">
        <v>2000</v>
      </c>
      <c r="DK149" t="s">
        <v>9582</v>
      </c>
      <c r="DL149" t="s">
        <v>9801</v>
      </c>
      <c r="DM149" t="s">
        <v>9809</v>
      </c>
      <c r="DN149">
        <v>460012000</v>
      </c>
      <c r="DO149">
        <v>445824000</v>
      </c>
      <c r="DP149">
        <v>2703844700</v>
      </c>
      <c r="DQ149">
        <v>2628898200</v>
      </c>
      <c r="DR149">
        <v>11740</v>
      </c>
      <c r="DS149" t="s">
        <v>3621</v>
      </c>
      <c r="DT149" t="s">
        <v>3621</v>
      </c>
      <c r="DU149" t="s">
        <v>3621</v>
      </c>
      <c r="DV149">
        <v>13740</v>
      </c>
      <c r="DW149">
        <v>230585.93158660844</v>
      </c>
      <c r="DX149">
        <v>224066.97234352256</v>
      </c>
      <c r="DY149">
        <v>1.0290937980502164</v>
      </c>
    </row>
    <row r="150" spans="1:129" x14ac:dyDescent="0.25">
      <c r="A150" s="258">
        <v>41177</v>
      </c>
      <c r="B1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1391.07.04</v>
      </c>
      <c r="C150" s="195">
        <f t="shared" ca="1" si="38"/>
        <v>1391</v>
      </c>
      <c r="D1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50" s="195">
        <f>_xlfn.NUMBERVALUE(RIGHT(Table11[[#This Row],[تاریخ شمسی]],2))</f>
        <v>4</v>
      </c>
      <c r="F1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07-04</v>
      </c>
      <c r="G150" s="195" t="s">
        <v>301</v>
      </c>
      <c r="I150" s="259">
        <v>43979</v>
      </c>
      <c r="J150">
        <v>17600</v>
      </c>
      <c r="L150" s="259">
        <v>41177</v>
      </c>
      <c r="M150">
        <v>25450</v>
      </c>
      <c r="O150" s="283">
        <f>IFERROR(DATE(Table7[[#This Row],[year]],MONTH(DATEVALUE(Table7[[#This Row],[month]]&amp;"1")),Table7[[#This Row],[day]]),"")</f>
        <v>44881</v>
      </c>
      <c r="P150" s="257" t="s">
        <v>3574</v>
      </c>
      <c r="Q150" s="257">
        <v>2022</v>
      </c>
      <c r="R150" s="257" t="s">
        <v>3450</v>
      </c>
      <c r="S150" s="257">
        <v>16</v>
      </c>
      <c r="T150" s="257">
        <v>1783.2</v>
      </c>
      <c r="U150" s="257">
        <v>2371</v>
      </c>
      <c r="V150" s="257">
        <v>528250</v>
      </c>
      <c r="X150" s="260">
        <v>44881</v>
      </c>
      <c r="Y150" t="s">
        <v>9242</v>
      </c>
      <c r="Z150" s="260">
        <v>8</v>
      </c>
      <c r="AA150">
        <v>1401</v>
      </c>
      <c r="AB150" s="260" t="str">
        <f ca="1">IFERROR(IFERROR(VLOOKUP(Table_Merge1[[#This Row],[Column1]],Table11[#All],2,FALSE),LEFT(AB151,8)&amp;IF(LEN((RIGHT(AB151,2)+1))&lt;2,"0"&amp;(RIGHT(AB151,2)+1),(RIGHT(AB151,2)-1))),"")</f>
        <v>1401.08.25</v>
      </c>
      <c r="AC150" s="259" t="str">
        <f ca="1">LEFT(Table_Merge1[[#This Row],[Column2]],4)</f>
        <v>1401</v>
      </c>
      <c r="AD150" s="259" t="str">
        <f ca="1">RIGHT(LEFT(Table_Merge1[[#This Row],[Column2]],7),2)</f>
        <v>08</v>
      </c>
      <c r="AE150" s="259" t="str">
        <f ca="1">RIGHT(Table_Merge1[[#This Row],[Column2]],2)</f>
        <v>25</v>
      </c>
      <c r="AF150">
        <v>8</v>
      </c>
      <c r="AG150">
        <v>25</v>
      </c>
      <c r="AH150" s="260">
        <v>2022</v>
      </c>
      <c r="AI150" t="s">
        <v>3450</v>
      </c>
      <c r="AJ150" s="260">
        <v>16</v>
      </c>
      <c r="AK150">
        <v>1783.2</v>
      </c>
      <c r="AL150">
        <v>2371</v>
      </c>
      <c r="AM150">
        <v>528250</v>
      </c>
      <c r="AN150">
        <v>35620</v>
      </c>
      <c r="AO150">
        <v>279025</v>
      </c>
      <c r="AP150" s="287">
        <f>IFERROR(IF(Table_Merge1[[#This Row],[LME Zinc stock]]*Table_Merge1[[#This Row],[Nima.مقدار]]=0,"",Table_Merge1[[#This Row],[LME Zinc stock]]*Table_Merge1[[#This Row],[Nima.مقدار]]),"")</f>
        <v>147394956250</v>
      </c>
      <c r="AQ150" s="287">
        <f>IFERROR(IF(Table_Merge1[[#This Row],[LME Zinc 3-month]]*Table_Merge1[[#This Row],[Nima.مقدار]]=0,"",Table_Merge1[[#This Row],[LME Zinc 3-month]]*Table_Merge1[[#This Row],[Nima.مقدار]]),"")</f>
        <v>661568275</v>
      </c>
      <c r="AR150" s="288">
        <f>IFERROR(IF(Table_Merge1[[#This Row],[LME Zinc stock]]*Table_Merge1[[#This Row],[Azad.Sell]]=0,"",Table_Merge1[[#This Row],[LME Zinc stock]]*Table_Merge1[[#This Row],[Azad.Sell]]),"")</f>
        <v>18816265000</v>
      </c>
      <c r="AS150" s="288">
        <f>IFERROR(IF(Table_Merge1[[#This Row],[LME Zinc 3-month]]*Table_Merge1[[#This Row],[Azad.Sell]]=0,"",Table_Merge1[[#This Row],[LME Zinc 3-month]]*Table_Merge1[[#This Row],[Azad.Sell]]),"")</f>
        <v>84455020</v>
      </c>
      <c r="AT150"/>
      <c r="DH150">
        <v>2000</v>
      </c>
      <c r="DI150">
        <v>4520</v>
      </c>
      <c r="DJ150">
        <v>2000</v>
      </c>
      <c r="DK150" t="s">
        <v>9583</v>
      </c>
      <c r="DL150" t="s">
        <v>9801</v>
      </c>
      <c r="DM150" t="s">
        <v>9809</v>
      </c>
      <c r="DN150">
        <v>464406000</v>
      </c>
      <c r="DO150">
        <v>449782000</v>
      </c>
      <c r="DP150">
        <v>3168250700</v>
      </c>
      <c r="DQ150">
        <v>3078680200</v>
      </c>
      <c r="DR150">
        <v>13740</v>
      </c>
      <c r="DS150">
        <v>13740</v>
      </c>
      <c r="DT150">
        <v>230585.93158660844</v>
      </c>
      <c r="DU150">
        <v>224066.97234352256</v>
      </c>
      <c r="DV150">
        <v>13740</v>
      </c>
      <c r="DW150">
        <v>230585.93158660844</v>
      </c>
      <c r="DX150">
        <v>224066.97234352256</v>
      </c>
      <c r="DY150">
        <v>1.0290937980502164</v>
      </c>
    </row>
    <row r="151" spans="1:129" x14ac:dyDescent="0.25">
      <c r="A151" s="258">
        <v>41178</v>
      </c>
      <c r="B1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1391.07.05</v>
      </c>
      <c r="C151" s="195">
        <f t="shared" ca="1" si="38"/>
        <v>1391</v>
      </c>
      <c r="D1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51" s="195">
        <f>_xlfn.NUMBERVALUE(RIGHT(Table11[[#This Row],[تاریخ شمسی]],2))</f>
        <v>5</v>
      </c>
      <c r="F1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07-05</v>
      </c>
      <c r="G151" s="195" t="s">
        <v>302</v>
      </c>
      <c r="I151" s="259">
        <v>43980</v>
      </c>
      <c r="J151">
        <v>17600</v>
      </c>
      <c r="L151" s="259">
        <v>41178</v>
      </c>
      <c r="M151">
        <v>26400</v>
      </c>
      <c r="O151" s="284">
        <f>IFERROR(DATE(Table7[[#This Row],[year]],MONTH(DATEVALUE(Table7[[#This Row],[month]]&amp;"1")),Table7[[#This Row],[day]]),"")</f>
        <v>44880</v>
      </c>
      <c r="P151" s="195" t="s">
        <v>3575</v>
      </c>
      <c r="Q151" s="195">
        <v>2022</v>
      </c>
      <c r="R151" s="195" t="s">
        <v>3450</v>
      </c>
      <c r="S151" s="195">
        <v>15</v>
      </c>
      <c r="T151" s="195">
        <v>1775.1</v>
      </c>
      <c r="U151" s="195">
        <v>2420</v>
      </c>
      <c r="V151" s="195">
        <v>532975</v>
      </c>
      <c r="X151" s="260">
        <v>44880</v>
      </c>
      <c r="Y151" t="s">
        <v>9241</v>
      </c>
      <c r="Z151" s="260">
        <v>8</v>
      </c>
      <c r="AA151">
        <v>1401</v>
      </c>
      <c r="AB151" s="260" t="str">
        <f ca="1">IFERROR(IFERROR(VLOOKUP(Table_Merge1[[#This Row],[Column1]],Table11[#All],2,FALSE),LEFT(AB152,8)&amp;IF(LEN((RIGHT(AB152,2)+1))&lt;2,"0"&amp;(RIGHT(AB152,2)+1),(RIGHT(AB152,2)-1))),"")</f>
        <v>1401.08.24</v>
      </c>
      <c r="AC151" s="259" t="str">
        <f ca="1">LEFT(Table_Merge1[[#This Row],[Column2]],4)</f>
        <v>1401</v>
      </c>
      <c r="AD151" s="259" t="str">
        <f ca="1">RIGHT(LEFT(Table_Merge1[[#This Row],[Column2]],7),2)</f>
        <v>08</v>
      </c>
      <c r="AE151" s="259" t="str">
        <f ca="1">RIGHT(Table_Merge1[[#This Row],[Column2]],2)</f>
        <v>24</v>
      </c>
      <c r="AF151">
        <v>8</v>
      </c>
      <c r="AG151">
        <v>24</v>
      </c>
      <c r="AH151" s="260">
        <v>2022</v>
      </c>
      <c r="AI151" t="s">
        <v>3450</v>
      </c>
      <c r="AJ151" s="260">
        <v>15</v>
      </c>
      <c r="AK151">
        <v>1775.1</v>
      </c>
      <c r="AL151">
        <v>2420</v>
      </c>
      <c r="AM151">
        <v>532975</v>
      </c>
      <c r="AN151">
        <v>35820</v>
      </c>
      <c r="AO151">
        <v>278302</v>
      </c>
      <c r="AP151" s="287">
        <f>IFERROR(IF(Table_Merge1[[#This Row],[LME Zinc stock]]*Table_Merge1[[#This Row],[Nima.مقدار]]=0,"",Table_Merge1[[#This Row],[LME Zinc stock]]*Table_Merge1[[#This Row],[Nima.مقدار]]),"")</f>
        <v>148328008450</v>
      </c>
      <c r="AQ151" s="287">
        <f>IFERROR(IF(Table_Merge1[[#This Row],[LME Zinc 3-month]]*Table_Merge1[[#This Row],[Nima.مقدار]]=0,"",Table_Merge1[[#This Row],[LME Zinc 3-month]]*Table_Merge1[[#This Row],[Nima.مقدار]]),"")</f>
        <v>673490840</v>
      </c>
      <c r="AR151" s="288">
        <f>IFERROR(IF(Table_Merge1[[#This Row],[LME Zinc stock]]*Table_Merge1[[#This Row],[Azad.Sell]]=0,"",Table_Merge1[[#This Row],[LME Zinc stock]]*Table_Merge1[[#This Row],[Azad.Sell]]),"")</f>
        <v>19091164500</v>
      </c>
      <c r="AS151" s="288">
        <f>IFERROR(IF(Table_Merge1[[#This Row],[LME Zinc 3-month]]*Table_Merge1[[#This Row],[Azad.Sell]]=0,"",Table_Merge1[[#This Row],[LME Zinc 3-month]]*Table_Merge1[[#This Row],[Azad.Sell]]),"")</f>
        <v>86684400</v>
      </c>
      <c r="AT151"/>
      <c r="DH151">
        <v>2000</v>
      </c>
      <c r="DI151">
        <v>4520</v>
      </c>
      <c r="DJ151">
        <v>2000</v>
      </c>
      <c r="DK151" t="s">
        <v>9677</v>
      </c>
      <c r="DL151" t="s">
        <v>9801</v>
      </c>
      <c r="DM151" t="s">
        <v>9813</v>
      </c>
      <c r="DN151">
        <v>495332000</v>
      </c>
      <c r="DO151">
        <v>482256000</v>
      </c>
      <c r="DP151">
        <v>495332000</v>
      </c>
      <c r="DQ151">
        <v>482256000</v>
      </c>
      <c r="DR151">
        <v>2000</v>
      </c>
      <c r="DS151" t="s">
        <v>3621</v>
      </c>
      <c r="DT151" t="s">
        <v>3621</v>
      </c>
      <c r="DU151" t="s">
        <v>3621</v>
      </c>
      <c r="DV151">
        <v>13620</v>
      </c>
      <c r="DW151">
        <v>265296.04111600586</v>
      </c>
      <c r="DX151">
        <v>261254.22760646109</v>
      </c>
      <c r="DY151">
        <v>1.0154708061437885</v>
      </c>
    </row>
    <row r="152" spans="1:129" x14ac:dyDescent="0.25">
      <c r="A152" s="258">
        <v>41179</v>
      </c>
      <c r="B1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1391.07.06</v>
      </c>
      <c r="C152" s="195">
        <f t="shared" ca="1" si="38"/>
        <v>1391</v>
      </c>
      <c r="D1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52" s="195">
        <f>_xlfn.NUMBERVALUE(RIGHT(Table11[[#This Row],[تاریخ شمسی]],2))</f>
        <v>6</v>
      </c>
      <c r="F1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07-06</v>
      </c>
      <c r="G152" s="195" t="s">
        <v>303</v>
      </c>
      <c r="I152" s="259">
        <v>43981</v>
      </c>
      <c r="J152">
        <v>17670</v>
      </c>
      <c r="L152" s="259">
        <v>41179</v>
      </c>
      <c r="M152">
        <v>26920</v>
      </c>
      <c r="O152" s="283">
        <f>IFERROR(DATE(Table7[[#This Row],[year]],MONTH(DATEVALUE(Table7[[#This Row],[month]]&amp;"1")),Table7[[#This Row],[day]]),"")</f>
        <v>44879</v>
      </c>
      <c r="P152" s="257" t="s">
        <v>3576</v>
      </c>
      <c r="Q152" s="257">
        <v>2022</v>
      </c>
      <c r="R152" s="257" t="s">
        <v>3450</v>
      </c>
      <c r="S152" s="257">
        <v>14</v>
      </c>
      <c r="T152" s="257">
        <v>1757.35</v>
      </c>
      <c r="U152" s="257">
        <v>2445</v>
      </c>
      <c r="V152" s="257">
        <v>538825</v>
      </c>
      <c r="X152" s="260">
        <v>44879</v>
      </c>
      <c r="Y152" t="s">
        <v>9240</v>
      </c>
      <c r="Z152" s="260">
        <v>8</v>
      </c>
      <c r="AA152">
        <v>1401</v>
      </c>
      <c r="AB152" s="260" t="str">
        <f ca="1">IFERROR(IFERROR(VLOOKUP(Table_Merge1[[#This Row],[Column1]],Table11[#All],2,FALSE),LEFT(AB153,8)&amp;IF(LEN((RIGHT(AB153,2)+1))&lt;2,"0"&amp;(RIGHT(AB153,2)+1),(RIGHT(AB153,2)-1))),"")</f>
        <v>1401.08.23</v>
      </c>
      <c r="AC152" s="259" t="str">
        <f ca="1">LEFT(Table_Merge1[[#This Row],[Column2]],4)</f>
        <v>1401</v>
      </c>
      <c r="AD152" s="259" t="str">
        <f ca="1">RIGHT(LEFT(Table_Merge1[[#This Row],[Column2]],7),2)</f>
        <v>08</v>
      </c>
      <c r="AE152" s="259" t="str">
        <f ca="1">RIGHT(Table_Merge1[[#This Row],[Column2]],2)</f>
        <v>23</v>
      </c>
      <c r="AF152">
        <v>8</v>
      </c>
      <c r="AG152">
        <v>23</v>
      </c>
      <c r="AH152" s="260">
        <v>2022</v>
      </c>
      <c r="AI152" t="s">
        <v>3450</v>
      </c>
      <c r="AJ152" s="260">
        <v>14</v>
      </c>
      <c r="AK152">
        <v>1757.35</v>
      </c>
      <c r="AL152">
        <v>2445</v>
      </c>
      <c r="AM152">
        <v>538825</v>
      </c>
      <c r="AN152">
        <v>35820</v>
      </c>
      <c r="AO152">
        <v>278420</v>
      </c>
      <c r="AP152" s="287">
        <f>IFERROR(IF(Table_Merge1[[#This Row],[LME Zinc stock]]*Table_Merge1[[#This Row],[Nima.مقدار]]=0,"",Table_Merge1[[#This Row],[LME Zinc stock]]*Table_Merge1[[#This Row],[Nima.مقدار]]),"")</f>
        <v>150019656500</v>
      </c>
      <c r="AQ152" s="287">
        <f>IFERROR(IF(Table_Merge1[[#This Row],[LME Zinc 3-month]]*Table_Merge1[[#This Row],[Nima.مقدار]]=0,"",Table_Merge1[[#This Row],[LME Zinc 3-month]]*Table_Merge1[[#This Row],[Nima.مقدار]]),"")</f>
        <v>680736900</v>
      </c>
      <c r="AR152" s="288">
        <f>IFERROR(IF(Table_Merge1[[#This Row],[LME Zinc stock]]*Table_Merge1[[#This Row],[Azad.Sell]]=0,"",Table_Merge1[[#This Row],[LME Zinc stock]]*Table_Merge1[[#This Row],[Azad.Sell]]),"")</f>
        <v>19300711500</v>
      </c>
      <c r="AS152" s="288">
        <f>IFERROR(IF(Table_Merge1[[#This Row],[LME Zinc 3-month]]*Table_Merge1[[#This Row],[Azad.Sell]]=0,"",Table_Merge1[[#This Row],[LME Zinc 3-month]]*Table_Merge1[[#This Row],[Azad.Sell]]),"")</f>
        <v>87579900</v>
      </c>
      <c r="AT152"/>
      <c r="DH152">
        <v>2000</v>
      </c>
      <c r="DI152">
        <v>4220</v>
      </c>
      <c r="DJ152">
        <v>2000</v>
      </c>
      <c r="DK152" t="s">
        <v>9715</v>
      </c>
      <c r="DL152" t="s">
        <v>9801</v>
      </c>
      <c r="DM152" t="s">
        <v>9813</v>
      </c>
      <c r="DN152">
        <v>524562000</v>
      </c>
      <c r="DO152">
        <v>514146000</v>
      </c>
      <c r="DP152">
        <v>1019894000</v>
      </c>
      <c r="DQ152">
        <v>996402000</v>
      </c>
      <c r="DR152">
        <v>4000</v>
      </c>
      <c r="DS152" t="s">
        <v>3621</v>
      </c>
      <c r="DT152" t="s">
        <v>3621</v>
      </c>
      <c r="DU152" t="s">
        <v>3621</v>
      </c>
      <c r="DV152">
        <v>13620</v>
      </c>
      <c r="DW152">
        <v>265296.04111600586</v>
      </c>
      <c r="DX152">
        <v>261254.22760646109</v>
      </c>
      <c r="DY152">
        <v>1.0154708061437885</v>
      </c>
    </row>
    <row r="153" spans="1:129" x14ac:dyDescent="0.25">
      <c r="A153" s="258">
        <v>41181</v>
      </c>
      <c r="B1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1391.07.08</v>
      </c>
      <c r="C153" s="195">
        <f t="shared" ca="1" si="38"/>
        <v>1391</v>
      </c>
      <c r="D1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53" s="195">
        <f>_xlfn.NUMBERVALUE(RIGHT(Table11[[#This Row],[تاریخ شمسی]],2))</f>
        <v>8</v>
      </c>
      <c r="F1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07-08</v>
      </c>
      <c r="G153" s="195" t="s">
        <v>304</v>
      </c>
      <c r="I153" s="259">
        <v>43982</v>
      </c>
      <c r="J153">
        <v>17600</v>
      </c>
      <c r="L153" s="259">
        <v>41181</v>
      </c>
      <c r="M153">
        <v>28440</v>
      </c>
      <c r="O153" s="284">
        <f>IFERROR(DATE(Table7[[#This Row],[year]],MONTH(DATEVALUE(Table7[[#This Row],[month]]&amp;"1")),Table7[[#This Row],[day]]),"")</f>
        <v>44876</v>
      </c>
      <c r="P153" s="195" t="s">
        <v>3577</v>
      </c>
      <c r="Q153" s="195">
        <v>2022</v>
      </c>
      <c r="R153" s="195" t="s">
        <v>3450</v>
      </c>
      <c r="S153" s="195">
        <v>11</v>
      </c>
      <c r="T153" s="195">
        <v>1764.75</v>
      </c>
      <c r="U153" s="195">
        <v>2418</v>
      </c>
      <c r="V153" s="195">
        <v>544025</v>
      </c>
      <c r="X153" s="260">
        <v>44876</v>
      </c>
      <c r="Z153" s="260">
        <v>8</v>
      </c>
      <c r="AB153" s="260" t="str">
        <f ca="1">IFERROR(IFERROR(VLOOKUP(Table_Merge1[[#This Row],[Column1]],Table11[#All],2,FALSE),LEFT(AB154,8)&amp;IF(LEN((RIGHT(AB154,2)+1))&lt;2,"0"&amp;(RIGHT(AB154,2)+1),(RIGHT(AB154,2)-1))),"")</f>
        <v>1401.08.18</v>
      </c>
      <c r="AC153" s="259" t="str">
        <f ca="1">LEFT(Table_Merge1[[#This Row],[Column2]],4)</f>
        <v>1401</v>
      </c>
      <c r="AD153" s="259" t="str">
        <f ca="1">RIGHT(LEFT(Table_Merge1[[#This Row],[Column2]],7),2)</f>
        <v>08</v>
      </c>
      <c r="AE153" s="259" t="str">
        <f ca="1">RIGHT(Table_Merge1[[#This Row],[Column2]],2)</f>
        <v>18</v>
      </c>
      <c r="AH153" s="260">
        <v>2022</v>
      </c>
      <c r="AI153" t="s">
        <v>3450</v>
      </c>
      <c r="AJ153" s="260">
        <v>11</v>
      </c>
      <c r="AK153">
        <v>1764.75</v>
      </c>
      <c r="AL153">
        <v>2418</v>
      </c>
      <c r="AM153">
        <v>544025</v>
      </c>
      <c r="AN153">
        <v>35260</v>
      </c>
      <c r="AP153" s="287" t="str">
        <f>IFERROR(IF(Table_Merge1[[#This Row],[LME Zinc stock]]*Table_Merge1[[#This Row],[Nima.مقدار]]=0,"",Table_Merge1[[#This Row],[LME Zinc stock]]*Table_Merge1[[#This Row],[Nima.مقدار]]),"")</f>
        <v/>
      </c>
      <c r="AQ153" s="287" t="str">
        <f>IFERROR(IF(Table_Merge1[[#This Row],[LME Zinc 3-month]]*Table_Merge1[[#This Row],[Nima.مقدار]]=0,"",Table_Merge1[[#This Row],[LME Zinc 3-month]]*Table_Merge1[[#This Row],[Nima.مقدار]]),"")</f>
        <v/>
      </c>
      <c r="AR153" s="288">
        <f>IFERROR(IF(Table_Merge1[[#This Row],[LME Zinc stock]]*Table_Merge1[[#This Row],[Azad.Sell]]=0,"",Table_Merge1[[#This Row],[LME Zinc stock]]*Table_Merge1[[#This Row],[Azad.Sell]]),"")</f>
        <v>19182321500</v>
      </c>
      <c r="AS153" s="288">
        <f>IFERROR(IF(Table_Merge1[[#This Row],[LME Zinc 3-month]]*Table_Merge1[[#This Row],[Azad.Sell]]=0,"",Table_Merge1[[#This Row],[LME Zinc 3-month]]*Table_Merge1[[#This Row],[Azad.Sell]]),"")</f>
        <v>85258680</v>
      </c>
      <c r="AT153"/>
      <c r="DH153">
        <v>2500</v>
      </c>
      <c r="DI153">
        <v>3260</v>
      </c>
      <c r="DJ153">
        <v>2500</v>
      </c>
      <c r="DK153" t="s">
        <v>9716</v>
      </c>
      <c r="DL153" t="s">
        <v>9801</v>
      </c>
      <c r="DM153" t="s">
        <v>9813</v>
      </c>
      <c r="DN153">
        <v>644402500</v>
      </c>
      <c r="DO153">
        <v>642682500</v>
      </c>
      <c r="DP153">
        <v>1664296500</v>
      </c>
      <c r="DQ153">
        <v>1639084500</v>
      </c>
      <c r="DR153">
        <v>6500</v>
      </c>
      <c r="DS153" t="s">
        <v>3621</v>
      </c>
      <c r="DT153" t="s">
        <v>3621</v>
      </c>
      <c r="DU153" t="s">
        <v>3621</v>
      </c>
      <c r="DV153">
        <v>13620</v>
      </c>
      <c r="DW153">
        <v>265296.04111600586</v>
      </c>
      <c r="DX153">
        <v>261254.22760646109</v>
      </c>
      <c r="DY153">
        <v>1.0154708061437885</v>
      </c>
    </row>
    <row r="154" spans="1:129" x14ac:dyDescent="0.25">
      <c r="A154" s="258">
        <v>41182</v>
      </c>
      <c r="B1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1391.07.09</v>
      </c>
      <c r="C154" s="195">
        <f t="shared" ca="1" si="38"/>
        <v>1391</v>
      </c>
      <c r="D1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54" s="195">
        <f>_xlfn.NUMBERVALUE(RIGHT(Table11[[#This Row],[تاریخ شمسی]],2))</f>
        <v>9</v>
      </c>
      <c r="F1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07-09</v>
      </c>
      <c r="G154" s="195" t="s">
        <v>305</v>
      </c>
      <c r="I154" s="259">
        <v>43983</v>
      </c>
      <c r="J154">
        <v>17740</v>
      </c>
      <c r="L154" s="259">
        <v>41182</v>
      </c>
      <c r="M154">
        <v>29720</v>
      </c>
      <c r="O154" s="283">
        <f>IFERROR(DATE(Table7[[#This Row],[year]],MONTH(DATEVALUE(Table7[[#This Row],[month]]&amp;"1")),Table7[[#This Row],[day]]),"")</f>
        <v>44875</v>
      </c>
      <c r="P154" s="257" t="s">
        <v>3578</v>
      </c>
      <c r="Q154" s="257">
        <v>2022</v>
      </c>
      <c r="R154" s="257" t="s">
        <v>3450</v>
      </c>
      <c r="S154" s="257">
        <v>10</v>
      </c>
      <c r="T154" s="257">
        <v>1705.65</v>
      </c>
      <c r="U154" s="257">
        <v>2426</v>
      </c>
      <c r="V154" s="257">
        <v>549275</v>
      </c>
      <c r="X154" s="260">
        <v>44875</v>
      </c>
      <c r="Y154" t="s">
        <v>9239</v>
      </c>
      <c r="Z154" s="260">
        <v>8</v>
      </c>
      <c r="AA154">
        <v>1401</v>
      </c>
      <c r="AB154" s="260" t="str">
        <f ca="1">IFERROR(IFERROR(VLOOKUP(Table_Merge1[[#This Row],[Column1]],Table11[#All],2,FALSE),LEFT(AB155,8)&amp;IF(LEN((RIGHT(AB155,2)+1))&lt;2,"0"&amp;(RIGHT(AB155,2)+1),(RIGHT(AB155,2)-1))),"")</f>
        <v>1401.08.19</v>
      </c>
      <c r="AC154" s="259" t="str">
        <f ca="1">LEFT(Table_Merge1[[#This Row],[Column2]],4)</f>
        <v>1401</v>
      </c>
      <c r="AD154" s="259" t="str">
        <f ca="1">RIGHT(LEFT(Table_Merge1[[#This Row],[Column2]],7),2)</f>
        <v>08</v>
      </c>
      <c r="AE154" s="259" t="str">
        <f ca="1">RIGHT(Table_Merge1[[#This Row],[Column2]],2)</f>
        <v>19</v>
      </c>
      <c r="AF154">
        <v>8</v>
      </c>
      <c r="AG154">
        <v>19</v>
      </c>
      <c r="AH154" s="260">
        <v>2022</v>
      </c>
      <c r="AI154" t="s">
        <v>3450</v>
      </c>
      <c r="AJ154" s="260">
        <v>10</v>
      </c>
      <c r="AK154">
        <v>1705.65</v>
      </c>
      <c r="AL154">
        <v>2426</v>
      </c>
      <c r="AM154">
        <v>549275</v>
      </c>
      <c r="AN154">
        <v>35160</v>
      </c>
      <c r="AO154">
        <v>277300</v>
      </c>
      <c r="AP154" s="287">
        <f>IFERROR(IF(Table_Merge1[[#This Row],[LME Zinc stock]]*Table_Merge1[[#This Row],[Nima.مقدار]]=0,"",Table_Merge1[[#This Row],[LME Zinc stock]]*Table_Merge1[[#This Row],[Nima.مقدار]]),"")</f>
        <v>152313957500</v>
      </c>
      <c r="AQ154" s="287">
        <f>IFERROR(IF(Table_Merge1[[#This Row],[LME Zinc 3-month]]*Table_Merge1[[#This Row],[Nima.مقدار]]=0,"",Table_Merge1[[#This Row],[LME Zinc 3-month]]*Table_Merge1[[#This Row],[Nima.مقدار]]),"")</f>
        <v>672729800</v>
      </c>
      <c r="AR154" s="288">
        <f>IFERROR(IF(Table_Merge1[[#This Row],[LME Zinc stock]]*Table_Merge1[[#This Row],[Azad.Sell]]=0,"",Table_Merge1[[#This Row],[LME Zinc stock]]*Table_Merge1[[#This Row],[Azad.Sell]]),"")</f>
        <v>19312509000</v>
      </c>
      <c r="AS154" s="288">
        <f>IFERROR(IF(Table_Merge1[[#This Row],[LME Zinc 3-month]]*Table_Merge1[[#This Row],[Azad.Sell]]=0,"",Table_Merge1[[#This Row],[LME Zinc 3-month]]*Table_Merge1[[#This Row],[Azad.Sell]]),"")</f>
        <v>85298160</v>
      </c>
      <c r="AT154"/>
      <c r="DH154">
        <v>2500</v>
      </c>
      <c r="DI154">
        <v>2980</v>
      </c>
      <c r="DJ154">
        <v>2500</v>
      </c>
      <c r="DK154" t="s">
        <v>9717</v>
      </c>
      <c r="DL154" t="s">
        <v>9801</v>
      </c>
      <c r="DM154" t="s">
        <v>9813</v>
      </c>
      <c r="DN154">
        <v>656927500</v>
      </c>
      <c r="DO154">
        <v>655817500</v>
      </c>
      <c r="DP154">
        <v>2321224000</v>
      </c>
      <c r="DQ154">
        <v>2294902000</v>
      </c>
      <c r="DR154">
        <v>9000</v>
      </c>
      <c r="DS154" t="s">
        <v>3621</v>
      </c>
      <c r="DT154" t="s">
        <v>3621</v>
      </c>
      <c r="DU154" t="s">
        <v>3621</v>
      </c>
      <c r="DV154">
        <v>13620</v>
      </c>
      <c r="DW154">
        <v>265296.04111600586</v>
      </c>
      <c r="DX154">
        <v>261254.22760646109</v>
      </c>
      <c r="DY154">
        <v>1.0154708061437885</v>
      </c>
    </row>
    <row r="155" spans="1:129" x14ac:dyDescent="0.25">
      <c r="A155" s="258">
        <v>41183</v>
      </c>
      <c r="B1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1391.07.10</v>
      </c>
      <c r="C155" s="195">
        <f t="shared" ca="1" si="38"/>
        <v>1391</v>
      </c>
      <c r="D1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55" s="195">
        <f>_xlfn.NUMBERVALUE(RIGHT(Table11[[#This Row],[تاریخ شمسی]],2))</f>
        <v>10</v>
      </c>
      <c r="F1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07-10</v>
      </c>
      <c r="G155" s="195" t="s">
        <v>306</v>
      </c>
      <c r="I155" s="259">
        <v>43984</v>
      </c>
      <c r="J155">
        <v>17750</v>
      </c>
      <c r="L155" s="259">
        <v>41183</v>
      </c>
      <c r="M155">
        <v>34800</v>
      </c>
      <c r="O155" s="284">
        <f>IFERROR(DATE(Table7[[#This Row],[year]],MONTH(DATEVALUE(Table7[[#This Row],[month]]&amp;"1")),Table7[[#This Row],[day]]),"")</f>
        <v>44874</v>
      </c>
      <c r="P155" s="195" t="s">
        <v>3579</v>
      </c>
      <c r="Q155" s="195">
        <v>2022</v>
      </c>
      <c r="R155" s="195" t="s">
        <v>3450</v>
      </c>
      <c r="S155" s="195">
        <v>9</v>
      </c>
      <c r="T155" s="195">
        <v>1705.15</v>
      </c>
      <c r="U155" s="195">
        <v>2285</v>
      </c>
      <c r="V155" s="195">
        <v>552600</v>
      </c>
      <c r="X155" s="260">
        <v>44874</v>
      </c>
      <c r="Y155" t="s">
        <v>9238</v>
      </c>
      <c r="Z155" s="260">
        <v>9</v>
      </c>
      <c r="AA155">
        <v>1401</v>
      </c>
      <c r="AB155" s="260" t="str">
        <f ca="1">IFERROR(IFERROR(VLOOKUP(Table_Merge1[[#This Row],[Column1]],Table11[#All],2,FALSE),LEFT(AB156,8)&amp;IF(LEN((RIGHT(AB156,2)+1))&lt;2,"0"&amp;(RIGHT(AB156,2)+1),(RIGHT(AB156,2)-1))),"")</f>
        <v>1401.08.18</v>
      </c>
      <c r="AC155" s="259" t="str">
        <f ca="1">LEFT(Table_Merge1[[#This Row],[Column2]],4)</f>
        <v>1401</v>
      </c>
      <c r="AD155" s="259" t="str">
        <f ca="1">RIGHT(LEFT(Table_Merge1[[#This Row],[Column2]],7),2)</f>
        <v>08</v>
      </c>
      <c r="AE155" s="259" t="str">
        <f ca="1">RIGHT(Table_Merge1[[#This Row],[Column2]],2)</f>
        <v>18</v>
      </c>
      <c r="AF155">
        <v>8</v>
      </c>
      <c r="AG155">
        <v>18</v>
      </c>
      <c r="AH155" s="260">
        <v>2022</v>
      </c>
      <c r="AI155" t="s">
        <v>3450</v>
      </c>
      <c r="AJ155" s="260">
        <v>9</v>
      </c>
      <c r="AK155">
        <v>1705.15</v>
      </c>
      <c r="AL155">
        <v>2285</v>
      </c>
      <c r="AM155">
        <v>552600</v>
      </c>
      <c r="AN155">
        <v>35650</v>
      </c>
      <c r="AO155">
        <v>276883</v>
      </c>
      <c r="AP155" s="287">
        <f>IFERROR(IF(Table_Merge1[[#This Row],[LME Zinc stock]]*Table_Merge1[[#This Row],[Nima.مقدار]]=0,"",Table_Merge1[[#This Row],[LME Zinc stock]]*Table_Merge1[[#This Row],[Nima.مقدار]]),"")</f>
        <v>153005545800</v>
      </c>
      <c r="AQ155" s="287">
        <f>IFERROR(IF(Table_Merge1[[#This Row],[LME Zinc 3-month]]*Table_Merge1[[#This Row],[Nima.مقدار]]=0,"",Table_Merge1[[#This Row],[LME Zinc 3-month]]*Table_Merge1[[#This Row],[Nima.مقدار]]),"")</f>
        <v>632677655</v>
      </c>
      <c r="AR155" s="288">
        <f>IFERROR(IF(Table_Merge1[[#This Row],[LME Zinc stock]]*Table_Merge1[[#This Row],[Azad.Sell]]=0,"",Table_Merge1[[#This Row],[LME Zinc stock]]*Table_Merge1[[#This Row],[Azad.Sell]]),"")</f>
        <v>19700190000</v>
      </c>
      <c r="AS155" s="288">
        <f>IFERROR(IF(Table_Merge1[[#This Row],[LME Zinc 3-month]]*Table_Merge1[[#This Row],[Azad.Sell]]=0,"",Table_Merge1[[#This Row],[LME Zinc 3-month]]*Table_Merge1[[#This Row],[Azad.Sell]]),"")</f>
        <v>81460250</v>
      </c>
      <c r="AT155"/>
      <c r="DH155">
        <v>2500</v>
      </c>
      <c r="DI155">
        <v>5700</v>
      </c>
      <c r="DJ155">
        <v>2500</v>
      </c>
      <c r="DK155" t="s">
        <v>9718</v>
      </c>
      <c r="DL155" t="s">
        <v>9801</v>
      </c>
      <c r="DM155" t="s">
        <v>9813</v>
      </c>
      <c r="DN155">
        <v>712375000</v>
      </c>
      <c r="DO155">
        <v>683647500</v>
      </c>
      <c r="DP155">
        <v>3033599000</v>
      </c>
      <c r="DQ155">
        <v>2978549500</v>
      </c>
      <c r="DR155">
        <v>11500</v>
      </c>
      <c r="DS155" t="s">
        <v>3621</v>
      </c>
      <c r="DT155" t="s">
        <v>3621</v>
      </c>
      <c r="DU155" t="s">
        <v>3621</v>
      </c>
      <c r="DV155">
        <v>13620</v>
      </c>
      <c r="DW155">
        <v>265296.04111600586</v>
      </c>
      <c r="DX155">
        <v>261254.22760646109</v>
      </c>
      <c r="DY155">
        <v>1.0154708061437885</v>
      </c>
    </row>
    <row r="156" spans="1:129" x14ac:dyDescent="0.25">
      <c r="A156" s="258">
        <v>41184</v>
      </c>
      <c r="B1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1391.07.11</v>
      </c>
      <c r="C156" s="195">
        <f t="shared" ca="1" si="38"/>
        <v>1391</v>
      </c>
      <c r="D1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56" s="195">
        <f>_xlfn.NUMBERVALUE(RIGHT(Table11[[#This Row],[تاریخ شمسی]],2))</f>
        <v>11</v>
      </c>
      <c r="F1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07-11</v>
      </c>
      <c r="G156" s="195" t="s">
        <v>307</v>
      </c>
      <c r="I156" s="259">
        <v>43985</v>
      </c>
      <c r="J156">
        <v>17750</v>
      </c>
      <c r="L156" s="259">
        <v>41184</v>
      </c>
      <c r="M156">
        <v>36000</v>
      </c>
      <c r="O156" s="283">
        <f>IFERROR(DATE(Table7[[#This Row],[year]],MONTH(DATEVALUE(Table7[[#This Row],[month]]&amp;"1")),Table7[[#This Row],[day]]),"")</f>
        <v>44873</v>
      </c>
      <c r="P156" s="257" t="s">
        <v>3580</v>
      </c>
      <c r="Q156" s="257">
        <v>2022</v>
      </c>
      <c r="R156" s="257" t="s">
        <v>3450</v>
      </c>
      <c r="S156" s="257">
        <v>8</v>
      </c>
      <c r="T156" s="257">
        <v>1670.8</v>
      </c>
      <c r="U156" s="257">
        <v>2355</v>
      </c>
      <c r="V156" s="257">
        <v>558825</v>
      </c>
      <c r="X156" s="260">
        <v>44873</v>
      </c>
      <c r="Y156" t="s">
        <v>9237</v>
      </c>
      <c r="Z156" s="260">
        <v>9</v>
      </c>
      <c r="AA156">
        <v>1401</v>
      </c>
      <c r="AB156" s="260" t="str">
        <f ca="1">IFERROR(IFERROR(VLOOKUP(Table_Merge1[[#This Row],[Column1]],Table11[#All],2,FALSE),LEFT(AB157,8)&amp;IF(LEN((RIGHT(AB157,2)+1))&lt;2,"0"&amp;(RIGHT(AB157,2)+1),(RIGHT(AB157,2)-1))),"")</f>
        <v>1401.08.17</v>
      </c>
      <c r="AC156" s="259" t="str">
        <f ca="1">LEFT(Table_Merge1[[#This Row],[Column2]],4)</f>
        <v>1401</v>
      </c>
      <c r="AD156" s="259" t="str">
        <f ca="1">RIGHT(LEFT(Table_Merge1[[#This Row],[Column2]],7),2)</f>
        <v>08</v>
      </c>
      <c r="AE156" s="259" t="str">
        <f ca="1">RIGHT(Table_Merge1[[#This Row],[Column2]],2)</f>
        <v>17</v>
      </c>
      <c r="AF156">
        <v>8</v>
      </c>
      <c r="AG156">
        <v>17</v>
      </c>
      <c r="AH156" s="260">
        <v>2022</v>
      </c>
      <c r="AI156" t="s">
        <v>3450</v>
      </c>
      <c r="AJ156" s="260">
        <v>8</v>
      </c>
      <c r="AK156">
        <v>1670.8</v>
      </c>
      <c r="AL156">
        <v>2355</v>
      </c>
      <c r="AM156">
        <v>558825</v>
      </c>
      <c r="AN156">
        <v>36000</v>
      </c>
      <c r="AO156">
        <v>276805</v>
      </c>
      <c r="AP156" s="287">
        <f>IFERROR(IF(Table_Merge1[[#This Row],[LME Zinc stock]]*Table_Merge1[[#This Row],[Nima.مقدار]]=0,"",Table_Merge1[[#This Row],[LME Zinc stock]]*Table_Merge1[[#This Row],[Nima.مقدار]]),"")</f>
        <v>154685554125</v>
      </c>
      <c r="AQ156" s="287">
        <f>IFERROR(IF(Table_Merge1[[#This Row],[LME Zinc 3-month]]*Table_Merge1[[#This Row],[Nima.مقدار]]=0,"",Table_Merge1[[#This Row],[LME Zinc 3-month]]*Table_Merge1[[#This Row],[Nima.مقدار]]),"")</f>
        <v>651875775</v>
      </c>
      <c r="AR156" s="288">
        <f>IFERROR(IF(Table_Merge1[[#This Row],[LME Zinc stock]]*Table_Merge1[[#This Row],[Azad.Sell]]=0,"",Table_Merge1[[#This Row],[LME Zinc stock]]*Table_Merge1[[#This Row],[Azad.Sell]]),"")</f>
        <v>20117700000</v>
      </c>
      <c r="AS156" s="288">
        <f>IFERROR(IF(Table_Merge1[[#This Row],[LME Zinc 3-month]]*Table_Merge1[[#This Row],[Azad.Sell]]=0,"",Table_Merge1[[#This Row],[LME Zinc 3-month]]*Table_Merge1[[#This Row],[Azad.Sell]]),"")</f>
        <v>84780000</v>
      </c>
      <c r="AT156"/>
      <c r="DH156">
        <v>0</v>
      </c>
      <c r="DI156">
        <v>20</v>
      </c>
      <c r="DJ156">
        <v>20</v>
      </c>
      <c r="DK156" t="s">
        <v>9731</v>
      </c>
      <c r="DL156" t="s">
        <v>9801</v>
      </c>
      <c r="DM156" t="s">
        <v>9813</v>
      </c>
      <c r="DN156">
        <v>5469180</v>
      </c>
      <c r="DO156">
        <v>5469180</v>
      </c>
      <c r="DP156">
        <v>3039068180</v>
      </c>
      <c r="DQ156">
        <v>2984018680</v>
      </c>
      <c r="DR156">
        <v>11520</v>
      </c>
      <c r="DS156" t="s">
        <v>3621</v>
      </c>
      <c r="DT156" t="s">
        <v>3621</v>
      </c>
      <c r="DU156" t="s">
        <v>3621</v>
      </c>
      <c r="DV156">
        <v>13620</v>
      </c>
      <c r="DW156">
        <v>265296.04111600586</v>
      </c>
      <c r="DX156">
        <v>261254.22760646109</v>
      </c>
      <c r="DY156">
        <v>1.0154708061437885</v>
      </c>
    </row>
    <row r="157" spans="1:129" x14ac:dyDescent="0.25">
      <c r="A157" s="258">
        <v>41185</v>
      </c>
      <c r="B1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1391.07.12</v>
      </c>
      <c r="C157" s="195">
        <f t="shared" ca="1" si="38"/>
        <v>1391</v>
      </c>
      <c r="D1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57" s="195">
        <f>_xlfn.NUMBERVALUE(RIGHT(Table11[[#This Row],[تاریخ شمسی]],2))</f>
        <v>12</v>
      </c>
      <c r="F1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07-12</v>
      </c>
      <c r="G157" s="195" t="s">
        <v>308</v>
      </c>
      <c r="I157" s="259">
        <v>43986</v>
      </c>
      <c r="J157">
        <v>17750</v>
      </c>
      <c r="L157" s="259">
        <v>41185</v>
      </c>
      <c r="M157">
        <v>33000</v>
      </c>
      <c r="O157" s="284">
        <f>IFERROR(DATE(Table7[[#This Row],[year]],MONTH(DATEVALUE(Table7[[#This Row],[month]]&amp;"1")),Table7[[#This Row],[day]]),"")</f>
        <v>44872</v>
      </c>
      <c r="P157" s="195" t="s">
        <v>3581</v>
      </c>
      <c r="Q157" s="195">
        <v>2022</v>
      </c>
      <c r="R157" s="195" t="s">
        <v>3450</v>
      </c>
      <c r="S157" s="195">
        <v>7</v>
      </c>
      <c r="T157" s="195">
        <v>1679.9</v>
      </c>
      <c r="U157" s="195">
        <v>2339.5</v>
      </c>
      <c r="V157" s="195">
        <v>564375</v>
      </c>
      <c r="X157" s="260">
        <v>44872</v>
      </c>
      <c r="Y157" t="s">
        <v>9236</v>
      </c>
      <c r="Z157" s="260">
        <v>9</v>
      </c>
      <c r="AA157">
        <v>1401</v>
      </c>
      <c r="AB157" s="260" t="str">
        <f ca="1">IFERROR(IFERROR(VLOOKUP(Table_Merge1[[#This Row],[Column1]],Table11[#All],2,FALSE),LEFT(AB158,8)&amp;IF(LEN((RIGHT(AB158,2)+1))&lt;2,"0"&amp;(RIGHT(AB158,2)+1),(RIGHT(AB158,2)-1))),"")</f>
        <v>1401.08.16</v>
      </c>
      <c r="AC157" s="259" t="str">
        <f ca="1">LEFT(Table_Merge1[[#This Row],[Column2]],4)</f>
        <v>1401</v>
      </c>
      <c r="AD157" s="259" t="str">
        <f ca="1">RIGHT(LEFT(Table_Merge1[[#This Row],[Column2]],7),2)</f>
        <v>08</v>
      </c>
      <c r="AE157" s="259" t="str">
        <f ca="1">RIGHT(Table_Merge1[[#This Row],[Column2]],2)</f>
        <v>16</v>
      </c>
      <c r="AF157">
        <v>8</v>
      </c>
      <c r="AG157">
        <v>16</v>
      </c>
      <c r="AH157" s="260">
        <v>2022</v>
      </c>
      <c r="AI157" t="s">
        <v>3450</v>
      </c>
      <c r="AJ157" s="260">
        <v>7</v>
      </c>
      <c r="AK157">
        <v>1679.9</v>
      </c>
      <c r="AL157">
        <v>2339.5</v>
      </c>
      <c r="AM157">
        <v>564375</v>
      </c>
      <c r="AN157">
        <v>36750</v>
      </c>
      <c r="AO157">
        <v>276398</v>
      </c>
      <c r="AP157" s="287">
        <f>IFERROR(IF(Table_Merge1[[#This Row],[LME Zinc stock]]*Table_Merge1[[#This Row],[Nima.مقدار]]=0,"",Table_Merge1[[#This Row],[LME Zinc stock]]*Table_Merge1[[#This Row],[Nima.مقدار]]),"")</f>
        <v>155992121250</v>
      </c>
      <c r="AQ157" s="287">
        <f>IFERROR(IF(Table_Merge1[[#This Row],[LME Zinc 3-month]]*Table_Merge1[[#This Row],[Nima.مقدار]]=0,"",Table_Merge1[[#This Row],[LME Zinc 3-month]]*Table_Merge1[[#This Row],[Nima.مقدار]]),"")</f>
        <v>646633121</v>
      </c>
      <c r="AR157" s="288">
        <f>IFERROR(IF(Table_Merge1[[#This Row],[LME Zinc stock]]*Table_Merge1[[#This Row],[Azad.Sell]]=0,"",Table_Merge1[[#This Row],[LME Zinc stock]]*Table_Merge1[[#This Row],[Azad.Sell]]),"")</f>
        <v>20740781250</v>
      </c>
      <c r="AS157" s="288">
        <f>IFERROR(IF(Table_Merge1[[#This Row],[LME Zinc 3-month]]*Table_Merge1[[#This Row],[Azad.Sell]]=0,"",Table_Merge1[[#This Row],[LME Zinc 3-month]]*Table_Merge1[[#This Row],[Azad.Sell]]),"")</f>
        <v>85976625</v>
      </c>
      <c r="AT157"/>
      <c r="DH157">
        <v>2120</v>
      </c>
      <c r="DI157">
        <v>2120</v>
      </c>
      <c r="DJ157">
        <v>2100</v>
      </c>
      <c r="DK157" t="s">
        <v>9731</v>
      </c>
      <c r="DL157" t="s">
        <v>9801</v>
      </c>
      <c r="DM157" t="s">
        <v>9813</v>
      </c>
      <c r="DN157">
        <v>574263900</v>
      </c>
      <c r="DO157">
        <v>574263900</v>
      </c>
      <c r="DP157">
        <v>3613332080</v>
      </c>
      <c r="DQ157">
        <v>3558282580</v>
      </c>
      <c r="DR157">
        <v>13620</v>
      </c>
      <c r="DS157">
        <v>13620</v>
      </c>
      <c r="DT157">
        <v>265296.04111600586</v>
      </c>
      <c r="DU157">
        <v>261254.22760646109</v>
      </c>
      <c r="DV157">
        <v>13620</v>
      </c>
      <c r="DW157">
        <v>265296.04111600586</v>
      </c>
      <c r="DX157">
        <v>261254.22760646109</v>
      </c>
      <c r="DY157">
        <v>1.0154708061437885</v>
      </c>
    </row>
    <row r="158" spans="1:129" x14ac:dyDescent="0.25">
      <c r="A158" s="258">
        <v>41188</v>
      </c>
      <c r="B1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1391.07.15</v>
      </c>
      <c r="C158" s="195">
        <f t="shared" ca="1" si="38"/>
        <v>1391</v>
      </c>
      <c r="D1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58" s="195">
        <f>_xlfn.NUMBERVALUE(RIGHT(Table11[[#This Row],[تاریخ شمسی]],2))</f>
        <v>15</v>
      </c>
      <c r="F1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07-15</v>
      </c>
      <c r="G158" s="195" t="s">
        <v>309</v>
      </c>
      <c r="I158" s="259">
        <v>43987</v>
      </c>
      <c r="J158">
        <v>17750</v>
      </c>
      <c r="L158" s="259">
        <v>41188</v>
      </c>
      <c r="M158">
        <v>30000</v>
      </c>
      <c r="O158" s="283">
        <f>IFERROR(DATE(Table7[[#This Row],[year]],MONTH(DATEVALUE(Table7[[#This Row],[month]]&amp;"1")),Table7[[#This Row],[day]]),"")</f>
        <v>44869</v>
      </c>
      <c r="P158" s="257" t="s">
        <v>3582</v>
      </c>
      <c r="Q158" s="257">
        <v>2022</v>
      </c>
      <c r="R158" s="257" t="s">
        <v>3450</v>
      </c>
      <c r="S158" s="257">
        <v>4</v>
      </c>
      <c r="T158" s="257">
        <v>1648.8</v>
      </c>
      <c r="U158" s="257">
        <v>2302</v>
      </c>
      <c r="V158" s="257">
        <v>570775</v>
      </c>
      <c r="X158" s="260">
        <v>44869</v>
      </c>
      <c r="Z158" s="260">
        <v>9</v>
      </c>
      <c r="AB158" s="260" t="str">
        <f ca="1">IFERROR(IFERROR(VLOOKUP(Table_Merge1[[#This Row],[Column1]],Table11[#All],2,FALSE),LEFT(AB159,8)&amp;IF(LEN((RIGHT(AB159,2)+1))&lt;2,"0"&amp;(RIGHT(AB159,2)+1),(RIGHT(AB159,2)-1))),"")</f>
        <v>1401.08.11</v>
      </c>
      <c r="AC158" s="259" t="str">
        <f ca="1">LEFT(Table_Merge1[[#This Row],[Column2]],4)</f>
        <v>1401</v>
      </c>
      <c r="AD158" s="259" t="str">
        <f ca="1">RIGHT(LEFT(Table_Merge1[[#This Row],[Column2]],7),2)</f>
        <v>08</v>
      </c>
      <c r="AE158" s="259" t="str">
        <f ca="1">RIGHT(Table_Merge1[[#This Row],[Column2]],2)</f>
        <v>11</v>
      </c>
      <c r="AH158" s="260">
        <v>2022</v>
      </c>
      <c r="AI158" t="s">
        <v>3450</v>
      </c>
      <c r="AJ158" s="260">
        <v>4</v>
      </c>
      <c r="AK158">
        <v>1648.8</v>
      </c>
      <c r="AL158">
        <v>2302</v>
      </c>
      <c r="AM158">
        <v>570775</v>
      </c>
      <c r="AN158">
        <v>35160</v>
      </c>
      <c r="AP158" s="287" t="str">
        <f>IFERROR(IF(Table_Merge1[[#This Row],[LME Zinc stock]]*Table_Merge1[[#This Row],[Nima.مقدار]]=0,"",Table_Merge1[[#This Row],[LME Zinc stock]]*Table_Merge1[[#This Row],[Nima.مقدار]]),"")</f>
        <v/>
      </c>
      <c r="AQ158" s="287" t="str">
        <f>IFERROR(IF(Table_Merge1[[#This Row],[LME Zinc 3-month]]*Table_Merge1[[#This Row],[Nima.مقدار]]=0,"",Table_Merge1[[#This Row],[LME Zinc 3-month]]*Table_Merge1[[#This Row],[Nima.مقدار]]),"")</f>
        <v/>
      </c>
      <c r="AR158" s="288">
        <f>IFERROR(IF(Table_Merge1[[#This Row],[LME Zinc stock]]*Table_Merge1[[#This Row],[Azad.Sell]]=0,"",Table_Merge1[[#This Row],[LME Zinc stock]]*Table_Merge1[[#This Row],[Azad.Sell]]),"")</f>
        <v>20068449000</v>
      </c>
      <c r="AS158" s="288">
        <f>IFERROR(IF(Table_Merge1[[#This Row],[LME Zinc 3-month]]*Table_Merge1[[#This Row],[Azad.Sell]]=0,"",Table_Merge1[[#This Row],[LME Zinc 3-month]]*Table_Merge1[[#This Row],[Azad.Sell]]),"")</f>
        <v>80938320</v>
      </c>
      <c r="AT158"/>
      <c r="DH158">
        <v>2500</v>
      </c>
      <c r="DI158">
        <v>3880</v>
      </c>
      <c r="DJ158">
        <v>2500</v>
      </c>
      <c r="DK158" t="s">
        <v>9480</v>
      </c>
      <c r="DL158" t="s">
        <v>9801</v>
      </c>
      <c r="DM158" t="s">
        <v>9806</v>
      </c>
      <c r="DN158">
        <v>695992500</v>
      </c>
      <c r="DO158">
        <v>684427500</v>
      </c>
      <c r="DP158">
        <v>695992500</v>
      </c>
      <c r="DQ158">
        <v>684427500</v>
      </c>
      <c r="DR158">
        <v>2500</v>
      </c>
      <c r="DS158" t="s">
        <v>3621</v>
      </c>
      <c r="DT158" t="s">
        <v>3621</v>
      </c>
      <c r="DU158" t="s">
        <v>3621</v>
      </c>
      <c r="DV158">
        <v>7500</v>
      </c>
      <c r="DW158">
        <v>298649.93333333335</v>
      </c>
      <c r="DX158">
        <v>278190.2</v>
      </c>
      <c r="DY158">
        <v>1.0735458450129922</v>
      </c>
    </row>
    <row r="159" spans="1:129" x14ac:dyDescent="0.25">
      <c r="A159" s="258">
        <v>41189</v>
      </c>
      <c r="B1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1391.07.16</v>
      </c>
      <c r="C159" s="195">
        <f t="shared" ca="1" si="38"/>
        <v>1391</v>
      </c>
      <c r="D1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59" s="195">
        <f>_xlfn.NUMBERVALUE(RIGHT(Table11[[#This Row],[تاریخ شمسی]],2))</f>
        <v>16</v>
      </c>
      <c r="F1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07-16</v>
      </c>
      <c r="G159" s="195" t="s">
        <v>310</v>
      </c>
      <c r="I159" s="259">
        <v>43988</v>
      </c>
      <c r="J159">
        <v>17750</v>
      </c>
      <c r="L159" s="259">
        <v>41189</v>
      </c>
      <c r="M159">
        <v>31500</v>
      </c>
      <c r="O159" s="284">
        <f>IFERROR(DATE(Table7[[#This Row],[year]],MONTH(DATEVALUE(Table7[[#This Row],[month]]&amp;"1")),Table7[[#This Row],[day]]),"")</f>
        <v>44868</v>
      </c>
      <c r="P159" s="195" t="s">
        <v>3583</v>
      </c>
      <c r="Q159" s="195">
        <v>2022</v>
      </c>
      <c r="R159" s="195" t="s">
        <v>3450</v>
      </c>
      <c r="S159" s="195">
        <v>3</v>
      </c>
      <c r="T159" s="195">
        <v>1620.65</v>
      </c>
      <c r="U159" s="195">
        <v>2318</v>
      </c>
      <c r="V159" s="195">
        <v>574425</v>
      </c>
      <c r="X159" s="260">
        <v>44868</v>
      </c>
      <c r="Y159" t="s">
        <v>9235</v>
      </c>
      <c r="Z159" s="260">
        <v>9</v>
      </c>
      <c r="AA159">
        <v>1401</v>
      </c>
      <c r="AB159" s="260" t="str">
        <f ca="1">IFERROR(IFERROR(VLOOKUP(Table_Merge1[[#This Row],[Column1]],Table11[#All],2,FALSE),LEFT(AB160,8)&amp;IF(LEN((RIGHT(AB160,2)+1))&lt;2,"0"&amp;(RIGHT(AB160,2)+1),(RIGHT(AB160,2)-1))),"")</f>
        <v>1401.08.12</v>
      </c>
      <c r="AC159" s="259" t="str">
        <f ca="1">LEFT(Table_Merge1[[#This Row],[Column2]],4)</f>
        <v>1401</v>
      </c>
      <c r="AD159" s="259" t="str">
        <f ca="1">RIGHT(LEFT(Table_Merge1[[#This Row],[Column2]],7),2)</f>
        <v>08</v>
      </c>
      <c r="AE159" s="259" t="str">
        <f ca="1">RIGHT(Table_Merge1[[#This Row],[Column2]],2)</f>
        <v>12</v>
      </c>
      <c r="AF159">
        <v>8</v>
      </c>
      <c r="AG159">
        <v>12</v>
      </c>
      <c r="AH159" s="260">
        <v>2022</v>
      </c>
      <c r="AI159" t="s">
        <v>3450</v>
      </c>
      <c r="AJ159" s="260">
        <v>3</v>
      </c>
      <c r="AK159">
        <v>1620.65</v>
      </c>
      <c r="AL159">
        <v>2318</v>
      </c>
      <c r="AM159">
        <v>574425</v>
      </c>
      <c r="AN159">
        <v>35000</v>
      </c>
      <c r="AO159">
        <v>274398</v>
      </c>
      <c r="AP159" s="287">
        <f>IFERROR(IF(Table_Merge1[[#This Row],[LME Zinc stock]]*Table_Merge1[[#This Row],[Nima.مقدار]]=0,"",Table_Merge1[[#This Row],[LME Zinc stock]]*Table_Merge1[[#This Row],[Nima.مقدار]]),"")</f>
        <v>157621071150</v>
      </c>
      <c r="AQ159" s="287">
        <f>IFERROR(IF(Table_Merge1[[#This Row],[LME Zinc 3-month]]*Table_Merge1[[#This Row],[Nima.مقدار]]=0,"",Table_Merge1[[#This Row],[LME Zinc 3-month]]*Table_Merge1[[#This Row],[Nima.مقدار]]),"")</f>
        <v>636054564</v>
      </c>
      <c r="AR159" s="288">
        <f>IFERROR(IF(Table_Merge1[[#This Row],[LME Zinc stock]]*Table_Merge1[[#This Row],[Azad.Sell]]=0,"",Table_Merge1[[#This Row],[LME Zinc stock]]*Table_Merge1[[#This Row],[Azad.Sell]]),"")</f>
        <v>20104875000</v>
      </c>
      <c r="AS159" s="288">
        <f>IFERROR(IF(Table_Merge1[[#This Row],[LME Zinc 3-month]]*Table_Merge1[[#This Row],[Azad.Sell]]=0,"",Table_Merge1[[#This Row],[LME Zinc 3-month]]*Table_Merge1[[#This Row],[Azad.Sell]]),"")</f>
        <v>81130000</v>
      </c>
      <c r="AT159"/>
      <c r="DH159">
        <v>3000</v>
      </c>
      <c r="DI159">
        <v>5000</v>
      </c>
      <c r="DJ159">
        <v>3000</v>
      </c>
      <c r="DK159" t="s">
        <v>9481</v>
      </c>
      <c r="DL159" t="s">
        <v>9801</v>
      </c>
      <c r="DM159" t="s">
        <v>9806</v>
      </c>
      <c r="DN159">
        <v>839508000</v>
      </c>
      <c r="DO159">
        <v>821313000</v>
      </c>
      <c r="DP159">
        <v>1535500500</v>
      </c>
      <c r="DQ159">
        <v>1505740500</v>
      </c>
      <c r="DR159">
        <v>5500</v>
      </c>
      <c r="DS159" t="s">
        <v>3621</v>
      </c>
      <c r="DT159" t="s">
        <v>3621</v>
      </c>
      <c r="DU159" t="s">
        <v>3621</v>
      </c>
      <c r="DV159">
        <v>7500</v>
      </c>
      <c r="DW159">
        <v>298649.93333333335</v>
      </c>
      <c r="DX159">
        <v>278190.2</v>
      </c>
      <c r="DY159">
        <v>1.0735458450129922</v>
      </c>
    </row>
    <row r="160" spans="1:129" x14ac:dyDescent="0.25">
      <c r="A160" s="258">
        <v>41190</v>
      </c>
      <c r="B1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1391.07.17</v>
      </c>
      <c r="C160" s="195">
        <f t="shared" ca="1" si="38"/>
        <v>1391</v>
      </c>
      <c r="D1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0" s="195">
        <f>_xlfn.NUMBERVALUE(RIGHT(Table11[[#This Row],[تاریخ شمسی]],2))</f>
        <v>17</v>
      </c>
      <c r="F1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07-17</v>
      </c>
      <c r="G160" s="195" t="s">
        <v>311</v>
      </c>
      <c r="I160" s="259">
        <v>43989</v>
      </c>
      <c r="J160">
        <v>17720</v>
      </c>
      <c r="L160" s="259">
        <v>41190</v>
      </c>
      <c r="M160">
        <v>33500</v>
      </c>
      <c r="O160" s="283">
        <f>IFERROR(DATE(Table7[[#This Row],[year]],MONTH(DATEVALUE(Table7[[#This Row],[month]]&amp;"1")),Table7[[#This Row],[day]]),"")</f>
        <v>44867</v>
      </c>
      <c r="P160" s="257" t="s">
        <v>3584</v>
      </c>
      <c r="Q160" s="257">
        <v>2022</v>
      </c>
      <c r="R160" s="257" t="s">
        <v>3450</v>
      </c>
      <c r="S160" s="257">
        <v>2</v>
      </c>
      <c r="T160" s="257">
        <v>1656.45</v>
      </c>
      <c r="U160" s="257">
        <v>2242</v>
      </c>
      <c r="V160" s="257">
        <v>577875</v>
      </c>
      <c r="X160" s="260">
        <v>44867</v>
      </c>
      <c r="Y160" t="s">
        <v>9234</v>
      </c>
      <c r="Z160" s="260">
        <v>9</v>
      </c>
      <c r="AA160">
        <v>1401</v>
      </c>
      <c r="AB160" s="260" t="str">
        <f ca="1">IFERROR(IFERROR(VLOOKUP(Table_Merge1[[#This Row],[Column1]],Table11[#All],2,FALSE),LEFT(AB161,8)&amp;IF(LEN((RIGHT(AB161,2)+1))&lt;2,"0"&amp;(RIGHT(AB161,2)+1),(RIGHT(AB161,2)-1))),"")</f>
        <v>1401.08.11</v>
      </c>
      <c r="AC160" s="259" t="str">
        <f ca="1">LEFT(Table_Merge1[[#This Row],[Column2]],4)</f>
        <v>1401</v>
      </c>
      <c r="AD160" s="259" t="str">
        <f ca="1">RIGHT(LEFT(Table_Merge1[[#This Row],[Column2]],7),2)</f>
        <v>08</v>
      </c>
      <c r="AE160" s="259" t="str">
        <f ca="1">RIGHT(Table_Merge1[[#This Row],[Column2]],2)</f>
        <v>11</v>
      </c>
      <c r="AF160">
        <v>8</v>
      </c>
      <c r="AG160">
        <v>11</v>
      </c>
      <c r="AH160" s="260">
        <v>2022</v>
      </c>
      <c r="AI160" t="s">
        <v>3450</v>
      </c>
      <c r="AJ160" s="260">
        <v>2</v>
      </c>
      <c r="AK160">
        <v>1656.45</v>
      </c>
      <c r="AL160">
        <v>2242</v>
      </c>
      <c r="AM160">
        <v>577875</v>
      </c>
      <c r="AN160">
        <v>34730</v>
      </c>
      <c r="AO160">
        <v>274396</v>
      </c>
      <c r="AP160" s="287">
        <f>IFERROR(IF(Table_Merge1[[#This Row],[LME Zinc stock]]*Table_Merge1[[#This Row],[Nima.مقدار]]=0,"",Table_Merge1[[#This Row],[LME Zinc stock]]*Table_Merge1[[#This Row],[Nima.مقدار]]),"")</f>
        <v>158566588500</v>
      </c>
      <c r="AQ160" s="287">
        <f>IFERROR(IF(Table_Merge1[[#This Row],[LME Zinc 3-month]]*Table_Merge1[[#This Row],[Nima.مقدار]]=0,"",Table_Merge1[[#This Row],[LME Zinc 3-month]]*Table_Merge1[[#This Row],[Nima.مقدار]]),"")</f>
        <v>615195832</v>
      </c>
      <c r="AR160" s="288">
        <f>IFERROR(IF(Table_Merge1[[#This Row],[LME Zinc stock]]*Table_Merge1[[#This Row],[Azad.Sell]]=0,"",Table_Merge1[[#This Row],[LME Zinc stock]]*Table_Merge1[[#This Row],[Azad.Sell]]),"")</f>
        <v>20069598750</v>
      </c>
      <c r="AS160" s="288">
        <f>IFERROR(IF(Table_Merge1[[#This Row],[LME Zinc 3-month]]*Table_Merge1[[#This Row],[Azad.Sell]]=0,"",Table_Merge1[[#This Row],[LME Zinc 3-month]]*Table_Merge1[[#This Row],[Azad.Sell]]),"")</f>
        <v>77864660</v>
      </c>
      <c r="AT160"/>
      <c r="DH160">
        <v>2000</v>
      </c>
      <c r="DI160">
        <v>9380</v>
      </c>
      <c r="DJ160">
        <v>2000</v>
      </c>
      <c r="DK160" t="s">
        <v>9482</v>
      </c>
      <c r="DL160" t="s">
        <v>9801</v>
      </c>
      <c r="DM160" t="s">
        <v>9806</v>
      </c>
      <c r="DN160">
        <v>704374000</v>
      </c>
      <c r="DO160">
        <v>580686000</v>
      </c>
      <c r="DP160">
        <v>2239874500</v>
      </c>
      <c r="DQ160">
        <v>2086426500</v>
      </c>
      <c r="DR160">
        <v>7500</v>
      </c>
      <c r="DS160">
        <v>7500</v>
      </c>
      <c r="DT160">
        <v>298649.93333333335</v>
      </c>
      <c r="DU160">
        <v>278190.2</v>
      </c>
      <c r="DV160">
        <v>7500</v>
      </c>
      <c r="DW160">
        <v>298649.93333333335</v>
      </c>
      <c r="DX160">
        <v>278190.2</v>
      </c>
      <c r="DY160">
        <v>1.0735458450129922</v>
      </c>
    </row>
    <row r="161" spans="1:129" x14ac:dyDescent="0.25">
      <c r="A161" s="258">
        <v>41191</v>
      </c>
      <c r="B1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1391.07.18</v>
      </c>
      <c r="C161" s="195">
        <f t="shared" ca="1" si="38"/>
        <v>1391</v>
      </c>
      <c r="D1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1" s="195">
        <f>_xlfn.NUMBERVALUE(RIGHT(Table11[[#This Row],[تاریخ شمسی]],2))</f>
        <v>18</v>
      </c>
      <c r="F1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07-18</v>
      </c>
      <c r="G161" s="195" t="s">
        <v>312</v>
      </c>
      <c r="I161" s="259">
        <v>43990</v>
      </c>
      <c r="J161">
        <v>17650</v>
      </c>
      <c r="L161" s="259">
        <v>41191</v>
      </c>
      <c r="M161">
        <v>35250</v>
      </c>
      <c r="O161" s="284">
        <f>IFERROR(DATE(Table7[[#This Row],[year]],MONTH(DATEVALUE(Table7[[#This Row],[month]]&amp;"1")),Table7[[#This Row],[day]]),"")</f>
        <v>44866</v>
      </c>
      <c r="P161" s="195" t="s">
        <v>3585</v>
      </c>
      <c r="Q161" s="195">
        <v>2022</v>
      </c>
      <c r="R161" s="195" t="s">
        <v>3450</v>
      </c>
      <c r="S161" s="195">
        <v>1</v>
      </c>
      <c r="T161" s="195">
        <v>1652.55</v>
      </c>
      <c r="U161" s="195">
        <v>2238.5</v>
      </c>
      <c r="V161" s="195">
        <v>581050</v>
      </c>
      <c r="X161" s="260">
        <v>44866</v>
      </c>
      <c r="Y161" t="s">
        <v>9233</v>
      </c>
      <c r="Z161" s="260">
        <v>9</v>
      </c>
      <c r="AA161">
        <v>1401</v>
      </c>
      <c r="AB161" s="260" t="str">
        <f ca="1">IFERROR(IFERROR(VLOOKUP(Table_Merge1[[#This Row],[Column1]],Table11[#All],2,FALSE),LEFT(AB162,8)&amp;IF(LEN((RIGHT(AB162,2)+1))&lt;2,"0"&amp;(RIGHT(AB162,2)+1),(RIGHT(AB162,2)-1))),"")</f>
        <v>1401.08.10</v>
      </c>
      <c r="AC161" s="259" t="str">
        <f ca="1">LEFT(Table_Merge1[[#This Row],[Column2]],4)</f>
        <v>1401</v>
      </c>
      <c r="AD161" s="259" t="str">
        <f ca="1">RIGHT(LEFT(Table_Merge1[[#This Row],[Column2]],7),2)</f>
        <v>08</v>
      </c>
      <c r="AE161" s="259" t="str">
        <f ca="1">RIGHT(Table_Merge1[[#This Row],[Column2]],2)</f>
        <v>10</v>
      </c>
      <c r="AF161">
        <v>8</v>
      </c>
      <c r="AG161">
        <v>10</v>
      </c>
      <c r="AH161" s="260">
        <v>2022</v>
      </c>
      <c r="AI161" t="s">
        <v>3450</v>
      </c>
      <c r="AJ161" s="260">
        <v>1</v>
      </c>
      <c r="AK161">
        <v>1652.55</v>
      </c>
      <c r="AL161">
        <v>2238.5</v>
      </c>
      <c r="AM161">
        <v>581050</v>
      </c>
      <c r="AN161">
        <v>33950</v>
      </c>
      <c r="AO161">
        <v>274094</v>
      </c>
      <c r="AP161" s="287">
        <f>IFERROR(IF(Table_Merge1[[#This Row],[LME Zinc stock]]*Table_Merge1[[#This Row],[Nima.مقدار]]=0,"",Table_Merge1[[#This Row],[LME Zinc stock]]*Table_Merge1[[#This Row],[Nima.مقدار]]),"")</f>
        <v>159262318700</v>
      </c>
      <c r="AQ161" s="287">
        <f>IFERROR(IF(Table_Merge1[[#This Row],[LME Zinc 3-month]]*Table_Merge1[[#This Row],[Nima.مقدار]]=0,"",Table_Merge1[[#This Row],[LME Zinc 3-month]]*Table_Merge1[[#This Row],[Nima.مقدار]]),"")</f>
        <v>613559419</v>
      </c>
      <c r="AR161" s="288">
        <f>IFERROR(IF(Table_Merge1[[#This Row],[LME Zinc stock]]*Table_Merge1[[#This Row],[Azad.Sell]]=0,"",Table_Merge1[[#This Row],[LME Zinc stock]]*Table_Merge1[[#This Row],[Azad.Sell]]),"")</f>
        <v>19726647500</v>
      </c>
      <c r="AS161" s="288">
        <f>IFERROR(IF(Table_Merge1[[#This Row],[LME Zinc 3-month]]*Table_Merge1[[#This Row],[Azad.Sell]]=0,"",Table_Merge1[[#This Row],[LME Zinc 3-month]]*Table_Merge1[[#This Row],[Azad.Sell]]),"")</f>
        <v>75997075</v>
      </c>
      <c r="AT161"/>
      <c r="DH161">
        <v>2000</v>
      </c>
      <c r="DI161">
        <v>3500</v>
      </c>
      <c r="DJ161">
        <v>2000</v>
      </c>
      <c r="DK161" t="s">
        <v>9483</v>
      </c>
      <c r="DL161" t="s">
        <v>9801</v>
      </c>
      <c r="DM161" t="s">
        <v>9807</v>
      </c>
      <c r="DN161">
        <v>798188000</v>
      </c>
      <c r="DO161">
        <v>628954000</v>
      </c>
      <c r="DP161">
        <v>798188000</v>
      </c>
      <c r="DQ161">
        <v>628954000</v>
      </c>
      <c r="DR161">
        <v>2000</v>
      </c>
      <c r="DS161" t="s">
        <v>3621</v>
      </c>
      <c r="DT161" t="s">
        <v>3621</v>
      </c>
      <c r="DU161" t="s">
        <v>3621</v>
      </c>
      <c r="DV161">
        <v>5000</v>
      </c>
      <c r="DW161">
        <v>395303.2</v>
      </c>
      <c r="DX161">
        <v>331613</v>
      </c>
      <c r="DY161">
        <v>1.1920618311103606</v>
      </c>
    </row>
    <row r="162" spans="1:129" x14ac:dyDescent="0.25">
      <c r="A162" s="258">
        <v>41192</v>
      </c>
      <c r="B1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1391.07.19</v>
      </c>
      <c r="C162" s="195">
        <f t="shared" ca="1" si="38"/>
        <v>1391</v>
      </c>
      <c r="D1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2" s="195">
        <f>_xlfn.NUMBERVALUE(RIGHT(Table11[[#This Row],[تاریخ شمسی]],2))</f>
        <v>19</v>
      </c>
      <c r="F1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07-19</v>
      </c>
      <c r="G162" s="195" t="s">
        <v>313</v>
      </c>
      <c r="I162" s="259">
        <v>43991</v>
      </c>
      <c r="J162">
        <v>17840</v>
      </c>
      <c r="L162" s="259">
        <v>41192</v>
      </c>
      <c r="M162">
        <v>36125</v>
      </c>
      <c r="O162" s="283">
        <f>IFERROR(DATE(Table7[[#This Row],[year]],MONTH(DATEVALUE(Table7[[#This Row],[month]]&amp;"1")),Table7[[#This Row],[day]]),"")</f>
        <v>44865</v>
      </c>
      <c r="P162" s="257" t="s">
        <v>3586</v>
      </c>
      <c r="Q162" s="257">
        <v>2022</v>
      </c>
      <c r="R162" s="257" t="s">
        <v>3448</v>
      </c>
      <c r="S162" s="257">
        <v>31</v>
      </c>
      <c r="T162" s="257">
        <v>1638.85</v>
      </c>
      <c r="U162" s="257" t="s">
        <v>3621</v>
      </c>
      <c r="V162" s="257" t="s">
        <v>3621</v>
      </c>
      <c r="X162" s="260">
        <v>44865</v>
      </c>
      <c r="Y162" t="s">
        <v>9232</v>
      </c>
      <c r="Z162" s="260">
        <v>9</v>
      </c>
      <c r="AA162">
        <v>1401</v>
      </c>
      <c r="AB162" s="260" t="str">
        <f ca="1">IFERROR(IFERROR(VLOOKUP(Table_Merge1[[#This Row],[Column1]],Table11[#All],2,FALSE),LEFT(AB163,8)&amp;IF(LEN((RIGHT(AB163,2)+1))&lt;2,"0"&amp;(RIGHT(AB163,2)+1),(RIGHT(AB163,2)-1))),"")</f>
        <v>1401.08.09</v>
      </c>
      <c r="AC162" s="259" t="str">
        <f ca="1">LEFT(Table_Merge1[[#This Row],[Column2]],4)</f>
        <v>1401</v>
      </c>
      <c r="AD162" s="259" t="str">
        <f ca="1">RIGHT(LEFT(Table_Merge1[[#This Row],[Column2]],7),2)</f>
        <v>08</v>
      </c>
      <c r="AE162" s="259" t="str">
        <f ca="1">RIGHT(Table_Merge1[[#This Row],[Column2]],2)</f>
        <v>09</v>
      </c>
      <c r="AF162">
        <v>8</v>
      </c>
      <c r="AG162">
        <v>9</v>
      </c>
      <c r="AH162" s="260">
        <v>2022</v>
      </c>
      <c r="AI162" t="s">
        <v>3448</v>
      </c>
      <c r="AJ162" s="260">
        <v>31</v>
      </c>
      <c r="AK162">
        <v>1638.85</v>
      </c>
      <c r="AL162" t="s">
        <v>3621</v>
      </c>
      <c r="AM162" t="s">
        <v>3621</v>
      </c>
      <c r="AN162">
        <v>33320</v>
      </c>
      <c r="AO162">
        <v>274085</v>
      </c>
      <c r="AP162" s="287" t="str">
        <f>IFERROR(IF(Table_Merge1[[#This Row],[LME Zinc stock]]*Table_Merge1[[#This Row],[Nima.مقدار]]=0,"",Table_Merge1[[#This Row],[LME Zinc stock]]*Table_Merge1[[#This Row],[Nima.مقدار]]),"")</f>
        <v/>
      </c>
      <c r="AQ162" s="287" t="str">
        <f>IFERROR(IF(Table_Merge1[[#This Row],[LME Zinc 3-month]]*Table_Merge1[[#This Row],[Nima.مقدار]]=0,"",Table_Merge1[[#This Row],[LME Zinc 3-month]]*Table_Merge1[[#This Row],[Nima.مقدار]]),"")</f>
        <v/>
      </c>
      <c r="AR162" s="288" t="str">
        <f>IFERROR(IF(Table_Merge1[[#This Row],[LME Zinc stock]]*Table_Merge1[[#This Row],[Azad.Sell]]=0,"",Table_Merge1[[#This Row],[LME Zinc stock]]*Table_Merge1[[#This Row],[Azad.Sell]]),"")</f>
        <v/>
      </c>
      <c r="AS162" s="288" t="str">
        <f>IFERROR(IF(Table_Merge1[[#This Row],[LME Zinc 3-month]]*Table_Merge1[[#This Row],[Azad.Sell]]=0,"",Table_Merge1[[#This Row],[LME Zinc 3-month]]*Table_Merge1[[#This Row],[Azad.Sell]]),"")</f>
        <v/>
      </c>
      <c r="AT162"/>
      <c r="DH162">
        <v>1500</v>
      </c>
      <c r="DI162">
        <v>4240</v>
      </c>
      <c r="DJ162">
        <v>1500</v>
      </c>
      <c r="DK162" t="s">
        <v>9484</v>
      </c>
      <c r="DL162" t="s">
        <v>9801</v>
      </c>
      <c r="DM162" t="s">
        <v>9807</v>
      </c>
      <c r="DN162">
        <v>625015500</v>
      </c>
      <c r="DO162">
        <v>506848500</v>
      </c>
      <c r="DP162">
        <v>1423203500</v>
      </c>
      <c r="DQ162">
        <v>1135802500</v>
      </c>
      <c r="DR162">
        <v>3500</v>
      </c>
      <c r="DS162" t="s">
        <v>3621</v>
      </c>
      <c r="DT162" t="s">
        <v>3621</v>
      </c>
      <c r="DU162" t="s">
        <v>3621</v>
      </c>
      <c r="DV162">
        <v>5000</v>
      </c>
      <c r="DW162">
        <v>395303.2</v>
      </c>
      <c r="DX162">
        <v>331613</v>
      </c>
      <c r="DY162">
        <v>1.1920618311103606</v>
      </c>
    </row>
    <row r="163" spans="1:129" x14ac:dyDescent="0.25">
      <c r="A163" s="258">
        <v>41195</v>
      </c>
      <c r="B1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1391.07.22</v>
      </c>
      <c r="C163" s="195">
        <f t="shared" ca="1" si="38"/>
        <v>1391</v>
      </c>
      <c r="D1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3" s="195">
        <f>_xlfn.NUMBERVALUE(RIGHT(Table11[[#This Row],[تاریخ شمسی]],2))</f>
        <v>22</v>
      </c>
      <c r="F1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07-22</v>
      </c>
      <c r="G163" s="195" t="s">
        <v>314</v>
      </c>
      <c r="I163" s="259">
        <v>43992</v>
      </c>
      <c r="J163">
        <v>18030</v>
      </c>
      <c r="L163" s="259">
        <v>41195</v>
      </c>
      <c r="M163">
        <v>36562.5</v>
      </c>
      <c r="O163" s="284">
        <f>IFERROR(DATE(Table7[[#This Row],[year]],MONTH(DATEVALUE(Table7[[#This Row],[month]]&amp;"1")),Table7[[#This Row],[day]]),"")</f>
        <v>44862</v>
      </c>
      <c r="P163" s="195" t="s">
        <v>3587</v>
      </c>
      <c r="Q163" s="195">
        <v>2022</v>
      </c>
      <c r="R163" s="195" t="s">
        <v>3448</v>
      </c>
      <c r="S163" s="195">
        <v>28</v>
      </c>
      <c r="T163" s="195">
        <v>1649.25</v>
      </c>
      <c r="U163" s="195">
        <v>2207</v>
      </c>
      <c r="V163" s="195">
        <v>586225</v>
      </c>
      <c r="X163" s="260">
        <v>44862</v>
      </c>
      <c r="Z163" s="260">
        <v>9</v>
      </c>
      <c r="AB163" s="260" t="str">
        <f ca="1">IFERROR(IFERROR(VLOOKUP(Table_Merge1[[#This Row],[Column1]],Table11[#All],2,FALSE),LEFT(AB164,8)&amp;IF(LEN((RIGHT(AB164,2)+1))&lt;2,"0"&amp;(RIGHT(AB164,2)+1),(RIGHT(AB164,2)-1))),"")</f>
        <v>1401.08.06</v>
      </c>
      <c r="AC163" s="259" t="str">
        <f ca="1">LEFT(Table_Merge1[[#This Row],[Column2]],4)</f>
        <v>1401</v>
      </c>
      <c r="AD163" s="259" t="str">
        <f ca="1">RIGHT(LEFT(Table_Merge1[[#This Row],[Column2]],7),2)</f>
        <v>08</v>
      </c>
      <c r="AE163" s="259" t="str">
        <f ca="1">RIGHT(Table_Merge1[[#This Row],[Column2]],2)</f>
        <v>06</v>
      </c>
      <c r="AH163" s="260">
        <v>2022</v>
      </c>
      <c r="AI163" t="s">
        <v>3448</v>
      </c>
      <c r="AJ163" s="260">
        <v>28</v>
      </c>
      <c r="AK163">
        <v>1649.25</v>
      </c>
      <c r="AL163">
        <v>2207</v>
      </c>
      <c r="AM163">
        <v>586225</v>
      </c>
      <c r="AN163">
        <v>33080</v>
      </c>
      <c r="AP163" s="287" t="str">
        <f>IFERROR(IF(Table_Merge1[[#This Row],[LME Zinc stock]]*Table_Merge1[[#This Row],[Nima.مقدار]]=0,"",Table_Merge1[[#This Row],[LME Zinc stock]]*Table_Merge1[[#This Row],[Nima.مقدار]]),"")</f>
        <v/>
      </c>
      <c r="AQ163" s="287" t="str">
        <f>IFERROR(IF(Table_Merge1[[#This Row],[LME Zinc 3-month]]*Table_Merge1[[#This Row],[Nima.مقدار]]=0,"",Table_Merge1[[#This Row],[LME Zinc 3-month]]*Table_Merge1[[#This Row],[Nima.مقدار]]),"")</f>
        <v/>
      </c>
      <c r="AR163" s="288">
        <f>IFERROR(IF(Table_Merge1[[#This Row],[LME Zinc stock]]*Table_Merge1[[#This Row],[Azad.Sell]]=0,"",Table_Merge1[[#This Row],[LME Zinc stock]]*Table_Merge1[[#This Row],[Azad.Sell]]),"")</f>
        <v>19392323000</v>
      </c>
      <c r="AS163" s="288">
        <f>IFERROR(IF(Table_Merge1[[#This Row],[LME Zinc 3-month]]*Table_Merge1[[#This Row],[Azad.Sell]]=0,"",Table_Merge1[[#This Row],[LME Zinc 3-month]]*Table_Merge1[[#This Row],[Azad.Sell]]),"")</f>
        <v>73007560</v>
      </c>
      <c r="AT163"/>
      <c r="DH163">
        <v>1500</v>
      </c>
      <c r="DI163">
        <v>4040</v>
      </c>
      <c r="DJ163">
        <v>1500</v>
      </c>
      <c r="DK163" t="s">
        <v>9485</v>
      </c>
      <c r="DL163" t="s">
        <v>9801</v>
      </c>
      <c r="DM163" t="s">
        <v>9807</v>
      </c>
      <c r="DN163">
        <v>553312500</v>
      </c>
      <c r="DO163">
        <v>522262500</v>
      </c>
      <c r="DP163">
        <v>1976516000</v>
      </c>
      <c r="DQ163">
        <v>1658065000</v>
      </c>
      <c r="DR163">
        <v>5000</v>
      </c>
      <c r="DS163">
        <v>5000</v>
      </c>
      <c r="DT163">
        <v>395303.2</v>
      </c>
      <c r="DU163">
        <v>331613</v>
      </c>
      <c r="DV163">
        <v>5000</v>
      </c>
      <c r="DW163">
        <v>395303.2</v>
      </c>
      <c r="DX163">
        <v>331613</v>
      </c>
      <c r="DY163">
        <v>1.1920618311103606</v>
      </c>
    </row>
    <row r="164" spans="1:129" x14ac:dyDescent="0.25">
      <c r="A164" s="258">
        <v>41196</v>
      </c>
      <c r="B1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1391.07.23</v>
      </c>
      <c r="C164" s="195">
        <f t="shared" ca="1" si="38"/>
        <v>1391</v>
      </c>
      <c r="D1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4" s="195">
        <f>_xlfn.NUMBERVALUE(RIGHT(Table11[[#This Row],[تاریخ شمسی]],2))</f>
        <v>23</v>
      </c>
      <c r="F1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07-23</v>
      </c>
      <c r="G164" s="195" t="s">
        <v>315</v>
      </c>
      <c r="I164" s="259">
        <v>43993</v>
      </c>
      <c r="J164">
        <v>18030</v>
      </c>
      <c r="L164" s="259">
        <v>41196</v>
      </c>
      <c r="M164">
        <v>36781.25</v>
      </c>
      <c r="O164" s="283">
        <f>IFERROR(DATE(Table7[[#This Row],[year]],MONTH(DATEVALUE(Table7[[#This Row],[month]]&amp;"1")),Table7[[#This Row],[day]]),"")</f>
        <v>44861</v>
      </c>
      <c r="P164" s="257" t="s">
        <v>3588</v>
      </c>
      <c r="Q164" s="257">
        <v>2022</v>
      </c>
      <c r="R164" s="257" t="s">
        <v>3448</v>
      </c>
      <c r="S164" s="257">
        <v>27</v>
      </c>
      <c r="T164" s="257">
        <v>1663.3</v>
      </c>
      <c r="U164" s="257">
        <v>2236</v>
      </c>
      <c r="V164" s="257">
        <v>587425</v>
      </c>
      <c r="X164" s="260">
        <v>44861</v>
      </c>
      <c r="Y164" t="s">
        <v>9231</v>
      </c>
      <c r="Z164" s="260">
        <v>9</v>
      </c>
      <c r="AA164">
        <v>1401</v>
      </c>
      <c r="AB164" s="260" t="str">
        <f ca="1">IFERROR(IFERROR(VLOOKUP(Table_Merge1[[#This Row],[Column1]],Table11[#All],2,FALSE),LEFT(AB165,8)&amp;IF(LEN((RIGHT(AB165,2)+1))&lt;2,"0"&amp;(RIGHT(AB165,2)+1),(RIGHT(AB165,2)-1))),"")</f>
        <v>1401.08.05</v>
      </c>
      <c r="AC164" s="259" t="str">
        <f ca="1">LEFT(Table_Merge1[[#This Row],[Column2]],4)</f>
        <v>1401</v>
      </c>
      <c r="AD164" s="259" t="str">
        <f ca="1">RIGHT(LEFT(Table_Merge1[[#This Row],[Column2]],7),2)</f>
        <v>08</v>
      </c>
      <c r="AE164" s="259" t="str">
        <f ca="1">RIGHT(Table_Merge1[[#This Row],[Column2]],2)</f>
        <v>05</v>
      </c>
      <c r="AF164">
        <v>8</v>
      </c>
      <c r="AG164">
        <v>5</v>
      </c>
      <c r="AH164" s="260">
        <v>2022</v>
      </c>
      <c r="AI164" t="s">
        <v>3448</v>
      </c>
      <c r="AJ164" s="260">
        <v>27</v>
      </c>
      <c r="AK164">
        <v>1663.3</v>
      </c>
      <c r="AL164">
        <v>2236</v>
      </c>
      <c r="AM164">
        <v>587425</v>
      </c>
      <c r="AN164">
        <v>33030</v>
      </c>
      <c r="AO164">
        <v>273580</v>
      </c>
      <c r="AP164" s="287">
        <f>IFERROR(IF(Table_Merge1[[#This Row],[LME Zinc stock]]*Table_Merge1[[#This Row],[Nima.مقدار]]=0,"",Table_Merge1[[#This Row],[LME Zinc stock]]*Table_Merge1[[#This Row],[Nima.مقدار]]),"")</f>
        <v>160707731500</v>
      </c>
      <c r="AQ164" s="287">
        <f>IFERROR(IF(Table_Merge1[[#This Row],[LME Zinc 3-month]]*Table_Merge1[[#This Row],[Nima.مقدار]]=0,"",Table_Merge1[[#This Row],[LME Zinc 3-month]]*Table_Merge1[[#This Row],[Nima.مقدار]]),"")</f>
        <v>611724880</v>
      </c>
      <c r="AR164" s="288">
        <f>IFERROR(IF(Table_Merge1[[#This Row],[LME Zinc stock]]*Table_Merge1[[#This Row],[Azad.Sell]]=0,"",Table_Merge1[[#This Row],[LME Zinc stock]]*Table_Merge1[[#This Row],[Azad.Sell]]),"")</f>
        <v>19402647750</v>
      </c>
      <c r="AS164" s="288">
        <f>IFERROR(IF(Table_Merge1[[#This Row],[LME Zinc 3-month]]*Table_Merge1[[#This Row],[Azad.Sell]]=0,"",Table_Merge1[[#This Row],[LME Zinc 3-month]]*Table_Merge1[[#This Row],[Azad.Sell]]),"")</f>
        <v>73855080</v>
      </c>
      <c r="AT164"/>
      <c r="DH164">
        <v>2000</v>
      </c>
      <c r="DI164">
        <v>3980</v>
      </c>
      <c r="DJ164">
        <v>2000</v>
      </c>
      <c r="DK164" t="s">
        <v>9460</v>
      </c>
      <c r="DL164" t="s">
        <v>9801</v>
      </c>
      <c r="DM164" t="s">
        <v>9802</v>
      </c>
      <c r="DN164">
        <v>790302000</v>
      </c>
      <c r="DO164">
        <v>741594000</v>
      </c>
      <c r="DP164">
        <v>790302000</v>
      </c>
      <c r="DQ164">
        <v>741594000</v>
      </c>
      <c r="DR164">
        <v>2000</v>
      </c>
      <c r="DS164" t="s">
        <v>3621</v>
      </c>
      <c r="DT164" t="s">
        <v>3621</v>
      </c>
      <c r="DU164" t="s">
        <v>3621</v>
      </c>
      <c r="DV164">
        <v>10000</v>
      </c>
      <c r="DW164">
        <v>419156</v>
      </c>
      <c r="DX164">
        <v>394444.2</v>
      </c>
      <c r="DY164">
        <v>1.0626496726279662</v>
      </c>
    </row>
    <row r="165" spans="1:129" x14ac:dyDescent="0.25">
      <c r="A165" s="258">
        <v>41197</v>
      </c>
      <c r="B1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1391.07.24</v>
      </c>
      <c r="C165" s="195">
        <f t="shared" ca="1" si="38"/>
        <v>1391</v>
      </c>
      <c r="D1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5" s="195">
        <f>_xlfn.NUMBERVALUE(RIGHT(Table11[[#This Row],[تاریخ شمسی]],2))</f>
        <v>24</v>
      </c>
      <c r="F1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07-24</v>
      </c>
      <c r="G165" s="195" t="s">
        <v>316</v>
      </c>
      <c r="I165" s="259">
        <v>43994</v>
      </c>
      <c r="J165">
        <v>18030</v>
      </c>
      <c r="L165" s="259">
        <v>41197</v>
      </c>
      <c r="M165">
        <v>36890.625</v>
      </c>
      <c r="O165" s="284">
        <f>IFERROR(DATE(Table7[[#This Row],[year]],MONTH(DATEVALUE(Table7[[#This Row],[month]]&amp;"1")),Table7[[#This Row],[day]]),"")</f>
        <v>44860</v>
      </c>
      <c r="P165" s="195" t="s">
        <v>3589</v>
      </c>
      <c r="Q165" s="195">
        <v>2022</v>
      </c>
      <c r="R165" s="195" t="s">
        <v>3448</v>
      </c>
      <c r="S165" s="195">
        <v>26</v>
      </c>
      <c r="T165" s="195">
        <v>1670.8</v>
      </c>
      <c r="U165" s="195">
        <v>2302</v>
      </c>
      <c r="V165" s="195">
        <v>587100</v>
      </c>
      <c r="X165" s="260">
        <v>44860</v>
      </c>
      <c r="Y165" t="s">
        <v>9230</v>
      </c>
      <c r="Z165" s="260">
        <v>9</v>
      </c>
      <c r="AA165">
        <v>1401</v>
      </c>
      <c r="AB165" s="260" t="str">
        <f ca="1">IFERROR(IFERROR(VLOOKUP(Table_Merge1[[#This Row],[Column1]],Table11[#All],2,FALSE),LEFT(AB166,8)&amp;IF(LEN((RIGHT(AB166,2)+1))&lt;2,"0"&amp;(RIGHT(AB166,2)+1),(RIGHT(AB166,2)-1))),"")</f>
        <v>1401.08.04</v>
      </c>
      <c r="AC165" s="259" t="str">
        <f ca="1">LEFT(Table_Merge1[[#This Row],[Column2]],4)</f>
        <v>1401</v>
      </c>
      <c r="AD165" s="259" t="str">
        <f ca="1">RIGHT(LEFT(Table_Merge1[[#This Row],[Column2]],7),2)</f>
        <v>08</v>
      </c>
      <c r="AE165" s="259" t="str">
        <f ca="1">RIGHT(Table_Merge1[[#This Row],[Column2]],2)</f>
        <v>04</v>
      </c>
      <c r="AF165">
        <v>8</v>
      </c>
      <c r="AG165">
        <v>4</v>
      </c>
      <c r="AH165" s="260">
        <v>2022</v>
      </c>
      <c r="AI165" t="s">
        <v>3448</v>
      </c>
      <c r="AJ165" s="260">
        <v>26</v>
      </c>
      <c r="AK165">
        <v>1670.8</v>
      </c>
      <c r="AL165">
        <v>2302</v>
      </c>
      <c r="AM165">
        <v>587100</v>
      </c>
      <c r="AN165">
        <v>32900</v>
      </c>
      <c r="AO165">
        <v>274162</v>
      </c>
      <c r="AP165" s="287">
        <f>IFERROR(IF(Table_Merge1[[#This Row],[LME Zinc stock]]*Table_Merge1[[#This Row],[Nima.مقدار]]=0,"",Table_Merge1[[#This Row],[LME Zinc stock]]*Table_Merge1[[#This Row],[Nima.مقدار]]),"")</f>
        <v>160960510200</v>
      </c>
      <c r="AQ165" s="287">
        <f>IFERROR(IF(Table_Merge1[[#This Row],[LME Zinc 3-month]]*Table_Merge1[[#This Row],[Nima.مقدار]]=0,"",Table_Merge1[[#This Row],[LME Zinc 3-month]]*Table_Merge1[[#This Row],[Nima.مقدار]]),"")</f>
        <v>631120924</v>
      </c>
      <c r="AR165" s="288">
        <f>IFERROR(IF(Table_Merge1[[#This Row],[LME Zinc stock]]*Table_Merge1[[#This Row],[Azad.Sell]]=0,"",Table_Merge1[[#This Row],[LME Zinc stock]]*Table_Merge1[[#This Row],[Azad.Sell]]),"")</f>
        <v>19315590000</v>
      </c>
      <c r="AS165" s="288">
        <f>IFERROR(IF(Table_Merge1[[#This Row],[LME Zinc 3-month]]*Table_Merge1[[#This Row],[Azad.Sell]]=0,"",Table_Merge1[[#This Row],[LME Zinc 3-month]]*Table_Merge1[[#This Row],[Azad.Sell]]),"")</f>
        <v>75735800</v>
      </c>
      <c r="AT165"/>
      <c r="DH165">
        <v>2000</v>
      </c>
      <c r="DI165">
        <v>3900</v>
      </c>
      <c r="DJ165">
        <v>2000</v>
      </c>
      <c r="DK165" t="s">
        <v>9461</v>
      </c>
      <c r="DL165" t="s">
        <v>9801</v>
      </c>
      <c r="DM165" t="s">
        <v>9802</v>
      </c>
      <c r="DN165">
        <v>817856000</v>
      </c>
      <c r="DO165">
        <v>761144000</v>
      </c>
      <c r="DP165">
        <v>1608158000</v>
      </c>
      <c r="DQ165">
        <v>1502738000</v>
      </c>
      <c r="DR165">
        <v>4000</v>
      </c>
      <c r="DS165" t="s">
        <v>3621</v>
      </c>
      <c r="DT165" t="s">
        <v>3621</v>
      </c>
      <c r="DU165" t="s">
        <v>3621</v>
      </c>
      <c r="DV165">
        <v>10000</v>
      </c>
      <c r="DW165">
        <v>419156</v>
      </c>
      <c r="DX165">
        <v>394444.2</v>
      </c>
      <c r="DY165">
        <v>1.0626496726279662</v>
      </c>
    </row>
    <row r="166" spans="1:129" x14ac:dyDescent="0.25">
      <c r="A166" s="258">
        <v>41198</v>
      </c>
      <c r="B1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1391.07.25</v>
      </c>
      <c r="C166" s="195">
        <f t="shared" ca="1" si="38"/>
        <v>1391</v>
      </c>
      <c r="D1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6" s="195">
        <f>_xlfn.NUMBERVALUE(RIGHT(Table11[[#This Row],[تاریخ شمسی]],2))</f>
        <v>25</v>
      </c>
      <c r="F1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07-25</v>
      </c>
      <c r="G166" s="195" t="s">
        <v>317</v>
      </c>
      <c r="I166" s="259">
        <v>43995</v>
      </c>
      <c r="J166">
        <v>17960</v>
      </c>
      <c r="L166" s="259">
        <v>41198</v>
      </c>
      <c r="M166">
        <v>36945.3125</v>
      </c>
      <c r="O166" s="283">
        <f>IFERROR(DATE(Table7[[#This Row],[year]],MONTH(DATEVALUE(Table7[[#This Row],[month]]&amp;"1")),Table7[[#This Row],[day]]),"")</f>
        <v>44859</v>
      </c>
      <c r="P166" s="257" t="s">
        <v>3590</v>
      </c>
      <c r="Q166" s="257">
        <v>2022</v>
      </c>
      <c r="R166" s="257" t="s">
        <v>3448</v>
      </c>
      <c r="S166" s="257">
        <v>25</v>
      </c>
      <c r="T166" s="257">
        <v>1642.85</v>
      </c>
      <c r="U166" s="257">
        <v>2262</v>
      </c>
      <c r="V166" s="257">
        <v>574075</v>
      </c>
      <c r="X166" s="260">
        <v>44859</v>
      </c>
      <c r="Y166" t="s">
        <v>9229</v>
      </c>
      <c r="Z166" s="260">
        <v>9</v>
      </c>
      <c r="AA166">
        <v>1401</v>
      </c>
      <c r="AB166" s="260" t="str">
        <f ca="1">IFERROR(IFERROR(VLOOKUP(Table_Merge1[[#This Row],[Column1]],Table11[#All],2,FALSE),LEFT(AB167,8)&amp;IF(LEN((RIGHT(AB167,2)+1))&lt;2,"0"&amp;(RIGHT(AB167,2)+1),(RIGHT(AB167,2)-1))),"")</f>
        <v>1401.08.03</v>
      </c>
      <c r="AC166" s="259" t="str">
        <f ca="1">LEFT(Table_Merge1[[#This Row],[Column2]],4)</f>
        <v>1401</v>
      </c>
      <c r="AD166" s="259" t="str">
        <f ca="1">RIGHT(LEFT(Table_Merge1[[#This Row],[Column2]],7),2)</f>
        <v>08</v>
      </c>
      <c r="AE166" s="259" t="str">
        <f ca="1">RIGHT(Table_Merge1[[#This Row],[Column2]],2)</f>
        <v>03</v>
      </c>
      <c r="AF166">
        <v>8</v>
      </c>
      <c r="AG166">
        <v>3</v>
      </c>
      <c r="AH166" s="260">
        <v>2022</v>
      </c>
      <c r="AI166" t="s">
        <v>3448</v>
      </c>
      <c r="AJ166" s="260">
        <v>25</v>
      </c>
      <c r="AK166">
        <v>1642.85</v>
      </c>
      <c r="AL166">
        <v>2262</v>
      </c>
      <c r="AM166">
        <v>574075</v>
      </c>
      <c r="AN166">
        <v>32890</v>
      </c>
      <c r="AO166">
        <v>273248</v>
      </c>
      <c r="AP166" s="287">
        <f>IFERROR(IF(Table_Merge1[[#This Row],[LME Zinc stock]]*Table_Merge1[[#This Row],[Nima.مقدار]]=0,"",Table_Merge1[[#This Row],[LME Zinc stock]]*Table_Merge1[[#This Row],[Nima.مقدار]]),"")</f>
        <v>156864845600</v>
      </c>
      <c r="AQ166" s="287">
        <f>IFERROR(IF(Table_Merge1[[#This Row],[LME Zinc 3-month]]*Table_Merge1[[#This Row],[Nima.مقدار]]=0,"",Table_Merge1[[#This Row],[LME Zinc 3-month]]*Table_Merge1[[#This Row],[Nima.مقدار]]),"")</f>
        <v>618086976</v>
      </c>
      <c r="AR166" s="288">
        <f>IFERROR(IF(Table_Merge1[[#This Row],[LME Zinc stock]]*Table_Merge1[[#This Row],[Azad.Sell]]=0,"",Table_Merge1[[#This Row],[LME Zinc stock]]*Table_Merge1[[#This Row],[Azad.Sell]]),"")</f>
        <v>18881326750</v>
      </c>
      <c r="AS166" s="288">
        <f>IFERROR(IF(Table_Merge1[[#This Row],[LME Zinc 3-month]]*Table_Merge1[[#This Row],[Azad.Sell]]=0,"",Table_Merge1[[#This Row],[LME Zinc 3-month]]*Table_Merge1[[#This Row],[Azad.Sell]]),"")</f>
        <v>74397180</v>
      </c>
      <c r="AT166"/>
      <c r="DH166">
        <v>2000</v>
      </c>
      <c r="DI166">
        <v>4520</v>
      </c>
      <c r="DJ166">
        <v>2000</v>
      </c>
      <c r="DK166" t="s">
        <v>9462</v>
      </c>
      <c r="DL166" t="s">
        <v>9801</v>
      </c>
      <c r="DM166" t="s">
        <v>9802</v>
      </c>
      <c r="DN166">
        <v>866378000</v>
      </c>
      <c r="DO166">
        <v>809768000</v>
      </c>
      <c r="DP166">
        <v>2474536000</v>
      </c>
      <c r="DQ166">
        <v>2312506000</v>
      </c>
      <c r="DR166">
        <v>6000</v>
      </c>
      <c r="DS166" t="s">
        <v>3621</v>
      </c>
      <c r="DT166" t="s">
        <v>3621</v>
      </c>
      <c r="DU166" t="s">
        <v>3621</v>
      </c>
      <c r="DV166">
        <v>10000</v>
      </c>
      <c r="DW166">
        <v>419156</v>
      </c>
      <c r="DX166">
        <v>394444.2</v>
      </c>
      <c r="DY166">
        <v>1.0626496726279662</v>
      </c>
    </row>
    <row r="167" spans="1:129" x14ac:dyDescent="0.25">
      <c r="A167" s="258">
        <v>41199</v>
      </c>
      <c r="B1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1391.07.26</v>
      </c>
      <c r="C167" s="195">
        <f t="shared" ca="1" si="38"/>
        <v>1391</v>
      </c>
      <c r="D1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7" s="195">
        <f>_xlfn.NUMBERVALUE(RIGHT(Table11[[#This Row],[تاریخ شمسی]],2))</f>
        <v>26</v>
      </c>
      <c r="F1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07-26</v>
      </c>
      <c r="G167" s="195" t="s">
        <v>318</v>
      </c>
      <c r="I167" s="259">
        <v>43996</v>
      </c>
      <c r="J167">
        <v>18200</v>
      </c>
      <c r="L167" s="259">
        <v>41199</v>
      </c>
      <c r="M167">
        <v>36972.65625</v>
      </c>
      <c r="O167" s="284">
        <f>IFERROR(DATE(Table7[[#This Row],[year]],MONTH(DATEVALUE(Table7[[#This Row],[month]]&amp;"1")),Table7[[#This Row],[day]]),"")</f>
        <v>44858</v>
      </c>
      <c r="P167" s="195" t="s">
        <v>3591</v>
      </c>
      <c r="Q167" s="195">
        <v>2022</v>
      </c>
      <c r="R167" s="195" t="s">
        <v>3448</v>
      </c>
      <c r="S167" s="195">
        <v>24</v>
      </c>
      <c r="T167" s="195">
        <v>1646.35</v>
      </c>
      <c r="U167" s="195">
        <v>2192</v>
      </c>
      <c r="V167" s="195">
        <v>569500</v>
      </c>
      <c r="X167" s="260">
        <v>44858</v>
      </c>
      <c r="Y167" t="s">
        <v>9228</v>
      </c>
      <c r="Z167" s="260">
        <v>9</v>
      </c>
      <c r="AA167">
        <v>1401</v>
      </c>
      <c r="AB167" s="260" t="str">
        <f ca="1">IFERROR(IFERROR(VLOOKUP(Table_Merge1[[#This Row],[Column1]],Table11[#All],2,FALSE),LEFT(AB168,8)&amp;IF(LEN((RIGHT(AB168,2)+1))&lt;2,"0"&amp;(RIGHT(AB168,2)+1),(RIGHT(AB168,2)-1))),"")</f>
        <v>1401.08.02</v>
      </c>
      <c r="AC167" s="259" t="str">
        <f ca="1">LEFT(Table_Merge1[[#This Row],[Column2]],4)</f>
        <v>1401</v>
      </c>
      <c r="AD167" s="259" t="str">
        <f ca="1">RIGHT(LEFT(Table_Merge1[[#This Row],[Column2]],7),2)</f>
        <v>08</v>
      </c>
      <c r="AE167" s="259" t="str">
        <f ca="1">RIGHT(Table_Merge1[[#This Row],[Column2]],2)</f>
        <v>02</v>
      </c>
      <c r="AF167">
        <v>8</v>
      </c>
      <c r="AG167">
        <v>2</v>
      </c>
      <c r="AH167" s="260">
        <v>2022</v>
      </c>
      <c r="AI167" t="s">
        <v>3448</v>
      </c>
      <c r="AJ167" s="260">
        <v>24</v>
      </c>
      <c r="AK167">
        <v>1646.35</v>
      </c>
      <c r="AL167">
        <v>2192</v>
      </c>
      <c r="AM167">
        <v>569500</v>
      </c>
      <c r="AN167">
        <v>32800</v>
      </c>
      <c r="AO167">
        <v>274089</v>
      </c>
      <c r="AP167" s="287">
        <f>IFERROR(IF(Table_Merge1[[#This Row],[LME Zinc stock]]*Table_Merge1[[#This Row],[Nima.مقدار]]=0,"",Table_Merge1[[#This Row],[LME Zinc stock]]*Table_Merge1[[#This Row],[Nima.مقدار]]),"")</f>
        <v>156093685500</v>
      </c>
      <c r="AQ167" s="287">
        <f>IFERROR(IF(Table_Merge1[[#This Row],[LME Zinc 3-month]]*Table_Merge1[[#This Row],[Nima.مقدار]]=0,"",Table_Merge1[[#This Row],[LME Zinc 3-month]]*Table_Merge1[[#This Row],[Nima.مقدار]]),"")</f>
        <v>600803088</v>
      </c>
      <c r="AR167" s="288">
        <f>IFERROR(IF(Table_Merge1[[#This Row],[LME Zinc stock]]*Table_Merge1[[#This Row],[Azad.Sell]]=0,"",Table_Merge1[[#This Row],[LME Zinc stock]]*Table_Merge1[[#This Row],[Azad.Sell]]),"")</f>
        <v>18679600000</v>
      </c>
      <c r="AS167" s="288">
        <f>IFERROR(IF(Table_Merge1[[#This Row],[LME Zinc 3-month]]*Table_Merge1[[#This Row],[Azad.Sell]]=0,"",Table_Merge1[[#This Row],[LME Zinc 3-month]]*Table_Merge1[[#This Row],[Azad.Sell]]),"")</f>
        <v>71897600</v>
      </c>
      <c r="AT167"/>
      <c r="DH167">
        <v>2000</v>
      </c>
      <c r="DI167">
        <v>3180</v>
      </c>
      <c r="DJ167">
        <v>2000</v>
      </c>
      <c r="DK167" t="s">
        <v>9463</v>
      </c>
      <c r="DL167" t="s">
        <v>9801</v>
      </c>
      <c r="DM167" t="s">
        <v>9802</v>
      </c>
      <c r="DN167">
        <v>863614000</v>
      </c>
      <c r="DO167">
        <v>813000000</v>
      </c>
      <c r="DP167">
        <v>3338150000</v>
      </c>
      <c r="DQ167">
        <v>3125506000</v>
      </c>
      <c r="DR167">
        <v>8000</v>
      </c>
      <c r="DS167" t="s">
        <v>3621</v>
      </c>
      <c r="DT167" t="s">
        <v>3621</v>
      </c>
      <c r="DU167" t="s">
        <v>3621</v>
      </c>
      <c r="DV167">
        <v>10000</v>
      </c>
      <c r="DW167">
        <v>419156</v>
      </c>
      <c r="DX167">
        <v>394444.2</v>
      </c>
      <c r="DY167">
        <v>1.0626496726279662</v>
      </c>
    </row>
    <row r="168" spans="1:129" x14ac:dyDescent="0.25">
      <c r="A168" s="258">
        <v>41200</v>
      </c>
      <c r="B1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1391.07.27</v>
      </c>
      <c r="C168" s="195">
        <f t="shared" ca="1" si="38"/>
        <v>1391</v>
      </c>
      <c r="D1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8" s="195">
        <f>_xlfn.NUMBERVALUE(RIGHT(Table11[[#This Row],[تاریخ شمسی]],2))</f>
        <v>27</v>
      </c>
      <c r="F1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07-27</v>
      </c>
      <c r="G168" s="195" t="s">
        <v>319</v>
      </c>
      <c r="I168" s="259">
        <v>43997</v>
      </c>
      <c r="J168">
        <v>18350</v>
      </c>
      <c r="L168" s="259">
        <v>41200</v>
      </c>
      <c r="M168">
        <v>37000</v>
      </c>
      <c r="O168" s="283">
        <f>IFERROR(DATE(Table7[[#This Row],[year]],MONTH(DATEVALUE(Table7[[#This Row],[month]]&amp;"1")),Table7[[#This Row],[day]]),"")</f>
        <v>44855</v>
      </c>
      <c r="P168" s="257" t="s">
        <v>3592</v>
      </c>
      <c r="Q168" s="257">
        <v>2022</v>
      </c>
      <c r="R168" s="257" t="s">
        <v>3448</v>
      </c>
      <c r="S168" s="257">
        <v>21</v>
      </c>
      <c r="T168" s="257">
        <v>1624.55</v>
      </c>
      <c r="U168" s="257">
        <v>2179</v>
      </c>
      <c r="V168" s="257">
        <v>569525</v>
      </c>
      <c r="X168" s="260">
        <v>44855</v>
      </c>
      <c r="Z168" s="260">
        <v>9</v>
      </c>
      <c r="AB168" s="260" t="str">
        <f ca="1">IFERROR(IFERROR(VLOOKUP(Table_Merge1[[#This Row],[Column1]],Table11[#All],2,FALSE),LEFT(AB169,8)&amp;IF(LEN((RIGHT(AB169,2)+1))&lt;2,"0"&amp;(RIGHT(AB169,2)+1),(RIGHT(AB169,2)-1))),"")</f>
        <v>1401.07.27</v>
      </c>
      <c r="AC168" s="259" t="str">
        <f ca="1">LEFT(Table_Merge1[[#This Row],[Column2]],4)</f>
        <v>1401</v>
      </c>
      <c r="AD168" s="259" t="str">
        <f ca="1">RIGHT(LEFT(Table_Merge1[[#This Row],[Column2]],7),2)</f>
        <v>07</v>
      </c>
      <c r="AE168" s="259" t="str">
        <f ca="1">RIGHT(Table_Merge1[[#This Row],[Column2]],2)</f>
        <v>27</v>
      </c>
      <c r="AH168" s="260">
        <v>2022</v>
      </c>
      <c r="AI168" t="s">
        <v>3448</v>
      </c>
      <c r="AJ168" s="260">
        <v>21</v>
      </c>
      <c r="AK168">
        <v>1624.55</v>
      </c>
      <c r="AL168">
        <v>2179</v>
      </c>
      <c r="AM168">
        <v>569525</v>
      </c>
      <c r="AN168">
        <v>32710</v>
      </c>
      <c r="AP168" s="287" t="str">
        <f>IFERROR(IF(Table_Merge1[[#This Row],[LME Zinc stock]]*Table_Merge1[[#This Row],[Nima.مقدار]]=0,"",Table_Merge1[[#This Row],[LME Zinc stock]]*Table_Merge1[[#This Row],[Nima.مقدار]]),"")</f>
        <v/>
      </c>
      <c r="AQ168" s="287" t="str">
        <f>IFERROR(IF(Table_Merge1[[#This Row],[LME Zinc 3-month]]*Table_Merge1[[#This Row],[Nima.مقدار]]=0,"",Table_Merge1[[#This Row],[LME Zinc 3-month]]*Table_Merge1[[#This Row],[Nima.مقدار]]),"")</f>
        <v/>
      </c>
      <c r="AR168" s="288">
        <f>IFERROR(IF(Table_Merge1[[#This Row],[LME Zinc stock]]*Table_Merge1[[#This Row],[Azad.Sell]]=0,"",Table_Merge1[[#This Row],[LME Zinc stock]]*Table_Merge1[[#This Row],[Azad.Sell]]),"")</f>
        <v>18629162750</v>
      </c>
      <c r="AS168" s="288">
        <f>IFERROR(IF(Table_Merge1[[#This Row],[LME Zinc 3-month]]*Table_Merge1[[#This Row],[Azad.Sell]]=0,"",Table_Merge1[[#This Row],[LME Zinc 3-month]]*Table_Merge1[[#This Row],[Azad.Sell]]),"")</f>
        <v>71275090</v>
      </c>
      <c r="AT168"/>
      <c r="DH168">
        <v>2000</v>
      </c>
      <c r="DI168">
        <v>3800</v>
      </c>
      <c r="DJ168">
        <v>2000</v>
      </c>
      <c r="DK168" t="s">
        <v>9491</v>
      </c>
      <c r="DL168" t="s">
        <v>9801</v>
      </c>
      <c r="DM168" t="s">
        <v>9802</v>
      </c>
      <c r="DN168">
        <v>853410000</v>
      </c>
      <c r="DO168">
        <v>818936000</v>
      </c>
      <c r="DP168">
        <v>4191560000</v>
      </c>
      <c r="DQ168">
        <v>3944442000</v>
      </c>
      <c r="DR168">
        <v>10000</v>
      </c>
      <c r="DS168">
        <v>10000</v>
      </c>
      <c r="DT168">
        <v>419156</v>
      </c>
      <c r="DU168">
        <v>394444.2</v>
      </c>
      <c r="DV168">
        <v>10000</v>
      </c>
      <c r="DW168">
        <v>419156</v>
      </c>
      <c r="DX168">
        <v>394444.2</v>
      </c>
      <c r="DY168">
        <v>1.0626496726279662</v>
      </c>
    </row>
    <row r="169" spans="1:129" x14ac:dyDescent="0.25">
      <c r="A169" s="258">
        <v>41202</v>
      </c>
      <c r="B1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1391.07.29</v>
      </c>
      <c r="C169" s="195">
        <f t="shared" ca="1" si="38"/>
        <v>1391</v>
      </c>
      <c r="D1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9" s="195">
        <f>_xlfn.NUMBERVALUE(RIGHT(Table11[[#This Row],[تاریخ شمسی]],2))</f>
        <v>29</v>
      </c>
      <c r="F1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07-29</v>
      </c>
      <c r="G169" s="195" t="s">
        <v>320</v>
      </c>
      <c r="I169" s="259">
        <v>43998</v>
      </c>
      <c r="J169">
        <v>18630</v>
      </c>
      <c r="L169" s="259">
        <v>41202</v>
      </c>
      <c r="M169">
        <v>36000</v>
      </c>
      <c r="O169" s="284">
        <f>IFERROR(DATE(Table7[[#This Row],[year]],MONTH(DATEVALUE(Table7[[#This Row],[month]]&amp;"1")),Table7[[#This Row],[day]]),"")</f>
        <v>44854</v>
      </c>
      <c r="P169" s="195" t="s">
        <v>3593</v>
      </c>
      <c r="Q169" s="195">
        <v>2022</v>
      </c>
      <c r="R169" s="195" t="s">
        <v>3448</v>
      </c>
      <c r="S169" s="195">
        <v>20</v>
      </c>
      <c r="T169" s="195">
        <v>1633.2</v>
      </c>
      <c r="U169" s="195">
        <v>2175.5</v>
      </c>
      <c r="V169" s="195">
        <v>570000</v>
      </c>
      <c r="X169" s="260">
        <v>44854</v>
      </c>
      <c r="Y169" t="s">
        <v>9227</v>
      </c>
      <c r="Z169" s="260">
        <v>9</v>
      </c>
      <c r="AA169">
        <v>1401</v>
      </c>
      <c r="AB169" s="260" t="str">
        <f ca="1">IFERROR(IFERROR(VLOOKUP(Table_Merge1[[#This Row],[Column1]],Table11[#All],2,FALSE),LEFT(AB170,8)&amp;IF(LEN((RIGHT(AB170,2)+1))&lt;2,"0"&amp;(RIGHT(AB170,2)+1),(RIGHT(AB170,2)-1))),"")</f>
        <v>1401.07.28</v>
      </c>
      <c r="AC169" s="259" t="str">
        <f ca="1">LEFT(Table_Merge1[[#This Row],[Column2]],4)</f>
        <v>1401</v>
      </c>
      <c r="AD169" s="259" t="str">
        <f ca="1">RIGHT(LEFT(Table_Merge1[[#This Row],[Column2]],7),2)</f>
        <v>07</v>
      </c>
      <c r="AE169" s="259" t="str">
        <f ca="1">RIGHT(Table_Merge1[[#This Row],[Column2]],2)</f>
        <v>28</v>
      </c>
      <c r="AF169">
        <v>7</v>
      </c>
      <c r="AG169">
        <v>28</v>
      </c>
      <c r="AH169" s="260">
        <v>2022</v>
      </c>
      <c r="AI169" t="s">
        <v>3448</v>
      </c>
      <c r="AJ169" s="260">
        <v>20</v>
      </c>
      <c r="AK169">
        <v>1633.2</v>
      </c>
      <c r="AL169">
        <v>2175.5</v>
      </c>
      <c r="AM169">
        <v>570000</v>
      </c>
      <c r="AN169">
        <v>32780</v>
      </c>
      <c r="AO169">
        <v>272531</v>
      </c>
      <c r="AP169" s="287">
        <f>IFERROR(IF(Table_Merge1[[#This Row],[LME Zinc stock]]*Table_Merge1[[#This Row],[Nima.مقدار]]=0,"",Table_Merge1[[#This Row],[LME Zinc stock]]*Table_Merge1[[#This Row],[Nima.مقدار]]),"")</f>
        <v>155342670000</v>
      </c>
      <c r="AQ169" s="287">
        <f>IFERROR(IF(Table_Merge1[[#This Row],[LME Zinc 3-month]]*Table_Merge1[[#This Row],[Nima.مقدار]]=0,"",Table_Merge1[[#This Row],[LME Zinc 3-month]]*Table_Merge1[[#This Row],[Nima.مقدار]]),"")</f>
        <v>592891190.5</v>
      </c>
      <c r="AR169" s="288">
        <f>IFERROR(IF(Table_Merge1[[#This Row],[LME Zinc stock]]*Table_Merge1[[#This Row],[Azad.Sell]]=0,"",Table_Merge1[[#This Row],[LME Zinc stock]]*Table_Merge1[[#This Row],[Azad.Sell]]),"")</f>
        <v>18684600000</v>
      </c>
      <c r="AS169" s="288">
        <f>IFERROR(IF(Table_Merge1[[#This Row],[LME Zinc 3-month]]*Table_Merge1[[#This Row],[Azad.Sell]]=0,"",Table_Merge1[[#This Row],[LME Zinc 3-month]]*Table_Merge1[[#This Row],[Azad.Sell]]),"")</f>
        <v>71312890</v>
      </c>
      <c r="AT169"/>
      <c r="DH169">
        <v>2000</v>
      </c>
      <c r="DI169">
        <v>4140</v>
      </c>
      <c r="DJ169">
        <v>2000</v>
      </c>
      <c r="DK169" t="s">
        <v>9492</v>
      </c>
      <c r="DL169" t="s">
        <v>9801</v>
      </c>
      <c r="DM169" t="s">
        <v>9805</v>
      </c>
      <c r="DN169">
        <v>877516000</v>
      </c>
      <c r="DO169">
        <v>850366000</v>
      </c>
      <c r="DP169">
        <v>877516000</v>
      </c>
      <c r="DQ169">
        <v>850366000</v>
      </c>
      <c r="DR169">
        <v>2000</v>
      </c>
      <c r="DS169" t="s">
        <v>3621</v>
      </c>
      <c r="DT169" t="s">
        <v>3621</v>
      </c>
      <c r="DU169" t="s">
        <v>3621</v>
      </c>
      <c r="DV169">
        <v>8940</v>
      </c>
      <c r="DW169">
        <v>465608.2953020134</v>
      </c>
      <c r="DX169">
        <v>460969.01118568232</v>
      </c>
      <c r="DY169">
        <v>1.0100641995530202</v>
      </c>
    </row>
    <row r="170" spans="1:129" x14ac:dyDescent="0.25">
      <c r="A170" s="258">
        <v>41203</v>
      </c>
      <c r="B1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1391.07.30</v>
      </c>
      <c r="C170" s="195">
        <f t="shared" ca="1" si="38"/>
        <v>1391</v>
      </c>
      <c r="D1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70" s="195">
        <f>_xlfn.NUMBERVALUE(RIGHT(Table11[[#This Row],[تاریخ شمسی]],2))</f>
        <v>30</v>
      </c>
      <c r="F1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07-30</v>
      </c>
      <c r="G170" s="195" t="s">
        <v>321</v>
      </c>
      <c r="I170" s="259">
        <v>43999</v>
      </c>
      <c r="J170">
        <v>18630</v>
      </c>
      <c r="L170" s="259">
        <v>41203</v>
      </c>
      <c r="M170">
        <v>35000</v>
      </c>
      <c r="O170" s="283">
        <f>IFERROR(DATE(Table7[[#This Row],[year]],MONTH(DATEVALUE(Table7[[#This Row],[month]]&amp;"1")),Table7[[#This Row],[day]]),"")</f>
        <v>44853</v>
      </c>
      <c r="P170" s="257" t="s">
        <v>3594</v>
      </c>
      <c r="Q170" s="257">
        <v>2022</v>
      </c>
      <c r="R170" s="257" t="s">
        <v>3448</v>
      </c>
      <c r="S170" s="257">
        <v>19</v>
      </c>
      <c r="T170" s="257">
        <v>1640.7</v>
      </c>
      <c r="U170" s="257">
        <v>2228</v>
      </c>
      <c r="V170" s="257">
        <v>568275</v>
      </c>
      <c r="X170" s="260">
        <v>44853</v>
      </c>
      <c r="Y170" t="s">
        <v>9226</v>
      </c>
      <c r="Z170" s="260">
        <v>9</v>
      </c>
      <c r="AA170">
        <v>1401</v>
      </c>
      <c r="AB170" s="260" t="str">
        <f ca="1">IFERROR(IFERROR(VLOOKUP(Table_Merge1[[#This Row],[Column1]],Table11[#All],2,FALSE),LEFT(AB171,8)&amp;IF(LEN((RIGHT(AB171,2)+1))&lt;2,"0"&amp;(RIGHT(AB171,2)+1),(RIGHT(AB171,2)-1))),"")</f>
        <v>1401.07.27</v>
      </c>
      <c r="AC170" s="259" t="str">
        <f ca="1">LEFT(Table_Merge1[[#This Row],[Column2]],4)</f>
        <v>1401</v>
      </c>
      <c r="AD170" s="259" t="str">
        <f ca="1">RIGHT(LEFT(Table_Merge1[[#This Row],[Column2]],7),2)</f>
        <v>07</v>
      </c>
      <c r="AE170" s="259" t="str">
        <f ca="1">RIGHT(Table_Merge1[[#This Row],[Column2]],2)</f>
        <v>27</v>
      </c>
      <c r="AF170">
        <v>7</v>
      </c>
      <c r="AG170">
        <v>27</v>
      </c>
      <c r="AH170" s="260">
        <v>2022</v>
      </c>
      <c r="AI170" t="s">
        <v>3448</v>
      </c>
      <c r="AJ170" s="260">
        <v>19</v>
      </c>
      <c r="AK170">
        <v>1640.7</v>
      </c>
      <c r="AL170">
        <v>2228</v>
      </c>
      <c r="AM170">
        <v>568275</v>
      </c>
      <c r="AN170">
        <v>32800</v>
      </c>
      <c r="AO170">
        <v>273204</v>
      </c>
      <c r="AP170" s="287">
        <f>IFERROR(IF(Table_Merge1[[#This Row],[LME Zinc stock]]*Table_Merge1[[#This Row],[Nima.مقدار]]=0,"",Table_Merge1[[#This Row],[LME Zinc stock]]*Table_Merge1[[#This Row],[Nima.مقدار]]),"")</f>
        <v>155255003100</v>
      </c>
      <c r="AQ170" s="287">
        <f>IFERROR(IF(Table_Merge1[[#This Row],[LME Zinc 3-month]]*Table_Merge1[[#This Row],[Nima.مقدار]]=0,"",Table_Merge1[[#This Row],[LME Zinc 3-month]]*Table_Merge1[[#This Row],[Nima.مقدار]]),"")</f>
        <v>608698512</v>
      </c>
      <c r="AR170" s="288">
        <f>IFERROR(IF(Table_Merge1[[#This Row],[LME Zinc stock]]*Table_Merge1[[#This Row],[Azad.Sell]]=0,"",Table_Merge1[[#This Row],[LME Zinc stock]]*Table_Merge1[[#This Row],[Azad.Sell]]),"")</f>
        <v>18639420000</v>
      </c>
      <c r="AS170" s="288">
        <f>IFERROR(IF(Table_Merge1[[#This Row],[LME Zinc 3-month]]*Table_Merge1[[#This Row],[Azad.Sell]]=0,"",Table_Merge1[[#This Row],[LME Zinc 3-month]]*Table_Merge1[[#This Row],[Azad.Sell]]),"")</f>
        <v>73078400</v>
      </c>
      <c r="AT170"/>
      <c r="DH170">
        <v>2000</v>
      </c>
      <c r="DI170">
        <v>2360</v>
      </c>
      <c r="DJ170">
        <v>1400</v>
      </c>
      <c r="DK170" t="s">
        <v>9493</v>
      </c>
      <c r="DL170" t="s">
        <v>9801</v>
      </c>
      <c r="DM170" t="s">
        <v>9805</v>
      </c>
      <c r="DN170">
        <v>627919600</v>
      </c>
      <c r="DO170">
        <v>627919600</v>
      </c>
      <c r="DP170">
        <v>1505435600</v>
      </c>
      <c r="DQ170">
        <v>1478285600</v>
      </c>
      <c r="DR170">
        <v>3400</v>
      </c>
      <c r="DS170" t="s">
        <v>3621</v>
      </c>
      <c r="DT170" t="s">
        <v>3621</v>
      </c>
      <c r="DU170" t="s">
        <v>3621</v>
      </c>
      <c r="DV170">
        <v>8940</v>
      </c>
      <c r="DW170">
        <v>465608.2953020134</v>
      </c>
      <c r="DX170">
        <v>460969.01118568232</v>
      </c>
      <c r="DY170">
        <v>1.0100641995530202</v>
      </c>
    </row>
    <row r="171" spans="1:129" x14ac:dyDescent="0.25">
      <c r="A171" s="258">
        <v>41204</v>
      </c>
      <c r="B1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1391.08.01</v>
      </c>
      <c r="C171" s="195">
        <f t="shared" ca="1" si="38"/>
        <v>1391</v>
      </c>
      <c r="D1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71" s="195">
        <f>_xlfn.NUMBERVALUE(RIGHT(Table11[[#This Row],[تاریخ شمسی]],2))</f>
        <v>1</v>
      </c>
      <c r="F1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08-01</v>
      </c>
      <c r="G171" s="195" t="s">
        <v>322</v>
      </c>
      <c r="I171" s="259">
        <v>44000</v>
      </c>
      <c r="J171">
        <v>18820</v>
      </c>
      <c r="L171" s="259">
        <v>41204</v>
      </c>
      <c r="M171">
        <v>34500</v>
      </c>
      <c r="O171" s="284">
        <f>IFERROR(DATE(Table7[[#This Row],[year]],MONTH(DATEVALUE(Table7[[#This Row],[month]]&amp;"1")),Table7[[#This Row],[day]]),"")</f>
        <v>44852</v>
      </c>
      <c r="P171" s="195" t="s">
        <v>3595</v>
      </c>
      <c r="Q171" s="195">
        <v>2022</v>
      </c>
      <c r="R171" s="195" t="s">
        <v>3448</v>
      </c>
      <c r="S171" s="195">
        <v>18</v>
      </c>
      <c r="T171" s="195">
        <v>1652.25</v>
      </c>
      <c r="U171" s="195">
        <v>2181</v>
      </c>
      <c r="V171" s="195">
        <v>562550</v>
      </c>
      <c r="X171" s="260">
        <v>44852</v>
      </c>
      <c r="Y171" t="s">
        <v>9225</v>
      </c>
      <c r="Z171" s="260">
        <v>9</v>
      </c>
      <c r="AA171">
        <v>1401</v>
      </c>
      <c r="AB171" s="260" t="str">
        <f ca="1">IFERROR(IFERROR(VLOOKUP(Table_Merge1[[#This Row],[Column1]],Table11[#All],2,FALSE),LEFT(AB172,8)&amp;IF(LEN((RIGHT(AB172,2)+1))&lt;2,"0"&amp;(RIGHT(AB172,2)+1),(RIGHT(AB172,2)-1))),"")</f>
        <v>1401.07.26</v>
      </c>
      <c r="AC171" s="259" t="str">
        <f ca="1">LEFT(Table_Merge1[[#This Row],[Column2]],4)</f>
        <v>1401</v>
      </c>
      <c r="AD171" s="259" t="str">
        <f ca="1">RIGHT(LEFT(Table_Merge1[[#This Row],[Column2]],7),2)</f>
        <v>07</v>
      </c>
      <c r="AE171" s="259" t="str">
        <f ca="1">RIGHT(Table_Merge1[[#This Row],[Column2]],2)</f>
        <v>26</v>
      </c>
      <c r="AF171">
        <v>7</v>
      </c>
      <c r="AG171">
        <v>26</v>
      </c>
      <c r="AH171" s="260">
        <v>2022</v>
      </c>
      <c r="AI171" t="s">
        <v>3448</v>
      </c>
      <c r="AJ171" s="260">
        <v>18</v>
      </c>
      <c r="AK171">
        <v>1652.25</v>
      </c>
      <c r="AL171">
        <v>2181</v>
      </c>
      <c r="AM171">
        <v>562550</v>
      </c>
      <c r="AN171">
        <v>32950</v>
      </c>
      <c r="AO171">
        <v>272423</v>
      </c>
      <c r="AP171" s="287">
        <f>IFERROR(IF(Table_Merge1[[#This Row],[LME Zinc stock]]*Table_Merge1[[#This Row],[Nima.مقدار]]=0,"",Table_Merge1[[#This Row],[LME Zinc stock]]*Table_Merge1[[#This Row],[Nima.مقدار]]),"")</f>
        <v>153251558650</v>
      </c>
      <c r="AQ171" s="287">
        <f>IFERROR(IF(Table_Merge1[[#This Row],[LME Zinc 3-month]]*Table_Merge1[[#This Row],[Nima.مقدار]]=0,"",Table_Merge1[[#This Row],[LME Zinc 3-month]]*Table_Merge1[[#This Row],[Nima.مقدار]]),"")</f>
        <v>594154563</v>
      </c>
      <c r="AR171" s="288">
        <f>IFERROR(IF(Table_Merge1[[#This Row],[LME Zinc stock]]*Table_Merge1[[#This Row],[Azad.Sell]]=0,"",Table_Merge1[[#This Row],[LME Zinc stock]]*Table_Merge1[[#This Row],[Azad.Sell]]),"")</f>
        <v>18536022500</v>
      </c>
      <c r="AS171" s="288">
        <f>IFERROR(IF(Table_Merge1[[#This Row],[LME Zinc 3-month]]*Table_Merge1[[#This Row],[Azad.Sell]]=0,"",Table_Merge1[[#This Row],[LME Zinc 3-month]]*Table_Merge1[[#This Row],[Azad.Sell]]),"")</f>
        <v>71863950</v>
      </c>
      <c r="AT171"/>
      <c r="DH171">
        <v>0</v>
      </c>
      <c r="DI171">
        <v>600</v>
      </c>
      <c r="DJ171">
        <v>600</v>
      </c>
      <c r="DK171" t="s">
        <v>9493</v>
      </c>
      <c r="DL171" t="s">
        <v>9801</v>
      </c>
      <c r="DM171" t="s">
        <v>9805</v>
      </c>
      <c r="DN171">
        <v>269108400</v>
      </c>
      <c r="DO171">
        <v>269108400</v>
      </c>
      <c r="DP171">
        <v>1774544000</v>
      </c>
      <c r="DQ171">
        <v>1747394000</v>
      </c>
      <c r="DR171">
        <v>4000</v>
      </c>
      <c r="DS171" t="s">
        <v>3621</v>
      </c>
      <c r="DT171" t="s">
        <v>3621</v>
      </c>
      <c r="DU171" t="s">
        <v>3621</v>
      </c>
      <c r="DV171">
        <v>8940</v>
      </c>
      <c r="DW171">
        <v>465608.2953020134</v>
      </c>
      <c r="DX171">
        <v>460969.01118568232</v>
      </c>
      <c r="DY171">
        <v>1.0100641995530202</v>
      </c>
    </row>
    <row r="172" spans="1:129" x14ac:dyDescent="0.25">
      <c r="A172" s="258">
        <v>41205</v>
      </c>
      <c r="B1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1391.08.02</v>
      </c>
      <c r="C172" s="195">
        <f t="shared" ca="1" si="38"/>
        <v>1391</v>
      </c>
      <c r="D1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72" s="195">
        <f>_xlfn.NUMBERVALUE(RIGHT(Table11[[#This Row],[تاریخ شمسی]],2))</f>
        <v>2</v>
      </c>
      <c r="F1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08-02</v>
      </c>
      <c r="G172" s="195" t="s">
        <v>323</v>
      </c>
      <c r="I172" s="259">
        <v>44001</v>
      </c>
      <c r="J172">
        <v>18820</v>
      </c>
      <c r="L172" s="259">
        <v>41205</v>
      </c>
      <c r="M172">
        <v>34250</v>
      </c>
      <c r="O172" s="283">
        <f>IFERROR(DATE(Table7[[#This Row],[year]],MONTH(DATEVALUE(Table7[[#This Row],[month]]&amp;"1")),Table7[[#This Row],[day]]),"")</f>
        <v>44851</v>
      </c>
      <c r="P172" s="257" t="s">
        <v>3596</v>
      </c>
      <c r="Q172" s="257">
        <v>2022</v>
      </c>
      <c r="R172" s="257" t="s">
        <v>3448</v>
      </c>
      <c r="S172" s="257">
        <v>17</v>
      </c>
      <c r="T172" s="257">
        <v>1658</v>
      </c>
      <c r="U172" s="257">
        <v>2216.5</v>
      </c>
      <c r="V172" s="257">
        <v>481375</v>
      </c>
      <c r="X172" s="260">
        <v>44851</v>
      </c>
      <c r="Y172" t="s">
        <v>9224</v>
      </c>
      <c r="Z172" s="260">
        <v>9</v>
      </c>
      <c r="AA172">
        <v>1401</v>
      </c>
      <c r="AB172" s="260" t="str">
        <f ca="1">IFERROR(IFERROR(VLOOKUP(Table_Merge1[[#This Row],[Column1]],Table11[#All],2,FALSE),LEFT(AB173,8)&amp;IF(LEN((RIGHT(AB173,2)+1))&lt;2,"0"&amp;(RIGHT(AB173,2)+1),(RIGHT(AB173,2)-1))),"")</f>
        <v>1401.07.25</v>
      </c>
      <c r="AC172" s="259" t="str">
        <f ca="1">LEFT(Table_Merge1[[#This Row],[Column2]],4)</f>
        <v>1401</v>
      </c>
      <c r="AD172" s="259" t="str">
        <f ca="1">RIGHT(LEFT(Table_Merge1[[#This Row],[Column2]],7),2)</f>
        <v>07</v>
      </c>
      <c r="AE172" s="259" t="str">
        <f ca="1">RIGHT(Table_Merge1[[#This Row],[Column2]],2)</f>
        <v>25</v>
      </c>
      <c r="AF172">
        <v>7</v>
      </c>
      <c r="AG172">
        <v>25</v>
      </c>
      <c r="AH172" s="260">
        <v>2022</v>
      </c>
      <c r="AI172" t="s">
        <v>3448</v>
      </c>
      <c r="AJ172" s="260">
        <v>17</v>
      </c>
      <c r="AK172">
        <v>1658</v>
      </c>
      <c r="AL172">
        <v>2216.5</v>
      </c>
      <c r="AM172">
        <v>481375</v>
      </c>
      <c r="AN172">
        <v>32850</v>
      </c>
      <c r="AO172">
        <v>272810</v>
      </c>
      <c r="AP172" s="287">
        <f>IFERROR(IF(Table_Merge1[[#This Row],[LME Zinc stock]]*Table_Merge1[[#This Row],[Nima.مقدار]]=0,"",Table_Merge1[[#This Row],[LME Zinc stock]]*Table_Merge1[[#This Row],[Nima.مقدار]]),"")</f>
        <v>131323913750</v>
      </c>
      <c r="AQ172" s="287">
        <f>IFERROR(IF(Table_Merge1[[#This Row],[LME Zinc 3-month]]*Table_Merge1[[#This Row],[Nima.مقدار]]=0,"",Table_Merge1[[#This Row],[LME Zinc 3-month]]*Table_Merge1[[#This Row],[Nima.مقدار]]),"")</f>
        <v>604683365</v>
      </c>
      <c r="AR172" s="288">
        <f>IFERROR(IF(Table_Merge1[[#This Row],[LME Zinc stock]]*Table_Merge1[[#This Row],[Azad.Sell]]=0,"",Table_Merge1[[#This Row],[LME Zinc stock]]*Table_Merge1[[#This Row],[Azad.Sell]]),"")</f>
        <v>15813168750</v>
      </c>
      <c r="AS172" s="288">
        <f>IFERROR(IF(Table_Merge1[[#This Row],[LME Zinc 3-month]]*Table_Merge1[[#This Row],[Azad.Sell]]=0,"",Table_Merge1[[#This Row],[LME Zinc 3-month]]*Table_Merge1[[#This Row],[Azad.Sell]]),"")</f>
        <v>72812025</v>
      </c>
      <c r="AT172"/>
      <c r="DH172">
        <v>500</v>
      </c>
      <c r="DI172">
        <v>740</v>
      </c>
      <c r="DJ172">
        <v>240</v>
      </c>
      <c r="DK172" t="s">
        <v>9493</v>
      </c>
      <c r="DL172" t="s">
        <v>9801</v>
      </c>
      <c r="DM172" t="s">
        <v>9805</v>
      </c>
      <c r="DN172">
        <v>107499360</v>
      </c>
      <c r="DO172">
        <v>107499360</v>
      </c>
      <c r="DP172">
        <v>1882043360</v>
      </c>
      <c r="DQ172">
        <v>1854893360</v>
      </c>
      <c r="DR172">
        <v>4240</v>
      </c>
      <c r="DS172" t="s">
        <v>3621</v>
      </c>
      <c r="DT172" t="s">
        <v>3621</v>
      </c>
      <c r="DU172" t="s">
        <v>3621</v>
      </c>
      <c r="DV172">
        <v>8940</v>
      </c>
      <c r="DW172">
        <v>465608.2953020134</v>
      </c>
      <c r="DX172">
        <v>460969.01118568232</v>
      </c>
      <c r="DY172">
        <v>1.0100641995530202</v>
      </c>
    </row>
    <row r="173" spans="1:129" x14ac:dyDescent="0.25">
      <c r="A173" s="258">
        <v>41206</v>
      </c>
      <c r="B1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1391.08.03</v>
      </c>
      <c r="C173" s="195">
        <f t="shared" ca="1" si="38"/>
        <v>1391</v>
      </c>
      <c r="D1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73" s="195">
        <f>_xlfn.NUMBERVALUE(RIGHT(Table11[[#This Row],[تاریخ شمسی]],2))</f>
        <v>3</v>
      </c>
      <c r="F1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08-03</v>
      </c>
      <c r="G173" s="195" t="s">
        <v>324</v>
      </c>
      <c r="I173" s="259">
        <v>44002</v>
      </c>
      <c r="J173">
        <v>19340</v>
      </c>
      <c r="L173" s="259">
        <v>41206</v>
      </c>
      <c r="M173">
        <v>34000</v>
      </c>
      <c r="O173" s="284">
        <f>IFERROR(DATE(Table7[[#This Row],[year]],MONTH(DATEVALUE(Table7[[#This Row],[month]]&amp;"1")),Table7[[#This Row],[day]]),"")</f>
        <v>44848</v>
      </c>
      <c r="P173" s="195" t="s">
        <v>3597</v>
      </c>
      <c r="Q173" s="195">
        <v>2022</v>
      </c>
      <c r="R173" s="195" t="s">
        <v>3448</v>
      </c>
      <c r="S173" s="195">
        <v>14</v>
      </c>
      <c r="T173" s="195">
        <v>1655.15</v>
      </c>
      <c r="U173" s="195">
        <v>2240.5</v>
      </c>
      <c r="V173" s="195">
        <v>433025</v>
      </c>
      <c r="X173" s="260">
        <v>44848</v>
      </c>
      <c r="Y173" t="s">
        <v>9223</v>
      </c>
      <c r="Z173" s="260">
        <v>9</v>
      </c>
      <c r="AA173">
        <v>1401</v>
      </c>
      <c r="AB173" s="260" t="str">
        <f ca="1">IFERROR(IFERROR(VLOOKUP(Table_Merge1[[#This Row],[Column1]],Table11[#All],2,FALSE),LEFT(AB174,8)&amp;IF(LEN((RIGHT(AB174,2)+1))&lt;2,"0"&amp;(RIGHT(AB174,2)+1),(RIGHT(AB174,2)-1))),"")</f>
        <v>1401.07.22</v>
      </c>
      <c r="AC173" s="259" t="str">
        <f ca="1">LEFT(Table_Merge1[[#This Row],[Column2]],4)</f>
        <v>1401</v>
      </c>
      <c r="AD173" s="259" t="str">
        <f ca="1">RIGHT(LEFT(Table_Merge1[[#This Row],[Column2]],7),2)</f>
        <v>07</v>
      </c>
      <c r="AE173" s="259" t="str">
        <f ca="1">RIGHT(Table_Merge1[[#This Row],[Column2]],2)</f>
        <v>22</v>
      </c>
      <c r="AF173">
        <v>7</v>
      </c>
      <c r="AG173">
        <v>22</v>
      </c>
      <c r="AH173" s="260">
        <v>2022</v>
      </c>
      <c r="AI173" t="s">
        <v>3448</v>
      </c>
      <c r="AJ173" s="260">
        <v>14</v>
      </c>
      <c r="AK173">
        <v>1655.15</v>
      </c>
      <c r="AL173">
        <v>2240.5</v>
      </c>
      <c r="AM173">
        <v>433025</v>
      </c>
      <c r="AN173">
        <v>33000</v>
      </c>
      <c r="AO173">
        <v>272630</v>
      </c>
      <c r="AP173" s="287">
        <f>IFERROR(IF(Table_Merge1[[#This Row],[LME Zinc stock]]*Table_Merge1[[#This Row],[Nima.مقدار]]=0,"",Table_Merge1[[#This Row],[LME Zinc stock]]*Table_Merge1[[#This Row],[Nima.مقدار]]),"")</f>
        <v>118055605750</v>
      </c>
      <c r="AQ173" s="287">
        <f>IFERROR(IF(Table_Merge1[[#This Row],[LME Zinc 3-month]]*Table_Merge1[[#This Row],[Nima.مقدار]]=0,"",Table_Merge1[[#This Row],[LME Zinc 3-month]]*Table_Merge1[[#This Row],[Nima.مقدار]]),"")</f>
        <v>610827515</v>
      </c>
      <c r="AR173" s="288">
        <f>IFERROR(IF(Table_Merge1[[#This Row],[LME Zinc stock]]*Table_Merge1[[#This Row],[Azad.Sell]]=0,"",Table_Merge1[[#This Row],[LME Zinc stock]]*Table_Merge1[[#This Row],[Azad.Sell]]),"")</f>
        <v>14289825000</v>
      </c>
      <c r="AS173" s="288">
        <f>IFERROR(IF(Table_Merge1[[#This Row],[LME Zinc 3-month]]*Table_Merge1[[#This Row],[Azad.Sell]]=0,"",Table_Merge1[[#This Row],[LME Zinc 3-month]]*Table_Merge1[[#This Row],[Azad.Sell]]),"")</f>
        <v>73936500</v>
      </c>
      <c r="AT173"/>
      <c r="DH173">
        <v>0</v>
      </c>
      <c r="DI173">
        <v>100</v>
      </c>
      <c r="DJ173">
        <v>100</v>
      </c>
      <c r="DK173" t="s">
        <v>9493</v>
      </c>
      <c r="DL173" t="s">
        <v>9801</v>
      </c>
      <c r="DM173" t="s">
        <v>9805</v>
      </c>
      <c r="DN173">
        <v>44791400</v>
      </c>
      <c r="DO173">
        <v>44791400</v>
      </c>
      <c r="DP173">
        <v>1926834760</v>
      </c>
      <c r="DQ173">
        <v>1899684760</v>
      </c>
      <c r="DR173">
        <v>4340</v>
      </c>
      <c r="DS173" t="s">
        <v>3621</v>
      </c>
      <c r="DT173" t="s">
        <v>3621</v>
      </c>
      <c r="DU173" t="s">
        <v>3621</v>
      </c>
      <c r="DV173">
        <v>8940</v>
      </c>
      <c r="DW173">
        <v>465608.2953020134</v>
      </c>
      <c r="DX173">
        <v>460969.01118568232</v>
      </c>
      <c r="DY173">
        <v>1.0100641995530202</v>
      </c>
    </row>
    <row r="174" spans="1:129" x14ac:dyDescent="0.25">
      <c r="A174" s="258">
        <v>41209</v>
      </c>
      <c r="B1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1391.08.06</v>
      </c>
      <c r="C174" s="195">
        <f t="shared" ca="1" si="38"/>
        <v>1391</v>
      </c>
      <c r="D1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74" s="195">
        <f>_xlfn.NUMBERVALUE(RIGHT(Table11[[#This Row],[تاریخ شمسی]],2))</f>
        <v>6</v>
      </c>
      <c r="F1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08-06</v>
      </c>
      <c r="G174" s="195" t="s">
        <v>325</v>
      </c>
      <c r="I174" s="259">
        <v>44003</v>
      </c>
      <c r="J174">
        <v>19630</v>
      </c>
      <c r="L174" s="259">
        <v>41209</v>
      </c>
      <c r="M174">
        <v>33300</v>
      </c>
      <c r="O174" s="283">
        <f>IFERROR(DATE(Table7[[#This Row],[year]],MONTH(DATEVALUE(Table7[[#This Row],[month]]&amp;"1")),Table7[[#This Row],[day]]),"")</f>
        <v>44847</v>
      </c>
      <c r="P174" s="257" t="s">
        <v>3598</v>
      </c>
      <c r="Q174" s="257">
        <v>2022</v>
      </c>
      <c r="R174" s="257" t="s">
        <v>3448</v>
      </c>
      <c r="S174" s="257">
        <v>13</v>
      </c>
      <c r="T174" s="257">
        <v>1676.4</v>
      </c>
      <c r="U174" s="257">
        <v>2303</v>
      </c>
      <c r="V174" s="257">
        <v>367200</v>
      </c>
      <c r="X174" s="260">
        <v>44847</v>
      </c>
      <c r="Y174" t="s">
        <v>9222</v>
      </c>
      <c r="Z174" s="260">
        <v>9</v>
      </c>
      <c r="AA174">
        <v>1401</v>
      </c>
      <c r="AB174" s="260" t="str">
        <f ca="1">IFERROR(IFERROR(VLOOKUP(Table_Merge1[[#This Row],[Column1]],Table11[#All],2,FALSE),LEFT(AB175,8)&amp;IF(LEN((RIGHT(AB175,2)+1))&lt;2,"0"&amp;(RIGHT(AB175,2)+1),(RIGHT(AB175,2)-1))),"")</f>
        <v>1401.07.21</v>
      </c>
      <c r="AC174" s="259" t="str">
        <f ca="1">LEFT(Table_Merge1[[#This Row],[Column2]],4)</f>
        <v>1401</v>
      </c>
      <c r="AD174" s="259" t="str">
        <f ca="1">RIGHT(LEFT(Table_Merge1[[#This Row],[Column2]],7),2)</f>
        <v>07</v>
      </c>
      <c r="AE174" s="259" t="str">
        <f ca="1">RIGHT(Table_Merge1[[#This Row],[Column2]],2)</f>
        <v>21</v>
      </c>
      <c r="AF174">
        <v>7</v>
      </c>
      <c r="AG174">
        <v>21</v>
      </c>
      <c r="AH174" s="260">
        <v>2022</v>
      </c>
      <c r="AI174" t="s">
        <v>3448</v>
      </c>
      <c r="AJ174" s="260">
        <v>13</v>
      </c>
      <c r="AK174">
        <v>1676.4</v>
      </c>
      <c r="AL174">
        <v>2303</v>
      </c>
      <c r="AM174">
        <v>367200</v>
      </c>
      <c r="AN174">
        <v>33000</v>
      </c>
      <c r="AO174">
        <v>272630</v>
      </c>
      <c r="AP174" s="287">
        <f>IFERROR(IF(Table_Merge1[[#This Row],[LME Zinc stock]]*Table_Merge1[[#This Row],[Nima.مقدار]]=0,"",Table_Merge1[[#This Row],[LME Zinc stock]]*Table_Merge1[[#This Row],[Nima.مقدار]]),"")</f>
        <v>100109736000</v>
      </c>
      <c r="AQ174" s="287">
        <f>IFERROR(IF(Table_Merge1[[#This Row],[LME Zinc 3-month]]*Table_Merge1[[#This Row],[Nima.مقدار]]=0,"",Table_Merge1[[#This Row],[LME Zinc 3-month]]*Table_Merge1[[#This Row],[Nima.مقدار]]),"")</f>
        <v>627866890</v>
      </c>
      <c r="AR174" s="288">
        <f>IFERROR(IF(Table_Merge1[[#This Row],[LME Zinc stock]]*Table_Merge1[[#This Row],[Azad.Sell]]=0,"",Table_Merge1[[#This Row],[LME Zinc stock]]*Table_Merge1[[#This Row],[Azad.Sell]]),"")</f>
        <v>12117600000</v>
      </c>
      <c r="AS174" s="288">
        <f>IFERROR(IF(Table_Merge1[[#This Row],[LME Zinc 3-month]]*Table_Merge1[[#This Row],[Azad.Sell]]=0,"",Table_Merge1[[#This Row],[LME Zinc 3-month]]*Table_Merge1[[#This Row],[Azad.Sell]]),"")</f>
        <v>75999000</v>
      </c>
      <c r="AT174"/>
      <c r="DH174">
        <v>1600</v>
      </c>
      <c r="DI174">
        <v>2260</v>
      </c>
      <c r="DJ174">
        <v>1600</v>
      </c>
      <c r="DK174" t="s">
        <v>9470</v>
      </c>
      <c r="DL174" t="s">
        <v>9801</v>
      </c>
      <c r="DM174" t="s">
        <v>9805</v>
      </c>
      <c r="DN174">
        <v>741486400</v>
      </c>
      <c r="DO174">
        <v>738115200</v>
      </c>
      <c r="DP174">
        <v>2668321160</v>
      </c>
      <c r="DQ174">
        <v>2637799960</v>
      </c>
      <c r="DR174">
        <v>5940</v>
      </c>
      <c r="DS174" t="s">
        <v>3621</v>
      </c>
      <c r="DT174" t="s">
        <v>3621</v>
      </c>
      <c r="DU174" t="s">
        <v>3621</v>
      </c>
      <c r="DV174">
        <v>8940</v>
      </c>
      <c r="DW174">
        <v>465608.2953020134</v>
      </c>
      <c r="DX174">
        <v>460969.01118568232</v>
      </c>
      <c r="DY174">
        <v>1.0100641995530202</v>
      </c>
    </row>
    <row r="175" spans="1:129" x14ac:dyDescent="0.25">
      <c r="A175" s="258">
        <v>41210</v>
      </c>
      <c r="B1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1391.08.07</v>
      </c>
      <c r="C175" s="195">
        <f t="shared" ca="1" si="38"/>
        <v>1391</v>
      </c>
      <c r="D1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75" s="195">
        <f>_xlfn.NUMBERVALUE(RIGHT(Table11[[#This Row],[تاریخ شمسی]],2))</f>
        <v>7</v>
      </c>
      <c r="F1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08-07</v>
      </c>
      <c r="G175" s="195" t="s">
        <v>326</v>
      </c>
      <c r="I175" s="259">
        <v>44004</v>
      </c>
      <c r="J175">
        <v>19840</v>
      </c>
      <c r="L175" s="259">
        <v>41210</v>
      </c>
      <c r="M175">
        <v>31650</v>
      </c>
      <c r="O175" s="284">
        <f>IFERROR(DATE(Table7[[#This Row],[year]],MONTH(DATEVALUE(Table7[[#This Row],[month]]&amp;"1")),Table7[[#This Row],[day]]),"")</f>
        <v>44846</v>
      </c>
      <c r="P175" s="195" t="s">
        <v>3599</v>
      </c>
      <c r="Q175" s="195">
        <v>2022</v>
      </c>
      <c r="R175" s="195" t="s">
        <v>3448</v>
      </c>
      <c r="S175" s="195">
        <v>12</v>
      </c>
      <c r="T175" s="195">
        <v>1672.3</v>
      </c>
      <c r="U175" s="195">
        <v>2360.5</v>
      </c>
      <c r="V175" s="195">
        <v>351900</v>
      </c>
      <c r="X175" s="260">
        <v>44846</v>
      </c>
      <c r="Y175" t="s">
        <v>9221</v>
      </c>
      <c r="Z175" s="260">
        <v>9</v>
      </c>
      <c r="AA175">
        <v>1401</v>
      </c>
      <c r="AB175" s="260" t="str">
        <f ca="1">IFERROR(IFERROR(VLOOKUP(Table_Merge1[[#This Row],[Column1]],Table11[#All],2,FALSE),LEFT(AB176,8)&amp;IF(LEN((RIGHT(AB176,2)+1))&lt;2,"0"&amp;(RIGHT(AB176,2)+1),(RIGHT(AB176,2)-1))),"")</f>
        <v>1401.07.20</v>
      </c>
      <c r="AC175" s="259" t="str">
        <f ca="1">LEFT(Table_Merge1[[#This Row],[Column2]],4)</f>
        <v>1401</v>
      </c>
      <c r="AD175" s="259" t="str">
        <f ca="1">RIGHT(LEFT(Table_Merge1[[#This Row],[Column2]],7),2)</f>
        <v>07</v>
      </c>
      <c r="AE175" s="259" t="str">
        <f ca="1">RIGHT(Table_Merge1[[#This Row],[Column2]],2)</f>
        <v>20</v>
      </c>
      <c r="AF175">
        <v>7</v>
      </c>
      <c r="AG175">
        <v>20</v>
      </c>
      <c r="AH175" s="260">
        <v>2022</v>
      </c>
      <c r="AI175" t="s">
        <v>3448</v>
      </c>
      <c r="AJ175" s="260">
        <v>12</v>
      </c>
      <c r="AK175">
        <v>1672.3</v>
      </c>
      <c r="AL175">
        <v>2360.5</v>
      </c>
      <c r="AM175">
        <v>351900</v>
      </c>
      <c r="AN175">
        <v>32670</v>
      </c>
      <c r="AO175">
        <v>272630</v>
      </c>
      <c r="AP175" s="287">
        <f>IFERROR(IF(Table_Merge1[[#This Row],[LME Zinc stock]]*Table_Merge1[[#This Row],[Nima.مقدار]]=0,"",Table_Merge1[[#This Row],[LME Zinc stock]]*Table_Merge1[[#This Row],[Nima.مقدار]]),"")</f>
        <v>95938497000</v>
      </c>
      <c r="AQ175" s="287">
        <f>IFERROR(IF(Table_Merge1[[#This Row],[LME Zinc 3-month]]*Table_Merge1[[#This Row],[Nima.مقدار]]=0,"",Table_Merge1[[#This Row],[LME Zinc 3-month]]*Table_Merge1[[#This Row],[Nima.مقدار]]),"")</f>
        <v>643543115</v>
      </c>
      <c r="AR175" s="288">
        <f>IFERROR(IF(Table_Merge1[[#This Row],[LME Zinc stock]]*Table_Merge1[[#This Row],[Azad.Sell]]=0,"",Table_Merge1[[#This Row],[LME Zinc stock]]*Table_Merge1[[#This Row],[Azad.Sell]]),"")</f>
        <v>11496573000</v>
      </c>
      <c r="AS175" s="288">
        <f>IFERROR(IF(Table_Merge1[[#This Row],[LME Zinc 3-month]]*Table_Merge1[[#This Row],[Azad.Sell]]=0,"",Table_Merge1[[#This Row],[LME Zinc 3-month]]*Table_Merge1[[#This Row],[Azad.Sell]]),"")</f>
        <v>77117535</v>
      </c>
      <c r="AT175"/>
      <c r="DH175">
        <v>2500</v>
      </c>
      <c r="DI175">
        <v>3520</v>
      </c>
      <c r="DJ175">
        <v>2500</v>
      </c>
      <c r="DK175" t="s">
        <v>9471</v>
      </c>
      <c r="DL175" t="s">
        <v>9801</v>
      </c>
      <c r="DM175" t="s">
        <v>9805</v>
      </c>
      <c r="DN175">
        <v>1245107500</v>
      </c>
      <c r="DO175">
        <v>1236302500</v>
      </c>
      <c r="DP175">
        <v>3913428660</v>
      </c>
      <c r="DQ175">
        <v>3874102460</v>
      </c>
      <c r="DR175">
        <v>8440</v>
      </c>
      <c r="DS175" t="s">
        <v>3621</v>
      </c>
      <c r="DT175" t="s">
        <v>3621</v>
      </c>
      <c r="DU175" t="s">
        <v>3621</v>
      </c>
      <c r="DV175">
        <v>8940</v>
      </c>
      <c r="DW175">
        <v>465608.2953020134</v>
      </c>
      <c r="DX175">
        <v>460969.01118568232</v>
      </c>
      <c r="DY175">
        <v>1.0100641995530202</v>
      </c>
    </row>
    <row r="176" spans="1:129" x14ac:dyDescent="0.25">
      <c r="A176" s="258">
        <v>41211</v>
      </c>
      <c r="B1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1391.08.08</v>
      </c>
      <c r="C176" s="195">
        <f t="shared" ca="1" si="38"/>
        <v>1391</v>
      </c>
      <c r="D1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76" s="195">
        <f>_xlfn.NUMBERVALUE(RIGHT(Table11[[#This Row],[تاریخ شمسی]],2))</f>
        <v>8</v>
      </c>
      <c r="F1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08-08</v>
      </c>
      <c r="G176" s="195" t="s">
        <v>327</v>
      </c>
      <c r="I176" s="259">
        <v>44005</v>
      </c>
      <c r="J176">
        <v>20150</v>
      </c>
      <c r="L176" s="259">
        <v>41211</v>
      </c>
      <c r="M176">
        <v>30825</v>
      </c>
      <c r="O176" s="283">
        <f>IFERROR(DATE(Table7[[#This Row],[year]],MONTH(DATEVALUE(Table7[[#This Row],[month]]&amp;"1")),Table7[[#This Row],[day]]),"")</f>
        <v>44845</v>
      </c>
      <c r="P176" s="257" t="s">
        <v>3600</v>
      </c>
      <c r="Q176" s="257">
        <v>2022</v>
      </c>
      <c r="R176" s="257" t="s">
        <v>3448</v>
      </c>
      <c r="S176" s="257">
        <v>11</v>
      </c>
      <c r="T176" s="257">
        <v>1664.15</v>
      </c>
      <c r="U176" s="257">
        <v>2220</v>
      </c>
      <c r="V176" s="257">
        <v>336275</v>
      </c>
      <c r="X176" s="260">
        <v>44845</v>
      </c>
      <c r="Y176" t="s">
        <v>9220</v>
      </c>
      <c r="Z176" s="260">
        <v>9</v>
      </c>
      <c r="AA176">
        <v>1401</v>
      </c>
      <c r="AB176" s="260" t="str">
        <f ca="1">IFERROR(IFERROR(VLOOKUP(Table_Merge1[[#This Row],[Column1]],Table11[#All],2,FALSE),LEFT(AB177,8)&amp;IF(LEN((RIGHT(AB177,2)+1))&lt;2,"0"&amp;(RIGHT(AB177,2)+1),(RIGHT(AB177,2)-1))),"")</f>
        <v>1401.07.19</v>
      </c>
      <c r="AC176" s="259" t="str">
        <f ca="1">LEFT(Table_Merge1[[#This Row],[Column2]],4)</f>
        <v>1401</v>
      </c>
      <c r="AD176" s="259" t="str">
        <f ca="1">RIGHT(LEFT(Table_Merge1[[#This Row],[Column2]],7),2)</f>
        <v>07</v>
      </c>
      <c r="AE176" s="259" t="str">
        <f ca="1">RIGHT(Table_Merge1[[#This Row],[Column2]],2)</f>
        <v>19</v>
      </c>
      <c r="AF176">
        <v>7</v>
      </c>
      <c r="AG176">
        <v>19</v>
      </c>
      <c r="AH176" s="260">
        <v>2022</v>
      </c>
      <c r="AI176" t="s">
        <v>3448</v>
      </c>
      <c r="AJ176" s="260">
        <v>11</v>
      </c>
      <c r="AK176">
        <v>1664.15</v>
      </c>
      <c r="AL176">
        <v>2220</v>
      </c>
      <c r="AM176">
        <v>336275</v>
      </c>
      <c r="AN176">
        <v>32850</v>
      </c>
      <c r="AO176">
        <v>272125</v>
      </c>
      <c r="AP176" s="287">
        <f>IFERROR(IF(Table_Merge1[[#This Row],[LME Zinc stock]]*Table_Merge1[[#This Row],[Nima.مقدار]]=0,"",Table_Merge1[[#This Row],[LME Zinc stock]]*Table_Merge1[[#This Row],[Nima.مقدار]]),"")</f>
        <v>91508834375</v>
      </c>
      <c r="AQ176" s="287">
        <f>IFERROR(IF(Table_Merge1[[#This Row],[LME Zinc 3-month]]*Table_Merge1[[#This Row],[Nima.مقدار]]=0,"",Table_Merge1[[#This Row],[LME Zinc 3-month]]*Table_Merge1[[#This Row],[Nima.مقدار]]),"")</f>
        <v>604117500</v>
      </c>
      <c r="AR176" s="288">
        <f>IFERROR(IF(Table_Merge1[[#This Row],[LME Zinc stock]]*Table_Merge1[[#This Row],[Azad.Sell]]=0,"",Table_Merge1[[#This Row],[LME Zinc stock]]*Table_Merge1[[#This Row],[Azad.Sell]]),"")</f>
        <v>11046633750</v>
      </c>
      <c r="AS176" s="288">
        <f>IFERROR(IF(Table_Merge1[[#This Row],[LME Zinc 3-month]]*Table_Merge1[[#This Row],[Azad.Sell]]=0,"",Table_Merge1[[#This Row],[LME Zinc 3-month]]*Table_Merge1[[#This Row],[Azad.Sell]]),"")</f>
        <v>72927000</v>
      </c>
      <c r="AT176"/>
      <c r="DH176">
        <v>500</v>
      </c>
      <c r="DI176">
        <v>1140</v>
      </c>
      <c r="DJ176">
        <v>500</v>
      </c>
      <c r="DK176" t="s">
        <v>9471</v>
      </c>
      <c r="DL176" t="s">
        <v>9801</v>
      </c>
      <c r="DM176" t="s">
        <v>9805</v>
      </c>
      <c r="DN176">
        <v>249109500</v>
      </c>
      <c r="DO176">
        <v>246960500</v>
      </c>
      <c r="DP176">
        <v>4162538160</v>
      </c>
      <c r="DQ176">
        <v>4121062960</v>
      </c>
      <c r="DR176">
        <v>8940</v>
      </c>
      <c r="DS176">
        <v>8940</v>
      </c>
      <c r="DT176">
        <v>465608.2953020134</v>
      </c>
      <c r="DU176">
        <v>460969.01118568232</v>
      </c>
      <c r="DV176">
        <v>8940</v>
      </c>
      <c r="DW176">
        <v>465608.2953020134</v>
      </c>
      <c r="DX176">
        <v>460969.01118568232</v>
      </c>
      <c r="DY176">
        <v>1.0100641995530202</v>
      </c>
    </row>
    <row r="177" spans="1:129" x14ac:dyDescent="0.25">
      <c r="A177" s="258">
        <v>41212</v>
      </c>
      <c r="B1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1391.08.09</v>
      </c>
      <c r="C177" s="195">
        <f t="shared" ca="1" si="38"/>
        <v>1391</v>
      </c>
      <c r="D1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77" s="195">
        <f>_xlfn.NUMBERVALUE(RIGHT(Table11[[#This Row],[تاریخ شمسی]],2))</f>
        <v>9</v>
      </c>
      <c r="F1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08-09</v>
      </c>
      <c r="G177" s="195" t="s">
        <v>328</v>
      </c>
      <c r="I177" s="259">
        <v>44006</v>
      </c>
      <c r="J177">
        <v>19650</v>
      </c>
      <c r="L177" s="259">
        <v>41212</v>
      </c>
      <c r="M177">
        <v>30412.5</v>
      </c>
      <c r="O177" s="284">
        <f>IFERROR(DATE(Table7[[#This Row],[year]],MONTH(DATEVALUE(Table7[[#This Row],[month]]&amp;"1")),Table7[[#This Row],[day]]),"")</f>
        <v>44844</v>
      </c>
      <c r="P177" s="195" t="s">
        <v>3601</v>
      </c>
      <c r="Q177" s="195">
        <v>2022</v>
      </c>
      <c r="R177" s="195" t="s">
        <v>3448</v>
      </c>
      <c r="S177" s="195">
        <v>10</v>
      </c>
      <c r="T177" s="195">
        <v>1680.05</v>
      </c>
      <c r="U177" s="195">
        <v>2215.5</v>
      </c>
      <c r="V177" s="195">
        <v>325800</v>
      </c>
      <c r="X177" s="260">
        <v>44844</v>
      </c>
      <c r="Y177" t="s">
        <v>9219</v>
      </c>
      <c r="Z177" s="260">
        <v>10</v>
      </c>
      <c r="AA177">
        <v>1401</v>
      </c>
      <c r="AB177" s="260" t="str">
        <f ca="1">IFERROR(IFERROR(VLOOKUP(Table_Merge1[[#This Row],[Column1]],Table11[#All],2,FALSE),LEFT(AB178,8)&amp;IF(LEN((RIGHT(AB178,2)+1))&lt;2,"0"&amp;(RIGHT(AB178,2)+1),(RIGHT(AB178,2)-1))),"")</f>
        <v>1401.07.18</v>
      </c>
      <c r="AC177" s="259" t="str">
        <f ca="1">LEFT(Table_Merge1[[#This Row],[Column2]],4)</f>
        <v>1401</v>
      </c>
      <c r="AD177" s="259" t="str">
        <f ca="1">RIGHT(LEFT(Table_Merge1[[#This Row],[Column2]],7),2)</f>
        <v>07</v>
      </c>
      <c r="AE177" s="259" t="str">
        <f ca="1">RIGHT(Table_Merge1[[#This Row],[Column2]],2)</f>
        <v>18</v>
      </c>
      <c r="AF177">
        <v>7</v>
      </c>
      <c r="AG177">
        <v>18</v>
      </c>
      <c r="AH177" s="260">
        <v>2022</v>
      </c>
      <c r="AI177" t="s">
        <v>3448</v>
      </c>
      <c r="AJ177" s="260">
        <v>10</v>
      </c>
      <c r="AK177">
        <v>1680.05</v>
      </c>
      <c r="AL177">
        <v>2215.5</v>
      </c>
      <c r="AM177">
        <v>325800</v>
      </c>
      <c r="AN177">
        <v>32580</v>
      </c>
      <c r="AO177">
        <v>272966</v>
      </c>
      <c r="AP177" s="287">
        <f>IFERROR(IF(Table_Merge1[[#This Row],[LME Zinc stock]]*Table_Merge1[[#This Row],[Nima.مقدار]]=0,"",Table_Merge1[[#This Row],[LME Zinc stock]]*Table_Merge1[[#This Row],[Nima.مقدار]]),"")</f>
        <v>88932322800</v>
      </c>
      <c r="AQ177" s="287">
        <f>IFERROR(IF(Table_Merge1[[#This Row],[LME Zinc 3-month]]*Table_Merge1[[#This Row],[Nima.مقدار]]=0,"",Table_Merge1[[#This Row],[LME Zinc 3-month]]*Table_Merge1[[#This Row],[Nima.مقدار]]),"")</f>
        <v>604756173</v>
      </c>
      <c r="AR177" s="288">
        <f>IFERROR(IF(Table_Merge1[[#This Row],[LME Zinc stock]]*Table_Merge1[[#This Row],[Azad.Sell]]=0,"",Table_Merge1[[#This Row],[LME Zinc stock]]*Table_Merge1[[#This Row],[Azad.Sell]]),"")</f>
        <v>10614564000</v>
      </c>
      <c r="AS177" s="288">
        <f>IFERROR(IF(Table_Merge1[[#This Row],[LME Zinc 3-month]]*Table_Merge1[[#This Row],[Azad.Sell]]=0,"",Table_Merge1[[#This Row],[LME Zinc 3-month]]*Table_Merge1[[#This Row],[Azad.Sell]]),"")</f>
        <v>72180990</v>
      </c>
      <c r="AT177"/>
      <c r="DH177">
        <v>2000</v>
      </c>
      <c r="DI177">
        <v>200</v>
      </c>
      <c r="DJ177">
        <v>80</v>
      </c>
      <c r="DK177" t="s">
        <v>9472</v>
      </c>
      <c r="DL177" t="s">
        <v>9801</v>
      </c>
      <c r="DM177" t="s">
        <v>9799</v>
      </c>
      <c r="DN177">
        <v>42333040</v>
      </c>
      <c r="DO177">
        <v>42333040</v>
      </c>
      <c r="DP177">
        <v>42333040</v>
      </c>
      <c r="DQ177">
        <v>42333040</v>
      </c>
      <c r="DR177">
        <v>80</v>
      </c>
      <c r="DS177" t="s">
        <v>3621</v>
      </c>
      <c r="DT177" t="s">
        <v>3621</v>
      </c>
      <c r="DU177" t="s">
        <v>3621</v>
      </c>
      <c r="DV177">
        <v>440</v>
      </c>
      <c r="DW177">
        <v>533543.95454545459</v>
      </c>
      <c r="DX177">
        <v>533543.95454545459</v>
      </c>
      <c r="DY177">
        <v>1</v>
      </c>
    </row>
    <row r="178" spans="1:129" x14ac:dyDescent="0.25">
      <c r="A178" s="258">
        <v>41213</v>
      </c>
      <c r="B1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1391.08.10</v>
      </c>
      <c r="C178" s="195">
        <f t="shared" ca="1" si="38"/>
        <v>1391</v>
      </c>
      <c r="D1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78" s="195">
        <f>_xlfn.NUMBERVALUE(RIGHT(Table11[[#This Row],[تاریخ شمسی]],2))</f>
        <v>10</v>
      </c>
      <c r="F1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08-10</v>
      </c>
      <c r="G178" s="195" t="s">
        <v>329</v>
      </c>
      <c r="I178" s="259">
        <v>44007</v>
      </c>
      <c r="J178">
        <v>19200</v>
      </c>
      <c r="L178" s="259">
        <v>41213</v>
      </c>
      <c r="M178">
        <v>30206.25</v>
      </c>
      <c r="O178" s="283">
        <f>IFERROR(DATE(Table7[[#This Row],[year]],MONTH(DATEVALUE(Table7[[#This Row],[month]]&amp;"1")),Table7[[#This Row],[day]]),"")</f>
        <v>44841</v>
      </c>
      <c r="P178" s="257" t="s">
        <v>3602</v>
      </c>
      <c r="Q178" s="257">
        <v>2022</v>
      </c>
      <c r="R178" s="257" t="s">
        <v>3448</v>
      </c>
      <c r="S178" s="257">
        <v>7</v>
      </c>
      <c r="T178" s="257">
        <v>1711.5</v>
      </c>
      <c r="U178" s="257">
        <v>2278</v>
      </c>
      <c r="V178" s="257">
        <v>327675</v>
      </c>
      <c r="X178" s="260">
        <v>44841</v>
      </c>
      <c r="Z178" s="260">
        <v>10</v>
      </c>
      <c r="AB178" s="260" t="str">
        <f ca="1">IFERROR(IFERROR(VLOOKUP(Table_Merge1[[#This Row],[Column1]],Table11[#All],2,FALSE),LEFT(AB179,8)&amp;IF(LEN((RIGHT(AB179,2)+1))&lt;2,"0"&amp;(RIGHT(AB179,2)+1),(RIGHT(AB179,2)-1))),"")</f>
        <v>1401.07.13</v>
      </c>
      <c r="AC178" s="259" t="str">
        <f ca="1">LEFT(Table_Merge1[[#This Row],[Column2]],4)</f>
        <v>1401</v>
      </c>
      <c r="AD178" s="259" t="str">
        <f ca="1">RIGHT(LEFT(Table_Merge1[[#This Row],[Column2]],7),2)</f>
        <v>07</v>
      </c>
      <c r="AE178" s="259" t="str">
        <f ca="1">RIGHT(Table_Merge1[[#This Row],[Column2]],2)</f>
        <v>13</v>
      </c>
      <c r="AH178" s="260">
        <v>2022</v>
      </c>
      <c r="AI178" t="s">
        <v>3448</v>
      </c>
      <c r="AJ178" s="260">
        <v>7</v>
      </c>
      <c r="AK178">
        <v>1711.5</v>
      </c>
      <c r="AL178">
        <v>2278</v>
      </c>
      <c r="AM178">
        <v>327675</v>
      </c>
      <c r="AN178">
        <v>32850</v>
      </c>
      <c r="AP178" s="287" t="str">
        <f>IFERROR(IF(Table_Merge1[[#This Row],[LME Zinc stock]]*Table_Merge1[[#This Row],[Nima.مقدار]]=0,"",Table_Merge1[[#This Row],[LME Zinc stock]]*Table_Merge1[[#This Row],[Nima.مقدار]]),"")</f>
        <v/>
      </c>
      <c r="AQ178" s="287" t="str">
        <f>IFERROR(IF(Table_Merge1[[#This Row],[LME Zinc 3-month]]*Table_Merge1[[#This Row],[Nima.مقدار]]=0,"",Table_Merge1[[#This Row],[LME Zinc 3-month]]*Table_Merge1[[#This Row],[Nima.مقدار]]),"")</f>
        <v/>
      </c>
      <c r="AR178" s="288">
        <f>IFERROR(IF(Table_Merge1[[#This Row],[LME Zinc stock]]*Table_Merge1[[#This Row],[Azad.Sell]]=0,"",Table_Merge1[[#This Row],[LME Zinc stock]]*Table_Merge1[[#This Row],[Azad.Sell]]),"")</f>
        <v>10764123750</v>
      </c>
      <c r="AS178" s="288">
        <f>IFERROR(IF(Table_Merge1[[#This Row],[LME Zinc 3-month]]*Table_Merge1[[#This Row],[Azad.Sell]]=0,"",Table_Merge1[[#This Row],[LME Zinc 3-month]]*Table_Merge1[[#This Row],[Azad.Sell]]),"")</f>
        <v>74832300</v>
      </c>
      <c r="AT178"/>
      <c r="DH178">
        <v>0</v>
      </c>
      <c r="DI178">
        <v>20</v>
      </c>
      <c r="DJ178">
        <v>20</v>
      </c>
      <c r="DK178" t="s">
        <v>9472</v>
      </c>
      <c r="DL178" t="s">
        <v>9801</v>
      </c>
      <c r="DM178" t="s">
        <v>9799</v>
      </c>
      <c r="DN178">
        <v>10583260</v>
      </c>
      <c r="DO178">
        <v>10583260</v>
      </c>
      <c r="DP178">
        <v>52916300</v>
      </c>
      <c r="DQ178">
        <v>52916300</v>
      </c>
      <c r="DR178">
        <v>100</v>
      </c>
      <c r="DS178" t="s">
        <v>3621</v>
      </c>
      <c r="DT178" t="s">
        <v>3621</v>
      </c>
      <c r="DU178" t="s">
        <v>3621</v>
      </c>
      <c r="DV178">
        <v>440</v>
      </c>
      <c r="DW178">
        <v>533543.95454545459</v>
      </c>
      <c r="DX178">
        <v>533543.95454545459</v>
      </c>
      <c r="DY178">
        <v>1</v>
      </c>
    </row>
    <row r="179" spans="1:129" x14ac:dyDescent="0.25">
      <c r="A179" s="258">
        <v>41217</v>
      </c>
      <c r="B1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1391.08.14</v>
      </c>
      <c r="C179" s="195">
        <f t="shared" ca="1" si="38"/>
        <v>1391</v>
      </c>
      <c r="D1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79" s="195">
        <f>_xlfn.NUMBERVALUE(RIGHT(Table11[[#This Row],[تاریخ شمسی]],2))</f>
        <v>14</v>
      </c>
      <c r="F1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08-14</v>
      </c>
      <c r="G179" s="195" t="s">
        <v>330</v>
      </c>
      <c r="I179" s="259">
        <v>44008</v>
      </c>
      <c r="J179">
        <v>19200</v>
      </c>
      <c r="L179" s="259">
        <v>41217</v>
      </c>
      <c r="M179">
        <v>30000</v>
      </c>
      <c r="O179" s="284">
        <f>IFERROR(DATE(Table7[[#This Row],[year]],MONTH(DATEVALUE(Table7[[#This Row],[month]]&amp;"1")),Table7[[#This Row],[day]]),"")</f>
        <v>44840</v>
      </c>
      <c r="P179" s="195" t="s">
        <v>3603</v>
      </c>
      <c r="Q179" s="195">
        <v>2022</v>
      </c>
      <c r="R179" s="195" t="s">
        <v>3448</v>
      </c>
      <c r="S179" s="195">
        <v>6</v>
      </c>
      <c r="T179" s="195">
        <v>1716</v>
      </c>
      <c r="U179" s="195">
        <v>2345.5</v>
      </c>
      <c r="V179" s="195">
        <v>327625</v>
      </c>
      <c r="X179" s="260">
        <v>44840</v>
      </c>
      <c r="Y179" t="s">
        <v>9218</v>
      </c>
      <c r="Z179" s="260">
        <v>10</v>
      </c>
      <c r="AA179">
        <v>1401</v>
      </c>
      <c r="AB179" s="260" t="str">
        <f ca="1">IFERROR(IFERROR(VLOOKUP(Table_Merge1[[#This Row],[Column1]],Table11[#All],2,FALSE),LEFT(AB180,8)&amp;IF(LEN((RIGHT(AB180,2)+1))&lt;2,"0"&amp;(RIGHT(AB180,2)+1),(RIGHT(AB180,2)-1))),"")</f>
        <v>1401.07.14</v>
      </c>
      <c r="AC179" s="259" t="str">
        <f ca="1">LEFT(Table_Merge1[[#This Row],[Column2]],4)</f>
        <v>1401</v>
      </c>
      <c r="AD179" s="259" t="str">
        <f ca="1">RIGHT(LEFT(Table_Merge1[[#This Row],[Column2]],7),2)</f>
        <v>07</v>
      </c>
      <c r="AE179" s="259" t="str">
        <f ca="1">RIGHT(Table_Merge1[[#This Row],[Column2]],2)</f>
        <v>14</v>
      </c>
      <c r="AF179">
        <v>7</v>
      </c>
      <c r="AG179">
        <v>14</v>
      </c>
      <c r="AH179" s="260">
        <v>2022</v>
      </c>
      <c r="AI179" t="s">
        <v>3448</v>
      </c>
      <c r="AJ179" s="260">
        <v>6</v>
      </c>
      <c r="AK179">
        <v>1716</v>
      </c>
      <c r="AL179">
        <v>2345.5</v>
      </c>
      <c r="AM179">
        <v>327625</v>
      </c>
      <c r="AN179">
        <v>32880</v>
      </c>
      <c r="AO179">
        <v>272567</v>
      </c>
      <c r="AP179" s="287">
        <f>IFERROR(IF(Table_Merge1[[#This Row],[LME Zinc stock]]*Table_Merge1[[#This Row],[Nima.مقدار]]=0,"",Table_Merge1[[#This Row],[LME Zinc stock]]*Table_Merge1[[#This Row],[Nima.مقدار]]),"")</f>
        <v>89299763375</v>
      </c>
      <c r="AQ179" s="287">
        <f>IFERROR(IF(Table_Merge1[[#This Row],[LME Zinc 3-month]]*Table_Merge1[[#This Row],[Nima.مقدار]]=0,"",Table_Merge1[[#This Row],[LME Zinc 3-month]]*Table_Merge1[[#This Row],[Nima.مقدار]]),"")</f>
        <v>639305898.5</v>
      </c>
      <c r="AR179" s="288">
        <f>IFERROR(IF(Table_Merge1[[#This Row],[LME Zinc stock]]*Table_Merge1[[#This Row],[Azad.Sell]]=0,"",Table_Merge1[[#This Row],[LME Zinc stock]]*Table_Merge1[[#This Row],[Azad.Sell]]),"")</f>
        <v>10772310000</v>
      </c>
      <c r="AS179" s="288">
        <f>IFERROR(IF(Table_Merge1[[#This Row],[LME Zinc 3-month]]*Table_Merge1[[#This Row],[Azad.Sell]]=0,"",Table_Merge1[[#This Row],[LME Zinc 3-month]]*Table_Merge1[[#This Row],[Azad.Sell]]),"")</f>
        <v>77120040</v>
      </c>
      <c r="AT179"/>
      <c r="DH179">
        <v>2000</v>
      </c>
      <c r="DI179">
        <v>180</v>
      </c>
      <c r="DJ179">
        <v>80</v>
      </c>
      <c r="DK179" t="s">
        <v>9473</v>
      </c>
      <c r="DL179" t="s">
        <v>9801</v>
      </c>
      <c r="DM179" t="s">
        <v>9799</v>
      </c>
      <c r="DN179">
        <v>42452160</v>
      </c>
      <c r="DO179">
        <v>42452160</v>
      </c>
      <c r="DP179">
        <v>95368460</v>
      </c>
      <c r="DQ179">
        <v>95368460</v>
      </c>
      <c r="DR179">
        <v>180</v>
      </c>
      <c r="DS179" t="s">
        <v>3621</v>
      </c>
      <c r="DT179" t="s">
        <v>3621</v>
      </c>
      <c r="DU179" t="s">
        <v>3621</v>
      </c>
      <c r="DV179">
        <v>440</v>
      </c>
      <c r="DW179">
        <v>533543.95454545459</v>
      </c>
      <c r="DX179">
        <v>533543.95454545459</v>
      </c>
      <c r="DY179">
        <v>1</v>
      </c>
    </row>
    <row r="180" spans="1:129" x14ac:dyDescent="0.25">
      <c r="A180" s="258">
        <v>41218</v>
      </c>
      <c r="B1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1391.08.15</v>
      </c>
      <c r="C180" s="195">
        <f t="shared" ca="1" si="38"/>
        <v>1391</v>
      </c>
      <c r="D1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80" s="195">
        <f>_xlfn.NUMBERVALUE(RIGHT(Table11[[#This Row],[تاریخ شمسی]],2))</f>
        <v>15</v>
      </c>
      <c r="F1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08-15</v>
      </c>
      <c r="G180" s="195" t="s">
        <v>331</v>
      </c>
      <c r="I180" s="259">
        <v>44009</v>
      </c>
      <c r="J180">
        <v>20000</v>
      </c>
      <c r="L180" s="259">
        <v>41218</v>
      </c>
      <c r="M180">
        <v>31500</v>
      </c>
      <c r="O180" s="283">
        <f>IFERROR(DATE(Table7[[#This Row],[year]],MONTH(DATEVALUE(Table7[[#This Row],[month]]&amp;"1")),Table7[[#This Row],[day]]),"")</f>
        <v>44839</v>
      </c>
      <c r="P180" s="257" t="s">
        <v>3604</v>
      </c>
      <c r="Q180" s="257">
        <v>2022</v>
      </c>
      <c r="R180" s="257" t="s">
        <v>3448</v>
      </c>
      <c r="S180" s="257">
        <v>5</v>
      </c>
      <c r="T180" s="257">
        <v>1712.15</v>
      </c>
      <c r="U180" s="257">
        <v>2360</v>
      </c>
      <c r="V180" s="257">
        <v>328850</v>
      </c>
      <c r="X180" s="260">
        <v>44839</v>
      </c>
      <c r="Z180" s="260">
        <v>10</v>
      </c>
      <c r="AB180" s="260" t="str">
        <f ca="1">IFERROR(IFERROR(VLOOKUP(Table_Merge1[[#This Row],[Column1]],Table11[#All],2,FALSE),LEFT(AB181,8)&amp;IF(LEN((RIGHT(AB181,2)+1))&lt;2,"0"&amp;(RIGHT(AB181,2)+1),(RIGHT(AB181,2)-1))),"")</f>
        <v>1401.07.11</v>
      </c>
      <c r="AC180" s="259" t="str">
        <f ca="1">LEFT(Table_Merge1[[#This Row],[Column2]],4)</f>
        <v>1401</v>
      </c>
      <c r="AD180" s="259" t="str">
        <f ca="1">RIGHT(LEFT(Table_Merge1[[#This Row],[Column2]],7),2)</f>
        <v>07</v>
      </c>
      <c r="AE180" s="259" t="str">
        <f ca="1">RIGHT(Table_Merge1[[#This Row],[Column2]],2)</f>
        <v>11</v>
      </c>
      <c r="AH180" s="260">
        <v>2022</v>
      </c>
      <c r="AI180" t="s">
        <v>3448</v>
      </c>
      <c r="AJ180" s="260">
        <v>5</v>
      </c>
      <c r="AK180">
        <v>1712.15</v>
      </c>
      <c r="AL180">
        <v>2360</v>
      </c>
      <c r="AM180">
        <v>328850</v>
      </c>
      <c r="AN180">
        <v>32990</v>
      </c>
      <c r="AP180" s="287" t="str">
        <f>IFERROR(IF(Table_Merge1[[#This Row],[LME Zinc stock]]*Table_Merge1[[#This Row],[Nima.مقدار]]=0,"",Table_Merge1[[#This Row],[LME Zinc stock]]*Table_Merge1[[#This Row],[Nima.مقدار]]),"")</f>
        <v/>
      </c>
      <c r="AQ180" s="287" t="str">
        <f>IFERROR(IF(Table_Merge1[[#This Row],[LME Zinc 3-month]]*Table_Merge1[[#This Row],[Nima.مقدار]]=0,"",Table_Merge1[[#This Row],[LME Zinc 3-month]]*Table_Merge1[[#This Row],[Nima.مقدار]]),"")</f>
        <v/>
      </c>
      <c r="AR180" s="288">
        <f>IFERROR(IF(Table_Merge1[[#This Row],[LME Zinc stock]]*Table_Merge1[[#This Row],[Azad.Sell]]=0,"",Table_Merge1[[#This Row],[LME Zinc stock]]*Table_Merge1[[#This Row],[Azad.Sell]]),"")</f>
        <v>10848761500</v>
      </c>
      <c r="AS180" s="288">
        <f>IFERROR(IF(Table_Merge1[[#This Row],[LME Zinc 3-month]]*Table_Merge1[[#This Row],[Azad.Sell]]=0,"",Table_Merge1[[#This Row],[LME Zinc 3-month]]*Table_Merge1[[#This Row],[Azad.Sell]]),"")</f>
        <v>77856400</v>
      </c>
      <c r="AT180"/>
      <c r="DH180">
        <v>300</v>
      </c>
      <c r="DI180">
        <v>20</v>
      </c>
      <c r="DJ180">
        <v>20</v>
      </c>
      <c r="DK180" t="s">
        <v>9473</v>
      </c>
      <c r="DL180" t="s">
        <v>9801</v>
      </c>
      <c r="DM180" t="s">
        <v>9799</v>
      </c>
      <c r="DN180">
        <v>10601040</v>
      </c>
      <c r="DO180">
        <v>10601040</v>
      </c>
      <c r="DP180">
        <v>105969500</v>
      </c>
      <c r="DQ180">
        <v>105969500</v>
      </c>
      <c r="DR180">
        <v>200</v>
      </c>
      <c r="DS180" t="s">
        <v>3621</v>
      </c>
      <c r="DT180" t="s">
        <v>3621</v>
      </c>
      <c r="DU180" t="s">
        <v>3621</v>
      </c>
      <c r="DV180">
        <v>440</v>
      </c>
      <c r="DW180">
        <v>533543.95454545459</v>
      </c>
      <c r="DX180">
        <v>533543.95454545459</v>
      </c>
      <c r="DY180">
        <v>1</v>
      </c>
    </row>
    <row r="181" spans="1:129" x14ac:dyDescent="0.25">
      <c r="A181" s="258">
        <v>41219</v>
      </c>
      <c r="B1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1391.08.16</v>
      </c>
      <c r="C181" s="195">
        <f t="shared" ca="1" si="38"/>
        <v>1391</v>
      </c>
      <c r="D1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81" s="195">
        <f>_xlfn.NUMBERVALUE(RIGHT(Table11[[#This Row],[تاریخ شمسی]],2))</f>
        <v>16</v>
      </c>
      <c r="F1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08-16</v>
      </c>
      <c r="G181" s="195" t="s">
        <v>332</v>
      </c>
      <c r="I181" s="259">
        <v>44010</v>
      </c>
      <c r="J181">
        <v>20250</v>
      </c>
      <c r="L181" s="259">
        <v>41219</v>
      </c>
      <c r="M181">
        <v>32000</v>
      </c>
      <c r="O181" s="284">
        <f>IFERROR(DATE(Table7[[#This Row],[year]],MONTH(DATEVALUE(Table7[[#This Row],[month]]&amp;"1")),Table7[[#This Row],[day]]),"")</f>
        <v>44838</v>
      </c>
      <c r="P181" s="195" t="s">
        <v>3605</v>
      </c>
      <c r="Q181" s="195">
        <v>2022</v>
      </c>
      <c r="R181" s="195" t="s">
        <v>3448</v>
      </c>
      <c r="S181" s="195">
        <v>4</v>
      </c>
      <c r="T181" s="195">
        <v>1709.15</v>
      </c>
      <c r="U181" s="195">
        <v>2299</v>
      </c>
      <c r="V181" s="195">
        <v>328525</v>
      </c>
      <c r="X181" s="260">
        <v>44838</v>
      </c>
      <c r="Y181" t="s">
        <v>9217</v>
      </c>
      <c r="Z181" s="260">
        <v>10</v>
      </c>
      <c r="AA181">
        <v>1401</v>
      </c>
      <c r="AB181" s="260" t="str">
        <f ca="1">IFERROR(IFERROR(VLOOKUP(Table_Merge1[[#This Row],[Column1]],Table11[#All],2,FALSE),LEFT(AB182,8)&amp;IF(LEN((RIGHT(AB182,2)+1))&lt;2,"0"&amp;(RIGHT(AB182,2)+1),(RIGHT(AB182,2)-1))),"")</f>
        <v>1401.07.12</v>
      </c>
      <c r="AC181" s="259" t="str">
        <f ca="1">LEFT(Table_Merge1[[#This Row],[Column2]],4)</f>
        <v>1401</v>
      </c>
      <c r="AD181" s="259" t="str">
        <f ca="1">RIGHT(LEFT(Table_Merge1[[#This Row],[Column2]],7),2)</f>
        <v>07</v>
      </c>
      <c r="AE181" s="259" t="str">
        <f ca="1">RIGHT(Table_Merge1[[#This Row],[Column2]],2)</f>
        <v>12</v>
      </c>
      <c r="AF181">
        <v>7</v>
      </c>
      <c r="AG181">
        <v>12</v>
      </c>
      <c r="AH181" s="260">
        <v>2022</v>
      </c>
      <c r="AI181" t="s">
        <v>3448</v>
      </c>
      <c r="AJ181" s="260">
        <v>4</v>
      </c>
      <c r="AK181">
        <v>1709.15</v>
      </c>
      <c r="AL181">
        <v>2299</v>
      </c>
      <c r="AM181">
        <v>328525</v>
      </c>
      <c r="AN181">
        <v>33230</v>
      </c>
      <c r="AO181">
        <v>272241</v>
      </c>
      <c r="AP181" s="287">
        <f>IFERROR(IF(Table_Merge1[[#This Row],[LME Zinc stock]]*Table_Merge1[[#This Row],[Nima.مقدار]]=0,"",Table_Merge1[[#This Row],[LME Zinc stock]]*Table_Merge1[[#This Row],[Nima.مقدار]]),"")</f>
        <v>89437974525</v>
      </c>
      <c r="AQ181" s="287">
        <f>IFERROR(IF(Table_Merge1[[#This Row],[LME Zinc 3-month]]*Table_Merge1[[#This Row],[Nima.مقدار]]=0,"",Table_Merge1[[#This Row],[LME Zinc 3-month]]*Table_Merge1[[#This Row],[Nima.مقدار]]),"")</f>
        <v>625882059</v>
      </c>
      <c r="AR181" s="288">
        <f>IFERROR(IF(Table_Merge1[[#This Row],[LME Zinc stock]]*Table_Merge1[[#This Row],[Azad.Sell]]=0,"",Table_Merge1[[#This Row],[LME Zinc stock]]*Table_Merge1[[#This Row],[Azad.Sell]]),"")</f>
        <v>10916885750</v>
      </c>
      <c r="AS181" s="288">
        <f>IFERROR(IF(Table_Merge1[[#This Row],[LME Zinc 3-month]]*Table_Merge1[[#This Row],[Azad.Sell]]=0,"",Table_Merge1[[#This Row],[LME Zinc 3-month]]*Table_Merge1[[#This Row],[Azad.Sell]]),"")</f>
        <v>76395770</v>
      </c>
      <c r="AT181"/>
      <c r="DH181">
        <v>0</v>
      </c>
      <c r="DI181">
        <v>100</v>
      </c>
      <c r="DJ181">
        <v>100</v>
      </c>
      <c r="DK181" t="s">
        <v>9474</v>
      </c>
      <c r="DL181" t="s">
        <v>9801</v>
      </c>
      <c r="DM181" t="s">
        <v>9799</v>
      </c>
      <c r="DN181">
        <v>53065200</v>
      </c>
      <c r="DO181">
        <v>53065200</v>
      </c>
      <c r="DP181">
        <v>159034700</v>
      </c>
      <c r="DQ181">
        <v>159034700</v>
      </c>
      <c r="DR181">
        <v>300</v>
      </c>
      <c r="DS181" t="s">
        <v>3621</v>
      </c>
      <c r="DT181" t="s">
        <v>3621</v>
      </c>
      <c r="DU181" t="s">
        <v>3621</v>
      </c>
      <c r="DV181">
        <v>440</v>
      </c>
      <c r="DW181">
        <v>533543.95454545459</v>
      </c>
      <c r="DX181">
        <v>533543.95454545459</v>
      </c>
      <c r="DY181">
        <v>1</v>
      </c>
    </row>
    <row r="182" spans="1:129" x14ac:dyDescent="0.25">
      <c r="A182" s="258">
        <v>41220</v>
      </c>
      <c r="B1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1391.08.17</v>
      </c>
      <c r="C182" s="195">
        <f t="shared" ca="1" si="38"/>
        <v>1391</v>
      </c>
      <c r="D1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82" s="195">
        <f>_xlfn.NUMBERVALUE(RIGHT(Table11[[#This Row],[تاریخ شمسی]],2))</f>
        <v>17</v>
      </c>
      <c r="F1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08-17</v>
      </c>
      <c r="G182" s="195" t="s">
        <v>333</v>
      </c>
      <c r="I182" s="259">
        <v>44011</v>
      </c>
      <c r="J182">
        <v>20230</v>
      </c>
      <c r="L182" s="259">
        <v>41220</v>
      </c>
      <c r="M182">
        <v>32300</v>
      </c>
      <c r="O182" s="283">
        <f>IFERROR(DATE(Table7[[#This Row],[year]],MONTH(DATEVALUE(Table7[[#This Row],[month]]&amp;"1")),Table7[[#This Row],[day]]),"")</f>
        <v>44834</v>
      </c>
      <c r="P182" s="257" t="s">
        <v>3606</v>
      </c>
      <c r="Q182" s="257">
        <v>2022</v>
      </c>
      <c r="R182" s="257" t="s">
        <v>3447</v>
      </c>
      <c r="S182" s="257">
        <v>30</v>
      </c>
      <c r="T182" s="257">
        <v>1672.75</v>
      </c>
      <c r="U182" s="257">
        <v>2169</v>
      </c>
      <c r="V182" s="257">
        <v>330050</v>
      </c>
      <c r="X182" s="260">
        <v>44834</v>
      </c>
      <c r="Z182" s="260">
        <v>10</v>
      </c>
      <c r="AB182" s="260" t="str">
        <f ca="1">IFERROR(IFERROR(VLOOKUP(Table_Merge1[[#This Row],[Column1]],Table11[#All],2,FALSE),LEFT(AB183,8)&amp;IF(LEN((RIGHT(AB183,2)+1))&lt;2,"0"&amp;(RIGHT(AB183,2)+1),(RIGHT(AB183,2)-1))),"")</f>
        <v>1401.07.08</v>
      </c>
      <c r="AC182" s="259" t="str">
        <f ca="1">LEFT(Table_Merge1[[#This Row],[Column2]],4)</f>
        <v>1401</v>
      </c>
      <c r="AD182" s="259" t="str">
        <f ca="1">RIGHT(LEFT(Table_Merge1[[#This Row],[Column2]],7),2)</f>
        <v>07</v>
      </c>
      <c r="AE182" s="259" t="str">
        <f ca="1">RIGHT(Table_Merge1[[#This Row],[Column2]],2)</f>
        <v>08</v>
      </c>
      <c r="AH182" s="260">
        <v>2022</v>
      </c>
      <c r="AI182" t="s">
        <v>3447</v>
      </c>
      <c r="AJ182" s="260">
        <v>30</v>
      </c>
      <c r="AK182">
        <v>1672.75</v>
      </c>
      <c r="AL182">
        <v>2169</v>
      </c>
      <c r="AM182">
        <v>330050</v>
      </c>
      <c r="AN182">
        <v>32120</v>
      </c>
      <c r="AP182" s="287" t="str">
        <f>IFERROR(IF(Table_Merge1[[#This Row],[LME Zinc stock]]*Table_Merge1[[#This Row],[Nima.مقدار]]=0,"",Table_Merge1[[#This Row],[LME Zinc stock]]*Table_Merge1[[#This Row],[Nima.مقدار]]),"")</f>
        <v/>
      </c>
      <c r="AQ182" s="287" t="str">
        <f>IFERROR(IF(Table_Merge1[[#This Row],[LME Zinc 3-month]]*Table_Merge1[[#This Row],[Nima.مقدار]]=0,"",Table_Merge1[[#This Row],[LME Zinc 3-month]]*Table_Merge1[[#This Row],[Nima.مقدار]]),"")</f>
        <v/>
      </c>
      <c r="AR182" s="288">
        <f>IFERROR(IF(Table_Merge1[[#This Row],[LME Zinc stock]]*Table_Merge1[[#This Row],[Azad.Sell]]=0,"",Table_Merge1[[#This Row],[LME Zinc stock]]*Table_Merge1[[#This Row],[Azad.Sell]]),"")</f>
        <v>10601206000</v>
      </c>
      <c r="AS182" s="288">
        <f>IFERROR(IF(Table_Merge1[[#This Row],[LME Zinc 3-month]]*Table_Merge1[[#This Row],[Azad.Sell]]=0,"",Table_Merge1[[#This Row],[LME Zinc 3-month]]*Table_Merge1[[#This Row],[Azad.Sell]]),"")</f>
        <v>69668280</v>
      </c>
      <c r="AT182"/>
      <c r="DH182">
        <v>0</v>
      </c>
      <c r="DI182">
        <v>40</v>
      </c>
      <c r="DJ182">
        <v>40</v>
      </c>
      <c r="DK182" t="s">
        <v>9474</v>
      </c>
      <c r="DL182" t="s">
        <v>9801</v>
      </c>
      <c r="DM182" t="s">
        <v>9799</v>
      </c>
      <c r="DN182">
        <v>21202080</v>
      </c>
      <c r="DO182">
        <v>21202080</v>
      </c>
      <c r="DP182">
        <v>180236780</v>
      </c>
      <c r="DQ182">
        <v>180236780</v>
      </c>
      <c r="DR182">
        <v>340</v>
      </c>
      <c r="DS182" t="s">
        <v>3621</v>
      </c>
      <c r="DT182" t="s">
        <v>3621</v>
      </c>
      <c r="DU182" t="s">
        <v>3621</v>
      </c>
      <c r="DV182">
        <v>440</v>
      </c>
      <c r="DW182">
        <v>533543.95454545459</v>
      </c>
      <c r="DX182">
        <v>533543.95454545459</v>
      </c>
      <c r="DY182">
        <v>1</v>
      </c>
    </row>
    <row r="183" spans="1:129" x14ac:dyDescent="0.25">
      <c r="A183" s="258">
        <v>41223</v>
      </c>
      <c r="B1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1391.08.20</v>
      </c>
      <c r="C183" s="195">
        <f t="shared" ca="1" si="38"/>
        <v>1391</v>
      </c>
      <c r="D1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83" s="195">
        <f>_xlfn.NUMBERVALUE(RIGHT(Table11[[#This Row],[تاریخ شمسی]],2))</f>
        <v>20</v>
      </c>
      <c r="F1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08-20</v>
      </c>
      <c r="G183" s="195" t="s">
        <v>334</v>
      </c>
      <c r="I183" s="259">
        <v>44012</v>
      </c>
      <c r="J183">
        <v>20600</v>
      </c>
      <c r="L183" s="259">
        <v>41223</v>
      </c>
      <c r="M183">
        <v>31350</v>
      </c>
      <c r="O183" s="284">
        <f>IFERROR(DATE(Table7[[#This Row],[year]],MONTH(DATEVALUE(Table7[[#This Row],[month]]&amp;"1")),Table7[[#This Row],[day]]),"")</f>
        <v>44833</v>
      </c>
      <c r="P183" s="195" t="s">
        <v>3607</v>
      </c>
      <c r="Q183" s="195">
        <v>2022</v>
      </c>
      <c r="R183" s="195" t="s">
        <v>3447</v>
      </c>
      <c r="S183" s="195">
        <v>29</v>
      </c>
      <c r="T183" s="195">
        <v>1646.6</v>
      </c>
      <c r="U183" s="195" t="s">
        <v>3621</v>
      </c>
      <c r="V183" s="195" t="s">
        <v>3621</v>
      </c>
      <c r="X183" s="260">
        <v>44833</v>
      </c>
      <c r="Y183" t="s">
        <v>9216</v>
      </c>
      <c r="Z183" s="260">
        <v>10</v>
      </c>
      <c r="AA183">
        <v>1401</v>
      </c>
      <c r="AB183" s="260" t="str">
        <f ca="1">IFERROR(IFERROR(VLOOKUP(Table_Merge1[[#This Row],[Column1]],Table11[#All],2,FALSE),LEFT(AB184,8)&amp;IF(LEN((RIGHT(AB184,2)+1))&lt;2,"0"&amp;(RIGHT(AB184,2)+1),(RIGHT(AB184,2)-1))),"")</f>
        <v>1401.07.07</v>
      </c>
      <c r="AC183" s="259" t="str">
        <f ca="1">LEFT(Table_Merge1[[#This Row],[Column2]],4)</f>
        <v>1401</v>
      </c>
      <c r="AD183" s="259" t="str">
        <f ca="1">RIGHT(LEFT(Table_Merge1[[#This Row],[Column2]],7),2)</f>
        <v>07</v>
      </c>
      <c r="AE183" s="259" t="str">
        <f ca="1">RIGHT(Table_Merge1[[#This Row],[Column2]],2)</f>
        <v>07</v>
      </c>
      <c r="AF183">
        <v>7</v>
      </c>
      <c r="AG183">
        <v>7</v>
      </c>
      <c r="AH183" s="260">
        <v>2022</v>
      </c>
      <c r="AI183" t="s">
        <v>3447</v>
      </c>
      <c r="AJ183" s="260">
        <v>29</v>
      </c>
      <c r="AK183">
        <v>1646.6</v>
      </c>
      <c r="AL183" t="s">
        <v>3621</v>
      </c>
      <c r="AM183" t="s">
        <v>3621</v>
      </c>
      <c r="AN183">
        <v>32150</v>
      </c>
      <c r="AO183">
        <v>270132</v>
      </c>
      <c r="AP183" s="287" t="str">
        <f>IFERROR(IF(Table_Merge1[[#This Row],[LME Zinc stock]]*Table_Merge1[[#This Row],[Nima.مقدار]]=0,"",Table_Merge1[[#This Row],[LME Zinc stock]]*Table_Merge1[[#This Row],[Nima.مقدار]]),"")</f>
        <v/>
      </c>
      <c r="AQ183" s="287" t="str">
        <f>IFERROR(IF(Table_Merge1[[#This Row],[LME Zinc 3-month]]*Table_Merge1[[#This Row],[Nima.مقدار]]=0,"",Table_Merge1[[#This Row],[LME Zinc 3-month]]*Table_Merge1[[#This Row],[Nima.مقدار]]),"")</f>
        <v/>
      </c>
      <c r="AR183" s="288" t="str">
        <f>IFERROR(IF(Table_Merge1[[#This Row],[LME Zinc stock]]*Table_Merge1[[#This Row],[Azad.Sell]]=0,"",Table_Merge1[[#This Row],[LME Zinc stock]]*Table_Merge1[[#This Row],[Azad.Sell]]),"")</f>
        <v/>
      </c>
      <c r="AS183" s="288" t="str">
        <f>IFERROR(IF(Table_Merge1[[#This Row],[LME Zinc 3-month]]*Table_Merge1[[#This Row],[Azad.Sell]]=0,"",Table_Merge1[[#This Row],[LME Zinc 3-month]]*Table_Merge1[[#This Row],[Azad.Sell]]),"")</f>
        <v/>
      </c>
      <c r="AT183"/>
      <c r="DH183">
        <v>2000</v>
      </c>
      <c r="DI183">
        <v>60</v>
      </c>
      <c r="DJ183">
        <v>60</v>
      </c>
      <c r="DK183" t="s">
        <v>9496</v>
      </c>
      <c r="DL183" t="s">
        <v>9801</v>
      </c>
      <c r="DM183" t="s">
        <v>9799</v>
      </c>
      <c r="DN183">
        <v>32920560</v>
      </c>
      <c r="DO183">
        <v>32920560</v>
      </c>
      <c r="DP183">
        <v>213157340</v>
      </c>
      <c r="DQ183">
        <v>213157340</v>
      </c>
      <c r="DR183">
        <v>400</v>
      </c>
      <c r="DS183" t="s">
        <v>3621</v>
      </c>
      <c r="DT183" t="s">
        <v>3621</v>
      </c>
      <c r="DU183" t="s">
        <v>3621</v>
      </c>
      <c r="DV183">
        <v>440</v>
      </c>
      <c r="DW183">
        <v>533543.95454545459</v>
      </c>
      <c r="DX183">
        <v>533543.95454545459</v>
      </c>
      <c r="DY183">
        <v>1</v>
      </c>
    </row>
    <row r="184" spans="1:129" x14ac:dyDescent="0.25">
      <c r="A184" s="258">
        <v>41224</v>
      </c>
      <c r="B1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1391.08.21</v>
      </c>
      <c r="C184" s="195">
        <f t="shared" ca="1" si="38"/>
        <v>1391</v>
      </c>
      <c r="D1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84" s="195">
        <f>_xlfn.NUMBERVALUE(RIGHT(Table11[[#This Row],[تاریخ شمسی]],2))</f>
        <v>21</v>
      </c>
      <c r="F1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08-21</v>
      </c>
      <c r="G184" s="195" t="s">
        <v>335</v>
      </c>
      <c r="I184" s="259">
        <v>44013</v>
      </c>
      <c r="J184">
        <v>20550</v>
      </c>
      <c r="L184" s="259">
        <v>41224</v>
      </c>
      <c r="M184">
        <v>30400</v>
      </c>
      <c r="O184" s="283">
        <f>IFERROR(DATE(Table7[[#This Row],[year]],MONTH(DATEVALUE(Table7[[#This Row],[month]]&amp;"1")),Table7[[#This Row],[day]]),"")</f>
        <v>44832</v>
      </c>
      <c r="P184" s="257" t="s">
        <v>3608</v>
      </c>
      <c r="Q184" s="257">
        <v>2022</v>
      </c>
      <c r="R184" s="257" t="s">
        <v>3447</v>
      </c>
      <c r="S184" s="257">
        <v>28</v>
      </c>
      <c r="T184" s="257">
        <v>1618.2</v>
      </c>
      <c r="U184" s="257">
        <v>2197</v>
      </c>
      <c r="V184" s="257">
        <v>332175</v>
      </c>
      <c r="X184" s="260">
        <v>44832</v>
      </c>
      <c r="Y184" t="s">
        <v>9215</v>
      </c>
      <c r="Z184" s="260">
        <v>10</v>
      </c>
      <c r="AA184">
        <v>1401</v>
      </c>
      <c r="AB184" s="260" t="str">
        <f ca="1">IFERROR(IFERROR(VLOOKUP(Table_Merge1[[#This Row],[Column1]],Table11[#All],2,FALSE),LEFT(AB185,8)&amp;IF(LEN((RIGHT(AB185,2)+1))&lt;2,"0"&amp;(RIGHT(AB185,2)+1),(RIGHT(AB185,2)-1))),"")</f>
        <v>1401.07.06</v>
      </c>
      <c r="AC184" s="259" t="str">
        <f ca="1">LEFT(Table_Merge1[[#This Row],[Column2]],4)</f>
        <v>1401</v>
      </c>
      <c r="AD184" s="259" t="str">
        <f ca="1">RIGHT(LEFT(Table_Merge1[[#This Row],[Column2]],7),2)</f>
        <v>07</v>
      </c>
      <c r="AE184" s="259" t="str">
        <f ca="1">RIGHT(Table_Merge1[[#This Row],[Column2]],2)</f>
        <v>06</v>
      </c>
      <c r="AF184">
        <v>7</v>
      </c>
      <c r="AG184">
        <v>6</v>
      </c>
      <c r="AH184" s="260">
        <v>2022</v>
      </c>
      <c r="AI184" t="s">
        <v>3447</v>
      </c>
      <c r="AJ184" s="260">
        <v>28</v>
      </c>
      <c r="AK184">
        <v>1618.2</v>
      </c>
      <c r="AL184">
        <v>2197</v>
      </c>
      <c r="AM184">
        <v>332175</v>
      </c>
      <c r="AN184">
        <v>31830</v>
      </c>
      <c r="AO184">
        <v>270329</v>
      </c>
      <c r="AP184" s="287">
        <f>IFERROR(IF(Table_Merge1[[#This Row],[LME Zinc stock]]*Table_Merge1[[#This Row],[Nima.مقدار]]=0,"",Table_Merge1[[#This Row],[LME Zinc stock]]*Table_Merge1[[#This Row],[Nima.مقدار]]),"")</f>
        <v>89796535575</v>
      </c>
      <c r="AQ184" s="287">
        <f>IFERROR(IF(Table_Merge1[[#This Row],[LME Zinc 3-month]]*Table_Merge1[[#This Row],[Nima.مقدار]]=0,"",Table_Merge1[[#This Row],[LME Zinc 3-month]]*Table_Merge1[[#This Row],[Nima.مقدار]]),"")</f>
        <v>593912813</v>
      </c>
      <c r="AR184" s="288">
        <f>IFERROR(IF(Table_Merge1[[#This Row],[LME Zinc stock]]*Table_Merge1[[#This Row],[Azad.Sell]]=0,"",Table_Merge1[[#This Row],[LME Zinc stock]]*Table_Merge1[[#This Row],[Azad.Sell]]),"")</f>
        <v>10573130250</v>
      </c>
      <c r="AS184" s="288">
        <f>IFERROR(IF(Table_Merge1[[#This Row],[LME Zinc 3-month]]*Table_Merge1[[#This Row],[Azad.Sell]]=0,"",Table_Merge1[[#This Row],[LME Zinc 3-month]]*Table_Merge1[[#This Row],[Azad.Sell]]),"")</f>
        <v>69930510</v>
      </c>
      <c r="AT184"/>
      <c r="DH184">
        <v>0</v>
      </c>
      <c r="DI184">
        <v>20</v>
      </c>
      <c r="DJ184">
        <v>20</v>
      </c>
      <c r="DK184" t="s">
        <v>9496</v>
      </c>
      <c r="DL184" t="s">
        <v>9801</v>
      </c>
      <c r="DM184" t="s">
        <v>9799</v>
      </c>
      <c r="DN184">
        <v>10973520</v>
      </c>
      <c r="DO184">
        <v>10973520</v>
      </c>
      <c r="DP184">
        <v>224130860</v>
      </c>
      <c r="DQ184">
        <v>224130860</v>
      </c>
      <c r="DR184">
        <v>420</v>
      </c>
      <c r="DS184" t="s">
        <v>3621</v>
      </c>
      <c r="DT184" t="s">
        <v>3621</v>
      </c>
      <c r="DU184" t="s">
        <v>3621</v>
      </c>
      <c r="DV184">
        <v>440</v>
      </c>
      <c r="DW184">
        <v>533543.95454545459</v>
      </c>
      <c r="DX184">
        <v>533543.95454545459</v>
      </c>
      <c r="DY184">
        <v>1</v>
      </c>
    </row>
    <row r="185" spans="1:129" x14ac:dyDescent="0.25">
      <c r="A185" s="258">
        <v>41225</v>
      </c>
      <c r="B1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1391.08.22</v>
      </c>
      <c r="C185" s="195">
        <f t="shared" ca="1" si="38"/>
        <v>1391</v>
      </c>
      <c r="D1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85" s="195">
        <f>_xlfn.NUMBERVALUE(RIGHT(Table11[[#This Row],[تاریخ شمسی]],2))</f>
        <v>22</v>
      </c>
      <c r="F1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08-22</v>
      </c>
      <c r="G185" s="195" t="s">
        <v>336</v>
      </c>
      <c r="I185" s="259">
        <v>44014</v>
      </c>
      <c r="J185">
        <v>20820</v>
      </c>
      <c r="L185" s="259">
        <v>41225</v>
      </c>
      <c r="M185">
        <v>30200</v>
      </c>
      <c r="O185" s="284">
        <f>IFERROR(DATE(Table7[[#This Row],[year]],MONTH(DATEVALUE(Table7[[#This Row],[month]]&amp;"1")),Table7[[#This Row],[day]]),"")</f>
        <v>44831</v>
      </c>
      <c r="P185" s="195" t="s">
        <v>3609</v>
      </c>
      <c r="Q185" s="195">
        <v>2022</v>
      </c>
      <c r="R185" s="195" t="s">
        <v>3447</v>
      </c>
      <c r="S185" s="195">
        <v>27</v>
      </c>
      <c r="T185" s="195">
        <v>1632.6</v>
      </c>
      <c r="U185" s="195">
        <v>2273</v>
      </c>
      <c r="V185" s="195">
        <v>334100</v>
      </c>
      <c r="X185" s="260">
        <v>44831</v>
      </c>
      <c r="Z185" s="260">
        <v>10</v>
      </c>
      <c r="AB185" s="260" t="str">
        <f ca="1">IFERROR(IFERROR(VLOOKUP(Table_Merge1[[#This Row],[Column1]],Table11[#All],2,FALSE),LEFT(AB186,8)&amp;IF(LEN((RIGHT(AB186,2)+1))&lt;2,"0"&amp;(RIGHT(AB186,2)+1),(RIGHT(AB186,2)-1))),"")</f>
        <v>1401.07.05</v>
      </c>
      <c r="AC185" s="259" t="str">
        <f ca="1">LEFT(Table_Merge1[[#This Row],[Column2]],4)</f>
        <v>1401</v>
      </c>
      <c r="AD185" s="259" t="str">
        <f ca="1">RIGHT(LEFT(Table_Merge1[[#This Row],[Column2]],7),2)</f>
        <v>07</v>
      </c>
      <c r="AE185" s="259" t="str">
        <f ca="1">RIGHT(Table_Merge1[[#This Row],[Column2]],2)</f>
        <v>05</v>
      </c>
      <c r="AH185" s="260">
        <v>2022</v>
      </c>
      <c r="AI185" t="s">
        <v>3447</v>
      </c>
      <c r="AJ185" s="260">
        <v>27</v>
      </c>
      <c r="AK185">
        <v>1632.6</v>
      </c>
      <c r="AL185">
        <v>2273</v>
      </c>
      <c r="AM185">
        <v>334100</v>
      </c>
      <c r="AN185">
        <v>31730</v>
      </c>
      <c r="AP185" s="287" t="str">
        <f>IFERROR(IF(Table_Merge1[[#This Row],[LME Zinc stock]]*Table_Merge1[[#This Row],[Nima.مقدار]]=0,"",Table_Merge1[[#This Row],[LME Zinc stock]]*Table_Merge1[[#This Row],[Nima.مقدار]]),"")</f>
        <v/>
      </c>
      <c r="AQ185" s="287" t="str">
        <f>IFERROR(IF(Table_Merge1[[#This Row],[LME Zinc 3-month]]*Table_Merge1[[#This Row],[Nima.مقدار]]=0,"",Table_Merge1[[#This Row],[LME Zinc 3-month]]*Table_Merge1[[#This Row],[Nima.مقدار]]),"")</f>
        <v/>
      </c>
      <c r="AR185" s="288">
        <f>IFERROR(IF(Table_Merge1[[#This Row],[LME Zinc stock]]*Table_Merge1[[#This Row],[Azad.Sell]]=0,"",Table_Merge1[[#This Row],[LME Zinc stock]]*Table_Merge1[[#This Row],[Azad.Sell]]),"")</f>
        <v>10600993000</v>
      </c>
      <c r="AS185" s="288">
        <f>IFERROR(IF(Table_Merge1[[#This Row],[LME Zinc 3-month]]*Table_Merge1[[#This Row],[Azad.Sell]]=0,"",Table_Merge1[[#This Row],[LME Zinc 3-month]]*Table_Merge1[[#This Row],[Azad.Sell]]),"")</f>
        <v>72122290</v>
      </c>
      <c r="AT185"/>
      <c r="DH185">
        <v>100</v>
      </c>
      <c r="DI185">
        <v>20</v>
      </c>
      <c r="DJ185">
        <v>20</v>
      </c>
      <c r="DK185" t="s">
        <v>9551</v>
      </c>
      <c r="DL185" t="s">
        <v>9801</v>
      </c>
      <c r="DM185" t="s">
        <v>9799</v>
      </c>
      <c r="DN185">
        <v>10628480</v>
      </c>
      <c r="DO185">
        <v>10628480</v>
      </c>
      <c r="DP185">
        <v>234759340</v>
      </c>
      <c r="DQ185">
        <v>234759340</v>
      </c>
      <c r="DR185">
        <v>440</v>
      </c>
      <c r="DS185">
        <v>440</v>
      </c>
      <c r="DT185">
        <v>533543.95454545459</v>
      </c>
      <c r="DU185">
        <v>533543.95454545459</v>
      </c>
      <c r="DV185">
        <v>440</v>
      </c>
      <c r="DW185">
        <v>533543.95454545459</v>
      </c>
      <c r="DX185">
        <v>533543.95454545459</v>
      </c>
      <c r="DY185">
        <v>1</v>
      </c>
    </row>
    <row r="186" spans="1:129" x14ac:dyDescent="0.25">
      <c r="A186" s="258">
        <v>41226</v>
      </c>
      <c r="B1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1391.08.23</v>
      </c>
      <c r="C186" s="195">
        <f t="shared" ca="1" si="38"/>
        <v>1391</v>
      </c>
      <c r="D1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86" s="195">
        <f>_xlfn.NUMBERVALUE(RIGHT(Table11[[#This Row],[تاریخ شمسی]],2))</f>
        <v>23</v>
      </c>
      <c r="F1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08-23</v>
      </c>
      <c r="G186" s="195" t="s">
        <v>337</v>
      </c>
      <c r="I186" s="259">
        <v>44015</v>
      </c>
      <c r="J186">
        <v>20820</v>
      </c>
      <c r="L186" s="259">
        <v>41226</v>
      </c>
      <c r="M186">
        <v>29800</v>
      </c>
      <c r="O186" s="283">
        <f>IFERROR(DATE(Table7[[#This Row],[year]],MONTH(DATEVALUE(Table7[[#This Row],[month]]&amp;"1")),Table7[[#This Row],[day]]),"")</f>
        <v>44830</v>
      </c>
      <c r="P186" s="257" t="s">
        <v>3610</v>
      </c>
      <c r="Q186" s="257">
        <v>2022</v>
      </c>
      <c r="R186" s="257" t="s">
        <v>3447</v>
      </c>
      <c r="S186" s="257">
        <v>26</v>
      </c>
      <c r="T186" s="257">
        <v>1643.35</v>
      </c>
      <c r="U186" s="257">
        <v>2103</v>
      </c>
      <c r="V186" s="257">
        <v>335625</v>
      </c>
      <c r="X186" s="260">
        <v>44830</v>
      </c>
      <c r="Y186" t="s">
        <v>9214</v>
      </c>
      <c r="Z186" s="260">
        <v>10</v>
      </c>
      <c r="AA186">
        <v>1401</v>
      </c>
      <c r="AB186" s="260" t="str">
        <f ca="1">IFERROR(IFERROR(VLOOKUP(Table_Merge1[[#This Row],[Column1]],Table11[#All],2,FALSE),LEFT(AB187,8)&amp;IF(LEN((RIGHT(AB187,2)+1))&lt;2,"0"&amp;(RIGHT(AB187,2)+1),(RIGHT(AB187,2)-1))),"")</f>
        <v>1401.07.04</v>
      </c>
      <c r="AC186" s="259" t="str">
        <f ca="1">LEFT(Table_Merge1[[#This Row],[Column2]],4)</f>
        <v>1401</v>
      </c>
      <c r="AD186" s="259" t="str">
        <f ca="1">RIGHT(LEFT(Table_Merge1[[#This Row],[Column2]],7),2)</f>
        <v>07</v>
      </c>
      <c r="AE186" s="259" t="str">
        <f ca="1">RIGHT(Table_Merge1[[#This Row],[Column2]],2)</f>
        <v>04</v>
      </c>
      <c r="AF186">
        <v>7</v>
      </c>
      <c r="AG186">
        <v>4</v>
      </c>
      <c r="AH186" s="260">
        <v>2022</v>
      </c>
      <c r="AI186" t="s">
        <v>3447</v>
      </c>
      <c r="AJ186" s="260">
        <v>26</v>
      </c>
      <c r="AK186">
        <v>1643.35</v>
      </c>
      <c r="AL186">
        <v>2103</v>
      </c>
      <c r="AM186">
        <v>335625</v>
      </c>
      <c r="AN186">
        <v>31680</v>
      </c>
      <c r="AO186">
        <v>270472</v>
      </c>
      <c r="AP186" s="287">
        <f>IFERROR(IF(Table_Merge1[[#This Row],[LME Zinc stock]]*Table_Merge1[[#This Row],[Nima.مقدار]]=0,"",Table_Merge1[[#This Row],[LME Zinc stock]]*Table_Merge1[[#This Row],[Nima.مقدار]]),"")</f>
        <v>90777165000</v>
      </c>
      <c r="AQ186" s="287">
        <f>IFERROR(IF(Table_Merge1[[#This Row],[LME Zinc 3-month]]*Table_Merge1[[#This Row],[Nima.مقدار]]=0,"",Table_Merge1[[#This Row],[LME Zinc 3-month]]*Table_Merge1[[#This Row],[Nima.مقدار]]),"")</f>
        <v>568802616</v>
      </c>
      <c r="AR186" s="288">
        <f>IFERROR(IF(Table_Merge1[[#This Row],[LME Zinc stock]]*Table_Merge1[[#This Row],[Azad.Sell]]=0,"",Table_Merge1[[#This Row],[LME Zinc stock]]*Table_Merge1[[#This Row],[Azad.Sell]]),"")</f>
        <v>10632600000</v>
      </c>
      <c r="AS186" s="288">
        <f>IFERROR(IF(Table_Merge1[[#This Row],[LME Zinc 3-month]]*Table_Merge1[[#This Row],[Azad.Sell]]=0,"",Table_Merge1[[#This Row],[LME Zinc 3-month]]*Table_Merge1[[#This Row],[Azad.Sell]]),"")</f>
        <v>66623040</v>
      </c>
      <c r="AT186"/>
      <c r="DH186">
        <v>0</v>
      </c>
      <c r="DI186">
        <v>100</v>
      </c>
      <c r="DJ186">
        <v>100</v>
      </c>
      <c r="DK186" t="s">
        <v>9584</v>
      </c>
      <c r="DL186" t="s">
        <v>9801</v>
      </c>
      <c r="DM186" t="s">
        <v>9800</v>
      </c>
      <c r="DN186">
        <v>52851800</v>
      </c>
      <c r="DO186">
        <v>52851800</v>
      </c>
      <c r="DP186">
        <v>52851800</v>
      </c>
      <c r="DQ186">
        <v>52851800</v>
      </c>
      <c r="DR186">
        <v>100</v>
      </c>
      <c r="DS186" t="s">
        <v>3621</v>
      </c>
      <c r="DT186" t="s">
        <v>3621</v>
      </c>
      <c r="DU186" t="s">
        <v>3621</v>
      </c>
      <c r="DV186">
        <v>8280</v>
      </c>
      <c r="DW186">
        <v>526545.50483091793</v>
      </c>
      <c r="DX186">
        <v>534549.24879227055</v>
      </c>
      <c r="DY186">
        <v>0.98502711587485003</v>
      </c>
    </row>
    <row r="187" spans="1:129" x14ac:dyDescent="0.25">
      <c r="A187" s="258">
        <v>41227</v>
      </c>
      <c r="B1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1391.08.24</v>
      </c>
      <c r="C187" s="195">
        <f t="shared" ca="1" si="38"/>
        <v>1391</v>
      </c>
      <c r="D1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87" s="195">
        <f>_xlfn.NUMBERVALUE(RIGHT(Table11[[#This Row],[تاریخ شمسی]],2))</f>
        <v>24</v>
      </c>
      <c r="F1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08-24</v>
      </c>
      <c r="G187" s="195" t="s">
        <v>338</v>
      </c>
      <c r="I187" s="259">
        <v>44016</v>
      </c>
      <c r="J187">
        <v>21550</v>
      </c>
      <c r="L187" s="259">
        <v>41227</v>
      </c>
      <c r="M187">
        <v>29325</v>
      </c>
      <c r="O187" s="284">
        <f>IFERROR(DATE(Table7[[#This Row],[year]],MONTH(DATEVALUE(Table7[[#This Row],[month]]&amp;"1")),Table7[[#This Row],[day]]),"")</f>
        <v>44827</v>
      </c>
      <c r="P187" s="195" t="s">
        <v>3611</v>
      </c>
      <c r="Q187" s="195">
        <v>2022</v>
      </c>
      <c r="R187" s="195" t="s">
        <v>3447</v>
      </c>
      <c r="S187" s="195">
        <v>23</v>
      </c>
      <c r="T187" s="195">
        <v>1661.45</v>
      </c>
      <c r="U187" s="195">
        <v>2130</v>
      </c>
      <c r="V187" s="195">
        <v>337425</v>
      </c>
      <c r="X187" s="260">
        <v>44827</v>
      </c>
      <c r="Z187" s="260">
        <v>10</v>
      </c>
      <c r="AB187" s="260" t="str">
        <f ca="1">IFERROR(IFERROR(VLOOKUP(Table_Merge1[[#This Row],[Column1]],Table11[#All],2,FALSE),LEFT(AB188,8)&amp;IF(LEN((RIGHT(AB188,2)+1))&lt;2,"0"&amp;(RIGHT(AB188,2)+1),(RIGHT(AB188,2)-1))),"")</f>
        <v>1401.06.30</v>
      </c>
      <c r="AC187" s="259" t="str">
        <f ca="1">LEFT(Table_Merge1[[#This Row],[Column2]],4)</f>
        <v>1401</v>
      </c>
      <c r="AD187" s="259" t="str">
        <f ca="1">RIGHT(LEFT(Table_Merge1[[#This Row],[Column2]],7),2)</f>
        <v>06</v>
      </c>
      <c r="AE187" s="259" t="str">
        <f ca="1">RIGHT(Table_Merge1[[#This Row],[Column2]],2)</f>
        <v>30</v>
      </c>
      <c r="AH187" s="260">
        <v>2022</v>
      </c>
      <c r="AI187" t="s">
        <v>3447</v>
      </c>
      <c r="AJ187" s="260">
        <v>23</v>
      </c>
      <c r="AK187">
        <v>1661.45</v>
      </c>
      <c r="AL187">
        <v>2130</v>
      </c>
      <c r="AM187">
        <v>337425</v>
      </c>
      <c r="AN187">
        <v>31750</v>
      </c>
      <c r="AP187" s="287" t="str">
        <f>IFERROR(IF(Table_Merge1[[#This Row],[LME Zinc stock]]*Table_Merge1[[#This Row],[Nima.مقدار]]=0,"",Table_Merge1[[#This Row],[LME Zinc stock]]*Table_Merge1[[#This Row],[Nima.مقدار]]),"")</f>
        <v/>
      </c>
      <c r="AQ187" s="287" t="str">
        <f>IFERROR(IF(Table_Merge1[[#This Row],[LME Zinc 3-month]]*Table_Merge1[[#This Row],[Nima.مقدار]]=0,"",Table_Merge1[[#This Row],[LME Zinc 3-month]]*Table_Merge1[[#This Row],[Nima.مقدار]]),"")</f>
        <v/>
      </c>
      <c r="AR187" s="288">
        <f>IFERROR(IF(Table_Merge1[[#This Row],[LME Zinc stock]]*Table_Merge1[[#This Row],[Azad.Sell]]=0,"",Table_Merge1[[#This Row],[LME Zinc stock]]*Table_Merge1[[#This Row],[Azad.Sell]]),"")</f>
        <v>10713243750</v>
      </c>
      <c r="AS187" s="288">
        <f>IFERROR(IF(Table_Merge1[[#This Row],[LME Zinc 3-month]]*Table_Merge1[[#This Row],[Azad.Sell]]=0,"",Table_Merge1[[#This Row],[LME Zinc 3-month]]*Table_Merge1[[#This Row],[Azad.Sell]]),"")</f>
        <v>67627500</v>
      </c>
      <c r="AT187"/>
      <c r="DH187">
        <v>2500</v>
      </c>
      <c r="DI187">
        <v>200</v>
      </c>
      <c r="DJ187">
        <v>80</v>
      </c>
      <c r="DK187" t="s">
        <v>9584</v>
      </c>
      <c r="DL187" t="s">
        <v>9801</v>
      </c>
      <c r="DM187" t="s">
        <v>9800</v>
      </c>
      <c r="DN187">
        <v>42281440</v>
      </c>
      <c r="DO187">
        <v>42281440</v>
      </c>
      <c r="DP187">
        <v>95133240</v>
      </c>
      <c r="DQ187">
        <v>95133240</v>
      </c>
      <c r="DR187">
        <v>180</v>
      </c>
      <c r="DS187" t="s">
        <v>3621</v>
      </c>
      <c r="DT187" t="s">
        <v>3621</v>
      </c>
      <c r="DU187" t="s">
        <v>3621</v>
      </c>
      <c r="DV187">
        <v>8280</v>
      </c>
      <c r="DW187">
        <v>526545.50483091793</v>
      </c>
      <c r="DX187">
        <v>534549.24879227055</v>
      </c>
      <c r="DY187">
        <v>0.98502711587485003</v>
      </c>
    </row>
    <row r="188" spans="1:129" x14ac:dyDescent="0.25">
      <c r="A188" s="258">
        <v>41230</v>
      </c>
      <c r="B1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1391.08.27</v>
      </c>
      <c r="C188" s="195">
        <f t="shared" ca="1" si="38"/>
        <v>1391</v>
      </c>
      <c r="D1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88" s="195">
        <f>_xlfn.NUMBERVALUE(RIGHT(Table11[[#This Row],[تاریخ شمسی]],2))</f>
        <v>27</v>
      </c>
      <c r="F1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08-27</v>
      </c>
      <c r="G188" s="195" t="s">
        <v>339</v>
      </c>
      <c r="I188" s="259">
        <v>44017</v>
      </c>
      <c r="J188">
        <v>22350</v>
      </c>
      <c r="L188" s="259">
        <v>41230</v>
      </c>
      <c r="M188">
        <v>28850</v>
      </c>
      <c r="O188" s="283">
        <f>IFERROR(DATE(Table7[[#This Row],[year]],MONTH(DATEVALUE(Table7[[#This Row],[month]]&amp;"1")),Table7[[#This Row],[day]]),"")</f>
        <v>44826</v>
      </c>
      <c r="P188" s="257" t="s">
        <v>3612</v>
      </c>
      <c r="Q188" s="257">
        <v>2022</v>
      </c>
      <c r="R188" s="257" t="s">
        <v>3447</v>
      </c>
      <c r="S188" s="257">
        <v>22</v>
      </c>
      <c r="T188" s="257">
        <v>1671.85</v>
      </c>
      <c r="U188" s="257">
        <v>2145.5</v>
      </c>
      <c r="V188" s="257">
        <v>338850</v>
      </c>
      <c r="X188" s="260">
        <v>44826</v>
      </c>
      <c r="Y188" t="s">
        <v>9213</v>
      </c>
      <c r="Z188" s="260">
        <v>10</v>
      </c>
      <c r="AA188">
        <v>1401</v>
      </c>
      <c r="AB188" s="260" t="str">
        <f ca="1">IFERROR(IFERROR(VLOOKUP(Table_Merge1[[#This Row],[Column1]],Table11[#All],2,FALSE),LEFT(AB189,8)&amp;IF(LEN((RIGHT(AB189,2)+1))&lt;2,"0"&amp;(RIGHT(AB189,2)+1),(RIGHT(AB189,2)-1))),"")</f>
        <v>1401.06.31</v>
      </c>
      <c r="AC188" s="259" t="str">
        <f ca="1">LEFT(Table_Merge1[[#This Row],[Column2]],4)</f>
        <v>1401</v>
      </c>
      <c r="AD188" s="259" t="str">
        <f ca="1">RIGHT(LEFT(Table_Merge1[[#This Row],[Column2]],7),2)</f>
        <v>06</v>
      </c>
      <c r="AE188" s="259" t="str">
        <f ca="1">RIGHT(Table_Merge1[[#This Row],[Column2]],2)</f>
        <v>31</v>
      </c>
      <c r="AF188">
        <v>6</v>
      </c>
      <c r="AG188">
        <v>31</v>
      </c>
      <c r="AH188" s="260">
        <v>2022</v>
      </c>
      <c r="AI188" t="s">
        <v>3447</v>
      </c>
      <c r="AJ188" s="260">
        <v>22</v>
      </c>
      <c r="AK188">
        <v>1671.85</v>
      </c>
      <c r="AL188">
        <v>2145.5</v>
      </c>
      <c r="AM188">
        <v>338850</v>
      </c>
      <c r="AN188">
        <v>31760</v>
      </c>
      <c r="AO188">
        <v>270511</v>
      </c>
      <c r="AP188" s="287">
        <f>IFERROR(IF(Table_Merge1[[#This Row],[LME Zinc stock]]*Table_Merge1[[#This Row],[Nima.مقدار]]=0,"",Table_Merge1[[#This Row],[LME Zinc stock]]*Table_Merge1[[#This Row],[Nima.مقدار]]),"")</f>
        <v>91662652350</v>
      </c>
      <c r="AQ188" s="287">
        <f>IFERROR(IF(Table_Merge1[[#This Row],[LME Zinc 3-month]]*Table_Merge1[[#This Row],[Nima.مقدار]]=0,"",Table_Merge1[[#This Row],[LME Zinc 3-month]]*Table_Merge1[[#This Row],[Nima.مقدار]]),"")</f>
        <v>580381350.5</v>
      </c>
      <c r="AR188" s="288">
        <f>IFERROR(IF(Table_Merge1[[#This Row],[LME Zinc stock]]*Table_Merge1[[#This Row],[Azad.Sell]]=0,"",Table_Merge1[[#This Row],[LME Zinc stock]]*Table_Merge1[[#This Row],[Azad.Sell]]),"")</f>
        <v>10761876000</v>
      </c>
      <c r="AS188" s="288">
        <f>IFERROR(IF(Table_Merge1[[#This Row],[LME Zinc 3-month]]*Table_Merge1[[#This Row],[Azad.Sell]]=0,"",Table_Merge1[[#This Row],[LME Zinc 3-month]]*Table_Merge1[[#This Row],[Azad.Sell]]),"")</f>
        <v>68141080</v>
      </c>
      <c r="AT188"/>
      <c r="DH188">
        <v>0</v>
      </c>
      <c r="DI188">
        <v>100</v>
      </c>
      <c r="DJ188">
        <v>100</v>
      </c>
      <c r="DK188" t="s">
        <v>9585</v>
      </c>
      <c r="DL188" t="s">
        <v>9801</v>
      </c>
      <c r="DM188" t="s">
        <v>9800</v>
      </c>
      <c r="DN188">
        <v>52851800</v>
      </c>
      <c r="DO188">
        <v>52851800</v>
      </c>
      <c r="DP188">
        <v>147985040</v>
      </c>
      <c r="DQ188">
        <v>147985040</v>
      </c>
      <c r="DR188">
        <v>280</v>
      </c>
      <c r="DS188" t="s">
        <v>3621</v>
      </c>
      <c r="DT188" t="s">
        <v>3621</v>
      </c>
      <c r="DU188" t="s">
        <v>3621</v>
      </c>
      <c r="DV188">
        <v>8280</v>
      </c>
      <c r="DW188">
        <v>526545.50483091793</v>
      </c>
      <c r="DX188">
        <v>534549.24879227055</v>
      </c>
      <c r="DY188">
        <v>0.98502711587485003</v>
      </c>
    </row>
    <row r="189" spans="1:129" x14ac:dyDescent="0.25">
      <c r="A189" s="258">
        <v>41231</v>
      </c>
      <c r="B1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1391.08.28</v>
      </c>
      <c r="C189" s="195">
        <f t="shared" ca="1" si="38"/>
        <v>1391</v>
      </c>
      <c r="D1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89" s="195">
        <f>_xlfn.NUMBERVALUE(RIGHT(Table11[[#This Row],[تاریخ شمسی]],2))</f>
        <v>28</v>
      </c>
      <c r="F1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08-28</v>
      </c>
      <c r="G189" s="195" t="s">
        <v>340</v>
      </c>
      <c r="I189" s="259">
        <v>44018</v>
      </c>
      <c r="J189">
        <v>21800</v>
      </c>
      <c r="L189" s="259">
        <v>41231</v>
      </c>
      <c r="M189">
        <v>27880</v>
      </c>
      <c r="O189" s="284">
        <f>IFERROR(DATE(Table7[[#This Row],[year]],MONTH(DATEVALUE(Table7[[#This Row],[month]]&amp;"1")),Table7[[#This Row],[day]]),"")</f>
        <v>44825</v>
      </c>
      <c r="P189" s="195" t="s">
        <v>3613</v>
      </c>
      <c r="Q189" s="195">
        <v>2022</v>
      </c>
      <c r="R189" s="195" t="s">
        <v>3447</v>
      </c>
      <c r="S189" s="195">
        <v>21</v>
      </c>
      <c r="T189" s="195">
        <v>1674.45</v>
      </c>
      <c r="U189" s="195">
        <v>2172</v>
      </c>
      <c r="V189" s="195">
        <v>340350</v>
      </c>
      <c r="X189" s="260">
        <v>44825</v>
      </c>
      <c r="Y189" t="s">
        <v>9212</v>
      </c>
      <c r="Z189" s="260">
        <v>10</v>
      </c>
      <c r="AA189">
        <v>1401</v>
      </c>
      <c r="AB189" s="260" t="str">
        <f ca="1">IFERROR(IFERROR(VLOOKUP(Table_Merge1[[#This Row],[Column1]],Table11[#All],2,FALSE),LEFT(AB190,8)&amp;IF(LEN((RIGHT(AB190,2)+1))&lt;2,"0"&amp;(RIGHT(AB190,2)+1),(RIGHT(AB190,2)-1))),"")</f>
        <v>1401.06.30</v>
      </c>
      <c r="AC189" s="259" t="str">
        <f ca="1">LEFT(Table_Merge1[[#This Row],[Column2]],4)</f>
        <v>1401</v>
      </c>
      <c r="AD189" s="259" t="str">
        <f ca="1">RIGHT(LEFT(Table_Merge1[[#This Row],[Column2]],7),2)</f>
        <v>06</v>
      </c>
      <c r="AE189" s="259" t="str">
        <f ca="1">RIGHT(Table_Merge1[[#This Row],[Column2]],2)</f>
        <v>30</v>
      </c>
      <c r="AF189">
        <v>6</v>
      </c>
      <c r="AG189">
        <v>30</v>
      </c>
      <c r="AH189" s="260">
        <v>2022</v>
      </c>
      <c r="AI189" t="s">
        <v>3447</v>
      </c>
      <c r="AJ189" s="260">
        <v>21</v>
      </c>
      <c r="AK189">
        <v>1674.45</v>
      </c>
      <c r="AL189">
        <v>2172</v>
      </c>
      <c r="AM189">
        <v>340350</v>
      </c>
      <c r="AN189">
        <v>31750</v>
      </c>
      <c r="AO189">
        <v>271036</v>
      </c>
      <c r="AP189" s="287">
        <f>IFERROR(IF(Table_Merge1[[#This Row],[LME Zinc stock]]*Table_Merge1[[#This Row],[Nima.مقدار]]=0,"",Table_Merge1[[#This Row],[LME Zinc stock]]*Table_Merge1[[#This Row],[Nima.مقدار]]),"")</f>
        <v>92247102600</v>
      </c>
      <c r="AQ189" s="287">
        <f>IFERROR(IF(Table_Merge1[[#This Row],[LME Zinc 3-month]]*Table_Merge1[[#This Row],[Nima.مقدار]]=0,"",Table_Merge1[[#This Row],[LME Zinc 3-month]]*Table_Merge1[[#This Row],[Nima.مقدار]]),"")</f>
        <v>588690192</v>
      </c>
      <c r="AR189" s="288">
        <f>IFERROR(IF(Table_Merge1[[#This Row],[LME Zinc stock]]*Table_Merge1[[#This Row],[Azad.Sell]]=0,"",Table_Merge1[[#This Row],[LME Zinc stock]]*Table_Merge1[[#This Row],[Azad.Sell]]),"")</f>
        <v>10806112500</v>
      </c>
      <c r="AS189" s="288">
        <f>IFERROR(IF(Table_Merge1[[#This Row],[LME Zinc 3-month]]*Table_Merge1[[#This Row],[Azad.Sell]]=0,"",Table_Merge1[[#This Row],[LME Zinc 3-month]]*Table_Merge1[[#This Row],[Azad.Sell]]),"")</f>
        <v>68961000</v>
      </c>
      <c r="AT189"/>
      <c r="DH189">
        <v>0</v>
      </c>
      <c r="DI189">
        <v>100</v>
      </c>
      <c r="DJ189">
        <v>100</v>
      </c>
      <c r="DK189" t="s">
        <v>9586</v>
      </c>
      <c r="DL189" t="s">
        <v>9801</v>
      </c>
      <c r="DM189" t="s">
        <v>9800</v>
      </c>
      <c r="DN189">
        <v>52851800</v>
      </c>
      <c r="DO189">
        <v>52851800</v>
      </c>
      <c r="DP189">
        <v>200836840</v>
      </c>
      <c r="DQ189">
        <v>200836840</v>
      </c>
      <c r="DR189">
        <v>380</v>
      </c>
      <c r="DS189" t="s">
        <v>3621</v>
      </c>
      <c r="DT189" t="s">
        <v>3621</v>
      </c>
      <c r="DU189" t="s">
        <v>3621</v>
      </c>
      <c r="DV189">
        <v>8280</v>
      </c>
      <c r="DW189">
        <v>526545.50483091793</v>
      </c>
      <c r="DX189">
        <v>534549.24879227055</v>
      </c>
      <c r="DY189">
        <v>0.98502711587485003</v>
      </c>
    </row>
    <row r="190" spans="1:129" x14ac:dyDescent="0.25">
      <c r="A190" s="258">
        <v>41232</v>
      </c>
      <c r="B1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1391.08.29</v>
      </c>
      <c r="C190" s="195">
        <f t="shared" ca="1" si="38"/>
        <v>1391</v>
      </c>
      <c r="D1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0" s="195">
        <f>_xlfn.NUMBERVALUE(RIGHT(Table11[[#This Row],[تاریخ شمسی]],2))</f>
        <v>29</v>
      </c>
      <c r="F1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08-29</v>
      </c>
      <c r="G190" s="195" t="s">
        <v>341</v>
      </c>
      <c r="I190" s="259">
        <v>44019</v>
      </c>
      <c r="J190">
        <v>22120</v>
      </c>
      <c r="L190" s="259">
        <v>41232</v>
      </c>
      <c r="M190">
        <v>27450</v>
      </c>
      <c r="O190" s="283">
        <f>IFERROR(DATE(Table7[[#This Row],[year]],MONTH(DATEVALUE(Table7[[#This Row],[month]]&amp;"1")),Table7[[#This Row],[day]]),"")</f>
        <v>44824</v>
      </c>
      <c r="P190" s="257" t="s">
        <v>3614</v>
      </c>
      <c r="Q190" s="257">
        <v>2022</v>
      </c>
      <c r="R190" s="257" t="s">
        <v>3447</v>
      </c>
      <c r="S190" s="257">
        <v>20</v>
      </c>
      <c r="T190" s="257">
        <v>1667.9</v>
      </c>
      <c r="U190" s="257">
        <v>2215.5</v>
      </c>
      <c r="V190" s="257">
        <v>341650</v>
      </c>
      <c r="X190" s="260">
        <v>44824</v>
      </c>
      <c r="Y190" t="s">
        <v>9211</v>
      </c>
      <c r="Z190" s="260">
        <v>10</v>
      </c>
      <c r="AA190">
        <v>1401</v>
      </c>
      <c r="AB190" s="260" t="str">
        <f ca="1">IFERROR(IFERROR(VLOOKUP(Table_Merge1[[#This Row],[Column1]],Table11[#All],2,FALSE),LEFT(AB191,8)&amp;IF(LEN((RIGHT(AB191,2)+1))&lt;2,"0"&amp;(RIGHT(AB191,2)+1),(RIGHT(AB191,2)-1))),"")</f>
        <v>1401.06.29</v>
      </c>
      <c r="AC190" s="259" t="str">
        <f ca="1">LEFT(Table_Merge1[[#This Row],[Column2]],4)</f>
        <v>1401</v>
      </c>
      <c r="AD190" s="259" t="str">
        <f ca="1">RIGHT(LEFT(Table_Merge1[[#This Row],[Column2]],7),2)</f>
        <v>06</v>
      </c>
      <c r="AE190" s="259" t="str">
        <f ca="1">RIGHT(Table_Merge1[[#This Row],[Column2]],2)</f>
        <v>29</v>
      </c>
      <c r="AF190">
        <v>6</v>
      </c>
      <c r="AG190">
        <v>29</v>
      </c>
      <c r="AH190" s="260">
        <v>2022</v>
      </c>
      <c r="AI190" t="s">
        <v>3447</v>
      </c>
      <c r="AJ190" s="260">
        <v>20</v>
      </c>
      <c r="AK190">
        <v>1667.9</v>
      </c>
      <c r="AL190">
        <v>2215.5</v>
      </c>
      <c r="AM190">
        <v>341650</v>
      </c>
      <c r="AN190">
        <v>31700</v>
      </c>
      <c r="AO190">
        <v>271110</v>
      </c>
      <c r="AP190" s="287">
        <f>IFERROR(IF(Table_Merge1[[#This Row],[LME Zinc stock]]*Table_Merge1[[#This Row],[Nima.مقدار]]=0,"",Table_Merge1[[#This Row],[LME Zinc stock]]*Table_Merge1[[#This Row],[Nima.مقدار]]),"")</f>
        <v>92624731500</v>
      </c>
      <c r="AQ190" s="287">
        <f>IFERROR(IF(Table_Merge1[[#This Row],[LME Zinc 3-month]]*Table_Merge1[[#This Row],[Nima.مقدار]]=0,"",Table_Merge1[[#This Row],[LME Zinc 3-month]]*Table_Merge1[[#This Row],[Nima.مقدار]]),"")</f>
        <v>600644205</v>
      </c>
      <c r="AR190" s="288">
        <f>IFERROR(IF(Table_Merge1[[#This Row],[LME Zinc stock]]*Table_Merge1[[#This Row],[Azad.Sell]]=0,"",Table_Merge1[[#This Row],[LME Zinc stock]]*Table_Merge1[[#This Row],[Azad.Sell]]),"")</f>
        <v>10830305000</v>
      </c>
      <c r="AS190" s="288">
        <f>IFERROR(IF(Table_Merge1[[#This Row],[LME Zinc 3-month]]*Table_Merge1[[#This Row],[Azad.Sell]]=0,"",Table_Merge1[[#This Row],[LME Zinc 3-month]]*Table_Merge1[[#This Row],[Azad.Sell]]),"")</f>
        <v>70231350</v>
      </c>
      <c r="AT190"/>
      <c r="DH190">
        <v>0</v>
      </c>
      <c r="DI190">
        <v>20</v>
      </c>
      <c r="DJ190">
        <v>20</v>
      </c>
      <c r="DK190" t="s">
        <v>9587</v>
      </c>
      <c r="DL190" t="s">
        <v>9801</v>
      </c>
      <c r="DM190" t="s">
        <v>9800</v>
      </c>
      <c r="DN190">
        <v>10639080</v>
      </c>
      <c r="DO190">
        <v>10639080</v>
      </c>
      <c r="DP190">
        <v>211475920</v>
      </c>
      <c r="DQ190">
        <v>211475920</v>
      </c>
      <c r="DR190">
        <v>400</v>
      </c>
      <c r="DS190" t="s">
        <v>3621</v>
      </c>
      <c r="DT190" t="s">
        <v>3621</v>
      </c>
      <c r="DU190" t="s">
        <v>3621</v>
      </c>
      <c r="DV190">
        <v>8280</v>
      </c>
      <c r="DW190">
        <v>526545.50483091793</v>
      </c>
      <c r="DX190">
        <v>534549.24879227055</v>
      </c>
      <c r="DY190">
        <v>0.98502711587485003</v>
      </c>
    </row>
    <row r="191" spans="1:129" x14ac:dyDescent="0.25">
      <c r="A191" s="258">
        <v>41233</v>
      </c>
      <c r="B1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1391.08.30</v>
      </c>
      <c r="C191" s="195">
        <f t="shared" ca="1" si="38"/>
        <v>1391</v>
      </c>
      <c r="D1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1" s="195">
        <f>_xlfn.NUMBERVALUE(RIGHT(Table11[[#This Row],[تاریخ شمسی]],2))</f>
        <v>30</v>
      </c>
      <c r="F1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08-30</v>
      </c>
      <c r="G191" s="195" t="s">
        <v>342</v>
      </c>
      <c r="I191" s="259">
        <v>44020</v>
      </c>
      <c r="J191">
        <v>22600</v>
      </c>
      <c r="L191" s="259">
        <v>41233</v>
      </c>
      <c r="M191">
        <v>26500</v>
      </c>
      <c r="O191" s="284">
        <f>IFERROR(DATE(Table7[[#This Row],[year]],MONTH(DATEVALUE(Table7[[#This Row],[month]]&amp;"1")),Table7[[#This Row],[day]]),"")</f>
        <v>44820</v>
      </c>
      <c r="P191" s="195" t="s">
        <v>3615</v>
      </c>
      <c r="Q191" s="195">
        <v>2022</v>
      </c>
      <c r="R191" s="195" t="s">
        <v>3447</v>
      </c>
      <c r="S191" s="195">
        <v>16</v>
      </c>
      <c r="T191" s="195">
        <v>1664.3</v>
      </c>
      <c r="U191" s="195">
        <v>2218</v>
      </c>
      <c r="V191" s="195">
        <v>343325</v>
      </c>
      <c r="X191" s="260">
        <v>44820</v>
      </c>
      <c r="Z191" s="260">
        <v>10</v>
      </c>
      <c r="AB191" s="260" t="str">
        <f ca="1">IFERROR(IFERROR(VLOOKUP(Table_Merge1[[#This Row],[Column1]],Table11[#All],2,FALSE),LEFT(AB192,8)&amp;IF(LEN((RIGHT(AB192,2)+1))&lt;2,"0"&amp;(RIGHT(AB192,2)+1),(RIGHT(AB192,2)-1))),"")</f>
        <v>1401.06.23</v>
      </c>
      <c r="AC191" s="259" t="str">
        <f ca="1">LEFT(Table_Merge1[[#This Row],[Column2]],4)</f>
        <v>1401</v>
      </c>
      <c r="AD191" s="259" t="str">
        <f ca="1">RIGHT(LEFT(Table_Merge1[[#This Row],[Column2]],7),2)</f>
        <v>06</v>
      </c>
      <c r="AE191" s="259" t="str">
        <f ca="1">RIGHT(Table_Merge1[[#This Row],[Column2]],2)</f>
        <v>23</v>
      </c>
      <c r="AH191" s="260">
        <v>2022</v>
      </c>
      <c r="AI191" t="s">
        <v>3447</v>
      </c>
      <c r="AJ191" s="260">
        <v>16</v>
      </c>
      <c r="AK191">
        <v>1664.3</v>
      </c>
      <c r="AL191">
        <v>2218</v>
      </c>
      <c r="AM191">
        <v>343325</v>
      </c>
      <c r="AN191">
        <v>31670</v>
      </c>
      <c r="AP191" s="287" t="str">
        <f>IFERROR(IF(Table_Merge1[[#This Row],[LME Zinc stock]]*Table_Merge1[[#This Row],[Nima.مقدار]]=0,"",Table_Merge1[[#This Row],[LME Zinc stock]]*Table_Merge1[[#This Row],[Nima.مقدار]]),"")</f>
        <v/>
      </c>
      <c r="AQ191" s="287" t="str">
        <f>IFERROR(IF(Table_Merge1[[#This Row],[LME Zinc 3-month]]*Table_Merge1[[#This Row],[Nima.مقدار]]=0,"",Table_Merge1[[#This Row],[LME Zinc 3-month]]*Table_Merge1[[#This Row],[Nima.مقدار]]),"")</f>
        <v/>
      </c>
      <c r="AR191" s="288">
        <f>IFERROR(IF(Table_Merge1[[#This Row],[LME Zinc stock]]*Table_Merge1[[#This Row],[Azad.Sell]]=0,"",Table_Merge1[[#This Row],[LME Zinc stock]]*Table_Merge1[[#This Row],[Azad.Sell]]),"")</f>
        <v>10873102750</v>
      </c>
      <c r="AS191" s="288">
        <f>IFERROR(IF(Table_Merge1[[#This Row],[LME Zinc 3-month]]*Table_Merge1[[#This Row],[Azad.Sell]]=0,"",Table_Merge1[[#This Row],[LME Zinc 3-month]]*Table_Merge1[[#This Row],[Azad.Sell]]),"")</f>
        <v>70244060</v>
      </c>
      <c r="AT191"/>
      <c r="DH191">
        <v>2000</v>
      </c>
      <c r="DI191">
        <v>300</v>
      </c>
      <c r="DJ191">
        <v>240</v>
      </c>
      <c r="DK191" t="s">
        <v>9587</v>
      </c>
      <c r="DL191" t="s">
        <v>9801</v>
      </c>
      <c r="DM191" t="s">
        <v>9800</v>
      </c>
      <c r="DN191">
        <v>127668960</v>
      </c>
      <c r="DO191">
        <v>127668960</v>
      </c>
      <c r="DP191">
        <v>339144880</v>
      </c>
      <c r="DQ191">
        <v>339144880</v>
      </c>
      <c r="DR191">
        <v>640</v>
      </c>
      <c r="DS191" t="s">
        <v>3621</v>
      </c>
      <c r="DT191" t="s">
        <v>3621</v>
      </c>
      <c r="DU191" t="s">
        <v>3621</v>
      </c>
      <c r="DV191">
        <v>8280</v>
      </c>
      <c r="DW191">
        <v>526545.50483091793</v>
      </c>
      <c r="DX191">
        <v>534549.24879227055</v>
      </c>
      <c r="DY191">
        <v>0.98502711587485003</v>
      </c>
    </row>
    <row r="192" spans="1:129" x14ac:dyDescent="0.25">
      <c r="A192" s="258">
        <v>41234</v>
      </c>
      <c r="B1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1391.09.01</v>
      </c>
      <c r="C192" s="195">
        <f t="shared" ca="1" si="38"/>
        <v>1391</v>
      </c>
      <c r="D1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2" s="195">
        <f>_xlfn.NUMBERVALUE(RIGHT(Table11[[#This Row],[تاریخ شمسی]],2))</f>
        <v>1</v>
      </c>
      <c r="F1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09-01</v>
      </c>
      <c r="G192" s="195" t="s">
        <v>343</v>
      </c>
      <c r="I192" s="259">
        <v>44021</v>
      </c>
      <c r="J192">
        <v>22400</v>
      </c>
      <c r="L192" s="259">
        <v>41234</v>
      </c>
      <c r="M192">
        <v>27800</v>
      </c>
      <c r="O192" s="283">
        <f>IFERROR(DATE(Table7[[#This Row],[year]],MONTH(DATEVALUE(Table7[[#This Row],[month]]&amp;"1")),Table7[[#This Row],[day]]),"")</f>
        <v>44819</v>
      </c>
      <c r="P192" s="257" t="s">
        <v>3616</v>
      </c>
      <c r="Q192" s="257">
        <v>2022</v>
      </c>
      <c r="R192" s="257" t="s">
        <v>3447</v>
      </c>
      <c r="S192" s="257">
        <v>15</v>
      </c>
      <c r="T192" s="257">
        <v>1689</v>
      </c>
      <c r="U192" s="257">
        <v>2266</v>
      </c>
      <c r="V192" s="257">
        <v>346025</v>
      </c>
      <c r="X192" s="260">
        <v>44819</v>
      </c>
      <c r="Y192" t="s">
        <v>9210</v>
      </c>
      <c r="Z192" s="260">
        <v>10</v>
      </c>
      <c r="AA192">
        <v>1401</v>
      </c>
      <c r="AB192" s="260" t="str">
        <f ca="1">IFERROR(IFERROR(VLOOKUP(Table_Merge1[[#This Row],[Column1]],Table11[#All],2,FALSE),LEFT(AB193,8)&amp;IF(LEN((RIGHT(AB193,2)+1))&lt;2,"0"&amp;(RIGHT(AB193,2)+1),(RIGHT(AB193,2)-1))),"")</f>
        <v>1401.06.24</v>
      </c>
      <c r="AC192" s="259" t="str">
        <f ca="1">LEFT(Table_Merge1[[#This Row],[Column2]],4)</f>
        <v>1401</v>
      </c>
      <c r="AD192" s="259" t="str">
        <f ca="1">RIGHT(LEFT(Table_Merge1[[#This Row],[Column2]],7),2)</f>
        <v>06</v>
      </c>
      <c r="AE192" s="259" t="str">
        <f ca="1">RIGHT(Table_Merge1[[#This Row],[Column2]],2)</f>
        <v>24</v>
      </c>
      <c r="AF192">
        <v>6</v>
      </c>
      <c r="AG192">
        <v>24</v>
      </c>
      <c r="AH192" s="260">
        <v>2022</v>
      </c>
      <c r="AI192" t="s">
        <v>3447</v>
      </c>
      <c r="AJ192" s="260">
        <v>15</v>
      </c>
      <c r="AK192">
        <v>1689</v>
      </c>
      <c r="AL192">
        <v>2266</v>
      </c>
      <c r="AM192">
        <v>346025</v>
      </c>
      <c r="AN192">
        <v>31670</v>
      </c>
      <c r="AO192">
        <v>269991</v>
      </c>
      <c r="AP192" s="287">
        <f>IFERROR(IF(Table_Merge1[[#This Row],[LME Zinc stock]]*Table_Merge1[[#This Row],[Nima.مقدار]]=0,"",Table_Merge1[[#This Row],[LME Zinc stock]]*Table_Merge1[[#This Row],[Nima.مقدار]]),"")</f>
        <v>93423635775</v>
      </c>
      <c r="AQ192" s="287">
        <f>IFERROR(IF(Table_Merge1[[#This Row],[LME Zinc 3-month]]*Table_Merge1[[#This Row],[Nima.مقدار]]=0,"",Table_Merge1[[#This Row],[LME Zinc 3-month]]*Table_Merge1[[#This Row],[Nima.مقدار]]),"")</f>
        <v>611799606</v>
      </c>
      <c r="AR192" s="288">
        <f>IFERROR(IF(Table_Merge1[[#This Row],[LME Zinc stock]]*Table_Merge1[[#This Row],[Azad.Sell]]=0,"",Table_Merge1[[#This Row],[LME Zinc stock]]*Table_Merge1[[#This Row],[Azad.Sell]]),"")</f>
        <v>10958611750</v>
      </c>
      <c r="AS192" s="288">
        <f>IFERROR(IF(Table_Merge1[[#This Row],[LME Zinc 3-month]]*Table_Merge1[[#This Row],[Azad.Sell]]=0,"",Table_Merge1[[#This Row],[LME Zinc 3-month]]*Table_Merge1[[#This Row],[Azad.Sell]]),"")</f>
        <v>71764220</v>
      </c>
      <c r="AT192"/>
      <c r="DH192">
        <v>0</v>
      </c>
      <c r="DI192">
        <v>440</v>
      </c>
      <c r="DJ192">
        <v>440</v>
      </c>
      <c r="DK192" t="s">
        <v>9588</v>
      </c>
      <c r="DL192" t="s">
        <v>9801</v>
      </c>
      <c r="DM192" t="s">
        <v>9800</v>
      </c>
      <c r="DN192">
        <v>239725200</v>
      </c>
      <c r="DO192">
        <v>239725200</v>
      </c>
      <c r="DP192">
        <v>578870080</v>
      </c>
      <c r="DQ192">
        <v>578870080</v>
      </c>
      <c r="DR192">
        <v>1080</v>
      </c>
      <c r="DS192" t="s">
        <v>3621</v>
      </c>
      <c r="DT192" t="s">
        <v>3621</v>
      </c>
      <c r="DU192" t="s">
        <v>3621</v>
      </c>
      <c r="DV192">
        <v>8280</v>
      </c>
      <c r="DW192">
        <v>526545.50483091793</v>
      </c>
      <c r="DX192">
        <v>534549.24879227055</v>
      </c>
      <c r="DY192">
        <v>0.98502711587485003</v>
      </c>
    </row>
    <row r="193" spans="1:129" x14ac:dyDescent="0.25">
      <c r="A193" s="258">
        <v>41235</v>
      </c>
      <c r="B1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1391.09.02</v>
      </c>
      <c r="C193" s="195">
        <f t="shared" ca="1" si="38"/>
        <v>1391</v>
      </c>
      <c r="D1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3" s="195">
        <f>_xlfn.NUMBERVALUE(RIGHT(Table11[[#This Row],[تاریخ شمسی]],2))</f>
        <v>2</v>
      </c>
      <c r="F1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09-02</v>
      </c>
      <c r="G193" s="195" t="s">
        <v>344</v>
      </c>
      <c r="I193" s="259">
        <v>44022</v>
      </c>
      <c r="J193">
        <v>22400</v>
      </c>
      <c r="L193" s="259">
        <v>41235</v>
      </c>
      <c r="M193">
        <v>29600</v>
      </c>
      <c r="O193" s="284">
        <f>IFERROR(DATE(Table7[[#This Row],[year]],MONTH(DATEVALUE(Table7[[#This Row],[month]]&amp;"1")),Table7[[#This Row],[day]]),"")</f>
        <v>44818</v>
      </c>
      <c r="P193" s="195" t="s">
        <v>3617</v>
      </c>
      <c r="Q193" s="195">
        <v>2022</v>
      </c>
      <c r="R193" s="195" t="s">
        <v>3447</v>
      </c>
      <c r="S193" s="195">
        <v>14</v>
      </c>
      <c r="T193" s="195">
        <v>1703.8</v>
      </c>
      <c r="U193" s="195">
        <v>2247</v>
      </c>
      <c r="V193" s="195">
        <v>346325</v>
      </c>
      <c r="X193" s="260">
        <v>44818</v>
      </c>
      <c r="Y193" t="s">
        <v>9209</v>
      </c>
      <c r="Z193" s="260">
        <v>10</v>
      </c>
      <c r="AA193">
        <v>1401</v>
      </c>
      <c r="AB193" s="260" t="str">
        <f ca="1">IFERROR(IFERROR(VLOOKUP(Table_Merge1[[#This Row],[Column1]],Table11[#All],2,FALSE),LEFT(AB194,8)&amp;IF(LEN((RIGHT(AB194,2)+1))&lt;2,"0"&amp;(RIGHT(AB194,2)+1),(RIGHT(AB194,2)-1))),"")</f>
        <v>1401.06.23</v>
      </c>
      <c r="AC193" s="259" t="str">
        <f ca="1">LEFT(Table_Merge1[[#This Row],[Column2]],4)</f>
        <v>1401</v>
      </c>
      <c r="AD193" s="259" t="str">
        <f ca="1">RIGHT(LEFT(Table_Merge1[[#This Row],[Column2]],7),2)</f>
        <v>06</v>
      </c>
      <c r="AE193" s="259" t="str">
        <f ca="1">RIGHT(Table_Merge1[[#This Row],[Column2]],2)</f>
        <v>23</v>
      </c>
      <c r="AF193">
        <v>6</v>
      </c>
      <c r="AG193">
        <v>23</v>
      </c>
      <c r="AH193" s="260">
        <v>2022</v>
      </c>
      <c r="AI193" t="s">
        <v>3447</v>
      </c>
      <c r="AJ193" s="260">
        <v>14</v>
      </c>
      <c r="AK193">
        <v>1703.8</v>
      </c>
      <c r="AL193">
        <v>2247</v>
      </c>
      <c r="AM193">
        <v>346325</v>
      </c>
      <c r="AN193">
        <v>31500</v>
      </c>
      <c r="AO193">
        <v>270699</v>
      </c>
      <c r="AP193" s="287">
        <f>IFERROR(IF(Table_Merge1[[#This Row],[LME Zinc stock]]*Table_Merge1[[#This Row],[Nima.مقدار]]=0,"",Table_Merge1[[#This Row],[LME Zinc stock]]*Table_Merge1[[#This Row],[Nima.مقدار]]),"")</f>
        <v>93749831175</v>
      </c>
      <c r="AQ193" s="287">
        <f>IFERROR(IF(Table_Merge1[[#This Row],[LME Zinc 3-month]]*Table_Merge1[[#This Row],[Nima.مقدار]]=0,"",Table_Merge1[[#This Row],[LME Zinc 3-month]]*Table_Merge1[[#This Row],[Nima.مقدار]]),"")</f>
        <v>608260653</v>
      </c>
      <c r="AR193" s="288">
        <f>IFERROR(IF(Table_Merge1[[#This Row],[LME Zinc stock]]*Table_Merge1[[#This Row],[Azad.Sell]]=0,"",Table_Merge1[[#This Row],[LME Zinc stock]]*Table_Merge1[[#This Row],[Azad.Sell]]),"")</f>
        <v>10909237500</v>
      </c>
      <c r="AS193" s="288">
        <f>IFERROR(IF(Table_Merge1[[#This Row],[LME Zinc 3-month]]*Table_Merge1[[#This Row],[Azad.Sell]]=0,"",Table_Merge1[[#This Row],[LME Zinc 3-month]]*Table_Merge1[[#This Row],[Azad.Sell]]),"")</f>
        <v>70780500</v>
      </c>
      <c r="AT193"/>
      <c r="DH193">
        <v>1500</v>
      </c>
      <c r="DI193">
        <v>480</v>
      </c>
      <c r="DJ193">
        <v>480</v>
      </c>
      <c r="DK193" t="s">
        <v>9588</v>
      </c>
      <c r="DL193" t="s">
        <v>9801</v>
      </c>
      <c r="DM193" t="s">
        <v>9800</v>
      </c>
      <c r="DN193">
        <v>261518400</v>
      </c>
      <c r="DO193">
        <v>261518400</v>
      </c>
      <c r="DP193">
        <v>840388480</v>
      </c>
      <c r="DQ193">
        <v>840388480</v>
      </c>
      <c r="DR193">
        <v>1560</v>
      </c>
      <c r="DS193" t="s">
        <v>3621</v>
      </c>
      <c r="DT193" t="s">
        <v>3621</v>
      </c>
      <c r="DU193" t="s">
        <v>3621</v>
      </c>
      <c r="DV193">
        <v>8280</v>
      </c>
      <c r="DW193">
        <v>526545.50483091793</v>
      </c>
      <c r="DX193">
        <v>534549.24879227055</v>
      </c>
      <c r="DY193">
        <v>0.98502711587485003</v>
      </c>
    </row>
    <row r="194" spans="1:129" x14ac:dyDescent="0.25">
      <c r="A194" s="258">
        <v>41239</v>
      </c>
      <c r="B1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1391.09.06</v>
      </c>
      <c r="C194" s="195">
        <f t="shared" ref="C194:C257" ca="1" si="39">_xlfn.NUMBERVALUE(LEFT(G194, LEN(G194) - MAX(IF(ISNUMBER(MID(G194, ROW(INDIRECT("1:"&amp;LEN(G194))), 1) *1)=FALSE, ROW(INDIRECT("6:"&amp;LEN(G194))), 6))))</f>
        <v>1391</v>
      </c>
      <c r="D1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4" s="195">
        <f>_xlfn.NUMBERVALUE(RIGHT(Table11[[#This Row],[تاریخ شمسی]],2))</f>
        <v>6</v>
      </c>
      <c r="F1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09-06</v>
      </c>
      <c r="G194" s="195" t="s">
        <v>345</v>
      </c>
      <c r="I194" s="259">
        <v>44023</v>
      </c>
      <c r="J194">
        <v>22700</v>
      </c>
      <c r="L194" s="259">
        <v>41239</v>
      </c>
      <c r="M194">
        <v>28550</v>
      </c>
      <c r="O194" s="283">
        <f>IFERROR(DATE(Table7[[#This Row],[year]],MONTH(DATEVALUE(Table7[[#This Row],[month]]&amp;"1")),Table7[[#This Row],[day]]),"")</f>
        <v>44817</v>
      </c>
      <c r="P194" s="257" t="s">
        <v>3618</v>
      </c>
      <c r="Q194" s="257">
        <v>2022</v>
      </c>
      <c r="R194" s="257" t="s">
        <v>3447</v>
      </c>
      <c r="S194" s="257">
        <v>13</v>
      </c>
      <c r="T194" s="257">
        <v>1727.05</v>
      </c>
      <c r="U194" s="257">
        <v>2267</v>
      </c>
      <c r="V194" s="257">
        <v>347650</v>
      </c>
      <c r="X194" s="260">
        <v>44817</v>
      </c>
      <c r="Y194" t="s">
        <v>9208</v>
      </c>
      <c r="Z194" s="260">
        <v>10</v>
      </c>
      <c r="AA194">
        <v>1401</v>
      </c>
      <c r="AB194" s="260" t="str">
        <f ca="1">IFERROR(IFERROR(VLOOKUP(Table_Merge1[[#This Row],[Column1]],Table11[#All],2,FALSE),LEFT(AB195,8)&amp;IF(LEN((RIGHT(AB195,2)+1))&lt;2,"0"&amp;(RIGHT(AB195,2)+1),(RIGHT(AB195,2)-1))),"")</f>
        <v>1401.06.22</v>
      </c>
      <c r="AC194" s="259" t="str">
        <f ca="1">LEFT(Table_Merge1[[#This Row],[Column2]],4)</f>
        <v>1401</v>
      </c>
      <c r="AD194" s="259" t="str">
        <f ca="1">RIGHT(LEFT(Table_Merge1[[#This Row],[Column2]],7),2)</f>
        <v>06</v>
      </c>
      <c r="AE194" s="259" t="str">
        <f ca="1">RIGHT(Table_Merge1[[#This Row],[Column2]],2)</f>
        <v>22</v>
      </c>
      <c r="AF194">
        <v>6</v>
      </c>
      <c r="AG194">
        <v>22</v>
      </c>
      <c r="AH194" s="260">
        <v>2022</v>
      </c>
      <c r="AI194" t="s">
        <v>3447</v>
      </c>
      <c r="AJ194" s="260">
        <v>13</v>
      </c>
      <c r="AK194">
        <v>1727.05</v>
      </c>
      <c r="AL194">
        <v>2267</v>
      </c>
      <c r="AM194">
        <v>347650</v>
      </c>
      <c r="AN194">
        <v>31700</v>
      </c>
      <c r="AO194">
        <v>269746</v>
      </c>
      <c r="AP194" s="287">
        <f>IFERROR(IF(Table_Merge1[[#This Row],[LME Zinc stock]]*Table_Merge1[[#This Row],[Nima.مقدار]]=0,"",Table_Merge1[[#This Row],[LME Zinc stock]]*Table_Merge1[[#This Row],[Nima.مقدار]]),"")</f>
        <v>93777196900</v>
      </c>
      <c r="AQ194" s="287">
        <f>IFERROR(IF(Table_Merge1[[#This Row],[LME Zinc 3-month]]*Table_Merge1[[#This Row],[Nima.مقدار]]=0,"",Table_Merge1[[#This Row],[LME Zinc 3-month]]*Table_Merge1[[#This Row],[Nima.مقدار]]),"")</f>
        <v>611514182</v>
      </c>
      <c r="AR194" s="288">
        <f>IFERROR(IF(Table_Merge1[[#This Row],[LME Zinc stock]]*Table_Merge1[[#This Row],[Azad.Sell]]=0,"",Table_Merge1[[#This Row],[LME Zinc stock]]*Table_Merge1[[#This Row],[Azad.Sell]]),"")</f>
        <v>11020505000</v>
      </c>
      <c r="AS194" s="288">
        <f>IFERROR(IF(Table_Merge1[[#This Row],[LME Zinc 3-month]]*Table_Merge1[[#This Row],[Azad.Sell]]=0,"",Table_Merge1[[#This Row],[LME Zinc 3-month]]*Table_Merge1[[#This Row],[Azad.Sell]]),"")</f>
        <v>71863900</v>
      </c>
      <c r="AT194"/>
      <c r="DH194">
        <v>0</v>
      </c>
      <c r="DI194">
        <v>60</v>
      </c>
      <c r="DJ194">
        <v>60</v>
      </c>
      <c r="DK194" t="s">
        <v>9637</v>
      </c>
      <c r="DL194" t="s">
        <v>9801</v>
      </c>
      <c r="DM194" t="s">
        <v>9800</v>
      </c>
      <c r="DN194">
        <v>32689800</v>
      </c>
      <c r="DO194">
        <v>32689800</v>
      </c>
      <c r="DP194">
        <v>873078280</v>
      </c>
      <c r="DQ194">
        <v>873078280</v>
      </c>
      <c r="DR194">
        <v>1620</v>
      </c>
      <c r="DS194" t="s">
        <v>3621</v>
      </c>
      <c r="DT194" t="s">
        <v>3621</v>
      </c>
      <c r="DU194" t="s">
        <v>3621</v>
      </c>
      <c r="DV194">
        <v>8280</v>
      </c>
      <c r="DW194">
        <v>526545.50483091793</v>
      </c>
      <c r="DX194">
        <v>534549.24879227055</v>
      </c>
      <c r="DY194">
        <v>0.98502711587485003</v>
      </c>
    </row>
    <row r="195" spans="1:129" x14ac:dyDescent="0.25">
      <c r="A195" s="258">
        <v>41240</v>
      </c>
      <c r="B1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1391.09.07</v>
      </c>
      <c r="C195" s="195">
        <f t="shared" ca="1" si="39"/>
        <v>1391</v>
      </c>
      <c r="D1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5" s="195">
        <f>_xlfn.NUMBERVALUE(RIGHT(Table11[[#This Row],[تاریخ شمسی]],2))</f>
        <v>7</v>
      </c>
      <c r="F1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09-07</v>
      </c>
      <c r="G195" s="195" t="s">
        <v>346</v>
      </c>
      <c r="I195" s="259">
        <v>44024</v>
      </c>
      <c r="J195">
        <v>22750</v>
      </c>
      <c r="L195" s="259">
        <v>41240</v>
      </c>
      <c r="M195">
        <v>28400</v>
      </c>
      <c r="O195" s="284">
        <f>IFERROR(DATE(Table7[[#This Row],[year]],MONTH(DATEVALUE(Table7[[#This Row],[month]]&amp;"1")),Table7[[#This Row],[day]]),"")</f>
        <v>44816</v>
      </c>
      <c r="P195" s="195" t="s">
        <v>3619</v>
      </c>
      <c r="Q195" s="195">
        <v>2022</v>
      </c>
      <c r="R195" s="195" t="s">
        <v>3447</v>
      </c>
      <c r="S195" s="195">
        <v>12</v>
      </c>
      <c r="T195" s="195">
        <v>1726.5</v>
      </c>
      <c r="U195" s="195">
        <v>2282</v>
      </c>
      <c r="V195" s="195">
        <v>349650</v>
      </c>
      <c r="X195" s="260">
        <v>44816</v>
      </c>
      <c r="Y195" t="s">
        <v>9207</v>
      </c>
      <c r="Z195" s="260">
        <v>10</v>
      </c>
      <c r="AA195">
        <v>1401</v>
      </c>
      <c r="AB195" s="260" t="str">
        <f ca="1">IFERROR(IFERROR(VLOOKUP(Table_Merge1[[#This Row],[Column1]],Table11[#All],2,FALSE),LEFT(AB196,8)&amp;IF(LEN((RIGHT(AB196,2)+1))&lt;2,"0"&amp;(RIGHT(AB196,2)+1),(RIGHT(AB196,2)-1))),"")</f>
        <v>1401.06.21</v>
      </c>
      <c r="AC195" s="259" t="str">
        <f ca="1">LEFT(Table_Merge1[[#This Row],[Column2]],4)</f>
        <v>1401</v>
      </c>
      <c r="AD195" s="259" t="str">
        <f ca="1">RIGHT(LEFT(Table_Merge1[[#This Row],[Column2]],7),2)</f>
        <v>06</v>
      </c>
      <c r="AE195" s="259" t="str">
        <f ca="1">RIGHT(Table_Merge1[[#This Row],[Column2]],2)</f>
        <v>21</v>
      </c>
      <c r="AF195">
        <v>6</v>
      </c>
      <c r="AG195">
        <v>21</v>
      </c>
      <c r="AH195" s="260">
        <v>2022</v>
      </c>
      <c r="AI195" t="s">
        <v>3447</v>
      </c>
      <c r="AJ195" s="260">
        <v>12</v>
      </c>
      <c r="AK195">
        <v>1726.5</v>
      </c>
      <c r="AL195">
        <v>2282</v>
      </c>
      <c r="AM195">
        <v>349650</v>
      </c>
      <c r="AN195">
        <v>31100</v>
      </c>
      <c r="AO195">
        <v>270713</v>
      </c>
      <c r="AP195" s="287">
        <f>IFERROR(IF(Table_Merge1[[#This Row],[LME Zinc stock]]*Table_Merge1[[#This Row],[Nima.مقدار]]=0,"",Table_Merge1[[#This Row],[LME Zinc stock]]*Table_Merge1[[#This Row],[Nima.مقدار]]),"")</f>
        <v>94654800450</v>
      </c>
      <c r="AQ195" s="287">
        <f>IFERROR(IF(Table_Merge1[[#This Row],[LME Zinc 3-month]]*Table_Merge1[[#This Row],[Nima.مقدار]]=0,"",Table_Merge1[[#This Row],[LME Zinc 3-month]]*Table_Merge1[[#This Row],[Nima.مقدار]]),"")</f>
        <v>617767066</v>
      </c>
      <c r="AR195" s="288">
        <f>IFERROR(IF(Table_Merge1[[#This Row],[LME Zinc stock]]*Table_Merge1[[#This Row],[Azad.Sell]]=0,"",Table_Merge1[[#This Row],[LME Zinc stock]]*Table_Merge1[[#This Row],[Azad.Sell]]),"")</f>
        <v>10874115000</v>
      </c>
      <c r="AS195" s="288">
        <f>IFERROR(IF(Table_Merge1[[#This Row],[LME Zinc 3-month]]*Table_Merge1[[#This Row],[Azad.Sell]]=0,"",Table_Merge1[[#This Row],[LME Zinc 3-month]]*Table_Merge1[[#This Row],[Azad.Sell]]),"")</f>
        <v>70970200</v>
      </c>
      <c r="AT195"/>
      <c r="DH195">
        <v>0</v>
      </c>
      <c r="DI195">
        <v>60</v>
      </c>
      <c r="DJ195">
        <v>60</v>
      </c>
      <c r="DK195" t="s">
        <v>9638</v>
      </c>
      <c r="DL195" t="s">
        <v>9801</v>
      </c>
      <c r="DM195" t="s">
        <v>9800</v>
      </c>
      <c r="DN195">
        <v>32689800</v>
      </c>
      <c r="DO195">
        <v>32689800</v>
      </c>
      <c r="DP195">
        <v>905768080</v>
      </c>
      <c r="DQ195">
        <v>905768080</v>
      </c>
      <c r="DR195">
        <v>1680</v>
      </c>
      <c r="DS195" t="s">
        <v>3621</v>
      </c>
      <c r="DT195" t="s">
        <v>3621</v>
      </c>
      <c r="DU195" t="s">
        <v>3621</v>
      </c>
      <c r="DV195">
        <v>8280</v>
      </c>
      <c r="DW195">
        <v>526545.50483091793</v>
      </c>
      <c r="DX195">
        <v>534549.24879227055</v>
      </c>
      <c r="DY195">
        <v>0.98502711587485003</v>
      </c>
    </row>
    <row r="196" spans="1:129" x14ac:dyDescent="0.25">
      <c r="A196" s="258">
        <v>41241</v>
      </c>
      <c r="B1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1391.09.08</v>
      </c>
      <c r="C196" s="195">
        <f t="shared" ca="1" si="39"/>
        <v>1391</v>
      </c>
      <c r="D1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6" s="195">
        <f>_xlfn.NUMBERVALUE(RIGHT(Table11[[#This Row],[تاریخ شمسی]],2))</f>
        <v>8</v>
      </c>
      <c r="F1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09-08</v>
      </c>
      <c r="G196" s="195" t="s">
        <v>347</v>
      </c>
      <c r="I196" s="259">
        <v>44025</v>
      </c>
      <c r="J196">
        <v>23550</v>
      </c>
      <c r="L196" s="259">
        <v>41241</v>
      </c>
      <c r="M196">
        <v>28580</v>
      </c>
      <c r="O196" s="283">
        <f>IFERROR(DATE(Table7[[#This Row],[year]],MONTH(DATEVALUE(Table7[[#This Row],[month]]&amp;"1")),Table7[[#This Row],[day]]),"")</f>
        <v>44813</v>
      </c>
      <c r="P196" s="257" t="s">
        <v>3620</v>
      </c>
      <c r="Q196" s="257">
        <v>2022</v>
      </c>
      <c r="R196" s="257" t="s">
        <v>3447</v>
      </c>
      <c r="S196" s="257">
        <v>9</v>
      </c>
      <c r="T196" s="257">
        <v>1726.95</v>
      </c>
      <c r="U196" s="257">
        <v>2244</v>
      </c>
      <c r="V196" s="257">
        <v>345600</v>
      </c>
      <c r="X196" s="260">
        <v>44813</v>
      </c>
      <c r="Z196" s="260">
        <v>10</v>
      </c>
      <c r="AB196" s="260" t="str">
        <f ca="1">IFERROR(IFERROR(VLOOKUP(Table_Merge1[[#This Row],[Column1]],Table11[#All],2,FALSE),LEFT(AB197,8)&amp;IF(LEN((RIGHT(AB197,2)+1))&lt;2,"0"&amp;(RIGHT(AB197,2)+1),(RIGHT(AB197,2)-1))),"")</f>
        <v>1401.06.16</v>
      </c>
      <c r="AC196" s="259" t="str">
        <f ca="1">LEFT(Table_Merge1[[#This Row],[Column2]],4)</f>
        <v>1401</v>
      </c>
      <c r="AD196" s="259" t="str">
        <f ca="1">RIGHT(LEFT(Table_Merge1[[#This Row],[Column2]],7),2)</f>
        <v>06</v>
      </c>
      <c r="AE196" s="259" t="str">
        <f ca="1">RIGHT(Table_Merge1[[#This Row],[Column2]],2)</f>
        <v>16</v>
      </c>
      <c r="AH196" s="260">
        <v>2022</v>
      </c>
      <c r="AI196" t="s">
        <v>3447</v>
      </c>
      <c r="AJ196" s="260">
        <v>9</v>
      </c>
      <c r="AK196">
        <v>1726.95</v>
      </c>
      <c r="AL196">
        <v>2244</v>
      </c>
      <c r="AM196">
        <v>345600</v>
      </c>
      <c r="AN196">
        <v>30300</v>
      </c>
      <c r="AP196" s="287" t="str">
        <f>IFERROR(IF(Table_Merge1[[#This Row],[LME Zinc stock]]*Table_Merge1[[#This Row],[Nima.مقدار]]=0,"",Table_Merge1[[#This Row],[LME Zinc stock]]*Table_Merge1[[#This Row],[Nima.مقدار]]),"")</f>
        <v/>
      </c>
      <c r="AQ196" s="287" t="str">
        <f>IFERROR(IF(Table_Merge1[[#This Row],[LME Zinc 3-month]]*Table_Merge1[[#This Row],[Nima.مقدار]]=0,"",Table_Merge1[[#This Row],[LME Zinc 3-month]]*Table_Merge1[[#This Row],[Nima.مقدار]]),"")</f>
        <v/>
      </c>
      <c r="AR196" s="288">
        <f>IFERROR(IF(Table_Merge1[[#This Row],[LME Zinc stock]]*Table_Merge1[[#This Row],[Azad.Sell]]=0,"",Table_Merge1[[#This Row],[LME Zinc stock]]*Table_Merge1[[#This Row],[Azad.Sell]]),"")</f>
        <v>10471680000</v>
      </c>
      <c r="AS196" s="288">
        <f>IFERROR(IF(Table_Merge1[[#This Row],[LME Zinc 3-month]]*Table_Merge1[[#This Row],[Azad.Sell]]=0,"",Table_Merge1[[#This Row],[LME Zinc 3-month]]*Table_Merge1[[#This Row],[Azad.Sell]]),"")</f>
        <v>67993200</v>
      </c>
      <c r="AT196"/>
      <c r="DH196">
        <v>0</v>
      </c>
      <c r="DI196">
        <v>720</v>
      </c>
      <c r="DJ196">
        <v>720</v>
      </c>
      <c r="DK196" t="s">
        <v>9639</v>
      </c>
      <c r="DL196" t="s">
        <v>9801</v>
      </c>
      <c r="DM196" t="s">
        <v>9800</v>
      </c>
      <c r="DN196">
        <v>375075360</v>
      </c>
      <c r="DO196">
        <v>386682480</v>
      </c>
      <c r="DP196">
        <v>1280843440</v>
      </c>
      <c r="DQ196">
        <v>1292450560</v>
      </c>
      <c r="DR196">
        <v>2400</v>
      </c>
      <c r="DS196" t="s">
        <v>3621</v>
      </c>
      <c r="DT196" t="s">
        <v>3621</v>
      </c>
      <c r="DU196" t="s">
        <v>3621</v>
      </c>
      <c r="DV196">
        <v>8280</v>
      </c>
      <c r="DW196">
        <v>526545.50483091793</v>
      </c>
      <c r="DX196">
        <v>534549.24879227055</v>
      </c>
      <c r="DY196">
        <v>0.98502711587485003</v>
      </c>
    </row>
    <row r="197" spans="1:129" x14ac:dyDescent="0.25">
      <c r="A197" s="258">
        <v>41242</v>
      </c>
      <c r="B1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1391.09.09</v>
      </c>
      <c r="C197" s="195">
        <f t="shared" ca="1" si="39"/>
        <v>1391</v>
      </c>
      <c r="D1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7" s="195">
        <f>_xlfn.NUMBERVALUE(RIGHT(Table11[[#This Row],[تاریخ شمسی]],2))</f>
        <v>9</v>
      </c>
      <c r="F1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09-09</v>
      </c>
      <c r="G197" s="195" t="s">
        <v>348</v>
      </c>
      <c r="I197" s="259">
        <v>44026</v>
      </c>
      <c r="J197">
        <v>23700</v>
      </c>
      <c r="L197" s="259">
        <v>41242</v>
      </c>
      <c r="M197">
        <v>28690</v>
      </c>
      <c r="O197" s="284">
        <f>IFERROR(DATE(Table7[[#This Row],[year]],MONTH(DATEVALUE(Table7[[#This Row],[month]]&amp;"1")),Table7[[#This Row],[day]]),"")</f>
        <v>44812</v>
      </c>
      <c r="P197" s="195" t="s">
        <v>3622</v>
      </c>
      <c r="Q197" s="195">
        <v>2022</v>
      </c>
      <c r="R197" s="195" t="s">
        <v>3447</v>
      </c>
      <c r="S197" s="195">
        <v>8</v>
      </c>
      <c r="T197" s="195">
        <v>1720.25</v>
      </c>
      <c r="U197" s="195">
        <v>2326.5</v>
      </c>
      <c r="V197" s="195">
        <v>332900</v>
      </c>
      <c r="X197" s="260">
        <v>44812</v>
      </c>
      <c r="Y197" t="s">
        <v>9206</v>
      </c>
      <c r="Z197" s="260">
        <v>10</v>
      </c>
      <c r="AA197">
        <v>1401</v>
      </c>
      <c r="AB197" s="260" t="str">
        <f ca="1">IFERROR(IFERROR(VLOOKUP(Table_Merge1[[#This Row],[Column1]],Table11[#All],2,FALSE),LEFT(AB198,8)&amp;IF(LEN((RIGHT(AB198,2)+1))&lt;2,"0"&amp;(RIGHT(AB198,2)+1),(RIGHT(AB198,2)-1))),"")</f>
        <v>1401.06.17</v>
      </c>
      <c r="AC197" s="259" t="str">
        <f ca="1">LEFT(Table_Merge1[[#This Row],[Column2]],4)</f>
        <v>1401</v>
      </c>
      <c r="AD197" s="259" t="str">
        <f ca="1">RIGHT(LEFT(Table_Merge1[[#This Row],[Column2]],7),2)</f>
        <v>06</v>
      </c>
      <c r="AE197" s="259" t="str">
        <f ca="1">RIGHT(Table_Merge1[[#This Row],[Column2]],2)</f>
        <v>17</v>
      </c>
      <c r="AF197">
        <v>6</v>
      </c>
      <c r="AG197">
        <v>17</v>
      </c>
      <c r="AH197" s="260">
        <v>2022</v>
      </c>
      <c r="AI197" t="s">
        <v>3447</v>
      </c>
      <c r="AJ197" s="260">
        <v>8</v>
      </c>
      <c r="AK197">
        <v>1720.25</v>
      </c>
      <c r="AL197">
        <v>2326.5</v>
      </c>
      <c r="AM197">
        <v>332900</v>
      </c>
      <c r="AN197">
        <v>30250</v>
      </c>
      <c r="AO197">
        <v>269010</v>
      </c>
      <c r="AP197" s="287">
        <f>IFERROR(IF(Table_Merge1[[#This Row],[LME Zinc stock]]*Table_Merge1[[#This Row],[Nima.مقدار]]=0,"",Table_Merge1[[#This Row],[LME Zinc stock]]*Table_Merge1[[#This Row],[Nima.مقدار]]),"")</f>
        <v>89553429000</v>
      </c>
      <c r="AQ197" s="287">
        <f>IFERROR(IF(Table_Merge1[[#This Row],[LME Zinc 3-month]]*Table_Merge1[[#This Row],[Nima.مقدار]]=0,"",Table_Merge1[[#This Row],[LME Zinc 3-month]]*Table_Merge1[[#This Row],[Nima.مقدار]]),"")</f>
        <v>625851765</v>
      </c>
      <c r="AR197" s="288">
        <f>IFERROR(IF(Table_Merge1[[#This Row],[LME Zinc stock]]*Table_Merge1[[#This Row],[Azad.Sell]]=0,"",Table_Merge1[[#This Row],[LME Zinc stock]]*Table_Merge1[[#This Row],[Azad.Sell]]),"")</f>
        <v>10070225000</v>
      </c>
      <c r="AS197" s="288">
        <f>IFERROR(IF(Table_Merge1[[#This Row],[LME Zinc 3-month]]*Table_Merge1[[#This Row],[Azad.Sell]]=0,"",Table_Merge1[[#This Row],[LME Zinc 3-month]]*Table_Merge1[[#This Row],[Azad.Sell]]),"")</f>
        <v>70376625</v>
      </c>
      <c r="AT197"/>
      <c r="DH197">
        <v>2000</v>
      </c>
      <c r="DI197">
        <v>980</v>
      </c>
      <c r="DJ197">
        <v>700</v>
      </c>
      <c r="DK197" t="s">
        <v>9639</v>
      </c>
      <c r="DL197" t="s">
        <v>9801</v>
      </c>
      <c r="DM197" t="s">
        <v>9800</v>
      </c>
      <c r="DN197">
        <v>364656600</v>
      </c>
      <c r="DO197">
        <v>375941300</v>
      </c>
      <c r="DP197">
        <v>1645500040</v>
      </c>
      <c r="DQ197">
        <v>1668391860</v>
      </c>
      <c r="DR197">
        <v>3100</v>
      </c>
      <c r="DS197" t="s">
        <v>3621</v>
      </c>
      <c r="DT197" t="s">
        <v>3621</v>
      </c>
      <c r="DU197" t="s">
        <v>3621</v>
      </c>
      <c r="DV197">
        <v>8280</v>
      </c>
      <c r="DW197">
        <v>526545.50483091793</v>
      </c>
      <c r="DX197">
        <v>534549.24879227055</v>
      </c>
      <c r="DY197">
        <v>0.98502711587485003</v>
      </c>
    </row>
    <row r="198" spans="1:129" x14ac:dyDescent="0.25">
      <c r="A198" s="258">
        <v>41244</v>
      </c>
      <c r="B1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1391.09.11</v>
      </c>
      <c r="C198" s="195">
        <f t="shared" ca="1" si="39"/>
        <v>1391</v>
      </c>
      <c r="D1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8" s="195">
        <f>_xlfn.NUMBERVALUE(RIGHT(Table11[[#This Row],[تاریخ شمسی]],2))</f>
        <v>11</v>
      </c>
      <c r="F1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09-11</v>
      </c>
      <c r="G198" s="195" t="s">
        <v>349</v>
      </c>
      <c r="I198" s="259">
        <v>44027</v>
      </c>
      <c r="J198">
        <v>23950</v>
      </c>
      <c r="L198" s="259">
        <v>41244</v>
      </c>
      <c r="M198">
        <v>29250</v>
      </c>
      <c r="O198" s="283">
        <f>IFERROR(DATE(Table7[[#This Row],[year]],MONTH(DATEVALUE(Table7[[#This Row],[month]]&amp;"1")),Table7[[#This Row],[day]]),"")</f>
        <v>44811</v>
      </c>
      <c r="P198" s="257" t="s">
        <v>3623</v>
      </c>
      <c r="Q198" s="257">
        <v>2022</v>
      </c>
      <c r="R198" s="257" t="s">
        <v>3447</v>
      </c>
      <c r="S198" s="257">
        <v>7</v>
      </c>
      <c r="T198" s="257">
        <v>1705.05</v>
      </c>
      <c r="U198" s="257">
        <v>2309.5</v>
      </c>
      <c r="V198" s="257">
        <v>334375</v>
      </c>
      <c r="X198" s="260">
        <v>44811</v>
      </c>
      <c r="Y198" t="s">
        <v>9205</v>
      </c>
      <c r="Z198" s="260">
        <v>10</v>
      </c>
      <c r="AA198">
        <v>1401</v>
      </c>
      <c r="AB198" s="260" t="str">
        <f ca="1">IFERROR(IFERROR(VLOOKUP(Table_Merge1[[#This Row],[Column1]],Table11[#All],2,FALSE),LEFT(AB199,8)&amp;IF(LEN((RIGHT(AB199,2)+1))&lt;2,"0"&amp;(RIGHT(AB199,2)+1),(RIGHT(AB199,2)-1))),"")</f>
        <v>1401.06.16</v>
      </c>
      <c r="AC198" s="259" t="str">
        <f ca="1">LEFT(Table_Merge1[[#This Row],[Column2]],4)</f>
        <v>1401</v>
      </c>
      <c r="AD198" s="259" t="str">
        <f ca="1">RIGHT(LEFT(Table_Merge1[[#This Row],[Column2]],7),2)</f>
        <v>06</v>
      </c>
      <c r="AE198" s="259" t="str">
        <f ca="1">RIGHT(Table_Merge1[[#This Row],[Column2]],2)</f>
        <v>16</v>
      </c>
      <c r="AF198">
        <v>6</v>
      </c>
      <c r="AG198">
        <v>16</v>
      </c>
      <c r="AH198" s="260">
        <v>2022</v>
      </c>
      <c r="AI198" t="s">
        <v>3447</v>
      </c>
      <c r="AJ198" s="260">
        <v>7</v>
      </c>
      <c r="AK198">
        <v>1705.05</v>
      </c>
      <c r="AL198">
        <v>2309.5</v>
      </c>
      <c r="AM198">
        <v>334375</v>
      </c>
      <c r="AN198">
        <v>30180</v>
      </c>
      <c r="AO198">
        <v>268823</v>
      </c>
      <c r="AP198" s="287">
        <f>IFERROR(IF(Table_Merge1[[#This Row],[LME Zinc stock]]*Table_Merge1[[#This Row],[Nima.مقدار]]=0,"",Table_Merge1[[#This Row],[LME Zinc stock]]*Table_Merge1[[#This Row],[Nima.مقدار]]),"")</f>
        <v>89887690625</v>
      </c>
      <c r="AQ198" s="287">
        <f>IFERROR(IF(Table_Merge1[[#This Row],[LME Zinc 3-month]]*Table_Merge1[[#This Row],[Nima.مقدار]]=0,"",Table_Merge1[[#This Row],[LME Zinc 3-month]]*Table_Merge1[[#This Row],[Nima.مقدار]]),"")</f>
        <v>620846718.5</v>
      </c>
      <c r="AR198" s="288">
        <f>IFERROR(IF(Table_Merge1[[#This Row],[LME Zinc stock]]*Table_Merge1[[#This Row],[Azad.Sell]]=0,"",Table_Merge1[[#This Row],[LME Zinc stock]]*Table_Merge1[[#This Row],[Azad.Sell]]),"")</f>
        <v>10091437500</v>
      </c>
      <c r="AS198" s="288">
        <f>IFERROR(IF(Table_Merge1[[#This Row],[LME Zinc 3-month]]*Table_Merge1[[#This Row],[Azad.Sell]]=0,"",Table_Merge1[[#This Row],[LME Zinc 3-month]]*Table_Merge1[[#This Row],[Azad.Sell]]),"")</f>
        <v>69700710</v>
      </c>
      <c r="AT198"/>
      <c r="DH198">
        <v>300</v>
      </c>
      <c r="DI198">
        <v>20</v>
      </c>
      <c r="DJ198">
        <v>20</v>
      </c>
      <c r="DK198" t="s">
        <v>9639</v>
      </c>
      <c r="DL198" t="s">
        <v>9801</v>
      </c>
      <c r="DM198" t="s">
        <v>9800</v>
      </c>
      <c r="DN198">
        <v>10418760</v>
      </c>
      <c r="DO198">
        <v>10741180</v>
      </c>
      <c r="DP198">
        <v>1655918800</v>
      </c>
      <c r="DQ198">
        <v>1679133040</v>
      </c>
      <c r="DR198">
        <v>3120</v>
      </c>
      <c r="DS198" t="s">
        <v>3621</v>
      </c>
      <c r="DT198" t="s">
        <v>3621</v>
      </c>
      <c r="DU198" t="s">
        <v>3621</v>
      </c>
      <c r="DV198">
        <v>8280</v>
      </c>
      <c r="DW198">
        <v>526545.50483091793</v>
      </c>
      <c r="DX198">
        <v>534549.24879227055</v>
      </c>
      <c r="DY198">
        <v>0.98502711587485003</v>
      </c>
    </row>
    <row r="199" spans="1:129" x14ac:dyDescent="0.25">
      <c r="A199" s="258">
        <v>41245</v>
      </c>
      <c r="B1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1391.09.12</v>
      </c>
      <c r="C199" s="195">
        <f t="shared" ca="1" si="39"/>
        <v>1391</v>
      </c>
      <c r="D1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9" s="195">
        <f>_xlfn.NUMBERVALUE(RIGHT(Table11[[#This Row],[تاریخ شمسی]],2))</f>
        <v>12</v>
      </c>
      <c r="F1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09-12</v>
      </c>
      <c r="G199" s="195" t="s">
        <v>350</v>
      </c>
      <c r="I199" s="259">
        <v>44028</v>
      </c>
      <c r="J199">
        <v>24250</v>
      </c>
      <c r="L199" s="259">
        <v>41245</v>
      </c>
      <c r="M199">
        <v>28950</v>
      </c>
      <c r="O199" s="284">
        <f>IFERROR(DATE(Table7[[#This Row],[year]],MONTH(DATEVALUE(Table7[[#This Row],[month]]&amp;"1")),Table7[[#This Row],[day]]),"")</f>
        <v>44810</v>
      </c>
      <c r="P199" s="195" t="s">
        <v>3625</v>
      </c>
      <c r="Q199" s="195">
        <v>2022</v>
      </c>
      <c r="R199" s="195" t="s">
        <v>3447</v>
      </c>
      <c r="S199" s="195">
        <v>6</v>
      </c>
      <c r="T199" s="195">
        <v>1712.5</v>
      </c>
      <c r="U199" s="195">
        <v>2290</v>
      </c>
      <c r="V199" s="195">
        <v>335275</v>
      </c>
      <c r="X199" s="260">
        <v>44810</v>
      </c>
      <c r="Y199" t="s">
        <v>9204</v>
      </c>
      <c r="Z199" s="260">
        <v>10</v>
      </c>
      <c r="AA199">
        <v>1401</v>
      </c>
      <c r="AB199" s="260" t="str">
        <f ca="1">IFERROR(IFERROR(VLOOKUP(Table_Merge1[[#This Row],[Column1]],Table11[#All],2,FALSE),LEFT(AB200,8)&amp;IF(LEN((RIGHT(AB200,2)+1))&lt;2,"0"&amp;(RIGHT(AB200,2)+1),(RIGHT(AB200,2)-1))),"")</f>
        <v>1401.06.15</v>
      </c>
      <c r="AC199" s="259" t="str">
        <f ca="1">LEFT(Table_Merge1[[#This Row],[Column2]],4)</f>
        <v>1401</v>
      </c>
      <c r="AD199" s="259" t="str">
        <f ca="1">RIGHT(LEFT(Table_Merge1[[#This Row],[Column2]],7),2)</f>
        <v>06</v>
      </c>
      <c r="AE199" s="259" t="str">
        <f ca="1">RIGHT(Table_Merge1[[#This Row],[Column2]],2)</f>
        <v>15</v>
      </c>
      <c r="AF199">
        <v>6</v>
      </c>
      <c r="AG199">
        <v>15</v>
      </c>
      <c r="AH199" s="260">
        <v>2022</v>
      </c>
      <c r="AI199" t="s">
        <v>3447</v>
      </c>
      <c r="AJ199" s="260">
        <v>6</v>
      </c>
      <c r="AK199">
        <v>1712.5</v>
      </c>
      <c r="AL199">
        <v>2290</v>
      </c>
      <c r="AM199">
        <v>335275</v>
      </c>
      <c r="AN199">
        <v>30140</v>
      </c>
      <c r="AO199">
        <v>268675</v>
      </c>
      <c r="AP199" s="287">
        <f>IFERROR(IF(Table_Merge1[[#This Row],[LME Zinc stock]]*Table_Merge1[[#This Row],[Nima.مقدار]]=0,"",Table_Merge1[[#This Row],[LME Zinc stock]]*Table_Merge1[[#This Row],[Nima.مقدار]]),"")</f>
        <v>90080010625</v>
      </c>
      <c r="AQ199" s="287">
        <f>IFERROR(IF(Table_Merge1[[#This Row],[LME Zinc 3-month]]*Table_Merge1[[#This Row],[Nima.مقدار]]=0,"",Table_Merge1[[#This Row],[LME Zinc 3-month]]*Table_Merge1[[#This Row],[Nima.مقدار]]),"")</f>
        <v>615265750</v>
      </c>
      <c r="AR199" s="288">
        <f>IFERROR(IF(Table_Merge1[[#This Row],[LME Zinc stock]]*Table_Merge1[[#This Row],[Azad.Sell]]=0,"",Table_Merge1[[#This Row],[LME Zinc stock]]*Table_Merge1[[#This Row],[Azad.Sell]]),"")</f>
        <v>10105188500</v>
      </c>
      <c r="AS199" s="288">
        <f>IFERROR(IF(Table_Merge1[[#This Row],[LME Zinc 3-month]]*Table_Merge1[[#This Row],[Azad.Sell]]=0,"",Table_Merge1[[#This Row],[LME Zinc 3-month]]*Table_Merge1[[#This Row],[Azad.Sell]]),"")</f>
        <v>69020600</v>
      </c>
      <c r="AT199"/>
      <c r="DH199">
        <v>0</v>
      </c>
      <c r="DI199">
        <v>140</v>
      </c>
      <c r="DJ199">
        <v>140</v>
      </c>
      <c r="DK199" t="s">
        <v>9639</v>
      </c>
      <c r="DL199" t="s">
        <v>9801</v>
      </c>
      <c r="DM199" t="s">
        <v>9800</v>
      </c>
      <c r="DN199">
        <v>72931320</v>
      </c>
      <c r="DO199">
        <v>75188260</v>
      </c>
      <c r="DP199">
        <v>1728850120</v>
      </c>
      <c r="DQ199">
        <v>1754321300</v>
      </c>
      <c r="DR199">
        <v>3260</v>
      </c>
      <c r="DS199" t="s">
        <v>3621</v>
      </c>
      <c r="DT199" t="s">
        <v>3621</v>
      </c>
      <c r="DU199" t="s">
        <v>3621</v>
      </c>
      <c r="DV199">
        <v>8280</v>
      </c>
      <c r="DW199">
        <v>526545.50483091793</v>
      </c>
      <c r="DX199">
        <v>534549.24879227055</v>
      </c>
      <c r="DY199">
        <v>0.98502711587485003</v>
      </c>
    </row>
    <row r="200" spans="1:129" x14ac:dyDescent="0.25">
      <c r="A200" s="258">
        <v>41246</v>
      </c>
      <c r="B2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1391.09.13</v>
      </c>
      <c r="C200" s="195">
        <f t="shared" ca="1" si="39"/>
        <v>1391</v>
      </c>
      <c r="D2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00" s="195">
        <f>_xlfn.NUMBERVALUE(RIGHT(Table11[[#This Row],[تاریخ شمسی]],2))</f>
        <v>13</v>
      </c>
      <c r="F2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09-13</v>
      </c>
      <c r="G200" s="195" t="s">
        <v>351</v>
      </c>
      <c r="I200" s="259">
        <v>44029</v>
      </c>
      <c r="J200">
        <v>24250</v>
      </c>
      <c r="L200" s="259">
        <v>41246</v>
      </c>
      <c r="M200">
        <v>29120</v>
      </c>
      <c r="O200" s="283">
        <f>IFERROR(DATE(Table7[[#This Row],[year]],MONTH(DATEVALUE(Table7[[#This Row],[month]]&amp;"1")),Table7[[#This Row],[day]]),"")</f>
        <v>44809</v>
      </c>
      <c r="P200" s="257" t="s">
        <v>3626</v>
      </c>
      <c r="Q200" s="257">
        <v>2022</v>
      </c>
      <c r="R200" s="257" t="s">
        <v>3447</v>
      </c>
      <c r="S200" s="257">
        <v>5</v>
      </c>
      <c r="T200" s="257">
        <v>1711.95</v>
      </c>
      <c r="U200" s="257">
        <v>2268</v>
      </c>
      <c r="V200" s="257">
        <v>309025</v>
      </c>
      <c r="X200" s="260">
        <v>44809</v>
      </c>
      <c r="Y200" t="s">
        <v>9203</v>
      </c>
      <c r="Z200" s="260">
        <v>11</v>
      </c>
      <c r="AA200">
        <v>1401</v>
      </c>
      <c r="AB200" s="260" t="str">
        <f ca="1">IFERROR(IFERROR(VLOOKUP(Table_Merge1[[#This Row],[Column1]],Table11[#All],2,FALSE),LEFT(AB201,8)&amp;IF(LEN((RIGHT(AB201,2)+1))&lt;2,"0"&amp;(RIGHT(AB201,2)+1),(RIGHT(AB201,2)-1))),"")</f>
        <v>1401.06.14</v>
      </c>
      <c r="AC200" s="259" t="str">
        <f ca="1">LEFT(Table_Merge1[[#This Row],[Column2]],4)</f>
        <v>1401</v>
      </c>
      <c r="AD200" s="259" t="str">
        <f ca="1">RIGHT(LEFT(Table_Merge1[[#This Row],[Column2]],7),2)</f>
        <v>06</v>
      </c>
      <c r="AE200" s="259" t="str">
        <f ca="1">RIGHT(Table_Merge1[[#This Row],[Column2]],2)</f>
        <v>14</v>
      </c>
      <c r="AF200">
        <v>6</v>
      </c>
      <c r="AG200">
        <v>14</v>
      </c>
      <c r="AH200" s="260">
        <v>2022</v>
      </c>
      <c r="AI200" t="s">
        <v>3447</v>
      </c>
      <c r="AJ200" s="260">
        <v>5</v>
      </c>
      <c r="AK200">
        <v>1711.95</v>
      </c>
      <c r="AL200">
        <v>2268</v>
      </c>
      <c r="AM200">
        <v>309025</v>
      </c>
      <c r="AN200">
        <v>30220</v>
      </c>
      <c r="AO200">
        <v>268619</v>
      </c>
      <c r="AP200" s="287">
        <f>IFERROR(IF(Table_Merge1[[#This Row],[LME Zinc stock]]*Table_Merge1[[#This Row],[Nima.مقدار]]=0,"",Table_Merge1[[#This Row],[LME Zinc stock]]*Table_Merge1[[#This Row],[Nima.مقدار]]),"")</f>
        <v>83009986475</v>
      </c>
      <c r="AQ200" s="287">
        <f>IFERROR(IF(Table_Merge1[[#This Row],[LME Zinc 3-month]]*Table_Merge1[[#This Row],[Nima.مقدار]]=0,"",Table_Merge1[[#This Row],[LME Zinc 3-month]]*Table_Merge1[[#This Row],[Nima.مقدار]]),"")</f>
        <v>609227892</v>
      </c>
      <c r="AR200" s="288">
        <f>IFERROR(IF(Table_Merge1[[#This Row],[LME Zinc stock]]*Table_Merge1[[#This Row],[Azad.Sell]]=0,"",Table_Merge1[[#This Row],[LME Zinc stock]]*Table_Merge1[[#This Row],[Azad.Sell]]),"")</f>
        <v>9338735500</v>
      </c>
      <c r="AS200" s="288">
        <f>IFERROR(IF(Table_Merge1[[#This Row],[LME Zinc 3-month]]*Table_Merge1[[#This Row],[Azad.Sell]]=0,"",Table_Merge1[[#This Row],[LME Zinc 3-month]]*Table_Merge1[[#This Row],[Azad.Sell]]),"")</f>
        <v>68538960</v>
      </c>
      <c r="AT200"/>
      <c r="DH200">
        <v>0</v>
      </c>
      <c r="DI200">
        <v>580</v>
      </c>
      <c r="DJ200">
        <v>580</v>
      </c>
      <c r="DK200" t="s">
        <v>9640</v>
      </c>
      <c r="DL200" t="s">
        <v>9801</v>
      </c>
      <c r="DM200" t="s">
        <v>9800</v>
      </c>
      <c r="DN200">
        <v>302144040</v>
      </c>
      <c r="DO200">
        <v>311494220</v>
      </c>
      <c r="DP200">
        <v>2030994160</v>
      </c>
      <c r="DQ200">
        <v>2065815520</v>
      </c>
      <c r="DR200">
        <v>3840</v>
      </c>
      <c r="DS200" t="s">
        <v>3621</v>
      </c>
      <c r="DT200" t="s">
        <v>3621</v>
      </c>
      <c r="DU200" t="s">
        <v>3621</v>
      </c>
      <c r="DV200">
        <v>8280</v>
      </c>
      <c r="DW200">
        <v>526545.50483091793</v>
      </c>
      <c r="DX200">
        <v>534549.24879227055</v>
      </c>
      <c r="DY200">
        <v>0.98502711587485003</v>
      </c>
    </row>
    <row r="201" spans="1:129" x14ac:dyDescent="0.25">
      <c r="A201" s="258">
        <v>41247</v>
      </c>
      <c r="B2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1391.09.14</v>
      </c>
      <c r="C201" s="195">
        <f t="shared" ca="1" si="39"/>
        <v>1391</v>
      </c>
      <c r="D2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01" s="195">
        <f>_xlfn.NUMBERVALUE(RIGHT(Table11[[#This Row],[تاریخ شمسی]],2))</f>
        <v>14</v>
      </c>
      <c r="F2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09-14</v>
      </c>
      <c r="G201" s="195" t="s">
        <v>352</v>
      </c>
      <c r="I201" s="259">
        <v>44030</v>
      </c>
      <c r="J201">
        <v>25500</v>
      </c>
      <c r="L201" s="259">
        <v>41247</v>
      </c>
      <c r="M201">
        <v>29090</v>
      </c>
      <c r="O201" s="284">
        <f>IFERROR(DATE(Table7[[#This Row],[year]],MONTH(DATEVALUE(Table7[[#This Row],[month]]&amp;"1")),Table7[[#This Row],[day]]),"")</f>
        <v>44806</v>
      </c>
      <c r="P201" s="195" t="s">
        <v>3627</v>
      </c>
      <c r="Q201" s="195">
        <v>2022</v>
      </c>
      <c r="R201" s="195" t="s">
        <v>3447</v>
      </c>
      <c r="S201" s="195">
        <v>2</v>
      </c>
      <c r="T201" s="195">
        <v>1706.9</v>
      </c>
      <c r="U201" s="195">
        <v>2238</v>
      </c>
      <c r="V201" s="195">
        <v>309500</v>
      </c>
      <c r="X201" s="260">
        <v>44806</v>
      </c>
      <c r="Z201" s="260">
        <v>11</v>
      </c>
      <c r="AB201" s="260" t="str">
        <f ca="1">IFERROR(IFERROR(VLOOKUP(Table_Merge1[[#This Row],[Column1]],Table11[#All],2,FALSE),LEFT(AB202,8)&amp;IF(LEN((RIGHT(AB202,2)+1))&lt;2,"0"&amp;(RIGHT(AB202,2)+1),(RIGHT(AB202,2)-1))),"")</f>
        <v>1401.06.9</v>
      </c>
      <c r="AC201" s="259" t="str">
        <f ca="1">LEFT(Table_Merge1[[#This Row],[Column2]],4)</f>
        <v>1401</v>
      </c>
      <c r="AD201" s="259" t="str">
        <f ca="1">RIGHT(LEFT(Table_Merge1[[#This Row],[Column2]],7),2)</f>
        <v>06</v>
      </c>
      <c r="AE201" s="259" t="str">
        <f ca="1">RIGHT(Table_Merge1[[#This Row],[Column2]],2)</f>
        <v>.9</v>
      </c>
      <c r="AH201" s="260">
        <v>2022</v>
      </c>
      <c r="AI201" t="s">
        <v>3447</v>
      </c>
      <c r="AJ201" s="260">
        <v>2</v>
      </c>
      <c r="AK201">
        <v>1706.9</v>
      </c>
      <c r="AL201">
        <v>2238</v>
      </c>
      <c r="AM201">
        <v>309500</v>
      </c>
      <c r="AN201">
        <v>29820</v>
      </c>
      <c r="AP201" s="287" t="str">
        <f>IFERROR(IF(Table_Merge1[[#This Row],[LME Zinc stock]]*Table_Merge1[[#This Row],[Nima.مقدار]]=0,"",Table_Merge1[[#This Row],[LME Zinc stock]]*Table_Merge1[[#This Row],[Nima.مقدار]]),"")</f>
        <v/>
      </c>
      <c r="AQ201" s="287" t="str">
        <f>IFERROR(IF(Table_Merge1[[#This Row],[LME Zinc 3-month]]*Table_Merge1[[#This Row],[Nima.مقدار]]=0,"",Table_Merge1[[#This Row],[LME Zinc 3-month]]*Table_Merge1[[#This Row],[Nima.مقدار]]),"")</f>
        <v/>
      </c>
      <c r="AR201" s="288">
        <f>IFERROR(IF(Table_Merge1[[#This Row],[LME Zinc stock]]*Table_Merge1[[#This Row],[Azad.Sell]]=0,"",Table_Merge1[[#This Row],[LME Zinc stock]]*Table_Merge1[[#This Row],[Azad.Sell]]),"")</f>
        <v>9229290000</v>
      </c>
      <c r="AS201" s="288">
        <f>IFERROR(IF(Table_Merge1[[#This Row],[LME Zinc 3-month]]*Table_Merge1[[#This Row],[Azad.Sell]]=0,"",Table_Merge1[[#This Row],[LME Zinc 3-month]]*Table_Merge1[[#This Row],[Azad.Sell]]),"")</f>
        <v>66737160</v>
      </c>
      <c r="AT201"/>
      <c r="DH201">
        <v>0</v>
      </c>
      <c r="DI201">
        <v>140</v>
      </c>
      <c r="DJ201">
        <v>140</v>
      </c>
      <c r="DK201" t="s">
        <v>9640</v>
      </c>
      <c r="DL201" t="s">
        <v>9801</v>
      </c>
      <c r="DM201" t="s">
        <v>9800</v>
      </c>
      <c r="DN201">
        <v>72931320</v>
      </c>
      <c r="DO201">
        <v>75188260</v>
      </c>
      <c r="DP201">
        <v>2103925480</v>
      </c>
      <c r="DQ201">
        <v>2141003780</v>
      </c>
      <c r="DR201">
        <v>3980</v>
      </c>
      <c r="DS201" t="s">
        <v>3621</v>
      </c>
      <c r="DT201" t="s">
        <v>3621</v>
      </c>
      <c r="DU201" t="s">
        <v>3621</v>
      </c>
      <c r="DV201">
        <v>8280</v>
      </c>
      <c r="DW201">
        <v>526545.50483091793</v>
      </c>
      <c r="DX201">
        <v>534549.24879227055</v>
      </c>
      <c r="DY201">
        <v>0.98502711587485003</v>
      </c>
    </row>
    <row r="202" spans="1:129" x14ac:dyDescent="0.25">
      <c r="A202" s="258">
        <v>41248</v>
      </c>
      <c r="B2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1391.09.15</v>
      </c>
      <c r="C202" s="195">
        <f t="shared" ca="1" si="39"/>
        <v>1391</v>
      </c>
      <c r="D2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02" s="195">
        <f>_xlfn.NUMBERVALUE(RIGHT(Table11[[#This Row],[تاریخ شمسی]],2))</f>
        <v>15</v>
      </c>
      <c r="F2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09-15</v>
      </c>
      <c r="G202" s="195" t="s">
        <v>353</v>
      </c>
      <c r="I202" s="259">
        <v>44031</v>
      </c>
      <c r="J202">
        <v>24850</v>
      </c>
      <c r="L202" s="259">
        <v>41248</v>
      </c>
      <c r="M202">
        <v>29400</v>
      </c>
      <c r="O202" s="283">
        <f>IFERROR(DATE(Table7[[#This Row],[year]],MONTH(DATEVALUE(Table7[[#This Row],[month]]&amp;"1")),Table7[[#This Row],[day]]),"")</f>
        <v>44805</v>
      </c>
      <c r="P202" s="257" t="s">
        <v>3628</v>
      </c>
      <c r="Q202" s="257">
        <v>2022</v>
      </c>
      <c r="R202" s="257" t="s">
        <v>3447</v>
      </c>
      <c r="S202" s="257">
        <v>1</v>
      </c>
      <c r="T202" s="257">
        <v>1706</v>
      </c>
      <c r="U202" s="257">
        <v>2263</v>
      </c>
      <c r="V202" s="257">
        <v>308375</v>
      </c>
      <c r="X202" s="260">
        <v>44805</v>
      </c>
      <c r="Y202" t="s">
        <v>9202</v>
      </c>
      <c r="Z202" s="260">
        <v>11</v>
      </c>
      <c r="AA202">
        <v>1401</v>
      </c>
      <c r="AB202" s="260" t="str">
        <f ca="1">IFERROR(IFERROR(VLOOKUP(Table_Merge1[[#This Row],[Column1]],Table11[#All],2,FALSE),LEFT(AB203,8)&amp;IF(LEN((RIGHT(AB203,2)+1))&lt;2,"0"&amp;(RIGHT(AB203,2)+1),(RIGHT(AB203,2)-1))),"")</f>
        <v>1401.06.10</v>
      </c>
      <c r="AC202" s="259" t="str">
        <f ca="1">LEFT(Table_Merge1[[#This Row],[Column2]],4)</f>
        <v>1401</v>
      </c>
      <c r="AD202" s="259" t="str">
        <f ca="1">RIGHT(LEFT(Table_Merge1[[#This Row],[Column2]],7),2)</f>
        <v>06</v>
      </c>
      <c r="AE202" s="259" t="str">
        <f ca="1">RIGHT(Table_Merge1[[#This Row],[Column2]],2)</f>
        <v>10</v>
      </c>
      <c r="AF202">
        <v>6</v>
      </c>
      <c r="AG202">
        <v>10</v>
      </c>
      <c r="AH202" s="260">
        <v>2022</v>
      </c>
      <c r="AI202" t="s">
        <v>3447</v>
      </c>
      <c r="AJ202" s="260">
        <v>1</v>
      </c>
      <c r="AK202">
        <v>1706</v>
      </c>
      <c r="AL202">
        <v>2263</v>
      </c>
      <c r="AM202">
        <v>308375</v>
      </c>
      <c r="AN202">
        <v>29820</v>
      </c>
      <c r="AO202">
        <v>267412</v>
      </c>
      <c r="AP202" s="287">
        <f>IFERROR(IF(Table_Merge1[[#This Row],[LME Zinc stock]]*Table_Merge1[[#This Row],[Nima.مقدار]]=0,"",Table_Merge1[[#This Row],[LME Zinc stock]]*Table_Merge1[[#This Row],[Nima.مقدار]]),"")</f>
        <v>82463175500</v>
      </c>
      <c r="AQ202" s="287">
        <f>IFERROR(IF(Table_Merge1[[#This Row],[LME Zinc 3-month]]*Table_Merge1[[#This Row],[Nima.مقدار]]=0,"",Table_Merge1[[#This Row],[LME Zinc 3-month]]*Table_Merge1[[#This Row],[Nima.مقدار]]),"")</f>
        <v>605153356</v>
      </c>
      <c r="AR202" s="288">
        <f>IFERROR(IF(Table_Merge1[[#This Row],[LME Zinc stock]]*Table_Merge1[[#This Row],[Azad.Sell]]=0,"",Table_Merge1[[#This Row],[LME Zinc stock]]*Table_Merge1[[#This Row],[Azad.Sell]]),"")</f>
        <v>9195742500</v>
      </c>
      <c r="AS202" s="288">
        <f>IFERROR(IF(Table_Merge1[[#This Row],[LME Zinc 3-month]]*Table_Merge1[[#This Row],[Azad.Sell]]=0,"",Table_Merge1[[#This Row],[LME Zinc 3-month]]*Table_Merge1[[#This Row],[Azad.Sell]]),"")</f>
        <v>67482660</v>
      </c>
      <c r="AT202"/>
      <c r="DH202">
        <v>500</v>
      </c>
      <c r="DI202">
        <v>600</v>
      </c>
      <c r="DJ202">
        <v>500</v>
      </c>
      <c r="DK202" t="s">
        <v>9678</v>
      </c>
      <c r="DL202" t="s">
        <v>9801</v>
      </c>
      <c r="DM202" t="s">
        <v>9800</v>
      </c>
      <c r="DN202">
        <v>260492500</v>
      </c>
      <c r="DO202">
        <v>260469000</v>
      </c>
      <c r="DP202">
        <v>2364417980</v>
      </c>
      <c r="DQ202">
        <v>2401472780</v>
      </c>
      <c r="DR202">
        <v>4480</v>
      </c>
      <c r="DS202" t="s">
        <v>3621</v>
      </c>
      <c r="DT202" t="s">
        <v>3621</v>
      </c>
      <c r="DU202" t="s">
        <v>3621</v>
      </c>
      <c r="DV202">
        <v>8280</v>
      </c>
      <c r="DW202">
        <v>526545.50483091793</v>
      </c>
      <c r="DX202">
        <v>534549.24879227055</v>
      </c>
      <c r="DY202">
        <v>0.98502711587485003</v>
      </c>
    </row>
    <row r="203" spans="1:129" x14ac:dyDescent="0.25">
      <c r="A203" s="258">
        <v>41249</v>
      </c>
      <c r="B2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1391.09.16</v>
      </c>
      <c r="C203" s="195">
        <f t="shared" ca="1" si="39"/>
        <v>1391</v>
      </c>
      <c r="D2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03" s="195">
        <f>_xlfn.NUMBERVALUE(RIGHT(Table11[[#This Row],[تاریخ شمسی]],2))</f>
        <v>16</v>
      </c>
      <c r="F2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09-16</v>
      </c>
      <c r="G203" s="195" t="s">
        <v>354</v>
      </c>
      <c r="I203" s="259">
        <v>44032</v>
      </c>
      <c r="J203">
        <v>22850</v>
      </c>
      <c r="L203" s="259">
        <v>41249</v>
      </c>
      <c r="M203">
        <v>30300</v>
      </c>
      <c r="O203" s="284">
        <f>IFERROR(DATE(Table7[[#This Row],[year]],MONTH(DATEVALUE(Table7[[#This Row],[month]]&amp;"1")),Table7[[#This Row],[day]]),"")</f>
        <v>44804</v>
      </c>
      <c r="P203" s="195" t="s">
        <v>3629</v>
      </c>
      <c r="Q203" s="195">
        <v>2022</v>
      </c>
      <c r="R203" s="195" t="s">
        <v>3445</v>
      </c>
      <c r="S203" s="195">
        <v>31</v>
      </c>
      <c r="T203" s="195">
        <v>1712.4</v>
      </c>
      <c r="U203" s="195">
        <v>2301</v>
      </c>
      <c r="V203" s="195">
        <v>276050</v>
      </c>
      <c r="X203" s="260">
        <v>44804</v>
      </c>
      <c r="Y203" t="s">
        <v>9201</v>
      </c>
      <c r="Z203" s="260">
        <v>11</v>
      </c>
      <c r="AA203">
        <v>1401</v>
      </c>
      <c r="AB203" s="260" t="str">
        <f ca="1">IFERROR(IFERROR(VLOOKUP(Table_Merge1[[#This Row],[Column1]],Table11[#All],2,FALSE),LEFT(AB204,8)&amp;IF(LEN((RIGHT(AB204,2)+1))&lt;2,"0"&amp;(RIGHT(AB204,2)+1),(RIGHT(AB204,2)-1))),"")</f>
        <v>1401.06.09</v>
      </c>
      <c r="AC203" s="259" t="str">
        <f ca="1">LEFT(Table_Merge1[[#This Row],[Column2]],4)</f>
        <v>1401</v>
      </c>
      <c r="AD203" s="259" t="str">
        <f ca="1">RIGHT(LEFT(Table_Merge1[[#This Row],[Column2]],7),2)</f>
        <v>06</v>
      </c>
      <c r="AE203" s="259" t="str">
        <f ca="1">RIGHT(Table_Merge1[[#This Row],[Column2]],2)</f>
        <v>09</v>
      </c>
      <c r="AF203">
        <v>6</v>
      </c>
      <c r="AG203">
        <v>9</v>
      </c>
      <c r="AH203" s="260">
        <v>2022</v>
      </c>
      <c r="AI203" t="s">
        <v>3445</v>
      </c>
      <c r="AJ203" s="260">
        <v>31</v>
      </c>
      <c r="AK203">
        <v>1712.4</v>
      </c>
      <c r="AL203">
        <v>2301</v>
      </c>
      <c r="AM203">
        <v>276050</v>
      </c>
      <c r="AN203">
        <v>29950</v>
      </c>
      <c r="AO203">
        <v>267206</v>
      </c>
      <c r="AP203" s="287">
        <f>IFERROR(IF(Table_Merge1[[#This Row],[LME Zinc stock]]*Table_Merge1[[#This Row],[Nima.مقدار]]=0,"",Table_Merge1[[#This Row],[LME Zinc stock]]*Table_Merge1[[#This Row],[Nima.مقدار]]),"")</f>
        <v>73762216300</v>
      </c>
      <c r="AQ203" s="287">
        <f>IFERROR(IF(Table_Merge1[[#This Row],[LME Zinc 3-month]]*Table_Merge1[[#This Row],[Nima.مقدار]]=0,"",Table_Merge1[[#This Row],[LME Zinc 3-month]]*Table_Merge1[[#This Row],[Nima.مقدار]]),"")</f>
        <v>614841006</v>
      </c>
      <c r="AR203" s="288">
        <f>IFERROR(IF(Table_Merge1[[#This Row],[LME Zinc stock]]*Table_Merge1[[#This Row],[Azad.Sell]]=0,"",Table_Merge1[[#This Row],[LME Zinc stock]]*Table_Merge1[[#This Row],[Azad.Sell]]),"")</f>
        <v>8267697500</v>
      </c>
      <c r="AS203" s="288">
        <f>IFERROR(IF(Table_Merge1[[#This Row],[LME Zinc 3-month]]*Table_Merge1[[#This Row],[Azad.Sell]]=0,"",Table_Merge1[[#This Row],[LME Zinc 3-month]]*Table_Merge1[[#This Row],[Azad.Sell]]),"")</f>
        <v>68914950</v>
      </c>
      <c r="AT203"/>
      <c r="DH203">
        <v>2000</v>
      </c>
      <c r="DI203">
        <v>2600</v>
      </c>
      <c r="DJ203">
        <v>2000</v>
      </c>
      <c r="DK203" t="s">
        <v>9678</v>
      </c>
      <c r="DL203" t="s">
        <v>9801</v>
      </c>
      <c r="DM203" t="s">
        <v>9800</v>
      </c>
      <c r="DN203">
        <v>1042142000</v>
      </c>
      <c r="DO203">
        <v>1041876000</v>
      </c>
      <c r="DP203">
        <v>3406559980</v>
      </c>
      <c r="DQ203">
        <v>3443348780</v>
      </c>
      <c r="DR203">
        <v>6480</v>
      </c>
      <c r="DS203" t="s">
        <v>3621</v>
      </c>
      <c r="DT203" t="s">
        <v>3621</v>
      </c>
      <c r="DU203" t="s">
        <v>3621</v>
      </c>
      <c r="DV203">
        <v>8280</v>
      </c>
      <c r="DW203">
        <v>526545.50483091793</v>
      </c>
      <c r="DX203">
        <v>534549.24879227055</v>
      </c>
      <c r="DY203">
        <v>0.98502711587485003</v>
      </c>
    </row>
    <row r="204" spans="1:129" x14ac:dyDescent="0.25">
      <c r="A204" s="258">
        <v>41251</v>
      </c>
      <c r="B2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1391.09.18</v>
      </c>
      <c r="C204" s="195">
        <f t="shared" ca="1" si="39"/>
        <v>1391</v>
      </c>
      <c r="D2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04" s="195">
        <f>_xlfn.NUMBERVALUE(RIGHT(Table11[[#This Row],[تاریخ شمسی]],2))</f>
        <v>18</v>
      </c>
      <c r="F2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09-18</v>
      </c>
      <c r="G204" s="195" t="s">
        <v>355</v>
      </c>
      <c r="I204" s="259">
        <v>44033</v>
      </c>
      <c r="J204">
        <v>22500</v>
      </c>
      <c r="L204" s="259">
        <v>41251</v>
      </c>
      <c r="M204">
        <v>29700</v>
      </c>
      <c r="O204" s="283">
        <f>IFERROR(DATE(Table7[[#This Row],[year]],MONTH(DATEVALUE(Table7[[#This Row],[month]]&amp;"1")),Table7[[#This Row],[day]]),"")</f>
        <v>44803</v>
      </c>
      <c r="P204" s="257" t="s">
        <v>3630</v>
      </c>
      <c r="Q204" s="257">
        <v>2022</v>
      </c>
      <c r="R204" s="257" t="s">
        <v>3445</v>
      </c>
      <c r="S204" s="257">
        <v>30</v>
      </c>
      <c r="T204" s="257">
        <v>1734</v>
      </c>
      <c r="U204" s="257">
        <v>2301.5</v>
      </c>
      <c r="V204" s="257">
        <v>276375</v>
      </c>
      <c r="X204" s="260">
        <v>44803</v>
      </c>
      <c r="Y204" t="s">
        <v>9200</v>
      </c>
      <c r="Z204" s="260">
        <v>11</v>
      </c>
      <c r="AA204">
        <v>1401</v>
      </c>
      <c r="AB204" s="260" t="str">
        <f ca="1">IFERROR(IFERROR(VLOOKUP(Table_Merge1[[#This Row],[Column1]],Table11[#All],2,FALSE),LEFT(AB205,8)&amp;IF(LEN((RIGHT(AB205,2)+1))&lt;2,"0"&amp;(RIGHT(AB205,2)+1),(RIGHT(AB205,2)-1))),"")</f>
        <v>1401.06.08</v>
      </c>
      <c r="AC204" s="259" t="str">
        <f ca="1">LEFT(Table_Merge1[[#This Row],[Column2]],4)</f>
        <v>1401</v>
      </c>
      <c r="AD204" s="259" t="str">
        <f ca="1">RIGHT(LEFT(Table_Merge1[[#This Row],[Column2]],7),2)</f>
        <v>06</v>
      </c>
      <c r="AE204" s="259" t="str">
        <f ca="1">RIGHT(Table_Merge1[[#This Row],[Column2]],2)</f>
        <v>08</v>
      </c>
      <c r="AF204">
        <v>6</v>
      </c>
      <c r="AG204">
        <v>8</v>
      </c>
      <c r="AH204" s="260">
        <v>2022</v>
      </c>
      <c r="AI204" t="s">
        <v>3445</v>
      </c>
      <c r="AJ204" s="260">
        <v>30</v>
      </c>
      <c r="AK204">
        <v>1734</v>
      </c>
      <c r="AL204">
        <v>2301.5</v>
      </c>
      <c r="AM204">
        <v>276375</v>
      </c>
      <c r="AN204">
        <v>29800</v>
      </c>
      <c r="AO204">
        <v>267062</v>
      </c>
      <c r="AP204" s="287">
        <f>IFERROR(IF(Table_Merge1[[#This Row],[LME Zinc stock]]*Table_Merge1[[#This Row],[Nima.مقدار]]=0,"",Table_Merge1[[#This Row],[LME Zinc stock]]*Table_Merge1[[#This Row],[Nima.مقدار]]),"")</f>
        <v>73809260250</v>
      </c>
      <c r="AQ204" s="287">
        <f>IFERROR(IF(Table_Merge1[[#This Row],[LME Zinc 3-month]]*Table_Merge1[[#This Row],[Nima.مقدار]]=0,"",Table_Merge1[[#This Row],[LME Zinc 3-month]]*Table_Merge1[[#This Row],[Nima.مقدار]]),"")</f>
        <v>614643193</v>
      </c>
      <c r="AR204" s="288">
        <f>IFERROR(IF(Table_Merge1[[#This Row],[LME Zinc stock]]*Table_Merge1[[#This Row],[Azad.Sell]]=0,"",Table_Merge1[[#This Row],[LME Zinc stock]]*Table_Merge1[[#This Row],[Azad.Sell]]),"")</f>
        <v>8235975000</v>
      </c>
      <c r="AS204" s="288">
        <f>IFERROR(IF(Table_Merge1[[#This Row],[LME Zinc 3-month]]*Table_Merge1[[#This Row],[Azad.Sell]]=0,"",Table_Merge1[[#This Row],[LME Zinc 3-month]]*Table_Merge1[[#This Row],[Azad.Sell]]),"")</f>
        <v>68584700</v>
      </c>
      <c r="AT204"/>
      <c r="DH204">
        <v>2000</v>
      </c>
      <c r="DI204">
        <v>1380</v>
      </c>
      <c r="DJ204">
        <v>1220</v>
      </c>
      <c r="DK204" t="s">
        <v>9475</v>
      </c>
      <c r="DL204" t="s">
        <v>9801</v>
      </c>
      <c r="DM204" t="s">
        <v>9800</v>
      </c>
      <c r="DN204">
        <v>646082720</v>
      </c>
      <c r="DO204">
        <v>666065100</v>
      </c>
      <c r="DP204">
        <v>4052642700</v>
      </c>
      <c r="DQ204">
        <v>4109413880</v>
      </c>
      <c r="DR204">
        <v>7700</v>
      </c>
      <c r="DS204" t="s">
        <v>3621</v>
      </c>
      <c r="DT204" t="s">
        <v>3621</v>
      </c>
      <c r="DU204" t="s">
        <v>3621</v>
      </c>
      <c r="DV204">
        <v>8280</v>
      </c>
      <c r="DW204">
        <v>526545.50483091793</v>
      </c>
      <c r="DX204">
        <v>534549.24879227055</v>
      </c>
      <c r="DY204">
        <v>0.98502711587485003</v>
      </c>
    </row>
    <row r="205" spans="1:129" x14ac:dyDescent="0.25">
      <c r="A205" s="258">
        <v>41252</v>
      </c>
      <c r="B2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1391.09.19</v>
      </c>
      <c r="C205" s="195">
        <f t="shared" ca="1" si="39"/>
        <v>1391</v>
      </c>
      <c r="D2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05" s="195">
        <f>_xlfn.NUMBERVALUE(RIGHT(Table11[[#This Row],[تاریخ شمسی]],2))</f>
        <v>19</v>
      </c>
      <c r="F2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09-19</v>
      </c>
      <c r="G205" s="195" t="s">
        <v>356</v>
      </c>
      <c r="I205" s="259">
        <v>44034</v>
      </c>
      <c r="J205">
        <v>21700</v>
      </c>
      <c r="L205" s="259">
        <v>41252</v>
      </c>
      <c r="M205">
        <v>29700</v>
      </c>
      <c r="O205" s="284">
        <f>IFERROR(DATE(Table7[[#This Row],[year]],MONTH(DATEVALUE(Table7[[#This Row],[month]]&amp;"1")),Table7[[#This Row],[day]]),"")</f>
        <v>44799</v>
      </c>
      <c r="P205" s="195" t="s">
        <v>3631</v>
      </c>
      <c r="Q205" s="195">
        <v>2022</v>
      </c>
      <c r="R205" s="195" t="s">
        <v>3445</v>
      </c>
      <c r="S205" s="195">
        <v>26</v>
      </c>
      <c r="T205" s="195">
        <v>1752.1</v>
      </c>
      <c r="U205" s="195" t="s">
        <v>3621</v>
      </c>
      <c r="V205" s="195" t="s">
        <v>3621</v>
      </c>
      <c r="X205" s="260">
        <v>44799</v>
      </c>
      <c r="Z205" s="260">
        <v>11</v>
      </c>
      <c r="AB205" s="260" t="str">
        <f ca="1">IFERROR(IFERROR(VLOOKUP(Table_Merge1[[#This Row],[Column1]],Table11[#All],2,FALSE),LEFT(AB206,8)&amp;IF(LEN((RIGHT(AB206,2)+1))&lt;2,"0"&amp;(RIGHT(AB206,2)+1),(RIGHT(AB206,2)-1))),"")</f>
        <v>1401.06.04</v>
      </c>
      <c r="AC205" s="259" t="str">
        <f ca="1">LEFT(Table_Merge1[[#This Row],[Column2]],4)</f>
        <v>1401</v>
      </c>
      <c r="AD205" s="259" t="str">
        <f ca="1">RIGHT(LEFT(Table_Merge1[[#This Row],[Column2]],7),2)</f>
        <v>06</v>
      </c>
      <c r="AE205" s="259" t="str">
        <f ca="1">RIGHT(Table_Merge1[[#This Row],[Column2]],2)</f>
        <v>04</v>
      </c>
      <c r="AH205" s="260">
        <v>2022</v>
      </c>
      <c r="AI205" t="s">
        <v>3445</v>
      </c>
      <c r="AJ205" s="260">
        <v>26</v>
      </c>
      <c r="AK205">
        <v>1752.1</v>
      </c>
      <c r="AL205" t="s">
        <v>3621</v>
      </c>
      <c r="AM205" t="s">
        <v>3621</v>
      </c>
      <c r="AN205">
        <v>29750</v>
      </c>
      <c r="AP205" s="287" t="str">
        <f>IFERROR(IF(Table_Merge1[[#This Row],[LME Zinc stock]]*Table_Merge1[[#This Row],[Nima.مقدار]]=0,"",Table_Merge1[[#This Row],[LME Zinc stock]]*Table_Merge1[[#This Row],[Nima.مقدار]]),"")</f>
        <v/>
      </c>
      <c r="AQ205" s="287" t="str">
        <f>IFERROR(IF(Table_Merge1[[#This Row],[LME Zinc 3-month]]*Table_Merge1[[#This Row],[Nima.مقدار]]=0,"",Table_Merge1[[#This Row],[LME Zinc 3-month]]*Table_Merge1[[#This Row],[Nima.مقدار]]),"")</f>
        <v/>
      </c>
      <c r="AR205" s="288" t="str">
        <f>IFERROR(IF(Table_Merge1[[#This Row],[LME Zinc stock]]*Table_Merge1[[#This Row],[Azad.Sell]]=0,"",Table_Merge1[[#This Row],[LME Zinc stock]]*Table_Merge1[[#This Row],[Azad.Sell]]),"")</f>
        <v/>
      </c>
      <c r="AS205" s="288" t="str">
        <f>IFERROR(IF(Table_Merge1[[#This Row],[LME Zinc 3-month]]*Table_Merge1[[#This Row],[Azad.Sell]]=0,"",Table_Merge1[[#This Row],[LME Zinc 3-month]]*Table_Merge1[[#This Row],[Azad.Sell]]),"")</f>
        <v/>
      </c>
      <c r="AT205"/>
      <c r="DH205">
        <v>0</v>
      </c>
      <c r="DI205">
        <v>380</v>
      </c>
      <c r="DJ205">
        <v>380</v>
      </c>
      <c r="DK205" t="s">
        <v>9475</v>
      </c>
      <c r="DL205" t="s">
        <v>9801</v>
      </c>
      <c r="DM205" t="s">
        <v>9800</v>
      </c>
      <c r="DN205">
        <v>201238880</v>
      </c>
      <c r="DO205">
        <v>207462900</v>
      </c>
      <c r="DP205">
        <v>4253881580</v>
      </c>
      <c r="DQ205">
        <v>4316876780</v>
      </c>
      <c r="DR205">
        <v>8080</v>
      </c>
      <c r="DS205" t="s">
        <v>3621</v>
      </c>
      <c r="DT205" t="s">
        <v>3621</v>
      </c>
      <c r="DU205" t="s">
        <v>3621</v>
      </c>
      <c r="DV205">
        <v>8280</v>
      </c>
      <c r="DW205">
        <v>526545.50483091793</v>
      </c>
      <c r="DX205">
        <v>534549.24879227055</v>
      </c>
      <c r="DY205">
        <v>0.98502711587485003</v>
      </c>
    </row>
    <row r="206" spans="1:129" x14ac:dyDescent="0.25">
      <c r="A206" s="258">
        <v>41253</v>
      </c>
      <c r="B2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1391.09.20</v>
      </c>
      <c r="C206" s="195">
        <f t="shared" ca="1" si="39"/>
        <v>1391</v>
      </c>
      <c r="D2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06" s="195">
        <f>_xlfn.NUMBERVALUE(RIGHT(Table11[[#This Row],[تاریخ شمسی]],2))</f>
        <v>20</v>
      </c>
      <c r="F2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09-20</v>
      </c>
      <c r="G206" s="195" t="s">
        <v>357</v>
      </c>
      <c r="I206" s="259">
        <v>44035</v>
      </c>
      <c r="J206">
        <v>22000</v>
      </c>
      <c r="L206" s="259">
        <v>41253</v>
      </c>
      <c r="M206">
        <v>29790</v>
      </c>
      <c r="O206" s="283">
        <f>IFERROR(DATE(Table7[[#This Row],[year]],MONTH(DATEVALUE(Table7[[#This Row],[month]]&amp;"1")),Table7[[#This Row],[day]]),"")</f>
        <v>44798</v>
      </c>
      <c r="P206" s="257" t="s">
        <v>3632</v>
      </c>
      <c r="Q206" s="257">
        <v>2022</v>
      </c>
      <c r="R206" s="257" t="s">
        <v>3445</v>
      </c>
      <c r="S206" s="257">
        <v>25</v>
      </c>
      <c r="T206" s="257">
        <v>1762.4</v>
      </c>
      <c r="U206" s="257">
        <v>2357</v>
      </c>
      <c r="V206" s="257">
        <v>277050</v>
      </c>
      <c r="X206" s="260">
        <v>44798</v>
      </c>
      <c r="Y206" t="s">
        <v>9199</v>
      </c>
      <c r="Z206" s="260">
        <v>11</v>
      </c>
      <c r="AA206">
        <v>1401</v>
      </c>
      <c r="AB206" s="260" t="str">
        <f ca="1">IFERROR(IFERROR(VLOOKUP(Table_Merge1[[#This Row],[Column1]],Table11[#All],2,FALSE),LEFT(AB207,8)&amp;IF(LEN((RIGHT(AB207,2)+1))&lt;2,"0"&amp;(RIGHT(AB207,2)+1),(RIGHT(AB207,2)-1))),"")</f>
        <v>1401.06.03</v>
      </c>
      <c r="AC206" s="259" t="str">
        <f ca="1">LEFT(Table_Merge1[[#This Row],[Column2]],4)</f>
        <v>1401</v>
      </c>
      <c r="AD206" s="259" t="str">
        <f ca="1">RIGHT(LEFT(Table_Merge1[[#This Row],[Column2]],7),2)</f>
        <v>06</v>
      </c>
      <c r="AE206" s="259" t="str">
        <f ca="1">RIGHT(Table_Merge1[[#This Row],[Column2]],2)</f>
        <v>03</v>
      </c>
      <c r="AF206">
        <v>6</v>
      </c>
      <c r="AG206">
        <v>3</v>
      </c>
      <c r="AH206" s="260">
        <v>2022</v>
      </c>
      <c r="AI206" t="s">
        <v>3445</v>
      </c>
      <c r="AJ206" s="260">
        <v>25</v>
      </c>
      <c r="AK206">
        <v>1762.4</v>
      </c>
      <c r="AL206">
        <v>2357</v>
      </c>
      <c r="AM206">
        <v>277050</v>
      </c>
      <c r="AN206">
        <v>29750</v>
      </c>
      <c r="AO206">
        <v>266005</v>
      </c>
      <c r="AP206" s="287">
        <f>IFERROR(IF(Table_Merge1[[#This Row],[LME Zinc stock]]*Table_Merge1[[#This Row],[Nima.مقدار]]=0,"",Table_Merge1[[#This Row],[LME Zinc stock]]*Table_Merge1[[#This Row],[Nima.مقدار]]),"")</f>
        <v>73696685250</v>
      </c>
      <c r="AQ206" s="287">
        <f>IFERROR(IF(Table_Merge1[[#This Row],[LME Zinc 3-month]]*Table_Merge1[[#This Row],[Nima.مقدار]]=0,"",Table_Merge1[[#This Row],[LME Zinc 3-month]]*Table_Merge1[[#This Row],[Nima.مقدار]]),"")</f>
        <v>626973785</v>
      </c>
      <c r="AR206" s="288">
        <f>IFERROR(IF(Table_Merge1[[#This Row],[LME Zinc stock]]*Table_Merge1[[#This Row],[Azad.Sell]]=0,"",Table_Merge1[[#This Row],[LME Zinc stock]]*Table_Merge1[[#This Row],[Azad.Sell]]),"")</f>
        <v>8242237500</v>
      </c>
      <c r="AS206" s="288">
        <f>IFERROR(IF(Table_Merge1[[#This Row],[LME Zinc 3-month]]*Table_Merge1[[#This Row],[Azad.Sell]]=0,"",Table_Merge1[[#This Row],[LME Zinc 3-month]]*Table_Merge1[[#This Row],[Azad.Sell]]),"")</f>
        <v>70120750</v>
      </c>
      <c r="AT206"/>
      <c r="DH206">
        <v>200</v>
      </c>
      <c r="DI206">
        <v>140</v>
      </c>
      <c r="DJ206">
        <v>140</v>
      </c>
      <c r="DK206" t="s">
        <v>9475</v>
      </c>
      <c r="DL206" t="s">
        <v>9801</v>
      </c>
      <c r="DM206" t="s">
        <v>9800</v>
      </c>
      <c r="DN206">
        <v>74140640</v>
      </c>
      <c r="DO206">
        <v>76433700</v>
      </c>
      <c r="DP206">
        <v>4328022220</v>
      </c>
      <c r="DQ206">
        <v>4393310480</v>
      </c>
      <c r="DR206">
        <v>8220</v>
      </c>
      <c r="DS206" t="s">
        <v>3621</v>
      </c>
      <c r="DT206" t="s">
        <v>3621</v>
      </c>
      <c r="DU206" t="s">
        <v>3621</v>
      </c>
      <c r="DV206">
        <v>8280</v>
      </c>
      <c r="DW206">
        <v>526545.50483091793</v>
      </c>
      <c r="DX206">
        <v>534549.24879227055</v>
      </c>
      <c r="DY206">
        <v>0.98502711587485003</v>
      </c>
    </row>
    <row r="207" spans="1:129" x14ac:dyDescent="0.25">
      <c r="A207" s="258">
        <v>41254</v>
      </c>
      <c r="B2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1391.09.21</v>
      </c>
      <c r="C207" s="195">
        <f t="shared" ca="1" si="39"/>
        <v>1391</v>
      </c>
      <c r="D2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07" s="195">
        <f>_xlfn.NUMBERVALUE(RIGHT(Table11[[#This Row],[تاریخ شمسی]],2))</f>
        <v>21</v>
      </c>
      <c r="F2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09-21</v>
      </c>
      <c r="G207" s="195" t="s">
        <v>358</v>
      </c>
      <c r="I207" s="259">
        <v>44036</v>
      </c>
      <c r="J207">
        <v>22000</v>
      </c>
      <c r="L207" s="259">
        <v>41254</v>
      </c>
      <c r="M207">
        <v>30050</v>
      </c>
      <c r="O207" s="284">
        <f>IFERROR(DATE(Table7[[#This Row],[year]],MONTH(DATEVALUE(Table7[[#This Row],[month]]&amp;"1")),Table7[[#This Row],[day]]),"")</f>
        <v>44797</v>
      </c>
      <c r="P207" s="195" t="s">
        <v>3633</v>
      </c>
      <c r="Q207" s="195">
        <v>2022</v>
      </c>
      <c r="R207" s="195" t="s">
        <v>3445</v>
      </c>
      <c r="S207" s="195">
        <v>24</v>
      </c>
      <c r="T207" s="195">
        <v>1752</v>
      </c>
      <c r="U207" s="195">
        <v>2405</v>
      </c>
      <c r="V207" s="195">
        <v>280475</v>
      </c>
      <c r="X207" s="260">
        <v>44797</v>
      </c>
      <c r="Y207" t="s">
        <v>9198</v>
      </c>
      <c r="Z207" s="260">
        <v>11</v>
      </c>
      <c r="AA207">
        <v>1401</v>
      </c>
      <c r="AB207" s="260" t="str">
        <f ca="1">IFERROR(IFERROR(VLOOKUP(Table_Merge1[[#This Row],[Column1]],Table11[#All],2,FALSE),LEFT(AB208,8)&amp;IF(LEN((RIGHT(AB208,2)+1))&lt;2,"0"&amp;(RIGHT(AB208,2)+1),(RIGHT(AB208,2)-1))),"")</f>
        <v>1401.06.02</v>
      </c>
      <c r="AC207" s="259" t="str">
        <f ca="1">LEFT(Table_Merge1[[#This Row],[Column2]],4)</f>
        <v>1401</v>
      </c>
      <c r="AD207" s="259" t="str">
        <f ca="1">RIGHT(LEFT(Table_Merge1[[#This Row],[Column2]],7),2)</f>
        <v>06</v>
      </c>
      <c r="AE207" s="259" t="str">
        <f ca="1">RIGHT(Table_Merge1[[#This Row],[Column2]],2)</f>
        <v>02</v>
      </c>
      <c r="AF207">
        <v>6</v>
      </c>
      <c r="AG207">
        <v>2</v>
      </c>
      <c r="AH207" s="260">
        <v>2022</v>
      </c>
      <c r="AI207" t="s">
        <v>3445</v>
      </c>
      <c r="AJ207" s="260">
        <v>24</v>
      </c>
      <c r="AK207">
        <v>1752</v>
      </c>
      <c r="AL207">
        <v>2405</v>
      </c>
      <c r="AM207">
        <v>280475</v>
      </c>
      <c r="AN207">
        <v>29200</v>
      </c>
      <c r="AO207">
        <v>265734</v>
      </c>
      <c r="AP207" s="287">
        <f>IFERROR(IF(Table_Merge1[[#This Row],[LME Zinc stock]]*Table_Merge1[[#This Row],[Nima.مقدار]]=0,"",Table_Merge1[[#This Row],[LME Zinc stock]]*Table_Merge1[[#This Row],[Nima.مقدار]]),"")</f>
        <v>74531743650</v>
      </c>
      <c r="AQ207" s="287">
        <f>IFERROR(IF(Table_Merge1[[#This Row],[LME Zinc 3-month]]*Table_Merge1[[#This Row],[Nima.مقدار]]=0,"",Table_Merge1[[#This Row],[LME Zinc 3-month]]*Table_Merge1[[#This Row],[Nima.مقدار]]),"")</f>
        <v>639090270</v>
      </c>
      <c r="AR207" s="288">
        <f>IFERROR(IF(Table_Merge1[[#This Row],[LME Zinc stock]]*Table_Merge1[[#This Row],[Azad.Sell]]=0,"",Table_Merge1[[#This Row],[LME Zinc stock]]*Table_Merge1[[#This Row],[Azad.Sell]]),"")</f>
        <v>8189870000</v>
      </c>
      <c r="AS207" s="288">
        <f>IFERROR(IF(Table_Merge1[[#This Row],[LME Zinc 3-month]]*Table_Merge1[[#This Row],[Azad.Sell]]=0,"",Table_Merge1[[#This Row],[LME Zinc 3-month]]*Table_Merge1[[#This Row],[Azad.Sell]]),"")</f>
        <v>70226000</v>
      </c>
      <c r="AT207"/>
      <c r="DH207">
        <v>0</v>
      </c>
      <c r="DI207">
        <v>60</v>
      </c>
      <c r="DJ207">
        <v>60</v>
      </c>
      <c r="DK207" t="s">
        <v>9475</v>
      </c>
      <c r="DL207" t="s">
        <v>9801</v>
      </c>
      <c r="DM207" t="s">
        <v>9800</v>
      </c>
      <c r="DN207">
        <v>31774560</v>
      </c>
      <c r="DO207">
        <v>32757300</v>
      </c>
      <c r="DP207">
        <v>4359796780</v>
      </c>
      <c r="DQ207">
        <v>4426067780</v>
      </c>
      <c r="DR207">
        <v>8280</v>
      </c>
      <c r="DS207">
        <v>8280</v>
      </c>
      <c r="DT207">
        <v>526545.50483091793</v>
      </c>
      <c r="DU207">
        <v>534549.24879227055</v>
      </c>
      <c r="DV207">
        <v>8280</v>
      </c>
      <c r="DW207">
        <v>526545.50483091793</v>
      </c>
      <c r="DX207">
        <v>534549.24879227055</v>
      </c>
      <c r="DY207">
        <v>0.98502711587485003</v>
      </c>
    </row>
    <row r="208" spans="1:129" x14ac:dyDescent="0.25">
      <c r="A208" s="258">
        <v>41255</v>
      </c>
      <c r="B2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1391.09.22</v>
      </c>
      <c r="C208" s="195">
        <f t="shared" ca="1" si="39"/>
        <v>1391</v>
      </c>
      <c r="D2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08" s="195">
        <f>_xlfn.NUMBERVALUE(RIGHT(Table11[[#This Row],[تاریخ شمسی]],2))</f>
        <v>22</v>
      </c>
      <c r="F2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09-22</v>
      </c>
      <c r="G208" s="195" t="s">
        <v>359</v>
      </c>
      <c r="I208" s="259">
        <v>44037</v>
      </c>
      <c r="J208">
        <v>23350</v>
      </c>
      <c r="L208" s="259">
        <v>41255</v>
      </c>
      <c r="M208">
        <v>30100</v>
      </c>
      <c r="O208" s="283">
        <f>IFERROR(DATE(Table7[[#This Row],[year]],MONTH(DATEVALUE(Table7[[#This Row],[month]]&amp;"1")),Table7[[#This Row],[day]]),"")</f>
        <v>44796</v>
      </c>
      <c r="P208" s="257" t="s">
        <v>3634</v>
      </c>
      <c r="Q208" s="257">
        <v>2022</v>
      </c>
      <c r="R208" s="257" t="s">
        <v>3445</v>
      </c>
      <c r="S208" s="257">
        <v>23</v>
      </c>
      <c r="T208" s="257">
        <v>1739.45</v>
      </c>
      <c r="U208" s="257">
        <v>2485.5</v>
      </c>
      <c r="V208" s="257">
        <v>278025</v>
      </c>
      <c r="X208" s="260">
        <v>44796</v>
      </c>
      <c r="Y208" t="s">
        <v>9197</v>
      </c>
      <c r="Z208" s="260">
        <v>11</v>
      </c>
      <c r="AA208">
        <v>1401</v>
      </c>
      <c r="AB208" s="260" t="str">
        <f ca="1">IFERROR(IFERROR(VLOOKUP(Table_Merge1[[#This Row],[Column1]],Table11[#All],2,FALSE),LEFT(AB209,8)&amp;IF(LEN((RIGHT(AB209,2)+1))&lt;2,"0"&amp;(RIGHT(AB209,2)+1),(RIGHT(AB209,2)-1))),"")</f>
        <v>1401.06.01</v>
      </c>
      <c r="AC208" s="259" t="str">
        <f ca="1">LEFT(Table_Merge1[[#This Row],[Column2]],4)</f>
        <v>1401</v>
      </c>
      <c r="AD208" s="259" t="str">
        <f ca="1">RIGHT(LEFT(Table_Merge1[[#This Row],[Column2]],7),2)</f>
        <v>06</v>
      </c>
      <c r="AE208" s="259" t="str">
        <f ca="1">RIGHT(Table_Merge1[[#This Row],[Column2]],2)</f>
        <v>01</v>
      </c>
      <c r="AF208">
        <v>6</v>
      </c>
      <c r="AG208">
        <v>1</v>
      </c>
      <c r="AH208" s="260">
        <v>2022</v>
      </c>
      <c r="AI208" t="s">
        <v>3445</v>
      </c>
      <c r="AJ208" s="260">
        <v>23</v>
      </c>
      <c r="AK208">
        <v>1739.45</v>
      </c>
      <c r="AL208">
        <v>2485.5</v>
      </c>
      <c r="AM208">
        <v>278025</v>
      </c>
      <c r="AN208">
        <v>29300</v>
      </c>
      <c r="AO208">
        <v>266029</v>
      </c>
      <c r="AP208" s="287">
        <f>IFERROR(IF(Table_Merge1[[#This Row],[LME Zinc stock]]*Table_Merge1[[#This Row],[Nima.مقدار]]=0,"",Table_Merge1[[#This Row],[LME Zinc stock]]*Table_Merge1[[#This Row],[Nima.مقدار]]),"")</f>
        <v>73962712725</v>
      </c>
      <c r="AQ208" s="287">
        <f>IFERROR(IF(Table_Merge1[[#This Row],[LME Zinc 3-month]]*Table_Merge1[[#This Row],[Nima.مقدار]]=0,"",Table_Merge1[[#This Row],[LME Zinc 3-month]]*Table_Merge1[[#This Row],[Nima.مقدار]]),"")</f>
        <v>661215079.5</v>
      </c>
      <c r="AR208" s="288">
        <f>IFERROR(IF(Table_Merge1[[#This Row],[LME Zinc stock]]*Table_Merge1[[#This Row],[Azad.Sell]]=0,"",Table_Merge1[[#This Row],[LME Zinc stock]]*Table_Merge1[[#This Row],[Azad.Sell]]),"")</f>
        <v>8146132500</v>
      </c>
      <c r="AS208" s="288">
        <f>IFERROR(IF(Table_Merge1[[#This Row],[LME Zinc 3-month]]*Table_Merge1[[#This Row],[Azad.Sell]]=0,"",Table_Merge1[[#This Row],[LME Zinc 3-month]]*Table_Merge1[[#This Row],[Azad.Sell]]),"")</f>
        <v>72825150</v>
      </c>
      <c r="AT208"/>
      <c r="DH208">
        <v>0</v>
      </c>
      <c r="DI208">
        <v>100</v>
      </c>
      <c r="DJ208">
        <v>100</v>
      </c>
      <c r="DK208" t="s">
        <v>9476</v>
      </c>
      <c r="DL208" t="s">
        <v>9801</v>
      </c>
      <c r="DM208" t="s">
        <v>9803</v>
      </c>
      <c r="DN208">
        <v>52957600</v>
      </c>
      <c r="DO208">
        <v>54595500</v>
      </c>
      <c r="DP208">
        <v>52957600</v>
      </c>
      <c r="DQ208">
        <v>54595500</v>
      </c>
      <c r="DR208">
        <v>100</v>
      </c>
      <c r="DS208" t="s">
        <v>3621</v>
      </c>
      <c r="DT208" t="s">
        <v>3621</v>
      </c>
      <c r="DU208" t="s">
        <v>3621</v>
      </c>
      <c r="DV208">
        <v>4580</v>
      </c>
      <c r="DW208">
        <v>505708.77292576421</v>
      </c>
      <c r="DX208">
        <v>513170.87336244539</v>
      </c>
      <c r="DY208">
        <v>0.98545883871431106</v>
      </c>
    </row>
    <row r="209" spans="1:129" x14ac:dyDescent="0.25">
      <c r="A209" s="258">
        <v>41256</v>
      </c>
      <c r="B2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1391.09.23</v>
      </c>
      <c r="C209" s="195">
        <f t="shared" ca="1" si="39"/>
        <v>1391</v>
      </c>
      <c r="D2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09" s="195">
        <f>_xlfn.NUMBERVALUE(RIGHT(Table11[[#This Row],[تاریخ شمسی]],2))</f>
        <v>23</v>
      </c>
      <c r="F2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09-23</v>
      </c>
      <c r="G209" s="195" t="s">
        <v>360</v>
      </c>
      <c r="I209" s="259">
        <v>44038</v>
      </c>
      <c r="J209">
        <v>23000</v>
      </c>
      <c r="L209" s="259">
        <v>41256</v>
      </c>
      <c r="M209">
        <v>30100</v>
      </c>
      <c r="O209" s="284">
        <f>IFERROR(DATE(Table7[[#This Row],[year]],MONTH(DATEVALUE(Table7[[#This Row],[month]]&amp;"1")),Table7[[#This Row],[day]]),"")</f>
        <v>44795</v>
      </c>
      <c r="P209" s="195" t="s">
        <v>3635</v>
      </c>
      <c r="Q209" s="195">
        <v>2022</v>
      </c>
      <c r="R209" s="195" t="s">
        <v>3445</v>
      </c>
      <c r="S209" s="195">
        <v>22</v>
      </c>
      <c r="T209" s="195">
        <v>1732.8</v>
      </c>
      <c r="U209" s="195">
        <v>2427.5</v>
      </c>
      <c r="V209" s="195">
        <v>280125</v>
      </c>
      <c r="X209" s="260">
        <v>44795</v>
      </c>
      <c r="Y209" t="s">
        <v>9196</v>
      </c>
      <c r="Z209" s="260">
        <v>11</v>
      </c>
      <c r="AA209">
        <v>1401</v>
      </c>
      <c r="AB209" s="260" t="str">
        <f ca="1">IFERROR(IFERROR(VLOOKUP(Table_Merge1[[#This Row],[Column1]],Table11[#All],2,FALSE),LEFT(AB210,8)&amp;IF(LEN((RIGHT(AB210,2)+1))&lt;2,"0"&amp;(RIGHT(AB210,2)+1),(RIGHT(AB210,2)-1))),"")</f>
        <v>1401.05.31</v>
      </c>
      <c r="AC209" s="259" t="str">
        <f ca="1">LEFT(Table_Merge1[[#This Row],[Column2]],4)</f>
        <v>1401</v>
      </c>
      <c r="AD209" s="259" t="str">
        <f ca="1">RIGHT(LEFT(Table_Merge1[[#This Row],[Column2]],7),2)</f>
        <v>05</v>
      </c>
      <c r="AE209" s="259" t="str">
        <f ca="1">RIGHT(Table_Merge1[[#This Row],[Column2]],2)</f>
        <v>31</v>
      </c>
      <c r="AF209">
        <v>5</v>
      </c>
      <c r="AG209">
        <v>31</v>
      </c>
      <c r="AH209" s="260">
        <v>2022</v>
      </c>
      <c r="AI209" t="s">
        <v>3445</v>
      </c>
      <c r="AJ209" s="260">
        <v>22</v>
      </c>
      <c r="AK209">
        <v>1732.8</v>
      </c>
      <c r="AL209">
        <v>2427.5</v>
      </c>
      <c r="AM209">
        <v>280125</v>
      </c>
      <c r="AN209">
        <v>29400</v>
      </c>
      <c r="AO209">
        <v>265941</v>
      </c>
      <c r="AP209" s="287">
        <f>IFERROR(IF(Table_Merge1[[#This Row],[LME Zinc stock]]*Table_Merge1[[#This Row],[Nima.مقدار]]=0,"",Table_Merge1[[#This Row],[LME Zinc stock]]*Table_Merge1[[#This Row],[Nima.مقدار]]),"")</f>
        <v>74496722625</v>
      </c>
      <c r="AQ209" s="287">
        <f>IFERROR(IF(Table_Merge1[[#This Row],[LME Zinc 3-month]]*Table_Merge1[[#This Row],[Nima.مقدار]]=0,"",Table_Merge1[[#This Row],[LME Zinc 3-month]]*Table_Merge1[[#This Row],[Nima.مقدار]]),"")</f>
        <v>645571777.5</v>
      </c>
      <c r="AR209" s="288">
        <f>IFERROR(IF(Table_Merge1[[#This Row],[LME Zinc stock]]*Table_Merge1[[#This Row],[Azad.Sell]]=0,"",Table_Merge1[[#This Row],[LME Zinc stock]]*Table_Merge1[[#This Row],[Azad.Sell]]),"")</f>
        <v>8235675000</v>
      </c>
      <c r="AS209" s="288">
        <f>IFERROR(IF(Table_Merge1[[#This Row],[LME Zinc 3-month]]*Table_Merge1[[#This Row],[Azad.Sell]]=0,"",Table_Merge1[[#This Row],[LME Zinc 3-month]]*Table_Merge1[[#This Row],[Azad.Sell]]),"")</f>
        <v>71368500</v>
      </c>
      <c r="AT209"/>
      <c r="DH209">
        <v>2000</v>
      </c>
      <c r="DI209">
        <v>700</v>
      </c>
      <c r="DJ209">
        <v>500</v>
      </c>
      <c r="DK209" t="s">
        <v>9477</v>
      </c>
      <c r="DL209" t="s">
        <v>9801</v>
      </c>
      <c r="DM209" t="s">
        <v>9803</v>
      </c>
      <c r="DN209">
        <v>254963000</v>
      </c>
      <c r="DO209">
        <v>268382000</v>
      </c>
      <c r="DP209">
        <v>307920600</v>
      </c>
      <c r="DQ209">
        <v>322977500</v>
      </c>
      <c r="DR209">
        <v>600</v>
      </c>
      <c r="DS209" t="s">
        <v>3621</v>
      </c>
      <c r="DT209" t="s">
        <v>3621</v>
      </c>
      <c r="DU209" t="s">
        <v>3621</v>
      </c>
      <c r="DV209">
        <v>4580</v>
      </c>
      <c r="DW209">
        <v>505708.77292576421</v>
      </c>
      <c r="DX209">
        <v>513170.87336244539</v>
      </c>
      <c r="DY209">
        <v>0.98545883871431106</v>
      </c>
    </row>
    <row r="210" spans="1:129" x14ac:dyDescent="0.25">
      <c r="A210" s="258">
        <v>41258</v>
      </c>
      <c r="B2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1391.09.25</v>
      </c>
      <c r="C210" s="195">
        <f t="shared" ca="1" si="39"/>
        <v>1391</v>
      </c>
      <c r="D2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10" s="195">
        <f>_xlfn.NUMBERVALUE(RIGHT(Table11[[#This Row],[تاریخ شمسی]],2))</f>
        <v>25</v>
      </c>
      <c r="F2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09-25</v>
      </c>
      <c r="G210" s="195" t="s">
        <v>361</v>
      </c>
      <c r="I210" s="259">
        <v>44039</v>
      </c>
      <c r="J210">
        <v>23400</v>
      </c>
      <c r="L210" s="259">
        <v>41258</v>
      </c>
      <c r="M210">
        <v>29850</v>
      </c>
      <c r="O210" s="283">
        <f>IFERROR(DATE(Table7[[#This Row],[year]],MONTH(DATEVALUE(Table7[[#This Row],[month]]&amp;"1")),Table7[[#This Row],[day]]),"")</f>
        <v>44792</v>
      </c>
      <c r="P210" s="257" t="s">
        <v>3636</v>
      </c>
      <c r="Q210" s="257">
        <v>2022</v>
      </c>
      <c r="R210" s="257" t="s">
        <v>3445</v>
      </c>
      <c r="S210" s="257">
        <v>19</v>
      </c>
      <c r="T210" s="257">
        <v>1752.9</v>
      </c>
      <c r="U210" s="257">
        <v>2414</v>
      </c>
      <c r="V210" s="257">
        <v>282075</v>
      </c>
      <c r="X210" s="260">
        <v>44792</v>
      </c>
      <c r="Z210" s="260">
        <v>11</v>
      </c>
      <c r="AB210" s="260" t="str">
        <f ca="1">IFERROR(IFERROR(VLOOKUP(Table_Merge1[[#This Row],[Column1]],Table11[#All],2,FALSE),LEFT(AB211,8)&amp;IF(LEN((RIGHT(AB211,2)+1))&lt;2,"0"&amp;(RIGHT(AB211,2)+1),(RIGHT(AB211,2)-1))),"")</f>
        <v>1401.05.26</v>
      </c>
      <c r="AC210" s="259" t="str">
        <f ca="1">LEFT(Table_Merge1[[#This Row],[Column2]],4)</f>
        <v>1401</v>
      </c>
      <c r="AD210" s="259" t="str">
        <f ca="1">RIGHT(LEFT(Table_Merge1[[#This Row],[Column2]],7),2)</f>
        <v>05</v>
      </c>
      <c r="AE210" s="259" t="str">
        <f ca="1">RIGHT(Table_Merge1[[#This Row],[Column2]],2)</f>
        <v>26</v>
      </c>
      <c r="AH210" s="260">
        <v>2022</v>
      </c>
      <c r="AI210" t="s">
        <v>3445</v>
      </c>
      <c r="AJ210" s="260">
        <v>19</v>
      </c>
      <c r="AK210">
        <v>1752.9</v>
      </c>
      <c r="AL210">
        <v>2414</v>
      </c>
      <c r="AM210">
        <v>282075</v>
      </c>
      <c r="AN210">
        <v>29900</v>
      </c>
      <c r="AP210" s="287" t="str">
        <f>IFERROR(IF(Table_Merge1[[#This Row],[LME Zinc stock]]*Table_Merge1[[#This Row],[Nima.مقدار]]=0,"",Table_Merge1[[#This Row],[LME Zinc stock]]*Table_Merge1[[#This Row],[Nima.مقدار]]),"")</f>
        <v/>
      </c>
      <c r="AQ210" s="287" t="str">
        <f>IFERROR(IF(Table_Merge1[[#This Row],[LME Zinc 3-month]]*Table_Merge1[[#This Row],[Nima.مقدار]]=0,"",Table_Merge1[[#This Row],[LME Zinc 3-month]]*Table_Merge1[[#This Row],[Nima.مقدار]]),"")</f>
        <v/>
      </c>
      <c r="AR210" s="288">
        <f>IFERROR(IF(Table_Merge1[[#This Row],[LME Zinc stock]]*Table_Merge1[[#This Row],[Azad.Sell]]=0,"",Table_Merge1[[#This Row],[LME Zinc stock]]*Table_Merge1[[#This Row],[Azad.Sell]]),"")</f>
        <v>8434042500</v>
      </c>
      <c r="AS210" s="288">
        <f>IFERROR(IF(Table_Merge1[[#This Row],[LME Zinc 3-month]]*Table_Merge1[[#This Row],[Azad.Sell]]=0,"",Table_Merge1[[#This Row],[LME Zinc 3-month]]*Table_Merge1[[#This Row],[Azad.Sell]]),"")</f>
        <v>72178600</v>
      </c>
      <c r="AT210"/>
      <c r="DH210">
        <v>0</v>
      </c>
      <c r="DI210">
        <v>120</v>
      </c>
      <c r="DJ210">
        <v>120</v>
      </c>
      <c r="DK210" t="s">
        <v>9477</v>
      </c>
      <c r="DL210" t="s">
        <v>9801</v>
      </c>
      <c r="DM210" t="s">
        <v>9803</v>
      </c>
      <c r="DN210">
        <v>61191120</v>
      </c>
      <c r="DO210">
        <v>64411680</v>
      </c>
      <c r="DP210">
        <v>369111720</v>
      </c>
      <c r="DQ210">
        <v>387389180</v>
      </c>
      <c r="DR210">
        <v>720</v>
      </c>
      <c r="DS210" t="s">
        <v>3621</v>
      </c>
      <c r="DT210" t="s">
        <v>3621</v>
      </c>
      <c r="DU210" t="s">
        <v>3621</v>
      </c>
      <c r="DV210">
        <v>4580</v>
      </c>
      <c r="DW210">
        <v>505708.77292576421</v>
      </c>
      <c r="DX210">
        <v>513170.87336244539</v>
      </c>
      <c r="DY210">
        <v>0.98545883871431106</v>
      </c>
    </row>
    <row r="211" spans="1:129" x14ac:dyDescent="0.25">
      <c r="A211" s="258">
        <v>41259</v>
      </c>
      <c r="B2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1391.09.26</v>
      </c>
      <c r="C211" s="195">
        <f t="shared" ca="1" si="39"/>
        <v>1391</v>
      </c>
      <c r="D2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11" s="195">
        <f>_xlfn.NUMBERVALUE(RIGHT(Table11[[#This Row],[تاریخ شمسی]],2))</f>
        <v>26</v>
      </c>
      <c r="F2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09-26</v>
      </c>
      <c r="G211" s="195" t="s">
        <v>362</v>
      </c>
      <c r="I211" s="259">
        <v>44040</v>
      </c>
      <c r="J211">
        <v>23500</v>
      </c>
      <c r="L211" s="259">
        <v>41259</v>
      </c>
      <c r="M211">
        <v>29940</v>
      </c>
      <c r="O211" s="284">
        <f>IFERROR(DATE(Table7[[#This Row],[year]],MONTH(DATEVALUE(Table7[[#This Row],[month]]&amp;"1")),Table7[[#This Row],[day]]),"")</f>
        <v>44791</v>
      </c>
      <c r="P211" s="195" t="s">
        <v>3637</v>
      </c>
      <c r="Q211" s="195">
        <v>2022</v>
      </c>
      <c r="R211" s="195" t="s">
        <v>3445</v>
      </c>
      <c r="S211" s="195">
        <v>18</v>
      </c>
      <c r="T211" s="195">
        <v>1765.6</v>
      </c>
      <c r="U211" s="195">
        <v>2417</v>
      </c>
      <c r="V211" s="195">
        <v>271450</v>
      </c>
      <c r="X211" s="260">
        <v>44791</v>
      </c>
      <c r="Y211" t="s">
        <v>9195</v>
      </c>
      <c r="Z211" s="260">
        <v>11</v>
      </c>
      <c r="AA211">
        <v>1401</v>
      </c>
      <c r="AB211" s="260" t="str">
        <f ca="1">IFERROR(IFERROR(VLOOKUP(Table_Merge1[[#This Row],[Column1]],Table11[#All],2,FALSE),LEFT(AB212,8)&amp;IF(LEN((RIGHT(AB212,2)+1))&lt;2,"0"&amp;(RIGHT(AB212,2)+1),(RIGHT(AB212,2)-1))),"")</f>
        <v>1401.05.27</v>
      </c>
      <c r="AC211" s="259" t="str">
        <f ca="1">LEFT(Table_Merge1[[#This Row],[Column2]],4)</f>
        <v>1401</v>
      </c>
      <c r="AD211" s="259" t="str">
        <f ca="1">RIGHT(LEFT(Table_Merge1[[#This Row],[Column2]],7),2)</f>
        <v>05</v>
      </c>
      <c r="AE211" s="259" t="str">
        <f ca="1">RIGHT(Table_Merge1[[#This Row],[Column2]],2)</f>
        <v>27</v>
      </c>
      <c r="AF211">
        <v>5</v>
      </c>
      <c r="AG211">
        <v>27</v>
      </c>
      <c r="AH211" s="260">
        <v>2022</v>
      </c>
      <c r="AI211" t="s">
        <v>3445</v>
      </c>
      <c r="AJ211" s="260">
        <v>18</v>
      </c>
      <c r="AK211">
        <v>1765.6</v>
      </c>
      <c r="AL211">
        <v>2417</v>
      </c>
      <c r="AM211">
        <v>271450</v>
      </c>
      <c r="AN211">
        <v>29900</v>
      </c>
      <c r="AO211">
        <v>265575</v>
      </c>
      <c r="AP211" s="287">
        <f>IFERROR(IF(Table_Merge1[[#This Row],[LME Zinc stock]]*Table_Merge1[[#This Row],[Nima.مقدار]]=0,"",Table_Merge1[[#This Row],[LME Zinc stock]]*Table_Merge1[[#This Row],[Nima.مقدار]]),"")</f>
        <v>72090333750</v>
      </c>
      <c r="AQ211" s="287">
        <f>IFERROR(IF(Table_Merge1[[#This Row],[LME Zinc 3-month]]*Table_Merge1[[#This Row],[Nima.مقدار]]=0,"",Table_Merge1[[#This Row],[LME Zinc 3-month]]*Table_Merge1[[#This Row],[Nima.مقدار]]),"")</f>
        <v>641894775</v>
      </c>
      <c r="AR211" s="288">
        <f>IFERROR(IF(Table_Merge1[[#This Row],[LME Zinc stock]]*Table_Merge1[[#This Row],[Azad.Sell]]=0,"",Table_Merge1[[#This Row],[LME Zinc stock]]*Table_Merge1[[#This Row],[Azad.Sell]]),"")</f>
        <v>8116355000</v>
      </c>
      <c r="AS211" s="288">
        <f>IFERROR(IF(Table_Merge1[[#This Row],[LME Zinc 3-month]]*Table_Merge1[[#This Row],[Azad.Sell]]=0,"",Table_Merge1[[#This Row],[LME Zinc 3-month]]*Table_Merge1[[#This Row],[Azad.Sell]]),"")</f>
        <v>72268300</v>
      </c>
      <c r="AT211"/>
      <c r="DH211">
        <v>500</v>
      </c>
      <c r="DI211">
        <v>60</v>
      </c>
      <c r="DJ211">
        <v>60</v>
      </c>
      <c r="DK211" t="s">
        <v>9477</v>
      </c>
      <c r="DL211" t="s">
        <v>9801</v>
      </c>
      <c r="DM211" t="s">
        <v>9803</v>
      </c>
      <c r="DN211">
        <v>30492960</v>
      </c>
      <c r="DO211">
        <v>32097840</v>
      </c>
      <c r="DP211">
        <v>399604680</v>
      </c>
      <c r="DQ211">
        <v>419487020</v>
      </c>
      <c r="DR211">
        <v>780</v>
      </c>
      <c r="DS211" t="s">
        <v>3621</v>
      </c>
      <c r="DT211" t="s">
        <v>3621</v>
      </c>
      <c r="DU211" t="s">
        <v>3621</v>
      </c>
      <c r="DV211">
        <v>4580</v>
      </c>
      <c r="DW211">
        <v>505708.77292576421</v>
      </c>
      <c r="DX211">
        <v>513170.87336244539</v>
      </c>
      <c r="DY211">
        <v>0.98545883871431106</v>
      </c>
    </row>
    <row r="212" spans="1:129" x14ac:dyDescent="0.25">
      <c r="A212" s="258">
        <v>41260</v>
      </c>
      <c r="B2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1391.09.27</v>
      </c>
      <c r="C212" s="195">
        <f t="shared" ca="1" si="39"/>
        <v>1391</v>
      </c>
      <c r="D2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12" s="195">
        <f>_xlfn.NUMBERVALUE(RIGHT(Table11[[#This Row],[تاریخ شمسی]],2))</f>
        <v>27</v>
      </c>
      <c r="F2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09-27</v>
      </c>
      <c r="G212" s="195" t="s">
        <v>363</v>
      </c>
      <c r="I212" s="259">
        <v>44041</v>
      </c>
      <c r="J212">
        <v>23500</v>
      </c>
      <c r="L212" s="259">
        <v>41260</v>
      </c>
      <c r="M212">
        <v>30230</v>
      </c>
      <c r="O212" s="283">
        <f>IFERROR(DATE(Table7[[#This Row],[year]],MONTH(DATEVALUE(Table7[[#This Row],[month]]&amp;"1")),Table7[[#This Row],[day]]),"")</f>
        <v>44790</v>
      </c>
      <c r="P212" s="257" t="s">
        <v>3638</v>
      </c>
      <c r="Q212" s="257">
        <v>2022</v>
      </c>
      <c r="R212" s="257" t="s">
        <v>3445</v>
      </c>
      <c r="S212" s="257">
        <v>17</v>
      </c>
      <c r="T212" s="257">
        <v>1773.65</v>
      </c>
      <c r="U212" s="257">
        <v>2380.5</v>
      </c>
      <c r="V212" s="257">
        <v>273325</v>
      </c>
      <c r="X212" s="260">
        <v>44790</v>
      </c>
      <c r="Y212" t="s">
        <v>9194</v>
      </c>
      <c r="Z212" s="260">
        <v>11</v>
      </c>
      <c r="AA212">
        <v>1401</v>
      </c>
      <c r="AB212" s="260" t="str">
        <f ca="1">IFERROR(IFERROR(VLOOKUP(Table_Merge1[[#This Row],[Column1]],Table11[#All],2,FALSE),LEFT(AB213,8)&amp;IF(LEN((RIGHT(AB213,2)+1))&lt;2,"0"&amp;(RIGHT(AB213,2)+1),(RIGHT(AB213,2)-1))),"")</f>
        <v>1401.05.26</v>
      </c>
      <c r="AC212" s="259" t="str">
        <f ca="1">LEFT(Table_Merge1[[#This Row],[Column2]],4)</f>
        <v>1401</v>
      </c>
      <c r="AD212" s="259" t="str">
        <f ca="1">RIGHT(LEFT(Table_Merge1[[#This Row],[Column2]],7),2)</f>
        <v>05</v>
      </c>
      <c r="AE212" s="259" t="str">
        <f ca="1">RIGHT(Table_Merge1[[#This Row],[Column2]],2)</f>
        <v>26</v>
      </c>
      <c r="AF212">
        <v>5</v>
      </c>
      <c r="AG212">
        <v>26</v>
      </c>
      <c r="AH212" s="260">
        <v>2022</v>
      </c>
      <c r="AI212" t="s">
        <v>3445</v>
      </c>
      <c r="AJ212" s="260">
        <v>17</v>
      </c>
      <c r="AK212">
        <v>1773.65</v>
      </c>
      <c r="AL212">
        <v>2380.5</v>
      </c>
      <c r="AM212">
        <v>273325</v>
      </c>
      <c r="AN212">
        <v>29900</v>
      </c>
      <c r="AO212">
        <v>265240</v>
      </c>
      <c r="AP212" s="287">
        <f>IFERROR(IF(Table_Merge1[[#This Row],[LME Zinc stock]]*Table_Merge1[[#This Row],[Nima.مقدار]]=0,"",Table_Merge1[[#This Row],[LME Zinc stock]]*Table_Merge1[[#This Row],[Nima.مقدار]]),"")</f>
        <v>72496723000</v>
      </c>
      <c r="AQ212" s="287">
        <f>IFERROR(IF(Table_Merge1[[#This Row],[LME Zinc 3-month]]*Table_Merge1[[#This Row],[Nima.مقدار]]=0,"",Table_Merge1[[#This Row],[LME Zinc 3-month]]*Table_Merge1[[#This Row],[Nima.مقدار]]),"")</f>
        <v>631403820</v>
      </c>
      <c r="AR212" s="288">
        <f>IFERROR(IF(Table_Merge1[[#This Row],[LME Zinc stock]]*Table_Merge1[[#This Row],[Azad.Sell]]=0,"",Table_Merge1[[#This Row],[LME Zinc stock]]*Table_Merge1[[#This Row],[Azad.Sell]]),"")</f>
        <v>8172417500</v>
      </c>
      <c r="AS212" s="288">
        <f>IFERROR(IF(Table_Merge1[[#This Row],[LME Zinc 3-month]]*Table_Merge1[[#This Row],[Azad.Sell]]=0,"",Table_Merge1[[#This Row],[LME Zinc 3-month]]*Table_Merge1[[#This Row],[Azad.Sell]]),"")</f>
        <v>71176950</v>
      </c>
      <c r="AT212"/>
      <c r="DH212">
        <v>0</v>
      </c>
      <c r="DI212">
        <v>100</v>
      </c>
      <c r="DJ212">
        <v>100</v>
      </c>
      <c r="DK212" t="s">
        <v>9478</v>
      </c>
      <c r="DL212" t="s">
        <v>9801</v>
      </c>
      <c r="DM212" t="s">
        <v>9803</v>
      </c>
      <c r="DN212">
        <v>50992600</v>
      </c>
      <c r="DO212">
        <v>53676400</v>
      </c>
      <c r="DP212">
        <v>450597280</v>
      </c>
      <c r="DQ212">
        <v>473163420</v>
      </c>
      <c r="DR212">
        <v>880</v>
      </c>
      <c r="DS212" t="s">
        <v>3621</v>
      </c>
      <c r="DT212" t="s">
        <v>3621</v>
      </c>
      <c r="DU212" t="s">
        <v>3621</v>
      </c>
      <c r="DV212">
        <v>4580</v>
      </c>
      <c r="DW212">
        <v>505708.77292576421</v>
      </c>
      <c r="DX212">
        <v>513170.87336244539</v>
      </c>
      <c r="DY212">
        <v>0.98545883871431106</v>
      </c>
    </row>
    <row r="213" spans="1:129" x14ac:dyDescent="0.25">
      <c r="A213" s="258">
        <v>41261</v>
      </c>
      <c r="B2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1391.09.28</v>
      </c>
      <c r="C213" s="195">
        <f t="shared" ca="1" si="39"/>
        <v>1391</v>
      </c>
      <c r="D2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13" s="195">
        <f>_xlfn.NUMBERVALUE(RIGHT(Table11[[#This Row],[تاریخ شمسی]],2))</f>
        <v>28</v>
      </c>
      <c r="F2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09-28</v>
      </c>
      <c r="G213" s="195" t="s">
        <v>364</v>
      </c>
      <c r="I213" s="259">
        <v>44042</v>
      </c>
      <c r="J213">
        <v>23550</v>
      </c>
      <c r="L213" s="259">
        <v>41261</v>
      </c>
      <c r="M213">
        <v>31150</v>
      </c>
      <c r="O213" s="284">
        <f>IFERROR(DATE(Table7[[#This Row],[year]],MONTH(DATEVALUE(Table7[[#This Row],[month]]&amp;"1")),Table7[[#This Row],[day]]),"")</f>
        <v>44789</v>
      </c>
      <c r="P213" s="195" t="s">
        <v>3639</v>
      </c>
      <c r="Q213" s="195">
        <v>2022</v>
      </c>
      <c r="R213" s="195" t="s">
        <v>3445</v>
      </c>
      <c r="S213" s="195">
        <v>16</v>
      </c>
      <c r="T213" s="195">
        <v>1776.15</v>
      </c>
      <c r="U213" s="195">
        <v>2373.5</v>
      </c>
      <c r="V213" s="195">
        <v>273775</v>
      </c>
      <c r="X213" s="260">
        <v>44789</v>
      </c>
      <c r="Y213" t="s">
        <v>9193</v>
      </c>
      <c r="Z213" s="260">
        <v>11</v>
      </c>
      <c r="AA213">
        <v>1401</v>
      </c>
      <c r="AB213" s="260" t="str">
        <f ca="1">IFERROR(IFERROR(VLOOKUP(Table_Merge1[[#This Row],[Column1]],Table11[#All],2,FALSE),LEFT(AB214,8)&amp;IF(LEN((RIGHT(AB214,2)+1))&lt;2,"0"&amp;(RIGHT(AB214,2)+1),(RIGHT(AB214,2)-1))),"")</f>
        <v>1401.05.25</v>
      </c>
      <c r="AC213" s="259" t="str">
        <f ca="1">LEFT(Table_Merge1[[#This Row],[Column2]],4)</f>
        <v>1401</v>
      </c>
      <c r="AD213" s="259" t="str">
        <f ca="1">RIGHT(LEFT(Table_Merge1[[#This Row],[Column2]],7),2)</f>
        <v>05</v>
      </c>
      <c r="AE213" s="259" t="str">
        <f ca="1">RIGHT(Table_Merge1[[#This Row],[Column2]],2)</f>
        <v>25</v>
      </c>
      <c r="AF213">
        <v>5</v>
      </c>
      <c r="AG213">
        <v>25</v>
      </c>
      <c r="AH213" s="260">
        <v>2022</v>
      </c>
      <c r="AI213" t="s">
        <v>3445</v>
      </c>
      <c r="AJ213" s="260">
        <v>16</v>
      </c>
      <c r="AK213">
        <v>1776.15</v>
      </c>
      <c r="AL213">
        <v>2373.5</v>
      </c>
      <c r="AM213">
        <v>273775</v>
      </c>
      <c r="AN213">
        <v>30100</v>
      </c>
      <c r="AO213">
        <v>265441</v>
      </c>
      <c r="AP213" s="287">
        <f>IFERROR(IF(Table_Merge1[[#This Row],[LME Zinc stock]]*Table_Merge1[[#This Row],[Nima.مقدار]]=0,"",Table_Merge1[[#This Row],[LME Zinc stock]]*Table_Merge1[[#This Row],[Nima.مقدار]]),"")</f>
        <v>72671109775</v>
      </c>
      <c r="AQ213" s="287">
        <f>IFERROR(IF(Table_Merge1[[#This Row],[LME Zinc 3-month]]*Table_Merge1[[#This Row],[Nima.مقدار]]=0,"",Table_Merge1[[#This Row],[LME Zinc 3-month]]*Table_Merge1[[#This Row],[Nima.مقدار]]),"")</f>
        <v>630024213.5</v>
      </c>
      <c r="AR213" s="288">
        <f>IFERROR(IF(Table_Merge1[[#This Row],[LME Zinc stock]]*Table_Merge1[[#This Row],[Azad.Sell]]=0,"",Table_Merge1[[#This Row],[LME Zinc stock]]*Table_Merge1[[#This Row],[Azad.Sell]]),"")</f>
        <v>8240627500</v>
      </c>
      <c r="AS213" s="288">
        <f>IFERROR(IF(Table_Merge1[[#This Row],[LME Zinc 3-month]]*Table_Merge1[[#This Row],[Azad.Sell]]=0,"",Table_Merge1[[#This Row],[LME Zinc 3-month]]*Table_Merge1[[#This Row],[Azad.Sell]]),"")</f>
        <v>71442350</v>
      </c>
      <c r="AT213"/>
      <c r="DH213">
        <v>0</v>
      </c>
      <c r="DI213">
        <v>60</v>
      </c>
      <c r="DJ213">
        <v>60</v>
      </c>
      <c r="DK213" t="s">
        <v>9479</v>
      </c>
      <c r="DL213" t="s">
        <v>9801</v>
      </c>
      <c r="DM213" t="s">
        <v>9803</v>
      </c>
      <c r="DN213">
        <v>30595560</v>
      </c>
      <c r="DO213">
        <v>32205840</v>
      </c>
      <c r="DP213">
        <v>481192840</v>
      </c>
      <c r="DQ213">
        <v>505369260</v>
      </c>
      <c r="DR213">
        <v>940</v>
      </c>
      <c r="DS213" t="s">
        <v>3621</v>
      </c>
      <c r="DT213" t="s">
        <v>3621</v>
      </c>
      <c r="DU213" t="s">
        <v>3621</v>
      </c>
      <c r="DV213">
        <v>4580</v>
      </c>
      <c r="DW213">
        <v>505708.77292576421</v>
      </c>
      <c r="DX213">
        <v>513170.87336244539</v>
      </c>
      <c r="DY213">
        <v>0.98545883871431106</v>
      </c>
    </row>
    <row r="214" spans="1:129" x14ac:dyDescent="0.25">
      <c r="A214" s="258">
        <v>41262</v>
      </c>
      <c r="B2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1391.09.29</v>
      </c>
      <c r="C214" s="195">
        <f t="shared" ca="1" si="39"/>
        <v>1391</v>
      </c>
      <c r="D2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14" s="195">
        <f>_xlfn.NUMBERVALUE(RIGHT(Table11[[#This Row],[تاریخ شمسی]],2))</f>
        <v>29</v>
      </c>
      <c r="F2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09-29</v>
      </c>
      <c r="G214" s="195" t="s">
        <v>365</v>
      </c>
      <c r="I214" s="259">
        <v>44043</v>
      </c>
      <c r="J214">
        <v>23550</v>
      </c>
      <c r="L214" s="259">
        <v>41262</v>
      </c>
      <c r="M214">
        <v>30850</v>
      </c>
      <c r="O214" s="283">
        <f>IFERROR(DATE(Table7[[#This Row],[year]],MONTH(DATEVALUE(Table7[[#This Row],[month]]&amp;"1")),Table7[[#This Row],[day]]),"")</f>
        <v>44788</v>
      </c>
      <c r="P214" s="257" t="s">
        <v>3640</v>
      </c>
      <c r="Q214" s="257">
        <v>2022</v>
      </c>
      <c r="R214" s="257" t="s">
        <v>3445</v>
      </c>
      <c r="S214" s="257">
        <v>15</v>
      </c>
      <c r="T214" s="257">
        <v>1781.45</v>
      </c>
      <c r="U214" s="257">
        <v>2414</v>
      </c>
      <c r="V214" s="257">
        <v>274525</v>
      </c>
      <c r="X214" s="260">
        <v>44788</v>
      </c>
      <c r="Y214" t="s">
        <v>9192</v>
      </c>
      <c r="Z214" s="260">
        <v>11</v>
      </c>
      <c r="AA214">
        <v>1401</v>
      </c>
      <c r="AB214" s="260" t="str">
        <f ca="1">IFERROR(IFERROR(VLOOKUP(Table_Merge1[[#This Row],[Column1]],Table11[#All],2,FALSE),LEFT(AB215,8)&amp;IF(LEN((RIGHT(AB215,2)+1))&lt;2,"0"&amp;(RIGHT(AB215,2)+1),(RIGHT(AB215,2)-1))),"")</f>
        <v>1401.05.24</v>
      </c>
      <c r="AC214" s="259" t="str">
        <f ca="1">LEFT(Table_Merge1[[#This Row],[Column2]],4)</f>
        <v>1401</v>
      </c>
      <c r="AD214" s="259" t="str">
        <f ca="1">RIGHT(LEFT(Table_Merge1[[#This Row],[Column2]],7),2)</f>
        <v>05</v>
      </c>
      <c r="AE214" s="259" t="str">
        <f ca="1">RIGHT(Table_Merge1[[#This Row],[Column2]],2)</f>
        <v>24</v>
      </c>
      <c r="AF214">
        <v>5</v>
      </c>
      <c r="AG214">
        <v>24</v>
      </c>
      <c r="AH214" s="260">
        <v>2022</v>
      </c>
      <c r="AI214" t="s">
        <v>3445</v>
      </c>
      <c r="AJ214" s="260">
        <v>15</v>
      </c>
      <c r="AK214">
        <v>1781.45</v>
      </c>
      <c r="AL214">
        <v>2414</v>
      </c>
      <c r="AM214">
        <v>274525</v>
      </c>
      <c r="AN214">
        <v>30150</v>
      </c>
      <c r="AO214">
        <v>265504</v>
      </c>
      <c r="AP214" s="287">
        <f>IFERROR(IF(Table_Merge1[[#This Row],[LME Zinc stock]]*Table_Merge1[[#This Row],[Nima.مقدار]]=0,"",Table_Merge1[[#This Row],[LME Zinc stock]]*Table_Merge1[[#This Row],[Nima.مقدار]]),"")</f>
        <v>72887485600</v>
      </c>
      <c r="AQ214" s="287">
        <f>IFERROR(IF(Table_Merge1[[#This Row],[LME Zinc 3-month]]*Table_Merge1[[#This Row],[Nima.مقدار]]=0,"",Table_Merge1[[#This Row],[LME Zinc 3-month]]*Table_Merge1[[#This Row],[Nima.مقدار]]),"")</f>
        <v>640926656</v>
      </c>
      <c r="AR214" s="288">
        <f>IFERROR(IF(Table_Merge1[[#This Row],[LME Zinc stock]]*Table_Merge1[[#This Row],[Azad.Sell]]=0,"",Table_Merge1[[#This Row],[LME Zinc stock]]*Table_Merge1[[#This Row],[Azad.Sell]]),"")</f>
        <v>8276928750</v>
      </c>
      <c r="AS214" s="288">
        <f>IFERROR(IF(Table_Merge1[[#This Row],[LME Zinc 3-month]]*Table_Merge1[[#This Row],[Azad.Sell]]=0,"",Table_Merge1[[#This Row],[LME Zinc 3-month]]*Table_Merge1[[#This Row],[Azad.Sell]]),"")</f>
        <v>72782100</v>
      </c>
      <c r="AT214"/>
      <c r="DH214">
        <v>0</v>
      </c>
      <c r="DI214">
        <v>120</v>
      </c>
      <c r="DJ214">
        <v>120</v>
      </c>
      <c r="DK214" t="s">
        <v>9512</v>
      </c>
      <c r="DL214" t="s">
        <v>9801</v>
      </c>
      <c r="DM214" t="s">
        <v>9803</v>
      </c>
      <c r="DN214">
        <v>60093120</v>
      </c>
      <c r="DO214">
        <v>60573120</v>
      </c>
      <c r="DP214">
        <v>541285960</v>
      </c>
      <c r="DQ214">
        <v>565942380</v>
      </c>
      <c r="DR214">
        <v>1060</v>
      </c>
      <c r="DS214" t="s">
        <v>3621</v>
      </c>
      <c r="DT214" t="s">
        <v>3621</v>
      </c>
      <c r="DU214" t="s">
        <v>3621</v>
      </c>
      <c r="DV214">
        <v>4580</v>
      </c>
      <c r="DW214">
        <v>505708.77292576421</v>
      </c>
      <c r="DX214">
        <v>513170.87336244539</v>
      </c>
      <c r="DY214">
        <v>0.98545883871431106</v>
      </c>
    </row>
    <row r="215" spans="1:129" x14ac:dyDescent="0.25">
      <c r="A215" s="258">
        <v>41263</v>
      </c>
      <c r="B2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1391.09.30</v>
      </c>
      <c r="C215" s="195">
        <f t="shared" ca="1" si="39"/>
        <v>1391</v>
      </c>
      <c r="D2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15" s="195">
        <f>_xlfn.NUMBERVALUE(RIGHT(Table11[[#This Row],[تاریخ شمسی]],2))</f>
        <v>30</v>
      </c>
      <c r="F2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09-30</v>
      </c>
      <c r="G215" s="195" t="s">
        <v>366</v>
      </c>
      <c r="I215" s="259">
        <v>44044</v>
      </c>
      <c r="J215">
        <v>23400</v>
      </c>
      <c r="L215" s="259">
        <v>41263</v>
      </c>
      <c r="M215">
        <v>30950</v>
      </c>
      <c r="O215" s="284">
        <f>IFERROR(DATE(Table7[[#This Row],[year]],MONTH(DATEVALUE(Table7[[#This Row],[month]]&amp;"1")),Table7[[#This Row],[day]]),"")</f>
        <v>44785</v>
      </c>
      <c r="P215" s="195" t="s">
        <v>3641</v>
      </c>
      <c r="Q215" s="195">
        <v>2022</v>
      </c>
      <c r="R215" s="195" t="s">
        <v>3445</v>
      </c>
      <c r="S215" s="195">
        <v>12</v>
      </c>
      <c r="T215" s="195">
        <v>1788.45</v>
      </c>
      <c r="U215" s="195">
        <v>2413</v>
      </c>
      <c r="V215" s="195">
        <v>276875</v>
      </c>
      <c r="X215" s="260">
        <v>44785</v>
      </c>
      <c r="Z215" s="260">
        <v>11</v>
      </c>
      <c r="AB215" s="260" t="str">
        <f ca="1">IFERROR(IFERROR(VLOOKUP(Table_Merge1[[#This Row],[Column1]],Table11[#All],2,FALSE),LEFT(AB216,8)&amp;IF(LEN((RIGHT(AB216,2)+1))&lt;2,"0"&amp;(RIGHT(AB216,2)+1),(RIGHT(AB216,2)-1))),"")</f>
        <v>1401.05.19</v>
      </c>
      <c r="AC215" s="259" t="str">
        <f ca="1">LEFT(Table_Merge1[[#This Row],[Column2]],4)</f>
        <v>1401</v>
      </c>
      <c r="AD215" s="259" t="str">
        <f ca="1">RIGHT(LEFT(Table_Merge1[[#This Row],[Column2]],7),2)</f>
        <v>05</v>
      </c>
      <c r="AE215" s="259" t="str">
        <f ca="1">RIGHT(Table_Merge1[[#This Row],[Column2]],2)</f>
        <v>19</v>
      </c>
      <c r="AH215" s="260">
        <v>2022</v>
      </c>
      <c r="AI215" t="s">
        <v>3445</v>
      </c>
      <c r="AJ215" s="260">
        <v>12</v>
      </c>
      <c r="AK215">
        <v>1788.45</v>
      </c>
      <c r="AL215">
        <v>2413</v>
      </c>
      <c r="AM215">
        <v>276875</v>
      </c>
      <c r="AN215">
        <v>31200</v>
      </c>
      <c r="AP215" s="287" t="str">
        <f>IFERROR(IF(Table_Merge1[[#This Row],[LME Zinc stock]]*Table_Merge1[[#This Row],[Nima.مقدار]]=0,"",Table_Merge1[[#This Row],[LME Zinc stock]]*Table_Merge1[[#This Row],[Nima.مقدار]]),"")</f>
        <v/>
      </c>
      <c r="AQ215" s="287" t="str">
        <f>IFERROR(IF(Table_Merge1[[#This Row],[LME Zinc 3-month]]*Table_Merge1[[#This Row],[Nima.مقدار]]=0,"",Table_Merge1[[#This Row],[LME Zinc 3-month]]*Table_Merge1[[#This Row],[Nima.مقدار]]),"")</f>
        <v/>
      </c>
      <c r="AR215" s="288">
        <f>IFERROR(IF(Table_Merge1[[#This Row],[LME Zinc stock]]*Table_Merge1[[#This Row],[Azad.Sell]]=0,"",Table_Merge1[[#This Row],[LME Zinc stock]]*Table_Merge1[[#This Row],[Azad.Sell]]),"")</f>
        <v>8638500000</v>
      </c>
      <c r="AS215" s="288">
        <f>IFERROR(IF(Table_Merge1[[#This Row],[LME Zinc 3-month]]*Table_Merge1[[#This Row],[Azad.Sell]]=0,"",Table_Merge1[[#This Row],[LME Zinc 3-month]]*Table_Merge1[[#This Row],[Azad.Sell]]),"")</f>
        <v>75285600</v>
      </c>
      <c r="AT215"/>
      <c r="DH215">
        <v>2500</v>
      </c>
      <c r="DI215">
        <v>520</v>
      </c>
      <c r="DJ215">
        <v>460</v>
      </c>
      <c r="DK215" t="s">
        <v>9512</v>
      </c>
      <c r="DL215" t="s">
        <v>9801</v>
      </c>
      <c r="DM215" t="s">
        <v>9803</v>
      </c>
      <c r="DN215">
        <v>230356960</v>
      </c>
      <c r="DO215">
        <v>232196960</v>
      </c>
      <c r="DP215">
        <v>771642920</v>
      </c>
      <c r="DQ215">
        <v>798139340</v>
      </c>
      <c r="DR215">
        <v>1520</v>
      </c>
      <c r="DS215" t="s">
        <v>3621</v>
      </c>
      <c r="DT215" t="s">
        <v>3621</v>
      </c>
      <c r="DU215" t="s">
        <v>3621</v>
      </c>
      <c r="DV215">
        <v>4580</v>
      </c>
      <c r="DW215">
        <v>505708.77292576421</v>
      </c>
      <c r="DX215">
        <v>513170.87336244539</v>
      </c>
      <c r="DY215">
        <v>0.98545883871431106</v>
      </c>
    </row>
    <row r="216" spans="1:129" x14ac:dyDescent="0.25">
      <c r="A216" s="258">
        <v>41265</v>
      </c>
      <c r="B2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1391.10.02</v>
      </c>
      <c r="C216" s="195">
        <f t="shared" ca="1" si="39"/>
        <v>1391</v>
      </c>
      <c r="D2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16" s="195">
        <f>_xlfn.NUMBERVALUE(RIGHT(Table11[[#This Row],[تاریخ شمسی]],2))</f>
        <v>2</v>
      </c>
      <c r="F2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10-02</v>
      </c>
      <c r="G216" s="195" t="s">
        <v>367</v>
      </c>
      <c r="I216" s="259">
        <v>44045</v>
      </c>
      <c r="J216">
        <v>23320</v>
      </c>
      <c r="L216" s="259">
        <v>41265</v>
      </c>
      <c r="M216">
        <v>31700</v>
      </c>
      <c r="O216" s="283">
        <f>IFERROR(DATE(Table7[[#This Row],[year]],MONTH(DATEVALUE(Table7[[#This Row],[month]]&amp;"1")),Table7[[#This Row],[day]]),"")</f>
        <v>44784</v>
      </c>
      <c r="P216" s="257" t="s">
        <v>3642</v>
      </c>
      <c r="Q216" s="257">
        <v>2022</v>
      </c>
      <c r="R216" s="257" t="s">
        <v>3445</v>
      </c>
      <c r="S216" s="257">
        <v>11</v>
      </c>
      <c r="T216" s="257">
        <v>1789.7</v>
      </c>
      <c r="U216" s="257">
        <v>2443</v>
      </c>
      <c r="V216" s="257">
        <v>275625</v>
      </c>
      <c r="X216" s="260">
        <v>44784</v>
      </c>
      <c r="Y216" t="s">
        <v>9191</v>
      </c>
      <c r="Z216" s="260">
        <v>11</v>
      </c>
      <c r="AA216">
        <v>1401</v>
      </c>
      <c r="AB216" s="260" t="str">
        <f ca="1">IFERROR(IFERROR(VLOOKUP(Table_Merge1[[#This Row],[Column1]],Table11[#All],2,FALSE),LEFT(AB217,8)&amp;IF(LEN((RIGHT(AB217,2)+1))&lt;2,"0"&amp;(RIGHT(AB217,2)+1),(RIGHT(AB217,2)-1))),"")</f>
        <v>1401.05.20</v>
      </c>
      <c r="AC216" s="259" t="str">
        <f ca="1">LEFT(Table_Merge1[[#This Row],[Column2]],4)</f>
        <v>1401</v>
      </c>
      <c r="AD216" s="259" t="str">
        <f ca="1">RIGHT(LEFT(Table_Merge1[[#This Row],[Column2]],7),2)</f>
        <v>05</v>
      </c>
      <c r="AE216" s="259" t="str">
        <f ca="1">RIGHT(Table_Merge1[[#This Row],[Column2]],2)</f>
        <v>20</v>
      </c>
      <c r="AF216">
        <v>5</v>
      </c>
      <c r="AG216">
        <v>20</v>
      </c>
      <c r="AH216" s="260">
        <v>2022</v>
      </c>
      <c r="AI216" t="s">
        <v>3445</v>
      </c>
      <c r="AJ216" s="260">
        <v>11</v>
      </c>
      <c r="AK216">
        <v>1789.7</v>
      </c>
      <c r="AL216">
        <v>2443</v>
      </c>
      <c r="AM216">
        <v>275625</v>
      </c>
      <c r="AN216">
        <v>31200</v>
      </c>
      <c r="AO216">
        <v>265657</v>
      </c>
      <c r="AP216" s="287">
        <f>IFERROR(IF(Table_Merge1[[#This Row],[LME Zinc stock]]*Table_Merge1[[#This Row],[Nima.مقدار]]=0,"",Table_Merge1[[#This Row],[LME Zinc stock]]*Table_Merge1[[#This Row],[Nima.مقدار]]),"")</f>
        <v>73221710625</v>
      </c>
      <c r="AQ216" s="287">
        <f>IFERROR(IF(Table_Merge1[[#This Row],[LME Zinc 3-month]]*Table_Merge1[[#This Row],[Nima.مقدار]]=0,"",Table_Merge1[[#This Row],[LME Zinc 3-month]]*Table_Merge1[[#This Row],[Nima.مقدار]]),"")</f>
        <v>649000051</v>
      </c>
      <c r="AR216" s="288">
        <f>IFERROR(IF(Table_Merge1[[#This Row],[LME Zinc stock]]*Table_Merge1[[#This Row],[Azad.Sell]]=0,"",Table_Merge1[[#This Row],[LME Zinc stock]]*Table_Merge1[[#This Row],[Azad.Sell]]),"")</f>
        <v>8599500000</v>
      </c>
      <c r="AS216" s="288">
        <f>IFERROR(IF(Table_Merge1[[#This Row],[LME Zinc 3-month]]*Table_Merge1[[#This Row],[Azad.Sell]]=0,"",Table_Merge1[[#This Row],[LME Zinc 3-month]]*Table_Merge1[[#This Row],[Azad.Sell]]),"")</f>
        <v>76221600</v>
      </c>
      <c r="AT216"/>
      <c r="DH216">
        <v>0</v>
      </c>
      <c r="DI216">
        <v>20</v>
      </c>
      <c r="DJ216">
        <v>20</v>
      </c>
      <c r="DK216" t="s">
        <v>9513</v>
      </c>
      <c r="DL216" t="s">
        <v>9801</v>
      </c>
      <c r="DM216" t="s">
        <v>9803</v>
      </c>
      <c r="DN216">
        <v>10015520</v>
      </c>
      <c r="DO216">
        <v>10095520</v>
      </c>
      <c r="DP216">
        <v>781658440</v>
      </c>
      <c r="DQ216">
        <v>808234860</v>
      </c>
      <c r="DR216">
        <v>1540</v>
      </c>
      <c r="DS216" t="s">
        <v>3621</v>
      </c>
      <c r="DT216" t="s">
        <v>3621</v>
      </c>
      <c r="DU216" t="s">
        <v>3621</v>
      </c>
      <c r="DV216">
        <v>4580</v>
      </c>
      <c r="DW216">
        <v>505708.77292576421</v>
      </c>
      <c r="DX216">
        <v>513170.87336244539</v>
      </c>
      <c r="DY216">
        <v>0.98545883871431106</v>
      </c>
    </row>
    <row r="217" spans="1:129" x14ac:dyDescent="0.25">
      <c r="A217" s="258">
        <v>41266</v>
      </c>
      <c r="B2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1391.10.03</v>
      </c>
      <c r="C217" s="195">
        <f t="shared" ca="1" si="39"/>
        <v>1391</v>
      </c>
      <c r="D2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17" s="195">
        <f>_xlfn.NUMBERVALUE(RIGHT(Table11[[#This Row],[تاریخ شمسی]],2))</f>
        <v>3</v>
      </c>
      <c r="F2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10-03</v>
      </c>
      <c r="G217" s="195" t="s">
        <v>368</v>
      </c>
      <c r="I217" s="259">
        <v>44046</v>
      </c>
      <c r="J217">
        <v>23300</v>
      </c>
      <c r="L217" s="259">
        <v>41266</v>
      </c>
      <c r="M217">
        <v>32400</v>
      </c>
      <c r="O217" s="284">
        <f>IFERROR(DATE(Table7[[#This Row],[year]],MONTH(DATEVALUE(Table7[[#This Row],[month]]&amp;"1")),Table7[[#This Row],[day]]),"")</f>
        <v>44783</v>
      </c>
      <c r="P217" s="195" t="s">
        <v>3643</v>
      </c>
      <c r="Q217" s="195">
        <v>2022</v>
      </c>
      <c r="R217" s="195" t="s">
        <v>3445</v>
      </c>
      <c r="S217" s="195">
        <v>10</v>
      </c>
      <c r="T217" s="195">
        <v>1793.5</v>
      </c>
      <c r="U217" s="195">
        <v>2385</v>
      </c>
      <c r="V217" s="195">
        <v>275725</v>
      </c>
      <c r="X217" s="260">
        <v>44783</v>
      </c>
      <c r="Y217" t="s">
        <v>9190</v>
      </c>
      <c r="Z217" s="260">
        <v>11</v>
      </c>
      <c r="AA217">
        <v>1401</v>
      </c>
      <c r="AB217" s="260" t="str">
        <f ca="1">IFERROR(IFERROR(VLOOKUP(Table_Merge1[[#This Row],[Column1]],Table11[#All],2,FALSE),LEFT(AB218,8)&amp;IF(LEN((RIGHT(AB218,2)+1))&lt;2,"0"&amp;(RIGHT(AB218,2)+1),(RIGHT(AB218,2)-1))),"")</f>
        <v>1401.05.19</v>
      </c>
      <c r="AC217" s="259" t="str">
        <f ca="1">LEFT(Table_Merge1[[#This Row],[Column2]],4)</f>
        <v>1401</v>
      </c>
      <c r="AD217" s="259" t="str">
        <f ca="1">RIGHT(LEFT(Table_Merge1[[#This Row],[Column2]],7),2)</f>
        <v>05</v>
      </c>
      <c r="AE217" s="259" t="str">
        <f ca="1">RIGHT(Table_Merge1[[#This Row],[Column2]],2)</f>
        <v>19</v>
      </c>
      <c r="AF217">
        <v>5</v>
      </c>
      <c r="AG217">
        <v>19</v>
      </c>
      <c r="AH217" s="260">
        <v>2022</v>
      </c>
      <c r="AI217" t="s">
        <v>3445</v>
      </c>
      <c r="AJ217" s="260">
        <v>10</v>
      </c>
      <c r="AK217">
        <v>1793.5</v>
      </c>
      <c r="AL217">
        <v>2385</v>
      </c>
      <c r="AM217">
        <v>275725</v>
      </c>
      <c r="AN217">
        <v>31250</v>
      </c>
      <c r="AO217">
        <v>267135</v>
      </c>
      <c r="AP217" s="287">
        <f>IFERROR(IF(Table_Merge1[[#This Row],[LME Zinc stock]]*Table_Merge1[[#This Row],[Nima.مقدار]]=0,"",Table_Merge1[[#This Row],[LME Zinc stock]]*Table_Merge1[[#This Row],[Nima.مقدار]]),"")</f>
        <v>73655797875</v>
      </c>
      <c r="AQ217" s="287">
        <f>IFERROR(IF(Table_Merge1[[#This Row],[LME Zinc 3-month]]*Table_Merge1[[#This Row],[Nima.مقدار]]=0,"",Table_Merge1[[#This Row],[LME Zinc 3-month]]*Table_Merge1[[#This Row],[Nima.مقدار]]),"")</f>
        <v>637116975</v>
      </c>
      <c r="AR217" s="288">
        <f>IFERROR(IF(Table_Merge1[[#This Row],[LME Zinc stock]]*Table_Merge1[[#This Row],[Azad.Sell]]=0,"",Table_Merge1[[#This Row],[LME Zinc stock]]*Table_Merge1[[#This Row],[Azad.Sell]]),"")</f>
        <v>8616406250</v>
      </c>
      <c r="AS217" s="288">
        <f>IFERROR(IF(Table_Merge1[[#This Row],[LME Zinc 3-month]]*Table_Merge1[[#This Row],[Azad.Sell]]=0,"",Table_Merge1[[#This Row],[LME Zinc 3-month]]*Table_Merge1[[#This Row],[Azad.Sell]]),"")</f>
        <v>74531250</v>
      </c>
      <c r="AT217"/>
      <c r="DH217">
        <v>0</v>
      </c>
      <c r="DI217">
        <v>80</v>
      </c>
      <c r="DJ217">
        <v>80</v>
      </c>
      <c r="DK217" t="s">
        <v>9514</v>
      </c>
      <c r="DL217" t="s">
        <v>9801</v>
      </c>
      <c r="DM217" t="s">
        <v>9803</v>
      </c>
      <c r="DN217">
        <v>40062080</v>
      </c>
      <c r="DO217">
        <v>40382080</v>
      </c>
      <c r="DP217">
        <v>821720520</v>
      </c>
      <c r="DQ217">
        <v>848616940</v>
      </c>
      <c r="DR217">
        <v>1620</v>
      </c>
      <c r="DS217" t="s">
        <v>3621</v>
      </c>
      <c r="DT217" t="s">
        <v>3621</v>
      </c>
      <c r="DU217" t="s">
        <v>3621</v>
      </c>
      <c r="DV217">
        <v>4580</v>
      </c>
      <c r="DW217">
        <v>505708.77292576421</v>
      </c>
      <c r="DX217">
        <v>513170.87336244539</v>
      </c>
      <c r="DY217">
        <v>0.98545883871431106</v>
      </c>
    </row>
    <row r="218" spans="1:129" x14ac:dyDescent="0.25">
      <c r="A218" s="258">
        <v>41267</v>
      </c>
      <c r="B2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1391.10.04</v>
      </c>
      <c r="C218" s="195">
        <f t="shared" ca="1" si="39"/>
        <v>1391</v>
      </c>
      <c r="D2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18" s="195">
        <f>_xlfn.NUMBERVALUE(RIGHT(Table11[[#This Row],[تاریخ شمسی]],2))</f>
        <v>4</v>
      </c>
      <c r="F2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10-04</v>
      </c>
      <c r="G218" s="195" t="s">
        <v>369</v>
      </c>
      <c r="I218" s="259">
        <v>44047</v>
      </c>
      <c r="J218">
        <v>23300</v>
      </c>
      <c r="L218" s="259">
        <v>41267</v>
      </c>
      <c r="M218">
        <v>33000</v>
      </c>
      <c r="O218" s="283">
        <f>IFERROR(DATE(Table7[[#This Row],[year]],MONTH(DATEVALUE(Table7[[#This Row],[month]]&amp;"1")),Table7[[#This Row],[day]]),"")</f>
        <v>44782</v>
      </c>
      <c r="P218" s="257" t="s">
        <v>3644</v>
      </c>
      <c r="Q218" s="257">
        <v>2022</v>
      </c>
      <c r="R218" s="257" t="s">
        <v>3445</v>
      </c>
      <c r="S218" s="257">
        <v>9</v>
      </c>
      <c r="T218" s="257">
        <v>1790.6</v>
      </c>
      <c r="U218" s="257">
        <v>2466</v>
      </c>
      <c r="V218" s="257">
        <v>277225</v>
      </c>
      <c r="X218" s="260">
        <v>44782</v>
      </c>
      <c r="Y218" t="s">
        <v>9189</v>
      </c>
      <c r="Z218" s="260">
        <v>11</v>
      </c>
      <c r="AA218">
        <v>1401</v>
      </c>
      <c r="AB218" s="260" t="str">
        <f ca="1">IFERROR(IFERROR(VLOOKUP(Table_Merge1[[#This Row],[Column1]],Table11[#All],2,FALSE),LEFT(AB219,8)&amp;IF(LEN((RIGHT(AB219,2)+1))&lt;2,"0"&amp;(RIGHT(AB219,2)+1),(RIGHT(AB219,2)-1))),"")</f>
        <v>1401.05.18</v>
      </c>
      <c r="AC218" s="259" t="str">
        <f ca="1">LEFT(Table_Merge1[[#This Row],[Column2]],4)</f>
        <v>1401</v>
      </c>
      <c r="AD218" s="259" t="str">
        <f ca="1">RIGHT(LEFT(Table_Merge1[[#This Row],[Column2]],7),2)</f>
        <v>05</v>
      </c>
      <c r="AE218" s="259" t="str">
        <f ca="1">RIGHT(Table_Merge1[[#This Row],[Column2]],2)</f>
        <v>18</v>
      </c>
      <c r="AF218">
        <v>5</v>
      </c>
      <c r="AG218">
        <v>18</v>
      </c>
      <c r="AH218" s="260">
        <v>2022</v>
      </c>
      <c r="AI218" t="s">
        <v>3445</v>
      </c>
      <c r="AJ218" s="260">
        <v>9</v>
      </c>
      <c r="AK218">
        <v>1790.6</v>
      </c>
      <c r="AL218">
        <v>2466</v>
      </c>
      <c r="AM218">
        <v>277225</v>
      </c>
      <c r="AN218">
        <v>31550</v>
      </c>
      <c r="AO218">
        <v>266888</v>
      </c>
      <c r="AP218" s="287">
        <f>IFERROR(IF(Table_Merge1[[#This Row],[LME Zinc stock]]*Table_Merge1[[#This Row],[Nima.مقدار]]=0,"",Table_Merge1[[#This Row],[LME Zinc stock]]*Table_Merge1[[#This Row],[Nima.مقدار]]),"")</f>
        <v>73988025800</v>
      </c>
      <c r="AQ218" s="287">
        <f>IFERROR(IF(Table_Merge1[[#This Row],[LME Zinc 3-month]]*Table_Merge1[[#This Row],[Nima.مقدار]]=0,"",Table_Merge1[[#This Row],[LME Zinc 3-month]]*Table_Merge1[[#This Row],[Nima.مقدار]]),"")</f>
        <v>658145808</v>
      </c>
      <c r="AR218" s="288">
        <f>IFERROR(IF(Table_Merge1[[#This Row],[LME Zinc stock]]*Table_Merge1[[#This Row],[Azad.Sell]]=0,"",Table_Merge1[[#This Row],[LME Zinc stock]]*Table_Merge1[[#This Row],[Azad.Sell]]),"")</f>
        <v>8746448750</v>
      </c>
      <c r="AS218" s="288">
        <f>IFERROR(IF(Table_Merge1[[#This Row],[LME Zinc 3-month]]*Table_Merge1[[#This Row],[Azad.Sell]]=0,"",Table_Merge1[[#This Row],[LME Zinc 3-month]]*Table_Merge1[[#This Row],[Azad.Sell]]),"")</f>
        <v>77802300</v>
      </c>
      <c r="AT218"/>
      <c r="DH218">
        <v>0</v>
      </c>
      <c r="DI218">
        <v>1820</v>
      </c>
      <c r="DJ218">
        <v>1820</v>
      </c>
      <c r="DK218" t="s">
        <v>9515</v>
      </c>
      <c r="DL218" t="s">
        <v>9801</v>
      </c>
      <c r="DM218" t="s">
        <v>9803</v>
      </c>
      <c r="DN218">
        <v>911412320</v>
      </c>
      <c r="DO218">
        <v>918692320</v>
      </c>
      <c r="DP218">
        <v>1733132840</v>
      </c>
      <c r="DQ218">
        <v>1767309260</v>
      </c>
      <c r="DR218">
        <v>3440</v>
      </c>
      <c r="DS218" t="s">
        <v>3621</v>
      </c>
      <c r="DT218" t="s">
        <v>3621</v>
      </c>
      <c r="DU218" t="s">
        <v>3621</v>
      </c>
      <c r="DV218">
        <v>4580</v>
      </c>
      <c r="DW218">
        <v>505708.77292576421</v>
      </c>
      <c r="DX218">
        <v>513170.87336244539</v>
      </c>
      <c r="DY218">
        <v>0.98545883871431106</v>
      </c>
    </row>
    <row r="219" spans="1:129" x14ac:dyDescent="0.25">
      <c r="A219" s="258">
        <v>41268</v>
      </c>
      <c r="B2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1391.10.05</v>
      </c>
      <c r="C219" s="195">
        <f t="shared" ca="1" si="39"/>
        <v>1391</v>
      </c>
      <c r="D2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19" s="195">
        <f>_xlfn.NUMBERVALUE(RIGHT(Table11[[#This Row],[تاریخ شمسی]],2))</f>
        <v>5</v>
      </c>
      <c r="F2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10-05</v>
      </c>
      <c r="G219" s="195" t="s">
        <v>370</v>
      </c>
      <c r="I219" s="259">
        <v>44048</v>
      </c>
      <c r="J219">
        <v>23620</v>
      </c>
      <c r="L219" s="259">
        <v>41268</v>
      </c>
      <c r="M219">
        <v>32300</v>
      </c>
      <c r="O219" s="284">
        <f>IFERROR(DATE(Table7[[#This Row],[year]],MONTH(DATEVALUE(Table7[[#This Row],[month]]&amp;"1")),Table7[[#This Row],[day]]),"")</f>
        <v>44781</v>
      </c>
      <c r="P219" s="195" t="s">
        <v>3645</v>
      </c>
      <c r="Q219" s="195">
        <v>2022</v>
      </c>
      <c r="R219" s="195" t="s">
        <v>3445</v>
      </c>
      <c r="S219" s="195">
        <v>8</v>
      </c>
      <c r="T219" s="195">
        <v>1775.7</v>
      </c>
      <c r="U219" s="195">
        <v>2493</v>
      </c>
      <c r="V219" s="195">
        <v>279125</v>
      </c>
      <c r="X219" s="260">
        <v>44781</v>
      </c>
      <c r="Z219" s="260">
        <v>11</v>
      </c>
      <c r="AB219" s="260" t="str">
        <f ca="1">IFERROR(IFERROR(VLOOKUP(Table_Merge1[[#This Row],[Column1]],Table11[#All],2,FALSE),LEFT(AB220,8)&amp;IF(LEN((RIGHT(AB220,2)+1))&lt;2,"0"&amp;(RIGHT(AB220,2)+1),(RIGHT(AB220,2)-1))),"")</f>
        <v>1401.05.11</v>
      </c>
      <c r="AC219" s="259" t="str">
        <f ca="1">LEFT(Table_Merge1[[#This Row],[Column2]],4)</f>
        <v>1401</v>
      </c>
      <c r="AD219" s="259" t="str">
        <f ca="1">RIGHT(LEFT(Table_Merge1[[#This Row],[Column2]],7),2)</f>
        <v>05</v>
      </c>
      <c r="AE219" s="259" t="str">
        <f ca="1">RIGHT(Table_Merge1[[#This Row],[Column2]],2)</f>
        <v>11</v>
      </c>
      <c r="AH219" s="260">
        <v>2022</v>
      </c>
      <c r="AI219" t="s">
        <v>3445</v>
      </c>
      <c r="AJ219" s="260">
        <v>8</v>
      </c>
      <c r="AK219">
        <v>1775.7</v>
      </c>
      <c r="AL219">
        <v>2493</v>
      </c>
      <c r="AM219">
        <v>279125</v>
      </c>
      <c r="AN219">
        <v>31550</v>
      </c>
      <c r="AP219" s="287" t="str">
        <f>IFERROR(IF(Table_Merge1[[#This Row],[LME Zinc stock]]*Table_Merge1[[#This Row],[Nima.مقدار]]=0,"",Table_Merge1[[#This Row],[LME Zinc stock]]*Table_Merge1[[#This Row],[Nima.مقدار]]),"")</f>
        <v/>
      </c>
      <c r="AQ219" s="287" t="str">
        <f>IFERROR(IF(Table_Merge1[[#This Row],[LME Zinc 3-month]]*Table_Merge1[[#This Row],[Nima.مقدار]]=0,"",Table_Merge1[[#This Row],[LME Zinc 3-month]]*Table_Merge1[[#This Row],[Nima.مقدار]]),"")</f>
        <v/>
      </c>
      <c r="AR219" s="288">
        <f>IFERROR(IF(Table_Merge1[[#This Row],[LME Zinc stock]]*Table_Merge1[[#This Row],[Azad.Sell]]=0,"",Table_Merge1[[#This Row],[LME Zinc stock]]*Table_Merge1[[#This Row],[Azad.Sell]]),"")</f>
        <v>8806393750</v>
      </c>
      <c r="AS219" s="288">
        <f>IFERROR(IF(Table_Merge1[[#This Row],[LME Zinc 3-month]]*Table_Merge1[[#This Row],[Azad.Sell]]=0,"",Table_Merge1[[#This Row],[LME Zinc 3-month]]*Table_Merge1[[#This Row],[Azad.Sell]]),"")</f>
        <v>78654150</v>
      </c>
      <c r="AT219"/>
      <c r="DH219">
        <v>2060</v>
      </c>
      <c r="DI219">
        <v>700</v>
      </c>
      <c r="DJ219">
        <v>500</v>
      </c>
      <c r="DK219" t="s">
        <v>9575</v>
      </c>
      <c r="DL219" t="s">
        <v>9801</v>
      </c>
      <c r="DM219" t="s">
        <v>9803</v>
      </c>
      <c r="DN219">
        <v>257390500</v>
      </c>
      <c r="DO219">
        <v>257390500</v>
      </c>
      <c r="DP219">
        <v>1990523340</v>
      </c>
      <c r="DQ219">
        <v>2024699760</v>
      </c>
      <c r="DR219">
        <v>3940</v>
      </c>
      <c r="DS219" t="s">
        <v>3621</v>
      </c>
      <c r="DT219" t="s">
        <v>3621</v>
      </c>
      <c r="DU219" t="s">
        <v>3621</v>
      </c>
      <c r="DV219">
        <v>4580</v>
      </c>
      <c r="DW219">
        <v>505708.77292576421</v>
      </c>
      <c r="DX219">
        <v>513170.87336244539</v>
      </c>
      <c r="DY219">
        <v>0.98545883871431106</v>
      </c>
    </row>
    <row r="220" spans="1:129" x14ac:dyDescent="0.25">
      <c r="A220" s="258">
        <v>41269</v>
      </c>
      <c r="B2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1391.10.06</v>
      </c>
      <c r="C220" s="195">
        <f t="shared" ca="1" si="39"/>
        <v>1391</v>
      </c>
      <c r="D2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0" s="195">
        <f>_xlfn.NUMBERVALUE(RIGHT(Table11[[#This Row],[تاریخ شمسی]],2))</f>
        <v>6</v>
      </c>
      <c r="F2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10-06</v>
      </c>
      <c r="G220" s="195" t="s">
        <v>371</v>
      </c>
      <c r="I220" s="259">
        <v>44049</v>
      </c>
      <c r="J220">
        <v>23700</v>
      </c>
      <c r="L220" s="259">
        <v>41269</v>
      </c>
      <c r="M220">
        <v>32350</v>
      </c>
      <c r="O220" s="283">
        <f>IFERROR(DATE(Table7[[#This Row],[year]],MONTH(DATEVALUE(Table7[[#This Row],[month]]&amp;"1")),Table7[[#This Row],[day]]),"")</f>
        <v>44778</v>
      </c>
      <c r="P220" s="257" t="s">
        <v>3646</v>
      </c>
      <c r="Q220" s="257">
        <v>2022</v>
      </c>
      <c r="R220" s="257" t="s">
        <v>3445</v>
      </c>
      <c r="S220" s="257">
        <v>5</v>
      </c>
      <c r="T220" s="257">
        <v>1786.75</v>
      </c>
      <c r="U220" s="257">
        <v>2449</v>
      </c>
      <c r="V220" s="257">
        <v>282700</v>
      </c>
      <c r="X220" s="260">
        <v>44778</v>
      </c>
      <c r="Z220" s="260">
        <v>11</v>
      </c>
      <c r="AB220" s="260" t="str">
        <f ca="1">IFERROR(IFERROR(VLOOKUP(Table_Merge1[[#This Row],[Column1]],Table11[#All],2,FALSE),LEFT(AB221,8)&amp;IF(LEN((RIGHT(AB221,2)+1))&lt;2,"0"&amp;(RIGHT(AB221,2)+1),(RIGHT(AB221,2)-1))),"")</f>
        <v>1401.05.12</v>
      </c>
      <c r="AC220" s="259" t="str">
        <f ca="1">LEFT(Table_Merge1[[#This Row],[Column2]],4)</f>
        <v>1401</v>
      </c>
      <c r="AD220" s="259" t="str">
        <f ca="1">RIGHT(LEFT(Table_Merge1[[#This Row],[Column2]],7),2)</f>
        <v>05</v>
      </c>
      <c r="AE220" s="259" t="str">
        <f ca="1">RIGHT(Table_Merge1[[#This Row],[Column2]],2)</f>
        <v>12</v>
      </c>
      <c r="AH220" s="260">
        <v>2022</v>
      </c>
      <c r="AI220" t="s">
        <v>3445</v>
      </c>
      <c r="AJ220" s="260">
        <v>5</v>
      </c>
      <c r="AK220">
        <v>1786.75</v>
      </c>
      <c r="AL220">
        <v>2449</v>
      </c>
      <c r="AM220">
        <v>282700</v>
      </c>
      <c r="AN220">
        <v>31400</v>
      </c>
      <c r="AP220" s="287" t="str">
        <f>IFERROR(IF(Table_Merge1[[#This Row],[LME Zinc stock]]*Table_Merge1[[#This Row],[Nima.مقدار]]=0,"",Table_Merge1[[#This Row],[LME Zinc stock]]*Table_Merge1[[#This Row],[Nima.مقدار]]),"")</f>
        <v/>
      </c>
      <c r="AQ220" s="287" t="str">
        <f>IFERROR(IF(Table_Merge1[[#This Row],[LME Zinc 3-month]]*Table_Merge1[[#This Row],[Nima.مقدار]]=0,"",Table_Merge1[[#This Row],[LME Zinc 3-month]]*Table_Merge1[[#This Row],[Nima.مقدار]]),"")</f>
        <v/>
      </c>
      <c r="AR220" s="288">
        <f>IFERROR(IF(Table_Merge1[[#This Row],[LME Zinc stock]]*Table_Merge1[[#This Row],[Azad.Sell]]=0,"",Table_Merge1[[#This Row],[LME Zinc stock]]*Table_Merge1[[#This Row],[Azad.Sell]]),"")</f>
        <v>8876780000</v>
      </c>
      <c r="AS220" s="288">
        <f>IFERROR(IF(Table_Merge1[[#This Row],[LME Zinc 3-month]]*Table_Merge1[[#This Row],[Azad.Sell]]=0,"",Table_Merge1[[#This Row],[LME Zinc 3-month]]*Table_Merge1[[#This Row],[Azad.Sell]]),"")</f>
        <v>76898600</v>
      </c>
      <c r="AT220"/>
      <c r="DH220">
        <v>0</v>
      </c>
      <c r="DI220">
        <v>40</v>
      </c>
      <c r="DJ220">
        <v>40</v>
      </c>
      <c r="DK220" t="s">
        <v>9575</v>
      </c>
      <c r="DL220" t="s">
        <v>9801</v>
      </c>
      <c r="DM220" t="s">
        <v>9803</v>
      </c>
      <c r="DN220">
        <v>20591240</v>
      </c>
      <c r="DO220">
        <v>20591240</v>
      </c>
      <c r="DP220">
        <v>2011114580</v>
      </c>
      <c r="DQ220">
        <v>2045291000</v>
      </c>
      <c r="DR220">
        <v>3980</v>
      </c>
      <c r="DS220" t="s">
        <v>3621</v>
      </c>
      <c r="DT220" t="s">
        <v>3621</v>
      </c>
      <c r="DU220" t="s">
        <v>3621</v>
      </c>
      <c r="DV220">
        <v>4580</v>
      </c>
      <c r="DW220">
        <v>505708.77292576421</v>
      </c>
      <c r="DX220">
        <v>513170.87336244539</v>
      </c>
      <c r="DY220">
        <v>0.98545883871431106</v>
      </c>
    </row>
    <row r="221" spans="1:129" x14ac:dyDescent="0.25">
      <c r="A221" s="258">
        <v>41272</v>
      </c>
      <c r="B2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1391.10.09</v>
      </c>
      <c r="C221" s="195">
        <f t="shared" ca="1" si="39"/>
        <v>1391</v>
      </c>
      <c r="D2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1" s="195">
        <f>_xlfn.NUMBERVALUE(RIGHT(Table11[[#This Row],[تاریخ شمسی]],2))</f>
        <v>9</v>
      </c>
      <c r="F2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10-09</v>
      </c>
      <c r="G221" s="195" t="s">
        <v>372</v>
      </c>
      <c r="I221" s="259">
        <v>44050</v>
      </c>
      <c r="J221">
        <v>23700</v>
      </c>
      <c r="L221" s="259">
        <v>41272</v>
      </c>
      <c r="M221">
        <v>31700</v>
      </c>
      <c r="O221" s="284">
        <f>IFERROR(DATE(Table7[[#This Row],[year]],MONTH(DATEVALUE(Table7[[#This Row],[month]]&amp;"1")),Table7[[#This Row],[day]]),"")</f>
        <v>44777</v>
      </c>
      <c r="P221" s="195" t="s">
        <v>3647</v>
      </c>
      <c r="Q221" s="195">
        <v>2022</v>
      </c>
      <c r="R221" s="195" t="s">
        <v>3445</v>
      </c>
      <c r="S221" s="195">
        <v>4</v>
      </c>
      <c r="T221" s="195">
        <v>1777.9</v>
      </c>
      <c r="U221" s="195">
        <v>2473.5</v>
      </c>
      <c r="V221" s="195">
        <v>284275</v>
      </c>
      <c r="X221" s="260">
        <v>44777</v>
      </c>
      <c r="Y221" t="s">
        <v>9188</v>
      </c>
      <c r="Z221" s="260">
        <v>12</v>
      </c>
      <c r="AA221">
        <v>1401</v>
      </c>
      <c r="AB221" s="260" t="str">
        <f ca="1">IFERROR(IFERROR(VLOOKUP(Table_Merge1[[#This Row],[Column1]],Table11[#All],2,FALSE),LEFT(AB222,8)&amp;IF(LEN((RIGHT(AB222,2)+1))&lt;2,"0"&amp;(RIGHT(AB222,2)+1),(RIGHT(AB222,2)-1))),"")</f>
        <v>1401.05.13</v>
      </c>
      <c r="AC221" s="259" t="str">
        <f ca="1">LEFT(Table_Merge1[[#This Row],[Column2]],4)</f>
        <v>1401</v>
      </c>
      <c r="AD221" s="259" t="str">
        <f ca="1">RIGHT(LEFT(Table_Merge1[[#This Row],[Column2]],7),2)</f>
        <v>05</v>
      </c>
      <c r="AE221" s="259" t="str">
        <f ca="1">RIGHT(Table_Merge1[[#This Row],[Column2]],2)</f>
        <v>13</v>
      </c>
      <c r="AF221">
        <v>5</v>
      </c>
      <c r="AG221">
        <v>13</v>
      </c>
      <c r="AH221" s="260">
        <v>2022</v>
      </c>
      <c r="AI221" t="s">
        <v>3445</v>
      </c>
      <c r="AJ221" s="260">
        <v>4</v>
      </c>
      <c r="AK221">
        <v>1777.9</v>
      </c>
      <c r="AL221">
        <v>2473.5</v>
      </c>
      <c r="AM221">
        <v>284275</v>
      </c>
      <c r="AN221">
        <v>31400</v>
      </c>
      <c r="AO221">
        <v>266600</v>
      </c>
      <c r="AP221" s="287">
        <f>IFERROR(IF(Table_Merge1[[#This Row],[LME Zinc stock]]*Table_Merge1[[#This Row],[Nima.مقدار]]=0,"",Table_Merge1[[#This Row],[LME Zinc stock]]*Table_Merge1[[#This Row],[Nima.مقدار]]),"")</f>
        <v>75787715000</v>
      </c>
      <c r="AQ221" s="287">
        <f>IFERROR(IF(Table_Merge1[[#This Row],[LME Zinc 3-month]]*Table_Merge1[[#This Row],[Nima.مقدار]]=0,"",Table_Merge1[[#This Row],[LME Zinc 3-month]]*Table_Merge1[[#This Row],[Nima.مقدار]]),"")</f>
        <v>659435100</v>
      </c>
      <c r="AR221" s="288">
        <f>IFERROR(IF(Table_Merge1[[#This Row],[LME Zinc stock]]*Table_Merge1[[#This Row],[Azad.Sell]]=0,"",Table_Merge1[[#This Row],[LME Zinc stock]]*Table_Merge1[[#This Row],[Azad.Sell]]),"")</f>
        <v>8926235000</v>
      </c>
      <c r="AS221" s="288">
        <f>IFERROR(IF(Table_Merge1[[#This Row],[LME Zinc 3-month]]*Table_Merge1[[#This Row],[Azad.Sell]]=0,"",Table_Merge1[[#This Row],[LME Zinc 3-month]]*Table_Merge1[[#This Row],[Azad.Sell]]),"")</f>
        <v>77667900</v>
      </c>
      <c r="AT221"/>
      <c r="DH221">
        <v>2060</v>
      </c>
      <c r="DI221">
        <v>500</v>
      </c>
      <c r="DJ221">
        <v>460</v>
      </c>
      <c r="DK221" t="s">
        <v>9464</v>
      </c>
      <c r="DL221" t="s">
        <v>9801</v>
      </c>
      <c r="DM221" t="s">
        <v>9803</v>
      </c>
      <c r="DN221">
        <v>233857560</v>
      </c>
      <c r="DO221">
        <v>233857560</v>
      </c>
      <c r="DP221">
        <v>2244972140</v>
      </c>
      <c r="DQ221">
        <v>2279148560</v>
      </c>
      <c r="DR221">
        <v>4440</v>
      </c>
      <c r="DS221" t="s">
        <v>3621</v>
      </c>
      <c r="DT221" t="s">
        <v>3621</v>
      </c>
      <c r="DU221" t="s">
        <v>3621</v>
      </c>
      <c r="DV221">
        <v>4580</v>
      </c>
      <c r="DW221">
        <v>505708.77292576421</v>
      </c>
      <c r="DX221">
        <v>513170.87336244539</v>
      </c>
      <c r="DY221">
        <v>0.98545883871431106</v>
      </c>
    </row>
    <row r="222" spans="1:129" x14ac:dyDescent="0.25">
      <c r="A222" s="258">
        <v>41273</v>
      </c>
      <c r="B2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1391.10.10</v>
      </c>
      <c r="C222" s="195">
        <f t="shared" ca="1" si="39"/>
        <v>1391</v>
      </c>
      <c r="D2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2" s="195">
        <f>_xlfn.NUMBERVALUE(RIGHT(Table11[[#This Row],[تاریخ شمسی]],2))</f>
        <v>10</v>
      </c>
      <c r="F2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10-10</v>
      </c>
      <c r="G222" s="195" t="s">
        <v>373</v>
      </c>
      <c r="I222" s="259">
        <v>44051</v>
      </c>
      <c r="J222">
        <v>23700</v>
      </c>
      <c r="L222" s="259">
        <v>41273</v>
      </c>
      <c r="M222">
        <v>32400</v>
      </c>
      <c r="O222" s="283">
        <f>IFERROR(DATE(Table7[[#This Row],[year]],MONTH(DATEVALUE(Table7[[#This Row],[month]]&amp;"1")),Table7[[#This Row],[day]]),"")</f>
        <v>44776</v>
      </c>
      <c r="P222" s="257" t="s">
        <v>3648</v>
      </c>
      <c r="Q222" s="257">
        <v>2022</v>
      </c>
      <c r="R222" s="257" t="s">
        <v>3445</v>
      </c>
      <c r="S222" s="257">
        <v>3</v>
      </c>
      <c r="T222" s="257">
        <v>1766.6</v>
      </c>
      <c r="U222" s="257">
        <v>2434</v>
      </c>
      <c r="V222" s="257">
        <v>287425</v>
      </c>
      <c r="X222" s="260">
        <v>44776</v>
      </c>
      <c r="Y222" t="s">
        <v>9187</v>
      </c>
      <c r="Z222" s="260">
        <v>12</v>
      </c>
      <c r="AA222">
        <v>1401</v>
      </c>
      <c r="AB222" s="260" t="str">
        <f ca="1">IFERROR(IFERROR(VLOOKUP(Table_Merge1[[#This Row],[Column1]],Table11[#All],2,FALSE),LEFT(AB223,8)&amp;IF(LEN((RIGHT(AB223,2)+1))&lt;2,"0"&amp;(RIGHT(AB223,2)+1),(RIGHT(AB223,2)-1))),"")</f>
        <v>1401.05.12</v>
      </c>
      <c r="AC222" s="259" t="str">
        <f ca="1">LEFT(Table_Merge1[[#This Row],[Column2]],4)</f>
        <v>1401</v>
      </c>
      <c r="AD222" s="259" t="str">
        <f ca="1">RIGHT(LEFT(Table_Merge1[[#This Row],[Column2]],7),2)</f>
        <v>05</v>
      </c>
      <c r="AE222" s="259" t="str">
        <f ca="1">RIGHT(Table_Merge1[[#This Row],[Column2]],2)</f>
        <v>12</v>
      </c>
      <c r="AF222">
        <v>5</v>
      </c>
      <c r="AG222">
        <v>12</v>
      </c>
      <c r="AH222" s="260">
        <v>2022</v>
      </c>
      <c r="AI222" t="s">
        <v>3445</v>
      </c>
      <c r="AJ222" s="260">
        <v>3</v>
      </c>
      <c r="AK222">
        <v>1766.6</v>
      </c>
      <c r="AL222">
        <v>2434</v>
      </c>
      <c r="AM222">
        <v>287425</v>
      </c>
      <c r="AN222">
        <v>31450</v>
      </c>
      <c r="AO222">
        <v>265998</v>
      </c>
      <c r="AP222" s="287">
        <f>IFERROR(IF(Table_Merge1[[#This Row],[LME Zinc stock]]*Table_Merge1[[#This Row],[Nima.مقدار]]=0,"",Table_Merge1[[#This Row],[LME Zinc stock]]*Table_Merge1[[#This Row],[Nima.مقدار]]),"")</f>
        <v>76454475150</v>
      </c>
      <c r="AQ222" s="287">
        <f>IFERROR(IF(Table_Merge1[[#This Row],[LME Zinc 3-month]]*Table_Merge1[[#This Row],[Nima.مقدار]]=0,"",Table_Merge1[[#This Row],[LME Zinc 3-month]]*Table_Merge1[[#This Row],[Nima.مقدار]]),"")</f>
        <v>647439132</v>
      </c>
      <c r="AR222" s="288">
        <f>IFERROR(IF(Table_Merge1[[#This Row],[LME Zinc stock]]*Table_Merge1[[#This Row],[Azad.Sell]]=0,"",Table_Merge1[[#This Row],[LME Zinc stock]]*Table_Merge1[[#This Row],[Azad.Sell]]),"")</f>
        <v>9039516250</v>
      </c>
      <c r="AS222" s="288">
        <f>IFERROR(IF(Table_Merge1[[#This Row],[LME Zinc 3-month]]*Table_Merge1[[#This Row],[Azad.Sell]]=0,"",Table_Merge1[[#This Row],[LME Zinc 3-month]]*Table_Merge1[[#This Row],[Azad.Sell]]),"")</f>
        <v>76549300</v>
      </c>
      <c r="AT222"/>
      <c r="DH222">
        <v>0</v>
      </c>
      <c r="DI222">
        <v>60</v>
      </c>
      <c r="DJ222">
        <v>60</v>
      </c>
      <c r="DK222" t="s">
        <v>9464</v>
      </c>
      <c r="DL222" t="s">
        <v>9801</v>
      </c>
      <c r="DM222" t="s">
        <v>9803</v>
      </c>
      <c r="DN222">
        <v>30503160</v>
      </c>
      <c r="DO222">
        <v>30503160</v>
      </c>
      <c r="DP222">
        <v>2275475300</v>
      </c>
      <c r="DQ222">
        <v>2309651720</v>
      </c>
      <c r="DR222">
        <v>4500</v>
      </c>
      <c r="DS222" t="s">
        <v>3621</v>
      </c>
      <c r="DT222" t="s">
        <v>3621</v>
      </c>
      <c r="DU222" t="s">
        <v>3621</v>
      </c>
      <c r="DV222">
        <v>4580</v>
      </c>
      <c r="DW222">
        <v>505708.77292576421</v>
      </c>
      <c r="DX222">
        <v>513170.87336244539</v>
      </c>
      <c r="DY222">
        <v>0.98545883871431106</v>
      </c>
    </row>
    <row r="223" spans="1:129" x14ac:dyDescent="0.25">
      <c r="A223" s="258">
        <v>41274</v>
      </c>
      <c r="B2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1391.10.11</v>
      </c>
      <c r="C223" s="195">
        <f t="shared" ca="1" si="39"/>
        <v>1391</v>
      </c>
      <c r="D2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3" s="195">
        <f>_xlfn.NUMBERVALUE(RIGHT(Table11[[#This Row],[تاریخ شمسی]],2))</f>
        <v>11</v>
      </c>
      <c r="F2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10-11</v>
      </c>
      <c r="G223" s="195" t="s">
        <v>374</v>
      </c>
      <c r="I223" s="259">
        <v>44052</v>
      </c>
      <c r="J223">
        <v>21550</v>
      </c>
      <c r="L223" s="259">
        <v>41274</v>
      </c>
      <c r="M223">
        <v>32150</v>
      </c>
      <c r="O223" s="284">
        <f>IFERROR(DATE(Table7[[#This Row],[year]],MONTH(DATEVALUE(Table7[[#This Row],[month]]&amp;"1")),Table7[[#This Row],[day]]),"")</f>
        <v>44775</v>
      </c>
      <c r="P223" s="195" t="s">
        <v>3649</v>
      </c>
      <c r="Q223" s="195">
        <v>2022</v>
      </c>
      <c r="R223" s="195" t="s">
        <v>3445</v>
      </c>
      <c r="S223" s="195">
        <v>2</v>
      </c>
      <c r="T223" s="195">
        <v>1772.9</v>
      </c>
      <c r="U223" s="195">
        <v>2441</v>
      </c>
      <c r="V223" s="195">
        <v>289125</v>
      </c>
      <c r="X223" s="260">
        <v>44775</v>
      </c>
      <c r="Y223" t="s">
        <v>9186</v>
      </c>
      <c r="Z223" s="260">
        <v>12</v>
      </c>
      <c r="AA223">
        <v>1401</v>
      </c>
      <c r="AB223" s="260" t="str">
        <f ca="1">IFERROR(IFERROR(VLOOKUP(Table_Merge1[[#This Row],[Column1]],Table11[#All],2,FALSE),LEFT(AB224,8)&amp;IF(LEN((RIGHT(AB224,2)+1))&lt;2,"0"&amp;(RIGHT(AB224,2)+1),(RIGHT(AB224,2)-1))),"")</f>
        <v>1401.05.11</v>
      </c>
      <c r="AC223" s="259" t="str">
        <f ca="1">LEFT(Table_Merge1[[#This Row],[Column2]],4)</f>
        <v>1401</v>
      </c>
      <c r="AD223" s="259" t="str">
        <f ca="1">RIGHT(LEFT(Table_Merge1[[#This Row],[Column2]],7),2)</f>
        <v>05</v>
      </c>
      <c r="AE223" s="259" t="str">
        <f ca="1">RIGHT(Table_Merge1[[#This Row],[Column2]],2)</f>
        <v>11</v>
      </c>
      <c r="AF223">
        <v>5</v>
      </c>
      <c r="AG223">
        <v>11</v>
      </c>
      <c r="AH223" s="260">
        <v>2022</v>
      </c>
      <c r="AI223" t="s">
        <v>3445</v>
      </c>
      <c r="AJ223" s="260">
        <v>2</v>
      </c>
      <c r="AK223">
        <v>1772.9</v>
      </c>
      <c r="AL223">
        <v>2441</v>
      </c>
      <c r="AM223">
        <v>289125</v>
      </c>
      <c r="AN223">
        <v>31650</v>
      </c>
      <c r="AO223">
        <v>265489</v>
      </c>
      <c r="AP223" s="287">
        <f>IFERROR(IF(Table_Merge1[[#This Row],[LME Zinc stock]]*Table_Merge1[[#This Row],[Nima.مقدار]]=0,"",Table_Merge1[[#This Row],[LME Zinc stock]]*Table_Merge1[[#This Row],[Nima.مقدار]]),"")</f>
        <v>76759507125</v>
      </c>
      <c r="AQ223" s="287">
        <f>IFERROR(IF(Table_Merge1[[#This Row],[LME Zinc 3-month]]*Table_Merge1[[#This Row],[Nima.مقدار]]=0,"",Table_Merge1[[#This Row],[LME Zinc 3-month]]*Table_Merge1[[#This Row],[Nima.مقدار]]),"")</f>
        <v>648058649</v>
      </c>
      <c r="AR223" s="288">
        <f>IFERROR(IF(Table_Merge1[[#This Row],[LME Zinc stock]]*Table_Merge1[[#This Row],[Azad.Sell]]=0,"",Table_Merge1[[#This Row],[LME Zinc stock]]*Table_Merge1[[#This Row],[Azad.Sell]]),"")</f>
        <v>9150806250</v>
      </c>
      <c r="AS223" s="288">
        <f>IFERROR(IF(Table_Merge1[[#This Row],[LME Zinc 3-month]]*Table_Merge1[[#This Row],[Azad.Sell]]=0,"",Table_Merge1[[#This Row],[LME Zinc 3-month]]*Table_Merge1[[#This Row],[Azad.Sell]]),"")</f>
        <v>77257650</v>
      </c>
      <c r="AT223"/>
      <c r="DH223">
        <v>0</v>
      </c>
      <c r="DI223">
        <v>80</v>
      </c>
      <c r="DJ223">
        <v>80</v>
      </c>
      <c r="DK223" t="s">
        <v>9465</v>
      </c>
      <c r="DL223" t="s">
        <v>9801</v>
      </c>
      <c r="DM223" t="s">
        <v>9803</v>
      </c>
      <c r="DN223">
        <v>40670880</v>
      </c>
      <c r="DO223">
        <v>40670880</v>
      </c>
      <c r="DP223">
        <v>2316146180</v>
      </c>
      <c r="DQ223">
        <v>2350322600</v>
      </c>
      <c r="DR223">
        <v>4580</v>
      </c>
      <c r="DS223">
        <v>4580</v>
      </c>
      <c r="DT223">
        <v>505708.77292576421</v>
      </c>
      <c r="DU223">
        <v>513170.87336244539</v>
      </c>
      <c r="DV223">
        <v>4580</v>
      </c>
      <c r="DW223">
        <v>505708.77292576421</v>
      </c>
      <c r="DX223">
        <v>513170.87336244539</v>
      </c>
      <c r="DY223">
        <v>0.98545883871431106</v>
      </c>
    </row>
    <row r="224" spans="1:129" x14ac:dyDescent="0.25">
      <c r="A224" s="258">
        <v>41275</v>
      </c>
      <c r="B2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1391.10.12</v>
      </c>
      <c r="C224" s="195">
        <f t="shared" ca="1" si="39"/>
        <v>1391</v>
      </c>
      <c r="D2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4" s="195">
        <f>_xlfn.NUMBERVALUE(RIGHT(Table11[[#This Row],[تاریخ شمسی]],2))</f>
        <v>12</v>
      </c>
      <c r="F2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10-12</v>
      </c>
      <c r="G224" s="195" t="s">
        <v>375</v>
      </c>
      <c r="I224" s="259">
        <v>44053</v>
      </c>
      <c r="J224">
        <v>22000</v>
      </c>
      <c r="L224" s="259">
        <v>41275</v>
      </c>
      <c r="M224">
        <v>32250</v>
      </c>
      <c r="O224" s="283">
        <f>IFERROR(DATE(Table7[[#This Row],[year]],MONTH(DATEVALUE(Table7[[#This Row],[month]]&amp;"1")),Table7[[#This Row],[day]]),"")</f>
        <v>44774</v>
      </c>
      <c r="P224" s="257" t="s">
        <v>3650</v>
      </c>
      <c r="Q224" s="257">
        <v>2022</v>
      </c>
      <c r="R224" s="257" t="s">
        <v>3445</v>
      </c>
      <c r="S224" s="257">
        <v>1</v>
      </c>
      <c r="T224" s="257">
        <v>1766.75</v>
      </c>
      <c r="U224" s="257">
        <v>2373</v>
      </c>
      <c r="V224" s="257">
        <v>290675</v>
      </c>
      <c r="X224" s="260">
        <v>44774</v>
      </c>
      <c r="Y224" t="s">
        <v>9185</v>
      </c>
      <c r="Z224" s="260">
        <v>12</v>
      </c>
      <c r="AA224">
        <v>1401</v>
      </c>
      <c r="AB224" s="260" t="str">
        <f ca="1">IFERROR(IFERROR(VLOOKUP(Table_Merge1[[#This Row],[Column1]],Table11[#All],2,FALSE),LEFT(AB225,8)&amp;IF(LEN((RIGHT(AB225,2)+1))&lt;2,"0"&amp;(RIGHT(AB225,2)+1),(RIGHT(AB225,2)-1))),"")</f>
        <v>1401.05.10</v>
      </c>
      <c r="AC224" s="259" t="str">
        <f ca="1">LEFT(Table_Merge1[[#This Row],[Column2]],4)</f>
        <v>1401</v>
      </c>
      <c r="AD224" s="259" t="str">
        <f ca="1">RIGHT(LEFT(Table_Merge1[[#This Row],[Column2]],7),2)</f>
        <v>05</v>
      </c>
      <c r="AE224" s="259" t="str">
        <f ca="1">RIGHT(Table_Merge1[[#This Row],[Column2]],2)</f>
        <v>10</v>
      </c>
      <c r="AF224">
        <v>5</v>
      </c>
      <c r="AG224">
        <v>10</v>
      </c>
      <c r="AH224" s="260">
        <v>2022</v>
      </c>
      <c r="AI224" t="s">
        <v>3445</v>
      </c>
      <c r="AJ224" s="260">
        <v>1</v>
      </c>
      <c r="AK224">
        <v>1766.75</v>
      </c>
      <c r="AL224">
        <v>2373</v>
      </c>
      <c r="AM224">
        <v>290675</v>
      </c>
      <c r="AN224">
        <v>31740</v>
      </c>
      <c r="AO224">
        <v>266131</v>
      </c>
      <c r="AP224" s="287">
        <f>IFERROR(IF(Table_Merge1[[#This Row],[LME Zinc stock]]*Table_Merge1[[#This Row],[Nima.مقدار]]=0,"",Table_Merge1[[#This Row],[LME Zinc stock]]*Table_Merge1[[#This Row],[Nima.مقدار]]),"")</f>
        <v>77357628425</v>
      </c>
      <c r="AQ224" s="287">
        <f>IFERROR(IF(Table_Merge1[[#This Row],[LME Zinc 3-month]]*Table_Merge1[[#This Row],[Nima.مقدار]]=0,"",Table_Merge1[[#This Row],[LME Zinc 3-month]]*Table_Merge1[[#This Row],[Nima.مقدار]]),"")</f>
        <v>631528863</v>
      </c>
      <c r="AR224" s="288">
        <f>IFERROR(IF(Table_Merge1[[#This Row],[LME Zinc stock]]*Table_Merge1[[#This Row],[Azad.Sell]]=0,"",Table_Merge1[[#This Row],[LME Zinc stock]]*Table_Merge1[[#This Row],[Azad.Sell]]),"")</f>
        <v>9226024500</v>
      </c>
      <c r="AS224" s="288">
        <f>IFERROR(IF(Table_Merge1[[#This Row],[LME Zinc 3-month]]*Table_Merge1[[#This Row],[Azad.Sell]]=0,"",Table_Merge1[[#This Row],[LME Zinc 3-month]]*Table_Merge1[[#This Row],[Azad.Sell]]),"")</f>
        <v>75319020</v>
      </c>
      <c r="AT224"/>
      <c r="DH224">
        <v>0</v>
      </c>
      <c r="DI224">
        <v>1000</v>
      </c>
      <c r="DJ224">
        <v>1000</v>
      </c>
      <c r="DK224" t="s">
        <v>9466</v>
      </c>
      <c r="DL224" t="s">
        <v>9801</v>
      </c>
      <c r="DM224" t="s">
        <v>9804</v>
      </c>
      <c r="DN224">
        <v>508386000</v>
      </c>
      <c r="DO224">
        <v>508386000</v>
      </c>
      <c r="DP224">
        <v>508386000</v>
      </c>
      <c r="DQ224">
        <v>508386000</v>
      </c>
      <c r="DR224">
        <v>1000</v>
      </c>
      <c r="DS224" t="s">
        <v>3621</v>
      </c>
      <c r="DT224" t="s">
        <v>3621</v>
      </c>
      <c r="DU224" t="s">
        <v>3621</v>
      </c>
      <c r="DV224">
        <v>7760</v>
      </c>
      <c r="DW224">
        <v>491260.58247422683</v>
      </c>
      <c r="DX224">
        <v>491260.58247422683</v>
      </c>
      <c r="DY224">
        <v>1</v>
      </c>
    </row>
    <row r="225" spans="1:129" x14ac:dyDescent="0.25">
      <c r="A225" s="258">
        <v>41276</v>
      </c>
      <c r="B2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1391.10.13</v>
      </c>
      <c r="C225" s="195">
        <f t="shared" ca="1" si="39"/>
        <v>1391</v>
      </c>
      <c r="D2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5" s="195">
        <f>_xlfn.NUMBERVALUE(RIGHT(Table11[[#This Row],[تاریخ شمسی]],2))</f>
        <v>13</v>
      </c>
      <c r="F2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10-13</v>
      </c>
      <c r="G225" s="195" t="s">
        <v>376</v>
      </c>
      <c r="I225" s="259">
        <v>44054</v>
      </c>
      <c r="J225">
        <v>22200</v>
      </c>
      <c r="L225" s="259">
        <v>41276</v>
      </c>
      <c r="M225">
        <v>32400</v>
      </c>
      <c r="O225" s="284">
        <f>IFERROR(DATE(Table7[[#This Row],[year]],MONTH(DATEVALUE(Table7[[#This Row],[month]]&amp;"1")),Table7[[#This Row],[day]]),"")</f>
        <v>44771</v>
      </c>
      <c r="P225" s="195" t="s">
        <v>3651</v>
      </c>
      <c r="Q225" s="195">
        <v>2022</v>
      </c>
      <c r="R225" s="195" t="s">
        <v>3443</v>
      </c>
      <c r="S225" s="195">
        <v>29</v>
      </c>
      <c r="T225" s="195">
        <v>1758.9</v>
      </c>
      <c r="U225" s="195">
        <v>2437</v>
      </c>
      <c r="V225" s="195">
        <v>296650</v>
      </c>
      <c r="X225" s="260">
        <v>44771</v>
      </c>
      <c r="Z225" s="260">
        <v>12</v>
      </c>
      <c r="AB225" s="260" t="str">
        <f ca="1">IFERROR(IFERROR(VLOOKUP(Table_Merge1[[#This Row],[Column1]],Table11[#All],2,FALSE),LEFT(AB226,8)&amp;IF(LEN((RIGHT(AB226,2)+1))&lt;2,"0"&amp;(RIGHT(AB226,2)+1),(RIGHT(AB226,2)-1))),"")</f>
        <v>1401.05.07</v>
      </c>
      <c r="AC225" s="259" t="str">
        <f ca="1">LEFT(Table_Merge1[[#This Row],[Column2]],4)</f>
        <v>1401</v>
      </c>
      <c r="AD225" s="259" t="str">
        <f ca="1">RIGHT(LEFT(Table_Merge1[[#This Row],[Column2]],7),2)</f>
        <v>05</v>
      </c>
      <c r="AE225" s="259" t="str">
        <f ca="1">RIGHT(Table_Merge1[[#This Row],[Column2]],2)</f>
        <v>07</v>
      </c>
      <c r="AH225" s="260">
        <v>2022</v>
      </c>
      <c r="AI225" t="s">
        <v>3443</v>
      </c>
      <c r="AJ225" s="260">
        <v>29</v>
      </c>
      <c r="AK225">
        <v>1758.9</v>
      </c>
      <c r="AL225">
        <v>2437</v>
      </c>
      <c r="AM225">
        <v>296650</v>
      </c>
      <c r="AN225">
        <v>31900</v>
      </c>
      <c r="AP225" s="287" t="str">
        <f>IFERROR(IF(Table_Merge1[[#This Row],[LME Zinc stock]]*Table_Merge1[[#This Row],[Nima.مقدار]]=0,"",Table_Merge1[[#This Row],[LME Zinc stock]]*Table_Merge1[[#This Row],[Nima.مقدار]]),"")</f>
        <v/>
      </c>
      <c r="AQ225" s="287" t="str">
        <f>IFERROR(IF(Table_Merge1[[#This Row],[LME Zinc 3-month]]*Table_Merge1[[#This Row],[Nima.مقدار]]=0,"",Table_Merge1[[#This Row],[LME Zinc 3-month]]*Table_Merge1[[#This Row],[Nima.مقدار]]),"")</f>
        <v/>
      </c>
      <c r="AR225" s="288">
        <f>IFERROR(IF(Table_Merge1[[#This Row],[LME Zinc stock]]*Table_Merge1[[#This Row],[Azad.Sell]]=0,"",Table_Merge1[[#This Row],[LME Zinc stock]]*Table_Merge1[[#This Row],[Azad.Sell]]),"")</f>
        <v>9463135000</v>
      </c>
      <c r="AS225" s="288">
        <f>IFERROR(IF(Table_Merge1[[#This Row],[LME Zinc 3-month]]*Table_Merge1[[#This Row],[Azad.Sell]]=0,"",Table_Merge1[[#This Row],[LME Zinc 3-month]]*Table_Merge1[[#This Row],[Azad.Sell]]),"")</f>
        <v>77740300</v>
      </c>
      <c r="AT225"/>
      <c r="DH225">
        <v>2000</v>
      </c>
      <c r="DI225">
        <v>360</v>
      </c>
      <c r="DJ225">
        <v>240</v>
      </c>
      <c r="DK225" t="s">
        <v>9467</v>
      </c>
      <c r="DL225" t="s">
        <v>9801</v>
      </c>
      <c r="DM225" t="s">
        <v>9804</v>
      </c>
      <c r="DN225">
        <v>117032880</v>
      </c>
      <c r="DO225">
        <v>117032880</v>
      </c>
      <c r="DP225">
        <v>625418880</v>
      </c>
      <c r="DQ225">
        <v>625418880</v>
      </c>
      <c r="DR225">
        <v>1240</v>
      </c>
      <c r="DS225" t="s">
        <v>3621</v>
      </c>
      <c r="DT225" t="s">
        <v>3621</v>
      </c>
      <c r="DU225" t="s">
        <v>3621</v>
      </c>
      <c r="DV225">
        <v>7760</v>
      </c>
      <c r="DW225">
        <v>491260.58247422683</v>
      </c>
      <c r="DX225">
        <v>491260.58247422683</v>
      </c>
      <c r="DY225">
        <v>1</v>
      </c>
    </row>
    <row r="226" spans="1:129" x14ac:dyDescent="0.25">
      <c r="A226" s="258">
        <v>41279</v>
      </c>
      <c r="B2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1391.10.16</v>
      </c>
      <c r="C226" s="195">
        <f t="shared" ca="1" si="39"/>
        <v>1391</v>
      </c>
      <c r="D2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6" s="195">
        <f>_xlfn.NUMBERVALUE(RIGHT(Table11[[#This Row],[تاریخ شمسی]],2))</f>
        <v>16</v>
      </c>
      <c r="F2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10-16</v>
      </c>
      <c r="G226" s="195" t="s">
        <v>377</v>
      </c>
      <c r="I226" s="259">
        <v>44055</v>
      </c>
      <c r="J226">
        <v>22250</v>
      </c>
      <c r="L226" s="259">
        <v>41279</v>
      </c>
      <c r="M226">
        <v>32400</v>
      </c>
      <c r="O226" s="283">
        <f>IFERROR(DATE(Table7[[#This Row],[year]],MONTH(DATEVALUE(Table7[[#This Row],[month]]&amp;"1")),Table7[[#This Row],[day]]),"")</f>
        <v>44770</v>
      </c>
      <c r="P226" s="257" t="s">
        <v>3652</v>
      </c>
      <c r="Q226" s="257">
        <v>2022</v>
      </c>
      <c r="R226" s="257" t="s">
        <v>3443</v>
      </c>
      <c r="S226" s="257">
        <v>28</v>
      </c>
      <c r="T226" s="257">
        <v>1746.6</v>
      </c>
      <c r="U226" s="257">
        <v>2448</v>
      </c>
      <c r="V226" s="257">
        <v>288125</v>
      </c>
      <c r="X226" s="260">
        <v>44770</v>
      </c>
      <c r="Y226" t="s">
        <v>9184</v>
      </c>
      <c r="Z226" s="260">
        <v>12</v>
      </c>
      <c r="AA226">
        <v>1401</v>
      </c>
      <c r="AB226" s="260" t="str">
        <f ca="1">IFERROR(IFERROR(VLOOKUP(Table_Merge1[[#This Row],[Column1]],Table11[#All],2,FALSE),LEFT(AB227,8)&amp;IF(LEN((RIGHT(AB227,2)+1))&lt;2,"0"&amp;(RIGHT(AB227,2)+1),(RIGHT(AB227,2)-1))),"")</f>
        <v>1401.05.06</v>
      </c>
      <c r="AC226" s="259" t="str">
        <f ca="1">LEFT(Table_Merge1[[#This Row],[Column2]],4)</f>
        <v>1401</v>
      </c>
      <c r="AD226" s="259" t="str">
        <f ca="1">RIGHT(LEFT(Table_Merge1[[#This Row],[Column2]],7),2)</f>
        <v>05</v>
      </c>
      <c r="AE226" s="259" t="str">
        <f ca="1">RIGHT(Table_Merge1[[#This Row],[Column2]],2)</f>
        <v>06</v>
      </c>
      <c r="AF226">
        <v>5</v>
      </c>
      <c r="AG226">
        <v>6</v>
      </c>
      <c r="AH226" s="260">
        <v>2022</v>
      </c>
      <c r="AI226" t="s">
        <v>3443</v>
      </c>
      <c r="AJ226" s="260">
        <v>28</v>
      </c>
      <c r="AK226">
        <v>1746.6</v>
      </c>
      <c r="AL226">
        <v>2448</v>
      </c>
      <c r="AM226">
        <v>288125</v>
      </c>
      <c r="AN226">
        <v>31900</v>
      </c>
      <c r="AO226">
        <v>265460</v>
      </c>
      <c r="AP226" s="287">
        <f>IFERROR(IF(Table_Merge1[[#This Row],[LME Zinc stock]]*Table_Merge1[[#This Row],[Nima.مقدار]]=0,"",Table_Merge1[[#This Row],[LME Zinc stock]]*Table_Merge1[[#This Row],[Nima.مقدار]]),"")</f>
        <v>76485662500</v>
      </c>
      <c r="AQ226" s="287">
        <f>IFERROR(IF(Table_Merge1[[#This Row],[LME Zinc 3-month]]*Table_Merge1[[#This Row],[Nima.مقدار]]=0,"",Table_Merge1[[#This Row],[LME Zinc 3-month]]*Table_Merge1[[#This Row],[Nima.مقدار]]),"")</f>
        <v>649846080</v>
      </c>
      <c r="AR226" s="288">
        <f>IFERROR(IF(Table_Merge1[[#This Row],[LME Zinc stock]]*Table_Merge1[[#This Row],[Azad.Sell]]=0,"",Table_Merge1[[#This Row],[LME Zinc stock]]*Table_Merge1[[#This Row],[Azad.Sell]]),"")</f>
        <v>9191187500</v>
      </c>
      <c r="AS226" s="288">
        <f>IFERROR(IF(Table_Merge1[[#This Row],[LME Zinc 3-month]]*Table_Merge1[[#This Row],[Azad.Sell]]=0,"",Table_Merge1[[#This Row],[LME Zinc 3-month]]*Table_Merge1[[#This Row],[Azad.Sell]]),"")</f>
        <v>78091200</v>
      </c>
      <c r="AT226"/>
      <c r="DH226">
        <v>0</v>
      </c>
      <c r="DI226">
        <v>380</v>
      </c>
      <c r="DJ226">
        <v>380</v>
      </c>
      <c r="DK226" t="s">
        <v>9467</v>
      </c>
      <c r="DL226" t="s">
        <v>9801</v>
      </c>
      <c r="DM226" t="s">
        <v>9804</v>
      </c>
      <c r="DN226">
        <v>185302060</v>
      </c>
      <c r="DO226">
        <v>185302060</v>
      </c>
      <c r="DP226">
        <v>810720940</v>
      </c>
      <c r="DQ226">
        <v>810720940</v>
      </c>
      <c r="DR226">
        <v>1620</v>
      </c>
      <c r="DS226" t="s">
        <v>3621</v>
      </c>
      <c r="DT226" t="s">
        <v>3621</v>
      </c>
      <c r="DU226" t="s">
        <v>3621</v>
      </c>
      <c r="DV226">
        <v>7760</v>
      </c>
      <c r="DW226">
        <v>491260.58247422683</v>
      </c>
      <c r="DX226">
        <v>491260.58247422683</v>
      </c>
      <c r="DY226">
        <v>1</v>
      </c>
    </row>
    <row r="227" spans="1:129" x14ac:dyDescent="0.25">
      <c r="A227" s="258">
        <v>41280</v>
      </c>
      <c r="B2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1391.10.17</v>
      </c>
      <c r="C227" s="195">
        <f t="shared" ca="1" si="39"/>
        <v>1391</v>
      </c>
      <c r="D2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7" s="195">
        <f>_xlfn.NUMBERVALUE(RIGHT(Table11[[#This Row],[تاریخ شمسی]],2))</f>
        <v>17</v>
      </c>
      <c r="F2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10-17</v>
      </c>
      <c r="G227" s="195" t="s">
        <v>378</v>
      </c>
      <c r="I227" s="259">
        <v>44056</v>
      </c>
      <c r="J227">
        <v>22500</v>
      </c>
      <c r="L227" s="259">
        <v>41280</v>
      </c>
      <c r="M227">
        <v>32350</v>
      </c>
      <c r="O227" s="284">
        <f>IFERROR(DATE(Table7[[#This Row],[year]],MONTH(DATEVALUE(Table7[[#This Row],[month]]&amp;"1")),Table7[[#This Row],[day]]),"")</f>
        <v>44769</v>
      </c>
      <c r="P227" s="195" t="s">
        <v>3653</v>
      </c>
      <c r="Q227" s="195">
        <v>2022</v>
      </c>
      <c r="R227" s="195" t="s">
        <v>3443</v>
      </c>
      <c r="S227" s="195">
        <v>27</v>
      </c>
      <c r="T227" s="195">
        <v>1723.95</v>
      </c>
      <c r="U227" s="195" t="s">
        <v>3621</v>
      </c>
      <c r="V227" s="195" t="s">
        <v>3621</v>
      </c>
      <c r="X227" s="260">
        <v>44769</v>
      </c>
      <c r="Y227" t="s">
        <v>9183</v>
      </c>
      <c r="Z227" s="260">
        <v>12</v>
      </c>
      <c r="AA227">
        <v>1401</v>
      </c>
      <c r="AB227" s="260" t="str">
        <f ca="1">IFERROR(IFERROR(VLOOKUP(Table_Merge1[[#This Row],[Column1]],Table11[#All],2,FALSE),LEFT(AB228,8)&amp;IF(LEN((RIGHT(AB228,2)+1))&lt;2,"0"&amp;(RIGHT(AB228,2)+1),(RIGHT(AB228,2)-1))),"")</f>
        <v>1401.05.05</v>
      </c>
      <c r="AC227" s="259" t="str">
        <f ca="1">LEFT(Table_Merge1[[#This Row],[Column2]],4)</f>
        <v>1401</v>
      </c>
      <c r="AD227" s="259" t="str">
        <f ca="1">RIGHT(LEFT(Table_Merge1[[#This Row],[Column2]],7),2)</f>
        <v>05</v>
      </c>
      <c r="AE227" s="259" t="str">
        <f ca="1">RIGHT(Table_Merge1[[#This Row],[Column2]],2)</f>
        <v>05</v>
      </c>
      <c r="AF227">
        <v>5</v>
      </c>
      <c r="AG227">
        <v>5</v>
      </c>
      <c r="AH227" s="260">
        <v>2022</v>
      </c>
      <c r="AI227" t="s">
        <v>3443</v>
      </c>
      <c r="AJ227" s="260">
        <v>27</v>
      </c>
      <c r="AK227">
        <v>1723.95</v>
      </c>
      <c r="AL227" t="s">
        <v>3621</v>
      </c>
      <c r="AM227" t="s">
        <v>3621</v>
      </c>
      <c r="AN227">
        <v>31930</v>
      </c>
      <c r="AO227">
        <v>266424</v>
      </c>
      <c r="AP227" s="287" t="str">
        <f>IFERROR(IF(Table_Merge1[[#This Row],[LME Zinc stock]]*Table_Merge1[[#This Row],[Nima.مقدار]]=0,"",Table_Merge1[[#This Row],[LME Zinc stock]]*Table_Merge1[[#This Row],[Nima.مقدار]]),"")</f>
        <v/>
      </c>
      <c r="AQ227" s="287" t="str">
        <f>IFERROR(IF(Table_Merge1[[#This Row],[LME Zinc 3-month]]*Table_Merge1[[#This Row],[Nima.مقدار]]=0,"",Table_Merge1[[#This Row],[LME Zinc 3-month]]*Table_Merge1[[#This Row],[Nima.مقدار]]),"")</f>
        <v/>
      </c>
      <c r="AR227" s="288" t="str">
        <f>IFERROR(IF(Table_Merge1[[#This Row],[LME Zinc stock]]*Table_Merge1[[#This Row],[Azad.Sell]]=0,"",Table_Merge1[[#This Row],[LME Zinc stock]]*Table_Merge1[[#This Row],[Azad.Sell]]),"")</f>
        <v/>
      </c>
      <c r="AS227" s="288" t="str">
        <f>IFERROR(IF(Table_Merge1[[#This Row],[LME Zinc 3-month]]*Table_Merge1[[#This Row],[Azad.Sell]]=0,"",Table_Merge1[[#This Row],[LME Zinc 3-month]]*Table_Merge1[[#This Row],[Azad.Sell]]),"")</f>
        <v/>
      </c>
      <c r="AT227"/>
      <c r="DH227">
        <v>0</v>
      </c>
      <c r="DI227">
        <v>20</v>
      </c>
      <c r="DJ227">
        <v>20</v>
      </c>
      <c r="DK227" t="s">
        <v>9468</v>
      </c>
      <c r="DL227" t="s">
        <v>9801</v>
      </c>
      <c r="DM227" t="s">
        <v>9804</v>
      </c>
      <c r="DN227">
        <v>9752740</v>
      </c>
      <c r="DO227">
        <v>9752740</v>
      </c>
      <c r="DP227">
        <v>820473680</v>
      </c>
      <c r="DQ227">
        <v>820473680</v>
      </c>
      <c r="DR227">
        <v>1640</v>
      </c>
      <c r="DS227" t="s">
        <v>3621</v>
      </c>
      <c r="DT227" t="s">
        <v>3621</v>
      </c>
      <c r="DU227" t="s">
        <v>3621</v>
      </c>
      <c r="DV227">
        <v>7760</v>
      </c>
      <c r="DW227">
        <v>491260.58247422683</v>
      </c>
      <c r="DX227">
        <v>491260.58247422683</v>
      </c>
      <c r="DY227">
        <v>1</v>
      </c>
    </row>
    <row r="228" spans="1:129" x14ac:dyDescent="0.25">
      <c r="A228" s="258">
        <v>41281</v>
      </c>
      <c r="B2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1391.10.18</v>
      </c>
      <c r="C228" s="195">
        <f t="shared" ca="1" si="39"/>
        <v>1391</v>
      </c>
      <c r="D2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8" s="195">
        <f>_xlfn.NUMBERVALUE(RIGHT(Table11[[#This Row],[تاریخ شمسی]],2))</f>
        <v>18</v>
      </c>
      <c r="F2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10-18</v>
      </c>
      <c r="G228" s="195" t="s">
        <v>379</v>
      </c>
      <c r="I228" s="259">
        <v>44057</v>
      </c>
      <c r="J228">
        <v>22500</v>
      </c>
      <c r="L228" s="259">
        <v>41281</v>
      </c>
      <c r="M228">
        <v>32300</v>
      </c>
      <c r="O228" s="283">
        <f>IFERROR(DATE(Table7[[#This Row],[year]],MONTH(DATEVALUE(Table7[[#This Row],[month]]&amp;"1")),Table7[[#This Row],[day]]),"")</f>
        <v>44768</v>
      </c>
      <c r="P228" s="257" t="s">
        <v>3654</v>
      </c>
      <c r="Q228" s="257">
        <v>2022</v>
      </c>
      <c r="R228" s="257" t="s">
        <v>3443</v>
      </c>
      <c r="S228" s="257">
        <v>26</v>
      </c>
      <c r="T228" s="257">
        <v>1719.85</v>
      </c>
      <c r="U228" s="257">
        <v>2438</v>
      </c>
      <c r="V228" s="257">
        <v>291025</v>
      </c>
      <c r="X228" s="260">
        <v>44768</v>
      </c>
      <c r="Y228" t="s">
        <v>9182</v>
      </c>
      <c r="Z228" s="260">
        <v>12</v>
      </c>
      <c r="AA228">
        <v>1401</v>
      </c>
      <c r="AB228" s="260" t="str">
        <f ca="1">IFERROR(IFERROR(VLOOKUP(Table_Merge1[[#This Row],[Column1]],Table11[#All],2,FALSE),LEFT(AB229,8)&amp;IF(LEN((RIGHT(AB229,2)+1))&lt;2,"0"&amp;(RIGHT(AB229,2)+1),(RIGHT(AB229,2)-1))),"")</f>
        <v>1401.05.04</v>
      </c>
      <c r="AC228" s="259" t="str">
        <f ca="1">LEFT(Table_Merge1[[#This Row],[Column2]],4)</f>
        <v>1401</v>
      </c>
      <c r="AD228" s="259" t="str">
        <f ca="1">RIGHT(LEFT(Table_Merge1[[#This Row],[Column2]],7),2)</f>
        <v>05</v>
      </c>
      <c r="AE228" s="259" t="str">
        <f ca="1">RIGHT(Table_Merge1[[#This Row],[Column2]],2)</f>
        <v>04</v>
      </c>
      <c r="AF228">
        <v>5</v>
      </c>
      <c r="AG228">
        <v>4</v>
      </c>
      <c r="AH228" s="260">
        <v>2022</v>
      </c>
      <c r="AI228" t="s">
        <v>3443</v>
      </c>
      <c r="AJ228" s="260">
        <v>26</v>
      </c>
      <c r="AK228">
        <v>1719.85</v>
      </c>
      <c r="AL228">
        <v>2438</v>
      </c>
      <c r="AM228">
        <v>291025</v>
      </c>
      <c r="AN228">
        <v>31900</v>
      </c>
      <c r="AO228">
        <v>264993</v>
      </c>
      <c r="AP228" s="287">
        <f>IFERROR(IF(Table_Merge1[[#This Row],[LME Zinc stock]]*Table_Merge1[[#This Row],[Nima.مقدار]]=0,"",Table_Merge1[[#This Row],[LME Zinc stock]]*Table_Merge1[[#This Row],[Nima.مقدار]]),"")</f>
        <v>77119587825</v>
      </c>
      <c r="AQ228" s="287">
        <f>IFERROR(IF(Table_Merge1[[#This Row],[LME Zinc 3-month]]*Table_Merge1[[#This Row],[Nima.مقدار]]=0,"",Table_Merge1[[#This Row],[LME Zinc 3-month]]*Table_Merge1[[#This Row],[Nima.مقدار]]),"")</f>
        <v>646052934</v>
      </c>
      <c r="AR228" s="288">
        <f>IFERROR(IF(Table_Merge1[[#This Row],[LME Zinc stock]]*Table_Merge1[[#This Row],[Azad.Sell]]=0,"",Table_Merge1[[#This Row],[LME Zinc stock]]*Table_Merge1[[#This Row],[Azad.Sell]]),"")</f>
        <v>9283697500</v>
      </c>
      <c r="AS228" s="288">
        <f>IFERROR(IF(Table_Merge1[[#This Row],[LME Zinc 3-month]]*Table_Merge1[[#This Row],[Azad.Sell]]=0,"",Table_Merge1[[#This Row],[LME Zinc 3-month]]*Table_Merge1[[#This Row],[Azad.Sell]]),"")</f>
        <v>77772200</v>
      </c>
      <c r="AT228"/>
      <c r="DH228">
        <v>0</v>
      </c>
      <c r="DI228">
        <v>120</v>
      </c>
      <c r="DJ228">
        <v>120</v>
      </c>
      <c r="DK228" t="s">
        <v>9469</v>
      </c>
      <c r="DL228" t="s">
        <v>9801</v>
      </c>
      <c r="DM228" t="s">
        <v>9804</v>
      </c>
      <c r="DN228">
        <v>58516440</v>
      </c>
      <c r="DO228">
        <v>58516440</v>
      </c>
      <c r="DP228">
        <v>878990120</v>
      </c>
      <c r="DQ228">
        <v>878990120</v>
      </c>
      <c r="DR228">
        <v>1760</v>
      </c>
      <c r="DS228" t="s">
        <v>3621</v>
      </c>
      <c r="DT228" t="s">
        <v>3621</v>
      </c>
      <c r="DU228" t="s">
        <v>3621</v>
      </c>
      <c r="DV228">
        <v>7760</v>
      </c>
      <c r="DW228">
        <v>491260.58247422683</v>
      </c>
      <c r="DX228">
        <v>491260.58247422683</v>
      </c>
      <c r="DY228">
        <v>1</v>
      </c>
    </row>
    <row r="229" spans="1:129" x14ac:dyDescent="0.25">
      <c r="A229" s="258">
        <v>41282</v>
      </c>
      <c r="B2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1391.10.19</v>
      </c>
      <c r="C229" s="195">
        <f t="shared" ca="1" si="39"/>
        <v>1391</v>
      </c>
      <c r="D2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9" s="195">
        <f>_xlfn.NUMBERVALUE(RIGHT(Table11[[#This Row],[تاریخ شمسی]],2))</f>
        <v>19</v>
      </c>
      <c r="F2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10-19</v>
      </c>
      <c r="G229" s="195" t="s">
        <v>380</v>
      </c>
      <c r="I229" s="259">
        <v>44058</v>
      </c>
      <c r="J229">
        <v>22050</v>
      </c>
      <c r="L229" s="259">
        <v>41282</v>
      </c>
      <c r="M229">
        <v>32600</v>
      </c>
      <c r="O229" s="284">
        <f>IFERROR(DATE(Table7[[#This Row],[year]],MONTH(DATEVALUE(Table7[[#This Row],[month]]&amp;"1")),Table7[[#This Row],[day]]),"")</f>
        <v>44767</v>
      </c>
      <c r="P229" s="195" t="s">
        <v>3655</v>
      </c>
      <c r="Q229" s="195">
        <v>2022</v>
      </c>
      <c r="R229" s="195" t="s">
        <v>3443</v>
      </c>
      <c r="S229" s="195">
        <v>25</v>
      </c>
      <c r="T229" s="195">
        <v>1731.95</v>
      </c>
      <c r="U229" s="195">
        <v>2446</v>
      </c>
      <c r="V229" s="195">
        <v>295325</v>
      </c>
      <c r="X229" s="260">
        <v>44767</v>
      </c>
      <c r="Y229" t="s">
        <v>9181</v>
      </c>
      <c r="Z229" s="260">
        <v>12</v>
      </c>
      <c r="AA229">
        <v>1401</v>
      </c>
      <c r="AB229" s="260" t="str">
        <f ca="1">IFERROR(IFERROR(VLOOKUP(Table_Merge1[[#This Row],[Column1]],Table11[#All],2,FALSE),LEFT(AB230,8)&amp;IF(LEN((RIGHT(AB230,2)+1))&lt;2,"0"&amp;(RIGHT(AB230,2)+1),(RIGHT(AB230,2)-1))),"")</f>
        <v>1401.05.03</v>
      </c>
      <c r="AC229" s="259" t="str">
        <f ca="1">LEFT(Table_Merge1[[#This Row],[Column2]],4)</f>
        <v>1401</v>
      </c>
      <c r="AD229" s="259" t="str">
        <f ca="1">RIGHT(LEFT(Table_Merge1[[#This Row],[Column2]],7),2)</f>
        <v>05</v>
      </c>
      <c r="AE229" s="259" t="str">
        <f ca="1">RIGHT(Table_Merge1[[#This Row],[Column2]],2)</f>
        <v>03</v>
      </c>
      <c r="AF229">
        <v>5</v>
      </c>
      <c r="AG229">
        <v>3</v>
      </c>
      <c r="AH229" s="260">
        <v>2022</v>
      </c>
      <c r="AI229" t="s">
        <v>3443</v>
      </c>
      <c r="AJ229" s="260">
        <v>25</v>
      </c>
      <c r="AK229">
        <v>1731.95</v>
      </c>
      <c r="AL229">
        <v>2446</v>
      </c>
      <c r="AM229">
        <v>295325</v>
      </c>
      <c r="AN229">
        <v>31850</v>
      </c>
      <c r="AO229">
        <v>264529</v>
      </c>
      <c r="AP229" s="287">
        <f>IFERROR(IF(Table_Merge1[[#This Row],[LME Zinc stock]]*Table_Merge1[[#This Row],[Nima.مقدار]]=0,"",Table_Merge1[[#This Row],[LME Zinc stock]]*Table_Merge1[[#This Row],[Nima.مقدار]]),"")</f>
        <v>78122026925</v>
      </c>
      <c r="AQ229" s="287">
        <f>IFERROR(IF(Table_Merge1[[#This Row],[LME Zinc 3-month]]*Table_Merge1[[#This Row],[Nima.مقدار]]=0,"",Table_Merge1[[#This Row],[LME Zinc 3-month]]*Table_Merge1[[#This Row],[Nima.مقدار]]),"")</f>
        <v>647037934</v>
      </c>
      <c r="AR229" s="288">
        <f>IFERROR(IF(Table_Merge1[[#This Row],[LME Zinc stock]]*Table_Merge1[[#This Row],[Azad.Sell]]=0,"",Table_Merge1[[#This Row],[LME Zinc stock]]*Table_Merge1[[#This Row],[Azad.Sell]]),"")</f>
        <v>9406101250</v>
      </c>
      <c r="AS229" s="288">
        <f>IFERROR(IF(Table_Merge1[[#This Row],[LME Zinc 3-month]]*Table_Merge1[[#This Row],[Azad.Sell]]=0,"",Table_Merge1[[#This Row],[LME Zinc 3-month]]*Table_Merge1[[#This Row],[Azad.Sell]]),"")</f>
        <v>77905100</v>
      </c>
      <c r="AT229"/>
      <c r="DH229">
        <v>2000</v>
      </c>
      <c r="DI229">
        <v>1320</v>
      </c>
      <c r="DJ229">
        <v>1120</v>
      </c>
      <c r="DK229" t="s">
        <v>9497</v>
      </c>
      <c r="DL229" t="s">
        <v>9801</v>
      </c>
      <c r="DM229" t="s">
        <v>9804</v>
      </c>
      <c r="DN229">
        <v>536894400</v>
      </c>
      <c r="DO229">
        <v>536894400</v>
      </c>
      <c r="DP229">
        <v>1415884520</v>
      </c>
      <c r="DQ229">
        <v>1415884520</v>
      </c>
      <c r="DR229">
        <v>2880</v>
      </c>
      <c r="DS229" t="s">
        <v>3621</v>
      </c>
      <c r="DT229" t="s">
        <v>3621</v>
      </c>
      <c r="DU229" t="s">
        <v>3621</v>
      </c>
      <c r="DV229">
        <v>7760</v>
      </c>
      <c r="DW229">
        <v>491260.58247422683</v>
      </c>
      <c r="DX229">
        <v>491260.58247422683</v>
      </c>
      <c r="DY229">
        <v>1</v>
      </c>
    </row>
    <row r="230" spans="1:129" x14ac:dyDescent="0.25">
      <c r="A230" s="258">
        <v>41283</v>
      </c>
      <c r="B2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1391.10.20</v>
      </c>
      <c r="C230" s="195">
        <f t="shared" ca="1" si="39"/>
        <v>1391</v>
      </c>
      <c r="D2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30" s="195">
        <f>_xlfn.NUMBERVALUE(RIGHT(Table11[[#This Row],[تاریخ شمسی]],2))</f>
        <v>20</v>
      </c>
      <c r="F2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10-20</v>
      </c>
      <c r="G230" s="195" t="s">
        <v>381</v>
      </c>
      <c r="I230" s="259">
        <v>44059</v>
      </c>
      <c r="J230">
        <v>22550</v>
      </c>
      <c r="L230" s="259">
        <v>41283</v>
      </c>
      <c r="M230">
        <v>32800</v>
      </c>
      <c r="O230" s="283">
        <f>IFERROR(DATE(Table7[[#This Row],[year]],MONTH(DATEVALUE(Table7[[#This Row],[month]]&amp;"1")),Table7[[#This Row],[day]]),"")</f>
        <v>44764</v>
      </c>
      <c r="P230" s="257" t="s">
        <v>3656</v>
      </c>
      <c r="Q230" s="257">
        <v>2022</v>
      </c>
      <c r="R230" s="257" t="s">
        <v>3443</v>
      </c>
      <c r="S230" s="257">
        <v>22</v>
      </c>
      <c r="T230" s="257">
        <v>1725</v>
      </c>
      <c r="U230" s="257">
        <v>2386.5</v>
      </c>
      <c r="V230" s="257">
        <v>299700</v>
      </c>
      <c r="X230" s="260">
        <v>44764</v>
      </c>
      <c r="Z230" s="260">
        <v>12</v>
      </c>
      <c r="AB230" s="260" t="str">
        <f ca="1">IFERROR(IFERROR(VLOOKUP(Table_Merge1[[#This Row],[Column1]],Table11[#All],2,FALSE),LEFT(AB231,8)&amp;IF(LEN((RIGHT(AB231,2)+1))&lt;2,"0"&amp;(RIGHT(AB231,2)+1),(RIGHT(AB231,2)-1))),"")</f>
        <v>1401.04.29</v>
      </c>
      <c r="AC230" s="259" t="str">
        <f ca="1">LEFT(Table_Merge1[[#This Row],[Column2]],4)</f>
        <v>1401</v>
      </c>
      <c r="AD230" s="259" t="str">
        <f ca="1">RIGHT(LEFT(Table_Merge1[[#This Row],[Column2]],7),2)</f>
        <v>04</v>
      </c>
      <c r="AE230" s="259" t="str">
        <f ca="1">RIGHT(Table_Merge1[[#This Row],[Column2]],2)</f>
        <v>29</v>
      </c>
      <c r="AH230" s="260">
        <v>2022</v>
      </c>
      <c r="AI230" t="s">
        <v>3443</v>
      </c>
      <c r="AJ230" s="260">
        <v>22</v>
      </c>
      <c r="AK230">
        <v>1725</v>
      </c>
      <c r="AL230">
        <v>2386.5</v>
      </c>
      <c r="AM230">
        <v>299700</v>
      </c>
      <c r="AN230">
        <v>31900</v>
      </c>
      <c r="AP230" s="287" t="str">
        <f>IFERROR(IF(Table_Merge1[[#This Row],[LME Zinc stock]]*Table_Merge1[[#This Row],[Nima.مقدار]]=0,"",Table_Merge1[[#This Row],[LME Zinc stock]]*Table_Merge1[[#This Row],[Nima.مقدار]]),"")</f>
        <v/>
      </c>
      <c r="AQ230" s="287" t="str">
        <f>IFERROR(IF(Table_Merge1[[#This Row],[LME Zinc 3-month]]*Table_Merge1[[#This Row],[Nima.مقدار]]=0,"",Table_Merge1[[#This Row],[LME Zinc 3-month]]*Table_Merge1[[#This Row],[Nima.مقدار]]),"")</f>
        <v/>
      </c>
      <c r="AR230" s="288">
        <f>IFERROR(IF(Table_Merge1[[#This Row],[LME Zinc stock]]*Table_Merge1[[#This Row],[Azad.Sell]]=0,"",Table_Merge1[[#This Row],[LME Zinc stock]]*Table_Merge1[[#This Row],[Azad.Sell]]),"")</f>
        <v>9560430000</v>
      </c>
      <c r="AS230" s="288">
        <f>IFERROR(IF(Table_Merge1[[#This Row],[LME Zinc 3-month]]*Table_Merge1[[#This Row],[Azad.Sell]]=0,"",Table_Merge1[[#This Row],[LME Zinc 3-month]]*Table_Merge1[[#This Row],[Azad.Sell]]),"")</f>
        <v>76129350</v>
      </c>
      <c r="AT230"/>
      <c r="DH230">
        <v>0</v>
      </c>
      <c r="DI230">
        <v>880</v>
      </c>
      <c r="DJ230">
        <v>880</v>
      </c>
      <c r="DK230" t="s">
        <v>9497</v>
      </c>
      <c r="DL230" t="s">
        <v>9801</v>
      </c>
      <c r="DM230" t="s">
        <v>9804</v>
      </c>
      <c r="DN230">
        <v>421845600</v>
      </c>
      <c r="DO230">
        <v>421845600</v>
      </c>
      <c r="DP230">
        <v>1837730120</v>
      </c>
      <c r="DQ230">
        <v>1837730120</v>
      </c>
      <c r="DR230">
        <v>3760</v>
      </c>
      <c r="DS230" t="s">
        <v>3621</v>
      </c>
      <c r="DT230" t="s">
        <v>3621</v>
      </c>
      <c r="DU230" t="s">
        <v>3621</v>
      </c>
      <c r="DV230">
        <v>7760</v>
      </c>
      <c r="DW230">
        <v>491260.58247422683</v>
      </c>
      <c r="DX230">
        <v>491260.58247422683</v>
      </c>
      <c r="DY230">
        <v>1</v>
      </c>
    </row>
    <row r="231" spans="1:129" x14ac:dyDescent="0.25">
      <c r="A231" s="258">
        <v>41284</v>
      </c>
      <c r="B2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1391.10.21</v>
      </c>
      <c r="C231" s="195">
        <f t="shared" ca="1" si="39"/>
        <v>1391</v>
      </c>
      <c r="D2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31" s="195">
        <f>_xlfn.NUMBERVALUE(RIGHT(Table11[[#This Row],[تاریخ شمسی]],2))</f>
        <v>21</v>
      </c>
      <c r="F2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10-21</v>
      </c>
      <c r="G231" s="195" t="s">
        <v>382</v>
      </c>
      <c r="I231" s="259">
        <v>44060</v>
      </c>
      <c r="J231">
        <v>23200</v>
      </c>
      <c r="L231" s="259">
        <v>41284</v>
      </c>
      <c r="M231">
        <v>32850</v>
      </c>
      <c r="O231" s="284">
        <f>IFERROR(DATE(Table7[[#This Row],[year]],MONTH(DATEVALUE(Table7[[#This Row],[month]]&amp;"1")),Table7[[#This Row],[day]]),"")</f>
        <v>44763</v>
      </c>
      <c r="P231" s="195" t="s">
        <v>3657</v>
      </c>
      <c r="Q231" s="195">
        <v>2022</v>
      </c>
      <c r="R231" s="195" t="s">
        <v>3443</v>
      </c>
      <c r="S231" s="195">
        <v>21</v>
      </c>
      <c r="T231" s="195">
        <v>1686.55</v>
      </c>
      <c r="U231" s="195">
        <v>2427</v>
      </c>
      <c r="V231" s="195">
        <v>304125</v>
      </c>
      <c r="X231" s="260">
        <v>44763</v>
      </c>
      <c r="Y231" t="s">
        <v>9180</v>
      </c>
      <c r="Z231" s="260">
        <v>12</v>
      </c>
      <c r="AA231">
        <v>1401</v>
      </c>
      <c r="AB231" s="260" t="str">
        <f ca="1">IFERROR(IFERROR(VLOOKUP(Table_Merge1[[#This Row],[Column1]],Table11[#All],2,FALSE),LEFT(AB232,8)&amp;IF(LEN((RIGHT(AB232,2)+1))&lt;2,"0"&amp;(RIGHT(AB232,2)+1),(RIGHT(AB232,2)-1))),"")</f>
        <v>1401.04.30</v>
      </c>
      <c r="AC231" s="259" t="str">
        <f ca="1">LEFT(Table_Merge1[[#This Row],[Column2]],4)</f>
        <v>1401</v>
      </c>
      <c r="AD231" s="259" t="str">
        <f ca="1">RIGHT(LEFT(Table_Merge1[[#This Row],[Column2]],7),2)</f>
        <v>04</v>
      </c>
      <c r="AE231" s="259" t="str">
        <f ca="1">RIGHT(Table_Merge1[[#This Row],[Column2]],2)</f>
        <v>30</v>
      </c>
      <c r="AF231">
        <v>4</v>
      </c>
      <c r="AG231">
        <v>30</v>
      </c>
      <c r="AH231" s="260">
        <v>2022</v>
      </c>
      <c r="AI231" t="s">
        <v>3443</v>
      </c>
      <c r="AJ231" s="260">
        <v>21</v>
      </c>
      <c r="AK231">
        <v>1686.55</v>
      </c>
      <c r="AL231">
        <v>2427</v>
      </c>
      <c r="AM231">
        <v>304125</v>
      </c>
      <c r="AN231">
        <v>31900</v>
      </c>
      <c r="AO231">
        <v>263177</v>
      </c>
      <c r="AP231" s="287">
        <f>IFERROR(IF(Table_Merge1[[#This Row],[LME Zinc stock]]*Table_Merge1[[#This Row],[Nima.مقدار]]=0,"",Table_Merge1[[#This Row],[LME Zinc stock]]*Table_Merge1[[#This Row],[Nima.مقدار]]),"")</f>
        <v>80038705125</v>
      </c>
      <c r="AQ231" s="287">
        <f>IFERROR(IF(Table_Merge1[[#This Row],[LME Zinc 3-month]]*Table_Merge1[[#This Row],[Nima.مقدار]]=0,"",Table_Merge1[[#This Row],[LME Zinc 3-month]]*Table_Merge1[[#This Row],[Nima.مقدار]]),"")</f>
        <v>638730579</v>
      </c>
      <c r="AR231" s="288">
        <f>IFERROR(IF(Table_Merge1[[#This Row],[LME Zinc stock]]*Table_Merge1[[#This Row],[Azad.Sell]]=0,"",Table_Merge1[[#This Row],[LME Zinc stock]]*Table_Merge1[[#This Row],[Azad.Sell]]),"")</f>
        <v>9701587500</v>
      </c>
      <c r="AS231" s="288">
        <f>IFERROR(IF(Table_Merge1[[#This Row],[LME Zinc 3-month]]*Table_Merge1[[#This Row],[Azad.Sell]]=0,"",Table_Merge1[[#This Row],[LME Zinc 3-month]]*Table_Merge1[[#This Row],[Azad.Sell]]),"")</f>
        <v>77421300</v>
      </c>
      <c r="AT231"/>
      <c r="DH231">
        <v>500</v>
      </c>
      <c r="DI231">
        <v>120</v>
      </c>
      <c r="DJ231">
        <v>120</v>
      </c>
      <c r="DK231" t="s">
        <v>9498</v>
      </c>
      <c r="DL231" t="s">
        <v>9801</v>
      </c>
      <c r="DM231" t="s">
        <v>9804</v>
      </c>
      <c r="DN231">
        <v>57566040</v>
      </c>
      <c r="DO231">
        <v>57566040</v>
      </c>
      <c r="DP231">
        <v>1895296160</v>
      </c>
      <c r="DQ231">
        <v>1895296160</v>
      </c>
      <c r="DR231">
        <v>3880</v>
      </c>
      <c r="DS231" t="s">
        <v>3621</v>
      </c>
      <c r="DT231" t="s">
        <v>3621</v>
      </c>
      <c r="DU231" t="s">
        <v>3621</v>
      </c>
      <c r="DV231">
        <v>7760</v>
      </c>
      <c r="DW231">
        <v>491260.58247422683</v>
      </c>
      <c r="DX231">
        <v>491260.58247422683</v>
      </c>
      <c r="DY231">
        <v>1</v>
      </c>
    </row>
    <row r="232" spans="1:129" x14ac:dyDescent="0.25">
      <c r="A232" s="258">
        <v>41287</v>
      </c>
      <c r="B2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1391.10.24</v>
      </c>
      <c r="C232" s="195">
        <f t="shared" ca="1" si="39"/>
        <v>1391</v>
      </c>
      <c r="D2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32" s="195">
        <f>_xlfn.NUMBERVALUE(RIGHT(Table11[[#This Row],[تاریخ شمسی]],2))</f>
        <v>24</v>
      </c>
      <c r="F2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10-24</v>
      </c>
      <c r="G232" s="195" t="s">
        <v>383</v>
      </c>
      <c r="I232" s="259">
        <v>44061</v>
      </c>
      <c r="J232">
        <v>22850</v>
      </c>
      <c r="L232" s="259">
        <v>41287</v>
      </c>
      <c r="M232">
        <v>32850</v>
      </c>
      <c r="O232" s="283">
        <f>IFERROR(DATE(Table7[[#This Row],[year]],MONTH(DATEVALUE(Table7[[#This Row],[month]]&amp;"1")),Table7[[#This Row],[day]]),"")</f>
        <v>44762</v>
      </c>
      <c r="P232" s="257" t="s">
        <v>3658</v>
      </c>
      <c r="Q232" s="257">
        <v>2022</v>
      </c>
      <c r="R232" s="257" t="s">
        <v>3443</v>
      </c>
      <c r="S232" s="257">
        <v>20</v>
      </c>
      <c r="T232" s="257">
        <v>1</v>
      </c>
      <c r="U232" s="257">
        <v>2432</v>
      </c>
      <c r="V232" s="257">
        <v>308050</v>
      </c>
      <c r="X232" s="260">
        <v>44762</v>
      </c>
      <c r="Y232" t="s">
        <v>9179</v>
      </c>
      <c r="Z232" s="260">
        <v>12</v>
      </c>
      <c r="AA232">
        <v>1401</v>
      </c>
      <c r="AB232" s="260" t="str">
        <f ca="1">IFERROR(IFERROR(VLOOKUP(Table_Merge1[[#This Row],[Column1]],Table11[#All],2,FALSE),LEFT(AB233,8)&amp;IF(LEN((RIGHT(AB233,2)+1))&lt;2,"0"&amp;(RIGHT(AB233,2)+1),(RIGHT(AB233,2)-1))),"")</f>
        <v>1401.04.29</v>
      </c>
      <c r="AC232" s="259" t="str">
        <f ca="1">LEFT(Table_Merge1[[#This Row],[Column2]],4)</f>
        <v>1401</v>
      </c>
      <c r="AD232" s="259" t="str">
        <f ca="1">RIGHT(LEFT(Table_Merge1[[#This Row],[Column2]],7),2)</f>
        <v>04</v>
      </c>
      <c r="AE232" s="259" t="str">
        <f ca="1">RIGHT(Table_Merge1[[#This Row],[Column2]],2)</f>
        <v>29</v>
      </c>
      <c r="AF232">
        <v>4</v>
      </c>
      <c r="AG232">
        <v>29</v>
      </c>
      <c r="AH232" s="260">
        <v>2022</v>
      </c>
      <c r="AI232" t="s">
        <v>3443</v>
      </c>
      <c r="AJ232" s="260">
        <v>20</v>
      </c>
      <c r="AK232">
        <v>1</v>
      </c>
      <c r="AL232">
        <v>2432</v>
      </c>
      <c r="AM232">
        <v>308050</v>
      </c>
      <c r="AN232">
        <v>31850</v>
      </c>
      <c r="AO232">
        <v>262321</v>
      </c>
      <c r="AP232" s="287">
        <f>IFERROR(IF(Table_Merge1[[#This Row],[LME Zinc stock]]*Table_Merge1[[#This Row],[Nima.مقدار]]=0,"",Table_Merge1[[#This Row],[LME Zinc stock]]*Table_Merge1[[#This Row],[Nima.مقدار]]),"")</f>
        <v>80807984050</v>
      </c>
      <c r="AQ232" s="287">
        <f>IFERROR(IF(Table_Merge1[[#This Row],[LME Zinc 3-month]]*Table_Merge1[[#This Row],[Nima.مقدار]]=0,"",Table_Merge1[[#This Row],[LME Zinc 3-month]]*Table_Merge1[[#This Row],[Nima.مقدار]]),"")</f>
        <v>637964672</v>
      </c>
      <c r="AR232" s="288">
        <f>IFERROR(IF(Table_Merge1[[#This Row],[LME Zinc stock]]*Table_Merge1[[#This Row],[Azad.Sell]]=0,"",Table_Merge1[[#This Row],[LME Zinc stock]]*Table_Merge1[[#This Row],[Azad.Sell]]),"")</f>
        <v>9811392500</v>
      </c>
      <c r="AS232" s="288">
        <f>IFERROR(IF(Table_Merge1[[#This Row],[LME Zinc 3-month]]*Table_Merge1[[#This Row],[Azad.Sell]]=0,"",Table_Merge1[[#This Row],[LME Zinc 3-month]]*Table_Merge1[[#This Row],[Azad.Sell]]),"")</f>
        <v>77459200</v>
      </c>
      <c r="AT232"/>
      <c r="DH232">
        <v>1500</v>
      </c>
      <c r="DI232">
        <v>1500</v>
      </c>
      <c r="DJ232">
        <v>1500</v>
      </c>
      <c r="DK232" t="s">
        <v>9498</v>
      </c>
      <c r="DL232" t="s">
        <v>9801</v>
      </c>
      <c r="DM232" t="s">
        <v>9804</v>
      </c>
      <c r="DN232">
        <v>722275500</v>
      </c>
      <c r="DO232">
        <v>722275500</v>
      </c>
      <c r="DP232">
        <v>2617571660</v>
      </c>
      <c r="DQ232">
        <v>2617571660</v>
      </c>
      <c r="DR232">
        <v>5380</v>
      </c>
      <c r="DS232" t="s">
        <v>3621</v>
      </c>
      <c r="DT232" t="s">
        <v>3621</v>
      </c>
      <c r="DU232" t="s">
        <v>3621</v>
      </c>
      <c r="DV232">
        <v>7760</v>
      </c>
      <c r="DW232">
        <v>491260.58247422683</v>
      </c>
      <c r="DX232">
        <v>491260.58247422683</v>
      </c>
      <c r="DY232">
        <v>1</v>
      </c>
    </row>
    <row r="233" spans="1:129" x14ac:dyDescent="0.25">
      <c r="A233" s="258">
        <v>41288</v>
      </c>
      <c r="B2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1391.10.25</v>
      </c>
      <c r="C233" s="195">
        <f t="shared" ca="1" si="39"/>
        <v>1391</v>
      </c>
      <c r="D2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33" s="195">
        <f>_xlfn.NUMBERVALUE(RIGHT(Table11[[#This Row],[تاریخ شمسی]],2))</f>
        <v>25</v>
      </c>
      <c r="F2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10-25</v>
      </c>
      <c r="G233" s="195" t="s">
        <v>384</v>
      </c>
      <c r="I233" s="259">
        <v>44062</v>
      </c>
      <c r="J233">
        <v>22850</v>
      </c>
      <c r="L233" s="259">
        <v>41288</v>
      </c>
      <c r="M233">
        <v>32850</v>
      </c>
      <c r="O233" s="284">
        <f>IFERROR(DATE(Table7[[#This Row],[year]],MONTH(DATEVALUE(Table7[[#This Row],[month]]&amp;"1")),Table7[[#This Row],[day]]),"")</f>
        <v>44761</v>
      </c>
      <c r="P233" s="195" t="s">
        <v>3659</v>
      </c>
      <c r="Q233" s="195">
        <v>2022</v>
      </c>
      <c r="R233" s="195" t="s">
        <v>3443</v>
      </c>
      <c r="S233" s="195">
        <v>19</v>
      </c>
      <c r="T233" s="195">
        <v>1712.95</v>
      </c>
      <c r="U233" s="195">
        <v>2457.5</v>
      </c>
      <c r="V233" s="195">
        <v>313175</v>
      </c>
      <c r="X233" s="260">
        <v>44761</v>
      </c>
      <c r="Y233" t="s">
        <v>9178</v>
      </c>
      <c r="Z233" s="260">
        <v>12</v>
      </c>
      <c r="AA233">
        <v>1401</v>
      </c>
      <c r="AB233" s="260" t="str">
        <f ca="1">IFERROR(IFERROR(VLOOKUP(Table_Merge1[[#This Row],[Column1]],Table11[#All],2,FALSE),LEFT(AB234,8)&amp;IF(LEN((RIGHT(AB234,2)+1))&lt;2,"0"&amp;(RIGHT(AB234,2)+1),(RIGHT(AB234,2)-1))),"")</f>
        <v>1401.04.28</v>
      </c>
      <c r="AC233" s="259" t="str">
        <f ca="1">LEFT(Table_Merge1[[#This Row],[Column2]],4)</f>
        <v>1401</v>
      </c>
      <c r="AD233" s="259" t="str">
        <f ca="1">RIGHT(LEFT(Table_Merge1[[#This Row],[Column2]],7),2)</f>
        <v>04</v>
      </c>
      <c r="AE233" s="259" t="str">
        <f ca="1">RIGHT(Table_Merge1[[#This Row],[Column2]],2)</f>
        <v>28</v>
      </c>
      <c r="AF233">
        <v>4</v>
      </c>
      <c r="AG233">
        <v>28</v>
      </c>
      <c r="AH233" s="260">
        <v>2022</v>
      </c>
      <c r="AI233" t="s">
        <v>3443</v>
      </c>
      <c r="AJ233" s="260">
        <v>19</v>
      </c>
      <c r="AK233">
        <v>1712.95</v>
      </c>
      <c r="AL233">
        <v>2457.5</v>
      </c>
      <c r="AM233">
        <v>313175</v>
      </c>
      <c r="AN233">
        <v>31900</v>
      </c>
      <c r="AO233">
        <v>262559</v>
      </c>
      <c r="AP233" s="287">
        <f>IFERROR(IF(Table_Merge1[[#This Row],[LME Zinc stock]]*Table_Merge1[[#This Row],[Nima.مقدار]]=0,"",Table_Merge1[[#This Row],[LME Zinc stock]]*Table_Merge1[[#This Row],[Nima.مقدار]]),"")</f>
        <v>82226914825</v>
      </c>
      <c r="AQ233" s="287">
        <f>IFERROR(IF(Table_Merge1[[#This Row],[LME Zinc 3-month]]*Table_Merge1[[#This Row],[Nima.مقدار]]=0,"",Table_Merge1[[#This Row],[LME Zinc 3-month]]*Table_Merge1[[#This Row],[Nima.مقدار]]),"")</f>
        <v>645238742.5</v>
      </c>
      <c r="AR233" s="288">
        <f>IFERROR(IF(Table_Merge1[[#This Row],[LME Zinc stock]]*Table_Merge1[[#This Row],[Azad.Sell]]=0,"",Table_Merge1[[#This Row],[LME Zinc stock]]*Table_Merge1[[#This Row],[Azad.Sell]]),"")</f>
        <v>9990282500</v>
      </c>
      <c r="AS233" s="288">
        <f>IFERROR(IF(Table_Merge1[[#This Row],[LME Zinc 3-month]]*Table_Merge1[[#This Row],[Azad.Sell]]=0,"",Table_Merge1[[#This Row],[LME Zinc 3-month]]*Table_Merge1[[#This Row],[Azad.Sell]]),"")</f>
        <v>78394250</v>
      </c>
      <c r="AT233"/>
      <c r="DH233">
        <v>0</v>
      </c>
      <c r="DI233">
        <v>380</v>
      </c>
      <c r="DJ233">
        <v>380</v>
      </c>
      <c r="DK233" t="s">
        <v>9499</v>
      </c>
      <c r="DL233" t="s">
        <v>9801</v>
      </c>
      <c r="DM233" t="s">
        <v>9804</v>
      </c>
      <c r="DN233">
        <v>182292460</v>
      </c>
      <c r="DO233">
        <v>182292460</v>
      </c>
      <c r="DP233">
        <v>2799864120</v>
      </c>
      <c r="DQ233">
        <v>2799864120</v>
      </c>
      <c r="DR233">
        <v>5760</v>
      </c>
      <c r="DS233" t="s">
        <v>3621</v>
      </c>
      <c r="DT233" t="s">
        <v>3621</v>
      </c>
      <c r="DU233" t="s">
        <v>3621</v>
      </c>
      <c r="DV233">
        <v>7760</v>
      </c>
      <c r="DW233">
        <v>491260.58247422683</v>
      </c>
      <c r="DX233">
        <v>491260.58247422683</v>
      </c>
      <c r="DY233">
        <v>1</v>
      </c>
    </row>
    <row r="234" spans="1:129" x14ac:dyDescent="0.25">
      <c r="A234" s="258">
        <v>41289</v>
      </c>
      <c r="B2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1391.10.26</v>
      </c>
      <c r="C234" s="195">
        <f t="shared" ca="1" si="39"/>
        <v>1391</v>
      </c>
      <c r="D2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34" s="195">
        <f>_xlfn.NUMBERVALUE(RIGHT(Table11[[#This Row],[تاریخ شمسی]],2))</f>
        <v>26</v>
      </c>
      <c r="F2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10-26</v>
      </c>
      <c r="G234" s="195" t="s">
        <v>385</v>
      </c>
      <c r="I234" s="259">
        <v>44063</v>
      </c>
      <c r="J234">
        <v>23170</v>
      </c>
      <c r="L234" s="259">
        <v>41289</v>
      </c>
      <c r="M234">
        <v>33100</v>
      </c>
      <c r="O234" s="283">
        <f>IFERROR(DATE(Table7[[#This Row],[year]],MONTH(DATEVALUE(Table7[[#This Row],[month]]&amp;"1")),Table7[[#This Row],[day]]),"")</f>
        <v>44760</v>
      </c>
      <c r="P234" s="257" t="s">
        <v>3660</v>
      </c>
      <c r="Q234" s="257">
        <v>2022</v>
      </c>
      <c r="R234" s="257" t="s">
        <v>3443</v>
      </c>
      <c r="S234" s="257">
        <v>18</v>
      </c>
      <c r="T234" s="257">
        <v>1723.65</v>
      </c>
      <c r="U234" s="257">
        <v>2425</v>
      </c>
      <c r="V234" s="257">
        <v>317275</v>
      </c>
      <c r="X234" s="260">
        <v>44760</v>
      </c>
      <c r="Z234" s="260">
        <v>12</v>
      </c>
      <c r="AB234" s="260" t="str">
        <f ca="1">IFERROR(IFERROR(VLOOKUP(Table_Merge1[[#This Row],[Column1]],Table11[#All],2,FALSE),LEFT(AB235,8)&amp;IF(LEN((RIGHT(AB235,2)+1))&lt;2,"0"&amp;(RIGHT(AB235,2)+1),(RIGHT(AB235,2)-1))),"")</f>
        <v>1401.04.21</v>
      </c>
      <c r="AC234" s="259" t="str">
        <f ca="1">LEFT(Table_Merge1[[#This Row],[Column2]],4)</f>
        <v>1401</v>
      </c>
      <c r="AD234" s="259" t="str">
        <f ca="1">RIGHT(LEFT(Table_Merge1[[#This Row],[Column2]],7),2)</f>
        <v>04</v>
      </c>
      <c r="AE234" s="259" t="str">
        <f ca="1">RIGHT(Table_Merge1[[#This Row],[Column2]],2)</f>
        <v>21</v>
      </c>
      <c r="AH234" s="260">
        <v>2022</v>
      </c>
      <c r="AI234" t="s">
        <v>3443</v>
      </c>
      <c r="AJ234" s="260">
        <v>18</v>
      </c>
      <c r="AK234">
        <v>1723.65</v>
      </c>
      <c r="AL234">
        <v>2425</v>
      </c>
      <c r="AM234">
        <v>317275</v>
      </c>
      <c r="AN234">
        <v>32100</v>
      </c>
      <c r="AP234" s="287" t="str">
        <f>IFERROR(IF(Table_Merge1[[#This Row],[LME Zinc stock]]*Table_Merge1[[#This Row],[Nima.مقدار]]=0,"",Table_Merge1[[#This Row],[LME Zinc stock]]*Table_Merge1[[#This Row],[Nima.مقدار]]),"")</f>
        <v/>
      </c>
      <c r="AQ234" s="287" t="str">
        <f>IFERROR(IF(Table_Merge1[[#This Row],[LME Zinc 3-month]]*Table_Merge1[[#This Row],[Nima.مقدار]]=0,"",Table_Merge1[[#This Row],[LME Zinc 3-month]]*Table_Merge1[[#This Row],[Nima.مقدار]]),"")</f>
        <v/>
      </c>
      <c r="AR234" s="288">
        <f>IFERROR(IF(Table_Merge1[[#This Row],[LME Zinc stock]]*Table_Merge1[[#This Row],[Azad.Sell]]=0,"",Table_Merge1[[#This Row],[LME Zinc stock]]*Table_Merge1[[#This Row],[Azad.Sell]]),"")</f>
        <v>10184527500</v>
      </c>
      <c r="AS234" s="288">
        <f>IFERROR(IF(Table_Merge1[[#This Row],[LME Zinc 3-month]]*Table_Merge1[[#This Row],[Azad.Sell]]=0,"",Table_Merge1[[#This Row],[LME Zinc 3-month]]*Table_Merge1[[#This Row],[Azad.Sell]]),"")</f>
        <v>77842500</v>
      </c>
      <c r="AT234"/>
      <c r="DH234">
        <v>200</v>
      </c>
      <c r="DI234">
        <v>60</v>
      </c>
      <c r="DJ234">
        <v>60</v>
      </c>
      <c r="DK234" t="s">
        <v>9540</v>
      </c>
      <c r="DL234" t="s">
        <v>9801</v>
      </c>
      <c r="DM234" t="s">
        <v>9804</v>
      </c>
      <c r="DN234">
        <v>30272340</v>
      </c>
      <c r="DO234">
        <v>30272340</v>
      </c>
      <c r="DP234">
        <v>2830136460</v>
      </c>
      <c r="DQ234">
        <v>2830136460</v>
      </c>
      <c r="DR234">
        <v>5820</v>
      </c>
      <c r="DS234" t="s">
        <v>3621</v>
      </c>
      <c r="DT234" t="s">
        <v>3621</v>
      </c>
      <c r="DU234" t="s">
        <v>3621</v>
      </c>
      <c r="DV234">
        <v>7760</v>
      </c>
      <c r="DW234">
        <v>491260.58247422683</v>
      </c>
      <c r="DX234">
        <v>491260.58247422683</v>
      </c>
      <c r="DY234">
        <v>1</v>
      </c>
    </row>
    <row r="235" spans="1:129" x14ac:dyDescent="0.25">
      <c r="A235" s="258">
        <v>41290</v>
      </c>
      <c r="B2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1391.10.27</v>
      </c>
      <c r="C235" s="195">
        <f t="shared" ca="1" si="39"/>
        <v>1391</v>
      </c>
      <c r="D2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35" s="195">
        <f>_xlfn.NUMBERVALUE(RIGHT(Table11[[#This Row],[تاریخ شمسی]],2))</f>
        <v>27</v>
      </c>
      <c r="F2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10-27</v>
      </c>
      <c r="G235" s="195" t="s">
        <v>386</v>
      </c>
      <c r="I235" s="259">
        <v>44064</v>
      </c>
      <c r="J235">
        <v>23170</v>
      </c>
      <c r="L235" s="259">
        <v>41290</v>
      </c>
      <c r="M235">
        <v>33020</v>
      </c>
      <c r="O235" s="284">
        <f>IFERROR(DATE(Table7[[#This Row],[year]],MONTH(DATEVALUE(Table7[[#This Row],[month]]&amp;"1")),Table7[[#This Row],[day]]),"")</f>
        <v>44757</v>
      </c>
      <c r="P235" s="195" t="s">
        <v>3661</v>
      </c>
      <c r="Q235" s="195">
        <v>2022</v>
      </c>
      <c r="R235" s="195" t="s">
        <v>3443</v>
      </c>
      <c r="S235" s="195">
        <v>15</v>
      </c>
      <c r="T235" s="195">
        <v>1702.55</v>
      </c>
      <c r="U235" s="195">
        <v>2448</v>
      </c>
      <c r="V235" s="195">
        <v>320675</v>
      </c>
      <c r="X235" s="260">
        <v>44757</v>
      </c>
      <c r="Z235" s="260">
        <v>12</v>
      </c>
      <c r="AB235" s="260" t="str">
        <f ca="1">IFERROR(IFERROR(VLOOKUP(Table_Merge1[[#This Row],[Column1]],Table11[#All],2,FALSE),LEFT(AB236,8)&amp;IF(LEN((RIGHT(AB236,2)+1))&lt;2,"0"&amp;(RIGHT(AB236,2)+1),(RIGHT(AB236,2)-1))),"")</f>
        <v>1401.04.22</v>
      </c>
      <c r="AC235" s="259" t="str">
        <f ca="1">LEFT(Table_Merge1[[#This Row],[Column2]],4)</f>
        <v>1401</v>
      </c>
      <c r="AD235" s="259" t="str">
        <f ca="1">RIGHT(LEFT(Table_Merge1[[#This Row],[Column2]],7),2)</f>
        <v>04</v>
      </c>
      <c r="AE235" s="259" t="str">
        <f ca="1">RIGHT(Table_Merge1[[#This Row],[Column2]],2)</f>
        <v>22</v>
      </c>
      <c r="AH235" s="260">
        <v>2022</v>
      </c>
      <c r="AI235" t="s">
        <v>3443</v>
      </c>
      <c r="AJ235" s="260">
        <v>15</v>
      </c>
      <c r="AK235">
        <v>1702.55</v>
      </c>
      <c r="AL235">
        <v>2448</v>
      </c>
      <c r="AM235">
        <v>320675</v>
      </c>
      <c r="AN235">
        <v>32100</v>
      </c>
      <c r="AP235" s="287" t="str">
        <f>IFERROR(IF(Table_Merge1[[#This Row],[LME Zinc stock]]*Table_Merge1[[#This Row],[Nima.مقدار]]=0,"",Table_Merge1[[#This Row],[LME Zinc stock]]*Table_Merge1[[#This Row],[Nima.مقدار]]),"")</f>
        <v/>
      </c>
      <c r="AQ235" s="287" t="str">
        <f>IFERROR(IF(Table_Merge1[[#This Row],[LME Zinc 3-month]]*Table_Merge1[[#This Row],[Nima.مقدار]]=0,"",Table_Merge1[[#This Row],[LME Zinc 3-month]]*Table_Merge1[[#This Row],[Nima.مقدار]]),"")</f>
        <v/>
      </c>
      <c r="AR235" s="288">
        <f>IFERROR(IF(Table_Merge1[[#This Row],[LME Zinc stock]]*Table_Merge1[[#This Row],[Azad.Sell]]=0,"",Table_Merge1[[#This Row],[LME Zinc stock]]*Table_Merge1[[#This Row],[Azad.Sell]]),"")</f>
        <v>10293667500</v>
      </c>
      <c r="AS235" s="288">
        <f>IFERROR(IF(Table_Merge1[[#This Row],[LME Zinc 3-month]]*Table_Merge1[[#This Row],[Azad.Sell]]=0,"",Table_Merge1[[#This Row],[LME Zinc 3-month]]*Table_Merge1[[#This Row],[Azad.Sell]]),"")</f>
        <v>78580800</v>
      </c>
      <c r="AT235"/>
      <c r="DH235">
        <v>1800</v>
      </c>
      <c r="DI235">
        <v>1280</v>
      </c>
      <c r="DJ235">
        <v>1240</v>
      </c>
      <c r="DK235" t="s">
        <v>9540</v>
      </c>
      <c r="DL235" t="s">
        <v>9801</v>
      </c>
      <c r="DM235" t="s">
        <v>9804</v>
      </c>
      <c r="DN235">
        <v>627860360</v>
      </c>
      <c r="DO235">
        <v>627860360</v>
      </c>
      <c r="DP235">
        <v>3457996820</v>
      </c>
      <c r="DQ235">
        <v>3457996820</v>
      </c>
      <c r="DR235">
        <v>7060</v>
      </c>
      <c r="DS235" t="s">
        <v>3621</v>
      </c>
      <c r="DT235" t="s">
        <v>3621</v>
      </c>
      <c r="DU235" t="s">
        <v>3621</v>
      </c>
      <c r="DV235">
        <v>7760</v>
      </c>
      <c r="DW235">
        <v>491260.58247422683</v>
      </c>
      <c r="DX235">
        <v>491260.58247422683</v>
      </c>
      <c r="DY235">
        <v>1</v>
      </c>
    </row>
    <row r="236" spans="1:129" x14ac:dyDescent="0.25">
      <c r="A236" s="258">
        <v>41291</v>
      </c>
      <c r="B2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1391.10.28</v>
      </c>
      <c r="C236" s="195">
        <f t="shared" ca="1" si="39"/>
        <v>1391</v>
      </c>
      <c r="D2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36" s="195">
        <f>_xlfn.NUMBERVALUE(RIGHT(Table11[[#This Row],[تاریخ شمسی]],2))</f>
        <v>28</v>
      </c>
      <c r="F2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10-28</v>
      </c>
      <c r="G236" s="195" t="s">
        <v>387</v>
      </c>
      <c r="I236" s="259">
        <v>44065</v>
      </c>
      <c r="J236">
        <v>23050</v>
      </c>
      <c r="L236" s="259">
        <v>41291</v>
      </c>
      <c r="M236">
        <v>32980</v>
      </c>
      <c r="O236" s="283">
        <f>IFERROR(DATE(Table7[[#This Row],[year]],MONTH(DATEVALUE(Table7[[#This Row],[month]]&amp;"1")),Table7[[#This Row],[day]]),"")</f>
        <v>44756</v>
      </c>
      <c r="P236" s="257" t="s">
        <v>3662</v>
      </c>
      <c r="Q236" s="257">
        <v>2022</v>
      </c>
      <c r="R236" s="257" t="s">
        <v>3443</v>
      </c>
      <c r="S236" s="257">
        <v>14</v>
      </c>
      <c r="T236" s="257">
        <v>1716.15</v>
      </c>
      <c r="U236" s="257">
        <v>2420.5</v>
      </c>
      <c r="V236" s="257">
        <v>325075</v>
      </c>
      <c r="X236" s="260">
        <v>44756</v>
      </c>
      <c r="Y236" t="s">
        <v>9177</v>
      </c>
      <c r="Z236" s="260">
        <v>12</v>
      </c>
      <c r="AA236">
        <v>1401</v>
      </c>
      <c r="AB236" s="260" t="str">
        <f ca="1">IFERROR(IFERROR(VLOOKUP(Table_Merge1[[#This Row],[Column1]],Table11[#All],2,FALSE),LEFT(AB237,8)&amp;IF(LEN((RIGHT(AB237,2)+1))&lt;2,"0"&amp;(RIGHT(AB237,2)+1),(RIGHT(AB237,2)-1))),"")</f>
        <v>1401.04.23</v>
      </c>
      <c r="AC236" s="259" t="str">
        <f ca="1">LEFT(Table_Merge1[[#This Row],[Column2]],4)</f>
        <v>1401</v>
      </c>
      <c r="AD236" s="259" t="str">
        <f ca="1">RIGHT(LEFT(Table_Merge1[[#This Row],[Column2]],7),2)</f>
        <v>04</v>
      </c>
      <c r="AE236" s="259" t="str">
        <f ca="1">RIGHT(Table_Merge1[[#This Row],[Column2]],2)</f>
        <v>23</v>
      </c>
      <c r="AF236">
        <v>4</v>
      </c>
      <c r="AG236">
        <v>23</v>
      </c>
      <c r="AH236" s="260">
        <v>2022</v>
      </c>
      <c r="AI236" t="s">
        <v>3443</v>
      </c>
      <c r="AJ236" s="260">
        <v>14</v>
      </c>
      <c r="AK236">
        <v>1716.15</v>
      </c>
      <c r="AL236">
        <v>2420.5</v>
      </c>
      <c r="AM236">
        <v>325075</v>
      </c>
      <c r="AN236">
        <v>32100</v>
      </c>
      <c r="AO236">
        <v>262787</v>
      </c>
      <c r="AP236" s="287">
        <f>IFERROR(IF(Table_Merge1[[#This Row],[LME Zinc stock]]*Table_Merge1[[#This Row],[Nima.مقدار]]=0,"",Table_Merge1[[#This Row],[LME Zinc stock]]*Table_Merge1[[#This Row],[Nima.مقدار]]),"")</f>
        <v>85425484025</v>
      </c>
      <c r="AQ236" s="287">
        <f>IFERROR(IF(Table_Merge1[[#This Row],[LME Zinc 3-month]]*Table_Merge1[[#This Row],[Nima.مقدار]]=0,"",Table_Merge1[[#This Row],[LME Zinc 3-month]]*Table_Merge1[[#This Row],[Nima.مقدار]]),"")</f>
        <v>636075933.5</v>
      </c>
      <c r="AR236" s="288">
        <f>IFERROR(IF(Table_Merge1[[#This Row],[LME Zinc stock]]*Table_Merge1[[#This Row],[Azad.Sell]]=0,"",Table_Merge1[[#This Row],[LME Zinc stock]]*Table_Merge1[[#This Row],[Azad.Sell]]),"")</f>
        <v>10434907500</v>
      </c>
      <c r="AS236" s="288">
        <f>IFERROR(IF(Table_Merge1[[#This Row],[LME Zinc 3-month]]*Table_Merge1[[#This Row],[Azad.Sell]]=0,"",Table_Merge1[[#This Row],[LME Zinc 3-month]]*Table_Merge1[[#This Row],[Azad.Sell]]),"")</f>
        <v>77698050</v>
      </c>
      <c r="AT236"/>
      <c r="DH236">
        <v>0</v>
      </c>
      <c r="DI236">
        <v>100</v>
      </c>
      <c r="DJ236">
        <v>100</v>
      </c>
      <c r="DK236" t="s">
        <v>9540</v>
      </c>
      <c r="DL236" t="s">
        <v>9801</v>
      </c>
      <c r="DM236" t="s">
        <v>9804</v>
      </c>
      <c r="DN236">
        <v>50633900</v>
      </c>
      <c r="DO236">
        <v>50633900</v>
      </c>
      <c r="DP236">
        <v>3508630720</v>
      </c>
      <c r="DQ236">
        <v>3508630720</v>
      </c>
      <c r="DR236">
        <v>7160</v>
      </c>
      <c r="DS236" t="s">
        <v>3621</v>
      </c>
      <c r="DT236" t="s">
        <v>3621</v>
      </c>
      <c r="DU236" t="s">
        <v>3621</v>
      </c>
      <c r="DV236">
        <v>7760</v>
      </c>
      <c r="DW236">
        <v>491260.58247422683</v>
      </c>
      <c r="DX236">
        <v>491260.58247422683</v>
      </c>
      <c r="DY236">
        <v>1</v>
      </c>
    </row>
    <row r="237" spans="1:129" x14ac:dyDescent="0.25">
      <c r="A237" s="258">
        <v>41293</v>
      </c>
      <c r="B2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1391.10.30</v>
      </c>
      <c r="C237" s="195">
        <f t="shared" ca="1" si="39"/>
        <v>1391</v>
      </c>
      <c r="D2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37" s="195">
        <f>_xlfn.NUMBERVALUE(RIGHT(Table11[[#This Row],[تاریخ شمسی]],2))</f>
        <v>30</v>
      </c>
      <c r="F2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10-30</v>
      </c>
      <c r="G237" s="195" t="s">
        <v>388</v>
      </c>
      <c r="I237" s="259">
        <v>44066</v>
      </c>
      <c r="J237">
        <v>23000</v>
      </c>
      <c r="L237" s="259">
        <v>41293</v>
      </c>
      <c r="M237">
        <v>33400</v>
      </c>
      <c r="O237" s="284">
        <f>IFERROR(DATE(Table7[[#This Row],[year]],MONTH(DATEVALUE(Table7[[#This Row],[month]]&amp;"1")),Table7[[#This Row],[day]]),"")</f>
        <v>44755</v>
      </c>
      <c r="P237" s="195" t="s">
        <v>3663</v>
      </c>
      <c r="Q237" s="195">
        <v>2022</v>
      </c>
      <c r="R237" s="195" t="s">
        <v>3443</v>
      </c>
      <c r="S237" s="195">
        <v>13</v>
      </c>
      <c r="T237" s="195">
        <v>1728.9</v>
      </c>
      <c r="U237" s="195">
        <v>2392</v>
      </c>
      <c r="V237" s="195">
        <v>328500</v>
      </c>
      <c r="X237" s="260">
        <v>44755</v>
      </c>
      <c r="Y237" t="s">
        <v>9176</v>
      </c>
      <c r="Z237" s="260">
        <v>12</v>
      </c>
      <c r="AA237">
        <v>1401</v>
      </c>
      <c r="AB237" s="260" t="str">
        <f ca="1">IFERROR(IFERROR(VLOOKUP(Table_Merge1[[#This Row],[Column1]],Table11[#All],2,FALSE),LEFT(AB238,8)&amp;IF(LEN((RIGHT(AB238,2)+1))&lt;2,"0"&amp;(RIGHT(AB238,2)+1),(RIGHT(AB238,2)-1))),"")</f>
        <v>1401.04.22</v>
      </c>
      <c r="AC237" s="259" t="str">
        <f ca="1">LEFT(Table_Merge1[[#This Row],[Column2]],4)</f>
        <v>1401</v>
      </c>
      <c r="AD237" s="259" t="str">
        <f ca="1">RIGHT(LEFT(Table_Merge1[[#This Row],[Column2]],7),2)</f>
        <v>04</v>
      </c>
      <c r="AE237" s="259" t="str">
        <f ca="1">RIGHT(Table_Merge1[[#This Row],[Column2]],2)</f>
        <v>22</v>
      </c>
      <c r="AF237">
        <v>4</v>
      </c>
      <c r="AG237">
        <v>22</v>
      </c>
      <c r="AH237" s="260">
        <v>2022</v>
      </c>
      <c r="AI237" t="s">
        <v>3443</v>
      </c>
      <c r="AJ237" s="260">
        <v>13</v>
      </c>
      <c r="AK237">
        <v>1728.9</v>
      </c>
      <c r="AL237">
        <v>2392</v>
      </c>
      <c r="AM237">
        <v>328500</v>
      </c>
      <c r="AN237">
        <v>31850</v>
      </c>
      <c r="AO237">
        <v>262675</v>
      </c>
      <c r="AP237" s="287">
        <f>IFERROR(IF(Table_Merge1[[#This Row],[LME Zinc stock]]*Table_Merge1[[#This Row],[Nima.مقدار]]=0,"",Table_Merge1[[#This Row],[LME Zinc stock]]*Table_Merge1[[#This Row],[Nima.مقدار]]),"")</f>
        <v>86288737500</v>
      </c>
      <c r="AQ237" s="287">
        <f>IFERROR(IF(Table_Merge1[[#This Row],[LME Zinc 3-month]]*Table_Merge1[[#This Row],[Nima.مقدار]]=0,"",Table_Merge1[[#This Row],[LME Zinc 3-month]]*Table_Merge1[[#This Row],[Nima.مقدار]]),"")</f>
        <v>628318600</v>
      </c>
      <c r="AR237" s="288">
        <f>IFERROR(IF(Table_Merge1[[#This Row],[LME Zinc stock]]*Table_Merge1[[#This Row],[Azad.Sell]]=0,"",Table_Merge1[[#This Row],[LME Zinc stock]]*Table_Merge1[[#This Row],[Azad.Sell]]),"")</f>
        <v>10462725000</v>
      </c>
      <c r="AS237" s="288">
        <f>IFERROR(IF(Table_Merge1[[#This Row],[LME Zinc 3-month]]*Table_Merge1[[#This Row],[Azad.Sell]]=0,"",Table_Merge1[[#This Row],[LME Zinc 3-month]]*Table_Merge1[[#This Row],[Azad.Sell]]),"")</f>
        <v>76185200</v>
      </c>
      <c r="AT237"/>
      <c r="DH237">
        <v>0</v>
      </c>
      <c r="DI237">
        <v>140</v>
      </c>
      <c r="DJ237">
        <v>140</v>
      </c>
      <c r="DK237" t="s">
        <v>9541</v>
      </c>
      <c r="DL237" t="s">
        <v>9801</v>
      </c>
      <c r="DM237" t="s">
        <v>9804</v>
      </c>
      <c r="DN237">
        <v>70635460</v>
      </c>
      <c r="DO237">
        <v>70635460</v>
      </c>
      <c r="DP237">
        <v>3579266180</v>
      </c>
      <c r="DQ237">
        <v>3579266180</v>
      </c>
      <c r="DR237">
        <v>7300</v>
      </c>
      <c r="DS237" t="s">
        <v>3621</v>
      </c>
      <c r="DT237" t="s">
        <v>3621</v>
      </c>
      <c r="DU237" t="s">
        <v>3621</v>
      </c>
      <c r="DV237">
        <v>7760</v>
      </c>
      <c r="DW237">
        <v>491260.58247422683</v>
      </c>
      <c r="DX237">
        <v>491260.58247422683</v>
      </c>
      <c r="DY237">
        <v>1</v>
      </c>
    </row>
    <row r="238" spans="1:129" x14ac:dyDescent="0.25">
      <c r="A238" s="258">
        <v>41294</v>
      </c>
      <c r="B2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1391.11.01</v>
      </c>
      <c r="C238" s="195">
        <f t="shared" ca="1" si="39"/>
        <v>1391</v>
      </c>
      <c r="D2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38" s="195">
        <f>_xlfn.NUMBERVALUE(RIGHT(Table11[[#This Row],[تاریخ شمسی]],2))</f>
        <v>1</v>
      </c>
      <c r="F2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11-01</v>
      </c>
      <c r="G238" s="195" t="s">
        <v>389</v>
      </c>
      <c r="I238" s="259">
        <v>44067</v>
      </c>
      <c r="J238">
        <v>23120</v>
      </c>
      <c r="L238" s="259">
        <v>41294</v>
      </c>
      <c r="M238">
        <v>33900</v>
      </c>
      <c r="O238" s="283">
        <f>IFERROR(DATE(Table7[[#This Row],[year]],MONTH(DATEVALUE(Table7[[#This Row],[month]]&amp;"1")),Table7[[#This Row],[day]]),"")</f>
        <v>44754</v>
      </c>
      <c r="P238" s="257" t="s">
        <v>3664</v>
      </c>
      <c r="Q238" s="257">
        <v>2022</v>
      </c>
      <c r="R238" s="257" t="s">
        <v>3443</v>
      </c>
      <c r="S238" s="257">
        <v>12</v>
      </c>
      <c r="T238" s="257">
        <v>1734.35</v>
      </c>
      <c r="U238" s="257">
        <v>2336</v>
      </c>
      <c r="V238" s="257">
        <v>333000</v>
      </c>
      <c r="X238" s="260">
        <v>44754</v>
      </c>
      <c r="Y238" t="s">
        <v>9175</v>
      </c>
      <c r="Z238" s="260">
        <v>12</v>
      </c>
      <c r="AA238">
        <v>1401</v>
      </c>
      <c r="AB238" s="260" t="str">
        <f ca="1">IFERROR(IFERROR(VLOOKUP(Table_Merge1[[#This Row],[Column1]],Table11[#All],2,FALSE),LEFT(AB239,8)&amp;IF(LEN((RIGHT(AB239,2)+1))&lt;2,"0"&amp;(RIGHT(AB239,2)+1),(RIGHT(AB239,2)-1))),"")</f>
        <v>1401.04.21</v>
      </c>
      <c r="AC238" s="259" t="str">
        <f ca="1">LEFT(Table_Merge1[[#This Row],[Column2]],4)</f>
        <v>1401</v>
      </c>
      <c r="AD238" s="259" t="str">
        <f ca="1">RIGHT(LEFT(Table_Merge1[[#This Row],[Column2]],7),2)</f>
        <v>04</v>
      </c>
      <c r="AE238" s="259" t="str">
        <f ca="1">RIGHT(Table_Merge1[[#This Row],[Column2]],2)</f>
        <v>21</v>
      </c>
      <c r="AF238">
        <v>4</v>
      </c>
      <c r="AG238">
        <v>21</v>
      </c>
      <c r="AH238" s="260">
        <v>2022</v>
      </c>
      <c r="AI238" t="s">
        <v>3443</v>
      </c>
      <c r="AJ238" s="260">
        <v>12</v>
      </c>
      <c r="AK238">
        <v>1734.35</v>
      </c>
      <c r="AL238">
        <v>2336</v>
      </c>
      <c r="AM238">
        <v>333000</v>
      </c>
      <c r="AN238">
        <v>31650</v>
      </c>
      <c r="AO238">
        <v>262072</v>
      </c>
      <c r="AP238" s="287">
        <f>IFERROR(IF(Table_Merge1[[#This Row],[LME Zinc stock]]*Table_Merge1[[#This Row],[Nima.مقدار]]=0,"",Table_Merge1[[#This Row],[LME Zinc stock]]*Table_Merge1[[#This Row],[Nima.مقدار]]),"")</f>
        <v>87269976000</v>
      </c>
      <c r="AQ238" s="287">
        <f>IFERROR(IF(Table_Merge1[[#This Row],[LME Zinc 3-month]]*Table_Merge1[[#This Row],[Nima.مقدار]]=0,"",Table_Merge1[[#This Row],[LME Zinc 3-month]]*Table_Merge1[[#This Row],[Nima.مقدار]]),"")</f>
        <v>612200192</v>
      </c>
      <c r="AR238" s="288">
        <f>IFERROR(IF(Table_Merge1[[#This Row],[LME Zinc stock]]*Table_Merge1[[#This Row],[Azad.Sell]]=0,"",Table_Merge1[[#This Row],[LME Zinc stock]]*Table_Merge1[[#This Row],[Azad.Sell]]),"")</f>
        <v>10539450000</v>
      </c>
      <c r="AS238" s="288">
        <f>IFERROR(IF(Table_Merge1[[#This Row],[LME Zinc 3-month]]*Table_Merge1[[#This Row],[Azad.Sell]]=0,"",Table_Merge1[[#This Row],[LME Zinc 3-month]]*Table_Merge1[[#This Row],[Azad.Sell]]),"")</f>
        <v>73934400</v>
      </c>
      <c r="AT238"/>
      <c r="DH238">
        <v>0</v>
      </c>
      <c r="DI238">
        <v>460</v>
      </c>
      <c r="DJ238">
        <v>460</v>
      </c>
      <c r="DK238" t="s">
        <v>9541</v>
      </c>
      <c r="DL238" t="s">
        <v>9801</v>
      </c>
      <c r="DM238" t="s">
        <v>9804</v>
      </c>
      <c r="DN238">
        <v>232915940</v>
      </c>
      <c r="DO238">
        <v>232915940</v>
      </c>
      <c r="DP238">
        <v>3812182120</v>
      </c>
      <c r="DQ238">
        <v>3812182120</v>
      </c>
      <c r="DR238">
        <v>7760</v>
      </c>
      <c r="DS238">
        <v>7760</v>
      </c>
      <c r="DT238">
        <v>491260.58247422683</v>
      </c>
      <c r="DU238">
        <v>491260.58247422683</v>
      </c>
      <c r="DV238">
        <v>7760</v>
      </c>
      <c r="DW238">
        <v>491260.58247422683</v>
      </c>
      <c r="DX238">
        <v>491260.58247422683</v>
      </c>
      <c r="DY238">
        <v>1</v>
      </c>
    </row>
    <row r="239" spans="1:129" x14ac:dyDescent="0.25">
      <c r="A239" s="258">
        <v>41295</v>
      </c>
      <c r="B2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1391.11.02</v>
      </c>
      <c r="C239" s="195">
        <f t="shared" ca="1" si="39"/>
        <v>1391</v>
      </c>
      <c r="D2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39" s="195">
        <f>_xlfn.NUMBERVALUE(RIGHT(Table11[[#This Row],[تاریخ شمسی]],2))</f>
        <v>2</v>
      </c>
      <c r="F2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11-02</v>
      </c>
      <c r="G239" s="195" t="s">
        <v>390</v>
      </c>
      <c r="I239" s="259">
        <v>44068</v>
      </c>
      <c r="J239">
        <v>23450</v>
      </c>
      <c r="L239" s="259">
        <v>41295</v>
      </c>
      <c r="M239">
        <v>35400</v>
      </c>
      <c r="O239" s="284">
        <f>IFERROR(DATE(Table7[[#This Row],[year]],MONTH(DATEVALUE(Table7[[#This Row],[month]]&amp;"1")),Table7[[#This Row],[day]]),"")</f>
        <v>44753</v>
      </c>
      <c r="P239" s="195" t="s">
        <v>3665</v>
      </c>
      <c r="Q239" s="195">
        <v>2022</v>
      </c>
      <c r="R239" s="195" t="s">
        <v>3443</v>
      </c>
      <c r="S239" s="195">
        <v>11</v>
      </c>
      <c r="T239" s="195">
        <v>1737.4</v>
      </c>
      <c r="U239" s="195">
        <v>2340</v>
      </c>
      <c r="V239" s="195">
        <v>336850</v>
      </c>
      <c r="X239" s="260">
        <v>44753</v>
      </c>
      <c r="Y239" t="s">
        <v>9174</v>
      </c>
      <c r="Z239" s="260">
        <v>12</v>
      </c>
      <c r="AA239">
        <v>1401</v>
      </c>
      <c r="AB239" s="260" t="str">
        <f ca="1">IFERROR(IFERROR(VLOOKUP(Table_Merge1[[#This Row],[Column1]],Table11[#All],2,FALSE),LEFT(AB240,8)&amp;IF(LEN((RIGHT(AB240,2)+1))&lt;2,"0"&amp;(RIGHT(AB240,2)+1),(RIGHT(AB240,2)-1))),"")</f>
        <v>1401.04.20</v>
      </c>
      <c r="AC239" s="259" t="str">
        <f ca="1">LEFT(Table_Merge1[[#This Row],[Column2]],4)</f>
        <v>1401</v>
      </c>
      <c r="AD239" s="259" t="str">
        <f ca="1">RIGHT(LEFT(Table_Merge1[[#This Row],[Column2]],7),2)</f>
        <v>04</v>
      </c>
      <c r="AE239" s="259" t="str">
        <f ca="1">RIGHT(Table_Merge1[[#This Row],[Column2]],2)</f>
        <v>20</v>
      </c>
      <c r="AF239">
        <v>4</v>
      </c>
      <c r="AG239">
        <v>20</v>
      </c>
      <c r="AH239" s="260">
        <v>2022</v>
      </c>
      <c r="AI239" t="s">
        <v>3443</v>
      </c>
      <c r="AJ239" s="260">
        <v>11</v>
      </c>
      <c r="AK239">
        <v>1737.4</v>
      </c>
      <c r="AL239">
        <v>2340</v>
      </c>
      <c r="AM239">
        <v>336850</v>
      </c>
      <c r="AN239">
        <v>31700</v>
      </c>
      <c r="AO239">
        <v>262047</v>
      </c>
      <c r="AP239" s="287">
        <f>IFERROR(IF(Table_Merge1[[#This Row],[LME Zinc stock]]*Table_Merge1[[#This Row],[Nima.مقدار]]=0,"",Table_Merge1[[#This Row],[LME Zinc stock]]*Table_Merge1[[#This Row],[Nima.مقدار]]),"")</f>
        <v>88270531950</v>
      </c>
      <c r="AQ239" s="287">
        <f>IFERROR(IF(Table_Merge1[[#This Row],[LME Zinc 3-month]]*Table_Merge1[[#This Row],[Nima.مقدار]]=0,"",Table_Merge1[[#This Row],[LME Zinc 3-month]]*Table_Merge1[[#This Row],[Nima.مقدار]]),"")</f>
        <v>613189980</v>
      </c>
      <c r="AR239" s="288">
        <f>IFERROR(IF(Table_Merge1[[#This Row],[LME Zinc stock]]*Table_Merge1[[#This Row],[Azad.Sell]]=0,"",Table_Merge1[[#This Row],[LME Zinc stock]]*Table_Merge1[[#This Row],[Azad.Sell]]),"")</f>
        <v>10678145000</v>
      </c>
      <c r="AS239" s="288">
        <f>IFERROR(IF(Table_Merge1[[#This Row],[LME Zinc 3-month]]*Table_Merge1[[#This Row],[Azad.Sell]]=0,"",Table_Merge1[[#This Row],[LME Zinc 3-month]]*Table_Merge1[[#This Row],[Azad.Sell]]),"")</f>
        <v>74178000</v>
      </c>
      <c r="AT239"/>
      <c r="DH239">
        <v>2000</v>
      </c>
      <c r="DI239">
        <v>440</v>
      </c>
      <c r="DJ239">
        <v>380</v>
      </c>
      <c r="DK239" t="s">
        <v>9542</v>
      </c>
      <c r="DL239" t="s">
        <v>9801</v>
      </c>
      <c r="DM239" t="s">
        <v>9811</v>
      </c>
      <c r="DN239">
        <v>200529420</v>
      </c>
      <c r="DO239">
        <v>200529420</v>
      </c>
      <c r="DP239">
        <v>200529420</v>
      </c>
      <c r="DQ239">
        <v>200529420</v>
      </c>
      <c r="DR239">
        <v>380</v>
      </c>
      <c r="DS239" t="s">
        <v>3621</v>
      </c>
      <c r="DT239" t="s">
        <v>3621</v>
      </c>
      <c r="DU239" t="s">
        <v>3621</v>
      </c>
      <c r="DV239">
        <v>6040</v>
      </c>
      <c r="DW239">
        <v>535173.13907284767</v>
      </c>
      <c r="DX239">
        <v>535173.13907284767</v>
      </c>
      <c r="DY239">
        <v>1</v>
      </c>
    </row>
    <row r="240" spans="1:129" x14ac:dyDescent="0.25">
      <c r="A240" s="258">
        <v>41296</v>
      </c>
      <c r="B2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1391.11.03</v>
      </c>
      <c r="C240" s="195">
        <f t="shared" ca="1" si="39"/>
        <v>1391</v>
      </c>
      <c r="D2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40" s="195">
        <f>_xlfn.NUMBERVALUE(RIGHT(Table11[[#This Row],[تاریخ شمسی]],2))</f>
        <v>3</v>
      </c>
      <c r="F2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11-03</v>
      </c>
      <c r="G240" s="195" t="s">
        <v>391</v>
      </c>
      <c r="I240" s="259">
        <v>44069</v>
      </c>
      <c r="J240">
        <v>23550</v>
      </c>
      <c r="L240" s="259">
        <v>41296</v>
      </c>
      <c r="M240">
        <v>35850</v>
      </c>
      <c r="O240" s="283">
        <f>IFERROR(DATE(Table7[[#This Row],[year]],MONTH(DATEVALUE(Table7[[#This Row],[month]]&amp;"1")),Table7[[#This Row],[day]]),"")</f>
        <v>44750</v>
      </c>
      <c r="P240" s="257" t="s">
        <v>3666</v>
      </c>
      <c r="Q240" s="257">
        <v>2022</v>
      </c>
      <c r="R240" s="257" t="s">
        <v>3443</v>
      </c>
      <c r="S240" s="257">
        <v>8</v>
      </c>
      <c r="T240" s="257">
        <v>1737.05</v>
      </c>
      <c r="U240" s="257">
        <v>2355.5</v>
      </c>
      <c r="V240" s="257">
        <v>340300</v>
      </c>
      <c r="X240" s="260">
        <v>44750</v>
      </c>
      <c r="Z240" s="260">
        <v>12</v>
      </c>
      <c r="AB240" s="260" t="str">
        <f ca="1">IFERROR(IFERROR(VLOOKUP(Table_Merge1[[#This Row],[Column1]],Table11[#All],2,FALSE),LEFT(AB241,8)&amp;IF(LEN((RIGHT(AB241,2)+1))&lt;2,"0"&amp;(RIGHT(AB241,2)+1),(RIGHT(AB241,2)-1))),"")</f>
        <v>1401.04.15</v>
      </c>
      <c r="AC240" s="259" t="str">
        <f ca="1">LEFT(Table_Merge1[[#This Row],[Column2]],4)</f>
        <v>1401</v>
      </c>
      <c r="AD240" s="259" t="str">
        <f ca="1">RIGHT(LEFT(Table_Merge1[[#This Row],[Column2]],7),2)</f>
        <v>04</v>
      </c>
      <c r="AE240" s="259" t="str">
        <f ca="1">RIGHT(Table_Merge1[[#This Row],[Column2]],2)</f>
        <v>15</v>
      </c>
      <c r="AH240" s="260">
        <v>2022</v>
      </c>
      <c r="AI240" t="s">
        <v>3443</v>
      </c>
      <c r="AJ240" s="260">
        <v>8</v>
      </c>
      <c r="AK240">
        <v>1737.05</v>
      </c>
      <c r="AL240">
        <v>2355.5</v>
      </c>
      <c r="AM240">
        <v>340300</v>
      </c>
      <c r="AN240">
        <v>31550</v>
      </c>
      <c r="AP240" s="287" t="str">
        <f>IFERROR(IF(Table_Merge1[[#This Row],[LME Zinc stock]]*Table_Merge1[[#This Row],[Nima.مقدار]]=0,"",Table_Merge1[[#This Row],[LME Zinc stock]]*Table_Merge1[[#This Row],[Nima.مقدار]]),"")</f>
        <v/>
      </c>
      <c r="AQ240" s="287" t="str">
        <f>IFERROR(IF(Table_Merge1[[#This Row],[LME Zinc 3-month]]*Table_Merge1[[#This Row],[Nima.مقدار]]=0,"",Table_Merge1[[#This Row],[LME Zinc 3-month]]*Table_Merge1[[#This Row],[Nima.مقدار]]),"")</f>
        <v/>
      </c>
      <c r="AR240" s="288">
        <f>IFERROR(IF(Table_Merge1[[#This Row],[LME Zinc stock]]*Table_Merge1[[#This Row],[Azad.Sell]]=0,"",Table_Merge1[[#This Row],[LME Zinc stock]]*Table_Merge1[[#This Row],[Azad.Sell]]),"")</f>
        <v>10736465000</v>
      </c>
      <c r="AS240" s="288">
        <f>IFERROR(IF(Table_Merge1[[#This Row],[LME Zinc 3-month]]*Table_Merge1[[#This Row],[Azad.Sell]]=0,"",Table_Merge1[[#This Row],[LME Zinc 3-month]]*Table_Merge1[[#This Row],[Azad.Sell]]),"")</f>
        <v>74316025</v>
      </c>
      <c r="AT240"/>
      <c r="DH240">
        <v>0</v>
      </c>
      <c r="DI240">
        <v>100</v>
      </c>
      <c r="DJ240">
        <v>100</v>
      </c>
      <c r="DK240" t="s">
        <v>9543</v>
      </c>
      <c r="DL240" t="s">
        <v>9801</v>
      </c>
      <c r="DM240" t="s">
        <v>9811</v>
      </c>
      <c r="DN240">
        <v>52770900</v>
      </c>
      <c r="DO240">
        <v>52770900</v>
      </c>
      <c r="DP240">
        <v>253300320</v>
      </c>
      <c r="DQ240">
        <v>253300320</v>
      </c>
      <c r="DR240">
        <v>480</v>
      </c>
      <c r="DS240" t="s">
        <v>3621</v>
      </c>
      <c r="DT240" t="s">
        <v>3621</v>
      </c>
      <c r="DU240" t="s">
        <v>3621</v>
      </c>
      <c r="DV240">
        <v>6040</v>
      </c>
      <c r="DW240">
        <v>535173.13907284767</v>
      </c>
      <c r="DX240">
        <v>535173.13907284767</v>
      </c>
      <c r="DY240">
        <v>1</v>
      </c>
    </row>
    <row r="241" spans="1:129" x14ac:dyDescent="0.25">
      <c r="A241" s="258">
        <v>41297</v>
      </c>
      <c r="B2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1391.11.04</v>
      </c>
      <c r="C241" s="195">
        <f t="shared" ca="1" si="39"/>
        <v>1391</v>
      </c>
      <c r="D2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41" s="195">
        <f>_xlfn.NUMBERVALUE(RIGHT(Table11[[#This Row],[تاریخ شمسی]],2))</f>
        <v>4</v>
      </c>
      <c r="F2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11-04</v>
      </c>
      <c r="G241" s="195" t="s">
        <v>392</v>
      </c>
      <c r="I241" s="259">
        <v>44070</v>
      </c>
      <c r="J241">
        <v>23450</v>
      </c>
      <c r="L241" s="259">
        <v>41297</v>
      </c>
      <c r="M241">
        <v>35100</v>
      </c>
      <c r="O241" s="284">
        <f>IFERROR(DATE(Table7[[#This Row],[year]],MONTH(DATEVALUE(Table7[[#This Row],[month]]&amp;"1")),Table7[[#This Row],[day]]),"")</f>
        <v>44749</v>
      </c>
      <c r="P241" s="195" t="s">
        <v>3667</v>
      </c>
      <c r="Q241" s="195">
        <v>2022</v>
      </c>
      <c r="R241" s="195" t="s">
        <v>3443</v>
      </c>
      <c r="S241" s="195">
        <v>7</v>
      </c>
      <c r="T241" s="195">
        <v>1743.45</v>
      </c>
      <c r="U241" s="195">
        <v>2370.5</v>
      </c>
      <c r="V241" s="195">
        <v>340375</v>
      </c>
      <c r="X241" s="260">
        <v>44749</v>
      </c>
      <c r="Y241" t="s">
        <v>9173</v>
      </c>
      <c r="Z241" s="260">
        <v>12</v>
      </c>
      <c r="AA241">
        <v>1401</v>
      </c>
      <c r="AB241" s="260" t="str">
        <f ca="1">IFERROR(IFERROR(VLOOKUP(Table_Merge1[[#This Row],[Column1]],Table11[#All],2,FALSE),LEFT(AB242,8)&amp;IF(LEN((RIGHT(AB242,2)+1))&lt;2,"0"&amp;(RIGHT(AB242,2)+1),(RIGHT(AB242,2)-1))),"")</f>
        <v>1401.04.16</v>
      </c>
      <c r="AC241" s="259" t="str">
        <f ca="1">LEFT(Table_Merge1[[#This Row],[Column2]],4)</f>
        <v>1401</v>
      </c>
      <c r="AD241" s="259" t="str">
        <f ca="1">RIGHT(LEFT(Table_Merge1[[#This Row],[Column2]],7),2)</f>
        <v>04</v>
      </c>
      <c r="AE241" s="259" t="str">
        <f ca="1">RIGHT(Table_Merge1[[#This Row],[Column2]],2)</f>
        <v>16</v>
      </c>
      <c r="AF241">
        <v>4</v>
      </c>
      <c r="AG241">
        <v>16</v>
      </c>
      <c r="AH241" s="260">
        <v>2022</v>
      </c>
      <c r="AI241" t="s">
        <v>3443</v>
      </c>
      <c r="AJ241" s="260">
        <v>7</v>
      </c>
      <c r="AK241">
        <v>1743.45</v>
      </c>
      <c r="AL241">
        <v>2370.5</v>
      </c>
      <c r="AM241">
        <v>340375</v>
      </c>
      <c r="AN241">
        <v>31550</v>
      </c>
      <c r="AO241">
        <v>261117</v>
      </c>
      <c r="AP241" s="287">
        <f>IFERROR(IF(Table_Merge1[[#This Row],[LME Zinc stock]]*Table_Merge1[[#This Row],[Nima.مقدار]]=0,"",Table_Merge1[[#This Row],[LME Zinc stock]]*Table_Merge1[[#This Row],[Nima.مقدار]]),"")</f>
        <v>88877698875</v>
      </c>
      <c r="AQ241" s="287">
        <f>IFERROR(IF(Table_Merge1[[#This Row],[LME Zinc 3-month]]*Table_Merge1[[#This Row],[Nima.مقدار]]=0,"",Table_Merge1[[#This Row],[LME Zinc 3-month]]*Table_Merge1[[#This Row],[Nima.مقدار]]),"")</f>
        <v>618977848.5</v>
      </c>
      <c r="AR241" s="288">
        <f>IFERROR(IF(Table_Merge1[[#This Row],[LME Zinc stock]]*Table_Merge1[[#This Row],[Azad.Sell]]=0,"",Table_Merge1[[#This Row],[LME Zinc stock]]*Table_Merge1[[#This Row],[Azad.Sell]]),"")</f>
        <v>10738831250</v>
      </c>
      <c r="AS241" s="288">
        <f>IFERROR(IF(Table_Merge1[[#This Row],[LME Zinc 3-month]]*Table_Merge1[[#This Row],[Azad.Sell]]=0,"",Table_Merge1[[#This Row],[LME Zinc 3-month]]*Table_Merge1[[#This Row],[Azad.Sell]]),"")</f>
        <v>74789275</v>
      </c>
      <c r="AT241"/>
      <c r="DH241">
        <v>0</v>
      </c>
      <c r="DI241">
        <v>100</v>
      </c>
      <c r="DJ241">
        <v>100</v>
      </c>
      <c r="DK241" t="s">
        <v>9544</v>
      </c>
      <c r="DL241" t="s">
        <v>9801</v>
      </c>
      <c r="DM241" t="s">
        <v>9811</v>
      </c>
      <c r="DN241">
        <v>52770900</v>
      </c>
      <c r="DO241">
        <v>52770900</v>
      </c>
      <c r="DP241">
        <v>306071220</v>
      </c>
      <c r="DQ241">
        <v>306071220</v>
      </c>
      <c r="DR241">
        <v>580</v>
      </c>
      <c r="DS241" t="s">
        <v>3621</v>
      </c>
      <c r="DT241" t="s">
        <v>3621</v>
      </c>
      <c r="DU241" t="s">
        <v>3621</v>
      </c>
      <c r="DV241">
        <v>6040</v>
      </c>
      <c r="DW241">
        <v>535173.13907284767</v>
      </c>
      <c r="DX241">
        <v>535173.13907284767</v>
      </c>
      <c r="DY241">
        <v>1</v>
      </c>
    </row>
    <row r="242" spans="1:129" x14ac:dyDescent="0.25">
      <c r="A242" s="258">
        <v>41298</v>
      </c>
      <c r="B2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1391.11.05</v>
      </c>
      <c r="C242" s="195">
        <f t="shared" ca="1" si="39"/>
        <v>1391</v>
      </c>
      <c r="D2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42" s="195">
        <f>_xlfn.NUMBERVALUE(RIGHT(Table11[[#This Row],[تاریخ شمسی]],2))</f>
        <v>5</v>
      </c>
      <c r="F2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11-05</v>
      </c>
      <c r="G242" s="195" t="s">
        <v>393</v>
      </c>
      <c r="I242" s="259">
        <v>44071</v>
      </c>
      <c r="J242">
        <v>23450</v>
      </c>
      <c r="L242" s="259">
        <v>41298</v>
      </c>
      <c r="M242">
        <v>35200</v>
      </c>
      <c r="O242" s="283">
        <f>IFERROR(DATE(Table7[[#This Row],[year]],MONTH(DATEVALUE(Table7[[#This Row],[month]]&amp;"1")),Table7[[#This Row],[day]]),"")</f>
        <v>44748</v>
      </c>
      <c r="P242" s="257" t="s">
        <v>3668</v>
      </c>
      <c r="Q242" s="257">
        <v>2022</v>
      </c>
      <c r="R242" s="257" t="s">
        <v>3443</v>
      </c>
      <c r="S242" s="257">
        <v>6</v>
      </c>
      <c r="T242" s="257">
        <v>1766.65</v>
      </c>
      <c r="U242" s="257">
        <v>2423</v>
      </c>
      <c r="V242" s="257">
        <v>343825</v>
      </c>
      <c r="X242" s="260">
        <v>44748</v>
      </c>
      <c r="Y242" t="s">
        <v>9172</v>
      </c>
      <c r="Z242" s="260">
        <v>1</v>
      </c>
      <c r="AA242">
        <v>1401</v>
      </c>
      <c r="AB242" s="260" t="str">
        <f ca="1">IFERROR(IFERROR(VLOOKUP(Table_Merge1[[#This Row],[Column1]],Table11[#All],2,FALSE),LEFT(AB243,8)&amp;IF(LEN((RIGHT(AB243,2)+1))&lt;2,"0"&amp;(RIGHT(AB243,2)+1),(RIGHT(AB243,2)-1))),"")</f>
        <v>1401.04.15</v>
      </c>
      <c r="AC242" s="259" t="str">
        <f ca="1">LEFT(Table_Merge1[[#This Row],[Column2]],4)</f>
        <v>1401</v>
      </c>
      <c r="AD242" s="259" t="str">
        <f ca="1">RIGHT(LEFT(Table_Merge1[[#This Row],[Column2]],7),2)</f>
        <v>04</v>
      </c>
      <c r="AE242" s="259" t="str">
        <f ca="1">RIGHT(Table_Merge1[[#This Row],[Column2]],2)</f>
        <v>15</v>
      </c>
      <c r="AF242">
        <v>4</v>
      </c>
      <c r="AG242">
        <v>15</v>
      </c>
      <c r="AH242" s="260">
        <v>2022</v>
      </c>
      <c r="AI242" t="s">
        <v>3443</v>
      </c>
      <c r="AJ242" s="260">
        <v>6</v>
      </c>
      <c r="AK242">
        <v>1766.65</v>
      </c>
      <c r="AL242">
        <v>2423</v>
      </c>
      <c r="AM242">
        <v>343825</v>
      </c>
      <c r="AN242">
        <v>31500</v>
      </c>
      <c r="AO242">
        <v>259993</v>
      </c>
      <c r="AP242" s="287">
        <f>IFERROR(IF(Table_Merge1[[#This Row],[LME Zinc stock]]*Table_Merge1[[#This Row],[Nima.مقدار]]=0,"",Table_Merge1[[#This Row],[LME Zinc stock]]*Table_Merge1[[#This Row],[Nima.مقدار]]),"")</f>
        <v>89392093225</v>
      </c>
      <c r="AQ242" s="287">
        <f>IFERROR(IF(Table_Merge1[[#This Row],[LME Zinc 3-month]]*Table_Merge1[[#This Row],[Nima.مقدار]]=0,"",Table_Merge1[[#This Row],[LME Zinc 3-month]]*Table_Merge1[[#This Row],[Nima.مقدار]]),"")</f>
        <v>629963039</v>
      </c>
      <c r="AR242" s="288">
        <f>IFERROR(IF(Table_Merge1[[#This Row],[LME Zinc stock]]*Table_Merge1[[#This Row],[Azad.Sell]]=0,"",Table_Merge1[[#This Row],[LME Zinc stock]]*Table_Merge1[[#This Row],[Azad.Sell]]),"")</f>
        <v>10830487500</v>
      </c>
      <c r="AS242" s="288">
        <f>IFERROR(IF(Table_Merge1[[#This Row],[LME Zinc 3-month]]*Table_Merge1[[#This Row],[Azad.Sell]]=0,"",Table_Merge1[[#This Row],[LME Zinc 3-month]]*Table_Merge1[[#This Row],[Azad.Sell]]),"")</f>
        <v>76324500</v>
      </c>
      <c r="AT242"/>
      <c r="DH242">
        <v>0</v>
      </c>
      <c r="DI242">
        <v>140</v>
      </c>
      <c r="DJ242">
        <v>140</v>
      </c>
      <c r="DK242" t="s">
        <v>9545</v>
      </c>
      <c r="DL242" t="s">
        <v>9801</v>
      </c>
      <c r="DM242" t="s">
        <v>9811</v>
      </c>
      <c r="DN242">
        <v>73879260</v>
      </c>
      <c r="DO242">
        <v>73879260</v>
      </c>
      <c r="DP242">
        <v>379950480</v>
      </c>
      <c r="DQ242">
        <v>379950480</v>
      </c>
      <c r="DR242">
        <v>720</v>
      </c>
      <c r="DS242" t="s">
        <v>3621</v>
      </c>
      <c r="DT242" t="s">
        <v>3621</v>
      </c>
      <c r="DU242" t="s">
        <v>3621</v>
      </c>
      <c r="DV242">
        <v>6040</v>
      </c>
      <c r="DW242">
        <v>535173.13907284767</v>
      </c>
      <c r="DX242">
        <v>535173.13907284767</v>
      </c>
      <c r="DY242">
        <v>1</v>
      </c>
    </row>
    <row r="243" spans="1:129" x14ac:dyDescent="0.25">
      <c r="A243" s="258">
        <v>41300</v>
      </c>
      <c r="B2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1391.11.07</v>
      </c>
      <c r="C243" s="195">
        <f t="shared" ca="1" si="39"/>
        <v>1391</v>
      </c>
      <c r="D2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43" s="195">
        <f>_xlfn.NUMBERVALUE(RIGHT(Table11[[#This Row],[تاریخ شمسی]],2))</f>
        <v>7</v>
      </c>
      <c r="F2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11-07</v>
      </c>
      <c r="G243" s="195" t="s">
        <v>394</v>
      </c>
      <c r="I243" s="259">
        <v>44072</v>
      </c>
      <c r="J243">
        <v>23450</v>
      </c>
      <c r="L243" s="259">
        <v>41300</v>
      </c>
      <c r="M243">
        <v>35300</v>
      </c>
      <c r="O243" s="284">
        <f>IFERROR(DATE(Table7[[#This Row],[year]],MONTH(DATEVALUE(Table7[[#This Row],[month]]&amp;"1")),Table7[[#This Row],[day]]),"")</f>
        <v>44747</v>
      </c>
      <c r="P243" s="195" t="s">
        <v>3669</v>
      </c>
      <c r="Q243" s="195">
        <v>2022</v>
      </c>
      <c r="R243" s="195" t="s">
        <v>3443</v>
      </c>
      <c r="S243" s="195">
        <v>5</v>
      </c>
      <c r="T243" s="195">
        <v>1804.4</v>
      </c>
      <c r="U243" s="195">
        <v>2414.5</v>
      </c>
      <c r="V243" s="195">
        <v>347175</v>
      </c>
      <c r="X243" s="260">
        <v>44747</v>
      </c>
      <c r="Y243" t="s">
        <v>9171</v>
      </c>
      <c r="Z243" s="260">
        <v>1</v>
      </c>
      <c r="AA243">
        <v>1401</v>
      </c>
      <c r="AB243" s="260" t="str">
        <f ca="1">IFERROR(IFERROR(VLOOKUP(Table_Merge1[[#This Row],[Column1]],Table11[#All],2,FALSE),LEFT(AB244,8)&amp;IF(LEN((RIGHT(AB244,2)+1))&lt;2,"0"&amp;(RIGHT(AB244,2)+1),(RIGHT(AB244,2)-1))),"")</f>
        <v>1401.04.14</v>
      </c>
      <c r="AC243" s="259" t="str">
        <f ca="1">LEFT(Table_Merge1[[#This Row],[Column2]],4)</f>
        <v>1401</v>
      </c>
      <c r="AD243" s="259" t="str">
        <f ca="1">RIGHT(LEFT(Table_Merge1[[#This Row],[Column2]],7),2)</f>
        <v>04</v>
      </c>
      <c r="AE243" s="259" t="str">
        <f ca="1">RIGHT(Table_Merge1[[#This Row],[Column2]],2)</f>
        <v>14</v>
      </c>
      <c r="AF243">
        <v>4</v>
      </c>
      <c r="AG243">
        <v>14</v>
      </c>
      <c r="AH243" s="260">
        <v>2022</v>
      </c>
      <c r="AI243" t="s">
        <v>3443</v>
      </c>
      <c r="AJ243" s="260">
        <v>5</v>
      </c>
      <c r="AK243">
        <v>1804.4</v>
      </c>
      <c r="AL243">
        <v>2414.5</v>
      </c>
      <c r="AM243">
        <v>347175</v>
      </c>
      <c r="AN243">
        <v>31500</v>
      </c>
      <c r="AO243">
        <v>259330</v>
      </c>
      <c r="AP243" s="287">
        <f>IFERROR(IF(Table_Merge1[[#This Row],[LME Zinc stock]]*Table_Merge1[[#This Row],[Nima.مقدار]]=0,"",Table_Merge1[[#This Row],[LME Zinc stock]]*Table_Merge1[[#This Row],[Nima.مقدار]]),"")</f>
        <v>90032892750</v>
      </c>
      <c r="AQ243" s="287">
        <f>IFERROR(IF(Table_Merge1[[#This Row],[LME Zinc 3-month]]*Table_Merge1[[#This Row],[Nima.مقدار]]=0,"",Table_Merge1[[#This Row],[LME Zinc 3-month]]*Table_Merge1[[#This Row],[Nima.مقدار]]),"")</f>
        <v>626152285</v>
      </c>
      <c r="AR243" s="288">
        <f>IFERROR(IF(Table_Merge1[[#This Row],[LME Zinc stock]]*Table_Merge1[[#This Row],[Azad.Sell]]=0,"",Table_Merge1[[#This Row],[LME Zinc stock]]*Table_Merge1[[#This Row],[Azad.Sell]]),"")</f>
        <v>10936012500</v>
      </c>
      <c r="AS243" s="288">
        <f>IFERROR(IF(Table_Merge1[[#This Row],[LME Zinc 3-month]]*Table_Merge1[[#This Row],[Azad.Sell]]=0,"",Table_Merge1[[#This Row],[LME Zinc 3-month]]*Table_Merge1[[#This Row],[Azad.Sell]]),"")</f>
        <v>76056750</v>
      </c>
      <c r="AT243"/>
      <c r="DH243">
        <v>2000</v>
      </c>
      <c r="DI243">
        <v>1820</v>
      </c>
      <c r="DJ243">
        <v>1560</v>
      </c>
      <c r="DK243" t="s">
        <v>9780</v>
      </c>
      <c r="DL243" t="s">
        <v>9801</v>
      </c>
      <c r="DM243" t="s">
        <v>9811</v>
      </c>
      <c r="DN243">
        <v>849919200</v>
      </c>
      <c r="DO243">
        <v>849919200</v>
      </c>
      <c r="DP243">
        <v>1229869680</v>
      </c>
      <c r="DQ243">
        <v>1229869680</v>
      </c>
      <c r="DR243">
        <v>2280</v>
      </c>
      <c r="DS243" t="s">
        <v>3621</v>
      </c>
      <c r="DT243" t="s">
        <v>3621</v>
      </c>
      <c r="DU243" t="s">
        <v>3621</v>
      </c>
      <c r="DV243">
        <v>6040</v>
      </c>
      <c r="DW243">
        <v>535173.13907284767</v>
      </c>
      <c r="DX243">
        <v>535173.13907284767</v>
      </c>
      <c r="DY243">
        <v>1</v>
      </c>
    </row>
    <row r="244" spans="1:129" x14ac:dyDescent="0.25">
      <c r="A244" s="258">
        <v>41301</v>
      </c>
      <c r="B2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1391.11.08</v>
      </c>
      <c r="C244" s="195">
        <f t="shared" ca="1" si="39"/>
        <v>1391</v>
      </c>
      <c r="D2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44" s="195">
        <f>_xlfn.NUMBERVALUE(RIGHT(Table11[[#This Row],[تاریخ شمسی]],2))</f>
        <v>8</v>
      </c>
      <c r="F2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11-08</v>
      </c>
      <c r="G244" s="195" t="s">
        <v>395</v>
      </c>
      <c r="I244" s="259">
        <v>44073</v>
      </c>
      <c r="J244">
        <v>23450</v>
      </c>
      <c r="L244" s="259">
        <v>41301</v>
      </c>
      <c r="M244">
        <v>36250</v>
      </c>
      <c r="O244" s="283">
        <f>IFERROR(DATE(Table7[[#This Row],[year]],MONTH(DATEVALUE(Table7[[#This Row],[month]]&amp;"1")),Table7[[#This Row],[day]]),"")</f>
        <v>44746</v>
      </c>
      <c r="P244" s="257" t="s">
        <v>3670</v>
      </c>
      <c r="Q244" s="257">
        <v>2022</v>
      </c>
      <c r="R244" s="257" t="s">
        <v>3443</v>
      </c>
      <c r="S244" s="257">
        <v>4</v>
      </c>
      <c r="T244" s="257">
        <v>1807.05</v>
      </c>
      <c r="U244" s="257">
        <v>2435</v>
      </c>
      <c r="V244" s="257">
        <v>353175</v>
      </c>
      <c r="X244" s="260">
        <v>44746</v>
      </c>
      <c r="Y244" t="s">
        <v>9170</v>
      </c>
      <c r="Z244" s="260">
        <v>1</v>
      </c>
      <c r="AA244">
        <v>1401</v>
      </c>
      <c r="AB244" s="260" t="str">
        <f ca="1">IFERROR(IFERROR(VLOOKUP(Table_Merge1[[#This Row],[Column1]],Table11[#All],2,FALSE),LEFT(AB245,8)&amp;IF(LEN((RIGHT(AB245,2)+1))&lt;2,"0"&amp;(RIGHT(AB245,2)+1),(RIGHT(AB245,2)-1))),"")</f>
        <v>1401.04.13</v>
      </c>
      <c r="AC244" s="259" t="str">
        <f ca="1">LEFT(Table_Merge1[[#This Row],[Column2]],4)</f>
        <v>1401</v>
      </c>
      <c r="AD244" s="259" t="str">
        <f ca="1">RIGHT(LEFT(Table_Merge1[[#This Row],[Column2]],7),2)</f>
        <v>04</v>
      </c>
      <c r="AE244" s="259" t="str">
        <f ca="1">RIGHT(Table_Merge1[[#This Row],[Column2]],2)</f>
        <v>13</v>
      </c>
      <c r="AF244">
        <v>4</v>
      </c>
      <c r="AG244">
        <v>13</v>
      </c>
      <c r="AH244" s="260">
        <v>2022</v>
      </c>
      <c r="AI244" t="s">
        <v>3443</v>
      </c>
      <c r="AJ244" s="260">
        <v>4</v>
      </c>
      <c r="AK244">
        <v>1807.05</v>
      </c>
      <c r="AL244">
        <v>2435</v>
      </c>
      <c r="AM244">
        <v>353175</v>
      </c>
      <c r="AN244">
        <v>31800</v>
      </c>
      <c r="AO244">
        <v>258568</v>
      </c>
      <c r="AP244" s="287">
        <f>IFERROR(IF(Table_Merge1[[#This Row],[LME Zinc stock]]*Table_Merge1[[#This Row],[Nima.مقدار]]=0,"",Table_Merge1[[#This Row],[LME Zinc stock]]*Table_Merge1[[#This Row],[Nima.مقدار]]),"")</f>
        <v>91319753400</v>
      </c>
      <c r="AQ244" s="287">
        <f>IFERROR(IF(Table_Merge1[[#This Row],[LME Zinc 3-month]]*Table_Merge1[[#This Row],[Nima.مقدار]]=0,"",Table_Merge1[[#This Row],[LME Zinc 3-month]]*Table_Merge1[[#This Row],[Nima.مقدار]]),"")</f>
        <v>629613080</v>
      </c>
      <c r="AR244" s="288">
        <f>IFERROR(IF(Table_Merge1[[#This Row],[LME Zinc stock]]*Table_Merge1[[#This Row],[Azad.Sell]]=0,"",Table_Merge1[[#This Row],[LME Zinc stock]]*Table_Merge1[[#This Row],[Azad.Sell]]),"")</f>
        <v>11230965000</v>
      </c>
      <c r="AS244" s="288">
        <f>IFERROR(IF(Table_Merge1[[#This Row],[LME Zinc 3-month]]*Table_Merge1[[#This Row],[Azad.Sell]]=0,"",Table_Merge1[[#This Row],[LME Zinc 3-month]]*Table_Merge1[[#This Row],[Azad.Sell]]),"")</f>
        <v>77433000</v>
      </c>
      <c r="AT244"/>
      <c r="DH244">
        <v>0</v>
      </c>
      <c r="DI244">
        <v>180</v>
      </c>
      <c r="DJ244">
        <v>180</v>
      </c>
      <c r="DK244" t="s">
        <v>9781</v>
      </c>
      <c r="DL244" t="s">
        <v>9801</v>
      </c>
      <c r="DM244" t="s">
        <v>9811</v>
      </c>
      <c r="DN244">
        <v>98067600</v>
      </c>
      <c r="DO244">
        <v>98067600</v>
      </c>
      <c r="DP244">
        <v>1327937280</v>
      </c>
      <c r="DQ244">
        <v>1327937280</v>
      </c>
      <c r="DR244">
        <v>2460</v>
      </c>
      <c r="DS244" t="s">
        <v>3621</v>
      </c>
      <c r="DT244" t="s">
        <v>3621</v>
      </c>
      <c r="DU244" t="s">
        <v>3621</v>
      </c>
      <c r="DV244">
        <v>6040</v>
      </c>
      <c r="DW244">
        <v>535173.13907284767</v>
      </c>
      <c r="DX244">
        <v>535173.13907284767</v>
      </c>
      <c r="DY244">
        <v>1</v>
      </c>
    </row>
    <row r="245" spans="1:129" x14ac:dyDescent="0.25">
      <c r="A245" s="258">
        <v>41302</v>
      </c>
      <c r="B2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1391.11.09</v>
      </c>
      <c r="C245" s="195">
        <f t="shared" ca="1" si="39"/>
        <v>1391</v>
      </c>
      <c r="D2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45" s="195">
        <f>_xlfn.NUMBERVALUE(RIGHT(Table11[[#This Row],[تاریخ شمسی]],2))</f>
        <v>9</v>
      </c>
      <c r="F2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11-09</v>
      </c>
      <c r="G245" s="195" t="s">
        <v>396</v>
      </c>
      <c r="I245" s="259">
        <v>44074</v>
      </c>
      <c r="J245">
        <v>23870</v>
      </c>
      <c r="L245" s="259">
        <v>41302</v>
      </c>
      <c r="M245">
        <v>36650</v>
      </c>
      <c r="O245" s="284">
        <f>IFERROR(DATE(Table7[[#This Row],[year]],MONTH(DATEVALUE(Table7[[#This Row],[month]]&amp;"1")),Table7[[#This Row],[day]]),"")</f>
        <v>44743</v>
      </c>
      <c r="P245" s="195" t="s">
        <v>3671</v>
      </c>
      <c r="Q245" s="195">
        <v>2022</v>
      </c>
      <c r="R245" s="195" t="s">
        <v>3443</v>
      </c>
      <c r="S245" s="195">
        <v>1</v>
      </c>
      <c r="T245" s="195">
        <v>1795.65</v>
      </c>
      <c r="U245" s="195">
        <v>2380</v>
      </c>
      <c r="V245" s="195">
        <v>358125</v>
      </c>
      <c r="X245" s="260">
        <v>44743</v>
      </c>
      <c r="Y245" t="s">
        <v>9169</v>
      </c>
      <c r="Z245" s="260">
        <v>1</v>
      </c>
      <c r="AA245">
        <v>1401</v>
      </c>
      <c r="AB245" s="260" t="str">
        <f ca="1">IFERROR(IFERROR(VLOOKUP(Table_Merge1[[#This Row],[Column1]],Table11[#All],2,FALSE),LEFT(AB246,8)&amp;IF(LEN((RIGHT(AB246,2)+1))&lt;2,"0"&amp;(RIGHT(AB246,2)+1),(RIGHT(AB246,2)-1))),"")</f>
        <v>1401.04.10</v>
      </c>
      <c r="AC245" s="259" t="str">
        <f ca="1">LEFT(Table_Merge1[[#This Row],[Column2]],4)</f>
        <v>1401</v>
      </c>
      <c r="AD245" s="259" t="str">
        <f ca="1">RIGHT(LEFT(Table_Merge1[[#This Row],[Column2]],7),2)</f>
        <v>04</v>
      </c>
      <c r="AE245" s="259" t="str">
        <f ca="1">RIGHT(Table_Merge1[[#This Row],[Column2]],2)</f>
        <v>10</v>
      </c>
      <c r="AF245">
        <v>4</v>
      </c>
      <c r="AG245">
        <v>10</v>
      </c>
      <c r="AH245" s="260">
        <v>2022</v>
      </c>
      <c r="AI245" t="s">
        <v>3443</v>
      </c>
      <c r="AJ245" s="260">
        <v>1</v>
      </c>
      <c r="AK245">
        <v>1795.65</v>
      </c>
      <c r="AL245">
        <v>2380</v>
      </c>
      <c r="AM245">
        <v>358125</v>
      </c>
      <c r="AN245">
        <v>32050</v>
      </c>
      <c r="AO245">
        <v>256565</v>
      </c>
      <c r="AP245" s="287">
        <f>IFERROR(IF(Table_Merge1[[#This Row],[LME Zinc stock]]*Table_Merge1[[#This Row],[Nima.مقدار]]=0,"",Table_Merge1[[#This Row],[LME Zinc stock]]*Table_Merge1[[#This Row],[Nima.مقدار]]),"")</f>
        <v>91882340625</v>
      </c>
      <c r="AQ245" s="287">
        <f>IFERROR(IF(Table_Merge1[[#This Row],[LME Zinc 3-month]]*Table_Merge1[[#This Row],[Nima.مقدار]]=0,"",Table_Merge1[[#This Row],[LME Zinc 3-month]]*Table_Merge1[[#This Row],[Nima.مقدار]]),"")</f>
        <v>610624700</v>
      </c>
      <c r="AR245" s="288">
        <f>IFERROR(IF(Table_Merge1[[#This Row],[LME Zinc stock]]*Table_Merge1[[#This Row],[Azad.Sell]]=0,"",Table_Merge1[[#This Row],[LME Zinc stock]]*Table_Merge1[[#This Row],[Azad.Sell]]),"")</f>
        <v>11477906250</v>
      </c>
      <c r="AS245" s="288">
        <f>IFERROR(IF(Table_Merge1[[#This Row],[LME Zinc 3-month]]*Table_Merge1[[#This Row],[Azad.Sell]]=0,"",Table_Merge1[[#This Row],[LME Zinc 3-month]]*Table_Merge1[[#This Row],[Azad.Sell]]),"")</f>
        <v>76279000</v>
      </c>
      <c r="AT245"/>
      <c r="DH245">
        <v>0</v>
      </c>
      <c r="DI245">
        <v>20</v>
      </c>
      <c r="DJ245">
        <v>20</v>
      </c>
      <c r="DK245" t="s">
        <v>9782</v>
      </c>
      <c r="DL245" t="s">
        <v>9801</v>
      </c>
      <c r="DM245" t="s">
        <v>9811</v>
      </c>
      <c r="DN245">
        <v>10896400</v>
      </c>
      <c r="DO245">
        <v>10896400</v>
      </c>
      <c r="DP245">
        <v>1338833680</v>
      </c>
      <c r="DQ245">
        <v>1338833680</v>
      </c>
      <c r="DR245">
        <v>2480</v>
      </c>
      <c r="DS245" t="s">
        <v>3621</v>
      </c>
      <c r="DT245" t="s">
        <v>3621</v>
      </c>
      <c r="DU245" t="s">
        <v>3621</v>
      </c>
      <c r="DV245">
        <v>6040</v>
      </c>
      <c r="DW245">
        <v>535173.13907284767</v>
      </c>
      <c r="DX245">
        <v>535173.13907284767</v>
      </c>
      <c r="DY245">
        <v>1</v>
      </c>
    </row>
    <row r="246" spans="1:129" x14ac:dyDescent="0.25">
      <c r="A246" s="258">
        <v>41304</v>
      </c>
      <c r="B2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1391.11.11</v>
      </c>
      <c r="C246" s="195">
        <f t="shared" ca="1" si="39"/>
        <v>1391</v>
      </c>
      <c r="D2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46" s="195">
        <f>_xlfn.NUMBERVALUE(RIGHT(Table11[[#This Row],[تاریخ شمسی]],2))</f>
        <v>11</v>
      </c>
      <c r="F2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11-11</v>
      </c>
      <c r="G246" s="195" t="s">
        <v>397</v>
      </c>
      <c r="I246" s="259">
        <v>44075</v>
      </c>
      <c r="J246">
        <v>24350</v>
      </c>
      <c r="L246" s="259">
        <v>41304</v>
      </c>
      <c r="M246">
        <v>38000</v>
      </c>
      <c r="O246" s="283">
        <f>IFERROR(DATE(Table7[[#This Row],[year]],MONTH(DATEVALUE(Table7[[#This Row],[month]]&amp;"1")),Table7[[#This Row],[day]]),"")</f>
        <v>44742</v>
      </c>
      <c r="P246" s="257" t="s">
        <v>3672</v>
      </c>
      <c r="Q246" s="257">
        <v>2022</v>
      </c>
      <c r="R246" s="257" t="s">
        <v>3441</v>
      </c>
      <c r="S246" s="257">
        <v>30</v>
      </c>
      <c r="T246" s="257">
        <v>1813.6</v>
      </c>
      <c r="U246" s="257">
        <v>2452</v>
      </c>
      <c r="V246" s="257">
        <v>366150</v>
      </c>
      <c r="X246" s="260">
        <v>44742</v>
      </c>
      <c r="Y246" t="s">
        <v>9168</v>
      </c>
      <c r="Z246" s="260">
        <v>1</v>
      </c>
      <c r="AA246">
        <v>1401</v>
      </c>
      <c r="AB246" s="260" t="str">
        <f ca="1">IFERROR(IFERROR(VLOOKUP(Table_Merge1[[#This Row],[Column1]],Table11[#All],2,FALSE),LEFT(AB247,8)&amp;IF(LEN((RIGHT(AB247,2)+1))&lt;2,"0"&amp;(RIGHT(AB247,2)+1),(RIGHT(AB247,2)-1))),"")</f>
        <v>1401.04.09</v>
      </c>
      <c r="AC246" s="259" t="str">
        <f ca="1">LEFT(Table_Merge1[[#This Row],[Column2]],4)</f>
        <v>1401</v>
      </c>
      <c r="AD246" s="259" t="str">
        <f ca="1">RIGHT(LEFT(Table_Merge1[[#This Row],[Column2]],7),2)</f>
        <v>04</v>
      </c>
      <c r="AE246" s="259" t="str">
        <f ca="1">RIGHT(Table_Merge1[[#This Row],[Column2]],2)</f>
        <v>09</v>
      </c>
      <c r="AF246">
        <v>4</v>
      </c>
      <c r="AG246">
        <v>9</v>
      </c>
      <c r="AH246" s="260">
        <v>2022</v>
      </c>
      <c r="AI246" t="s">
        <v>3441</v>
      </c>
      <c r="AJ246" s="260">
        <v>30</v>
      </c>
      <c r="AK246">
        <v>1813.6</v>
      </c>
      <c r="AL246">
        <v>2452</v>
      </c>
      <c r="AM246">
        <v>366150</v>
      </c>
      <c r="AN246">
        <v>32050</v>
      </c>
      <c r="AO246">
        <v>256565</v>
      </c>
      <c r="AP246" s="287">
        <f>IFERROR(IF(Table_Merge1[[#This Row],[LME Zinc stock]]*Table_Merge1[[#This Row],[Nima.مقدار]]=0,"",Table_Merge1[[#This Row],[LME Zinc stock]]*Table_Merge1[[#This Row],[Nima.مقدار]]),"")</f>
        <v>93941274750</v>
      </c>
      <c r="AQ246" s="287">
        <f>IFERROR(IF(Table_Merge1[[#This Row],[LME Zinc 3-month]]*Table_Merge1[[#This Row],[Nima.مقدار]]=0,"",Table_Merge1[[#This Row],[LME Zinc 3-month]]*Table_Merge1[[#This Row],[Nima.مقدار]]),"")</f>
        <v>629097380</v>
      </c>
      <c r="AR246" s="288">
        <f>IFERROR(IF(Table_Merge1[[#This Row],[LME Zinc stock]]*Table_Merge1[[#This Row],[Azad.Sell]]=0,"",Table_Merge1[[#This Row],[LME Zinc stock]]*Table_Merge1[[#This Row],[Azad.Sell]]),"")</f>
        <v>11735107500</v>
      </c>
      <c r="AS246" s="288">
        <f>IFERROR(IF(Table_Merge1[[#This Row],[LME Zinc 3-month]]*Table_Merge1[[#This Row],[Azad.Sell]]=0,"",Table_Merge1[[#This Row],[LME Zinc 3-month]]*Table_Merge1[[#This Row],[Azad.Sell]]),"")</f>
        <v>78586600</v>
      </c>
      <c r="AT246"/>
      <c r="DH246">
        <v>0</v>
      </c>
      <c r="DI246">
        <v>100</v>
      </c>
      <c r="DJ246">
        <v>100</v>
      </c>
      <c r="DK246" t="s">
        <v>9783</v>
      </c>
      <c r="DL246" t="s">
        <v>9801</v>
      </c>
      <c r="DM246" t="s">
        <v>9811</v>
      </c>
      <c r="DN246">
        <v>54041800</v>
      </c>
      <c r="DO246">
        <v>54041800</v>
      </c>
      <c r="DP246">
        <v>1392875480</v>
      </c>
      <c r="DQ246">
        <v>1392875480</v>
      </c>
      <c r="DR246">
        <v>2580</v>
      </c>
      <c r="DS246" t="s">
        <v>3621</v>
      </c>
      <c r="DT246" t="s">
        <v>3621</v>
      </c>
      <c r="DU246" t="s">
        <v>3621</v>
      </c>
      <c r="DV246">
        <v>6040</v>
      </c>
      <c r="DW246">
        <v>535173.13907284767</v>
      </c>
      <c r="DX246">
        <v>535173.13907284767</v>
      </c>
      <c r="DY246">
        <v>1</v>
      </c>
    </row>
    <row r="247" spans="1:129" x14ac:dyDescent="0.25">
      <c r="A247" s="258">
        <v>41305</v>
      </c>
      <c r="B2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1391.11.12</v>
      </c>
      <c r="C247" s="195">
        <f t="shared" ca="1" si="39"/>
        <v>1391</v>
      </c>
      <c r="D2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47" s="195">
        <f>_xlfn.NUMBERVALUE(RIGHT(Table11[[#This Row],[تاریخ شمسی]],2))</f>
        <v>12</v>
      </c>
      <c r="F2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11-12</v>
      </c>
      <c r="G247" s="195" t="s">
        <v>398</v>
      </c>
      <c r="I247" s="259">
        <v>44076</v>
      </c>
      <c r="J247">
        <v>24500</v>
      </c>
      <c r="L247" s="259">
        <v>41305</v>
      </c>
      <c r="M247">
        <v>38500</v>
      </c>
      <c r="O247" s="284">
        <f>IFERROR(DATE(Table7[[#This Row],[year]],MONTH(DATEVALUE(Table7[[#This Row],[month]]&amp;"1")),Table7[[#This Row],[day]]),"")</f>
        <v>44741</v>
      </c>
      <c r="P247" s="195" t="s">
        <v>3673</v>
      </c>
      <c r="Q247" s="195">
        <v>2022</v>
      </c>
      <c r="R247" s="195" t="s">
        <v>3441</v>
      </c>
      <c r="S247" s="195">
        <v>29</v>
      </c>
      <c r="T247" s="195">
        <v>1811.85</v>
      </c>
      <c r="U247" s="195">
        <v>2400</v>
      </c>
      <c r="V247" s="195">
        <v>369675</v>
      </c>
      <c r="X247" s="260">
        <v>44741</v>
      </c>
      <c r="Y247" t="s">
        <v>9167</v>
      </c>
      <c r="Z247" s="260">
        <v>1</v>
      </c>
      <c r="AA247">
        <v>1401</v>
      </c>
      <c r="AB247" s="260" t="str">
        <f ca="1">IFERROR(IFERROR(VLOOKUP(Table_Merge1[[#This Row],[Column1]],Table11[#All],2,FALSE),LEFT(AB248,8)&amp;IF(LEN((RIGHT(AB248,2)+1))&lt;2,"0"&amp;(RIGHT(AB248,2)+1),(RIGHT(AB248,2)-1))),"")</f>
        <v>1401.04.08</v>
      </c>
      <c r="AC247" s="259" t="str">
        <f ca="1">LEFT(Table_Merge1[[#This Row],[Column2]],4)</f>
        <v>1401</v>
      </c>
      <c r="AD247" s="259" t="str">
        <f ca="1">RIGHT(LEFT(Table_Merge1[[#This Row],[Column2]],7),2)</f>
        <v>04</v>
      </c>
      <c r="AE247" s="259" t="str">
        <f ca="1">RIGHT(Table_Merge1[[#This Row],[Column2]],2)</f>
        <v>08</v>
      </c>
      <c r="AF247">
        <v>4</v>
      </c>
      <c r="AG247">
        <v>8</v>
      </c>
      <c r="AH247" s="260">
        <v>2022</v>
      </c>
      <c r="AI247" t="s">
        <v>3441</v>
      </c>
      <c r="AJ247" s="260">
        <v>29</v>
      </c>
      <c r="AK247">
        <v>1811.85</v>
      </c>
      <c r="AL247">
        <v>2400</v>
      </c>
      <c r="AM247">
        <v>369675</v>
      </c>
      <c r="AN247">
        <v>31150</v>
      </c>
      <c r="AO247">
        <v>255859</v>
      </c>
      <c r="AP247" s="287">
        <f>IFERROR(IF(Table_Merge1[[#This Row],[LME Zinc stock]]*Table_Merge1[[#This Row],[Nima.مقدار]]=0,"",Table_Merge1[[#This Row],[LME Zinc stock]]*Table_Merge1[[#This Row],[Nima.مقدار]]),"")</f>
        <v>94584675825</v>
      </c>
      <c r="AQ247" s="287">
        <f>IFERROR(IF(Table_Merge1[[#This Row],[LME Zinc 3-month]]*Table_Merge1[[#This Row],[Nima.مقدار]]=0,"",Table_Merge1[[#This Row],[LME Zinc 3-month]]*Table_Merge1[[#This Row],[Nima.مقدار]]),"")</f>
        <v>614061600</v>
      </c>
      <c r="AR247" s="288">
        <f>IFERROR(IF(Table_Merge1[[#This Row],[LME Zinc stock]]*Table_Merge1[[#This Row],[Azad.Sell]]=0,"",Table_Merge1[[#This Row],[LME Zinc stock]]*Table_Merge1[[#This Row],[Azad.Sell]]),"")</f>
        <v>11515376250</v>
      </c>
      <c r="AS247" s="288">
        <f>IFERROR(IF(Table_Merge1[[#This Row],[LME Zinc 3-month]]*Table_Merge1[[#This Row],[Azad.Sell]]=0,"",Table_Merge1[[#This Row],[LME Zinc 3-month]]*Table_Merge1[[#This Row],[Azad.Sell]]),"")</f>
        <v>74760000</v>
      </c>
      <c r="AT247"/>
      <c r="DH247">
        <v>2000</v>
      </c>
      <c r="DI247">
        <v>600</v>
      </c>
      <c r="DJ247">
        <v>540</v>
      </c>
      <c r="DK247" t="s">
        <v>9783</v>
      </c>
      <c r="DL247" t="s">
        <v>9801</v>
      </c>
      <c r="DM247" t="s">
        <v>9811</v>
      </c>
      <c r="DN247">
        <v>291825720</v>
      </c>
      <c r="DO247">
        <v>291825720</v>
      </c>
      <c r="DP247">
        <v>1684701200</v>
      </c>
      <c r="DQ247">
        <v>1684701200</v>
      </c>
      <c r="DR247">
        <v>3120</v>
      </c>
      <c r="DS247" t="s">
        <v>3621</v>
      </c>
      <c r="DT247" t="s">
        <v>3621</v>
      </c>
      <c r="DU247" t="s">
        <v>3621</v>
      </c>
      <c r="DV247">
        <v>6040</v>
      </c>
      <c r="DW247">
        <v>535173.13907284767</v>
      </c>
      <c r="DX247">
        <v>535173.13907284767</v>
      </c>
      <c r="DY247">
        <v>1</v>
      </c>
    </row>
    <row r="248" spans="1:129" x14ac:dyDescent="0.25">
      <c r="A248" s="258">
        <v>41307</v>
      </c>
      <c r="B2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1391.11.14</v>
      </c>
      <c r="C248" s="195">
        <f t="shared" ca="1" si="39"/>
        <v>1391</v>
      </c>
      <c r="D2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48" s="195">
        <f>_xlfn.NUMBERVALUE(RIGHT(Table11[[#This Row],[تاریخ شمسی]],2))</f>
        <v>14</v>
      </c>
      <c r="F2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11-14</v>
      </c>
      <c r="G248" s="195" t="s">
        <v>399</v>
      </c>
      <c r="I248" s="259">
        <v>44077</v>
      </c>
      <c r="J248">
        <v>24250</v>
      </c>
      <c r="L248" s="259">
        <v>41307</v>
      </c>
      <c r="M248">
        <v>37800</v>
      </c>
      <c r="O248" s="283">
        <f>IFERROR(DATE(Table7[[#This Row],[year]],MONTH(DATEVALUE(Table7[[#This Row],[month]]&amp;"1")),Table7[[#This Row],[day]]),"")</f>
        <v>44740</v>
      </c>
      <c r="P248" s="257" t="s">
        <v>3674</v>
      </c>
      <c r="Q248" s="257">
        <v>2022</v>
      </c>
      <c r="R248" s="257" t="s">
        <v>3441</v>
      </c>
      <c r="S248" s="257">
        <v>28</v>
      </c>
      <c r="T248" s="257">
        <v>1827</v>
      </c>
      <c r="U248" s="257" t="s">
        <v>3621</v>
      </c>
      <c r="V248" s="257" t="s">
        <v>3621</v>
      </c>
      <c r="X248" s="260">
        <v>44740</v>
      </c>
      <c r="Y248" t="s">
        <v>9166</v>
      </c>
      <c r="Z248" s="260">
        <v>1</v>
      </c>
      <c r="AA248">
        <v>1401</v>
      </c>
      <c r="AB248" s="260" t="str">
        <f ca="1">IFERROR(IFERROR(VLOOKUP(Table_Merge1[[#This Row],[Column1]],Table11[#All],2,FALSE),LEFT(AB249,8)&amp;IF(LEN((RIGHT(AB249,2)+1))&lt;2,"0"&amp;(RIGHT(AB249,2)+1),(RIGHT(AB249,2)-1))),"")</f>
        <v>1401.04.07</v>
      </c>
      <c r="AC248" s="259" t="str">
        <f ca="1">LEFT(Table_Merge1[[#This Row],[Column2]],4)</f>
        <v>1401</v>
      </c>
      <c r="AD248" s="259" t="str">
        <f ca="1">RIGHT(LEFT(Table_Merge1[[#This Row],[Column2]],7),2)</f>
        <v>04</v>
      </c>
      <c r="AE248" s="259" t="str">
        <f ca="1">RIGHT(Table_Merge1[[#This Row],[Column2]],2)</f>
        <v>07</v>
      </c>
      <c r="AF248">
        <v>4</v>
      </c>
      <c r="AG248">
        <v>7</v>
      </c>
      <c r="AH248" s="260">
        <v>2022</v>
      </c>
      <c r="AI248" t="s">
        <v>3441</v>
      </c>
      <c r="AJ248" s="260">
        <v>28</v>
      </c>
      <c r="AK248">
        <v>1827</v>
      </c>
      <c r="AL248" t="s">
        <v>3621</v>
      </c>
      <c r="AM248" t="s">
        <v>3621</v>
      </c>
      <c r="AN248">
        <v>30700</v>
      </c>
      <c r="AO248">
        <v>255606</v>
      </c>
      <c r="AP248" s="287" t="str">
        <f>IFERROR(IF(Table_Merge1[[#This Row],[LME Zinc stock]]*Table_Merge1[[#This Row],[Nima.مقدار]]=0,"",Table_Merge1[[#This Row],[LME Zinc stock]]*Table_Merge1[[#This Row],[Nima.مقدار]]),"")</f>
        <v/>
      </c>
      <c r="AQ248" s="287" t="str">
        <f>IFERROR(IF(Table_Merge1[[#This Row],[LME Zinc 3-month]]*Table_Merge1[[#This Row],[Nima.مقدار]]=0,"",Table_Merge1[[#This Row],[LME Zinc 3-month]]*Table_Merge1[[#This Row],[Nima.مقدار]]),"")</f>
        <v/>
      </c>
      <c r="AR248" s="288" t="str">
        <f>IFERROR(IF(Table_Merge1[[#This Row],[LME Zinc stock]]*Table_Merge1[[#This Row],[Azad.Sell]]=0,"",Table_Merge1[[#This Row],[LME Zinc stock]]*Table_Merge1[[#This Row],[Azad.Sell]]),"")</f>
        <v/>
      </c>
      <c r="AS248" s="288" t="str">
        <f>IFERROR(IF(Table_Merge1[[#This Row],[LME Zinc 3-month]]*Table_Merge1[[#This Row],[Azad.Sell]]=0,"",Table_Merge1[[#This Row],[LME Zinc 3-month]]*Table_Merge1[[#This Row],[Azad.Sell]]),"")</f>
        <v/>
      </c>
      <c r="AT248"/>
      <c r="DH248">
        <v>0</v>
      </c>
      <c r="DI248">
        <v>660</v>
      </c>
      <c r="DJ248">
        <v>660</v>
      </c>
      <c r="DK248" t="s">
        <v>9505</v>
      </c>
      <c r="DL248" t="s">
        <v>9801</v>
      </c>
      <c r="DM248" t="s">
        <v>9811</v>
      </c>
      <c r="DN248">
        <v>356675880</v>
      </c>
      <c r="DO248">
        <v>356675880</v>
      </c>
      <c r="DP248">
        <v>2041377080</v>
      </c>
      <c r="DQ248">
        <v>2041377080</v>
      </c>
      <c r="DR248">
        <v>3780</v>
      </c>
      <c r="DS248" t="s">
        <v>3621</v>
      </c>
      <c r="DT248" t="s">
        <v>3621</v>
      </c>
      <c r="DU248" t="s">
        <v>3621</v>
      </c>
      <c r="DV248">
        <v>6040</v>
      </c>
      <c r="DW248">
        <v>535173.13907284767</v>
      </c>
      <c r="DX248">
        <v>535173.13907284767</v>
      </c>
      <c r="DY248">
        <v>1</v>
      </c>
    </row>
    <row r="249" spans="1:129" x14ac:dyDescent="0.25">
      <c r="A249" s="258">
        <v>41308</v>
      </c>
      <c r="B2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1391.11.15</v>
      </c>
      <c r="C249" s="195">
        <f t="shared" ca="1" si="39"/>
        <v>1391</v>
      </c>
      <c r="D2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49" s="195">
        <f>_xlfn.NUMBERVALUE(RIGHT(Table11[[#This Row],[تاریخ شمسی]],2))</f>
        <v>15</v>
      </c>
      <c r="F2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11-15</v>
      </c>
      <c r="G249" s="195" t="s">
        <v>400</v>
      </c>
      <c r="I249" s="259">
        <v>44078</v>
      </c>
      <c r="J249">
        <v>24250</v>
      </c>
      <c r="L249" s="259">
        <v>41308</v>
      </c>
      <c r="M249">
        <v>37700</v>
      </c>
      <c r="O249" s="284">
        <f>IFERROR(DATE(Table7[[#This Row],[year]],MONTH(DATEVALUE(Table7[[#This Row],[month]]&amp;"1")),Table7[[#This Row],[day]]),"")</f>
        <v>44739</v>
      </c>
      <c r="P249" s="195" t="s">
        <v>3675</v>
      </c>
      <c r="Q249" s="195">
        <v>2022</v>
      </c>
      <c r="R249" s="195" t="s">
        <v>3441</v>
      </c>
      <c r="S249" s="195">
        <v>27</v>
      </c>
      <c r="T249" s="195">
        <v>1838.05</v>
      </c>
      <c r="U249" s="195">
        <v>2421</v>
      </c>
      <c r="V249" s="195">
        <v>373275</v>
      </c>
      <c r="X249" s="260">
        <v>44739</v>
      </c>
      <c r="Y249" t="s">
        <v>9165</v>
      </c>
      <c r="Z249" s="260">
        <v>1</v>
      </c>
      <c r="AA249">
        <v>1401</v>
      </c>
      <c r="AB249" s="260" t="str">
        <f ca="1">IFERROR(IFERROR(VLOOKUP(Table_Merge1[[#This Row],[Column1]],Table11[#All],2,FALSE),LEFT(AB250,8)&amp;IF(LEN((RIGHT(AB250,2)+1))&lt;2,"0"&amp;(RIGHT(AB250,2)+1),(RIGHT(AB250,2)-1))),"")</f>
        <v>1401.04.06</v>
      </c>
      <c r="AC249" s="259" t="str">
        <f ca="1">LEFT(Table_Merge1[[#This Row],[Column2]],4)</f>
        <v>1401</v>
      </c>
      <c r="AD249" s="259" t="str">
        <f ca="1">RIGHT(LEFT(Table_Merge1[[#This Row],[Column2]],7),2)</f>
        <v>04</v>
      </c>
      <c r="AE249" s="259" t="str">
        <f ca="1">RIGHT(Table_Merge1[[#This Row],[Column2]],2)</f>
        <v>06</v>
      </c>
      <c r="AF249">
        <v>4</v>
      </c>
      <c r="AG249">
        <v>6</v>
      </c>
      <c r="AH249" s="260">
        <v>2022</v>
      </c>
      <c r="AI249" t="s">
        <v>3441</v>
      </c>
      <c r="AJ249" s="260">
        <v>27</v>
      </c>
      <c r="AK249">
        <v>1838.05</v>
      </c>
      <c r="AL249">
        <v>2421</v>
      </c>
      <c r="AM249">
        <v>373275</v>
      </c>
      <c r="AN249">
        <v>30400</v>
      </c>
      <c r="AO249">
        <v>256049</v>
      </c>
      <c r="AP249" s="287">
        <f>IFERROR(IF(Table_Merge1[[#This Row],[LME Zinc stock]]*Table_Merge1[[#This Row],[Nima.مقدار]]=0,"",Table_Merge1[[#This Row],[LME Zinc stock]]*Table_Merge1[[#This Row],[Nima.مقدار]]),"")</f>
        <v>95576690475</v>
      </c>
      <c r="AQ249" s="287">
        <f>IFERROR(IF(Table_Merge1[[#This Row],[LME Zinc 3-month]]*Table_Merge1[[#This Row],[Nima.مقدار]]=0,"",Table_Merge1[[#This Row],[LME Zinc 3-month]]*Table_Merge1[[#This Row],[Nima.مقدار]]),"")</f>
        <v>619894629</v>
      </c>
      <c r="AR249" s="288">
        <f>IFERROR(IF(Table_Merge1[[#This Row],[LME Zinc stock]]*Table_Merge1[[#This Row],[Azad.Sell]]=0,"",Table_Merge1[[#This Row],[LME Zinc stock]]*Table_Merge1[[#This Row],[Azad.Sell]]),"")</f>
        <v>11347560000</v>
      </c>
      <c r="AS249" s="288">
        <f>IFERROR(IF(Table_Merge1[[#This Row],[LME Zinc 3-month]]*Table_Merge1[[#This Row],[Azad.Sell]]=0,"",Table_Merge1[[#This Row],[LME Zinc 3-month]]*Table_Merge1[[#This Row],[Azad.Sell]]),"")</f>
        <v>73598400</v>
      </c>
      <c r="AT249"/>
      <c r="DH249">
        <v>0</v>
      </c>
      <c r="DI249">
        <v>260</v>
      </c>
      <c r="DJ249">
        <v>260</v>
      </c>
      <c r="DK249" t="s">
        <v>9506</v>
      </c>
      <c r="DL249" t="s">
        <v>9801</v>
      </c>
      <c r="DM249" t="s">
        <v>9811</v>
      </c>
      <c r="DN249">
        <v>140508680</v>
      </c>
      <c r="DO249">
        <v>140508680</v>
      </c>
      <c r="DP249">
        <v>2181885760</v>
      </c>
      <c r="DQ249">
        <v>2181885760</v>
      </c>
      <c r="DR249">
        <v>4040</v>
      </c>
      <c r="DS249" t="s">
        <v>3621</v>
      </c>
      <c r="DT249" t="s">
        <v>3621</v>
      </c>
      <c r="DU249" t="s">
        <v>3621</v>
      </c>
      <c r="DV249">
        <v>6040</v>
      </c>
      <c r="DW249">
        <v>535173.13907284767</v>
      </c>
      <c r="DX249">
        <v>535173.13907284767</v>
      </c>
      <c r="DY249">
        <v>1</v>
      </c>
    </row>
    <row r="250" spans="1:129" x14ac:dyDescent="0.25">
      <c r="A250" s="258">
        <v>41309</v>
      </c>
      <c r="B2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1391.11.16</v>
      </c>
      <c r="C250" s="195">
        <f t="shared" ca="1" si="39"/>
        <v>1391</v>
      </c>
      <c r="D2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0" s="195">
        <f>_xlfn.NUMBERVALUE(RIGHT(Table11[[#This Row],[تاریخ شمسی]],2))</f>
        <v>16</v>
      </c>
      <c r="F2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11-16</v>
      </c>
      <c r="G250" s="195" t="s">
        <v>401</v>
      </c>
      <c r="I250" s="259">
        <v>44079</v>
      </c>
      <c r="J250">
        <v>24650</v>
      </c>
      <c r="L250" s="259">
        <v>41309</v>
      </c>
      <c r="M250">
        <v>38400</v>
      </c>
      <c r="O250" s="283">
        <f>IFERROR(DATE(Table7[[#This Row],[year]],MONTH(DATEVALUE(Table7[[#This Row],[month]]&amp;"1")),Table7[[#This Row],[day]]),"")</f>
        <v>44736</v>
      </c>
      <c r="P250" s="257" t="s">
        <v>3676</v>
      </c>
      <c r="Q250" s="257">
        <v>2022</v>
      </c>
      <c r="R250" s="257" t="s">
        <v>3441</v>
      </c>
      <c r="S250" s="257">
        <v>24</v>
      </c>
      <c r="T250" s="257">
        <v>1826.5</v>
      </c>
      <c r="U250" s="257">
        <v>2470.5</v>
      </c>
      <c r="V250" s="257">
        <v>376925</v>
      </c>
      <c r="X250" s="260">
        <v>44736</v>
      </c>
      <c r="Y250" t="s">
        <v>9164</v>
      </c>
      <c r="Z250" s="260">
        <v>1</v>
      </c>
      <c r="AA250">
        <v>1401</v>
      </c>
      <c r="AB250" s="260" t="str">
        <f ca="1">IFERROR(IFERROR(VLOOKUP(Table_Merge1[[#This Row],[Column1]],Table11[#All],2,FALSE),LEFT(AB251,8)&amp;IF(LEN((RIGHT(AB251,2)+1))&lt;2,"0"&amp;(RIGHT(AB251,2)+1),(RIGHT(AB251,2)-1))),"")</f>
        <v>1401.04.03</v>
      </c>
      <c r="AC250" s="259" t="str">
        <f ca="1">LEFT(Table_Merge1[[#This Row],[Column2]],4)</f>
        <v>1401</v>
      </c>
      <c r="AD250" s="259" t="str">
        <f ca="1">RIGHT(LEFT(Table_Merge1[[#This Row],[Column2]],7),2)</f>
        <v>04</v>
      </c>
      <c r="AE250" s="259" t="str">
        <f ca="1">RIGHT(Table_Merge1[[#This Row],[Column2]],2)</f>
        <v>03</v>
      </c>
      <c r="AF250">
        <v>4</v>
      </c>
      <c r="AG250">
        <v>3</v>
      </c>
      <c r="AH250" s="260">
        <v>2022</v>
      </c>
      <c r="AI250" t="s">
        <v>3441</v>
      </c>
      <c r="AJ250" s="260">
        <v>24</v>
      </c>
      <c r="AK250">
        <v>1826.5</v>
      </c>
      <c r="AL250">
        <v>2470.5</v>
      </c>
      <c r="AM250">
        <v>376925</v>
      </c>
      <c r="AN250">
        <v>32000</v>
      </c>
      <c r="AO250">
        <v>254810</v>
      </c>
      <c r="AP250" s="287">
        <f>IFERROR(IF(Table_Merge1[[#This Row],[LME Zinc stock]]*Table_Merge1[[#This Row],[Nima.مقدار]]=0,"",Table_Merge1[[#This Row],[LME Zinc stock]]*Table_Merge1[[#This Row],[Nima.مقدار]]),"")</f>
        <v>96044259250</v>
      </c>
      <c r="AQ250" s="287">
        <f>IFERROR(IF(Table_Merge1[[#This Row],[LME Zinc 3-month]]*Table_Merge1[[#This Row],[Nima.مقدار]]=0,"",Table_Merge1[[#This Row],[LME Zinc 3-month]]*Table_Merge1[[#This Row],[Nima.مقدار]]),"")</f>
        <v>629508105</v>
      </c>
      <c r="AR250" s="288">
        <f>IFERROR(IF(Table_Merge1[[#This Row],[LME Zinc stock]]*Table_Merge1[[#This Row],[Azad.Sell]]=0,"",Table_Merge1[[#This Row],[LME Zinc stock]]*Table_Merge1[[#This Row],[Azad.Sell]]),"")</f>
        <v>12061600000</v>
      </c>
      <c r="AS250" s="288">
        <f>IFERROR(IF(Table_Merge1[[#This Row],[LME Zinc 3-month]]*Table_Merge1[[#This Row],[Azad.Sell]]=0,"",Table_Merge1[[#This Row],[LME Zinc 3-month]]*Table_Merge1[[#This Row],[Azad.Sell]]),"")</f>
        <v>79056000</v>
      </c>
      <c r="AT250"/>
      <c r="DH250">
        <v>2000</v>
      </c>
      <c r="DI250">
        <v>440</v>
      </c>
      <c r="DJ250">
        <v>380</v>
      </c>
      <c r="DK250" t="s">
        <v>9508</v>
      </c>
      <c r="DL250" t="s">
        <v>9801</v>
      </c>
      <c r="DM250" t="s">
        <v>9811</v>
      </c>
      <c r="DN250">
        <v>199606400</v>
      </c>
      <c r="DO250">
        <v>199606400</v>
      </c>
      <c r="DP250">
        <v>2381492160</v>
      </c>
      <c r="DQ250">
        <v>2381492160</v>
      </c>
      <c r="DR250">
        <v>4420</v>
      </c>
      <c r="DS250" t="s">
        <v>3621</v>
      </c>
      <c r="DT250" t="s">
        <v>3621</v>
      </c>
      <c r="DU250" t="s">
        <v>3621</v>
      </c>
      <c r="DV250">
        <v>6040</v>
      </c>
      <c r="DW250">
        <v>535173.13907284767</v>
      </c>
      <c r="DX250">
        <v>535173.13907284767</v>
      </c>
      <c r="DY250">
        <v>1</v>
      </c>
    </row>
    <row r="251" spans="1:129" x14ac:dyDescent="0.25">
      <c r="A251" s="258">
        <v>41310</v>
      </c>
      <c r="B2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1391.11.17</v>
      </c>
      <c r="C251" s="195">
        <f t="shared" ca="1" si="39"/>
        <v>1391</v>
      </c>
      <c r="D2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1" s="195">
        <f>_xlfn.NUMBERVALUE(RIGHT(Table11[[#This Row],[تاریخ شمسی]],2))</f>
        <v>17</v>
      </c>
      <c r="F2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11-17</v>
      </c>
      <c r="G251" s="195" t="s">
        <v>402</v>
      </c>
      <c r="I251" s="259">
        <v>44080</v>
      </c>
      <c r="J251">
        <v>24700</v>
      </c>
      <c r="L251" s="259">
        <v>41310</v>
      </c>
      <c r="M251">
        <v>38650</v>
      </c>
      <c r="O251" s="284">
        <f>IFERROR(DATE(Table7[[#This Row],[year]],MONTH(DATEVALUE(Table7[[#This Row],[month]]&amp;"1")),Table7[[#This Row],[day]]),"")</f>
        <v>44735</v>
      </c>
      <c r="P251" s="195" t="s">
        <v>3677</v>
      </c>
      <c r="Q251" s="195">
        <v>2022</v>
      </c>
      <c r="R251" s="195" t="s">
        <v>3441</v>
      </c>
      <c r="S251" s="195">
        <v>23</v>
      </c>
      <c r="T251" s="195">
        <v>1831.4</v>
      </c>
      <c r="U251" s="195">
        <v>2520</v>
      </c>
      <c r="V251" s="195">
        <v>380675</v>
      </c>
      <c r="X251" s="260">
        <v>44735</v>
      </c>
      <c r="Y251" t="s">
        <v>9163</v>
      </c>
      <c r="Z251" s="260">
        <v>1</v>
      </c>
      <c r="AA251">
        <v>1401</v>
      </c>
      <c r="AB251" s="260" t="str">
        <f ca="1">IFERROR(IFERROR(VLOOKUP(Table_Merge1[[#This Row],[Column1]],Table11[#All],2,FALSE),LEFT(AB252,8)&amp;IF(LEN((RIGHT(AB252,2)+1))&lt;2,"0"&amp;(RIGHT(AB252,2)+1),(RIGHT(AB252,2)-1))),"")</f>
        <v>1401.04.02</v>
      </c>
      <c r="AC251" s="259" t="str">
        <f ca="1">LEFT(Table_Merge1[[#This Row],[Column2]],4)</f>
        <v>1401</v>
      </c>
      <c r="AD251" s="259" t="str">
        <f ca="1">RIGHT(LEFT(Table_Merge1[[#This Row],[Column2]],7),2)</f>
        <v>04</v>
      </c>
      <c r="AE251" s="259" t="str">
        <f ca="1">RIGHT(Table_Merge1[[#This Row],[Column2]],2)</f>
        <v>02</v>
      </c>
      <c r="AF251">
        <v>4</v>
      </c>
      <c r="AG251">
        <v>2</v>
      </c>
      <c r="AH251" s="260">
        <v>2022</v>
      </c>
      <c r="AI251" t="s">
        <v>3441</v>
      </c>
      <c r="AJ251" s="260">
        <v>23</v>
      </c>
      <c r="AK251">
        <v>1831.4</v>
      </c>
      <c r="AL251">
        <v>2520</v>
      </c>
      <c r="AM251">
        <v>380675</v>
      </c>
      <c r="AN251">
        <v>32000</v>
      </c>
      <c r="AO251">
        <v>254810</v>
      </c>
      <c r="AP251" s="287">
        <f>IFERROR(IF(Table_Merge1[[#This Row],[LME Zinc stock]]*Table_Merge1[[#This Row],[Nima.مقدار]]=0,"",Table_Merge1[[#This Row],[LME Zinc stock]]*Table_Merge1[[#This Row],[Nima.مقدار]]),"")</f>
        <v>96999796750</v>
      </c>
      <c r="AQ251" s="287">
        <f>IFERROR(IF(Table_Merge1[[#This Row],[LME Zinc 3-month]]*Table_Merge1[[#This Row],[Nima.مقدار]]=0,"",Table_Merge1[[#This Row],[LME Zinc 3-month]]*Table_Merge1[[#This Row],[Nima.مقدار]]),"")</f>
        <v>642121200</v>
      </c>
      <c r="AR251" s="288">
        <f>IFERROR(IF(Table_Merge1[[#This Row],[LME Zinc stock]]*Table_Merge1[[#This Row],[Azad.Sell]]=0,"",Table_Merge1[[#This Row],[LME Zinc stock]]*Table_Merge1[[#This Row],[Azad.Sell]]),"")</f>
        <v>12181600000</v>
      </c>
      <c r="AS251" s="288">
        <f>IFERROR(IF(Table_Merge1[[#This Row],[LME Zinc 3-month]]*Table_Merge1[[#This Row],[Azad.Sell]]=0,"",Table_Merge1[[#This Row],[LME Zinc 3-month]]*Table_Merge1[[#This Row],[Azad.Sell]]),"")</f>
        <v>80640000</v>
      </c>
      <c r="AT251"/>
      <c r="DH251">
        <v>0</v>
      </c>
      <c r="DI251">
        <v>120</v>
      </c>
      <c r="DJ251">
        <v>120</v>
      </c>
      <c r="DK251" t="s">
        <v>9508</v>
      </c>
      <c r="DL251" t="s">
        <v>9801</v>
      </c>
      <c r="DM251" t="s">
        <v>9811</v>
      </c>
      <c r="DN251">
        <v>63033600</v>
      </c>
      <c r="DO251">
        <v>63033600</v>
      </c>
      <c r="DP251">
        <v>2444525760</v>
      </c>
      <c r="DQ251">
        <v>2444525760</v>
      </c>
      <c r="DR251">
        <v>4540</v>
      </c>
      <c r="DS251" t="s">
        <v>3621</v>
      </c>
      <c r="DT251" t="s">
        <v>3621</v>
      </c>
      <c r="DU251" t="s">
        <v>3621</v>
      </c>
      <c r="DV251">
        <v>6040</v>
      </c>
      <c r="DW251">
        <v>535173.13907284767</v>
      </c>
      <c r="DX251">
        <v>535173.13907284767</v>
      </c>
      <c r="DY251">
        <v>1</v>
      </c>
    </row>
    <row r="252" spans="1:129" x14ac:dyDescent="0.25">
      <c r="A252" s="258">
        <v>41311</v>
      </c>
      <c r="B2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1391.11.18</v>
      </c>
      <c r="C252" s="195">
        <f t="shared" ca="1" si="39"/>
        <v>1391</v>
      </c>
      <c r="D2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2" s="195">
        <f>_xlfn.NUMBERVALUE(RIGHT(Table11[[#This Row],[تاریخ شمسی]],2))</f>
        <v>18</v>
      </c>
      <c r="F2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11-18</v>
      </c>
      <c r="G252" s="195" t="s">
        <v>403</v>
      </c>
      <c r="I252" s="259">
        <v>44081</v>
      </c>
      <c r="J252">
        <v>24820</v>
      </c>
      <c r="L252" s="259">
        <v>41311</v>
      </c>
      <c r="M252">
        <v>37400</v>
      </c>
      <c r="O252" s="283">
        <f>IFERROR(DATE(Table7[[#This Row],[year]],MONTH(DATEVALUE(Table7[[#This Row],[month]]&amp;"1")),Table7[[#This Row],[day]]),"")</f>
        <v>44734</v>
      </c>
      <c r="P252" s="257" t="s">
        <v>3678</v>
      </c>
      <c r="Q252" s="257">
        <v>2022</v>
      </c>
      <c r="R252" s="257" t="s">
        <v>3441</v>
      </c>
      <c r="S252" s="257">
        <v>22</v>
      </c>
      <c r="T252" s="257">
        <v>1827.3</v>
      </c>
      <c r="U252" s="257">
        <v>2480</v>
      </c>
      <c r="V252" s="257">
        <v>384800</v>
      </c>
      <c r="X252" s="260">
        <v>44734</v>
      </c>
      <c r="Y252" t="s">
        <v>9162</v>
      </c>
      <c r="Z252" s="260">
        <v>1</v>
      </c>
      <c r="AA252">
        <v>1401</v>
      </c>
      <c r="AB252" s="260" t="str">
        <f ca="1">IFERROR(IFERROR(VLOOKUP(Table_Merge1[[#This Row],[Column1]],Table11[#All],2,FALSE),LEFT(AB253,8)&amp;IF(LEN((RIGHT(AB253,2)+1))&lt;2,"0"&amp;(RIGHT(AB253,2)+1),(RIGHT(AB253,2)-1))),"")</f>
        <v>1401.04.01</v>
      </c>
      <c r="AC252" s="259" t="str">
        <f ca="1">LEFT(Table_Merge1[[#This Row],[Column2]],4)</f>
        <v>1401</v>
      </c>
      <c r="AD252" s="259" t="str">
        <f ca="1">RIGHT(LEFT(Table_Merge1[[#This Row],[Column2]],7),2)</f>
        <v>04</v>
      </c>
      <c r="AE252" s="259" t="str">
        <f ca="1">RIGHT(Table_Merge1[[#This Row],[Column2]],2)</f>
        <v>01</v>
      </c>
      <c r="AF252">
        <v>4</v>
      </c>
      <c r="AG252">
        <v>1</v>
      </c>
      <c r="AH252" s="260">
        <v>2022</v>
      </c>
      <c r="AI252" t="s">
        <v>3441</v>
      </c>
      <c r="AJ252" s="260">
        <v>22</v>
      </c>
      <c r="AK252">
        <v>1827.3</v>
      </c>
      <c r="AL252">
        <v>2480</v>
      </c>
      <c r="AM252">
        <v>384800</v>
      </c>
      <c r="AN252">
        <v>32150</v>
      </c>
      <c r="AO252">
        <v>255255</v>
      </c>
      <c r="AP252" s="287">
        <f>IFERROR(IF(Table_Merge1[[#This Row],[LME Zinc stock]]*Table_Merge1[[#This Row],[Nima.مقدار]]=0,"",Table_Merge1[[#This Row],[LME Zinc stock]]*Table_Merge1[[#This Row],[Nima.مقدار]]),"")</f>
        <v>98222124000</v>
      </c>
      <c r="AQ252" s="287">
        <f>IFERROR(IF(Table_Merge1[[#This Row],[LME Zinc 3-month]]*Table_Merge1[[#This Row],[Nima.مقدار]]=0,"",Table_Merge1[[#This Row],[LME Zinc 3-month]]*Table_Merge1[[#This Row],[Nima.مقدار]]),"")</f>
        <v>633032400</v>
      </c>
      <c r="AR252" s="288">
        <f>IFERROR(IF(Table_Merge1[[#This Row],[LME Zinc stock]]*Table_Merge1[[#This Row],[Azad.Sell]]=0,"",Table_Merge1[[#This Row],[LME Zinc stock]]*Table_Merge1[[#This Row],[Azad.Sell]]),"")</f>
        <v>12371320000</v>
      </c>
      <c r="AS252" s="288">
        <f>IFERROR(IF(Table_Merge1[[#This Row],[LME Zinc 3-month]]*Table_Merge1[[#This Row],[Azad.Sell]]=0,"",Table_Merge1[[#This Row],[LME Zinc 3-month]]*Table_Merge1[[#This Row],[Azad.Sell]]),"")</f>
        <v>79732000</v>
      </c>
      <c r="AT252"/>
      <c r="DH252">
        <v>0</v>
      </c>
      <c r="DI252">
        <v>140</v>
      </c>
      <c r="DJ252">
        <v>140</v>
      </c>
      <c r="DK252" t="s">
        <v>9509</v>
      </c>
      <c r="DL252" t="s">
        <v>9801</v>
      </c>
      <c r="DM252" t="s">
        <v>9811</v>
      </c>
      <c r="DN252">
        <v>73539200</v>
      </c>
      <c r="DO252">
        <v>73539200</v>
      </c>
      <c r="DP252">
        <v>2518064960</v>
      </c>
      <c r="DQ252">
        <v>2518064960</v>
      </c>
      <c r="DR252">
        <v>4680</v>
      </c>
      <c r="DS252" t="s">
        <v>3621</v>
      </c>
      <c r="DT252" t="s">
        <v>3621</v>
      </c>
      <c r="DU252" t="s">
        <v>3621</v>
      </c>
      <c r="DV252">
        <v>6040</v>
      </c>
      <c r="DW252">
        <v>535173.13907284767</v>
      </c>
      <c r="DX252">
        <v>535173.13907284767</v>
      </c>
      <c r="DY252">
        <v>1</v>
      </c>
    </row>
    <row r="253" spans="1:129" x14ac:dyDescent="0.25">
      <c r="A253" s="258">
        <v>41312</v>
      </c>
      <c r="B2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1391.11.19</v>
      </c>
      <c r="C253" s="195">
        <f t="shared" ca="1" si="39"/>
        <v>1391</v>
      </c>
      <c r="D2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3" s="195">
        <f>_xlfn.NUMBERVALUE(RIGHT(Table11[[#This Row],[تاریخ شمسی]],2))</f>
        <v>19</v>
      </c>
      <c r="F2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11-19</v>
      </c>
      <c r="G253" s="195" t="s">
        <v>404</v>
      </c>
      <c r="I253" s="259">
        <v>44082</v>
      </c>
      <c r="J253">
        <v>25350</v>
      </c>
      <c r="L253" s="259">
        <v>41312</v>
      </c>
      <c r="M253">
        <v>37800</v>
      </c>
      <c r="O253" s="284">
        <f>IFERROR(DATE(Table7[[#This Row],[year]],MONTH(DATEVALUE(Table7[[#This Row],[month]]&amp;"1")),Table7[[#This Row],[day]]),"")</f>
        <v>44733</v>
      </c>
      <c r="P253" s="195" t="s">
        <v>3679</v>
      </c>
      <c r="Q253" s="195">
        <v>2022</v>
      </c>
      <c r="R253" s="195" t="s">
        <v>3441</v>
      </c>
      <c r="S253" s="195">
        <v>21</v>
      </c>
      <c r="T253" s="195">
        <v>1836.5</v>
      </c>
      <c r="U253" s="195">
        <v>2450.5</v>
      </c>
      <c r="V253" s="195">
        <v>388750</v>
      </c>
      <c r="X253" s="260">
        <v>44733</v>
      </c>
      <c r="Y253" t="s">
        <v>9161</v>
      </c>
      <c r="Z253" s="260">
        <v>1</v>
      </c>
      <c r="AA253">
        <v>1401</v>
      </c>
      <c r="AB253" s="260" t="str">
        <f ca="1">IFERROR(IFERROR(VLOOKUP(Table_Merge1[[#This Row],[Column1]],Table11[#All],2,FALSE),LEFT(AB254,8)&amp;IF(LEN((RIGHT(AB254,2)+1))&lt;2,"0"&amp;(RIGHT(AB254,2)+1),(RIGHT(AB254,2)-1))),"")</f>
        <v>1401.03.31</v>
      </c>
      <c r="AC253" s="259" t="str">
        <f ca="1">LEFT(Table_Merge1[[#This Row],[Column2]],4)</f>
        <v>1401</v>
      </c>
      <c r="AD253" s="259" t="str">
        <f ca="1">RIGHT(LEFT(Table_Merge1[[#This Row],[Column2]],7),2)</f>
        <v>03</v>
      </c>
      <c r="AE253" s="259" t="str">
        <f ca="1">RIGHT(Table_Merge1[[#This Row],[Column2]],2)</f>
        <v>31</v>
      </c>
      <c r="AF253">
        <v>3</v>
      </c>
      <c r="AG253">
        <v>31</v>
      </c>
      <c r="AH253" s="260">
        <v>2022</v>
      </c>
      <c r="AI253" t="s">
        <v>3441</v>
      </c>
      <c r="AJ253" s="260">
        <v>21</v>
      </c>
      <c r="AK253">
        <v>1836.5</v>
      </c>
      <c r="AL253">
        <v>2450.5</v>
      </c>
      <c r="AM253">
        <v>388750</v>
      </c>
      <c r="AN253">
        <v>31850</v>
      </c>
      <c r="AO253">
        <v>254470</v>
      </c>
      <c r="AP253" s="287">
        <f>IFERROR(IF(Table_Merge1[[#This Row],[LME Zinc stock]]*Table_Merge1[[#This Row],[Nima.مقدار]]=0,"",Table_Merge1[[#This Row],[LME Zinc stock]]*Table_Merge1[[#This Row],[Nima.مقدار]]),"")</f>
        <v>98925212500</v>
      </c>
      <c r="AQ253" s="287">
        <f>IFERROR(IF(Table_Merge1[[#This Row],[LME Zinc 3-month]]*Table_Merge1[[#This Row],[Nima.مقدار]]=0,"",Table_Merge1[[#This Row],[LME Zinc 3-month]]*Table_Merge1[[#This Row],[Nima.مقدار]]),"")</f>
        <v>623578735</v>
      </c>
      <c r="AR253" s="288">
        <f>IFERROR(IF(Table_Merge1[[#This Row],[LME Zinc stock]]*Table_Merge1[[#This Row],[Azad.Sell]]=0,"",Table_Merge1[[#This Row],[LME Zinc stock]]*Table_Merge1[[#This Row],[Azad.Sell]]),"")</f>
        <v>12381687500</v>
      </c>
      <c r="AS253" s="288">
        <f>IFERROR(IF(Table_Merge1[[#This Row],[LME Zinc 3-month]]*Table_Merge1[[#This Row],[Azad.Sell]]=0,"",Table_Merge1[[#This Row],[LME Zinc 3-month]]*Table_Merge1[[#This Row],[Azad.Sell]]),"")</f>
        <v>78048425</v>
      </c>
      <c r="AT253"/>
      <c r="DH253">
        <v>0</v>
      </c>
      <c r="DI253">
        <v>300</v>
      </c>
      <c r="DJ253">
        <v>300</v>
      </c>
      <c r="DK253" t="s">
        <v>9510</v>
      </c>
      <c r="DL253" t="s">
        <v>9801</v>
      </c>
      <c r="DM253" t="s">
        <v>9811</v>
      </c>
      <c r="DN253">
        <v>157584000</v>
      </c>
      <c r="DO253">
        <v>157584000</v>
      </c>
      <c r="DP253">
        <v>2675648960</v>
      </c>
      <c r="DQ253">
        <v>2675648960</v>
      </c>
      <c r="DR253">
        <v>4980</v>
      </c>
      <c r="DS253" t="s">
        <v>3621</v>
      </c>
      <c r="DT253" t="s">
        <v>3621</v>
      </c>
      <c r="DU253" t="s">
        <v>3621</v>
      </c>
      <c r="DV253">
        <v>6040</v>
      </c>
      <c r="DW253">
        <v>535173.13907284767</v>
      </c>
      <c r="DX253">
        <v>535173.13907284767</v>
      </c>
      <c r="DY253">
        <v>1</v>
      </c>
    </row>
    <row r="254" spans="1:129" x14ac:dyDescent="0.25">
      <c r="A254" s="258">
        <v>41314</v>
      </c>
      <c r="B2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1391.11.21</v>
      </c>
      <c r="C254" s="195">
        <f t="shared" ca="1" si="39"/>
        <v>1391</v>
      </c>
      <c r="D2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4" s="195">
        <f>_xlfn.NUMBERVALUE(RIGHT(Table11[[#This Row],[تاریخ شمسی]],2))</f>
        <v>21</v>
      </c>
      <c r="F2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11-21</v>
      </c>
      <c r="G254" s="195" t="s">
        <v>405</v>
      </c>
      <c r="I254" s="259">
        <v>44083</v>
      </c>
      <c r="J254">
        <v>25730</v>
      </c>
      <c r="L254" s="259">
        <v>41314</v>
      </c>
      <c r="M254">
        <v>38400</v>
      </c>
      <c r="O254" s="283">
        <f>IFERROR(DATE(Table7[[#This Row],[year]],MONTH(DATEVALUE(Table7[[#This Row],[month]]&amp;"1")),Table7[[#This Row],[day]]),"")</f>
        <v>44732</v>
      </c>
      <c r="P254" s="257" t="s">
        <v>3680</v>
      </c>
      <c r="Q254" s="257">
        <v>2022</v>
      </c>
      <c r="R254" s="257" t="s">
        <v>3441</v>
      </c>
      <c r="S254" s="257">
        <v>20</v>
      </c>
      <c r="T254" s="257">
        <v>1841.2</v>
      </c>
      <c r="U254" s="257">
        <v>2494</v>
      </c>
      <c r="V254" s="257">
        <v>392275</v>
      </c>
      <c r="X254" s="260">
        <v>44732</v>
      </c>
      <c r="Y254" t="s">
        <v>9160</v>
      </c>
      <c r="Z254" s="260">
        <v>1</v>
      </c>
      <c r="AA254">
        <v>1401</v>
      </c>
      <c r="AB254" s="260" t="str">
        <f ca="1">IFERROR(IFERROR(VLOOKUP(Table_Merge1[[#This Row],[Column1]],Table11[#All],2,FALSE),LEFT(AB255,8)&amp;IF(LEN((RIGHT(AB255,2)+1))&lt;2,"0"&amp;(RIGHT(AB255,2)+1),(RIGHT(AB255,2)-1))),"")</f>
        <v>1401.03.30</v>
      </c>
      <c r="AC254" s="259" t="str">
        <f ca="1">LEFT(Table_Merge1[[#This Row],[Column2]],4)</f>
        <v>1401</v>
      </c>
      <c r="AD254" s="259" t="str">
        <f ca="1">RIGHT(LEFT(Table_Merge1[[#This Row],[Column2]],7),2)</f>
        <v>03</v>
      </c>
      <c r="AE254" s="259" t="str">
        <f ca="1">RIGHT(Table_Merge1[[#This Row],[Column2]],2)</f>
        <v>30</v>
      </c>
      <c r="AF254">
        <v>3</v>
      </c>
      <c r="AG254">
        <v>30</v>
      </c>
      <c r="AH254" s="260">
        <v>2022</v>
      </c>
      <c r="AI254" t="s">
        <v>3441</v>
      </c>
      <c r="AJ254" s="260">
        <v>20</v>
      </c>
      <c r="AK254">
        <v>1841.2</v>
      </c>
      <c r="AL254">
        <v>2494</v>
      </c>
      <c r="AM254">
        <v>392275</v>
      </c>
      <c r="AN254">
        <v>31870</v>
      </c>
      <c r="AO254">
        <v>254866</v>
      </c>
      <c r="AP254" s="287">
        <f>IFERROR(IF(Table_Merge1[[#This Row],[LME Zinc stock]]*Table_Merge1[[#This Row],[Nima.مقدار]]=0,"",Table_Merge1[[#This Row],[LME Zinc stock]]*Table_Merge1[[#This Row],[Nima.مقدار]]),"")</f>
        <v>99977560150</v>
      </c>
      <c r="AQ254" s="287">
        <f>IFERROR(IF(Table_Merge1[[#This Row],[LME Zinc 3-month]]*Table_Merge1[[#This Row],[Nima.مقدار]]=0,"",Table_Merge1[[#This Row],[LME Zinc 3-month]]*Table_Merge1[[#This Row],[Nima.مقدار]]),"")</f>
        <v>635635804</v>
      </c>
      <c r="AR254" s="288">
        <f>IFERROR(IF(Table_Merge1[[#This Row],[LME Zinc stock]]*Table_Merge1[[#This Row],[Azad.Sell]]=0,"",Table_Merge1[[#This Row],[LME Zinc stock]]*Table_Merge1[[#This Row],[Azad.Sell]]),"")</f>
        <v>12501804250</v>
      </c>
      <c r="AS254" s="288">
        <f>IFERROR(IF(Table_Merge1[[#This Row],[LME Zinc 3-month]]*Table_Merge1[[#This Row],[Azad.Sell]]=0,"",Table_Merge1[[#This Row],[LME Zinc 3-month]]*Table_Merge1[[#This Row],[Azad.Sell]]),"")</f>
        <v>79483780</v>
      </c>
      <c r="AT254"/>
      <c r="DH254">
        <v>0</v>
      </c>
      <c r="DI254">
        <v>1060</v>
      </c>
      <c r="DJ254">
        <v>1060</v>
      </c>
      <c r="DK254" t="s">
        <v>9507</v>
      </c>
      <c r="DL254" t="s">
        <v>9801</v>
      </c>
      <c r="DM254" t="s">
        <v>9811</v>
      </c>
      <c r="DN254">
        <v>556796800</v>
      </c>
      <c r="DO254">
        <v>556796800</v>
      </c>
      <c r="DP254">
        <v>3232445760</v>
      </c>
      <c r="DQ254">
        <v>3232445760</v>
      </c>
      <c r="DR254">
        <v>6040</v>
      </c>
      <c r="DS254">
        <v>6040</v>
      </c>
      <c r="DT254">
        <v>535173.13907284767</v>
      </c>
      <c r="DU254">
        <v>535173.13907284767</v>
      </c>
      <c r="DV254">
        <v>6040</v>
      </c>
      <c r="DW254">
        <v>535173.13907284767</v>
      </c>
      <c r="DX254">
        <v>535173.13907284767</v>
      </c>
      <c r="DY254">
        <v>1</v>
      </c>
    </row>
    <row r="255" spans="1:129" x14ac:dyDescent="0.25">
      <c r="A255" s="258">
        <v>41316</v>
      </c>
      <c r="B2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1391.11.23</v>
      </c>
      <c r="C255" s="195">
        <f t="shared" ca="1" si="39"/>
        <v>1391</v>
      </c>
      <c r="D2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5" s="195">
        <f>_xlfn.NUMBERVALUE(RIGHT(Table11[[#This Row],[تاریخ شمسی]],2))</f>
        <v>23</v>
      </c>
      <c r="F2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11-23</v>
      </c>
      <c r="G255" s="195" t="s">
        <v>406</v>
      </c>
      <c r="I255" s="259">
        <v>44084</v>
      </c>
      <c r="J255">
        <v>25700</v>
      </c>
      <c r="L255" s="259">
        <v>41316</v>
      </c>
      <c r="M255">
        <v>37800</v>
      </c>
      <c r="O255" s="284">
        <f>IFERROR(DATE(Table7[[#This Row],[year]],MONTH(DATEVALUE(Table7[[#This Row],[month]]&amp;"1")),Table7[[#This Row],[day]]),"")</f>
        <v>44729</v>
      </c>
      <c r="P255" s="195" t="s">
        <v>3681</v>
      </c>
      <c r="Q255" s="195">
        <v>2022</v>
      </c>
      <c r="R255" s="195" t="s">
        <v>3441</v>
      </c>
      <c r="S255" s="195">
        <v>17</v>
      </c>
      <c r="T255" s="195">
        <v>1849.85</v>
      </c>
      <c r="U255" s="195">
        <v>2470</v>
      </c>
      <c r="V255" s="195">
        <v>395575</v>
      </c>
      <c r="X255" s="260">
        <v>44729</v>
      </c>
      <c r="Y255" t="s">
        <v>9159</v>
      </c>
      <c r="Z255" s="260">
        <v>1</v>
      </c>
      <c r="AA255">
        <v>1401</v>
      </c>
      <c r="AB255" s="260" t="str">
        <f ca="1">IFERROR(IFERROR(VLOOKUP(Table_Merge1[[#This Row],[Column1]],Table11[#All],2,FALSE),LEFT(AB256,8)&amp;IF(LEN((RIGHT(AB256,2)+1))&lt;2,"0"&amp;(RIGHT(AB256,2)+1),(RIGHT(AB256,2)-1))),"")</f>
        <v>1401.03.27</v>
      </c>
      <c r="AC255" s="259" t="str">
        <f ca="1">LEFT(Table_Merge1[[#This Row],[Column2]],4)</f>
        <v>1401</v>
      </c>
      <c r="AD255" s="259" t="str">
        <f ca="1">RIGHT(LEFT(Table_Merge1[[#This Row],[Column2]],7),2)</f>
        <v>03</v>
      </c>
      <c r="AE255" s="259" t="str">
        <f ca="1">RIGHT(Table_Merge1[[#This Row],[Column2]],2)</f>
        <v>27</v>
      </c>
      <c r="AF255">
        <v>3</v>
      </c>
      <c r="AG255">
        <v>27</v>
      </c>
      <c r="AH255" s="260">
        <v>2022</v>
      </c>
      <c r="AI255" t="s">
        <v>3441</v>
      </c>
      <c r="AJ255" s="260">
        <v>17</v>
      </c>
      <c r="AK255">
        <v>1849.85</v>
      </c>
      <c r="AL255">
        <v>2470</v>
      </c>
      <c r="AM255">
        <v>395575</v>
      </c>
      <c r="AN255">
        <v>31900</v>
      </c>
      <c r="AO255">
        <v>254234</v>
      </c>
      <c r="AP255" s="287">
        <f>IFERROR(IF(Table_Merge1[[#This Row],[LME Zinc stock]]*Table_Merge1[[#This Row],[Nima.مقدار]]=0,"",Table_Merge1[[#This Row],[LME Zinc stock]]*Table_Merge1[[#This Row],[Nima.مقدار]]),"")</f>
        <v>100568614550</v>
      </c>
      <c r="AQ255" s="287">
        <f>IFERROR(IF(Table_Merge1[[#This Row],[LME Zinc 3-month]]*Table_Merge1[[#This Row],[Nima.مقدار]]=0,"",Table_Merge1[[#This Row],[LME Zinc 3-month]]*Table_Merge1[[#This Row],[Nima.مقدار]]),"")</f>
        <v>627957980</v>
      </c>
      <c r="AR255" s="288">
        <f>IFERROR(IF(Table_Merge1[[#This Row],[LME Zinc stock]]*Table_Merge1[[#This Row],[Azad.Sell]]=0,"",Table_Merge1[[#This Row],[LME Zinc stock]]*Table_Merge1[[#This Row],[Azad.Sell]]),"")</f>
        <v>12618842500</v>
      </c>
      <c r="AS255" s="288">
        <f>IFERROR(IF(Table_Merge1[[#This Row],[LME Zinc 3-month]]*Table_Merge1[[#This Row],[Azad.Sell]]=0,"",Table_Merge1[[#This Row],[LME Zinc 3-month]]*Table_Merge1[[#This Row],[Azad.Sell]]),"")</f>
        <v>78793000</v>
      </c>
      <c r="AT255"/>
      <c r="DH255">
        <v>2000</v>
      </c>
      <c r="DI255">
        <v>220</v>
      </c>
      <c r="DJ255">
        <v>220</v>
      </c>
      <c r="DK255" t="s">
        <v>9511</v>
      </c>
      <c r="DL255" t="s">
        <v>9808</v>
      </c>
      <c r="DM255" t="s">
        <v>9810</v>
      </c>
      <c r="DN255">
        <v>116939020</v>
      </c>
      <c r="DO255">
        <v>116939020</v>
      </c>
      <c r="DP255">
        <v>116939020</v>
      </c>
      <c r="DQ255">
        <v>116939020</v>
      </c>
      <c r="DR255">
        <v>220</v>
      </c>
      <c r="DS255" t="s">
        <v>3621</v>
      </c>
      <c r="DT255" t="s">
        <v>3621</v>
      </c>
      <c r="DU255" t="s">
        <v>3621</v>
      </c>
      <c r="DV255">
        <v>3380</v>
      </c>
      <c r="DW255">
        <v>536371.71597633138</v>
      </c>
      <c r="DX255">
        <v>536371.71597633138</v>
      </c>
      <c r="DY255">
        <v>1</v>
      </c>
    </row>
    <row r="256" spans="1:129" x14ac:dyDescent="0.25">
      <c r="A256" s="258">
        <v>41317</v>
      </c>
      <c r="B2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1391.11.24</v>
      </c>
      <c r="C256" s="195">
        <f t="shared" ca="1" si="39"/>
        <v>1391</v>
      </c>
      <c r="D2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6" s="195">
        <f>_xlfn.NUMBERVALUE(RIGHT(Table11[[#This Row],[تاریخ شمسی]],2))</f>
        <v>24</v>
      </c>
      <c r="F2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11-24</v>
      </c>
      <c r="G256" s="195" t="s">
        <v>407</v>
      </c>
      <c r="I256" s="259">
        <v>44085</v>
      </c>
      <c r="J256">
        <v>25700</v>
      </c>
      <c r="L256" s="259">
        <v>41317</v>
      </c>
      <c r="M256">
        <v>37200</v>
      </c>
      <c r="O256" s="283">
        <f>IFERROR(DATE(Table7[[#This Row],[year]],MONTH(DATEVALUE(Table7[[#This Row],[month]]&amp;"1")),Table7[[#This Row],[day]]),"")</f>
        <v>44728</v>
      </c>
      <c r="P256" s="257" t="s">
        <v>3682</v>
      </c>
      <c r="Q256" s="257">
        <v>2022</v>
      </c>
      <c r="R256" s="257" t="s">
        <v>3441</v>
      </c>
      <c r="S256" s="257">
        <v>16</v>
      </c>
      <c r="T256" s="257">
        <v>1831.55</v>
      </c>
      <c r="U256" s="257">
        <v>2532</v>
      </c>
      <c r="V256" s="257">
        <v>398925</v>
      </c>
      <c r="X256" s="260">
        <v>44728</v>
      </c>
      <c r="Y256" t="s">
        <v>9158</v>
      </c>
      <c r="Z256" s="260">
        <v>1</v>
      </c>
      <c r="AA256">
        <v>1401</v>
      </c>
      <c r="AB256" s="260" t="str">
        <f ca="1">IFERROR(IFERROR(VLOOKUP(Table_Merge1[[#This Row],[Column1]],Table11[#All],2,FALSE),LEFT(AB257,8)&amp;IF(LEN((RIGHT(AB257,2)+1))&lt;2,"0"&amp;(RIGHT(AB257,2)+1),(RIGHT(AB257,2)-1))),"")</f>
        <v>1401.03.26</v>
      </c>
      <c r="AC256" s="259" t="str">
        <f ca="1">LEFT(Table_Merge1[[#This Row],[Column2]],4)</f>
        <v>1401</v>
      </c>
      <c r="AD256" s="259" t="str">
        <f ca="1">RIGHT(LEFT(Table_Merge1[[#This Row],[Column2]],7),2)</f>
        <v>03</v>
      </c>
      <c r="AE256" s="259" t="str">
        <f ca="1">RIGHT(Table_Merge1[[#This Row],[Column2]],2)</f>
        <v>26</v>
      </c>
      <c r="AF256">
        <v>3</v>
      </c>
      <c r="AG256">
        <v>26</v>
      </c>
      <c r="AH256" s="260">
        <v>2022</v>
      </c>
      <c r="AI256" t="s">
        <v>3441</v>
      </c>
      <c r="AJ256" s="260">
        <v>16</v>
      </c>
      <c r="AK256">
        <v>1831.55</v>
      </c>
      <c r="AL256">
        <v>2532</v>
      </c>
      <c r="AM256">
        <v>398925</v>
      </c>
      <c r="AN256">
        <v>31900</v>
      </c>
      <c r="AO256">
        <v>254234</v>
      </c>
      <c r="AP256" s="287">
        <f>IFERROR(IF(Table_Merge1[[#This Row],[LME Zinc stock]]*Table_Merge1[[#This Row],[Nima.مقدار]]=0,"",Table_Merge1[[#This Row],[LME Zinc stock]]*Table_Merge1[[#This Row],[Nima.مقدار]]),"")</f>
        <v>101420298450</v>
      </c>
      <c r="AQ256" s="287">
        <f>IFERROR(IF(Table_Merge1[[#This Row],[LME Zinc 3-month]]*Table_Merge1[[#This Row],[Nima.مقدار]]=0,"",Table_Merge1[[#This Row],[LME Zinc 3-month]]*Table_Merge1[[#This Row],[Nima.مقدار]]),"")</f>
        <v>643720488</v>
      </c>
      <c r="AR256" s="288">
        <f>IFERROR(IF(Table_Merge1[[#This Row],[LME Zinc stock]]*Table_Merge1[[#This Row],[Azad.Sell]]=0,"",Table_Merge1[[#This Row],[LME Zinc stock]]*Table_Merge1[[#This Row],[Azad.Sell]]),"")</f>
        <v>12725707500</v>
      </c>
      <c r="AS256" s="288">
        <f>IFERROR(IF(Table_Merge1[[#This Row],[LME Zinc 3-month]]*Table_Merge1[[#This Row],[Azad.Sell]]=0,"",Table_Merge1[[#This Row],[LME Zinc 3-month]]*Table_Merge1[[#This Row],[Azad.Sell]]),"")</f>
        <v>80770800</v>
      </c>
      <c r="AT256"/>
      <c r="DH256">
        <v>2000</v>
      </c>
      <c r="DI256">
        <v>260</v>
      </c>
      <c r="DJ256">
        <v>260</v>
      </c>
      <c r="DK256" t="s">
        <v>9566</v>
      </c>
      <c r="DL256" t="s">
        <v>9808</v>
      </c>
      <c r="DM256" t="s">
        <v>9810</v>
      </c>
      <c r="DN256">
        <v>137556640</v>
      </c>
      <c r="DO256">
        <v>137556640</v>
      </c>
      <c r="DP256">
        <v>254495660</v>
      </c>
      <c r="DQ256">
        <v>254495660</v>
      </c>
      <c r="DR256">
        <v>480</v>
      </c>
      <c r="DS256" t="s">
        <v>3621</v>
      </c>
      <c r="DT256" t="s">
        <v>3621</v>
      </c>
      <c r="DU256" t="s">
        <v>3621</v>
      </c>
      <c r="DV256">
        <v>3380</v>
      </c>
      <c r="DW256">
        <v>536371.71597633138</v>
      </c>
      <c r="DX256">
        <v>536371.71597633138</v>
      </c>
      <c r="DY256">
        <v>1</v>
      </c>
    </row>
    <row r="257" spans="1:129" x14ac:dyDescent="0.25">
      <c r="A257" s="258">
        <v>41318</v>
      </c>
      <c r="B2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1391.11.25</v>
      </c>
      <c r="C257" s="195">
        <f t="shared" ca="1" si="39"/>
        <v>1391</v>
      </c>
      <c r="D2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7" s="195">
        <f>_xlfn.NUMBERVALUE(RIGHT(Table11[[#This Row],[تاریخ شمسی]],2))</f>
        <v>25</v>
      </c>
      <c r="F2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11-25</v>
      </c>
      <c r="G257" s="195" t="s">
        <v>408</v>
      </c>
      <c r="I257" s="259">
        <v>44086</v>
      </c>
      <c r="J257">
        <v>26300</v>
      </c>
      <c r="L257" s="259">
        <v>41318</v>
      </c>
      <c r="M257">
        <v>36900</v>
      </c>
      <c r="O257" s="284">
        <f>IFERROR(DATE(Table7[[#This Row],[year]],MONTH(DATEVALUE(Table7[[#This Row],[month]]&amp;"1")),Table7[[#This Row],[day]]),"")</f>
        <v>44727</v>
      </c>
      <c r="P257" s="195" t="s">
        <v>3683</v>
      </c>
      <c r="Q257" s="195">
        <v>2022</v>
      </c>
      <c r="R257" s="195" t="s">
        <v>3441</v>
      </c>
      <c r="S257" s="195">
        <v>15</v>
      </c>
      <c r="T257" s="195">
        <v>1823.15</v>
      </c>
      <c r="U257" s="195">
        <v>2481</v>
      </c>
      <c r="V257" s="195">
        <v>404450</v>
      </c>
      <c r="X257" s="260">
        <v>44727</v>
      </c>
      <c r="Y257" t="s">
        <v>9157</v>
      </c>
      <c r="Z257" s="260">
        <v>1</v>
      </c>
      <c r="AA257">
        <v>1401</v>
      </c>
      <c r="AB257" s="260" t="str">
        <f ca="1">IFERROR(IFERROR(VLOOKUP(Table_Merge1[[#This Row],[Column1]],Table11[#All],2,FALSE),LEFT(AB258,8)&amp;IF(LEN((RIGHT(AB258,2)+1))&lt;2,"0"&amp;(RIGHT(AB258,2)+1),(RIGHT(AB258,2)-1))),"")</f>
        <v>1401.03.25</v>
      </c>
      <c r="AC257" s="259" t="str">
        <f ca="1">LEFT(Table_Merge1[[#This Row],[Column2]],4)</f>
        <v>1401</v>
      </c>
      <c r="AD257" s="259" t="str">
        <f ca="1">RIGHT(LEFT(Table_Merge1[[#This Row],[Column2]],7),2)</f>
        <v>03</v>
      </c>
      <c r="AE257" s="259" t="str">
        <f ca="1">RIGHT(Table_Merge1[[#This Row],[Column2]],2)</f>
        <v>25</v>
      </c>
      <c r="AF257">
        <v>3</v>
      </c>
      <c r="AG257">
        <v>25</v>
      </c>
      <c r="AH257" s="260">
        <v>2022</v>
      </c>
      <c r="AI257" t="s">
        <v>3441</v>
      </c>
      <c r="AJ257" s="260">
        <v>15</v>
      </c>
      <c r="AK257">
        <v>1823.15</v>
      </c>
      <c r="AL257">
        <v>2481</v>
      </c>
      <c r="AM257">
        <v>404450</v>
      </c>
      <c r="AN257">
        <v>31850</v>
      </c>
      <c r="AO257">
        <v>253068</v>
      </c>
      <c r="AP257" s="287">
        <f>IFERROR(IF(Table_Merge1[[#This Row],[LME Zinc stock]]*Table_Merge1[[#This Row],[Nima.مقدار]]=0,"",Table_Merge1[[#This Row],[LME Zinc stock]]*Table_Merge1[[#This Row],[Nima.مقدار]]),"")</f>
        <v>102353352600</v>
      </c>
      <c r="AQ257" s="287">
        <f>IFERROR(IF(Table_Merge1[[#This Row],[LME Zinc 3-month]]*Table_Merge1[[#This Row],[Nima.مقدار]]=0,"",Table_Merge1[[#This Row],[LME Zinc 3-month]]*Table_Merge1[[#This Row],[Nima.مقدار]]),"")</f>
        <v>627861708</v>
      </c>
      <c r="AR257" s="288">
        <f>IFERROR(IF(Table_Merge1[[#This Row],[LME Zinc stock]]*Table_Merge1[[#This Row],[Azad.Sell]]=0,"",Table_Merge1[[#This Row],[LME Zinc stock]]*Table_Merge1[[#This Row],[Azad.Sell]]),"")</f>
        <v>12881732500</v>
      </c>
      <c r="AS257" s="288">
        <f>IFERROR(IF(Table_Merge1[[#This Row],[LME Zinc 3-month]]*Table_Merge1[[#This Row],[Azad.Sell]]=0,"",Table_Merge1[[#This Row],[LME Zinc 3-month]]*Table_Merge1[[#This Row],[Azad.Sell]]),"")</f>
        <v>79019850</v>
      </c>
      <c r="AT257"/>
      <c r="DH257">
        <v>0</v>
      </c>
      <c r="DI257">
        <v>60</v>
      </c>
      <c r="DJ257">
        <v>60</v>
      </c>
      <c r="DK257" t="s">
        <v>9567</v>
      </c>
      <c r="DL257" t="s">
        <v>9808</v>
      </c>
      <c r="DM257" t="s">
        <v>9810</v>
      </c>
      <c r="DN257">
        <v>31743840</v>
      </c>
      <c r="DO257">
        <v>31743840</v>
      </c>
      <c r="DP257">
        <v>286239500</v>
      </c>
      <c r="DQ257">
        <v>286239500</v>
      </c>
      <c r="DR257">
        <v>540</v>
      </c>
      <c r="DS257" t="s">
        <v>3621</v>
      </c>
      <c r="DT257" t="s">
        <v>3621</v>
      </c>
      <c r="DU257" t="s">
        <v>3621</v>
      </c>
      <c r="DV257">
        <v>3380</v>
      </c>
      <c r="DW257">
        <v>536371.71597633138</v>
      </c>
      <c r="DX257">
        <v>536371.71597633138</v>
      </c>
      <c r="DY257">
        <v>1</v>
      </c>
    </row>
    <row r="258" spans="1:129" x14ac:dyDescent="0.25">
      <c r="A258" s="258">
        <v>41319</v>
      </c>
      <c r="B2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1391.11.26</v>
      </c>
      <c r="C258" s="195">
        <f t="shared" ref="C258:C321" ca="1" si="40">_xlfn.NUMBERVALUE(LEFT(G258, LEN(G258) - MAX(IF(ISNUMBER(MID(G258, ROW(INDIRECT("1:"&amp;LEN(G258))), 1) *1)=FALSE, ROW(INDIRECT("6:"&amp;LEN(G258))), 6))))</f>
        <v>1391</v>
      </c>
      <c r="D2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8" s="195">
        <f>_xlfn.NUMBERVALUE(RIGHT(Table11[[#This Row],[تاریخ شمسی]],2))</f>
        <v>26</v>
      </c>
      <c r="F2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11-26</v>
      </c>
      <c r="G258" s="195" t="s">
        <v>409</v>
      </c>
      <c r="I258" s="259">
        <v>44087</v>
      </c>
      <c r="J258">
        <v>26900</v>
      </c>
      <c r="L258" s="259">
        <v>41319</v>
      </c>
      <c r="M258">
        <v>37500</v>
      </c>
      <c r="O258" s="283">
        <f>IFERROR(DATE(Table7[[#This Row],[year]],MONTH(DATEVALUE(Table7[[#This Row],[month]]&amp;"1")),Table7[[#This Row],[day]]),"")</f>
        <v>44726</v>
      </c>
      <c r="P258" s="257" t="s">
        <v>3684</v>
      </c>
      <c r="Q258" s="257">
        <v>2022</v>
      </c>
      <c r="R258" s="257" t="s">
        <v>3441</v>
      </c>
      <c r="S258" s="257">
        <v>14</v>
      </c>
      <c r="T258" s="257">
        <v>1823.65</v>
      </c>
      <c r="U258" s="257">
        <v>2502</v>
      </c>
      <c r="V258" s="257">
        <v>407875</v>
      </c>
      <c r="X258" s="260">
        <v>44726</v>
      </c>
      <c r="Y258" t="s">
        <v>9156</v>
      </c>
      <c r="Z258" s="260">
        <v>1</v>
      </c>
      <c r="AA258">
        <v>1401</v>
      </c>
      <c r="AB258" s="260" t="str">
        <f ca="1">IFERROR(IFERROR(VLOOKUP(Table_Merge1[[#This Row],[Column1]],Table11[#All],2,FALSE),LEFT(AB259,8)&amp;IF(LEN((RIGHT(AB259,2)+1))&lt;2,"0"&amp;(RIGHT(AB259,2)+1),(RIGHT(AB259,2)-1))),"")</f>
        <v>1401.03.24</v>
      </c>
      <c r="AC258" s="259" t="str">
        <f ca="1">LEFT(Table_Merge1[[#This Row],[Column2]],4)</f>
        <v>1401</v>
      </c>
      <c r="AD258" s="259" t="str">
        <f ca="1">RIGHT(LEFT(Table_Merge1[[#This Row],[Column2]],7),2)</f>
        <v>03</v>
      </c>
      <c r="AE258" s="259" t="str">
        <f ca="1">RIGHT(Table_Merge1[[#This Row],[Column2]],2)</f>
        <v>24</v>
      </c>
      <c r="AF258">
        <v>3</v>
      </c>
      <c r="AG258">
        <v>24</v>
      </c>
      <c r="AH258" s="260">
        <v>2022</v>
      </c>
      <c r="AI258" t="s">
        <v>3441</v>
      </c>
      <c r="AJ258" s="260">
        <v>14</v>
      </c>
      <c r="AK258">
        <v>1823.65</v>
      </c>
      <c r="AL258">
        <v>2502</v>
      </c>
      <c r="AM258">
        <v>407875</v>
      </c>
      <c r="AN258">
        <v>32350</v>
      </c>
      <c r="AO258">
        <v>252898</v>
      </c>
      <c r="AP258" s="287">
        <f>IFERROR(IF(Table_Merge1[[#This Row],[LME Zinc stock]]*Table_Merge1[[#This Row],[Nima.مقدار]]=0,"",Table_Merge1[[#This Row],[LME Zinc stock]]*Table_Merge1[[#This Row],[Nima.مقدار]]),"")</f>
        <v>103150771750</v>
      </c>
      <c r="AQ258" s="287">
        <f>IFERROR(IF(Table_Merge1[[#This Row],[LME Zinc 3-month]]*Table_Merge1[[#This Row],[Nima.مقدار]]=0,"",Table_Merge1[[#This Row],[LME Zinc 3-month]]*Table_Merge1[[#This Row],[Nima.مقدار]]),"")</f>
        <v>632750796</v>
      </c>
      <c r="AR258" s="288">
        <f>IFERROR(IF(Table_Merge1[[#This Row],[LME Zinc stock]]*Table_Merge1[[#This Row],[Azad.Sell]]=0,"",Table_Merge1[[#This Row],[LME Zinc stock]]*Table_Merge1[[#This Row],[Azad.Sell]]),"")</f>
        <v>13194756250</v>
      </c>
      <c r="AS258" s="288">
        <f>IFERROR(IF(Table_Merge1[[#This Row],[LME Zinc 3-month]]*Table_Merge1[[#This Row],[Azad.Sell]]=0,"",Table_Merge1[[#This Row],[LME Zinc 3-month]]*Table_Merge1[[#This Row],[Azad.Sell]]),"")</f>
        <v>80939700</v>
      </c>
      <c r="AT258"/>
      <c r="DH258">
        <v>0</v>
      </c>
      <c r="DI258">
        <v>220</v>
      </c>
      <c r="DJ258">
        <v>220</v>
      </c>
      <c r="DK258" t="s">
        <v>9568</v>
      </c>
      <c r="DL258" t="s">
        <v>9808</v>
      </c>
      <c r="DM258" t="s">
        <v>9810</v>
      </c>
      <c r="DN258">
        <v>116394080</v>
      </c>
      <c r="DO258">
        <v>116394080</v>
      </c>
      <c r="DP258">
        <v>402633580</v>
      </c>
      <c r="DQ258">
        <v>402633580</v>
      </c>
      <c r="DR258">
        <v>760</v>
      </c>
      <c r="DS258" t="s">
        <v>3621</v>
      </c>
      <c r="DT258" t="s">
        <v>3621</v>
      </c>
      <c r="DU258" t="s">
        <v>3621</v>
      </c>
      <c r="DV258">
        <v>3380</v>
      </c>
      <c r="DW258">
        <v>536371.71597633138</v>
      </c>
      <c r="DX258">
        <v>536371.71597633138</v>
      </c>
      <c r="DY258">
        <v>1</v>
      </c>
    </row>
    <row r="259" spans="1:129" x14ac:dyDescent="0.25">
      <c r="A259" s="258">
        <v>41321</v>
      </c>
      <c r="B2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1391.11.28</v>
      </c>
      <c r="C259" s="195">
        <f t="shared" ca="1" si="40"/>
        <v>1391</v>
      </c>
      <c r="D2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9" s="195">
        <f>_xlfn.NUMBERVALUE(RIGHT(Table11[[#This Row],[تاریخ شمسی]],2))</f>
        <v>28</v>
      </c>
      <c r="F2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11-28</v>
      </c>
      <c r="G259" s="195" t="s">
        <v>410</v>
      </c>
      <c r="I259" s="259">
        <v>44088</v>
      </c>
      <c r="J259">
        <v>26270</v>
      </c>
      <c r="L259" s="259">
        <v>41321</v>
      </c>
      <c r="M259">
        <v>37200</v>
      </c>
      <c r="O259" s="284">
        <f>IFERROR(DATE(Table7[[#This Row],[year]],MONTH(DATEVALUE(Table7[[#This Row],[month]]&amp;"1")),Table7[[#This Row],[day]]),"")</f>
        <v>44725</v>
      </c>
      <c r="P259" s="195" t="s">
        <v>3685</v>
      </c>
      <c r="Q259" s="195">
        <v>2022</v>
      </c>
      <c r="R259" s="195" t="s">
        <v>3441</v>
      </c>
      <c r="S259" s="195">
        <v>13</v>
      </c>
      <c r="T259" s="195">
        <v>1855.95</v>
      </c>
      <c r="U259" s="195">
        <v>2525</v>
      </c>
      <c r="V259" s="195">
        <v>411575</v>
      </c>
      <c r="X259" s="260">
        <v>44725</v>
      </c>
      <c r="Y259" t="s">
        <v>9155</v>
      </c>
      <c r="Z259" s="260">
        <v>1</v>
      </c>
      <c r="AA259">
        <v>1401</v>
      </c>
      <c r="AB259" s="260" t="str">
        <f ca="1">IFERROR(IFERROR(VLOOKUP(Table_Merge1[[#This Row],[Column1]],Table11[#All],2,FALSE),LEFT(AB260,8)&amp;IF(LEN((RIGHT(AB260,2)+1))&lt;2,"0"&amp;(RIGHT(AB260,2)+1),(RIGHT(AB260,2)-1))),"")</f>
        <v>1401.03.23</v>
      </c>
      <c r="AC259" s="259" t="str">
        <f ca="1">LEFT(Table_Merge1[[#This Row],[Column2]],4)</f>
        <v>1401</v>
      </c>
      <c r="AD259" s="259" t="str">
        <f ca="1">RIGHT(LEFT(Table_Merge1[[#This Row],[Column2]],7),2)</f>
        <v>03</v>
      </c>
      <c r="AE259" s="259" t="str">
        <f ca="1">RIGHT(Table_Merge1[[#This Row],[Column2]],2)</f>
        <v>23</v>
      </c>
      <c r="AF259">
        <v>3</v>
      </c>
      <c r="AG259">
        <v>23</v>
      </c>
      <c r="AH259" s="260">
        <v>2022</v>
      </c>
      <c r="AI259" t="s">
        <v>3441</v>
      </c>
      <c r="AJ259" s="260">
        <v>13</v>
      </c>
      <c r="AK259">
        <v>1855.95</v>
      </c>
      <c r="AL259">
        <v>2525</v>
      </c>
      <c r="AM259">
        <v>411575</v>
      </c>
      <c r="AN259">
        <v>33000</v>
      </c>
      <c r="AO259">
        <v>251624</v>
      </c>
      <c r="AP259" s="287">
        <f>IFERROR(IF(Table_Merge1[[#This Row],[LME Zinc stock]]*Table_Merge1[[#This Row],[Nima.مقدار]]=0,"",Table_Merge1[[#This Row],[LME Zinc stock]]*Table_Merge1[[#This Row],[Nima.مقدار]]),"")</f>
        <v>103562147800</v>
      </c>
      <c r="AQ259" s="287">
        <f>IFERROR(IF(Table_Merge1[[#This Row],[LME Zinc 3-month]]*Table_Merge1[[#This Row],[Nima.مقدار]]=0,"",Table_Merge1[[#This Row],[LME Zinc 3-month]]*Table_Merge1[[#This Row],[Nima.مقدار]]),"")</f>
        <v>635350600</v>
      </c>
      <c r="AR259" s="288">
        <f>IFERROR(IF(Table_Merge1[[#This Row],[LME Zinc stock]]*Table_Merge1[[#This Row],[Azad.Sell]]=0,"",Table_Merge1[[#This Row],[LME Zinc stock]]*Table_Merge1[[#This Row],[Azad.Sell]]),"")</f>
        <v>13581975000</v>
      </c>
      <c r="AS259" s="288">
        <f>IFERROR(IF(Table_Merge1[[#This Row],[LME Zinc 3-month]]*Table_Merge1[[#This Row],[Azad.Sell]]=0,"",Table_Merge1[[#This Row],[LME Zinc 3-month]]*Table_Merge1[[#This Row],[Azad.Sell]]),"")</f>
        <v>83325000</v>
      </c>
      <c r="AT259"/>
      <c r="DH259">
        <v>200</v>
      </c>
      <c r="DI259">
        <v>20</v>
      </c>
      <c r="DJ259">
        <v>20</v>
      </c>
      <c r="DK259" t="s">
        <v>9570</v>
      </c>
      <c r="DL259" t="s">
        <v>9808</v>
      </c>
      <c r="DM259" t="s">
        <v>9810</v>
      </c>
      <c r="DN259">
        <v>10706460</v>
      </c>
      <c r="DO259">
        <v>10706460</v>
      </c>
      <c r="DP259">
        <v>413340040</v>
      </c>
      <c r="DQ259">
        <v>413340040</v>
      </c>
      <c r="DR259">
        <v>780</v>
      </c>
      <c r="DS259" t="s">
        <v>3621</v>
      </c>
      <c r="DT259" t="s">
        <v>3621</v>
      </c>
      <c r="DU259" t="s">
        <v>3621</v>
      </c>
      <c r="DV259">
        <v>3380</v>
      </c>
      <c r="DW259">
        <v>536371.71597633138</v>
      </c>
      <c r="DX259">
        <v>536371.71597633138</v>
      </c>
      <c r="DY259">
        <v>1</v>
      </c>
    </row>
    <row r="260" spans="1:129" x14ac:dyDescent="0.25">
      <c r="A260" s="258">
        <v>41322</v>
      </c>
      <c r="B2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1391.11.29</v>
      </c>
      <c r="C260" s="195">
        <f t="shared" ca="1" si="40"/>
        <v>1391</v>
      </c>
      <c r="D2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60" s="195">
        <f>_xlfn.NUMBERVALUE(RIGHT(Table11[[#This Row],[تاریخ شمسی]],2))</f>
        <v>29</v>
      </c>
      <c r="F2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11-29</v>
      </c>
      <c r="G260" s="195" t="s">
        <v>411</v>
      </c>
      <c r="I260" s="259">
        <v>44089</v>
      </c>
      <c r="J260">
        <v>26870</v>
      </c>
      <c r="L260" s="259">
        <v>41322</v>
      </c>
      <c r="M260">
        <v>36800</v>
      </c>
      <c r="O260" s="283">
        <f>IFERROR(DATE(Table7[[#This Row],[year]],MONTH(DATEVALUE(Table7[[#This Row],[month]]&amp;"1")),Table7[[#This Row],[day]]),"")</f>
        <v>44722</v>
      </c>
      <c r="P260" s="257" t="s">
        <v>3686</v>
      </c>
      <c r="Q260" s="257">
        <v>2022</v>
      </c>
      <c r="R260" s="257" t="s">
        <v>3441</v>
      </c>
      <c r="S260" s="257">
        <v>10</v>
      </c>
      <c r="T260" s="257">
        <v>1843.35</v>
      </c>
      <c r="U260" s="257">
        <v>2594.5</v>
      </c>
      <c r="V260" s="257">
        <v>416125</v>
      </c>
      <c r="X260" s="260">
        <v>44722</v>
      </c>
      <c r="Y260" t="s">
        <v>9154</v>
      </c>
      <c r="Z260" s="260">
        <v>1</v>
      </c>
      <c r="AA260">
        <v>1401</v>
      </c>
      <c r="AB260" s="260" t="str">
        <f ca="1">IFERROR(IFERROR(VLOOKUP(Table_Merge1[[#This Row],[Column1]],Table11[#All],2,FALSE),LEFT(AB261,8)&amp;IF(LEN((RIGHT(AB261,2)+1))&lt;2,"0"&amp;(RIGHT(AB261,2)+1),(RIGHT(AB261,2)-1))),"")</f>
        <v>1401.03.20</v>
      </c>
      <c r="AC260" s="259" t="str">
        <f ca="1">LEFT(Table_Merge1[[#This Row],[Column2]],4)</f>
        <v>1401</v>
      </c>
      <c r="AD260" s="259" t="str">
        <f ca="1">RIGHT(LEFT(Table_Merge1[[#This Row],[Column2]],7),2)</f>
        <v>03</v>
      </c>
      <c r="AE260" s="259" t="str">
        <f ca="1">RIGHT(Table_Merge1[[#This Row],[Column2]],2)</f>
        <v>20</v>
      </c>
      <c r="AF260">
        <v>3</v>
      </c>
      <c r="AG260">
        <v>20</v>
      </c>
      <c r="AH260" s="260">
        <v>2022</v>
      </c>
      <c r="AI260" t="s">
        <v>3441</v>
      </c>
      <c r="AJ260" s="260">
        <v>10</v>
      </c>
      <c r="AK260">
        <v>1843.35</v>
      </c>
      <c r="AL260">
        <v>2594.5</v>
      </c>
      <c r="AM260">
        <v>416125</v>
      </c>
      <c r="AN260">
        <v>32250</v>
      </c>
      <c r="AO260">
        <v>247264</v>
      </c>
      <c r="AP260" s="287">
        <f>IFERROR(IF(Table_Merge1[[#This Row],[LME Zinc stock]]*Table_Merge1[[#This Row],[Nima.مقدار]]=0,"",Table_Merge1[[#This Row],[LME Zinc stock]]*Table_Merge1[[#This Row],[Nima.مقدار]]),"")</f>
        <v>102892732000</v>
      </c>
      <c r="AQ260" s="287">
        <f>IFERROR(IF(Table_Merge1[[#This Row],[LME Zinc 3-month]]*Table_Merge1[[#This Row],[Nima.مقدار]]=0,"",Table_Merge1[[#This Row],[LME Zinc 3-month]]*Table_Merge1[[#This Row],[Nima.مقدار]]),"")</f>
        <v>641526448</v>
      </c>
      <c r="AR260" s="288">
        <f>IFERROR(IF(Table_Merge1[[#This Row],[LME Zinc stock]]*Table_Merge1[[#This Row],[Azad.Sell]]=0,"",Table_Merge1[[#This Row],[LME Zinc stock]]*Table_Merge1[[#This Row],[Azad.Sell]]),"")</f>
        <v>13420031250</v>
      </c>
      <c r="AS260" s="288">
        <f>IFERROR(IF(Table_Merge1[[#This Row],[LME Zinc 3-month]]*Table_Merge1[[#This Row],[Azad.Sell]]=0,"",Table_Merge1[[#This Row],[LME Zinc 3-month]]*Table_Merge1[[#This Row],[Azad.Sell]]),"")</f>
        <v>83672625</v>
      </c>
      <c r="AT260"/>
      <c r="DH260">
        <v>2000</v>
      </c>
      <c r="DI260">
        <v>360</v>
      </c>
      <c r="DJ260">
        <v>220</v>
      </c>
      <c r="DK260" t="s">
        <v>9570</v>
      </c>
      <c r="DL260" t="s">
        <v>9808</v>
      </c>
      <c r="DM260" t="s">
        <v>9810</v>
      </c>
      <c r="DN260">
        <v>117771060</v>
      </c>
      <c r="DO260">
        <v>117771060</v>
      </c>
      <c r="DP260">
        <v>531111100</v>
      </c>
      <c r="DQ260">
        <v>531111100</v>
      </c>
      <c r="DR260">
        <v>1000</v>
      </c>
      <c r="DS260" t="s">
        <v>3621</v>
      </c>
      <c r="DT260" t="s">
        <v>3621</v>
      </c>
      <c r="DU260" t="s">
        <v>3621</v>
      </c>
      <c r="DV260">
        <v>3380</v>
      </c>
      <c r="DW260">
        <v>536371.71597633138</v>
      </c>
      <c r="DX260">
        <v>536371.71597633138</v>
      </c>
      <c r="DY260">
        <v>1</v>
      </c>
    </row>
    <row r="261" spans="1:129" x14ac:dyDescent="0.25">
      <c r="A261" s="258">
        <v>41323</v>
      </c>
      <c r="B2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1391.11.30</v>
      </c>
      <c r="C261" s="195">
        <f t="shared" ca="1" si="40"/>
        <v>1391</v>
      </c>
      <c r="D2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61" s="195">
        <f>_xlfn.NUMBERVALUE(RIGHT(Table11[[#This Row],[تاریخ شمسی]],2))</f>
        <v>30</v>
      </c>
      <c r="F2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11-30</v>
      </c>
      <c r="G261" s="195" t="s">
        <v>412</v>
      </c>
      <c r="I261" s="259">
        <v>44090</v>
      </c>
      <c r="J261">
        <v>26900</v>
      </c>
      <c r="L261" s="259">
        <v>41323</v>
      </c>
      <c r="M261">
        <v>37100</v>
      </c>
      <c r="O261" s="284">
        <f>IFERROR(DATE(Table7[[#This Row],[year]],MONTH(DATEVALUE(Table7[[#This Row],[month]]&amp;"1")),Table7[[#This Row],[day]]),"")</f>
        <v>44721</v>
      </c>
      <c r="P261" s="195" t="s">
        <v>3687</v>
      </c>
      <c r="Q261" s="195">
        <v>2022</v>
      </c>
      <c r="R261" s="195" t="s">
        <v>3441</v>
      </c>
      <c r="S261" s="195">
        <v>9</v>
      </c>
      <c r="T261" s="195">
        <v>1849.25</v>
      </c>
      <c r="U261" s="195">
        <v>2611</v>
      </c>
      <c r="V261" s="195">
        <v>420675</v>
      </c>
      <c r="X261" s="260">
        <v>44721</v>
      </c>
      <c r="Y261" t="s">
        <v>9153</v>
      </c>
      <c r="Z261" s="260">
        <v>1</v>
      </c>
      <c r="AA261">
        <v>1401</v>
      </c>
      <c r="AB261" s="260" t="str">
        <f ca="1">IFERROR(IFERROR(VLOOKUP(Table_Merge1[[#This Row],[Column1]],Table11[#All],2,FALSE),LEFT(AB262,8)&amp;IF(LEN((RIGHT(AB262,2)+1))&lt;2,"0"&amp;(RIGHT(AB262,2)+1),(RIGHT(AB262,2)-1))),"")</f>
        <v>1401.03.19</v>
      </c>
      <c r="AC261" s="259" t="str">
        <f ca="1">LEFT(Table_Merge1[[#This Row],[Column2]],4)</f>
        <v>1401</v>
      </c>
      <c r="AD261" s="259" t="str">
        <f ca="1">RIGHT(LEFT(Table_Merge1[[#This Row],[Column2]],7),2)</f>
        <v>03</v>
      </c>
      <c r="AE261" s="259" t="str">
        <f ca="1">RIGHT(Table_Merge1[[#This Row],[Column2]],2)</f>
        <v>19</v>
      </c>
      <c r="AF261">
        <v>3</v>
      </c>
      <c r="AG261">
        <v>19</v>
      </c>
      <c r="AH261" s="260">
        <v>2022</v>
      </c>
      <c r="AI261" t="s">
        <v>3441</v>
      </c>
      <c r="AJ261" s="260">
        <v>9</v>
      </c>
      <c r="AK261">
        <v>1849.25</v>
      </c>
      <c r="AL261">
        <v>2611</v>
      </c>
      <c r="AM261">
        <v>420675</v>
      </c>
      <c r="AN261">
        <v>32250</v>
      </c>
      <c r="AO261">
        <v>247264</v>
      </c>
      <c r="AP261" s="287">
        <f>IFERROR(IF(Table_Merge1[[#This Row],[LME Zinc stock]]*Table_Merge1[[#This Row],[Nima.مقدار]]=0,"",Table_Merge1[[#This Row],[LME Zinc stock]]*Table_Merge1[[#This Row],[Nima.مقدار]]),"")</f>
        <v>104017783200</v>
      </c>
      <c r="AQ261" s="287">
        <f>IFERROR(IF(Table_Merge1[[#This Row],[LME Zinc 3-month]]*Table_Merge1[[#This Row],[Nima.مقدار]]=0,"",Table_Merge1[[#This Row],[LME Zinc 3-month]]*Table_Merge1[[#This Row],[Nima.مقدار]]),"")</f>
        <v>645606304</v>
      </c>
      <c r="AR261" s="288">
        <f>IFERROR(IF(Table_Merge1[[#This Row],[LME Zinc stock]]*Table_Merge1[[#This Row],[Azad.Sell]]=0,"",Table_Merge1[[#This Row],[LME Zinc stock]]*Table_Merge1[[#This Row],[Azad.Sell]]),"")</f>
        <v>13566768750</v>
      </c>
      <c r="AS261" s="288">
        <f>IFERROR(IF(Table_Merge1[[#This Row],[LME Zinc 3-month]]*Table_Merge1[[#This Row],[Azad.Sell]]=0,"",Table_Merge1[[#This Row],[LME Zinc 3-month]]*Table_Merge1[[#This Row],[Azad.Sell]]),"")</f>
        <v>84204750</v>
      </c>
      <c r="AT261"/>
      <c r="DH261">
        <v>0</v>
      </c>
      <c r="DI261">
        <v>20</v>
      </c>
      <c r="DJ261">
        <v>20</v>
      </c>
      <c r="DK261" t="s">
        <v>9570</v>
      </c>
      <c r="DL261" t="s">
        <v>9808</v>
      </c>
      <c r="DM261" t="s">
        <v>9810</v>
      </c>
      <c r="DN261">
        <v>10706460</v>
      </c>
      <c r="DO261">
        <v>10706460</v>
      </c>
      <c r="DP261">
        <v>541817560</v>
      </c>
      <c r="DQ261">
        <v>541817560</v>
      </c>
      <c r="DR261">
        <v>1020</v>
      </c>
      <c r="DS261" t="s">
        <v>3621</v>
      </c>
      <c r="DT261" t="s">
        <v>3621</v>
      </c>
      <c r="DU261" t="s">
        <v>3621</v>
      </c>
      <c r="DV261">
        <v>3380</v>
      </c>
      <c r="DW261">
        <v>536371.71597633138</v>
      </c>
      <c r="DX261">
        <v>536371.71597633138</v>
      </c>
      <c r="DY261">
        <v>1</v>
      </c>
    </row>
    <row r="262" spans="1:129" x14ac:dyDescent="0.25">
      <c r="A262" s="258">
        <v>41324</v>
      </c>
      <c r="B2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1391.12.01</v>
      </c>
      <c r="C262" s="195">
        <f t="shared" ca="1" si="40"/>
        <v>1391</v>
      </c>
      <c r="D2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2" s="195">
        <f>_xlfn.NUMBERVALUE(RIGHT(Table11[[#This Row],[تاریخ شمسی]],2))</f>
        <v>1</v>
      </c>
      <c r="F2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12-01</v>
      </c>
      <c r="G262" s="195" t="s">
        <v>413</v>
      </c>
      <c r="I262" s="259">
        <v>44091</v>
      </c>
      <c r="J262">
        <v>26950</v>
      </c>
      <c r="L262" s="259">
        <v>41324</v>
      </c>
      <c r="M262">
        <v>37250</v>
      </c>
      <c r="O262" s="283">
        <f>IFERROR(DATE(Table7[[#This Row],[year]],MONTH(DATEVALUE(Table7[[#This Row],[month]]&amp;"1")),Table7[[#This Row],[day]]),"")</f>
        <v>44720</v>
      </c>
      <c r="P262" s="257" t="s">
        <v>3688</v>
      </c>
      <c r="Q262" s="257">
        <v>2022</v>
      </c>
      <c r="R262" s="257" t="s">
        <v>3441</v>
      </c>
      <c r="S262" s="257">
        <v>8</v>
      </c>
      <c r="T262" s="257">
        <v>1848.35</v>
      </c>
      <c r="U262" s="257">
        <v>2606</v>
      </c>
      <c r="V262" s="257">
        <v>423975</v>
      </c>
      <c r="X262" s="260">
        <v>44720</v>
      </c>
      <c r="Y262" t="s">
        <v>9152</v>
      </c>
      <c r="Z262" s="260">
        <v>1</v>
      </c>
      <c r="AA262">
        <v>1401</v>
      </c>
      <c r="AB262" s="260" t="str">
        <f ca="1">IFERROR(IFERROR(VLOOKUP(Table_Merge1[[#This Row],[Column1]],Table11[#All],2,FALSE),LEFT(AB263,8)&amp;IF(LEN((RIGHT(AB263,2)+1))&lt;2,"0"&amp;(RIGHT(AB263,2)+1),(RIGHT(AB263,2)-1))),"")</f>
        <v>1401.03.18</v>
      </c>
      <c r="AC262" s="259" t="str">
        <f ca="1">LEFT(Table_Merge1[[#This Row],[Column2]],4)</f>
        <v>1401</v>
      </c>
      <c r="AD262" s="259" t="str">
        <f ca="1">RIGHT(LEFT(Table_Merge1[[#This Row],[Column2]],7),2)</f>
        <v>03</v>
      </c>
      <c r="AE262" s="259" t="str">
        <f ca="1">RIGHT(Table_Merge1[[#This Row],[Column2]],2)</f>
        <v>18</v>
      </c>
      <c r="AF262">
        <v>3</v>
      </c>
      <c r="AG262">
        <v>18</v>
      </c>
      <c r="AH262" s="260">
        <v>2022</v>
      </c>
      <c r="AI262" t="s">
        <v>3441</v>
      </c>
      <c r="AJ262" s="260">
        <v>8</v>
      </c>
      <c r="AK262">
        <v>1848.35</v>
      </c>
      <c r="AL262">
        <v>2606</v>
      </c>
      <c r="AM262">
        <v>423975</v>
      </c>
      <c r="AN262">
        <v>31850</v>
      </c>
      <c r="AO262">
        <v>247064</v>
      </c>
      <c r="AP262" s="287">
        <f>IFERROR(IF(Table_Merge1[[#This Row],[LME Zinc stock]]*Table_Merge1[[#This Row],[Nima.مقدار]]=0,"",Table_Merge1[[#This Row],[LME Zinc stock]]*Table_Merge1[[#This Row],[Nima.مقدار]]),"")</f>
        <v>104748959400</v>
      </c>
      <c r="AQ262" s="287">
        <f>IFERROR(IF(Table_Merge1[[#This Row],[LME Zinc 3-month]]*Table_Merge1[[#This Row],[Nima.مقدار]]=0,"",Table_Merge1[[#This Row],[LME Zinc 3-month]]*Table_Merge1[[#This Row],[Nima.مقدار]]),"")</f>
        <v>643848784</v>
      </c>
      <c r="AR262" s="288">
        <f>IFERROR(IF(Table_Merge1[[#This Row],[LME Zinc stock]]*Table_Merge1[[#This Row],[Azad.Sell]]=0,"",Table_Merge1[[#This Row],[LME Zinc stock]]*Table_Merge1[[#This Row],[Azad.Sell]]),"")</f>
        <v>13503603750</v>
      </c>
      <c r="AS262" s="288">
        <f>IFERROR(IF(Table_Merge1[[#This Row],[LME Zinc 3-month]]*Table_Merge1[[#This Row],[Azad.Sell]]=0,"",Table_Merge1[[#This Row],[LME Zinc 3-month]]*Table_Merge1[[#This Row],[Azad.Sell]]),"")</f>
        <v>83001100</v>
      </c>
      <c r="AT262"/>
      <c r="DH262">
        <v>0</v>
      </c>
      <c r="DI262">
        <v>120</v>
      </c>
      <c r="DJ262">
        <v>120</v>
      </c>
      <c r="DK262" t="s">
        <v>9662</v>
      </c>
      <c r="DL262" t="s">
        <v>9808</v>
      </c>
      <c r="DM262" t="s">
        <v>9810</v>
      </c>
      <c r="DN262">
        <v>64238760</v>
      </c>
      <c r="DO262">
        <v>64238760</v>
      </c>
      <c r="DP262">
        <v>606056320</v>
      </c>
      <c r="DQ262">
        <v>606056320</v>
      </c>
      <c r="DR262">
        <v>1140</v>
      </c>
      <c r="DS262" t="s">
        <v>3621</v>
      </c>
      <c r="DT262" t="s">
        <v>3621</v>
      </c>
      <c r="DU262" t="s">
        <v>3621</v>
      </c>
      <c r="DV262">
        <v>3380</v>
      </c>
      <c r="DW262">
        <v>536371.71597633138</v>
      </c>
      <c r="DX262">
        <v>536371.71597633138</v>
      </c>
      <c r="DY262">
        <v>1</v>
      </c>
    </row>
    <row r="263" spans="1:129" x14ac:dyDescent="0.25">
      <c r="A263" s="258">
        <v>41325</v>
      </c>
      <c r="B2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1391.12.02</v>
      </c>
      <c r="C263" s="195">
        <f t="shared" ca="1" si="40"/>
        <v>1391</v>
      </c>
      <c r="D2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3" s="195">
        <f>_xlfn.NUMBERVALUE(RIGHT(Table11[[#This Row],[تاریخ شمسی]],2))</f>
        <v>2</v>
      </c>
      <c r="F2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12-02</v>
      </c>
      <c r="G263" s="195" t="s">
        <v>414</v>
      </c>
      <c r="I263" s="259">
        <v>44092</v>
      </c>
      <c r="J263">
        <v>26950</v>
      </c>
      <c r="L263" s="259">
        <v>41325</v>
      </c>
      <c r="M263">
        <v>36850</v>
      </c>
      <c r="O263" s="284">
        <f>IFERROR(DATE(Table7[[#This Row],[year]],MONTH(DATEVALUE(Table7[[#This Row],[month]]&amp;"1")),Table7[[#This Row],[day]]),"")</f>
        <v>44719</v>
      </c>
      <c r="P263" s="195" t="s">
        <v>3689</v>
      </c>
      <c r="Q263" s="195">
        <v>2022</v>
      </c>
      <c r="R263" s="195" t="s">
        <v>3441</v>
      </c>
      <c r="S263" s="195">
        <v>7</v>
      </c>
      <c r="T263" s="195">
        <v>1846.8</v>
      </c>
      <c r="U263" s="195">
        <v>2710</v>
      </c>
      <c r="V263" s="195">
        <v>427350</v>
      </c>
      <c r="X263" s="260">
        <v>44719</v>
      </c>
      <c r="Y263" t="s">
        <v>9151</v>
      </c>
      <c r="Z263" s="260">
        <v>2</v>
      </c>
      <c r="AA263">
        <v>1401</v>
      </c>
      <c r="AB263" s="260" t="str">
        <f ca="1">IFERROR(IFERROR(VLOOKUP(Table_Merge1[[#This Row],[Column1]],Table11[#All],2,FALSE),LEFT(AB264,8)&amp;IF(LEN((RIGHT(AB264,2)+1))&lt;2,"0"&amp;(RIGHT(AB264,2)+1),(RIGHT(AB264,2)-1))),"")</f>
        <v>1401.03.17</v>
      </c>
      <c r="AC263" s="259" t="str">
        <f ca="1">LEFT(Table_Merge1[[#This Row],[Column2]],4)</f>
        <v>1401</v>
      </c>
      <c r="AD263" s="259" t="str">
        <f ca="1">RIGHT(LEFT(Table_Merge1[[#This Row],[Column2]],7),2)</f>
        <v>03</v>
      </c>
      <c r="AE263" s="259" t="str">
        <f ca="1">RIGHT(Table_Merge1[[#This Row],[Column2]],2)</f>
        <v>17</v>
      </c>
      <c r="AF263">
        <v>3</v>
      </c>
      <c r="AG263">
        <v>17</v>
      </c>
      <c r="AH263" s="260">
        <v>2022</v>
      </c>
      <c r="AI263" t="s">
        <v>3441</v>
      </c>
      <c r="AJ263" s="260">
        <v>7</v>
      </c>
      <c r="AK263">
        <v>1846.8</v>
      </c>
      <c r="AL263">
        <v>2710</v>
      </c>
      <c r="AM263">
        <v>427350</v>
      </c>
      <c r="AN263">
        <v>32000</v>
      </c>
      <c r="AO263">
        <v>246198</v>
      </c>
      <c r="AP263" s="287">
        <f>IFERROR(IF(Table_Merge1[[#This Row],[LME Zinc stock]]*Table_Merge1[[#This Row],[Nima.مقدار]]=0,"",Table_Merge1[[#This Row],[LME Zinc stock]]*Table_Merge1[[#This Row],[Nima.مقدار]]),"")</f>
        <v>105212715300</v>
      </c>
      <c r="AQ263" s="287">
        <f>IFERROR(IF(Table_Merge1[[#This Row],[LME Zinc 3-month]]*Table_Merge1[[#This Row],[Nima.مقدار]]=0,"",Table_Merge1[[#This Row],[LME Zinc 3-month]]*Table_Merge1[[#This Row],[Nima.مقدار]]),"")</f>
        <v>667196580</v>
      </c>
      <c r="AR263" s="288">
        <f>IFERROR(IF(Table_Merge1[[#This Row],[LME Zinc stock]]*Table_Merge1[[#This Row],[Azad.Sell]]=0,"",Table_Merge1[[#This Row],[LME Zinc stock]]*Table_Merge1[[#This Row],[Azad.Sell]]),"")</f>
        <v>13675200000</v>
      </c>
      <c r="AS263" s="288">
        <f>IFERROR(IF(Table_Merge1[[#This Row],[LME Zinc 3-month]]*Table_Merge1[[#This Row],[Azad.Sell]]=0,"",Table_Merge1[[#This Row],[LME Zinc 3-month]]*Table_Merge1[[#This Row],[Azad.Sell]]),"")</f>
        <v>86720000</v>
      </c>
      <c r="AT263"/>
      <c r="DH263">
        <v>0</v>
      </c>
      <c r="DI263">
        <v>160</v>
      </c>
      <c r="DJ263">
        <v>160</v>
      </c>
      <c r="DK263" t="s">
        <v>9663</v>
      </c>
      <c r="DL263" t="s">
        <v>9808</v>
      </c>
      <c r="DM263" t="s">
        <v>9810</v>
      </c>
      <c r="DN263">
        <v>85651680</v>
      </c>
      <c r="DO263">
        <v>85651680</v>
      </c>
      <c r="DP263">
        <v>691708000</v>
      </c>
      <c r="DQ263">
        <v>691708000</v>
      </c>
      <c r="DR263">
        <v>1300</v>
      </c>
      <c r="DS263" t="s">
        <v>3621</v>
      </c>
      <c r="DT263" t="s">
        <v>3621</v>
      </c>
      <c r="DU263" t="s">
        <v>3621</v>
      </c>
      <c r="DV263">
        <v>3380</v>
      </c>
      <c r="DW263">
        <v>536371.71597633138</v>
      </c>
      <c r="DX263">
        <v>536371.71597633138</v>
      </c>
      <c r="DY263">
        <v>1</v>
      </c>
    </row>
    <row r="264" spans="1:129" x14ac:dyDescent="0.25">
      <c r="A264" s="258">
        <v>41326</v>
      </c>
      <c r="B2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1391.12.03</v>
      </c>
      <c r="C264" s="195">
        <f t="shared" ca="1" si="40"/>
        <v>1391</v>
      </c>
      <c r="D2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4" s="195">
        <f>_xlfn.NUMBERVALUE(RIGHT(Table11[[#This Row],[تاریخ شمسی]],2))</f>
        <v>3</v>
      </c>
      <c r="F2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12-03</v>
      </c>
      <c r="G264" s="195" t="s">
        <v>415</v>
      </c>
      <c r="I264" s="259">
        <v>44093</v>
      </c>
      <c r="J264">
        <v>26780</v>
      </c>
      <c r="L264" s="259">
        <v>41326</v>
      </c>
      <c r="M264">
        <v>36800</v>
      </c>
      <c r="O264" s="283">
        <f>IFERROR(DATE(Table7[[#This Row],[year]],MONTH(DATEVALUE(Table7[[#This Row],[month]]&amp;"1")),Table7[[#This Row],[day]]),"")</f>
        <v>44718</v>
      </c>
      <c r="P264" s="257" t="s">
        <v>3690</v>
      </c>
      <c r="Q264" s="257">
        <v>2022</v>
      </c>
      <c r="R264" s="257" t="s">
        <v>3441</v>
      </c>
      <c r="S264" s="257">
        <v>6</v>
      </c>
      <c r="T264" s="257">
        <v>1851.5</v>
      </c>
      <c r="U264" s="257">
        <v>2786</v>
      </c>
      <c r="V264" s="257">
        <v>430050</v>
      </c>
      <c r="X264" s="260">
        <v>44718</v>
      </c>
      <c r="Y264" t="s">
        <v>9150</v>
      </c>
      <c r="Z264" s="260">
        <v>2</v>
      </c>
      <c r="AA264">
        <v>1401</v>
      </c>
      <c r="AB264" s="260" t="str">
        <f ca="1">IFERROR(IFERROR(VLOOKUP(Table_Merge1[[#This Row],[Column1]],Table11[#All],2,FALSE),LEFT(AB265,8)&amp;IF(LEN((RIGHT(AB265,2)+1))&lt;2,"0"&amp;(RIGHT(AB265,2)+1),(RIGHT(AB265,2)-1))),"")</f>
        <v>1401.03.16</v>
      </c>
      <c r="AC264" s="259" t="str">
        <f ca="1">LEFT(Table_Merge1[[#This Row],[Column2]],4)</f>
        <v>1401</v>
      </c>
      <c r="AD264" s="259" t="str">
        <f ca="1">RIGHT(LEFT(Table_Merge1[[#This Row],[Column2]],7),2)</f>
        <v>03</v>
      </c>
      <c r="AE264" s="259" t="str">
        <f ca="1">RIGHT(Table_Merge1[[#This Row],[Column2]],2)</f>
        <v>16</v>
      </c>
      <c r="AF264">
        <v>3</v>
      </c>
      <c r="AG264">
        <v>16</v>
      </c>
      <c r="AH264" s="260">
        <v>2022</v>
      </c>
      <c r="AI264" t="s">
        <v>3441</v>
      </c>
      <c r="AJ264" s="260">
        <v>6</v>
      </c>
      <c r="AK264">
        <v>1851.5</v>
      </c>
      <c r="AL264">
        <v>2786</v>
      </c>
      <c r="AM264">
        <v>430050</v>
      </c>
      <c r="AN264">
        <v>31600</v>
      </c>
      <c r="AO264">
        <v>244924</v>
      </c>
      <c r="AP264" s="287">
        <f>IFERROR(IF(Table_Merge1[[#This Row],[LME Zinc stock]]*Table_Merge1[[#This Row],[Nima.مقدار]]=0,"",Table_Merge1[[#This Row],[LME Zinc stock]]*Table_Merge1[[#This Row],[Nima.مقدار]]),"")</f>
        <v>105329566200</v>
      </c>
      <c r="AQ264" s="287">
        <f>IFERROR(IF(Table_Merge1[[#This Row],[LME Zinc 3-month]]*Table_Merge1[[#This Row],[Nima.مقدار]]=0,"",Table_Merge1[[#This Row],[LME Zinc 3-month]]*Table_Merge1[[#This Row],[Nima.مقدار]]),"")</f>
        <v>682358264</v>
      </c>
      <c r="AR264" s="288">
        <f>IFERROR(IF(Table_Merge1[[#This Row],[LME Zinc stock]]*Table_Merge1[[#This Row],[Azad.Sell]]=0,"",Table_Merge1[[#This Row],[LME Zinc stock]]*Table_Merge1[[#This Row],[Azad.Sell]]),"")</f>
        <v>13589580000</v>
      </c>
      <c r="AS264" s="288">
        <f>IFERROR(IF(Table_Merge1[[#This Row],[LME Zinc 3-month]]*Table_Merge1[[#This Row],[Azad.Sell]]=0,"",Table_Merge1[[#This Row],[LME Zinc 3-month]]*Table_Merge1[[#This Row],[Azad.Sell]]),"")</f>
        <v>88037600</v>
      </c>
      <c r="AT264"/>
      <c r="DH264">
        <v>0</v>
      </c>
      <c r="DI264">
        <v>180</v>
      </c>
      <c r="DJ264">
        <v>180</v>
      </c>
      <c r="DK264" t="s">
        <v>9569</v>
      </c>
      <c r="DL264" t="s">
        <v>9808</v>
      </c>
      <c r="DM264" t="s">
        <v>9810</v>
      </c>
      <c r="DN264">
        <v>96358140</v>
      </c>
      <c r="DO264">
        <v>96358140</v>
      </c>
      <c r="DP264">
        <v>788066140</v>
      </c>
      <c r="DQ264">
        <v>788066140</v>
      </c>
      <c r="DR264">
        <v>1480</v>
      </c>
      <c r="DS264" t="s">
        <v>3621</v>
      </c>
      <c r="DT264" t="s">
        <v>3621</v>
      </c>
      <c r="DU264" t="s">
        <v>3621</v>
      </c>
      <c r="DV264">
        <v>3380</v>
      </c>
      <c r="DW264">
        <v>536371.71597633138</v>
      </c>
      <c r="DX264">
        <v>536371.71597633138</v>
      </c>
      <c r="DY264">
        <v>1</v>
      </c>
    </row>
    <row r="265" spans="1:129" x14ac:dyDescent="0.25">
      <c r="A265" s="258">
        <v>41328</v>
      </c>
      <c r="B2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1391.12.05</v>
      </c>
      <c r="C265" s="195">
        <f t="shared" ca="1" si="40"/>
        <v>1391</v>
      </c>
      <c r="D2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5" s="195">
        <f>_xlfn.NUMBERVALUE(RIGHT(Table11[[#This Row],[تاریخ شمسی]],2))</f>
        <v>5</v>
      </c>
      <c r="F2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12-05</v>
      </c>
      <c r="G265" s="195" t="s">
        <v>416</v>
      </c>
      <c r="I265" s="259">
        <v>44094</v>
      </c>
      <c r="J265">
        <v>27300</v>
      </c>
      <c r="L265" s="259">
        <v>41328</v>
      </c>
      <c r="M265">
        <v>36800</v>
      </c>
      <c r="O265" s="284">
        <f>IFERROR(DATE(Table7[[#This Row],[year]],MONTH(DATEVALUE(Table7[[#This Row],[month]]&amp;"1")),Table7[[#This Row],[day]]),"")</f>
        <v>44713</v>
      </c>
      <c r="P265" s="195" t="s">
        <v>3691</v>
      </c>
      <c r="Q265" s="195">
        <v>2022</v>
      </c>
      <c r="R265" s="195" t="s">
        <v>3441</v>
      </c>
      <c r="S265" s="195">
        <v>1</v>
      </c>
      <c r="T265" s="195">
        <v>1829.7</v>
      </c>
      <c r="U265" s="195">
        <v>2798</v>
      </c>
      <c r="V265" s="195">
        <v>434000</v>
      </c>
      <c r="X265" s="260">
        <v>44713</v>
      </c>
      <c r="Y265" t="s">
        <v>9149</v>
      </c>
      <c r="Z265" s="260">
        <v>2</v>
      </c>
      <c r="AA265">
        <v>1401</v>
      </c>
      <c r="AB265" s="260" t="str">
        <f ca="1">IFERROR(IFERROR(VLOOKUP(Table_Merge1[[#This Row],[Column1]],Table11[#All],2,FALSE),LEFT(AB266,8)&amp;IF(LEN((RIGHT(AB266,2)+1))&lt;2,"0"&amp;(RIGHT(AB266,2)+1),(RIGHT(AB266,2)-1))),"")</f>
        <v>1401.03.11</v>
      </c>
      <c r="AC265" s="259" t="str">
        <f ca="1">LEFT(Table_Merge1[[#This Row],[Column2]],4)</f>
        <v>1401</v>
      </c>
      <c r="AD265" s="259" t="str">
        <f ca="1">RIGHT(LEFT(Table_Merge1[[#This Row],[Column2]],7),2)</f>
        <v>03</v>
      </c>
      <c r="AE265" s="259" t="str">
        <f ca="1">RIGHT(Table_Merge1[[#This Row],[Column2]],2)</f>
        <v>11</v>
      </c>
      <c r="AF265">
        <v>3</v>
      </c>
      <c r="AG265">
        <v>11</v>
      </c>
      <c r="AH265" s="260">
        <v>2022</v>
      </c>
      <c r="AI265" t="s">
        <v>3441</v>
      </c>
      <c r="AJ265" s="260">
        <v>1</v>
      </c>
      <c r="AK265">
        <v>1829.7</v>
      </c>
      <c r="AL265">
        <v>2798</v>
      </c>
      <c r="AM265">
        <v>434000</v>
      </c>
      <c r="AN265">
        <v>31850</v>
      </c>
      <c r="AO265">
        <v>244348</v>
      </c>
      <c r="AP265" s="287">
        <f>IFERROR(IF(Table_Merge1[[#This Row],[LME Zinc stock]]*Table_Merge1[[#This Row],[Nima.مقدار]]=0,"",Table_Merge1[[#This Row],[LME Zinc stock]]*Table_Merge1[[#This Row],[Nima.مقدار]]),"")</f>
        <v>106047032000</v>
      </c>
      <c r="AQ265" s="287">
        <f>IFERROR(IF(Table_Merge1[[#This Row],[LME Zinc 3-month]]*Table_Merge1[[#This Row],[Nima.مقدار]]=0,"",Table_Merge1[[#This Row],[LME Zinc 3-month]]*Table_Merge1[[#This Row],[Nima.مقدار]]),"")</f>
        <v>683685704</v>
      </c>
      <c r="AR265" s="288">
        <f>IFERROR(IF(Table_Merge1[[#This Row],[LME Zinc stock]]*Table_Merge1[[#This Row],[Azad.Sell]]=0,"",Table_Merge1[[#This Row],[LME Zinc stock]]*Table_Merge1[[#This Row],[Azad.Sell]]),"")</f>
        <v>13822900000</v>
      </c>
      <c r="AS265" s="288">
        <f>IFERROR(IF(Table_Merge1[[#This Row],[LME Zinc 3-month]]*Table_Merge1[[#This Row],[Azad.Sell]]=0,"",Table_Merge1[[#This Row],[LME Zinc 3-month]]*Table_Merge1[[#This Row],[Azad.Sell]]),"")</f>
        <v>89116300</v>
      </c>
      <c r="AT265"/>
      <c r="DH265">
        <v>0</v>
      </c>
      <c r="DI265">
        <v>1480</v>
      </c>
      <c r="DJ265">
        <v>1480</v>
      </c>
      <c r="DK265" t="s">
        <v>9569</v>
      </c>
      <c r="DL265" t="s">
        <v>9808</v>
      </c>
      <c r="DM265" t="s">
        <v>9810</v>
      </c>
      <c r="DN265">
        <v>792278040</v>
      </c>
      <c r="DO265">
        <v>792278040</v>
      </c>
      <c r="DP265">
        <v>1580344180</v>
      </c>
      <c r="DQ265">
        <v>1580344180</v>
      </c>
      <c r="DR265">
        <v>2960</v>
      </c>
      <c r="DS265" t="s">
        <v>3621</v>
      </c>
      <c r="DT265" t="s">
        <v>3621</v>
      </c>
      <c r="DU265" t="s">
        <v>3621</v>
      </c>
      <c r="DV265">
        <v>3380</v>
      </c>
      <c r="DW265">
        <v>536371.71597633138</v>
      </c>
      <c r="DX265">
        <v>536371.71597633138</v>
      </c>
      <c r="DY265">
        <v>1</v>
      </c>
    </row>
    <row r="266" spans="1:129" x14ac:dyDescent="0.25">
      <c r="A266" s="258">
        <v>41329</v>
      </c>
      <c r="B2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1391.12.06</v>
      </c>
      <c r="C266" s="195">
        <f t="shared" ca="1" si="40"/>
        <v>1391</v>
      </c>
      <c r="D2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6" s="195">
        <f>_xlfn.NUMBERVALUE(RIGHT(Table11[[#This Row],[تاریخ شمسی]],2))</f>
        <v>6</v>
      </c>
      <c r="F2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12-06</v>
      </c>
      <c r="G266" s="195" t="s">
        <v>417</v>
      </c>
      <c r="I266" s="259">
        <v>44095</v>
      </c>
      <c r="J266">
        <v>27250</v>
      </c>
      <c r="L266" s="259">
        <v>41329</v>
      </c>
      <c r="M266">
        <v>36900</v>
      </c>
      <c r="O266" s="283">
        <f>IFERROR(DATE(Table7[[#This Row],[year]],MONTH(DATEVALUE(Table7[[#This Row],[month]]&amp;"1")),Table7[[#This Row],[day]]),"")</f>
        <v>44712</v>
      </c>
      <c r="P266" s="257" t="s">
        <v>3692</v>
      </c>
      <c r="Q266" s="257">
        <v>2022</v>
      </c>
      <c r="R266" s="257" t="s">
        <v>3439</v>
      </c>
      <c r="S266" s="257">
        <v>31</v>
      </c>
      <c r="T266" s="257">
        <v>1854.4</v>
      </c>
      <c r="U266" s="257">
        <v>2774</v>
      </c>
      <c r="V266" s="257">
        <v>450500</v>
      </c>
      <c r="X266" s="260">
        <v>44712</v>
      </c>
      <c r="Y266" t="s">
        <v>9148</v>
      </c>
      <c r="Z266" s="260">
        <v>2</v>
      </c>
      <c r="AA266">
        <v>1401</v>
      </c>
      <c r="AB266" s="260" t="str">
        <f ca="1">IFERROR(IFERROR(VLOOKUP(Table_Merge1[[#This Row],[Column1]],Table11[#All],2,FALSE),LEFT(AB267,8)&amp;IF(LEN((RIGHT(AB267,2)+1))&lt;2,"0"&amp;(RIGHT(AB267,2)+1),(RIGHT(AB267,2)-1))),"")</f>
        <v>1401.03.10</v>
      </c>
      <c r="AC266" s="259" t="str">
        <f ca="1">LEFT(Table_Merge1[[#This Row],[Column2]],4)</f>
        <v>1401</v>
      </c>
      <c r="AD266" s="259" t="str">
        <f ca="1">RIGHT(LEFT(Table_Merge1[[#This Row],[Column2]],7),2)</f>
        <v>03</v>
      </c>
      <c r="AE266" s="259" t="str">
        <f ca="1">RIGHT(Table_Merge1[[#This Row],[Column2]],2)</f>
        <v>10</v>
      </c>
      <c r="AF266">
        <v>3</v>
      </c>
      <c r="AG266">
        <v>10</v>
      </c>
      <c r="AH266" s="260">
        <v>2022</v>
      </c>
      <c r="AI266" t="s">
        <v>3439</v>
      </c>
      <c r="AJ266" s="260">
        <v>31</v>
      </c>
      <c r="AK266">
        <v>1854.4</v>
      </c>
      <c r="AL266">
        <v>2774</v>
      </c>
      <c r="AM266">
        <v>450500</v>
      </c>
      <c r="AO266">
        <v>243507</v>
      </c>
      <c r="AP266" s="287">
        <f>IFERROR(IF(Table_Merge1[[#This Row],[LME Zinc stock]]*Table_Merge1[[#This Row],[Nima.مقدار]]=0,"",Table_Merge1[[#This Row],[LME Zinc stock]]*Table_Merge1[[#This Row],[Nima.مقدار]]),"")</f>
        <v>109699903500</v>
      </c>
      <c r="AQ266" s="287">
        <f>IFERROR(IF(Table_Merge1[[#This Row],[LME Zinc 3-month]]*Table_Merge1[[#This Row],[Nima.مقدار]]=0,"",Table_Merge1[[#This Row],[LME Zinc 3-month]]*Table_Merge1[[#This Row],[Nima.مقدار]]),"")</f>
        <v>675488418</v>
      </c>
      <c r="AR266" s="288" t="str">
        <f>IFERROR(IF(Table_Merge1[[#This Row],[LME Zinc stock]]*Table_Merge1[[#This Row],[Azad.Sell]]=0,"",Table_Merge1[[#This Row],[LME Zinc stock]]*Table_Merge1[[#This Row],[Azad.Sell]]),"")</f>
        <v/>
      </c>
      <c r="AS266" s="288" t="str">
        <f>IFERROR(IF(Table_Merge1[[#This Row],[LME Zinc 3-month]]*Table_Merge1[[#This Row],[Azad.Sell]]=0,"",Table_Merge1[[#This Row],[LME Zinc 3-month]]*Table_Merge1[[#This Row],[Azad.Sell]]),"")</f>
        <v/>
      </c>
      <c r="AT266"/>
      <c r="DH266">
        <v>100</v>
      </c>
      <c r="DI266">
        <v>20</v>
      </c>
      <c r="DJ266">
        <v>20</v>
      </c>
      <c r="DK266" t="s">
        <v>9488</v>
      </c>
      <c r="DL266" t="s">
        <v>9808</v>
      </c>
      <c r="DM266" t="s">
        <v>9810</v>
      </c>
      <c r="DN266">
        <v>11075820</v>
      </c>
      <c r="DO266">
        <v>11075820</v>
      </c>
      <c r="DP266">
        <v>1591420000</v>
      </c>
      <c r="DQ266">
        <v>1591420000</v>
      </c>
      <c r="DR266">
        <v>2980</v>
      </c>
      <c r="DS266" t="s">
        <v>3621</v>
      </c>
      <c r="DT266" t="s">
        <v>3621</v>
      </c>
      <c r="DU266" t="s">
        <v>3621</v>
      </c>
      <c r="DV266">
        <v>3380</v>
      </c>
      <c r="DW266">
        <v>536371.71597633138</v>
      </c>
      <c r="DX266">
        <v>536371.71597633138</v>
      </c>
      <c r="DY266">
        <v>1</v>
      </c>
    </row>
    <row r="267" spans="1:129" x14ac:dyDescent="0.25">
      <c r="A267" s="258">
        <v>41330</v>
      </c>
      <c r="B2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1391.12.07</v>
      </c>
      <c r="C267" s="195">
        <f t="shared" ca="1" si="40"/>
        <v>1391</v>
      </c>
      <c r="D2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7" s="195">
        <f>_xlfn.NUMBERVALUE(RIGHT(Table11[[#This Row],[تاریخ شمسی]],2))</f>
        <v>7</v>
      </c>
      <c r="F2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12-07</v>
      </c>
      <c r="G267" s="195" t="s">
        <v>418</v>
      </c>
      <c r="I267" s="259">
        <v>44096</v>
      </c>
      <c r="J267">
        <v>27550</v>
      </c>
      <c r="L267" s="259">
        <v>41330</v>
      </c>
      <c r="M267">
        <v>37600</v>
      </c>
      <c r="O267" s="284">
        <f>IFERROR(DATE(Table7[[#This Row],[year]],MONTH(DATEVALUE(Table7[[#This Row],[month]]&amp;"1")),Table7[[#This Row],[day]]),"")</f>
        <v>44711</v>
      </c>
      <c r="P267" s="195" t="s">
        <v>3693</v>
      </c>
      <c r="Q267" s="195">
        <v>2022</v>
      </c>
      <c r="R267" s="195" t="s">
        <v>3439</v>
      </c>
      <c r="S267" s="195">
        <v>30</v>
      </c>
      <c r="T267" s="195">
        <v>1857.25</v>
      </c>
      <c r="U267" s="195">
        <v>2730</v>
      </c>
      <c r="V267" s="195">
        <v>453875</v>
      </c>
      <c r="X267" s="260">
        <v>44711</v>
      </c>
      <c r="Y267" t="s">
        <v>9147</v>
      </c>
      <c r="Z267" s="260">
        <v>2</v>
      </c>
      <c r="AA267">
        <v>1401</v>
      </c>
      <c r="AB267" s="260" t="str">
        <f ca="1">IFERROR(IFERROR(VLOOKUP(Table_Merge1[[#This Row],[Column1]],Table11[#All],2,FALSE),LEFT(AB268,8)&amp;IF(LEN((RIGHT(AB268,2)+1))&lt;2,"0"&amp;(RIGHT(AB268,2)+1),(RIGHT(AB268,2)-1))),"")</f>
        <v>1401.03.09</v>
      </c>
      <c r="AC267" s="259" t="str">
        <f ca="1">LEFT(Table_Merge1[[#This Row],[Column2]],4)</f>
        <v>1401</v>
      </c>
      <c r="AD267" s="259" t="str">
        <f ca="1">RIGHT(LEFT(Table_Merge1[[#This Row],[Column2]],7),2)</f>
        <v>03</v>
      </c>
      <c r="AE267" s="259" t="str">
        <f ca="1">RIGHT(Table_Merge1[[#This Row],[Column2]],2)</f>
        <v>09</v>
      </c>
      <c r="AF267">
        <v>3</v>
      </c>
      <c r="AG267">
        <v>9</v>
      </c>
      <c r="AH267" s="260">
        <v>2022</v>
      </c>
      <c r="AI267" t="s">
        <v>3439</v>
      </c>
      <c r="AJ267" s="260">
        <v>30</v>
      </c>
      <c r="AK267">
        <v>1857.25</v>
      </c>
      <c r="AL267">
        <v>2730</v>
      </c>
      <c r="AM267">
        <v>453875</v>
      </c>
      <c r="AO267">
        <v>243319</v>
      </c>
      <c r="AP267" s="287">
        <f>IFERROR(IF(Table_Merge1[[#This Row],[LME Zinc stock]]*Table_Merge1[[#This Row],[Nima.مقدار]]=0,"",Table_Merge1[[#This Row],[LME Zinc stock]]*Table_Merge1[[#This Row],[Nima.مقدار]]),"")</f>
        <v>110436411125</v>
      </c>
      <c r="AQ267" s="287">
        <f>IFERROR(IF(Table_Merge1[[#This Row],[LME Zinc 3-month]]*Table_Merge1[[#This Row],[Nima.مقدار]]=0,"",Table_Merge1[[#This Row],[LME Zinc 3-month]]*Table_Merge1[[#This Row],[Nima.مقدار]]),"")</f>
        <v>664260870</v>
      </c>
      <c r="AR267" s="288" t="str">
        <f>IFERROR(IF(Table_Merge1[[#This Row],[LME Zinc stock]]*Table_Merge1[[#This Row],[Azad.Sell]]=0,"",Table_Merge1[[#This Row],[LME Zinc stock]]*Table_Merge1[[#This Row],[Azad.Sell]]),"")</f>
        <v/>
      </c>
      <c r="AS267" s="288" t="str">
        <f>IFERROR(IF(Table_Merge1[[#This Row],[LME Zinc 3-month]]*Table_Merge1[[#This Row],[Azad.Sell]]=0,"",Table_Merge1[[#This Row],[LME Zinc 3-month]]*Table_Merge1[[#This Row],[Azad.Sell]]),"")</f>
        <v/>
      </c>
      <c r="AT267"/>
      <c r="DH267">
        <v>2000</v>
      </c>
      <c r="DI267">
        <v>180</v>
      </c>
      <c r="DJ267">
        <v>140</v>
      </c>
      <c r="DK267" t="s">
        <v>9488</v>
      </c>
      <c r="DL267" t="s">
        <v>9808</v>
      </c>
      <c r="DM267" t="s">
        <v>9810</v>
      </c>
      <c r="DN267">
        <v>77530740</v>
      </c>
      <c r="DO267">
        <v>77530740</v>
      </c>
      <c r="DP267">
        <v>1668950740</v>
      </c>
      <c r="DQ267">
        <v>1668950740</v>
      </c>
      <c r="DR267">
        <v>3120</v>
      </c>
      <c r="DS267" t="s">
        <v>3621</v>
      </c>
      <c r="DT267" t="s">
        <v>3621</v>
      </c>
      <c r="DU267" t="s">
        <v>3621</v>
      </c>
      <c r="DV267">
        <v>3380</v>
      </c>
      <c r="DW267">
        <v>536371.71597633138</v>
      </c>
      <c r="DX267">
        <v>536371.71597633138</v>
      </c>
      <c r="DY267">
        <v>1</v>
      </c>
    </row>
    <row r="268" spans="1:129" x14ac:dyDescent="0.25">
      <c r="A268" s="258">
        <v>41331</v>
      </c>
      <c r="B2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1391.12.08</v>
      </c>
      <c r="C268" s="195">
        <f t="shared" ca="1" si="40"/>
        <v>1391</v>
      </c>
      <c r="D2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8" s="195">
        <f>_xlfn.NUMBERVALUE(RIGHT(Table11[[#This Row],[تاریخ شمسی]],2))</f>
        <v>8</v>
      </c>
      <c r="F2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12-08</v>
      </c>
      <c r="G268" s="195" t="s">
        <v>419</v>
      </c>
      <c r="I268" s="259">
        <v>44097</v>
      </c>
      <c r="J268">
        <v>28150</v>
      </c>
      <c r="L268" s="259">
        <v>41331</v>
      </c>
      <c r="M268">
        <v>37800</v>
      </c>
      <c r="O268" s="283">
        <f>IFERROR(DATE(Table7[[#This Row],[year]],MONTH(DATEVALUE(Table7[[#This Row],[month]]&amp;"1")),Table7[[#This Row],[day]]),"")</f>
        <v>44708</v>
      </c>
      <c r="P268" s="257" t="s">
        <v>3694</v>
      </c>
      <c r="Q268" s="257">
        <v>2022</v>
      </c>
      <c r="R268" s="257" t="s">
        <v>3439</v>
      </c>
      <c r="S268" s="257">
        <v>27</v>
      </c>
      <c r="T268" s="257">
        <v>1858.95</v>
      </c>
      <c r="U268" s="257" t="s">
        <v>3621</v>
      </c>
      <c r="V268" s="257" t="s">
        <v>3621</v>
      </c>
      <c r="X268" s="260">
        <v>44708</v>
      </c>
      <c r="Y268" t="s">
        <v>9146</v>
      </c>
      <c r="Z268" s="260">
        <v>2</v>
      </c>
      <c r="AA268">
        <v>1401</v>
      </c>
      <c r="AB268" s="260" t="str">
        <f ca="1">IFERROR(IFERROR(VLOOKUP(Table_Merge1[[#This Row],[Column1]],Table11[#All],2,FALSE),LEFT(AB269,8)&amp;IF(LEN((RIGHT(AB269,2)+1))&lt;2,"0"&amp;(RIGHT(AB269,2)+1),(RIGHT(AB269,2)-1))),"")</f>
        <v>1401.03.06</v>
      </c>
      <c r="AC268" s="259" t="str">
        <f ca="1">LEFT(Table_Merge1[[#This Row],[Column2]],4)</f>
        <v>1401</v>
      </c>
      <c r="AD268" s="259" t="str">
        <f ca="1">RIGHT(LEFT(Table_Merge1[[#This Row],[Column2]],7),2)</f>
        <v>03</v>
      </c>
      <c r="AE268" s="259" t="str">
        <f ca="1">RIGHT(Table_Merge1[[#This Row],[Column2]],2)</f>
        <v>06</v>
      </c>
      <c r="AF268">
        <v>3</v>
      </c>
      <c r="AG268">
        <v>6</v>
      </c>
      <c r="AH268" s="260">
        <v>2022</v>
      </c>
      <c r="AI268" t="s">
        <v>3439</v>
      </c>
      <c r="AJ268" s="260">
        <v>27</v>
      </c>
      <c r="AK268">
        <v>1858.95</v>
      </c>
      <c r="AL268" t="s">
        <v>3621</v>
      </c>
      <c r="AM268" t="s">
        <v>3621</v>
      </c>
      <c r="AO268">
        <v>244890</v>
      </c>
      <c r="AP268" s="287" t="str">
        <f>IFERROR(IF(Table_Merge1[[#This Row],[LME Zinc stock]]*Table_Merge1[[#This Row],[Nima.مقدار]]=0,"",Table_Merge1[[#This Row],[LME Zinc stock]]*Table_Merge1[[#This Row],[Nima.مقدار]]),"")</f>
        <v/>
      </c>
      <c r="AQ268" s="287" t="str">
        <f>IFERROR(IF(Table_Merge1[[#This Row],[LME Zinc 3-month]]*Table_Merge1[[#This Row],[Nima.مقدار]]=0,"",Table_Merge1[[#This Row],[LME Zinc 3-month]]*Table_Merge1[[#This Row],[Nima.مقدار]]),"")</f>
        <v/>
      </c>
      <c r="AR268" s="288" t="str">
        <f>IFERROR(IF(Table_Merge1[[#This Row],[LME Zinc stock]]*Table_Merge1[[#This Row],[Azad.Sell]]=0,"",Table_Merge1[[#This Row],[LME Zinc stock]]*Table_Merge1[[#This Row],[Azad.Sell]]),"")</f>
        <v/>
      </c>
      <c r="AS268" s="288" t="str">
        <f>IFERROR(IF(Table_Merge1[[#This Row],[LME Zinc 3-month]]*Table_Merge1[[#This Row],[Azad.Sell]]=0,"",Table_Merge1[[#This Row],[LME Zinc 3-month]]*Table_Merge1[[#This Row],[Azad.Sell]]),"")</f>
        <v/>
      </c>
      <c r="AT268"/>
      <c r="DH268">
        <v>0</v>
      </c>
      <c r="DI268">
        <v>200</v>
      </c>
      <c r="DJ268">
        <v>200</v>
      </c>
      <c r="DK268" t="s">
        <v>9488</v>
      </c>
      <c r="DL268" t="s">
        <v>9808</v>
      </c>
      <c r="DM268" t="s">
        <v>9810</v>
      </c>
      <c r="DN268">
        <v>110758200</v>
      </c>
      <c r="DO268">
        <v>110758200</v>
      </c>
      <c r="DP268">
        <v>1779708940</v>
      </c>
      <c r="DQ268">
        <v>1779708940</v>
      </c>
      <c r="DR268">
        <v>3320</v>
      </c>
      <c r="DS268" t="s">
        <v>3621</v>
      </c>
      <c r="DT268" t="s">
        <v>3621</v>
      </c>
      <c r="DU268" t="s">
        <v>3621</v>
      </c>
      <c r="DV268">
        <v>3380</v>
      </c>
      <c r="DW268">
        <v>536371.71597633138</v>
      </c>
      <c r="DX268">
        <v>536371.71597633138</v>
      </c>
      <c r="DY268">
        <v>1</v>
      </c>
    </row>
    <row r="269" spans="1:129" x14ac:dyDescent="0.25">
      <c r="A269" s="258">
        <v>41332</v>
      </c>
      <c r="B2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1391.12.09</v>
      </c>
      <c r="C269" s="195">
        <f t="shared" ca="1" si="40"/>
        <v>1391</v>
      </c>
      <c r="D2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9" s="195">
        <f>_xlfn.NUMBERVALUE(RIGHT(Table11[[#This Row],[تاریخ شمسی]],2))</f>
        <v>9</v>
      </c>
      <c r="F2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12-09</v>
      </c>
      <c r="G269" s="195" t="s">
        <v>420</v>
      </c>
      <c r="I269" s="259">
        <v>44098</v>
      </c>
      <c r="J269">
        <v>28750</v>
      </c>
      <c r="L269" s="259">
        <v>41332</v>
      </c>
      <c r="M269">
        <v>37200</v>
      </c>
      <c r="O269" s="284">
        <f>IFERROR(DATE(Table7[[#This Row],[year]],MONTH(DATEVALUE(Table7[[#This Row],[month]]&amp;"1")),Table7[[#This Row],[day]]),"")</f>
        <v>44707</v>
      </c>
      <c r="P269" s="195" t="s">
        <v>3695</v>
      </c>
      <c r="Q269" s="195">
        <v>2022</v>
      </c>
      <c r="R269" s="195" t="s">
        <v>3439</v>
      </c>
      <c r="S269" s="195">
        <v>26</v>
      </c>
      <c r="T269" s="195">
        <v>1845.15</v>
      </c>
      <c r="U269" s="195">
        <v>2850</v>
      </c>
      <c r="V269" s="195">
        <v>458875</v>
      </c>
      <c r="X269" s="260">
        <v>44707</v>
      </c>
      <c r="Y269" t="s">
        <v>9145</v>
      </c>
      <c r="Z269" s="260">
        <v>2</v>
      </c>
      <c r="AA269">
        <v>1401</v>
      </c>
      <c r="AB269" s="260" t="str">
        <f ca="1">IFERROR(IFERROR(VLOOKUP(Table_Merge1[[#This Row],[Column1]],Table11[#All],2,FALSE),LEFT(AB270,8)&amp;IF(LEN((RIGHT(AB270,2)+1))&lt;2,"0"&amp;(RIGHT(AB270,2)+1),(RIGHT(AB270,2)-1))),"")</f>
        <v>1401.03.05</v>
      </c>
      <c r="AC269" s="259" t="str">
        <f ca="1">LEFT(Table_Merge1[[#This Row],[Column2]],4)</f>
        <v>1401</v>
      </c>
      <c r="AD269" s="259" t="str">
        <f ca="1">RIGHT(LEFT(Table_Merge1[[#This Row],[Column2]],7),2)</f>
        <v>03</v>
      </c>
      <c r="AE269" s="259" t="str">
        <f ca="1">RIGHT(Table_Merge1[[#This Row],[Column2]],2)</f>
        <v>05</v>
      </c>
      <c r="AF269">
        <v>3</v>
      </c>
      <c r="AG269">
        <v>5</v>
      </c>
      <c r="AH269" s="260">
        <v>2022</v>
      </c>
      <c r="AI269" t="s">
        <v>3439</v>
      </c>
      <c r="AJ269" s="260">
        <v>26</v>
      </c>
      <c r="AK269">
        <v>1845.15</v>
      </c>
      <c r="AL269">
        <v>2850</v>
      </c>
      <c r="AM269">
        <v>458875</v>
      </c>
      <c r="AO269">
        <v>244890</v>
      </c>
      <c r="AP269" s="287">
        <f>IFERROR(IF(Table_Merge1[[#This Row],[LME Zinc stock]]*Table_Merge1[[#This Row],[Nima.مقدار]]=0,"",Table_Merge1[[#This Row],[LME Zinc stock]]*Table_Merge1[[#This Row],[Nima.مقدار]]),"")</f>
        <v>112373898750</v>
      </c>
      <c r="AQ269" s="287">
        <f>IFERROR(IF(Table_Merge1[[#This Row],[LME Zinc 3-month]]*Table_Merge1[[#This Row],[Nima.مقدار]]=0,"",Table_Merge1[[#This Row],[LME Zinc 3-month]]*Table_Merge1[[#This Row],[Nima.مقدار]]),"")</f>
        <v>697936500</v>
      </c>
      <c r="AR269" s="288" t="str">
        <f>IFERROR(IF(Table_Merge1[[#This Row],[LME Zinc stock]]*Table_Merge1[[#This Row],[Azad.Sell]]=0,"",Table_Merge1[[#This Row],[LME Zinc stock]]*Table_Merge1[[#This Row],[Azad.Sell]]),"")</f>
        <v/>
      </c>
      <c r="AS269" s="288" t="str">
        <f>IFERROR(IF(Table_Merge1[[#This Row],[LME Zinc 3-month]]*Table_Merge1[[#This Row],[Azad.Sell]]=0,"",Table_Merge1[[#This Row],[LME Zinc 3-month]]*Table_Merge1[[#This Row],[Azad.Sell]]),"")</f>
        <v/>
      </c>
      <c r="AT269"/>
      <c r="DH269">
        <v>0</v>
      </c>
      <c r="DI269">
        <v>60</v>
      </c>
      <c r="DJ269">
        <v>60</v>
      </c>
      <c r="DK269" t="s">
        <v>9489</v>
      </c>
      <c r="DL269" t="s">
        <v>9808</v>
      </c>
      <c r="DM269" t="s">
        <v>9810</v>
      </c>
      <c r="DN269">
        <v>33227460</v>
      </c>
      <c r="DO269">
        <v>33227460</v>
      </c>
      <c r="DP269">
        <v>1812936400</v>
      </c>
      <c r="DQ269">
        <v>1812936400</v>
      </c>
      <c r="DR269">
        <v>3380</v>
      </c>
      <c r="DS269">
        <v>3380</v>
      </c>
      <c r="DT269">
        <v>536371.71597633138</v>
      </c>
      <c r="DU269">
        <v>536371.71597633138</v>
      </c>
      <c r="DV269">
        <v>3380</v>
      </c>
      <c r="DW269">
        <v>536371.71597633138</v>
      </c>
      <c r="DX269">
        <v>536371.71597633138</v>
      </c>
      <c r="DY269">
        <v>1</v>
      </c>
    </row>
    <row r="270" spans="1:129" x14ac:dyDescent="0.25">
      <c r="A270" s="258">
        <v>41333</v>
      </c>
      <c r="B2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1391.12.10</v>
      </c>
      <c r="C270" s="195">
        <f t="shared" ca="1" si="40"/>
        <v>1391</v>
      </c>
      <c r="D2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70" s="195">
        <f>_xlfn.NUMBERVALUE(RIGHT(Table11[[#This Row],[تاریخ شمسی]],2))</f>
        <v>10</v>
      </c>
      <c r="F2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12-10</v>
      </c>
      <c r="G270" s="195" t="s">
        <v>421</v>
      </c>
      <c r="I270" s="259">
        <v>44099</v>
      </c>
      <c r="J270">
        <v>28750</v>
      </c>
      <c r="L270" s="259">
        <v>41333</v>
      </c>
      <c r="M270">
        <v>36800</v>
      </c>
      <c r="O270" s="283">
        <f>IFERROR(DATE(Table7[[#This Row],[year]],MONTH(DATEVALUE(Table7[[#This Row],[month]]&amp;"1")),Table7[[#This Row],[day]]),"")</f>
        <v>44706</v>
      </c>
      <c r="P270" s="257" t="s">
        <v>3696</v>
      </c>
      <c r="Q270" s="257">
        <v>2022</v>
      </c>
      <c r="R270" s="257" t="s">
        <v>3439</v>
      </c>
      <c r="S270" s="257">
        <v>25</v>
      </c>
      <c r="T270" s="257">
        <v>1859.05</v>
      </c>
      <c r="U270" s="257">
        <v>2891</v>
      </c>
      <c r="V270" s="257">
        <v>465700</v>
      </c>
      <c r="X270" s="260">
        <v>44706</v>
      </c>
      <c r="Y270" t="s">
        <v>9144</v>
      </c>
      <c r="Z270" s="260">
        <v>2</v>
      </c>
      <c r="AA270">
        <v>1401</v>
      </c>
      <c r="AB270" s="260" t="str">
        <f ca="1">IFERROR(IFERROR(VLOOKUP(Table_Merge1[[#This Row],[Column1]],Table11[#All],2,FALSE),LEFT(AB271,8)&amp;IF(LEN((RIGHT(AB271,2)+1))&lt;2,"0"&amp;(RIGHT(AB271,2)+1),(RIGHT(AB271,2)-1))),"")</f>
        <v>1401.03.04</v>
      </c>
      <c r="AC270" s="259" t="str">
        <f ca="1">LEFT(Table_Merge1[[#This Row],[Column2]],4)</f>
        <v>1401</v>
      </c>
      <c r="AD270" s="259" t="str">
        <f ca="1">RIGHT(LEFT(Table_Merge1[[#This Row],[Column2]],7),2)</f>
        <v>03</v>
      </c>
      <c r="AE270" s="259" t="str">
        <f ca="1">RIGHT(Table_Merge1[[#This Row],[Column2]],2)</f>
        <v>04</v>
      </c>
      <c r="AF270">
        <v>3</v>
      </c>
      <c r="AG270">
        <v>4</v>
      </c>
      <c r="AH270" s="260">
        <v>2022</v>
      </c>
      <c r="AI270" t="s">
        <v>3439</v>
      </c>
      <c r="AJ270" s="260">
        <v>25</v>
      </c>
      <c r="AK270">
        <v>1859.05</v>
      </c>
      <c r="AL270">
        <v>2891</v>
      </c>
      <c r="AM270">
        <v>465700</v>
      </c>
      <c r="AO270">
        <v>244348</v>
      </c>
      <c r="AP270" s="287">
        <f>IFERROR(IF(Table_Merge1[[#This Row],[LME Zinc stock]]*Table_Merge1[[#This Row],[Nima.مقدار]]=0,"",Table_Merge1[[#This Row],[LME Zinc stock]]*Table_Merge1[[#This Row],[Nima.مقدار]]),"")</f>
        <v>113792863600</v>
      </c>
      <c r="AQ270" s="287">
        <f>IFERROR(IF(Table_Merge1[[#This Row],[LME Zinc 3-month]]*Table_Merge1[[#This Row],[Nima.مقدار]]=0,"",Table_Merge1[[#This Row],[LME Zinc 3-month]]*Table_Merge1[[#This Row],[Nima.مقدار]]),"")</f>
        <v>706410068</v>
      </c>
      <c r="AR270" s="288" t="str">
        <f>IFERROR(IF(Table_Merge1[[#This Row],[LME Zinc stock]]*Table_Merge1[[#This Row],[Azad.Sell]]=0,"",Table_Merge1[[#This Row],[LME Zinc stock]]*Table_Merge1[[#This Row],[Azad.Sell]]),"")</f>
        <v/>
      </c>
      <c r="AS270" s="288" t="str">
        <f>IFERROR(IF(Table_Merge1[[#This Row],[LME Zinc 3-month]]*Table_Merge1[[#This Row],[Azad.Sell]]=0,"",Table_Merge1[[#This Row],[LME Zinc 3-month]]*Table_Merge1[[#This Row],[Azad.Sell]]),"")</f>
        <v/>
      </c>
      <c r="AT270"/>
      <c r="DH270">
        <v>0</v>
      </c>
      <c r="DI270">
        <v>20</v>
      </c>
      <c r="DJ270">
        <v>20</v>
      </c>
      <c r="DK270" t="s">
        <v>9486</v>
      </c>
      <c r="DL270" t="s">
        <v>9808</v>
      </c>
      <c r="DM270" t="s">
        <v>9809</v>
      </c>
      <c r="DN270">
        <v>11075820</v>
      </c>
      <c r="DO270">
        <v>11075820</v>
      </c>
      <c r="DP270">
        <v>11075820</v>
      </c>
      <c r="DQ270">
        <v>11075820</v>
      </c>
      <c r="DR270">
        <v>20</v>
      </c>
      <c r="DS270" t="s">
        <v>3621</v>
      </c>
      <c r="DT270" t="s">
        <v>3621</v>
      </c>
      <c r="DU270" t="s">
        <v>3621</v>
      </c>
      <c r="DV270">
        <v>4020</v>
      </c>
      <c r="DW270">
        <v>563792.92537313432</v>
      </c>
      <c r="DX270">
        <v>563792.92537313432</v>
      </c>
      <c r="DY270">
        <v>1</v>
      </c>
    </row>
    <row r="271" spans="1:129" x14ac:dyDescent="0.25">
      <c r="A271" s="258">
        <v>41335</v>
      </c>
      <c r="B2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1391.12.12</v>
      </c>
      <c r="C271" s="195">
        <f t="shared" ca="1" si="40"/>
        <v>1391</v>
      </c>
      <c r="D2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71" s="195">
        <f>_xlfn.NUMBERVALUE(RIGHT(Table11[[#This Row],[تاریخ شمسی]],2))</f>
        <v>12</v>
      </c>
      <c r="F2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12-12</v>
      </c>
      <c r="G271" s="195" t="s">
        <v>422</v>
      </c>
      <c r="I271" s="259">
        <v>44100</v>
      </c>
      <c r="J271">
        <v>28850</v>
      </c>
      <c r="L271" s="259">
        <v>41335</v>
      </c>
      <c r="M271">
        <v>36000</v>
      </c>
      <c r="O271" s="284">
        <f>IFERROR(DATE(Table7[[#This Row],[year]],MONTH(DATEVALUE(Table7[[#This Row],[month]]&amp;"1")),Table7[[#This Row],[day]]),"")</f>
        <v>44705</v>
      </c>
      <c r="P271" s="195" t="s">
        <v>3697</v>
      </c>
      <c r="Q271" s="195">
        <v>2022</v>
      </c>
      <c r="R271" s="195" t="s">
        <v>3439</v>
      </c>
      <c r="S271" s="195">
        <v>24</v>
      </c>
      <c r="T271" s="195">
        <v>1858.6</v>
      </c>
      <c r="U271" s="195">
        <v>2847</v>
      </c>
      <c r="V271" s="195">
        <v>471075</v>
      </c>
      <c r="X271" s="260">
        <v>44705</v>
      </c>
      <c r="Y271" t="s">
        <v>9143</v>
      </c>
      <c r="Z271" s="260">
        <v>2</v>
      </c>
      <c r="AA271">
        <v>1401</v>
      </c>
      <c r="AB271" s="260" t="str">
        <f ca="1">IFERROR(IFERROR(VLOOKUP(Table_Merge1[[#This Row],[Column1]],Table11[#All],2,FALSE),LEFT(AB272,8)&amp;IF(LEN((RIGHT(AB272,2)+1))&lt;2,"0"&amp;(RIGHT(AB272,2)+1),(RIGHT(AB272,2)-1))),"")</f>
        <v>1401.03.03</v>
      </c>
      <c r="AC271" s="259" t="str">
        <f ca="1">LEFT(Table_Merge1[[#This Row],[Column2]],4)</f>
        <v>1401</v>
      </c>
      <c r="AD271" s="259" t="str">
        <f ca="1">RIGHT(LEFT(Table_Merge1[[#This Row],[Column2]],7),2)</f>
        <v>03</v>
      </c>
      <c r="AE271" s="259" t="str">
        <f ca="1">RIGHT(Table_Merge1[[#This Row],[Column2]],2)</f>
        <v>03</v>
      </c>
      <c r="AF271">
        <v>3</v>
      </c>
      <c r="AG271">
        <v>3</v>
      </c>
      <c r="AH271" s="260">
        <v>2022</v>
      </c>
      <c r="AI271" t="s">
        <v>3439</v>
      </c>
      <c r="AJ271" s="260">
        <v>24</v>
      </c>
      <c r="AK271">
        <v>1858.6</v>
      </c>
      <c r="AL271">
        <v>2847</v>
      </c>
      <c r="AM271">
        <v>471075</v>
      </c>
      <c r="AO271">
        <v>245839</v>
      </c>
      <c r="AP271" s="287">
        <f>IFERROR(IF(Table_Merge1[[#This Row],[LME Zinc stock]]*Table_Merge1[[#This Row],[Nima.مقدار]]=0,"",Table_Merge1[[#This Row],[LME Zinc stock]]*Table_Merge1[[#This Row],[Nima.مقدار]]),"")</f>
        <v>115808606925</v>
      </c>
      <c r="AQ271" s="287">
        <f>IFERROR(IF(Table_Merge1[[#This Row],[LME Zinc 3-month]]*Table_Merge1[[#This Row],[Nima.مقدار]]=0,"",Table_Merge1[[#This Row],[LME Zinc 3-month]]*Table_Merge1[[#This Row],[Nima.مقدار]]),"")</f>
        <v>699903633</v>
      </c>
      <c r="AR271" s="288" t="str">
        <f>IFERROR(IF(Table_Merge1[[#This Row],[LME Zinc stock]]*Table_Merge1[[#This Row],[Azad.Sell]]=0,"",Table_Merge1[[#This Row],[LME Zinc stock]]*Table_Merge1[[#This Row],[Azad.Sell]]),"")</f>
        <v/>
      </c>
      <c r="AS271" s="288" t="str">
        <f>IFERROR(IF(Table_Merge1[[#This Row],[LME Zinc 3-month]]*Table_Merge1[[#This Row],[Azad.Sell]]=0,"",Table_Merge1[[#This Row],[LME Zinc 3-month]]*Table_Merge1[[#This Row],[Azad.Sell]]),"")</f>
        <v/>
      </c>
      <c r="AT271"/>
      <c r="DH271">
        <v>0</v>
      </c>
      <c r="DI271">
        <v>260</v>
      </c>
      <c r="DJ271">
        <v>260</v>
      </c>
      <c r="DK271" t="s">
        <v>9486</v>
      </c>
      <c r="DL271" t="s">
        <v>9808</v>
      </c>
      <c r="DM271" t="s">
        <v>9809</v>
      </c>
      <c r="DN271">
        <v>143985660</v>
      </c>
      <c r="DO271">
        <v>143985660</v>
      </c>
      <c r="DP271">
        <v>155061480</v>
      </c>
      <c r="DQ271">
        <v>155061480</v>
      </c>
      <c r="DR271">
        <v>280</v>
      </c>
      <c r="DS271" t="s">
        <v>3621</v>
      </c>
      <c r="DT271" t="s">
        <v>3621</v>
      </c>
      <c r="DU271" t="s">
        <v>3621</v>
      </c>
      <c r="DV271">
        <v>4020</v>
      </c>
      <c r="DW271">
        <v>563792.92537313432</v>
      </c>
      <c r="DX271">
        <v>563792.92537313432</v>
      </c>
      <c r="DY271">
        <v>1</v>
      </c>
    </row>
    <row r="272" spans="1:129" x14ac:dyDescent="0.25">
      <c r="A272" s="258">
        <v>41336</v>
      </c>
      <c r="B2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1391.12.13</v>
      </c>
      <c r="C272" s="195">
        <f t="shared" ca="1" si="40"/>
        <v>1391</v>
      </c>
      <c r="D2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72" s="195">
        <f>_xlfn.NUMBERVALUE(RIGHT(Table11[[#This Row],[تاریخ شمسی]],2))</f>
        <v>13</v>
      </c>
      <c r="F2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12-13</v>
      </c>
      <c r="G272" s="195" t="s">
        <v>423</v>
      </c>
      <c r="I272" s="259">
        <v>44101</v>
      </c>
      <c r="J272">
        <v>29200</v>
      </c>
      <c r="L272" s="259">
        <v>41336</v>
      </c>
      <c r="M272">
        <v>35000</v>
      </c>
      <c r="O272" s="283">
        <f>IFERROR(DATE(Table7[[#This Row],[year]],MONTH(DATEVALUE(Table7[[#This Row],[month]]&amp;"1")),Table7[[#This Row],[day]]),"")</f>
        <v>44704</v>
      </c>
      <c r="P272" s="257" t="s">
        <v>3698</v>
      </c>
      <c r="Q272" s="257">
        <v>2022</v>
      </c>
      <c r="R272" s="257" t="s">
        <v>3439</v>
      </c>
      <c r="S272" s="257">
        <v>23</v>
      </c>
      <c r="T272" s="257">
        <v>1864.3</v>
      </c>
      <c r="U272" s="257">
        <v>2857</v>
      </c>
      <c r="V272" s="257">
        <v>475650</v>
      </c>
      <c r="X272" s="260">
        <v>44704</v>
      </c>
      <c r="Y272" t="s">
        <v>9142</v>
      </c>
      <c r="Z272" s="260">
        <v>2</v>
      </c>
      <c r="AA272">
        <v>1401</v>
      </c>
      <c r="AB272" s="260" t="str">
        <f ca="1">IFERROR(IFERROR(VLOOKUP(Table_Merge1[[#This Row],[Column1]],Table11[#All],2,FALSE),LEFT(AB273,8)&amp;IF(LEN((RIGHT(AB273,2)+1))&lt;2,"0"&amp;(RIGHT(AB273,2)+1),(RIGHT(AB273,2)-1))),"")</f>
        <v>1401.03.02</v>
      </c>
      <c r="AC272" s="259" t="str">
        <f ca="1">LEFT(Table_Merge1[[#This Row],[Column2]],4)</f>
        <v>1401</v>
      </c>
      <c r="AD272" s="259" t="str">
        <f ca="1">RIGHT(LEFT(Table_Merge1[[#This Row],[Column2]],7),2)</f>
        <v>03</v>
      </c>
      <c r="AE272" s="259" t="str">
        <f ca="1">RIGHT(Table_Merge1[[#This Row],[Column2]],2)</f>
        <v>02</v>
      </c>
      <c r="AF272">
        <v>3</v>
      </c>
      <c r="AG272">
        <v>2</v>
      </c>
      <c r="AH272" s="260">
        <v>2022</v>
      </c>
      <c r="AI272" t="s">
        <v>3439</v>
      </c>
      <c r="AJ272" s="260">
        <v>23</v>
      </c>
      <c r="AK272">
        <v>1864.3</v>
      </c>
      <c r="AL272">
        <v>2857</v>
      </c>
      <c r="AM272">
        <v>475650</v>
      </c>
      <c r="AO272">
        <v>247503</v>
      </c>
      <c r="AP272" s="287">
        <f>IFERROR(IF(Table_Merge1[[#This Row],[LME Zinc stock]]*Table_Merge1[[#This Row],[Nima.مقدار]]=0,"",Table_Merge1[[#This Row],[LME Zinc stock]]*Table_Merge1[[#This Row],[Nima.مقدار]]),"")</f>
        <v>117724801950</v>
      </c>
      <c r="AQ272" s="287">
        <f>IFERROR(IF(Table_Merge1[[#This Row],[LME Zinc 3-month]]*Table_Merge1[[#This Row],[Nima.مقدار]]=0,"",Table_Merge1[[#This Row],[LME Zinc 3-month]]*Table_Merge1[[#This Row],[Nima.مقدار]]),"")</f>
        <v>707116071</v>
      </c>
      <c r="AR272" s="288" t="str">
        <f>IFERROR(IF(Table_Merge1[[#This Row],[LME Zinc stock]]*Table_Merge1[[#This Row],[Azad.Sell]]=0,"",Table_Merge1[[#This Row],[LME Zinc stock]]*Table_Merge1[[#This Row],[Azad.Sell]]),"")</f>
        <v/>
      </c>
      <c r="AS272" s="288" t="str">
        <f>IFERROR(IF(Table_Merge1[[#This Row],[LME Zinc 3-month]]*Table_Merge1[[#This Row],[Azad.Sell]]=0,"",Table_Merge1[[#This Row],[LME Zinc 3-month]]*Table_Merge1[[#This Row],[Azad.Sell]]),"")</f>
        <v/>
      </c>
      <c r="AT272"/>
      <c r="DH272">
        <v>0</v>
      </c>
      <c r="DI272">
        <v>60</v>
      </c>
      <c r="DJ272">
        <v>60</v>
      </c>
      <c r="DK272" t="s">
        <v>9487</v>
      </c>
      <c r="DL272" t="s">
        <v>9808</v>
      </c>
      <c r="DM272" t="s">
        <v>9809</v>
      </c>
      <c r="DN272">
        <v>33227460</v>
      </c>
      <c r="DO272">
        <v>33227460</v>
      </c>
      <c r="DP272">
        <v>188288940</v>
      </c>
      <c r="DQ272">
        <v>188288940</v>
      </c>
      <c r="DR272">
        <v>340</v>
      </c>
      <c r="DS272" t="s">
        <v>3621</v>
      </c>
      <c r="DT272" t="s">
        <v>3621</v>
      </c>
      <c r="DU272" t="s">
        <v>3621</v>
      </c>
      <c r="DV272">
        <v>4020</v>
      </c>
      <c r="DW272">
        <v>563792.92537313432</v>
      </c>
      <c r="DX272">
        <v>563792.92537313432</v>
      </c>
      <c r="DY272">
        <v>1</v>
      </c>
    </row>
    <row r="273" spans="1:129" x14ac:dyDescent="0.25">
      <c r="A273" s="258">
        <v>41337</v>
      </c>
      <c r="B2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1391.12.14</v>
      </c>
      <c r="C273" s="195">
        <f t="shared" ca="1" si="40"/>
        <v>1391</v>
      </c>
      <c r="D2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73" s="195">
        <f>_xlfn.NUMBERVALUE(RIGHT(Table11[[#This Row],[تاریخ شمسی]],2))</f>
        <v>14</v>
      </c>
      <c r="F2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12-14</v>
      </c>
      <c r="G273" s="195" t="s">
        <v>424</v>
      </c>
      <c r="I273" s="259">
        <v>44102</v>
      </c>
      <c r="J273">
        <v>29550</v>
      </c>
      <c r="L273" s="259">
        <v>41337</v>
      </c>
      <c r="M273">
        <v>33000</v>
      </c>
      <c r="O273" s="284">
        <f>IFERROR(DATE(Table7[[#This Row],[year]],MONTH(DATEVALUE(Table7[[#This Row],[month]]&amp;"1")),Table7[[#This Row],[day]]),"")</f>
        <v>44701</v>
      </c>
      <c r="P273" s="195" t="s">
        <v>3699</v>
      </c>
      <c r="Q273" s="195">
        <v>2022</v>
      </c>
      <c r="R273" s="195" t="s">
        <v>3439</v>
      </c>
      <c r="S273" s="195">
        <v>20</v>
      </c>
      <c r="T273" s="195">
        <v>1846.3</v>
      </c>
      <c r="U273" s="195">
        <v>2858</v>
      </c>
      <c r="V273" s="195">
        <v>481650</v>
      </c>
      <c r="X273" s="260">
        <v>44701</v>
      </c>
      <c r="Y273" t="s">
        <v>9141</v>
      </c>
      <c r="Z273" s="260">
        <v>2</v>
      </c>
      <c r="AA273">
        <v>1401</v>
      </c>
      <c r="AB273" s="260" t="str">
        <f ca="1">IFERROR(IFERROR(VLOOKUP(Table_Merge1[[#This Row],[Column1]],Table11[#All],2,FALSE),LEFT(AB274,8)&amp;IF(LEN((RIGHT(AB274,2)+1))&lt;2,"0"&amp;(RIGHT(AB274,2)+1),(RIGHT(AB274,2)-1))),"")</f>
        <v>1401.02.30</v>
      </c>
      <c r="AC273" s="259" t="str">
        <f ca="1">LEFT(Table_Merge1[[#This Row],[Column2]],4)</f>
        <v>1401</v>
      </c>
      <c r="AD273" s="259" t="str">
        <f ca="1">RIGHT(LEFT(Table_Merge1[[#This Row],[Column2]],7),2)</f>
        <v>02</v>
      </c>
      <c r="AE273" s="259" t="str">
        <f ca="1">RIGHT(Table_Merge1[[#This Row],[Column2]],2)</f>
        <v>30</v>
      </c>
      <c r="AF273">
        <v>2</v>
      </c>
      <c r="AG273">
        <v>30</v>
      </c>
      <c r="AH273" s="260">
        <v>2022</v>
      </c>
      <c r="AI273" t="s">
        <v>3439</v>
      </c>
      <c r="AJ273" s="260">
        <v>20</v>
      </c>
      <c r="AK273">
        <v>1846.3</v>
      </c>
      <c r="AL273">
        <v>2858</v>
      </c>
      <c r="AM273">
        <v>481650</v>
      </c>
      <c r="AO273">
        <v>248970</v>
      </c>
      <c r="AP273" s="287">
        <f>IFERROR(IF(Table_Merge1[[#This Row],[LME Zinc stock]]*Table_Merge1[[#This Row],[Nima.مقدار]]=0,"",Table_Merge1[[#This Row],[LME Zinc stock]]*Table_Merge1[[#This Row],[Nima.مقدار]]),"")</f>
        <v>119916400500</v>
      </c>
      <c r="AQ273" s="287">
        <f>IFERROR(IF(Table_Merge1[[#This Row],[LME Zinc 3-month]]*Table_Merge1[[#This Row],[Nima.مقدار]]=0,"",Table_Merge1[[#This Row],[LME Zinc 3-month]]*Table_Merge1[[#This Row],[Nima.مقدار]]),"")</f>
        <v>711556260</v>
      </c>
      <c r="AR273" s="288" t="str">
        <f>IFERROR(IF(Table_Merge1[[#This Row],[LME Zinc stock]]*Table_Merge1[[#This Row],[Azad.Sell]]=0,"",Table_Merge1[[#This Row],[LME Zinc stock]]*Table_Merge1[[#This Row],[Azad.Sell]]),"")</f>
        <v/>
      </c>
      <c r="AS273" s="288" t="str">
        <f>IFERROR(IF(Table_Merge1[[#This Row],[LME Zinc 3-month]]*Table_Merge1[[#This Row],[Azad.Sell]]=0,"",Table_Merge1[[#This Row],[LME Zinc 3-month]]*Table_Merge1[[#This Row],[Azad.Sell]]),"")</f>
        <v/>
      </c>
      <c r="AT273"/>
      <c r="DH273">
        <v>0</v>
      </c>
      <c r="DI273">
        <v>1340</v>
      </c>
      <c r="DJ273">
        <v>1340</v>
      </c>
      <c r="DK273" t="s">
        <v>9487</v>
      </c>
      <c r="DL273" t="s">
        <v>9808</v>
      </c>
      <c r="DM273" t="s">
        <v>9809</v>
      </c>
      <c r="DN273">
        <v>742079940</v>
      </c>
      <c r="DO273">
        <v>742079940</v>
      </c>
      <c r="DP273">
        <v>930368880</v>
      </c>
      <c r="DQ273">
        <v>930368880</v>
      </c>
      <c r="DR273">
        <v>1680</v>
      </c>
      <c r="DS273" t="s">
        <v>3621</v>
      </c>
      <c r="DT273" t="s">
        <v>3621</v>
      </c>
      <c r="DU273" t="s">
        <v>3621</v>
      </c>
      <c r="DV273">
        <v>4020</v>
      </c>
      <c r="DW273">
        <v>563792.92537313432</v>
      </c>
      <c r="DX273">
        <v>563792.92537313432</v>
      </c>
      <c r="DY273">
        <v>1</v>
      </c>
    </row>
    <row r="274" spans="1:129" x14ac:dyDescent="0.25">
      <c r="A274" s="258">
        <v>41338</v>
      </c>
      <c r="B2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1391.12.15</v>
      </c>
      <c r="C274" s="195">
        <f t="shared" ca="1" si="40"/>
        <v>1391</v>
      </c>
      <c r="D2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74" s="195">
        <f>_xlfn.NUMBERVALUE(RIGHT(Table11[[#This Row],[تاریخ شمسی]],2))</f>
        <v>15</v>
      </c>
      <c r="F2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12-15</v>
      </c>
      <c r="G274" s="195" t="s">
        <v>425</v>
      </c>
      <c r="I274" s="259">
        <v>44103</v>
      </c>
      <c r="J274">
        <v>29480</v>
      </c>
      <c r="L274" s="259">
        <v>41338</v>
      </c>
      <c r="M274">
        <v>34700</v>
      </c>
      <c r="O274" s="283">
        <f>IFERROR(DATE(Table7[[#This Row],[year]],MONTH(DATEVALUE(Table7[[#This Row],[month]]&amp;"1")),Table7[[#This Row],[day]]),"")</f>
        <v>44700</v>
      </c>
      <c r="P274" s="257" t="s">
        <v>3700</v>
      </c>
      <c r="Q274" s="257">
        <v>2022</v>
      </c>
      <c r="R274" s="257" t="s">
        <v>3439</v>
      </c>
      <c r="S274" s="257">
        <v>19</v>
      </c>
      <c r="T274" s="257">
        <v>1825.55</v>
      </c>
      <c r="U274" s="257">
        <v>2908</v>
      </c>
      <c r="V274" s="257">
        <v>487475</v>
      </c>
      <c r="X274" s="260">
        <v>44700</v>
      </c>
      <c r="Y274" t="s">
        <v>9140</v>
      </c>
      <c r="Z274" s="260">
        <v>2</v>
      </c>
      <c r="AA274">
        <v>1401</v>
      </c>
      <c r="AB274" s="260" t="str">
        <f ca="1">IFERROR(IFERROR(VLOOKUP(Table_Merge1[[#This Row],[Column1]],Table11[#All],2,FALSE),LEFT(AB275,8)&amp;IF(LEN((RIGHT(AB275,2)+1))&lt;2,"0"&amp;(RIGHT(AB275,2)+1),(RIGHT(AB275,2)-1))),"")</f>
        <v>1401.02.29</v>
      </c>
      <c r="AC274" s="259" t="str">
        <f ca="1">LEFT(Table_Merge1[[#This Row],[Column2]],4)</f>
        <v>1401</v>
      </c>
      <c r="AD274" s="259" t="str">
        <f ca="1">RIGHT(LEFT(Table_Merge1[[#This Row],[Column2]],7),2)</f>
        <v>02</v>
      </c>
      <c r="AE274" s="259" t="str">
        <f ca="1">RIGHT(Table_Merge1[[#This Row],[Column2]],2)</f>
        <v>29</v>
      </c>
      <c r="AF274">
        <v>2</v>
      </c>
      <c r="AG274">
        <v>29</v>
      </c>
      <c r="AH274" s="260">
        <v>2022</v>
      </c>
      <c r="AI274" t="s">
        <v>3439</v>
      </c>
      <c r="AJ274" s="260">
        <v>19</v>
      </c>
      <c r="AK274">
        <v>1825.55</v>
      </c>
      <c r="AL274">
        <v>2908</v>
      </c>
      <c r="AM274">
        <v>487475</v>
      </c>
      <c r="AO274">
        <v>248970</v>
      </c>
      <c r="AP274" s="287">
        <f>IFERROR(IF(Table_Merge1[[#This Row],[LME Zinc stock]]*Table_Merge1[[#This Row],[Nima.مقدار]]=0,"",Table_Merge1[[#This Row],[LME Zinc stock]]*Table_Merge1[[#This Row],[Nima.مقدار]]),"")</f>
        <v>121366650750</v>
      </c>
      <c r="AQ274" s="287">
        <f>IFERROR(IF(Table_Merge1[[#This Row],[LME Zinc 3-month]]*Table_Merge1[[#This Row],[Nima.مقدار]]=0,"",Table_Merge1[[#This Row],[LME Zinc 3-month]]*Table_Merge1[[#This Row],[Nima.مقدار]]),"")</f>
        <v>724004760</v>
      </c>
      <c r="AR274" s="288" t="str">
        <f>IFERROR(IF(Table_Merge1[[#This Row],[LME Zinc stock]]*Table_Merge1[[#This Row],[Azad.Sell]]=0,"",Table_Merge1[[#This Row],[LME Zinc stock]]*Table_Merge1[[#This Row],[Azad.Sell]]),"")</f>
        <v/>
      </c>
      <c r="AS274" s="288" t="str">
        <f>IFERROR(IF(Table_Merge1[[#This Row],[LME Zinc 3-month]]*Table_Merge1[[#This Row],[Azad.Sell]]=0,"",Table_Merge1[[#This Row],[LME Zinc 3-month]]*Table_Merge1[[#This Row],[Azad.Sell]]),"")</f>
        <v/>
      </c>
      <c r="AT274"/>
      <c r="DH274">
        <v>200</v>
      </c>
      <c r="DI274">
        <v>20</v>
      </c>
      <c r="DJ274">
        <v>20</v>
      </c>
      <c r="DK274" t="s">
        <v>9490</v>
      </c>
      <c r="DL274" t="s">
        <v>9808</v>
      </c>
      <c r="DM274" t="s">
        <v>9809</v>
      </c>
      <c r="DN274">
        <v>11393100</v>
      </c>
      <c r="DO274">
        <v>11393100</v>
      </c>
      <c r="DP274">
        <v>941761980</v>
      </c>
      <c r="DQ274">
        <v>941761980</v>
      </c>
      <c r="DR274">
        <v>1700</v>
      </c>
      <c r="DS274" t="s">
        <v>3621</v>
      </c>
      <c r="DT274" t="s">
        <v>3621</v>
      </c>
      <c r="DU274" t="s">
        <v>3621</v>
      </c>
      <c r="DV274">
        <v>4020</v>
      </c>
      <c r="DW274">
        <v>563792.92537313432</v>
      </c>
      <c r="DX274">
        <v>563792.92537313432</v>
      </c>
      <c r="DY274">
        <v>1</v>
      </c>
    </row>
    <row r="275" spans="1:129" x14ac:dyDescent="0.25">
      <c r="A275" s="258">
        <v>41339</v>
      </c>
      <c r="B2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1391.12.16</v>
      </c>
      <c r="C275" s="195">
        <f t="shared" ca="1" si="40"/>
        <v>1391</v>
      </c>
      <c r="D2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75" s="195">
        <f>_xlfn.NUMBERVALUE(RIGHT(Table11[[#This Row],[تاریخ شمسی]],2))</f>
        <v>16</v>
      </c>
      <c r="F2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12-16</v>
      </c>
      <c r="G275" s="195" t="s">
        <v>426</v>
      </c>
      <c r="I275" s="259">
        <v>44104</v>
      </c>
      <c r="J275">
        <v>29800</v>
      </c>
      <c r="L275" s="259">
        <v>41339</v>
      </c>
      <c r="M275">
        <v>36000</v>
      </c>
      <c r="O275" s="284">
        <f>IFERROR(DATE(Table7[[#This Row],[year]],MONTH(DATEVALUE(Table7[[#This Row],[month]]&amp;"1")),Table7[[#This Row],[day]]),"")</f>
        <v>44699</v>
      </c>
      <c r="P275" s="195" t="s">
        <v>3701</v>
      </c>
      <c r="Q275" s="195">
        <v>2022</v>
      </c>
      <c r="R275" s="195" t="s">
        <v>3439</v>
      </c>
      <c r="S275" s="195">
        <v>18</v>
      </c>
      <c r="T275" s="195">
        <v>1818.5</v>
      </c>
      <c r="U275" s="195">
        <v>2975</v>
      </c>
      <c r="V275" s="195">
        <v>497250</v>
      </c>
      <c r="X275" s="260">
        <v>44699</v>
      </c>
      <c r="Y275" t="s">
        <v>9139</v>
      </c>
      <c r="Z275" s="260">
        <v>2</v>
      </c>
      <c r="AA275">
        <v>1401</v>
      </c>
      <c r="AB275" s="260" t="str">
        <f ca="1">IFERROR(IFERROR(VLOOKUP(Table_Merge1[[#This Row],[Column1]],Table11[#All],2,FALSE),LEFT(AB276,8)&amp;IF(LEN((RIGHT(AB276,2)+1))&lt;2,"0"&amp;(RIGHT(AB276,2)+1),(RIGHT(AB276,2)-1))),"")</f>
        <v>1401.02.28</v>
      </c>
      <c r="AC275" s="259" t="str">
        <f ca="1">LEFT(Table_Merge1[[#This Row],[Column2]],4)</f>
        <v>1401</v>
      </c>
      <c r="AD275" s="259" t="str">
        <f ca="1">RIGHT(LEFT(Table_Merge1[[#This Row],[Column2]],7),2)</f>
        <v>02</v>
      </c>
      <c r="AE275" s="259" t="str">
        <f ca="1">RIGHT(Table_Merge1[[#This Row],[Column2]],2)</f>
        <v>28</v>
      </c>
      <c r="AF275">
        <v>2</v>
      </c>
      <c r="AG275">
        <v>28</v>
      </c>
      <c r="AH275" s="260">
        <v>2022</v>
      </c>
      <c r="AI275" t="s">
        <v>3439</v>
      </c>
      <c r="AJ275" s="260">
        <v>18</v>
      </c>
      <c r="AK275">
        <v>1818.5</v>
      </c>
      <c r="AL275">
        <v>2975</v>
      </c>
      <c r="AM275">
        <v>497250</v>
      </c>
      <c r="AO275">
        <v>250027</v>
      </c>
      <c r="AP275" s="287">
        <f>IFERROR(IF(Table_Merge1[[#This Row],[LME Zinc stock]]*Table_Merge1[[#This Row],[Nima.مقدار]]=0,"",Table_Merge1[[#This Row],[LME Zinc stock]]*Table_Merge1[[#This Row],[Nima.مقدار]]),"")</f>
        <v>124325925750</v>
      </c>
      <c r="AQ275" s="287">
        <f>IFERROR(IF(Table_Merge1[[#This Row],[LME Zinc 3-month]]*Table_Merge1[[#This Row],[Nima.مقدار]]=0,"",Table_Merge1[[#This Row],[LME Zinc 3-month]]*Table_Merge1[[#This Row],[Nima.مقدار]]),"")</f>
        <v>743830325</v>
      </c>
      <c r="AR275" s="288" t="str">
        <f>IFERROR(IF(Table_Merge1[[#This Row],[LME Zinc stock]]*Table_Merge1[[#This Row],[Azad.Sell]]=0,"",Table_Merge1[[#This Row],[LME Zinc stock]]*Table_Merge1[[#This Row],[Azad.Sell]]),"")</f>
        <v/>
      </c>
      <c r="AS275" s="288" t="str">
        <f>IFERROR(IF(Table_Merge1[[#This Row],[LME Zinc 3-month]]*Table_Merge1[[#This Row],[Azad.Sell]]=0,"",Table_Merge1[[#This Row],[LME Zinc 3-month]]*Table_Merge1[[#This Row],[Azad.Sell]]),"")</f>
        <v/>
      </c>
      <c r="AT275"/>
      <c r="DH275">
        <v>2000</v>
      </c>
      <c r="DI275">
        <v>300</v>
      </c>
      <c r="DJ275">
        <v>180</v>
      </c>
      <c r="DK275" t="s">
        <v>9490</v>
      </c>
      <c r="DL275" t="s">
        <v>9808</v>
      </c>
      <c r="DM275" t="s">
        <v>9809</v>
      </c>
      <c r="DN275">
        <v>102537900</v>
      </c>
      <c r="DO275">
        <v>102537900</v>
      </c>
      <c r="DP275">
        <v>1044299880</v>
      </c>
      <c r="DQ275">
        <v>1044299880</v>
      </c>
      <c r="DR275">
        <v>1880</v>
      </c>
      <c r="DS275" t="s">
        <v>3621</v>
      </c>
      <c r="DT275" t="s">
        <v>3621</v>
      </c>
      <c r="DU275" t="s">
        <v>3621</v>
      </c>
      <c r="DV275">
        <v>4020</v>
      </c>
      <c r="DW275">
        <v>563792.92537313432</v>
      </c>
      <c r="DX275">
        <v>563792.92537313432</v>
      </c>
      <c r="DY275">
        <v>1</v>
      </c>
    </row>
    <row r="276" spans="1:129" x14ac:dyDescent="0.25">
      <c r="A276" s="258">
        <v>41340</v>
      </c>
      <c r="B2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1391.12.17</v>
      </c>
      <c r="C276" s="195">
        <f t="shared" ca="1" si="40"/>
        <v>1391</v>
      </c>
      <c r="D2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76" s="195">
        <f>_xlfn.NUMBERVALUE(RIGHT(Table11[[#This Row],[تاریخ شمسی]],2))</f>
        <v>17</v>
      </c>
      <c r="F2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12-17</v>
      </c>
      <c r="G276" s="195" t="s">
        <v>427</v>
      </c>
      <c r="I276" s="259">
        <v>44105</v>
      </c>
      <c r="J276">
        <v>30000</v>
      </c>
      <c r="L276" s="259">
        <v>41340</v>
      </c>
      <c r="M276">
        <v>36300</v>
      </c>
      <c r="O276" s="283">
        <f>IFERROR(DATE(Table7[[#This Row],[year]],MONTH(DATEVALUE(Table7[[#This Row],[month]]&amp;"1")),Table7[[#This Row],[day]]),"")</f>
        <v>44698</v>
      </c>
      <c r="P276" s="257" t="s">
        <v>3702</v>
      </c>
      <c r="Q276" s="257">
        <v>2022</v>
      </c>
      <c r="R276" s="257" t="s">
        <v>3439</v>
      </c>
      <c r="S276" s="257">
        <v>17</v>
      </c>
      <c r="T276" s="257">
        <v>1828.05</v>
      </c>
      <c r="U276" s="257">
        <v>2935</v>
      </c>
      <c r="V276" s="257">
        <v>504275</v>
      </c>
      <c r="X276" s="260">
        <v>44698</v>
      </c>
      <c r="Y276" t="s">
        <v>9138</v>
      </c>
      <c r="Z276" s="260">
        <v>2</v>
      </c>
      <c r="AA276">
        <v>1401</v>
      </c>
      <c r="AB276" s="260" t="str">
        <f ca="1">IFERROR(IFERROR(VLOOKUP(Table_Merge1[[#This Row],[Column1]],Table11[#All],2,FALSE),LEFT(AB277,8)&amp;IF(LEN((RIGHT(AB277,2)+1))&lt;2,"0"&amp;(RIGHT(AB277,2)+1),(RIGHT(AB277,2)-1))),"")</f>
        <v>1401.02.27</v>
      </c>
      <c r="AC276" s="259" t="str">
        <f ca="1">LEFT(Table_Merge1[[#This Row],[Column2]],4)</f>
        <v>1401</v>
      </c>
      <c r="AD276" s="259" t="str">
        <f ca="1">RIGHT(LEFT(Table_Merge1[[#This Row],[Column2]],7),2)</f>
        <v>02</v>
      </c>
      <c r="AE276" s="259" t="str">
        <f ca="1">RIGHT(Table_Merge1[[#This Row],[Column2]],2)</f>
        <v>27</v>
      </c>
      <c r="AF276">
        <v>2</v>
      </c>
      <c r="AG276">
        <v>27</v>
      </c>
      <c r="AH276" s="260">
        <v>2022</v>
      </c>
      <c r="AI276" t="s">
        <v>3439</v>
      </c>
      <c r="AJ276" s="260">
        <v>17</v>
      </c>
      <c r="AK276">
        <v>1828.05</v>
      </c>
      <c r="AL276">
        <v>2935</v>
      </c>
      <c r="AM276">
        <v>504275</v>
      </c>
      <c r="AO276">
        <v>251033</v>
      </c>
      <c r="AP276" s="287">
        <f>IFERROR(IF(Table_Merge1[[#This Row],[LME Zinc stock]]*Table_Merge1[[#This Row],[Nima.مقدار]]=0,"",Table_Merge1[[#This Row],[LME Zinc stock]]*Table_Merge1[[#This Row],[Nima.مقدار]]),"")</f>
        <v>126589666075</v>
      </c>
      <c r="AQ276" s="287">
        <f>IFERROR(IF(Table_Merge1[[#This Row],[LME Zinc 3-month]]*Table_Merge1[[#This Row],[Nima.مقدار]]=0,"",Table_Merge1[[#This Row],[LME Zinc 3-month]]*Table_Merge1[[#This Row],[Nima.مقدار]]),"")</f>
        <v>736781855</v>
      </c>
      <c r="AR276" s="288" t="str">
        <f>IFERROR(IF(Table_Merge1[[#This Row],[LME Zinc stock]]*Table_Merge1[[#This Row],[Azad.Sell]]=0,"",Table_Merge1[[#This Row],[LME Zinc stock]]*Table_Merge1[[#This Row],[Azad.Sell]]),"")</f>
        <v/>
      </c>
      <c r="AS276" s="288" t="str">
        <f>IFERROR(IF(Table_Merge1[[#This Row],[LME Zinc 3-month]]*Table_Merge1[[#This Row],[Azad.Sell]]=0,"",Table_Merge1[[#This Row],[LME Zinc 3-month]]*Table_Merge1[[#This Row],[Azad.Sell]]),"")</f>
        <v/>
      </c>
      <c r="AT276"/>
      <c r="DH276">
        <v>0</v>
      </c>
      <c r="DI276">
        <v>120</v>
      </c>
      <c r="DJ276">
        <v>120</v>
      </c>
      <c r="DK276" t="s">
        <v>9490</v>
      </c>
      <c r="DL276" t="s">
        <v>9808</v>
      </c>
      <c r="DM276" t="s">
        <v>9809</v>
      </c>
      <c r="DN276">
        <v>68358600</v>
      </c>
      <c r="DO276">
        <v>68358600</v>
      </c>
      <c r="DP276">
        <v>1112658480</v>
      </c>
      <c r="DQ276">
        <v>1112658480</v>
      </c>
      <c r="DR276">
        <v>2000</v>
      </c>
      <c r="DS276" t="s">
        <v>3621</v>
      </c>
      <c r="DT276" t="s">
        <v>3621</v>
      </c>
      <c r="DU276" t="s">
        <v>3621</v>
      </c>
      <c r="DV276">
        <v>4020</v>
      </c>
      <c r="DW276">
        <v>563792.92537313432</v>
      </c>
      <c r="DX276">
        <v>563792.92537313432</v>
      </c>
      <c r="DY276">
        <v>1</v>
      </c>
    </row>
    <row r="277" spans="1:129" x14ac:dyDescent="0.25">
      <c r="A277" s="258">
        <v>41342</v>
      </c>
      <c r="B2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1391.12.19</v>
      </c>
      <c r="C277" s="195">
        <f t="shared" ca="1" si="40"/>
        <v>1391</v>
      </c>
      <c r="D2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77" s="195">
        <f>_xlfn.NUMBERVALUE(RIGHT(Table11[[#This Row],[تاریخ شمسی]],2))</f>
        <v>19</v>
      </c>
      <c r="F2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12-19</v>
      </c>
      <c r="G277" s="195" t="s">
        <v>428</v>
      </c>
      <c r="I277" s="259">
        <v>44106</v>
      </c>
      <c r="J277">
        <v>30000</v>
      </c>
      <c r="L277" s="259">
        <v>41342</v>
      </c>
      <c r="M277">
        <v>34900</v>
      </c>
      <c r="O277" s="284">
        <f>IFERROR(DATE(Table7[[#This Row],[year]],MONTH(DATEVALUE(Table7[[#This Row],[month]]&amp;"1")),Table7[[#This Row],[day]]),"")</f>
        <v>44697</v>
      </c>
      <c r="P277" s="195" t="s">
        <v>3703</v>
      </c>
      <c r="Q277" s="195">
        <v>2022</v>
      </c>
      <c r="R277" s="195" t="s">
        <v>3439</v>
      </c>
      <c r="S277" s="195">
        <v>16</v>
      </c>
      <c r="T277" s="195">
        <v>1805.8</v>
      </c>
      <c r="U277" s="195">
        <v>2840</v>
      </c>
      <c r="V277" s="195">
        <v>511675</v>
      </c>
      <c r="X277" s="260">
        <v>44697</v>
      </c>
      <c r="Y277" t="s">
        <v>9137</v>
      </c>
      <c r="Z277" s="260">
        <v>2</v>
      </c>
      <c r="AA277">
        <v>1401</v>
      </c>
      <c r="AB277" s="260" t="str">
        <f ca="1">IFERROR(IFERROR(VLOOKUP(Table_Merge1[[#This Row],[Column1]],Table11[#All],2,FALSE),LEFT(AB278,8)&amp;IF(LEN((RIGHT(AB278,2)+1))&lt;2,"0"&amp;(RIGHT(AB278,2)+1),(RIGHT(AB278,2)-1))),"")</f>
        <v>1401.02.26</v>
      </c>
      <c r="AC277" s="259" t="str">
        <f ca="1">LEFT(Table_Merge1[[#This Row],[Column2]],4)</f>
        <v>1401</v>
      </c>
      <c r="AD277" s="259" t="str">
        <f ca="1">RIGHT(LEFT(Table_Merge1[[#This Row],[Column2]],7),2)</f>
        <v>02</v>
      </c>
      <c r="AE277" s="259" t="str">
        <f ca="1">RIGHT(Table_Merge1[[#This Row],[Column2]],2)</f>
        <v>26</v>
      </c>
      <c r="AF277">
        <v>2</v>
      </c>
      <c r="AG277">
        <v>26</v>
      </c>
      <c r="AH277" s="260">
        <v>2022</v>
      </c>
      <c r="AI277" t="s">
        <v>3439</v>
      </c>
      <c r="AJ277" s="260">
        <v>16</v>
      </c>
      <c r="AK277">
        <v>1805.8</v>
      </c>
      <c r="AL277">
        <v>2840</v>
      </c>
      <c r="AM277">
        <v>511675</v>
      </c>
      <c r="AO277">
        <v>251564</v>
      </c>
      <c r="AP277" s="287">
        <f>IFERROR(IF(Table_Merge1[[#This Row],[LME Zinc stock]]*Table_Merge1[[#This Row],[Nima.مقدار]]=0,"",Table_Merge1[[#This Row],[LME Zinc stock]]*Table_Merge1[[#This Row],[Nima.مقدار]]),"")</f>
        <v>128719009700</v>
      </c>
      <c r="AQ277" s="287">
        <f>IFERROR(IF(Table_Merge1[[#This Row],[LME Zinc 3-month]]*Table_Merge1[[#This Row],[Nima.مقدار]]=0,"",Table_Merge1[[#This Row],[LME Zinc 3-month]]*Table_Merge1[[#This Row],[Nima.مقدار]]),"")</f>
        <v>714441760</v>
      </c>
      <c r="AR277" s="288" t="str">
        <f>IFERROR(IF(Table_Merge1[[#This Row],[LME Zinc stock]]*Table_Merge1[[#This Row],[Azad.Sell]]=0,"",Table_Merge1[[#This Row],[LME Zinc stock]]*Table_Merge1[[#This Row],[Azad.Sell]]),"")</f>
        <v/>
      </c>
      <c r="AS277" s="288" t="str">
        <f>IFERROR(IF(Table_Merge1[[#This Row],[LME Zinc 3-month]]*Table_Merge1[[#This Row],[Azad.Sell]]=0,"",Table_Merge1[[#This Row],[LME Zinc 3-month]]*Table_Merge1[[#This Row],[Azad.Sell]]),"")</f>
        <v/>
      </c>
      <c r="AT277"/>
      <c r="DH277">
        <v>0</v>
      </c>
      <c r="DI277">
        <v>60</v>
      </c>
      <c r="DJ277">
        <v>60</v>
      </c>
      <c r="DK277" t="s">
        <v>9531</v>
      </c>
      <c r="DL277" t="s">
        <v>9808</v>
      </c>
      <c r="DM277" t="s">
        <v>9809</v>
      </c>
      <c r="DN277">
        <v>34179300</v>
      </c>
      <c r="DO277">
        <v>34179300</v>
      </c>
      <c r="DP277">
        <v>1146837780</v>
      </c>
      <c r="DQ277">
        <v>1146837780</v>
      </c>
      <c r="DR277">
        <v>2060</v>
      </c>
      <c r="DS277" t="s">
        <v>3621</v>
      </c>
      <c r="DT277" t="s">
        <v>3621</v>
      </c>
      <c r="DU277" t="s">
        <v>3621</v>
      </c>
      <c r="DV277">
        <v>4020</v>
      </c>
      <c r="DW277">
        <v>563792.92537313432</v>
      </c>
      <c r="DX277">
        <v>563792.92537313432</v>
      </c>
      <c r="DY277">
        <v>1</v>
      </c>
    </row>
    <row r="278" spans="1:129" x14ac:dyDescent="0.25">
      <c r="A278" s="258">
        <v>41343</v>
      </c>
      <c r="B2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1391.12.20</v>
      </c>
      <c r="C278" s="195">
        <f t="shared" ca="1" si="40"/>
        <v>1391</v>
      </c>
      <c r="D2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78" s="195">
        <f>_xlfn.NUMBERVALUE(RIGHT(Table11[[#This Row],[تاریخ شمسی]],2))</f>
        <v>20</v>
      </c>
      <c r="F2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12-20</v>
      </c>
      <c r="G278" s="195" t="s">
        <v>429</v>
      </c>
      <c r="I278" s="259">
        <v>44107</v>
      </c>
      <c r="J278">
        <v>29450</v>
      </c>
      <c r="L278" s="259">
        <v>41343</v>
      </c>
      <c r="M278">
        <v>35100</v>
      </c>
      <c r="O278" s="283">
        <f>IFERROR(DATE(Table7[[#This Row],[year]],MONTH(DATEVALUE(Table7[[#This Row],[month]]&amp;"1")),Table7[[#This Row],[day]]),"")</f>
        <v>44694</v>
      </c>
      <c r="P278" s="257" t="s">
        <v>3704</v>
      </c>
      <c r="Q278" s="257">
        <v>2022</v>
      </c>
      <c r="R278" s="257" t="s">
        <v>3439</v>
      </c>
      <c r="S278" s="257">
        <v>13</v>
      </c>
      <c r="T278" s="257">
        <v>1824.2</v>
      </c>
      <c r="U278" s="257">
        <v>2875</v>
      </c>
      <c r="V278" s="257">
        <v>518900</v>
      </c>
      <c r="X278" s="260">
        <v>44694</v>
      </c>
      <c r="Y278" t="s">
        <v>9136</v>
      </c>
      <c r="Z278" s="260">
        <v>2</v>
      </c>
      <c r="AA278">
        <v>1401</v>
      </c>
      <c r="AB278" s="260" t="str">
        <f ca="1">IFERROR(IFERROR(VLOOKUP(Table_Merge1[[#This Row],[Column1]],Table11[#All],2,FALSE),LEFT(AB279,8)&amp;IF(LEN((RIGHT(AB279,2)+1))&lt;2,"0"&amp;(RIGHT(AB279,2)+1),(RIGHT(AB279,2)-1))),"")</f>
        <v>1401.02.23</v>
      </c>
      <c r="AC278" s="259" t="str">
        <f ca="1">LEFT(Table_Merge1[[#This Row],[Column2]],4)</f>
        <v>1401</v>
      </c>
      <c r="AD278" s="259" t="str">
        <f ca="1">RIGHT(LEFT(Table_Merge1[[#This Row],[Column2]],7),2)</f>
        <v>02</v>
      </c>
      <c r="AE278" s="259" t="str">
        <f ca="1">RIGHT(Table_Merge1[[#This Row],[Column2]],2)</f>
        <v>23</v>
      </c>
      <c r="AF278">
        <v>2</v>
      </c>
      <c r="AG278">
        <v>23</v>
      </c>
      <c r="AH278" s="260">
        <v>2022</v>
      </c>
      <c r="AI278" t="s">
        <v>3439</v>
      </c>
      <c r="AJ278" s="260">
        <v>13</v>
      </c>
      <c r="AK278">
        <v>1824.2</v>
      </c>
      <c r="AL278">
        <v>2875</v>
      </c>
      <c r="AM278">
        <v>518900</v>
      </c>
      <c r="AO278">
        <v>249196</v>
      </c>
      <c r="AP278" s="287">
        <f>IFERROR(IF(Table_Merge1[[#This Row],[LME Zinc stock]]*Table_Merge1[[#This Row],[Nima.مقدار]]=0,"",Table_Merge1[[#This Row],[LME Zinc stock]]*Table_Merge1[[#This Row],[Nima.مقدار]]),"")</f>
        <v>129307804400</v>
      </c>
      <c r="AQ278" s="287">
        <f>IFERROR(IF(Table_Merge1[[#This Row],[LME Zinc 3-month]]*Table_Merge1[[#This Row],[Nima.مقدار]]=0,"",Table_Merge1[[#This Row],[LME Zinc 3-month]]*Table_Merge1[[#This Row],[Nima.مقدار]]),"")</f>
        <v>716438500</v>
      </c>
      <c r="AR278" s="288" t="str">
        <f>IFERROR(IF(Table_Merge1[[#This Row],[LME Zinc stock]]*Table_Merge1[[#This Row],[Azad.Sell]]=0,"",Table_Merge1[[#This Row],[LME Zinc stock]]*Table_Merge1[[#This Row],[Azad.Sell]]),"")</f>
        <v/>
      </c>
      <c r="AS278" s="288" t="str">
        <f>IFERROR(IF(Table_Merge1[[#This Row],[LME Zinc 3-month]]*Table_Merge1[[#This Row],[Azad.Sell]]=0,"",Table_Merge1[[#This Row],[LME Zinc 3-month]]*Table_Merge1[[#This Row],[Azad.Sell]]),"")</f>
        <v/>
      </c>
      <c r="AT278"/>
      <c r="DH278">
        <v>0</v>
      </c>
      <c r="DI278">
        <v>1440</v>
      </c>
      <c r="DJ278">
        <v>1440</v>
      </c>
      <c r="DK278" t="s">
        <v>9530</v>
      </c>
      <c r="DL278" t="s">
        <v>9808</v>
      </c>
      <c r="DM278" t="s">
        <v>9809</v>
      </c>
      <c r="DN278">
        <v>820303200</v>
      </c>
      <c r="DO278">
        <v>820303200</v>
      </c>
      <c r="DP278">
        <v>1967140980</v>
      </c>
      <c r="DQ278">
        <v>1967140980</v>
      </c>
      <c r="DR278">
        <v>3500</v>
      </c>
      <c r="DS278" t="s">
        <v>3621</v>
      </c>
      <c r="DT278" t="s">
        <v>3621</v>
      </c>
      <c r="DU278" t="s">
        <v>3621</v>
      </c>
      <c r="DV278">
        <v>4020</v>
      </c>
      <c r="DW278">
        <v>563792.92537313432</v>
      </c>
      <c r="DX278">
        <v>563792.92537313432</v>
      </c>
      <c r="DY278">
        <v>1</v>
      </c>
    </row>
    <row r="279" spans="1:129" x14ac:dyDescent="0.25">
      <c r="A279" s="258">
        <v>41344</v>
      </c>
      <c r="B2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1391.12.21</v>
      </c>
      <c r="C279" s="195">
        <f t="shared" ca="1" si="40"/>
        <v>1391</v>
      </c>
      <c r="D2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79" s="195">
        <f>_xlfn.NUMBERVALUE(RIGHT(Table11[[#This Row],[تاریخ شمسی]],2))</f>
        <v>21</v>
      </c>
      <c r="F2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12-21</v>
      </c>
      <c r="G279" s="195" t="s">
        <v>430</v>
      </c>
      <c r="I279" s="259">
        <v>44108</v>
      </c>
      <c r="J279">
        <v>28600</v>
      </c>
      <c r="L279" s="259">
        <v>41344</v>
      </c>
      <c r="M279">
        <v>34800</v>
      </c>
      <c r="O279" s="284">
        <f>IFERROR(DATE(Table7[[#This Row],[year]],MONTH(DATEVALUE(Table7[[#This Row],[month]]&amp;"1")),Table7[[#This Row],[day]]),"")</f>
        <v>44693</v>
      </c>
      <c r="P279" s="195" t="s">
        <v>3705</v>
      </c>
      <c r="Q279" s="195">
        <v>2022</v>
      </c>
      <c r="R279" s="195" t="s">
        <v>3439</v>
      </c>
      <c r="S279" s="195">
        <v>12</v>
      </c>
      <c r="T279" s="195">
        <v>1850.75</v>
      </c>
      <c r="U279" s="195">
        <v>2858</v>
      </c>
      <c r="V279" s="195">
        <v>527375</v>
      </c>
      <c r="X279" s="260">
        <v>44693</v>
      </c>
      <c r="Y279" t="s">
        <v>9135</v>
      </c>
      <c r="Z279" s="260">
        <v>2</v>
      </c>
      <c r="AA279">
        <v>1401</v>
      </c>
      <c r="AB279" s="260" t="str">
        <f ca="1">IFERROR(IFERROR(VLOOKUP(Table_Merge1[[#This Row],[Column1]],Table11[#All],2,FALSE),LEFT(AB280,8)&amp;IF(LEN((RIGHT(AB280,2)+1))&lt;2,"0"&amp;(RIGHT(AB280,2)+1),(RIGHT(AB280,2)-1))),"")</f>
        <v>1401.02.22</v>
      </c>
      <c r="AC279" s="259" t="str">
        <f ca="1">LEFT(Table_Merge1[[#This Row],[Column2]],4)</f>
        <v>1401</v>
      </c>
      <c r="AD279" s="259" t="str">
        <f ca="1">RIGHT(LEFT(Table_Merge1[[#This Row],[Column2]],7),2)</f>
        <v>02</v>
      </c>
      <c r="AE279" s="259" t="str">
        <f ca="1">RIGHT(Table_Merge1[[#This Row],[Column2]],2)</f>
        <v>22</v>
      </c>
      <c r="AF279">
        <v>2</v>
      </c>
      <c r="AG279">
        <v>22</v>
      </c>
      <c r="AH279" s="260">
        <v>2022</v>
      </c>
      <c r="AI279" t="s">
        <v>3439</v>
      </c>
      <c r="AJ279" s="260">
        <v>12</v>
      </c>
      <c r="AK279">
        <v>1850.75</v>
      </c>
      <c r="AL279">
        <v>2858</v>
      </c>
      <c r="AM279">
        <v>527375</v>
      </c>
      <c r="AO279">
        <v>249196</v>
      </c>
      <c r="AP279" s="287">
        <f>IFERROR(IF(Table_Merge1[[#This Row],[LME Zinc stock]]*Table_Merge1[[#This Row],[Nima.مقدار]]=0,"",Table_Merge1[[#This Row],[LME Zinc stock]]*Table_Merge1[[#This Row],[Nima.مقدار]]),"")</f>
        <v>131419740500</v>
      </c>
      <c r="AQ279" s="287">
        <f>IFERROR(IF(Table_Merge1[[#This Row],[LME Zinc 3-month]]*Table_Merge1[[#This Row],[Nima.مقدار]]=0,"",Table_Merge1[[#This Row],[LME Zinc 3-month]]*Table_Merge1[[#This Row],[Nima.مقدار]]),"")</f>
        <v>712202168</v>
      </c>
      <c r="AR279" s="288" t="str">
        <f>IFERROR(IF(Table_Merge1[[#This Row],[LME Zinc stock]]*Table_Merge1[[#This Row],[Azad.Sell]]=0,"",Table_Merge1[[#This Row],[LME Zinc stock]]*Table_Merge1[[#This Row],[Azad.Sell]]),"")</f>
        <v/>
      </c>
      <c r="AS279" s="288" t="str">
        <f>IFERROR(IF(Table_Merge1[[#This Row],[LME Zinc 3-month]]*Table_Merge1[[#This Row],[Azad.Sell]]=0,"",Table_Merge1[[#This Row],[LME Zinc 3-month]]*Table_Merge1[[#This Row],[Azad.Sell]]),"")</f>
        <v/>
      </c>
      <c r="AT279"/>
      <c r="DH279">
        <v>2000</v>
      </c>
      <c r="DI279">
        <v>80</v>
      </c>
      <c r="DJ279">
        <v>60</v>
      </c>
      <c r="DK279" t="s">
        <v>9532</v>
      </c>
      <c r="DL279" t="s">
        <v>9808</v>
      </c>
      <c r="DM279" t="s">
        <v>9809</v>
      </c>
      <c r="DN279">
        <v>34719720</v>
      </c>
      <c r="DO279">
        <v>34719720</v>
      </c>
      <c r="DP279">
        <v>2001860700</v>
      </c>
      <c r="DQ279">
        <v>2001860700</v>
      </c>
      <c r="DR279">
        <v>3560</v>
      </c>
      <c r="DS279" t="s">
        <v>3621</v>
      </c>
      <c r="DT279" t="s">
        <v>3621</v>
      </c>
      <c r="DU279" t="s">
        <v>3621</v>
      </c>
      <c r="DV279">
        <v>4020</v>
      </c>
      <c r="DW279">
        <v>563792.92537313432</v>
      </c>
      <c r="DX279">
        <v>563792.92537313432</v>
      </c>
      <c r="DY279">
        <v>1</v>
      </c>
    </row>
    <row r="280" spans="1:129" x14ac:dyDescent="0.25">
      <c r="A280" s="258">
        <v>41345</v>
      </c>
      <c r="B2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1391.12.22</v>
      </c>
      <c r="C280" s="195">
        <f t="shared" ca="1" si="40"/>
        <v>1391</v>
      </c>
      <c r="D2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80" s="195">
        <f>_xlfn.NUMBERVALUE(RIGHT(Table11[[#This Row],[تاریخ شمسی]],2))</f>
        <v>22</v>
      </c>
      <c r="F2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12-22</v>
      </c>
      <c r="G280" s="195" t="s">
        <v>431</v>
      </c>
      <c r="I280" s="259">
        <v>44109</v>
      </c>
      <c r="J280">
        <v>29400</v>
      </c>
      <c r="L280" s="259">
        <v>41345</v>
      </c>
      <c r="M280">
        <v>34800</v>
      </c>
      <c r="O280" s="283">
        <f>IFERROR(DATE(Table7[[#This Row],[year]],MONTH(DATEVALUE(Table7[[#This Row],[month]]&amp;"1")),Table7[[#This Row],[day]]),"")</f>
        <v>44692</v>
      </c>
      <c r="P280" s="257" t="s">
        <v>3706</v>
      </c>
      <c r="Q280" s="257">
        <v>2022</v>
      </c>
      <c r="R280" s="257" t="s">
        <v>3439</v>
      </c>
      <c r="S280" s="257">
        <v>11</v>
      </c>
      <c r="T280" s="257">
        <v>1851.75</v>
      </c>
      <c r="U280" s="257">
        <v>2822</v>
      </c>
      <c r="V280" s="257">
        <v>532500</v>
      </c>
      <c r="X280" s="260">
        <v>44692</v>
      </c>
      <c r="Y280" t="s">
        <v>9134</v>
      </c>
      <c r="Z280" s="260">
        <v>2</v>
      </c>
      <c r="AA280">
        <v>1401</v>
      </c>
      <c r="AB280" s="260" t="str">
        <f ca="1">IFERROR(IFERROR(VLOOKUP(Table_Merge1[[#This Row],[Column1]],Table11[#All],2,FALSE),LEFT(AB281,8)&amp;IF(LEN((RIGHT(AB281,2)+1))&lt;2,"0"&amp;(RIGHT(AB281,2)+1),(RIGHT(AB281,2)-1))),"")</f>
        <v>1401.02.21</v>
      </c>
      <c r="AC280" s="259" t="str">
        <f ca="1">LEFT(Table_Merge1[[#This Row],[Column2]],4)</f>
        <v>1401</v>
      </c>
      <c r="AD280" s="259" t="str">
        <f ca="1">RIGHT(LEFT(Table_Merge1[[#This Row],[Column2]],7),2)</f>
        <v>02</v>
      </c>
      <c r="AE280" s="259" t="str">
        <f ca="1">RIGHT(Table_Merge1[[#This Row],[Column2]],2)</f>
        <v>21</v>
      </c>
      <c r="AF280">
        <v>2</v>
      </c>
      <c r="AG280">
        <v>21</v>
      </c>
      <c r="AH280" s="260">
        <v>2022</v>
      </c>
      <c r="AI280" t="s">
        <v>3439</v>
      </c>
      <c r="AJ280" s="260">
        <v>11</v>
      </c>
      <c r="AK280">
        <v>1851.75</v>
      </c>
      <c r="AL280">
        <v>2822</v>
      </c>
      <c r="AM280">
        <v>532500</v>
      </c>
      <c r="AO280">
        <v>249709</v>
      </c>
      <c r="AP280" s="287">
        <f>IFERROR(IF(Table_Merge1[[#This Row],[LME Zinc stock]]*Table_Merge1[[#This Row],[Nima.مقدار]]=0,"",Table_Merge1[[#This Row],[LME Zinc stock]]*Table_Merge1[[#This Row],[Nima.مقدار]]),"")</f>
        <v>132970042500</v>
      </c>
      <c r="AQ280" s="287">
        <f>IFERROR(IF(Table_Merge1[[#This Row],[LME Zinc 3-month]]*Table_Merge1[[#This Row],[Nima.مقدار]]=0,"",Table_Merge1[[#This Row],[LME Zinc 3-month]]*Table_Merge1[[#This Row],[Nima.مقدار]]),"")</f>
        <v>704678798</v>
      </c>
      <c r="AR280" s="288" t="str">
        <f>IFERROR(IF(Table_Merge1[[#This Row],[LME Zinc stock]]*Table_Merge1[[#This Row],[Azad.Sell]]=0,"",Table_Merge1[[#This Row],[LME Zinc stock]]*Table_Merge1[[#This Row],[Azad.Sell]]),"")</f>
        <v/>
      </c>
      <c r="AS280" s="288" t="str">
        <f>IFERROR(IF(Table_Merge1[[#This Row],[LME Zinc 3-month]]*Table_Merge1[[#This Row],[Azad.Sell]]=0,"",Table_Merge1[[#This Row],[LME Zinc 3-month]]*Table_Merge1[[#This Row],[Azad.Sell]]),"")</f>
        <v/>
      </c>
      <c r="AT280"/>
      <c r="DH280">
        <v>0</v>
      </c>
      <c r="DI280">
        <v>60</v>
      </c>
      <c r="DJ280">
        <v>60</v>
      </c>
      <c r="DK280" t="s">
        <v>9532</v>
      </c>
      <c r="DL280" t="s">
        <v>9808</v>
      </c>
      <c r="DM280" t="s">
        <v>9809</v>
      </c>
      <c r="DN280">
        <v>34719720</v>
      </c>
      <c r="DO280">
        <v>34719720</v>
      </c>
      <c r="DP280">
        <v>2036580420</v>
      </c>
      <c r="DQ280">
        <v>2036580420</v>
      </c>
      <c r="DR280">
        <v>3620</v>
      </c>
      <c r="DS280" t="s">
        <v>3621</v>
      </c>
      <c r="DT280" t="s">
        <v>3621</v>
      </c>
      <c r="DU280" t="s">
        <v>3621</v>
      </c>
      <c r="DV280">
        <v>4020</v>
      </c>
      <c r="DW280">
        <v>563792.92537313432</v>
      </c>
      <c r="DX280">
        <v>563792.92537313432</v>
      </c>
      <c r="DY280">
        <v>1</v>
      </c>
    </row>
    <row r="281" spans="1:129" x14ac:dyDescent="0.25">
      <c r="A281" s="258">
        <v>41346</v>
      </c>
      <c r="B2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1391.12.23</v>
      </c>
      <c r="C281" s="195">
        <f t="shared" ca="1" si="40"/>
        <v>1391</v>
      </c>
      <c r="D2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81" s="195">
        <f>_xlfn.NUMBERVALUE(RIGHT(Table11[[#This Row],[تاریخ شمسی]],2))</f>
        <v>23</v>
      </c>
      <c r="F2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12-23</v>
      </c>
      <c r="G281" s="195" t="s">
        <v>432</v>
      </c>
      <c r="I281" s="259">
        <v>44110</v>
      </c>
      <c r="J281">
        <v>29650</v>
      </c>
      <c r="L281" s="259">
        <v>41346</v>
      </c>
      <c r="M281">
        <v>34700</v>
      </c>
      <c r="O281" s="284">
        <f>IFERROR(DATE(Table7[[#This Row],[year]],MONTH(DATEVALUE(Table7[[#This Row],[month]]&amp;"1")),Table7[[#This Row],[day]]),"")</f>
        <v>44691</v>
      </c>
      <c r="P281" s="195" t="s">
        <v>3707</v>
      </c>
      <c r="Q281" s="195">
        <v>2022</v>
      </c>
      <c r="R281" s="195" t="s">
        <v>3439</v>
      </c>
      <c r="S281" s="195">
        <v>10</v>
      </c>
      <c r="T281" s="195">
        <v>1862.25</v>
      </c>
      <c r="U281" s="195">
        <v>2750</v>
      </c>
      <c r="V281" s="195">
        <v>539800</v>
      </c>
      <c r="X281" s="260">
        <v>44691</v>
      </c>
      <c r="Y281" t="s">
        <v>9133</v>
      </c>
      <c r="Z281" s="260">
        <v>2</v>
      </c>
      <c r="AA281">
        <v>1401</v>
      </c>
      <c r="AB281" s="260" t="str">
        <f ca="1">IFERROR(IFERROR(VLOOKUP(Table_Merge1[[#This Row],[Column1]],Table11[#All],2,FALSE),LEFT(AB282,8)&amp;IF(LEN((RIGHT(AB282,2)+1))&lt;2,"0"&amp;(RIGHT(AB282,2)+1),(RIGHT(AB282,2)-1))),"")</f>
        <v>1401.02.20</v>
      </c>
      <c r="AC281" s="259" t="str">
        <f ca="1">LEFT(Table_Merge1[[#This Row],[Column2]],4)</f>
        <v>1401</v>
      </c>
      <c r="AD281" s="259" t="str">
        <f ca="1">RIGHT(LEFT(Table_Merge1[[#This Row],[Column2]],7),2)</f>
        <v>02</v>
      </c>
      <c r="AE281" s="259" t="str">
        <f ca="1">RIGHT(Table_Merge1[[#This Row],[Column2]],2)</f>
        <v>20</v>
      </c>
      <c r="AF281">
        <v>2</v>
      </c>
      <c r="AG281">
        <v>20</v>
      </c>
      <c r="AH281" s="260">
        <v>2022</v>
      </c>
      <c r="AI281" t="s">
        <v>3439</v>
      </c>
      <c r="AJ281" s="260">
        <v>10</v>
      </c>
      <c r="AK281">
        <v>1862.25</v>
      </c>
      <c r="AL281">
        <v>2750</v>
      </c>
      <c r="AM281">
        <v>539800</v>
      </c>
      <c r="AO281">
        <v>249602</v>
      </c>
      <c r="AP281" s="287">
        <f>IFERROR(IF(Table_Merge1[[#This Row],[LME Zinc stock]]*Table_Merge1[[#This Row],[Nima.مقدار]]=0,"",Table_Merge1[[#This Row],[LME Zinc stock]]*Table_Merge1[[#This Row],[Nima.مقدار]]),"")</f>
        <v>134735159600</v>
      </c>
      <c r="AQ281" s="287">
        <f>IFERROR(IF(Table_Merge1[[#This Row],[LME Zinc 3-month]]*Table_Merge1[[#This Row],[Nima.مقدار]]=0,"",Table_Merge1[[#This Row],[LME Zinc 3-month]]*Table_Merge1[[#This Row],[Nima.مقدار]]),"")</f>
        <v>686405500</v>
      </c>
      <c r="AR281" s="288" t="str">
        <f>IFERROR(IF(Table_Merge1[[#This Row],[LME Zinc stock]]*Table_Merge1[[#This Row],[Azad.Sell]]=0,"",Table_Merge1[[#This Row],[LME Zinc stock]]*Table_Merge1[[#This Row],[Azad.Sell]]),"")</f>
        <v/>
      </c>
      <c r="AS281" s="288" t="str">
        <f>IFERROR(IF(Table_Merge1[[#This Row],[LME Zinc 3-month]]*Table_Merge1[[#This Row],[Azad.Sell]]=0,"",Table_Merge1[[#This Row],[LME Zinc 3-month]]*Table_Merge1[[#This Row],[Azad.Sell]]),"")</f>
        <v/>
      </c>
      <c r="AT281"/>
      <c r="DH281">
        <v>200</v>
      </c>
      <c r="DI281">
        <v>20</v>
      </c>
      <c r="DJ281">
        <v>20</v>
      </c>
      <c r="DK281" t="s">
        <v>9532</v>
      </c>
      <c r="DL281" t="s">
        <v>9808</v>
      </c>
      <c r="DM281" t="s">
        <v>9809</v>
      </c>
      <c r="DN281">
        <v>11573240</v>
      </c>
      <c r="DO281">
        <v>11573240</v>
      </c>
      <c r="DP281">
        <v>2048153660</v>
      </c>
      <c r="DQ281">
        <v>2048153660</v>
      </c>
      <c r="DR281">
        <v>3640</v>
      </c>
      <c r="DS281" t="s">
        <v>3621</v>
      </c>
      <c r="DT281" t="s">
        <v>3621</v>
      </c>
      <c r="DU281" t="s">
        <v>3621</v>
      </c>
      <c r="DV281">
        <v>4020</v>
      </c>
      <c r="DW281">
        <v>563792.92537313432</v>
      </c>
      <c r="DX281">
        <v>563792.92537313432</v>
      </c>
      <c r="DY281">
        <v>1</v>
      </c>
    </row>
    <row r="282" spans="1:129" x14ac:dyDescent="0.25">
      <c r="A282" s="258">
        <v>41347</v>
      </c>
      <c r="B2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1391.12.24</v>
      </c>
      <c r="C282" s="195">
        <f t="shared" ca="1" si="40"/>
        <v>1391</v>
      </c>
      <c r="D2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82" s="195">
        <f>_xlfn.NUMBERVALUE(RIGHT(Table11[[#This Row],[تاریخ شمسی]],2))</f>
        <v>24</v>
      </c>
      <c r="F2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12-24</v>
      </c>
      <c r="G282" s="195" t="s">
        <v>433</v>
      </c>
      <c r="I282" s="259">
        <v>44111</v>
      </c>
      <c r="J282">
        <v>29750</v>
      </c>
      <c r="L282" s="259">
        <v>41347</v>
      </c>
      <c r="M282">
        <v>34000</v>
      </c>
      <c r="O282" s="283">
        <f>IFERROR(DATE(Table7[[#This Row],[year]],MONTH(DATEVALUE(Table7[[#This Row],[month]]&amp;"1")),Table7[[#This Row],[day]]),"")</f>
        <v>44690</v>
      </c>
      <c r="P282" s="257" t="s">
        <v>3708</v>
      </c>
      <c r="Q282" s="257">
        <v>2022</v>
      </c>
      <c r="R282" s="257" t="s">
        <v>3439</v>
      </c>
      <c r="S282" s="257">
        <v>9</v>
      </c>
      <c r="T282" s="257">
        <v>1865.4</v>
      </c>
      <c r="U282" s="257">
        <v>2723</v>
      </c>
      <c r="V282" s="257">
        <v>546350</v>
      </c>
      <c r="X282" s="260">
        <v>44690</v>
      </c>
      <c r="Y282" t="s">
        <v>9132</v>
      </c>
      <c r="Z282" s="260">
        <v>2</v>
      </c>
      <c r="AA282">
        <v>1401</v>
      </c>
      <c r="AB282" s="260" t="str">
        <f ca="1">IFERROR(IFERROR(VLOOKUP(Table_Merge1[[#This Row],[Column1]],Table11[#All],2,FALSE),LEFT(AB283,8)&amp;IF(LEN((RIGHT(AB283,2)+1))&lt;2,"0"&amp;(RIGHT(AB283,2)+1),(RIGHT(AB283,2)-1))),"")</f>
        <v>1401.02.19</v>
      </c>
      <c r="AC282" s="259" t="str">
        <f ca="1">LEFT(Table_Merge1[[#This Row],[Column2]],4)</f>
        <v>1401</v>
      </c>
      <c r="AD282" s="259" t="str">
        <f ca="1">RIGHT(LEFT(Table_Merge1[[#This Row],[Column2]],7),2)</f>
        <v>02</v>
      </c>
      <c r="AE282" s="259" t="str">
        <f ca="1">RIGHT(Table_Merge1[[#This Row],[Column2]],2)</f>
        <v>19</v>
      </c>
      <c r="AF282">
        <v>2</v>
      </c>
      <c r="AG282">
        <v>19</v>
      </c>
      <c r="AH282" s="260">
        <v>2022</v>
      </c>
      <c r="AI282" t="s">
        <v>3439</v>
      </c>
      <c r="AJ282" s="260">
        <v>9</v>
      </c>
      <c r="AK282">
        <v>1865.4</v>
      </c>
      <c r="AL282">
        <v>2723</v>
      </c>
      <c r="AM282">
        <v>546350</v>
      </c>
      <c r="AO282">
        <v>249256</v>
      </c>
      <c r="AP282" s="287">
        <f>IFERROR(IF(Table_Merge1[[#This Row],[LME Zinc stock]]*Table_Merge1[[#This Row],[Nima.مقدار]]=0,"",Table_Merge1[[#This Row],[LME Zinc stock]]*Table_Merge1[[#This Row],[Nima.مقدار]]),"")</f>
        <v>136181015600</v>
      </c>
      <c r="AQ282" s="287">
        <f>IFERROR(IF(Table_Merge1[[#This Row],[LME Zinc 3-month]]*Table_Merge1[[#This Row],[Nima.مقدار]]=0,"",Table_Merge1[[#This Row],[LME Zinc 3-month]]*Table_Merge1[[#This Row],[Nima.مقدار]]),"")</f>
        <v>678724088</v>
      </c>
      <c r="AR282" s="288" t="str">
        <f>IFERROR(IF(Table_Merge1[[#This Row],[LME Zinc stock]]*Table_Merge1[[#This Row],[Azad.Sell]]=0,"",Table_Merge1[[#This Row],[LME Zinc stock]]*Table_Merge1[[#This Row],[Azad.Sell]]),"")</f>
        <v/>
      </c>
      <c r="AS282" s="288" t="str">
        <f>IFERROR(IF(Table_Merge1[[#This Row],[LME Zinc 3-month]]*Table_Merge1[[#This Row],[Azad.Sell]]=0,"",Table_Merge1[[#This Row],[LME Zinc 3-month]]*Table_Merge1[[#This Row],[Azad.Sell]]),"")</f>
        <v/>
      </c>
      <c r="AT282"/>
      <c r="DH282">
        <v>0</v>
      </c>
      <c r="DI282">
        <v>40</v>
      </c>
      <c r="DJ282">
        <v>40</v>
      </c>
      <c r="DK282" t="s">
        <v>9533</v>
      </c>
      <c r="DL282" t="s">
        <v>9808</v>
      </c>
      <c r="DM282" t="s">
        <v>9809</v>
      </c>
      <c r="DN282">
        <v>23146480</v>
      </c>
      <c r="DO282">
        <v>23146480</v>
      </c>
      <c r="DP282">
        <v>2071300140</v>
      </c>
      <c r="DQ282">
        <v>2071300140</v>
      </c>
      <c r="DR282">
        <v>3680</v>
      </c>
      <c r="DS282" t="s">
        <v>3621</v>
      </c>
      <c r="DT282" t="s">
        <v>3621</v>
      </c>
      <c r="DU282" t="s">
        <v>3621</v>
      </c>
      <c r="DV282">
        <v>4020</v>
      </c>
      <c r="DW282">
        <v>563792.92537313432</v>
      </c>
      <c r="DX282">
        <v>563792.92537313432</v>
      </c>
      <c r="DY282">
        <v>1</v>
      </c>
    </row>
    <row r="283" spans="1:129" x14ac:dyDescent="0.25">
      <c r="A283" s="258">
        <v>41349</v>
      </c>
      <c r="B2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1391.12.26</v>
      </c>
      <c r="C283" s="195">
        <f t="shared" ca="1" si="40"/>
        <v>1391</v>
      </c>
      <c r="D2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83" s="195">
        <f>_xlfn.NUMBERVALUE(RIGHT(Table11[[#This Row],[تاریخ شمسی]],2))</f>
        <v>26</v>
      </c>
      <c r="F2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12-26</v>
      </c>
      <c r="G283" s="195" t="s">
        <v>434</v>
      </c>
      <c r="I283" s="259">
        <v>44112</v>
      </c>
      <c r="J283">
        <v>29750</v>
      </c>
      <c r="L283" s="259">
        <v>41349</v>
      </c>
      <c r="M283">
        <v>33400</v>
      </c>
      <c r="O283" s="284">
        <f>IFERROR(DATE(Table7[[#This Row],[year]],MONTH(DATEVALUE(Table7[[#This Row],[month]]&amp;"1")),Table7[[#This Row],[day]]),"")</f>
        <v>44687</v>
      </c>
      <c r="P283" s="195" t="s">
        <v>3709</v>
      </c>
      <c r="Q283" s="195">
        <v>2022</v>
      </c>
      <c r="R283" s="195" t="s">
        <v>3439</v>
      </c>
      <c r="S283" s="195">
        <v>6</v>
      </c>
      <c r="T283" s="195">
        <v>1884.3</v>
      </c>
      <c r="U283" s="195">
        <v>2772</v>
      </c>
      <c r="V283" s="195">
        <v>553925</v>
      </c>
      <c r="X283" s="260">
        <v>44687</v>
      </c>
      <c r="Y283" t="s">
        <v>9131</v>
      </c>
      <c r="Z283" s="260">
        <v>3</v>
      </c>
      <c r="AA283">
        <v>1401</v>
      </c>
      <c r="AB283" s="260" t="str">
        <f ca="1">IFERROR(IFERROR(VLOOKUP(Table_Merge1[[#This Row],[Column1]],Table11[#All],2,FALSE),LEFT(AB284,8)&amp;IF(LEN((RIGHT(AB284,2)+1))&lt;2,"0"&amp;(RIGHT(AB284,2)+1),(RIGHT(AB284,2)-1))),"")</f>
        <v>1401.02.16</v>
      </c>
      <c r="AC283" s="259" t="str">
        <f ca="1">LEFT(Table_Merge1[[#This Row],[Column2]],4)</f>
        <v>1401</v>
      </c>
      <c r="AD283" s="259" t="str">
        <f ca="1">RIGHT(LEFT(Table_Merge1[[#This Row],[Column2]],7),2)</f>
        <v>02</v>
      </c>
      <c r="AE283" s="259" t="str">
        <f ca="1">RIGHT(Table_Merge1[[#This Row],[Column2]],2)</f>
        <v>16</v>
      </c>
      <c r="AF283">
        <v>2</v>
      </c>
      <c r="AG283">
        <v>16</v>
      </c>
      <c r="AH283" s="260">
        <v>2022</v>
      </c>
      <c r="AI283" t="s">
        <v>3439</v>
      </c>
      <c r="AJ283" s="260">
        <v>6</v>
      </c>
      <c r="AK283">
        <v>1884.3</v>
      </c>
      <c r="AL283">
        <v>2772</v>
      </c>
      <c r="AM283">
        <v>553925</v>
      </c>
      <c r="AO283">
        <v>251119</v>
      </c>
      <c r="AP283" s="287">
        <f>IFERROR(IF(Table_Merge1[[#This Row],[LME Zinc stock]]*Table_Merge1[[#This Row],[Nima.مقدار]]=0,"",Table_Merge1[[#This Row],[LME Zinc stock]]*Table_Merge1[[#This Row],[Nima.مقدار]]),"")</f>
        <v>139101092075</v>
      </c>
      <c r="AQ283" s="287">
        <f>IFERROR(IF(Table_Merge1[[#This Row],[LME Zinc 3-month]]*Table_Merge1[[#This Row],[Nima.مقدار]]=0,"",Table_Merge1[[#This Row],[LME Zinc 3-month]]*Table_Merge1[[#This Row],[Nima.مقدار]]),"")</f>
        <v>696101868</v>
      </c>
      <c r="AR283" s="288" t="str">
        <f>IFERROR(IF(Table_Merge1[[#This Row],[LME Zinc stock]]*Table_Merge1[[#This Row],[Azad.Sell]]=0,"",Table_Merge1[[#This Row],[LME Zinc stock]]*Table_Merge1[[#This Row],[Azad.Sell]]),"")</f>
        <v/>
      </c>
      <c r="AS283" s="288" t="str">
        <f>IFERROR(IF(Table_Merge1[[#This Row],[LME Zinc 3-month]]*Table_Merge1[[#This Row],[Azad.Sell]]=0,"",Table_Merge1[[#This Row],[LME Zinc 3-month]]*Table_Merge1[[#This Row],[Azad.Sell]]),"")</f>
        <v/>
      </c>
      <c r="AT283"/>
      <c r="DH283">
        <v>2000</v>
      </c>
      <c r="DI283">
        <v>320</v>
      </c>
      <c r="DJ283">
        <v>300</v>
      </c>
      <c r="DK283" t="s">
        <v>9594</v>
      </c>
      <c r="DL283" t="s">
        <v>9808</v>
      </c>
      <c r="DM283" t="s">
        <v>9809</v>
      </c>
      <c r="DN283">
        <v>172188900</v>
      </c>
      <c r="DO283">
        <v>172188900</v>
      </c>
      <c r="DP283">
        <v>2243489040</v>
      </c>
      <c r="DQ283">
        <v>2243489040</v>
      </c>
      <c r="DR283">
        <v>3980</v>
      </c>
      <c r="DS283" t="s">
        <v>3621</v>
      </c>
      <c r="DT283" t="s">
        <v>3621</v>
      </c>
      <c r="DU283" t="s">
        <v>3621</v>
      </c>
      <c r="DV283">
        <v>4020</v>
      </c>
      <c r="DW283">
        <v>563792.92537313432</v>
      </c>
      <c r="DX283">
        <v>563792.92537313432</v>
      </c>
      <c r="DY283">
        <v>1</v>
      </c>
    </row>
    <row r="284" spans="1:129" x14ac:dyDescent="0.25">
      <c r="A284" s="258">
        <v>41350</v>
      </c>
      <c r="B2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1391.12.27</v>
      </c>
      <c r="C284" s="195">
        <f t="shared" ca="1" si="40"/>
        <v>1391</v>
      </c>
      <c r="D2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84" s="195">
        <f>_xlfn.NUMBERVALUE(RIGHT(Table11[[#This Row],[تاریخ شمسی]],2))</f>
        <v>27</v>
      </c>
      <c r="F2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12-27</v>
      </c>
      <c r="G284" s="195" t="s">
        <v>435</v>
      </c>
      <c r="I284" s="259">
        <v>44113</v>
      </c>
      <c r="J284">
        <v>29750</v>
      </c>
      <c r="L284" s="259">
        <v>41350</v>
      </c>
      <c r="M284">
        <v>34300</v>
      </c>
      <c r="O284" s="283">
        <f>IFERROR(DATE(Table7[[#This Row],[year]],MONTH(DATEVALUE(Table7[[#This Row],[month]]&amp;"1")),Table7[[#This Row],[day]]),"")</f>
        <v>44686</v>
      </c>
      <c r="P284" s="257" t="s">
        <v>3710</v>
      </c>
      <c r="Q284" s="257">
        <v>2022</v>
      </c>
      <c r="R284" s="257" t="s">
        <v>3439</v>
      </c>
      <c r="S284" s="257">
        <v>5</v>
      </c>
      <c r="T284" s="257">
        <v>1895.2</v>
      </c>
      <c r="U284" s="257">
        <v>2715</v>
      </c>
      <c r="V284" s="257">
        <v>560275</v>
      </c>
      <c r="X284" s="260">
        <v>44686</v>
      </c>
      <c r="Y284" t="s">
        <v>9130</v>
      </c>
      <c r="Z284" s="260">
        <v>3</v>
      </c>
      <c r="AA284">
        <v>1401</v>
      </c>
      <c r="AB284" s="260" t="str">
        <f ca="1">IFERROR(IFERROR(VLOOKUP(Table_Merge1[[#This Row],[Column1]],Table11[#All],2,FALSE),LEFT(AB285,8)&amp;IF(LEN((RIGHT(AB285,2)+1))&lt;2,"0"&amp;(RIGHT(AB285,2)+1),(RIGHT(AB285,2)-1))),"")</f>
        <v>1401.02.15</v>
      </c>
      <c r="AC284" s="259" t="str">
        <f ca="1">LEFT(Table_Merge1[[#This Row],[Column2]],4)</f>
        <v>1401</v>
      </c>
      <c r="AD284" s="259" t="str">
        <f ca="1">RIGHT(LEFT(Table_Merge1[[#This Row],[Column2]],7),2)</f>
        <v>02</v>
      </c>
      <c r="AE284" s="259" t="str">
        <f ca="1">RIGHT(Table_Merge1[[#This Row],[Column2]],2)</f>
        <v>15</v>
      </c>
      <c r="AF284">
        <v>2</v>
      </c>
      <c r="AG284">
        <v>15</v>
      </c>
      <c r="AH284" s="260">
        <v>2022</v>
      </c>
      <c r="AI284" t="s">
        <v>3439</v>
      </c>
      <c r="AJ284" s="260">
        <v>5</v>
      </c>
      <c r="AK284">
        <v>1895.2</v>
      </c>
      <c r="AL284">
        <v>2715</v>
      </c>
      <c r="AM284">
        <v>560275</v>
      </c>
      <c r="AO284">
        <v>251119</v>
      </c>
      <c r="AP284" s="287">
        <f>IFERROR(IF(Table_Merge1[[#This Row],[LME Zinc stock]]*Table_Merge1[[#This Row],[Nima.مقدار]]=0,"",Table_Merge1[[#This Row],[LME Zinc stock]]*Table_Merge1[[#This Row],[Nima.مقدار]]),"")</f>
        <v>140695697725</v>
      </c>
      <c r="AQ284" s="287">
        <f>IFERROR(IF(Table_Merge1[[#This Row],[LME Zinc 3-month]]*Table_Merge1[[#This Row],[Nima.مقدار]]=0,"",Table_Merge1[[#This Row],[LME Zinc 3-month]]*Table_Merge1[[#This Row],[Nima.مقدار]]),"")</f>
        <v>681788085</v>
      </c>
      <c r="AR284" s="288" t="str">
        <f>IFERROR(IF(Table_Merge1[[#This Row],[LME Zinc stock]]*Table_Merge1[[#This Row],[Azad.Sell]]=0,"",Table_Merge1[[#This Row],[LME Zinc stock]]*Table_Merge1[[#This Row],[Azad.Sell]]),"")</f>
        <v/>
      </c>
      <c r="AS284" s="288" t="str">
        <f>IFERROR(IF(Table_Merge1[[#This Row],[LME Zinc 3-month]]*Table_Merge1[[#This Row],[Azad.Sell]]=0,"",Table_Merge1[[#This Row],[LME Zinc 3-month]]*Table_Merge1[[#This Row],[Azad.Sell]]),"")</f>
        <v/>
      </c>
      <c r="AT284"/>
      <c r="DH284">
        <v>200</v>
      </c>
      <c r="DI284">
        <v>60</v>
      </c>
      <c r="DJ284">
        <v>40</v>
      </c>
      <c r="DK284" t="s">
        <v>9594</v>
      </c>
      <c r="DL284" t="s">
        <v>9808</v>
      </c>
      <c r="DM284" t="s">
        <v>9809</v>
      </c>
      <c r="DN284">
        <v>22958520</v>
      </c>
      <c r="DO284">
        <v>22958520</v>
      </c>
      <c r="DP284">
        <v>2266447560</v>
      </c>
      <c r="DQ284">
        <v>2266447560</v>
      </c>
      <c r="DR284">
        <v>4020</v>
      </c>
      <c r="DS284">
        <v>4020</v>
      </c>
      <c r="DT284">
        <v>563792.92537313432</v>
      </c>
      <c r="DU284">
        <v>563792.92537313432</v>
      </c>
      <c r="DV284">
        <v>4020</v>
      </c>
      <c r="DW284">
        <v>563792.92537313432</v>
      </c>
      <c r="DX284">
        <v>563792.92537313432</v>
      </c>
      <c r="DY284">
        <v>1</v>
      </c>
    </row>
    <row r="285" spans="1:129" x14ac:dyDescent="0.25">
      <c r="A285" s="258">
        <v>41351</v>
      </c>
      <c r="B2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1391.12.28</v>
      </c>
      <c r="C285" s="195">
        <f t="shared" ca="1" si="40"/>
        <v>1391</v>
      </c>
      <c r="D2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85" s="195">
        <f>_xlfn.NUMBERVALUE(RIGHT(Table11[[#This Row],[تاریخ شمسی]],2))</f>
        <v>28</v>
      </c>
      <c r="F2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12-28</v>
      </c>
      <c r="G285" s="195" t="s">
        <v>436</v>
      </c>
      <c r="I285" s="259">
        <v>44114</v>
      </c>
      <c r="J285">
        <v>30950</v>
      </c>
      <c r="L285" s="259">
        <v>41351</v>
      </c>
      <c r="M285">
        <v>34000</v>
      </c>
      <c r="O285" s="284">
        <f>IFERROR(DATE(Table7[[#This Row],[year]],MONTH(DATEVALUE(Table7[[#This Row],[month]]&amp;"1")),Table7[[#This Row],[day]]),"")</f>
        <v>44685</v>
      </c>
      <c r="P285" s="195" t="s">
        <v>3711</v>
      </c>
      <c r="Q285" s="195">
        <v>2022</v>
      </c>
      <c r="R285" s="195" t="s">
        <v>3439</v>
      </c>
      <c r="S285" s="195">
        <v>4</v>
      </c>
      <c r="T285" s="195">
        <v>1868.7</v>
      </c>
      <c r="U285" s="195">
        <v>2750</v>
      </c>
      <c r="V285" s="195">
        <v>568250</v>
      </c>
      <c r="X285" s="260">
        <v>44685</v>
      </c>
      <c r="Z285" s="260">
        <v>3</v>
      </c>
      <c r="AB285" s="260" t="str">
        <f ca="1">IFERROR(IFERROR(VLOOKUP(Table_Merge1[[#This Row],[Column1]],Table11[#All],2,FALSE),LEFT(AB286,8)&amp;IF(LEN((RIGHT(AB286,2)+1))&lt;2,"0"&amp;(RIGHT(AB286,2)+1),(RIGHT(AB286,2)-1))),"")</f>
        <v>1401.02.12</v>
      </c>
      <c r="AC285" s="259" t="str">
        <f ca="1">LEFT(Table_Merge1[[#This Row],[Column2]],4)</f>
        <v>1401</v>
      </c>
      <c r="AD285" s="259" t="str">
        <f ca="1">RIGHT(LEFT(Table_Merge1[[#This Row],[Column2]],7),2)</f>
        <v>02</v>
      </c>
      <c r="AE285" s="259" t="str">
        <f ca="1">RIGHT(Table_Merge1[[#This Row],[Column2]],2)</f>
        <v>12</v>
      </c>
      <c r="AH285" s="260">
        <v>2022</v>
      </c>
      <c r="AI285" t="s">
        <v>3439</v>
      </c>
      <c r="AJ285" s="260">
        <v>4</v>
      </c>
      <c r="AK285">
        <v>1868.7</v>
      </c>
      <c r="AL285">
        <v>2750</v>
      </c>
      <c r="AM285">
        <v>568250</v>
      </c>
      <c r="AP285" s="287" t="str">
        <f>IFERROR(IF(Table_Merge1[[#This Row],[LME Zinc stock]]*Table_Merge1[[#This Row],[Nima.مقدار]]=0,"",Table_Merge1[[#This Row],[LME Zinc stock]]*Table_Merge1[[#This Row],[Nima.مقدار]]),"")</f>
        <v/>
      </c>
      <c r="AQ285" s="287" t="str">
        <f>IFERROR(IF(Table_Merge1[[#This Row],[LME Zinc 3-month]]*Table_Merge1[[#This Row],[Nima.مقدار]]=0,"",Table_Merge1[[#This Row],[LME Zinc 3-month]]*Table_Merge1[[#This Row],[Nima.مقدار]]),"")</f>
        <v/>
      </c>
      <c r="AR285" s="288" t="str">
        <f>IFERROR(IF(Table_Merge1[[#This Row],[LME Zinc stock]]*Table_Merge1[[#This Row],[Azad.Sell]]=0,"",Table_Merge1[[#This Row],[LME Zinc stock]]*Table_Merge1[[#This Row],[Azad.Sell]]),"")</f>
        <v/>
      </c>
      <c r="AS285" s="288" t="str">
        <f>IFERROR(IF(Table_Merge1[[#This Row],[LME Zinc 3-month]]*Table_Merge1[[#This Row],[Azad.Sell]]=0,"",Table_Merge1[[#This Row],[LME Zinc 3-month]]*Table_Merge1[[#This Row],[Azad.Sell]]),"")</f>
        <v/>
      </c>
      <c r="AT285"/>
      <c r="DH285">
        <v>3000</v>
      </c>
      <c r="DI285">
        <v>1300</v>
      </c>
      <c r="DJ285">
        <v>1120</v>
      </c>
      <c r="DK285" t="s">
        <v>9601</v>
      </c>
      <c r="DL285" t="s">
        <v>9808</v>
      </c>
      <c r="DM285" t="s">
        <v>9813</v>
      </c>
      <c r="DN285">
        <v>581891520</v>
      </c>
      <c r="DO285">
        <v>581891520</v>
      </c>
      <c r="DP285">
        <v>581891520</v>
      </c>
      <c r="DQ285">
        <v>581891520</v>
      </c>
      <c r="DR285">
        <v>1120</v>
      </c>
      <c r="DS285" t="s">
        <v>3621</v>
      </c>
      <c r="DT285" t="s">
        <v>3621</v>
      </c>
      <c r="DU285" t="s">
        <v>3621</v>
      </c>
      <c r="DV285">
        <v>13020</v>
      </c>
      <c r="DW285">
        <v>520468.5253456221</v>
      </c>
      <c r="DX285">
        <v>516621.15207373269</v>
      </c>
      <c r="DY285">
        <v>1.0074471849564153</v>
      </c>
    </row>
    <row r="286" spans="1:129" x14ac:dyDescent="0.25">
      <c r="A286" s="258">
        <v>41358</v>
      </c>
      <c r="B2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1392.01.05</v>
      </c>
      <c r="C286" s="195">
        <f t="shared" ca="1" si="40"/>
        <v>1392</v>
      </c>
      <c r="D2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86" s="195">
        <f>_xlfn.NUMBERVALUE(RIGHT(Table11[[#This Row],[تاریخ شمسی]],2))</f>
        <v>5</v>
      </c>
      <c r="F2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01-05</v>
      </c>
      <c r="G286" s="195" t="s">
        <v>437</v>
      </c>
      <c r="I286" s="259">
        <v>44115</v>
      </c>
      <c r="J286">
        <v>30950</v>
      </c>
      <c r="L286" s="259">
        <v>41358</v>
      </c>
      <c r="M286">
        <v>34600</v>
      </c>
      <c r="O286" s="283">
        <f>IFERROR(DATE(Table7[[#This Row],[year]],MONTH(DATEVALUE(Table7[[#This Row],[month]]&amp;"1")),Table7[[#This Row],[day]]),"")</f>
        <v>44684</v>
      </c>
      <c r="P286" s="257" t="s">
        <v>3712</v>
      </c>
      <c r="Q286" s="257">
        <v>2022</v>
      </c>
      <c r="R286" s="257" t="s">
        <v>3439</v>
      </c>
      <c r="S286" s="257">
        <v>3</v>
      </c>
      <c r="T286" s="257">
        <v>1857.9</v>
      </c>
      <c r="U286" s="257">
        <v>2870</v>
      </c>
      <c r="V286" s="257">
        <v>571800</v>
      </c>
      <c r="X286" s="260">
        <v>44684</v>
      </c>
      <c r="Y286" t="s">
        <v>9129</v>
      </c>
      <c r="Z286" s="260">
        <v>3</v>
      </c>
      <c r="AA286">
        <v>1401</v>
      </c>
      <c r="AB286" s="260" t="str">
        <f ca="1">IFERROR(IFERROR(VLOOKUP(Table_Merge1[[#This Row],[Column1]],Table11[#All],2,FALSE),LEFT(AB287,8)&amp;IF(LEN((RIGHT(AB287,2)+1))&lt;2,"0"&amp;(RIGHT(AB287,2)+1),(RIGHT(AB287,2)-1))),"")</f>
        <v>1401.02.13</v>
      </c>
      <c r="AC286" s="259" t="str">
        <f ca="1">LEFT(Table_Merge1[[#This Row],[Column2]],4)</f>
        <v>1401</v>
      </c>
      <c r="AD286" s="259" t="str">
        <f ca="1">RIGHT(LEFT(Table_Merge1[[#This Row],[Column2]],7),2)</f>
        <v>02</v>
      </c>
      <c r="AE286" s="259" t="str">
        <f ca="1">RIGHT(Table_Merge1[[#This Row],[Column2]],2)</f>
        <v>13</v>
      </c>
      <c r="AF286">
        <v>2</v>
      </c>
      <c r="AG286">
        <v>13</v>
      </c>
      <c r="AH286" s="260">
        <v>2022</v>
      </c>
      <c r="AI286" t="s">
        <v>3439</v>
      </c>
      <c r="AJ286" s="260">
        <v>3</v>
      </c>
      <c r="AK286">
        <v>1857.9</v>
      </c>
      <c r="AL286">
        <v>2870</v>
      </c>
      <c r="AM286">
        <v>571800</v>
      </c>
      <c r="AO286">
        <v>250626</v>
      </c>
      <c r="AP286" s="287">
        <f>IFERROR(IF(Table_Merge1[[#This Row],[LME Zinc stock]]*Table_Merge1[[#This Row],[Nima.مقدار]]=0,"",Table_Merge1[[#This Row],[LME Zinc stock]]*Table_Merge1[[#This Row],[Nima.مقدار]]),"")</f>
        <v>143307946800</v>
      </c>
      <c r="AQ286" s="287">
        <f>IFERROR(IF(Table_Merge1[[#This Row],[LME Zinc 3-month]]*Table_Merge1[[#This Row],[Nima.مقدار]]=0,"",Table_Merge1[[#This Row],[LME Zinc 3-month]]*Table_Merge1[[#This Row],[Nima.مقدار]]),"")</f>
        <v>719296620</v>
      </c>
      <c r="AR286" s="288" t="str">
        <f>IFERROR(IF(Table_Merge1[[#This Row],[LME Zinc stock]]*Table_Merge1[[#This Row],[Azad.Sell]]=0,"",Table_Merge1[[#This Row],[LME Zinc stock]]*Table_Merge1[[#This Row],[Azad.Sell]]),"")</f>
        <v/>
      </c>
      <c r="AS286" s="288" t="str">
        <f>IFERROR(IF(Table_Merge1[[#This Row],[LME Zinc 3-month]]*Table_Merge1[[#This Row],[Azad.Sell]]=0,"",Table_Merge1[[#This Row],[LME Zinc 3-month]]*Table_Merge1[[#This Row],[Azad.Sell]]),"")</f>
        <v/>
      </c>
      <c r="AT286"/>
      <c r="DH286">
        <v>0</v>
      </c>
      <c r="DI286">
        <v>180</v>
      </c>
      <c r="DJ286">
        <v>180</v>
      </c>
      <c r="DK286" t="s">
        <v>9601</v>
      </c>
      <c r="DL286" t="s">
        <v>9808</v>
      </c>
      <c r="DM286" t="s">
        <v>9813</v>
      </c>
      <c r="DN286">
        <v>93518280</v>
      </c>
      <c r="DO286">
        <v>93518280</v>
      </c>
      <c r="DP286">
        <v>675409800</v>
      </c>
      <c r="DQ286">
        <v>675409800</v>
      </c>
      <c r="DR286">
        <v>1300</v>
      </c>
      <c r="DS286" t="s">
        <v>3621</v>
      </c>
      <c r="DT286" t="s">
        <v>3621</v>
      </c>
      <c r="DU286" t="s">
        <v>3621</v>
      </c>
      <c r="DV286">
        <v>13020</v>
      </c>
      <c r="DW286">
        <v>520468.5253456221</v>
      </c>
      <c r="DX286">
        <v>516621.15207373269</v>
      </c>
      <c r="DY286">
        <v>1.0074471849564153</v>
      </c>
    </row>
    <row r="287" spans="1:129" x14ac:dyDescent="0.25">
      <c r="A287" s="258">
        <v>41359</v>
      </c>
      <c r="B2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1392.01.06</v>
      </c>
      <c r="C287" s="195">
        <f t="shared" ca="1" si="40"/>
        <v>1392</v>
      </c>
      <c r="D2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87" s="195">
        <f>_xlfn.NUMBERVALUE(RIGHT(Table11[[#This Row],[تاریخ شمسی]],2))</f>
        <v>6</v>
      </c>
      <c r="F2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01-06</v>
      </c>
      <c r="G287" s="195" t="s">
        <v>438</v>
      </c>
      <c r="I287" s="259">
        <v>44116</v>
      </c>
      <c r="J287">
        <v>31700</v>
      </c>
      <c r="L287" s="259">
        <v>41359</v>
      </c>
      <c r="M287">
        <v>34600</v>
      </c>
      <c r="O287" s="284">
        <f>IFERROR(DATE(Table7[[#This Row],[year]],MONTH(DATEVALUE(Table7[[#This Row],[month]]&amp;"1")),Table7[[#This Row],[day]]),"")</f>
        <v>44680</v>
      </c>
      <c r="P287" s="195" t="s">
        <v>3713</v>
      </c>
      <c r="Q287" s="195">
        <v>2022</v>
      </c>
      <c r="R287" s="195" t="s">
        <v>3437</v>
      </c>
      <c r="S287" s="195">
        <v>29</v>
      </c>
      <c r="T287" s="195">
        <v>1915.45</v>
      </c>
      <c r="U287" s="195">
        <v>2962.5</v>
      </c>
      <c r="V287" s="195">
        <v>573975</v>
      </c>
      <c r="X287" s="260">
        <v>44680</v>
      </c>
      <c r="Y287" t="s">
        <v>9128</v>
      </c>
      <c r="Z287" s="260">
        <v>3</v>
      </c>
      <c r="AA287">
        <v>1401</v>
      </c>
      <c r="AB287" s="260" t="str">
        <f ca="1">IFERROR(IFERROR(VLOOKUP(Table_Merge1[[#This Row],[Column1]],Table11[#All],2,FALSE),LEFT(AB288,8)&amp;IF(LEN((RIGHT(AB288,2)+1))&lt;2,"0"&amp;(RIGHT(AB288,2)+1),(RIGHT(AB288,2)-1))),"")</f>
        <v>1401.02.09</v>
      </c>
      <c r="AC287" s="259" t="str">
        <f ca="1">LEFT(Table_Merge1[[#This Row],[Column2]],4)</f>
        <v>1401</v>
      </c>
      <c r="AD287" s="259" t="str">
        <f ca="1">RIGHT(LEFT(Table_Merge1[[#This Row],[Column2]],7),2)</f>
        <v>02</v>
      </c>
      <c r="AE287" s="259" t="str">
        <f ca="1">RIGHT(Table_Merge1[[#This Row],[Column2]],2)</f>
        <v>09</v>
      </c>
      <c r="AF287">
        <v>2</v>
      </c>
      <c r="AG287">
        <v>9</v>
      </c>
      <c r="AH287" s="260">
        <v>2022</v>
      </c>
      <c r="AI287" t="s">
        <v>3437</v>
      </c>
      <c r="AJ287" s="260">
        <v>29</v>
      </c>
      <c r="AK287">
        <v>1915.45</v>
      </c>
      <c r="AL287">
        <v>2962.5</v>
      </c>
      <c r="AM287">
        <v>573975</v>
      </c>
      <c r="AN287">
        <v>28080</v>
      </c>
      <c r="AO287">
        <v>250723</v>
      </c>
      <c r="AP287" s="287">
        <f>IFERROR(IF(Table_Merge1[[#This Row],[LME Zinc stock]]*Table_Merge1[[#This Row],[Nima.مقدار]]=0,"",Table_Merge1[[#This Row],[LME Zinc stock]]*Table_Merge1[[#This Row],[Nima.مقدار]]),"")</f>
        <v>143908733925</v>
      </c>
      <c r="AQ287" s="287">
        <f>IFERROR(IF(Table_Merge1[[#This Row],[LME Zinc 3-month]]*Table_Merge1[[#This Row],[Nima.مقدار]]=0,"",Table_Merge1[[#This Row],[LME Zinc 3-month]]*Table_Merge1[[#This Row],[Nima.مقدار]]),"")</f>
        <v>742766887.5</v>
      </c>
      <c r="AR287" s="288">
        <f>IFERROR(IF(Table_Merge1[[#This Row],[LME Zinc stock]]*Table_Merge1[[#This Row],[Azad.Sell]]=0,"",Table_Merge1[[#This Row],[LME Zinc stock]]*Table_Merge1[[#This Row],[Azad.Sell]]),"")</f>
        <v>16117218000</v>
      </c>
      <c r="AS287" s="288">
        <f>IFERROR(IF(Table_Merge1[[#This Row],[LME Zinc 3-month]]*Table_Merge1[[#This Row],[Azad.Sell]]=0,"",Table_Merge1[[#This Row],[LME Zinc 3-month]]*Table_Merge1[[#This Row],[Azad.Sell]]),"")</f>
        <v>83187000</v>
      </c>
      <c r="AT287"/>
      <c r="DH287">
        <v>0</v>
      </c>
      <c r="DI287">
        <v>80</v>
      </c>
      <c r="DJ287">
        <v>80</v>
      </c>
      <c r="DK287" t="s">
        <v>9602</v>
      </c>
      <c r="DL287" t="s">
        <v>9808</v>
      </c>
      <c r="DM287" t="s">
        <v>9813</v>
      </c>
      <c r="DN287">
        <v>41563680</v>
      </c>
      <c r="DO287">
        <v>41563680</v>
      </c>
      <c r="DP287">
        <v>716973480</v>
      </c>
      <c r="DQ287">
        <v>716973480</v>
      </c>
      <c r="DR287">
        <v>1380</v>
      </c>
      <c r="DS287" t="s">
        <v>3621</v>
      </c>
      <c r="DT287" t="s">
        <v>3621</v>
      </c>
      <c r="DU287" t="s">
        <v>3621</v>
      </c>
      <c r="DV287">
        <v>13020</v>
      </c>
      <c r="DW287">
        <v>520468.5253456221</v>
      </c>
      <c r="DX287">
        <v>516621.15207373269</v>
      </c>
      <c r="DY287">
        <v>1.0074471849564153</v>
      </c>
    </row>
    <row r="288" spans="1:129" x14ac:dyDescent="0.25">
      <c r="A288" s="258">
        <v>41360</v>
      </c>
      <c r="B2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1392.01.07</v>
      </c>
      <c r="C288" s="195">
        <f t="shared" ca="1" si="40"/>
        <v>1392</v>
      </c>
      <c r="D2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88" s="195">
        <f>_xlfn.NUMBERVALUE(RIGHT(Table11[[#This Row],[تاریخ شمسی]],2))</f>
        <v>7</v>
      </c>
      <c r="F2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01-07</v>
      </c>
      <c r="G288" s="195" t="s">
        <v>439</v>
      </c>
      <c r="I288" s="259">
        <v>44117</v>
      </c>
      <c r="J288">
        <v>31750</v>
      </c>
      <c r="L288" s="259">
        <v>41360</v>
      </c>
      <c r="M288">
        <v>34800</v>
      </c>
      <c r="O288" s="283">
        <f>IFERROR(DATE(Table7[[#This Row],[year]],MONTH(DATEVALUE(Table7[[#This Row],[month]]&amp;"1")),Table7[[#This Row],[day]]),"")</f>
        <v>44679</v>
      </c>
      <c r="P288" s="257" t="s">
        <v>3714</v>
      </c>
      <c r="Q288" s="257">
        <v>2022</v>
      </c>
      <c r="R288" s="257" t="s">
        <v>3437</v>
      </c>
      <c r="S288" s="257">
        <v>28</v>
      </c>
      <c r="T288" s="257">
        <v>1890</v>
      </c>
      <c r="U288" s="257">
        <v>2945</v>
      </c>
      <c r="V288" s="257">
        <v>577650</v>
      </c>
      <c r="X288" s="260">
        <v>44679</v>
      </c>
      <c r="Y288" t="s">
        <v>9127</v>
      </c>
      <c r="Z288" s="260">
        <v>3</v>
      </c>
      <c r="AA288">
        <v>1401</v>
      </c>
      <c r="AB288" s="260" t="str">
        <f ca="1">IFERROR(IFERROR(VLOOKUP(Table_Merge1[[#This Row],[Column1]],Table11[#All],2,FALSE),LEFT(AB289,8)&amp;IF(LEN((RIGHT(AB289,2)+1))&lt;2,"0"&amp;(RIGHT(AB289,2)+1),(RIGHT(AB289,2)-1))),"")</f>
        <v>1401.02.08</v>
      </c>
      <c r="AC288" s="259" t="str">
        <f ca="1">LEFT(Table_Merge1[[#This Row],[Column2]],4)</f>
        <v>1401</v>
      </c>
      <c r="AD288" s="259" t="str">
        <f ca="1">RIGHT(LEFT(Table_Merge1[[#This Row],[Column2]],7),2)</f>
        <v>02</v>
      </c>
      <c r="AE288" s="259" t="str">
        <f ca="1">RIGHT(Table_Merge1[[#This Row],[Column2]],2)</f>
        <v>08</v>
      </c>
      <c r="AF288">
        <v>2</v>
      </c>
      <c r="AG288">
        <v>8</v>
      </c>
      <c r="AH288" s="260">
        <v>2022</v>
      </c>
      <c r="AI288" t="s">
        <v>3437</v>
      </c>
      <c r="AJ288" s="260">
        <v>28</v>
      </c>
      <c r="AK288">
        <v>1890</v>
      </c>
      <c r="AL288">
        <v>2945</v>
      </c>
      <c r="AM288">
        <v>577650</v>
      </c>
      <c r="AN288">
        <v>28080</v>
      </c>
      <c r="AO288">
        <v>250723</v>
      </c>
      <c r="AP288" s="287">
        <f>IFERROR(IF(Table_Merge1[[#This Row],[LME Zinc stock]]*Table_Merge1[[#This Row],[Nima.مقدار]]=0,"",Table_Merge1[[#This Row],[LME Zinc stock]]*Table_Merge1[[#This Row],[Nima.مقدار]]),"")</f>
        <v>144830140950</v>
      </c>
      <c r="AQ288" s="287">
        <f>IFERROR(IF(Table_Merge1[[#This Row],[LME Zinc 3-month]]*Table_Merge1[[#This Row],[Nima.مقدار]]=0,"",Table_Merge1[[#This Row],[LME Zinc 3-month]]*Table_Merge1[[#This Row],[Nima.مقدار]]),"")</f>
        <v>738379235</v>
      </c>
      <c r="AR288" s="288">
        <f>IFERROR(IF(Table_Merge1[[#This Row],[LME Zinc stock]]*Table_Merge1[[#This Row],[Azad.Sell]]=0,"",Table_Merge1[[#This Row],[LME Zinc stock]]*Table_Merge1[[#This Row],[Azad.Sell]]),"")</f>
        <v>16220412000</v>
      </c>
      <c r="AS288" s="288">
        <f>IFERROR(IF(Table_Merge1[[#This Row],[LME Zinc 3-month]]*Table_Merge1[[#This Row],[Azad.Sell]]=0,"",Table_Merge1[[#This Row],[LME Zinc 3-month]]*Table_Merge1[[#This Row],[Azad.Sell]]),"")</f>
        <v>82695600</v>
      </c>
      <c r="AT288"/>
      <c r="DH288">
        <v>2000</v>
      </c>
      <c r="DI288">
        <v>5680</v>
      </c>
      <c r="DJ288">
        <v>2000</v>
      </c>
      <c r="DK288" t="s">
        <v>9603</v>
      </c>
      <c r="DL288" t="s">
        <v>9808</v>
      </c>
      <c r="DM288" t="s">
        <v>9813</v>
      </c>
      <c r="DN288">
        <v>1048772000</v>
      </c>
      <c r="DO288">
        <v>1008400000</v>
      </c>
      <c r="DP288">
        <v>1765745480</v>
      </c>
      <c r="DQ288">
        <v>1725373480</v>
      </c>
      <c r="DR288">
        <v>3380</v>
      </c>
      <c r="DS288" t="s">
        <v>3621</v>
      </c>
      <c r="DT288" t="s">
        <v>3621</v>
      </c>
      <c r="DU288" t="s">
        <v>3621</v>
      </c>
      <c r="DV288">
        <v>13020</v>
      </c>
      <c r="DW288">
        <v>520468.5253456221</v>
      </c>
      <c r="DX288">
        <v>516621.15207373269</v>
      </c>
      <c r="DY288">
        <v>1.0074471849564153</v>
      </c>
    </row>
    <row r="289" spans="1:129" x14ac:dyDescent="0.25">
      <c r="A289" s="258">
        <v>41361</v>
      </c>
      <c r="B2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1392.01.08</v>
      </c>
      <c r="C289" s="195">
        <f t="shared" ca="1" si="40"/>
        <v>1392</v>
      </c>
      <c r="D2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89" s="195">
        <f>_xlfn.NUMBERVALUE(RIGHT(Table11[[#This Row],[تاریخ شمسی]],2))</f>
        <v>8</v>
      </c>
      <c r="F2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01-08</v>
      </c>
      <c r="G289" s="195" t="s">
        <v>440</v>
      </c>
      <c r="I289" s="259">
        <v>44118</v>
      </c>
      <c r="J289">
        <v>31850</v>
      </c>
      <c r="L289" s="259">
        <v>41361</v>
      </c>
      <c r="M289">
        <v>34700</v>
      </c>
      <c r="O289" s="284">
        <f>IFERROR(DATE(Table7[[#This Row],[year]],MONTH(DATEVALUE(Table7[[#This Row],[month]]&amp;"1")),Table7[[#This Row],[day]]),"")</f>
        <v>44678</v>
      </c>
      <c r="P289" s="195" t="s">
        <v>3715</v>
      </c>
      <c r="Q289" s="195">
        <v>2022</v>
      </c>
      <c r="R289" s="195" t="s">
        <v>3437</v>
      </c>
      <c r="S289" s="195">
        <v>27</v>
      </c>
      <c r="T289" s="195">
        <v>1896.15</v>
      </c>
      <c r="U289" s="195" t="s">
        <v>3621</v>
      </c>
      <c r="V289" s="195" t="s">
        <v>3621</v>
      </c>
      <c r="X289" s="260">
        <v>44678</v>
      </c>
      <c r="Y289" t="s">
        <v>9126</v>
      </c>
      <c r="Z289" s="260">
        <v>3</v>
      </c>
      <c r="AA289">
        <v>1401</v>
      </c>
      <c r="AB289" s="260" t="str">
        <f ca="1">IFERROR(IFERROR(VLOOKUP(Table_Merge1[[#This Row],[Column1]],Table11[#All],2,FALSE),LEFT(AB290,8)&amp;IF(LEN((RIGHT(AB290,2)+1))&lt;2,"0"&amp;(RIGHT(AB290,2)+1),(RIGHT(AB290,2)-1))),"")</f>
        <v>1401.02.07</v>
      </c>
      <c r="AC289" s="259" t="str">
        <f ca="1">LEFT(Table_Merge1[[#This Row],[Column2]],4)</f>
        <v>1401</v>
      </c>
      <c r="AD289" s="259" t="str">
        <f ca="1">RIGHT(LEFT(Table_Merge1[[#This Row],[Column2]],7),2)</f>
        <v>02</v>
      </c>
      <c r="AE289" s="259" t="str">
        <f ca="1">RIGHT(Table_Merge1[[#This Row],[Column2]],2)</f>
        <v>07</v>
      </c>
      <c r="AF289">
        <v>2</v>
      </c>
      <c r="AG289">
        <v>7</v>
      </c>
      <c r="AH289" s="260">
        <v>2022</v>
      </c>
      <c r="AI289" t="s">
        <v>3437</v>
      </c>
      <c r="AJ289" s="260">
        <v>27</v>
      </c>
      <c r="AK289">
        <v>1896.15</v>
      </c>
      <c r="AL289" t="s">
        <v>3621</v>
      </c>
      <c r="AM289" t="s">
        <v>3621</v>
      </c>
      <c r="AN289">
        <v>28100</v>
      </c>
      <c r="AO289">
        <v>249074</v>
      </c>
      <c r="AP289" s="287" t="str">
        <f>IFERROR(IF(Table_Merge1[[#This Row],[LME Zinc stock]]*Table_Merge1[[#This Row],[Nima.مقدار]]=0,"",Table_Merge1[[#This Row],[LME Zinc stock]]*Table_Merge1[[#This Row],[Nima.مقدار]]),"")</f>
        <v/>
      </c>
      <c r="AQ289" s="287" t="str">
        <f>IFERROR(IF(Table_Merge1[[#This Row],[LME Zinc 3-month]]*Table_Merge1[[#This Row],[Nima.مقدار]]=0,"",Table_Merge1[[#This Row],[LME Zinc 3-month]]*Table_Merge1[[#This Row],[Nima.مقدار]]),"")</f>
        <v/>
      </c>
      <c r="AR289" s="288" t="str">
        <f>IFERROR(IF(Table_Merge1[[#This Row],[LME Zinc stock]]*Table_Merge1[[#This Row],[Azad.Sell]]=0,"",Table_Merge1[[#This Row],[LME Zinc stock]]*Table_Merge1[[#This Row],[Azad.Sell]]),"")</f>
        <v/>
      </c>
      <c r="AS289" s="288" t="str">
        <f>IFERROR(IF(Table_Merge1[[#This Row],[LME Zinc 3-month]]*Table_Merge1[[#This Row],[Azad.Sell]]=0,"",Table_Merge1[[#This Row],[LME Zinc 3-month]]*Table_Merge1[[#This Row],[Azad.Sell]]),"")</f>
        <v/>
      </c>
      <c r="AT289"/>
      <c r="DH289">
        <v>200</v>
      </c>
      <c r="DI289">
        <v>540</v>
      </c>
      <c r="DJ289">
        <v>200</v>
      </c>
      <c r="DK289" t="s">
        <v>9603</v>
      </c>
      <c r="DL289" t="s">
        <v>9808</v>
      </c>
      <c r="DM289" t="s">
        <v>9813</v>
      </c>
      <c r="DN289">
        <v>103600800</v>
      </c>
      <c r="DO289">
        <v>100840000</v>
      </c>
      <c r="DP289">
        <v>1869346280</v>
      </c>
      <c r="DQ289">
        <v>1826213480</v>
      </c>
      <c r="DR289">
        <v>3580</v>
      </c>
      <c r="DS289" t="s">
        <v>3621</v>
      </c>
      <c r="DT289" t="s">
        <v>3621</v>
      </c>
      <c r="DU289" t="s">
        <v>3621</v>
      </c>
      <c r="DV289">
        <v>13020</v>
      </c>
      <c r="DW289">
        <v>520468.5253456221</v>
      </c>
      <c r="DX289">
        <v>516621.15207373269</v>
      </c>
      <c r="DY289">
        <v>1.0074471849564153</v>
      </c>
    </row>
    <row r="290" spans="1:129" x14ac:dyDescent="0.25">
      <c r="A290" s="258">
        <v>41363</v>
      </c>
      <c r="B2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1392.01.10</v>
      </c>
      <c r="C290" s="195">
        <f t="shared" ca="1" si="40"/>
        <v>1392</v>
      </c>
      <c r="D2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0" s="195">
        <f>_xlfn.NUMBERVALUE(RIGHT(Table11[[#This Row],[تاریخ شمسی]],2))</f>
        <v>10</v>
      </c>
      <c r="F2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01-10</v>
      </c>
      <c r="G290" s="195" t="s">
        <v>441</v>
      </c>
      <c r="I290" s="259">
        <v>44119</v>
      </c>
      <c r="J290">
        <v>32200</v>
      </c>
      <c r="L290" s="259">
        <v>41363</v>
      </c>
      <c r="M290">
        <v>34500</v>
      </c>
      <c r="O290" s="283">
        <f>IFERROR(DATE(Table7[[#This Row],[year]],MONTH(DATEVALUE(Table7[[#This Row],[month]]&amp;"1")),Table7[[#This Row],[day]]),"")</f>
        <v>44677</v>
      </c>
      <c r="P290" s="257" t="s">
        <v>3716</v>
      </c>
      <c r="Q290" s="257">
        <v>2022</v>
      </c>
      <c r="R290" s="257" t="s">
        <v>3437</v>
      </c>
      <c r="S290" s="257">
        <v>26</v>
      </c>
      <c r="T290" s="257">
        <v>1903.4</v>
      </c>
      <c r="U290" s="257">
        <v>3044</v>
      </c>
      <c r="V290" s="257">
        <v>570100</v>
      </c>
      <c r="X290" s="260">
        <v>44677</v>
      </c>
      <c r="Y290" t="s">
        <v>9125</v>
      </c>
      <c r="Z290" s="260">
        <v>3</v>
      </c>
      <c r="AA290">
        <v>1401</v>
      </c>
      <c r="AB290" s="260" t="str">
        <f ca="1">IFERROR(IFERROR(VLOOKUP(Table_Merge1[[#This Row],[Column1]],Table11[#All],2,FALSE),LEFT(AB291,8)&amp;IF(LEN((RIGHT(AB291,2)+1))&lt;2,"0"&amp;(RIGHT(AB291,2)+1),(RIGHT(AB291,2)-1))),"")</f>
        <v>1401.02.06</v>
      </c>
      <c r="AC290" s="259" t="str">
        <f ca="1">LEFT(Table_Merge1[[#This Row],[Column2]],4)</f>
        <v>1401</v>
      </c>
      <c r="AD290" s="259" t="str">
        <f ca="1">RIGHT(LEFT(Table_Merge1[[#This Row],[Column2]],7),2)</f>
        <v>02</v>
      </c>
      <c r="AE290" s="259" t="str">
        <f ca="1">RIGHT(Table_Merge1[[#This Row],[Column2]],2)</f>
        <v>06</v>
      </c>
      <c r="AF290">
        <v>2</v>
      </c>
      <c r="AG290">
        <v>6</v>
      </c>
      <c r="AH290" s="260">
        <v>2022</v>
      </c>
      <c r="AI290" t="s">
        <v>3437</v>
      </c>
      <c r="AJ290" s="260">
        <v>26</v>
      </c>
      <c r="AK290">
        <v>1903.4</v>
      </c>
      <c r="AL290">
        <v>3044</v>
      </c>
      <c r="AM290">
        <v>570100</v>
      </c>
      <c r="AN290">
        <v>27950</v>
      </c>
      <c r="AO290">
        <v>248157</v>
      </c>
      <c r="AP290" s="287">
        <f>IFERROR(IF(Table_Merge1[[#This Row],[LME Zinc stock]]*Table_Merge1[[#This Row],[Nima.مقدار]]=0,"",Table_Merge1[[#This Row],[LME Zinc stock]]*Table_Merge1[[#This Row],[Nima.مقدار]]),"")</f>
        <v>141474305700</v>
      </c>
      <c r="AQ290" s="287">
        <f>IFERROR(IF(Table_Merge1[[#This Row],[LME Zinc 3-month]]*Table_Merge1[[#This Row],[Nima.مقدار]]=0,"",Table_Merge1[[#This Row],[LME Zinc 3-month]]*Table_Merge1[[#This Row],[Nima.مقدار]]),"")</f>
        <v>755389908</v>
      </c>
      <c r="AR290" s="288">
        <f>IFERROR(IF(Table_Merge1[[#This Row],[LME Zinc stock]]*Table_Merge1[[#This Row],[Azad.Sell]]=0,"",Table_Merge1[[#This Row],[LME Zinc stock]]*Table_Merge1[[#This Row],[Azad.Sell]]),"")</f>
        <v>15934295000</v>
      </c>
      <c r="AS290" s="288">
        <f>IFERROR(IF(Table_Merge1[[#This Row],[LME Zinc 3-month]]*Table_Merge1[[#This Row],[Azad.Sell]]=0,"",Table_Merge1[[#This Row],[LME Zinc 3-month]]*Table_Merge1[[#This Row],[Azad.Sell]]),"")</f>
        <v>85079800</v>
      </c>
      <c r="AT290"/>
      <c r="DH290">
        <v>3000</v>
      </c>
      <c r="DI290">
        <v>4860</v>
      </c>
      <c r="DJ290">
        <v>3000</v>
      </c>
      <c r="DK290" t="s">
        <v>9691</v>
      </c>
      <c r="DL290" t="s">
        <v>9808</v>
      </c>
      <c r="DM290" t="s">
        <v>9813</v>
      </c>
      <c r="DN290">
        <v>1554501000</v>
      </c>
      <c r="DO290">
        <v>1547541000</v>
      </c>
      <c r="DP290">
        <v>3423847280</v>
      </c>
      <c r="DQ290">
        <v>3373754480</v>
      </c>
      <c r="DR290">
        <v>6580</v>
      </c>
      <c r="DS290" t="s">
        <v>3621</v>
      </c>
      <c r="DT290" t="s">
        <v>3621</v>
      </c>
      <c r="DU290" t="s">
        <v>3621</v>
      </c>
      <c r="DV290">
        <v>13020</v>
      </c>
      <c r="DW290">
        <v>520468.5253456221</v>
      </c>
      <c r="DX290">
        <v>516621.15207373269</v>
      </c>
      <c r="DY290">
        <v>1.0074471849564153</v>
      </c>
    </row>
    <row r="291" spans="1:129" x14ac:dyDescent="0.25">
      <c r="A291" s="258">
        <v>41364</v>
      </c>
      <c r="B2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1392.01.11</v>
      </c>
      <c r="C291" s="195">
        <f t="shared" ca="1" si="40"/>
        <v>1392</v>
      </c>
      <c r="D2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1" s="195">
        <f>_xlfn.NUMBERVALUE(RIGHT(Table11[[#This Row],[تاریخ شمسی]],2))</f>
        <v>11</v>
      </c>
      <c r="F2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01-11</v>
      </c>
      <c r="G291" s="195" t="s">
        <v>442</v>
      </c>
      <c r="I291" s="259">
        <v>44120</v>
      </c>
      <c r="J291">
        <v>32200</v>
      </c>
      <c r="L291" s="259">
        <v>41364</v>
      </c>
      <c r="M291">
        <v>34200</v>
      </c>
      <c r="O291" s="284">
        <f>IFERROR(DATE(Table7[[#This Row],[year]],MONTH(DATEVALUE(Table7[[#This Row],[month]]&amp;"1")),Table7[[#This Row],[day]]),"")</f>
        <v>44676</v>
      </c>
      <c r="P291" s="195" t="s">
        <v>3717</v>
      </c>
      <c r="Q291" s="195">
        <v>2022</v>
      </c>
      <c r="R291" s="195" t="s">
        <v>3437</v>
      </c>
      <c r="S291" s="195">
        <v>25</v>
      </c>
      <c r="T291" s="195">
        <v>1918.7</v>
      </c>
      <c r="U291" s="195">
        <v>3083.5</v>
      </c>
      <c r="V291" s="195">
        <v>571625</v>
      </c>
      <c r="X291" s="260">
        <v>44676</v>
      </c>
      <c r="Y291" t="s">
        <v>9124</v>
      </c>
      <c r="Z291" s="260">
        <v>3</v>
      </c>
      <c r="AA291">
        <v>1401</v>
      </c>
      <c r="AB291" s="260" t="str">
        <f ca="1">IFERROR(IFERROR(VLOOKUP(Table_Merge1[[#This Row],[Column1]],Table11[#All],2,FALSE),LEFT(AB292,8)&amp;IF(LEN((RIGHT(AB292,2)+1))&lt;2,"0"&amp;(RIGHT(AB292,2)+1),(RIGHT(AB292,2)-1))),"")</f>
        <v>1401.02.05</v>
      </c>
      <c r="AC291" s="259" t="str">
        <f ca="1">LEFT(Table_Merge1[[#This Row],[Column2]],4)</f>
        <v>1401</v>
      </c>
      <c r="AD291" s="259" t="str">
        <f ca="1">RIGHT(LEFT(Table_Merge1[[#This Row],[Column2]],7),2)</f>
        <v>02</v>
      </c>
      <c r="AE291" s="259" t="str">
        <f ca="1">RIGHT(Table_Merge1[[#This Row],[Column2]],2)</f>
        <v>05</v>
      </c>
      <c r="AF291">
        <v>2</v>
      </c>
      <c r="AG291">
        <v>5</v>
      </c>
      <c r="AH291" s="260">
        <v>2022</v>
      </c>
      <c r="AI291" t="s">
        <v>3437</v>
      </c>
      <c r="AJ291" s="260">
        <v>25</v>
      </c>
      <c r="AK291">
        <v>1918.7</v>
      </c>
      <c r="AL291">
        <v>3083.5</v>
      </c>
      <c r="AM291">
        <v>571625</v>
      </c>
      <c r="AN291">
        <v>27840</v>
      </c>
      <c r="AO291">
        <v>246459</v>
      </c>
      <c r="AP291" s="287">
        <f>IFERROR(IF(Table_Merge1[[#This Row],[LME Zinc stock]]*Table_Merge1[[#This Row],[Nima.مقدار]]=0,"",Table_Merge1[[#This Row],[LME Zinc stock]]*Table_Merge1[[#This Row],[Nima.مقدار]]),"")</f>
        <v>140882125875</v>
      </c>
      <c r="AQ291" s="287">
        <f>IFERROR(IF(Table_Merge1[[#This Row],[LME Zinc 3-month]]*Table_Merge1[[#This Row],[Nima.مقدار]]=0,"",Table_Merge1[[#This Row],[LME Zinc 3-month]]*Table_Merge1[[#This Row],[Nima.مقدار]]),"")</f>
        <v>759956326.5</v>
      </c>
      <c r="AR291" s="288">
        <f>IFERROR(IF(Table_Merge1[[#This Row],[LME Zinc stock]]*Table_Merge1[[#This Row],[Azad.Sell]]=0,"",Table_Merge1[[#This Row],[LME Zinc stock]]*Table_Merge1[[#This Row],[Azad.Sell]]),"")</f>
        <v>15914040000</v>
      </c>
      <c r="AS291" s="288">
        <f>IFERROR(IF(Table_Merge1[[#This Row],[LME Zinc 3-month]]*Table_Merge1[[#This Row],[Azad.Sell]]=0,"",Table_Merge1[[#This Row],[LME Zinc 3-month]]*Table_Merge1[[#This Row],[Azad.Sell]]),"")</f>
        <v>85844640</v>
      </c>
      <c r="AT291"/>
      <c r="DH291">
        <v>200</v>
      </c>
      <c r="DI291">
        <v>480</v>
      </c>
      <c r="DJ291">
        <v>180</v>
      </c>
      <c r="DK291" t="s">
        <v>9691</v>
      </c>
      <c r="DL291" t="s">
        <v>9808</v>
      </c>
      <c r="DM291" t="s">
        <v>9813</v>
      </c>
      <c r="DN291">
        <v>92852460</v>
      </c>
      <c r="DO291">
        <v>92852460</v>
      </c>
      <c r="DP291">
        <v>3516699740</v>
      </c>
      <c r="DQ291">
        <v>3466606940</v>
      </c>
      <c r="DR291">
        <v>6760</v>
      </c>
      <c r="DS291" t="s">
        <v>3621</v>
      </c>
      <c r="DT291" t="s">
        <v>3621</v>
      </c>
      <c r="DU291" t="s">
        <v>3621</v>
      </c>
      <c r="DV291">
        <v>13020</v>
      </c>
      <c r="DW291">
        <v>520468.5253456221</v>
      </c>
      <c r="DX291">
        <v>516621.15207373269</v>
      </c>
      <c r="DY291">
        <v>1.0074471849564153</v>
      </c>
    </row>
    <row r="292" spans="1:129" x14ac:dyDescent="0.25">
      <c r="A292" s="258">
        <v>41367</v>
      </c>
      <c r="B2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1392.01.14</v>
      </c>
      <c r="C292" s="195">
        <f t="shared" ca="1" si="40"/>
        <v>1392</v>
      </c>
      <c r="D2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2" s="195">
        <f>_xlfn.NUMBERVALUE(RIGHT(Table11[[#This Row],[تاریخ شمسی]],2))</f>
        <v>14</v>
      </c>
      <c r="F2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01-14</v>
      </c>
      <c r="G292" s="195" t="s">
        <v>443</v>
      </c>
      <c r="I292" s="259">
        <v>44121</v>
      </c>
      <c r="J292">
        <v>32200</v>
      </c>
      <c r="L292" s="259">
        <v>41367</v>
      </c>
      <c r="M292">
        <v>34300</v>
      </c>
      <c r="O292" s="283">
        <f>IFERROR(DATE(Table7[[#This Row],[year]],MONTH(DATEVALUE(Table7[[#This Row],[month]]&amp;"1")),Table7[[#This Row],[day]]),"")</f>
        <v>44673</v>
      </c>
      <c r="P292" s="257" t="s">
        <v>3718</v>
      </c>
      <c r="Q292" s="257">
        <v>2022</v>
      </c>
      <c r="R292" s="257" t="s">
        <v>3437</v>
      </c>
      <c r="S292" s="257">
        <v>22</v>
      </c>
      <c r="T292" s="257">
        <v>1942</v>
      </c>
      <c r="U292" s="257">
        <v>3117</v>
      </c>
      <c r="V292" s="257">
        <v>574550</v>
      </c>
      <c r="X292" s="260">
        <v>44673</v>
      </c>
      <c r="Y292" t="s">
        <v>9123</v>
      </c>
      <c r="Z292" s="260">
        <v>3</v>
      </c>
      <c r="AA292">
        <v>1401</v>
      </c>
      <c r="AB292" s="260" t="str">
        <f ca="1">IFERROR(IFERROR(VLOOKUP(Table_Merge1[[#This Row],[Column1]],Table11[#All],2,FALSE),LEFT(AB293,8)&amp;IF(LEN((RIGHT(AB293,2)+1))&lt;2,"0"&amp;(RIGHT(AB293,2)+1),(RIGHT(AB293,2)-1))),"")</f>
        <v>1401.02.02</v>
      </c>
      <c r="AC292" s="259" t="str">
        <f ca="1">LEFT(Table_Merge1[[#This Row],[Column2]],4)</f>
        <v>1401</v>
      </c>
      <c r="AD292" s="259" t="str">
        <f ca="1">RIGHT(LEFT(Table_Merge1[[#This Row],[Column2]],7),2)</f>
        <v>02</v>
      </c>
      <c r="AE292" s="259" t="str">
        <f ca="1">RIGHT(Table_Merge1[[#This Row],[Column2]],2)</f>
        <v>02</v>
      </c>
      <c r="AF292">
        <v>2</v>
      </c>
      <c r="AG292">
        <v>2</v>
      </c>
      <c r="AH292" s="260">
        <v>2022</v>
      </c>
      <c r="AI292" t="s">
        <v>3437</v>
      </c>
      <c r="AJ292" s="260">
        <v>22</v>
      </c>
      <c r="AK292">
        <v>1942</v>
      </c>
      <c r="AL292">
        <v>3117</v>
      </c>
      <c r="AM292">
        <v>574550</v>
      </c>
      <c r="AN292">
        <v>27900</v>
      </c>
      <c r="AO292">
        <v>245709</v>
      </c>
      <c r="AP292" s="287">
        <f>IFERROR(IF(Table_Merge1[[#This Row],[LME Zinc stock]]*Table_Merge1[[#This Row],[Nima.مقدار]]=0,"",Table_Merge1[[#This Row],[LME Zinc stock]]*Table_Merge1[[#This Row],[Nima.مقدار]]),"")</f>
        <v>141172105950</v>
      </c>
      <c r="AQ292" s="287">
        <f>IFERROR(IF(Table_Merge1[[#This Row],[LME Zinc 3-month]]*Table_Merge1[[#This Row],[Nima.مقدار]]=0,"",Table_Merge1[[#This Row],[LME Zinc 3-month]]*Table_Merge1[[#This Row],[Nima.مقدار]]),"")</f>
        <v>765874953</v>
      </c>
      <c r="AR292" s="288">
        <f>IFERROR(IF(Table_Merge1[[#This Row],[LME Zinc stock]]*Table_Merge1[[#This Row],[Azad.Sell]]=0,"",Table_Merge1[[#This Row],[LME Zinc stock]]*Table_Merge1[[#This Row],[Azad.Sell]]),"")</f>
        <v>16029945000</v>
      </c>
      <c r="AS292" s="288">
        <f>IFERROR(IF(Table_Merge1[[#This Row],[LME Zinc 3-month]]*Table_Merge1[[#This Row],[Azad.Sell]]=0,"",Table_Merge1[[#This Row],[LME Zinc 3-month]]*Table_Merge1[[#This Row],[Azad.Sell]]),"")</f>
        <v>86964300</v>
      </c>
      <c r="AT292"/>
      <c r="DH292">
        <v>0</v>
      </c>
      <c r="DI292">
        <v>20</v>
      </c>
      <c r="DJ292">
        <v>20</v>
      </c>
      <c r="DK292" t="s">
        <v>9691</v>
      </c>
      <c r="DL292" t="s">
        <v>9808</v>
      </c>
      <c r="DM292" t="s">
        <v>9813</v>
      </c>
      <c r="DN292">
        <v>10316940</v>
      </c>
      <c r="DO292">
        <v>10316940</v>
      </c>
      <c r="DP292">
        <v>3527016680</v>
      </c>
      <c r="DQ292">
        <v>3476923880</v>
      </c>
      <c r="DR292">
        <v>6780</v>
      </c>
      <c r="DS292" t="s">
        <v>3621</v>
      </c>
      <c r="DT292" t="s">
        <v>3621</v>
      </c>
      <c r="DU292" t="s">
        <v>3621</v>
      </c>
      <c r="DV292">
        <v>13020</v>
      </c>
      <c r="DW292">
        <v>520468.5253456221</v>
      </c>
      <c r="DX292">
        <v>516621.15207373269</v>
      </c>
      <c r="DY292">
        <v>1.0074471849564153</v>
      </c>
    </row>
    <row r="293" spans="1:129" x14ac:dyDescent="0.25">
      <c r="A293" s="258">
        <v>41368</v>
      </c>
      <c r="B2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1392.01.15</v>
      </c>
      <c r="C293" s="195">
        <f t="shared" ca="1" si="40"/>
        <v>1392</v>
      </c>
      <c r="D2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3" s="195">
        <f>_xlfn.NUMBERVALUE(RIGHT(Table11[[#This Row],[تاریخ شمسی]],2))</f>
        <v>15</v>
      </c>
      <c r="F2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01-15</v>
      </c>
      <c r="G293" s="195" t="s">
        <v>444</v>
      </c>
      <c r="I293" s="259">
        <v>44122</v>
      </c>
      <c r="J293">
        <v>31500</v>
      </c>
      <c r="L293" s="259">
        <v>41368</v>
      </c>
      <c r="M293">
        <v>34500</v>
      </c>
      <c r="O293" s="284">
        <f>IFERROR(DATE(Table7[[#This Row],[year]],MONTH(DATEVALUE(Table7[[#This Row],[month]]&amp;"1")),Table7[[#This Row],[day]]),"")</f>
        <v>44672</v>
      </c>
      <c r="P293" s="195" t="s">
        <v>3719</v>
      </c>
      <c r="Q293" s="195">
        <v>2022</v>
      </c>
      <c r="R293" s="195" t="s">
        <v>3437</v>
      </c>
      <c r="S293" s="195">
        <v>21</v>
      </c>
      <c r="T293" s="195">
        <v>1945.95</v>
      </c>
      <c r="U293" s="195">
        <v>3118</v>
      </c>
      <c r="V293" s="195">
        <v>579600</v>
      </c>
      <c r="X293" s="260">
        <v>44672</v>
      </c>
      <c r="Y293" t="s">
        <v>9122</v>
      </c>
      <c r="Z293" s="260">
        <v>3</v>
      </c>
      <c r="AA293">
        <v>1401</v>
      </c>
      <c r="AB293" s="260" t="str">
        <f ca="1">IFERROR(IFERROR(VLOOKUP(Table_Merge1[[#This Row],[Column1]],Table11[#All],2,FALSE),LEFT(AB294,8)&amp;IF(LEN((RIGHT(AB294,2)+1))&lt;2,"0"&amp;(RIGHT(AB294,2)+1),(RIGHT(AB294,2)-1))),"")</f>
        <v>1401.02.01</v>
      </c>
      <c r="AC293" s="259" t="str">
        <f ca="1">LEFT(Table_Merge1[[#This Row],[Column2]],4)</f>
        <v>1401</v>
      </c>
      <c r="AD293" s="259" t="str">
        <f ca="1">RIGHT(LEFT(Table_Merge1[[#This Row],[Column2]],7),2)</f>
        <v>02</v>
      </c>
      <c r="AE293" s="259" t="str">
        <f ca="1">RIGHT(Table_Merge1[[#This Row],[Column2]],2)</f>
        <v>01</v>
      </c>
      <c r="AF293">
        <v>2</v>
      </c>
      <c r="AG293">
        <v>1</v>
      </c>
      <c r="AH293" s="260">
        <v>2022</v>
      </c>
      <c r="AI293" t="s">
        <v>3437</v>
      </c>
      <c r="AJ293" s="260">
        <v>21</v>
      </c>
      <c r="AK293">
        <v>1945.95</v>
      </c>
      <c r="AL293">
        <v>3118</v>
      </c>
      <c r="AM293">
        <v>579600</v>
      </c>
      <c r="AN293">
        <v>27900</v>
      </c>
      <c r="AO293">
        <v>245709</v>
      </c>
      <c r="AP293" s="287">
        <f>IFERROR(IF(Table_Merge1[[#This Row],[LME Zinc stock]]*Table_Merge1[[#This Row],[Nima.مقدار]]=0,"",Table_Merge1[[#This Row],[LME Zinc stock]]*Table_Merge1[[#This Row],[Nima.مقدار]]),"")</f>
        <v>142412936400</v>
      </c>
      <c r="AQ293" s="287">
        <f>IFERROR(IF(Table_Merge1[[#This Row],[LME Zinc 3-month]]*Table_Merge1[[#This Row],[Nima.مقدار]]=0,"",Table_Merge1[[#This Row],[LME Zinc 3-month]]*Table_Merge1[[#This Row],[Nima.مقدار]]),"")</f>
        <v>766120662</v>
      </c>
      <c r="AR293" s="288">
        <f>IFERROR(IF(Table_Merge1[[#This Row],[LME Zinc stock]]*Table_Merge1[[#This Row],[Azad.Sell]]=0,"",Table_Merge1[[#This Row],[LME Zinc stock]]*Table_Merge1[[#This Row],[Azad.Sell]]),"")</f>
        <v>16170840000</v>
      </c>
      <c r="AS293" s="288">
        <f>IFERROR(IF(Table_Merge1[[#This Row],[LME Zinc 3-month]]*Table_Merge1[[#This Row],[Azad.Sell]]=0,"",Table_Merge1[[#This Row],[LME Zinc 3-month]]*Table_Merge1[[#This Row],[Azad.Sell]]),"")</f>
        <v>86992200</v>
      </c>
      <c r="AT293"/>
      <c r="DH293">
        <v>0</v>
      </c>
      <c r="DI293">
        <v>560</v>
      </c>
      <c r="DJ293">
        <v>560</v>
      </c>
      <c r="DK293" t="s">
        <v>9711</v>
      </c>
      <c r="DL293" t="s">
        <v>9808</v>
      </c>
      <c r="DM293" t="s">
        <v>9813</v>
      </c>
      <c r="DN293">
        <v>288874320</v>
      </c>
      <c r="DO293">
        <v>288874320</v>
      </c>
      <c r="DP293">
        <v>3815891000</v>
      </c>
      <c r="DQ293">
        <v>3765798200</v>
      </c>
      <c r="DR293">
        <v>7340</v>
      </c>
      <c r="DS293" t="s">
        <v>3621</v>
      </c>
      <c r="DT293" t="s">
        <v>3621</v>
      </c>
      <c r="DU293" t="s">
        <v>3621</v>
      </c>
      <c r="DV293">
        <v>13020</v>
      </c>
      <c r="DW293">
        <v>520468.5253456221</v>
      </c>
      <c r="DX293">
        <v>516621.15207373269</v>
      </c>
      <c r="DY293">
        <v>1.0074471849564153</v>
      </c>
    </row>
    <row r="294" spans="1:129" x14ac:dyDescent="0.25">
      <c r="A294" s="258">
        <v>41370</v>
      </c>
      <c r="B2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1392.01.17</v>
      </c>
      <c r="C294" s="195">
        <f t="shared" ca="1" si="40"/>
        <v>1392</v>
      </c>
      <c r="D2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4" s="195">
        <f>_xlfn.NUMBERVALUE(RIGHT(Table11[[#This Row],[تاریخ شمسی]],2))</f>
        <v>17</v>
      </c>
      <c r="F2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01-17</v>
      </c>
      <c r="G294" s="195" t="s">
        <v>445</v>
      </c>
      <c r="I294" s="259">
        <v>44123</v>
      </c>
      <c r="J294">
        <v>30450</v>
      </c>
      <c r="L294" s="259">
        <v>41370</v>
      </c>
      <c r="M294">
        <v>35150</v>
      </c>
      <c r="O294" s="283">
        <f>IFERROR(DATE(Table7[[#This Row],[year]],MONTH(DATEVALUE(Table7[[#This Row],[month]]&amp;"1")),Table7[[#This Row],[day]]),"")</f>
        <v>44671</v>
      </c>
      <c r="P294" s="257" t="s">
        <v>3720</v>
      </c>
      <c r="Q294" s="257">
        <v>2022</v>
      </c>
      <c r="R294" s="257" t="s">
        <v>3437</v>
      </c>
      <c r="S294" s="257">
        <v>20</v>
      </c>
      <c r="T294" s="257">
        <v>1947.55</v>
      </c>
      <c r="U294" s="257">
        <v>3105</v>
      </c>
      <c r="V294" s="257">
        <v>584050</v>
      </c>
      <c r="X294" s="260">
        <v>44671</v>
      </c>
      <c r="Y294" t="s">
        <v>9121</v>
      </c>
      <c r="Z294" s="260">
        <v>3</v>
      </c>
      <c r="AA294">
        <v>1401</v>
      </c>
      <c r="AB294" s="260" t="str">
        <f ca="1">IFERROR(IFERROR(VLOOKUP(Table_Merge1[[#This Row],[Column1]],Table11[#All],2,FALSE),LEFT(AB295,8)&amp;IF(LEN((RIGHT(AB295,2)+1))&lt;2,"0"&amp;(RIGHT(AB295,2)+1),(RIGHT(AB295,2)-1))),"")</f>
        <v>1401.01.31</v>
      </c>
      <c r="AC294" s="259" t="str">
        <f ca="1">LEFT(Table_Merge1[[#This Row],[Column2]],4)</f>
        <v>1401</v>
      </c>
      <c r="AD294" s="259" t="str">
        <f ca="1">RIGHT(LEFT(Table_Merge1[[#This Row],[Column2]],7),2)</f>
        <v>01</v>
      </c>
      <c r="AE294" s="259" t="str">
        <f ca="1">RIGHT(Table_Merge1[[#This Row],[Column2]],2)</f>
        <v>31</v>
      </c>
      <c r="AF294">
        <v>1</v>
      </c>
      <c r="AG294">
        <v>31</v>
      </c>
      <c r="AH294" s="260">
        <v>2022</v>
      </c>
      <c r="AI294" t="s">
        <v>3437</v>
      </c>
      <c r="AJ294" s="260">
        <v>20</v>
      </c>
      <c r="AK294">
        <v>1947.55</v>
      </c>
      <c r="AL294">
        <v>3105</v>
      </c>
      <c r="AM294">
        <v>584050</v>
      </c>
      <c r="AN294">
        <v>27750</v>
      </c>
      <c r="AO294">
        <v>246988</v>
      </c>
      <c r="AP294" s="287">
        <f>IFERROR(IF(Table_Merge1[[#This Row],[LME Zinc stock]]*Table_Merge1[[#This Row],[Nima.مقدار]]=0,"",Table_Merge1[[#This Row],[LME Zinc stock]]*Table_Merge1[[#This Row],[Nima.مقدار]]),"")</f>
        <v>144253341400</v>
      </c>
      <c r="AQ294" s="287">
        <f>IFERROR(IF(Table_Merge1[[#This Row],[LME Zinc 3-month]]*Table_Merge1[[#This Row],[Nima.مقدار]]=0,"",Table_Merge1[[#This Row],[LME Zinc 3-month]]*Table_Merge1[[#This Row],[Nima.مقدار]]),"")</f>
        <v>766897740</v>
      </c>
      <c r="AR294" s="288">
        <f>IFERROR(IF(Table_Merge1[[#This Row],[LME Zinc stock]]*Table_Merge1[[#This Row],[Azad.Sell]]=0,"",Table_Merge1[[#This Row],[LME Zinc stock]]*Table_Merge1[[#This Row],[Azad.Sell]]),"")</f>
        <v>16207387500</v>
      </c>
      <c r="AS294" s="288">
        <f>IFERROR(IF(Table_Merge1[[#This Row],[LME Zinc 3-month]]*Table_Merge1[[#This Row],[Azad.Sell]]=0,"",Table_Merge1[[#This Row],[LME Zinc 3-month]]*Table_Merge1[[#This Row],[Azad.Sell]]),"")</f>
        <v>86163750</v>
      </c>
      <c r="AT294"/>
      <c r="DH294">
        <v>2000</v>
      </c>
      <c r="DI294">
        <v>1400</v>
      </c>
      <c r="DJ294">
        <v>1300</v>
      </c>
      <c r="DK294" t="s">
        <v>9711</v>
      </c>
      <c r="DL294" t="s">
        <v>9808</v>
      </c>
      <c r="DM294" t="s">
        <v>9813</v>
      </c>
      <c r="DN294">
        <v>670601100</v>
      </c>
      <c r="DO294">
        <v>670601100</v>
      </c>
      <c r="DP294">
        <v>4486492100</v>
      </c>
      <c r="DQ294">
        <v>4436399300</v>
      </c>
      <c r="DR294">
        <v>8640</v>
      </c>
      <c r="DS294" t="s">
        <v>3621</v>
      </c>
      <c r="DT294" t="s">
        <v>3621</v>
      </c>
      <c r="DU294" t="s">
        <v>3621</v>
      </c>
      <c r="DV294">
        <v>13020</v>
      </c>
      <c r="DW294">
        <v>520468.5253456221</v>
      </c>
      <c r="DX294">
        <v>516621.15207373269</v>
      </c>
      <c r="DY294">
        <v>1.0074471849564153</v>
      </c>
    </row>
    <row r="295" spans="1:129" x14ac:dyDescent="0.25">
      <c r="A295" s="258">
        <v>41371</v>
      </c>
      <c r="B2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1392.01.18</v>
      </c>
      <c r="C295" s="195">
        <f t="shared" ca="1" si="40"/>
        <v>1392</v>
      </c>
      <c r="D2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5" s="195">
        <f>_xlfn.NUMBERVALUE(RIGHT(Table11[[#This Row],[تاریخ شمسی]],2))</f>
        <v>18</v>
      </c>
      <c r="F2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01-18</v>
      </c>
      <c r="G295" s="195" t="s">
        <v>446</v>
      </c>
      <c r="I295" s="259">
        <v>44124</v>
      </c>
      <c r="J295">
        <v>27500</v>
      </c>
      <c r="L295" s="259">
        <v>41371</v>
      </c>
      <c r="M295">
        <v>36100</v>
      </c>
      <c r="O295" s="284">
        <f>IFERROR(DATE(Table7[[#This Row],[year]],MONTH(DATEVALUE(Table7[[#This Row],[month]]&amp;"1")),Table7[[#This Row],[day]]),"")</f>
        <v>44670</v>
      </c>
      <c r="P295" s="195" t="s">
        <v>3721</v>
      </c>
      <c r="Q295" s="195">
        <v>2022</v>
      </c>
      <c r="R295" s="195" t="s">
        <v>3437</v>
      </c>
      <c r="S295" s="195">
        <v>19</v>
      </c>
      <c r="T295" s="195">
        <v>1975.95</v>
      </c>
      <c r="U295" s="195">
        <v>3261</v>
      </c>
      <c r="V295" s="195">
        <v>586000</v>
      </c>
      <c r="X295" s="260">
        <v>44670</v>
      </c>
      <c r="Y295" t="s">
        <v>9120</v>
      </c>
      <c r="Z295" s="260">
        <v>3</v>
      </c>
      <c r="AA295">
        <v>1401</v>
      </c>
      <c r="AB295" s="260" t="str">
        <f ca="1">IFERROR(IFERROR(VLOOKUP(Table_Merge1[[#This Row],[Column1]],Table11[#All],2,FALSE),LEFT(AB296,8)&amp;IF(LEN((RIGHT(AB296,2)+1))&lt;2,"0"&amp;(RIGHT(AB296,2)+1),(RIGHT(AB296,2)-1))),"")</f>
        <v>1401.01.30</v>
      </c>
      <c r="AC295" s="259" t="str">
        <f ca="1">LEFT(Table_Merge1[[#This Row],[Column2]],4)</f>
        <v>1401</v>
      </c>
      <c r="AD295" s="259" t="str">
        <f ca="1">RIGHT(LEFT(Table_Merge1[[#This Row],[Column2]],7),2)</f>
        <v>01</v>
      </c>
      <c r="AE295" s="259" t="str">
        <f ca="1">RIGHT(Table_Merge1[[#This Row],[Column2]],2)</f>
        <v>30</v>
      </c>
      <c r="AF295">
        <v>1</v>
      </c>
      <c r="AG295">
        <v>30</v>
      </c>
      <c r="AH295" s="260">
        <v>2022</v>
      </c>
      <c r="AI295" t="s">
        <v>3437</v>
      </c>
      <c r="AJ295" s="260">
        <v>19</v>
      </c>
      <c r="AK295">
        <v>1975.95</v>
      </c>
      <c r="AL295">
        <v>3261</v>
      </c>
      <c r="AM295">
        <v>586000</v>
      </c>
      <c r="AN295">
        <v>27600</v>
      </c>
      <c r="AO295">
        <v>247405</v>
      </c>
      <c r="AP295" s="287">
        <f>IFERROR(IF(Table_Merge1[[#This Row],[LME Zinc stock]]*Table_Merge1[[#This Row],[Nima.مقدار]]=0,"",Table_Merge1[[#This Row],[LME Zinc stock]]*Table_Merge1[[#This Row],[Nima.مقدار]]),"")</f>
        <v>144979330000</v>
      </c>
      <c r="AQ295" s="287">
        <f>IFERROR(IF(Table_Merge1[[#This Row],[LME Zinc 3-month]]*Table_Merge1[[#This Row],[Nima.مقدار]]=0,"",Table_Merge1[[#This Row],[LME Zinc 3-month]]*Table_Merge1[[#This Row],[Nima.مقدار]]),"")</f>
        <v>806787705</v>
      </c>
      <c r="AR295" s="288">
        <f>IFERROR(IF(Table_Merge1[[#This Row],[LME Zinc stock]]*Table_Merge1[[#This Row],[Azad.Sell]]=0,"",Table_Merge1[[#This Row],[LME Zinc stock]]*Table_Merge1[[#This Row],[Azad.Sell]]),"")</f>
        <v>16173600000</v>
      </c>
      <c r="AS295" s="288">
        <f>IFERROR(IF(Table_Merge1[[#This Row],[LME Zinc 3-month]]*Table_Merge1[[#This Row],[Azad.Sell]]=0,"",Table_Merge1[[#This Row],[LME Zinc 3-month]]*Table_Merge1[[#This Row],[Azad.Sell]]),"")</f>
        <v>90003600</v>
      </c>
      <c r="AT295"/>
      <c r="DH295">
        <v>0</v>
      </c>
      <c r="DI295">
        <v>140</v>
      </c>
      <c r="DJ295">
        <v>140</v>
      </c>
      <c r="DK295" t="s">
        <v>9712</v>
      </c>
      <c r="DL295" t="s">
        <v>9808</v>
      </c>
      <c r="DM295" t="s">
        <v>9813</v>
      </c>
      <c r="DN295">
        <v>72218580</v>
      </c>
      <c r="DO295">
        <v>72218580</v>
      </c>
      <c r="DP295">
        <v>4558710680</v>
      </c>
      <c r="DQ295">
        <v>4508617880</v>
      </c>
      <c r="DR295">
        <v>8780</v>
      </c>
      <c r="DS295" t="s">
        <v>3621</v>
      </c>
      <c r="DT295" t="s">
        <v>3621</v>
      </c>
      <c r="DU295" t="s">
        <v>3621</v>
      </c>
      <c r="DV295">
        <v>13020</v>
      </c>
      <c r="DW295">
        <v>520468.5253456221</v>
      </c>
      <c r="DX295">
        <v>516621.15207373269</v>
      </c>
      <c r="DY295">
        <v>1.0074471849564153</v>
      </c>
    </row>
    <row r="296" spans="1:129" x14ac:dyDescent="0.25">
      <c r="A296" s="258">
        <v>41372</v>
      </c>
      <c r="B2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1392.01.19</v>
      </c>
      <c r="C296" s="195">
        <f t="shared" ca="1" si="40"/>
        <v>1392</v>
      </c>
      <c r="D2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6" s="195">
        <f>_xlfn.NUMBERVALUE(RIGHT(Table11[[#This Row],[تاریخ شمسی]],2))</f>
        <v>19</v>
      </c>
      <c r="F2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01-19</v>
      </c>
      <c r="G296" s="195" t="s">
        <v>447</v>
      </c>
      <c r="I296" s="259">
        <v>44125</v>
      </c>
      <c r="J296">
        <v>29500</v>
      </c>
      <c r="L296" s="259">
        <v>41372</v>
      </c>
      <c r="M296">
        <v>35700</v>
      </c>
      <c r="O296" s="283">
        <f>IFERROR(DATE(Table7[[#This Row],[year]],MONTH(DATEVALUE(Table7[[#This Row],[month]]&amp;"1")),Table7[[#This Row],[day]]),"")</f>
        <v>44665</v>
      </c>
      <c r="P296" s="257" t="s">
        <v>3722</v>
      </c>
      <c r="Q296" s="257">
        <v>2022</v>
      </c>
      <c r="R296" s="257" t="s">
        <v>3437</v>
      </c>
      <c r="S296" s="257">
        <v>14</v>
      </c>
      <c r="T296" s="257">
        <v>1970.6</v>
      </c>
      <c r="U296" s="257">
        <v>3276</v>
      </c>
      <c r="V296" s="257">
        <v>589725</v>
      </c>
      <c r="X296" s="260">
        <v>44665</v>
      </c>
      <c r="Y296" t="s">
        <v>9119</v>
      </c>
      <c r="Z296" s="260">
        <v>3</v>
      </c>
      <c r="AA296">
        <v>1401</v>
      </c>
      <c r="AB296" s="260" t="str">
        <f ca="1">IFERROR(IFERROR(VLOOKUP(Table_Merge1[[#This Row],[Column1]],Table11[#All],2,FALSE),LEFT(AB297,8)&amp;IF(LEN((RIGHT(AB297,2)+1))&lt;2,"0"&amp;(RIGHT(AB297,2)+1),(RIGHT(AB297,2)-1))),"")</f>
        <v>1401.01.25</v>
      </c>
      <c r="AC296" s="259" t="str">
        <f ca="1">LEFT(Table_Merge1[[#This Row],[Column2]],4)</f>
        <v>1401</v>
      </c>
      <c r="AD296" s="259" t="str">
        <f ca="1">RIGHT(LEFT(Table_Merge1[[#This Row],[Column2]],7),2)</f>
        <v>01</v>
      </c>
      <c r="AE296" s="259" t="str">
        <f ca="1">RIGHT(Table_Merge1[[#This Row],[Column2]],2)</f>
        <v>25</v>
      </c>
      <c r="AF296">
        <v>1</v>
      </c>
      <c r="AG296">
        <v>25</v>
      </c>
      <c r="AH296" s="260">
        <v>2022</v>
      </c>
      <c r="AI296" t="s">
        <v>3437</v>
      </c>
      <c r="AJ296" s="260">
        <v>14</v>
      </c>
      <c r="AK296">
        <v>1970.6</v>
      </c>
      <c r="AL296">
        <v>3276</v>
      </c>
      <c r="AM296">
        <v>589725</v>
      </c>
      <c r="AN296">
        <v>27530</v>
      </c>
      <c r="AO296">
        <v>246510</v>
      </c>
      <c r="AP296" s="287">
        <f>IFERROR(IF(Table_Merge1[[#This Row],[LME Zinc stock]]*Table_Merge1[[#This Row],[Nima.مقدار]]=0,"",Table_Merge1[[#This Row],[LME Zinc stock]]*Table_Merge1[[#This Row],[Nima.مقدار]]),"")</f>
        <v>145373109750</v>
      </c>
      <c r="AQ296" s="287">
        <f>IFERROR(IF(Table_Merge1[[#This Row],[LME Zinc 3-month]]*Table_Merge1[[#This Row],[Nima.مقدار]]=0,"",Table_Merge1[[#This Row],[LME Zinc 3-month]]*Table_Merge1[[#This Row],[Nima.مقدار]]),"")</f>
        <v>807566760</v>
      </c>
      <c r="AR296" s="288">
        <f>IFERROR(IF(Table_Merge1[[#This Row],[LME Zinc stock]]*Table_Merge1[[#This Row],[Azad.Sell]]=0,"",Table_Merge1[[#This Row],[LME Zinc stock]]*Table_Merge1[[#This Row],[Azad.Sell]]),"")</f>
        <v>16235129250</v>
      </c>
      <c r="AS296" s="288">
        <f>IFERROR(IF(Table_Merge1[[#This Row],[LME Zinc 3-month]]*Table_Merge1[[#This Row],[Azad.Sell]]=0,"",Table_Merge1[[#This Row],[LME Zinc 3-month]]*Table_Merge1[[#This Row],[Azad.Sell]]),"")</f>
        <v>90188280</v>
      </c>
      <c r="AT296"/>
      <c r="DH296">
        <v>0</v>
      </c>
      <c r="DI296">
        <v>80</v>
      </c>
      <c r="DJ296">
        <v>80</v>
      </c>
      <c r="DK296" t="s">
        <v>9713</v>
      </c>
      <c r="DL296" t="s">
        <v>9808</v>
      </c>
      <c r="DM296" t="s">
        <v>9813</v>
      </c>
      <c r="DN296">
        <v>41788160</v>
      </c>
      <c r="DO296">
        <v>41788160</v>
      </c>
      <c r="DP296">
        <v>4600498840</v>
      </c>
      <c r="DQ296">
        <v>4550406040</v>
      </c>
      <c r="DR296">
        <v>8860</v>
      </c>
      <c r="DS296" t="s">
        <v>3621</v>
      </c>
      <c r="DT296" t="s">
        <v>3621</v>
      </c>
      <c r="DU296" t="s">
        <v>3621</v>
      </c>
      <c r="DV296">
        <v>13020</v>
      </c>
      <c r="DW296">
        <v>520468.5253456221</v>
      </c>
      <c r="DX296">
        <v>516621.15207373269</v>
      </c>
      <c r="DY296">
        <v>1.0074471849564153</v>
      </c>
    </row>
    <row r="297" spans="1:129" x14ac:dyDescent="0.25">
      <c r="A297" s="258">
        <v>41373</v>
      </c>
      <c r="B2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1392.01.20</v>
      </c>
      <c r="C297" s="195">
        <f t="shared" ca="1" si="40"/>
        <v>1392</v>
      </c>
      <c r="D2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7" s="195">
        <f>_xlfn.NUMBERVALUE(RIGHT(Table11[[#This Row],[تاریخ شمسی]],2))</f>
        <v>20</v>
      </c>
      <c r="F2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01-20</v>
      </c>
      <c r="G297" s="195" t="s">
        <v>448</v>
      </c>
      <c r="I297" s="259">
        <v>44126</v>
      </c>
      <c r="J297">
        <v>29800</v>
      </c>
      <c r="L297" s="259">
        <v>41373</v>
      </c>
      <c r="M297">
        <v>35700</v>
      </c>
      <c r="O297" s="284">
        <f>IFERROR(DATE(Table7[[#This Row],[year]],MONTH(DATEVALUE(Table7[[#This Row],[month]]&amp;"1")),Table7[[#This Row],[day]]),"")</f>
        <v>44664</v>
      </c>
      <c r="P297" s="195" t="s">
        <v>3723</v>
      </c>
      <c r="Q297" s="195">
        <v>2022</v>
      </c>
      <c r="R297" s="195" t="s">
        <v>3437</v>
      </c>
      <c r="S297" s="195">
        <v>13</v>
      </c>
      <c r="T297" s="195">
        <v>1975.25</v>
      </c>
      <c r="U297" s="195">
        <v>3250</v>
      </c>
      <c r="V297" s="195">
        <v>592175</v>
      </c>
      <c r="X297" s="260">
        <v>44664</v>
      </c>
      <c r="Y297" t="s">
        <v>9118</v>
      </c>
      <c r="Z297" s="260">
        <v>3</v>
      </c>
      <c r="AA297">
        <v>1401</v>
      </c>
      <c r="AB297" s="260" t="str">
        <f ca="1">IFERROR(IFERROR(VLOOKUP(Table_Merge1[[#This Row],[Column1]],Table11[#All],2,FALSE),LEFT(AB298,8)&amp;IF(LEN((RIGHT(AB298,2)+1))&lt;2,"0"&amp;(RIGHT(AB298,2)+1),(RIGHT(AB298,2)-1))),"")</f>
        <v>1401.01.24</v>
      </c>
      <c r="AC297" s="259" t="str">
        <f ca="1">LEFT(Table_Merge1[[#This Row],[Column2]],4)</f>
        <v>1401</v>
      </c>
      <c r="AD297" s="259" t="str">
        <f ca="1">RIGHT(LEFT(Table_Merge1[[#This Row],[Column2]],7),2)</f>
        <v>01</v>
      </c>
      <c r="AE297" s="259" t="str">
        <f ca="1">RIGHT(Table_Merge1[[#This Row],[Column2]],2)</f>
        <v>24</v>
      </c>
      <c r="AF297">
        <v>1</v>
      </c>
      <c r="AG297">
        <v>24</v>
      </c>
      <c r="AH297" s="260">
        <v>2022</v>
      </c>
      <c r="AI297" t="s">
        <v>3437</v>
      </c>
      <c r="AJ297" s="260">
        <v>13</v>
      </c>
      <c r="AK297">
        <v>1975.25</v>
      </c>
      <c r="AL297">
        <v>3250</v>
      </c>
      <c r="AM297">
        <v>592175</v>
      </c>
      <c r="AN297">
        <v>27800</v>
      </c>
      <c r="AO297">
        <v>247570</v>
      </c>
      <c r="AP297" s="287">
        <f>IFERROR(IF(Table_Merge1[[#This Row],[LME Zinc stock]]*Table_Merge1[[#This Row],[Nima.مقدار]]=0,"",Table_Merge1[[#This Row],[LME Zinc stock]]*Table_Merge1[[#This Row],[Nima.مقدار]]),"")</f>
        <v>146604764750</v>
      </c>
      <c r="AQ297" s="287">
        <f>IFERROR(IF(Table_Merge1[[#This Row],[LME Zinc 3-month]]*Table_Merge1[[#This Row],[Nima.مقدار]]=0,"",Table_Merge1[[#This Row],[LME Zinc 3-month]]*Table_Merge1[[#This Row],[Nima.مقدار]]),"")</f>
        <v>804602500</v>
      </c>
      <c r="AR297" s="288">
        <f>IFERROR(IF(Table_Merge1[[#This Row],[LME Zinc stock]]*Table_Merge1[[#This Row],[Azad.Sell]]=0,"",Table_Merge1[[#This Row],[LME Zinc stock]]*Table_Merge1[[#This Row],[Azad.Sell]]),"")</f>
        <v>16462465000</v>
      </c>
      <c r="AS297" s="288">
        <f>IFERROR(IF(Table_Merge1[[#This Row],[LME Zinc 3-month]]*Table_Merge1[[#This Row],[Azad.Sell]]=0,"",Table_Merge1[[#This Row],[LME Zinc 3-month]]*Table_Merge1[[#This Row],[Azad.Sell]]),"")</f>
        <v>90350000</v>
      </c>
      <c r="AT297"/>
      <c r="DH297">
        <v>3000</v>
      </c>
      <c r="DI297">
        <v>1420</v>
      </c>
      <c r="DJ297">
        <v>1420</v>
      </c>
      <c r="DK297" t="s">
        <v>9713</v>
      </c>
      <c r="DL297" t="s">
        <v>9808</v>
      </c>
      <c r="DM297" t="s">
        <v>9813</v>
      </c>
      <c r="DN297">
        <v>741739840</v>
      </c>
      <c r="DO297">
        <v>741739840</v>
      </c>
      <c r="DP297">
        <v>5342238680</v>
      </c>
      <c r="DQ297">
        <v>5292145880</v>
      </c>
      <c r="DR297">
        <v>10280</v>
      </c>
      <c r="DS297" t="s">
        <v>3621</v>
      </c>
      <c r="DT297" t="s">
        <v>3621</v>
      </c>
      <c r="DU297" t="s">
        <v>3621</v>
      </c>
      <c r="DV297">
        <v>13020</v>
      </c>
      <c r="DW297">
        <v>520468.5253456221</v>
      </c>
      <c r="DX297">
        <v>516621.15207373269</v>
      </c>
      <c r="DY297">
        <v>1.0074471849564153</v>
      </c>
    </row>
    <row r="298" spans="1:129" x14ac:dyDescent="0.25">
      <c r="A298" s="258">
        <v>41374</v>
      </c>
      <c r="B2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1392.01.21</v>
      </c>
      <c r="C298" s="195">
        <f t="shared" ca="1" si="40"/>
        <v>1392</v>
      </c>
      <c r="D2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8" s="195">
        <f>_xlfn.NUMBERVALUE(RIGHT(Table11[[#This Row],[تاریخ شمسی]],2))</f>
        <v>21</v>
      </c>
      <c r="F2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01-21</v>
      </c>
      <c r="G298" s="195" t="s">
        <v>449</v>
      </c>
      <c r="I298" s="259">
        <v>44127</v>
      </c>
      <c r="J298">
        <v>29800</v>
      </c>
      <c r="L298" s="259">
        <v>41374</v>
      </c>
      <c r="M298">
        <v>35300</v>
      </c>
      <c r="O298" s="283">
        <f>IFERROR(DATE(Table7[[#This Row],[year]],MONTH(DATEVALUE(Table7[[#This Row],[month]]&amp;"1")),Table7[[#This Row],[day]]),"")</f>
        <v>44663</v>
      </c>
      <c r="P298" s="257" t="s">
        <v>3724</v>
      </c>
      <c r="Q298" s="257">
        <v>2022</v>
      </c>
      <c r="R298" s="257" t="s">
        <v>3437</v>
      </c>
      <c r="S298" s="257">
        <v>12</v>
      </c>
      <c r="T298" s="257">
        <v>1951.4</v>
      </c>
      <c r="U298" s="257">
        <v>3326</v>
      </c>
      <c r="V298" s="257">
        <v>603650</v>
      </c>
      <c r="X298" s="260">
        <v>44663</v>
      </c>
      <c r="Y298" t="s">
        <v>9117</v>
      </c>
      <c r="Z298" s="260">
        <v>3</v>
      </c>
      <c r="AA298">
        <v>1401</v>
      </c>
      <c r="AB298" s="260" t="str">
        <f ca="1">IFERROR(IFERROR(VLOOKUP(Table_Merge1[[#This Row],[Column1]],Table11[#All],2,FALSE),LEFT(AB299,8)&amp;IF(LEN((RIGHT(AB299,2)+1))&lt;2,"0"&amp;(RIGHT(AB299,2)+1),(RIGHT(AB299,2)-1))),"")</f>
        <v>1401.01.23</v>
      </c>
      <c r="AC298" s="259" t="str">
        <f ca="1">LEFT(Table_Merge1[[#This Row],[Column2]],4)</f>
        <v>1401</v>
      </c>
      <c r="AD298" s="259" t="str">
        <f ca="1">RIGHT(LEFT(Table_Merge1[[#This Row],[Column2]],7),2)</f>
        <v>01</v>
      </c>
      <c r="AE298" s="259" t="str">
        <f ca="1">RIGHT(Table_Merge1[[#This Row],[Column2]],2)</f>
        <v>23</v>
      </c>
      <c r="AF298">
        <v>1</v>
      </c>
      <c r="AG298">
        <v>23</v>
      </c>
      <c r="AH298" s="260">
        <v>2022</v>
      </c>
      <c r="AI298" t="s">
        <v>3437</v>
      </c>
      <c r="AJ298" s="260">
        <v>12</v>
      </c>
      <c r="AK298">
        <v>1951.4</v>
      </c>
      <c r="AL298">
        <v>3326</v>
      </c>
      <c r="AM298">
        <v>603650</v>
      </c>
      <c r="AN298">
        <v>28130</v>
      </c>
      <c r="AO298">
        <v>246327</v>
      </c>
      <c r="AP298" s="287">
        <f>IFERROR(IF(Table_Merge1[[#This Row],[LME Zinc stock]]*Table_Merge1[[#This Row],[Nima.مقدار]]=0,"",Table_Merge1[[#This Row],[LME Zinc stock]]*Table_Merge1[[#This Row],[Nima.مقدار]]),"")</f>
        <v>148695293550</v>
      </c>
      <c r="AQ298" s="287">
        <f>IFERROR(IF(Table_Merge1[[#This Row],[LME Zinc 3-month]]*Table_Merge1[[#This Row],[Nima.مقدار]]=0,"",Table_Merge1[[#This Row],[LME Zinc 3-month]]*Table_Merge1[[#This Row],[Nima.مقدار]]),"")</f>
        <v>819283602</v>
      </c>
      <c r="AR298" s="288">
        <f>IFERROR(IF(Table_Merge1[[#This Row],[LME Zinc stock]]*Table_Merge1[[#This Row],[Azad.Sell]]=0,"",Table_Merge1[[#This Row],[LME Zinc stock]]*Table_Merge1[[#This Row],[Azad.Sell]]),"")</f>
        <v>16980674500</v>
      </c>
      <c r="AS298" s="288">
        <f>IFERROR(IF(Table_Merge1[[#This Row],[LME Zinc 3-month]]*Table_Merge1[[#This Row],[Azad.Sell]]=0,"",Table_Merge1[[#This Row],[LME Zinc 3-month]]*Table_Merge1[[#This Row],[Azad.Sell]]),"")</f>
        <v>93560380</v>
      </c>
      <c r="AT298"/>
      <c r="DH298">
        <v>200</v>
      </c>
      <c r="DI298">
        <v>120</v>
      </c>
      <c r="DJ298">
        <v>120</v>
      </c>
      <c r="DK298" t="s">
        <v>9713</v>
      </c>
      <c r="DL298" t="s">
        <v>9808</v>
      </c>
      <c r="DM298" t="s">
        <v>9813</v>
      </c>
      <c r="DN298">
        <v>62682240</v>
      </c>
      <c r="DO298">
        <v>62682240</v>
      </c>
      <c r="DP298">
        <v>5404920920</v>
      </c>
      <c r="DQ298">
        <v>5354828120</v>
      </c>
      <c r="DR298">
        <v>10400</v>
      </c>
      <c r="DS298" t="s">
        <v>3621</v>
      </c>
      <c r="DT298" t="s">
        <v>3621</v>
      </c>
      <c r="DU298" t="s">
        <v>3621</v>
      </c>
      <c r="DV298">
        <v>13020</v>
      </c>
      <c r="DW298">
        <v>520468.5253456221</v>
      </c>
      <c r="DX298">
        <v>516621.15207373269</v>
      </c>
      <c r="DY298">
        <v>1.0074471849564153</v>
      </c>
    </row>
    <row r="299" spans="1:129" x14ac:dyDescent="0.25">
      <c r="A299" s="258">
        <v>41375</v>
      </c>
      <c r="B2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1392.01.22</v>
      </c>
      <c r="C299" s="195">
        <f t="shared" ca="1" si="40"/>
        <v>1392</v>
      </c>
      <c r="D2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9" s="195">
        <f>_xlfn.NUMBERVALUE(RIGHT(Table11[[#This Row],[تاریخ شمسی]],2))</f>
        <v>22</v>
      </c>
      <c r="F2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01-22</v>
      </c>
      <c r="G299" s="195" t="s">
        <v>450</v>
      </c>
      <c r="I299" s="259">
        <v>44128</v>
      </c>
      <c r="J299">
        <v>29150</v>
      </c>
      <c r="L299" s="259">
        <v>41375</v>
      </c>
      <c r="M299">
        <v>35100</v>
      </c>
      <c r="O299" s="284">
        <f>IFERROR(DATE(Table7[[#This Row],[year]],MONTH(DATEVALUE(Table7[[#This Row],[month]]&amp;"1")),Table7[[#This Row],[day]]),"")</f>
        <v>44662</v>
      </c>
      <c r="P299" s="195" t="s">
        <v>3725</v>
      </c>
      <c r="Q299" s="195">
        <v>2022</v>
      </c>
      <c r="R299" s="195" t="s">
        <v>3437</v>
      </c>
      <c r="S299" s="195">
        <v>11</v>
      </c>
      <c r="T299" s="195">
        <v>1956.85</v>
      </c>
      <c r="U299" s="195">
        <v>3266</v>
      </c>
      <c r="V299" s="195">
        <v>608000</v>
      </c>
      <c r="X299" s="260">
        <v>44662</v>
      </c>
      <c r="Y299" t="s">
        <v>9116</v>
      </c>
      <c r="Z299" s="260">
        <v>3</v>
      </c>
      <c r="AA299">
        <v>1401</v>
      </c>
      <c r="AB299" s="260" t="str">
        <f ca="1">IFERROR(IFERROR(VLOOKUP(Table_Merge1[[#This Row],[Column1]],Table11[#All],2,FALSE),LEFT(AB300,8)&amp;IF(LEN((RIGHT(AB300,2)+1))&lt;2,"0"&amp;(RIGHT(AB300,2)+1),(RIGHT(AB300,2)-1))),"")</f>
        <v>1401.01.22</v>
      </c>
      <c r="AC299" s="259" t="str">
        <f ca="1">LEFT(Table_Merge1[[#This Row],[Column2]],4)</f>
        <v>1401</v>
      </c>
      <c r="AD299" s="259" t="str">
        <f ca="1">RIGHT(LEFT(Table_Merge1[[#This Row],[Column2]],7),2)</f>
        <v>01</v>
      </c>
      <c r="AE299" s="259" t="str">
        <f ca="1">RIGHT(Table_Merge1[[#This Row],[Column2]],2)</f>
        <v>22</v>
      </c>
      <c r="AF299">
        <v>1</v>
      </c>
      <c r="AG299">
        <v>22</v>
      </c>
      <c r="AH299" s="260">
        <v>2022</v>
      </c>
      <c r="AI299" t="s">
        <v>3437</v>
      </c>
      <c r="AJ299" s="260">
        <v>11</v>
      </c>
      <c r="AK299">
        <v>1956.85</v>
      </c>
      <c r="AL299">
        <v>3266</v>
      </c>
      <c r="AM299">
        <v>608000</v>
      </c>
      <c r="AN299">
        <v>28080</v>
      </c>
      <c r="AO299">
        <v>246312</v>
      </c>
      <c r="AP299" s="287">
        <f>IFERROR(IF(Table_Merge1[[#This Row],[LME Zinc stock]]*Table_Merge1[[#This Row],[Nima.مقدار]]=0,"",Table_Merge1[[#This Row],[LME Zinc stock]]*Table_Merge1[[#This Row],[Nima.مقدار]]),"")</f>
        <v>149757696000</v>
      </c>
      <c r="AQ299" s="287">
        <f>IFERROR(IF(Table_Merge1[[#This Row],[LME Zinc 3-month]]*Table_Merge1[[#This Row],[Nima.مقدار]]=0,"",Table_Merge1[[#This Row],[LME Zinc 3-month]]*Table_Merge1[[#This Row],[Nima.مقدار]]),"")</f>
        <v>804454992</v>
      </c>
      <c r="AR299" s="288">
        <f>IFERROR(IF(Table_Merge1[[#This Row],[LME Zinc stock]]*Table_Merge1[[#This Row],[Azad.Sell]]=0,"",Table_Merge1[[#This Row],[LME Zinc stock]]*Table_Merge1[[#This Row],[Azad.Sell]]),"")</f>
        <v>17072640000</v>
      </c>
      <c r="AS299" s="288">
        <f>IFERROR(IF(Table_Merge1[[#This Row],[LME Zinc 3-month]]*Table_Merge1[[#This Row],[Azad.Sell]]=0,"",Table_Merge1[[#This Row],[LME Zinc 3-month]]*Table_Merge1[[#This Row],[Azad.Sell]]),"")</f>
        <v>91709280</v>
      </c>
      <c r="AT299"/>
      <c r="DH299">
        <v>0</v>
      </c>
      <c r="DI299">
        <v>1500</v>
      </c>
      <c r="DJ299">
        <v>1500</v>
      </c>
      <c r="DK299" t="s">
        <v>9714</v>
      </c>
      <c r="DL299" t="s">
        <v>9808</v>
      </c>
      <c r="DM299" t="s">
        <v>9813</v>
      </c>
      <c r="DN299">
        <v>783528000</v>
      </c>
      <c r="DO299">
        <v>783528000</v>
      </c>
      <c r="DP299">
        <v>6188448920</v>
      </c>
      <c r="DQ299">
        <v>6138356120</v>
      </c>
      <c r="DR299">
        <v>11900</v>
      </c>
      <c r="DS299" t="s">
        <v>3621</v>
      </c>
      <c r="DT299" t="s">
        <v>3621</v>
      </c>
      <c r="DU299" t="s">
        <v>3621</v>
      </c>
      <c r="DV299">
        <v>13020</v>
      </c>
      <c r="DW299">
        <v>520468.5253456221</v>
      </c>
      <c r="DX299">
        <v>516621.15207373269</v>
      </c>
      <c r="DY299">
        <v>1.0074471849564153</v>
      </c>
    </row>
    <row r="300" spans="1:129" x14ac:dyDescent="0.25">
      <c r="A300" s="258">
        <v>41377</v>
      </c>
      <c r="B3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1392.01.24</v>
      </c>
      <c r="C300" s="195">
        <f t="shared" ca="1" si="40"/>
        <v>1392</v>
      </c>
      <c r="D3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00" s="195">
        <f>_xlfn.NUMBERVALUE(RIGHT(Table11[[#This Row],[تاریخ شمسی]],2))</f>
        <v>24</v>
      </c>
      <c r="F3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01-24</v>
      </c>
      <c r="G300" s="195" t="s">
        <v>451</v>
      </c>
      <c r="I300" s="259">
        <v>44129</v>
      </c>
      <c r="J300">
        <v>29150</v>
      </c>
      <c r="L300" s="259">
        <v>41377</v>
      </c>
      <c r="M300">
        <v>35200</v>
      </c>
      <c r="O300" s="283">
        <f>IFERROR(DATE(Table7[[#This Row],[year]],MONTH(DATEVALUE(Table7[[#This Row],[month]]&amp;"1")),Table7[[#This Row],[day]]),"")</f>
        <v>44659</v>
      </c>
      <c r="P300" s="257" t="s">
        <v>3726</v>
      </c>
      <c r="Q300" s="257">
        <v>2022</v>
      </c>
      <c r="R300" s="257" t="s">
        <v>3437</v>
      </c>
      <c r="S300" s="257">
        <v>8</v>
      </c>
      <c r="T300" s="257">
        <v>1931.2</v>
      </c>
      <c r="U300" s="257">
        <v>3238.5</v>
      </c>
      <c r="V300" s="257">
        <v>612275</v>
      </c>
      <c r="X300" s="260">
        <v>44659</v>
      </c>
      <c r="Z300" s="260">
        <v>3</v>
      </c>
      <c r="AB300" s="260" t="str">
        <f ca="1">IFERROR(IFERROR(VLOOKUP(Table_Merge1[[#This Row],[Column1]],Table11[#All],2,FALSE),LEFT(AB301,8)&amp;IF(LEN((RIGHT(AB301,2)+1))&lt;2,"0"&amp;(RIGHT(AB301,2)+1),(RIGHT(AB301,2)-1))),"")</f>
        <v>1401.01.17</v>
      </c>
      <c r="AC300" s="259" t="str">
        <f ca="1">LEFT(Table_Merge1[[#This Row],[Column2]],4)</f>
        <v>1401</v>
      </c>
      <c r="AD300" s="259" t="str">
        <f ca="1">RIGHT(LEFT(Table_Merge1[[#This Row],[Column2]],7),2)</f>
        <v>01</v>
      </c>
      <c r="AE300" s="259" t="str">
        <f ca="1">RIGHT(Table_Merge1[[#This Row],[Column2]],2)</f>
        <v>17</v>
      </c>
      <c r="AH300" s="260">
        <v>2022</v>
      </c>
      <c r="AI300" t="s">
        <v>3437</v>
      </c>
      <c r="AJ300" s="260">
        <v>8</v>
      </c>
      <c r="AK300">
        <v>1931.2</v>
      </c>
      <c r="AL300">
        <v>3238.5</v>
      </c>
      <c r="AM300">
        <v>612275</v>
      </c>
      <c r="AN300">
        <v>27650</v>
      </c>
      <c r="AP300" s="287" t="str">
        <f>IFERROR(IF(Table_Merge1[[#This Row],[LME Zinc stock]]*Table_Merge1[[#This Row],[Nima.مقدار]]=0,"",Table_Merge1[[#This Row],[LME Zinc stock]]*Table_Merge1[[#This Row],[Nima.مقدار]]),"")</f>
        <v/>
      </c>
      <c r="AQ300" s="287" t="str">
        <f>IFERROR(IF(Table_Merge1[[#This Row],[LME Zinc 3-month]]*Table_Merge1[[#This Row],[Nima.مقدار]]=0,"",Table_Merge1[[#This Row],[LME Zinc 3-month]]*Table_Merge1[[#This Row],[Nima.مقدار]]),"")</f>
        <v/>
      </c>
      <c r="AR300" s="288">
        <f>IFERROR(IF(Table_Merge1[[#This Row],[LME Zinc stock]]*Table_Merge1[[#This Row],[Azad.Sell]]=0,"",Table_Merge1[[#This Row],[LME Zinc stock]]*Table_Merge1[[#This Row],[Azad.Sell]]),"")</f>
        <v>16929403750</v>
      </c>
      <c r="AS300" s="288">
        <f>IFERROR(IF(Table_Merge1[[#This Row],[LME Zinc 3-month]]*Table_Merge1[[#This Row],[Azad.Sell]]=0,"",Table_Merge1[[#This Row],[LME Zinc 3-month]]*Table_Merge1[[#This Row],[Azad.Sell]]),"")</f>
        <v>89544525</v>
      </c>
      <c r="AT300"/>
      <c r="DH300">
        <v>0</v>
      </c>
      <c r="DI300">
        <v>80</v>
      </c>
      <c r="DJ300">
        <v>80</v>
      </c>
      <c r="DK300" t="s">
        <v>9714</v>
      </c>
      <c r="DL300" t="s">
        <v>9808</v>
      </c>
      <c r="DM300" t="s">
        <v>9813</v>
      </c>
      <c r="DN300">
        <v>41788160</v>
      </c>
      <c r="DO300">
        <v>41788160</v>
      </c>
      <c r="DP300">
        <v>6230237080</v>
      </c>
      <c r="DQ300">
        <v>6180144280</v>
      </c>
      <c r="DR300">
        <v>11980</v>
      </c>
      <c r="DS300" t="s">
        <v>3621</v>
      </c>
      <c r="DT300" t="s">
        <v>3621</v>
      </c>
      <c r="DU300" t="s">
        <v>3621</v>
      </c>
      <c r="DV300">
        <v>13020</v>
      </c>
      <c r="DW300">
        <v>520468.5253456221</v>
      </c>
      <c r="DX300">
        <v>516621.15207373269</v>
      </c>
      <c r="DY300">
        <v>1.0074471849564153</v>
      </c>
    </row>
    <row r="301" spans="1:129" x14ac:dyDescent="0.25">
      <c r="A301" s="258">
        <v>41379</v>
      </c>
      <c r="B3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1392.01.26</v>
      </c>
      <c r="C301" s="195">
        <f t="shared" ca="1" si="40"/>
        <v>1392</v>
      </c>
      <c r="D3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01" s="195">
        <f>_xlfn.NUMBERVALUE(RIGHT(Table11[[#This Row],[تاریخ شمسی]],2))</f>
        <v>26</v>
      </c>
      <c r="F3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01-26</v>
      </c>
      <c r="G301" s="195" t="s">
        <v>452</v>
      </c>
      <c r="I301" s="259">
        <v>44130</v>
      </c>
      <c r="J301">
        <v>28150</v>
      </c>
      <c r="L301" s="259">
        <v>41379</v>
      </c>
      <c r="M301">
        <v>35000</v>
      </c>
      <c r="O301" s="284">
        <f>IFERROR(DATE(Table7[[#This Row],[year]],MONTH(DATEVALUE(Table7[[#This Row],[month]]&amp;"1")),Table7[[#This Row],[day]]),"")</f>
        <v>44658</v>
      </c>
      <c r="P301" s="195" t="s">
        <v>3727</v>
      </c>
      <c r="Q301" s="195">
        <v>2022</v>
      </c>
      <c r="R301" s="195" t="s">
        <v>3437</v>
      </c>
      <c r="S301" s="195">
        <v>7</v>
      </c>
      <c r="T301" s="195">
        <v>1926.4</v>
      </c>
      <c r="U301" s="195">
        <v>3245</v>
      </c>
      <c r="V301" s="195">
        <v>610775</v>
      </c>
      <c r="X301" s="260">
        <v>44658</v>
      </c>
      <c r="Y301" t="s">
        <v>9115</v>
      </c>
      <c r="Z301" s="260">
        <v>3</v>
      </c>
      <c r="AA301">
        <v>1401</v>
      </c>
      <c r="AB301" s="260" t="str">
        <f ca="1">IFERROR(IFERROR(VLOOKUP(Table_Merge1[[#This Row],[Column1]],Table11[#All],2,FALSE),LEFT(AB302,8)&amp;IF(LEN((RIGHT(AB302,2)+1))&lt;2,"0"&amp;(RIGHT(AB302,2)+1),(RIGHT(AB302,2)-1))),"")</f>
        <v>1401.01.18</v>
      </c>
      <c r="AC301" s="259" t="str">
        <f ca="1">LEFT(Table_Merge1[[#This Row],[Column2]],4)</f>
        <v>1401</v>
      </c>
      <c r="AD301" s="259" t="str">
        <f ca="1">RIGHT(LEFT(Table_Merge1[[#This Row],[Column2]],7),2)</f>
        <v>01</v>
      </c>
      <c r="AE301" s="259" t="str">
        <f ca="1">RIGHT(Table_Merge1[[#This Row],[Column2]],2)</f>
        <v>18</v>
      </c>
      <c r="AF301">
        <v>1</v>
      </c>
      <c r="AG301">
        <v>18</v>
      </c>
      <c r="AH301" s="260">
        <v>2022</v>
      </c>
      <c r="AI301" t="s">
        <v>3437</v>
      </c>
      <c r="AJ301" s="260">
        <v>7</v>
      </c>
      <c r="AK301">
        <v>1926.4</v>
      </c>
      <c r="AL301">
        <v>3245</v>
      </c>
      <c r="AM301">
        <v>610775</v>
      </c>
      <c r="AN301">
        <v>27650</v>
      </c>
      <c r="AO301">
        <v>246132</v>
      </c>
      <c r="AP301" s="287">
        <f>IFERROR(IF(Table_Merge1[[#This Row],[LME Zinc stock]]*Table_Merge1[[#This Row],[Nima.مقدار]]=0,"",Table_Merge1[[#This Row],[LME Zinc stock]]*Table_Merge1[[#This Row],[Nima.مقدار]]),"")</f>
        <v>150331272300</v>
      </c>
      <c r="AQ301" s="287">
        <f>IFERROR(IF(Table_Merge1[[#This Row],[LME Zinc 3-month]]*Table_Merge1[[#This Row],[Nima.مقدار]]=0,"",Table_Merge1[[#This Row],[LME Zinc 3-month]]*Table_Merge1[[#This Row],[Nima.مقدار]]),"")</f>
        <v>798698340</v>
      </c>
      <c r="AR301" s="288">
        <f>IFERROR(IF(Table_Merge1[[#This Row],[LME Zinc stock]]*Table_Merge1[[#This Row],[Azad.Sell]]=0,"",Table_Merge1[[#This Row],[LME Zinc stock]]*Table_Merge1[[#This Row],[Azad.Sell]]),"")</f>
        <v>16887928750</v>
      </c>
      <c r="AS301" s="288">
        <f>IFERROR(IF(Table_Merge1[[#This Row],[LME Zinc 3-month]]*Table_Merge1[[#This Row],[Azad.Sell]]=0,"",Table_Merge1[[#This Row],[LME Zinc 3-month]]*Table_Merge1[[#This Row],[Azad.Sell]]),"")</f>
        <v>89724250</v>
      </c>
      <c r="AT301"/>
      <c r="DH301">
        <v>3000</v>
      </c>
      <c r="DI301">
        <v>860</v>
      </c>
      <c r="DJ301">
        <v>840</v>
      </c>
      <c r="DK301" t="s">
        <v>9749</v>
      </c>
      <c r="DL301" t="s">
        <v>9808</v>
      </c>
      <c r="DM301" t="s">
        <v>9813</v>
      </c>
      <c r="DN301">
        <v>441212520</v>
      </c>
      <c r="DO301">
        <v>441212520</v>
      </c>
      <c r="DP301">
        <v>6671449600</v>
      </c>
      <c r="DQ301">
        <v>6621356800</v>
      </c>
      <c r="DR301">
        <v>12820</v>
      </c>
      <c r="DS301" t="s">
        <v>3621</v>
      </c>
      <c r="DT301" t="s">
        <v>3621</v>
      </c>
      <c r="DU301" t="s">
        <v>3621</v>
      </c>
      <c r="DV301">
        <v>13020</v>
      </c>
      <c r="DW301">
        <v>520468.5253456221</v>
      </c>
      <c r="DX301">
        <v>516621.15207373269</v>
      </c>
      <c r="DY301">
        <v>1.0074471849564153</v>
      </c>
    </row>
    <row r="302" spans="1:129" x14ac:dyDescent="0.25">
      <c r="A302" s="258">
        <v>41380</v>
      </c>
      <c r="B3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1392.01.27</v>
      </c>
      <c r="C302" s="195">
        <f t="shared" ca="1" si="40"/>
        <v>1392</v>
      </c>
      <c r="D3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02" s="195">
        <f>_xlfn.NUMBERVALUE(RIGHT(Table11[[#This Row],[تاریخ شمسی]],2))</f>
        <v>27</v>
      </c>
      <c r="F3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01-27</v>
      </c>
      <c r="G302" s="195" t="s">
        <v>453</v>
      </c>
      <c r="I302" s="259">
        <v>44131</v>
      </c>
      <c r="J302">
        <v>28750</v>
      </c>
      <c r="L302" s="259">
        <v>41380</v>
      </c>
      <c r="M302">
        <v>35000</v>
      </c>
      <c r="O302" s="283">
        <f>IFERROR(DATE(Table7[[#This Row],[year]],MONTH(DATEVALUE(Table7[[#This Row],[month]]&amp;"1")),Table7[[#This Row],[day]]),"")</f>
        <v>44657</v>
      </c>
      <c r="P302" s="257" t="s">
        <v>3728</v>
      </c>
      <c r="Q302" s="257">
        <v>2022</v>
      </c>
      <c r="R302" s="257" t="s">
        <v>3437</v>
      </c>
      <c r="S302" s="257">
        <v>6</v>
      </c>
      <c r="T302" s="257">
        <v>1929</v>
      </c>
      <c r="U302" s="257">
        <v>3251</v>
      </c>
      <c r="V302" s="257">
        <v>609850</v>
      </c>
      <c r="X302" s="260">
        <v>44657</v>
      </c>
      <c r="Y302" t="s">
        <v>9114</v>
      </c>
      <c r="Z302" s="260">
        <v>3</v>
      </c>
      <c r="AA302">
        <v>1401</v>
      </c>
      <c r="AB302" s="260" t="str">
        <f ca="1">IFERROR(IFERROR(VLOOKUP(Table_Merge1[[#This Row],[Column1]],Table11[#All],2,FALSE),LEFT(AB303,8)&amp;IF(LEN((RIGHT(AB303,2)+1))&lt;2,"0"&amp;(RIGHT(AB303,2)+1),(RIGHT(AB303,2)-1))),"")</f>
        <v>1401.01.17</v>
      </c>
      <c r="AC302" s="259" t="str">
        <f ca="1">LEFT(Table_Merge1[[#This Row],[Column2]],4)</f>
        <v>1401</v>
      </c>
      <c r="AD302" s="259" t="str">
        <f ca="1">RIGHT(LEFT(Table_Merge1[[#This Row],[Column2]],7),2)</f>
        <v>01</v>
      </c>
      <c r="AE302" s="259" t="str">
        <f ca="1">RIGHT(Table_Merge1[[#This Row],[Column2]],2)</f>
        <v>17</v>
      </c>
      <c r="AF302">
        <v>1</v>
      </c>
      <c r="AG302">
        <v>17</v>
      </c>
      <c r="AH302" s="260">
        <v>2022</v>
      </c>
      <c r="AI302" t="s">
        <v>3437</v>
      </c>
      <c r="AJ302" s="260">
        <v>6</v>
      </c>
      <c r="AK302">
        <v>1929</v>
      </c>
      <c r="AL302">
        <v>3251</v>
      </c>
      <c r="AM302">
        <v>609850</v>
      </c>
      <c r="AN302">
        <v>27400</v>
      </c>
      <c r="AO302">
        <v>246462</v>
      </c>
      <c r="AP302" s="287">
        <f>IFERROR(IF(Table_Merge1[[#This Row],[LME Zinc stock]]*Table_Merge1[[#This Row],[Nima.مقدار]]=0,"",Table_Merge1[[#This Row],[LME Zinc stock]]*Table_Merge1[[#This Row],[Nima.مقدار]]),"")</f>
        <v>150304850700</v>
      </c>
      <c r="AQ302" s="287">
        <f>IFERROR(IF(Table_Merge1[[#This Row],[LME Zinc 3-month]]*Table_Merge1[[#This Row],[Nima.مقدار]]=0,"",Table_Merge1[[#This Row],[LME Zinc 3-month]]*Table_Merge1[[#This Row],[Nima.مقدار]]),"")</f>
        <v>801247962</v>
      </c>
      <c r="AR302" s="288">
        <f>IFERROR(IF(Table_Merge1[[#This Row],[LME Zinc stock]]*Table_Merge1[[#This Row],[Azad.Sell]]=0,"",Table_Merge1[[#This Row],[LME Zinc stock]]*Table_Merge1[[#This Row],[Azad.Sell]]),"")</f>
        <v>16709890000</v>
      </c>
      <c r="AS302" s="288">
        <f>IFERROR(IF(Table_Merge1[[#This Row],[LME Zinc 3-month]]*Table_Merge1[[#This Row],[Azad.Sell]]=0,"",Table_Merge1[[#This Row],[LME Zinc 3-month]]*Table_Merge1[[#This Row],[Azad.Sell]]),"")</f>
        <v>89077400</v>
      </c>
      <c r="AT302"/>
      <c r="DH302">
        <v>200</v>
      </c>
      <c r="DI302">
        <v>60</v>
      </c>
      <c r="DJ302">
        <v>40</v>
      </c>
      <c r="DK302" t="s">
        <v>9749</v>
      </c>
      <c r="DL302" t="s">
        <v>9808</v>
      </c>
      <c r="DM302" t="s">
        <v>9813</v>
      </c>
      <c r="DN302">
        <v>21010120</v>
      </c>
      <c r="DO302">
        <v>21010120</v>
      </c>
      <c r="DP302">
        <v>6692459720</v>
      </c>
      <c r="DQ302">
        <v>6642366920</v>
      </c>
      <c r="DR302">
        <v>12860</v>
      </c>
      <c r="DS302" t="s">
        <v>3621</v>
      </c>
      <c r="DT302" t="s">
        <v>3621</v>
      </c>
      <c r="DU302" t="s">
        <v>3621</v>
      </c>
      <c r="DV302">
        <v>13020</v>
      </c>
      <c r="DW302">
        <v>520468.5253456221</v>
      </c>
      <c r="DX302">
        <v>516621.15207373269</v>
      </c>
      <c r="DY302">
        <v>1.0074471849564153</v>
      </c>
    </row>
    <row r="303" spans="1:129" x14ac:dyDescent="0.25">
      <c r="A303" s="258">
        <v>41381</v>
      </c>
      <c r="B3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1392.01.28</v>
      </c>
      <c r="C303" s="195">
        <f t="shared" ca="1" si="40"/>
        <v>1392</v>
      </c>
      <c r="D3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03" s="195">
        <f>_xlfn.NUMBERVALUE(RIGHT(Table11[[#This Row],[تاریخ شمسی]],2))</f>
        <v>28</v>
      </c>
      <c r="F3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01-28</v>
      </c>
      <c r="G303" s="195" t="s">
        <v>454</v>
      </c>
      <c r="I303" s="259">
        <v>44132</v>
      </c>
      <c r="J303">
        <v>28150</v>
      </c>
      <c r="L303" s="259">
        <v>41381</v>
      </c>
      <c r="M303">
        <v>35000</v>
      </c>
      <c r="O303" s="284">
        <f>IFERROR(DATE(Table7[[#This Row],[year]],MONTH(DATEVALUE(Table7[[#This Row],[month]]&amp;"1")),Table7[[#This Row],[day]]),"")</f>
        <v>44656</v>
      </c>
      <c r="P303" s="195" t="s">
        <v>3729</v>
      </c>
      <c r="Q303" s="195">
        <v>2022</v>
      </c>
      <c r="R303" s="195" t="s">
        <v>3437</v>
      </c>
      <c r="S303" s="195">
        <v>5</v>
      </c>
      <c r="T303" s="195">
        <v>1929.45</v>
      </c>
      <c r="U303" s="195">
        <v>3423</v>
      </c>
      <c r="V303" s="195">
        <v>615750</v>
      </c>
      <c r="X303" s="260">
        <v>44656</v>
      </c>
      <c r="Y303" t="s">
        <v>9113</v>
      </c>
      <c r="Z303" s="260">
        <v>3</v>
      </c>
      <c r="AA303">
        <v>1401</v>
      </c>
      <c r="AB303" s="260" t="str">
        <f ca="1">IFERROR(IFERROR(VLOOKUP(Table_Merge1[[#This Row],[Column1]],Table11[#All],2,FALSE),LEFT(AB304,8)&amp;IF(LEN((RIGHT(AB304,2)+1))&lt;2,"0"&amp;(RIGHT(AB304,2)+1),(RIGHT(AB304,2)-1))),"")</f>
        <v>1401.01.16</v>
      </c>
      <c r="AC303" s="259" t="str">
        <f ca="1">LEFT(Table_Merge1[[#This Row],[Column2]],4)</f>
        <v>1401</v>
      </c>
      <c r="AD303" s="259" t="str">
        <f ca="1">RIGHT(LEFT(Table_Merge1[[#This Row],[Column2]],7),2)</f>
        <v>01</v>
      </c>
      <c r="AE303" s="259" t="str">
        <f ca="1">RIGHT(Table_Merge1[[#This Row],[Column2]],2)</f>
        <v>16</v>
      </c>
      <c r="AF303">
        <v>1</v>
      </c>
      <c r="AG303">
        <v>16</v>
      </c>
      <c r="AH303" s="260">
        <v>2022</v>
      </c>
      <c r="AI303" t="s">
        <v>3437</v>
      </c>
      <c r="AJ303" s="260">
        <v>5</v>
      </c>
      <c r="AK303">
        <v>1929.45</v>
      </c>
      <c r="AL303">
        <v>3423</v>
      </c>
      <c r="AM303">
        <v>615750</v>
      </c>
      <c r="AN303">
        <v>27720</v>
      </c>
      <c r="AO303">
        <v>243983</v>
      </c>
      <c r="AP303" s="287">
        <f>IFERROR(IF(Table_Merge1[[#This Row],[LME Zinc stock]]*Table_Merge1[[#This Row],[Nima.مقدار]]=0,"",Table_Merge1[[#This Row],[LME Zinc stock]]*Table_Merge1[[#This Row],[Nima.مقدار]]),"")</f>
        <v>150232532250</v>
      </c>
      <c r="AQ303" s="287">
        <f>IFERROR(IF(Table_Merge1[[#This Row],[LME Zinc 3-month]]*Table_Merge1[[#This Row],[Nima.مقدار]]=0,"",Table_Merge1[[#This Row],[LME Zinc 3-month]]*Table_Merge1[[#This Row],[Nima.مقدار]]),"")</f>
        <v>835153809</v>
      </c>
      <c r="AR303" s="288">
        <f>IFERROR(IF(Table_Merge1[[#This Row],[LME Zinc stock]]*Table_Merge1[[#This Row],[Azad.Sell]]=0,"",Table_Merge1[[#This Row],[LME Zinc stock]]*Table_Merge1[[#This Row],[Azad.Sell]]),"")</f>
        <v>17068590000</v>
      </c>
      <c r="AS303" s="288">
        <f>IFERROR(IF(Table_Merge1[[#This Row],[LME Zinc 3-month]]*Table_Merge1[[#This Row],[Azad.Sell]]=0,"",Table_Merge1[[#This Row],[LME Zinc 3-month]]*Table_Merge1[[#This Row],[Azad.Sell]]),"")</f>
        <v>94885560</v>
      </c>
      <c r="AT303"/>
      <c r="DH303">
        <v>0</v>
      </c>
      <c r="DI303">
        <v>160</v>
      </c>
      <c r="DJ303">
        <v>160</v>
      </c>
      <c r="DK303" t="s">
        <v>9674</v>
      </c>
      <c r="DL303" t="s">
        <v>9808</v>
      </c>
      <c r="DM303" t="s">
        <v>9813</v>
      </c>
      <c r="DN303">
        <v>84040480</v>
      </c>
      <c r="DO303">
        <v>84040480</v>
      </c>
      <c r="DP303">
        <v>6776500200</v>
      </c>
      <c r="DQ303">
        <v>6726407400</v>
      </c>
      <c r="DR303">
        <v>13020</v>
      </c>
      <c r="DS303">
        <v>13020</v>
      </c>
      <c r="DT303">
        <v>520468.5253456221</v>
      </c>
      <c r="DU303">
        <v>516621.15207373269</v>
      </c>
      <c r="DV303">
        <v>13020</v>
      </c>
      <c r="DW303">
        <v>520468.5253456221</v>
      </c>
      <c r="DX303">
        <v>516621.15207373269</v>
      </c>
      <c r="DY303">
        <v>1.0074471849564153</v>
      </c>
    </row>
    <row r="304" spans="1:129" x14ac:dyDescent="0.25">
      <c r="A304" s="258">
        <v>41382</v>
      </c>
      <c r="B3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1392.01.29</v>
      </c>
      <c r="C304" s="195">
        <f t="shared" ca="1" si="40"/>
        <v>1392</v>
      </c>
      <c r="D3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04" s="195">
        <f>_xlfn.NUMBERVALUE(RIGHT(Table11[[#This Row],[تاریخ شمسی]],2))</f>
        <v>29</v>
      </c>
      <c r="F3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01-29</v>
      </c>
      <c r="G304" s="195" t="s">
        <v>455</v>
      </c>
      <c r="I304" s="259">
        <v>44133</v>
      </c>
      <c r="J304">
        <v>28100</v>
      </c>
      <c r="L304" s="259">
        <v>41382</v>
      </c>
      <c r="M304">
        <v>35400</v>
      </c>
      <c r="O304" s="283">
        <f>IFERROR(DATE(Table7[[#This Row],[year]],MONTH(DATEVALUE(Table7[[#This Row],[month]]&amp;"1")),Table7[[#This Row],[day]]),"")</f>
        <v>44655</v>
      </c>
      <c r="P304" s="257" t="s">
        <v>3730</v>
      </c>
      <c r="Q304" s="257">
        <v>2022</v>
      </c>
      <c r="R304" s="257" t="s">
        <v>3437</v>
      </c>
      <c r="S304" s="257">
        <v>4</v>
      </c>
      <c r="T304" s="257">
        <v>1927.1</v>
      </c>
      <c r="U304" s="257">
        <v>3374</v>
      </c>
      <c r="V304" s="257">
        <v>619775</v>
      </c>
      <c r="X304" s="260">
        <v>44655</v>
      </c>
      <c r="Y304" t="s">
        <v>9112</v>
      </c>
      <c r="Z304" s="260">
        <v>3</v>
      </c>
      <c r="AA304">
        <v>1401</v>
      </c>
      <c r="AB304" s="260" t="str">
        <f ca="1">IFERROR(IFERROR(VLOOKUP(Table_Merge1[[#This Row],[Column1]],Table11[#All],2,FALSE),LEFT(AB305,8)&amp;IF(LEN((RIGHT(AB305,2)+1))&lt;2,"0"&amp;(RIGHT(AB305,2)+1),(RIGHT(AB305,2)-1))),"")</f>
        <v>1401.01.15</v>
      </c>
      <c r="AC304" s="259" t="str">
        <f ca="1">LEFT(Table_Merge1[[#This Row],[Column2]],4)</f>
        <v>1401</v>
      </c>
      <c r="AD304" s="259" t="str">
        <f ca="1">RIGHT(LEFT(Table_Merge1[[#This Row],[Column2]],7),2)</f>
        <v>01</v>
      </c>
      <c r="AE304" s="259" t="str">
        <f ca="1">RIGHT(Table_Merge1[[#This Row],[Column2]],2)</f>
        <v>15</v>
      </c>
      <c r="AF304">
        <v>1</v>
      </c>
      <c r="AG304">
        <v>15</v>
      </c>
      <c r="AH304" s="260">
        <v>2022</v>
      </c>
      <c r="AI304" t="s">
        <v>3437</v>
      </c>
      <c r="AJ304" s="260">
        <v>4</v>
      </c>
      <c r="AK304">
        <v>1927.1</v>
      </c>
      <c r="AL304">
        <v>3374</v>
      </c>
      <c r="AM304">
        <v>619775</v>
      </c>
      <c r="AN304">
        <v>27200</v>
      </c>
      <c r="AO304">
        <v>242926</v>
      </c>
      <c r="AP304" s="287">
        <f>IFERROR(IF(Table_Merge1[[#This Row],[LME Zinc stock]]*Table_Merge1[[#This Row],[Nima.مقدار]]=0,"",Table_Merge1[[#This Row],[LME Zinc stock]]*Table_Merge1[[#This Row],[Nima.مقدار]]),"")</f>
        <v>150559461650</v>
      </c>
      <c r="AQ304" s="287">
        <f>IFERROR(IF(Table_Merge1[[#This Row],[LME Zinc 3-month]]*Table_Merge1[[#This Row],[Nima.مقدار]]=0,"",Table_Merge1[[#This Row],[LME Zinc 3-month]]*Table_Merge1[[#This Row],[Nima.مقدار]]),"")</f>
        <v>819632324</v>
      </c>
      <c r="AR304" s="288">
        <f>IFERROR(IF(Table_Merge1[[#This Row],[LME Zinc stock]]*Table_Merge1[[#This Row],[Azad.Sell]]=0,"",Table_Merge1[[#This Row],[LME Zinc stock]]*Table_Merge1[[#This Row],[Azad.Sell]]),"")</f>
        <v>16857880000</v>
      </c>
      <c r="AS304" s="288">
        <f>IFERROR(IF(Table_Merge1[[#This Row],[LME Zinc 3-month]]*Table_Merge1[[#This Row],[Azad.Sell]]=0,"",Table_Merge1[[#This Row],[LME Zinc 3-month]]*Table_Merge1[[#This Row],[Azad.Sell]]),"")</f>
        <v>91772800</v>
      </c>
      <c r="AT304"/>
      <c r="DH304">
        <v>0</v>
      </c>
      <c r="DI304">
        <v>60</v>
      </c>
      <c r="DJ304">
        <v>60</v>
      </c>
      <c r="DK304" t="s">
        <v>9675</v>
      </c>
      <c r="DL304" t="s">
        <v>9808</v>
      </c>
      <c r="DM304" t="s">
        <v>9806</v>
      </c>
      <c r="DN304">
        <v>31515180</v>
      </c>
      <c r="DO304">
        <v>31515180</v>
      </c>
      <c r="DP304">
        <v>31515180</v>
      </c>
      <c r="DQ304">
        <v>31515180</v>
      </c>
      <c r="DR304">
        <v>60</v>
      </c>
      <c r="DS304" t="s">
        <v>3621</v>
      </c>
      <c r="DT304" t="s">
        <v>3621</v>
      </c>
      <c r="DU304" t="s">
        <v>3621</v>
      </c>
      <c r="DV304">
        <v>9460</v>
      </c>
      <c r="DW304">
        <v>551634.88583509519</v>
      </c>
      <c r="DX304">
        <v>550992.81395348837</v>
      </c>
      <c r="DY304">
        <v>1.0011652999192491</v>
      </c>
    </row>
    <row r="305" spans="1:129" x14ac:dyDescent="0.25">
      <c r="A305" s="258">
        <v>41384</v>
      </c>
      <c r="B3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1392.01.31</v>
      </c>
      <c r="C305" s="195">
        <f t="shared" ca="1" si="40"/>
        <v>1392</v>
      </c>
      <c r="D3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05" s="195">
        <f>_xlfn.NUMBERVALUE(RIGHT(Table11[[#This Row],[تاریخ شمسی]],2))</f>
        <v>31</v>
      </c>
      <c r="F3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01-31</v>
      </c>
      <c r="G305" s="195" t="s">
        <v>456</v>
      </c>
      <c r="I305" s="259">
        <v>44134</v>
      </c>
      <c r="J305">
        <v>28100</v>
      </c>
      <c r="L305" s="259">
        <v>41384</v>
      </c>
      <c r="M305">
        <v>35000</v>
      </c>
      <c r="O305" s="284">
        <f>IFERROR(DATE(Table7[[#This Row],[year]],MONTH(DATEVALUE(Table7[[#This Row],[month]]&amp;"1")),Table7[[#This Row],[day]]),"")</f>
        <v>44652</v>
      </c>
      <c r="P305" s="195" t="s">
        <v>3731</v>
      </c>
      <c r="Q305" s="195">
        <v>2022</v>
      </c>
      <c r="R305" s="195" t="s">
        <v>3437</v>
      </c>
      <c r="S305" s="195">
        <v>1</v>
      </c>
      <c r="T305" s="195">
        <v>1933.35</v>
      </c>
      <c r="U305" s="195">
        <v>3467</v>
      </c>
      <c r="V305" s="195">
        <v>619875</v>
      </c>
      <c r="X305" s="260">
        <v>44652</v>
      </c>
      <c r="Z305" s="260">
        <v>4</v>
      </c>
      <c r="AB305" s="260" t="str">
        <f ca="1">IFERROR(IFERROR(VLOOKUP(Table_Merge1[[#This Row],[Column1]],Table11[#All],2,FALSE),LEFT(AB306,8)&amp;IF(LEN((RIGHT(AB306,2)+1))&lt;2,"0"&amp;(RIGHT(AB306,2)+1),(RIGHT(AB306,2)-1))),"")</f>
        <v>1401.01.10</v>
      </c>
      <c r="AC305" s="259" t="str">
        <f ca="1">LEFT(Table_Merge1[[#This Row],[Column2]],4)</f>
        <v>1401</v>
      </c>
      <c r="AD305" s="259" t="str">
        <f ca="1">RIGHT(LEFT(Table_Merge1[[#This Row],[Column2]],7),2)</f>
        <v>01</v>
      </c>
      <c r="AE305" s="259" t="str">
        <f ca="1">RIGHT(Table_Merge1[[#This Row],[Column2]],2)</f>
        <v>10</v>
      </c>
      <c r="AH305" s="260">
        <v>2022</v>
      </c>
      <c r="AI305" t="s">
        <v>3437</v>
      </c>
      <c r="AJ305" s="260">
        <v>1</v>
      </c>
      <c r="AK305">
        <v>1933.35</v>
      </c>
      <c r="AL305">
        <v>3467</v>
      </c>
      <c r="AM305">
        <v>619875</v>
      </c>
      <c r="AN305">
        <v>27050</v>
      </c>
      <c r="AP305" s="287" t="str">
        <f>IFERROR(IF(Table_Merge1[[#This Row],[LME Zinc stock]]*Table_Merge1[[#This Row],[Nima.مقدار]]=0,"",Table_Merge1[[#This Row],[LME Zinc stock]]*Table_Merge1[[#This Row],[Nima.مقدار]]),"")</f>
        <v/>
      </c>
      <c r="AQ305" s="287" t="str">
        <f>IFERROR(IF(Table_Merge1[[#This Row],[LME Zinc 3-month]]*Table_Merge1[[#This Row],[Nima.مقدار]]=0,"",Table_Merge1[[#This Row],[LME Zinc 3-month]]*Table_Merge1[[#This Row],[Nima.مقدار]]),"")</f>
        <v/>
      </c>
      <c r="AR305" s="288">
        <f>IFERROR(IF(Table_Merge1[[#This Row],[LME Zinc stock]]*Table_Merge1[[#This Row],[Azad.Sell]]=0,"",Table_Merge1[[#This Row],[LME Zinc stock]]*Table_Merge1[[#This Row],[Azad.Sell]]),"")</f>
        <v>16767618750</v>
      </c>
      <c r="AS305" s="288">
        <f>IFERROR(IF(Table_Merge1[[#This Row],[LME Zinc 3-month]]*Table_Merge1[[#This Row],[Azad.Sell]]=0,"",Table_Merge1[[#This Row],[LME Zinc 3-month]]*Table_Merge1[[#This Row],[Azad.Sell]]),"")</f>
        <v>93782350</v>
      </c>
      <c r="AT305"/>
      <c r="DH305">
        <v>0</v>
      </c>
      <c r="DI305">
        <v>1940</v>
      </c>
      <c r="DJ305">
        <v>1940</v>
      </c>
      <c r="DK305" t="s">
        <v>9676</v>
      </c>
      <c r="DL305" t="s">
        <v>9808</v>
      </c>
      <c r="DM305" t="s">
        <v>9806</v>
      </c>
      <c r="DN305">
        <v>1018990820</v>
      </c>
      <c r="DO305">
        <v>1018990820</v>
      </c>
      <c r="DP305">
        <v>1050506000</v>
      </c>
      <c r="DQ305">
        <v>1050506000</v>
      </c>
      <c r="DR305">
        <v>2000</v>
      </c>
      <c r="DS305" t="s">
        <v>3621</v>
      </c>
      <c r="DT305" t="s">
        <v>3621</v>
      </c>
      <c r="DU305" t="s">
        <v>3621</v>
      </c>
      <c r="DV305">
        <v>9460</v>
      </c>
      <c r="DW305">
        <v>551634.88583509519</v>
      </c>
      <c r="DX305">
        <v>550992.81395348837</v>
      </c>
      <c r="DY305">
        <v>1.0011652999192491</v>
      </c>
    </row>
    <row r="306" spans="1:129" x14ac:dyDescent="0.25">
      <c r="A306" s="258">
        <v>41385</v>
      </c>
      <c r="B3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1392.02.01</v>
      </c>
      <c r="C306" s="195">
        <f t="shared" ca="1" si="40"/>
        <v>1392</v>
      </c>
      <c r="D3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06" s="195">
        <f>_xlfn.NUMBERVALUE(RIGHT(Table11[[#This Row],[تاریخ شمسی]],2))</f>
        <v>1</v>
      </c>
      <c r="F3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02-01</v>
      </c>
      <c r="G306" s="195" t="s">
        <v>457</v>
      </c>
      <c r="I306" s="259">
        <v>44135</v>
      </c>
      <c r="J306">
        <v>26800</v>
      </c>
      <c r="L306" s="259">
        <v>41385</v>
      </c>
      <c r="M306">
        <v>35200</v>
      </c>
      <c r="O306" s="283">
        <f>IFERROR(DATE(Table7[[#This Row],[year]],MONTH(DATEVALUE(Table7[[#This Row],[month]]&amp;"1")),Table7[[#This Row],[day]]),"")</f>
        <v>44651</v>
      </c>
      <c r="P306" s="257" t="s">
        <v>3732</v>
      </c>
      <c r="Q306" s="257">
        <v>2022</v>
      </c>
      <c r="R306" s="257" t="s">
        <v>3435</v>
      </c>
      <c r="S306" s="257">
        <v>31</v>
      </c>
      <c r="T306" s="257">
        <v>1924.1</v>
      </c>
      <c r="U306" s="257">
        <v>3461</v>
      </c>
      <c r="V306" s="257">
        <v>629775</v>
      </c>
      <c r="X306" s="260">
        <v>44651</v>
      </c>
      <c r="Y306" t="s">
        <v>9111</v>
      </c>
      <c r="Z306" s="260">
        <v>4</v>
      </c>
      <c r="AA306">
        <v>1401</v>
      </c>
      <c r="AB306" s="260" t="str">
        <f ca="1">IFERROR(IFERROR(VLOOKUP(Table_Merge1[[#This Row],[Column1]],Table11[#All],2,FALSE),LEFT(AB307,8)&amp;IF(LEN((RIGHT(AB307,2)+1))&lt;2,"0"&amp;(RIGHT(AB307,2)+1),(RIGHT(AB307,2)-1))),"")</f>
        <v>1401.01.11</v>
      </c>
      <c r="AC306" s="259" t="str">
        <f ca="1">LEFT(Table_Merge1[[#This Row],[Column2]],4)</f>
        <v>1401</v>
      </c>
      <c r="AD306" s="259" t="str">
        <f ca="1">RIGHT(LEFT(Table_Merge1[[#This Row],[Column2]],7),2)</f>
        <v>01</v>
      </c>
      <c r="AE306" s="259" t="str">
        <f ca="1">RIGHT(Table_Merge1[[#This Row],[Column2]],2)</f>
        <v>11</v>
      </c>
      <c r="AF306">
        <v>1</v>
      </c>
      <c r="AG306">
        <v>11</v>
      </c>
      <c r="AH306" s="260">
        <v>2022</v>
      </c>
      <c r="AI306" t="s">
        <v>3435</v>
      </c>
      <c r="AJ306" s="260">
        <v>31</v>
      </c>
      <c r="AK306">
        <v>1924.1</v>
      </c>
      <c r="AL306">
        <v>3461</v>
      </c>
      <c r="AM306">
        <v>629775</v>
      </c>
      <c r="AN306">
        <v>27050</v>
      </c>
      <c r="AO306">
        <v>238414</v>
      </c>
      <c r="AP306" s="287">
        <f>IFERROR(IF(Table_Merge1[[#This Row],[LME Zinc stock]]*Table_Merge1[[#This Row],[Nima.مقدار]]=0,"",Table_Merge1[[#This Row],[LME Zinc stock]]*Table_Merge1[[#This Row],[Nima.مقدار]]),"")</f>
        <v>150147176850</v>
      </c>
      <c r="AQ306" s="287">
        <f>IFERROR(IF(Table_Merge1[[#This Row],[LME Zinc 3-month]]*Table_Merge1[[#This Row],[Nima.مقدار]]=0,"",Table_Merge1[[#This Row],[LME Zinc 3-month]]*Table_Merge1[[#This Row],[Nima.مقدار]]),"")</f>
        <v>825150854</v>
      </c>
      <c r="AR306" s="288">
        <f>IFERROR(IF(Table_Merge1[[#This Row],[LME Zinc stock]]*Table_Merge1[[#This Row],[Azad.Sell]]=0,"",Table_Merge1[[#This Row],[LME Zinc stock]]*Table_Merge1[[#This Row],[Azad.Sell]]),"")</f>
        <v>17035413750</v>
      </c>
      <c r="AS306" s="288">
        <f>IFERROR(IF(Table_Merge1[[#This Row],[LME Zinc 3-month]]*Table_Merge1[[#This Row],[Azad.Sell]]=0,"",Table_Merge1[[#This Row],[LME Zinc 3-month]]*Table_Merge1[[#This Row],[Azad.Sell]]),"")</f>
        <v>93620050</v>
      </c>
      <c r="AT306"/>
      <c r="DH306">
        <v>0</v>
      </c>
      <c r="DI306">
        <v>160</v>
      </c>
      <c r="DJ306">
        <v>160</v>
      </c>
      <c r="DK306" t="s">
        <v>9676</v>
      </c>
      <c r="DL306" t="s">
        <v>9808</v>
      </c>
      <c r="DM306" t="s">
        <v>9806</v>
      </c>
      <c r="DN306">
        <v>84040480</v>
      </c>
      <c r="DO306">
        <v>84040480</v>
      </c>
      <c r="DP306">
        <v>1134546480</v>
      </c>
      <c r="DQ306">
        <v>1134546480</v>
      </c>
      <c r="DR306">
        <v>2160</v>
      </c>
      <c r="DS306" t="s">
        <v>3621</v>
      </c>
      <c r="DT306" t="s">
        <v>3621</v>
      </c>
      <c r="DU306" t="s">
        <v>3621</v>
      </c>
      <c r="DV306">
        <v>9460</v>
      </c>
      <c r="DW306">
        <v>551634.88583509519</v>
      </c>
      <c r="DX306">
        <v>550992.81395348837</v>
      </c>
      <c r="DY306">
        <v>1.0011652999192491</v>
      </c>
    </row>
    <row r="307" spans="1:129" x14ac:dyDescent="0.25">
      <c r="A307" s="258">
        <v>41386</v>
      </c>
      <c r="B3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1392.02.02</v>
      </c>
      <c r="C307" s="195">
        <f t="shared" ca="1" si="40"/>
        <v>1392</v>
      </c>
      <c r="D3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07" s="195">
        <f>_xlfn.NUMBERVALUE(RIGHT(Table11[[#This Row],[تاریخ شمسی]],2))</f>
        <v>2</v>
      </c>
      <c r="F3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02-02</v>
      </c>
      <c r="G307" s="195" t="s">
        <v>458</v>
      </c>
      <c r="I307" s="259">
        <v>44136</v>
      </c>
      <c r="J307">
        <v>28300</v>
      </c>
      <c r="L307" s="259">
        <v>41386</v>
      </c>
      <c r="M307">
        <v>35300</v>
      </c>
      <c r="O307" s="284">
        <f>IFERROR(DATE(Table7[[#This Row],[year]],MONTH(DATEVALUE(Table7[[#This Row],[month]]&amp;"1")),Table7[[#This Row],[day]]),"")</f>
        <v>44650</v>
      </c>
      <c r="P307" s="195" t="s">
        <v>3733</v>
      </c>
      <c r="Q307" s="195">
        <v>2022</v>
      </c>
      <c r="R307" s="195" t="s">
        <v>3435</v>
      </c>
      <c r="S307" s="195">
        <v>30</v>
      </c>
      <c r="T307" s="195">
        <v>1917.8</v>
      </c>
      <c r="U307" s="195">
        <v>3499</v>
      </c>
      <c r="V307" s="195">
        <v>635975</v>
      </c>
      <c r="X307" s="260">
        <v>44650</v>
      </c>
      <c r="Y307" t="s">
        <v>9110</v>
      </c>
      <c r="Z307" s="260">
        <v>4</v>
      </c>
      <c r="AA307">
        <v>1401</v>
      </c>
      <c r="AB307" s="260" t="str">
        <f ca="1">IFERROR(IFERROR(VLOOKUP(Table_Merge1[[#This Row],[Column1]],Table11[#All],2,FALSE),LEFT(AB308,8)&amp;IF(LEN((RIGHT(AB308,2)+1))&lt;2,"0"&amp;(RIGHT(AB308,2)+1),(RIGHT(AB308,2)-1))),"")</f>
        <v>1401.01.10</v>
      </c>
      <c r="AC307" s="259" t="str">
        <f ca="1">LEFT(Table_Merge1[[#This Row],[Column2]],4)</f>
        <v>1401</v>
      </c>
      <c r="AD307" s="259" t="str">
        <f ca="1">RIGHT(LEFT(Table_Merge1[[#This Row],[Column2]],7),2)</f>
        <v>01</v>
      </c>
      <c r="AE307" s="259" t="str">
        <f ca="1">RIGHT(Table_Merge1[[#This Row],[Column2]],2)</f>
        <v>10</v>
      </c>
      <c r="AF307">
        <v>1</v>
      </c>
      <c r="AG307">
        <v>10</v>
      </c>
      <c r="AH307" s="260">
        <v>2022</v>
      </c>
      <c r="AI307" t="s">
        <v>3435</v>
      </c>
      <c r="AJ307" s="260">
        <v>30</v>
      </c>
      <c r="AK307">
        <v>1917.8</v>
      </c>
      <c r="AL307">
        <v>3499</v>
      </c>
      <c r="AM307">
        <v>635975</v>
      </c>
      <c r="AN307">
        <v>27000</v>
      </c>
      <c r="AO307">
        <v>239665</v>
      </c>
      <c r="AP307" s="287">
        <f>IFERROR(IF(Table_Merge1[[#This Row],[LME Zinc stock]]*Table_Merge1[[#This Row],[Nima.مقدار]]=0,"",Table_Merge1[[#This Row],[LME Zinc stock]]*Table_Merge1[[#This Row],[Nima.مقدار]]),"")</f>
        <v>152420948375</v>
      </c>
      <c r="AQ307" s="287">
        <f>IFERROR(IF(Table_Merge1[[#This Row],[LME Zinc 3-month]]*Table_Merge1[[#This Row],[Nima.مقدار]]=0,"",Table_Merge1[[#This Row],[LME Zinc 3-month]]*Table_Merge1[[#This Row],[Nima.مقدار]]),"")</f>
        <v>838587835</v>
      </c>
      <c r="AR307" s="288">
        <f>IFERROR(IF(Table_Merge1[[#This Row],[LME Zinc stock]]*Table_Merge1[[#This Row],[Azad.Sell]]=0,"",Table_Merge1[[#This Row],[LME Zinc stock]]*Table_Merge1[[#This Row],[Azad.Sell]]),"")</f>
        <v>17171325000</v>
      </c>
      <c r="AS307" s="288">
        <f>IFERROR(IF(Table_Merge1[[#This Row],[LME Zinc 3-month]]*Table_Merge1[[#This Row],[Azad.Sell]]=0,"",Table_Merge1[[#This Row],[LME Zinc 3-month]]*Table_Merge1[[#This Row],[Azad.Sell]]),"")</f>
        <v>94473000</v>
      </c>
      <c r="AT307"/>
      <c r="DH307">
        <v>2000</v>
      </c>
      <c r="DI307">
        <v>3040</v>
      </c>
      <c r="DJ307">
        <v>2000</v>
      </c>
      <c r="DK307" t="s">
        <v>9696</v>
      </c>
      <c r="DL307" t="s">
        <v>9808</v>
      </c>
      <c r="DM307" t="s">
        <v>9806</v>
      </c>
      <c r="DN307">
        <v>1053644000</v>
      </c>
      <c r="DO307">
        <v>1047570000</v>
      </c>
      <c r="DP307">
        <v>2188190480</v>
      </c>
      <c r="DQ307">
        <v>2182116480</v>
      </c>
      <c r="DR307">
        <v>4160</v>
      </c>
      <c r="DS307" t="s">
        <v>3621</v>
      </c>
      <c r="DT307" t="s">
        <v>3621</v>
      </c>
      <c r="DU307" t="s">
        <v>3621</v>
      </c>
      <c r="DV307">
        <v>9460</v>
      </c>
      <c r="DW307">
        <v>551634.88583509519</v>
      </c>
      <c r="DX307">
        <v>550992.81395348837</v>
      </c>
      <c r="DY307">
        <v>1.0011652999192491</v>
      </c>
    </row>
    <row r="308" spans="1:129" x14ac:dyDescent="0.25">
      <c r="A308" s="258">
        <v>41387</v>
      </c>
      <c r="B3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1392.02.03</v>
      </c>
      <c r="C308" s="195">
        <f t="shared" ca="1" si="40"/>
        <v>1392</v>
      </c>
      <c r="D3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08" s="195">
        <f>_xlfn.NUMBERVALUE(RIGHT(Table11[[#This Row],[تاریخ شمسی]],2))</f>
        <v>3</v>
      </c>
      <c r="F3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02-03</v>
      </c>
      <c r="G308" s="195" t="s">
        <v>459</v>
      </c>
      <c r="I308" s="259">
        <v>44137</v>
      </c>
      <c r="J308">
        <v>29100</v>
      </c>
      <c r="L308" s="259">
        <v>41387</v>
      </c>
      <c r="M308">
        <v>35400</v>
      </c>
      <c r="O308" s="283">
        <f>IFERROR(DATE(Table7[[#This Row],[year]],MONTH(DATEVALUE(Table7[[#This Row],[month]]&amp;"1")),Table7[[#This Row],[day]]),"")</f>
        <v>44649</v>
      </c>
      <c r="P308" s="257" t="s">
        <v>3734</v>
      </c>
      <c r="Q308" s="257">
        <v>2022</v>
      </c>
      <c r="R308" s="257" t="s">
        <v>3435</v>
      </c>
      <c r="S308" s="257">
        <v>29</v>
      </c>
      <c r="T308" s="257">
        <v>1911.05</v>
      </c>
      <c r="U308" s="257" t="s">
        <v>3621</v>
      </c>
      <c r="V308" s="257" t="s">
        <v>3621</v>
      </c>
      <c r="X308" s="260">
        <v>44649</v>
      </c>
      <c r="Y308" t="s">
        <v>9109</v>
      </c>
      <c r="Z308" s="260">
        <v>4</v>
      </c>
      <c r="AA308">
        <v>1401</v>
      </c>
      <c r="AB308" s="260" t="str">
        <f ca="1">IFERROR(IFERROR(VLOOKUP(Table_Merge1[[#This Row],[Column1]],Table11[#All],2,FALSE),LEFT(AB309,8)&amp;IF(LEN((RIGHT(AB309,2)+1))&lt;2,"0"&amp;(RIGHT(AB309,2)+1),(RIGHT(AB309,2)-1))),"")</f>
        <v>1401.01.09</v>
      </c>
      <c r="AC308" s="259" t="str">
        <f ca="1">LEFT(Table_Merge1[[#This Row],[Column2]],4)</f>
        <v>1401</v>
      </c>
      <c r="AD308" s="259" t="str">
        <f ca="1">RIGHT(LEFT(Table_Merge1[[#This Row],[Column2]],7),2)</f>
        <v>01</v>
      </c>
      <c r="AE308" s="259" t="str">
        <f ca="1">RIGHT(Table_Merge1[[#This Row],[Column2]],2)</f>
        <v>09</v>
      </c>
      <c r="AF308">
        <v>1</v>
      </c>
      <c r="AG308">
        <v>9</v>
      </c>
      <c r="AH308" s="260">
        <v>2022</v>
      </c>
      <c r="AI308" t="s">
        <v>3435</v>
      </c>
      <c r="AJ308" s="260">
        <v>29</v>
      </c>
      <c r="AK308">
        <v>1911.05</v>
      </c>
      <c r="AL308" t="s">
        <v>3621</v>
      </c>
      <c r="AM308" t="s">
        <v>3621</v>
      </c>
      <c r="AN308">
        <v>27050</v>
      </c>
      <c r="AO308">
        <v>241313</v>
      </c>
      <c r="AP308" s="287" t="str">
        <f>IFERROR(IF(Table_Merge1[[#This Row],[LME Zinc stock]]*Table_Merge1[[#This Row],[Nima.مقدار]]=0,"",Table_Merge1[[#This Row],[LME Zinc stock]]*Table_Merge1[[#This Row],[Nima.مقدار]]),"")</f>
        <v/>
      </c>
      <c r="AQ308" s="287" t="str">
        <f>IFERROR(IF(Table_Merge1[[#This Row],[LME Zinc 3-month]]*Table_Merge1[[#This Row],[Nima.مقدار]]=0,"",Table_Merge1[[#This Row],[LME Zinc 3-month]]*Table_Merge1[[#This Row],[Nima.مقدار]]),"")</f>
        <v/>
      </c>
      <c r="AR308" s="288" t="str">
        <f>IFERROR(IF(Table_Merge1[[#This Row],[LME Zinc stock]]*Table_Merge1[[#This Row],[Azad.Sell]]=0,"",Table_Merge1[[#This Row],[LME Zinc stock]]*Table_Merge1[[#This Row],[Azad.Sell]]),"")</f>
        <v/>
      </c>
      <c r="AS308" s="288" t="str">
        <f>IFERROR(IF(Table_Merge1[[#This Row],[LME Zinc 3-month]]*Table_Merge1[[#This Row],[Azad.Sell]]=0,"",Table_Merge1[[#This Row],[LME Zinc 3-month]]*Table_Merge1[[#This Row],[Azad.Sell]]),"")</f>
        <v/>
      </c>
      <c r="AT308"/>
      <c r="DH308">
        <v>2000</v>
      </c>
      <c r="DI308">
        <v>2180</v>
      </c>
      <c r="DJ308">
        <v>1480</v>
      </c>
      <c r="DK308" t="s">
        <v>9516</v>
      </c>
      <c r="DL308" t="s">
        <v>9808</v>
      </c>
      <c r="DM308" t="s">
        <v>9806</v>
      </c>
      <c r="DN308">
        <v>832346080</v>
      </c>
      <c r="DO308">
        <v>832346080</v>
      </c>
      <c r="DP308">
        <v>3020536560</v>
      </c>
      <c r="DQ308">
        <v>3014462560</v>
      </c>
      <c r="DR308">
        <v>5640</v>
      </c>
      <c r="DS308" t="s">
        <v>3621</v>
      </c>
      <c r="DT308" t="s">
        <v>3621</v>
      </c>
      <c r="DU308" t="s">
        <v>3621</v>
      </c>
      <c r="DV308">
        <v>9460</v>
      </c>
      <c r="DW308">
        <v>551634.88583509519</v>
      </c>
      <c r="DX308">
        <v>550992.81395348837</v>
      </c>
      <c r="DY308">
        <v>1.0011652999192491</v>
      </c>
    </row>
    <row r="309" spans="1:129" x14ac:dyDescent="0.25">
      <c r="A309" s="258">
        <v>41388</v>
      </c>
      <c r="B3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1392.02.04</v>
      </c>
      <c r="C309" s="195">
        <f t="shared" ca="1" si="40"/>
        <v>1392</v>
      </c>
      <c r="D3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09" s="195">
        <f>_xlfn.NUMBERVALUE(RIGHT(Table11[[#This Row],[تاریخ شمسی]],2))</f>
        <v>4</v>
      </c>
      <c r="F3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02-04</v>
      </c>
      <c r="G309" s="195" t="s">
        <v>460</v>
      </c>
      <c r="I309" s="259">
        <v>44138</v>
      </c>
      <c r="J309">
        <v>29100</v>
      </c>
      <c r="L309" s="259">
        <v>41388</v>
      </c>
      <c r="M309">
        <v>36200</v>
      </c>
      <c r="O309" s="284">
        <f>IFERROR(DATE(Table7[[#This Row],[year]],MONTH(DATEVALUE(Table7[[#This Row],[month]]&amp;"1")),Table7[[#This Row],[day]]),"")</f>
        <v>44648</v>
      </c>
      <c r="P309" s="195" t="s">
        <v>3735</v>
      </c>
      <c r="Q309" s="195">
        <v>2022</v>
      </c>
      <c r="R309" s="195" t="s">
        <v>3435</v>
      </c>
      <c r="S309" s="195">
        <v>28</v>
      </c>
      <c r="T309" s="195">
        <v>1927</v>
      </c>
      <c r="U309" s="195">
        <v>3518</v>
      </c>
      <c r="V309" s="195">
        <v>646850</v>
      </c>
      <c r="X309" s="260">
        <v>44648</v>
      </c>
      <c r="Y309" t="s">
        <v>9108</v>
      </c>
      <c r="Z309" s="260">
        <v>4</v>
      </c>
      <c r="AA309">
        <v>1401</v>
      </c>
      <c r="AB309" s="260" t="str">
        <f ca="1">IFERROR(IFERROR(VLOOKUP(Table_Merge1[[#This Row],[Column1]],Table11[#All],2,FALSE),LEFT(AB310,8)&amp;IF(LEN((RIGHT(AB310,2)+1))&lt;2,"0"&amp;(RIGHT(AB310,2)+1),(RIGHT(AB310,2)-1))),"")</f>
        <v>1401.01.08</v>
      </c>
      <c r="AC309" s="259" t="str">
        <f ca="1">LEFT(Table_Merge1[[#This Row],[Column2]],4)</f>
        <v>1401</v>
      </c>
      <c r="AD309" s="259" t="str">
        <f ca="1">RIGHT(LEFT(Table_Merge1[[#This Row],[Column2]],7),2)</f>
        <v>01</v>
      </c>
      <c r="AE309" s="259" t="str">
        <f ca="1">RIGHT(Table_Merge1[[#This Row],[Column2]],2)</f>
        <v>08</v>
      </c>
      <c r="AF309">
        <v>1</v>
      </c>
      <c r="AG309">
        <v>8</v>
      </c>
      <c r="AH309" s="260">
        <v>2022</v>
      </c>
      <c r="AI309" t="s">
        <v>3435</v>
      </c>
      <c r="AJ309" s="260">
        <v>28</v>
      </c>
      <c r="AK309">
        <v>1927</v>
      </c>
      <c r="AL309">
        <v>3518</v>
      </c>
      <c r="AM309">
        <v>646850</v>
      </c>
      <c r="AN309">
        <v>26550</v>
      </c>
      <c r="AO309">
        <v>241423</v>
      </c>
      <c r="AP309" s="287">
        <f>IFERROR(IF(Table_Merge1[[#This Row],[LME Zinc stock]]*Table_Merge1[[#This Row],[Nima.مقدار]]=0,"",Table_Merge1[[#This Row],[LME Zinc stock]]*Table_Merge1[[#This Row],[Nima.مقدار]]),"")</f>
        <v>156164467550</v>
      </c>
      <c r="AQ309" s="287">
        <f>IFERROR(IF(Table_Merge1[[#This Row],[LME Zinc 3-month]]*Table_Merge1[[#This Row],[Nima.مقدار]]=0,"",Table_Merge1[[#This Row],[LME Zinc 3-month]]*Table_Merge1[[#This Row],[Nima.مقدار]]),"")</f>
        <v>849326114</v>
      </c>
      <c r="AR309" s="288">
        <f>IFERROR(IF(Table_Merge1[[#This Row],[LME Zinc stock]]*Table_Merge1[[#This Row],[Azad.Sell]]=0,"",Table_Merge1[[#This Row],[LME Zinc stock]]*Table_Merge1[[#This Row],[Azad.Sell]]),"")</f>
        <v>17173867500</v>
      </c>
      <c r="AS309" s="288">
        <f>IFERROR(IF(Table_Merge1[[#This Row],[LME Zinc 3-month]]*Table_Merge1[[#This Row],[Azad.Sell]]=0,"",Table_Merge1[[#This Row],[LME Zinc 3-month]]*Table_Merge1[[#This Row],[Azad.Sell]]),"")</f>
        <v>93402900</v>
      </c>
      <c r="AT309"/>
      <c r="DH309">
        <v>0</v>
      </c>
      <c r="DI309">
        <v>520</v>
      </c>
      <c r="DJ309">
        <v>520</v>
      </c>
      <c r="DK309" t="s">
        <v>9516</v>
      </c>
      <c r="DL309" t="s">
        <v>9808</v>
      </c>
      <c r="DM309" t="s">
        <v>9806</v>
      </c>
      <c r="DN309">
        <v>292445920</v>
      </c>
      <c r="DO309">
        <v>292445920</v>
      </c>
      <c r="DP309">
        <v>3312982480</v>
      </c>
      <c r="DQ309">
        <v>3306908480</v>
      </c>
      <c r="DR309">
        <v>6160</v>
      </c>
      <c r="DS309" t="s">
        <v>3621</v>
      </c>
      <c r="DT309" t="s">
        <v>3621</v>
      </c>
      <c r="DU309" t="s">
        <v>3621</v>
      </c>
      <c r="DV309">
        <v>9460</v>
      </c>
      <c r="DW309">
        <v>551634.88583509519</v>
      </c>
      <c r="DX309">
        <v>550992.81395348837</v>
      </c>
      <c r="DY309">
        <v>1.0011652999192491</v>
      </c>
    </row>
    <row r="310" spans="1:129" x14ac:dyDescent="0.25">
      <c r="A310" s="258">
        <v>41389</v>
      </c>
      <c r="B3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1392.02.05</v>
      </c>
      <c r="C310" s="195">
        <f t="shared" ca="1" si="40"/>
        <v>1392</v>
      </c>
      <c r="D3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10" s="195">
        <f>_xlfn.NUMBERVALUE(RIGHT(Table11[[#This Row],[تاریخ شمسی]],2))</f>
        <v>5</v>
      </c>
      <c r="F3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02-05</v>
      </c>
      <c r="G310" s="195" t="s">
        <v>461</v>
      </c>
      <c r="I310" s="259">
        <v>44139</v>
      </c>
      <c r="J310">
        <v>29300</v>
      </c>
      <c r="L310" s="259">
        <v>41389</v>
      </c>
      <c r="M310">
        <v>36000</v>
      </c>
      <c r="O310" s="283">
        <f>IFERROR(DATE(Table7[[#This Row],[year]],MONTH(DATEVALUE(Table7[[#This Row],[month]]&amp;"1")),Table7[[#This Row],[day]]),"")</f>
        <v>44645</v>
      </c>
      <c r="P310" s="257" t="s">
        <v>3736</v>
      </c>
      <c r="Q310" s="257">
        <v>2022</v>
      </c>
      <c r="R310" s="257" t="s">
        <v>3435</v>
      </c>
      <c r="S310" s="257">
        <v>25</v>
      </c>
      <c r="T310" s="257">
        <v>1956.65</v>
      </c>
      <c r="U310" s="257">
        <v>3527</v>
      </c>
      <c r="V310" s="257">
        <v>654475</v>
      </c>
      <c r="X310" s="260">
        <v>44645</v>
      </c>
      <c r="Z310" s="260">
        <v>4</v>
      </c>
      <c r="AB310" s="260" t="str">
        <f ca="1">IFERROR(IFERROR(VLOOKUP(Table_Merge1[[#This Row],[Column1]],Table11[#All],2,FALSE),LEFT(AB311,8)&amp;IF(LEN((RIGHT(AB311,2)+1))&lt;2,"0"&amp;(RIGHT(AB311,2)+1),(RIGHT(AB311,2)-1))),"")</f>
        <v>1401.01.05</v>
      </c>
      <c r="AC310" s="259" t="str">
        <f ca="1">LEFT(Table_Merge1[[#This Row],[Column2]],4)</f>
        <v>1401</v>
      </c>
      <c r="AD310" s="259" t="str">
        <f ca="1">RIGHT(LEFT(Table_Merge1[[#This Row],[Column2]],7),2)</f>
        <v>01</v>
      </c>
      <c r="AE310" s="259" t="str">
        <f ca="1">RIGHT(Table_Merge1[[#This Row],[Column2]],2)</f>
        <v>05</v>
      </c>
      <c r="AH310" s="260">
        <v>2022</v>
      </c>
      <c r="AI310" t="s">
        <v>3435</v>
      </c>
      <c r="AJ310" s="260">
        <v>25</v>
      </c>
      <c r="AK310">
        <v>1956.65</v>
      </c>
      <c r="AL310">
        <v>3527</v>
      </c>
      <c r="AM310">
        <v>654475</v>
      </c>
      <c r="AN310">
        <v>26300</v>
      </c>
      <c r="AP310" s="287" t="str">
        <f>IFERROR(IF(Table_Merge1[[#This Row],[LME Zinc stock]]*Table_Merge1[[#This Row],[Nima.مقدار]]=0,"",Table_Merge1[[#This Row],[LME Zinc stock]]*Table_Merge1[[#This Row],[Nima.مقدار]]),"")</f>
        <v/>
      </c>
      <c r="AQ310" s="287" t="str">
        <f>IFERROR(IF(Table_Merge1[[#This Row],[LME Zinc 3-month]]*Table_Merge1[[#This Row],[Nima.مقدار]]=0,"",Table_Merge1[[#This Row],[LME Zinc 3-month]]*Table_Merge1[[#This Row],[Nima.مقدار]]),"")</f>
        <v/>
      </c>
      <c r="AR310" s="288">
        <f>IFERROR(IF(Table_Merge1[[#This Row],[LME Zinc stock]]*Table_Merge1[[#This Row],[Azad.Sell]]=0,"",Table_Merge1[[#This Row],[LME Zinc stock]]*Table_Merge1[[#This Row],[Azad.Sell]]),"")</f>
        <v>17212692500</v>
      </c>
      <c r="AS310" s="288">
        <f>IFERROR(IF(Table_Merge1[[#This Row],[LME Zinc 3-month]]*Table_Merge1[[#This Row],[Azad.Sell]]=0,"",Table_Merge1[[#This Row],[LME Zinc 3-month]]*Table_Merge1[[#This Row],[Azad.Sell]]),"")</f>
        <v>92760100</v>
      </c>
      <c r="AT310"/>
      <c r="DH310">
        <v>2000</v>
      </c>
      <c r="DI310">
        <v>1220</v>
      </c>
      <c r="DJ310">
        <v>1200</v>
      </c>
      <c r="DK310" t="s">
        <v>9517</v>
      </c>
      <c r="DL310" t="s">
        <v>9808</v>
      </c>
      <c r="DM310" t="s">
        <v>9806</v>
      </c>
      <c r="DN310">
        <v>691970400</v>
      </c>
      <c r="DO310">
        <v>691970400</v>
      </c>
      <c r="DP310">
        <v>4004952880</v>
      </c>
      <c r="DQ310">
        <v>3998878880</v>
      </c>
      <c r="DR310">
        <v>7360</v>
      </c>
      <c r="DS310" t="s">
        <v>3621</v>
      </c>
      <c r="DT310" t="s">
        <v>3621</v>
      </c>
      <c r="DU310" t="s">
        <v>3621</v>
      </c>
      <c r="DV310">
        <v>9460</v>
      </c>
      <c r="DW310">
        <v>551634.88583509519</v>
      </c>
      <c r="DX310">
        <v>550992.81395348837</v>
      </c>
      <c r="DY310">
        <v>1.0011652999192491</v>
      </c>
    </row>
    <row r="311" spans="1:129" x14ac:dyDescent="0.25">
      <c r="A311" s="258">
        <v>41391</v>
      </c>
      <c r="B3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1392.02.07</v>
      </c>
      <c r="C311" s="195">
        <f t="shared" ca="1" si="40"/>
        <v>1392</v>
      </c>
      <c r="D3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11" s="195">
        <f>_xlfn.NUMBERVALUE(RIGHT(Table11[[#This Row],[تاریخ شمسی]],2))</f>
        <v>7</v>
      </c>
      <c r="F3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02-07</v>
      </c>
      <c r="G311" s="195" t="s">
        <v>462</v>
      </c>
      <c r="I311" s="259">
        <v>44140</v>
      </c>
      <c r="J311">
        <v>27400</v>
      </c>
      <c r="L311" s="259">
        <v>41391</v>
      </c>
      <c r="M311">
        <v>35900</v>
      </c>
      <c r="O311" s="284">
        <f>IFERROR(DATE(Table7[[#This Row],[year]],MONTH(DATEVALUE(Table7[[#This Row],[month]]&amp;"1")),Table7[[#This Row],[day]]),"")</f>
        <v>44644</v>
      </c>
      <c r="P311" s="195" t="s">
        <v>3737</v>
      </c>
      <c r="Q311" s="195">
        <v>2022</v>
      </c>
      <c r="R311" s="195" t="s">
        <v>3435</v>
      </c>
      <c r="S311" s="195">
        <v>24</v>
      </c>
      <c r="T311" s="195">
        <v>1945.9</v>
      </c>
      <c r="U311" s="195">
        <v>3608</v>
      </c>
      <c r="V311" s="195">
        <v>663225</v>
      </c>
      <c r="X311" s="260">
        <v>44644</v>
      </c>
      <c r="Y311" t="s">
        <v>9107</v>
      </c>
      <c r="Z311" s="260">
        <v>4</v>
      </c>
      <c r="AA311">
        <v>1401</v>
      </c>
      <c r="AB311" s="260" t="str">
        <f ca="1">IFERROR(IFERROR(VLOOKUP(Table_Merge1[[#This Row],[Column1]],Table11[#All],2,FALSE),LEFT(AB312,8)&amp;IF(LEN((RIGHT(AB312,2)+1))&lt;2,"0"&amp;(RIGHT(AB312,2)+1),(RIGHT(AB312,2)-1))),"")</f>
        <v>1401.01.04</v>
      </c>
      <c r="AC311" s="259" t="str">
        <f ca="1">LEFT(Table_Merge1[[#This Row],[Column2]],4)</f>
        <v>1401</v>
      </c>
      <c r="AD311" s="259" t="str">
        <f ca="1">RIGHT(LEFT(Table_Merge1[[#This Row],[Column2]],7),2)</f>
        <v>01</v>
      </c>
      <c r="AE311" s="259" t="str">
        <f ca="1">RIGHT(Table_Merge1[[#This Row],[Column2]],2)</f>
        <v>04</v>
      </c>
      <c r="AF311">
        <v>1</v>
      </c>
      <c r="AG311">
        <v>4</v>
      </c>
      <c r="AH311" s="260">
        <v>2022</v>
      </c>
      <c r="AI311" t="s">
        <v>3435</v>
      </c>
      <c r="AJ311" s="260">
        <v>24</v>
      </c>
      <c r="AK311">
        <v>1945.9</v>
      </c>
      <c r="AL311">
        <v>3608</v>
      </c>
      <c r="AM311">
        <v>663225</v>
      </c>
      <c r="AN311">
        <v>26300</v>
      </c>
      <c r="AO311">
        <v>238326</v>
      </c>
      <c r="AP311" s="287">
        <f>IFERROR(IF(Table_Merge1[[#This Row],[LME Zinc stock]]*Table_Merge1[[#This Row],[Nima.مقدار]]=0,"",Table_Merge1[[#This Row],[LME Zinc stock]]*Table_Merge1[[#This Row],[Nima.مقدار]]),"")</f>
        <v>158063761350</v>
      </c>
      <c r="AQ311" s="287">
        <f>IFERROR(IF(Table_Merge1[[#This Row],[LME Zinc 3-month]]*Table_Merge1[[#This Row],[Nima.مقدار]]=0,"",Table_Merge1[[#This Row],[LME Zinc 3-month]]*Table_Merge1[[#This Row],[Nima.مقدار]]),"")</f>
        <v>859880208</v>
      </c>
      <c r="AR311" s="288">
        <f>IFERROR(IF(Table_Merge1[[#This Row],[LME Zinc stock]]*Table_Merge1[[#This Row],[Azad.Sell]]=0,"",Table_Merge1[[#This Row],[LME Zinc stock]]*Table_Merge1[[#This Row],[Azad.Sell]]),"")</f>
        <v>17442817500</v>
      </c>
      <c r="AS311" s="288">
        <f>IFERROR(IF(Table_Merge1[[#This Row],[LME Zinc 3-month]]*Table_Merge1[[#This Row],[Azad.Sell]]=0,"",Table_Merge1[[#This Row],[LME Zinc 3-month]]*Table_Merge1[[#This Row],[Azad.Sell]]),"")</f>
        <v>94890400</v>
      </c>
      <c r="AT311"/>
      <c r="DH311">
        <v>0</v>
      </c>
      <c r="DI311">
        <v>60</v>
      </c>
      <c r="DJ311">
        <v>60</v>
      </c>
      <c r="DK311" t="s">
        <v>9517</v>
      </c>
      <c r="DL311" t="s">
        <v>9808</v>
      </c>
      <c r="DM311" t="s">
        <v>9806</v>
      </c>
      <c r="DN311">
        <v>34598520</v>
      </c>
      <c r="DO311">
        <v>34598520</v>
      </c>
      <c r="DP311">
        <v>4039551400</v>
      </c>
      <c r="DQ311">
        <v>4033477400</v>
      </c>
      <c r="DR311">
        <v>7420</v>
      </c>
      <c r="DS311" t="s">
        <v>3621</v>
      </c>
      <c r="DT311" t="s">
        <v>3621</v>
      </c>
      <c r="DU311" t="s">
        <v>3621</v>
      </c>
      <c r="DV311">
        <v>9460</v>
      </c>
      <c r="DW311">
        <v>551634.88583509519</v>
      </c>
      <c r="DX311">
        <v>550992.81395348837</v>
      </c>
      <c r="DY311">
        <v>1.0011652999192491</v>
      </c>
    </row>
    <row r="312" spans="1:129" x14ac:dyDescent="0.25">
      <c r="A312" s="258">
        <v>41392</v>
      </c>
      <c r="B3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1392.02.08</v>
      </c>
      <c r="C312" s="195">
        <f t="shared" ca="1" si="40"/>
        <v>1392</v>
      </c>
      <c r="D3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12" s="195">
        <f>_xlfn.NUMBERVALUE(RIGHT(Table11[[#This Row],[تاریخ شمسی]],2))</f>
        <v>8</v>
      </c>
      <c r="F3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02-08</v>
      </c>
      <c r="G312" s="195" t="s">
        <v>463</v>
      </c>
      <c r="I312" s="259">
        <v>44141</v>
      </c>
      <c r="J312">
        <v>27400</v>
      </c>
      <c r="L312" s="259">
        <v>41392</v>
      </c>
      <c r="M312">
        <v>35700</v>
      </c>
      <c r="O312" s="283">
        <f>IFERROR(DATE(Table7[[#This Row],[year]],MONTH(DATEVALUE(Table7[[#This Row],[month]]&amp;"1")),Table7[[#This Row],[day]]),"")</f>
        <v>44643</v>
      </c>
      <c r="P312" s="257" t="s">
        <v>3738</v>
      </c>
      <c r="Q312" s="257">
        <v>2022</v>
      </c>
      <c r="R312" s="257" t="s">
        <v>3435</v>
      </c>
      <c r="S312" s="257">
        <v>23</v>
      </c>
      <c r="T312" s="257">
        <v>1932.15</v>
      </c>
      <c r="U312" s="257">
        <v>3616</v>
      </c>
      <c r="V312" s="257">
        <v>671025</v>
      </c>
      <c r="X312" s="260">
        <v>44643</v>
      </c>
      <c r="Z312" s="260">
        <v>4</v>
      </c>
      <c r="AB312" s="260" t="str">
        <f ca="1">IFERROR(IFERROR(VLOOKUP(Table_Merge1[[#This Row],[Column1]],Table11[#All],2,FALSE),LEFT(AB313,8)&amp;IF(LEN((RIGHT(AB313,2)+1))&lt;2,"0"&amp;(RIGHT(AB313,2)+1),(RIGHT(AB313,2)-1))),"")</f>
        <v>1400.12.22</v>
      </c>
      <c r="AC312" s="259" t="str">
        <f ca="1">LEFT(Table_Merge1[[#This Row],[Column2]],4)</f>
        <v>1400</v>
      </c>
      <c r="AD312" s="259" t="str">
        <f ca="1">RIGHT(LEFT(Table_Merge1[[#This Row],[Column2]],7),2)</f>
        <v>12</v>
      </c>
      <c r="AE312" s="259" t="str">
        <f ca="1">RIGHT(Table_Merge1[[#This Row],[Column2]],2)</f>
        <v>22</v>
      </c>
      <c r="AH312" s="260">
        <v>2022</v>
      </c>
      <c r="AI312" t="s">
        <v>3435</v>
      </c>
      <c r="AJ312" s="260">
        <v>23</v>
      </c>
      <c r="AK312">
        <v>1932.15</v>
      </c>
      <c r="AL312">
        <v>3616</v>
      </c>
      <c r="AM312">
        <v>671025</v>
      </c>
      <c r="AN312">
        <v>26300</v>
      </c>
      <c r="AP312" s="287" t="str">
        <f>IFERROR(IF(Table_Merge1[[#This Row],[LME Zinc stock]]*Table_Merge1[[#This Row],[Nima.مقدار]]=0,"",Table_Merge1[[#This Row],[LME Zinc stock]]*Table_Merge1[[#This Row],[Nima.مقدار]]),"")</f>
        <v/>
      </c>
      <c r="AQ312" s="287" t="str">
        <f>IFERROR(IF(Table_Merge1[[#This Row],[LME Zinc 3-month]]*Table_Merge1[[#This Row],[Nima.مقدار]]=0,"",Table_Merge1[[#This Row],[LME Zinc 3-month]]*Table_Merge1[[#This Row],[Nima.مقدار]]),"")</f>
        <v/>
      </c>
      <c r="AR312" s="288">
        <f>IFERROR(IF(Table_Merge1[[#This Row],[LME Zinc stock]]*Table_Merge1[[#This Row],[Azad.Sell]]=0,"",Table_Merge1[[#This Row],[LME Zinc stock]]*Table_Merge1[[#This Row],[Azad.Sell]]),"")</f>
        <v>17647957500</v>
      </c>
      <c r="AS312" s="288">
        <f>IFERROR(IF(Table_Merge1[[#This Row],[LME Zinc 3-month]]*Table_Merge1[[#This Row],[Azad.Sell]]=0,"",Table_Merge1[[#This Row],[LME Zinc 3-month]]*Table_Merge1[[#This Row],[Azad.Sell]]),"")</f>
        <v>95100800</v>
      </c>
      <c r="AT312"/>
      <c r="DH312">
        <v>0</v>
      </c>
      <c r="DI312">
        <v>60</v>
      </c>
      <c r="DJ312">
        <v>60</v>
      </c>
      <c r="DK312" t="s">
        <v>9518</v>
      </c>
      <c r="DL312" t="s">
        <v>9808</v>
      </c>
      <c r="DM312" t="s">
        <v>9806</v>
      </c>
      <c r="DN312">
        <v>34598520</v>
      </c>
      <c r="DO312">
        <v>34598520</v>
      </c>
      <c r="DP312">
        <v>4074149920</v>
      </c>
      <c r="DQ312">
        <v>4068075920</v>
      </c>
      <c r="DR312">
        <v>7480</v>
      </c>
      <c r="DS312" t="s">
        <v>3621</v>
      </c>
      <c r="DT312" t="s">
        <v>3621</v>
      </c>
      <c r="DU312" t="s">
        <v>3621</v>
      </c>
      <c r="DV312">
        <v>9460</v>
      </c>
      <c r="DW312">
        <v>551634.88583509519</v>
      </c>
      <c r="DX312">
        <v>550992.81395348837</v>
      </c>
      <c r="DY312">
        <v>1.0011652999192491</v>
      </c>
    </row>
    <row r="313" spans="1:129" x14ac:dyDescent="0.25">
      <c r="A313" s="258">
        <v>41393</v>
      </c>
      <c r="B3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1392.02.09</v>
      </c>
      <c r="C313" s="195">
        <f t="shared" ca="1" si="40"/>
        <v>1392</v>
      </c>
      <c r="D3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13" s="195">
        <f>_xlfn.NUMBERVALUE(RIGHT(Table11[[#This Row],[تاریخ شمسی]],2))</f>
        <v>9</v>
      </c>
      <c r="F3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02-09</v>
      </c>
      <c r="G313" s="195" t="s">
        <v>464</v>
      </c>
      <c r="I313" s="259">
        <v>44142</v>
      </c>
      <c r="J313">
        <v>25300</v>
      </c>
      <c r="L313" s="259">
        <v>41393</v>
      </c>
      <c r="M313">
        <v>35900</v>
      </c>
      <c r="O313" s="284">
        <f>IFERROR(DATE(Table7[[#This Row],[year]],MONTH(DATEVALUE(Table7[[#This Row],[month]]&amp;"1")),Table7[[#This Row],[day]]),"")</f>
        <v>44642</v>
      </c>
      <c r="P313" s="195" t="s">
        <v>3739</v>
      </c>
      <c r="Q313" s="195">
        <v>2022</v>
      </c>
      <c r="R313" s="195" t="s">
        <v>3435</v>
      </c>
      <c r="S313" s="195">
        <v>22</v>
      </c>
      <c r="T313" s="195">
        <v>1929.35</v>
      </c>
      <c r="U313" s="195">
        <v>3590.5</v>
      </c>
      <c r="V313" s="195">
        <v>678100</v>
      </c>
      <c r="X313" s="260">
        <v>44642</v>
      </c>
      <c r="Z313" s="260">
        <v>4</v>
      </c>
      <c r="AB313" s="260" t="str">
        <f ca="1">IFERROR(IFERROR(VLOOKUP(Table_Merge1[[#This Row],[Column1]],Table11[#All],2,FALSE),LEFT(AB314,8)&amp;IF(LEN((RIGHT(AB314,2)+1))&lt;2,"0"&amp;(RIGHT(AB314,2)+1),(RIGHT(AB314,2)-1))),"")</f>
        <v>1400.12.23</v>
      </c>
      <c r="AC313" s="259" t="str">
        <f ca="1">LEFT(Table_Merge1[[#This Row],[Column2]],4)</f>
        <v>1400</v>
      </c>
      <c r="AD313" s="259" t="str">
        <f ca="1">RIGHT(LEFT(Table_Merge1[[#This Row],[Column2]],7),2)</f>
        <v>12</v>
      </c>
      <c r="AE313" s="259" t="str">
        <f ca="1">RIGHT(Table_Merge1[[#This Row],[Column2]],2)</f>
        <v>23</v>
      </c>
      <c r="AH313" s="260">
        <v>2022</v>
      </c>
      <c r="AI313" t="s">
        <v>3435</v>
      </c>
      <c r="AJ313" s="260">
        <v>22</v>
      </c>
      <c r="AK313">
        <v>1929.35</v>
      </c>
      <c r="AL313">
        <v>3590.5</v>
      </c>
      <c r="AM313">
        <v>678100</v>
      </c>
      <c r="AN313">
        <v>26300</v>
      </c>
      <c r="AP313" s="287" t="str">
        <f>IFERROR(IF(Table_Merge1[[#This Row],[LME Zinc stock]]*Table_Merge1[[#This Row],[Nima.مقدار]]=0,"",Table_Merge1[[#This Row],[LME Zinc stock]]*Table_Merge1[[#This Row],[Nima.مقدار]]),"")</f>
        <v/>
      </c>
      <c r="AQ313" s="287" t="str">
        <f>IFERROR(IF(Table_Merge1[[#This Row],[LME Zinc 3-month]]*Table_Merge1[[#This Row],[Nima.مقدار]]=0,"",Table_Merge1[[#This Row],[LME Zinc 3-month]]*Table_Merge1[[#This Row],[Nima.مقدار]]),"")</f>
        <v/>
      </c>
      <c r="AR313" s="288">
        <f>IFERROR(IF(Table_Merge1[[#This Row],[LME Zinc stock]]*Table_Merge1[[#This Row],[Azad.Sell]]=0,"",Table_Merge1[[#This Row],[LME Zinc stock]]*Table_Merge1[[#This Row],[Azad.Sell]]),"")</f>
        <v>17834030000</v>
      </c>
      <c r="AS313" s="288">
        <f>IFERROR(IF(Table_Merge1[[#This Row],[LME Zinc 3-month]]*Table_Merge1[[#This Row],[Azad.Sell]]=0,"",Table_Merge1[[#This Row],[LME Zinc 3-month]]*Table_Merge1[[#This Row],[Azad.Sell]]),"")</f>
        <v>94430150</v>
      </c>
      <c r="AT313"/>
      <c r="DH313">
        <v>0</v>
      </c>
      <c r="DI313">
        <v>20</v>
      </c>
      <c r="DJ313">
        <v>20</v>
      </c>
      <c r="DK313" t="s">
        <v>9519</v>
      </c>
      <c r="DL313" t="s">
        <v>9808</v>
      </c>
      <c r="DM313" t="s">
        <v>9806</v>
      </c>
      <c r="DN313">
        <v>11532840</v>
      </c>
      <c r="DO313">
        <v>11532840</v>
      </c>
      <c r="DP313">
        <v>4085682760</v>
      </c>
      <c r="DQ313">
        <v>4079608760</v>
      </c>
      <c r="DR313">
        <v>7500</v>
      </c>
      <c r="DS313" t="s">
        <v>3621</v>
      </c>
      <c r="DT313" t="s">
        <v>3621</v>
      </c>
      <c r="DU313" t="s">
        <v>3621</v>
      </c>
      <c r="DV313">
        <v>9460</v>
      </c>
      <c r="DW313">
        <v>551634.88583509519</v>
      </c>
      <c r="DX313">
        <v>550992.81395348837</v>
      </c>
      <c r="DY313">
        <v>1.0011652999192491</v>
      </c>
    </row>
    <row r="314" spans="1:129" x14ac:dyDescent="0.25">
      <c r="A314" s="258">
        <v>41394</v>
      </c>
      <c r="B3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1392.02.10</v>
      </c>
      <c r="C314" s="195">
        <f t="shared" ca="1" si="40"/>
        <v>1392</v>
      </c>
      <c r="D3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14" s="195">
        <f>_xlfn.NUMBERVALUE(RIGHT(Table11[[#This Row],[تاریخ شمسی]],2))</f>
        <v>10</v>
      </c>
      <c r="F3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02-10</v>
      </c>
      <c r="G314" s="195" t="s">
        <v>465</v>
      </c>
      <c r="I314" s="259">
        <v>44143</v>
      </c>
      <c r="J314">
        <v>25850</v>
      </c>
      <c r="L314" s="259">
        <v>41394</v>
      </c>
      <c r="M314">
        <v>35750</v>
      </c>
      <c r="O314" s="283">
        <f>IFERROR(DATE(Table7[[#This Row],[year]],MONTH(DATEVALUE(Table7[[#This Row],[month]]&amp;"1")),Table7[[#This Row],[day]]),"")</f>
        <v>44641</v>
      </c>
      <c r="P314" s="257" t="s">
        <v>3740</v>
      </c>
      <c r="Q314" s="257">
        <v>2022</v>
      </c>
      <c r="R314" s="257" t="s">
        <v>3435</v>
      </c>
      <c r="S314" s="257">
        <v>21</v>
      </c>
      <c r="T314" s="257">
        <v>1925.05</v>
      </c>
      <c r="U314" s="257">
        <v>3675.5</v>
      </c>
      <c r="V314" s="257">
        <v>684250</v>
      </c>
      <c r="X314" s="260">
        <v>44641</v>
      </c>
      <c r="Z314" s="260">
        <v>4</v>
      </c>
      <c r="AB314" s="260" t="str">
        <f ca="1">IFERROR(IFERROR(VLOOKUP(Table_Merge1[[#This Row],[Column1]],Table11[#All],2,FALSE),LEFT(AB315,8)&amp;IF(LEN((RIGHT(AB315,2)+1))&lt;2,"0"&amp;(RIGHT(AB315,2)+1),(RIGHT(AB315,2)-1))),"")</f>
        <v>1400.12.24</v>
      </c>
      <c r="AC314" s="259" t="str">
        <f ca="1">LEFT(Table_Merge1[[#This Row],[Column2]],4)</f>
        <v>1400</v>
      </c>
      <c r="AD314" s="259" t="str">
        <f ca="1">RIGHT(LEFT(Table_Merge1[[#This Row],[Column2]],7),2)</f>
        <v>12</v>
      </c>
      <c r="AE314" s="259" t="str">
        <f ca="1">RIGHT(Table_Merge1[[#This Row],[Column2]],2)</f>
        <v>24</v>
      </c>
      <c r="AH314" s="260">
        <v>2022</v>
      </c>
      <c r="AI314" t="s">
        <v>3435</v>
      </c>
      <c r="AJ314" s="260">
        <v>21</v>
      </c>
      <c r="AK314">
        <v>1925.05</v>
      </c>
      <c r="AL314">
        <v>3675.5</v>
      </c>
      <c r="AM314">
        <v>684250</v>
      </c>
      <c r="AN314">
        <v>26300</v>
      </c>
      <c r="AP314" s="287" t="str">
        <f>IFERROR(IF(Table_Merge1[[#This Row],[LME Zinc stock]]*Table_Merge1[[#This Row],[Nima.مقدار]]=0,"",Table_Merge1[[#This Row],[LME Zinc stock]]*Table_Merge1[[#This Row],[Nima.مقدار]]),"")</f>
        <v/>
      </c>
      <c r="AQ314" s="287" t="str">
        <f>IFERROR(IF(Table_Merge1[[#This Row],[LME Zinc 3-month]]*Table_Merge1[[#This Row],[Nima.مقدار]]=0,"",Table_Merge1[[#This Row],[LME Zinc 3-month]]*Table_Merge1[[#This Row],[Nima.مقدار]]),"")</f>
        <v/>
      </c>
      <c r="AR314" s="288">
        <f>IFERROR(IF(Table_Merge1[[#This Row],[LME Zinc stock]]*Table_Merge1[[#This Row],[Azad.Sell]]=0,"",Table_Merge1[[#This Row],[LME Zinc stock]]*Table_Merge1[[#This Row],[Azad.Sell]]),"")</f>
        <v>17995775000</v>
      </c>
      <c r="AS314" s="288">
        <f>IFERROR(IF(Table_Merge1[[#This Row],[LME Zinc 3-month]]*Table_Merge1[[#This Row],[Azad.Sell]]=0,"",Table_Merge1[[#This Row],[LME Zinc 3-month]]*Table_Merge1[[#This Row],[Azad.Sell]]),"")</f>
        <v>96665650</v>
      </c>
      <c r="AT314"/>
      <c r="DH314">
        <v>0</v>
      </c>
      <c r="DI314">
        <v>100</v>
      </c>
      <c r="DJ314">
        <v>100</v>
      </c>
      <c r="DK314" t="s">
        <v>9520</v>
      </c>
      <c r="DL314" t="s">
        <v>9808</v>
      </c>
      <c r="DM314" t="s">
        <v>9806</v>
      </c>
      <c r="DN314">
        <v>57664200</v>
      </c>
      <c r="DO314">
        <v>57664200</v>
      </c>
      <c r="DP314">
        <v>4143346960</v>
      </c>
      <c r="DQ314">
        <v>4137272960</v>
      </c>
      <c r="DR314">
        <v>7600</v>
      </c>
      <c r="DS314" t="s">
        <v>3621</v>
      </c>
      <c r="DT314" t="s">
        <v>3621</v>
      </c>
      <c r="DU314" t="s">
        <v>3621</v>
      </c>
      <c r="DV314">
        <v>9460</v>
      </c>
      <c r="DW314">
        <v>551634.88583509519</v>
      </c>
      <c r="DX314">
        <v>550992.81395348837</v>
      </c>
      <c r="DY314">
        <v>1.0011652999192491</v>
      </c>
    </row>
    <row r="315" spans="1:129" x14ac:dyDescent="0.25">
      <c r="A315" s="258">
        <v>41395</v>
      </c>
      <c r="B3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1392.02.11</v>
      </c>
      <c r="C315" s="195">
        <f t="shared" ca="1" si="40"/>
        <v>1392</v>
      </c>
      <c r="D3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15" s="195">
        <f>_xlfn.NUMBERVALUE(RIGHT(Table11[[#This Row],[تاریخ شمسی]],2))</f>
        <v>11</v>
      </c>
      <c r="F3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02-11</v>
      </c>
      <c r="G315" s="195" t="s">
        <v>466</v>
      </c>
      <c r="I315" s="259">
        <v>44144</v>
      </c>
      <c r="J315">
        <v>26800</v>
      </c>
      <c r="L315" s="259">
        <v>41395</v>
      </c>
      <c r="M315">
        <v>35700</v>
      </c>
      <c r="O315" s="284">
        <f>IFERROR(DATE(Table7[[#This Row],[year]],MONTH(DATEVALUE(Table7[[#This Row],[month]]&amp;"1")),Table7[[#This Row],[day]]),"")</f>
        <v>44638</v>
      </c>
      <c r="P315" s="195" t="s">
        <v>3741</v>
      </c>
      <c r="Q315" s="195">
        <v>2022</v>
      </c>
      <c r="R315" s="195" t="s">
        <v>3435</v>
      </c>
      <c r="S315" s="195">
        <v>18</v>
      </c>
      <c r="T315" s="195">
        <v>1932.9</v>
      </c>
      <c r="U315" s="195">
        <v>3560</v>
      </c>
      <c r="V315" s="195">
        <v>689575</v>
      </c>
      <c r="X315" s="260">
        <v>44638</v>
      </c>
      <c r="Z315" s="260">
        <v>4</v>
      </c>
      <c r="AB315" s="260" t="str">
        <f ca="1">IFERROR(IFERROR(VLOOKUP(Table_Merge1[[#This Row],[Column1]],Table11[#All],2,FALSE),LEFT(AB316,8)&amp;IF(LEN((RIGHT(AB316,2)+1))&lt;2,"0"&amp;(RIGHT(AB316,2)+1),(RIGHT(AB316,2)-1))),"")</f>
        <v>1400.12.25</v>
      </c>
      <c r="AC315" s="259" t="str">
        <f ca="1">LEFT(Table_Merge1[[#This Row],[Column2]],4)</f>
        <v>1400</v>
      </c>
      <c r="AD315" s="259" t="str">
        <f ca="1">RIGHT(LEFT(Table_Merge1[[#This Row],[Column2]],7),2)</f>
        <v>12</v>
      </c>
      <c r="AE315" s="259" t="str">
        <f ca="1">RIGHT(Table_Merge1[[#This Row],[Column2]],2)</f>
        <v>25</v>
      </c>
      <c r="AH315" s="260">
        <v>2022</v>
      </c>
      <c r="AI315" t="s">
        <v>3435</v>
      </c>
      <c r="AJ315" s="260">
        <v>18</v>
      </c>
      <c r="AK315">
        <v>1932.9</v>
      </c>
      <c r="AL315">
        <v>3560</v>
      </c>
      <c r="AM315">
        <v>689575</v>
      </c>
      <c r="AN315">
        <v>26300</v>
      </c>
      <c r="AP315" s="287" t="str">
        <f>IFERROR(IF(Table_Merge1[[#This Row],[LME Zinc stock]]*Table_Merge1[[#This Row],[Nima.مقدار]]=0,"",Table_Merge1[[#This Row],[LME Zinc stock]]*Table_Merge1[[#This Row],[Nima.مقدار]]),"")</f>
        <v/>
      </c>
      <c r="AQ315" s="287" t="str">
        <f>IFERROR(IF(Table_Merge1[[#This Row],[LME Zinc 3-month]]*Table_Merge1[[#This Row],[Nima.مقدار]]=0,"",Table_Merge1[[#This Row],[LME Zinc 3-month]]*Table_Merge1[[#This Row],[Nima.مقدار]]),"")</f>
        <v/>
      </c>
      <c r="AR315" s="288">
        <f>IFERROR(IF(Table_Merge1[[#This Row],[LME Zinc stock]]*Table_Merge1[[#This Row],[Azad.Sell]]=0,"",Table_Merge1[[#This Row],[LME Zinc stock]]*Table_Merge1[[#This Row],[Azad.Sell]]),"")</f>
        <v>18135822500</v>
      </c>
      <c r="AS315" s="288">
        <f>IFERROR(IF(Table_Merge1[[#This Row],[LME Zinc 3-month]]*Table_Merge1[[#This Row],[Azad.Sell]]=0,"",Table_Merge1[[#This Row],[LME Zinc 3-month]]*Table_Merge1[[#This Row],[Azad.Sell]]),"")</f>
        <v>93628000</v>
      </c>
      <c r="AT315"/>
      <c r="DH315">
        <v>3000</v>
      </c>
      <c r="DI315">
        <v>1440</v>
      </c>
      <c r="DJ315">
        <v>1420</v>
      </c>
      <c r="DK315" t="s">
        <v>9494</v>
      </c>
      <c r="DL315" t="s">
        <v>9808</v>
      </c>
      <c r="DM315" t="s">
        <v>9806</v>
      </c>
      <c r="DN315">
        <v>820789820</v>
      </c>
      <c r="DO315">
        <v>820789820</v>
      </c>
      <c r="DP315">
        <v>4964136780</v>
      </c>
      <c r="DQ315">
        <v>4958062780</v>
      </c>
      <c r="DR315">
        <v>9020</v>
      </c>
      <c r="DS315" t="s">
        <v>3621</v>
      </c>
      <c r="DT315" t="s">
        <v>3621</v>
      </c>
      <c r="DU315" t="s">
        <v>3621</v>
      </c>
      <c r="DV315">
        <v>9460</v>
      </c>
      <c r="DW315">
        <v>551634.88583509519</v>
      </c>
      <c r="DX315">
        <v>550992.81395348837</v>
      </c>
      <c r="DY315">
        <v>1.0011652999192491</v>
      </c>
    </row>
    <row r="316" spans="1:129" x14ac:dyDescent="0.25">
      <c r="A316" s="258">
        <v>41396</v>
      </c>
      <c r="B3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1392.02.12</v>
      </c>
      <c r="C316" s="195">
        <f t="shared" ca="1" si="40"/>
        <v>1392</v>
      </c>
      <c r="D3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16" s="195">
        <f>_xlfn.NUMBERVALUE(RIGHT(Table11[[#This Row],[تاریخ شمسی]],2))</f>
        <v>12</v>
      </c>
      <c r="F3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02-12</v>
      </c>
      <c r="G316" s="195" t="s">
        <v>467</v>
      </c>
      <c r="I316" s="259">
        <v>44145</v>
      </c>
      <c r="J316">
        <v>27700</v>
      </c>
      <c r="L316" s="259">
        <v>41396</v>
      </c>
      <c r="M316">
        <v>35400</v>
      </c>
      <c r="O316" s="283">
        <f>IFERROR(DATE(Table7[[#This Row],[year]],MONTH(DATEVALUE(Table7[[#This Row],[month]]&amp;"1")),Table7[[#This Row],[day]]),"")</f>
        <v>44637</v>
      </c>
      <c r="P316" s="257" t="s">
        <v>3742</v>
      </c>
      <c r="Q316" s="257">
        <v>2022</v>
      </c>
      <c r="R316" s="257" t="s">
        <v>3435</v>
      </c>
      <c r="S316" s="257">
        <v>17</v>
      </c>
      <c r="T316" s="257">
        <v>1941.4</v>
      </c>
      <c r="U316" s="257">
        <v>3550.5</v>
      </c>
      <c r="V316" s="257">
        <v>695825</v>
      </c>
      <c r="X316" s="260">
        <v>44637</v>
      </c>
      <c r="Y316" t="s">
        <v>9106</v>
      </c>
      <c r="Z316" s="260">
        <v>4</v>
      </c>
      <c r="AA316">
        <v>1400</v>
      </c>
      <c r="AB316" s="260" t="str">
        <f ca="1">IFERROR(IFERROR(VLOOKUP(Table_Merge1[[#This Row],[Column1]],Table11[#All],2,FALSE),LEFT(AB317,8)&amp;IF(LEN((RIGHT(AB317,2)+1))&lt;2,"0"&amp;(RIGHT(AB317,2)+1),(RIGHT(AB317,2)-1))),"")</f>
        <v>1400.12.26</v>
      </c>
      <c r="AC316" s="259" t="str">
        <f ca="1">LEFT(Table_Merge1[[#This Row],[Column2]],4)</f>
        <v>1400</v>
      </c>
      <c r="AD316" s="259" t="str">
        <f ca="1">RIGHT(LEFT(Table_Merge1[[#This Row],[Column2]],7),2)</f>
        <v>12</v>
      </c>
      <c r="AE316" s="259" t="str">
        <f ca="1">RIGHT(Table_Merge1[[#This Row],[Column2]],2)</f>
        <v>26</v>
      </c>
      <c r="AF316">
        <v>12</v>
      </c>
      <c r="AG316">
        <v>26</v>
      </c>
      <c r="AH316" s="260">
        <v>2022</v>
      </c>
      <c r="AI316" t="s">
        <v>3435</v>
      </c>
      <c r="AJ316" s="260">
        <v>17</v>
      </c>
      <c r="AK316">
        <v>1941.4</v>
      </c>
      <c r="AL316">
        <v>3550.5</v>
      </c>
      <c r="AM316">
        <v>695825</v>
      </c>
      <c r="AN316">
        <v>26300</v>
      </c>
      <c r="AO316">
        <v>239980</v>
      </c>
      <c r="AP316" s="287">
        <f>IFERROR(IF(Table_Merge1[[#This Row],[LME Zinc stock]]*Table_Merge1[[#This Row],[Nima.مقدار]]=0,"",Table_Merge1[[#This Row],[LME Zinc stock]]*Table_Merge1[[#This Row],[Nima.مقدار]]),"")</f>
        <v>166984083500</v>
      </c>
      <c r="AQ316" s="287">
        <f>IFERROR(IF(Table_Merge1[[#This Row],[LME Zinc 3-month]]*Table_Merge1[[#This Row],[Nima.مقدار]]=0,"",Table_Merge1[[#This Row],[LME Zinc 3-month]]*Table_Merge1[[#This Row],[Nima.مقدار]]),"")</f>
        <v>852048990</v>
      </c>
      <c r="AR316" s="288">
        <f>IFERROR(IF(Table_Merge1[[#This Row],[LME Zinc stock]]*Table_Merge1[[#This Row],[Azad.Sell]]=0,"",Table_Merge1[[#This Row],[LME Zinc stock]]*Table_Merge1[[#This Row],[Azad.Sell]]),"")</f>
        <v>18300197500</v>
      </c>
      <c r="AS316" s="288">
        <f>IFERROR(IF(Table_Merge1[[#This Row],[LME Zinc 3-month]]*Table_Merge1[[#This Row],[Azad.Sell]]=0,"",Table_Merge1[[#This Row],[LME Zinc 3-month]]*Table_Merge1[[#This Row],[Azad.Sell]]),"")</f>
        <v>93378150</v>
      </c>
      <c r="AT316"/>
      <c r="DH316">
        <v>0</v>
      </c>
      <c r="DI316">
        <v>20</v>
      </c>
      <c r="DJ316">
        <v>20</v>
      </c>
      <c r="DK316" t="s">
        <v>9494</v>
      </c>
      <c r="DL316" t="s">
        <v>9808</v>
      </c>
      <c r="DM316" t="s">
        <v>9806</v>
      </c>
      <c r="DN316">
        <v>11560420</v>
      </c>
      <c r="DO316">
        <v>11560420</v>
      </c>
      <c r="DP316">
        <v>4975697200</v>
      </c>
      <c r="DQ316">
        <v>4969623200</v>
      </c>
      <c r="DR316">
        <v>9040</v>
      </c>
      <c r="DS316" t="s">
        <v>3621</v>
      </c>
      <c r="DT316" t="s">
        <v>3621</v>
      </c>
      <c r="DU316" t="s">
        <v>3621</v>
      </c>
      <c r="DV316">
        <v>9460</v>
      </c>
      <c r="DW316">
        <v>551634.88583509519</v>
      </c>
      <c r="DX316">
        <v>550992.81395348837</v>
      </c>
      <c r="DY316">
        <v>1.0011652999192491</v>
      </c>
    </row>
    <row r="317" spans="1:129" x14ac:dyDescent="0.25">
      <c r="A317" s="258">
        <v>41398</v>
      </c>
      <c r="B3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1392.02.14</v>
      </c>
      <c r="C317" s="195">
        <f t="shared" ca="1" si="40"/>
        <v>1392</v>
      </c>
      <c r="D3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17" s="195">
        <f>_xlfn.NUMBERVALUE(RIGHT(Table11[[#This Row],[تاریخ شمسی]],2))</f>
        <v>14</v>
      </c>
      <c r="F3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02-14</v>
      </c>
      <c r="G317" s="195" t="s">
        <v>468</v>
      </c>
      <c r="I317" s="259">
        <v>44146</v>
      </c>
      <c r="J317">
        <v>27600</v>
      </c>
      <c r="L317" s="259">
        <v>41398</v>
      </c>
      <c r="M317">
        <v>35600</v>
      </c>
      <c r="O317" s="284">
        <f>IFERROR(DATE(Table7[[#This Row],[year]],MONTH(DATEVALUE(Table7[[#This Row],[month]]&amp;"1")),Table7[[#This Row],[day]]),"")</f>
        <v>44636</v>
      </c>
      <c r="P317" s="195" t="s">
        <v>3743</v>
      </c>
      <c r="Q317" s="195">
        <v>2022</v>
      </c>
      <c r="R317" s="195" t="s">
        <v>3435</v>
      </c>
      <c r="S317" s="195">
        <v>16</v>
      </c>
      <c r="T317" s="195">
        <v>1918.75</v>
      </c>
      <c r="U317" s="195">
        <v>3525</v>
      </c>
      <c r="V317" s="195">
        <v>704850</v>
      </c>
      <c r="X317" s="260">
        <v>44636</v>
      </c>
      <c r="Y317" t="s">
        <v>9105</v>
      </c>
      <c r="Z317" s="260">
        <v>4</v>
      </c>
      <c r="AA317">
        <v>1400</v>
      </c>
      <c r="AB317" s="260" t="str">
        <f ca="1">IFERROR(IFERROR(VLOOKUP(Table_Merge1[[#This Row],[Column1]],Table11[#All],2,FALSE),LEFT(AB318,8)&amp;IF(LEN((RIGHT(AB318,2)+1))&lt;2,"0"&amp;(RIGHT(AB318,2)+1),(RIGHT(AB318,2)-1))),"")</f>
        <v>1400.12.25</v>
      </c>
      <c r="AC317" s="259" t="str">
        <f ca="1">LEFT(Table_Merge1[[#This Row],[Column2]],4)</f>
        <v>1400</v>
      </c>
      <c r="AD317" s="259" t="str">
        <f ca="1">RIGHT(LEFT(Table_Merge1[[#This Row],[Column2]],7),2)</f>
        <v>12</v>
      </c>
      <c r="AE317" s="259" t="str">
        <f ca="1">RIGHT(Table_Merge1[[#This Row],[Column2]],2)</f>
        <v>25</v>
      </c>
      <c r="AF317">
        <v>12</v>
      </c>
      <c r="AG317">
        <v>25</v>
      </c>
      <c r="AH317" s="260">
        <v>2022</v>
      </c>
      <c r="AI317" t="s">
        <v>3435</v>
      </c>
      <c r="AJ317" s="260">
        <v>16</v>
      </c>
      <c r="AK317">
        <v>1918.75</v>
      </c>
      <c r="AL317">
        <v>3525</v>
      </c>
      <c r="AM317">
        <v>704850</v>
      </c>
      <c r="AN317">
        <v>26420</v>
      </c>
      <c r="AO317">
        <v>240524</v>
      </c>
      <c r="AP317" s="287">
        <f>IFERROR(IF(Table_Merge1[[#This Row],[LME Zinc stock]]*Table_Merge1[[#This Row],[Nima.مقدار]]=0,"",Table_Merge1[[#This Row],[LME Zinc stock]]*Table_Merge1[[#This Row],[Nima.مقدار]]),"")</f>
        <v>169533341400</v>
      </c>
      <c r="AQ317" s="287">
        <f>IFERROR(IF(Table_Merge1[[#This Row],[LME Zinc 3-month]]*Table_Merge1[[#This Row],[Nima.مقدار]]=0,"",Table_Merge1[[#This Row],[LME Zinc 3-month]]*Table_Merge1[[#This Row],[Nima.مقدار]]),"")</f>
        <v>847847100</v>
      </c>
      <c r="AR317" s="288">
        <f>IFERROR(IF(Table_Merge1[[#This Row],[LME Zinc stock]]*Table_Merge1[[#This Row],[Azad.Sell]]=0,"",Table_Merge1[[#This Row],[LME Zinc stock]]*Table_Merge1[[#This Row],[Azad.Sell]]),"")</f>
        <v>18622137000</v>
      </c>
      <c r="AS317" s="288">
        <f>IFERROR(IF(Table_Merge1[[#This Row],[LME Zinc 3-month]]*Table_Merge1[[#This Row],[Azad.Sell]]=0,"",Table_Merge1[[#This Row],[LME Zinc 3-month]]*Table_Merge1[[#This Row],[Azad.Sell]]),"")</f>
        <v>93130500</v>
      </c>
      <c r="AT317"/>
      <c r="DH317">
        <v>0</v>
      </c>
      <c r="DI317">
        <v>420</v>
      </c>
      <c r="DJ317">
        <v>420</v>
      </c>
      <c r="DK317" t="s">
        <v>9495</v>
      </c>
      <c r="DL317" t="s">
        <v>9808</v>
      </c>
      <c r="DM317" t="s">
        <v>9806</v>
      </c>
      <c r="DN317">
        <v>242768820</v>
      </c>
      <c r="DO317">
        <v>242768820</v>
      </c>
      <c r="DP317">
        <v>5218466020</v>
      </c>
      <c r="DQ317">
        <v>5212392020</v>
      </c>
      <c r="DR317">
        <v>9460</v>
      </c>
      <c r="DS317">
        <v>9460</v>
      </c>
      <c r="DT317">
        <v>551634.88583509519</v>
      </c>
      <c r="DU317">
        <v>550992.81395348837</v>
      </c>
      <c r="DV317">
        <v>9460</v>
      </c>
      <c r="DW317">
        <v>551634.88583509519</v>
      </c>
      <c r="DX317">
        <v>550992.81395348837</v>
      </c>
      <c r="DY317">
        <v>1.0011652999192491</v>
      </c>
    </row>
    <row r="318" spans="1:129" x14ac:dyDescent="0.25">
      <c r="A318" s="258">
        <v>41399</v>
      </c>
      <c r="B3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1392.02.15</v>
      </c>
      <c r="C318" s="195">
        <f t="shared" ca="1" si="40"/>
        <v>1392</v>
      </c>
      <c r="D3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18" s="195">
        <f>_xlfn.NUMBERVALUE(RIGHT(Table11[[#This Row],[تاریخ شمسی]],2))</f>
        <v>15</v>
      </c>
      <c r="F3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02-15</v>
      </c>
      <c r="G318" s="195" t="s">
        <v>469</v>
      </c>
      <c r="I318" s="259">
        <v>44147</v>
      </c>
      <c r="J318">
        <v>27200</v>
      </c>
      <c r="L318" s="259">
        <v>41399</v>
      </c>
      <c r="M318">
        <v>35700</v>
      </c>
      <c r="O318" s="283">
        <f>IFERROR(DATE(Table7[[#This Row],[year]],MONTH(DATEVALUE(Table7[[#This Row],[month]]&amp;"1")),Table7[[#This Row],[day]]),"")</f>
        <v>44635</v>
      </c>
      <c r="P318" s="257" t="s">
        <v>3744</v>
      </c>
      <c r="Q318" s="257">
        <v>2022</v>
      </c>
      <c r="R318" s="257" t="s">
        <v>3435</v>
      </c>
      <c r="S318" s="257">
        <v>15</v>
      </c>
      <c r="T318" s="257">
        <v>1928.75</v>
      </c>
      <c r="U318" s="257">
        <v>3400</v>
      </c>
      <c r="V318" s="257">
        <v>715225</v>
      </c>
      <c r="X318" s="260">
        <v>44635</v>
      </c>
      <c r="Y318" t="s">
        <v>9104</v>
      </c>
      <c r="Z318" s="260">
        <v>4</v>
      </c>
      <c r="AA318">
        <v>1400</v>
      </c>
      <c r="AB318" s="260" t="str">
        <f ca="1">IFERROR(IFERROR(VLOOKUP(Table_Merge1[[#This Row],[Column1]],Table11[#All],2,FALSE),LEFT(AB319,8)&amp;IF(LEN((RIGHT(AB319,2)+1))&lt;2,"0"&amp;(RIGHT(AB319,2)+1),(RIGHT(AB319,2)-1))),"")</f>
        <v>1400.12.24</v>
      </c>
      <c r="AC318" s="259" t="str">
        <f ca="1">LEFT(Table_Merge1[[#This Row],[Column2]],4)</f>
        <v>1400</v>
      </c>
      <c r="AD318" s="259" t="str">
        <f ca="1">RIGHT(LEFT(Table_Merge1[[#This Row],[Column2]],7),2)</f>
        <v>12</v>
      </c>
      <c r="AE318" s="259" t="str">
        <f ca="1">RIGHT(Table_Merge1[[#This Row],[Column2]],2)</f>
        <v>24</v>
      </c>
      <c r="AF318">
        <v>12</v>
      </c>
      <c r="AG318">
        <v>24</v>
      </c>
      <c r="AH318" s="260">
        <v>2022</v>
      </c>
      <c r="AI318" t="s">
        <v>3435</v>
      </c>
      <c r="AJ318" s="260">
        <v>15</v>
      </c>
      <c r="AK318">
        <v>1928.75</v>
      </c>
      <c r="AL318">
        <v>3400</v>
      </c>
      <c r="AM318">
        <v>715225</v>
      </c>
      <c r="AN318">
        <v>26600</v>
      </c>
      <c r="AO318">
        <v>239436</v>
      </c>
      <c r="AP318" s="287">
        <f>IFERROR(IF(Table_Merge1[[#This Row],[LME Zinc stock]]*Table_Merge1[[#This Row],[Nima.مقدار]]=0,"",Table_Merge1[[#This Row],[LME Zinc stock]]*Table_Merge1[[#This Row],[Nima.مقدار]]),"")</f>
        <v>171250613100</v>
      </c>
      <c r="AQ318" s="287">
        <f>IFERROR(IF(Table_Merge1[[#This Row],[LME Zinc 3-month]]*Table_Merge1[[#This Row],[Nima.مقدار]]=0,"",Table_Merge1[[#This Row],[LME Zinc 3-month]]*Table_Merge1[[#This Row],[Nima.مقدار]]),"")</f>
        <v>814082400</v>
      </c>
      <c r="AR318" s="288">
        <f>IFERROR(IF(Table_Merge1[[#This Row],[LME Zinc stock]]*Table_Merge1[[#This Row],[Azad.Sell]]=0,"",Table_Merge1[[#This Row],[LME Zinc stock]]*Table_Merge1[[#This Row],[Azad.Sell]]),"")</f>
        <v>19024985000</v>
      </c>
      <c r="AS318" s="288">
        <f>IFERROR(IF(Table_Merge1[[#This Row],[LME Zinc 3-month]]*Table_Merge1[[#This Row],[Azad.Sell]]=0,"",Table_Merge1[[#This Row],[LME Zinc 3-month]]*Table_Merge1[[#This Row],[Azad.Sell]]),"")</f>
        <v>90440000</v>
      </c>
      <c r="AT318"/>
      <c r="DH318">
        <v>2000</v>
      </c>
      <c r="DI318">
        <v>1980</v>
      </c>
      <c r="DJ318">
        <v>1980</v>
      </c>
      <c r="DK318" t="s">
        <v>9546</v>
      </c>
      <c r="DL318" t="s">
        <v>9808</v>
      </c>
      <c r="DM318" t="s">
        <v>9807</v>
      </c>
      <c r="DN318">
        <v>1128409920</v>
      </c>
      <c r="DO318">
        <v>1128409920</v>
      </c>
      <c r="DP318">
        <v>1128409920</v>
      </c>
      <c r="DQ318">
        <v>1128409920</v>
      </c>
      <c r="DR318">
        <v>1980</v>
      </c>
      <c r="DS318" t="s">
        <v>3621</v>
      </c>
      <c r="DT318" t="s">
        <v>3621</v>
      </c>
      <c r="DU318" t="s">
        <v>3621</v>
      </c>
      <c r="DV318">
        <v>9500</v>
      </c>
      <c r="DW318">
        <v>596398.78947368416</v>
      </c>
      <c r="DX318">
        <v>596398.78947368416</v>
      </c>
      <c r="DY318">
        <v>1</v>
      </c>
    </row>
    <row r="319" spans="1:129" x14ac:dyDescent="0.25">
      <c r="A319" s="258">
        <v>41400</v>
      </c>
      <c r="B3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1392.02.16</v>
      </c>
      <c r="C319" s="195">
        <f t="shared" ca="1" si="40"/>
        <v>1392</v>
      </c>
      <c r="D3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19" s="195">
        <f>_xlfn.NUMBERVALUE(RIGHT(Table11[[#This Row],[تاریخ شمسی]],2))</f>
        <v>16</v>
      </c>
      <c r="F3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02-16</v>
      </c>
      <c r="G319" s="195" t="s">
        <v>470</v>
      </c>
      <c r="I319" s="259">
        <v>44148</v>
      </c>
      <c r="J319">
        <v>27200</v>
      </c>
      <c r="L319" s="259">
        <v>41400</v>
      </c>
      <c r="M319">
        <v>35650</v>
      </c>
      <c r="O319" s="284">
        <f>IFERROR(DATE(Table7[[#This Row],[year]],MONTH(DATEVALUE(Table7[[#This Row],[month]]&amp;"1")),Table7[[#This Row],[day]]),"")</f>
        <v>44634</v>
      </c>
      <c r="P319" s="195" t="s">
        <v>3745</v>
      </c>
      <c r="Q319" s="195">
        <v>2022</v>
      </c>
      <c r="R319" s="195" t="s">
        <v>3435</v>
      </c>
      <c r="S319" s="195">
        <v>14</v>
      </c>
      <c r="T319" s="195">
        <v>1961.6</v>
      </c>
      <c r="U319" s="195">
        <v>3317</v>
      </c>
      <c r="V319" s="195">
        <v>724700</v>
      </c>
      <c r="X319" s="260">
        <v>44634</v>
      </c>
      <c r="Y319" t="s">
        <v>9103</v>
      </c>
      <c r="Z319" s="260">
        <v>4</v>
      </c>
      <c r="AA319">
        <v>1400</v>
      </c>
      <c r="AB319" s="260" t="str">
        <f ca="1">IFERROR(IFERROR(VLOOKUP(Table_Merge1[[#This Row],[Column1]],Table11[#All],2,FALSE),LEFT(AB320,8)&amp;IF(LEN((RIGHT(AB320,2)+1))&lt;2,"0"&amp;(RIGHT(AB320,2)+1),(RIGHT(AB320,2)-1))),"")</f>
        <v>1400.12.23</v>
      </c>
      <c r="AC319" s="259" t="str">
        <f ca="1">LEFT(Table_Merge1[[#This Row],[Column2]],4)</f>
        <v>1400</v>
      </c>
      <c r="AD319" s="259" t="str">
        <f ca="1">RIGHT(LEFT(Table_Merge1[[#This Row],[Column2]],7),2)</f>
        <v>12</v>
      </c>
      <c r="AE319" s="259" t="str">
        <f ca="1">RIGHT(Table_Merge1[[#This Row],[Column2]],2)</f>
        <v>23</v>
      </c>
      <c r="AF319">
        <v>12</v>
      </c>
      <c r="AG319">
        <v>23</v>
      </c>
      <c r="AH319" s="260">
        <v>2022</v>
      </c>
      <c r="AI319" t="s">
        <v>3435</v>
      </c>
      <c r="AJ319" s="260">
        <v>14</v>
      </c>
      <c r="AK319">
        <v>1961.6</v>
      </c>
      <c r="AL319">
        <v>3317</v>
      </c>
      <c r="AM319">
        <v>724700</v>
      </c>
      <c r="AN319">
        <v>26310</v>
      </c>
      <c r="AO319">
        <v>240718</v>
      </c>
      <c r="AP319" s="287">
        <f>IFERROR(IF(Table_Merge1[[#This Row],[LME Zinc stock]]*Table_Merge1[[#This Row],[Nima.مقدار]]=0,"",Table_Merge1[[#This Row],[LME Zinc stock]]*Table_Merge1[[#This Row],[Nima.مقدار]]),"")</f>
        <v>174448334600</v>
      </c>
      <c r="AQ319" s="287">
        <f>IFERROR(IF(Table_Merge1[[#This Row],[LME Zinc 3-month]]*Table_Merge1[[#This Row],[Nima.مقدار]]=0,"",Table_Merge1[[#This Row],[LME Zinc 3-month]]*Table_Merge1[[#This Row],[Nima.مقدار]]),"")</f>
        <v>798461606</v>
      </c>
      <c r="AR319" s="288">
        <f>IFERROR(IF(Table_Merge1[[#This Row],[LME Zinc stock]]*Table_Merge1[[#This Row],[Azad.Sell]]=0,"",Table_Merge1[[#This Row],[LME Zinc stock]]*Table_Merge1[[#This Row],[Azad.Sell]]),"")</f>
        <v>19066857000</v>
      </c>
      <c r="AS319" s="288">
        <f>IFERROR(IF(Table_Merge1[[#This Row],[LME Zinc 3-month]]*Table_Merge1[[#This Row],[Azad.Sell]]=0,"",Table_Merge1[[#This Row],[LME Zinc 3-month]]*Table_Merge1[[#This Row],[Azad.Sell]]),"")</f>
        <v>87270270</v>
      </c>
      <c r="AT319"/>
      <c r="DH319">
        <v>0</v>
      </c>
      <c r="DI319">
        <v>20</v>
      </c>
      <c r="DJ319">
        <v>20</v>
      </c>
      <c r="DK319" t="s">
        <v>9546</v>
      </c>
      <c r="DL319" t="s">
        <v>9808</v>
      </c>
      <c r="DM319" t="s">
        <v>9807</v>
      </c>
      <c r="DN319">
        <v>11398080</v>
      </c>
      <c r="DO319">
        <v>11398080</v>
      </c>
      <c r="DP319">
        <v>1139808000</v>
      </c>
      <c r="DQ319">
        <v>1139808000</v>
      </c>
      <c r="DR319">
        <v>2000</v>
      </c>
      <c r="DS319" t="s">
        <v>3621</v>
      </c>
      <c r="DT319" t="s">
        <v>3621</v>
      </c>
      <c r="DU319" t="s">
        <v>3621</v>
      </c>
      <c r="DV319">
        <v>9500</v>
      </c>
      <c r="DW319">
        <v>596398.78947368416</v>
      </c>
      <c r="DX319">
        <v>596398.78947368416</v>
      </c>
      <c r="DY319">
        <v>1</v>
      </c>
    </row>
    <row r="320" spans="1:129" x14ac:dyDescent="0.25">
      <c r="A320" s="258">
        <v>41401</v>
      </c>
      <c r="B3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1392.02.17</v>
      </c>
      <c r="C320" s="195">
        <f t="shared" ca="1" si="40"/>
        <v>1392</v>
      </c>
      <c r="D3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0" s="195">
        <f>_xlfn.NUMBERVALUE(RIGHT(Table11[[#This Row],[تاریخ شمسی]],2))</f>
        <v>17</v>
      </c>
      <c r="F3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02-17</v>
      </c>
      <c r="G320" s="195" t="s">
        <v>471</v>
      </c>
      <c r="I320" s="259">
        <v>44149</v>
      </c>
      <c r="J320">
        <v>27100</v>
      </c>
      <c r="L320" s="259">
        <v>41401</v>
      </c>
      <c r="M320">
        <v>35500</v>
      </c>
      <c r="O320" s="283">
        <f>IFERROR(DATE(Table7[[#This Row],[year]],MONTH(DATEVALUE(Table7[[#This Row],[month]]&amp;"1")),Table7[[#This Row],[day]]),"")</f>
        <v>44631</v>
      </c>
      <c r="P320" s="257" t="s">
        <v>3746</v>
      </c>
      <c r="Q320" s="257">
        <v>2022</v>
      </c>
      <c r="R320" s="257" t="s">
        <v>3435</v>
      </c>
      <c r="S320" s="257">
        <v>11</v>
      </c>
      <c r="T320" s="257">
        <v>1991.45</v>
      </c>
      <c r="U320" s="257">
        <v>3327</v>
      </c>
      <c r="V320" s="257">
        <v>733900</v>
      </c>
      <c r="X320" s="260">
        <v>44631</v>
      </c>
      <c r="Z320" s="260">
        <v>4</v>
      </c>
      <c r="AB320" s="260" t="str">
        <f ca="1">IFERROR(IFERROR(VLOOKUP(Table_Merge1[[#This Row],[Column1]],Table11[#All],2,FALSE),LEFT(AB321,8)&amp;IF(LEN((RIGHT(AB321,2)+1))&lt;2,"0"&amp;(RIGHT(AB321,2)+1),(RIGHT(AB321,2)-1))),"")</f>
        <v>1400.12.18</v>
      </c>
      <c r="AC320" s="259" t="str">
        <f ca="1">LEFT(Table_Merge1[[#This Row],[Column2]],4)</f>
        <v>1400</v>
      </c>
      <c r="AD320" s="259" t="str">
        <f ca="1">RIGHT(LEFT(Table_Merge1[[#This Row],[Column2]],7),2)</f>
        <v>12</v>
      </c>
      <c r="AE320" s="259" t="str">
        <f ca="1">RIGHT(Table_Merge1[[#This Row],[Column2]],2)</f>
        <v>18</v>
      </c>
      <c r="AH320" s="260">
        <v>2022</v>
      </c>
      <c r="AI320" t="s">
        <v>3435</v>
      </c>
      <c r="AJ320" s="260">
        <v>11</v>
      </c>
      <c r="AK320">
        <v>1991.45</v>
      </c>
      <c r="AL320">
        <v>3327</v>
      </c>
      <c r="AM320">
        <v>733900</v>
      </c>
      <c r="AN320">
        <v>25830</v>
      </c>
      <c r="AP320" s="287" t="str">
        <f>IFERROR(IF(Table_Merge1[[#This Row],[LME Zinc stock]]*Table_Merge1[[#This Row],[Nima.مقدار]]=0,"",Table_Merge1[[#This Row],[LME Zinc stock]]*Table_Merge1[[#This Row],[Nima.مقدار]]),"")</f>
        <v/>
      </c>
      <c r="AQ320" s="287" t="str">
        <f>IFERROR(IF(Table_Merge1[[#This Row],[LME Zinc 3-month]]*Table_Merge1[[#This Row],[Nima.مقدار]]=0,"",Table_Merge1[[#This Row],[LME Zinc 3-month]]*Table_Merge1[[#This Row],[Nima.مقدار]]),"")</f>
        <v/>
      </c>
      <c r="AR320" s="288">
        <f>IFERROR(IF(Table_Merge1[[#This Row],[LME Zinc stock]]*Table_Merge1[[#This Row],[Azad.Sell]]=0,"",Table_Merge1[[#This Row],[LME Zinc stock]]*Table_Merge1[[#This Row],[Azad.Sell]]),"")</f>
        <v>18956637000</v>
      </c>
      <c r="AS320" s="288">
        <f>IFERROR(IF(Table_Merge1[[#This Row],[LME Zinc 3-month]]*Table_Merge1[[#This Row],[Azad.Sell]]=0,"",Table_Merge1[[#This Row],[LME Zinc 3-month]]*Table_Merge1[[#This Row],[Azad.Sell]]),"")</f>
        <v>85936410</v>
      </c>
      <c r="AT320"/>
      <c r="DH320">
        <v>2000</v>
      </c>
      <c r="DI320">
        <v>1700</v>
      </c>
      <c r="DJ320">
        <v>1660</v>
      </c>
      <c r="DK320" t="s">
        <v>9547</v>
      </c>
      <c r="DL320" t="s">
        <v>9808</v>
      </c>
      <c r="DM320" t="s">
        <v>9807</v>
      </c>
      <c r="DN320">
        <v>979783460</v>
      </c>
      <c r="DO320">
        <v>979783460</v>
      </c>
      <c r="DP320">
        <v>2119591460</v>
      </c>
      <c r="DQ320">
        <v>2119591460</v>
      </c>
      <c r="DR320">
        <v>3660</v>
      </c>
      <c r="DS320" t="s">
        <v>3621</v>
      </c>
      <c r="DT320" t="s">
        <v>3621</v>
      </c>
      <c r="DU320" t="s">
        <v>3621</v>
      </c>
      <c r="DV320">
        <v>9500</v>
      </c>
      <c r="DW320">
        <v>596398.78947368416</v>
      </c>
      <c r="DX320">
        <v>596398.78947368416</v>
      </c>
      <c r="DY320">
        <v>1</v>
      </c>
    </row>
    <row r="321" spans="1:129" x14ac:dyDescent="0.25">
      <c r="A321" s="258">
        <v>41402</v>
      </c>
      <c r="B3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1392.02.18</v>
      </c>
      <c r="C321" s="195">
        <f t="shared" ca="1" si="40"/>
        <v>1392</v>
      </c>
      <c r="D3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1" s="195">
        <f>_xlfn.NUMBERVALUE(RIGHT(Table11[[#This Row],[تاریخ شمسی]],2))</f>
        <v>18</v>
      </c>
      <c r="F3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02-18</v>
      </c>
      <c r="G321" s="195" t="s">
        <v>472</v>
      </c>
      <c r="I321" s="259">
        <v>44150</v>
      </c>
      <c r="J321">
        <v>26050</v>
      </c>
      <c r="L321" s="259">
        <v>41402</v>
      </c>
      <c r="M321">
        <v>35300</v>
      </c>
      <c r="O321" s="284">
        <f>IFERROR(DATE(Table7[[#This Row],[year]],MONTH(DATEVALUE(Table7[[#This Row],[month]]&amp;"1")),Table7[[#This Row],[day]]),"")</f>
        <v>44630</v>
      </c>
      <c r="P321" s="195" t="s">
        <v>3747</v>
      </c>
      <c r="Q321" s="195">
        <v>2022</v>
      </c>
      <c r="R321" s="195" t="s">
        <v>3435</v>
      </c>
      <c r="S321" s="195">
        <v>10</v>
      </c>
      <c r="T321" s="195">
        <v>1997.65</v>
      </c>
      <c r="U321" s="195">
        <v>3254</v>
      </c>
      <c r="V321" s="195">
        <v>742200</v>
      </c>
      <c r="X321" s="260">
        <v>44630</v>
      </c>
      <c r="Y321" t="s">
        <v>9102</v>
      </c>
      <c r="Z321" s="260">
        <v>4</v>
      </c>
      <c r="AA321">
        <v>1400</v>
      </c>
      <c r="AB321" s="260" t="str">
        <f ca="1">IFERROR(IFERROR(VLOOKUP(Table_Merge1[[#This Row],[Column1]],Table11[#All],2,FALSE),LEFT(AB322,8)&amp;IF(LEN((RIGHT(AB322,2)+1))&lt;2,"0"&amp;(RIGHT(AB322,2)+1),(RIGHT(AB322,2)-1))),"")</f>
        <v>1400.12.19</v>
      </c>
      <c r="AC321" s="259" t="str">
        <f ca="1">LEFT(Table_Merge1[[#This Row],[Column2]],4)</f>
        <v>1400</v>
      </c>
      <c r="AD321" s="259" t="str">
        <f ca="1">RIGHT(LEFT(Table_Merge1[[#This Row],[Column2]],7),2)</f>
        <v>12</v>
      </c>
      <c r="AE321" s="259" t="str">
        <f ca="1">RIGHT(Table_Merge1[[#This Row],[Column2]],2)</f>
        <v>19</v>
      </c>
      <c r="AF321">
        <v>12</v>
      </c>
      <c r="AG321">
        <v>19</v>
      </c>
      <c r="AH321" s="260">
        <v>2022</v>
      </c>
      <c r="AI321" t="s">
        <v>3435</v>
      </c>
      <c r="AJ321" s="260">
        <v>10</v>
      </c>
      <c r="AK321">
        <v>1997.65</v>
      </c>
      <c r="AL321">
        <v>3254</v>
      </c>
      <c r="AM321">
        <v>742200</v>
      </c>
      <c r="AN321">
        <v>25830</v>
      </c>
      <c r="AO321">
        <v>237087</v>
      </c>
      <c r="AP321" s="287">
        <f>IFERROR(IF(Table_Merge1[[#This Row],[LME Zinc stock]]*Table_Merge1[[#This Row],[Nima.مقدار]]=0,"",Table_Merge1[[#This Row],[LME Zinc stock]]*Table_Merge1[[#This Row],[Nima.مقدار]]),"")</f>
        <v>175965971400</v>
      </c>
      <c r="AQ321" s="287">
        <f>IFERROR(IF(Table_Merge1[[#This Row],[LME Zinc 3-month]]*Table_Merge1[[#This Row],[Nima.مقدار]]=0,"",Table_Merge1[[#This Row],[LME Zinc 3-month]]*Table_Merge1[[#This Row],[Nima.مقدار]]),"")</f>
        <v>771481098</v>
      </c>
      <c r="AR321" s="288">
        <f>IFERROR(IF(Table_Merge1[[#This Row],[LME Zinc stock]]*Table_Merge1[[#This Row],[Azad.Sell]]=0,"",Table_Merge1[[#This Row],[LME Zinc stock]]*Table_Merge1[[#This Row],[Azad.Sell]]),"")</f>
        <v>19171026000</v>
      </c>
      <c r="AS321" s="288">
        <f>IFERROR(IF(Table_Merge1[[#This Row],[LME Zinc 3-month]]*Table_Merge1[[#This Row],[Azad.Sell]]=0,"",Table_Merge1[[#This Row],[LME Zinc 3-month]]*Table_Merge1[[#This Row],[Azad.Sell]]),"")</f>
        <v>84050820</v>
      </c>
      <c r="AT321"/>
      <c r="DH321">
        <v>0</v>
      </c>
      <c r="DI321">
        <v>340</v>
      </c>
      <c r="DJ321">
        <v>340</v>
      </c>
      <c r="DK321" t="s">
        <v>9547</v>
      </c>
      <c r="DL321" t="s">
        <v>9808</v>
      </c>
      <c r="DM321" t="s">
        <v>9807</v>
      </c>
      <c r="DN321">
        <v>200678540</v>
      </c>
      <c r="DO321">
        <v>200678540</v>
      </c>
      <c r="DP321">
        <v>2320270000</v>
      </c>
      <c r="DQ321">
        <v>2320270000</v>
      </c>
      <c r="DR321">
        <v>4000</v>
      </c>
      <c r="DS321" t="s">
        <v>3621</v>
      </c>
      <c r="DT321" t="s">
        <v>3621</v>
      </c>
      <c r="DU321" t="s">
        <v>3621</v>
      </c>
      <c r="DV321">
        <v>9500</v>
      </c>
      <c r="DW321">
        <v>596398.78947368416</v>
      </c>
      <c r="DX321">
        <v>596398.78947368416</v>
      </c>
      <c r="DY321">
        <v>1</v>
      </c>
    </row>
    <row r="322" spans="1:129" x14ac:dyDescent="0.25">
      <c r="A322" s="258">
        <v>41403</v>
      </c>
      <c r="B3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1392.02.19</v>
      </c>
      <c r="C322" s="195">
        <f t="shared" ref="C322:C385" ca="1" si="41">_xlfn.NUMBERVALUE(LEFT(G322, LEN(G322) - MAX(IF(ISNUMBER(MID(G322, ROW(INDIRECT("1:"&amp;LEN(G322))), 1) *1)=FALSE, ROW(INDIRECT("6:"&amp;LEN(G322))), 6))))</f>
        <v>1392</v>
      </c>
      <c r="D3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2" s="195">
        <f>_xlfn.NUMBERVALUE(RIGHT(Table11[[#This Row],[تاریخ شمسی]],2))</f>
        <v>19</v>
      </c>
      <c r="F3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02-19</v>
      </c>
      <c r="G322" s="195" t="s">
        <v>473</v>
      </c>
      <c r="I322" s="259">
        <v>44151</v>
      </c>
      <c r="J322">
        <v>26500</v>
      </c>
      <c r="L322" s="259">
        <v>41403</v>
      </c>
      <c r="M322">
        <v>35200</v>
      </c>
      <c r="O322" s="283">
        <f>IFERROR(DATE(Table7[[#This Row],[year]],MONTH(DATEVALUE(Table7[[#This Row],[month]]&amp;"1")),Table7[[#This Row],[day]]),"")</f>
        <v>44629</v>
      </c>
      <c r="P322" s="257" t="s">
        <v>3748</v>
      </c>
      <c r="Q322" s="257">
        <v>2022</v>
      </c>
      <c r="R322" s="257" t="s">
        <v>3435</v>
      </c>
      <c r="S322" s="257">
        <v>9</v>
      </c>
      <c r="T322" s="257">
        <v>2017.15</v>
      </c>
      <c r="U322" s="257">
        <v>3411</v>
      </c>
      <c r="V322" s="257">
        <v>752850</v>
      </c>
      <c r="X322" s="260">
        <v>44629</v>
      </c>
      <c r="Y322" t="s">
        <v>9101</v>
      </c>
      <c r="Z322" s="260">
        <v>4</v>
      </c>
      <c r="AA322">
        <v>1400</v>
      </c>
      <c r="AB322" s="260" t="str">
        <f ca="1">IFERROR(IFERROR(VLOOKUP(Table_Merge1[[#This Row],[Column1]],Table11[#All],2,FALSE),LEFT(AB323,8)&amp;IF(LEN((RIGHT(AB323,2)+1))&lt;2,"0"&amp;(RIGHT(AB323,2)+1),(RIGHT(AB323,2)-1))),"")</f>
        <v>1400.12.18</v>
      </c>
      <c r="AC322" s="259" t="str">
        <f ca="1">LEFT(Table_Merge1[[#This Row],[Column2]],4)</f>
        <v>1400</v>
      </c>
      <c r="AD322" s="259" t="str">
        <f ca="1">RIGHT(LEFT(Table_Merge1[[#This Row],[Column2]],7),2)</f>
        <v>12</v>
      </c>
      <c r="AE322" s="259" t="str">
        <f ca="1">RIGHT(Table_Merge1[[#This Row],[Column2]],2)</f>
        <v>18</v>
      </c>
      <c r="AF322">
        <v>12</v>
      </c>
      <c r="AG322">
        <v>18</v>
      </c>
      <c r="AH322" s="260">
        <v>2022</v>
      </c>
      <c r="AI322" t="s">
        <v>3435</v>
      </c>
      <c r="AJ322" s="260">
        <v>9</v>
      </c>
      <c r="AK322">
        <v>2017.15</v>
      </c>
      <c r="AL322">
        <v>3411</v>
      </c>
      <c r="AM322">
        <v>752850</v>
      </c>
      <c r="AN322">
        <v>25800</v>
      </c>
      <c r="AO322">
        <v>240683</v>
      </c>
      <c r="AP322" s="287">
        <f>IFERROR(IF(Table_Merge1[[#This Row],[LME Zinc stock]]*Table_Merge1[[#This Row],[Nima.مقدار]]=0,"",Table_Merge1[[#This Row],[LME Zinc stock]]*Table_Merge1[[#This Row],[Nima.مقدار]]),"")</f>
        <v>181198196550</v>
      </c>
      <c r="AQ322" s="287">
        <f>IFERROR(IF(Table_Merge1[[#This Row],[LME Zinc 3-month]]*Table_Merge1[[#This Row],[Nima.مقدار]]=0,"",Table_Merge1[[#This Row],[LME Zinc 3-month]]*Table_Merge1[[#This Row],[Nima.مقدار]]),"")</f>
        <v>820969713</v>
      </c>
      <c r="AR322" s="288">
        <f>IFERROR(IF(Table_Merge1[[#This Row],[LME Zinc stock]]*Table_Merge1[[#This Row],[Azad.Sell]]=0,"",Table_Merge1[[#This Row],[LME Zinc stock]]*Table_Merge1[[#This Row],[Azad.Sell]]),"")</f>
        <v>19423530000</v>
      </c>
      <c r="AS322" s="288">
        <f>IFERROR(IF(Table_Merge1[[#This Row],[LME Zinc 3-month]]*Table_Merge1[[#This Row],[Azad.Sell]]=0,"",Table_Merge1[[#This Row],[LME Zinc 3-month]]*Table_Merge1[[#This Row],[Azad.Sell]]),"")</f>
        <v>88003800</v>
      </c>
      <c r="AT322"/>
      <c r="DH322">
        <v>3000</v>
      </c>
      <c r="DI322">
        <v>800</v>
      </c>
      <c r="DJ322">
        <v>780</v>
      </c>
      <c r="DK322" t="s">
        <v>9720</v>
      </c>
      <c r="DL322" t="s">
        <v>9808</v>
      </c>
      <c r="DM322" t="s">
        <v>9807</v>
      </c>
      <c r="DN322">
        <v>473598060</v>
      </c>
      <c r="DO322">
        <v>473598060</v>
      </c>
      <c r="DP322">
        <v>2793868060</v>
      </c>
      <c r="DQ322">
        <v>2793868060</v>
      </c>
      <c r="DR322">
        <v>4780</v>
      </c>
      <c r="DS322" t="s">
        <v>3621</v>
      </c>
      <c r="DT322" t="s">
        <v>3621</v>
      </c>
      <c r="DU322" t="s">
        <v>3621</v>
      </c>
      <c r="DV322">
        <v>9500</v>
      </c>
      <c r="DW322">
        <v>596398.78947368416</v>
      </c>
      <c r="DX322">
        <v>596398.78947368416</v>
      </c>
      <c r="DY322">
        <v>1</v>
      </c>
    </row>
    <row r="323" spans="1:129" x14ac:dyDescent="0.25">
      <c r="A323" s="258">
        <v>41405</v>
      </c>
      <c r="B3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1392.02.21</v>
      </c>
      <c r="C323" s="195">
        <f t="shared" ca="1" si="41"/>
        <v>1392</v>
      </c>
      <c r="D3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3" s="195">
        <f>_xlfn.NUMBERVALUE(RIGHT(Table11[[#This Row],[تاریخ شمسی]],2))</f>
        <v>21</v>
      </c>
      <c r="F3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02-21</v>
      </c>
      <c r="G323" s="195" t="s">
        <v>474</v>
      </c>
      <c r="I323" s="259">
        <v>44152</v>
      </c>
      <c r="J323">
        <v>26350</v>
      </c>
      <c r="L323" s="259">
        <v>41405</v>
      </c>
      <c r="M323">
        <v>35100</v>
      </c>
      <c r="O323" s="284">
        <f>IFERROR(DATE(Table7[[#This Row],[year]],MONTH(DATEVALUE(Table7[[#This Row],[month]]&amp;"1")),Table7[[#This Row],[day]]),"")</f>
        <v>44628</v>
      </c>
      <c r="P323" s="195" t="s">
        <v>3749</v>
      </c>
      <c r="Q323" s="195">
        <v>2022</v>
      </c>
      <c r="R323" s="195" t="s">
        <v>3435</v>
      </c>
      <c r="S323" s="195">
        <v>8</v>
      </c>
      <c r="T323" s="195">
        <v>2007</v>
      </c>
      <c r="U323" s="195">
        <v>3500</v>
      </c>
      <c r="V323" s="195">
        <v>755950</v>
      </c>
      <c r="X323" s="260">
        <v>44628</v>
      </c>
      <c r="Y323" t="s">
        <v>9100</v>
      </c>
      <c r="Z323" s="260">
        <v>4</v>
      </c>
      <c r="AA323">
        <v>1400</v>
      </c>
      <c r="AB323" s="260" t="str">
        <f ca="1">IFERROR(IFERROR(VLOOKUP(Table_Merge1[[#This Row],[Column1]],Table11[#All],2,FALSE),LEFT(AB324,8)&amp;IF(LEN((RIGHT(AB324,2)+1))&lt;2,"0"&amp;(RIGHT(AB324,2)+1),(RIGHT(AB324,2)-1))),"")</f>
        <v>1400.12.17</v>
      </c>
      <c r="AC323" s="259" t="str">
        <f ca="1">LEFT(Table_Merge1[[#This Row],[Column2]],4)</f>
        <v>1400</v>
      </c>
      <c r="AD323" s="259" t="str">
        <f ca="1">RIGHT(LEFT(Table_Merge1[[#This Row],[Column2]],7),2)</f>
        <v>12</v>
      </c>
      <c r="AE323" s="259" t="str">
        <f ca="1">RIGHT(Table_Merge1[[#This Row],[Column2]],2)</f>
        <v>17</v>
      </c>
      <c r="AF323">
        <v>12</v>
      </c>
      <c r="AG323">
        <v>17</v>
      </c>
      <c r="AH323" s="260">
        <v>2022</v>
      </c>
      <c r="AI323" t="s">
        <v>3435</v>
      </c>
      <c r="AJ323" s="260">
        <v>8</v>
      </c>
      <c r="AK323">
        <v>2007</v>
      </c>
      <c r="AL323">
        <v>3500</v>
      </c>
      <c r="AM323">
        <v>755950</v>
      </c>
      <c r="AN323">
        <v>26250</v>
      </c>
      <c r="AO323">
        <v>242847</v>
      </c>
      <c r="AP323" s="287">
        <f>IFERROR(IF(Table_Merge1[[#This Row],[LME Zinc stock]]*Table_Merge1[[#This Row],[Nima.مقدار]]=0,"",Table_Merge1[[#This Row],[LME Zinc stock]]*Table_Merge1[[#This Row],[Nima.مقدار]]),"")</f>
        <v>183580189650</v>
      </c>
      <c r="AQ323" s="287">
        <f>IFERROR(IF(Table_Merge1[[#This Row],[LME Zinc 3-month]]*Table_Merge1[[#This Row],[Nima.مقدار]]=0,"",Table_Merge1[[#This Row],[LME Zinc 3-month]]*Table_Merge1[[#This Row],[Nima.مقدار]]),"")</f>
        <v>849964500</v>
      </c>
      <c r="AR323" s="288">
        <f>IFERROR(IF(Table_Merge1[[#This Row],[LME Zinc stock]]*Table_Merge1[[#This Row],[Azad.Sell]]=0,"",Table_Merge1[[#This Row],[LME Zinc stock]]*Table_Merge1[[#This Row],[Azad.Sell]]),"")</f>
        <v>19843687500</v>
      </c>
      <c r="AS323" s="288">
        <f>IFERROR(IF(Table_Merge1[[#This Row],[LME Zinc 3-month]]*Table_Merge1[[#This Row],[Azad.Sell]]=0,"",Table_Merge1[[#This Row],[LME Zinc 3-month]]*Table_Merge1[[#This Row],[Azad.Sell]]),"")</f>
        <v>91875000</v>
      </c>
      <c r="AT323"/>
      <c r="DH323">
        <v>0</v>
      </c>
      <c r="DI323">
        <v>300</v>
      </c>
      <c r="DJ323">
        <v>300</v>
      </c>
      <c r="DK323" t="s">
        <v>9720</v>
      </c>
      <c r="DL323" t="s">
        <v>9808</v>
      </c>
      <c r="DM323" t="s">
        <v>9807</v>
      </c>
      <c r="DN323">
        <v>182153100</v>
      </c>
      <c r="DO323">
        <v>182153100</v>
      </c>
      <c r="DP323">
        <v>2976021160</v>
      </c>
      <c r="DQ323">
        <v>2976021160</v>
      </c>
      <c r="DR323">
        <v>5080</v>
      </c>
      <c r="DS323" t="s">
        <v>3621</v>
      </c>
      <c r="DT323" t="s">
        <v>3621</v>
      </c>
      <c r="DU323" t="s">
        <v>3621</v>
      </c>
      <c r="DV323">
        <v>9500</v>
      </c>
      <c r="DW323">
        <v>596398.78947368416</v>
      </c>
      <c r="DX323">
        <v>596398.78947368416</v>
      </c>
      <c r="DY323">
        <v>1</v>
      </c>
    </row>
    <row r="324" spans="1:129" x14ac:dyDescent="0.25">
      <c r="A324" s="258">
        <v>41406</v>
      </c>
      <c r="B3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1392.02.22</v>
      </c>
      <c r="C324" s="195">
        <f t="shared" ca="1" si="41"/>
        <v>1392</v>
      </c>
      <c r="D3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4" s="195">
        <f>_xlfn.NUMBERVALUE(RIGHT(Table11[[#This Row],[تاریخ شمسی]],2))</f>
        <v>22</v>
      </c>
      <c r="F3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02-22</v>
      </c>
      <c r="G324" s="195" t="s">
        <v>475</v>
      </c>
      <c r="I324" s="259">
        <v>44153</v>
      </c>
      <c r="J324">
        <v>26100</v>
      </c>
      <c r="L324" s="259">
        <v>41406</v>
      </c>
      <c r="M324">
        <v>34850</v>
      </c>
      <c r="O324" s="283">
        <f>IFERROR(DATE(Table7[[#This Row],[year]],MONTH(DATEVALUE(Table7[[#This Row],[month]]&amp;"1")),Table7[[#This Row],[day]]),"")</f>
        <v>44627</v>
      </c>
      <c r="P324" s="257" t="s">
        <v>3750</v>
      </c>
      <c r="Q324" s="257">
        <v>2022</v>
      </c>
      <c r="R324" s="257" t="s">
        <v>3435</v>
      </c>
      <c r="S324" s="257">
        <v>7</v>
      </c>
      <c r="T324" s="257">
        <v>1999.25</v>
      </c>
      <c r="U324" s="257">
        <v>3531</v>
      </c>
      <c r="V324" s="257">
        <v>762775</v>
      </c>
      <c r="X324" s="260">
        <v>44627</v>
      </c>
      <c r="Y324" t="s">
        <v>9099</v>
      </c>
      <c r="Z324" s="260">
        <v>4</v>
      </c>
      <c r="AA324">
        <v>1400</v>
      </c>
      <c r="AB324" s="260" t="str">
        <f ca="1">IFERROR(IFERROR(VLOOKUP(Table_Merge1[[#This Row],[Column1]],Table11[#All],2,FALSE),LEFT(AB325,8)&amp;IF(LEN((RIGHT(AB325,2)+1))&lt;2,"0"&amp;(RIGHT(AB325,2)+1),(RIGHT(AB325,2)-1))),"")</f>
        <v>1400.12.16</v>
      </c>
      <c r="AC324" s="259" t="str">
        <f ca="1">LEFT(Table_Merge1[[#This Row],[Column2]],4)</f>
        <v>1400</v>
      </c>
      <c r="AD324" s="259" t="str">
        <f ca="1">RIGHT(LEFT(Table_Merge1[[#This Row],[Column2]],7),2)</f>
        <v>12</v>
      </c>
      <c r="AE324" s="259" t="str">
        <f ca="1">RIGHT(Table_Merge1[[#This Row],[Column2]],2)</f>
        <v>16</v>
      </c>
      <c r="AF324">
        <v>12</v>
      </c>
      <c r="AG324">
        <v>16</v>
      </c>
      <c r="AH324" s="260">
        <v>2022</v>
      </c>
      <c r="AI324" t="s">
        <v>3435</v>
      </c>
      <c r="AJ324" s="260">
        <v>7</v>
      </c>
      <c r="AK324">
        <v>1999.25</v>
      </c>
      <c r="AL324">
        <v>3531</v>
      </c>
      <c r="AM324">
        <v>762775</v>
      </c>
      <c r="AN324">
        <v>25950</v>
      </c>
      <c r="AO324">
        <v>242198</v>
      </c>
      <c r="AP324" s="287">
        <f>IFERROR(IF(Table_Merge1[[#This Row],[LME Zinc stock]]*Table_Merge1[[#This Row],[Nima.مقدار]]=0,"",Table_Merge1[[#This Row],[LME Zinc stock]]*Table_Merge1[[#This Row],[Nima.مقدار]]),"")</f>
        <v>184742579450</v>
      </c>
      <c r="AQ324" s="287">
        <f>IFERROR(IF(Table_Merge1[[#This Row],[LME Zinc 3-month]]*Table_Merge1[[#This Row],[Nima.مقدار]]=0,"",Table_Merge1[[#This Row],[LME Zinc 3-month]]*Table_Merge1[[#This Row],[Nima.مقدار]]),"")</f>
        <v>855201138</v>
      </c>
      <c r="AR324" s="288">
        <f>IFERROR(IF(Table_Merge1[[#This Row],[LME Zinc stock]]*Table_Merge1[[#This Row],[Azad.Sell]]=0,"",Table_Merge1[[#This Row],[LME Zinc stock]]*Table_Merge1[[#This Row],[Azad.Sell]]),"")</f>
        <v>19794011250</v>
      </c>
      <c r="AS324" s="288">
        <f>IFERROR(IF(Table_Merge1[[#This Row],[LME Zinc 3-month]]*Table_Merge1[[#This Row],[Azad.Sell]]=0,"",Table_Merge1[[#This Row],[LME Zinc 3-month]]*Table_Merge1[[#This Row],[Azad.Sell]]),"")</f>
        <v>91629450</v>
      </c>
      <c r="AT324"/>
      <c r="DH324">
        <v>0</v>
      </c>
      <c r="DI324">
        <v>60</v>
      </c>
      <c r="DJ324">
        <v>60</v>
      </c>
      <c r="DK324" t="s">
        <v>9721</v>
      </c>
      <c r="DL324" t="s">
        <v>9808</v>
      </c>
      <c r="DM324" t="s">
        <v>9807</v>
      </c>
      <c r="DN324">
        <v>36430620</v>
      </c>
      <c r="DO324">
        <v>36430620</v>
      </c>
      <c r="DP324">
        <v>3012451780</v>
      </c>
      <c r="DQ324">
        <v>3012451780</v>
      </c>
      <c r="DR324">
        <v>5140</v>
      </c>
      <c r="DS324" t="s">
        <v>3621</v>
      </c>
      <c r="DT324" t="s">
        <v>3621</v>
      </c>
      <c r="DU324" t="s">
        <v>3621</v>
      </c>
      <c r="DV324">
        <v>9500</v>
      </c>
      <c r="DW324">
        <v>596398.78947368416</v>
      </c>
      <c r="DX324">
        <v>596398.78947368416</v>
      </c>
      <c r="DY324">
        <v>1</v>
      </c>
    </row>
    <row r="325" spans="1:129" x14ac:dyDescent="0.25">
      <c r="A325" s="258">
        <v>41407</v>
      </c>
      <c r="B3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1392.02.23</v>
      </c>
      <c r="C325" s="195">
        <f t="shared" ca="1" si="41"/>
        <v>1392</v>
      </c>
      <c r="D3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5" s="195">
        <f>_xlfn.NUMBERVALUE(RIGHT(Table11[[#This Row],[تاریخ شمسی]],2))</f>
        <v>23</v>
      </c>
      <c r="F3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02-23</v>
      </c>
      <c r="G325" s="195" t="s">
        <v>476</v>
      </c>
      <c r="I325" s="259">
        <v>44154</v>
      </c>
      <c r="J325">
        <v>26000</v>
      </c>
      <c r="L325" s="259">
        <v>41407</v>
      </c>
      <c r="M325">
        <v>35150</v>
      </c>
      <c r="O325" s="284">
        <f>IFERROR(DATE(Table7[[#This Row],[year]],MONTH(DATEVALUE(Table7[[#This Row],[month]]&amp;"1")),Table7[[#This Row],[day]]),"")</f>
        <v>44624</v>
      </c>
      <c r="P325" s="195" t="s">
        <v>3751</v>
      </c>
      <c r="Q325" s="195">
        <v>2022</v>
      </c>
      <c r="R325" s="195" t="s">
        <v>3435</v>
      </c>
      <c r="S325" s="195">
        <v>4</v>
      </c>
      <c r="T325" s="195">
        <v>1943.8</v>
      </c>
      <c r="U325" s="195">
        <v>3535</v>
      </c>
      <c r="V325" s="195">
        <v>771175</v>
      </c>
      <c r="X325" s="260">
        <v>44624</v>
      </c>
      <c r="Z325" s="260">
        <v>5</v>
      </c>
      <c r="AB325" s="260" t="str">
        <f ca="1">IFERROR(IFERROR(VLOOKUP(Table_Merge1[[#This Row],[Column1]],Table11[#All],2,FALSE),LEFT(AB326,8)&amp;IF(LEN((RIGHT(AB326,2)+1))&lt;2,"0"&amp;(RIGHT(AB326,2)+1),(RIGHT(AB326,2)-1))),"")</f>
        <v>1400.12.11</v>
      </c>
      <c r="AC325" s="259" t="str">
        <f ca="1">LEFT(Table_Merge1[[#This Row],[Column2]],4)</f>
        <v>1400</v>
      </c>
      <c r="AD325" s="259" t="str">
        <f ca="1">RIGHT(LEFT(Table_Merge1[[#This Row],[Column2]],7),2)</f>
        <v>12</v>
      </c>
      <c r="AE325" s="259" t="str">
        <f ca="1">RIGHT(Table_Merge1[[#This Row],[Column2]],2)</f>
        <v>11</v>
      </c>
      <c r="AH325" s="260">
        <v>2022</v>
      </c>
      <c r="AI325" t="s">
        <v>3435</v>
      </c>
      <c r="AJ325" s="260">
        <v>4</v>
      </c>
      <c r="AK325">
        <v>1943.8</v>
      </c>
      <c r="AL325">
        <v>3535</v>
      </c>
      <c r="AM325">
        <v>771175</v>
      </c>
      <c r="AN325">
        <v>26050</v>
      </c>
      <c r="AP325" s="287" t="str">
        <f>IFERROR(IF(Table_Merge1[[#This Row],[LME Zinc stock]]*Table_Merge1[[#This Row],[Nima.مقدار]]=0,"",Table_Merge1[[#This Row],[LME Zinc stock]]*Table_Merge1[[#This Row],[Nima.مقدار]]),"")</f>
        <v/>
      </c>
      <c r="AQ325" s="287" t="str">
        <f>IFERROR(IF(Table_Merge1[[#This Row],[LME Zinc 3-month]]*Table_Merge1[[#This Row],[Nima.مقدار]]=0,"",Table_Merge1[[#This Row],[LME Zinc 3-month]]*Table_Merge1[[#This Row],[Nima.مقدار]]),"")</f>
        <v/>
      </c>
      <c r="AR325" s="288">
        <f>IFERROR(IF(Table_Merge1[[#This Row],[LME Zinc stock]]*Table_Merge1[[#This Row],[Azad.Sell]]=0,"",Table_Merge1[[#This Row],[LME Zinc stock]]*Table_Merge1[[#This Row],[Azad.Sell]]),"")</f>
        <v>20089108750</v>
      </c>
      <c r="AS325" s="288">
        <f>IFERROR(IF(Table_Merge1[[#This Row],[LME Zinc 3-month]]*Table_Merge1[[#This Row],[Azad.Sell]]=0,"",Table_Merge1[[#This Row],[LME Zinc 3-month]]*Table_Merge1[[#This Row],[Azad.Sell]]),"")</f>
        <v>92086750</v>
      </c>
      <c r="AT325"/>
      <c r="DH325">
        <v>0</v>
      </c>
      <c r="DI325">
        <v>160</v>
      </c>
      <c r="DJ325">
        <v>160</v>
      </c>
      <c r="DK325" t="s">
        <v>9722</v>
      </c>
      <c r="DL325" t="s">
        <v>9808</v>
      </c>
      <c r="DM325" t="s">
        <v>9807</v>
      </c>
      <c r="DN325">
        <v>97148320</v>
      </c>
      <c r="DO325">
        <v>97148320</v>
      </c>
      <c r="DP325">
        <v>3109600100</v>
      </c>
      <c r="DQ325">
        <v>3109600100</v>
      </c>
      <c r="DR325">
        <v>5300</v>
      </c>
      <c r="DS325" t="s">
        <v>3621</v>
      </c>
      <c r="DT325" t="s">
        <v>3621</v>
      </c>
      <c r="DU325" t="s">
        <v>3621</v>
      </c>
      <c r="DV325">
        <v>9500</v>
      </c>
      <c r="DW325">
        <v>596398.78947368416</v>
      </c>
      <c r="DX325">
        <v>596398.78947368416</v>
      </c>
      <c r="DY325">
        <v>1</v>
      </c>
    </row>
    <row r="326" spans="1:129" x14ac:dyDescent="0.25">
      <c r="A326" s="258">
        <v>41408</v>
      </c>
      <c r="B3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1392.02.24</v>
      </c>
      <c r="C326" s="195">
        <f t="shared" ca="1" si="41"/>
        <v>1392</v>
      </c>
      <c r="D3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6" s="195">
        <f>_xlfn.NUMBERVALUE(RIGHT(Table11[[#This Row],[تاریخ شمسی]],2))</f>
        <v>24</v>
      </c>
      <c r="F3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02-24</v>
      </c>
      <c r="G326" s="195" t="s">
        <v>477</v>
      </c>
      <c r="I326" s="259">
        <v>44155</v>
      </c>
      <c r="J326">
        <v>26000</v>
      </c>
      <c r="L326" s="259">
        <v>41408</v>
      </c>
      <c r="M326">
        <v>35200</v>
      </c>
      <c r="O326" s="283">
        <f>IFERROR(DATE(Table7[[#This Row],[year]],MONTH(DATEVALUE(Table7[[#This Row],[month]]&amp;"1")),Table7[[#This Row],[day]]),"")</f>
        <v>44623</v>
      </c>
      <c r="P326" s="257" t="s">
        <v>3752</v>
      </c>
      <c r="Q326" s="257">
        <v>2022</v>
      </c>
      <c r="R326" s="257" t="s">
        <v>3435</v>
      </c>
      <c r="S326" s="257">
        <v>3</v>
      </c>
      <c r="T326" s="257">
        <v>1935.4</v>
      </c>
      <c r="U326" s="257">
        <v>3516</v>
      </c>
      <c r="V326" s="257">
        <v>779350</v>
      </c>
      <c r="X326" s="260">
        <v>44623</v>
      </c>
      <c r="Y326" t="s">
        <v>9098</v>
      </c>
      <c r="Z326" s="260">
        <v>5</v>
      </c>
      <c r="AA326">
        <v>1400</v>
      </c>
      <c r="AB326" s="260" t="str">
        <f ca="1">IFERROR(IFERROR(VLOOKUP(Table_Merge1[[#This Row],[Column1]],Table11[#All],2,FALSE),LEFT(AB327,8)&amp;IF(LEN((RIGHT(AB327,2)+1))&lt;2,"0"&amp;(RIGHT(AB327,2)+1),(RIGHT(AB327,2)-1))),"")</f>
        <v>1400.12.12</v>
      </c>
      <c r="AC326" s="259" t="str">
        <f ca="1">LEFT(Table_Merge1[[#This Row],[Column2]],4)</f>
        <v>1400</v>
      </c>
      <c r="AD326" s="259" t="str">
        <f ca="1">RIGHT(LEFT(Table_Merge1[[#This Row],[Column2]],7),2)</f>
        <v>12</v>
      </c>
      <c r="AE326" s="259" t="str">
        <f ca="1">RIGHT(Table_Merge1[[#This Row],[Column2]],2)</f>
        <v>12</v>
      </c>
      <c r="AF326">
        <v>12</v>
      </c>
      <c r="AG326">
        <v>12</v>
      </c>
      <c r="AH326" s="260">
        <v>2022</v>
      </c>
      <c r="AI326" t="s">
        <v>3435</v>
      </c>
      <c r="AJ326" s="260">
        <v>3</v>
      </c>
      <c r="AK326">
        <v>1935.4</v>
      </c>
      <c r="AL326">
        <v>3516</v>
      </c>
      <c r="AM326">
        <v>779350</v>
      </c>
      <c r="AN326">
        <v>26050</v>
      </c>
      <c r="AO326">
        <v>241740</v>
      </c>
      <c r="AP326" s="287">
        <f>IFERROR(IF(Table_Merge1[[#This Row],[LME Zinc stock]]*Table_Merge1[[#This Row],[Nima.مقدار]]=0,"",Table_Merge1[[#This Row],[LME Zinc stock]]*Table_Merge1[[#This Row],[Nima.مقدار]]),"")</f>
        <v>188400069000</v>
      </c>
      <c r="AQ326" s="287">
        <f>IFERROR(IF(Table_Merge1[[#This Row],[LME Zinc 3-month]]*Table_Merge1[[#This Row],[Nima.مقدار]]=0,"",Table_Merge1[[#This Row],[LME Zinc 3-month]]*Table_Merge1[[#This Row],[Nima.مقدار]]),"")</f>
        <v>849957840</v>
      </c>
      <c r="AR326" s="288">
        <f>IFERROR(IF(Table_Merge1[[#This Row],[LME Zinc stock]]*Table_Merge1[[#This Row],[Azad.Sell]]=0,"",Table_Merge1[[#This Row],[LME Zinc stock]]*Table_Merge1[[#This Row],[Azad.Sell]]),"")</f>
        <v>20302067500</v>
      </c>
      <c r="AS326" s="288">
        <f>IFERROR(IF(Table_Merge1[[#This Row],[LME Zinc 3-month]]*Table_Merge1[[#This Row],[Azad.Sell]]=0,"",Table_Merge1[[#This Row],[LME Zinc 3-month]]*Table_Merge1[[#This Row],[Azad.Sell]]),"")</f>
        <v>91591800</v>
      </c>
      <c r="AT326"/>
      <c r="DH326">
        <v>0</v>
      </c>
      <c r="DI326">
        <v>1200</v>
      </c>
      <c r="DJ326">
        <v>1200</v>
      </c>
      <c r="DK326" t="s">
        <v>9723</v>
      </c>
      <c r="DL326" t="s">
        <v>9808</v>
      </c>
      <c r="DM326" t="s">
        <v>9807</v>
      </c>
      <c r="DN326">
        <v>728612400</v>
      </c>
      <c r="DO326">
        <v>728612400</v>
      </c>
      <c r="DP326">
        <v>3838212500</v>
      </c>
      <c r="DQ326">
        <v>3838212500</v>
      </c>
      <c r="DR326">
        <v>6500</v>
      </c>
      <c r="DS326" t="s">
        <v>3621</v>
      </c>
      <c r="DT326" t="s">
        <v>3621</v>
      </c>
      <c r="DU326" t="s">
        <v>3621</v>
      </c>
      <c r="DV326">
        <v>9500</v>
      </c>
      <c r="DW326">
        <v>596398.78947368416</v>
      </c>
      <c r="DX326">
        <v>596398.78947368416</v>
      </c>
      <c r="DY326">
        <v>1</v>
      </c>
    </row>
    <row r="327" spans="1:129" x14ac:dyDescent="0.25">
      <c r="A327" s="258">
        <v>41409</v>
      </c>
      <c r="B3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1392.02.25</v>
      </c>
      <c r="C327" s="195">
        <f t="shared" ca="1" si="41"/>
        <v>1392</v>
      </c>
      <c r="D3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7" s="195">
        <f>_xlfn.NUMBERVALUE(RIGHT(Table11[[#This Row],[تاریخ شمسی]],2))</f>
        <v>25</v>
      </c>
      <c r="F3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02-25</v>
      </c>
      <c r="G327" s="195" t="s">
        <v>478</v>
      </c>
      <c r="I327" s="259">
        <v>44156</v>
      </c>
      <c r="J327">
        <v>26050</v>
      </c>
      <c r="L327" s="259">
        <v>41409</v>
      </c>
      <c r="M327">
        <v>34900</v>
      </c>
      <c r="O327" s="284">
        <f>IFERROR(DATE(Table7[[#This Row],[year]],MONTH(DATEVALUE(Table7[[#This Row],[month]]&amp;"1")),Table7[[#This Row],[day]]),"")</f>
        <v>44622</v>
      </c>
      <c r="P327" s="195" t="s">
        <v>3753</v>
      </c>
      <c r="Q327" s="195">
        <v>2022</v>
      </c>
      <c r="R327" s="195" t="s">
        <v>3435</v>
      </c>
      <c r="S327" s="195">
        <v>2</v>
      </c>
      <c r="T327" s="195">
        <v>1926</v>
      </c>
      <c r="U327" s="195">
        <v>3968</v>
      </c>
      <c r="V327" s="195">
        <v>786475</v>
      </c>
      <c r="X327" s="260">
        <v>44622</v>
      </c>
      <c r="Y327" t="s">
        <v>9097</v>
      </c>
      <c r="Z327" s="260">
        <v>5</v>
      </c>
      <c r="AA327">
        <v>1400</v>
      </c>
      <c r="AB327" s="260" t="str">
        <f ca="1">IFERROR(IFERROR(VLOOKUP(Table_Merge1[[#This Row],[Column1]],Table11[#All],2,FALSE),LEFT(AB328,8)&amp;IF(LEN((RIGHT(AB328,2)+1))&lt;2,"0"&amp;(RIGHT(AB328,2)+1),(RIGHT(AB328,2)-1))),"")</f>
        <v>1400.12.11</v>
      </c>
      <c r="AC327" s="259" t="str">
        <f ca="1">LEFT(Table_Merge1[[#This Row],[Column2]],4)</f>
        <v>1400</v>
      </c>
      <c r="AD327" s="259" t="str">
        <f ca="1">RIGHT(LEFT(Table_Merge1[[#This Row],[Column2]],7),2)</f>
        <v>12</v>
      </c>
      <c r="AE327" s="259" t="str">
        <f ca="1">RIGHT(Table_Merge1[[#This Row],[Column2]],2)</f>
        <v>11</v>
      </c>
      <c r="AF327">
        <v>12</v>
      </c>
      <c r="AG327">
        <v>11</v>
      </c>
      <c r="AH327" s="260">
        <v>2022</v>
      </c>
      <c r="AI327" t="s">
        <v>3435</v>
      </c>
      <c r="AJ327" s="260">
        <v>2</v>
      </c>
      <c r="AK327">
        <v>1926</v>
      </c>
      <c r="AL327">
        <v>3968</v>
      </c>
      <c r="AM327">
        <v>786475</v>
      </c>
      <c r="AN327">
        <v>26200</v>
      </c>
      <c r="AO327">
        <v>241743</v>
      </c>
      <c r="AP327" s="287">
        <f>IFERROR(IF(Table_Merge1[[#This Row],[LME Zinc stock]]*Table_Merge1[[#This Row],[Nima.مقدار]]=0,"",Table_Merge1[[#This Row],[LME Zinc stock]]*Table_Merge1[[#This Row],[Nima.مقدار]]),"")</f>
        <v>190124825925</v>
      </c>
      <c r="AQ327" s="287">
        <f>IFERROR(IF(Table_Merge1[[#This Row],[LME Zinc 3-month]]*Table_Merge1[[#This Row],[Nima.مقدار]]=0,"",Table_Merge1[[#This Row],[LME Zinc 3-month]]*Table_Merge1[[#This Row],[Nima.مقدار]]),"")</f>
        <v>959236224</v>
      </c>
      <c r="AR327" s="288">
        <f>IFERROR(IF(Table_Merge1[[#This Row],[LME Zinc stock]]*Table_Merge1[[#This Row],[Azad.Sell]]=0,"",Table_Merge1[[#This Row],[LME Zinc stock]]*Table_Merge1[[#This Row],[Azad.Sell]]),"")</f>
        <v>20605645000</v>
      </c>
      <c r="AS327" s="288">
        <f>IFERROR(IF(Table_Merge1[[#This Row],[LME Zinc 3-month]]*Table_Merge1[[#This Row],[Azad.Sell]]=0,"",Table_Merge1[[#This Row],[LME Zinc 3-month]]*Table_Merge1[[#This Row],[Azad.Sell]]),"")</f>
        <v>103961600</v>
      </c>
      <c r="AT327"/>
      <c r="DH327">
        <v>3000</v>
      </c>
      <c r="DI327">
        <v>3000</v>
      </c>
      <c r="DJ327">
        <v>3000</v>
      </c>
      <c r="DK327" t="s">
        <v>9724</v>
      </c>
      <c r="DL327" t="s">
        <v>9808</v>
      </c>
      <c r="DM327" t="s">
        <v>9807</v>
      </c>
      <c r="DN327">
        <v>1827576000</v>
      </c>
      <c r="DO327">
        <v>1827576000</v>
      </c>
      <c r="DP327">
        <v>5665788500</v>
      </c>
      <c r="DQ327">
        <v>5665788500</v>
      </c>
      <c r="DR327">
        <v>9500</v>
      </c>
      <c r="DS327">
        <v>9500</v>
      </c>
      <c r="DT327">
        <v>596398.78947368416</v>
      </c>
      <c r="DU327">
        <v>596398.78947368416</v>
      </c>
      <c r="DV327">
        <v>9500</v>
      </c>
      <c r="DW327">
        <v>596398.78947368416</v>
      </c>
      <c r="DX327">
        <v>596398.78947368416</v>
      </c>
      <c r="DY327">
        <v>1</v>
      </c>
    </row>
    <row r="328" spans="1:129" x14ac:dyDescent="0.25">
      <c r="A328" s="258">
        <v>41410</v>
      </c>
      <c r="B3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1392.02.26</v>
      </c>
      <c r="C328" s="195">
        <f t="shared" ca="1" si="41"/>
        <v>1392</v>
      </c>
      <c r="D3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8" s="195">
        <f>_xlfn.NUMBERVALUE(RIGHT(Table11[[#This Row],[تاریخ شمسی]],2))</f>
        <v>26</v>
      </c>
      <c r="F3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02-26</v>
      </c>
      <c r="G328" s="195" t="s">
        <v>479</v>
      </c>
      <c r="I328" s="259">
        <v>44157</v>
      </c>
      <c r="J328">
        <v>25950</v>
      </c>
      <c r="L328" s="259">
        <v>41410</v>
      </c>
      <c r="M328">
        <v>35150</v>
      </c>
      <c r="O328" s="283">
        <f>IFERROR(DATE(Table7[[#This Row],[year]],MONTH(DATEVALUE(Table7[[#This Row],[month]]&amp;"1")),Table7[[#This Row],[day]]),"")</f>
        <v>44621</v>
      </c>
      <c r="P328" s="257" t="s">
        <v>3754</v>
      </c>
      <c r="Q328" s="257">
        <v>2022</v>
      </c>
      <c r="R328" s="257" t="s">
        <v>3435</v>
      </c>
      <c r="S328" s="257">
        <v>1</v>
      </c>
      <c r="T328" s="257">
        <v>1920.45</v>
      </c>
      <c r="U328" s="257">
        <v>3820</v>
      </c>
      <c r="V328" s="257">
        <v>794150</v>
      </c>
      <c r="X328" s="260">
        <v>44621</v>
      </c>
      <c r="Z328" s="260">
        <v>5</v>
      </c>
      <c r="AB328" s="260" t="str">
        <f ca="1">IFERROR(IFERROR(VLOOKUP(Table_Merge1[[#This Row],[Column1]],Table11[#All],2,FALSE),LEFT(AB329,8)&amp;IF(LEN((RIGHT(AB329,2)+1))&lt;2,"0"&amp;(RIGHT(AB329,2)+1),(RIGHT(AB329,2)-1))),"")</f>
        <v>1400.12.8</v>
      </c>
      <c r="AC328" s="259" t="str">
        <f ca="1">LEFT(Table_Merge1[[#This Row],[Column2]],4)</f>
        <v>1400</v>
      </c>
      <c r="AD328" s="259" t="str">
        <f ca="1">RIGHT(LEFT(Table_Merge1[[#This Row],[Column2]],7),2)</f>
        <v>12</v>
      </c>
      <c r="AE328" s="259" t="str">
        <f ca="1">RIGHT(Table_Merge1[[#This Row],[Column2]],2)</f>
        <v>.8</v>
      </c>
      <c r="AH328" s="260">
        <v>2022</v>
      </c>
      <c r="AI328" t="s">
        <v>3435</v>
      </c>
      <c r="AJ328" s="260">
        <v>1</v>
      </c>
      <c r="AK328">
        <v>1920.45</v>
      </c>
      <c r="AL328">
        <v>3820</v>
      </c>
      <c r="AM328">
        <v>794150</v>
      </c>
      <c r="AN328">
        <v>26230</v>
      </c>
      <c r="AP328" s="287" t="str">
        <f>IFERROR(IF(Table_Merge1[[#This Row],[LME Zinc stock]]*Table_Merge1[[#This Row],[Nima.مقدار]]=0,"",Table_Merge1[[#This Row],[LME Zinc stock]]*Table_Merge1[[#This Row],[Nima.مقدار]]),"")</f>
        <v/>
      </c>
      <c r="AQ328" s="287" t="str">
        <f>IFERROR(IF(Table_Merge1[[#This Row],[LME Zinc 3-month]]*Table_Merge1[[#This Row],[Nima.مقدار]]=0,"",Table_Merge1[[#This Row],[LME Zinc 3-month]]*Table_Merge1[[#This Row],[Nima.مقدار]]),"")</f>
        <v/>
      </c>
      <c r="AR328" s="288">
        <f>IFERROR(IF(Table_Merge1[[#This Row],[LME Zinc stock]]*Table_Merge1[[#This Row],[Azad.Sell]]=0,"",Table_Merge1[[#This Row],[LME Zinc stock]]*Table_Merge1[[#This Row],[Azad.Sell]]),"")</f>
        <v>20830554500</v>
      </c>
      <c r="AS328" s="288">
        <f>IFERROR(IF(Table_Merge1[[#This Row],[LME Zinc 3-month]]*Table_Merge1[[#This Row],[Azad.Sell]]=0,"",Table_Merge1[[#This Row],[LME Zinc 3-month]]*Table_Merge1[[#This Row],[Azad.Sell]]),"")</f>
        <v>100198600</v>
      </c>
      <c r="AT328"/>
      <c r="DH328">
        <v>2000</v>
      </c>
      <c r="DI328">
        <v>2000</v>
      </c>
      <c r="DJ328">
        <v>2000</v>
      </c>
      <c r="DK328" t="s">
        <v>9725</v>
      </c>
      <c r="DL328" t="s">
        <v>9808</v>
      </c>
      <c r="DM328" t="s">
        <v>9802</v>
      </c>
      <c r="DN328">
        <v>1231246000</v>
      </c>
      <c r="DO328">
        <v>1231246000</v>
      </c>
      <c r="DP328">
        <v>1231246000</v>
      </c>
      <c r="DQ328">
        <v>1231246000</v>
      </c>
      <c r="DR328">
        <v>2000</v>
      </c>
      <c r="DS328" t="s">
        <v>3621</v>
      </c>
      <c r="DT328" t="s">
        <v>3621</v>
      </c>
      <c r="DU328" t="s">
        <v>3621</v>
      </c>
      <c r="DV328">
        <v>9500</v>
      </c>
      <c r="DW328">
        <v>663244.55789473688</v>
      </c>
      <c r="DX328">
        <v>651052.47368421056</v>
      </c>
      <c r="DY328">
        <v>1.0187267304915273</v>
      </c>
    </row>
    <row r="329" spans="1:129" x14ac:dyDescent="0.25">
      <c r="A329" s="258">
        <v>41412</v>
      </c>
      <c r="B3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1392.02.28</v>
      </c>
      <c r="C329" s="195">
        <f t="shared" ca="1" si="41"/>
        <v>1392</v>
      </c>
      <c r="D3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9" s="195">
        <f>_xlfn.NUMBERVALUE(RIGHT(Table11[[#This Row],[تاریخ شمسی]],2))</f>
        <v>28</v>
      </c>
      <c r="F3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02-28</v>
      </c>
      <c r="G329" s="195" t="s">
        <v>480</v>
      </c>
      <c r="I329" s="259">
        <v>44158</v>
      </c>
      <c r="J329">
        <v>26000</v>
      </c>
      <c r="L329" s="259">
        <v>41412</v>
      </c>
      <c r="M329">
        <v>35050</v>
      </c>
      <c r="O329" s="284">
        <f>IFERROR(DATE(Table7[[#This Row],[year]],MONTH(DATEVALUE(Table7[[#This Row],[month]]&amp;"1")),Table7[[#This Row],[day]]),"")</f>
        <v>44620</v>
      </c>
      <c r="P329" s="195" t="s">
        <v>3755</v>
      </c>
      <c r="Q329" s="195">
        <v>2022</v>
      </c>
      <c r="R329" s="195" t="s">
        <v>3433</v>
      </c>
      <c r="S329" s="195">
        <v>28</v>
      </c>
      <c r="T329" s="195">
        <v>1903.3</v>
      </c>
      <c r="U329" s="195">
        <v>3570</v>
      </c>
      <c r="V329" s="195">
        <v>809750</v>
      </c>
      <c r="X329" s="260">
        <v>44620</v>
      </c>
      <c r="Y329" t="s">
        <v>9096</v>
      </c>
      <c r="Z329" s="260">
        <v>5</v>
      </c>
      <c r="AA329">
        <v>1400</v>
      </c>
      <c r="AB329" s="260" t="str">
        <f ca="1">IFERROR(IFERROR(VLOOKUP(Table_Merge1[[#This Row],[Column1]],Table11[#All],2,FALSE),LEFT(AB330,8)&amp;IF(LEN((RIGHT(AB330,2)+1))&lt;2,"0"&amp;(RIGHT(AB330,2)+1),(RIGHT(AB330,2)-1))),"")</f>
        <v>1400.12.09</v>
      </c>
      <c r="AC329" s="259" t="str">
        <f ca="1">LEFT(Table_Merge1[[#This Row],[Column2]],4)</f>
        <v>1400</v>
      </c>
      <c r="AD329" s="259" t="str">
        <f ca="1">RIGHT(LEFT(Table_Merge1[[#This Row],[Column2]],7),2)</f>
        <v>12</v>
      </c>
      <c r="AE329" s="259" t="str">
        <f ca="1">RIGHT(Table_Merge1[[#This Row],[Column2]],2)</f>
        <v>09</v>
      </c>
      <c r="AF329">
        <v>12</v>
      </c>
      <c r="AG329">
        <v>9</v>
      </c>
      <c r="AH329" s="260">
        <v>2022</v>
      </c>
      <c r="AI329" t="s">
        <v>3433</v>
      </c>
      <c r="AJ329" s="260">
        <v>28</v>
      </c>
      <c r="AK329">
        <v>1903.3</v>
      </c>
      <c r="AL329">
        <v>3570</v>
      </c>
      <c r="AM329">
        <v>809750</v>
      </c>
      <c r="AO329">
        <v>240950</v>
      </c>
      <c r="AP329" s="287">
        <f>IFERROR(IF(Table_Merge1[[#This Row],[LME Zinc stock]]*Table_Merge1[[#This Row],[Nima.مقدار]]=0,"",Table_Merge1[[#This Row],[LME Zinc stock]]*Table_Merge1[[#This Row],[Nima.مقدار]]),"")</f>
        <v>195109262500</v>
      </c>
      <c r="AQ329" s="287">
        <f>IFERROR(IF(Table_Merge1[[#This Row],[LME Zinc 3-month]]*Table_Merge1[[#This Row],[Nima.مقدار]]=0,"",Table_Merge1[[#This Row],[LME Zinc 3-month]]*Table_Merge1[[#This Row],[Nima.مقدار]]),"")</f>
        <v>860191500</v>
      </c>
      <c r="AR329" s="288" t="str">
        <f>IFERROR(IF(Table_Merge1[[#This Row],[LME Zinc stock]]*Table_Merge1[[#This Row],[Azad.Sell]]=0,"",Table_Merge1[[#This Row],[LME Zinc stock]]*Table_Merge1[[#This Row],[Azad.Sell]]),"")</f>
        <v/>
      </c>
      <c r="AS329" s="288" t="str">
        <f>IFERROR(IF(Table_Merge1[[#This Row],[LME Zinc 3-month]]*Table_Merge1[[#This Row],[Azad.Sell]]=0,"",Table_Merge1[[#This Row],[LME Zinc 3-month]]*Table_Merge1[[#This Row],[Azad.Sell]]),"")</f>
        <v/>
      </c>
      <c r="AT329"/>
      <c r="DH329">
        <v>2000</v>
      </c>
      <c r="DI329">
        <v>2020</v>
      </c>
      <c r="DJ329">
        <v>1820</v>
      </c>
      <c r="DK329" t="s">
        <v>9732</v>
      </c>
      <c r="DL329" t="s">
        <v>9808</v>
      </c>
      <c r="DM329" t="s">
        <v>9802</v>
      </c>
      <c r="DN329">
        <v>1152080020</v>
      </c>
      <c r="DO329">
        <v>1152080020</v>
      </c>
      <c r="DP329">
        <v>2383326020</v>
      </c>
      <c r="DQ329">
        <v>2383326020</v>
      </c>
      <c r="DR329">
        <v>3820</v>
      </c>
      <c r="DS329" t="s">
        <v>3621</v>
      </c>
      <c r="DT329" t="s">
        <v>3621</v>
      </c>
      <c r="DU329" t="s">
        <v>3621</v>
      </c>
      <c r="DV329">
        <v>9500</v>
      </c>
      <c r="DW329">
        <v>663244.55789473688</v>
      </c>
      <c r="DX329">
        <v>651052.47368421056</v>
      </c>
      <c r="DY329">
        <v>1.0187267304915273</v>
      </c>
    </row>
    <row r="330" spans="1:129" x14ac:dyDescent="0.25">
      <c r="A330" s="258">
        <v>41413</v>
      </c>
      <c r="B3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1392.02.29</v>
      </c>
      <c r="C330" s="195">
        <f t="shared" ca="1" si="41"/>
        <v>1392</v>
      </c>
      <c r="D3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30" s="195">
        <f>_xlfn.NUMBERVALUE(RIGHT(Table11[[#This Row],[تاریخ شمسی]],2))</f>
        <v>29</v>
      </c>
      <c r="F3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02-29</v>
      </c>
      <c r="G330" s="195" t="s">
        <v>481</v>
      </c>
      <c r="I330" s="259">
        <v>44159</v>
      </c>
      <c r="J330">
        <v>25350</v>
      </c>
      <c r="L330" s="259">
        <v>41413</v>
      </c>
      <c r="M330">
        <v>34650</v>
      </c>
      <c r="O330" s="283">
        <f>IFERROR(DATE(Table7[[#This Row],[year]],MONTH(DATEVALUE(Table7[[#This Row],[month]]&amp;"1")),Table7[[#This Row],[day]]),"")</f>
        <v>44617</v>
      </c>
      <c r="P330" s="257" t="s">
        <v>3756</v>
      </c>
      <c r="Q330" s="257">
        <v>2022</v>
      </c>
      <c r="R330" s="257" t="s">
        <v>3433</v>
      </c>
      <c r="S330" s="257">
        <v>25</v>
      </c>
      <c r="T330" s="257">
        <v>1912.15</v>
      </c>
      <c r="U330" s="257">
        <v>3464</v>
      </c>
      <c r="V330" s="257">
        <v>814275</v>
      </c>
      <c r="X330" s="260">
        <v>44617</v>
      </c>
      <c r="Z330" s="260">
        <v>5</v>
      </c>
      <c r="AB330" s="260" t="str">
        <f ca="1">IFERROR(IFERROR(VLOOKUP(Table_Merge1[[#This Row],[Column1]],Table11[#All],2,FALSE),LEFT(AB331,8)&amp;IF(LEN((RIGHT(AB331,2)+1))&lt;2,"0"&amp;(RIGHT(AB331,2)+1),(RIGHT(AB331,2)-1))),"")</f>
        <v>1400.12.06</v>
      </c>
      <c r="AC330" s="259" t="str">
        <f ca="1">LEFT(Table_Merge1[[#This Row],[Column2]],4)</f>
        <v>1400</v>
      </c>
      <c r="AD330" s="259" t="str">
        <f ca="1">RIGHT(LEFT(Table_Merge1[[#This Row],[Column2]],7),2)</f>
        <v>12</v>
      </c>
      <c r="AE330" s="259" t="str">
        <f ca="1">RIGHT(Table_Merge1[[#This Row],[Column2]],2)</f>
        <v>06</v>
      </c>
      <c r="AH330" s="260">
        <v>2022</v>
      </c>
      <c r="AI330" t="s">
        <v>3433</v>
      </c>
      <c r="AJ330" s="260">
        <v>25</v>
      </c>
      <c r="AK330">
        <v>1912.15</v>
      </c>
      <c r="AL330">
        <v>3464</v>
      </c>
      <c r="AM330">
        <v>814275</v>
      </c>
      <c r="AP330" s="287" t="str">
        <f>IFERROR(IF(Table_Merge1[[#This Row],[LME Zinc stock]]*Table_Merge1[[#This Row],[Nima.مقدار]]=0,"",Table_Merge1[[#This Row],[LME Zinc stock]]*Table_Merge1[[#This Row],[Nima.مقدار]]),"")</f>
        <v/>
      </c>
      <c r="AQ330" s="287" t="str">
        <f>IFERROR(IF(Table_Merge1[[#This Row],[LME Zinc 3-month]]*Table_Merge1[[#This Row],[Nima.مقدار]]=0,"",Table_Merge1[[#This Row],[LME Zinc 3-month]]*Table_Merge1[[#This Row],[Nima.مقدار]]),"")</f>
        <v/>
      </c>
      <c r="AR330" s="288" t="str">
        <f>IFERROR(IF(Table_Merge1[[#This Row],[LME Zinc stock]]*Table_Merge1[[#This Row],[Azad.Sell]]=0,"",Table_Merge1[[#This Row],[LME Zinc stock]]*Table_Merge1[[#This Row],[Azad.Sell]]),"")</f>
        <v/>
      </c>
      <c r="AS330" s="288" t="str">
        <f>IFERROR(IF(Table_Merge1[[#This Row],[LME Zinc 3-month]]*Table_Merge1[[#This Row],[Azad.Sell]]=0,"",Table_Merge1[[#This Row],[LME Zinc 3-month]]*Table_Merge1[[#This Row],[Azad.Sell]]),"")</f>
        <v/>
      </c>
      <c r="AT330"/>
      <c r="DH330">
        <v>0</v>
      </c>
      <c r="DI330">
        <v>80</v>
      </c>
      <c r="DJ330">
        <v>80</v>
      </c>
      <c r="DK330" t="s">
        <v>9733</v>
      </c>
      <c r="DL330" t="s">
        <v>9808</v>
      </c>
      <c r="DM330" t="s">
        <v>9802</v>
      </c>
      <c r="DN330">
        <v>50640880</v>
      </c>
      <c r="DO330">
        <v>50640880</v>
      </c>
      <c r="DP330">
        <v>2433966900</v>
      </c>
      <c r="DQ330">
        <v>2433966900</v>
      </c>
      <c r="DR330">
        <v>3900</v>
      </c>
      <c r="DS330" t="s">
        <v>3621</v>
      </c>
      <c r="DT330" t="s">
        <v>3621</v>
      </c>
      <c r="DU330" t="s">
        <v>3621</v>
      </c>
      <c r="DV330">
        <v>9500</v>
      </c>
      <c r="DW330">
        <v>663244.55789473688</v>
      </c>
      <c r="DX330">
        <v>651052.47368421056</v>
      </c>
      <c r="DY330">
        <v>1.0187267304915273</v>
      </c>
    </row>
    <row r="331" spans="1:129" x14ac:dyDescent="0.25">
      <c r="A331" s="258">
        <v>41414</v>
      </c>
      <c r="B3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1392.02.30</v>
      </c>
      <c r="C331" s="195">
        <f t="shared" ca="1" si="41"/>
        <v>1392</v>
      </c>
      <c r="D3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31" s="195">
        <f>_xlfn.NUMBERVALUE(RIGHT(Table11[[#This Row],[تاریخ شمسی]],2))</f>
        <v>30</v>
      </c>
      <c r="F3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02-30</v>
      </c>
      <c r="G331" s="195" t="s">
        <v>482</v>
      </c>
      <c r="I331" s="259">
        <v>44160</v>
      </c>
      <c r="J331">
        <v>25100</v>
      </c>
      <c r="L331" s="259">
        <v>41414</v>
      </c>
      <c r="M331">
        <v>34700</v>
      </c>
      <c r="O331" s="284">
        <f>IFERROR(DATE(Table7[[#This Row],[year]],MONTH(DATEVALUE(Table7[[#This Row],[month]]&amp;"1")),Table7[[#This Row],[day]]),"")</f>
        <v>44616</v>
      </c>
      <c r="P331" s="195" t="s">
        <v>3757</v>
      </c>
      <c r="Q331" s="195">
        <v>2022</v>
      </c>
      <c r="R331" s="195" t="s">
        <v>3433</v>
      </c>
      <c r="S331" s="195">
        <v>24</v>
      </c>
      <c r="T331" s="195">
        <v>1968.35</v>
      </c>
      <c r="U331" s="195" t="s">
        <v>3621</v>
      </c>
      <c r="V331" s="195" t="s">
        <v>3621</v>
      </c>
      <c r="X331" s="260">
        <v>44616</v>
      </c>
      <c r="Y331" t="s">
        <v>9095</v>
      </c>
      <c r="Z331" s="260">
        <v>5</v>
      </c>
      <c r="AA331">
        <v>1400</v>
      </c>
      <c r="AB331" s="260" t="str">
        <f ca="1">IFERROR(IFERROR(VLOOKUP(Table_Merge1[[#This Row],[Column1]],Table11[#All],2,FALSE),LEFT(AB332,8)&amp;IF(LEN((RIGHT(AB332,2)+1))&lt;2,"0"&amp;(RIGHT(AB332,2)+1),(RIGHT(AB332,2)-1))),"")</f>
        <v>1400.12.05</v>
      </c>
      <c r="AC331" s="259" t="str">
        <f ca="1">LEFT(Table_Merge1[[#This Row],[Column2]],4)</f>
        <v>1400</v>
      </c>
      <c r="AD331" s="259" t="str">
        <f ca="1">RIGHT(LEFT(Table_Merge1[[#This Row],[Column2]],7),2)</f>
        <v>12</v>
      </c>
      <c r="AE331" s="259" t="str">
        <f ca="1">RIGHT(Table_Merge1[[#This Row],[Column2]],2)</f>
        <v>05</v>
      </c>
      <c r="AF331">
        <v>12</v>
      </c>
      <c r="AG331">
        <v>5</v>
      </c>
      <c r="AH331" s="260">
        <v>2022</v>
      </c>
      <c r="AI331" t="s">
        <v>3433</v>
      </c>
      <c r="AJ331" s="260">
        <v>24</v>
      </c>
      <c r="AK331">
        <v>1968.35</v>
      </c>
      <c r="AL331" t="s">
        <v>3621</v>
      </c>
      <c r="AM331" t="s">
        <v>3621</v>
      </c>
      <c r="AO331">
        <v>240079</v>
      </c>
      <c r="AP331" s="287" t="str">
        <f>IFERROR(IF(Table_Merge1[[#This Row],[LME Zinc stock]]*Table_Merge1[[#This Row],[Nima.مقدار]]=0,"",Table_Merge1[[#This Row],[LME Zinc stock]]*Table_Merge1[[#This Row],[Nima.مقدار]]),"")</f>
        <v/>
      </c>
      <c r="AQ331" s="287" t="str">
        <f>IFERROR(IF(Table_Merge1[[#This Row],[LME Zinc 3-month]]*Table_Merge1[[#This Row],[Nima.مقدار]]=0,"",Table_Merge1[[#This Row],[LME Zinc 3-month]]*Table_Merge1[[#This Row],[Nima.مقدار]]),"")</f>
        <v/>
      </c>
      <c r="AR331" s="288" t="str">
        <f>IFERROR(IF(Table_Merge1[[#This Row],[LME Zinc stock]]*Table_Merge1[[#This Row],[Azad.Sell]]=0,"",Table_Merge1[[#This Row],[LME Zinc stock]]*Table_Merge1[[#This Row],[Azad.Sell]]),"")</f>
        <v/>
      </c>
      <c r="AS331" s="288" t="str">
        <f>IFERROR(IF(Table_Merge1[[#This Row],[LME Zinc 3-month]]*Table_Merge1[[#This Row],[Azad.Sell]]=0,"",Table_Merge1[[#This Row],[LME Zinc 3-month]]*Table_Merge1[[#This Row],[Azad.Sell]]),"")</f>
        <v/>
      </c>
      <c r="AT331"/>
      <c r="DH331">
        <v>0</v>
      </c>
      <c r="DI331">
        <v>100</v>
      </c>
      <c r="DJ331">
        <v>100</v>
      </c>
      <c r="DK331" t="s">
        <v>9734</v>
      </c>
      <c r="DL331" t="s">
        <v>9808</v>
      </c>
      <c r="DM331" t="s">
        <v>9802</v>
      </c>
      <c r="DN331">
        <v>63301100</v>
      </c>
      <c r="DO331">
        <v>63301100</v>
      </c>
      <c r="DP331">
        <v>2497268000</v>
      </c>
      <c r="DQ331">
        <v>2497268000</v>
      </c>
      <c r="DR331">
        <v>4000</v>
      </c>
      <c r="DS331" t="s">
        <v>3621</v>
      </c>
      <c r="DT331" t="s">
        <v>3621</v>
      </c>
      <c r="DU331" t="s">
        <v>3621</v>
      </c>
      <c r="DV331">
        <v>9500</v>
      </c>
      <c r="DW331">
        <v>663244.55789473688</v>
      </c>
      <c r="DX331">
        <v>651052.47368421056</v>
      </c>
      <c r="DY331">
        <v>1.0187267304915273</v>
      </c>
    </row>
    <row r="332" spans="1:129" x14ac:dyDescent="0.25">
      <c r="A332" s="258">
        <v>41415</v>
      </c>
      <c r="B3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1392.02.31</v>
      </c>
      <c r="C332" s="195">
        <f t="shared" ca="1" si="41"/>
        <v>1392</v>
      </c>
      <c r="D3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32" s="195">
        <f>_xlfn.NUMBERVALUE(RIGHT(Table11[[#This Row],[تاریخ شمسی]],2))</f>
        <v>31</v>
      </c>
      <c r="F3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02-31</v>
      </c>
      <c r="G332" s="195" t="s">
        <v>483</v>
      </c>
      <c r="I332" s="259">
        <v>44161</v>
      </c>
      <c r="J332">
        <v>24850</v>
      </c>
      <c r="L332" s="259">
        <v>41415</v>
      </c>
      <c r="M332">
        <v>35200</v>
      </c>
      <c r="O332" s="283">
        <f>IFERROR(DATE(Table7[[#This Row],[year]],MONTH(DATEVALUE(Table7[[#This Row],[month]]&amp;"1")),Table7[[#This Row],[day]]),"")</f>
        <v>44615</v>
      </c>
      <c r="P332" s="257" t="s">
        <v>3758</v>
      </c>
      <c r="Q332" s="257">
        <v>2022</v>
      </c>
      <c r="R332" s="257" t="s">
        <v>3433</v>
      </c>
      <c r="S332" s="257">
        <v>23</v>
      </c>
      <c r="T332" s="257">
        <v>1895.7</v>
      </c>
      <c r="U332" s="257">
        <v>3447</v>
      </c>
      <c r="V332" s="257">
        <v>824025</v>
      </c>
      <c r="X332" s="260">
        <v>44615</v>
      </c>
      <c r="Y332" t="s">
        <v>9094</v>
      </c>
      <c r="Z332" s="260">
        <v>5</v>
      </c>
      <c r="AA332">
        <v>1400</v>
      </c>
      <c r="AB332" s="260" t="str">
        <f ca="1">IFERROR(IFERROR(VLOOKUP(Table_Merge1[[#This Row],[Column1]],Table11[#All],2,FALSE),LEFT(AB333,8)&amp;IF(LEN((RIGHT(AB333,2)+1))&lt;2,"0"&amp;(RIGHT(AB333,2)+1),(RIGHT(AB333,2)-1))),"")</f>
        <v>1400.12.04</v>
      </c>
      <c r="AC332" s="259" t="str">
        <f ca="1">LEFT(Table_Merge1[[#This Row],[Column2]],4)</f>
        <v>1400</v>
      </c>
      <c r="AD332" s="259" t="str">
        <f ca="1">RIGHT(LEFT(Table_Merge1[[#This Row],[Column2]],7),2)</f>
        <v>12</v>
      </c>
      <c r="AE332" s="259" t="str">
        <f ca="1">RIGHT(Table_Merge1[[#This Row],[Column2]],2)</f>
        <v>04</v>
      </c>
      <c r="AF332">
        <v>12</v>
      </c>
      <c r="AG332">
        <v>4</v>
      </c>
      <c r="AH332" s="260">
        <v>2022</v>
      </c>
      <c r="AI332" t="s">
        <v>3433</v>
      </c>
      <c r="AJ332" s="260">
        <v>23</v>
      </c>
      <c r="AK332">
        <v>1895.7</v>
      </c>
      <c r="AL332">
        <v>3447</v>
      </c>
      <c r="AM332">
        <v>824025</v>
      </c>
      <c r="AO332">
        <v>239736</v>
      </c>
      <c r="AP332" s="287">
        <f>IFERROR(IF(Table_Merge1[[#This Row],[LME Zinc stock]]*Table_Merge1[[#This Row],[Nima.مقدار]]=0,"",Table_Merge1[[#This Row],[LME Zinc stock]]*Table_Merge1[[#This Row],[Nima.مقدار]]),"")</f>
        <v>197548457400</v>
      </c>
      <c r="AQ332" s="287">
        <f>IFERROR(IF(Table_Merge1[[#This Row],[LME Zinc 3-month]]*Table_Merge1[[#This Row],[Nima.مقدار]]=0,"",Table_Merge1[[#This Row],[LME Zinc 3-month]]*Table_Merge1[[#This Row],[Nima.مقدار]]),"")</f>
        <v>826369992</v>
      </c>
      <c r="AR332" s="288" t="str">
        <f>IFERROR(IF(Table_Merge1[[#This Row],[LME Zinc stock]]*Table_Merge1[[#This Row],[Azad.Sell]]=0,"",Table_Merge1[[#This Row],[LME Zinc stock]]*Table_Merge1[[#This Row],[Azad.Sell]]),"")</f>
        <v/>
      </c>
      <c r="AS332" s="288" t="str">
        <f>IFERROR(IF(Table_Merge1[[#This Row],[LME Zinc 3-month]]*Table_Merge1[[#This Row],[Azad.Sell]]=0,"",Table_Merge1[[#This Row],[LME Zinc 3-month]]*Table_Merge1[[#This Row],[Azad.Sell]]),"")</f>
        <v/>
      </c>
      <c r="AT332"/>
      <c r="DH332">
        <v>1600</v>
      </c>
      <c r="DI332">
        <v>3660</v>
      </c>
      <c r="DJ332">
        <v>1600</v>
      </c>
      <c r="DK332" t="s">
        <v>9735</v>
      </c>
      <c r="DL332" t="s">
        <v>9808</v>
      </c>
      <c r="DM332" t="s">
        <v>9802</v>
      </c>
      <c r="DN332">
        <v>1044475200</v>
      </c>
      <c r="DO332">
        <v>1034209600</v>
      </c>
      <c r="DP332">
        <v>3541743200</v>
      </c>
      <c r="DQ332">
        <v>3531477600</v>
      </c>
      <c r="DR332">
        <v>5600</v>
      </c>
      <c r="DS332" t="s">
        <v>3621</v>
      </c>
      <c r="DT332" t="s">
        <v>3621</v>
      </c>
      <c r="DU332" t="s">
        <v>3621</v>
      </c>
      <c r="DV332">
        <v>9500</v>
      </c>
      <c r="DW332">
        <v>663244.55789473688</v>
      </c>
      <c r="DX332">
        <v>651052.47368421056</v>
      </c>
      <c r="DY332">
        <v>1.0187267304915273</v>
      </c>
    </row>
    <row r="333" spans="1:129" x14ac:dyDescent="0.25">
      <c r="A333" s="258">
        <v>41416</v>
      </c>
      <c r="B3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1392.03.01</v>
      </c>
      <c r="C333" s="195">
        <f t="shared" ca="1" si="41"/>
        <v>1392</v>
      </c>
      <c r="D3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33" s="195">
        <f>_xlfn.NUMBERVALUE(RIGHT(Table11[[#This Row],[تاریخ شمسی]],2))</f>
        <v>1</v>
      </c>
      <c r="F3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03-01</v>
      </c>
      <c r="G333" s="195" t="s">
        <v>484</v>
      </c>
      <c r="I333" s="259">
        <v>44162</v>
      </c>
      <c r="J333">
        <v>24850</v>
      </c>
      <c r="L333" s="259">
        <v>41416</v>
      </c>
      <c r="M333">
        <v>35500</v>
      </c>
      <c r="O333" s="284">
        <f>IFERROR(DATE(Table7[[#This Row],[year]],MONTH(DATEVALUE(Table7[[#This Row],[month]]&amp;"1")),Table7[[#This Row],[day]]),"")</f>
        <v>44614</v>
      </c>
      <c r="P333" s="195" t="s">
        <v>3759</v>
      </c>
      <c r="Q333" s="195">
        <v>2022</v>
      </c>
      <c r="R333" s="195" t="s">
        <v>3433</v>
      </c>
      <c r="S333" s="195">
        <v>22</v>
      </c>
      <c r="T333" s="195">
        <v>1895</v>
      </c>
      <c r="U333" s="195">
        <v>3314</v>
      </c>
      <c r="V333" s="195">
        <v>823125</v>
      </c>
      <c r="X333" s="260">
        <v>44614</v>
      </c>
      <c r="Y333" t="s">
        <v>9093</v>
      </c>
      <c r="Z333" s="260">
        <v>5</v>
      </c>
      <c r="AA333">
        <v>1400</v>
      </c>
      <c r="AB333" s="260" t="str">
        <f ca="1">IFERROR(IFERROR(VLOOKUP(Table_Merge1[[#This Row],[Column1]],Table11[#All],2,FALSE),LEFT(AB334,8)&amp;IF(LEN((RIGHT(AB334,2)+1))&lt;2,"0"&amp;(RIGHT(AB334,2)+1),(RIGHT(AB334,2)-1))),"")</f>
        <v>1400.12.03</v>
      </c>
      <c r="AC333" s="259" t="str">
        <f ca="1">LEFT(Table_Merge1[[#This Row],[Column2]],4)</f>
        <v>1400</v>
      </c>
      <c r="AD333" s="259" t="str">
        <f ca="1">RIGHT(LEFT(Table_Merge1[[#This Row],[Column2]],7),2)</f>
        <v>12</v>
      </c>
      <c r="AE333" s="259" t="str">
        <f ca="1">RIGHT(Table_Merge1[[#This Row],[Column2]],2)</f>
        <v>03</v>
      </c>
      <c r="AF333">
        <v>12</v>
      </c>
      <c r="AG333">
        <v>3</v>
      </c>
      <c r="AH333" s="260">
        <v>2022</v>
      </c>
      <c r="AI333" t="s">
        <v>3433</v>
      </c>
      <c r="AJ333" s="260">
        <v>22</v>
      </c>
      <c r="AK333">
        <v>1895</v>
      </c>
      <c r="AL333">
        <v>3314</v>
      </c>
      <c r="AM333">
        <v>823125</v>
      </c>
      <c r="AO333">
        <v>241455</v>
      </c>
      <c r="AP333" s="287">
        <f>IFERROR(IF(Table_Merge1[[#This Row],[LME Zinc stock]]*Table_Merge1[[#This Row],[Nima.مقدار]]=0,"",Table_Merge1[[#This Row],[LME Zinc stock]]*Table_Merge1[[#This Row],[Nima.مقدار]]),"")</f>
        <v>198747646875</v>
      </c>
      <c r="AQ333" s="287">
        <f>IFERROR(IF(Table_Merge1[[#This Row],[LME Zinc 3-month]]*Table_Merge1[[#This Row],[Nima.مقدار]]=0,"",Table_Merge1[[#This Row],[LME Zinc 3-month]]*Table_Merge1[[#This Row],[Nima.مقدار]]),"")</f>
        <v>800181870</v>
      </c>
      <c r="AR333" s="288" t="str">
        <f>IFERROR(IF(Table_Merge1[[#This Row],[LME Zinc stock]]*Table_Merge1[[#This Row],[Azad.Sell]]=0,"",Table_Merge1[[#This Row],[LME Zinc stock]]*Table_Merge1[[#This Row],[Azad.Sell]]),"")</f>
        <v/>
      </c>
      <c r="AS333" s="288" t="str">
        <f>IFERROR(IF(Table_Merge1[[#This Row],[LME Zinc 3-month]]*Table_Merge1[[#This Row],[Azad.Sell]]=0,"",Table_Merge1[[#This Row],[LME Zinc 3-month]]*Table_Merge1[[#This Row],[Azad.Sell]]),"")</f>
        <v/>
      </c>
      <c r="AT333"/>
      <c r="DH333">
        <v>400</v>
      </c>
      <c r="DI333">
        <v>900</v>
      </c>
      <c r="DJ333">
        <v>400</v>
      </c>
      <c r="DK333" t="s">
        <v>9735</v>
      </c>
      <c r="DL333" t="s">
        <v>9808</v>
      </c>
      <c r="DM333" t="s">
        <v>9802</v>
      </c>
      <c r="DN333">
        <v>258795600</v>
      </c>
      <c r="DO333">
        <v>257832400</v>
      </c>
      <c r="DP333">
        <v>3800538800</v>
      </c>
      <c r="DQ333">
        <v>3789310000</v>
      </c>
      <c r="DR333">
        <v>6000</v>
      </c>
      <c r="DS333" t="s">
        <v>3621</v>
      </c>
      <c r="DT333" t="s">
        <v>3621</v>
      </c>
      <c r="DU333" t="s">
        <v>3621</v>
      </c>
      <c r="DV333">
        <v>9500</v>
      </c>
      <c r="DW333">
        <v>663244.55789473688</v>
      </c>
      <c r="DX333">
        <v>651052.47368421056</v>
      </c>
      <c r="DY333">
        <v>1.0187267304915273</v>
      </c>
    </row>
    <row r="334" spans="1:129" x14ac:dyDescent="0.25">
      <c r="A334" s="258">
        <v>41417</v>
      </c>
      <c r="B3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1392.03.02</v>
      </c>
      <c r="C334" s="195">
        <f t="shared" ca="1" si="41"/>
        <v>1392</v>
      </c>
      <c r="D3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34" s="195">
        <f>_xlfn.NUMBERVALUE(RIGHT(Table11[[#This Row],[تاریخ شمسی]],2))</f>
        <v>2</v>
      </c>
      <c r="F3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03-02</v>
      </c>
      <c r="G334" s="195" t="s">
        <v>485</v>
      </c>
      <c r="I334" s="259">
        <v>44163</v>
      </c>
      <c r="J334">
        <v>24850</v>
      </c>
      <c r="L334" s="259">
        <v>41417</v>
      </c>
      <c r="M334">
        <v>35400</v>
      </c>
      <c r="O334" s="283">
        <f>IFERROR(DATE(Table7[[#This Row],[year]],MONTH(DATEVALUE(Table7[[#This Row],[month]]&amp;"1")),Table7[[#This Row],[day]]),"")</f>
        <v>44613</v>
      </c>
      <c r="P334" s="257" t="s">
        <v>3760</v>
      </c>
      <c r="Q334" s="257">
        <v>2022</v>
      </c>
      <c r="R334" s="257" t="s">
        <v>3433</v>
      </c>
      <c r="S334" s="257">
        <v>21</v>
      </c>
      <c r="T334" s="257">
        <v>1895.45</v>
      </c>
      <c r="U334" s="257">
        <v>3445</v>
      </c>
      <c r="V334" s="257">
        <v>824150</v>
      </c>
      <c r="X334" s="260">
        <v>44613</v>
      </c>
      <c r="Y334" t="s">
        <v>9092</v>
      </c>
      <c r="Z334" s="260">
        <v>5</v>
      </c>
      <c r="AA334">
        <v>1400</v>
      </c>
      <c r="AB334" s="260" t="str">
        <f ca="1">IFERROR(IFERROR(VLOOKUP(Table_Merge1[[#This Row],[Column1]],Table11[#All],2,FALSE),LEFT(AB335,8)&amp;IF(LEN((RIGHT(AB335,2)+1))&lt;2,"0"&amp;(RIGHT(AB335,2)+1),(RIGHT(AB335,2)-1))),"")</f>
        <v>1400.12.02</v>
      </c>
      <c r="AC334" s="259" t="str">
        <f ca="1">LEFT(Table_Merge1[[#This Row],[Column2]],4)</f>
        <v>1400</v>
      </c>
      <c r="AD334" s="259" t="str">
        <f ca="1">RIGHT(LEFT(Table_Merge1[[#This Row],[Column2]],7),2)</f>
        <v>12</v>
      </c>
      <c r="AE334" s="259" t="str">
        <f ca="1">RIGHT(Table_Merge1[[#This Row],[Column2]],2)</f>
        <v>02</v>
      </c>
      <c r="AF334">
        <v>12</v>
      </c>
      <c r="AG334">
        <v>2</v>
      </c>
      <c r="AH334" s="260">
        <v>2022</v>
      </c>
      <c r="AI334" t="s">
        <v>3433</v>
      </c>
      <c r="AJ334" s="260">
        <v>21</v>
      </c>
      <c r="AK334">
        <v>1895.45</v>
      </c>
      <c r="AL334">
        <v>3445</v>
      </c>
      <c r="AM334">
        <v>824150</v>
      </c>
      <c r="AO334">
        <v>243281</v>
      </c>
      <c r="AP334" s="287">
        <f>IFERROR(IF(Table_Merge1[[#This Row],[LME Zinc stock]]*Table_Merge1[[#This Row],[Nima.مقدار]]=0,"",Table_Merge1[[#This Row],[LME Zinc stock]]*Table_Merge1[[#This Row],[Nima.مقدار]]),"")</f>
        <v>200500036150</v>
      </c>
      <c r="AQ334" s="287">
        <f>IFERROR(IF(Table_Merge1[[#This Row],[LME Zinc 3-month]]*Table_Merge1[[#This Row],[Nima.مقدار]]=0,"",Table_Merge1[[#This Row],[LME Zinc 3-month]]*Table_Merge1[[#This Row],[Nima.مقدار]]),"")</f>
        <v>838103045</v>
      </c>
      <c r="AR334" s="288" t="str">
        <f>IFERROR(IF(Table_Merge1[[#This Row],[LME Zinc stock]]*Table_Merge1[[#This Row],[Azad.Sell]]=0,"",Table_Merge1[[#This Row],[LME Zinc stock]]*Table_Merge1[[#This Row],[Azad.Sell]]),"")</f>
        <v/>
      </c>
      <c r="AS334" s="288" t="str">
        <f>IFERROR(IF(Table_Merge1[[#This Row],[LME Zinc 3-month]]*Table_Merge1[[#This Row],[Azad.Sell]]=0,"",Table_Merge1[[#This Row],[LME Zinc 3-month]]*Table_Merge1[[#This Row],[Azad.Sell]]),"")</f>
        <v/>
      </c>
      <c r="AT334"/>
      <c r="DH334">
        <v>500</v>
      </c>
      <c r="DI334">
        <v>1680</v>
      </c>
      <c r="DJ334">
        <v>500</v>
      </c>
      <c r="DK334" t="s">
        <v>9576</v>
      </c>
      <c r="DL334" t="s">
        <v>9808</v>
      </c>
      <c r="DM334" t="s">
        <v>9802</v>
      </c>
      <c r="DN334">
        <v>361162500</v>
      </c>
      <c r="DO334">
        <v>334819500</v>
      </c>
      <c r="DP334">
        <v>4161701300</v>
      </c>
      <c r="DQ334">
        <v>4124129500</v>
      </c>
      <c r="DR334">
        <v>6500</v>
      </c>
      <c r="DS334" t="s">
        <v>3621</v>
      </c>
      <c r="DT334" t="s">
        <v>3621</v>
      </c>
      <c r="DU334" t="s">
        <v>3621</v>
      </c>
      <c r="DV334">
        <v>9500</v>
      </c>
      <c r="DW334">
        <v>663244.55789473688</v>
      </c>
      <c r="DX334">
        <v>651052.47368421056</v>
      </c>
      <c r="DY334">
        <v>1.0187267304915273</v>
      </c>
    </row>
    <row r="335" spans="1:129" x14ac:dyDescent="0.25">
      <c r="A335" s="258">
        <v>41419</v>
      </c>
      <c r="B3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1392.03.04</v>
      </c>
      <c r="C335" s="195">
        <f t="shared" ca="1" si="41"/>
        <v>1392</v>
      </c>
      <c r="D3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35" s="195">
        <f>_xlfn.NUMBERVALUE(RIGHT(Table11[[#This Row],[تاریخ شمسی]],2))</f>
        <v>4</v>
      </c>
      <c r="F3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03-04</v>
      </c>
      <c r="G335" s="195" t="s">
        <v>486</v>
      </c>
      <c r="I335" s="259">
        <v>44164</v>
      </c>
      <c r="J335">
        <v>25250</v>
      </c>
      <c r="L335" s="259">
        <v>41419</v>
      </c>
      <c r="M335">
        <v>35600</v>
      </c>
      <c r="O335" s="284">
        <f>IFERROR(DATE(Table7[[#This Row],[year]],MONTH(DATEVALUE(Table7[[#This Row],[month]]&amp;"1")),Table7[[#This Row],[day]]),"")</f>
        <v>44610</v>
      </c>
      <c r="P335" s="195" t="s">
        <v>3761</v>
      </c>
      <c r="Q335" s="195">
        <v>2022</v>
      </c>
      <c r="R335" s="195" t="s">
        <v>3433</v>
      </c>
      <c r="S335" s="195">
        <v>18</v>
      </c>
      <c r="T335" s="195">
        <v>1886.95</v>
      </c>
      <c r="U335" s="195">
        <v>3290</v>
      </c>
      <c r="V335" s="195">
        <v>833900</v>
      </c>
      <c r="X335" s="260">
        <v>44610</v>
      </c>
      <c r="Z335" s="260">
        <v>5</v>
      </c>
      <c r="AB335" s="260" t="str">
        <f ca="1">IFERROR(IFERROR(VLOOKUP(Table_Merge1[[#This Row],[Column1]],Table11[#All],2,FALSE),LEFT(AB336,8)&amp;IF(LEN((RIGHT(AB336,2)+1))&lt;2,"0"&amp;(RIGHT(AB336,2)+1),(RIGHT(AB336,2)-1))),"")</f>
        <v>1400.11.27</v>
      </c>
      <c r="AC335" s="259" t="str">
        <f ca="1">LEFT(Table_Merge1[[#This Row],[Column2]],4)</f>
        <v>1400</v>
      </c>
      <c r="AD335" s="259" t="str">
        <f ca="1">RIGHT(LEFT(Table_Merge1[[#This Row],[Column2]],7),2)</f>
        <v>11</v>
      </c>
      <c r="AE335" s="259" t="str">
        <f ca="1">RIGHT(Table_Merge1[[#This Row],[Column2]],2)</f>
        <v>27</v>
      </c>
      <c r="AH335" s="260">
        <v>2022</v>
      </c>
      <c r="AI335" t="s">
        <v>3433</v>
      </c>
      <c r="AJ335" s="260">
        <v>18</v>
      </c>
      <c r="AK335">
        <v>1886.95</v>
      </c>
      <c r="AL335">
        <v>3290</v>
      </c>
      <c r="AM335">
        <v>833900</v>
      </c>
      <c r="AP335" s="287" t="str">
        <f>IFERROR(IF(Table_Merge1[[#This Row],[LME Zinc stock]]*Table_Merge1[[#This Row],[Nima.مقدار]]=0,"",Table_Merge1[[#This Row],[LME Zinc stock]]*Table_Merge1[[#This Row],[Nima.مقدار]]),"")</f>
        <v/>
      </c>
      <c r="AQ335" s="287" t="str">
        <f>IFERROR(IF(Table_Merge1[[#This Row],[LME Zinc 3-month]]*Table_Merge1[[#This Row],[Nima.مقدار]]=0,"",Table_Merge1[[#This Row],[LME Zinc 3-month]]*Table_Merge1[[#This Row],[Nima.مقدار]]),"")</f>
        <v/>
      </c>
      <c r="AR335" s="288" t="str">
        <f>IFERROR(IF(Table_Merge1[[#This Row],[LME Zinc stock]]*Table_Merge1[[#This Row],[Azad.Sell]]=0,"",Table_Merge1[[#This Row],[LME Zinc stock]]*Table_Merge1[[#This Row],[Azad.Sell]]),"")</f>
        <v/>
      </c>
      <c r="AS335" s="288" t="str">
        <f>IFERROR(IF(Table_Merge1[[#This Row],[LME Zinc 3-month]]*Table_Merge1[[#This Row],[Azad.Sell]]=0,"",Table_Merge1[[#This Row],[LME Zinc 3-month]]*Table_Merge1[[#This Row],[Azad.Sell]]),"")</f>
        <v/>
      </c>
      <c r="AT335"/>
      <c r="DH335">
        <v>1000</v>
      </c>
      <c r="DI335">
        <v>2400</v>
      </c>
      <c r="DJ335">
        <v>1000</v>
      </c>
      <c r="DK335" t="s">
        <v>9576</v>
      </c>
      <c r="DL335" t="s">
        <v>9808</v>
      </c>
      <c r="DM335" t="s">
        <v>9802</v>
      </c>
      <c r="DN335">
        <v>702752000</v>
      </c>
      <c r="DO335">
        <v>669039000</v>
      </c>
      <c r="DP335">
        <v>4864453300</v>
      </c>
      <c r="DQ335">
        <v>4793168500</v>
      </c>
      <c r="DR335">
        <v>7500</v>
      </c>
      <c r="DS335" t="s">
        <v>3621</v>
      </c>
      <c r="DT335" t="s">
        <v>3621</v>
      </c>
      <c r="DU335" t="s">
        <v>3621</v>
      </c>
      <c r="DV335">
        <v>9500</v>
      </c>
      <c r="DW335">
        <v>663244.55789473688</v>
      </c>
      <c r="DX335">
        <v>651052.47368421056</v>
      </c>
      <c r="DY335">
        <v>1.0187267304915273</v>
      </c>
    </row>
    <row r="336" spans="1:129" x14ac:dyDescent="0.25">
      <c r="A336" s="258">
        <v>41420</v>
      </c>
      <c r="B3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1392.03.05</v>
      </c>
      <c r="C336" s="195">
        <f t="shared" ca="1" si="41"/>
        <v>1392</v>
      </c>
      <c r="D3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36" s="195">
        <f>_xlfn.NUMBERVALUE(RIGHT(Table11[[#This Row],[تاریخ شمسی]],2))</f>
        <v>5</v>
      </c>
      <c r="F3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03-05</v>
      </c>
      <c r="G336" s="195" t="s">
        <v>487</v>
      </c>
      <c r="I336" s="259">
        <v>44165</v>
      </c>
      <c r="J336">
        <v>25550</v>
      </c>
      <c r="L336" s="259">
        <v>41420</v>
      </c>
      <c r="M336">
        <v>36000</v>
      </c>
      <c r="O336" s="283">
        <f>IFERROR(DATE(Table7[[#This Row],[year]],MONTH(DATEVALUE(Table7[[#This Row],[month]]&amp;"1")),Table7[[#This Row],[day]]),"")</f>
        <v>44609</v>
      </c>
      <c r="P336" s="257" t="s">
        <v>3762</v>
      </c>
      <c r="Q336" s="257">
        <v>2022</v>
      </c>
      <c r="R336" s="257" t="s">
        <v>3433</v>
      </c>
      <c r="S336" s="257">
        <v>17</v>
      </c>
      <c r="T336" s="257">
        <v>1886.55</v>
      </c>
      <c r="U336" s="257">
        <v>3366.5</v>
      </c>
      <c r="V336" s="257">
        <v>835125</v>
      </c>
      <c r="X336" s="260">
        <v>44609</v>
      </c>
      <c r="Y336" t="s">
        <v>9091</v>
      </c>
      <c r="Z336" s="260">
        <v>5</v>
      </c>
      <c r="AA336">
        <v>1400</v>
      </c>
      <c r="AB336" s="260" t="str">
        <f ca="1">IFERROR(IFERROR(VLOOKUP(Table_Merge1[[#This Row],[Column1]],Table11[#All],2,FALSE),LEFT(AB337,8)&amp;IF(LEN((RIGHT(AB337,2)+1))&lt;2,"0"&amp;(RIGHT(AB337,2)+1),(RIGHT(AB337,2)-1))),"")</f>
        <v>1400.11.28</v>
      </c>
      <c r="AC336" s="259" t="str">
        <f ca="1">LEFT(Table_Merge1[[#This Row],[Column2]],4)</f>
        <v>1400</v>
      </c>
      <c r="AD336" s="259" t="str">
        <f ca="1">RIGHT(LEFT(Table_Merge1[[#This Row],[Column2]],7),2)</f>
        <v>11</v>
      </c>
      <c r="AE336" s="259" t="str">
        <f ca="1">RIGHT(Table_Merge1[[#This Row],[Column2]],2)</f>
        <v>28</v>
      </c>
      <c r="AF336">
        <v>11</v>
      </c>
      <c r="AG336">
        <v>28</v>
      </c>
      <c r="AH336" s="260">
        <v>2022</v>
      </c>
      <c r="AI336" t="s">
        <v>3433</v>
      </c>
      <c r="AJ336" s="260">
        <v>17</v>
      </c>
      <c r="AK336">
        <v>1886.55</v>
      </c>
      <c r="AL336">
        <v>3366.5</v>
      </c>
      <c r="AM336">
        <v>835125</v>
      </c>
      <c r="AO336">
        <v>240992</v>
      </c>
      <c r="AP336" s="287">
        <f>IFERROR(IF(Table_Merge1[[#This Row],[LME Zinc stock]]*Table_Merge1[[#This Row],[Nima.مقدار]]=0,"",Table_Merge1[[#This Row],[LME Zinc stock]]*Table_Merge1[[#This Row],[Nima.مقدار]]),"")</f>
        <v>201258444000</v>
      </c>
      <c r="AQ336" s="287">
        <f>IFERROR(IF(Table_Merge1[[#This Row],[LME Zinc 3-month]]*Table_Merge1[[#This Row],[Nima.مقدار]]=0,"",Table_Merge1[[#This Row],[LME Zinc 3-month]]*Table_Merge1[[#This Row],[Nima.مقدار]]),"")</f>
        <v>811299568</v>
      </c>
      <c r="AR336" s="288" t="str">
        <f>IFERROR(IF(Table_Merge1[[#This Row],[LME Zinc stock]]*Table_Merge1[[#This Row],[Azad.Sell]]=0,"",Table_Merge1[[#This Row],[LME Zinc stock]]*Table_Merge1[[#This Row],[Azad.Sell]]),"")</f>
        <v/>
      </c>
      <c r="AS336" s="288" t="str">
        <f>IFERROR(IF(Table_Merge1[[#This Row],[LME Zinc 3-month]]*Table_Merge1[[#This Row],[Azad.Sell]]=0,"",Table_Merge1[[#This Row],[LME Zinc 3-month]]*Table_Merge1[[#This Row],[Azad.Sell]]),"")</f>
        <v/>
      </c>
      <c r="AT336"/>
      <c r="DH336">
        <v>2000</v>
      </c>
      <c r="DI336">
        <v>3460</v>
      </c>
      <c r="DJ336">
        <v>2000</v>
      </c>
      <c r="DK336" t="s">
        <v>9679</v>
      </c>
      <c r="DL336" t="s">
        <v>9808</v>
      </c>
      <c r="DM336" t="s">
        <v>9802</v>
      </c>
      <c r="DN336">
        <v>1436370000</v>
      </c>
      <c r="DO336">
        <v>1391830000</v>
      </c>
      <c r="DP336">
        <v>6300823300</v>
      </c>
      <c r="DQ336">
        <v>6184998500</v>
      </c>
      <c r="DR336">
        <v>9500</v>
      </c>
      <c r="DS336">
        <v>9500</v>
      </c>
      <c r="DT336">
        <v>663244.55789473688</v>
      </c>
      <c r="DU336">
        <v>651052.47368421056</v>
      </c>
      <c r="DV336">
        <v>9500</v>
      </c>
      <c r="DW336">
        <v>663244.55789473688</v>
      </c>
      <c r="DX336">
        <v>651052.47368421056</v>
      </c>
      <c r="DY336">
        <v>1.0187267304915273</v>
      </c>
    </row>
    <row r="337" spans="1:129" x14ac:dyDescent="0.25">
      <c r="A337" s="258">
        <v>41421</v>
      </c>
      <c r="B3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1392.03.06</v>
      </c>
      <c r="C337" s="195">
        <f t="shared" ca="1" si="41"/>
        <v>1392</v>
      </c>
      <c r="D3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37" s="195">
        <f>_xlfn.NUMBERVALUE(RIGHT(Table11[[#This Row],[تاریخ شمسی]],2))</f>
        <v>6</v>
      </c>
      <c r="F3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03-06</v>
      </c>
      <c r="G337" s="195" t="s">
        <v>488</v>
      </c>
      <c r="I337" s="259">
        <v>44166</v>
      </c>
      <c r="J337">
        <v>26350</v>
      </c>
      <c r="L337" s="259">
        <v>41421</v>
      </c>
      <c r="M337">
        <v>36200</v>
      </c>
      <c r="O337" s="284">
        <f>IFERROR(DATE(Table7[[#This Row],[year]],MONTH(DATEVALUE(Table7[[#This Row],[month]]&amp;"1")),Table7[[#This Row],[day]]),"")</f>
        <v>44608</v>
      </c>
      <c r="P337" s="195" t="s">
        <v>3763</v>
      </c>
      <c r="Q337" s="195">
        <v>2022</v>
      </c>
      <c r="R337" s="195" t="s">
        <v>3433</v>
      </c>
      <c r="S337" s="195">
        <v>16</v>
      </c>
      <c r="T337" s="195">
        <v>1854.4</v>
      </c>
      <c r="U337" s="195">
        <v>3270</v>
      </c>
      <c r="V337" s="195">
        <v>843475</v>
      </c>
      <c r="X337" s="260">
        <v>44608</v>
      </c>
      <c r="Y337" t="s">
        <v>9090</v>
      </c>
      <c r="Z337" s="260">
        <v>5</v>
      </c>
      <c r="AA337">
        <v>1400</v>
      </c>
      <c r="AB337" s="260" t="str">
        <f ca="1">IFERROR(IFERROR(VLOOKUP(Table_Merge1[[#This Row],[Column1]],Table11[#All],2,FALSE),LEFT(AB338,8)&amp;IF(LEN((RIGHT(AB338,2)+1))&lt;2,"0"&amp;(RIGHT(AB338,2)+1),(RIGHT(AB338,2)-1))),"")</f>
        <v>1400.11.27</v>
      </c>
      <c r="AC337" s="259" t="str">
        <f ca="1">LEFT(Table_Merge1[[#This Row],[Column2]],4)</f>
        <v>1400</v>
      </c>
      <c r="AD337" s="259" t="str">
        <f ca="1">RIGHT(LEFT(Table_Merge1[[#This Row],[Column2]],7),2)</f>
        <v>11</v>
      </c>
      <c r="AE337" s="259" t="str">
        <f ca="1">RIGHT(Table_Merge1[[#This Row],[Column2]],2)</f>
        <v>27</v>
      </c>
      <c r="AF337">
        <v>11</v>
      </c>
      <c r="AG337">
        <v>27</v>
      </c>
      <c r="AH337" s="260">
        <v>2022</v>
      </c>
      <c r="AI337" t="s">
        <v>3433</v>
      </c>
      <c r="AJ337" s="260">
        <v>16</v>
      </c>
      <c r="AK337">
        <v>1854.4</v>
      </c>
      <c r="AL337">
        <v>3270</v>
      </c>
      <c r="AM337">
        <v>843475</v>
      </c>
      <c r="AO337">
        <v>241778</v>
      </c>
      <c r="AP337" s="287">
        <f>IFERROR(IF(Table_Merge1[[#This Row],[LME Zinc stock]]*Table_Merge1[[#This Row],[Nima.مقدار]]=0,"",Table_Merge1[[#This Row],[LME Zinc stock]]*Table_Merge1[[#This Row],[Nima.مقدار]]),"")</f>
        <v>203933698550</v>
      </c>
      <c r="AQ337" s="287">
        <f>IFERROR(IF(Table_Merge1[[#This Row],[LME Zinc 3-month]]*Table_Merge1[[#This Row],[Nima.مقدار]]=0,"",Table_Merge1[[#This Row],[LME Zinc 3-month]]*Table_Merge1[[#This Row],[Nima.مقدار]]),"")</f>
        <v>790614060</v>
      </c>
      <c r="AR337" s="288" t="str">
        <f>IFERROR(IF(Table_Merge1[[#This Row],[LME Zinc stock]]*Table_Merge1[[#This Row],[Azad.Sell]]=0,"",Table_Merge1[[#This Row],[LME Zinc stock]]*Table_Merge1[[#This Row],[Azad.Sell]]),"")</f>
        <v/>
      </c>
      <c r="AS337" s="288" t="str">
        <f>IFERROR(IF(Table_Merge1[[#This Row],[LME Zinc 3-month]]*Table_Merge1[[#This Row],[Azad.Sell]]=0,"",Table_Merge1[[#This Row],[LME Zinc 3-month]]*Table_Merge1[[#This Row],[Azad.Sell]]),"")</f>
        <v/>
      </c>
      <c r="AT337"/>
      <c r="DH337">
        <v>2500</v>
      </c>
      <c r="DI337">
        <v>1500</v>
      </c>
      <c r="DJ337">
        <v>1275</v>
      </c>
      <c r="DK337" t="s">
        <v>9680</v>
      </c>
      <c r="DL337" t="s">
        <v>9808</v>
      </c>
      <c r="DM337" t="s">
        <v>9805</v>
      </c>
      <c r="DN337">
        <v>889498650</v>
      </c>
      <c r="DO337">
        <v>889498650</v>
      </c>
      <c r="DP337">
        <v>889498650</v>
      </c>
      <c r="DQ337">
        <v>889498650</v>
      </c>
      <c r="DR337">
        <v>1275</v>
      </c>
      <c r="DS337" t="s">
        <v>3621</v>
      </c>
      <c r="DT337" t="s">
        <v>3621</v>
      </c>
      <c r="DU337" t="s">
        <v>3621</v>
      </c>
      <c r="DV337">
        <v>6575</v>
      </c>
      <c r="DW337">
        <v>724456.72243346006</v>
      </c>
      <c r="DX337">
        <v>718277.17870722432</v>
      </c>
      <c r="DY337">
        <v>1.0086032856248583</v>
      </c>
    </row>
    <row r="338" spans="1:129" x14ac:dyDescent="0.25">
      <c r="A338" s="258">
        <v>41422</v>
      </c>
      <c r="B3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1392.03.07</v>
      </c>
      <c r="C338" s="195">
        <f t="shared" ca="1" si="41"/>
        <v>1392</v>
      </c>
      <c r="D3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38" s="195">
        <f>_xlfn.NUMBERVALUE(RIGHT(Table11[[#This Row],[تاریخ شمسی]],2))</f>
        <v>7</v>
      </c>
      <c r="F3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03-07</v>
      </c>
      <c r="G338" s="195" t="s">
        <v>489</v>
      </c>
      <c r="I338" s="259">
        <v>44167</v>
      </c>
      <c r="J338">
        <v>25950</v>
      </c>
      <c r="L338" s="259">
        <v>41422</v>
      </c>
      <c r="M338">
        <v>36850</v>
      </c>
      <c r="O338" s="283">
        <f>IFERROR(DATE(Table7[[#This Row],[year]],MONTH(DATEVALUE(Table7[[#This Row],[month]]&amp;"1")),Table7[[#This Row],[day]]),"")</f>
        <v>44607</v>
      </c>
      <c r="P338" s="257" t="s">
        <v>3764</v>
      </c>
      <c r="Q338" s="257">
        <v>2022</v>
      </c>
      <c r="R338" s="257" t="s">
        <v>3433</v>
      </c>
      <c r="S338" s="257">
        <v>15</v>
      </c>
      <c r="T338" s="257">
        <v>1855.1</v>
      </c>
      <c r="U338" s="257">
        <v>3265</v>
      </c>
      <c r="V338" s="257">
        <v>849275</v>
      </c>
      <c r="X338" s="260">
        <v>44607</v>
      </c>
      <c r="Z338" s="260">
        <v>5</v>
      </c>
      <c r="AB338" s="260" t="str">
        <f ca="1">IFERROR(IFERROR(VLOOKUP(Table_Merge1[[#This Row],[Column1]],Table11[#All],2,FALSE),LEFT(AB339,8)&amp;IF(LEN((RIGHT(AB339,2)+1))&lt;2,"0"&amp;(RIGHT(AB339,2)+1),(RIGHT(AB339,2)-1))),"")</f>
        <v>1400.11.24</v>
      </c>
      <c r="AC338" s="259" t="str">
        <f ca="1">LEFT(Table_Merge1[[#This Row],[Column2]],4)</f>
        <v>1400</v>
      </c>
      <c r="AD338" s="259" t="str">
        <f ca="1">RIGHT(LEFT(Table_Merge1[[#This Row],[Column2]],7),2)</f>
        <v>11</v>
      </c>
      <c r="AE338" s="259" t="str">
        <f ca="1">RIGHT(Table_Merge1[[#This Row],[Column2]],2)</f>
        <v>24</v>
      </c>
      <c r="AH338" s="260">
        <v>2022</v>
      </c>
      <c r="AI338" t="s">
        <v>3433</v>
      </c>
      <c r="AJ338" s="260">
        <v>15</v>
      </c>
      <c r="AK338">
        <v>1855.1</v>
      </c>
      <c r="AL338">
        <v>3265</v>
      </c>
      <c r="AM338">
        <v>849275</v>
      </c>
      <c r="AP338" s="287" t="str">
        <f>IFERROR(IF(Table_Merge1[[#This Row],[LME Zinc stock]]*Table_Merge1[[#This Row],[Nima.مقدار]]=0,"",Table_Merge1[[#This Row],[LME Zinc stock]]*Table_Merge1[[#This Row],[Nima.مقدار]]),"")</f>
        <v/>
      </c>
      <c r="AQ338" s="287" t="str">
        <f>IFERROR(IF(Table_Merge1[[#This Row],[LME Zinc 3-month]]*Table_Merge1[[#This Row],[Nima.مقدار]]=0,"",Table_Merge1[[#This Row],[LME Zinc 3-month]]*Table_Merge1[[#This Row],[Nima.مقدار]]),"")</f>
        <v/>
      </c>
      <c r="AR338" s="288" t="str">
        <f>IFERROR(IF(Table_Merge1[[#This Row],[LME Zinc stock]]*Table_Merge1[[#This Row],[Azad.Sell]]=0,"",Table_Merge1[[#This Row],[LME Zinc stock]]*Table_Merge1[[#This Row],[Azad.Sell]]),"")</f>
        <v/>
      </c>
      <c r="AS338" s="288" t="str">
        <f>IFERROR(IF(Table_Merge1[[#This Row],[LME Zinc 3-month]]*Table_Merge1[[#This Row],[Azad.Sell]]=0,"",Table_Merge1[[#This Row],[LME Zinc 3-month]]*Table_Merge1[[#This Row],[Azad.Sell]]),"")</f>
        <v/>
      </c>
      <c r="AT338"/>
      <c r="DH338">
        <v>0</v>
      </c>
      <c r="DI338">
        <v>25</v>
      </c>
      <c r="DJ338">
        <v>25</v>
      </c>
      <c r="DK338" t="s">
        <v>9680</v>
      </c>
      <c r="DL338" t="s">
        <v>9808</v>
      </c>
      <c r="DM338" t="s">
        <v>9805</v>
      </c>
      <c r="DN338">
        <v>17441150</v>
      </c>
      <c r="DO338">
        <v>17441150</v>
      </c>
      <c r="DP338">
        <v>906939800</v>
      </c>
      <c r="DQ338">
        <v>906939800</v>
      </c>
      <c r="DR338">
        <v>1300</v>
      </c>
      <c r="DS338" t="s">
        <v>3621</v>
      </c>
      <c r="DT338" t="s">
        <v>3621</v>
      </c>
      <c r="DU338" t="s">
        <v>3621</v>
      </c>
      <c r="DV338">
        <v>6575</v>
      </c>
      <c r="DW338">
        <v>724456.72243346006</v>
      </c>
      <c r="DX338">
        <v>718277.17870722432</v>
      </c>
      <c r="DY338">
        <v>1.0086032856248583</v>
      </c>
    </row>
    <row r="339" spans="1:129" x14ac:dyDescent="0.25">
      <c r="A339" s="258">
        <v>41423</v>
      </c>
      <c r="B3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1392.03.08</v>
      </c>
      <c r="C339" s="195">
        <f t="shared" ca="1" si="41"/>
        <v>1392</v>
      </c>
      <c r="D3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39" s="195">
        <f>_xlfn.NUMBERVALUE(RIGHT(Table11[[#This Row],[تاریخ شمسی]],2))</f>
        <v>8</v>
      </c>
      <c r="F3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03-08</v>
      </c>
      <c r="G339" s="195" t="s">
        <v>490</v>
      </c>
      <c r="I339" s="259">
        <v>44168</v>
      </c>
      <c r="J339">
        <v>26100</v>
      </c>
      <c r="L339" s="259">
        <v>41423</v>
      </c>
      <c r="M339">
        <v>36400</v>
      </c>
      <c r="O339" s="284">
        <f>IFERROR(DATE(Table7[[#This Row],[year]],MONTH(DATEVALUE(Table7[[#This Row],[month]]&amp;"1")),Table7[[#This Row],[day]]),"")</f>
        <v>44606</v>
      </c>
      <c r="P339" s="195" t="s">
        <v>3765</v>
      </c>
      <c r="Q339" s="195">
        <v>2022</v>
      </c>
      <c r="R339" s="195" t="s">
        <v>3433</v>
      </c>
      <c r="S339" s="195">
        <v>14</v>
      </c>
      <c r="T339" s="195">
        <v>1855.8</v>
      </c>
      <c r="U339" s="195">
        <v>3241</v>
      </c>
      <c r="V339" s="195">
        <v>855525</v>
      </c>
      <c r="X339" s="260">
        <v>44606</v>
      </c>
      <c r="Y339" t="s">
        <v>9089</v>
      </c>
      <c r="Z339" s="260">
        <v>5</v>
      </c>
      <c r="AA339">
        <v>1400</v>
      </c>
      <c r="AB339" s="260" t="str">
        <f ca="1">IFERROR(IFERROR(VLOOKUP(Table_Merge1[[#This Row],[Column1]],Table11[#All],2,FALSE),LEFT(AB340,8)&amp;IF(LEN((RIGHT(AB340,2)+1))&lt;2,"0"&amp;(RIGHT(AB340,2)+1),(RIGHT(AB340,2)-1))),"")</f>
        <v>1400.11.25</v>
      </c>
      <c r="AC339" s="259" t="str">
        <f ca="1">LEFT(Table_Merge1[[#This Row],[Column2]],4)</f>
        <v>1400</v>
      </c>
      <c r="AD339" s="259" t="str">
        <f ca="1">RIGHT(LEFT(Table_Merge1[[#This Row],[Column2]],7),2)</f>
        <v>11</v>
      </c>
      <c r="AE339" s="259" t="str">
        <f ca="1">RIGHT(Table_Merge1[[#This Row],[Column2]],2)</f>
        <v>25</v>
      </c>
      <c r="AF339">
        <v>11</v>
      </c>
      <c r="AG339">
        <v>25</v>
      </c>
      <c r="AH339" s="260">
        <v>2022</v>
      </c>
      <c r="AI339" t="s">
        <v>3433</v>
      </c>
      <c r="AJ339" s="260">
        <v>14</v>
      </c>
      <c r="AK339">
        <v>1855.8</v>
      </c>
      <c r="AL339">
        <v>3241</v>
      </c>
      <c r="AM339">
        <v>855525</v>
      </c>
      <c r="AO339">
        <v>241915</v>
      </c>
      <c r="AP339" s="287">
        <f>IFERROR(IF(Table_Merge1[[#This Row],[LME Zinc stock]]*Table_Merge1[[#This Row],[Nima.مقدار]]=0,"",Table_Merge1[[#This Row],[LME Zinc stock]]*Table_Merge1[[#This Row],[Nima.مقدار]]),"")</f>
        <v>206964330375</v>
      </c>
      <c r="AQ339" s="287">
        <f>IFERROR(IF(Table_Merge1[[#This Row],[LME Zinc 3-month]]*Table_Merge1[[#This Row],[Nima.مقدار]]=0,"",Table_Merge1[[#This Row],[LME Zinc 3-month]]*Table_Merge1[[#This Row],[Nima.مقدار]]),"")</f>
        <v>784046515</v>
      </c>
      <c r="AR339" s="288" t="str">
        <f>IFERROR(IF(Table_Merge1[[#This Row],[LME Zinc stock]]*Table_Merge1[[#This Row],[Azad.Sell]]=0,"",Table_Merge1[[#This Row],[LME Zinc stock]]*Table_Merge1[[#This Row],[Azad.Sell]]),"")</f>
        <v/>
      </c>
      <c r="AS339" s="288" t="str">
        <f>IFERROR(IF(Table_Merge1[[#This Row],[LME Zinc 3-month]]*Table_Merge1[[#This Row],[Azad.Sell]]=0,"",Table_Merge1[[#This Row],[LME Zinc 3-month]]*Table_Merge1[[#This Row],[Azad.Sell]]),"")</f>
        <v/>
      </c>
      <c r="AT339"/>
      <c r="DH339">
        <v>0</v>
      </c>
      <c r="DI339">
        <v>75</v>
      </c>
      <c r="DJ339">
        <v>75</v>
      </c>
      <c r="DK339" t="s">
        <v>9681</v>
      </c>
      <c r="DL339" t="s">
        <v>9808</v>
      </c>
      <c r="DM339" t="s">
        <v>9805</v>
      </c>
      <c r="DN339">
        <v>52323450</v>
      </c>
      <c r="DO339">
        <v>52323450</v>
      </c>
      <c r="DP339">
        <v>959263250</v>
      </c>
      <c r="DQ339">
        <v>959263250</v>
      </c>
      <c r="DR339">
        <v>1375</v>
      </c>
      <c r="DS339" t="s">
        <v>3621</v>
      </c>
      <c r="DT339" t="s">
        <v>3621</v>
      </c>
      <c r="DU339" t="s">
        <v>3621</v>
      </c>
      <c r="DV339">
        <v>6575</v>
      </c>
      <c r="DW339">
        <v>724456.72243346006</v>
      </c>
      <c r="DX339">
        <v>718277.17870722432</v>
      </c>
      <c r="DY339">
        <v>1.0086032856248583</v>
      </c>
    </row>
    <row r="340" spans="1:129" x14ac:dyDescent="0.25">
      <c r="A340" s="258">
        <v>41424</v>
      </c>
      <c r="B3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1392.03.09</v>
      </c>
      <c r="C340" s="195">
        <f t="shared" ca="1" si="41"/>
        <v>1392</v>
      </c>
      <c r="D3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40" s="195">
        <f>_xlfn.NUMBERVALUE(RIGHT(Table11[[#This Row],[تاریخ شمسی]],2))</f>
        <v>9</v>
      </c>
      <c r="F3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03-09</v>
      </c>
      <c r="G340" s="195" t="s">
        <v>491</v>
      </c>
      <c r="I340" s="259">
        <v>44169</v>
      </c>
      <c r="J340">
        <v>26100</v>
      </c>
      <c r="L340" s="259">
        <v>41424</v>
      </c>
      <c r="M340">
        <v>36200</v>
      </c>
      <c r="O340" s="283">
        <f>IFERROR(DATE(Table7[[#This Row],[year]],MONTH(DATEVALUE(Table7[[#This Row],[month]]&amp;"1")),Table7[[#This Row],[day]]),"")</f>
        <v>44603</v>
      </c>
      <c r="P340" s="257" t="s">
        <v>3766</v>
      </c>
      <c r="Q340" s="257">
        <v>2022</v>
      </c>
      <c r="R340" s="257" t="s">
        <v>3433</v>
      </c>
      <c r="S340" s="257">
        <v>11</v>
      </c>
      <c r="T340" s="257">
        <v>1826.25</v>
      </c>
      <c r="U340" s="257">
        <v>3242</v>
      </c>
      <c r="V340" s="257">
        <v>857225</v>
      </c>
      <c r="X340" s="260">
        <v>44603</v>
      </c>
      <c r="Z340" s="260">
        <v>5</v>
      </c>
      <c r="AB340" s="260" t="str">
        <f ca="1">IFERROR(IFERROR(VLOOKUP(Table_Merge1[[#This Row],[Column1]],Table11[#All],2,FALSE),LEFT(AB341,8)&amp;IF(LEN((RIGHT(AB341,2)+1))&lt;2,"0"&amp;(RIGHT(AB341,2)+1),(RIGHT(AB341,2)-1))),"")</f>
        <v>1400.11.20</v>
      </c>
      <c r="AC340" s="259" t="str">
        <f ca="1">LEFT(Table_Merge1[[#This Row],[Column2]],4)</f>
        <v>1400</v>
      </c>
      <c r="AD340" s="259" t="str">
        <f ca="1">RIGHT(LEFT(Table_Merge1[[#This Row],[Column2]],7),2)</f>
        <v>11</v>
      </c>
      <c r="AE340" s="259" t="str">
        <f ca="1">RIGHT(Table_Merge1[[#This Row],[Column2]],2)</f>
        <v>20</v>
      </c>
      <c r="AH340" s="260">
        <v>2022</v>
      </c>
      <c r="AI340" t="s">
        <v>3433</v>
      </c>
      <c r="AJ340" s="260">
        <v>11</v>
      </c>
      <c r="AK340">
        <v>1826.25</v>
      </c>
      <c r="AL340">
        <v>3242</v>
      </c>
      <c r="AM340">
        <v>857225</v>
      </c>
      <c r="AP340" s="287" t="str">
        <f>IFERROR(IF(Table_Merge1[[#This Row],[LME Zinc stock]]*Table_Merge1[[#This Row],[Nima.مقدار]]=0,"",Table_Merge1[[#This Row],[LME Zinc stock]]*Table_Merge1[[#This Row],[Nima.مقدار]]),"")</f>
        <v/>
      </c>
      <c r="AQ340" s="287" t="str">
        <f>IFERROR(IF(Table_Merge1[[#This Row],[LME Zinc 3-month]]*Table_Merge1[[#This Row],[Nima.مقدار]]=0,"",Table_Merge1[[#This Row],[LME Zinc 3-month]]*Table_Merge1[[#This Row],[Nima.مقدار]]),"")</f>
        <v/>
      </c>
      <c r="AR340" s="288" t="str">
        <f>IFERROR(IF(Table_Merge1[[#This Row],[LME Zinc stock]]*Table_Merge1[[#This Row],[Azad.Sell]]=0,"",Table_Merge1[[#This Row],[LME Zinc stock]]*Table_Merge1[[#This Row],[Azad.Sell]]),"")</f>
        <v/>
      </c>
      <c r="AS340" s="288" t="str">
        <f>IFERROR(IF(Table_Merge1[[#This Row],[LME Zinc 3-month]]*Table_Merge1[[#This Row],[Azad.Sell]]=0,"",Table_Merge1[[#This Row],[LME Zinc 3-month]]*Table_Merge1[[#This Row],[Azad.Sell]]),"")</f>
        <v/>
      </c>
      <c r="AT340"/>
      <c r="DH340">
        <v>2000</v>
      </c>
      <c r="DI340">
        <v>1300</v>
      </c>
      <c r="DJ340">
        <v>1000</v>
      </c>
      <c r="DK340" t="s">
        <v>9770</v>
      </c>
      <c r="DL340" t="s">
        <v>9808</v>
      </c>
      <c r="DM340" t="s">
        <v>9805</v>
      </c>
      <c r="DN340">
        <v>699761000</v>
      </c>
      <c r="DO340">
        <v>699761000</v>
      </c>
      <c r="DP340">
        <v>1659024250</v>
      </c>
      <c r="DQ340">
        <v>1659024250</v>
      </c>
      <c r="DR340">
        <v>2375</v>
      </c>
      <c r="DS340" t="s">
        <v>3621</v>
      </c>
      <c r="DT340" t="s">
        <v>3621</v>
      </c>
      <c r="DU340" t="s">
        <v>3621</v>
      </c>
      <c r="DV340">
        <v>6575</v>
      </c>
      <c r="DW340">
        <v>724456.72243346006</v>
      </c>
      <c r="DX340">
        <v>718277.17870722432</v>
      </c>
      <c r="DY340">
        <v>1.0086032856248583</v>
      </c>
    </row>
    <row r="341" spans="1:129" x14ac:dyDescent="0.25">
      <c r="A341" s="258">
        <v>41426</v>
      </c>
      <c r="B3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1392.03.11</v>
      </c>
      <c r="C341" s="195">
        <f t="shared" ca="1" si="41"/>
        <v>1392</v>
      </c>
      <c r="D3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41" s="195">
        <f>_xlfn.NUMBERVALUE(RIGHT(Table11[[#This Row],[تاریخ شمسی]],2))</f>
        <v>11</v>
      </c>
      <c r="F3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03-11</v>
      </c>
      <c r="G341" s="195" t="s">
        <v>492</v>
      </c>
      <c r="I341" s="259">
        <v>44170</v>
      </c>
      <c r="J341">
        <v>25850</v>
      </c>
      <c r="L341" s="259">
        <v>41426</v>
      </c>
      <c r="M341">
        <v>36400</v>
      </c>
      <c r="O341" s="284">
        <f>IFERROR(DATE(Table7[[#This Row],[year]],MONTH(DATEVALUE(Table7[[#This Row],[month]]&amp;"1")),Table7[[#This Row],[day]]),"")</f>
        <v>44602</v>
      </c>
      <c r="P341" s="195" t="s">
        <v>3767</v>
      </c>
      <c r="Q341" s="195">
        <v>2022</v>
      </c>
      <c r="R341" s="195" t="s">
        <v>3433</v>
      </c>
      <c r="S341" s="195">
        <v>10</v>
      </c>
      <c r="T341" s="195">
        <v>1832.3</v>
      </c>
      <c r="U341" s="195">
        <v>3195</v>
      </c>
      <c r="V341" s="195">
        <v>860250</v>
      </c>
      <c r="X341" s="260">
        <v>44602</v>
      </c>
      <c r="Y341" t="s">
        <v>9088</v>
      </c>
      <c r="Z341" s="260">
        <v>5</v>
      </c>
      <c r="AA341">
        <v>1400</v>
      </c>
      <c r="AB341" s="260" t="str">
        <f ca="1">IFERROR(IFERROR(VLOOKUP(Table_Merge1[[#This Row],[Column1]],Table11[#All],2,FALSE),LEFT(AB342,8)&amp;IF(LEN((RIGHT(AB342,2)+1))&lt;2,"0"&amp;(RIGHT(AB342,2)+1),(RIGHT(AB342,2)-1))),"")</f>
        <v>1400.11.21</v>
      </c>
      <c r="AC341" s="259" t="str">
        <f ca="1">LEFT(Table_Merge1[[#This Row],[Column2]],4)</f>
        <v>1400</v>
      </c>
      <c r="AD341" s="259" t="str">
        <f ca="1">RIGHT(LEFT(Table_Merge1[[#This Row],[Column2]],7),2)</f>
        <v>11</v>
      </c>
      <c r="AE341" s="259" t="str">
        <f ca="1">RIGHT(Table_Merge1[[#This Row],[Column2]],2)</f>
        <v>21</v>
      </c>
      <c r="AF341">
        <v>11</v>
      </c>
      <c r="AG341">
        <v>21</v>
      </c>
      <c r="AH341" s="260">
        <v>2022</v>
      </c>
      <c r="AI341" t="s">
        <v>3433</v>
      </c>
      <c r="AJ341" s="260">
        <v>10</v>
      </c>
      <c r="AK341">
        <v>1832.3</v>
      </c>
      <c r="AL341">
        <v>3195</v>
      </c>
      <c r="AM341">
        <v>860250</v>
      </c>
      <c r="AO341">
        <v>238781</v>
      </c>
      <c r="AP341" s="287">
        <f>IFERROR(IF(Table_Merge1[[#This Row],[LME Zinc stock]]*Table_Merge1[[#This Row],[Nima.مقدار]]=0,"",Table_Merge1[[#This Row],[LME Zinc stock]]*Table_Merge1[[#This Row],[Nima.مقدار]]),"")</f>
        <v>205411355250</v>
      </c>
      <c r="AQ341" s="287">
        <f>IFERROR(IF(Table_Merge1[[#This Row],[LME Zinc 3-month]]*Table_Merge1[[#This Row],[Nima.مقدار]]=0,"",Table_Merge1[[#This Row],[LME Zinc 3-month]]*Table_Merge1[[#This Row],[Nima.مقدار]]),"")</f>
        <v>762905295</v>
      </c>
      <c r="AR341" s="288" t="str">
        <f>IFERROR(IF(Table_Merge1[[#This Row],[LME Zinc stock]]*Table_Merge1[[#This Row],[Azad.Sell]]=0,"",Table_Merge1[[#This Row],[LME Zinc stock]]*Table_Merge1[[#This Row],[Azad.Sell]]),"")</f>
        <v/>
      </c>
      <c r="AS341" s="288" t="str">
        <f>IFERROR(IF(Table_Merge1[[#This Row],[LME Zinc 3-month]]*Table_Merge1[[#This Row],[Azad.Sell]]=0,"",Table_Merge1[[#This Row],[LME Zinc 3-month]]*Table_Merge1[[#This Row],[Azad.Sell]]),"")</f>
        <v/>
      </c>
      <c r="AT341"/>
      <c r="DH341">
        <v>0</v>
      </c>
      <c r="DI341">
        <v>150</v>
      </c>
      <c r="DJ341">
        <v>150</v>
      </c>
      <c r="DK341" t="s">
        <v>9770</v>
      </c>
      <c r="DL341" t="s">
        <v>9808</v>
      </c>
      <c r="DM341" t="s">
        <v>9805</v>
      </c>
      <c r="DN341">
        <v>104964150</v>
      </c>
      <c r="DO341">
        <v>104964150</v>
      </c>
      <c r="DP341">
        <v>1763988400</v>
      </c>
      <c r="DQ341">
        <v>1763988400</v>
      </c>
      <c r="DR341">
        <v>2525</v>
      </c>
      <c r="DS341" t="s">
        <v>3621</v>
      </c>
      <c r="DT341" t="s">
        <v>3621</v>
      </c>
      <c r="DU341" t="s">
        <v>3621</v>
      </c>
      <c r="DV341">
        <v>6575</v>
      </c>
      <c r="DW341">
        <v>724456.72243346006</v>
      </c>
      <c r="DX341">
        <v>718277.17870722432</v>
      </c>
      <c r="DY341">
        <v>1.0086032856248583</v>
      </c>
    </row>
    <row r="342" spans="1:129" x14ac:dyDescent="0.25">
      <c r="A342" s="258">
        <v>41427</v>
      </c>
      <c r="B3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1392.03.12</v>
      </c>
      <c r="C342" s="195">
        <f t="shared" ca="1" si="41"/>
        <v>1392</v>
      </c>
      <c r="D3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42" s="195">
        <f>_xlfn.NUMBERVALUE(RIGHT(Table11[[#This Row],[تاریخ شمسی]],2))</f>
        <v>12</v>
      </c>
      <c r="F3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03-12</v>
      </c>
      <c r="G342" s="195" t="s">
        <v>493</v>
      </c>
      <c r="I342" s="259">
        <v>44171</v>
      </c>
      <c r="J342">
        <v>26000</v>
      </c>
      <c r="L342" s="259">
        <v>41427</v>
      </c>
      <c r="M342">
        <v>36200</v>
      </c>
      <c r="O342" s="283">
        <f>IFERROR(DATE(Table7[[#This Row],[year]],MONTH(DATEVALUE(Table7[[#This Row],[month]]&amp;"1")),Table7[[#This Row],[day]]),"")</f>
        <v>44601</v>
      </c>
      <c r="P342" s="257" t="s">
        <v>3768</v>
      </c>
      <c r="Q342" s="257">
        <v>2022</v>
      </c>
      <c r="R342" s="257" t="s">
        <v>3433</v>
      </c>
      <c r="S342" s="257">
        <v>9</v>
      </c>
      <c r="T342" s="257">
        <v>1828.1</v>
      </c>
      <c r="U342" s="257">
        <v>3232</v>
      </c>
      <c r="V342" s="257">
        <v>868950</v>
      </c>
      <c r="X342" s="260">
        <v>44601</v>
      </c>
      <c r="Y342" t="s">
        <v>9087</v>
      </c>
      <c r="Z342" s="260">
        <v>5</v>
      </c>
      <c r="AA342">
        <v>1400</v>
      </c>
      <c r="AB342" s="260" t="str">
        <f ca="1">IFERROR(IFERROR(VLOOKUP(Table_Merge1[[#This Row],[Column1]],Table11[#All],2,FALSE),LEFT(AB343,8)&amp;IF(LEN((RIGHT(AB343,2)+1))&lt;2,"0"&amp;(RIGHT(AB343,2)+1),(RIGHT(AB343,2)-1))),"")</f>
        <v>1400.11.20</v>
      </c>
      <c r="AC342" s="259" t="str">
        <f ca="1">LEFT(Table_Merge1[[#This Row],[Column2]],4)</f>
        <v>1400</v>
      </c>
      <c r="AD342" s="259" t="str">
        <f ca="1">RIGHT(LEFT(Table_Merge1[[#This Row],[Column2]],7),2)</f>
        <v>11</v>
      </c>
      <c r="AE342" s="259" t="str">
        <f ca="1">RIGHT(Table_Merge1[[#This Row],[Column2]],2)</f>
        <v>20</v>
      </c>
      <c r="AF342">
        <v>11</v>
      </c>
      <c r="AG342">
        <v>20</v>
      </c>
      <c r="AH342" s="260">
        <v>2022</v>
      </c>
      <c r="AI342" t="s">
        <v>3433</v>
      </c>
      <c r="AJ342" s="260">
        <v>9</v>
      </c>
      <c r="AK342">
        <v>1828.1</v>
      </c>
      <c r="AL342">
        <v>3232</v>
      </c>
      <c r="AM342">
        <v>868950</v>
      </c>
      <c r="AO342">
        <v>240563</v>
      </c>
      <c r="AP342" s="287">
        <f>IFERROR(IF(Table_Merge1[[#This Row],[LME Zinc stock]]*Table_Merge1[[#This Row],[Nima.مقدار]]=0,"",Table_Merge1[[#This Row],[LME Zinc stock]]*Table_Merge1[[#This Row],[Nima.مقدار]]),"")</f>
        <v>209037218850</v>
      </c>
      <c r="AQ342" s="287">
        <f>IFERROR(IF(Table_Merge1[[#This Row],[LME Zinc 3-month]]*Table_Merge1[[#This Row],[Nima.مقدار]]=0,"",Table_Merge1[[#This Row],[LME Zinc 3-month]]*Table_Merge1[[#This Row],[Nima.مقدار]]),"")</f>
        <v>777499616</v>
      </c>
      <c r="AR342" s="288" t="str">
        <f>IFERROR(IF(Table_Merge1[[#This Row],[LME Zinc stock]]*Table_Merge1[[#This Row],[Azad.Sell]]=0,"",Table_Merge1[[#This Row],[LME Zinc stock]]*Table_Merge1[[#This Row],[Azad.Sell]]),"")</f>
        <v/>
      </c>
      <c r="AS342" s="288" t="str">
        <f>IFERROR(IF(Table_Merge1[[#This Row],[LME Zinc 3-month]]*Table_Merge1[[#This Row],[Azad.Sell]]=0,"",Table_Merge1[[#This Row],[LME Zinc 3-month]]*Table_Merge1[[#This Row],[Azad.Sell]]),"")</f>
        <v/>
      </c>
      <c r="AT342"/>
      <c r="DH342">
        <v>0</v>
      </c>
      <c r="DI342">
        <v>50</v>
      </c>
      <c r="DJ342">
        <v>50</v>
      </c>
      <c r="DK342" t="s">
        <v>9771</v>
      </c>
      <c r="DL342" t="s">
        <v>9808</v>
      </c>
      <c r="DM342" t="s">
        <v>9805</v>
      </c>
      <c r="DN342">
        <v>34988050</v>
      </c>
      <c r="DO342">
        <v>34988050</v>
      </c>
      <c r="DP342">
        <v>1798976450</v>
      </c>
      <c r="DQ342">
        <v>1798976450</v>
      </c>
      <c r="DR342">
        <v>2575</v>
      </c>
      <c r="DS342" t="s">
        <v>3621</v>
      </c>
      <c r="DT342" t="s">
        <v>3621</v>
      </c>
      <c r="DU342" t="s">
        <v>3621</v>
      </c>
      <c r="DV342">
        <v>6575</v>
      </c>
      <c r="DW342">
        <v>724456.72243346006</v>
      </c>
      <c r="DX342">
        <v>718277.17870722432</v>
      </c>
      <c r="DY342">
        <v>1.0086032856248583</v>
      </c>
    </row>
    <row r="343" spans="1:129" x14ac:dyDescent="0.25">
      <c r="A343" s="258">
        <v>41428</v>
      </c>
      <c r="B3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1392.03.13</v>
      </c>
      <c r="C343" s="195">
        <f t="shared" ca="1" si="41"/>
        <v>1392</v>
      </c>
      <c r="D3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43" s="195">
        <f>_xlfn.NUMBERVALUE(RIGHT(Table11[[#This Row],[تاریخ شمسی]],2))</f>
        <v>13</v>
      </c>
      <c r="F3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03-13</v>
      </c>
      <c r="G343" s="195" t="s">
        <v>494</v>
      </c>
      <c r="I343" s="259">
        <v>44172</v>
      </c>
      <c r="J343">
        <v>25950</v>
      </c>
      <c r="L343" s="259">
        <v>41428</v>
      </c>
      <c r="M343">
        <v>36350</v>
      </c>
      <c r="O343" s="284">
        <f>IFERROR(DATE(Table7[[#This Row],[year]],MONTH(DATEVALUE(Table7[[#This Row],[month]]&amp;"1")),Table7[[#This Row],[day]]),"")</f>
        <v>44600</v>
      </c>
      <c r="P343" s="195" t="s">
        <v>3769</v>
      </c>
      <c r="Q343" s="195">
        <v>2022</v>
      </c>
      <c r="R343" s="195" t="s">
        <v>3433</v>
      </c>
      <c r="S343" s="195">
        <v>8</v>
      </c>
      <c r="T343" s="195">
        <v>1821</v>
      </c>
      <c r="U343" s="195">
        <v>3180</v>
      </c>
      <c r="V343" s="195">
        <v>875250</v>
      </c>
      <c r="X343" s="260">
        <v>44600</v>
      </c>
      <c r="Y343" t="s">
        <v>9086</v>
      </c>
      <c r="Z343" s="260">
        <v>5</v>
      </c>
      <c r="AA343">
        <v>1400</v>
      </c>
      <c r="AB343" s="260" t="str">
        <f ca="1">IFERROR(IFERROR(VLOOKUP(Table_Merge1[[#This Row],[Column1]],Table11[#All],2,FALSE),LEFT(AB344,8)&amp;IF(LEN((RIGHT(AB344,2)+1))&lt;2,"0"&amp;(RIGHT(AB344,2)+1),(RIGHT(AB344,2)-1))),"")</f>
        <v>1400.11.19</v>
      </c>
      <c r="AC343" s="259" t="str">
        <f ca="1">LEFT(Table_Merge1[[#This Row],[Column2]],4)</f>
        <v>1400</v>
      </c>
      <c r="AD343" s="259" t="str">
        <f ca="1">RIGHT(LEFT(Table_Merge1[[#This Row],[Column2]],7),2)</f>
        <v>11</v>
      </c>
      <c r="AE343" s="259" t="str">
        <f ca="1">RIGHT(Table_Merge1[[#This Row],[Column2]],2)</f>
        <v>19</v>
      </c>
      <c r="AF343">
        <v>11</v>
      </c>
      <c r="AG343">
        <v>19</v>
      </c>
      <c r="AH343" s="260">
        <v>2022</v>
      </c>
      <c r="AI343" t="s">
        <v>3433</v>
      </c>
      <c r="AJ343" s="260">
        <v>8</v>
      </c>
      <c r="AK343">
        <v>1821</v>
      </c>
      <c r="AL343">
        <v>3180</v>
      </c>
      <c r="AM343">
        <v>875250</v>
      </c>
      <c r="AO343">
        <v>240063</v>
      </c>
      <c r="AP343" s="287">
        <f>IFERROR(IF(Table_Merge1[[#This Row],[LME Zinc stock]]*Table_Merge1[[#This Row],[Nima.مقدار]]=0,"",Table_Merge1[[#This Row],[LME Zinc stock]]*Table_Merge1[[#This Row],[Nima.مقدار]]),"")</f>
        <v>210115140750</v>
      </c>
      <c r="AQ343" s="287">
        <f>IFERROR(IF(Table_Merge1[[#This Row],[LME Zinc 3-month]]*Table_Merge1[[#This Row],[Nima.مقدار]]=0,"",Table_Merge1[[#This Row],[LME Zinc 3-month]]*Table_Merge1[[#This Row],[Nima.مقدار]]),"")</f>
        <v>763400340</v>
      </c>
      <c r="AR343" s="288" t="str">
        <f>IFERROR(IF(Table_Merge1[[#This Row],[LME Zinc stock]]*Table_Merge1[[#This Row],[Azad.Sell]]=0,"",Table_Merge1[[#This Row],[LME Zinc stock]]*Table_Merge1[[#This Row],[Azad.Sell]]),"")</f>
        <v/>
      </c>
      <c r="AS343" s="288" t="str">
        <f>IFERROR(IF(Table_Merge1[[#This Row],[LME Zinc 3-month]]*Table_Merge1[[#This Row],[Azad.Sell]]=0,"",Table_Merge1[[#This Row],[LME Zinc 3-month]]*Table_Merge1[[#This Row],[Azad.Sell]]),"")</f>
        <v/>
      </c>
      <c r="AT343"/>
      <c r="DH343">
        <v>2000</v>
      </c>
      <c r="DI343">
        <v>2525</v>
      </c>
      <c r="DJ343">
        <v>2000</v>
      </c>
      <c r="DK343" t="s">
        <v>9772</v>
      </c>
      <c r="DL343" t="s">
        <v>9808</v>
      </c>
      <c r="DM343" t="s">
        <v>9805</v>
      </c>
      <c r="DN343">
        <v>1412482000</v>
      </c>
      <c r="DO343">
        <v>1411468000</v>
      </c>
      <c r="DP343">
        <v>3211458450</v>
      </c>
      <c r="DQ343">
        <v>3210444450</v>
      </c>
      <c r="DR343">
        <v>4575</v>
      </c>
      <c r="DS343" t="s">
        <v>3621</v>
      </c>
      <c r="DT343" t="s">
        <v>3621</v>
      </c>
      <c r="DU343" t="s">
        <v>3621</v>
      </c>
      <c r="DV343">
        <v>6575</v>
      </c>
      <c r="DW343">
        <v>724456.72243346006</v>
      </c>
      <c r="DX343">
        <v>718277.17870722432</v>
      </c>
      <c r="DY343">
        <v>1.0086032856248583</v>
      </c>
    </row>
    <row r="344" spans="1:129" x14ac:dyDescent="0.25">
      <c r="A344" s="258">
        <v>41431</v>
      </c>
      <c r="B3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1392.03.16</v>
      </c>
      <c r="C344" s="195">
        <f t="shared" ca="1" si="41"/>
        <v>1392</v>
      </c>
      <c r="D3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44" s="195">
        <f>_xlfn.NUMBERVALUE(RIGHT(Table11[[#This Row],[تاریخ شمسی]],2))</f>
        <v>16</v>
      </c>
      <c r="F3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03-16</v>
      </c>
      <c r="G344" s="195" t="s">
        <v>495</v>
      </c>
      <c r="I344" s="259">
        <v>44173</v>
      </c>
      <c r="J344">
        <v>26200</v>
      </c>
      <c r="L344" s="259">
        <v>41431</v>
      </c>
      <c r="M344">
        <v>36650</v>
      </c>
      <c r="O344" s="283">
        <f>IFERROR(DATE(Table7[[#This Row],[year]],MONTH(DATEVALUE(Table7[[#This Row],[month]]&amp;"1")),Table7[[#This Row],[day]]),"")</f>
        <v>44599</v>
      </c>
      <c r="P344" s="257" t="s">
        <v>3770</v>
      </c>
      <c r="Q344" s="257">
        <v>2022</v>
      </c>
      <c r="R344" s="257" t="s">
        <v>3433</v>
      </c>
      <c r="S344" s="257">
        <v>7</v>
      </c>
      <c r="T344" s="257">
        <v>1811.15</v>
      </c>
      <c r="U344" s="257">
        <v>3287</v>
      </c>
      <c r="V344" s="257">
        <v>880975</v>
      </c>
      <c r="X344" s="260">
        <v>44599</v>
      </c>
      <c r="Y344" t="s">
        <v>9085</v>
      </c>
      <c r="Z344" s="260">
        <v>6</v>
      </c>
      <c r="AA344">
        <v>1400</v>
      </c>
      <c r="AB344" s="260" t="str">
        <f ca="1">IFERROR(IFERROR(VLOOKUP(Table_Merge1[[#This Row],[Column1]],Table11[#All],2,FALSE),LEFT(AB345,8)&amp;IF(LEN((RIGHT(AB345,2)+1))&lt;2,"0"&amp;(RIGHT(AB345,2)+1),(RIGHT(AB345,2)-1))),"")</f>
        <v>1400.11.18</v>
      </c>
      <c r="AC344" s="259" t="str">
        <f ca="1">LEFT(Table_Merge1[[#This Row],[Column2]],4)</f>
        <v>1400</v>
      </c>
      <c r="AD344" s="259" t="str">
        <f ca="1">RIGHT(LEFT(Table_Merge1[[#This Row],[Column2]],7),2)</f>
        <v>11</v>
      </c>
      <c r="AE344" s="259" t="str">
        <f ca="1">RIGHT(Table_Merge1[[#This Row],[Column2]],2)</f>
        <v>18</v>
      </c>
      <c r="AF344">
        <v>11</v>
      </c>
      <c r="AG344">
        <v>18</v>
      </c>
      <c r="AH344" s="260">
        <v>2022</v>
      </c>
      <c r="AI344" t="s">
        <v>3433</v>
      </c>
      <c r="AJ344" s="260">
        <v>7</v>
      </c>
      <c r="AK344">
        <v>1811.15</v>
      </c>
      <c r="AL344">
        <v>3287</v>
      </c>
      <c r="AM344">
        <v>880975</v>
      </c>
      <c r="AO344">
        <v>239501</v>
      </c>
      <c r="AP344" s="287">
        <f>IFERROR(IF(Table_Merge1[[#This Row],[LME Zinc stock]]*Table_Merge1[[#This Row],[Nima.مقدار]]=0,"",Table_Merge1[[#This Row],[LME Zinc stock]]*Table_Merge1[[#This Row],[Nima.مقدار]]),"")</f>
        <v>210994393475</v>
      </c>
      <c r="AQ344" s="287">
        <f>IFERROR(IF(Table_Merge1[[#This Row],[LME Zinc 3-month]]*Table_Merge1[[#This Row],[Nima.مقدار]]=0,"",Table_Merge1[[#This Row],[LME Zinc 3-month]]*Table_Merge1[[#This Row],[Nima.مقدار]]),"")</f>
        <v>787239787</v>
      </c>
      <c r="AR344" s="288" t="str">
        <f>IFERROR(IF(Table_Merge1[[#This Row],[LME Zinc stock]]*Table_Merge1[[#This Row],[Azad.Sell]]=0,"",Table_Merge1[[#This Row],[LME Zinc stock]]*Table_Merge1[[#This Row],[Azad.Sell]]),"")</f>
        <v/>
      </c>
      <c r="AS344" s="288" t="str">
        <f>IFERROR(IF(Table_Merge1[[#This Row],[LME Zinc 3-month]]*Table_Merge1[[#This Row],[Azad.Sell]]=0,"",Table_Merge1[[#This Row],[LME Zinc 3-month]]*Table_Merge1[[#This Row],[Azad.Sell]]),"")</f>
        <v/>
      </c>
      <c r="AT344"/>
      <c r="DH344">
        <v>1500</v>
      </c>
      <c r="DI344">
        <v>2200</v>
      </c>
      <c r="DJ344">
        <v>1500</v>
      </c>
      <c r="DK344" t="s">
        <v>9773</v>
      </c>
      <c r="DL344" t="s">
        <v>9808</v>
      </c>
      <c r="DM344" t="s">
        <v>9805</v>
      </c>
      <c r="DN344">
        <v>1154925000</v>
      </c>
      <c r="DO344">
        <v>1134846000</v>
      </c>
      <c r="DP344">
        <v>4366383450</v>
      </c>
      <c r="DQ344">
        <v>4345290450</v>
      </c>
      <c r="DR344">
        <v>6075</v>
      </c>
      <c r="DS344" t="s">
        <v>3621</v>
      </c>
      <c r="DT344" t="s">
        <v>3621</v>
      </c>
      <c r="DU344" t="s">
        <v>3621</v>
      </c>
      <c r="DV344">
        <v>6575</v>
      </c>
      <c r="DW344">
        <v>724456.72243346006</v>
      </c>
      <c r="DX344">
        <v>718277.17870722432</v>
      </c>
      <c r="DY344">
        <v>1.0086032856248583</v>
      </c>
    </row>
    <row r="345" spans="1:129" x14ac:dyDescent="0.25">
      <c r="A345" s="258">
        <v>41433</v>
      </c>
      <c r="B3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1392.03.18</v>
      </c>
      <c r="C345" s="195">
        <f t="shared" ca="1" si="41"/>
        <v>1392</v>
      </c>
      <c r="D3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45" s="195">
        <f>_xlfn.NUMBERVALUE(RIGHT(Table11[[#This Row],[تاریخ شمسی]],2))</f>
        <v>18</v>
      </c>
      <c r="F3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03-18</v>
      </c>
      <c r="G345" s="195" t="s">
        <v>496</v>
      </c>
      <c r="I345" s="259">
        <v>44174</v>
      </c>
      <c r="J345">
        <v>26450</v>
      </c>
      <c r="L345" s="259">
        <v>41433</v>
      </c>
      <c r="M345">
        <v>36550</v>
      </c>
      <c r="O345" s="284">
        <f>IFERROR(DATE(Table7[[#This Row],[year]],MONTH(DATEVALUE(Table7[[#This Row],[month]]&amp;"1")),Table7[[#This Row],[day]]),"")</f>
        <v>44596</v>
      </c>
      <c r="P345" s="195" t="s">
        <v>3771</v>
      </c>
      <c r="Q345" s="195">
        <v>2022</v>
      </c>
      <c r="R345" s="195" t="s">
        <v>3433</v>
      </c>
      <c r="S345" s="195">
        <v>4</v>
      </c>
      <c r="T345" s="195">
        <v>1814.55</v>
      </c>
      <c r="U345" s="195">
        <v>3225.5</v>
      </c>
      <c r="V345" s="195">
        <v>761950</v>
      </c>
      <c r="X345" s="260">
        <v>44596</v>
      </c>
      <c r="Z345" s="260">
        <v>6</v>
      </c>
      <c r="AB345" s="260" t="str">
        <f ca="1">IFERROR(IFERROR(VLOOKUP(Table_Merge1[[#This Row],[Column1]],Table11[#All],2,FALSE),LEFT(AB346,8)&amp;IF(LEN((RIGHT(AB346,2)+1))&lt;2,"0"&amp;(RIGHT(AB346,2)+1),(RIGHT(AB346,2)-1))),"")</f>
        <v>1400.11.13</v>
      </c>
      <c r="AC345" s="259" t="str">
        <f ca="1">LEFT(Table_Merge1[[#This Row],[Column2]],4)</f>
        <v>1400</v>
      </c>
      <c r="AD345" s="259" t="str">
        <f ca="1">RIGHT(LEFT(Table_Merge1[[#This Row],[Column2]],7),2)</f>
        <v>11</v>
      </c>
      <c r="AE345" s="259" t="str">
        <f ca="1">RIGHT(Table_Merge1[[#This Row],[Column2]],2)</f>
        <v>13</v>
      </c>
      <c r="AH345" s="260">
        <v>2022</v>
      </c>
      <c r="AI345" t="s">
        <v>3433</v>
      </c>
      <c r="AJ345" s="260">
        <v>4</v>
      </c>
      <c r="AK345">
        <v>1814.55</v>
      </c>
      <c r="AL345">
        <v>3225.5</v>
      </c>
      <c r="AM345">
        <v>761950</v>
      </c>
      <c r="AP345" s="287" t="str">
        <f>IFERROR(IF(Table_Merge1[[#This Row],[LME Zinc stock]]*Table_Merge1[[#This Row],[Nima.مقدار]]=0,"",Table_Merge1[[#This Row],[LME Zinc stock]]*Table_Merge1[[#This Row],[Nima.مقدار]]),"")</f>
        <v/>
      </c>
      <c r="AQ345" s="287" t="str">
        <f>IFERROR(IF(Table_Merge1[[#This Row],[LME Zinc 3-month]]*Table_Merge1[[#This Row],[Nima.مقدار]]=0,"",Table_Merge1[[#This Row],[LME Zinc 3-month]]*Table_Merge1[[#This Row],[Nima.مقدار]]),"")</f>
        <v/>
      </c>
      <c r="AR345" s="288" t="str">
        <f>IFERROR(IF(Table_Merge1[[#This Row],[LME Zinc stock]]*Table_Merge1[[#This Row],[Azad.Sell]]=0,"",Table_Merge1[[#This Row],[LME Zinc stock]]*Table_Merge1[[#This Row],[Azad.Sell]]),"")</f>
        <v/>
      </c>
      <c r="AS345" s="288" t="str">
        <f>IFERROR(IF(Table_Merge1[[#This Row],[LME Zinc 3-month]]*Table_Merge1[[#This Row],[Azad.Sell]]=0,"",Table_Merge1[[#This Row],[LME Zinc 3-month]]*Table_Merge1[[#This Row],[Azad.Sell]]),"")</f>
        <v/>
      </c>
      <c r="AT345"/>
      <c r="DH345">
        <v>500</v>
      </c>
      <c r="DI345">
        <v>1575</v>
      </c>
      <c r="DJ345">
        <v>500</v>
      </c>
      <c r="DK345" t="s">
        <v>9773</v>
      </c>
      <c r="DL345" t="s">
        <v>9808</v>
      </c>
      <c r="DM345" t="s">
        <v>9805</v>
      </c>
      <c r="DN345">
        <v>396919500</v>
      </c>
      <c r="DO345">
        <v>377382000</v>
      </c>
      <c r="DP345">
        <v>4763302950</v>
      </c>
      <c r="DQ345">
        <v>4722672450</v>
      </c>
      <c r="DR345">
        <v>6575</v>
      </c>
      <c r="DS345">
        <v>6575</v>
      </c>
      <c r="DT345">
        <v>724456.72243346006</v>
      </c>
      <c r="DU345">
        <v>718277.17870722432</v>
      </c>
      <c r="DV345">
        <v>6575</v>
      </c>
      <c r="DW345">
        <v>724456.72243346006</v>
      </c>
      <c r="DX345">
        <v>718277.17870722432</v>
      </c>
      <c r="DY345">
        <v>1.0086032856248583</v>
      </c>
    </row>
    <row r="346" spans="1:129" x14ac:dyDescent="0.25">
      <c r="A346" s="258">
        <v>41434</v>
      </c>
      <c r="B3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1392.03.19</v>
      </c>
      <c r="C346" s="195">
        <f t="shared" ca="1" si="41"/>
        <v>1392</v>
      </c>
      <c r="D3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46" s="195">
        <f>_xlfn.NUMBERVALUE(RIGHT(Table11[[#This Row],[تاریخ شمسی]],2))</f>
        <v>19</v>
      </c>
      <c r="F3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03-19</v>
      </c>
      <c r="G346" s="195" t="s">
        <v>497</v>
      </c>
      <c r="I346" s="259">
        <v>44175</v>
      </c>
      <c r="J346">
        <v>26250</v>
      </c>
      <c r="L346" s="259">
        <v>41434</v>
      </c>
      <c r="M346">
        <v>36200</v>
      </c>
      <c r="O346" s="283">
        <f>IFERROR(DATE(Table7[[#This Row],[year]],MONTH(DATEVALUE(Table7[[#This Row],[month]]&amp;"1")),Table7[[#This Row],[day]]),"")</f>
        <v>44595</v>
      </c>
      <c r="P346" s="257" t="s">
        <v>3772</v>
      </c>
      <c r="Q346" s="257">
        <v>2022</v>
      </c>
      <c r="R346" s="257" t="s">
        <v>3433</v>
      </c>
      <c r="S346" s="257">
        <v>3</v>
      </c>
      <c r="T346" s="257">
        <v>1803.75</v>
      </c>
      <c r="U346" s="257">
        <v>3195.5</v>
      </c>
      <c r="V346" s="257">
        <v>767700</v>
      </c>
      <c r="X346" s="260">
        <v>44595</v>
      </c>
      <c r="Y346" t="s">
        <v>9084</v>
      </c>
      <c r="Z346" s="260">
        <v>6</v>
      </c>
      <c r="AA346">
        <v>1400</v>
      </c>
      <c r="AB346" s="260" t="str">
        <f ca="1">IFERROR(IFERROR(VLOOKUP(Table_Merge1[[#This Row],[Column1]],Table11[#All],2,FALSE),LEFT(AB347,8)&amp;IF(LEN((RIGHT(AB347,2)+1))&lt;2,"0"&amp;(RIGHT(AB347,2)+1),(RIGHT(AB347,2)-1))),"")</f>
        <v>1400.11.14</v>
      </c>
      <c r="AC346" s="259" t="str">
        <f ca="1">LEFT(Table_Merge1[[#This Row],[Column2]],4)</f>
        <v>1400</v>
      </c>
      <c r="AD346" s="259" t="str">
        <f ca="1">RIGHT(LEFT(Table_Merge1[[#This Row],[Column2]],7),2)</f>
        <v>11</v>
      </c>
      <c r="AE346" s="259" t="str">
        <f ca="1">RIGHT(Table_Merge1[[#This Row],[Column2]],2)</f>
        <v>14</v>
      </c>
      <c r="AF346">
        <v>11</v>
      </c>
      <c r="AG346">
        <v>14</v>
      </c>
      <c r="AH346" s="260">
        <v>2022</v>
      </c>
      <c r="AI346" t="s">
        <v>3433</v>
      </c>
      <c r="AJ346" s="260">
        <v>3</v>
      </c>
      <c r="AK346">
        <v>1803.75</v>
      </c>
      <c r="AL346">
        <v>3195.5</v>
      </c>
      <c r="AM346">
        <v>767700</v>
      </c>
      <c r="AO346">
        <v>240888</v>
      </c>
      <c r="AP346" s="287">
        <f>IFERROR(IF(Table_Merge1[[#This Row],[LME Zinc stock]]*Table_Merge1[[#This Row],[Nima.مقدار]]=0,"",Table_Merge1[[#This Row],[LME Zinc stock]]*Table_Merge1[[#This Row],[Nima.مقدار]]),"")</f>
        <v>184929717600</v>
      </c>
      <c r="AQ346" s="287">
        <f>IFERROR(IF(Table_Merge1[[#This Row],[LME Zinc 3-month]]*Table_Merge1[[#This Row],[Nima.مقدار]]=0,"",Table_Merge1[[#This Row],[LME Zinc 3-month]]*Table_Merge1[[#This Row],[Nima.مقدار]]),"")</f>
        <v>769757604</v>
      </c>
      <c r="AR346" s="288" t="str">
        <f>IFERROR(IF(Table_Merge1[[#This Row],[LME Zinc stock]]*Table_Merge1[[#This Row],[Azad.Sell]]=0,"",Table_Merge1[[#This Row],[LME Zinc stock]]*Table_Merge1[[#This Row],[Azad.Sell]]),"")</f>
        <v/>
      </c>
      <c r="AS346" s="288" t="str">
        <f>IFERROR(IF(Table_Merge1[[#This Row],[LME Zinc 3-month]]*Table_Merge1[[#This Row],[Azad.Sell]]=0,"",Table_Merge1[[#This Row],[LME Zinc 3-month]]*Table_Merge1[[#This Row],[Azad.Sell]]),"")</f>
        <v/>
      </c>
      <c r="AT346"/>
      <c r="DH346">
        <v>2000</v>
      </c>
      <c r="DI346">
        <v>3775</v>
      </c>
      <c r="DJ346">
        <v>2000</v>
      </c>
      <c r="DK346" t="s">
        <v>9500</v>
      </c>
      <c r="DL346" t="s">
        <v>9808</v>
      </c>
      <c r="DM346" t="s">
        <v>9799</v>
      </c>
      <c r="DN346">
        <v>1513456000</v>
      </c>
      <c r="DO346">
        <v>1501088000</v>
      </c>
      <c r="DP346">
        <v>1513456000</v>
      </c>
      <c r="DQ346">
        <v>1501088000</v>
      </c>
      <c r="DR346">
        <v>2000</v>
      </c>
      <c r="DS346" t="s">
        <v>3621</v>
      </c>
      <c r="DT346" t="s">
        <v>3621</v>
      </c>
      <c r="DU346" t="s">
        <v>3621</v>
      </c>
      <c r="DV346">
        <v>10700</v>
      </c>
      <c r="DW346">
        <v>684316.57009345794</v>
      </c>
      <c r="DX346">
        <v>666369.73831775703</v>
      </c>
      <c r="DY346">
        <v>1.0269322430832581</v>
      </c>
    </row>
    <row r="347" spans="1:129" x14ac:dyDescent="0.25">
      <c r="A347" s="258">
        <v>41435</v>
      </c>
      <c r="B3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1392.03.20</v>
      </c>
      <c r="C347" s="195">
        <f t="shared" ca="1" si="41"/>
        <v>1392</v>
      </c>
      <c r="D3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47" s="195">
        <f>_xlfn.NUMBERVALUE(RIGHT(Table11[[#This Row],[تاریخ شمسی]],2))</f>
        <v>20</v>
      </c>
      <c r="F3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03-20</v>
      </c>
      <c r="G347" s="195" t="s">
        <v>498</v>
      </c>
      <c r="I347" s="259">
        <v>44176</v>
      </c>
      <c r="J347">
        <v>26250</v>
      </c>
      <c r="L347" s="259">
        <v>41435</v>
      </c>
      <c r="M347">
        <v>36000</v>
      </c>
      <c r="O347" s="284">
        <f>IFERROR(DATE(Table7[[#This Row],[year]],MONTH(DATEVALUE(Table7[[#This Row],[month]]&amp;"1")),Table7[[#This Row],[day]]),"")</f>
        <v>44594</v>
      </c>
      <c r="P347" s="195" t="s">
        <v>3773</v>
      </c>
      <c r="Q347" s="195">
        <v>2022</v>
      </c>
      <c r="R347" s="195" t="s">
        <v>3433</v>
      </c>
      <c r="S347" s="195">
        <v>2</v>
      </c>
      <c r="T347" s="195">
        <v>1802</v>
      </c>
      <c r="U347" s="195">
        <v>3111</v>
      </c>
      <c r="V347" s="195">
        <v>768250</v>
      </c>
      <c r="X347" s="260">
        <v>44594</v>
      </c>
      <c r="Y347" t="s">
        <v>9083</v>
      </c>
      <c r="Z347" s="260">
        <v>6</v>
      </c>
      <c r="AA347">
        <v>1400</v>
      </c>
      <c r="AB347" s="260" t="str">
        <f ca="1">IFERROR(IFERROR(VLOOKUP(Table_Merge1[[#This Row],[Column1]],Table11[#All],2,FALSE),LEFT(AB348,8)&amp;IF(LEN((RIGHT(AB348,2)+1))&lt;2,"0"&amp;(RIGHT(AB348,2)+1),(RIGHT(AB348,2)-1))),"")</f>
        <v>1400.11.13</v>
      </c>
      <c r="AC347" s="259" t="str">
        <f ca="1">LEFT(Table_Merge1[[#This Row],[Column2]],4)</f>
        <v>1400</v>
      </c>
      <c r="AD347" s="259" t="str">
        <f ca="1">RIGHT(LEFT(Table_Merge1[[#This Row],[Column2]],7),2)</f>
        <v>11</v>
      </c>
      <c r="AE347" s="259" t="str">
        <f ca="1">RIGHT(Table_Merge1[[#This Row],[Column2]],2)</f>
        <v>13</v>
      </c>
      <c r="AF347">
        <v>11</v>
      </c>
      <c r="AG347">
        <v>13</v>
      </c>
      <c r="AH347" s="260">
        <v>2022</v>
      </c>
      <c r="AI347" t="s">
        <v>3433</v>
      </c>
      <c r="AJ347" s="260">
        <v>2</v>
      </c>
      <c r="AK347">
        <v>1802</v>
      </c>
      <c r="AL347">
        <v>3111</v>
      </c>
      <c r="AM347">
        <v>768250</v>
      </c>
      <c r="AO347">
        <v>240325</v>
      </c>
      <c r="AP347" s="287">
        <f>IFERROR(IF(Table_Merge1[[#This Row],[LME Zinc stock]]*Table_Merge1[[#This Row],[Nima.مقدار]]=0,"",Table_Merge1[[#This Row],[LME Zinc stock]]*Table_Merge1[[#This Row],[Nima.مقدار]]),"")</f>
        <v>184629681250</v>
      </c>
      <c r="AQ347" s="287">
        <f>IFERROR(IF(Table_Merge1[[#This Row],[LME Zinc 3-month]]*Table_Merge1[[#This Row],[Nima.مقدار]]=0,"",Table_Merge1[[#This Row],[LME Zinc 3-month]]*Table_Merge1[[#This Row],[Nima.مقدار]]),"")</f>
        <v>747651075</v>
      </c>
      <c r="AR347" s="288" t="str">
        <f>IFERROR(IF(Table_Merge1[[#This Row],[LME Zinc stock]]*Table_Merge1[[#This Row],[Azad.Sell]]=0,"",Table_Merge1[[#This Row],[LME Zinc stock]]*Table_Merge1[[#This Row],[Azad.Sell]]),"")</f>
        <v/>
      </c>
      <c r="AS347" s="288" t="str">
        <f>IFERROR(IF(Table_Merge1[[#This Row],[LME Zinc 3-month]]*Table_Merge1[[#This Row],[Azad.Sell]]=0,"",Table_Merge1[[#This Row],[LME Zinc 3-month]]*Table_Merge1[[#This Row],[Azad.Sell]]),"")</f>
        <v/>
      </c>
      <c r="AT347"/>
      <c r="DH347">
        <v>2000</v>
      </c>
      <c r="DI347">
        <v>4575</v>
      </c>
      <c r="DJ347">
        <v>2000</v>
      </c>
      <c r="DK347" t="s">
        <v>9571</v>
      </c>
      <c r="DL347" t="s">
        <v>9808</v>
      </c>
      <c r="DM347" t="s">
        <v>9799</v>
      </c>
      <c r="DN347">
        <v>1363456000</v>
      </c>
      <c r="DO347">
        <v>1348048000</v>
      </c>
      <c r="DP347">
        <v>2876912000</v>
      </c>
      <c r="DQ347">
        <v>2849136000</v>
      </c>
      <c r="DR347">
        <v>4000</v>
      </c>
      <c r="DS347" t="s">
        <v>3621</v>
      </c>
      <c r="DT347" t="s">
        <v>3621</v>
      </c>
      <c r="DU347" t="s">
        <v>3621</v>
      </c>
      <c r="DV347">
        <v>10700</v>
      </c>
      <c r="DW347">
        <v>684316.57009345794</v>
      </c>
      <c r="DX347">
        <v>666369.73831775703</v>
      </c>
      <c r="DY347">
        <v>1.0269322430832581</v>
      </c>
    </row>
    <row r="348" spans="1:129" x14ac:dyDescent="0.25">
      <c r="A348" s="258">
        <v>41436</v>
      </c>
      <c r="B3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1392.03.21</v>
      </c>
      <c r="C348" s="195">
        <f t="shared" ca="1" si="41"/>
        <v>1392</v>
      </c>
      <c r="D3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48" s="195">
        <f>_xlfn.NUMBERVALUE(RIGHT(Table11[[#This Row],[تاریخ شمسی]],2))</f>
        <v>21</v>
      </c>
      <c r="F3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03-21</v>
      </c>
      <c r="G348" s="195" t="s">
        <v>499</v>
      </c>
      <c r="I348" s="259">
        <v>44177</v>
      </c>
      <c r="J348">
        <v>26050</v>
      </c>
      <c r="L348" s="259">
        <v>41436</v>
      </c>
      <c r="M348">
        <v>35800</v>
      </c>
      <c r="O348" s="283">
        <f>IFERROR(DATE(Table7[[#This Row],[year]],MONTH(DATEVALUE(Table7[[#This Row],[month]]&amp;"1")),Table7[[#This Row],[day]]),"")</f>
        <v>44593</v>
      </c>
      <c r="P348" s="257" t="s">
        <v>3774</v>
      </c>
      <c r="Q348" s="257">
        <v>2022</v>
      </c>
      <c r="R348" s="257" t="s">
        <v>3433</v>
      </c>
      <c r="S348" s="257">
        <v>1</v>
      </c>
      <c r="T348" s="257">
        <v>1806.5</v>
      </c>
      <c r="U348" s="257">
        <v>3065</v>
      </c>
      <c r="V348" s="257">
        <v>775475</v>
      </c>
      <c r="X348" s="260">
        <v>44593</v>
      </c>
      <c r="Y348" t="s">
        <v>9082</v>
      </c>
      <c r="Z348" s="260">
        <v>6</v>
      </c>
      <c r="AA348">
        <v>1400</v>
      </c>
      <c r="AB348" s="260" t="str">
        <f ca="1">IFERROR(IFERROR(VLOOKUP(Table_Merge1[[#This Row],[Column1]],Table11[#All],2,FALSE),LEFT(AB349,8)&amp;IF(LEN((RIGHT(AB349,2)+1))&lt;2,"0"&amp;(RIGHT(AB349,2)+1),(RIGHT(AB349,2)-1))),"")</f>
        <v>1400.11.12</v>
      </c>
      <c r="AC348" s="259" t="str">
        <f ca="1">LEFT(Table_Merge1[[#This Row],[Column2]],4)</f>
        <v>1400</v>
      </c>
      <c r="AD348" s="259" t="str">
        <f ca="1">RIGHT(LEFT(Table_Merge1[[#This Row],[Column2]],7),2)</f>
        <v>11</v>
      </c>
      <c r="AE348" s="259" t="str">
        <f ca="1">RIGHT(Table_Merge1[[#This Row],[Column2]],2)</f>
        <v>12</v>
      </c>
      <c r="AF348">
        <v>11</v>
      </c>
      <c r="AG348">
        <v>12</v>
      </c>
      <c r="AH348" s="260">
        <v>2022</v>
      </c>
      <c r="AI348" t="s">
        <v>3433</v>
      </c>
      <c r="AJ348" s="260">
        <v>1</v>
      </c>
      <c r="AK348">
        <v>1806.5</v>
      </c>
      <c r="AL348">
        <v>3065</v>
      </c>
      <c r="AM348">
        <v>775475</v>
      </c>
      <c r="AO348">
        <v>242557</v>
      </c>
      <c r="AP348" s="287">
        <f>IFERROR(IF(Table_Merge1[[#This Row],[LME Zinc stock]]*Table_Merge1[[#This Row],[Nima.مقدار]]=0,"",Table_Merge1[[#This Row],[LME Zinc stock]]*Table_Merge1[[#This Row],[Nima.مقدار]]),"")</f>
        <v>188096889575</v>
      </c>
      <c r="AQ348" s="287">
        <f>IFERROR(IF(Table_Merge1[[#This Row],[LME Zinc 3-month]]*Table_Merge1[[#This Row],[Nima.مقدار]]=0,"",Table_Merge1[[#This Row],[LME Zinc 3-month]]*Table_Merge1[[#This Row],[Nima.مقدار]]),"")</f>
        <v>743437205</v>
      </c>
      <c r="AR348" s="288" t="str">
        <f>IFERROR(IF(Table_Merge1[[#This Row],[LME Zinc stock]]*Table_Merge1[[#This Row],[Azad.Sell]]=0,"",Table_Merge1[[#This Row],[LME Zinc stock]]*Table_Merge1[[#This Row],[Azad.Sell]]),"")</f>
        <v/>
      </c>
      <c r="AS348" s="288" t="str">
        <f>IFERROR(IF(Table_Merge1[[#This Row],[LME Zinc 3-month]]*Table_Merge1[[#This Row],[Azad.Sell]]=0,"",Table_Merge1[[#This Row],[LME Zinc 3-month]]*Table_Merge1[[#This Row],[Azad.Sell]]),"")</f>
        <v/>
      </c>
      <c r="AT348"/>
      <c r="DH348">
        <v>2000</v>
      </c>
      <c r="DI348">
        <v>3625</v>
      </c>
      <c r="DJ348">
        <v>1775</v>
      </c>
      <c r="DK348" t="s">
        <v>9572</v>
      </c>
      <c r="DL348" t="s">
        <v>9808</v>
      </c>
      <c r="DM348" t="s">
        <v>9799</v>
      </c>
      <c r="DN348">
        <v>1140772975</v>
      </c>
      <c r="DO348">
        <v>1140772975</v>
      </c>
      <c r="DP348">
        <v>4017684975</v>
      </c>
      <c r="DQ348">
        <v>3989908975</v>
      </c>
      <c r="DR348">
        <v>5775</v>
      </c>
      <c r="DS348" t="s">
        <v>3621</v>
      </c>
      <c r="DT348" t="s">
        <v>3621</v>
      </c>
      <c r="DU348" t="s">
        <v>3621</v>
      </c>
      <c r="DV348">
        <v>10700</v>
      </c>
      <c r="DW348">
        <v>684316.57009345794</v>
      </c>
      <c r="DX348">
        <v>666369.73831775703</v>
      </c>
      <c r="DY348">
        <v>1.0269322430832581</v>
      </c>
    </row>
    <row r="349" spans="1:129" x14ac:dyDescent="0.25">
      <c r="A349" s="258">
        <v>41437</v>
      </c>
      <c r="B3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1392.03.22</v>
      </c>
      <c r="C349" s="195">
        <f t="shared" ca="1" si="41"/>
        <v>1392</v>
      </c>
      <c r="D3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49" s="195">
        <f>_xlfn.NUMBERVALUE(RIGHT(Table11[[#This Row],[تاریخ شمسی]],2))</f>
        <v>22</v>
      </c>
      <c r="F3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03-22</v>
      </c>
      <c r="G349" s="195" t="s">
        <v>500</v>
      </c>
      <c r="I349" s="259">
        <v>44178</v>
      </c>
      <c r="J349">
        <v>25950</v>
      </c>
      <c r="L349" s="259">
        <v>41437</v>
      </c>
      <c r="M349">
        <v>36350</v>
      </c>
      <c r="O349" s="284">
        <f>IFERROR(DATE(Table7[[#This Row],[year]],MONTH(DATEVALUE(Table7[[#This Row],[month]]&amp;"1")),Table7[[#This Row],[day]]),"")</f>
        <v>44592</v>
      </c>
      <c r="P349" s="195" t="s">
        <v>3775</v>
      </c>
      <c r="Q349" s="195">
        <v>2022</v>
      </c>
      <c r="R349" s="195" t="s">
        <v>3431</v>
      </c>
      <c r="S349" s="195">
        <v>31</v>
      </c>
      <c r="T349" s="195">
        <v>1790.6</v>
      </c>
      <c r="U349" s="195">
        <v>3028</v>
      </c>
      <c r="V349" s="195">
        <v>782225</v>
      </c>
      <c r="X349" s="260">
        <v>44592</v>
      </c>
      <c r="Y349" t="s">
        <v>9081</v>
      </c>
      <c r="Z349" s="260">
        <v>6</v>
      </c>
      <c r="AA349">
        <v>1400</v>
      </c>
      <c r="AB349" s="260" t="str">
        <f ca="1">IFERROR(IFERROR(VLOOKUP(Table_Merge1[[#This Row],[Column1]],Table11[#All],2,FALSE),LEFT(AB350,8)&amp;IF(LEN((RIGHT(AB350,2)+1))&lt;2,"0"&amp;(RIGHT(AB350,2)+1),(RIGHT(AB350,2)-1))),"")</f>
        <v>1400.11.11</v>
      </c>
      <c r="AC349" s="259" t="str">
        <f ca="1">LEFT(Table_Merge1[[#This Row],[Column2]],4)</f>
        <v>1400</v>
      </c>
      <c r="AD349" s="259" t="str">
        <f ca="1">RIGHT(LEFT(Table_Merge1[[#This Row],[Column2]],7),2)</f>
        <v>11</v>
      </c>
      <c r="AE349" s="259" t="str">
        <f ca="1">RIGHT(Table_Merge1[[#This Row],[Column2]],2)</f>
        <v>11</v>
      </c>
      <c r="AF349">
        <v>11</v>
      </c>
      <c r="AG349">
        <v>11</v>
      </c>
      <c r="AH349" s="260">
        <v>2022</v>
      </c>
      <c r="AI349" t="s">
        <v>3431</v>
      </c>
      <c r="AJ349" s="260">
        <v>31</v>
      </c>
      <c r="AK349">
        <v>1790.6</v>
      </c>
      <c r="AL349">
        <v>3028</v>
      </c>
      <c r="AM349">
        <v>782225</v>
      </c>
      <c r="AN349">
        <v>27950</v>
      </c>
      <c r="AO349">
        <v>243730</v>
      </c>
      <c r="AP349" s="287">
        <f>IFERROR(IF(Table_Merge1[[#This Row],[LME Zinc stock]]*Table_Merge1[[#This Row],[Nima.مقدار]]=0,"",Table_Merge1[[#This Row],[LME Zinc stock]]*Table_Merge1[[#This Row],[Nima.مقدار]]),"")</f>
        <v>190651699250</v>
      </c>
      <c r="AQ349" s="287">
        <f>IFERROR(IF(Table_Merge1[[#This Row],[LME Zinc 3-month]]*Table_Merge1[[#This Row],[Nima.مقدار]]=0,"",Table_Merge1[[#This Row],[LME Zinc 3-month]]*Table_Merge1[[#This Row],[Nima.مقدار]]),"")</f>
        <v>738014440</v>
      </c>
      <c r="AR349" s="288">
        <f>IFERROR(IF(Table_Merge1[[#This Row],[LME Zinc stock]]*Table_Merge1[[#This Row],[Azad.Sell]]=0,"",Table_Merge1[[#This Row],[LME Zinc stock]]*Table_Merge1[[#This Row],[Azad.Sell]]),"")</f>
        <v>21863188750</v>
      </c>
      <c r="AS349" s="288">
        <f>IFERROR(IF(Table_Merge1[[#This Row],[LME Zinc 3-month]]*Table_Merge1[[#This Row],[Azad.Sell]]=0,"",Table_Merge1[[#This Row],[LME Zinc 3-month]]*Table_Merge1[[#This Row],[Azad.Sell]]),"")</f>
        <v>84632600</v>
      </c>
      <c r="AT349"/>
      <c r="DH349">
        <v>0</v>
      </c>
      <c r="DI349">
        <v>100</v>
      </c>
      <c r="DJ349">
        <v>100</v>
      </c>
      <c r="DK349" t="s">
        <v>9572</v>
      </c>
      <c r="DL349" t="s">
        <v>9808</v>
      </c>
      <c r="DM349" t="s">
        <v>9799</v>
      </c>
      <c r="DN349">
        <v>64268900</v>
      </c>
      <c r="DO349">
        <v>64268900</v>
      </c>
      <c r="DP349">
        <v>4081953875</v>
      </c>
      <c r="DQ349">
        <v>4054177875</v>
      </c>
      <c r="DR349">
        <v>5875</v>
      </c>
      <c r="DS349" t="s">
        <v>3621</v>
      </c>
      <c r="DT349" t="s">
        <v>3621</v>
      </c>
      <c r="DU349" t="s">
        <v>3621</v>
      </c>
      <c r="DV349">
        <v>10700</v>
      </c>
      <c r="DW349">
        <v>684316.57009345794</v>
      </c>
      <c r="DX349">
        <v>666369.73831775703</v>
      </c>
      <c r="DY349">
        <v>1.0269322430832581</v>
      </c>
    </row>
    <row r="350" spans="1:129" x14ac:dyDescent="0.25">
      <c r="A350" s="258">
        <v>41438</v>
      </c>
      <c r="B3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1392.03.23</v>
      </c>
      <c r="C350" s="195">
        <f t="shared" ca="1" si="41"/>
        <v>1392</v>
      </c>
      <c r="D3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50" s="195">
        <f>_xlfn.NUMBERVALUE(RIGHT(Table11[[#This Row],[تاریخ شمسی]],2))</f>
        <v>23</v>
      </c>
      <c r="F3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03-23</v>
      </c>
      <c r="G350" s="195" t="s">
        <v>501</v>
      </c>
      <c r="I350" s="259">
        <v>44179</v>
      </c>
      <c r="J350">
        <v>25950</v>
      </c>
      <c r="L350" s="259">
        <v>41438</v>
      </c>
      <c r="M350">
        <v>36350</v>
      </c>
      <c r="O350" s="283">
        <f>IFERROR(DATE(Table7[[#This Row],[year]],MONTH(DATEVALUE(Table7[[#This Row],[month]]&amp;"1")),Table7[[#This Row],[day]]),"")</f>
        <v>44589</v>
      </c>
      <c r="P350" s="257" t="s">
        <v>3776</v>
      </c>
      <c r="Q350" s="257">
        <v>2022</v>
      </c>
      <c r="R350" s="257" t="s">
        <v>3431</v>
      </c>
      <c r="S350" s="257">
        <v>28</v>
      </c>
      <c r="T350" s="257">
        <v>1790.2</v>
      </c>
      <c r="U350" s="257">
        <v>3049</v>
      </c>
      <c r="V350" s="257">
        <v>788425</v>
      </c>
      <c r="X350" s="260">
        <v>44589</v>
      </c>
      <c r="Z350" s="260">
        <v>6</v>
      </c>
      <c r="AB350" s="260" t="str">
        <f ca="1">IFERROR(IFERROR(VLOOKUP(Table_Merge1[[#This Row],[Column1]],Table11[#All],2,FALSE),LEFT(AB351,8)&amp;IF(LEN((RIGHT(AB351,2)+1))&lt;2,"0"&amp;(RIGHT(AB351,2)+1),(RIGHT(AB351,2)-1))),"")</f>
        <v>1400.11.08</v>
      </c>
      <c r="AC350" s="259" t="str">
        <f ca="1">LEFT(Table_Merge1[[#This Row],[Column2]],4)</f>
        <v>1400</v>
      </c>
      <c r="AD350" s="259" t="str">
        <f ca="1">RIGHT(LEFT(Table_Merge1[[#This Row],[Column2]],7),2)</f>
        <v>11</v>
      </c>
      <c r="AE350" s="259" t="str">
        <f ca="1">RIGHT(Table_Merge1[[#This Row],[Column2]],2)</f>
        <v>08</v>
      </c>
      <c r="AH350" s="260">
        <v>2022</v>
      </c>
      <c r="AI350" t="s">
        <v>3431</v>
      </c>
      <c r="AJ350" s="260">
        <v>28</v>
      </c>
      <c r="AK350">
        <v>1790.2</v>
      </c>
      <c r="AL350">
        <v>3049</v>
      </c>
      <c r="AM350">
        <v>788425</v>
      </c>
      <c r="AN350">
        <v>28050</v>
      </c>
      <c r="AP350" s="287" t="str">
        <f>IFERROR(IF(Table_Merge1[[#This Row],[LME Zinc stock]]*Table_Merge1[[#This Row],[Nima.مقدار]]=0,"",Table_Merge1[[#This Row],[LME Zinc stock]]*Table_Merge1[[#This Row],[Nima.مقدار]]),"")</f>
        <v/>
      </c>
      <c r="AQ350" s="287" t="str">
        <f>IFERROR(IF(Table_Merge1[[#This Row],[LME Zinc 3-month]]*Table_Merge1[[#This Row],[Nima.مقدار]]=0,"",Table_Merge1[[#This Row],[LME Zinc 3-month]]*Table_Merge1[[#This Row],[Nima.مقدار]]),"")</f>
        <v/>
      </c>
      <c r="AR350" s="288">
        <f>IFERROR(IF(Table_Merge1[[#This Row],[LME Zinc stock]]*Table_Merge1[[#This Row],[Azad.Sell]]=0,"",Table_Merge1[[#This Row],[LME Zinc stock]]*Table_Merge1[[#This Row],[Azad.Sell]]),"")</f>
        <v>22115321250</v>
      </c>
      <c r="AS350" s="288">
        <f>IFERROR(IF(Table_Merge1[[#This Row],[LME Zinc 3-month]]*Table_Merge1[[#This Row],[Azad.Sell]]=0,"",Table_Merge1[[#This Row],[LME Zinc 3-month]]*Table_Merge1[[#This Row],[Azad.Sell]]),"")</f>
        <v>85524450</v>
      </c>
      <c r="AT350"/>
      <c r="DH350">
        <v>0</v>
      </c>
      <c r="DI350">
        <v>125</v>
      </c>
      <c r="DJ350">
        <v>125</v>
      </c>
      <c r="DK350" t="s">
        <v>9573</v>
      </c>
      <c r="DL350" t="s">
        <v>9808</v>
      </c>
      <c r="DM350" t="s">
        <v>9799</v>
      </c>
      <c r="DN350">
        <v>80336125</v>
      </c>
      <c r="DO350">
        <v>80336125</v>
      </c>
      <c r="DP350">
        <v>4162290000</v>
      </c>
      <c r="DQ350">
        <v>4134514000</v>
      </c>
      <c r="DR350">
        <v>6000</v>
      </c>
      <c r="DS350" t="s">
        <v>3621</v>
      </c>
      <c r="DT350" t="s">
        <v>3621</v>
      </c>
      <c r="DU350" t="s">
        <v>3621</v>
      </c>
      <c r="DV350">
        <v>10700</v>
      </c>
      <c r="DW350">
        <v>684316.57009345794</v>
      </c>
      <c r="DX350">
        <v>666369.73831775703</v>
      </c>
      <c r="DY350">
        <v>1.0269322430832581</v>
      </c>
    </row>
    <row r="351" spans="1:129" x14ac:dyDescent="0.25">
      <c r="A351" s="258">
        <v>41440</v>
      </c>
      <c r="B3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1392.03.25</v>
      </c>
      <c r="C351" s="195">
        <f t="shared" ca="1" si="41"/>
        <v>1392</v>
      </c>
      <c r="D3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51" s="195">
        <f>_xlfn.NUMBERVALUE(RIGHT(Table11[[#This Row],[تاریخ شمسی]],2))</f>
        <v>25</v>
      </c>
      <c r="F3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03-25</v>
      </c>
      <c r="G351" s="195" t="s">
        <v>502</v>
      </c>
      <c r="I351" s="259">
        <v>44180</v>
      </c>
      <c r="J351">
        <v>26100</v>
      </c>
      <c r="L351" s="259">
        <v>41440</v>
      </c>
      <c r="M351">
        <v>34300</v>
      </c>
      <c r="O351" s="284">
        <f>IFERROR(DATE(Table7[[#This Row],[year]],MONTH(DATEVALUE(Table7[[#This Row],[month]]&amp;"1")),Table7[[#This Row],[day]]),"")</f>
        <v>44588</v>
      </c>
      <c r="P351" s="195" t="s">
        <v>3777</v>
      </c>
      <c r="Q351" s="195">
        <v>2022</v>
      </c>
      <c r="R351" s="195" t="s">
        <v>3431</v>
      </c>
      <c r="S351" s="195">
        <v>27</v>
      </c>
      <c r="T351" s="195">
        <v>1815.5</v>
      </c>
      <c r="U351" s="195" t="s">
        <v>3621</v>
      </c>
      <c r="V351" s="195" t="s">
        <v>3621</v>
      </c>
      <c r="X351" s="260">
        <v>44588</v>
      </c>
      <c r="Y351" t="s">
        <v>9080</v>
      </c>
      <c r="Z351" s="260">
        <v>6</v>
      </c>
      <c r="AA351">
        <v>1400</v>
      </c>
      <c r="AB351" s="260" t="str">
        <f ca="1">IFERROR(IFERROR(VLOOKUP(Table_Merge1[[#This Row],[Column1]],Table11[#All],2,FALSE),LEFT(AB352,8)&amp;IF(LEN((RIGHT(AB352,2)+1))&lt;2,"0"&amp;(RIGHT(AB352,2)+1),(RIGHT(AB352,2)-1))),"")</f>
        <v>1400.11.07</v>
      </c>
      <c r="AC351" s="259" t="str">
        <f ca="1">LEFT(Table_Merge1[[#This Row],[Column2]],4)</f>
        <v>1400</v>
      </c>
      <c r="AD351" s="259" t="str">
        <f ca="1">RIGHT(LEFT(Table_Merge1[[#This Row],[Column2]],7),2)</f>
        <v>11</v>
      </c>
      <c r="AE351" s="259" t="str">
        <f ca="1">RIGHT(Table_Merge1[[#This Row],[Column2]],2)</f>
        <v>07</v>
      </c>
      <c r="AF351">
        <v>11</v>
      </c>
      <c r="AG351">
        <v>7</v>
      </c>
      <c r="AH351" s="260">
        <v>2022</v>
      </c>
      <c r="AI351" t="s">
        <v>3431</v>
      </c>
      <c r="AJ351" s="260">
        <v>27</v>
      </c>
      <c r="AK351">
        <v>1815.5</v>
      </c>
      <c r="AL351" t="s">
        <v>3621</v>
      </c>
      <c r="AM351" t="s">
        <v>3621</v>
      </c>
      <c r="AN351">
        <v>28050</v>
      </c>
      <c r="AO351">
        <v>245580</v>
      </c>
      <c r="AP351" s="287" t="str">
        <f>IFERROR(IF(Table_Merge1[[#This Row],[LME Zinc stock]]*Table_Merge1[[#This Row],[Nima.مقدار]]=0,"",Table_Merge1[[#This Row],[LME Zinc stock]]*Table_Merge1[[#This Row],[Nima.مقدار]]),"")</f>
        <v/>
      </c>
      <c r="AQ351" s="287" t="str">
        <f>IFERROR(IF(Table_Merge1[[#This Row],[LME Zinc 3-month]]*Table_Merge1[[#This Row],[Nima.مقدار]]=0,"",Table_Merge1[[#This Row],[LME Zinc 3-month]]*Table_Merge1[[#This Row],[Nima.مقدار]]),"")</f>
        <v/>
      </c>
      <c r="AR351" s="288" t="str">
        <f>IFERROR(IF(Table_Merge1[[#This Row],[LME Zinc stock]]*Table_Merge1[[#This Row],[Azad.Sell]]=0,"",Table_Merge1[[#This Row],[LME Zinc stock]]*Table_Merge1[[#This Row],[Azad.Sell]]),"")</f>
        <v/>
      </c>
      <c r="AS351" s="288" t="str">
        <f>IFERROR(IF(Table_Merge1[[#This Row],[LME Zinc 3-month]]*Table_Merge1[[#This Row],[Azad.Sell]]=0,"",Table_Merge1[[#This Row],[LME Zinc 3-month]]*Table_Merge1[[#This Row],[Azad.Sell]]),"")</f>
        <v/>
      </c>
      <c r="AT351"/>
      <c r="DH351">
        <v>350</v>
      </c>
      <c r="DI351">
        <v>2300</v>
      </c>
      <c r="DJ351">
        <v>350</v>
      </c>
      <c r="DK351" t="s">
        <v>9784</v>
      </c>
      <c r="DL351" t="s">
        <v>9808</v>
      </c>
      <c r="DM351" t="s">
        <v>9799</v>
      </c>
      <c r="DN351">
        <v>231511700</v>
      </c>
      <c r="DO351">
        <v>220255350</v>
      </c>
      <c r="DP351">
        <v>4393801700</v>
      </c>
      <c r="DQ351">
        <v>4354769350</v>
      </c>
      <c r="DR351">
        <v>6350</v>
      </c>
      <c r="DS351" t="s">
        <v>3621</v>
      </c>
      <c r="DT351" t="s">
        <v>3621</v>
      </c>
      <c r="DU351" t="s">
        <v>3621</v>
      </c>
      <c r="DV351">
        <v>10700</v>
      </c>
      <c r="DW351">
        <v>684316.57009345794</v>
      </c>
      <c r="DX351">
        <v>666369.73831775703</v>
      </c>
      <c r="DY351">
        <v>1.0269322430832581</v>
      </c>
    </row>
    <row r="352" spans="1:129" x14ac:dyDescent="0.25">
      <c r="A352" s="258">
        <v>41441</v>
      </c>
      <c r="B3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1392.03.26</v>
      </c>
      <c r="C352" s="195">
        <f t="shared" ca="1" si="41"/>
        <v>1392</v>
      </c>
      <c r="D3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52" s="195">
        <f>_xlfn.NUMBERVALUE(RIGHT(Table11[[#This Row],[تاریخ شمسی]],2))</f>
        <v>26</v>
      </c>
      <c r="F3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03-26</v>
      </c>
      <c r="G352" s="195" t="s">
        <v>503</v>
      </c>
      <c r="I352" s="259">
        <v>44181</v>
      </c>
      <c r="J352">
        <v>25900</v>
      </c>
      <c r="L352" s="259">
        <v>41441</v>
      </c>
      <c r="M352">
        <v>35000</v>
      </c>
      <c r="O352" s="283">
        <f>IFERROR(DATE(Table7[[#This Row],[year]],MONTH(DATEVALUE(Table7[[#This Row],[month]]&amp;"1")),Table7[[#This Row],[day]]),"")</f>
        <v>44587</v>
      </c>
      <c r="P352" s="257" t="s">
        <v>3778</v>
      </c>
      <c r="Q352" s="257">
        <v>2022</v>
      </c>
      <c r="R352" s="257" t="s">
        <v>3431</v>
      </c>
      <c r="S352" s="257">
        <v>26</v>
      </c>
      <c r="T352" s="257">
        <v>1845.2</v>
      </c>
      <c r="U352" s="257">
        <v>3052</v>
      </c>
      <c r="V352" s="257">
        <v>799475</v>
      </c>
      <c r="X352" s="260">
        <v>44587</v>
      </c>
      <c r="Y352" t="s">
        <v>9079</v>
      </c>
      <c r="Z352" s="260">
        <v>6</v>
      </c>
      <c r="AA352">
        <v>1400</v>
      </c>
      <c r="AB352" s="260" t="str">
        <f ca="1">IFERROR(IFERROR(VLOOKUP(Table_Merge1[[#This Row],[Column1]],Table11[#All],2,FALSE),LEFT(AB353,8)&amp;IF(LEN((RIGHT(AB353,2)+1))&lt;2,"0"&amp;(RIGHT(AB353,2)+1),(RIGHT(AB353,2)-1))),"")</f>
        <v>1400.11.06</v>
      </c>
      <c r="AC352" s="259" t="str">
        <f ca="1">LEFT(Table_Merge1[[#This Row],[Column2]],4)</f>
        <v>1400</v>
      </c>
      <c r="AD352" s="259" t="str">
        <f ca="1">RIGHT(LEFT(Table_Merge1[[#This Row],[Column2]],7),2)</f>
        <v>11</v>
      </c>
      <c r="AE352" s="259" t="str">
        <f ca="1">RIGHT(Table_Merge1[[#This Row],[Column2]],2)</f>
        <v>06</v>
      </c>
      <c r="AF352">
        <v>11</v>
      </c>
      <c r="AG352">
        <v>6</v>
      </c>
      <c r="AH352" s="260">
        <v>2022</v>
      </c>
      <c r="AI352" t="s">
        <v>3431</v>
      </c>
      <c r="AJ352" s="260">
        <v>26</v>
      </c>
      <c r="AK352">
        <v>1845.2</v>
      </c>
      <c r="AL352">
        <v>3052</v>
      </c>
      <c r="AM352">
        <v>799475</v>
      </c>
      <c r="AN352">
        <v>28050</v>
      </c>
      <c r="AO352">
        <v>246670</v>
      </c>
      <c r="AP352" s="287">
        <f>IFERROR(IF(Table_Merge1[[#This Row],[LME Zinc stock]]*Table_Merge1[[#This Row],[Nima.مقدار]]=0,"",Table_Merge1[[#This Row],[LME Zinc stock]]*Table_Merge1[[#This Row],[Nima.مقدار]]),"")</f>
        <v>197206498250</v>
      </c>
      <c r="AQ352" s="287">
        <f>IFERROR(IF(Table_Merge1[[#This Row],[LME Zinc 3-month]]*Table_Merge1[[#This Row],[Nima.مقدار]]=0,"",Table_Merge1[[#This Row],[LME Zinc 3-month]]*Table_Merge1[[#This Row],[Nima.مقدار]]),"")</f>
        <v>752836840</v>
      </c>
      <c r="AR352" s="288">
        <f>IFERROR(IF(Table_Merge1[[#This Row],[LME Zinc stock]]*Table_Merge1[[#This Row],[Azad.Sell]]=0,"",Table_Merge1[[#This Row],[LME Zinc stock]]*Table_Merge1[[#This Row],[Azad.Sell]]),"")</f>
        <v>22425273750</v>
      </c>
      <c r="AS352" s="288">
        <f>IFERROR(IF(Table_Merge1[[#This Row],[LME Zinc 3-month]]*Table_Merge1[[#This Row],[Azad.Sell]]=0,"",Table_Merge1[[#This Row],[LME Zinc 3-month]]*Table_Merge1[[#This Row],[Azad.Sell]]),"")</f>
        <v>85608600</v>
      </c>
      <c r="AT352"/>
      <c r="DH352">
        <v>2000</v>
      </c>
      <c r="DI352">
        <v>6075</v>
      </c>
      <c r="DJ352">
        <v>2000</v>
      </c>
      <c r="DK352" t="s">
        <v>9784</v>
      </c>
      <c r="DL352" t="s">
        <v>9808</v>
      </c>
      <c r="DM352" t="s">
        <v>9799</v>
      </c>
      <c r="DN352">
        <v>1331328000</v>
      </c>
      <c r="DO352">
        <v>1258602000</v>
      </c>
      <c r="DP352">
        <v>5725129700</v>
      </c>
      <c r="DQ352">
        <v>5613371350</v>
      </c>
      <c r="DR352">
        <v>8350</v>
      </c>
      <c r="DS352" t="s">
        <v>3621</v>
      </c>
      <c r="DT352" t="s">
        <v>3621</v>
      </c>
      <c r="DU352" t="s">
        <v>3621</v>
      </c>
      <c r="DV352">
        <v>10700</v>
      </c>
      <c r="DW352">
        <v>684316.57009345794</v>
      </c>
      <c r="DX352">
        <v>666369.73831775703</v>
      </c>
      <c r="DY352">
        <v>1.0269322430832581</v>
      </c>
    </row>
    <row r="353" spans="1:129" x14ac:dyDescent="0.25">
      <c r="A353" s="258">
        <v>41442</v>
      </c>
      <c r="B3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1392.03.27</v>
      </c>
      <c r="C353" s="195">
        <f t="shared" ca="1" si="41"/>
        <v>1392</v>
      </c>
      <c r="D3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53" s="195">
        <f>_xlfn.NUMBERVALUE(RIGHT(Table11[[#This Row],[تاریخ شمسی]],2))</f>
        <v>27</v>
      </c>
      <c r="F3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03-27</v>
      </c>
      <c r="G353" s="195" t="s">
        <v>504</v>
      </c>
      <c r="I353" s="259">
        <v>44182</v>
      </c>
      <c r="J353">
        <v>25950</v>
      </c>
      <c r="L353" s="259">
        <v>41442</v>
      </c>
      <c r="M353">
        <v>34800</v>
      </c>
      <c r="O353" s="284">
        <f>IFERROR(DATE(Table7[[#This Row],[year]],MONTH(DATEVALUE(Table7[[#This Row],[month]]&amp;"1")),Table7[[#This Row],[day]]),"")</f>
        <v>44586</v>
      </c>
      <c r="P353" s="195" t="s">
        <v>3779</v>
      </c>
      <c r="Q353" s="195">
        <v>2022</v>
      </c>
      <c r="R353" s="195" t="s">
        <v>3431</v>
      </c>
      <c r="S353" s="195">
        <v>25</v>
      </c>
      <c r="T353" s="195">
        <v>1835.65</v>
      </c>
      <c r="U353" s="195">
        <v>3085.5</v>
      </c>
      <c r="V353" s="195">
        <v>811050</v>
      </c>
      <c r="X353" s="260">
        <v>44586</v>
      </c>
      <c r="Y353" t="s">
        <v>9078</v>
      </c>
      <c r="Z353" s="260">
        <v>6</v>
      </c>
      <c r="AA353">
        <v>1400</v>
      </c>
      <c r="AB353" s="260" t="str">
        <f ca="1">IFERROR(IFERROR(VLOOKUP(Table_Merge1[[#This Row],[Column1]],Table11[#All],2,FALSE),LEFT(AB354,8)&amp;IF(LEN((RIGHT(AB354,2)+1))&lt;2,"0"&amp;(RIGHT(AB354,2)+1),(RIGHT(AB354,2)-1))),"")</f>
        <v>1400.11.05</v>
      </c>
      <c r="AC353" s="259" t="str">
        <f ca="1">LEFT(Table_Merge1[[#This Row],[Column2]],4)</f>
        <v>1400</v>
      </c>
      <c r="AD353" s="259" t="str">
        <f ca="1">RIGHT(LEFT(Table_Merge1[[#This Row],[Column2]],7),2)</f>
        <v>11</v>
      </c>
      <c r="AE353" s="259" t="str">
        <f ca="1">RIGHT(Table_Merge1[[#This Row],[Column2]],2)</f>
        <v>05</v>
      </c>
      <c r="AF353">
        <v>11</v>
      </c>
      <c r="AG353">
        <v>5</v>
      </c>
      <c r="AH353" s="260">
        <v>2022</v>
      </c>
      <c r="AI353" t="s">
        <v>3431</v>
      </c>
      <c r="AJ353" s="260">
        <v>25</v>
      </c>
      <c r="AK353">
        <v>1835.65</v>
      </c>
      <c r="AL353">
        <v>3085.5</v>
      </c>
      <c r="AM353">
        <v>811050</v>
      </c>
      <c r="AN353">
        <v>28100</v>
      </c>
      <c r="AO353">
        <v>246468</v>
      </c>
      <c r="AP353" s="287">
        <f>IFERROR(IF(Table_Merge1[[#This Row],[LME Zinc stock]]*Table_Merge1[[#This Row],[Nima.مقدار]]=0,"",Table_Merge1[[#This Row],[LME Zinc stock]]*Table_Merge1[[#This Row],[Nima.مقدار]]),"")</f>
        <v>199897871400</v>
      </c>
      <c r="AQ353" s="287">
        <f>IFERROR(IF(Table_Merge1[[#This Row],[LME Zinc 3-month]]*Table_Merge1[[#This Row],[Nima.مقدار]]=0,"",Table_Merge1[[#This Row],[LME Zinc 3-month]]*Table_Merge1[[#This Row],[Nima.مقدار]]),"")</f>
        <v>760477014</v>
      </c>
      <c r="AR353" s="288">
        <f>IFERROR(IF(Table_Merge1[[#This Row],[LME Zinc stock]]*Table_Merge1[[#This Row],[Azad.Sell]]=0,"",Table_Merge1[[#This Row],[LME Zinc stock]]*Table_Merge1[[#This Row],[Azad.Sell]]),"")</f>
        <v>22790505000</v>
      </c>
      <c r="AS353" s="288">
        <f>IFERROR(IF(Table_Merge1[[#This Row],[LME Zinc 3-month]]*Table_Merge1[[#This Row],[Azad.Sell]]=0,"",Table_Merge1[[#This Row],[LME Zinc 3-month]]*Table_Merge1[[#This Row],[Azad.Sell]]),"")</f>
        <v>86702550</v>
      </c>
      <c r="AT353"/>
      <c r="DH353">
        <v>350</v>
      </c>
      <c r="DI353">
        <v>775</v>
      </c>
      <c r="DJ353">
        <v>350</v>
      </c>
      <c r="DK353" t="s">
        <v>9791</v>
      </c>
      <c r="DL353" t="s">
        <v>9808</v>
      </c>
      <c r="DM353" t="s">
        <v>9799</v>
      </c>
      <c r="DN353">
        <v>239055600</v>
      </c>
      <c r="DO353">
        <v>226082850</v>
      </c>
      <c r="DP353">
        <v>5964185300</v>
      </c>
      <c r="DQ353">
        <v>5839454200</v>
      </c>
      <c r="DR353">
        <v>8700</v>
      </c>
      <c r="DS353" t="s">
        <v>3621</v>
      </c>
      <c r="DT353" t="s">
        <v>3621</v>
      </c>
      <c r="DU353" t="s">
        <v>3621</v>
      </c>
      <c r="DV353">
        <v>10700</v>
      </c>
      <c r="DW353">
        <v>684316.57009345794</v>
      </c>
      <c r="DX353">
        <v>666369.73831775703</v>
      </c>
      <c r="DY353">
        <v>1.0269322430832581</v>
      </c>
    </row>
    <row r="354" spans="1:129" x14ac:dyDescent="0.25">
      <c r="A354" s="258">
        <v>41443</v>
      </c>
      <c r="B3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1392.03.28</v>
      </c>
      <c r="C354" s="195">
        <f t="shared" ca="1" si="41"/>
        <v>1392</v>
      </c>
      <c r="D3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54" s="195">
        <f>_xlfn.NUMBERVALUE(RIGHT(Table11[[#This Row],[تاریخ شمسی]],2))</f>
        <v>28</v>
      </c>
      <c r="F3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03-28</v>
      </c>
      <c r="G354" s="195" t="s">
        <v>505</v>
      </c>
      <c r="I354" s="259">
        <v>44183</v>
      </c>
      <c r="J354">
        <v>25950</v>
      </c>
      <c r="L354" s="259">
        <v>41443</v>
      </c>
      <c r="M354">
        <v>34400</v>
      </c>
      <c r="O354" s="283">
        <f>IFERROR(DATE(Table7[[#This Row],[year]],MONTH(DATEVALUE(Table7[[#This Row],[month]]&amp;"1")),Table7[[#This Row],[day]]),"")</f>
        <v>44585</v>
      </c>
      <c r="P354" s="257" t="s">
        <v>3780</v>
      </c>
      <c r="Q354" s="257">
        <v>2022</v>
      </c>
      <c r="R354" s="257" t="s">
        <v>3431</v>
      </c>
      <c r="S354" s="257">
        <v>24</v>
      </c>
      <c r="T354" s="257">
        <v>1838.25</v>
      </c>
      <c r="U354" s="257">
        <v>3096</v>
      </c>
      <c r="V354" s="257">
        <v>823525</v>
      </c>
      <c r="X354" s="260">
        <v>44585</v>
      </c>
      <c r="Y354" t="s">
        <v>9077</v>
      </c>
      <c r="Z354" s="260">
        <v>6</v>
      </c>
      <c r="AA354">
        <v>1400</v>
      </c>
      <c r="AB354" s="260" t="str">
        <f ca="1">IFERROR(IFERROR(VLOOKUP(Table_Merge1[[#This Row],[Column1]],Table11[#All],2,FALSE),LEFT(AB355,8)&amp;IF(LEN((RIGHT(AB355,2)+1))&lt;2,"0"&amp;(RIGHT(AB355,2)+1),(RIGHT(AB355,2)-1))),"")</f>
        <v>1400.11.04</v>
      </c>
      <c r="AC354" s="259" t="str">
        <f ca="1">LEFT(Table_Merge1[[#This Row],[Column2]],4)</f>
        <v>1400</v>
      </c>
      <c r="AD354" s="259" t="str">
        <f ca="1">RIGHT(LEFT(Table_Merge1[[#This Row],[Column2]],7),2)</f>
        <v>11</v>
      </c>
      <c r="AE354" s="259" t="str">
        <f ca="1">RIGHT(Table_Merge1[[#This Row],[Column2]],2)</f>
        <v>04</v>
      </c>
      <c r="AF354">
        <v>11</v>
      </c>
      <c r="AG354">
        <v>4</v>
      </c>
      <c r="AH354" s="260">
        <v>2022</v>
      </c>
      <c r="AI354" t="s">
        <v>3431</v>
      </c>
      <c r="AJ354" s="260">
        <v>24</v>
      </c>
      <c r="AK354">
        <v>1838.25</v>
      </c>
      <c r="AL354">
        <v>3096</v>
      </c>
      <c r="AM354">
        <v>823525</v>
      </c>
      <c r="AN354">
        <v>28170</v>
      </c>
      <c r="AO354">
        <v>245375</v>
      </c>
      <c r="AP354" s="287">
        <f>IFERROR(IF(Table_Merge1[[#This Row],[LME Zinc stock]]*Table_Merge1[[#This Row],[Nima.مقدار]]=0,"",Table_Merge1[[#This Row],[LME Zinc stock]]*Table_Merge1[[#This Row],[Nima.مقدار]]),"")</f>
        <v>202072446875</v>
      </c>
      <c r="AQ354" s="287">
        <f>IFERROR(IF(Table_Merge1[[#This Row],[LME Zinc 3-month]]*Table_Merge1[[#This Row],[Nima.مقدار]]=0,"",Table_Merge1[[#This Row],[LME Zinc 3-month]]*Table_Merge1[[#This Row],[Nima.مقدار]]),"")</f>
        <v>759681000</v>
      </c>
      <c r="AR354" s="288">
        <f>IFERROR(IF(Table_Merge1[[#This Row],[LME Zinc stock]]*Table_Merge1[[#This Row],[Azad.Sell]]=0,"",Table_Merge1[[#This Row],[LME Zinc stock]]*Table_Merge1[[#This Row],[Azad.Sell]]),"")</f>
        <v>23198699250</v>
      </c>
      <c r="AS354" s="288">
        <f>IFERROR(IF(Table_Merge1[[#This Row],[LME Zinc 3-month]]*Table_Merge1[[#This Row],[Azad.Sell]]=0,"",Table_Merge1[[#This Row],[LME Zinc 3-month]]*Table_Merge1[[#This Row],[Azad.Sell]]),"")</f>
        <v>87214320</v>
      </c>
      <c r="AT354"/>
      <c r="DH354">
        <v>2000</v>
      </c>
      <c r="DI354">
        <v>5275</v>
      </c>
      <c r="DJ354">
        <v>2000</v>
      </c>
      <c r="DK354" t="s">
        <v>9791</v>
      </c>
      <c r="DL354" t="s">
        <v>9808</v>
      </c>
      <c r="DM354" t="s">
        <v>9799</v>
      </c>
      <c r="DN354">
        <v>1358002000</v>
      </c>
      <c r="DO354">
        <v>1290702000</v>
      </c>
      <c r="DP354">
        <v>7322187300</v>
      </c>
      <c r="DQ354">
        <v>7130156200</v>
      </c>
      <c r="DR354">
        <v>10700</v>
      </c>
      <c r="DS354">
        <v>10700</v>
      </c>
      <c r="DT354">
        <v>684316.57009345794</v>
      </c>
      <c r="DU354">
        <v>666369.73831775703</v>
      </c>
      <c r="DV354">
        <v>10700</v>
      </c>
      <c r="DW354">
        <v>684316.57009345794</v>
      </c>
      <c r="DX354">
        <v>666369.73831775703</v>
      </c>
      <c r="DY354">
        <v>1.0269322430832581</v>
      </c>
    </row>
    <row r="355" spans="1:129" x14ac:dyDescent="0.25">
      <c r="A355" s="258">
        <v>41444</v>
      </c>
      <c r="B3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1392.03.29</v>
      </c>
      <c r="C355" s="195">
        <f t="shared" ca="1" si="41"/>
        <v>1392</v>
      </c>
      <c r="D3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55" s="195">
        <f>_xlfn.NUMBERVALUE(RIGHT(Table11[[#This Row],[تاریخ شمسی]],2))</f>
        <v>29</v>
      </c>
      <c r="F3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03-29</v>
      </c>
      <c r="G355" s="195" t="s">
        <v>506</v>
      </c>
      <c r="I355" s="259">
        <v>44184</v>
      </c>
      <c r="J355">
        <v>25650</v>
      </c>
      <c r="L355" s="259">
        <v>41444</v>
      </c>
      <c r="M355">
        <v>33750</v>
      </c>
      <c r="O355" s="284">
        <f>IFERROR(DATE(Table7[[#This Row],[year]],MONTH(DATEVALUE(Table7[[#This Row],[month]]&amp;"1")),Table7[[#This Row],[day]]),"")</f>
        <v>44582</v>
      </c>
      <c r="P355" s="195" t="s">
        <v>3781</v>
      </c>
      <c r="Q355" s="195">
        <v>2022</v>
      </c>
      <c r="R355" s="195" t="s">
        <v>3431</v>
      </c>
      <c r="S355" s="195">
        <v>21</v>
      </c>
      <c r="T355" s="195">
        <v>1834.25</v>
      </c>
      <c r="U355" s="195">
        <v>3080</v>
      </c>
      <c r="V355" s="195">
        <v>835000</v>
      </c>
      <c r="X355" s="260">
        <v>44582</v>
      </c>
      <c r="Z355" s="260">
        <v>6</v>
      </c>
      <c r="AB355" s="260" t="str">
        <f ca="1">IFERROR(IFERROR(VLOOKUP(Table_Merge1[[#This Row],[Column1]],Table11[#All],2,FALSE),LEFT(AB356,8)&amp;IF(LEN((RIGHT(AB356,2)+1))&lt;2,"0"&amp;(RIGHT(AB356,2)+1),(RIGHT(AB356,2)-1))),"")</f>
        <v>1400.10.29</v>
      </c>
      <c r="AC355" s="259" t="str">
        <f ca="1">LEFT(Table_Merge1[[#This Row],[Column2]],4)</f>
        <v>1400</v>
      </c>
      <c r="AD355" s="259" t="str">
        <f ca="1">RIGHT(LEFT(Table_Merge1[[#This Row],[Column2]],7),2)</f>
        <v>10</v>
      </c>
      <c r="AE355" s="259" t="str">
        <f ca="1">RIGHT(Table_Merge1[[#This Row],[Column2]],2)</f>
        <v>29</v>
      </c>
      <c r="AH355" s="260">
        <v>2022</v>
      </c>
      <c r="AI355" t="s">
        <v>3431</v>
      </c>
      <c r="AJ355" s="260">
        <v>21</v>
      </c>
      <c r="AK355">
        <v>1834.25</v>
      </c>
      <c r="AL355">
        <v>3080</v>
      </c>
      <c r="AM355">
        <v>835000</v>
      </c>
      <c r="AN355">
        <v>27950</v>
      </c>
      <c r="AP355" s="287" t="str">
        <f>IFERROR(IF(Table_Merge1[[#This Row],[LME Zinc stock]]*Table_Merge1[[#This Row],[Nima.مقدار]]=0,"",Table_Merge1[[#This Row],[LME Zinc stock]]*Table_Merge1[[#This Row],[Nima.مقدار]]),"")</f>
        <v/>
      </c>
      <c r="AQ355" s="287" t="str">
        <f>IFERROR(IF(Table_Merge1[[#This Row],[LME Zinc 3-month]]*Table_Merge1[[#This Row],[Nima.مقدار]]=0,"",Table_Merge1[[#This Row],[LME Zinc 3-month]]*Table_Merge1[[#This Row],[Nima.مقدار]]),"")</f>
        <v/>
      </c>
      <c r="AR355" s="288">
        <f>IFERROR(IF(Table_Merge1[[#This Row],[LME Zinc stock]]*Table_Merge1[[#This Row],[Azad.Sell]]=0,"",Table_Merge1[[#This Row],[LME Zinc stock]]*Table_Merge1[[#This Row],[Azad.Sell]]),"")</f>
        <v>23338250000</v>
      </c>
      <c r="AS355" s="288">
        <f>IFERROR(IF(Table_Merge1[[#This Row],[LME Zinc 3-month]]*Table_Merge1[[#This Row],[Azad.Sell]]=0,"",Table_Merge1[[#This Row],[LME Zinc 3-month]]*Table_Merge1[[#This Row],[Azad.Sell]]),"")</f>
        <v>86086000</v>
      </c>
      <c r="AT355"/>
      <c r="DH355">
        <v>1500</v>
      </c>
      <c r="DI355">
        <v>6150</v>
      </c>
      <c r="DJ355">
        <v>1500</v>
      </c>
      <c r="DK355" t="s">
        <v>9792</v>
      </c>
      <c r="DL355" t="s">
        <v>9808</v>
      </c>
      <c r="DM355" t="s">
        <v>9800</v>
      </c>
      <c r="DN355">
        <v>1042870500</v>
      </c>
      <c r="DO355">
        <v>990825000</v>
      </c>
      <c r="DP355">
        <v>1042870500</v>
      </c>
      <c r="DQ355">
        <v>990825000</v>
      </c>
      <c r="DR355">
        <v>1500</v>
      </c>
      <c r="DS355" t="s">
        <v>3621</v>
      </c>
      <c r="DT355" t="s">
        <v>3621</v>
      </c>
      <c r="DU355" t="s">
        <v>3621</v>
      </c>
      <c r="DV355">
        <v>9500</v>
      </c>
      <c r="DW355">
        <v>712027.52631578944</v>
      </c>
      <c r="DX355">
        <v>655730.42105263157</v>
      </c>
      <c r="DY355">
        <v>1.0858540391839457</v>
      </c>
    </row>
    <row r="356" spans="1:129" x14ac:dyDescent="0.25">
      <c r="A356" s="258">
        <v>41445</v>
      </c>
      <c r="B3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1392.03.30</v>
      </c>
      <c r="C356" s="195">
        <f t="shared" ca="1" si="41"/>
        <v>1392</v>
      </c>
      <c r="D3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56" s="195">
        <f>_xlfn.NUMBERVALUE(RIGHT(Table11[[#This Row],[تاریخ شمسی]],2))</f>
        <v>30</v>
      </c>
      <c r="F3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03-30</v>
      </c>
      <c r="G356" s="195" t="s">
        <v>507</v>
      </c>
      <c r="I356" s="259">
        <v>44185</v>
      </c>
      <c r="J356">
        <v>25720</v>
      </c>
      <c r="L356" s="259">
        <v>41445</v>
      </c>
      <c r="M356">
        <v>32900</v>
      </c>
      <c r="O356" s="283">
        <f>IFERROR(DATE(Table7[[#This Row],[year]],MONTH(DATEVALUE(Table7[[#This Row],[month]]&amp;"1")),Table7[[#This Row],[day]]),"")</f>
        <v>44581</v>
      </c>
      <c r="P356" s="257" t="s">
        <v>3782</v>
      </c>
      <c r="Q356" s="257">
        <v>2022</v>
      </c>
      <c r="R356" s="257" t="s">
        <v>3431</v>
      </c>
      <c r="S356" s="257">
        <v>20</v>
      </c>
      <c r="T356" s="257">
        <v>1836.7</v>
      </c>
      <c r="U356" s="257">
        <v>3061</v>
      </c>
      <c r="V356" s="257">
        <v>845625</v>
      </c>
      <c r="X356" s="260">
        <v>44581</v>
      </c>
      <c r="Y356" t="s">
        <v>9076</v>
      </c>
      <c r="Z356" s="260">
        <v>6</v>
      </c>
      <c r="AA356">
        <v>1400</v>
      </c>
      <c r="AB356" s="260" t="str">
        <f ca="1">IFERROR(IFERROR(VLOOKUP(Table_Merge1[[#This Row],[Column1]],Table11[#All],2,FALSE),LEFT(AB357,8)&amp;IF(LEN((RIGHT(AB357,2)+1))&lt;2,"0"&amp;(RIGHT(AB357,2)+1),(RIGHT(AB357,2)-1))),"")</f>
        <v>1400.10.30</v>
      </c>
      <c r="AC356" s="259" t="str">
        <f ca="1">LEFT(Table_Merge1[[#This Row],[Column2]],4)</f>
        <v>1400</v>
      </c>
      <c r="AD356" s="259" t="str">
        <f ca="1">RIGHT(LEFT(Table_Merge1[[#This Row],[Column2]],7),2)</f>
        <v>10</v>
      </c>
      <c r="AE356" s="259" t="str">
        <f ca="1">RIGHT(Table_Merge1[[#This Row],[Column2]],2)</f>
        <v>30</v>
      </c>
      <c r="AF356">
        <v>10</v>
      </c>
      <c r="AG356">
        <v>30</v>
      </c>
      <c r="AH356" s="260">
        <v>2022</v>
      </c>
      <c r="AI356" t="s">
        <v>3431</v>
      </c>
      <c r="AJ356" s="260">
        <v>20</v>
      </c>
      <c r="AK356">
        <v>1836.7</v>
      </c>
      <c r="AL356">
        <v>3061</v>
      </c>
      <c r="AM356">
        <v>845625</v>
      </c>
      <c r="AN356">
        <v>27950</v>
      </c>
      <c r="AO356">
        <v>247737</v>
      </c>
      <c r="AP356" s="287">
        <f>IFERROR(IF(Table_Merge1[[#This Row],[LME Zinc stock]]*Table_Merge1[[#This Row],[Nima.مقدار]]=0,"",Table_Merge1[[#This Row],[LME Zinc stock]]*Table_Merge1[[#This Row],[Nima.مقدار]]),"")</f>
        <v>209492600625</v>
      </c>
      <c r="AQ356" s="287">
        <f>IFERROR(IF(Table_Merge1[[#This Row],[LME Zinc 3-month]]*Table_Merge1[[#This Row],[Nima.مقدار]]=0,"",Table_Merge1[[#This Row],[LME Zinc 3-month]]*Table_Merge1[[#This Row],[Nima.مقدار]]),"")</f>
        <v>758322957</v>
      </c>
      <c r="AR356" s="288">
        <f>IFERROR(IF(Table_Merge1[[#This Row],[LME Zinc stock]]*Table_Merge1[[#This Row],[Azad.Sell]]=0,"",Table_Merge1[[#This Row],[LME Zinc stock]]*Table_Merge1[[#This Row],[Azad.Sell]]),"")</f>
        <v>23635218750</v>
      </c>
      <c r="AS356" s="288">
        <f>IFERROR(IF(Table_Merge1[[#This Row],[LME Zinc 3-month]]*Table_Merge1[[#This Row],[Azad.Sell]]=0,"",Table_Merge1[[#This Row],[LME Zinc 3-month]]*Table_Merge1[[#This Row],[Azad.Sell]]),"")</f>
        <v>85554950</v>
      </c>
      <c r="AT356"/>
      <c r="DH356">
        <v>700</v>
      </c>
      <c r="DI356">
        <v>1850</v>
      </c>
      <c r="DJ356">
        <v>700</v>
      </c>
      <c r="DK356" t="s">
        <v>9792</v>
      </c>
      <c r="DL356" t="s">
        <v>9808</v>
      </c>
      <c r="DM356" t="s">
        <v>9800</v>
      </c>
      <c r="DN356">
        <v>476344400</v>
      </c>
      <c r="DO356">
        <v>461965000</v>
      </c>
      <c r="DP356">
        <v>1519214900</v>
      </c>
      <c r="DQ356">
        <v>1452790000</v>
      </c>
      <c r="DR356">
        <v>2200</v>
      </c>
      <c r="DS356" t="s">
        <v>3621</v>
      </c>
      <c r="DT356" t="s">
        <v>3621</v>
      </c>
      <c r="DU356" t="s">
        <v>3621</v>
      </c>
      <c r="DV356">
        <v>9500</v>
      </c>
      <c r="DW356">
        <v>712027.52631578944</v>
      </c>
      <c r="DX356">
        <v>655730.42105263157</v>
      </c>
      <c r="DY356">
        <v>1.0858540391839457</v>
      </c>
    </row>
    <row r="357" spans="1:129" x14ac:dyDescent="0.25">
      <c r="A357" s="258">
        <v>41447</v>
      </c>
      <c r="B3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1392.04.01</v>
      </c>
      <c r="C357" s="195">
        <f t="shared" ca="1" si="41"/>
        <v>1392</v>
      </c>
      <c r="D3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57" s="195">
        <f>_xlfn.NUMBERVALUE(RIGHT(Table11[[#This Row],[تاریخ شمسی]],2))</f>
        <v>1</v>
      </c>
      <c r="F3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04-01</v>
      </c>
      <c r="G357" s="195" t="s">
        <v>508</v>
      </c>
      <c r="I357" s="259">
        <v>44186</v>
      </c>
      <c r="J357">
        <v>25750</v>
      </c>
      <c r="L357" s="259">
        <v>41447</v>
      </c>
      <c r="M357">
        <v>31700</v>
      </c>
      <c r="O357" s="284">
        <f>IFERROR(DATE(Table7[[#This Row],[year]],MONTH(DATEVALUE(Table7[[#This Row],[month]]&amp;"1")),Table7[[#This Row],[day]]),"")</f>
        <v>44580</v>
      </c>
      <c r="P357" s="195" t="s">
        <v>3783</v>
      </c>
      <c r="Q357" s="195">
        <v>2022</v>
      </c>
      <c r="R357" s="195" t="s">
        <v>3431</v>
      </c>
      <c r="S357" s="195">
        <v>19</v>
      </c>
      <c r="T357" s="195">
        <v>1817.5</v>
      </c>
      <c r="U357" s="195">
        <v>3031</v>
      </c>
      <c r="V357" s="195">
        <v>859800</v>
      </c>
      <c r="X357" s="260">
        <v>44580</v>
      </c>
      <c r="Y357" t="s">
        <v>9075</v>
      </c>
      <c r="Z357" s="260">
        <v>6</v>
      </c>
      <c r="AA357">
        <v>1400</v>
      </c>
      <c r="AB357" s="260" t="str">
        <f ca="1">IFERROR(IFERROR(VLOOKUP(Table_Merge1[[#This Row],[Column1]],Table11[#All],2,FALSE),LEFT(AB358,8)&amp;IF(LEN((RIGHT(AB358,2)+1))&lt;2,"0"&amp;(RIGHT(AB358,2)+1),(RIGHT(AB358,2)-1))),"")</f>
        <v>1400.10.29</v>
      </c>
      <c r="AC357" s="259" t="str">
        <f ca="1">LEFT(Table_Merge1[[#This Row],[Column2]],4)</f>
        <v>1400</v>
      </c>
      <c r="AD357" s="259" t="str">
        <f ca="1">RIGHT(LEFT(Table_Merge1[[#This Row],[Column2]],7),2)</f>
        <v>10</v>
      </c>
      <c r="AE357" s="259" t="str">
        <f ca="1">RIGHT(Table_Merge1[[#This Row],[Column2]],2)</f>
        <v>29</v>
      </c>
      <c r="AF357">
        <v>10</v>
      </c>
      <c r="AG357">
        <v>29</v>
      </c>
      <c r="AH357" s="260">
        <v>2022</v>
      </c>
      <c r="AI357" t="s">
        <v>3431</v>
      </c>
      <c r="AJ357" s="260">
        <v>19</v>
      </c>
      <c r="AK357">
        <v>1817.5</v>
      </c>
      <c r="AL357">
        <v>3031</v>
      </c>
      <c r="AM357">
        <v>859800</v>
      </c>
      <c r="AN357">
        <v>27820</v>
      </c>
      <c r="AO357">
        <v>247932</v>
      </c>
      <c r="AP357" s="287">
        <f>IFERROR(IF(Table_Merge1[[#This Row],[LME Zinc stock]]*Table_Merge1[[#This Row],[Nima.مقدار]]=0,"",Table_Merge1[[#This Row],[LME Zinc stock]]*Table_Merge1[[#This Row],[Nima.مقدار]]),"")</f>
        <v>213171933600</v>
      </c>
      <c r="AQ357" s="287">
        <f>IFERROR(IF(Table_Merge1[[#This Row],[LME Zinc 3-month]]*Table_Merge1[[#This Row],[Nima.مقدار]]=0,"",Table_Merge1[[#This Row],[LME Zinc 3-month]]*Table_Merge1[[#This Row],[Nima.مقدار]]),"")</f>
        <v>751481892</v>
      </c>
      <c r="AR357" s="288">
        <f>IFERROR(IF(Table_Merge1[[#This Row],[LME Zinc stock]]*Table_Merge1[[#This Row],[Azad.Sell]]=0,"",Table_Merge1[[#This Row],[LME Zinc stock]]*Table_Merge1[[#This Row],[Azad.Sell]]),"")</f>
        <v>23919636000</v>
      </c>
      <c r="AS357" s="288">
        <f>IFERROR(IF(Table_Merge1[[#This Row],[LME Zinc 3-month]]*Table_Merge1[[#This Row],[Azad.Sell]]=0,"",Table_Merge1[[#This Row],[LME Zinc 3-month]]*Table_Merge1[[#This Row],[Azad.Sell]]),"")</f>
        <v>84322420</v>
      </c>
      <c r="AT357"/>
      <c r="DH357">
        <v>300</v>
      </c>
      <c r="DI357">
        <v>450</v>
      </c>
      <c r="DJ357">
        <v>300</v>
      </c>
      <c r="DK357" t="s">
        <v>9793</v>
      </c>
      <c r="DL357" t="s">
        <v>9808</v>
      </c>
      <c r="DM357" t="s">
        <v>9800</v>
      </c>
      <c r="DN357">
        <v>194972100</v>
      </c>
      <c r="DO357">
        <v>194656500</v>
      </c>
      <c r="DP357">
        <v>1714187000</v>
      </c>
      <c r="DQ357">
        <v>1647446500</v>
      </c>
      <c r="DR357">
        <v>2500</v>
      </c>
      <c r="DS357" t="s">
        <v>3621</v>
      </c>
      <c r="DT357" t="s">
        <v>3621</v>
      </c>
      <c r="DU357" t="s">
        <v>3621</v>
      </c>
      <c r="DV357">
        <v>9500</v>
      </c>
      <c r="DW357">
        <v>712027.52631578944</v>
      </c>
      <c r="DX357">
        <v>655730.42105263157</v>
      </c>
      <c r="DY357">
        <v>1.0858540391839457</v>
      </c>
    </row>
    <row r="358" spans="1:129" x14ac:dyDescent="0.25">
      <c r="A358" s="258">
        <v>41448</v>
      </c>
      <c r="B3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1392.04.02</v>
      </c>
      <c r="C358" s="195">
        <f t="shared" ca="1" si="41"/>
        <v>1392</v>
      </c>
      <c r="D3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58" s="195">
        <f>_xlfn.NUMBERVALUE(RIGHT(Table11[[#This Row],[تاریخ شمسی]],2))</f>
        <v>2</v>
      </c>
      <c r="F3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04-02</v>
      </c>
      <c r="G358" s="195" t="s">
        <v>509</v>
      </c>
      <c r="I358" s="259">
        <v>44187</v>
      </c>
      <c r="J358">
        <v>25830</v>
      </c>
      <c r="L358" s="259">
        <v>41448</v>
      </c>
      <c r="M358">
        <v>31000</v>
      </c>
      <c r="O358" s="283">
        <f>IFERROR(DATE(Table7[[#This Row],[year]],MONTH(DATEVALUE(Table7[[#This Row],[month]]&amp;"1")),Table7[[#This Row],[day]]),"")</f>
        <v>44579</v>
      </c>
      <c r="P358" s="257" t="s">
        <v>3784</v>
      </c>
      <c r="Q358" s="257">
        <v>2022</v>
      </c>
      <c r="R358" s="257" t="s">
        <v>3431</v>
      </c>
      <c r="S358" s="257">
        <v>18</v>
      </c>
      <c r="T358" s="257">
        <v>1810.8</v>
      </c>
      <c r="U358" s="257">
        <v>3061</v>
      </c>
      <c r="V358" s="257">
        <v>865950</v>
      </c>
      <c r="X358" s="260">
        <v>44579</v>
      </c>
      <c r="Y358" t="s">
        <v>9074</v>
      </c>
      <c r="Z358" s="260">
        <v>6</v>
      </c>
      <c r="AA358">
        <v>1400</v>
      </c>
      <c r="AB358" s="260" t="str">
        <f ca="1">IFERROR(IFERROR(VLOOKUP(Table_Merge1[[#This Row],[Column1]],Table11[#All],2,FALSE),LEFT(AB359,8)&amp;IF(LEN((RIGHT(AB359,2)+1))&lt;2,"0"&amp;(RIGHT(AB359,2)+1),(RIGHT(AB359,2)-1))),"")</f>
        <v>1400.10.28</v>
      </c>
      <c r="AC358" s="259" t="str">
        <f ca="1">LEFT(Table_Merge1[[#This Row],[Column2]],4)</f>
        <v>1400</v>
      </c>
      <c r="AD358" s="259" t="str">
        <f ca="1">RIGHT(LEFT(Table_Merge1[[#This Row],[Column2]],7),2)</f>
        <v>10</v>
      </c>
      <c r="AE358" s="259" t="str">
        <f ca="1">RIGHT(Table_Merge1[[#This Row],[Column2]],2)</f>
        <v>28</v>
      </c>
      <c r="AF358">
        <v>10</v>
      </c>
      <c r="AG358">
        <v>28</v>
      </c>
      <c r="AH358" s="260">
        <v>2022</v>
      </c>
      <c r="AI358" t="s">
        <v>3431</v>
      </c>
      <c r="AJ358" s="260">
        <v>18</v>
      </c>
      <c r="AK358">
        <v>1810.8</v>
      </c>
      <c r="AL358">
        <v>3061</v>
      </c>
      <c r="AM358">
        <v>865950</v>
      </c>
      <c r="AN358">
        <v>27780</v>
      </c>
      <c r="AO358">
        <v>247094</v>
      </c>
      <c r="AP358" s="287">
        <f>IFERROR(IF(Table_Merge1[[#This Row],[LME Zinc stock]]*Table_Merge1[[#This Row],[Nima.مقدار]]=0,"",Table_Merge1[[#This Row],[LME Zinc stock]]*Table_Merge1[[#This Row],[Nima.مقدار]]),"")</f>
        <v>213971049300</v>
      </c>
      <c r="AQ358" s="287">
        <f>IFERROR(IF(Table_Merge1[[#This Row],[LME Zinc 3-month]]*Table_Merge1[[#This Row],[Nima.مقدار]]=0,"",Table_Merge1[[#This Row],[LME Zinc 3-month]]*Table_Merge1[[#This Row],[Nima.مقدار]]),"")</f>
        <v>756354734</v>
      </c>
      <c r="AR358" s="288">
        <f>IFERROR(IF(Table_Merge1[[#This Row],[LME Zinc stock]]*Table_Merge1[[#This Row],[Azad.Sell]]=0,"",Table_Merge1[[#This Row],[LME Zinc stock]]*Table_Merge1[[#This Row],[Azad.Sell]]),"")</f>
        <v>24056091000</v>
      </c>
      <c r="AS358" s="288">
        <f>IFERROR(IF(Table_Merge1[[#This Row],[LME Zinc 3-month]]*Table_Merge1[[#This Row],[Azad.Sell]]=0,"",Table_Merge1[[#This Row],[LME Zinc 3-month]]*Table_Merge1[[#This Row],[Azad.Sell]]),"")</f>
        <v>85034580</v>
      </c>
      <c r="AT358"/>
      <c r="DH358">
        <v>2000</v>
      </c>
      <c r="DI358">
        <v>8600</v>
      </c>
      <c r="DJ358">
        <v>2000</v>
      </c>
      <c r="DK358" t="s">
        <v>9793</v>
      </c>
      <c r="DL358" t="s">
        <v>9808</v>
      </c>
      <c r="DM358" t="s">
        <v>9800</v>
      </c>
      <c r="DN358">
        <v>1427012000</v>
      </c>
      <c r="DO358">
        <v>1301310000</v>
      </c>
      <c r="DP358">
        <v>3141199000</v>
      </c>
      <c r="DQ358">
        <v>2948756500</v>
      </c>
      <c r="DR358">
        <v>4500</v>
      </c>
      <c r="DS358" t="s">
        <v>3621</v>
      </c>
      <c r="DT358" t="s">
        <v>3621</v>
      </c>
      <c r="DU358" t="s">
        <v>3621</v>
      </c>
      <c r="DV358">
        <v>9500</v>
      </c>
      <c r="DW358">
        <v>712027.52631578944</v>
      </c>
      <c r="DX358">
        <v>655730.42105263157</v>
      </c>
      <c r="DY358">
        <v>1.0858540391839457</v>
      </c>
    </row>
    <row r="359" spans="1:129" x14ac:dyDescent="0.25">
      <c r="A359" s="258">
        <v>41450</v>
      </c>
      <c r="B3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1392.04.04</v>
      </c>
      <c r="C359" s="195">
        <f t="shared" ca="1" si="41"/>
        <v>1392</v>
      </c>
      <c r="D3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59" s="195">
        <f>_xlfn.NUMBERVALUE(RIGHT(Table11[[#This Row],[تاریخ شمسی]],2))</f>
        <v>4</v>
      </c>
      <c r="F3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04-04</v>
      </c>
      <c r="G359" s="195" t="s">
        <v>510</v>
      </c>
      <c r="I359" s="259">
        <v>44188</v>
      </c>
      <c r="J359">
        <v>26050</v>
      </c>
      <c r="L359" s="259">
        <v>41450</v>
      </c>
      <c r="M359">
        <v>32000</v>
      </c>
      <c r="O359" s="284">
        <f>IFERROR(DATE(Table7[[#This Row],[year]],MONTH(DATEVALUE(Table7[[#This Row],[month]]&amp;"1")),Table7[[#This Row],[day]]),"")</f>
        <v>44578</v>
      </c>
      <c r="P359" s="195" t="s">
        <v>3785</v>
      </c>
      <c r="Q359" s="195">
        <v>2022</v>
      </c>
      <c r="R359" s="195" t="s">
        <v>3431</v>
      </c>
      <c r="S359" s="195">
        <v>17</v>
      </c>
      <c r="T359" s="195">
        <v>1820.05</v>
      </c>
      <c r="U359" s="195">
        <v>3082</v>
      </c>
      <c r="V359" s="195">
        <v>873650</v>
      </c>
      <c r="X359" s="260">
        <v>44578</v>
      </c>
      <c r="Y359" t="s">
        <v>9073</v>
      </c>
      <c r="Z359" s="260">
        <v>6</v>
      </c>
      <c r="AA359">
        <v>1400</v>
      </c>
      <c r="AB359" s="260" t="str">
        <f ca="1">IFERROR(IFERROR(VLOOKUP(Table_Merge1[[#This Row],[Column1]],Table11[#All],2,FALSE),LEFT(AB360,8)&amp;IF(LEN((RIGHT(AB360,2)+1))&lt;2,"0"&amp;(RIGHT(AB360,2)+1),(RIGHT(AB360,2)-1))),"")</f>
        <v>1400.10.27</v>
      </c>
      <c r="AC359" s="259" t="str">
        <f ca="1">LEFT(Table_Merge1[[#This Row],[Column2]],4)</f>
        <v>1400</v>
      </c>
      <c r="AD359" s="259" t="str">
        <f ca="1">RIGHT(LEFT(Table_Merge1[[#This Row],[Column2]],7),2)</f>
        <v>10</v>
      </c>
      <c r="AE359" s="259" t="str">
        <f ca="1">RIGHT(Table_Merge1[[#This Row],[Column2]],2)</f>
        <v>27</v>
      </c>
      <c r="AF359">
        <v>10</v>
      </c>
      <c r="AG359">
        <v>27</v>
      </c>
      <c r="AH359" s="260">
        <v>2022</v>
      </c>
      <c r="AI359" t="s">
        <v>3431</v>
      </c>
      <c r="AJ359" s="260">
        <v>17</v>
      </c>
      <c r="AK359">
        <v>1820.05</v>
      </c>
      <c r="AL359">
        <v>3082</v>
      </c>
      <c r="AM359">
        <v>873650</v>
      </c>
      <c r="AN359">
        <v>27570</v>
      </c>
      <c r="AO359">
        <v>246861</v>
      </c>
      <c r="AP359" s="287">
        <f>IFERROR(IF(Table_Merge1[[#This Row],[LME Zinc stock]]*Table_Merge1[[#This Row],[Nima.مقدار]]=0,"",Table_Merge1[[#This Row],[LME Zinc stock]]*Table_Merge1[[#This Row],[Nima.مقدار]]),"")</f>
        <v>215670112650</v>
      </c>
      <c r="AQ359" s="287">
        <f>IFERROR(IF(Table_Merge1[[#This Row],[LME Zinc 3-month]]*Table_Merge1[[#This Row],[Nima.مقدار]]=0,"",Table_Merge1[[#This Row],[LME Zinc 3-month]]*Table_Merge1[[#This Row],[Nima.مقدار]]),"")</f>
        <v>760825602</v>
      </c>
      <c r="AR359" s="288">
        <f>IFERROR(IF(Table_Merge1[[#This Row],[LME Zinc stock]]*Table_Merge1[[#This Row],[Azad.Sell]]=0,"",Table_Merge1[[#This Row],[LME Zinc stock]]*Table_Merge1[[#This Row],[Azad.Sell]]),"")</f>
        <v>24086530500</v>
      </c>
      <c r="AS359" s="288">
        <f>IFERROR(IF(Table_Merge1[[#This Row],[LME Zinc 3-month]]*Table_Merge1[[#This Row],[Azad.Sell]]=0,"",Table_Merge1[[#This Row],[LME Zinc 3-month]]*Table_Merge1[[#This Row],[Azad.Sell]]),"")</f>
        <v>84970740</v>
      </c>
      <c r="AT359"/>
      <c r="DH359">
        <v>2500</v>
      </c>
      <c r="DI359">
        <v>8025</v>
      </c>
      <c r="DJ359">
        <v>2500</v>
      </c>
      <c r="DK359" t="s">
        <v>9737</v>
      </c>
      <c r="DL359" t="s">
        <v>9808</v>
      </c>
      <c r="DM359" t="s">
        <v>9800</v>
      </c>
      <c r="DN359">
        <v>1808482500</v>
      </c>
      <c r="DO359">
        <v>1619857500</v>
      </c>
      <c r="DP359">
        <v>4949681500</v>
      </c>
      <c r="DQ359">
        <v>4568614000</v>
      </c>
      <c r="DR359">
        <v>7000</v>
      </c>
      <c r="DS359" t="s">
        <v>3621</v>
      </c>
      <c r="DT359" t="s">
        <v>3621</v>
      </c>
      <c r="DU359" t="s">
        <v>3621</v>
      </c>
      <c r="DV359">
        <v>9500</v>
      </c>
      <c r="DW359">
        <v>712027.52631578944</v>
      </c>
      <c r="DX359">
        <v>655730.42105263157</v>
      </c>
      <c r="DY359">
        <v>1.0858540391839457</v>
      </c>
    </row>
    <row r="360" spans="1:129" x14ac:dyDescent="0.25">
      <c r="A360" s="258">
        <v>41451</v>
      </c>
      <c r="B3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1392.04.05</v>
      </c>
      <c r="C360" s="195">
        <f t="shared" ca="1" si="41"/>
        <v>1392</v>
      </c>
      <c r="D3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60" s="195">
        <f>_xlfn.NUMBERVALUE(RIGHT(Table11[[#This Row],[تاریخ شمسی]],2))</f>
        <v>5</v>
      </c>
      <c r="F3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04-05</v>
      </c>
      <c r="G360" s="195" t="s">
        <v>511</v>
      </c>
      <c r="I360" s="259">
        <v>44189</v>
      </c>
      <c r="J360">
        <v>26050</v>
      </c>
      <c r="L360" s="259">
        <v>41451</v>
      </c>
      <c r="M360">
        <v>32800</v>
      </c>
      <c r="O360" s="283">
        <f>IFERROR(DATE(Table7[[#This Row],[year]],MONTH(DATEVALUE(Table7[[#This Row],[month]]&amp;"1")),Table7[[#This Row],[day]]),"")</f>
        <v>44575</v>
      </c>
      <c r="P360" s="257" t="s">
        <v>3786</v>
      </c>
      <c r="Q360" s="257">
        <v>2022</v>
      </c>
      <c r="R360" s="257" t="s">
        <v>3431</v>
      </c>
      <c r="S360" s="257">
        <v>14</v>
      </c>
      <c r="T360" s="257">
        <v>1822.25</v>
      </c>
      <c r="U360" s="257">
        <v>3027</v>
      </c>
      <c r="V360" s="257">
        <v>878750</v>
      </c>
      <c r="X360" s="260">
        <v>44575</v>
      </c>
      <c r="Z360" s="260">
        <v>6</v>
      </c>
      <c r="AB360" s="260" t="str">
        <f ca="1">IFERROR(IFERROR(VLOOKUP(Table_Merge1[[#This Row],[Column1]],Table11[#All],2,FALSE),LEFT(AB361,8)&amp;IF(LEN((RIGHT(AB361,2)+1))&lt;2,"0"&amp;(RIGHT(AB361,2)+1),(RIGHT(AB361,2)-1))),"")</f>
        <v>1400.10.22</v>
      </c>
      <c r="AC360" s="259" t="str">
        <f ca="1">LEFT(Table_Merge1[[#This Row],[Column2]],4)</f>
        <v>1400</v>
      </c>
      <c r="AD360" s="259" t="str">
        <f ca="1">RIGHT(LEFT(Table_Merge1[[#This Row],[Column2]],7),2)</f>
        <v>10</v>
      </c>
      <c r="AE360" s="259" t="str">
        <f ca="1">RIGHT(Table_Merge1[[#This Row],[Column2]],2)</f>
        <v>22</v>
      </c>
      <c r="AH360" s="260">
        <v>2022</v>
      </c>
      <c r="AI360" t="s">
        <v>3431</v>
      </c>
      <c r="AJ360" s="260">
        <v>14</v>
      </c>
      <c r="AK360">
        <v>1822.25</v>
      </c>
      <c r="AL360">
        <v>3027</v>
      </c>
      <c r="AM360">
        <v>878750</v>
      </c>
      <c r="AN360">
        <v>28150</v>
      </c>
      <c r="AP360" s="287" t="str">
        <f>IFERROR(IF(Table_Merge1[[#This Row],[LME Zinc stock]]*Table_Merge1[[#This Row],[Nima.مقدار]]=0,"",Table_Merge1[[#This Row],[LME Zinc stock]]*Table_Merge1[[#This Row],[Nima.مقدار]]),"")</f>
        <v/>
      </c>
      <c r="AQ360" s="287" t="str">
        <f>IFERROR(IF(Table_Merge1[[#This Row],[LME Zinc 3-month]]*Table_Merge1[[#This Row],[Nima.مقدار]]=0,"",Table_Merge1[[#This Row],[LME Zinc 3-month]]*Table_Merge1[[#This Row],[Nima.مقدار]]),"")</f>
        <v/>
      </c>
      <c r="AR360" s="288">
        <f>IFERROR(IF(Table_Merge1[[#This Row],[LME Zinc stock]]*Table_Merge1[[#This Row],[Azad.Sell]]=0,"",Table_Merge1[[#This Row],[LME Zinc stock]]*Table_Merge1[[#This Row],[Azad.Sell]]),"")</f>
        <v>24736812500</v>
      </c>
      <c r="AS360" s="288">
        <f>IFERROR(IF(Table_Merge1[[#This Row],[LME Zinc 3-month]]*Table_Merge1[[#This Row],[Azad.Sell]]=0,"",Table_Merge1[[#This Row],[LME Zinc 3-month]]*Table_Merge1[[#This Row],[Azad.Sell]]),"")</f>
        <v>85210050</v>
      </c>
      <c r="AT360"/>
      <c r="DH360">
        <v>2500</v>
      </c>
      <c r="DI360">
        <v>5800</v>
      </c>
      <c r="DJ360">
        <v>2500</v>
      </c>
      <c r="DK360" t="s">
        <v>9738</v>
      </c>
      <c r="DL360" t="s">
        <v>9808</v>
      </c>
      <c r="DM360" t="s">
        <v>9800</v>
      </c>
      <c r="DN360">
        <v>1814580000</v>
      </c>
      <c r="DO360">
        <v>1660825000</v>
      </c>
      <c r="DP360">
        <v>6764261500</v>
      </c>
      <c r="DQ360">
        <v>6229439000</v>
      </c>
      <c r="DR360">
        <v>9500</v>
      </c>
      <c r="DS360">
        <v>9500</v>
      </c>
      <c r="DT360">
        <v>712027.52631578944</v>
      </c>
      <c r="DU360">
        <v>655730.42105263157</v>
      </c>
      <c r="DV360">
        <v>9500</v>
      </c>
      <c r="DW360">
        <v>712027.52631578944</v>
      </c>
      <c r="DX360">
        <v>655730.42105263157</v>
      </c>
      <c r="DY360">
        <v>1.0858540391839457</v>
      </c>
    </row>
    <row r="361" spans="1:129" x14ac:dyDescent="0.25">
      <c r="A361" s="258">
        <v>41452</v>
      </c>
      <c r="B3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1392.04.06</v>
      </c>
      <c r="C361" s="195">
        <f t="shared" ca="1" si="41"/>
        <v>1392</v>
      </c>
      <c r="D3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61" s="195">
        <f>_xlfn.NUMBERVALUE(RIGHT(Table11[[#This Row],[تاریخ شمسی]],2))</f>
        <v>6</v>
      </c>
      <c r="F3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04-06</v>
      </c>
      <c r="G361" s="195" t="s">
        <v>512</v>
      </c>
      <c r="I361" s="259">
        <v>44190</v>
      </c>
      <c r="J361">
        <v>26050</v>
      </c>
      <c r="L361" s="259">
        <v>41452</v>
      </c>
      <c r="M361">
        <v>33450</v>
      </c>
      <c r="O361" s="284">
        <f>IFERROR(DATE(Table7[[#This Row],[year]],MONTH(DATEVALUE(Table7[[#This Row],[month]]&amp;"1")),Table7[[#This Row],[day]]),"")</f>
        <v>44574</v>
      </c>
      <c r="P361" s="195" t="s">
        <v>3787</v>
      </c>
      <c r="Q361" s="195">
        <v>2022</v>
      </c>
      <c r="R361" s="195" t="s">
        <v>3431</v>
      </c>
      <c r="S361" s="195">
        <v>13</v>
      </c>
      <c r="T361" s="195">
        <v>1822.4</v>
      </c>
      <c r="U361" s="195">
        <v>3006</v>
      </c>
      <c r="V361" s="195">
        <v>884125</v>
      </c>
      <c r="X361" s="260">
        <v>44574</v>
      </c>
      <c r="Y361" t="s">
        <v>9072</v>
      </c>
      <c r="Z361" s="260">
        <v>6</v>
      </c>
      <c r="AA361">
        <v>1400</v>
      </c>
      <c r="AB361" s="260" t="str">
        <f ca="1">IFERROR(IFERROR(VLOOKUP(Table_Merge1[[#This Row],[Column1]],Table11[#All],2,FALSE),LEFT(AB362,8)&amp;IF(LEN((RIGHT(AB362,2)+1))&lt;2,"0"&amp;(RIGHT(AB362,2)+1),(RIGHT(AB362,2)-1))),"")</f>
        <v>1400.10.23</v>
      </c>
      <c r="AC361" s="259" t="str">
        <f ca="1">LEFT(Table_Merge1[[#This Row],[Column2]],4)</f>
        <v>1400</v>
      </c>
      <c r="AD361" s="259" t="str">
        <f ca="1">RIGHT(LEFT(Table_Merge1[[#This Row],[Column2]],7),2)</f>
        <v>10</v>
      </c>
      <c r="AE361" s="259" t="str">
        <f ca="1">RIGHT(Table_Merge1[[#This Row],[Column2]],2)</f>
        <v>23</v>
      </c>
      <c r="AF361">
        <v>10</v>
      </c>
      <c r="AG361">
        <v>23</v>
      </c>
      <c r="AH361" s="260">
        <v>2022</v>
      </c>
      <c r="AI361" t="s">
        <v>3431</v>
      </c>
      <c r="AJ361" s="260">
        <v>13</v>
      </c>
      <c r="AK361">
        <v>1822.4</v>
      </c>
      <c r="AL361">
        <v>3006</v>
      </c>
      <c r="AM361">
        <v>884125</v>
      </c>
      <c r="AN361">
        <v>28150</v>
      </c>
      <c r="AO361">
        <v>247157</v>
      </c>
      <c r="AP361" s="287">
        <f>IFERROR(IF(Table_Merge1[[#This Row],[LME Zinc stock]]*Table_Merge1[[#This Row],[Nima.مقدار]]=0,"",Table_Merge1[[#This Row],[LME Zinc stock]]*Table_Merge1[[#This Row],[Nima.مقدار]]),"")</f>
        <v>218517682625</v>
      </c>
      <c r="AQ361" s="287">
        <f>IFERROR(IF(Table_Merge1[[#This Row],[LME Zinc 3-month]]*Table_Merge1[[#This Row],[Nima.مقدار]]=0,"",Table_Merge1[[#This Row],[LME Zinc 3-month]]*Table_Merge1[[#This Row],[Nima.مقدار]]),"")</f>
        <v>742953942</v>
      </c>
      <c r="AR361" s="288">
        <f>IFERROR(IF(Table_Merge1[[#This Row],[LME Zinc stock]]*Table_Merge1[[#This Row],[Azad.Sell]]=0,"",Table_Merge1[[#This Row],[LME Zinc stock]]*Table_Merge1[[#This Row],[Azad.Sell]]),"")</f>
        <v>24888118750</v>
      </c>
      <c r="AS361" s="288">
        <f>IFERROR(IF(Table_Merge1[[#This Row],[LME Zinc 3-month]]*Table_Merge1[[#This Row],[Azad.Sell]]=0,"",Table_Merge1[[#This Row],[LME Zinc 3-month]]*Table_Merge1[[#This Row],[Azad.Sell]]),"")</f>
        <v>84618900</v>
      </c>
      <c r="AT361"/>
      <c r="DH361">
        <v>2500</v>
      </c>
      <c r="DI361">
        <v>5425</v>
      </c>
      <c r="DJ361">
        <v>2500</v>
      </c>
      <c r="DK361" t="s">
        <v>9739</v>
      </c>
      <c r="DL361" t="s">
        <v>9808</v>
      </c>
      <c r="DM361" t="s">
        <v>9803</v>
      </c>
      <c r="DN361">
        <v>1847100000</v>
      </c>
      <c r="DO361">
        <v>1755365000</v>
      </c>
      <c r="DP361">
        <v>1847100000</v>
      </c>
      <c r="DQ361">
        <v>1755365000</v>
      </c>
      <c r="DR361">
        <v>2500</v>
      </c>
      <c r="DS361" t="s">
        <v>3621</v>
      </c>
      <c r="DT361" t="s">
        <v>3621</v>
      </c>
      <c r="DU361" t="s">
        <v>3621</v>
      </c>
      <c r="DV361">
        <v>6925</v>
      </c>
      <c r="DW361">
        <v>741968.78339350177</v>
      </c>
      <c r="DX361">
        <v>723036.65342960285</v>
      </c>
      <c r="DY361">
        <v>1.0261841911804852</v>
      </c>
    </row>
    <row r="362" spans="1:129" x14ac:dyDescent="0.25">
      <c r="A362" s="258">
        <v>41454</v>
      </c>
      <c r="B3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1392.04.08</v>
      </c>
      <c r="C362" s="195">
        <f t="shared" ca="1" si="41"/>
        <v>1392</v>
      </c>
      <c r="D3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62" s="195">
        <f>_xlfn.NUMBERVALUE(RIGHT(Table11[[#This Row],[تاریخ شمسی]],2))</f>
        <v>8</v>
      </c>
      <c r="F3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04-08</v>
      </c>
      <c r="G362" s="195" t="s">
        <v>513</v>
      </c>
      <c r="I362" s="259">
        <v>44191</v>
      </c>
      <c r="J362">
        <v>25750</v>
      </c>
      <c r="L362" s="259">
        <v>41454</v>
      </c>
      <c r="M362">
        <v>32950</v>
      </c>
      <c r="O362" s="283">
        <f>IFERROR(DATE(Table7[[#This Row],[year]],MONTH(DATEVALUE(Table7[[#This Row],[month]]&amp;"1")),Table7[[#This Row],[day]]),"")</f>
        <v>44573</v>
      </c>
      <c r="P362" s="257" t="s">
        <v>3788</v>
      </c>
      <c r="Q362" s="257">
        <v>2022</v>
      </c>
      <c r="R362" s="257" t="s">
        <v>3431</v>
      </c>
      <c r="S362" s="257">
        <v>12</v>
      </c>
      <c r="T362" s="257">
        <v>1816.4</v>
      </c>
      <c r="U362" s="257">
        <v>2996</v>
      </c>
      <c r="V362" s="257">
        <v>892800</v>
      </c>
      <c r="X362" s="260">
        <v>44573</v>
      </c>
      <c r="Y362" t="s">
        <v>9071</v>
      </c>
      <c r="Z362" s="260">
        <v>6</v>
      </c>
      <c r="AA362">
        <v>1400</v>
      </c>
      <c r="AB362" s="260" t="str">
        <f ca="1">IFERROR(IFERROR(VLOOKUP(Table_Merge1[[#This Row],[Column1]],Table11[#All],2,FALSE),LEFT(AB363,8)&amp;IF(LEN((RIGHT(AB363,2)+1))&lt;2,"0"&amp;(RIGHT(AB363,2)+1),(RIGHT(AB363,2)-1))),"")</f>
        <v>1400.10.22</v>
      </c>
      <c r="AC362" s="259" t="str">
        <f ca="1">LEFT(Table_Merge1[[#This Row],[Column2]],4)</f>
        <v>1400</v>
      </c>
      <c r="AD362" s="259" t="str">
        <f ca="1">RIGHT(LEFT(Table_Merge1[[#This Row],[Column2]],7),2)</f>
        <v>10</v>
      </c>
      <c r="AE362" s="259" t="str">
        <f ca="1">RIGHT(Table_Merge1[[#This Row],[Column2]],2)</f>
        <v>22</v>
      </c>
      <c r="AF362">
        <v>10</v>
      </c>
      <c r="AG362">
        <v>22</v>
      </c>
      <c r="AH362" s="260">
        <v>2022</v>
      </c>
      <c r="AI362" t="s">
        <v>3431</v>
      </c>
      <c r="AJ362" s="260">
        <v>12</v>
      </c>
      <c r="AK362">
        <v>1816.4</v>
      </c>
      <c r="AL362">
        <v>2996</v>
      </c>
      <c r="AM362">
        <v>892800</v>
      </c>
      <c r="AN362">
        <v>27870</v>
      </c>
      <c r="AO362">
        <v>248269</v>
      </c>
      <c r="AP362" s="287">
        <f>IFERROR(IF(Table_Merge1[[#This Row],[LME Zinc stock]]*Table_Merge1[[#This Row],[Nima.مقدار]]=0,"",Table_Merge1[[#This Row],[LME Zinc stock]]*Table_Merge1[[#This Row],[Nima.مقدار]]),"")</f>
        <v>221654563200</v>
      </c>
      <c r="AQ362" s="287">
        <f>IFERROR(IF(Table_Merge1[[#This Row],[LME Zinc 3-month]]*Table_Merge1[[#This Row],[Nima.مقدار]]=0,"",Table_Merge1[[#This Row],[LME Zinc 3-month]]*Table_Merge1[[#This Row],[Nima.مقدار]]),"")</f>
        <v>743813924</v>
      </c>
      <c r="AR362" s="288">
        <f>IFERROR(IF(Table_Merge1[[#This Row],[LME Zinc stock]]*Table_Merge1[[#This Row],[Azad.Sell]]=0,"",Table_Merge1[[#This Row],[LME Zinc stock]]*Table_Merge1[[#This Row],[Azad.Sell]]),"")</f>
        <v>24882336000</v>
      </c>
      <c r="AS362" s="288">
        <f>IFERROR(IF(Table_Merge1[[#This Row],[LME Zinc 3-month]]*Table_Merge1[[#This Row],[Azad.Sell]]=0,"",Table_Merge1[[#This Row],[LME Zinc 3-month]]*Table_Merge1[[#This Row],[Azad.Sell]]),"")</f>
        <v>83498520</v>
      </c>
      <c r="AT362"/>
      <c r="DH362">
        <v>2000</v>
      </c>
      <c r="DI362">
        <v>3850</v>
      </c>
      <c r="DJ362">
        <v>2000</v>
      </c>
      <c r="DK362" t="s">
        <v>9604</v>
      </c>
      <c r="DL362" t="s">
        <v>9808</v>
      </c>
      <c r="DM362" t="s">
        <v>9803</v>
      </c>
      <c r="DN362">
        <v>1465902000</v>
      </c>
      <c r="DO362">
        <v>1439920000</v>
      </c>
      <c r="DP362">
        <v>3313002000</v>
      </c>
      <c r="DQ362">
        <v>3195285000</v>
      </c>
      <c r="DR362">
        <v>4500</v>
      </c>
      <c r="DS362" t="s">
        <v>3621</v>
      </c>
      <c r="DT362" t="s">
        <v>3621</v>
      </c>
      <c r="DU362" t="s">
        <v>3621</v>
      </c>
      <c r="DV362">
        <v>6925</v>
      </c>
      <c r="DW362">
        <v>741968.78339350177</v>
      </c>
      <c r="DX362">
        <v>723036.65342960285</v>
      </c>
      <c r="DY362">
        <v>1.0261841911804852</v>
      </c>
    </row>
    <row r="363" spans="1:129" x14ac:dyDescent="0.25">
      <c r="A363" s="258">
        <v>41455</v>
      </c>
      <c r="B3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1392.04.09</v>
      </c>
      <c r="C363" s="195">
        <f t="shared" ca="1" si="41"/>
        <v>1392</v>
      </c>
      <c r="D3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63" s="195">
        <f>_xlfn.NUMBERVALUE(RIGHT(Table11[[#This Row],[تاریخ شمسی]],2))</f>
        <v>9</v>
      </c>
      <c r="F3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04-09</v>
      </c>
      <c r="G363" s="195" t="s">
        <v>514</v>
      </c>
      <c r="I363" s="259">
        <v>44192</v>
      </c>
      <c r="J363">
        <v>25900</v>
      </c>
      <c r="L363" s="259">
        <v>41455</v>
      </c>
      <c r="M363">
        <v>33400</v>
      </c>
      <c r="O363" s="284">
        <f>IFERROR(DATE(Table7[[#This Row],[year]],MONTH(DATEVALUE(Table7[[#This Row],[month]]&amp;"1")),Table7[[#This Row],[day]]),"")</f>
        <v>44572</v>
      </c>
      <c r="P363" s="195" t="s">
        <v>3789</v>
      </c>
      <c r="Q363" s="195">
        <v>2022</v>
      </c>
      <c r="R363" s="195" t="s">
        <v>3431</v>
      </c>
      <c r="S363" s="195">
        <v>11</v>
      </c>
      <c r="T363" s="195">
        <v>1805.2</v>
      </c>
      <c r="U363" s="195">
        <v>2980</v>
      </c>
      <c r="V363" s="195">
        <v>891550</v>
      </c>
      <c r="X363" s="260">
        <v>44572</v>
      </c>
      <c r="Y363" t="s">
        <v>9070</v>
      </c>
      <c r="Z363" s="260">
        <v>6</v>
      </c>
      <c r="AA363">
        <v>1400</v>
      </c>
      <c r="AB363" s="260" t="str">
        <f ca="1">IFERROR(IFERROR(VLOOKUP(Table_Merge1[[#This Row],[Column1]],Table11[#All],2,FALSE),LEFT(AB364,8)&amp;IF(LEN((RIGHT(AB364,2)+1))&lt;2,"0"&amp;(RIGHT(AB364,2)+1),(RIGHT(AB364,2)-1))),"")</f>
        <v>1400.10.21</v>
      </c>
      <c r="AC363" s="259" t="str">
        <f ca="1">LEFT(Table_Merge1[[#This Row],[Column2]],4)</f>
        <v>1400</v>
      </c>
      <c r="AD363" s="259" t="str">
        <f ca="1">RIGHT(LEFT(Table_Merge1[[#This Row],[Column2]],7),2)</f>
        <v>10</v>
      </c>
      <c r="AE363" s="259" t="str">
        <f ca="1">RIGHT(Table_Merge1[[#This Row],[Column2]],2)</f>
        <v>21</v>
      </c>
      <c r="AF363">
        <v>10</v>
      </c>
      <c r="AG363">
        <v>21</v>
      </c>
      <c r="AH363" s="260">
        <v>2022</v>
      </c>
      <c r="AI363" t="s">
        <v>3431</v>
      </c>
      <c r="AJ363" s="260">
        <v>11</v>
      </c>
      <c r="AK363">
        <v>1805.2</v>
      </c>
      <c r="AL363">
        <v>2980</v>
      </c>
      <c r="AM363">
        <v>891550</v>
      </c>
      <c r="AN363">
        <v>28200</v>
      </c>
      <c r="AO363">
        <v>249894</v>
      </c>
      <c r="AP363" s="287">
        <f>IFERROR(IF(Table_Merge1[[#This Row],[LME Zinc stock]]*Table_Merge1[[#This Row],[Nima.مقدار]]=0,"",Table_Merge1[[#This Row],[LME Zinc stock]]*Table_Merge1[[#This Row],[Nima.مقدار]]),"")</f>
        <v>222792995700</v>
      </c>
      <c r="AQ363" s="287">
        <f>IFERROR(IF(Table_Merge1[[#This Row],[LME Zinc 3-month]]*Table_Merge1[[#This Row],[Nima.مقدار]]=0,"",Table_Merge1[[#This Row],[LME Zinc 3-month]]*Table_Merge1[[#This Row],[Nima.مقدار]]),"")</f>
        <v>744684120</v>
      </c>
      <c r="AR363" s="288">
        <f>IFERROR(IF(Table_Merge1[[#This Row],[LME Zinc stock]]*Table_Merge1[[#This Row],[Azad.Sell]]=0,"",Table_Merge1[[#This Row],[LME Zinc stock]]*Table_Merge1[[#This Row],[Azad.Sell]]),"")</f>
        <v>25141710000</v>
      </c>
      <c r="AS363" s="288">
        <f>IFERROR(IF(Table_Merge1[[#This Row],[LME Zinc 3-month]]*Table_Merge1[[#This Row],[Azad.Sell]]=0,"",Table_Merge1[[#This Row],[LME Zinc 3-month]]*Table_Merge1[[#This Row],[Azad.Sell]]),"")</f>
        <v>84036000</v>
      </c>
      <c r="AT363"/>
      <c r="DH363">
        <v>2000</v>
      </c>
      <c r="DI363">
        <v>3475</v>
      </c>
      <c r="DJ363">
        <v>2000</v>
      </c>
      <c r="DK363" t="s">
        <v>9605</v>
      </c>
      <c r="DL363" t="s">
        <v>9808</v>
      </c>
      <c r="DM363" t="s">
        <v>9803</v>
      </c>
      <c r="DN363">
        <v>1499170000</v>
      </c>
      <c r="DO363">
        <v>1485782000</v>
      </c>
      <c r="DP363">
        <v>4812172000</v>
      </c>
      <c r="DQ363">
        <v>4681067000</v>
      </c>
      <c r="DR363">
        <v>6500</v>
      </c>
      <c r="DS363" t="s">
        <v>3621</v>
      </c>
      <c r="DT363" t="s">
        <v>3621</v>
      </c>
      <c r="DU363" t="s">
        <v>3621</v>
      </c>
      <c r="DV363">
        <v>6925</v>
      </c>
      <c r="DW363">
        <v>741968.78339350177</v>
      </c>
      <c r="DX363">
        <v>723036.65342960285</v>
      </c>
      <c r="DY363">
        <v>1.0261841911804852</v>
      </c>
    </row>
    <row r="364" spans="1:129" x14ac:dyDescent="0.25">
      <c r="A364" s="258">
        <v>41456</v>
      </c>
      <c r="B3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1392.04.10</v>
      </c>
      <c r="C364" s="195">
        <f t="shared" ca="1" si="41"/>
        <v>1392</v>
      </c>
      <c r="D3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64" s="195">
        <f>_xlfn.NUMBERVALUE(RIGHT(Table11[[#This Row],[تاریخ شمسی]],2))</f>
        <v>10</v>
      </c>
      <c r="F3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04-10</v>
      </c>
      <c r="G364" s="195" t="s">
        <v>515</v>
      </c>
      <c r="I364" s="259">
        <v>44193</v>
      </c>
      <c r="J364">
        <v>25850</v>
      </c>
      <c r="L364" s="259">
        <v>41456</v>
      </c>
      <c r="M364">
        <v>33800</v>
      </c>
      <c r="O364" s="283">
        <f>IFERROR(DATE(Table7[[#This Row],[year]],MONTH(DATEVALUE(Table7[[#This Row],[month]]&amp;"1")),Table7[[#This Row],[day]]),"")</f>
        <v>44571</v>
      </c>
      <c r="P364" s="257" t="s">
        <v>3790</v>
      </c>
      <c r="Q364" s="257">
        <v>2022</v>
      </c>
      <c r="R364" s="257" t="s">
        <v>3431</v>
      </c>
      <c r="S364" s="257">
        <v>10</v>
      </c>
      <c r="T364" s="257">
        <v>1800.55</v>
      </c>
      <c r="U364" s="257">
        <v>2970</v>
      </c>
      <c r="V364" s="257">
        <v>895000</v>
      </c>
      <c r="X364" s="260">
        <v>44571</v>
      </c>
      <c r="Y364" t="s">
        <v>9069</v>
      </c>
      <c r="Z364" s="260">
        <v>6</v>
      </c>
      <c r="AA364">
        <v>1400</v>
      </c>
      <c r="AB364" s="260" t="str">
        <f ca="1">IFERROR(IFERROR(VLOOKUP(Table_Merge1[[#This Row],[Column1]],Table11[#All],2,FALSE),LEFT(AB365,8)&amp;IF(LEN((RIGHT(AB365,2)+1))&lt;2,"0"&amp;(RIGHT(AB365,2)+1),(RIGHT(AB365,2)-1))),"")</f>
        <v>1400.10.20</v>
      </c>
      <c r="AC364" s="259" t="str">
        <f ca="1">LEFT(Table_Merge1[[#This Row],[Column2]],4)</f>
        <v>1400</v>
      </c>
      <c r="AD364" s="259" t="str">
        <f ca="1">RIGHT(LEFT(Table_Merge1[[#This Row],[Column2]],7),2)</f>
        <v>10</v>
      </c>
      <c r="AE364" s="259" t="str">
        <f ca="1">RIGHT(Table_Merge1[[#This Row],[Column2]],2)</f>
        <v>20</v>
      </c>
      <c r="AF364">
        <v>10</v>
      </c>
      <c r="AG364">
        <v>20</v>
      </c>
      <c r="AH364" s="260">
        <v>2022</v>
      </c>
      <c r="AI364" t="s">
        <v>3431</v>
      </c>
      <c r="AJ364" s="260">
        <v>10</v>
      </c>
      <c r="AK364">
        <v>1800.55</v>
      </c>
      <c r="AL364">
        <v>2970</v>
      </c>
      <c r="AM364">
        <v>895000</v>
      </c>
      <c r="AN364">
        <v>28050</v>
      </c>
      <c r="AO364">
        <v>248715</v>
      </c>
      <c r="AP364" s="287">
        <f>IFERROR(IF(Table_Merge1[[#This Row],[LME Zinc stock]]*Table_Merge1[[#This Row],[Nima.مقدار]]=0,"",Table_Merge1[[#This Row],[LME Zinc stock]]*Table_Merge1[[#This Row],[Nima.مقدار]]),"")</f>
        <v>222599925000</v>
      </c>
      <c r="AQ364" s="287">
        <f>IFERROR(IF(Table_Merge1[[#This Row],[LME Zinc 3-month]]*Table_Merge1[[#This Row],[Nima.مقدار]]=0,"",Table_Merge1[[#This Row],[LME Zinc 3-month]]*Table_Merge1[[#This Row],[Nima.مقدار]]),"")</f>
        <v>738683550</v>
      </c>
      <c r="AR364" s="288">
        <f>IFERROR(IF(Table_Merge1[[#This Row],[LME Zinc stock]]*Table_Merge1[[#This Row],[Azad.Sell]]=0,"",Table_Merge1[[#This Row],[LME Zinc stock]]*Table_Merge1[[#This Row],[Azad.Sell]]),"")</f>
        <v>25104750000</v>
      </c>
      <c r="AS364" s="288">
        <f>IFERROR(IF(Table_Merge1[[#This Row],[LME Zinc 3-month]]*Table_Merge1[[#This Row],[Azad.Sell]]=0,"",Table_Merge1[[#This Row],[LME Zinc 3-month]]*Table_Merge1[[#This Row],[Azad.Sell]]),"")</f>
        <v>83308500</v>
      </c>
      <c r="AT364"/>
      <c r="DH364">
        <v>2500</v>
      </c>
      <c r="DI364">
        <v>450</v>
      </c>
      <c r="DJ364">
        <v>250</v>
      </c>
      <c r="DK364" t="s">
        <v>9606</v>
      </c>
      <c r="DL364" t="s">
        <v>9808</v>
      </c>
      <c r="DM364" t="s">
        <v>9803</v>
      </c>
      <c r="DN364">
        <v>191742250</v>
      </c>
      <c r="DO364">
        <v>191742250</v>
      </c>
      <c r="DP364">
        <v>5003914250</v>
      </c>
      <c r="DQ364">
        <v>4872809250</v>
      </c>
      <c r="DR364">
        <v>6750</v>
      </c>
      <c r="DS364" t="s">
        <v>3621</v>
      </c>
      <c r="DT364" t="s">
        <v>3621</v>
      </c>
      <c r="DU364" t="s">
        <v>3621</v>
      </c>
      <c r="DV364">
        <v>6925</v>
      </c>
      <c r="DW364">
        <v>741968.78339350177</v>
      </c>
      <c r="DX364">
        <v>723036.65342960285</v>
      </c>
      <c r="DY364">
        <v>1.0261841911804852</v>
      </c>
    </row>
    <row r="365" spans="1:129" x14ac:dyDescent="0.25">
      <c r="A365" s="258">
        <v>41457</v>
      </c>
      <c r="B3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1392.04.11</v>
      </c>
      <c r="C365" s="195">
        <f t="shared" ca="1" si="41"/>
        <v>1392</v>
      </c>
      <c r="D3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65" s="195">
        <f>_xlfn.NUMBERVALUE(RIGHT(Table11[[#This Row],[تاریخ شمسی]],2))</f>
        <v>11</v>
      </c>
      <c r="F3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04-11</v>
      </c>
      <c r="G365" s="195" t="s">
        <v>516</v>
      </c>
      <c r="I365" s="259">
        <v>44194</v>
      </c>
      <c r="J365">
        <v>25830</v>
      </c>
      <c r="L365" s="259">
        <v>41457</v>
      </c>
      <c r="M365">
        <v>33600</v>
      </c>
      <c r="O365" s="284">
        <f>IFERROR(DATE(Table7[[#This Row],[year]],MONTH(DATEVALUE(Table7[[#This Row],[month]]&amp;"1")),Table7[[#This Row],[day]]),"")</f>
        <v>44568</v>
      </c>
      <c r="P365" s="195" t="s">
        <v>3791</v>
      </c>
      <c r="Q365" s="195">
        <v>2022</v>
      </c>
      <c r="R365" s="195" t="s">
        <v>3431</v>
      </c>
      <c r="S365" s="195">
        <v>7</v>
      </c>
      <c r="T365" s="195">
        <v>1792.2</v>
      </c>
      <c r="U365" s="195">
        <v>3014</v>
      </c>
      <c r="V365" s="195">
        <v>898525</v>
      </c>
      <c r="X365" s="260">
        <v>44568</v>
      </c>
      <c r="Z365" s="260">
        <v>6</v>
      </c>
      <c r="AB365" s="260" t="str">
        <f ca="1">IFERROR(IFERROR(VLOOKUP(Table_Merge1[[#This Row],[Column1]],Table11[#All],2,FALSE),LEFT(AB366,8)&amp;IF(LEN((RIGHT(AB366,2)+1))&lt;2,"0"&amp;(RIGHT(AB366,2)+1),(RIGHT(AB366,2)-1))),"")</f>
        <v>1400.10.15</v>
      </c>
      <c r="AC365" s="259" t="str">
        <f ca="1">LEFT(Table_Merge1[[#This Row],[Column2]],4)</f>
        <v>1400</v>
      </c>
      <c r="AD365" s="259" t="str">
        <f ca="1">RIGHT(LEFT(Table_Merge1[[#This Row],[Column2]],7),2)</f>
        <v>10</v>
      </c>
      <c r="AE365" s="259" t="str">
        <f ca="1">RIGHT(Table_Merge1[[#This Row],[Column2]],2)</f>
        <v>15</v>
      </c>
      <c r="AH365" s="260">
        <v>2022</v>
      </c>
      <c r="AI365" t="s">
        <v>3431</v>
      </c>
      <c r="AJ365" s="260">
        <v>7</v>
      </c>
      <c r="AK365">
        <v>1792.2</v>
      </c>
      <c r="AL365">
        <v>3014</v>
      </c>
      <c r="AM365">
        <v>898525</v>
      </c>
      <c r="AN365">
        <v>28800</v>
      </c>
      <c r="AP365" s="287" t="str">
        <f>IFERROR(IF(Table_Merge1[[#This Row],[LME Zinc stock]]*Table_Merge1[[#This Row],[Nima.مقدار]]=0,"",Table_Merge1[[#This Row],[LME Zinc stock]]*Table_Merge1[[#This Row],[Nima.مقدار]]),"")</f>
        <v/>
      </c>
      <c r="AQ365" s="287" t="str">
        <f>IFERROR(IF(Table_Merge1[[#This Row],[LME Zinc 3-month]]*Table_Merge1[[#This Row],[Nima.مقدار]]=0,"",Table_Merge1[[#This Row],[LME Zinc 3-month]]*Table_Merge1[[#This Row],[Nima.مقدار]]),"")</f>
        <v/>
      </c>
      <c r="AR365" s="288">
        <f>IFERROR(IF(Table_Merge1[[#This Row],[LME Zinc stock]]*Table_Merge1[[#This Row],[Azad.Sell]]=0,"",Table_Merge1[[#This Row],[LME Zinc stock]]*Table_Merge1[[#This Row],[Azad.Sell]]),"")</f>
        <v>25877520000</v>
      </c>
      <c r="AS365" s="288">
        <f>IFERROR(IF(Table_Merge1[[#This Row],[LME Zinc 3-month]]*Table_Merge1[[#This Row],[Azad.Sell]]=0,"",Table_Merge1[[#This Row],[LME Zinc 3-month]]*Table_Merge1[[#This Row],[Azad.Sell]]),"")</f>
        <v>86803200</v>
      </c>
      <c r="AT365"/>
      <c r="DH365">
        <v>0</v>
      </c>
      <c r="DI365">
        <v>175</v>
      </c>
      <c r="DJ365">
        <v>175</v>
      </c>
      <c r="DK365" t="s">
        <v>9606</v>
      </c>
      <c r="DL365" t="s">
        <v>9808</v>
      </c>
      <c r="DM365" t="s">
        <v>9803</v>
      </c>
      <c r="DN365">
        <v>134219575</v>
      </c>
      <c r="DO365">
        <v>134219575</v>
      </c>
      <c r="DP365">
        <v>5138133825</v>
      </c>
      <c r="DQ365">
        <v>5007028825</v>
      </c>
      <c r="DR365">
        <v>6925</v>
      </c>
      <c r="DS365">
        <v>6925</v>
      </c>
      <c r="DT365">
        <v>741968.78339350177</v>
      </c>
      <c r="DU365">
        <v>723036.65342960285</v>
      </c>
      <c r="DV365">
        <v>6925</v>
      </c>
      <c r="DW365">
        <v>741968.78339350177</v>
      </c>
      <c r="DX365">
        <v>723036.65342960285</v>
      </c>
      <c r="DY365">
        <v>1.0261841911804852</v>
      </c>
    </row>
    <row r="366" spans="1:129" x14ac:dyDescent="0.25">
      <c r="A366" s="258">
        <v>41458</v>
      </c>
      <c r="B3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1392.04.12</v>
      </c>
      <c r="C366" s="195">
        <f t="shared" ca="1" si="41"/>
        <v>1392</v>
      </c>
      <c r="D3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66" s="195">
        <f>_xlfn.NUMBERVALUE(RIGHT(Table11[[#This Row],[تاریخ شمسی]],2))</f>
        <v>12</v>
      </c>
      <c r="F3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04-12</v>
      </c>
      <c r="G366" s="195" t="s">
        <v>517</v>
      </c>
      <c r="I366" s="259">
        <v>44195</v>
      </c>
      <c r="J366">
        <v>25850</v>
      </c>
      <c r="L366" s="259">
        <v>41458</v>
      </c>
      <c r="M366">
        <v>33550</v>
      </c>
      <c r="O366" s="283">
        <f>IFERROR(DATE(Table7[[#This Row],[year]],MONTH(DATEVALUE(Table7[[#This Row],[month]]&amp;"1")),Table7[[#This Row],[day]]),"")</f>
        <v>44567</v>
      </c>
      <c r="P366" s="257" t="s">
        <v>3792</v>
      </c>
      <c r="Q366" s="257">
        <v>2022</v>
      </c>
      <c r="R366" s="257" t="s">
        <v>3431</v>
      </c>
      <c r="S366" s="257">
        <v>6</v>
      </c>
      <c r="T366" s="257">
        <v>1804.95</v>
      </c>
      <c r="U366" s="257">
        <v>2962</v>
      </c>
      <c r="V366" s="257">
        <v>902850</v>
      </c>
      <c r="X366" s="260">
        <v>44567</v>
      </c>
      <c r="Y366" t="s">
        <v>9068</v>
      </c>
      <c r="Z366" s="260">
        <v>7</v>
      </c>
      <c r="AA366">
        <v>1400</v>
      </c>
      <c r="AB366" s="260" t="str">
        <f ca="1">IFERROR(IFERROR(VLOOKUP(Table_Merge1[[#This Row],[Column1]],Table11[#All],2,FALSE),LEFT(AB367,8)&amp;IF(LEN((RIGHT(AB367,2)+1))&lt;2,"0"&amp;(RIGHT(AB367,2)+1),(RIGHT(AB367,2)-1))),"")</f>
        <v>1400.10.16</v>
      </c>
      <c r="AC366" s="259" t="str">
        <f ca="1">LEFT(Table_Merge1[[#This Row],[Column2]],4)</f>
        <v>1400</v>
      </c>
      <c r="AD366" s="259" t="str">
        <f ca="1">RIGHT(LEFT(Table_Merge1[[#This Row],[Column2]],7),2)</f>
        <v>10</v>
      </c>
      <c r="AE366" s="259" t="str">
        <f ca="1">RIGHT(Table_Merge1[[#This Row],[Column2]],2)</f>
        <v>16</v>
      </c>
      <c r="AF366">
        <v>10</v>
      </c>
      <c r="AG366">
        <v>16</v>
      </c>
      <c r="AH366" s="260">
        <v>2022</v>
      </c>
      <c r="AI366" t="s">
        <v>3431</v>
      </c>
      <c r="AJ366" s="260">
        <v>6</v>
      </c>
      <c r="AK366">
        <v>1804.95</v>
      </c>
      <c r="AL366">
        <v>2962</v>
      </c>
      <c r="AM366">
        <v>902850</v>
      </c>
      <c r="AN366">
        <v>28800</v>
      </c>
      <c r="AO366">
        <v>250466</v>
      </c>
      <c r="AP366" s="287">
        <f>IFERROR(IF(Table_Merge1[[#This Row],[LME Zinc stock]]*Table_Merge1[[#This Row],[Nima.مقدار]]=0,"",Table_Merge1[[#This Row],[LME Zinc stock]]*Table_Merge1[[#This Row],[Nima.مقدار]]),"")</f>
        <v>226133228100</v>
      </c>
      <c r="AQ366" s="287">
        <f>IFERROR(IF(Table_Merge1[[#This Row],[LME Zinc 3-month]]*Table_Merge1[[#This Row],[Nima.مقدار]]=0,"",Table_Merge1[[#This Row],[LME Zinc 3-month]]*Table_Merge1[[#This Row],[Nima.مقدار]]),"")</f>
        <v>741880292</v>
      </c>
      <c r="AR366" s="288">
        <f>IFERROR(IF(Table_Merge1[[#This Row],[LME Zinc stock]]*Table_Merge1[[#This Row],[Azad.Sell]]=0,"",Table_Merge1[[#This Row],[LME Zinc stock]]*Table_Merge1[[#This Row],[Azad.Sell]]),"")</f>
        <v>26002080000</v>
      </c>
      <c r="AS366" s="288">
        <f>IFERROR(IF(Table_Merge1[[#This Row],[LME Zinc 3-month]]*Table_Merge1[[#This Row],[Azad.Sell]]=0,"",Table_Merge1[[#This Row],[LME Zinc 3-month]]*Table_Merge1[[#This Row],[Azad.Sell]]),"")</f>
        <v>85305600</v>
      </c>
      <c r="AT366"/>
      <c r="DH366">
        <v>2500</v>
      </c>
      <c r="DI366">
        <v>275</v>
      </c>
      <c r="DJ366">
        <v>250</v>
      </c>
      <c r="DK366" t="s">
        <v>9664</v>
      </c>
      <c r="DL366" t="s">
        <v>9808</v>
      </c>
      <c r="DM366" t="s">
        <v>9804</v>
      </c>
      <c r="DN366">
        <v>196073000</v>
      </c>
      <c r="DO366">
        <v>196073000</v>
      </c>
      <c r="DP366">
        <v>196073000</v>
      </c>
      <c r="DQ366">
        <v>196073000</v>
      </c>
      <c r="DR366">
        <v>250</v>
      </c>
      <c r="DS366" t="s">
        <v>3621</v>
      </c>
      <c r="DT366" t="s">
        <v>3621</v>
      </c>
      <c r="DU366" t="s">
        <v>3621</v>
      </c>
      <c r="DV366">
        <v>8700</v>
      </c>
      <c r="DW366">
        <v>789295.03448275861</v>
      </c>
      <c r="DX366">
        <v>789295.03448275861</v>
      </c>
      <c r="DY366">
        <v>1</v>
      </c>
    </row>
    <row r="367" spans="1:129" x14ac:dyDescent="0.25">
      <c r="A367" s="258">
        <v>41459</v>
      </c>
      <c r="B3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1392.04.13</v>
      </c>
      <c r="C367" s="195">
        <f t="shared" ca="1" si="41"/>
        <v>1392</v>
      </c>
      <c r="D3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67" s="195">
        <f>_xlfn.NUMBERVALUE(RIGHT(Table11[[#This Row],[تاریخ شمسی]],2))</f>
        <v>13</v>
      </c>
      <c r="F3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04-13</v>
      </c>
      <c r="G367" s="195" t="s">
        <v>518</v>
      </c>
      <c r="I367" s="259">
        <v>44196</v>
      </c>
      <c r="J367">
        <v>25800</v>
      </c>
      <c r="L367" s="259">
        <v>41459</v>
      </c>
      <c r="M367">
        <v>33550</v>
      </c>
      <c r="O367" s="284">
        <f>IFERROR(DATE(Table7[[#This Row],[year]],MONTH(DATEVALUE(Table7[[#This Row],[month]]&amp;"1")),Table7[[#This Row],[day]]),"")</f>
        <v>44566</v>
      </c>
      <c r="P367" s="195" t="s">
        <v>3793</v>
      </c>
      <c r="Q367" s="195">
        <v>2022</v>
      </c>
      <c r="R367" s="195" t="s">
        <v>3431</v>
      </c>
      <c r="S367" s="195">
        <v>5</v>
      </c>
      <c r="T367" s="195">
        <v>1818.5</v>
      </c>
      <c r="U367" s="195">
        <v>2934.5</v>
      </c>
      <c r="V367" s="195">
        <v>911500</v>
      </c>
      <c r="X367" s="260">
        <v>44566</v>
      </c>
      <c r="Y367" t="s">
        <v>9067</v>
      </c>
      <c r="Z367" s="260">
        <v>7</v>
      </c>
      <c r="AA367">
        <v>1400</v>
      </c>
      <c r="AB367" s="260" t="str">
        <f ca="1">IFERROR(IFERROR(VLOOKUP(Table_Merge1[[#This Row],[Column1]],Table11[#All],2,FALSE),LEFT(AB368,8)&amp;IF(LEN((RIGHT(AB368,2)+1))&lt;2,"0"&amp;(RIGHT(AB368,2)+1),(RIGHT(AB368,2)-1))),"")</f>
        <v>1400.10.15</v>
      </c>
      <c r="AC367" s="259" t="str">
        <f ca="1">LEFT(Table_Merge1[[#This Row],[Column2]],4)</f>
        <v>1400</v>
      </c>
      <c r="AD367" s="259" t="str">
        <f ca="1">RIGHT(LEFT(Table_Merge1[[#This Row],[Column2]],7),2)</f>
        <v>10</v>
      </c>
      <c r="AE367" s="259" t="str">
        <f ca="1">RIGHT(Table_Merge1[[#This Row],[Column2]],2)</f>
        <v>15</v>
      </c>
      <c r="AF367">
        <v>10</v>
      </c>
      <c r="AG367">
        <v>15</v>
      </c>
      <c r="AH367" s="260">
        <v>2022</v>
      </c>
      <c r="AI367" t="s">
        <v>3431</v>
      </c>
      <c r="AJ367" s="260">
        <v>5</v>
      </c>
      <c r="AK367">
        <v>1818.5</v>
      </c>
      <c r="AL367">
        <v>2934.5</v>
      </c>
      <c r="AM367">
        <v>911500</v>
      </c>
      <c r="AN367">
        <v>28800</v>
      </c>
      <c r="AO367">
        <v>250466</v>
      </c>
      <c r="AP367" s="287">
        <f>IFERROR(IF(Table_Merge1[[#This Row],[LME Zinc stock]]*Table_Merge1[[#This Row],[Nima.مقدار]]=0,"",Table_Merge1[[#This Row],[LME Zinc stock]]*Table_Merge1[[#This Row],[Nima.مقدار]]),"")</f>
        <v>228299759000</v>
      </c>
      <c r="AQ367" s="287">
        <f>IFERROR(IF(Table_Merge1[[#This Row],[LME Zinc 3-month]]*Table_Merge1[[#This Row],[Nima.مقدار]]=0,"",Table_Merge1[[#This Row],[LME Zinc 3-month]]*Table_Merge1[[#This Row],[Nima.مقدار]]),"")</f>
        <v>734992477</v>
      </c>
      <c r="AR367" s="288">
        <f>IFERROR(IF(Table_Merge1[[#This Row],[LME Zinc stock]]*Table_Merge1[[#This Row],[Azad.Sell]]=0,"",Table_Merge1[[#This Row],[LME Zinc stock]]*Table_Merge1[[#This Row],[Azad.Sell]]),"")</f>
        <v>26251200000</v>
      </c>
      <c r="AS367" s="288">
        <f>IFERROR(IF(Table_Merge1[[#This Row],[LME Zinc 3-month]]*Table_Merge1[[#This Row],[Azad.Sell]]=0,"",Table_Merge1[[#This Row],[LME Zinc 3-month]]*Table_Merge1[[#This Row],[Azad.Sell]]),"")</f>
        <v>84513600</v>
      </c>
      <c r="AT367"/>
      <c r="DH367">
        <v>0</v>
      </c>
      <c r="DI367">
        <v>225</v>
      </c>
      <c r="DJ367">
        <v>225</v>
      </c>
      <c r="DK367" t="s">
        <v>9665</v>
      </c>
      <c r="DL367" t="s">
        <v>9808</v>
      </c>
      <c r="DM367" t="s">
        <v>9804</v>
      </c>
      <c r="DN367">
        <v>176465700</v>
      </c>
      <c r="DO367">
        <v>176465700</v>
      </c>
      <c r="DP367">
        <v>372538700</v>
      </c>
      <c r="DQ367">
        <v>372538700</v>
      </c>
      <c r="DR367">
        <v>475</v>
      </c>
      <c r="DS367" t="s">
        <v>3621</v>
      </c>
      <c r="DT367" t="s">
        <v>3621</v>
      </c>
      <c r="DU367" t="s">
        <v>3621</v>
      </c>
      <c r="DV367">
        <v>8700</v>
      </c>
      <c r="DW367">
        <v>789295.03448275861</v>
      </c>
      <c r="DX367">
        <v>789295.03448275861</v>
      </c>
      <c r="DY367">
        <v>1</v>
      </c>
    </row>
    <row r="368" spans="1:129" x14ac:dyDescent="0.25">
      <c r="A368" s="258">
        <v>41461</v>
      </c>
      <c r="B3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1392.04.15</v>
      </c>
      <c r="C368" s="195">
        <f t="shared" ca="1" si="41"/>
        <v>1392</v>
      </c>
      <c r="D3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68" s="195">
        <f>_xlfn.NUMBERVALUE(RIGHT(Table11[[#This Row],[تاریخ شمسی]],2))</f>
        <v>15</v>
      </c>
      <c r="F3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04-15</v>
      </c>
      <c r="G368" s="195" t="s">
        <v>519</v>
      </c>
      <c r="I368" s="259">
        <v>44197</v>
      </c>
      <c r="J368">
        <v>25800</v>
      </c>
      <c r="L368" s="259">
        <v>41461</v>
      </c>
      <c r="M368">
        <v>33050</v>
      </c>
      <c r="O368" s="283">
        <f>IFERROR(DATE(Table7[[#This Row],[year]],MONTH(DATEVALUE(Table7[[#This Row],[month]]&amp;"1")),Table7[[#This Row],[day]]),"")</f>
        <v>44565</v>
      </c>
      <c r="P368" s="257" t="s">
        <v>3794</v>
      </c>
      <c r="Q368" s="257">
        <v>2022</v>
      </c>
      <c r="R368" s="257" t="s">
        <v>3431</v>
      </c>
      <c r="S368" s="257">
        <v>4</v>
      </c>
      <c r="T368" s="257">
        <v>1809.05</v>
      </c>
      <c r="U368" s="257">
        <v>2932</v>
      </c>
      <c r="V368" s="257">
        <v>916875</v>
      </c>
      <c r="X368" s="260">
        <v>44565</v>
      </c>
      <c r="Y368" t="s">
        <v>9066</v>
      </c>
      <c r="Z368" s="260">
        <v>7</v>
      </c>
      <c r="AA368">
        <v>1400</v>
      </c>
      <c r="AB368" s="260" t="str">
        <f ca="1">IFERROR(IFERROR(VLOOKUP(Table_Merge1[[#This Row],[Column1]],Table11[#All],2,FALSE),LEFT(AB369,8)&amp;IF(LEN((RIGHT(AB369,2)+1))&lt;2,"0"&amp;(RIGHT(AB369,2)+1),(RIGHT(AB369,2)-1))),"")</f>
        <v>1400.10.14</v>
      </c>
      <c r="AC368" s="259" t="str">
        <f ca="1">LEFT(Table_Merge1[[#This Row],[Column2]],4)</f>
        <v>1400</v>
      </c>
      <c r="AD368" s="259" t="str">
        <f ca="1">RIGHT(LEFT(Table_Merge1[[#This Row],[Column2]],7),2)</f>
        <v>10</v>
      </c>
      <c r="AE368" s="259" t="str">
        <f ca="1">RIGHT(Table_Merge1[[#This Row],[Column2]],2)</f>
        <v>14</v>
      </c>
      <c r="AF368">
        <v>10</v>
      </c>
      <c r="AG368">
        <v>14</v>
      </c>
      <c r="AH368" s="260">
        <v>2022</v>
      </c>
      <c r="AI368" t="s">
        <v>3431</v>
      </c>
      <c r="AJ368" s="260">
        <v>4</v>
      </c>
      <c r="AK368">
        <v>1809.05</v>
      </c>
      <c r="AL368">
        <v>2932</v>
      </c>
      <c r="AM368">
        <v>916875</v>
      </c>
      <c r="AN368">
        <v>29130</v>
      </c>
      <c r="AO368">
        <v>249855</v>
      </c>
      <c r="AP368" s="287">
        <f>IFERROR(IF(Table_Merge1[[#This Row],[LME Zinc stock]]*Table_Merge1[[#This Row],[Nima.مقدار]]=0,"",Table_Merge1[[#This Row],[LME Zinc stock]]*Table_Merge1[[#This Row],[Nima.مقدار]]),"")</f>
        <v>229085803125</v>
      </c>
      <c r="AQ368" s="287">
        <f>IFERROR(IF(Table_Merge1[[#This Row],[LME Zinc 3-month]]*Table_Merge1[[#This Row],[Nima.مقدار]]=0,"",Table_Merge1[[#This Row],[LME Zinc 3-month]]*Table_Merge1[[#This Row],[Nima.مقدار]]),"")</f>
        <v>732574860</v>
      </c>
      <c r="AR368" s="288">
        <f>IFERROR(IF(Table_Merge1[[#This Row],[LME Zinc stock]]*Table_Merge1[[#This Row],[Azad.Sell]]=0,"",Table_Merge1[[#This Row],[LME Zinc stock]]*Table_Merge1[[#This Row],[Azad.Sell]]),"")</f>
        <v>26708568750</v>
      </c>
      <c r="AS368" s="288">
        <f>IFERROR(IF(Table_Merge1[[#This Row],[LME Zinc 3-month]]*Table_Merge1[[#This Row],[Azad.Sell]]=0,"",Table_Merge1[[#This Row],[LME Zinc 3-month]]*Table_Merge1[[#This Row],[Azad.Sell]]),"")</f>
        <v>85409160</v>
      </c>
      <c r="AT368"/>
      <c r="DH368">
        <v>0</v>
      </c>
      <c r="DI368">
        <v>2025</v>
      </c>
      <c r="DJ368">
        <v>2025</v>
      </c>
      <c r="DK368" t="s">
        <v>9666</v>
      </c>
      <c r="DL368" t="s">
        <v>9808</v>
      </c>
      <c r="DM368" t="s">
        <v>9804</v>
      </c>
      <c r="DN368">
        <v>1588191300</v>
      </c>
      <c r="DO368">
        <v>1588191300</v>
      </c>
      <c r="DP368">
        <v>1960730000</v>
      </c>
      <c r="DQ368">
        <v>1960730000</v>
      </c>
      <c r="DR368">
        <v>2500</v>
      </c>
      <c r="DS368" t="s">
        <v>3621</v>
      </c>
      <c r="DT368" t="s">
        <v>3621</v>
      </c>
      <c r="DU368" t="s">
        <v>3621</v>
      </c>
      <c r="DV368">
        <v>8700</v>
      </c>
      <c r="DW368">
        <v>789295.03448275861</v>
      </c>
      <c r="DX368">
        <v>789295.03448275861</v>
      </c>
      <c r="DY368">
        <v>1</v>
      </c>
    </row>
    <row r="369" spans="1:129" x14ac:dyDescent="0.25">
      <c r="A369" s="258">
        <v>41462</v>
      </c>
      <c r="B3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1392.04.16</v>
      </c>
      <c r="C369" s="195">
        <f t="shared" ca="1" si="41"/>
        <v>1392</v>
      </c>
      <c r="D3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69" s="195">
        <f>_xlfn.NUMBERVALUE(RIGHT(Table11[[#This Row],[تاریخ شمسی]],2))</f>
        <v>16</v>
      </c>
      <c r="F3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04-16</v>
      </c>
      <c r="G369" s="195" t="s">
        <v>520</v>
      </c>
      <c r="I369" s="259">
        <v>44198</v>
      </c>
      <c r="J369">
        <v>25650</v>
      </c>
      <c r="L369" s="259">
        <v>41462</v>
      </c>
      <c r="M369">
        <v>33100</v>
      </c>
      <c r="O369" s="284">
        <f>IFERROR(DATE(Table7[[#This Row],[year]],MONTH(DATEVALUE(Table7[[#This Row],[month]]&amp;"1")),Table7[[#This Row],[day]]),"")</f>
        <v>44561</v>
      </c>
      <c r="P369" s="195" t="s">
        <v>3795</v>
      </c>
      <c r="Q369" s="195">
        <v>2021</v>
      </c>
      <c r="R369" s="195" t="s">
        <v>3452</v>
      </c>
      <c r="S369" s="195">
        <v>31</v>
      </c>
      <c r="T369" s="195">
        <v>1820.1</v>
      </c>
      <c r="U369" s="195">
        <v>0</v>
      </c>
      <c r="V369" s="195">
        <v>0</v>
      </c>
      <c r="X369" s="260">
        <v>44561</v>
      </c>
      <c r="Z369" s="260">
        <v>7</v>
      </c>
      <c r="AB369" s="260" t="str">
        <f ca="1">IFERROR(IFERROR(VLOOKUP(Table_Merge1[[#This Row],[Column1]],Table11[#All],2,FALSE),LEFT(AB370,8)&amp;IF(LEN((RIGHT(AB370,2)+1))&lt;2,"0"&amp;(RIGHT(AB370,2)+1),(RIGHT(AB370,2)-1))),"")</f>
        <v>1400.10.8</v>
      </c>
      <c r="AC369" s="259" t="str">
        <f ca="1">LEFT(Table_Merge1[[#This Row],[Column2]],4)</f>
        <v>1400</v>
      </c>
      <c r="AD369" s="259" t="str">
        <f ca="1">RIGHT(LEFT(Table_Merge1[[#This Row],[Column2]],7),2)</f>
        <v>10</v>
      </c>
      <c r="AE369" s="259" t="str">
        <f ca="1">RIGHT(Table_Merge1[[#This Row],[Column2]],2)</f>
        <v>.8</v>
      </c>
      <c r="AH369" s="260">
        <v>2021</v>
      </c>
      <c r="AI369" t="s">
        <v>3452</v>
      </c>
      <c r="AJ369" s="260">
        <v>31</v>
      </c>
      <c r="AK369">
        <v>1820.1</v>
      </c>
      <c r="AL369">
        <v>0</v>
      </c>
      <c r="AM369">
        <v>0</v>
      </c>
      <c r="AN369">
        <v>29970</v>
      </c>
      <c r="AP369" s="287" t="str">
        <f>IFERROR(IF(Table_Merge1[[#This Row],[LME Zinc stock]]*Table_Merge1[[#This Row],[Nima.مقدار]]=0,"",Table_Merge1[[#This Row],[LME Zinc stock]]*Table_Merge1[[#This Row],[Nima.مقدار]]),"")</f>
        <v/>
      </c>
      <c r="AQ369" s="287" t="str">
        <f>IFERROR(IF(Table_Merge1[[#This Row],[LME Zinc 3-month]]*Table_Merge1[[#This Row],[Nima.مقدار]]=0,"",Table_Merge1[[#This Row],[LME Zinc 3-month]]*Table_Merge1[[#This Row],[Nima.مقدار]]),"")</f>
        <v/>
      </c>
      <c r="AR369" s="288" t="str">
        <f>IFERROR(IF(Table_Merge1[[#This Row],[LME Zinc stock]]*Table_Merge1[[#This Row],[Azad.Sell]]=0,"",Table_Merge1[[#This Row],[LME Zinc stock]]*Table_Merge1[[#This Row],[Azad.Sell]]),"")</f>
        <v/>
      </c>
      <c r="AS369" s="288" t="str">
        <f>IFERROR(IF(Table_Merge1[[#This Row],[LME Zinc 3-month]]*Table_Merge1[[#This Row],[Azad.Sell]]=0,"",Table_Merge1[[#This Row],[LME Zinc 3-month]]*Table_Merge1[[#This Row],[Azad.Sell]]),"")</f>
        <v/>
      </c>
      <c r="AT369"/>
      <c r="DH369">
        <v>1500</v>
      </c>
      <c r="DI369">
        <v>1000</v>
      </c>
      <c r="DJ369">
        <v>1000</v>
      </c>
      <c r="DK369" t="s">
        <v>9667</v>
      </c>
      <c r="DL369" t="s">
        <v>9808</v>
      </c>
      <c r="DM369" t="s">
        <v>9804</v>
      </c>
      <c r="DN369">
        <v>790989000</v>
      </c>
      <c r="DO369">
        <v>790989000</v>
      </c>
      <c r="DP369">
        <v>2751719000</v>
      </c>
      <c r="DQ369">
        <v>2751719000</v>
      </c>
      <c r="DR369">
        <v>3500</v>
      </c>
      <c r="DS369" t="s">
        <v>3621</v>
      </c>
      <c r="DT369" t="s">
        <v>3621</v>
      </c>
      <c r="DU369" t="s">
        <v>3621</v>
      </c>
      <c r="DV369">
        <v>8700</v>
      </c>
      <c r="DW369">
        <v>789295.03448275861</v>
      </c>
      <c r="DX369">
        <v>789295.03448275861</v>
      </c>
      <c r="DY369">
        <v>1</v>
      </c>
    </row>
    <row r="370" spans="1:129" x14ac:dyDescent="0.25">
      <c r="A370" s="258">
        <v>41463</v>
      </c>
      <c r="B3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1392.04.17</v>
      </c>
      <c r="C370" s="195">
        <f t="shared" ca="1" si="41"/>
        <v>1392</v>
      </c>
      <c r="D3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70" s="195">
        <f>_xlfn.NUMBERVALUE(RIGHT(Table11[[#This Row],[تاریخ شمسی]],2))</f>
        <v>17</v>
      </c>
      <c r="F3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04-17</v>
      </c>
      <c r="G370" s="195" t="s">
        <v>521</v>
      </c>
      <c r="I370" s="259">
        <v>44199</v>
      </c>
      <c r="J370">
        <v>25800</v>
      </c>
      <c r="L370" s="259">
        <v>41463</v>
      </c>
      <c r="M370">
        <v>33150</v>
      </c>
      <c r="O370" s="283">
        <f>IFERROR(DATE(Table7[[#This Row],[year]],MONTH(DATEVALUE(Table7[[#This Row],[month]]&amp;"1")),Table7[[#This Row],[day]]),"")</f>
        <v>44560</v>
      </c>
      <c r="P370" s="257" t="s">
        <v>3796</v>
      </c>
      <c r="Q370" s="257">
        <v>2021</v>
      </c>
      <c r="R370" s="257" t="s">
        <v>3452</v>
      </c>
      <c r="S370" s="257">
        <v>30</v>
      </c>
      <c r="T370" s="257">
        <v>1799.25</v>
      </c>
      <c r="U370" s="257">
        <v>0</v>
      </c>
      <c r="V370" s="257">
        <v>0</v>
      </c>
      <c r="X370" s="260">
        <v>44560</v>
      </c>
      <c r="Y370" t="s">
        <v>9065</v>
      </c>
      <c r="Z370" s="260">
        <v>7</v>
      </c>
      <c r="AA370">
        <v>1400</v>
      </c>
      <c r="AB370" s="260" t="str">
        <f ca="1">IFERROR(IFERROR(VLOOKUP(Table_Merge1[[#This Row],[Column1]],Table11[#All],2,FALSE),LEFT(AB371,8)&amp;IF(LEN((RIGHT(AB371,2)+1))&lt;2,"0"&amp;(RIGHT(AB371,2)+1),(RIGHT(AB371,2)-1))),"")</f>
        <v>1400.10.09</v>
      </c>
      <c r="AC370" s="259" t="str">
        <f ca="1">LEFT(Table_Merge1[[#This Row],[Column2]],4)</f>
        <v>1400</v>
      </c>
      <c r="AD370" s="259" t="str">
        <f ca="1">RIGHT(LEFT(Table_Merge1[[#This Row],[Column2]],7),2)</f>
        <v>10</v>
      </c>
      <c r="AE370" s="259" t="str">
        <f ca="1">RIGHT(Table_Merge1[[#This Row],[Column2]],2)</f>
        <v>09</v>
      </c>
      <c r="AF370">
        <v>10</v>
      </c>
      <c r="AG370">
        <v>9</v>
      </c>
      <c r="AH370" s="260">
        <v>2021</v>
      </c>
      <c r="AI370" t="s">
        <v>3452</v>
      </c>
      <c r="AJ370" s="260">
        <v>30</v>
      </c>
      <c r="AK370">
        <v>1799.25</v>
      </c>
      <c r="AL370">
        <v>0</v>
      </c>
      <c r="AM370">
        <v>0</v>
      </c>
      <c r="AN370">
        <v>29970</v>
      </c>
      <c r="AO370">
        <v>248070</v>
      </c>
      <c r="AP370" s="287" t="str">
        <f>IFERROR(IF(Table_Merge1[[#This Row],[LME Zinc stock]]*Table_Merge1[[#This Row],[Nima.مقدار]]=0,"",Table_Merge1[[#This Row],[LME Zinc stock]]*Table_Merge1[[#This Row],[Nima.مقدار]]),"")</f>
        <v/>
      </c>
      <c r="AQ370" s="287" t="str">
        <f>IFERROR(IF(Table_Merge1[[#This Row],[LME Zinc 3-month]]*Table_Merge1[[#This Row],[Nima.مقدار]]=0,"",Table_Merge1[[#This Row],[LME Zinc 3-month]]*Table_Merge1[[#This Row],[Nima.مقدار]]),"")</f>
        <v/>
      </c>
      <c r="AR370" s="288" t="str">
        <f>IFERROR(IF(Table_Merge1[[#This Row],[LME Zinc stock]]*Table_Merge1[[#This Row],[Azad.Sell]]=0,"",Table_Merge1[[#This Row],[LME Zinc stock]]*Table_Merge1[[#This Row],[Azad.Sell]]),"")</f>
        <v/>
      </c>
      <c r="AS370" s="288" t="str">
        <f>IFERROR(IF(Table_Merge1[[#This Row],[LME Zinc 3-month]]*Table_Merge1[[#This Row],[Azad.Sell]]=0,"",Table_Merge1[[#This Row],[LME Zinc 3-month]]*Table_Merge1[[#This Row],[Azad.Sell]]),"")</f>
        <v/>
      </c>
      <c r="AT370"/>
      <c r="DH370">
        <v>0</v>
      </c>
      <c r="DI370">
        <v>50</v>
      </c>
      <c r="DJ370">
        <v>50</v>
      </c>
      <c r="DK370" t="s">
        <v>9667</v>
      </c>
      <c r="DL370" t="s">
        <v>9808</v>
      </c>
      <c r="DM370" t="s">
        <v>9804</v>
      </c>
      <c r="DN370">
        <v>39549450</v>
      </c>
      <c r="DO370">
        <v>39549450</v>
      </c>
      <c r="DP370">
        <v>2791268450</v>
      </c>
      <c r="DQ370">
        <v>2791268450</v>
      </c>
      <c r="DR370">
        <v>3550</v>
      </c>
      <c r="DS370" t="s">
        <v>3621</v>
      </c>
      <c r="DT370" t="s">
        <v>3621</v>
      </c>
      <c r="DU370" t="s">
        <v>3621</v>
      </c>
      <c r="DV370">
        <v>8700</v>
      </c>
      <c r="DW370">
        <v>789295.03448275861</v>
      </c>
      <c r="DX370">
        <v>789295.03448275861</v>
      </c>
      <c r="DY370">
        <v>1</v>
      </c>
    </row>
    <row r="371" spans="1:129" x14ac:dyDescent="0.25">
      <c r="A371" s="258">
        <v>41464</v>
      </c>
      <c r="B3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1392.04.18</v>
      </c>
      <c r="C371" s="195">
        <f t="shared" ca="1" si="41"/>
        <v>1392</v>
      </c>
      <c r="D3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71" s="195">
        <f>_xlfn.NUMBERVALUE(RIGHT(Table11[[#This Row],[تاریخ شمسی]],2))</f>
        <v>18</v>
      </c>
      <c r="F3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04-18</v>
      </c>
      <c r="G371" s="195" t="s">
        <v>522</v>
      </c>
      <c r="I371" s="259">
        <v>44200</v>
      </c>
      <c r="J371">
        <v>25980</v>
      </c>
      <c r="L371" s="259">
        <v>41464</v>
      </c>
      <c r="M371">
        <v>32900</v>
      </c>
      <c r="O371" s="284">
        <f>IFERROR(DATE(Table7[[#This Row],[year]],MONTH(DATEVALUE(Table7[[#This Row],[month]]&amp;"1")),Table7[[#This Row],[day]]),"")</f>
        <v>44559</v>
      </c>
      <c r="P371" s="195" t="s">
        <v>3797</v>
      </c>
      <c r="Q371" s="195">
        <v>2021</v>
      </c>
      <c r="R371" s="195" t="s">
        <v>3452</v>
      </c>
      <c r="S371" s="195">
        <v>29</v>
      </c>
      <c r="T371" s="195">
        <v>1796.35</v>
      </c>
      <c r="U371" s="195" t="s">
        <v>3621</v>
      </c>
      <c r="V371" s="195" t="s">
        <v>3621</v>
      </c>
      <c r="X371" s="260">
        <v>44559</v>
      </c>
      <c r="Y371" t="s">
        <v>9064</v>
      </c>
      <c r="Z371" s="260">
        <v>7</v>
      </c>
      <c r="AA371">
        <v>1400</v>
      </c>
      <c r="AB371" s="260" t="str">
        <f ca="1">IFERROR(IFERROR(VLOOKUP(Table_Merge1[[#This Row],[Column1]],Table11[#All],2,FALSE),LEFT(AB372,8)&amp;IF(LEN((RIGHT(AB372,2)+1))&lt;2,"0"&amp;(RIGHT(AB372,2)+1),(RIGHT(AB372,2)-1))),"")</f>
        <v>1400.10.08</v>
      </c>
      <c r="AC371" s="259" t="str">
        <f ca="1">LEFT(Table_Merge1[[#This Row],[Column2]],4)</f>
        <v>1400</v>
      </c>
      <c r="AD371" s="259" t="str">
        <f ca="1">RIGHT(LEFT(Table_Merge1[[#This Row],[Column2]],7),2)</f>
        <v>10</v>
      </c>
      <c r="AE371" s="259" t="str">
        <f ca="1">RIGHT(Table_Merge1[[#This Row],[Column2]],2)</f>
        <v>08</v>
      </c>
      <c r="AF371">
        <v>10</v>
      </c>
      <c r="AG371">
        <v>8</v>
      </c>
      <c r="AH371" s="260">
        <v>2021</v>
      </c>
      <c r="AI371" t="s">
        <v>3452</v>
      </c>
      <c r="AJ371" s="260">
        <v>29</v>
      </c>
      <c r="AK371">
        <v>1796.35</v>
      </c>
      <c r="AL371" t="s">
        <v>3621</v>
      </c>
      <c r="AM371" t="s">
        <v>3621</v>
      </c>
      <c r="AN371">
        <v>29760</v>
      </c>
      <c r="AO371">
        <v>246228</v>
      </c>
      <c r="AP371" s="287" t="str">
        <f>IFERROR(IF(Table_Merge1[[#This Row],[LME Zinc stock]]*Table_Merge1[[#This Row],[Nima.مقدار]]=0,"",Table_Merge1[[#This Row],[LME Zinc stock]]*Table_Merge1[[#This Row],[Nima.مقدار]]),"")</f>
        <v/>
      </c>
      <c r="AQ371" s="287" t="str">
        <f>IFERROR(IF(Table_Merge1[[#This Row],[LME Zinc 3-month]]*Table_Merge1[[#This Row],[Nima.مقدار]]=0,"",Table_Merge1[[#This Row],[LME Zinc 3-month]]*Table_Merge1[[#This Row],[Nima.مقدار]]),"")</f>
        <v/>
      </c>
      <c r="AR371" s="288" t="str">
        <f>IFERROR(IF(Table_Merge1[[#This Row],[LME Zinc stock]]*Table_Merge1[[#This Row],[Azad.Sell]]=0,"",Table_Merge1[[#This Row],[LME Zinc stock]]*Table_Merge1[[#This Row],[Azad.Sell]]),"")</f>
        <v/>
      </c>
      <c r="AS371" s="288" t="str">
        <f>IFERROR(IF(Table_Merge1[[#This Row],[LME Zinc 3-month]]*Table_Merge1[[#This Row],[Azad.Sell]]=0,"",Table_Merge1[[#This Row],[LME Zinc 3-month]]*Table_Merge1[[#This Row],[Azad.Sell]]),"")</f>
        <v/>
      </c>
      <c r="AT371"/>
      <c r="DH371">
        <v>0</v>
      </c>
      <c r="DI371">
        <v>75</v>
      </c>
      <c r="DJ371">
        <v>75</v>
      </c>
      <c r="DK371" t="s">
        <v>9750</v>
      </c>
      <c r="DL371" t="s">
        <v>9808</v>
      </c>
      <c r="DM371" t="s">
        <v>9804</v>
      </c>
      <c r="DN371">
        <v>59324175</v>
      </c>
      <c r="DO371">
        <v>59324175</v>
      </c>
      <c r="DP371">
        <v>2850592625</v>
      </c>
      <c r="DQ371">
        <v>2850592625</v>
      </c>
      <c r="DR371">
        <v>3625</v>
      </c>
      <c r="DS371" t="s">
        <v>3621</v>
      </c>
      <c r="DT371" t="s">
        <v>3621</v>
      </c>
      <c r="DU371" t="s">
        <v>3621</v>
      </c>
      <c r="DV371">
        <v>8700</v>
      </c>
      <c r="DW371">
        <v>789295.03448275861</v>
      </c>
      <c r="DX371">
        <v>789295.03448275861</v>
      </c>
      <c r="DY371">
        <v>1</v>
      </c>
    </row>
    <row r="372" spans="1:129" x14ac:dyDescent="0.25">
      <c r="A372" s="258">
        <v>41465</v>
      </c>
      <c r="B3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1392.04.19</v>
      </c>
      <c r="C372" s="195">
        <f t="shared" ca="1" si="41"/>
        <v>1392</v>
      </c>
      <c r="D3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72" s="195">
        <f>_xlfn.NUMBERVALUE(RIGHT(Table11[[#This Row],[تاریخ شمسی]],2))</f>
        <v>19</v>
      </c>
      <c r="F3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04-19</v>
      </c>
      <c r="G372" s="195" t="s">
        <v>523</v>
      </c>
      <c r="I372" s="259">
        <v>44201</v>
      </c>
      <c r="J372">
        <v>26150</v>
      </c>
      <c r="L372" s="259">
        <v>41465</v>
      </c>
      <c r="M372">
        <v>32850</v>
      </c>
      <c r="O372" s="283">
        <f>IFERROR(DATE(Table7[[#This Row],[year]],MONTH(DATEVALUE(Table7[[#This Row],[month]]&amp;"1")),Table7[[#This Row],[day]]),"")</f>
        <v>44554</v>
      </c>
      <c r="P372" s="257" t="s">
        <v>3798</v>
      </c>
      <c r="Q372" s="257">
        <v>2021</v>
      </c>
      <c r="R372" s="257" t="s">
        <v>3452</v>
      </c>
      <c r="S372" s="257">
        <v>24</v>
      </c>
      <c r="T372" s="257">
        <v>1786.05</v>
      </c>
      <c r="U372" s="257">
        <v>2810</v>
      </c>
      <c r="V372" s="257">
        <v>939200</v>
      </c>
      <c r="X372" s="260">
        <v>44554</v>
      </c>
      <c r="Z372" s="260">
        <v>7</v>
      </c>
      <c r="AB372" s="260" t="str">
        <f ca="1">IFERROR(IFERROR(VLOOKUP(Table_Merge1[[#This Row],[Column1]],Table11[#All],2,FALSE),LEFT(AB373,8)&amp;IF(LEN((RIGHT(AB373,2)+1))&lt;2,"0"&amp;(RIGHT(AB373,2)+1),(RIGHT(AB373,2)-1))),"")</f>
        <v>1400.10.03</v>
      </c>
      <c r="AC372" s="259" t="str">
        <f ca="1">LEFT(Table_Merge1[[#This Row],[Column2]],4)</f>
        <v>1400</v>
      </c>
      <c r="AD372" s="259" t="str">
        <f ca="1">RIGHT(LEFT(Table_Merge1[[#This Row],[Column2]],7),2)</f>
        <v>10</v>
      </c>
      <c r="AE372" s="259" t="str">
        <f ca="1">RIGHT(Table_Merge1[[#This Row],[Column2]],2)</f>
        <v>03</v>
      </c>
      <c r="AH372" s="260">
        <v>2021</v>
      </c>
      <c r="AI372" t="s">
        <v>3452</v>
      </c>
      <c r="AJ372" s="260">
        <v>24</v>
      </c>
      <c r="AK372">
        <v>1786.05</v>
      </c>
      <c r="AL372">
        <v>2810</v>
      </c>
      <c r="AM372">
        <v>939200</v>
      </c>
      <c r="AN372">
        <v>30150</v>
      </c>
      <c r="AP372" s="287" t="str">
        <f>IFERROR(IF(Table_Merge1[[#This Row],[LME Zinc stock]]*Table_Merge1[[#This Row],[Nima.مقدار]]=0,"",Table_Merge1[[#This Row],[LME Zinc stock]]*Table_Merge1[[#This Row],[Nima.مقدار]]),"")</f>
        <v/>
      </c>
      <c r="AQ372" s="287" t="str">
        <f>IFERROR(IF(Table_Merge1[[#This Row],[LME Zinc 3-month]]*Table_Merge1[[#This Row],[Nima.مقدار]]=0,"",Table_Merge1[[#This Row],[LME Zinc 3-month]]*Table_Merge1[[#This Row],[Nima.مقدار]]),"")</f>
        <v/>
      </c>
      <c r="AR372" s="288">
        <f>IFERROR(IF(Table_Merge1[[#This Row],[LME Zinc stock]]*Table_Merge1[[#This Row],[Azad.Sell]]=0,"",Table_Merge1[[#This Row],[LME Zinc stock]]*Table_Merge1[[#This Row],[Azad.Sell]]),"")</f>
        <v>28316880000</v>
      </c>
      <c r="AS372" s="288">
        <f>IFERROR(IF(Table_Merge1[[#This Row],[LME Zinc 3-month]]*Table_Merge1[[#This Row],[Azad.Sell]]=0,"",Table_Merge1[[#This Row],[LME Zinc 3-month]]*Table_Merge1[[#This Row],[Azad.Sell]]),"")</f>
        <v>84721500</v>
      </c>
      <c r="AT372"/>
      <c r="DH372">
        <v>0</v>
      </c>
      <c r="DI372">
        <v>75</v>
      </c>
      <c r="DJ372">
        <v>75</v>
      </c>
      <c r="DK372" t="s">
        <v>9751</v>
      </c>
      <c r="DL372" t="s">
        <v>9808</v>
      </c>
      <c r="DM372" t="s">
        <v>9804</v>
      </c>
      <c r="DN372">
        <v>59324175</v>
      </c>
      <c r="DO372">
        <v>59324175</v>
      </c>
      <c r="DP372">
        <v>2909916800</v>
      </c>
      <c r="DQ372">
        <v>2909916800</v>
      </c>
      <c r="DR372">
        <v>3700</v>
      </c>
      <c r="DS372" t="s">
        <v>3621</v>
      </c>
      <c r="DT372" t="s">
        <v>3621</v>
      </c>
      <c r="DU372" t="s">
        <v>3621</v>
      </c>
      <c r="DV372">
        <v>8700</v>
      </c>
      <c r="DW372">
        <v>789295.03448275861</v>
      </c>
      <c r="DX372">
        <v>789295.03448275861</v>
      </c>
      <c r="DY372">
        <v>1</v>
      </c>
    </row>
    <row r="373" spans="1:129" x14ac:dyDescent="0.25">
      <c r="A373" s="258">
        <v>41466</v>
      </c>
      <c r="B3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1392.04.20</v>
      </c>
      <c r="C373" s="195">
        <f t="shared" ca="1" si="41"/>
        <v>1392</v>
      </c>
      <c r="D3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73" s="195">
        <f>_xlfn.NUMBERVALUE(RIGHT(Table11[[#This Row],[تاریخ شمسی]],2))</f>
        <v>20</v>
      </c>
      <c r="F3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04-20</v>
      </c>
      <c r="G373" s="195" t="s">
        <v>524</v>
      </c>
      <c r="I373" s="259">
        <v>44202</v>
      </c>
      <c r="J373">
        <v>25930</v>
      </c>
      <c r="L373" s="259">
        <v>41466</v>
      </c>
      <c r="M373">
        <v>32900</v>
      </c>
      <c r="O373" s="284">
        <f>IFERROR(DATE(Table7[[#This Row],[year]],MONTH(DATEVALUE(Table7[[#This Row],[month]]&amp;"1")),Table7[[#This Row],[day]]),"")</f>
        <v>44553</v>
      </c>
      <c r="P373" s="195" t="s">
        <v>3799</v>
      </c>
      <c r="Q373" s="195">
        <v>2021</v>
      </c>
      <c r="R373" s="195" t="s">
        <v>3452</v>
      </c>
      <c r="S373" s="195">
        <v>23</v>
      </c>
      <c r="T373" s="195">
        <v>1805.55</v>
      </c>
      <c r="U373" s="195">
        <v>2825.5</v>
      </c>
      <c r="V373" s="195">
        <v>943500</v>
      </c>
      <c r="X373" s="260">
        <v>44553</v>
      </c>
      <c r="Y373" t="s">
        <v>9063</v>
      </c>
      <c r="Z373" s="260">
        <v>7</v>
      </c>
      <c r="AA373">
        <v>1400</v>
      </c>
      <c r="AB373" s="260" t="str">
        <f ca="1">IFERROR(IFERROR(VLOOKUP(Table_Merge1[[#This Row],[Column1]],Table11[#All],2,FALSE),LEFT(AB374,8)&amp;IF(LEN((RIGHT(AB374,2)+1))&lt;2,"0"&amp;(RIGHT(AB374,2)+1),(RIGHT(AB374,2)-1))),"")</f>
        <v>1400.10.02</v>
      </c>
      <c r="AC373" s="259" t="str">
        <f ca="1">LEFT(Table_Merge1[[#This Row],[Column2]],4)</f>
        <v>1400</v>
      </c>
      <c r="AD373" s="259" t="str">
        <f ca="1">RIGHT(LEFT(Table_Merge1[[#This Row],[Column2]],7),2)</f>
        <v>10</v>
      </c>
      <c r="AE373" s="259" t="str">
        <f ca="1">RIGHT(Table_Merge1[[#This Row],[Column2]],2)</f>
        <v>02</v>
      </c>
      <c r="AF373">
        <v>10</v>
      </c>
      <c r="AG373">
        <v>2</v>
      </c>
      <c r="AH373" s="260">
        <v>2021</v>
      </c>
      <c r="AI373" t="s">
        <v>3452</v>
      </c>
      <c r="AJ373" s="260">
        <v>23</v>
      </c>
      <c r="AK373">
        <v>1805.55</v>
      </c>
      <c r="AL373">
        <v>2825.5</v>
      </c>
      <c r="AM373">
        <v>943500</v>
      </c>
      <c r="AN373">
        <v>30150</v>
      </c>
      <c r="AO373">
        <v>243798</v>
      </c>
      <c r="AP373" s="287">
        <f>IFERROR(IF(Table_Merge1[[#This Row],[LME Zinc stock]]*Table_Merge1[[#This Row],[Nima.مقدار]]=0,"",Table_Merge1[[#This Row],[LME Zinc stock]]*Table_Merge1[[#This Row],[Nima.مقدار]]),"")</f>
        <v>230023413000</v>
      </c>
      <c r="AQ373" s="287">
        <f>IFERROR(IF(Table_Merge1[[#This Row],[LME Zinc 3-month]]*Table_Merge1[[#This Row],[Nima.مقدار]]=0,"",Table_Merge1[[#This Row],[LME Zinc 3-month]]*Table_Merge1[[#This Row],[Nima.مقدار]]),"")</f>
        <v>688851249</v>
      </c>
      <c r="AR373" s="288">
        <f>IFERROR(IF(Table_Merge1[[#This Row],[LME Zinc stock]]*Table_Merge1[[#This Row],[Azad.Sell]]=0,"",Table_Merge1[[#This Row],[LME Zinc stock]]*Table_Merge1[[#This Row],[Azad.Sell]]),"")</f>
        <v>28446525000</v>
      </c>
      <c r="AS373" s="288">
        <f>IFERROR(IF(Table_Merge1[[#This Row],[LME Zinc 3-month]]*Table_Merge1[[#This Row],[Azad.Sell]]=0,"",Table_Merge1[[#This Row],[LME Zinc 3-month]]*Table_Merge1[[#This Row],[Azad.Sell]]),"")</f>
        <v>85188825</v>
      </c>
      <c r="AT373"/>
      <c r="DH373">
        <v>2500</v>
      </c>
      <c r="DI373">
        <v>325</v>
      </c>
      <c r="DJ373">
        <v>200</v>
      </c>
      <c r="DK373" t="s">
        <v>9595</v>
      </c>
      <c r="DL373" t="s">
        <v>9808</v>
      </c>
      <c r="DM373" t="s">
        <v>9804</v>
      </c>
      <c r="DN373">
        <v>155473600</v>
      </c>
      <c r="DO373">
        <v>155473600</v>
      </c>
      <c r="DP373">
        <v>3065390400</v>
      </c>
      <c r="DQ373">
        <v>3065390400</v>
      </c>
      <c r="DR373">
        <v>3900</v>
      </c>
      <c r="DS373" t="s">
        <v>3621</v>
      </c>
      <c r="DT373" t="s">
        <v>3621</v>
      </c>
      <c r="DU373" t="s">
        <v>3621</v>
      </c>
      <c r="DV373">
        <v>8700</v>
      </c>
      <c r="DW373">
        <v>789295.03448275861</v>
      </c>
      <c r="DX373">
        <v>789295.03448275861</v>
      </c>
      <c r="DY373">
        <v>1</v>
      </c>
    </row>
    <row r="374" spans="1:129" x14ac:dyDescent="0.25">
      <c r="A374" s="258">
        <v>41468</v>
      </c>
      <c r="B3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1392.04.22</v>
      </c>
      <c r="C374" s="195">
        <f t="shared" ca="1" si="41"/>
        <v>1392</v>
      </c>
      <c r="D3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74" s="195">
        <f>_xlfn.NUMBERVALUE(RIGHT(Table11[[#This Row],[تاریخ شمسی]],2))</f>
        <v>22</v>
      </c>
      <c r="F3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04-22</v>
      </c>
      <c r="G374" s="195" t="s">
        <v>525</v>
      </c>
      <c r="I374" s="259">
        <v>44203</v>
      </c>
      <c r="J374">
        <v>25570</v>
      </c>
      <c r="L374" s="259">
        <v>41468</v>
      </c>
      <c r="M374">
        <v>32650</v>
      </c>
      <c r="O374" s="283">
        <f>IFERROR(DATE(Table7[[#This Row],[year]],MONTH(DATEVALUE(Table7[[#This Row],[month]]&amp;"1")),Table7[[#This Row],[day]]),"")</f>
        <v>44552</v>
      </c>
      <c r="P374" s="257" t="s">
        <v>3800</v>
      </c>
      <c r="Q374" s="257">
        <v>2021</v>
      </c>
      <c r="R374" s="257" t="s">
        <v>3452</v>
      </c>
      <c r="S374" s="257">
        <v>22</v>
      </c>
      <c r="T374" s="257">
        <v>1789.9</v>
      </c>
      <c r="U374" s="257">
        <v>2818.5</v>
      </c>
      <c r="V374" s="257">
        <v>959700</v>
      </c>
      <c r="X374" s="260">
        <v>44552</v>
      </c>
      <c r="Y374" t="s">
        <v>9062</v>
      </c>
      <c r="Z374" s="260">
        <v>7</v>
      </c>
      <c r="AA374">
        <v>1400</v>
      </c>
      <c r="AB374" s="260" t="str">
        <f ca="1">IFERROR(IFERROR(VLOOKUP(Table_Merge1[[#This Row],[Column1]],Table11[#All],2,FALSE),LEFT(AB375,8)&amp;IF(LEN((RIGHT(AB375,2)+1))&lt;2,"0"&amp;(RIGHT(AB375,2)+1),(RIGHT(AB375,2)-1))),"")</f>
        <v>1400.10.01</v>
      </c>
      <c r="AC374" s="259" t="str">
        <f ca="1">LEFT(Table_Merge1[[#This Row],[Column2]],4)</f>
        <v>1400</v>
      </c>
      <c r="AD374" s="259" t="str">
        <f ca="1">RIGHT(LEFT(Table_Merge1[[#This Row],[Column2]],7),2)</f>
        <v>10</v>
      </c>
      <c r="AE374" s="259" t="str">
        <f ca="1">RIGHT(Table_Merge1[[#This Row],[Column2]],2)</f>
        <v>01</v>
      </c>
      <c r="AF374">
        <v>10</v>
      </c>
      <c r="AG374">
        <v>1</v>
      </c>
      <c r="AH374" s="260">
        <v>2021</v>
      </c>
      <c r="AI374" t="s">
        <v>3452</v>
      </c>
      <c r="AJ374" s="260">
        <v>22</v>
      </c>
      <c r="AK374">
        <v>1789.9</v>
      </c>
      <c r="AL374">
        <v>2818.5</v>
      </c>
      <c r="AM374">
        <v>959700</v>
      </c>
      <c r="AN374">
        <v>30200</v>
      </c>
      <c r="AO374">
        <v>244820</v>
      </c>
      <c r="AP374" s="287">
        <f>IFERROR(IF(Table_Merge1[[#This Row],[LME Zinc stock]]*Table_Merge1[[#This Row],[Nima.مقدار]]=0,"",Table_Merge1[[#This Row],[LME Zinc stock]]*Table_Merge1[[#This Row],[Nima.مقدار]]),"")</f>
        <v>234953754000</v>
      </c>
      <c r="AQ374" s="287">
        <f>IFERROR(IF(Table_Merge1[[#This Row],[LME Zinc 3-month]]*Table_Merge1[[#This Row],[Nima.مقدار]]=0,"",Table_Merge1[[#This Row],[LME Zinc 3-month]]*Table_Merge1[[#This Row],[Nima.مقدار]]),"")</f>
        <v>690025170</v>
      </c>
      <c r="AR374" s="288">
        <f>IFERROR(IF(Table_Merge1[[#This Row],[LME Zinc stock]]*Table_Merge1[[#This Row],[Azad.Sell]]=0,"",Table_Merge1[[#This Row],[LME Zinc stock]]*Table_Merge1[[#This Row],[Azad.Sell]]),"")</f>
        <v>28982940000</v>
      </c>
      <c r="AS374" s="288">
        <f>IFERROR(IF(Table_Merge1[[#This Row],[LME Zinc 3-month]]*Table_Merge1[[#This Row],[Azad.Sell]]=0,"",Table_Merge1[[#This Row],[LME Zinc 3-month]]*Table_Merge1[[#This Row],[Azad.Sell]]),"")</f>
        <v>85118700</v>
      </c>
      <c r="AT374"/>
      <c r="DH374">
        <v>0</v>
      </c>
      <c r="DI374">
        <v>350</v>
      </c>
      <c r="DJ374">
        <v>350</v>
      </c>
      <c r="DK374" t="s">
        <v>9595</v>
      </c>
      <c r="DL374" t="s">
        <v>9808</v>
      </c>
      <c r="DM374" t="s">
        <v>9804</v>
      </c>
      <c r="DN374">
        <v>272078800</v>
      </c>
      <c r="DO374">
        <v>272078800</v>
      </c>
      <c r="DP374">
        <v>3337469200</v>
      </c>
      <c r="DQ374">
        <v>3337469200</v>
      </c>
      <c r="DR374">
        <v>4250</v>
      </c>
      <c r="DS374" t="s">
        <v>3621</v>
      </c>
      <c r="DT374" t="s">
        <v>3621</v>
      </c>
      <c r="DU374" t="s">
        <v>3621</v>
      </c>
      <c r="DV374">
        <v>8700</v>
      </c>
      <c r="DW374">
        <v>789295.03448275861</v>
      </c>
      <c r="DX374">
        <v>789295.03448275861</v>
      </c>
      <c r="DY374">
        <v>1</v>
      </c>
    </row>
    <row r="375" spans="1:129" x14ac:dyDescent="0.25">
      <c r="A375" s="258">
        <v>41469</v>
      </c>
      <c r="B3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1392.04.23</v>
      </c>
      <c r="C375" s="195">
        <f t="shared" ca="1" si="41"/>
        <v>1392</v>
      </c>
      <c r="D3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75" s="195">
        <f>_xlfn.NUMBERVALUE(RIGHT(Table11[[#This Row],[تاریخ شمسی]],2))</f>
        <v>23</v>
      </c>
      <c r="F3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04-23</v>
      </c>
      <c r="G375" s="195" t="s">
        <v>526</v>
      </c>
      <c r="I375" s="259">
        <v>44204</v>
      </c>
      <c r="J375">
        <v>25570</v>
      </c>
      <c r="L375" s="259">
        <v>41469</v>
      </c>
      <c r="M375">
        <v>32550</v>
      </c>
      <c r="O375" s="284">
        <f>IFERROR(DATE(Table7[[#This Row],[year]],MONTH(DATEVALUE(Table7[[#This Row],[month]]&amp;"1")),Table7[[#This Row],[day]]),"")</f>
        <v>44551</v>
      </c>
      <c r="P375" s="195" t="s">
        <v>3801</v>
      </c>
      <c r="Q375" s="195">
        <v>2021</v>
      </c>
      <c r="R375" s="195" t="s">
        <v>3452</v>
      </c>
      <c r="S375" s="195">
        <v>21</v>
      </c>
      <c r="T375" s="195">
        <v>1795.85</v>
      </c>
      <c r="U375" s="195">
        <v>2841.5</v>
      </c>
      <c r="V375" s="195">
        <v>964175</v>
      </c>
      <c r="X375" s="260">
        <v>44551</v>
      </c>
      <c r="Y375" t="s">
        <v>9061</v>
      </c>
      <c r="Z375" s="260">
        <v>7</v>
      </c>
      <c r="AA375">
        <v>1400</v>
      </c>
      <c r="AB375" s="260" t="str">
        <f ca="1">IFERROR(IFERROR(VLOOKUP(Table_Merge1[[#This Row],[Column1]],Table11[#All],2,FALSE),LEFT(AB376,8)&amp;IF(LEN((RIGHT(AB376,2)+1))&lt;2,"0"&amp;(RIGHT(AB376,2)+1),(RIGHT(AB376,2)-1))),"")</f>
        <v>1400.09.30</v>
      </c>
      <c r="AC375" s="259" t="str">
        <f ca="1">LEFT(Table_Merge1[[#This Row],[Column2]],4)</f>
        <v>1400</v>
      </c>
      <c r="AD375" s="259" t="str">
        <f ca="1">RIGHT(LEFT(Table_Merge1[[#This Row],[Column2]],7),2)</f>
        <v>09</v>
      </c>
      <c r="AE375" s="259" t="str">
        <f ca="1">RIGHT(Table_Merge1[[#This Row],[Column2]],2)</f>
        <v>30</v>
      </c>
      <c r="AF375">
        <v>9</v>
      </c>
      <c r="AG375">
        <v>30</v>
      </c>
      <c r="AH375" s="260">
        <v>2021</v>
      </c>
      <c r="AI375" t="s">
        <v>3452</v>
      </c>
      <c r="AJ375" s="260">
        <v>21</v>
      </c>
      <c r="AK375">
        <v>1795.85</v>
      </c>
      <c r="AL375">
        <v>2841.5</v>
      </c>
      <c r="AM375">
        <v>964175</v>
      </c>
      <c r="AN375">
        <v>30280</v>
      </c>
      <c r="AO375">
        <v>245346</v>
      </c>
      <c r="AP375" s="287">
        <f>IFERROR(IF(Table_Merge1[[#This Row],[LME Zinc stock]]*Table_Merge1[[#This Row],[Nima.مقدار]]=0,"",Table_Merge1[[#This Row],[LME Zinc stock]]*Table_Merge1[[#This Row],[Nima.مقدار]]),"")</f>
        <v>236556479550</v>
      </c>
      <c r="AQ375" s="287">
        <f>IFERROR(IF(Table_Merge1[[#This Row],[LME Zinc 3-month]]*Table_Merge1[[#This Row],[Nima.مقدار]]=0,"",Table_Merge1[[#This Row],[LME Zinc 3-month]]*Table_Merge1[[#This Row],[Nima.مقدار]]),"")</f>
        <v>697150659</v>
      </c>
      <c r="AR375" s="288">
        <f>IFERROR(IF(Table_Merge1[[#This Row],[LME Zinc stock]]*Table_Merge1[[#This Row],[Azad.Sell]]=0,"",Table_Merge1[[#This Row],[LME Zinc stock]]*Table_Merge1[[#This Row],[Azad.Sell]]),"")</f>
        <v>29195219000</v>
      </c>
      <c r="AS375" s="288">
        <f>IFERROR(IF(Table_Merge1[[#This Row],[LME Zinc 3-month]]*Table_Merge1[[#This Row],[Azad.Sell]]=0,"",Table_Merge1[[#This Row],[LME Zinc 3-month]]*Table_Merge1[[#This Row],[Azad.Sell]]),"")</f>
        <v>86040620</v>
      </c>
      <c r="AT375"/>
      <c r="DH375">
        <v>0</v>
      </c>
      <c r="DI375">
        <v>100</v>
      </c>
      <c r="DJ375">
        <v>100</v>
      </c>
      <c r="DK375" t="s">
        <v>9596</v>
      </c>
      <c r="DL375" t="s">
        <v>9808</v>
      </c>
      <c r="DM375" t="s">
        <v>9804</v>
      </c>
      <c r="DN375">
        <v>77736800</v>
      </c>
      <c r="DO375">
        <v>77736800</v>
      </c>
      <c r="DP375">
        <v>3415206000</v>
      </c>
      <c r="DQ375">
        <v>3415206000</v>
      </c>
      <c r="DR375">
        <v>4350</v>
      </c>
      <c r="DS375" t="s">
        <v>3621</v>
      </c>
      <c r="DT375" t="s">
        <v>3621</v>
      </c>
      <c r="DU375" t="s">
        <v>3621</v>
      </c>
      <c r="DV375">
        <v>8700</v>
      </c>
      <c r="DW375">
        <v>789295.03448275861</v>
      </c>
      <c r="DX375">
        <v>789295.03448275861</v>
      </c>
      <c r="DY375">
        <v>1</v>
      </c>
    </row>
    <row r="376" spans="1:129" x14ac:dyDescent="0.25">
      <c r="A376" s="258">
        <v>41470</v>
      </c>
      <c r="B3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1392.04.24</v>
      </c>
      <c r="C376" s="195">
        <f t="shared" ca="1" si="41"/>
        <v>1392</v>
      </c>
      <c r="D3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76" s="195">
        <f>_xlfn.NUMBERVALUE(RIGHT(Table11[[#This Row],[تاریخ شمسی]],2))</f>
        <v>24</v>
      </c>
      <c r="F3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04-24</v>
      </c>
      <c r="G376" s="195" t="s">
        <v>527</v>
      </c>
      <c r="I376" s="259">
        <v>44205</v>
      </c>
      <c r="J376">
        <v>24900</v>
      </c>
      <c r="L376" s="259">
        <v>41470</v>
      </c>
      <c r="M376">
        <v>32600</v>
      </c>
      <c r="O376" s="283">
        <f>IFERROR(DATE(Table7[[#This Row],[year]],MONTH(DATEVALUE(Table7[[#This Row],[month]]&amp;"1")),Table7[[#This Row],[day]]),"")</f>
        <v>44550</v>
      </c>
      <c r="P376" s="257" t="s">
        <v>3802</v>
      </c>
      <c r="Q376" s="257">
        <v>2021</v>
      </c>
      <c r="R376" s="257" t="s">
        <v>3452</v>
      </c>
      <c r="S376" s="257">
        <v>20</v>
      </c>
      <c r="T376" s="257">
        <v>1797.4</v>
      </c>
      <c r="U376" s="257">
        <v>2830</v>
      </c>
      <c r="V376" s="257">
        <v>968650</v>
      </c>
      <c r="X376" s="260">
        <v>44550</v>
      </c>
      <c r="Y376" t="s">
        <v>9060</v>
      </c>
      <c r="Z376" s="260">
        <v>7</v>
      </c>
      <c r="AA376">
        <v>1400</v>
      </c>
      <c r="AB376" s="260" t="str">
        <f ca="1">IFERROR(IFERROR(VLOOKUP(Table_Merge1[[#This Row],[Column1]],Table11[#All],2,FALSE),LEFT(AB377,8)&amp;IF(LEN((RIGHT(AB377,2)+1))&lt;2,"0"&amp;(RIGHT(AB377,2)+1),(RIGHT(AB377,2)-1))),"")</f>
        <v>1400.09.29</v>
      </c>
      <c r="AC376" s="259" t="str">
        <f ca="1">LEFT(Table_Merge1[[#This Row],[Column2]],4)</f>
        <v>1400</v>
      </c>
      <c r="AD376" s="259" t="str">
        <f ca="1">RIGHT(LEFT(Table_Merge1[[#This Row],[Column2]],7),2)</f>
        <v>09</v>
      </c>
      <c r="AE376" s="259" t="str">
        <f ca="1">RIGHT(Table_Merge1[[#This Row],[Column2]],2)</f>
        <v>29</v>
      </c>
      <c r="AF376">
        <v>9</v>
      </c>
      <c r="AG376">
        <v>29</v>
      </c>
      <c r="AH376" s="260">
        <v>2021</v>
      </c>
      <c r="AI376" t="s">
        <v>3452</v>
      </c>
      <c r="AJ376" s="260">
        <v>20</v>
      </c>
      <c r="AK376">
        <v>1797.4</v>
      </c>
      <c r="AL376">
        <v>2830</v>
      </c>
      <c r="AM376">
        <v>968650</v>
      </c>
      <c r="AN376">
        <v>30200</v>
      </c>
      <c r="AO376">
        <v>244804</v>
      </c>
      <c r="AP376" s="287">
        <f>IFERROR(IF(Table_Merge1[[#This Row],[LME Zinc stock]]*Table_Merge1[[#This Row],[Nima.مقدار]]=0,"",Table_Merge1[[#This Row],[LME Zinc stock]]*Table_Merge1[[#This Row],[Nima.مقدار]]),"")</f>
        <v>237129394600</v>
      </c>
      <c r="AQ376" s="287">
        <f>IFERROR(IF(Table_Merge1[[#This Row],[LME Zinc 3-month]]*Table_Merge1[[#This Row],[Nima.مقدار]]=0,"",Table_Merge1[[#This Row],[LME Zinc 3-month]]*Table_Merge1[[#This Row],[Nima.مقدار]]),"")</f>
        <v>692795320</v>
      </c>
      <c r="AR376" s="288">
        <f>IFERROR(IF(Table_Merge1[[#This Row],[LME Zinc stock]]*Table_Merge1[[#This Row],[Azad.Sell]]=0,"",Table_Merge1[[#This Row],[LME Zinc stock]]*Table_Merge1[[#This Row],[Azad.Sell]]),"")</f>
        <v>29253230000</v>
      </c>
      <c r="AS376" s="288">
        <f>IFERROR(IF(Table_Merge1[[#This Row],[LME Zinc 3-month]]*Table_Merge1[[#This Row],[Azad.Sell]]=0,"",Table_Merge1[[#This Row],[LME Zinc 3-month]]*Table_Merge1[[#This Row],[Azad.Sell]]),"")</f>
        <v>85466000</v>
      </c>
      <c r="AT376"/>
      <c r="DH376">
        <v>0</v>
      </c>
      <c r="DI376">
        <v>1850</v>
      </c>
      <c r="DJ376">
        <v>1850</v>
      </c>
      <c r="DK376" t="s">
        <v>9597</v>
      </c>
      <c r="DL376" t="s">
        <v>9808</v>
      </c>
      <c r="DM376" t="s">
        <v>9804</v>
      </c>
      <c r="DN376">
        <v>1438130800</v>
      </c>
      <c r="DO376">
        <v>1438130800</v>
      </c>
      <c r="DP376">
        <v>4853336800</v>
      </c>
      <c r="DQ376">
        <v>4853336800</v>
      </c>
      <c r="DR376">
        <v>6200</v>
      </c>
      <c r="DS376" t="s">
        <v>3621</v>
      </c>
      <c r="DT376" t="s">
        <v>3621</v>
      </c>
      <c r="DU376" t="s">
        <v>3621</v>
      </c>
      <c r="DV376">
        <v>8700</v>
      </c>
      <c r="DW376">
        <v>789295.03448275861</v>
      </c>
      <c r="DX376">
        <v>789295.03448275861</v>
      </c>
      <c r="DY376">
        <v>1</v>
      </c>
    </row>
    <row r="377" spans="1:129" x14ac:dyDescent="0.25">
      <c r="A377" s="258">
        <v>41471</v>
      </c>
      <c r="B3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1392.04.25</v>
      </c>
      <c r="C377" s="195">
        <f t="shared" ca="1" si="41"/>
        <v>1392</v>
      </c>
      <c r="D3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77" s="195">
        <f>_xlfn.NUMBERVALUE(RIGHT(Table11[[#This Row],[تاریخ شمسی]],2))</f>
        <v>25</v>
      </c>
      <c r="F3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04-25</v>
      </c>
      <c r="G377" s="195" t="s">
        <v>528</v>
      </c>
      <c r="I377" s="259">
        <v>44206</v>
      </c>
      <c r="J377">
        <v>25050</v>
      </c>
      <c r="L377" s="259">
        <v>41471</v>
      </c>
      <c r="M377">
        <v>32450</v>
      </c>
      <c r="O377" s="284">
        <f>IFERROR(DATE(Table7[[#This Row],[year]],MONTH(DATEVALUE(Table7[[#This Row],[month]]&amp;"1")),Table7[[#This Row],[day]]),"")</f>
        <v>44547</v>
      </c>
      <c r="P377" s="195" t="s">
        <v>3803</v>
      </c>
      <c r="Q377" s="195">
        <v>2021</v>
      </c>
      <c r="R377" s="195" t="s">
        <v>3452</v>
      </c>
      <c r="S377" s="195">
        <v>17</v>
      </c>
      <c r="T377" s="195">
        <v>1807.5</v>
      </c>
      <c r="U377" s="195">
        <v>2829</v>
      </c>
      <c r="V377" s="195">
        <v>970425</v>
      </c>
      <c r="X377" s="260">
        <v>44547</v>
      </c>
      <c r="Z377" s="260">
        <v>7</v>
      </c>
      <c r="AB377" s="260" t="str">
        <f ca="1">IFERROR(IFERROR(VLOOKUP(Table_Merge1[[#This Row],[Column1]],Table11[#All],2,FALSE),LEFT(AB378,8)&amp;IF(LEN((RIGHT(AB378,2)+1))&lt;2,"0"&amp;(RIGHT(AB378,2)+1),(RIGHT(AB378,2)-1))),"")</f>
        <v>1400.09.24</v>
      </c>
      <c r="AC377" s="259" t="str">
        <f ca="1">LEFT(Table_Merge1[[#This Row],[Column2]],4)</f>
        <v>1400</v>
      </c>
      <c r="AD377" s="259" t="str">
        <f ca="1">RIGHT(LEFT(Table_Merge1[[#This Row],[Column2]],7),2)</f>
        <v>09</v>
      </c>
      <c r="AE377" s="259" t="str">
        <f ca="1">RIGHT(Table_Merge1[[#This Row],[Column2]],2)</f>
        <v>24</v>
      </c>
      <c r="AH377" s="260">
        <v>2021</v>
      </c>
      <c r="AI377" t="s">
        <v>3452</v>
      </c>
      <c r="AJ377" s="260">
        <v>17</v>
      </c>
      <c r="AK377">
        <v>1807.5</v>
      </c>
      <c r="AL377">
        <v>2829</v>
      </c>
      <c r="AM377">
        <v>970425</v>
      </c>
      <c r="AN377">
        <v>30050</v>
      </c>
      <c r="AP377" s="287" t="str">
        <f>IFERROR(IF(Table_Merge1[[#This Row],[LME Zinc stock]]*Table_Merge1[[#This Row],[Nima.مقدار]]=0,"",Table_Merge1[[#This Row],[LME Zinc stock]]*Table_Merge1[[#This Row],[Nima.مقدار]]),"")</f>
        <v/>
      </c>
      <c r="AQ377" s="287" t="str">
        <f>IFERROR(IF(Table_Merge1[[#This Row],[LME Zinc 3-month]]*Table_Merge1[[#This Row],[Nima.مقدار]]=0,"",Table_Merge1[[#This Row],[LME Zinc 3-month]]*Table_Merge1[[#This Row],[Nima.مقدار]]),"")</f>
        <v/>
      </c>
      <c r="AR377" s="288">
        <f>IFERROR(IF(Table_Merge1[[#This Row],[LME Zinc stock]]*Table_Merge1[[#This Row],[Azad.Sell]]=0,"",Table_Merge1[[#This Row],[LME Zinc stock]]*Table_Merge1[[#This Row],[Azad.Sell]]),"")</f>
        <v>29161271250</v>
      </c>
      <c r="AS377" s="288">
        <f>IFERROR(IF(Table_Merge1[[#This Row],[LME Zinc 3-month]]*Table_Merge1[[#This Row],[Azad.Sell]]=0,"",Table_Merge1[[#This Row],[LME Zinc 3-month]]*Table_Merge1[[#This Row],[Azad.Sell]]),"")</f>
        <v>85011450</v>
      </c>
      <c r="AT377"/>
      <c r="DH377">
        <v>2500</v>
      </c>
      <c r="DI377">
        <v>600</v>
      </c>
      <c r="DJ377">
        <v>375</v>
      </c>
      <c r="DK377" t="s">
        <v>9598</v>
      </c>
      <c r="DL377" t="s">
        <v>9808</v>
      </c>
      <c r="DM377" t="s">
        <v>9804</v>
      </c>
      <c r="DN377">
        <v>302029500</v>
      </c>
      <c r="DO377">
        <v>302029500</v>
      </c>
      <c r="DP377">
        <v>5155366300</v>
      </c>
      <c r="DQ377">
        <v>5155366300</v>
      </c>
      <c r="DR377">
        <v>6575</v>
      </c>
      <c r="DS377" t="s">
        <v>3621</v>
      </c>
      <c r="DT377" t="s">
        <v>3621</v>
      </c>
      <c r="DU377" t="s">
        <v>3621</v>
      </c>
      <c r="DV377">
        <v>8700</v>
      </c>
      <c r="DW377">
        <v>789295.03448275861</v>
      </c>
      <c r="DX377">
        <v>789295.03448275861</v>
      </c>
      <c r="DY377">
        <v>1</v>
      </c>
    </row>
    <row r="378" spans="1:129" x14ac:dyDescent="0.25">
      <c r="A378" s="258">
        <v>41472</v>
      </c>
      <c r="B3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1392.04.26</v>
      </c>
      <c r="C378" s="195">
        <f t="shared" ca="1" si="41"/>
        <v>1392</v>
      </c>
      <c r="D3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78" s="195">
        <f>_xlfn.NUMBERVALUE(RIGHT(Table11[[#This Row],[تاریخ شمسی]],2))</f>
        <v>26</v>
      </c>
      <c r="F3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04-26</v>
      </c>
      <c r="G378" s="195" t="s">
        <v>529</v>
      </c>
      <c r="I378" s="259">
        <v>44207</v>
      </c>
      <c r="J378">
        <v>25000</v>
      </c>
      <c r="L378" s="259">
        <v>41472</v>
      </c>
      <c r="M378">
        <v>32000</v>
      </c>
      <c r="O378" s="283">
        <f>IFERROR(DATE(Table7[[#This Row],[year]],MONTH(DATEVALUE(Table7[[#This Row],[month]]&amp;"1")),Table7[[#This Row],[day]]),"")</f>
        <v>44546</v>
      </c>
      <c r="P378" s="257" t="s">
        <v>3804</v>
      </c>
      <c r="Q378" s="257">
        <v>2021</v>
      </c>
      <c r="R378" s="257" t="s">
        <v>3452</v>
      </c>
      <c r="S378" s="257">
        <v>16</v>
      </c>
      <c r="T378" s="257">
        <v>1785.15</v>
      </c>
      <c r="U378" s="257">
        <v>2716</v>
      </c>
      <c r="V378" s="257">
        <v>971600</v>
      </c>
      <c r="X378" s="260">
        <v>44546</v>
      </c>
      <c r="Y378" t="s">
        <v>9059</v>
      </c>
      <c r="Z378" s="260">
        <v>7</v>
      </c>
      <c r="AA378">
        <v>1400</v>
      </c>
      <c r="AB378" s="260" t="str">
        <f ca="1">IFERROR(IFERROR(VLOOKUP(Table_Merge1[[#This Row],[Column1]],Table11[#All],2,FALSE),LEFT(AB379,8)&amp;IF(LEN((RIGHT(AB379,2)+1))&lt;2,"0"&amp;(RIGHT(AB379,2)+1),(RIGHT(AB379,2)-1))),"")</f>
        <v>1400.09.25</v>
      </c>
      <c r="AC378" s="259" t="str">
        <f ca="1">LEFT(Table_Merge1[[#This Row],[Column2]],4)</f>
        <v>1400</v>
      </c>
      <c r="AD378" s="259" t="str">
        <f ca="1">RIGHT(LEFT(Table_Merge1[[#This Row],[Column2]],7),2)</f>
        <v>09</v>
      </c>
      <c r="AE378" s="259" t="str">
        <f ca="1">RIGHT(Table_Merge1[[#This Row],[Column2]],2)</f>
        <v>25</v>
      </c>
      <c r="AF378">
        <v>9</v>
      </c>
      <c r="AG378">
        <v>25</v>
      </c>
      <c r="AH378" s="260">
        <v>2021</v>
      </c>
      <c r="AI378" t="s">
        <v>3452</v>
      </c>
      <c r="AJ378" s="260">
        <v>16</v>
      </c>
      <c r="AK378">
        <v>1785.15</v>
      </c>
      <c r="AL378">
        <v>2716</v>
      </c>
      <c r="AM378">
        <v>971600</v>
      </c>
      <c r="AN378">
        <v>30050</v>
      </c>
      <c r="AO378">
        <v>242634</v>
      </c>
      <c r="AP378" s="287">
        <f>IFERROR(IF(Table_Merge1[[#This Row],[LME Zinc stock]]*Table_Merge1[[#This Row],[Nima.مقدار]]=0,"",Table_Merge1[[#This Row],[LME Zinc stock]]*Table_Merge1[[#This Row],[Nima.مقدار]]),"")</f>
        <v>235743194400</v>
      </c>
      <c r="AQ378" s="287">
        <f>IFERROR(IF(Table_Merge1[[#This Row],[LME Zinc 3-month]]*Table_Merge1[[#This Row],[Nima.مقدار]]=0,"",Table_Merge1[[#This Row],[LME Zinc 3-month]]*Table_Merge1[[#This Row],[Nima.مقدار]]),"")</f>
        <v>658993944</v>
      </c>
      <c r="AR378" s="288">
        <f>IFERROR(IF(Table_Merge1[[#This Row],[LME Zinc stock]]*Table_Merge1[[#This Row],[Azad.Sell]]=0,"",Table_Merge1[[#This Row],[LME Zinc stock]]*Table_Merge1[[#This Row],[Azad.Sell]]),"")</f>
        <v>29196580000</v>
      </c>
      <c r="AS378" s="288">
        <f>IFERROR(IF(Table_Merge1[[#This Row],[LME Zinc 3-month]]*Table_Merge1[[#This Row],[Azad.Sell]]=0,"",Table_Merge1[[#This Row],[LME Zinc 3-month]]*Table_Merge1[[#This Row],[Azad.Sell]]),"")</f>
        <v>81615800</v>
      </c>
      <c r="AT378"/>
      <c r="DH378">
        <v>0</v>
      </c>
      <c r="DI378">
        <v>300</v>
      </c>
      <c r="DJ378">
        <v>300</v>
      </c>
      <c r="DK378" t="s">
        <v>9599</v>
      </c>
      <c r="DL378" t="s">
        <v>9808</v>
      </c>
      <c r="DM378" t="s">
        <v>9804</v>
      </c>
      <c r="DN378">
        <v>241623600</v>
      </c>
      <c r="DO378">
        <v>241623600</v>
      </c>
      <c r="DP378">
        <v>5396989900</v>
      </c>
      <c r="DQ378">
        <v>5396989900</v>
      </c>
      <c r="DR378">
        <v>6875</v>
      </c>
      <c r="DS378" t="s">
        <v>3621</v>
      </c>
      <c r="DT378" t="s">
        <v>3621</v>
      </c>
      <c r="DU378" t="s">
        <v>3621</v>
      </c>
      <c r="DV378">
        <v>8700</v>
      </c>
      <c r="DW378">
        <v>789295.03448275861</v>
      </c>
      <c r="DX378">
        <v>789295.03448275861</v>
      </c>
      <c r="DY378">
        <v>1</v>
      </c>
    </row>
    <row r="379" spans="1:129" x14ac:dyDescent="0.25">
      <c r="A379" s="258">
        <v>41473</v>
      </c>
      <c r="B3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1392.04.27</v>
      </c>
      <c r="C379" s="195">
        <f t="shared" ca="1" si="41"/>
        <v>1392</v>
      </c>
      <c r="D3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79" s="195">
        <f>_xlfn.NUMBERVALUE(RIGHT(Table11[[#This Row],[تاریخ شمسی]],2))</f>
        <v>27</v>
      </c>
      <c r="F3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04-27</v>
      </c>
      <c r="G379" s="195" t="s">
        <v>530</v>
      </c>
      <c r="I379" s="259">
        <v>44208</v>
      </c>
      <c r="J379">
        <v>25020</v>
      </c>
      <c r="L379" s="259">
        <v>41473</v>
      </c>
      <c r="M379">
        <v>31600</v>
      </c>
      <c r="O379" s="284">
        <f>IFERROR(DATE(Table7[[#This Row],[year]],MONTH(DATEVALUE(Table7[[#This Row],[month]]&amp;"1")),Table7[[#This Row],[day]]),"")</f>
        <v>44545</v>
      </c>
      <c r="P379" s="195" t="s">
        <v>3805</v>
      </c>
      <c r="Q379" s="195">
        <v>2021</v>
      </c>
      <c r="R379" s="195" t="s">
        <v>3452</v>
      </c>
      <c r="S379" s="195">
        <v>15</v>
      </c>
      <c r="T379" s="195">
        <v>1769.4</v>
      </c>
      <c r="U379" s="195">
        <v>2675</v>
      </c>
      <c r="V379" s="195">
        <v>975825</v>
      </c>
      <c r="X379" s="260">
        <v>44545</v>
      </c>
      <c r="Y379" t="s">
        <v>9058</v>
      </c>
      <c r="Z379" s="260">
        <v>7</v>
      </c>
      <c r="AA379">
        <v>1400</v>
      </c>
      <c r="AB379" s="260" t="str">
        <f ca="1">IFERROR(IFERROR(VLOOKUP(Table_Merge1[[#This Row],[Column1]],Table11[#All],2,FALSE),LEFT(AB380,8)&amp;IF(LEN((RIGHT(AB380,2)+1))&lt;2,"0"&amp;(RIGHT(AB380,2)+1),(RIGHT(AB380,2)-1))),"")</f>
        <v>1400.09.24</v>
      </c>
      <c r="AC379" s="259" t="str">
        <f ca="1">LEFT(Table_Merge1[[#This Row],[Column2]],4)</f>
        <v>1400</v>
      </c>
      <c r="AD379" s="259" t="str">
        <f ca="1">RIGHT(LEFT(Table_Merge1[[#This Row],[Column2]],7),2)</f>
        <v>09</v>
      </c>
      <c r="AE379" s="259" t="str">
        <f ca="1">RIGHT(Table_Merge1[[#This Row],[Column2]],2)</f>
        <v>24</v>
      </c>
      <c r="AF379">
        <v>9</v>
      </c>
      <c r="AG379">
        <v>24</v>
      </c>
      <c r="AH379" s="260">
        <v>2021</v>
      </c>
      <c r="AI379" t="s">
        <v>3452</v>
      </c>
      <c r="AJ379" s="260">
        <v>15</v>
      </c>
      <c r="AK379">
        <v>1769.4</v>
      </c>
      <c r="AL379">
        <v>2675</v>
      </c>
      <c r="AM379">
        <v>975825</v>
      </c>
      <c r="AN379">
        <v>30180</v>
      </c>
      <c r="AO379">
        <v>243265</v>
      </c>
      <c r="AP379" s="287">
        <f>IFERROR(IF(Table_Merge1[[#This Row],[LME Zinc stock]]*Table_Merge1[[#This Row],[Nima.مقدار]]=0,"",Table_Merge1[[#This Row],[LME Zinc stock]]*Table_Merge1[[#This Row],[Nima.مقدار]]),"")</f>
        <v>237384068625</v>
      </c>
      <c r="AQ379" s="287">
        <f>IFERROR(IF(Table_Merge1[[#This Row],[LME Zinc 3-month]]*Table_Merge1[[#This Row],[Nima.مقدار]]=0,"",Table_Merge1[[#This Row],[LME Zinc 3-month]]*Table_Merge1[[#This Row],[Nima.مقدار]]),"")</f>
        <v>650733875</v>
      </c>
      <c r="AR379" s="288">
        <f>IFERROR(IF(Table_Merge1[[#This Row],[LME Zinc stock]]*Table_Merge1[[#This Row],[Azad.Sell]]=0,"",Table_Merge1[[#This Row],[LME Zinc stock]]*Table_Merge1[[#This Row],[Azad.Sell]]),"")</f>
        <v>29450398500</v>
      </c>
      <c r="AS379" s="288">
        <f>IFERROR(IF(Table_Merge1[[#This Row],[LME Zinc 3-month]]*Table_Merge1[[#This Row],[Azad.Sell]]=0,"",Table_Merge1[[#This Row],[LME Zinc 3-month]]*Table_Merge1[[#This Row],[Azad.Sell]]),"")</f>
        <v>80731500</v>
      </c>
      <c r="AT379"/>
      <c r="DH379">
        <v>0</v>
      </c>
      <c r="DI379">
        <v>1825</v>
      </c>
      <c r="DJ379">
        <v>1825</v>
      </c>
      <c r="DK379" t="s">
        <v>9600</v>
      </c>
      <c r="DL379" t="s">
        <v>9808</v>
      </c>
      <c r="DM379" t="s">
        <v>9804</v>
      </c>
      <c r="DN379">
        <v>1469876900</v>
      </c>
      <c r="DO379">
        <v>1469876900</v>
      </c>
      <c r="DP379">
        <v>6866866800</v>
      </c>
      <c r="DQ379">
        <v>6866866800</v>
      </c>
      <c r="DR379">
        <v>8700</v>
      </c>
      <c r="DS379">
        <v>8700</v>
      </c>
      <c r="DT379">
        <v>789295.03448275861</v>
      </c>
      <c r="DU379">
        <v>789295.03448275861</v>
      </c>
      <c r="DV379">
        <v>8700</v>
      </c>
      <c r="DW379">
        <v>789295.03448275861</v>
      </c>
      <c r="DX379">
        <v>789295.03448275861</v>
      </c>
      <c r="DY379">
        <v>1</v>
      </c>
    </row>
    <row r="380" spans="1:129" x14ac:dyDescent="0.25">
      <c r="A380" s="258">
        <v>41475</v>
      </c>
      <c r="B3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1392.04.29</v>
      </c>
      <c r="C380" s="195">
        <f t="shared" ca="1" si="41"/>
        <v>1392</v>
      </c>
      <c r="D3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80" s="195">
        <f>_xlfn.NUMBERVALUE(RIGHT(Table11[[#This Row],[تاریخ شمسی]],2))</f>
        <v>29</v>
      </c>
      <c r="F3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04-29</v>
      </c>
      <c r="G380" s="195" t="s">
        <v>531</v>
      </c>
      <c r="I380" s="259">
        <v>44209</v>
      </c>
      <c r="J380">
        <v>24570</v>
      </c>
      <c r="L380" s="259">
        <v>41475</v>
      </c>
      <c r="M380">
        <v>30750</v>
      </c>
      <c r="O380" s="283">
        <f>IFERROR(DATE(Table7[[#This Row],[year]],MONTH(DATEVALUE(Table7[[#This Row],[month]]&amp;"1")),Table7[[#This Row],[day]]),"")</f>
        <v>44544</v>
      </c>
      <c r="P380" s="257" t="s">
        <v>3806</v>
      </c>
      <c r="Q380" s="257">
        <v>2021</v>
      </c>
      <c r="R380" s="257" t="s">
        <v>3452</v>
      </c>
      <c r="S380" s="257">
        <v>14</v>
      </c>
      <c r="T380" s="257">
        <v>1782.35</v>
      </c>
      <c r="U380" s="257">
        <v>2711</v>
      </c>
      <c r="V380" s="257">
        <v>979600</v>
      </c>
      <c r="X380" s="260">
        <v>44544</v>
      </c>
      <c r="Y380" t="s">
        <v>9057</v>
      </c>
      <c r="Z380" s="260">
        <v>7</v>
      </c>
      <c r="AA380">
        <v>1400</v>
      </c>
      <c r="AB380" s="260" t="str">
        <f ca="1">IFERROR(IFERROR(VLOOKUP(Table_Merge1[[#This Row],[Column1]],Table11[#All],2,FALSE),LEFT(AB381,8)&amp;IF(LEN((RIGHT(AB381,2)+1))&lt;2,"0"&amp;(RIGHT(AB381,2)+1),(RIGHT(AB381,2)-1))),"")</f>
        <v>1400.09.23</v>
      </c>
      <c r="AC380" s="259" t="str">
        <f ca="1">LEFT(Table_Merge1[[#This Row],[Column2]],4)</f>
        <v>1400</v>
      </c>
      <c r="AD380" s="259" t="str">
        <f ca="1">RIGHT(LEFT(Table_Merge1[[#This Row],[Column2]],7),2)</f>
        <v>09</v>
      </c>
      <c r="AE380" s="259" t="str">
        <f ca="1">RIGHT(Table_Merge1[[#This Row],[Column2]],2)</f>
        <v>23</v>
      </c>
      <c r="AF380">
        <v>9</v>
      </c>
      <c r="AG380">
        <v>23</v>
      </c>
      <c r="AH380" s="260">
        <v>2021</v>
      </c>
      <c r="AI380" t="s">
        <v>3452</v>
      </c>
      <c r="AJ380" s="260">
        <v>14</v>
      </c>
      <c r="AK380">
        <v>1782.35</v>
      </c>
      <c r="AL380">
        <v>2711</v>
      </c>
      <c r="AM380">
        <v>979600</v>
      </c>
      <c r="AN380">
        <v>30250</v>
      </c>
      <c r="AO380">
        <v>242200</v>
      </c>
      <c r="AP380" s="287">
        <f>IFERROR(IF(Table_Merge1[[#This Row],[LME Zinc stock]]*Table_Merge1[[#This Row],[Nima.مقدار]]=0,"",Table_Merge1[[#This Row],[LME Zinc stock]]*Table_Merge1[[#This Row],[Nima.مقدار]]),"")</f>
        <v>237259120000</v>
      </c>
      <c r="AQ380" s="287">
        <f>IFERROR(IF(Table_Merge1[[#This Row],[LME Zinc 3-month]]*Table_Merge1[[#This Row],[Nima.مقدار]]=0,"",Table_Merge1[[#This Row],[LME Zinc 3-month]]*Table_Merge1[[#This Row],[Nima.مقدار]]),"")</f>
        <v>656604200</v>
      </c>
      <c r="AR380" s="288">
        <f>IFERROR(IF(Table_Merge1[[#This Row],[LME Zinc stock]]*Table_Merge1[[#This Row],[Azad.Sell]]=0,"",Table_Merge1[[#This Row],[LME Zinc stock]]*Table_Merge1[[#This Row],[Azad.Sell]]),"")</f>
        <v>29632900000</v>
      </c>
      <c r="AS380" s="288">
        <f>IFERROR(IF(Table_Merge1[[#This Row],[LME Zinc 3-month]]*Table_Merge1[[#This Row],[Azad.Sell]]=0,"",Table_Merge1[[#This Row],[LME Zinc 3-month]]*Table_Merge1[[#This Row],[Azad.Sell]]),"")</f>
        <v>82007750</v>
      </c>
      <c r="AT380"/>
      <c r="DH380">
        <v>0</v>
      </c>
      <c r="DI380">
        <v>175</v>
      </c>
      <c r="DJ380">
        <v>175</v>
      </c>
      <c r="DK380" t="s">
        <v>9645</v>
      </c>
      <c r="DL380" t="s">
        <v>9808</v>
      </c>
      <c r="DM380" t="s">
        <v>9811</v>
      </c>
      <c r="DN380">
        <v>143893225</v>
      </c>
      <c r="DO380">
        <v>143893225</v>
      </c>
      <c r="DP380">
        <v>143893225</v>
      </c>
      <c r="DQ380">
        <v>143893225</v>
      </c>
      <c r="DR380">
        <v>175</v>
      </c>
      <c r="DS380" t="s">
        <v>3621</v>
      </c>
      <c r="DT380" t="s">
        <v>3621</v>
      </c>
      <c r="DU380" t="s">
        <v>3621</v>
      </c>
      <c r="DV380">
        <v>7850</v>
      </c>
      <c r="DW380">
        <v>866311.6337579618</v>
      </c>
      <c r="DX380">
        <v>866311.6337579618</v>
      </c>
      <c r="DY380">
        <v>1</v>
      </c>
    </row>
    <row r="381" spans="1:129" x14ac:dyDescent="0.25">
      <c r="A381" s="258">
        <v>41476</v>
      </c>
      <c r="B3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1392.04.30</v>
      </c>
      <c r="C381" s="195">
        <f t="shared" ca="1" si="41"/>
        <v>1392</v>
      </c>
      <c r="D3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81" s="195">
        <f>_xlfn.NUMBERVALUE(RIGHT(Table11[[#This Row],[تاریخ شمسی]],2))</f>
        <v>30</v>
      </c>
      <c r="F3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04-30</v>
      </c>
      <c r="G381" s="195" t="s">
        <v>532</v>
      </c>
      <c r="I381" s="259">
        <v>44210</v>
      </c>
      <c r="J381">
        <v>24000</v>
      </c>
      <c r="L381" s="259">
        <v>41476</v>
      </c>
      <c r="M381">
        <v>31000</v>
      </c>
      <c r="O381" s="284">
        <f>IFERROR(DATE(Table7[[#This Row],[year]],MONTH(DATEVALUE(Table7[[#This Row],[month]]&amp;"1")),Table7[[#This Row],[day]]),"")</f>
        <v>44543</v>
      </c>
      <c r="P381" s="195" t="s">
        <v>3807</v>
      </c>
      <c r="Q381" s="195">
        <v>2021</v>
      </c>
      <c r="R381" s="195" t="s">
        <v>3452</v>
      </c>
      <c r="S381" s="195">
        <v>13</v>
      </c>
      <c r="T381" s="195">
        <v>1784.45</v>
      </c>
      <c r="U381" s="195">
        <v>2645</v>
      </c>
      <c r="V381" s="195">
        <v>984650</v>
      </c>
      <c r="X381" s="260">
        <v>44543</v>
      </c>
      <c r="Y381" t="s">
        <v>9056</v>
      </c>
      <c r="Z381" s="260">
        <v>7</v>
      </c>
      <c r="AA381">
        <v>1400</v>
      </c>
      <c r="AB381" s="260" t="str">
        <f ca="1">IFERROR(IFERROR(VLOOKUP(Table_Merge1[[#This Row],[Column1]],Table11[#All],2,FALSE),LEFT(AB382,8)&amp;IF(LEN((RIGHT(AB382,2)+1))&lt;2,"0"&amp;(RIGHT(AB382,2)+1),(RIGHT(AB382,2)-1))),"")</f>
        <v>1400.09.22</v>
      </c>
      <c r="AC381" s="259" t="str">
        <f ca="1">LEFT(Table_Merge1[[#This Row],[Column2]],4)</f>
        <v>1400</v>
      </c>
      <c r="AD381" s="259" t="str">
        <f ca="1">RIGHT(LEFT(Table_Merge1[[#This Row],[Column2]],7),2)</f>
        <v>09</v>
      </c>
      <c r="AE381" s="259" t="str">
        <f ca="1">RIGHT(Table_Merge1[[#This Row],[Column2]],2)</f>
        <v>22</v>
      </c>
      <c r="AF381">
        <v>9</v>
      </c>
      <c r="AG381">
        <v>22</v>
      </c>
      <c r="AH381" s="260">
        <v>2021</v>
      </c>
      <c r="AI381" t="s">
        <v>3452</v>
      </c>
      <c r="AJ381" s="260">
        <v>13</v>
      </c>
      <c r="AK381">
        <v>1784.45</v>
      </c>
      <c r="AL381">
        <v>2645</v>
      </c>
      <c r="AM381">
        <v>984650</v>
      </c>
      <c r="AN381">
        <v>29850</v>
      </c>
      <c r="AO381">
        <v>241230</v>
      </c>
      <c r="AP381" s="287">
        <f>IFERROR(IF(Table_Merge1[[#This Row],[LME Zinc stock]]*Table_Merge1[[#This Row],[Nima.مقدار]]=0,"",Table_Merge1[[#This Row],[LME Zinc stock]]*Table_Merge1[[#This Row],[Nima.مقدار]]),"")</f>
        <v>237527119500</v>
      </c>
      <c r="AQ381" s="287">
        <f>IFERROR(IF(Table_Merge1[[#This Row],[LME Zinc 3-month]]*Table_Merge1[[#This Row],[Nima.مقدار]]=0,"",Table_Merge1[[#This Row],[LME Zinc 3-month]]*Table_Merge1[[#This Row],[Nima.مقدار]]),"")</f>
        <v>638053350</v>
      </c>
      <c r="AR381" s="288">
        <f>IFERROR(IF(Table_Merge1[[#This Row],[LME Zinc stock]]*Table_Merge1[[#This Row],[Azad.Sell]]=0,"",Table_Merge1[[#This Row],[LME Zinc stock]]*Table_Merge1[[#This Row],[Azad.Sell]]),"")</f>
        <v>29391802500</v>
      </c>
      <c r="AS381" s="288">
        <f>IFERROR(IF(Table_Merge1[[#This Row],[LME Zinc 3-month]]*Table_Merge1[[#This Row],[Azad.Sell]]=0,"",Table_Merge1[[#This Row],[LME Zinc 3-month]]*Table_Merge1[[#This Row],[Azad.Sell]]),"")</f>
        <v>78953250</v>
      </c>
      <c r="AT381"/>
      <c r="DH381">
        <v>2500</v>
      </c>
      <c r="DI381">
        <v>725</v>
      </c>
      <c r="DJ381">
        <v>300</v>
      </c>
      <c r="DK381" t="s">
        <v>9645</v>
      </c>
      <c r="DL381" t="s">
        <v>9808</v>
      </c>
      <c r="DM381" t="s">
        <v>9811</v>
      </c>
      <c r="DN381">
        <v>246674100</v>
      </c>
      <c r="DO381">
        <v>246674100</v>
      </c>
      <c r="DP381">
        <v>390567325</v>
      </c>
      <c r="DQ381">
        <v>390567325</v>
      </c>
      <c r="DR381">
        <v>475</v>
      </c>
      <c r="DS381" t="s">
        <v>3621</v>
      </c>
      <c r="DT381" t="s">
        <v>3621</v>
      </c>
      <c r="DU381" t="s">
        <v>3621</v>
      </c>
      <c r="DV381">
        <v>7850</v>
      </c>
      <c r="DW381">
        <v>866311.6337579618</v>
      </c>
      <c r="DX381">
        <v>866311.6337579618</v>
      </c>
      <c r="DY381">
        <v>1</v>
      </c>
    </row>
    <row r="382" spans="1:129" x14ac:dyDescent="0.25">
      <c r="A382" s="258">
        <v>41477</v>
      </c>
      <c r="B3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1392.04.31</v>
      </c>
      <c r="C382" s="195">
        <f t="shared" ca="1" si="41"/>
        <v>1392</v>
      </c>
      <c r="D3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82" s="195">
        <f>_xlfn.NUMBERVALUE(RIGHT(Table11[[#This Row],[تاریخ شمسی]],2))</f>
        <v>31</v>
      </c>
      <c r="F3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04-31</v>
      </c>
      <c r="G382" s="195" t="s">
        <v>533</v>
      </c>
      <c r="I382" s="259">
        <v>44211</v>
      </c>
      <c r="J382">
        <v>24000</v>
      </c>
      <c r="L382" s="259">
        <v>41477</v>
      </c>
      <c r="M382">
        <v>31500</v>
      </c>
      <c r="O382" s="283">
        <f>IFERROR(DATE(Table7[[#This Row],[year]],MONTH(DATEVALUE(Table7[[#This Row],[month]]&amp;"1")),Table7[[#This Row],[day]]),"")</f>
        <v>44540</v>
      </c>
      <c r="P382" s="257" t="s">
        <v>3808</v>
      </c>
      <c r="Q382" s="257">
        <v>2021</v>
      </c>
      <c r="R382" s="257" t="s">
        <v>3452</v>
      </c>
      <c r="S382" s="257">
        <v>10</v>
      </c>
      <c r="T382" s="257">
        <v>1771.9</v>
      </c>
      <c r="U382" s="257">
        <v>2590</v>
      </c>
      <c r="V382" s="257">
        <v>990550</v>
      </c>
      <c r="X382" s="260">
        <v>44540</v>
      </c>
      <c r="Z382" s="260">
        <v>7</v>
      </c>
      <c r="AB382" s="260" t="str">
        <f ca="1">IFERROR(IFERROR(VLOOKUP(Table_Merge1[[#This Row],[Column1]],Table11[#All],2,FALSE),LEFT(AB383,8)&amp;IF(LEN((RIGHT(AB383,2)+1))&lt;2,"0"&amp;(RIGHT(AB383,2)+1),(RIGHT(AB383,2)-1))),"")</f>
        <v>1400.09.17</v>
      </c>
      <c r="AC382" s="259" t="str">
        <f ca="1">LEFT(Table_Merge1[[#This Row],[Column2]],4)</f>
        <v>1400</v>
      </c>
      <c r="AD382" s="259" t="str">
        <f ca="1">RIGHT(LEFT(Table_Merge1[[#This Row],[Column2]],7),2)</f>
        <v>09</v>
      </c>
      <c r="AE382" s="259" t="str">
        <f ca="1">RIGHT(Table_Merge1[[#This Row],[Column2]],2)</f>
        <v>17</v>
      </c>
      <c r="AH382" s="260">
        <v>2021</v>
      </c>
      <c r="AI382" t="s">
        <v>3452</v>
      </c>
      <c r="AJ382" s="260">
        <v>10</v>
      </c>
      <c r="AK382">
        <v>1771.9</v>
      </c>
      <c r="AL382">
        <v>2590</v>
      </c>
      <c r="AM382">
        <v>990550</v>
      </c>
      <c r="AN382">
        <v>30750</v>
      </c>
      <c r="AP382" s="287" t="str">
        <f>IFERROR(IF(Table_Merge1[[#This Row],[LME Zinc stock]]*Table_Merge1[[#This Row],[Nima.مقدار]]=0,"",Table_Merge1[[#This Row],[LME Zinc stock]]*Table_Merge1[[#This Row],[Nima.مقدار]]),"")</f>
        <v/>
      </c>
      <c r="AQ382" s="287" t="str">
        <f>IFERROR(IF(Table_Merge1[[#This Row],[LME Zinc 3-month]]*Table_Merge1[[#This Row],[Nima.مقدار]]=0,"",Table_Merge1[[#This Row],[LME Zinc 3-month]]*Table_Merge1[[#This Row],[Nima.مقدار]]),"")</f>
        <v/>
      </c>
      <c r="AR382" s="288">
        <f>IFERROR(IF(Table_Merge1[[#This Row],[LME Zinc stock]]*Table_Merge1[[#This Row],[Azad.Sell]]=0,"",Table_Merge1[[#This Row],[LME Zinc stock]]*Table_Merge1[[#This Row],[Azad.Sell]]),"")</f>
        <v>30459412500</v>
      </c>
      <c r="AS382" s="288">
        <f>IFERROR(IF(Table_Merge1[[#This Row],[LME Zinc 3-month]]*Table_Merge1[[#This Row],[Azad.Sell]]=0,"",Table_Merge1[[#This Row],[LME Zinc 3-month]]*Table_Merge1[[#This Row],[Azad.Sell]]),"")</f>
        <v>79642500</v>
      </c>
      <c r="AT382"/>
      <c r="DH382">
        <v>0</v>
      </c>
      <c r="DI382">
        <v>625</v>
      </c>
      <c r="DJ382">
        <v>625</v>
      </c>
      <c r="DK382" t="s">
        <v>9646</v>
      </c>
      <c r="DL382" t="s">
        <v>9808</v>
      </c>
      <c r="DM382" t="s">
        <v>9811</v>
      </c>
      <c r="DN382">
        <v>513904375</v>
      </c>
      <c r="DO382">
        <v>513904375</v>
      </c>
      <c r="DP382">
        <v>904471700</v>
      </c>
      <c r="DQ382">
        <v>904471700</v>
      </c>
      <c r="DR382">
        <v>1100</v>
      </c>
      <c r="DS382" t="s">
        <v>3621</v>
      </c>
      <c r="DT382" t="s">
        <v>3621</v>
      </c>
      <c r="DU382" t="s">
        <v>3621</v>
      </c>
      <c r="DV382">
        <v>7850</v>
      </c>
      <c r="DW382">
        <v>866311.6337579618</v>
      </c>
      <c r="DX382">
        <v>866311.6337579618</v>
      </c>
      <c r="DY382">
        <v>1</v>
      </c>
    </row>
    <row r="383" spans="1:129" x14ac:dyDescent="0.25">
      <c r="A383" s="258">
        <v>41478</v>
      </c>
      <c r="B3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1392.05.01</v>
      </c>
      <c r="C383" s="195">
        <f t="shared" ca="1" si="41"/>
        <v>1392</v>
      </c>
      <c r="D3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83" s="195">
        <f>_xlfn.NUMBERVALUE(RIGHT(Table11[[#This Row],[تاریخ شمسی]],2))</f>
        <v>1</v>
      </c>
      <c r="F3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05-01</v>
      </c>
      <c r="G383" s="195" t="s">
        <v>534</v>
      </c>
      <c r="I383" s="259">
        <v>44212</v>
      </c>
      <c r="J383">
        <v>23100</v>
      </c>
      <c r="L383" s="259">
        <v>41478</v>
      </c>
      <c r="M383">
        <v>31150</v>
      </c>
      <c r="O383" s="284">
        <f>IFERROR(DATE(Table7[[#This Row],[year]],MONTH(DATEVALUE(Table7[[#This Row],[month]]&amp;"1")),Table7[[#This Row],[day]]),"")</f>
        <v>44539</v>
      </c>
      <c r="P383" s="195" t="s">
        <v>3809</v>
      </c>
      <c r="Q383" s="195">
        <v>2021</v>
      </c>
      <c r="R383" s="195" t="s">
        <v>3452</v>
      </c>
      <c r="S383" s="195">
        <v>9</v>
      </c>
      <c r="T383" s="195">
        <v>1783.4</v>
      </c>
      <c r="U383" s="195">
        <v>2631</v>
      </c>
      <c r="V383" s="195">
        <v>977400</v>
      </c>
      <c r="X383" s="260">
        <v>44539</v>
      </c>
      <c r="Y383" t="s">
        <v>9055</v>
      </c>
      <c r="Z383" s="260">
        <v>7</v>
      </c>
      <c r="AA383">
        <v>1400</v>
      </c>
      <c r="AB383" s="260" t="str">
        <f ca="1">IFERROR(IFERROR(VLOOKUP(Table_Merge1[[#This Row],[Column1]],Table11[#All],2,FALSE),LEFT(AB384,8)&amp;IF(LEN((RIGHT(AB384,2)+1))&lt;2,"0"&amp;(RIGHT(AB384,2)+1),(RIGHT(AB384,2)-1))),"")</f>
        <v>1400.09.18</v>
      </c>
      <c r="AC383" s="259" t="str">
        <f ca="1">LEFT(Table_Merge1[[#This Row],[Column2]],4)</f>
        <v>1400</v>
      </c>
      <c r="AD383" s="259" t="str">
        <f ca="1">RIGHT(LEFT(Table_Merge1[[#This Row],[Column2]],7),2)</f>
        <v>09</v>
      </c>
      <c r="AE383" s="259" t="str">
        <f ca="1">RIGHT(Table_Merge1[[#This Row],[Column2]],2)</f>
        <v>18</v>
      </c>
      <c r="AF383">
        <v>9</v>
      </c>
      <c r="AG383">
        <v>18</v>
      </c>
      <c r="AH383" s="260">
        <v>2021</v>
      </c>
      <c r="AI383" t="s">
        <v>3452</v>
      </c>
      <c r="AJ383" s="260">
        <v>9</v>
      </c>
      <c r="AK383">
        <v>1783.4</v>
      </c>
      <c r="AL383">
        <v>2631</v>
      </c>
      <c r="AM383">
        <v>977400</v>
      </c>
      <c r="AN383">
        <v>30750</v>
      </c>
      <c r="AO383">
        <v>239218</v>
      </c>
      <c r="AP383" s="287">
        <f>IFERROR(IF(Table_Merge1[[#This Row],[LME Zinc stock]]*Table_Merge1[[#This Row],[Nima.مقدار]]=0,"",Table_Merge1[[#This Row],[LME Zinc stock]]*Table_Merge1[[#This Row],[Nima.مقدار]]),"")</f>
        <v>233811673200</v>
      </c>
      <c r="AQ383" s="287">
        <f>IFERROR(IF(Table_Merge1[[#This Row],[LME Zinc 3-month]]*Table_Merge1[[#This Row],[Nima.مقدار]]=0,"",Table_Merge1[[#This Row],[LME Zinc 3-month]]*Table_Merge1[[#This Row],[Nima.مقدار]]),"")</f>
        <v>629382558</v>
      </c>
      <c r="AR383" s="288">
        <f>IFERROR(IF(Table_Merge1[[#This Row],[LME Zinc stock]]*Table_Merge1[[#This Row],[Azad.Sell]]=0,"",Table_Merge1[[#This Row],[LME Zinc stock]]*Table_Merge1[[#This Row],[Azad.Sell]]),"")</f>
        <v>30055050000</v>
      </c>
      <c r="AS383" s="288">
        <f>IFERROR(IF(Table_Merge1[[#This Row],[LME Zinc 3-month]]*Table_Merge1[[#This Row],[Azad.Sell]]=0,"",Table_Merge1[[#This Row],[LME Zinc 3-month]]*Table_Merge1[[#This Row],[Azad.Sell]]),"")</f>
        <v>80903250</v>
      </c>
      <c r="AT383"/>
      <c r="DH383">
        <v>0</v>
      </c>
      <c r="DI383">
        <v>550</v>
      </c>
      <c r="DJ383">
        <v>550</v>
      </c>
      <c r="DK383" t="s">
        <v>9521</v>
      </c>
      <c r="DL383" t="s">
        <v>9808</v>
      </c>
      <c r="DM383" t="s">
        <v>9811</v>
      </c>
      <c r="DN383">
        <v>452235850</v>
      </c>
      <c r="DO383">
        <v>452235850</v>
      </c>
      <c r="DP383">
        <v>1356707550</v>
      </c>
      <c r="DQ383">
        <v>1356707550</v>
      </c>
      <c r="DR383">
        <v>1650</v>
      </c>
      <c r="DS383" t="s">
        <v>3621</v>
      </c>
      <c r="DT383" t="s">
        <v>3621</v>
      </c>
      <c r="DU383" t="s">
        <v>3621</v>
      </c>
      <c r="DV383">
        <v>7850</v>
      </c>
      <c r="DW383">
        <v>866311.6337579618</v>
      </c>
      <c r="DX383">
        <v>866311.6337579618</v>
      </c>
      <c r="DY383">
        <v>1</v>
      </c>
    </row>
    <row r="384" spans="1:129" x14ac:dyDescent="0.25">
      <c r="A384" s="258">
        <v>41479</v>
      </c>
      <c r="B3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1392.05.02</v>
      </c>
      <c r="C384" s="195">
        <f t="shared" ca="1" si="41"/>
        <v>1392</v>
      </c>
      <c r="D3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84" s="195">
        <f>_xlfn.NUMBERVALUE(RIGHT(Table11[[#This Row],[تاریخ شمسی]],2))</f>
        <v>2</v>
      </c>
      <c r="F3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05-02</v>
      </c>
      <c r="G384" s="195" t="s">
        <v>535</v>
      </c>
      <c r="I384" s="259">
        <v>44213</v>
      </c>
      <c r="J384">
        <v>23100</v>
      </c>
      <c r="L384" s="259">
        <v>41479</v>
      </c>
      <c r="M384">
        <v>31250</v>
      </c>
      <c r="O384" s="283">
        <f>IFERROR(DATE(Table7[[#This Row],[year]],MONTH(DATEVALUE(Table7[[#This Row],[month]]&amp;"1")),Table7[[#This Row],[day]]),"")</f>
        <v>44538</v>
      </c>
      <c r="P384" s="257" t="s">
        <v>3810</v>
      </c>
      <c r="Q384" s="257">
        <v>2021</v>
      </c>
      <c r="R384" s="257" t="s">
        <v>3452</v>
      </c>
      <c r="S384" s="257">
        <v>8</v>
      </c>
      <c r="T384" s="257">
        <v>1789.8</v>
      </c>
      <c r="U384" s="257">
        <v>2651</v>
      </c>
      <c r="V384" s="257">
        <v>909650</v>
      </c>
      <c r="X384" s="260">
        <v>44538</v>
      </c>
      <c r="Y384" t="s">
        <v>9054</v>
      </c>
      <c r="Z384" s="260">
        <v>7</v>
      </c>
      <c r="AA384">
        <v>1400</v>
      </c>
      <c r="AB384" s="260" t="str">
        <f ca="1">IFERROR(IFERROR(VLOOKUP(Table_Merge1[[#This Row],[Column1]],Table11[#All],2,FALSE),LEFT(AB385,8)&amp;IF(LEN((RIGHT(AB385,2)+1))&lt;2,"0"&amp;(RIGHT(AB385,2)+1),(RIGHT(AB385,2)-1))),"")</f>
        <v>1400.09.17</v>
      </c>
      <c r="AC384" s="259" t="str">
        <f ca="1">LEFT(Table_Merge1[[#This Row],[Column2]],4)</f>
        <v>1400</v>
      </c>
      <c r="AD384" s="259" t="str">
        <f ca="1">RIGHT(LEFT(Table_Merge1[[#This Row],[Column2]],7),2)</f>
        <v>09</v>
      </c>
      <c r="AE384" s="259" t="str">
        <f ca="1">RIGHT(Table_Merge1[[#This Row],[Column2]],2)</f>
        <v>17</v>
      </c>
      <c r="AF384">
        <v>9</v>
      </c>
      <c r="AG384">
        <v>17</v>
      </c>
      <c r="AH384" s="260">
        <v>2021</v>
      </c>
      <c r="AI384" t="s">
        <v>3452</v>
      </c>
      <c r="AJ384" s="260">
        <v>8</v>
      </c>
      <c r="AK384">
        <v>1789.8</v>
      </c>
      <c r="AL384">
        <v>2651</v>
      </c>
      <c r="AM384">
        <v>909650</v>
      </c>
      <c r="AN384">
        <v>30800</v>
      </c>
      <c r="AO384">
        <v>239155</v>
      </c>
      <c r="AP384" s="287">
        <f>IFERROR(IF(Table_Merge1[[#This Row],[LME Zinc stock]]*Table_Merge1[[#This Row],[Nima.مقدار]]=0,"",Table_Merge1[[#This Row],[LME Zinc stock]]*Table_Merge1[[#This Row],[Nima.مقدار]]),"")</f>
        <v>217547345750</v>
      </c>
      <c r="AQ384" s="287">
        <f>IFERROR(IF(Table_Merge1[[#This Row],[LME Zinc 3-month]]*Table_Merge1[[#This Row],[Nima.مقدار]]=0,"",Table_Merge1[[#This Row],[LME Zinc 3-month]]*Table_Merge1[[#This Row],[Nima.مقدار]]),"")</f>
        <v>633999905</v>
      </c>
      <c r="AR384" s="288">
        <f>IFERROR(IF(Table_Merge1[[#This Row],[LME Zinc stock]]*Table_Merge1[[#This Row],[Azad.Sell]]=0,"",Table_Merge1[[#This Row],[LME Zinc stock]]*Table_Merge1[[#This Row],[Azad.Sell]]),"")</f>
        <v>28017220000</v>
      </c>
      <c r="AS384" s="288">
        <f>IFERROR(IF(Table_Merge1[[#This Row],[LME Zinc 3-month]]*Table_Merge1[[#This Row],[Azad.Sell]]=0,"",Table_Merge1[[#This Row],[LME Zinc 3-month]]*Table_Merge1[[#This Row],[Azad.Sell]]),"")</f>
        <v>81650800</v>
      </c>
      <c r="AT384"/>
      <c r="DH384">
        <v>0</v>
      </c>
      <c r="DI384">
        <v>850</v>
      </c>
      <c r="DJ384">
        <v>850</v>
      </c>
      <c r="DK384" t="s">
        <v>9522</v>
      </c>
      <c r="DL384" t="s">
        <v>9808</v>
      </c>
      <c r="DM384" t="s">
        <v>9811</v>
      </c>
      <c r="DN384">
        <v>698909950</v>
      </c>
      <c r="DO384">
        <v>698909950</v>
      </c>
      <c r="DP384">
        <v>2055617500</v>
      </c>
      <c r="DQ384">
        <v>2055617500</v>
      </c>
      <c r="DR384">
        <v>2500</v>
      </c>
      <c r="DS384" t="s">
        <v>3621</v>
      </c>
      <c r="DT384" t="s">
        <v>3621</v>
      </c>
      <c r="DU384" t="s">
        <v>3621</v>
      </c>
      <c r="DV384">
        <v>7850</v>
      </c>
      <c r="DW384">
        <v>866311.6337579618</v>
      </c>
      <c r="DX384">
        <v>866311.6337579618</v>
      </c>
      <c r="DY384">
        <v>1</v>
      </c>
    </row>
    <row r="385" spans="1:129" x14ac:dyDescent="0.25">
      <c r="A385" s="258">
        <v>41480</v>
      </c>
      <c r="B3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1392.05.03</v>
      </c>
      <c r="C385" s="195">
        <f t="shared" ca="1" si="41"/>
        <v>1392</v>
      </c>
      <c r="D3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85" s="195">
        <f>_xlfn.NUMBERVALUE(RIGHT(Table11[[#This Row],[تاریخ شمسی]],2))</f>
        <v>3</v>
      </c>
      <c r="F3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05-03</v>
      </c>
      <c r="G385" s="195" t="s">
        <v>536</v>
      </c>
      <c r="I385" s="259">
        <v>44214</v>
      </c>
      <c r="J385">
        <v>21450</v>
      </c>
      <c r="L385" s="259">
        <v>41480</v>
      </c>
      <c r="M385">
        <v>31450</v>
      </c>
      <c r="O385" s="284">
        <f>IFERROR(DATE(Table7[[#This Row],[year]],MONTH(DATEVALUE(Table7[[#This Row],[month]]&amp;"1")),Table7[[#This Row],[day]]),"")</f>
        <v>44537</v>
      </c>
      <c r="P385" s="195" t="s">
        <v>3811</v>
      </c>
      <c r="Q385" s="195">
        <v>2021</v>
      </c>
      <c r="R385" s="195" t="s">
        <v>3452</v>
      </c>
      <c r="S385" s="195">
        <v>7</v>
      </c>
      <c r="T385" s="195">
        <v>1779.65</v>
      </c>
      <c r="U385" s="195">
        <v>2619</v>
      </c>
      <c r="V385" s="195">
        <v>913200</v>
      </c>
      <c r="X385" s="260">
        <v>44537</v>
      </c>
      <c r="Y385" t="s">
        <v>9053</v>
      </c>
      <c r="Z385" s="260">
        <v>7</v>
      </c>
      <c r="AA385">
        <v>1400</v>
      </c>
      <c r="AB385" s="260" t="str">
        <f ca="1">IFERROR(IFERROR(VLOOKUP(Table_Merge1[[#This Row],[Column1]],Table11[#All],2,FALSE),LEFT(AB386,8)&amp;IF(LEN((RIGHT(AB386,2)+1))&lt;2,"0"&amp;(RIGHT(AB386,2)+1),(RIGHT(AB386,2)-1))),"")</f>
        <v>1400.09.16</v>
      </c>
      <c r="AC385" s="259" t="str">
        <f ca="1">LEFT(Table_Merge1[[#This Row],[Column2]],4)</f>
        <v>1400</v>
      </c>
      <c r="AD385" s="259" t="str">
        <f ca="1">RIGHT(LEFT(Table_Merge1[[#This Row],[Column2]],7),2)</f>
        <v>09</v>
      </c>
      <c r="AE385" s="259" t="str">
        <f ca="1">RIGHT(Table_Merge1[[#This Row],[Column2]],2)</f>
        <v>16</v>
      </c>
      <c r="AF385">
        <v>9</v>
      </c>
      <c r="AG385">
        <v>16</v>
      </c>
      <c r="AH385" s="260">
        <v>2021</v>
      </c>
      <c r="AI385" t="s">
        <v>3452</v>
      </c>
      <c r="AJ385" s="260">
        <v>7</v>
      </c>
      <c r="AK385">
        <v>1779.65</v>
      </c>
      <c r="AL385">
        <v>2619</v>
      </c>
      <c r="AM385">
        <v>913200</v>
      </c>
      <c r="AN385">
        <v>30800</v>
      </c>
      <c r="AO385">
        <v>239366</v>
      </c>
      <c r="AP385" s="287">
        <f>IFERROR(IF(Table_Merge1[[#This Row],[LME Zinc stock]]*Table_Merge1[[#This Row],[Nima.مقدار]]=0,"",Table_Merge1[[#This Row],[LME Zinc stock]]*Table_Merge1[[#This Row],[Nima.مقدار]]),"")</f>
        <v>218589031200</v>
      </c>
      <c r="AQ385" s="287">
        <f>IFERROR(IF(Table_Merge1[[#This Row],[LME Zinc 3-month]]*Table_Merge1[[#This Row],[Nima.مقدار]]=0,"",Table_Merge1[[#This Row],[LME Zinc 3-month]]*Table_Merge1[[#This Row],[Nima.مقدار]]),"")</f>
        <v>626899554</v>
      </c>
      <c r="AR385" s="288">
        <f>IFERROR(IF(Table_Merge1[[#This Row],[LME Zinc stock]]*Table_Merge1[[#This Row],[Azad.Sell]]=0,"",Table_Merge1[[#This Row],[LME Zinc stock]]*Table_Merge1[[#This Row],[Azad.Sell]]),"")</f>
        <v>28126560000</v>
      </c>
      <c r="AS385" s="288">
        <f>IFERROR(IF(Table_Merge1[[#This Row],[LME Zinc 3-month]]*Table_Merge1[[#This Row],[Azad.Sell]]=0,"",Table_Merge1[[#This Row],[LME Zinc 3-month]]*Table_Merge1[[#This Row],[Azad.Sell]]),"")</f>
        <v>80665200</v>
      </c>
      <c r="AT385"/>
      <c r="DH385">
        <v>2000</v>
      </c>
      <c r="DI385">
        <v>200</v>
      </c>
      <c r="DJ385">
        <v>25</v>
      </c>
      <c r="DK385" t="s">
        <v>9589</v>
      </c>
      <c r="DL385" t="s">
        <v>9808</v>
      </c>
      <c r="DM385" t="s">
        <v>9811</v>
      </c>
      <c r="DN385">
        <v>21282575</v>
      </c>
      <c r="DO385">
        <v>21282575</v>
      </c>
      <c r="DP385">
        <v>2076900075</v>
      </c>
      <c r="DQ385">
        <v>2076900075</v>
      </c>
      <c r="DR385">
        <v>2525</v>
      </c>
      <c r="DS385" t="s">
        <v>3621</v>
      </c>
      <c r="DT385" t="s">
        <v>3621</v>
      </c>
      <c r="DU385" t="s">
        <v>3621</v>
      </c>
      <c r="DV385">
        <v>7850</v>
      </c>
      <c r="DW385">
        <v>866311.6337579618</v>
      </c>
      <c r="DX385">
        <v>866311.6337579618</v>
      </c>
      <c r="DY385">
        <v>1</v>
      </c>
    </row>
    <row r="386" spans="1:129" x14ac:dyDescent="0.25">
      <c r="A386" s="258">
        <v>41482</v>
      </c>
      <c r="B3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1392.05.05</v>
      </c>
      <c r="C386" s="195">
        <f t="shared" ref="C386:C449" ca="1" si="42">_xlfn.NUMBERVALUE(LEFT(G386, LEN(G386) - MAX(IF(ISNUMBER(MID(G386, ROW(INDIRECT("1:"&amp;LEN(G386))), 1) *1)=FALSE, ROW(INDIRECT("6:"&amp;LEN(G386))), 6))))</f>
        <v>1392</v>
      </c>
      <c r="D3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86" s="195">
        <f>_xlfn.NUMBERVALUE(RIGHT(Table11[[#This Row],[تاریخ شمسی]],2))</f>
        <v>5</v>
      </c>
      <c r="F3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05-05</v>
      </c>
      <c r="G386" s="195" t="s">
        <v>537</v>
      </c>
      <c r="I386" s="259">
        <v>44215</v>
      </c>
      <c r="J386">
        <v>22100</v>
      </c>
      <c r="L386" s="259">
        <v>41482</v>
      </c>
      <c r="M386">
        <v>31550</v>
      </c>
      <c r="O386" s="283">
        <f>IFERROR(DATE(Table7[[#This Row],[year]],MONTH(DATEVALUE(Table7[[#This Row],[month]]&amp;"1")),Table7[[#This Row],[day]]),"")</f>
        <v>44536</v>
      </c>
      <c r="P386" s="257" t="s">
        <v>3812</v>
      </c>
      <c r="Q386" s="257">
        <v>2021</v>
      </c>
      <c r="R386" s="257" t="s">
        <v>3452</v>
      </c>
      <c r="S386" s="257">
        <v>6</v>
      </c>
      <c r="T386" s="257">
        <v>1781.25</v>
      </c>
      <c r="U386" s="257">
        <v>2634</v>
      </c>
      <c r="V386" s="257">
        <v>890650</v>
      </c>
      <c r="X386" s="260">
        <v>44536</v>
      </c>
      <c r="Y386" t="s">
        <v>9052</v>
      </c>
      <c r="Z386" s="260">
        <v>7</v>
      </c>
      <c r="AA386">
        <v>1400</v>
      </c>
      <c r="AB386" s="260" t="str">
        <f ca="1">IFERROR(IFERROR(VLOOKUP(Table_Merge1[[#This Row],[Column1]],Table11[#All],2,FALSE),LEFT(AB387,8)&amp;IF(LEN((RIGHT(AB387,2)+1))&lt;2,"0"&amp;(RIGHT(AB387,2)+1),(RIGHT(AB387,2)-1))),"")</f>
        <v>1400.09.15</v>
      </c>
      <c r="AC386" s="259" t="str">
        <f ca="1">LEFT(Table_Merge1[[#This Row],[Column2]],4)</f>
        <v>1400</v>
      </c>
      <c r="AD386" s="259" t="str">
        <f ca="1">RIGHT(LEFT(Table_Merge1[[#This Row],[Column2]],7),2)</f>
        <v>09</v>
      </c>
      <c r="AE386" s="259" t="str">
        <f ca="1">RIGHT(Table_Merge1[[#This Row],[Column2]],2)</f>
        <v>15</v>
      </c>
      <c r="AF386">
        <v>9</v>
      </c>
      <c r="AG386">
        <v>15</v>
      </c>
      <c r="AH386" s="260">
        <v>2021</v>
      </c>
      <c r="AI386" t="s">
        <v>3452</v>
      </c>
      <c r="AJ386" s="260">
        <v>6</v>
      </c>
      <c r="AK386">
        <v>1781.25</v>
      </c>
      <c r="AL386">
        <v>2634</v>
      </c>
      <c r="AM386">
        <v>890650</v>
      </c>
      <c r="AN386">
        <v>31100</v>
      </c>
      <c r="AO386">
        <v>236721</v>
      </c>
      <c r="AP386" s="287">
        <f>IFERROR(IF(Table_Merge1[[#This Row],[LME Zinc stock]]*Table_Merge1[[#This Row],[Nima.مقدار]]=0,"",Table_Merge1[[#This Row],[LME Zinc stock]]*Table_Merge1[[#This Row],[Nima.مقدار]]),"")</f>
        <v>210835558650</v>
      </c>
      <c r="AQ386" s="287">
        <f>IFERROR(IF(Table_Merge1[[#This Row],[LME Zinc 3-month]]*Table_Merge1[[#This Row],[Nima.مقدار]]=0,"",Table_Merge1[[#This Row],[LME Zinc 3-month]]*Table_Merge1[[#This Row],[Nima.مقدار]]),"")</f>
        <v>623523114</v>
      </c>
      <c r="AR386" s="288">
        <f>IFERROR(IF(Table_Merge1[[#This Row],[LME Zinc stock]]*Table_Merge1[[#This Row],[Azad.Sell]]=0,"",Table_Merge1[[#This Row],[LME Zinc stock]]*Table_Merge1[[#This Row],[Azad.Sell]]),"")</f>
        <v>27699215000</v>
      </c>
      <c r="AS386" s="288">
        <f>IFERROR(IF(Table_Merge1[[#This Row],[LME Zinc 3-month]]*Table_Merge1[[#This Row],[Azad.Sell]]=0,"",Table_Merge1[[#This Row],[LME Zinc 3-month]]*Table_Merge1[[#This Row],[Azad.Sell]]),"")</f>
        <v>81917400</v>
      </c>
      <c r="AT386"/>
      <c r="DH386">
        <v>1000</v>
      </c>
      <c r="DI386">
        <v>950</v>
      </c>
      <c r="DJ386">
        <v>450</v>
      </c>
      <c r="DK386" t="s">
        <v>9589</v>
      </c>
      <c r="DL386" t="s">
        <v>9808</v>
      </c>
      <c r="DM386" t="s">
        <v>9811</v>
      </c>
      <c r="DN386">
        <v>383221350</v>
      </c>
      <c r="DO386">
        <v>383221350</v>
      </c>
      <c r="DP386">
        <v>2460121425</v>
      </c>
      <c r="DQ386">
        <v>2460121425</v>
      </c>
      <c r="DR386">
        <v>2975</v>
      </c>
      <c r="DS386" t="s">
        <v>3621</v>
      </c>
      <c r="DT386" t="s">
        <v>3621</v>
      </c>
      <c r="DU386" t="s">
        <v>3621</v>
      </c>
      <c r="DV386">
        <v>7850</v>
      </c>
      <c r="DW386">
        <v>866311.6337579618</v>
      </c>
      <c r="DX386">
        <v>866311.6337579618</v>
      </c>
      <c r="DY386">
        <v>1</v>
      </c>
    </row>
    <row r="387" spans="1:129" x14ac:dyDescent="0.25">
      <c r="A387" s="258">
        <v>41483</v>
      </c>
      <c r="B3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1392.05.06</v>
      </c>
      <c r="C387" s="195">
        <f t="shared" ca="1" si="42"/>
        <v>1392</v>
      </c>
      <c r="D3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87" s="195">
        <f>_xlfn.NUMBERVALUE(RIGHT(Table11[[#This Row],[تاریخ شمسی]],2))</f>
        <v>6</v>
      </c>
      <c r="F3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05-06</v>
      </c>
      <c r="G387" s="195" t="s">
        <v>538</v>
      </c>
      <c r="I387" s="259">
        <v>44216</v>
      </c>
      <c r="J387">
        <v>22950</v>
      </c>
      <c r="L387" s="259">
        <v>41483</v>
      </c>
      <c r="M387">
        <v>31650</v>
      </c>
      <c r="O387" s="284">
        <f>IFERROR(DATE(Table7[[#This Row],[year]],MONTH(DATEVALUE(Table7[[#This Row],[month]]&amp;"1")),Table7[[#This Row],[day]]),"")</f>
        <v>44533</v>
      </c>
      <c r="P387" s="195" t="s">
        <v>3813</v>
      </c>
      <c r="Q387" s="195">
        <v>2021</v>
      </c>
      <c r="R387" s="195" t="s">
        <v>3452</v>
      </c>
      <c r="S387" s="195">
        <v>3</v>
      </c>
      <c r="T387" s="195">
        <v>1773.5</v>
      </c>
      <c r="U387" s="195">
        <v>2627</v>
      </c>
      <c r="V387" s="195">
        <v>894350</v>
      </c>
      <c r="X387" s="260">
        <v>44533</v>
      </c>
      <c r="Z387" s="260">
        <v>7</v>
      </c>
      <c r="AB387" s="260" t="str">
        <f ca="1">IFERROR(IFERROR(VLOOKUP(Table_Merge1[[#This Row],[Column1]],Table11[#All],2,FALSE),LEFT(AB388,8)&amp;IF(LEN((RIGHT(AB388,2)+1))&lt;2,"0"&amp;(RIGHT(AB388,2)+1),(RIGHT(AB388,2)-1))),"")</f>
        <v>1400.09.10</v>
      </c>
      <c r="AC387" s="259" t="str">
        <f ca="1">LEFT(Table_Merge1[[#This Row],[Column2]],4)</f>
        <v>1400</v>
      </c>
      <c r="AD387" s="259" t="str">
        <f ca="1">RIGHT(LEFT(Table_Merge1[[#This Row],[Column2]],7),2)</f>
        <v>09</v>
      </c>
      <c r="AE387" s="259" t="str">
        <f ca="1">RIGHT(Table_Merge1[[#This Row],[Column2]],2)</f>
        <v>10</v>
      </c>
      <c r="AH387" s="260">
        <v>2021</v>
      </c>
      <c r="AI387" t="s">
        <v>3452</v>
      </c>
      <c r="AJ387" s="260">
        <v>3</v>
      </c>
      <c r="AK387">
        <v>1773.5</v>
      </c>
      <c r="AL387">
        <v>2627</v>
      </c>
      <c r="AM387">
        <v>894350</v>
      </c>
      <c r="AN387">
        <v>29400</v>
      </c>
      <c r="AP387" s="287" t="str">
        <f>IFERROR(IF(Table_Merge1[[#This Row],[LME Zinc stock]]*Table_Merge1[[#This Row],[Nima.مقدار]]=0,"",Table_Merge1[[#This Row],[LME Zinc stock]]*Table_Merge1[[#This Row],[Nima.مقدار]]),"")</f>
        <v/>
      </c>
      <c r="AQ387" s="287" t="str">
        <f>IFERROR(IF(Table_Merge1[[#This Row],[LME Zinc 3-month]]*Table_Merge1[[#This Row],[Nima.مقدار]]=0,"",Table_Merge1[[#This Row],[LME Zinc 3-month]]*Table_Merge1[[#This Row],[Nima.مقدار]]),"")</f>
        <v/>
      </c>
      <c r="AR387" s="288">
        <f>IFERROR(IF(Table_Merge1[[#This Row],[LME Zinc stock]]*Table_Merge1[[#This Row],[Azad.Sell]]=0,"",Table_Merge1[[#This Row],[LME Zinc stock]]*Table_Merge1[[#This Row],[Azad.Sell]]),"")</f>
        <v>26293890000</v>
      </c>
      <c r="AS387" s="288">
        <f>IFERROR(IF(Table_Merge1[[#This Row],[LME Zinc 3-month]]*Table_Merge1[[#This Row],[Azad.Sell]]=0,"",Table_Merge1[[#This Row],[LME Zinc 3-month]]*Table_Merge1[[#This Row],[Azad.Sell]]),"")</f>
        <v>77233800</v>
      </c>
      <c r="AT387"/>
      <c r="DH387">
        <v>0</v>
      </c>
      <c r="DI387">
        <v>175</v>
      </c>
      <c r="DJ387">
        <v>175</v>
      </c>
      <c r="DK387" t="s">
        <v>9589</v>
      </c>
      <c r="DL387" t="s">
        <v>9808</v>
      </c>
      <c r="DM387" t="s">
        <v>9811</v>
      </c>
      <c r="DN387">
        <v>149030525</v>
      </c>
      <c r="DO387">
        <v>149030525</v>
      </c>
      <c r="DP387">
        <v>2609151950</v>
      </c>
      <c r="DQ387">
        <v>2609151950</v>
      </c>
      <c r="DR387">
        <v>3150</v>
      </c>
      <c r="DS387" t="s">
        <v>3621</v>
      </c>
      <c r="DT387" t="s">
        <v>3621</v>
      </c>
      <c r="DU387" t="s">
        <v>3621</v>
      </c>
      <c r="DV387">
        <v>7850</v>
      </c>
      <c r="DW387">
        <v>866311.6337579618</v>
      </c>
      <c r="DX387">
        <v>866311.6337579618</v>
      </c>
      <c r="DY387">
        <v>1</v>
      </c>
    </row>
    <row r="388" spans="1:129" x14ac:dyDescent="0.25">
      <c r="A388" s="258">
        <v>41484</v>
      </c>
      <c r="B3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1392.05.07</v>
      </c>
      <c r="C388" s="195">
        <f t="shared" ca="1" si="42"/>
        <v>1392</v>
      </c>
      <c r="D3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88" s="195">
        <f>_xlfn.NUMBERVALUE(RIGHT(Table11[[#This Row],[تاریخ شمسی]],2))</f>
        <v>7</v>
      </c>
      <c r="F3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05-07</v>
      </c>
      <c r="G388" s="195" t="s">
        <v>539</v>
      </c>
      <c r="I388" s="259">
        <v>44217</v>
      </c>
      <c r="J388">
        <v>23300</v>
      </c>
      <c r="L388" s="259">
        <v>41484</v>
      </c>
      <c r="M388">
        <v>31600</v>
      </c>
      <c r="O388" s="283">
        <f>IFERROR(DATE(Table7[[#This Row],[year]],MONTH(DATEVALUE(Table7[[#This Row],[month]]&amp;"1")),Table7[[#This Row],[day]]),"")</f>
        <v>44532</v>
      </c>
      <c r="P388" s="257" t="s">
        <v>3814</v>
      </c>
      <c r="Q388" s="257">
        <v>2021</v>
      </c>
      <c r="R388" s="257" t="s">
        <v>3452</v>
      </c>
      <c r="S388" s="257">
        <v>2</v>
      </c>
      <c r="T388" s="257">
        <v>1775.7</v>
      </c>
      <c r="U388" s="257">
        <v>2620</v>
      </c>
      <c r="V388" s="257">
        <v>893650</v>
      </c>
      <c r="X388" s="260">
        <v>44532</v>
      </c>
      <c r="Y388" t="s">
        <v>9051</v>
      </c>
      <c r="Z388" s="260">
        <v>7</v>
      </c>
      <c r="AA388">
        <v>1400</v>
      </c>
      <c r="AB388" s="260" t="str">
        <f ca="1">IFERROR(IFERROR(VLOOKUP(Table_Merge1[[#This Row],[Column1]],Table11[#All],2,FALSE),LEFT(AB389,8)&amp;IF(LEN((RIGHT(AB389,2)+1))&lt;2,"0"&amp;(RIGHT(AB389,2)+1),(RIGHT(AB389,2)-1))),"")</f>
        <v>1400.09.11</v>
      </c>
      <c r="AC388" s="259" t="str">
        <f ca="1">LEFT(Table_Merge1[[#This Row],[Column2]],4)</f>
        <v>1400</v>
      </c>
      <c r="AD388" s="259" t="str">
        <f ca="1">RIGHT(LEFT(Table_Merge1[[#This Row],[Column2]],7),2)</f>
        <v>09</v>
      </c>
      <c r="AE388" s="259" t="str">
        <f ca="1">RIGHT(Table_Merge1[[#This Row],[Column2]],2)</f>
        <v>11</v>
      </c>
      <c r="AF388">
        <v>9</v>
      </c>
      <c r="AG388">
        <v>11</v>
      </c>
      <c r="AH388" s="260">
        <v>2021</v>
      </c>
      <c r="AI388" t="s">
        <v>3452</v>
      </c>
      <c r="AJ388" s="260">
        <v>2</v>
      </c>
      <c r="AK388">
        <v>1775.7</v>
      </c>
      <c r="AL388">
        <v>2620</v>
      </c>
      <c r="AM388">
        <v>893650</v>
      </c>
      <c r="AN388">
        <v>29400</v>
      </c>
      <c r="AO388">
        <v>234894</v>
      </c>
      <c r="AP388" s="287">
        <f>IFERROR(IF(Table_Merge1[[#This Row],[LME Zinc stock]]*Table_Merge1[[#This Row],[Nima.مقدار]]=0,"",Table_Merge1[[#This Row],[LME Zinc stock]]*Table_Merge1[[#This Row],[Nima.مقدار]]),"")</f>
        <v>209913023100</v>
      </c>
      <c r="AQ388" s="287">
        <f>IFERROR(IF(Table_Merge1[[#This Row],[LME Zinc 3-month]]*Table_Merge1[[#This Row],[Nima.مقدار]]=0,"",Table_Merge1[[#This Row],[LME Zinc 3-month]]*Table_Merge1[[#This Row],[Nima.مقدار]]),"")</f>
        <v>615422280</v>
      </c>
      <c r="AR388" s="288">
        <f>IFERROR(IF(Table_Merge1[[#This Row],[LME Zinc stock]]*Table_Merge1[[#This Row],[Azad.Sell]]=0,"",Table_Merge1[[#This Row],[LME Zinc stock]]*Table_Merge1[[#This Row],[Azad.Sell]]),"")</f>
        <v>26273310000</v>
      </c>
      <c r="AS388" s="288">
        <f>IFERROR(IF(Table_Merge1[[#This Row],[LME Zinc 3-month]]*Table_Merge1[[#This Row],[Azad.Sell]]=0,"",Table_Merge1[[#This Row],[LME Zinc 3-month]]*Table_Merge1[[#This Row],[Azad.Sell]]),"")</f>
        <v>77028000</v>
      </c>
      <c r="AT388"/>
      <c r="DH388">
        <v>0</v>
      </c>
      <c r="DI388">
        <v>275</v>
      </c>
      <c r="DJ388">
        <v>275</v>
      </c>
      <c r="DK388" t="s">
        <v>9591</v>
      </c>
      <c r="DL388" t="s">
        <v>9808</v>
      </c>
      <c r="DM388" t="s">
        <v>9811</v>
      </c>
      <c r="DN388">
        <v>234190825</v>
      </c>
      <c r="DO388">
        <v>234190825</v>
      </c>
      <c r="DP388">
        <v>2843342775</v>
      </c>
      <c r="DQ388">
        <v>2843342775</v>
      </c>
      <c r="DR388">
        <v>3425</v>
      </c>
      <c r="DS388" t="s">
        <v>3621</v>
      </c>
      <c r="DT388" t="s">
        <v>3621</v>
      </c>
      <c r="DU388" t="s">
        <v>3621</v>
      </c>
      <c r="DV388">
        <v>7850</v>
      </c>
      <c r="DW388">
        <v>866311.6337579618</v>
      </c>
      <c r="DX388">
        <v>866311.6337579618</v>
      </c>
      <c r="DY388">
        <v>1</v>
      </c>
    </row>
    <row r="389" spans="1:129" x14ac:dyDescent="0.25">
      <c r="A389" s="258">
        <v>41486</v>
      </c>
      <c r="B3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1392.05.09</v>
      </c>
      <c r="C389" s="195">
        <f t="shared" ca="1" si="42"/>
        <v>1392</v>
      </c>
      <c r="D3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89" s="195">
        <f>_xlfn.NUMBERVALUE(RIGHT(Table11[[#This Row],[تاریخ شمسی]],2))</f>
        <v>9</v>
      </c>
      <c r="F3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05-09</v>
      </c>
      <c r="G389" s="195" t="s">
        <v>540</v>
      </c>
      <c r="I389" s="259">
        <v>44218</v>
      </c>
      <c r="J389">
        <v>23300</v>
      </c>
      <c r="L389" s="259">
        <v>41486</v>
      </c>
      <c r="M389">
        <v>31600</v>
      </c>
      <c r="O389" s="284">
        <f>IFERROR(DATE(Table7[[#This Row],[year]],MONTH(DATEVALUE(Table7[[#This Row],[month]]&amp;"1")),Table7[[#This Row],[day]]),"")</f>
        <v>44531</v>
      </c>
      <c r="P389" s="195" t="s">
        <v>3815</v>
      </c>
      <c r="Q389" s="195">
        <v>2021</v>
      </c>
      <c r="R389" s="195" t="s">
        <v>3452</v>
      </c>
      <c r="S389" s="195">
        <v>1</v>
      </c>
      <c r="T389" s="195">
        <v>1786.8</v>
      </c>
      <c r="U389" s="195">
        <v>2586</v>
      </c>
      <c r="V389" s="195">
        <v>898450</v>
      </c>
      <c r="X389" s="260">
        <v>44531</v>
      </c>
      <c r="Y389" t="s">
        <v>9050</v>
      </c>
      <c r="Z389" s="260">
        <v>8</v>
      </c>
      <c r="AA389">
        <v>1400</v>
      </c>
      <c r="AB389" s="260" t="str">
        <f ca="1">IFERROR(IFERROR(VLOOKUP(Table_Merge1[[#This Row],[Column1]],Table11[#All],2,FALSE),LEFT(AB390,8)&amp;IF(LEN((RIGHT(AB390,2)+1))&lt;2,"0"&amp;(RIGHT(AB390,2)+1),(RIGHT(AB390,2)-1))),"")</f>
        <v>1400.09.10</v>
      </c>
      <c r="AC389" s="259" t="str">
        <f ca="1">LEFT(Table_Merge1[[#This Row],[Column2]],4)</f>
        <v>1400</v>
      </c>
      <c r="AD389" s="259" t="str">
        <f ca="1">RIGHT(LEFT(Table_Merge1[[#This Row],[Column2]],7),2)</f>
        <v>09</v>
      </c>
      <c r="AE389" s="259" t="str">
        <f ca="1">RIGHT(Table_Merge1[[#This Row],[Column2]],2)</f>
        <v>10</v>
      </c>
      <c r="AF389">
        <v>9</v>
      </c>
      <c r="AG389">
        <v>10</v>
      </c>
      <c r="AH389" s="260">
        <v>2021</v>
      </c>
      <c r="AI389" t="s">
        <v>3452</v>
      </c>
      <c r="AJ389" s="260">
        <v>1</v>
      </c>
      <c r="AK389">
        <v>1786.8</v>
      </c>
      <c r="AL389">
        <v>2586</v>
      </c>
      <c r="AM389">
        <v>898450</v>
      </c>
      <c r="AN389">
        <v>29220</v>
      </c>
      <c r="AO389">
        <v>235399</v>
      </c>
      <c r="AP389" s="287">
        <f>IFERROR(IF(Table_Merge1[[#This Row],[LME Zinc stock]]*Table_Merge1[[#This Row],[Nima.مقدار]]=0,"",Table_Merge1[[#This Row],[LME Zinc stock]]*Table_Merge1[[#This Row],[Nima.مقدار]]),"")</f>
        <v>211494231550</v>
      </c>
      <c r="AQ389" s="287">
        <f>IFERROR(IF(Table_Merge1[[#This Row],[LME Zinc 3-month]]*Table_Merge1[[#This Row],[Nima.مقدار]]=0,"",Table_Merge1[[#This Row],[LME Zinc 3-month]]*Table_Merge1[[#This Row],[Nima.مقدار]]),"")</f>
        <v>608741814</v>
      </c>
      <c r="AR389" s="288">
        <f>IFERROR(IF(Table_Merge1[[#This Row],[LME Zinc stock]]*Table_Merge1[[#This Row],[Azad.Sell]]=0,"",Table_Merge1[[#This Row],[LME Zinc stock]]*Table_Merge1[[#This Row],[Azad.Sell]]),"")</f>
        <v>26252709000</v>
      </c>
      <c r="AS389" s="288">
        <f>IFERROR(IF(Table_Merge1[[#This Row],[LME Zinc 3-month]]*Table_Merge1[[#This Row],[Azad.Sell]]=0,"",Table_Merge1[[#This Row],[LME Zinc 3-month]]*Table_Merge1[[#This Row],[Azad.Sell]]),"")</f>
        <v>75562920</v>
      </c>
      <c r="AT389"/>
      <c r="DH389">
        <v>0</v>
      </c>
      <c r="DI389">
        <v>1050</v>
      </c>
      <c r="DJ389">
        <v>1050</v>
      </c>
      <c r="DK389" t="s">
        <v>9590</v>
      </c>
      <c r="DL389" t="s">
        <v>9808</v>
      </c>
      <c r="DM389" t="s">
        <v>9811</v>
      </c>
      <c r="DN389">
        <v>893868150</v>
      </c>
      <c r="DO389">
        <v>893868150</v>
      </c>
      <c r="DP389">
        <v>3737210925</v>
      </c>
      <c r="DQ389">
        <v>3737210925</v>
      </c>
      <c r="DR389">
        <v>4475</v>
      </c>
      <c r="DS389" t="s">
        <v>3621</v>
      </c>
      <c r="DT389" t="s">
        <v>3621</v>
      </c>
      <c r="DU389" t="s">
        <v>3621</v>
      </c>
      <c r="DV389">
        <v>7850</v>
      </c>
      <c r="DW389">
        <v>866311.6337579618</v>
      </c>
      <c r="DX389">
        <v>866311.6337579618</v>
      </c>
      <c r="DY389">
        <v>1</v>
      </c>
    </row>
    <row r="390" spans="1:129" x14ac:dyDescent="0.25">
      <c r="A390" s="258">
        <v>41487</v>
      </c>
      <c r="B3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1392.05.10</v>
      </c>
      <c r="C390" s="195">
        <f t="shared" ca="1" si="42"/>
        <v>1392</v>
      </c>
      <c r="D3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90" s="195">
        <f>_xlfn.NUMBERVALUE(RIGHT(Table11[[#This Row],[تاریخ شمسی]],2))</f>
        <v>10</v>
      </c>
      <c r="F3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05-10</v>
      </c>
      <c r="G390" s="195" t="s">
        <v>541</v>
      </c>
      <c r="I390" s="259">
        <v>44219</v>
      </c>
      <c r="J390">
        <v>23350</v>
      </c>
      <c r="L390" s="259">
        <v>41487</v>
      </c>
      <c r="M390">
        <v>31800</v>
      </c>
      <c r="O390" s="283">
        <f>IFERROR(DATE(Table7[[#This Row],[year]],MONTH(DATEVALUE(Table7[[#This Row],[month]]&amp;"1")),Table7[[#This Row],[day]]),"")</f>
        <v>44530</v>
      </c>
      <c r="P390" s="257" t="s">
        <v>3816</v>
      </c>
      <c r="Q390" s="257">
        <v>2021</v>
      </c>
      <c r="R390" s="257" t="s">
        <v>3450</v>
      </c>
      <c r="S390" s="257">
        <v>30</v>
      </c>
      <c r="T390" s="257">
        <v>1797.6</v>
      </c>
      <c r="U390" s="257">
        <v>2640</v>
      </c>
      <c r="V390" s="257">
        <v>889575</v>
      </c>
      <c r="X390" s="260">
        <v>44530</v>
      </c>
      <c r="Y390" t="s">
        <v>9049</v>
      </c>
      <c r="Z390" s="260">
        <v>8</v>
      </c>
      <c r="AA390">
        <v>1400</v>
      </c>
      <c r="AB390" s="260" t="str">
        <f ca="1">IFERROR(IFERROR(VLOOKUP(Table_Merge1[[#This Row],[Column1]],Table11[#All],2,FALSE),LEFT(AB391,8)&amp;IF(LEN((RIGHT(AB391,2)+1))&lt;2,"0"&amp;(RIGHT(AB391,2)+1),(RIGHT(AB391,2)-1))),"")</f>
        <v>1400.09.09</v>
      </c>
      <c r="AC390" s="259" t="str">
        <f ca="1">LEFT(Table_Merge1[[#This Row],[Column2]],4)</f>
        <v>1400</v>
      </c>
      <c r="AD390" s="259" t="str">
        <f ca="1">RIGHT(LEFT(Table_Merge1[[#This Row],[Column2]],7),2)</f>
        <v>09</v>
      </c>
      <c r="AE390" s="259" t="str">
        <f ca="1">RIGHT(Table_Merge1[[#This Row],[Column2]],2)</f>
        <v>09</v>
      </c>
      <c r="AF390">
        <v>9</v>
      </c>
      <c r="AG390">
        <v>9</v>
      </c>
      <c r="AH390" s="260">
        <v>2021</v>
      </c>
      <c r="AI390" t="s">
        <v>3450</v>
      </c>
      <c r="AJ390" s="260">
        <v>30</v>
      </c>
      <c r="AK390">
        <v>1797.6</v>
      </c>
      <c r="AL390">
        <v>2640</v>
      </c>
      <c r="AM390">
        <v>889575</v>
      </c>
      <c r="AN390">
        <v>29170</v>
      </c>
      <c r="AO390">
        <v>236141</v>
      </c>
      <c r="AP390" s="287">
        <f>IFERROR(IF(Table_Merge1[[#This Row],[LME Zinc stock]]*Table_Merge1[[#This Row],[Nima.مقدار]]=0,"",Table_Merge1[[#This Row],[LME Zinc stock]]*Table_Merge1[[#This Row],[Nima.مقدار]]),"")</f>
        <v>210065130075</v>
      </c>
      <c r="AQ390" s="287">
        <f>IFERROR(IF(Table_Merge1[[#This Row],[LME Zinc 3-month]]*Table_Merge1[[#This Row],[Nima.مقدار]]=0,"",Table_Merge1[[#This Row],[LME Zinc 3-month]]*Table_Merge1[[#This Row],[Nima.مقدار]]),"")</f>
        <v>623412240</v>
      </c>
      <c r="AR390" s="288">
        <f>IFERROR(IF(Table_Merge1[[#This Row],[LME Zinc stock]]*Table_Merge1[[#This Row],[Azad.Sell]]=0,"",Table_Merge1[[#This Row],[LME Zinc stock]]*Table_Merge1[[#This Row],[Azad.Sell]]),"")</f>
        <v>25948902750</v>
      </c>
      <c r="AS390" s="288">
        <f>IFERROR(IF(Table_Merge1[[#This Row],[LME Zinc 3-month]]*Table_Merge1[[#This Row],[Azad.Sell]]=0,"",Table_Merge1[[#This Row],[LME Zinc 3-month]]*Table_Merge1[[#This Row],[Azad.Sell]]),"")</f>
        <v>77008800</v>
      </c>
      <c r="AT390"/>
      <c r="DH390">
        <v>0</v>
      </c>
      <c r="DI390">
        <v>100</v>
      </c>
      <c r="DJ390">
        <v>100</v>
      </c>
      <c r="DK390" t="s">
        <v>9590</v>
      </c>
      <c r="DL390" t="s">
        <v>9808</v>
      </c>
      <c r="DM390" t="s">
        <v>9811</v>
      </c>
      <c r="DN390">
        <v>85160300</v>
      </c>
      <c r="DO390">
        <v>85160300</v>
      </c>
      <c r="DP390">
        <v>3822371225</v>
      </c>
      <c r="DQ390">
        <v>3822371225</v>
      </c>
      <c r="DR390">
        <v>4575</v>
      </c>
      <c r="DS390" t="s">
        <v>3621</v>
      </c>
      <c r="DT390" t="s">
        <v>3621</v>
      </c>
      <c r="DU390" t="s">
        <v>3621</v>
      </c>
      <c r="DV390">
        <v>7850</v>
      </c>
      <c r="DW390">
        <v>866311.6337579618</v>
      </c>
      <c r="DX390">
        <v>866311.6337579618</v>
      </c>
      <c r="DY390">
        <v>1</v>
      </c>
    </row>
    <row r="391" spans="1:129" x14ac:dyDescent="0.25">
      <c r="A391" s="258">
        <v>41489</v>
      </c>
      <c r="B3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1392.05.12</v>
      </c>
      <c r="C391" s="195">
        <f t="shared" ca="1" si="42"/>
        <v>1392</v>
      </c>
      <c r="D3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91" s="195">
        <f>_xlfn.NUMBERVALUE(RIGHT(Table11[[#This Row],[تاریخ شمسی]],2))</f>
        <v>12</v>
      </c>
      <c r="F3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05-12</v>
      </c>
      <c r="G391" s="195" t="s">
        <v>542</v>
      </c>
      <c r="I391" s="259">
        <v>44220</v>
      </c>
      <c r="J391">
        <v>23600</v>
      </c>
      <c r="L391" s="259">
        <v>41489</v>
      </c>
      <c r="M391">
        <v>32600</v>
      </c>
      <c r="O391" s="284">
        <f>IFERROR(DATE(Table7[[#This Row],[year]],MONTH(DATEVALUE(Table7[[#This Row],[month]]&amp;"1")),Table7[[#This Row],[day]]),"")</f>
        <v>44529</v>
      </c>
      <c r="P391" s="195" t="s">
        <v>3817</v>
      </c>
      <c r="Q391" s="195">
        <v>2021</v>
      </c>
      <c r="R391" s="195" t="s">
        <v>3450</v>
      </c>
      <c r="S391" s="195">
        <v>29</v>
      </c>
      <c r="T391" s="195">
        <v>1795</v>
      </c>
      <c r="U391" s="195">
        <v>2646.5</v>
      </c>
      <c r="V391" s="195">
        <v>893775</v>
      </c>
      <c r="X391" s="260">
        <v>44529</v>
      </c>
      <c r="Y391" t="s">
        <v>9048</v>
      </c>
      <c r="Z391" s="260">
        <v>8</v>
      </c>
      <c r="AA391">
        <v>1400</v>
      </c>
      <c r="AB391" s="260" t="str">
        <f ca="1">IFERROR(IFERROR(VLOOKUP(Table_Merge1[[#This Row],[Column1]],Table11[#All],2,FALSE),LEFT(AB392,8)&amp;IF(LEN((RIGHT(AB392,2)+1))&lt;2,"0"&amp;(RIGHT(AB392,2)+1),(RIGHT(AB392,2)-1))),"")</f>
        <v>1400.09.08</v>
      </c>
      <c r="AC391" s="259" t="str">
        <f ca="1">LEFT(Table_Merge1[[#This Row],[Column2]],4)</f>
        <v>1400</v>
      </c>
      <c r="AD391" s="259" t="str">
        <f ca="1">RIGHT(LEFT(Table_Merge1[[#This Row],[Column2]],7),2)</f>
        <v>09</v>
      </c>
      <c r="AE391" s="259" t="str">
        <f ca="1">RIGHT(Table_Merge1[[#This Row],[Column2]],2)</f>
        <v>08</v>
      </c>
      <c r="AF391">
        <v>9</v>
      </c>
      <c r="AG391">
        <v>8</v>
      </c>
      <c r="AH391" s="260">
        <v>2021</v>
      </c>
      <c r="AI391" t="s">
        <v>3450</v>
      </c>
      <c r="AJ391" s="260">
        <v>29</v>
      </c>
      <c r="AK391">
        <v>1795</v>
      </c>
      <c r="AL391">
        <v>2646.5</v>
      </c>
      <c r="AM391">
        <v>893775</v>
      </c>
      <c r="AN391">
        <v>29400</v>
      </c>
      <c r="AO391">
        <v>235176</v>
      </c>
      <c r="AP391" s="287">
        <f>IFERROR(IF(Table_Merge1[[#This Row],[LME Zinc stock]]*Table_Merge1[[#This Row],[Nima.مقدار]]=0,"",Table_Merge1[[#This Row],[LME Zinc stock]]*Table_Merge1[[#This Row],[Nima.مقدار]]),"")</f>
        <v>210194429400</v>
      </c>
      <c r="AQ391" s="287">
        <f>IFERROR(IF(Table_Merge1[[#This Row],[LME Zinc 3-month]]*Table_Merge1[[#This Row],[Nima.مقدار]]=0,"",Table_Merge1[[#This Row],[LME Zinc 3-month]]*Table_Merge1[[#This Row],[Nima.مقدار]]),"")</f>
        <v>622393284</v>
      </c>
      <c r="AR391" s="288">
        <f>IFERROR(IF(Table_Merge1[[#This Row],[LME Zinc stock]]*Table_Merge1[[#This Row],[Azad.Sell]]=0,"",Table_Merge1[[#This Row],[LME Zinc stock]]*Table_Merge1[[#This Row],[Azad.Sell]]),"")</f>
        <v>26276985000</v>
      </c>
      <c r="AS391" s="288">
        <f>IFERROR(IF(Table_Merge1[[#This Row],[LME Zinc 3-month]]*Table_Merge1[[#This Row],[Azad.Sell]]=0,"",Table_Merge1[[#This Row],[LME Zinc 3-month]]*Table_Merge1[[#This Row],[Azad.Sell]]),"")</f>
        <v>77807100</v>
      </c>
      <c r="AT391"/>
      <c r="DH391">
        <v>1500</v>
      </c>
      <c r="DI391">
        <v>75</v>
      </c>
      <c r="DJ391">
        <v>75</v>
      </c>
      <c r="DK391" t="s">
        <v>9593</v>
      </c>
      <c r="DL391" t="s">
        <v>9808</v>
      </c>
      <c r="DM391" t="s">
        <v>9811</v>
      </c>
      <c r="DN391">
        <v>68261775</v>
      </c>
      <c r="DO391">
        <v>68261775</v>
      </c>
      <c r="DP391">
        <v>3890633000</v>
      </c>
      <c r="DQ391">
        <v>3890633000</v>
      </c>
      <c r="DR391">
        <v>4650</v>
      </c>
      <c r="DS391" t="s">
        <v>3621</v>
      </c>
      <c r="DT391" t="s">
        <v>3621</v>
      </c>
      <c r="DU391" t="s">
        <v>3621</v>
      </c>
      <c r="DV391">
        <v>7850</v>
      </c>
      <c r="DW391">
        <v>866311.6337579618</v>
      </c>
      <c r="DX391">
        <v>866311.6337579618</v>
      </c>
      <c r="DY391">
        <v>1</v>
      </c>
    </row>
    <row r="392" spans="1:129" x14ac:dyDescent="0.25">
      <c r="A392" s="258">
        <v>41490</v>
      </c>
      <c r="B3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1392.05.13</v>
      </c>
      <c r="C392" s="195">
        <f t="shared" ca="1" si="42"/>
        <v>1392</v>
      </c>
      <c r="D3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92" s="195">
        <f>_xlfn.NUMBERVALUE(RIGHT(Table11[[#This Row],[تاریخ شمسی]],2))</f>
        <v>13</v>
      </c>
      <c r="F3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05-13</v>
      </c>
      <c r="G392" s="195" t="s">
        <v>543</v>
      </c>
      <c r="I392" s="259">
        <v>44221</v>
      </c>
      <c r="J392">
        <v>23650</v>
      </c>
      <c r="L392" s="259">
        <v>41490</v>
      </c>
      <c r="M392">
        <v>32100</v>
      </c>
      <c r="O392" s="283">
        <f>IFERROR(DATE(Table7[[#This Row],[year]],MONTH(DATEVALUE(Table7[[#This Row],[month]]&amp;"1")),Table7[[#This Row],[day]]),"")</f>
        <v>44526</v>
      </c>
      <c r="P392" s="257" t="s">
        <v>3818</v>
      </c>
      <c r="Q392" s="257">
        <v>2021</v>
      </c>
      <c r="R392" s="257" t="s">
        <v>3450</v>
      </c>
      <c r="S392" s="257">
        <v>26</v>
      </c>
      <c r="T392" s="257">
        <v>1809.8</v>
      </c>
      <c r="U392" s="257" t="s">
        <v>3621</v>
      </c>
      <c r="V392" s="257" t="s">
        <v>3621</v>
      </c>
      <c r="X392" s="260">
        <v>44526</v>
      </c>
      <c r="Z392" s="260">
        <v>8</v>
      </c>
      <c r="AB392" s="260" t="str">
        <f ca="1">IFERROR(IFERROR(VLOOKUP(Table_Merge1[[#This Row],[Column1]],Table11[#All],2,FALSE),LEFT(AB393,8)&amp;IF(LEN((RIGHT(AB393,2)+1))&lt;2,"0"&amp;(RIGHT(AB393,2)+1),(RIGHT(AB393,2)-1))),"")</f>
        <v>1400.09.05</v>
      </c>
      <c r="AC392" s="259" t="str">
        <f ca="1">LEFT(Table_Merge1[[#This Row],[Column2]],4)</f>
        <v>1400</v>
      </c>
      <c r="AD392" s="259" t="str">
        <f ca="1">RIGHT(LEFT(Table_Merge1[[#This Row],[Column2]],7),2)</f>
        <v>09</v>
      </c>
      <c r="AE392" s="259" t="str">
        <f ca="1">RIGHT(Table_Merge1[[#This Row],[Column2]],2)</f>
        <v>05</v>
      </c>
      <c r="AH392" s="260">
        <v>2021</v>
      </c>
      <c r="AI392" t="s">
        <v>3450</v>
      </c>
      <c r="AJ392" s="260">
        <v>26</v>
      </c>
      <c r="AK392">
        <v>1809.8</v>
      </c>
      <c r="AL392" t="s">
        <v>3621</v>
      </c>
      <c r="AM392" t="s">
        <v>3621</v>
      </c>
      <c r="AN392">
        <v>29080</v>
      </c>
      <c r="AP392" s="287" t="str">
        <f>IFERROR(IF(Table_Merge1[[#This Row],[LME Zinc stock]]*Table_Merge1[[#This Row],[Nima.مقدار]]=0,"",Table_Merge1[[#This Row],[LME Zinc stock]]*Table_Merge1[[#This Row],[Nima.مقدار]]),"")</f>
        <v/>
      </c>
      <c r="AQ392" s="287" t="str">
        <f>IFERROR(IF(Table_Merge1[[#This Row],[LME Zinc 3-month]]*Table_Merge1[[#This Row],[Nima.مقدار]]=0,"",Table_Merge1[[#This Row],[LME Zinc 3-month]]*Table_Merge1[[#This Row],[Nima.مقدار]]),"")</f>
        <v/>
      </c>
      <c r="AR392" s="288" t="str">
        <f>IFERROR(IF(Table_Merge1[[#This Row],[LME Zinc stock]]*Table_Merge1[[#This Row],[Azad.Sell]]=0,"",Table_Merge1[[#This Row],[LME Zinc stock]]*Table_Merge1[[#This Row],[Azad.Sell]]),"")</f>
        <v/>
      </c>
      <c r="AS392" s="288" t="str">
        <f>IFERROR(IF(Table_Merge1[[#This Row],[LME Zinc 3-month]]*Table_Merge1[[#This Row],[Azad.Sell]]=0,"",Table_Merge1[[#This Row],[LME Zinc 3-month]]*Table_Merge1[[#This Row],[Azad.Sell]]),"")</f>
        <v/>
      </c>
      <c r="AT392"/>
      <c r="DH392">
        <v>500</v>
      </c>
      <c r="DI392">
        <v>200</v>
      </c>
      <c r="DJ392">
        <v>175</v>
      </c>
      <c r="DK392" t="s">
        <v>9593</v>
      </c>
      <c r="DL392" t="s">
        <v>9808</v>
      </c>
      <c r="DM392" t="s">
        <v>9811</v>
      </c>
      <c r="DN392">
        <v>159329975</v>
      </c>
      <c r="DO392">
        <v>159329975</v>
      </c>
      <c r="DP392">
        <v>4049962975</v>
      </c>
      <c r="DQ392">
        <v>4049962975</v>
      </c>
      <c r="DR392">
        <v>4825</v>
      </c>
      <c r="DS392" t="s">
        <v>3621</v>
      </c>
      <c r="DT392" t="s">
        <v>3621</v>
      </c>
      <c r="DU392" t="s">
        <v>3621</v>
      </c>
      <c r="DV392">
        <v>7850</v>
      </c>
      <c r="DW392">
        <v>866311.6337579618</v>
      </c>
      <c r="DX392">
        <v>866311.6337579618</v>
      </c>
      <c r="DY392">
        <v>1</v>
      </c>
    </row>
    <row r="393" spans="1:129" x14ac:dyDescent="0.25">
      <c r="A393" s="258">
        <v>41491</v>
      </c>
      <c r="B3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1392.05.14</v>
      </c>
      <c r="C393" s="195">
        <f t="shared" ca="1" si="42"/>
        <v>1392</v>
      </c>
      <c r="D3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93" s="195">
        <f>_xlfn.NUMBERVALUE(RIGHT(Table11[[#This Row],[تاریخ شمسی]],2))</f>
        <v>14</v>
      </c>
      <c r="F3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05-14</v>
      </c>
      <c r="G393" s="195" t="s">
        <v>544</v>
      </c>
      <c r="I393" s="259">
        <v>44222</v>
      </c>
      <c r="J393">
        <v>23450</v>
      </c>
      <c r="L393" s="259">
        <v>41491</v>
      </c>
      <c r="M393">
        <v>31950</v>
      </c>
      <c r="O393" s="284">
        <f>IFERROR(DATE(Table7[[#This Row],[year]],MONTH(DATEVALUE(Table7[[#This Row],[month]]&amp;"1")),Table7[[#This Row],[day]]),"")</f>
        <v>44525</v>
      </c>
      <c r="P393" s="195" t="s">
        <v>3819</v>
      </c>
      <c r="Q393" s="195">
        <v>2021</v>
      </c>
      <c r="R393" s="195" t="s">
        <v>3450</v>
      </c>
      <c r="S393" s="195">
        <v>25</v>
      </c>
      <c r="T393" s="195">
        <v>1790.65</v>
      </c>
      <c r="U393" s="195">
        <v>2626</v>
      </c>
      <c r="V393" s="195">
        <v>900975</v>
      </c>
      <c r="X393" s="260">
        <v>44525</v>
      </c>
      <c r="Y393" t="s">
        <v>9047</v>
      </c>
      <c r="Z393" s="260">
        <v>8</v>
      </c>
      <c r="AA393">
        <v>1400</v>
      </c>
      <c r="AB393" s="260" t="str">
        <f ca="1">IFERROR(IFERROR(VLOOKUP(Table_Merge1[[#This Row],[Column1]],Table11[#All],2,FALSE),LEFT(AB394,8)&amp;IF(LEN((RIGHT(AB394,2)+1))&lt;2,"0"&amp;(RIGHT(AB394,2)+1),(RIGHT(AB394,2)-1))),"")</f>
        <v>1400.09.04</v>
      </c>
      <c r="AC393" s="259" t="str">
        <f ca="1">LEFT(Table_Merge1[[#This Row],[Column2]],4)</f>
        <v>1400</v>
      </c>
      <c r="AD393" s="259" t="str">
        <f ca="1">RIGHT(LEFT(Table_Merge1[[#This Row],[Column2]],7),2)</f>
        <v>09</v>
      </c>
      <c r="AE393" s="259" t="str">
        <f ca="1">RIGHT(Table_Merge1[[#This Row],[Column2]],2)</f>
        <v>04</v>
      </c>
      <c r="AF393">
        <v>9</v>
      </c>
      <c r="AG393">
        <v>4</v>
      </c>
      <c r="AH393" s="260">
        <v>2021</v>
      </c>
      <c r="AI393" t="s">
        <v>3450</v>
      </c>
      <c r="AJ393" s="260">
        <v>25</v>
      </c>
      <c r="AK393">
        <v>1790.65</v>
      </c>
      <c r="AL393">
        <v>2626</v>
      </c>
      <c r="AM393">
        <v>900975</v>
      </c>
      <c r="AN393">
        <v>29080</v>
      </c>
      <c r="AO393">
        <v>238013</v>
      </c>
      <c r="AP393" s="287">
        <f>IFERROR(IF(Table_Merge1[[#This Row],[LME Zinc stock]]*Table_Merge1[[#This Row],[Nima.مقدار]]=0,"",Table_Merge1[[#This Row],[LME Zinc stock]]*Table_Merge1[[#This Row],[Nima.مقدار]]),"")</f>
        <v>214443762675</v>
      </c>
      <c r="AQ393" s="287">
        <f>IFERROR(IF(Table_Merge1[[#This Row],[LME Zinc 3-month]]*Table_Merge1[[#This Row],[Nima.مقدار]]=0,"",Table_Merge1[[#This Row],[LME Zinc 3-month]]*Table_Merge1[[#This Row],[Nima.مقدار]]),"")</f>
        <v>625022138</v>
      </c>
      <c r="AR393" s="288">
        <f>IFERROR(IF(Table_Merge1[[#This Row],[LME Zinc stock]]*Table_Merge1[[#This Row],[Azad.Sell]]=0,"",Table_Merge1[[#This Row],[LME Zinc stock]]*Table_Merge1[[#This Row],[Azad.Sell]]),"")</f>
        <v>26200353000</v>
      </c>
      <c r="AS393" s="288">
        <f>IFERROR(IF(Table_Merge1[[#This Row],[LME Zinc 3-month]]*Table_Merge1[[#This Row],[Azad.Sell]]=0,"",Table_Merge1[[#This Row],[LME Zinc 3-month]]*Table_Merge1[[#This Row],[Azad.Sell]]),"")</f>
        <v>76364080</v>
      </c>
      <c r="AT393"/>
      <c r="DH393">
        <v>0</v>
      </c>
      <c r="DI393">
        <v>1425</v>
      </c>
      <c r="DJ393">
        <v>1425</v>
      </c>
      <c r="DK393" t="s">
        <v>9592</v>
      </c>
      <c r="DL393" t="s">
        <v>9808</v>
      </c>
      <c r="DM393" t="s">
        <v>9811</v>
      </c>
      <c r="DN393">
        <v>1296973725</v>
      </c>
      <c r="DO393">
        <v>1296973725</v>
      </c>
      <c r="DP393">
        <v>5346936700</v>
      </c>
      <c r="DQ393">
        <v>5346936700</v>
      </c>
      <c r="DR393">
        <v>6250</v>
      </c>
      <c r="DS393" t="s">
        <v>3621</v>
      </c>
      <c r="DT393" t="s">
        <v>3621</v>
      </c>
      <c r="DU393" t="s">
        <v>3621</v>
      </c>
      <c r="DV393">
        <v>7850</v>
      </c>
      <c r="DW393">
        <v>866311.6337579618</v>
      </c>
      <c r="DX393">
        <v>866311.6337579618</v>
      </c>
      <c r="DY393">
        <v>1</v>
      </c>
    </row>
    <row r="394" spans="1:129" x14ac:dyDescent="0.25">
      <c r="A394" s="258">
        <v>41492</v>
      </c>
      <c r="B3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1392.05.15</v>
      </c>
      <c r="C394" s="195">
        <f t="shared" ca="1" si="42"/>
        <v>1392</v>
      </c>
      <c r="D3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94" s="195">
        <f>_xlfn.NUMBERVALUE(RIGHT(Table11[[#This Row],[تاریخ شمسی]],2))</f>
        <v>15</v>
      </c>
      <c r="F3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05-15</v>
      </c>
      <c r="G394" s="195" t="s">
        <v>545</v>
      </c>
      <c r="I394" s="259">
        <v>44223</v>
      </c>
      <c r="J394">
        <v>23800</v>
      </c>
      <c r="L394" s="259">
        <v>41492</v>
      </c>
      <c r="M394">
        <v>31800</v>
      </c>
      <c r="O394" s="283">
        <f>IFERROR(DATE(Table7[[#This Row],[year]],MONTH(DATEVALUE(Table7[[#This Row],[month]]&amp;"1")),Table7[[#This Row],[day]]),"")</f>
        <v>44524</v>
      </c>
      <c r="P394" s="257" t="s">
        <v>3820</v>
      </c>
      <c r="Q394" s="257">
        <v>2021</v>
      </c>
      <c r="R394" s="257" t="s">
        <v>3450</v>
      </c>
      <c r="S394" s="257">
        <v>24</v>
      </c>
      <c r="T394" s="257">
        <v>1790.8</v>
      </c>
      <c r="U394" s="257">
        <v>2642.5</v>
      </c>
      <c r="V394" s="257">
        <v>909225</v>
      </c>
      <c r="X394" s="260">
        <v>44524</v>
      </c>
      <c r="Y394" t="s">
        <v>9046</v>
      </c>
      <c r="Z394" s="260">
        <v>8</v>
      </c>
      <c r="AA394">
        <v>1400</v>
      </c>
      <c r="AB394" s="260" t="str">
        <f ca="1">IFERROR(IFERROR(VLOOKUP(Table_Merge1[[#This Row],[Column1]],Table11[#All],2,FALSE),LEFT(AB395,8)&amp;IF(LEN((RIGHT(AB395,2)+1))&lt;2,"0"&amp;(RIGHT(AB395,2)+1),(RIGHT(AB395,2)-1))),"")</f>
        <v>1400.09.03</v>
      </c>
      <c r="AC394" s="259" t="str">
        <f ca="1">LEFT(Table_Merge1[[#This Row],[Column2]],4)</f>
        <v>1400</v>
      </c>
      <c r="AD394" s="259" t="str">
        <f ca="1">RIGHT(LEFT(Table_Merge1[[#This Row],[Column2]],7),2)</f>
        <v>09</v>
      </c>
      <c r="AE394" s="259" t="str">
        <f ca="1">RIGHT(Table_Merge1[[#This Row],[Column2]],2)</f>
        <v>03</v>
      </c>
      <c r="AF394">
        <v>9</v>
      </c>
      <c r="AG394">
        <v>3</v>
      </c>
      <c r="AH394" s="260">
        <v>2021</v>
      </c>
      <c r="AI394" t="s">
        <v>3450</v>
      </c>
      <c r="AJ394" s="260">
        <v>24</v>
      </c>
      <c r="AK394">
        <v>1790.8</v>
      </c>
      <c r="AL394">
        <v>2642.5</v>
      </c>
      <c r="AM394">
        <v>909225</v>
      </c>
      <c r="AN394">
        <v>29300</v>
      </c>
      <c r="AO394">
        <v>236356</v>
      </c>
      <c r="AP394" s="287">
        <f>IFERROR(IF(Table_Merge1[[#This Row],[LME Zinc stock]]*Table_Merge1[[#This Row],[Nima.مقدار]]=0,"",Table_Merge1[[#This Row],[LME Zinc stock]]*Table_Merge1[[#This Row],[Nima.مقدار]]),"")</f>
        <v>214900784100</v>
      </c>
      <c r="AQ394" s="287">
        <f>IFERROR(IF(Table_Merge1[[#This Row],[LME Zinc 3-month]]*Table_Merge1[[#This Row],[Nima.مقدار]]=0,"",Table_Merge1[[#This Row],[LME Zinc 3-month]]*Table_Merge1[[#This Row],[Nima.مقدار]]),"")</f>
        <v>624570730</v>
      </c>
      <c r="AR394" s="288">
        <f>IFERROR(IF(Table_Merge1[[#This Row],[LME Zinc stock]]*Table_Merge1[[#This Row],[Azad.Sell]]=0,"",Table_Merge1[[#This Row],[LME Zinc stock]]*Table_Merge1[[#This Row],[Azad.Sell]]),"")</f>
        <v>26640292500</v>
      </c>
      <c r="AS394" s="288">
        <f>IFERROR(IF(Table_Merge1[[#This Row],[LME Zinc 3-month]]*Table_Merge1[[#This Row],[Azad.Sell]]=0,"",Table_Merge1[[#This Row],[LME Zinc 3-month]]*Table_Merge1[[#This Row],[Azad.Sell]]),"")</f>
        <v>77425250</v>
      </c>
      <c r="AT394"/>
      <c r="DH394">
        <v>0</v>
      </c>
      <c r="DI394">
        <v>325</v>
      </c>
      <c r="DJ394">
        <v>325</v>
      </c>
      <c r="DK394" t="s">
        <v>9592</v>
      </c>
      <c r="DL394" t="s">
        <v>9808</v>
      </c>
      <c r="DM394" t="s">
        <v>9811</v>
      </c>
      <c r="DN394">
        <v>295898525</v>
      </c>
      <c r="DO394">
        <v>295898525</v>
      </c>
      <c r="DP394">
        <v>5642835225</v>
      </c>
      <c r="DQ394">
        <v>5642835225</v>
      </c>
      <c r="DR394">
        <v>6575</v>
      </c>
      <c r="DS394" t="s">
        <v>3621</v>
      </c>
      <c r="DT394" t="s">
        <v>3621</v>
      </c>
      <c r="DU394" t="s">
        <v>3621</v>
      </c>
      <c r="DV394">
        <v>7850</v>
      </c>
      <c r="DW394">
        <v>866311.6337579618</v>
      </c>
      <c r="DX394">
        <v>866311.6337579618</v>
      </c>
      <c r="DY394">
        <v>1</v>
      </c>
    </row>
    <row r="395" spans="1:129" x14ac:dyDescent="0.25">
      <c r="A395" s="258">
        <v>41493</v>
      </c>
      <c r="B3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1392.05.16</v>
      </c>
      <c r="C395" s="195">
        <f t="shared" ca="1" si="42"/>
        <v>1392</v>
      </c>
      <c r="D3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95" s="195">
        <f>_xlfn.NUMBERVALUE(RIGHT(Table11[[#This Row],[تاریخ شمسی]],2))</f>
        <v>16</v>
      </c>
      <c r="F3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05-16</v>
      </c>
      <c r="G395" s="195" t="s">
        <v>546</v>
      </c>
      <c r="I395" s="259">
        <v>44224</v>
      </c>
      <c r="J395">
        <v>24000</v>
      </c>
      <c r="L395" s="259">
        <v>41493</v>
      </c>
      <c r="M395">
        <v>32250</v>
      </c>
      <c r="O395" s="284">
        <f>IFERROR(DATE(Table7[[#This Row],[year]],MONTH(DATEVALUE(Table7[[#This Row],[month]]&amp;"1")),Table7[[#This Row],[day]]),"")</f>
        <v>44523</v>
      </c>
      <c r="P395" s="195" t="s">
        <v>3821</v>
      </c>
      <c r="Q395" s="195">
        <v>2021</v>
      </c>
      <c r="R395" s="195" t="s">
        <v>3450</v>
      </c>
      <c r="S395" s="195">
        <v>23</v>
      </c>
      <c r="T395" s="195">
        <v>1797.3</v>
      </c>
      <c r="U395" s="195">
        <v>2619</v>
      </c>
      <c r="V395" s="195">
        <v>915850</v>
      </c>
      <c r="X395" s="260">
        <v>44523</v>
      </c>
      <c r="Y395" t="s">
        <v>9045</v>
      </c>
      <c r="Z395" s="260">
        <v>8</v>
      </c>
      <c r="AA395">
        <v>1400</v>
      </c>
      <c r="AB395" s="260" t="str">
        <f ca="1">IFERROR(IFERROR(VLOOKUP(Table_Merge1[[#This Row],[Column1]],Table11[#All],2,FALSE),LEFT(AB396,8)&amp;IF(LEN((RIGHT(AB396,2)+1))&lt;2,"0"&amp;(RIGHT(AB396,2)+1),(RIGHT(AB396,2)-1))),"")</f>
        <v>1400.09.02</v>
      </c>
      <c r="AC395" s="259" t="str">
        <f ca="1">LEFT(Table_Merge1[[#This Row],[Column2]],4)</f>
        <v>1400</v>
      </c>
      <c r="AD395" s="259" t="str">
        <f ca="1">RIGHT(LEFT(Table_Merge1[[#This Row],[Column2]],7),2)</f>
        <v>09</v>
      </c>
      <c r="AE395" s="259" t="str">
        <f ca="1">RIGHT(Table_Merge1[[#This Row],[Column2]],2)</f>
        <v>02</v>
      </c>
      <c r="AF395">
        <v>9</v>
      </c>
      <c r="AG395">
        <v>2</v>
      </c>
      <c r="AH395" s="260">
        <v>2021</v>
      </c>
      <c r="AI395" t="s">
        <v>3450</v>
      </c>
      <c r="AJ395" s="260">
        <v>23</v>
      </c>
      <c r="AK395">
        <v>1797.3</v>
      </c>
      <c r="AL395">
        <v>2619</v>
      </c>
      <c r="AM395">
        <v>915850</v>
      </c>
      <c r="AN395">
        <v>28630</v>
      </c>
      <c r="AO395">
        <v>237128</v>
      </c>
      <c r="AP395" s="287">
        <f>IFERROR(IF(Table_Merge1[[#This Row],[LME Zinc stock]]*Table_Merge1[[#This Row],[Nima.مقدار]]=0,"",Table_Merge1[[#This Row],[LME Zinc stock]]*Table_Merge1[[#This Row],[Nima.مقدار]]),"")</f>
        <v>217173678800</v>
      </c>
      <c r="AQ395" s="287">
        <f>IFERROR(IF(Table_Merge1[[#This Row],[LME Zinc 3-month]]*Table_Merge1[[#This Row],[Nima.مقدار]]=0,"",Table_Merge1[[#This Row],[LME Zinc 3-month]]*Table_Merge1[[#This Row],[Nima.مقدار]]),"")</f>
        <v>621038232</v>
      </c>
      <c r="AR395" s="288">
        <f>IFERROR(IF(Table_Merge1[[#This Row],[LME Zinc stock]]*Table_Merge1[[#This Row],[Azad.Sell]]=0,"",Table_Merge1[[#This Row],[LME Zinc stock]]*Table_Merge1[[#This Row],[Azad.Sell]]),"")</f>
        <v>26220785500</v>
      </c>
      <c r="AS395" s="288">
        <f>IFERROR(IF(Table_Merge1[[#This Row],[LME Zinc 3-month]]*Table_Merge1[[#This Row],[Azad.Sell]]=0,"",Table_Merge1[[#This Row],[LME Zinc 3-month]]*Table_Merge1[[#This Row],[Azad.Sell]]),"")</f>
        <v>74981970</v>
      </c>
      <c r="AT395"/>
      <c r="DH395">
        <v>2500</v>
      </c>
      <c r="DI395">
        <v>500</v>
      </c>
      <c r="DJ395">
        <v>475</v>
      </c>
      <c r="DK395" t="s">
        <v>9698</v>
      </c>
      <c r="DL395" t="s">
        <v>9808</v>
      </c>
      <c r="DM395" t="s">
        <v>9811</v>
      </c>
      <c r="DN395">
        <v>431320900</v>
      </c>
      <c r="DO395">
        <v>431320900</v>
      </c>
      <c r="DP395">
        <v>6074156125</v>
      </c>
      <c r="DQ395">
        <v>6074156125</v>
      </c>
      <c r="DR395">
        <v>7050</v>
      </c>
      <c r="DS395" t="s">
        <v>3621</v>
      </c>
      <c r="DT395" t="s">
        <v>3621</v>
      </c>
      <c r="DU395" t="s">
        <v>3621</v>
      </c>
      <c r="DV395">
        <v>7850</v>
      </c>
      <c r="DW395">
        <v>866311.6337579618</v>
      </c>
      <c r="DX395">
        <v>866311.6337579618</v>
      </c>
      <c r="DY395">
        <v>1</v>
      </c>
    </row>
    <row r="396" spans="1:129" x14ac:dyDescent="0.25">
      <c r="A396" s="258">
        <v>41494</v>
      </c>
      <c r="B3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1392.05.17</v>
      </c>
      <c r="C396" s="195">
        <f t="shared" ca="1" si="42"/>
        <v>1392</v>
      </c>
      <c r="D3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96" s="195">
        <f>_xlfn.NUMBERVALUE(RIGHT(Table11[[#This Row],[تاریخ شمسی]],2))</f>
        <v>17</v>
      </c>
      <c r="F3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05-17</v>
      </c>
      <c r="G396" s="195" t="s">
        <v>547</v>
      </c>
      <c r="I396" s="259">
        <v>44225</v>
      </c>
      <c r="J396">
        <v>24000</v>
      </c>
      <c r="L396" s="259">
        <v>41494</v>
      </c>
      <c r="M396">
        <v>32000</v>
      </c>
      <c r="O396" s="283">
        <f>IFERROR(DATE(Table7[[#This Row],[year]],MONTH(DATEVALUE(Table7[[#This Row],[month]]&amp;"1")),Table7[[#This Row],[day]]),"")</f>
        <v>44522</v>
      </c>
      <c r="P396" s="257" t="s">
        <v>3822</v>
      </c>
      <c r="Q396" s="257">
        <v>2021</v>
      </c>
      <c r="R396" s="257" t="s">
        <v>3450</v>
      </c>
      <c r="S396" s="257">
        <v>22</v>
      </c>
      <c r="T396" s="257">
        <v>1841.1</v>
      </c>
      <c r="U396" s="257">
        <v>2735</v>
      </c>
      <c r="V396" s="257">
        <v>919225</v>
      </c>
      <c r="X396" s="260">
        <v>44522</v>
      </c>
      <c r="Y396" t="s">
        <v>9044</v>
      </c>
      <c r="Z396" s="260">
        <v>8</v>
      </c>
      <c r="AA396">
        <v>1400</v>
      </c>
      <c r="AB396" s="260" t="str">
        <f ca="1">IFERROR(IFERROR(VLOOKUP(Table_Merge1[[#This Row],[Column1]],Table11[#All],2,FALSE),LEFT(AB397,8)&amp;IF(LEN((RIGHT(AB397,2)+1))&lt;2,"0"&amp;(RIGHT(AB397,2)+1),(RIGHT(AB397,2)-1))),"")</f>
        <v>1400.09.01</v>
      </c>
      <c r="AC396" s="259" t="str">
        <f ca="1">LEFT(Table_Merge1[[#This Row],[Column2]],4)</f>
        <v>1400</v>
      </c>
      <c r="AD396" s="259" t="str">
        <f ca="1">RIGHT(LEFT(Table_Merge1[[#This Row],[Column2]],7),2)</f>
        <v>09</v>
      </c>
      <c r="AE396" s="259" t="str">
        <f ca="1">RIGHT(Table_Merge1[[#This Row],[Column2]],2)</f>
        <v>01</v>
      </c>
      <c r="AF396">
        <v>9</v>
      </c>
      <c r="AG396">
        <v>1</v>
      </c>
      <c r="AH396" s="260">
        <v>2021</v>
      </c>
      <c r="AI396" t="s">
        <v>3450</v>
      </c>
      <c r="AJ396" s="260">
        <v>22</v>
      </c>
      <c r="AK396">
        <v>1841.1</v>
      </c>
      <c r="AL396">
        <v>2735</v>
      </c>
      <c r="AM396">
        <v>919225</v>
      </c>
      <c r="AN396">
        <v>28480</v>
      </c>
      <c r="AO396">
        <v>236041</v>
      </c>
      <c r="AP396" s="287">
        <f>IFERROR(IF(Table_Merge1[[#This Row],[LME Zinc stock]]*Table_Merge1[[#This Row],[Nima.مقدار]]=0,"",Table_Merge1[[#This Row],[LME Zinc stock]]*Table_Merge1[[#This Row],[Nima.مقدار]]),"")</f>
        <v>216974788225</v>
      </c>
      <c r="AQ396" s="287">
        <f>IFERROR(IF(Table_Merge1[[#This Row],[LME Zinc 3-month]]*Table_Merge1[[#This Row],[Nima.مقدار]]=0,"",Table_Merge1[[#This Row],[LME Zinc 3-month]]*Table_Merge1[[#This Row],[Nima.مقدار]]),"")</f>
        <v>645572135</v>
      </c>
      <c r="AR396" s="288">
        <f>IFERROR(IF(Table_Merge1[[#This Row],[LME Zinc stock]]*Table_Merge1[[#This Row],[Azad.Sell]]=0,"",Table_Merge1[[#This Row],[LME Zinc stock]]*Table_Merge1[[#This Row],[Azad.Sell]]),"")</f>
        <v>26179528000</v>
      </c>
      <c r="AS396" s="288">
        <f>IFERROR(IF(Table_Merge1[[#This Row],[LME Zinc 3-month]]*Table_Merge1[[#This Row],[Azad.Sell]]=0,"",Table_Merge1[[#This Row],[LME Zinc 3-month]]*Table_Merge1[[#This Row],[Azad.Sell]]),"")</f>
        <v>77892800</v>
      </c>
      <c r="AT396"/>
      <c r="DH396">
        <v>0</v>
      </c>
      <c r="DI396">
        <v>550</v>
      </c>
      <c r="DJ396">
        <v>550</v>
      </c>
      <c r="DK396" t="s">
        <v>9698</v>
      </c>
      <c r="DL396" t="s">
        <v>9808</v>
      </c>
      <c r="DM396" t="s">
        <v>9811</v>
      </c>
      <c r="DN396">
        <v>499424200</v>
      </c>
      <c r="DO396">
        <v>499424200</v>
      </c>
      <c r="DP396">
        <v>6573580325</v>
      </c>
      <c r="DQ396">
        <v>6573580325</v>
      </c>
      <c r="DR396">
        <v>7600</v>
      </c>
      <c r="DS396" t="s">
        <v>3621</v>
      </c>
      <c r="DT396" t="s">
        <v>3621</v>
      </c>
      <c r="DU396" t="s">
        <v>3621</v>
      </c>
      <c r="DV396">
        <v>7850</v>
      </c>
      <c r="DW396">
        <v>866311.6337579618</v>
      </c>
      <c r="DX396">
        <v>866311.6337579618</v>
      </c>
      <c r="DY396">
        <v>1</v>
      </c>
    </row>
    <row r="397" spans="1:129" x14ac:dyDescent="0.25">
      <c r="A397" s="258">
        <v>41497</v>
      </c>
      <c r="B3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1392.05.20</v>
      </c>
      <c r="C397" s="195">
        <f t="shared" ca="1" si="42"/>
        <v>1392</v>
      </c>
      <c r="D3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97" s="195">
        <f>_xlfn.NUMBERVALUE(RIGHT(Table11[[#This Row],[تاریخ شمسی]],2))</f>
        <v>20</v>
      </c>
      <c r="F3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05-20</v>
      </c>
      <c r="G397" s="195" t="s">
        <v>548</v>
      </c>
      <c r="I397" s="259">
        <v>44226</v>
      </c>
      <c r="J397">
        <v>24400</v>
      </c>
      <c r="L397" s="259">
        <v>41497</v>
      </c>
      <c r="M397">
        <v>32150</v>
      </c>
      <c r="O397" s="284">
        <f>IFERROR(DATE(Table7[[#This Row],[year]],MONTH(DATEVALUE(Table7[[#This Row],[month]]&amp;"1")),Table7[[#This Row],[day]]),"")</f>
        <v>44519</v>
      </c>
      <c r="P397" s="195" t="s">
        <v>3823</v>
      </c>
      <c r="Q397" s="195">
        <v>2021</v>
      </c>
      <c r="R397" s="195" t="s">
        <v>3450</v>
      </c>
      <c r="S397" s="195">
        <v>19</v>
      </c>
      <c r="T397" s="195">
        <v>1861.4</v>
      </c>
      <c r="U397" s="195">
        <v>2691</v>
      </c>
      <c r="V397" s="195">
        <v>923700</v>
      </c>
      <c r="X397" s="260">
        <v>44519</v>
      </c>
      <c r="Z397" s="260">
        <v>8</v>
      </c>
      <c r="AB397" s="260" t="str">
        <f ca="1">IFERROR(IFERROR(VLOOKUP(Table_Merge1[[#This Row],[Column1]],Table11[#All],2,FALSE),LEFT(AB398,8)&amp;IF(LEN((RIGHT(AB398,2)+1))&lt;2,"0"&amp;(RIGHT(AB398,2)+1),(RIGHT(AB398,2)-1))),"")</f>
        <v>1400.08.26</v>
      </c>
      <c r="AC397" s="259" t="str">
        <f ca="1">LEFT(Table_Merge1[[#This Row],[Column2]],4)</f>
        <v>1400</v>
      </c>
      <c r="AD397" s="259" t="str">
        <f ca="1">RIGHT(LEFT(Table_Merge1[[#This Row],[Column2]],7),2)</f>
        <v>08</v>
      </c>
      <c r="AE397" s="259" t="str">
        <f ca="1">RIGHT(Table_Merge1[[#This Row],[Column2]],2)</f>
        <v>26</v>
      </c>
      <c r="AH397" s="260">
        <v>2021</v>
      </c>
      <c r="AI397" t="s">
        <v>3450</v>
      </c>
      <c r="AJ397" s="260">
        <v>19</v>
      </c>
      <c r="AK397">
        <v>1861.4</v>
      </c>
      <c r="AL397">
        <v>2691</v>
      </c>
      <c r="AM397">
        <v>923700</v>
      </c>
      <c r="AN397">
        <v>28230</v>
      </c>
      <c r="AP397" s="287" t="str">
        <f>IFERROR(IF(Table_Merge1[[#This Row],[LME Zinc stock]]*Table_Merge1[[#This Row],[Nima.مقدار]]=0,"",Table_Merge1[[#This Row],[LME Zinc stock]]*Table_Merge1[[#This Row],[Nima.مقدار]]),"")</f>
        <v/>
      </c>
      <c r="AQ397" s="287" t="str">
        <f>IFERROR(IF(Table_Merge1[[#This Row],[LME Zinc 3-month]]*Table_Merge1[[#This Row],[Nima.مقدار]]=0,"",Table_Merge1[[#This Row],[LME Zinc 3-month]]*Table_Merge1[[#This Row],[Nima.مقدار]]),"")</f>
        <v/>
      </c>
      <c r="AR397" s="288">
        <f>IFERROR(IF(Table_Merge1[[#This Row],[LME Zinc stock]]*Table_Merge1[[#This Row],[Azad.Sell]]=0,"",Table_Merge1[[#This Row],[LME Zinc stock]]*Table_Merge1[[#This Row],[Azad.Sell]]),"")</f>
        <v>26076051000</v>
      </c>
      <c r="AS397" s="288">
        <f>IFERROR(IF(Table_Merge1[[#This Row],[LME Zinc 3-month]]*Table_Merge1[[#This Row],[Azad.Sell]]=0,"",Table_Merge1[[#This Row],[LME Zinc 3-month]]*Table_Merge1[[#This Row],[Azad.Sell]]),"")</f>
        <v>75966930</v>
      </c>
      <c r="AT397"/>
      <c r="DH397">
        <v>2500</v>
      </c>
      <c r="DI397">
        <v>175</v>
      </c>
      <c r="DJ397">
        <v>150</v>
      </c>
      <c r="DK397" t="s">
        <v>9698</v>
      </c>
      <c r="DL397" t="s">
        <v>9808</v>
      </c>
      <c r="DM397" t="s">
        <v>9811</v>
      </c>
      <c r="DN397">
        <v>136161600</v>
      </c>
      <c r="DO397">
        <v>136161600</v>
      </c>
      <c r="DP397">
        <v>6709741925</v>
      </c>
      <c r="DQ397">
        <v>6709741925</v>
      </c>
      <c r="DR397">
        <v>7750</v>
      </c>
      <c r="DS397" t="s">
        <v>3621</v>
      </c>
      <c r="DT397" t="s">
        <v>3621</v>
      </c>
      <c r="DU397" t="s">
        <v>3621</v>
      </c>
      <c r="DV397">
        <v>7850</v>
      </c>
      <c r="DW397">
        <v>866311.6337579618</v>
      </c>
      <c r="DX397">
        <v>866311.6337579618</v>
      </c>
      <c r="DY397">
        <v>1</v>
      </c>
    </row>
    <row r="398" spans="1:129" x14ac:dyDescent="0.25">
      <c r="A398" s="258">
        <v>41498</v>
      </c>
      <c r="B3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1392.05.21</v>
      </c>
      <c r="C398" s="195">
        <f t="shared" ca="1" si="42"/>
        <v>1392</v>
      </c>
      <c r="D3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98" s="195">
        <f>_xlfn.NUMBERVALUE(RIGHT(Table11[[#This Row],[تاریخ شمسی]],2))</f>
        <v>21</v>
      </c>
      <c r="F3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05-21</v>
      </c>
      <c r="G398" s="195" t="s">
        <v>549</v>
      </c>
      <c r="I398" s="259">
        <v>44227</v>
      </c>
      <c r="J398">
        <v>24650</v>
      </c>
      <c r="L398" s="259">
        <v>41498</v>
      </c>
      <c r="M398">
        <v>32100</v>
      </c>
      <c r="O398" s="283">
        <f>IFERROR(DATE(Table7[[#This Row],[year]],MONTH(DATEVALUE(Table7[[#This Row],[month]]&amp;"1")),Table7[[#This Row],[day]]),"")</f>
        <v>44518</v>
      </c>
      <c r="P398" s="257" t="s">
        <v>3824</v>
      </c>
      <c r="Q398" s="257">
        <v>2021</v>
      </c>
      <c r="R398" s="257" t="s">
        <v>3450</v>
      </c>
      <c r="S398" s="257">
        <v>18</v>
      </c>
      <c r="T398" s="257">
        <v>1860.5</v>
      </c>
      <c r="U398" s="257">
        <v>2685</v>
      </c>
      <c r="V398" s="257">
        <v>935750</v>
      </c>
      <c r="X398" s="260">
        <v>44518</v>
      </c>
      <c r="Y398" t="s">
        <v>9043</v>
      </c>
      <c r="Z398" s="260">
        <v>8</v>
      </c>
      <c r="AA398">
        <v>1400</v>
      </c>
      <c r="AB398" s="260" t="str">
        <f ca="1">IFERROR(IFERROR(VLOOKUP(Table_Merge1[[#This Row],[Column1]],Table11[#All],2,FALSE),LEFT(AB399,8)&amp;IF(LEN((RIGHT(AB399,2)+1))&lt;2,"0"&amp;(RIGHT(AB399,2)+1),(RIGHT(AB399,2)-1))),"")</f>
        <v>1400.08.27</v>
      </c>
      <c r="AC398" s="259" t="str">
        <f ca="1">LEFT(Table_Merge1[[#This Row],[Column2]],4)</f>
        <v>1400</v>
      </c>
      <c r="AD398" s="259" t="str">
        <f ca="1">RIGHT(LEFT(Table_Merge1[[#This Row],[Column2]],7),2)</f>
        <v>08</v>
      </c>
      <c r="AE398" s="259" t="str">
        <f ca="1">RIGHT(Table_Merge1[[#This Row],[Column2]],2)</f>
        <v>27</v>
      </c>
      <c r="AF398">
        <v>8</v>
      </c>
      <c r="AG398">
        <v>27</v>
      </c>
      <c r="AH398" s="260">
        <v>2021</v>
      </c>
      <c r="AI398" t="s">
        <v>3450</v>
      </c>
      <c r="AJ398" s="260">
        <v>18</v>
      </c>
      <c r="AK398">
        <v>1860.5</v>
      </c>
      <c r="AL398">
        <v>2685</v>
      </c>
      <c r="AM398">
        <v>935750</v>
      </c>
      <c r="AN398">
        <v>28230</v>
      </c>
      <c r="AO398">
        <v>236659</v>
      </c>
      <c r="AP398" s="287">
        <f>IFERROR(IF(Table_Merge1[[#This Row],[LME Zinc stock]]*Table_Merge1[[#This Row],[Nima.مقدار]]=0,"",Table_Merge1[[#This Row],[LME Zinc stock]]*Table_Merge1[[#This Row],[Nima.مقدار]]),"")</f>
        <v>221453659250</v>
      </c>
      <c r="AQ398" s="287">
        <f>IFERROR(IF(Table_Merge1[[#This Row],[LME Zinc 3-month]]*Table_Merge1[[#This Row],[Nima.مقدار]]=0,"",Table_Merge1[[#This Row],[LME Zinc 3-month]]*Table_Merge1[[#This Row],[Nima.مقدار]]),"")</f>
        <v>635429415</v>
      </c>
      <c r="AR398" s="288">
        <f>IFERROR(IF(Table_Merge1[[#This Row],[LME Zinc stock]]*Table_Merge1[[#This Row],[Azad.Sell]]=0,"",Table_Merge1[[#This Row],[LME Zinc stock]]*Table_Merge1[[#This Row],[Azad.Sell]]),"")</f>
        <v>26416222500</v>
      </c>
      <c r="AS398" s="288">
        <f>IFERROR(IF(Table_Merge1[[#This Row],[LME Zinc 3-month]]*Table_Merge1[[#This Row],[Azad.Sell]]=0,"",Table_Merge1[[#This Row],[LME Zinc 3-month]]*Table_Merge1[[#This Row],[Azad.Sell]]),"")</f>
        <v>75797550</v>
      </c>
      <c r="AT398"/>
      <c r="DH398">
        <v>0</v>
      </c>
      <c r="DI398">
        <v>100</v>
      </c>
      <c r="DJ398">
        <v>100</v>
      </c>
      <c r="DK398" t="s">
        <v>9697</v>
      </c>
      <c r="DL398" t="s">
        <v>9808</v>
      </c>
      <c r="DM398" t="s">
        <v>9811</v>
      </c>
      <c r="DN398">
        <v>90804400</v>
      </c>
      <c r="DO398">
        <v>90804400</v>
      </c>
      <c r="DP398">
        <v>6800546325</v>
      </c>
      <c r="DQ398">
        <v>6800546325</v>
      </c>
      <c r="DR398">
        <v>7850</v>
      </c>
      <c r="DS398">
        <v>7850</v>
      </c>
      <c r="DT398">
        <v>866311.6337579618</v>
      </c>
      <c r="DU398">
        <v>866311.6337579618</v>
      </c>
      <c r="DV398">
        <v>7850</v>
      </c>
      <c r="DW398">
        <v>866311.6337579618</v>
      </c>
      <c r="DX398">
        <v>866311.6337579618</v>
      </c>
      <c r="DY398">
        <v>1</v>
      </c>
    </row>
    <row r="399" spans="1:129" x14ac:dyDescent="0.25">
      <c r="A399" s="258">
        <v>41499</v>
      </c>
      <c r="B3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1392.05.22</v>
      </c>
      <c r="C399" s="195">
        <f t="shared" ca="1" si="42"/>
        <v>1392</v>
      </c>
      <c r="D3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99" s="195">
        <f>_xlfn.NUMBERVALUE(RIGHT(Table11[[#This Row],[تاریخ شمسی]],2))</f>
        <v>22</v>
      </c>
      <c r="F3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05-22</v>
      </c>
      <c r="G399" s="195" t="s">
        <v>550</v>
      </c>
      <c r="I399" s="259">
        <v>44228</v>
      </c>
      <c r="J399">
        <v>24250</v>
      </c>
      <c r="L399" s="259">
        <v>41499</v>
      </c>
      <c r="M399">
        <v>31750</v>
      </c>
      <c r="O399" s="284">
        <f>IFERROR(DATE(Table7[[#This Row],[year]],MONTH(DATEVALUE(Table7[[#This Row],[month]]&amp;"1")),Table7[[#This Row],[day]]),"")</f>
        <v>44517</v>
      </c>
      <c r="P399" s="195" t="s">
        <v>3825</v>
      </c>
      <c r="Q399" s="195">
        <v>2021</v>
      </c>
      <c r="R399" s="195" t="s">
        <v>3450</v>
      </c>
      <c r="S399" s="195">
        <v>17</v>
      </c>
      <c r="T399" s="195">
        <v>1858.45</v>
      </c>
      <c r="U399" s="195">
        <v>2655</v>
      </c>
      <c r="V399" s="195">
        <v>943125</v>
      </c>
      <c r="X399" s="260">
        <v>44517</v>
      </c>
      <c r="Y399" t="s">
        <v>9042</v>
      </c>
      <c r="Z399" s="260">
        <v>8</v>
      </c>
      <c r="AA399">
        <v>1400</v>
      </c>
      <c r="AB399" s="260" t="str">
        <f ca="1">IFERROR(IFERROR(VLOOKUP(Table_Merge1[[#This Row],[Column1]],Table11[#All],2,FALSE),LEFT(AB400,8)&amp;IF(LEN((RIGHT(AB400,2)+1))&lt;2,"0"&amp;(RIGHT(AB400,2)+1),(RIGHT(AB400,2)-1))),"")</f>
        <v>1400.08.26</v>
      </c>
      <c r="AC399" s="259" t="str">
        <f ca="1">LEFT(Table_Merge1[[#This Row],[Column2]],4)</f>
        <v>1400</v>
      </c>
      <c r="AD399" s="259" t="str">
        <f ca="1">RIGHT(LEFT(Table_Merge1[[#This Row],[Column2]],7),2)</f>
        <v>08</v>
      </c>
      <c r="AE399" s="259" t="str">
        <f ca="1">RIGHT(Table_Merge1[[#This Row],[Column2]],2)</f>
        <v>26</v>
      </c>
      <c r="AF399">
        <v>8</v>
      </c>
      <c r="AG399">
        <v>26</v>
      </c>
      <c r="AH399" s="260">
        <v>2021</v>
      </c>
      <c r="AI399" t="s">
        <v>3450</v>
      </c>
      <c r="AJ399" s="260">
        <v>17</v>
      </c>
      <c r="AK399">
        <v>1858.45</v>
      </c>
      <c r="AL399">
        <v>2655</v>
      </c>
      <c r="AM399">
        <v>943125</v>
      </c>
      <c r="AN399">
        <v>28380</v>
      </c>
      <c r="AO399">
        <v>235818</v>
      </c>
      <c r="AP399" s="287">
        <f>IFERROR(IF(Table_Merge1[[#This Row],[LME Zinc stock]]*Table_Merge1[[#This Row],[Nima.مقدار]]=0,"",Table_Merge1[[#This Row],[LME Zinc stock]]*Table_Merge1[[#This Row],[Nima.مقدار]]),"")</f>
        <v>222405851250</v>
      </c>
      <c r="AQ399" s="287">
        <f>IFERROR(IF(Table_Merge1[[#This Row],[LME Zinc 3-month]]*Table_Merge1[[#This Row],[Nima.مقدار]]=0,"",Table_Merge1[[#This Row],[LME Zinc 3-month]]*Table_Merge1[[#This Row],[Nima.مقدار]]),"")</f>
        <v>626096790</v>
      </c>
      <c r="AR399" s="288">
        <f>IFERROR(IF(Table_Merge1[[#This Row],[LME Zinc stock]]*Table_Merge1[[#This Row],[Azad.Sell]]=0,"",Table_Merge1[[#This Row],[LME Zinc stock]]*Table_Merge1[[#This Row],[Azad.Sell]]),"")</f>
        <v>26765887500</v>
      </c>
      <c r="AS399" s="288">
        <f>IFERROR(IF(Table_Merge1[[#This Row],[LME Zinc 3-month]]*Table_Merge1[[#This Row],[Azad.Sell]]=0,"",Table_Merge1[[#This Row],[LME Zinc 3-month]]*Table_Merge1[[#This Row],[Azad.Sell]]),"")</f>
        <v>75348900</v>
      </c>
      <c r="AT399"/>
      <c r="DH399">
        <v>3000</v>
      </c>
      <c r="DI399">
        <v>25</v>
      </c>
      <c r="DJ399">
        <v>25</v>
      </c>
      <c r="DK399" t="s">
        <v>9706</v>
      </c>
      <c r="DL399" t="s">
        <v>9812</v>
      </c>
      <c r="DM399" t="s">
        <v>9810</v>
      </c>
      <c r="DN399">
        <v>22309575</v>
      </c>
      <c r="DO399">
        <v>22309575</v>
      </c>
      <c r="DP399">
        <v>22309575</v>
      </c>
      <c r="DQ399">
        <v>22309575</v>
      </c>
      <c r="DR399">
        <v>25</v>
      </c>
      <c r="DS399" t="s">
        <v>3621</v>
      </c>
      <c r="DT399" t="s">
        <v>3621</v>
      </c>
      <c r="DU399" t="s">
        <v>3621</v>
      </c>
      <c r="DV399">
        <v>7375</v>
      </c>
      <c r="DW399">
        <v>851726.8169491525</v>
      </c>
      <c r="DX399">
        <v>851726.8169491525</v>
      </c>
      <c r="DY399">
        <v>1</v>
      </c>
    </row>
    <row r="400" spans="1:129" x14ac:dyDescent="0.25">
      <c r="A400" s="258">
        <v>41500</v>
      </c>
      <c r="B4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1392.05.23</v>
      </c>
      <c r="C400" s="195">
        <f t="shared" ca="1" si="42"/>
        <v>1392</v>
      </c>
      <c r="D4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400" s="195">
        <f>_xlfn.NUMBERVALUE(RIGHT(Table11[[#This Row],[تاریخ شمسی]],2))</f>
        <v>23</v>
      </c>
      <c r="F4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05-23</v>
      </c>
      <c r="G400" s="195" t="s">
        <v>551</v>
      </c>
      <c r="I400" s="259">
        <v>44228</v>
      </c>
      <c r="J400">
        <v>24250</v>
      </c>
      <c r="L400" s="259">
        <v>41500</v>
      </c>
      <c r="M400">
        <v>31950</v>
      </c>
      <c r="O400" s="283">
        <f>IFERROR(DATE(Table7[[#This Row],[year]],MONTH(DATEVALUE(Table7[[#This Row],[month]]&amp;"1")),Table7[[#This Row],[day]]),"")</f>
        <v>44516</v>
      </c>
      <c r="P400" s="257" t="s">
        <v>3826</v>
      </c>
      <c r="Q400" s="257">
        <v>2021</v>
      </c>
      <c r="R400" s="257" t="s">
        <v>3450</v>
      </c>
      <c r="S400" s="257">
        <v>16</v>
      </c>
      <c r="T400" s="257">
        <v>1872.25</v>
      </c>
      <c r="U400" s="257">
        <v>2644</v>
      </c>
      <c r="V400" s="257">
        <v>948650</v>
      </c>
      <c r="X400" s="260">
        <v>44516</v>
      </c>
      <c r="Y400" t="s">
        <v>9041</v>
      </c>
      <c r="Z400" s="260">
        <v>8</v>
      </c>
      <c r="AA400">
        <v>1400</v>
      </c>
      <c r="AB400" s="260" t="str">
        <f ca="1">IFERROR(IFERROR(VLOOKUP(Table_Merge1[[#This Row],[Column1]],Table11[#All],2,FALSE),LEFT(AB401,8)&amp;IF(LEN((RIGHT(AB401,2)+1))&lt;2,"0"&amp;(RIGHT(AB401,2)+1),(RIGHT(AB401,2)-1))),"")</f>
        <v>1400.08.25</v>
      </c>
      <c r="AC400" s="259" t="str">
        <f ca="1">LEFT(Table_Merge1[[#This Row],[Column2]],4)</f>
        <v>1400</v>
      </c>
      <c r="AD400" s="259" t="str">
        <f ca="1">RIGHT(LEFT(Table_Merge1[[#This Row],[Column2]],7),2)</f>
        <v>08</v>
      </c>
      <c r="AE400" s="259" t="str">
        <f ca="1">RIGHT(Table_Merge1[[#This Row],[Column2]],2)</f>
        <v>25</v>
      </c>
      <c r="AF400">
        <v>8</v>
      </c>
      <c r="AG400">
        <v>25</v>
      </c>
      <c r="AH400" s="260">
        <v>2021</v>
      </c>
      <c r="AI400" t="s">
        <v>3450</v>
      </c>
      <c r="AJ400" s="260">
        <v>16</v>
      </c>
      <c r="AK400">
        <v>1872.25</v>
      </c>
      <c r="AL400">
        <v>2644</v>
      </c>
      <c r="AM400">
        <v>948650</v>
      </c>
      <c r="AN400">
        <v>28300</v>
      </c>
      <c r="AO400">
        <v>234494</v>
      </c>
      <c r="AP400" s="287">
        <f>IFERROR(IF(Table_Merge1[[#This Row],[LME Zinc stock]]*Table_Merge1[[#This Row],[Nima.مقدار]]=0,"",Table_Merge1[[#This Row],[LME Zinc stock]]*Table_Merge1[[#This Row],[Nima.مقدار]]),"")</f>
        <v>222452733100</v>
      </c>
      <c r="AQ400" s="287">
        <f>IFERROR(IF(Table_Merge1[[#This Row],[LME Zinc 3-month]]*Table_Merge1[[#This Row],[Nima.مقدار]]=0,"",Table_Merge1[[#This Row],[LME Zinc 3-month]]*Table_Merge1[[#This Row],[Nima.مقدار]]),"")</f>
        <v>620002136</v>
      </c>
      <c r="AR400" s="288">
        <f>IFERROR(IF(Table_Merge1[[#This Row],[LME Zinc stock]]*Table_Merge1[[#This Row],[Azad.Sell]]=0,"",Table_Merge1[[#This Row],[LME Zinc stock]]*Table_Merge1[[#This Row],[Azad.Sell]]),"")</f>
        <v>26846795000</v>
      </c>
      <c r="AS400" s="288">
        <f>IFERROR(IF(Table_Merge1[[#This Row],[LME Zinc 3-month]]*Table_Merge1[[#This Row],[Azad.Sell]]=0,"",Table_Merge1[[#This Row],[LME Zinc 3-month]]*Table_Merge1[[#This Row],[Azad.Sell]]),"")</f>
        <v>74825200</v>
      </c>
      <c r="AT400"/>
      <c r="DH400">
        <v>1000</v>
      </c>
      <c r="DI400">
        <v>750</v>
      </c>
      <c r="DJ400">
        <v>725</v>
      </c>
      <c r="DK400" t="s">
        <v>9706</v>
      </c>
      <c r="DL400" t="s">
        <v>9812</v>
      </c>
      <c r="DM400" t="s">
        <v>9810</v>
      </c>
      <c r="DN400">
        <v>647195175</v>
      </c>
      <c r="DO400">
        <v>647195175</v>
      </c>
      <c r="DP400">
        <v>669504750</v>
      </c>
      <c r="DQ400">
        <v>669504750</v>
      </c>
      <c r="DR400">
        <v>750</v>
      </c>
      <c r="DS400" t="s">
        <v>3621</v>
      </c>
      <c r="DT400" t="s">
        <v>3621</v>
      </c>
      <c r="DU400" t="s">
        <v>3621</v>
      </c>
      <c r="DV400">
        <v>7375</v>
      </c>
      <c r="DW400">
        <v>851726.8169491525</v>
      </c>
      <c r="DX400">
        <v>851726.8169491525</v>
      </c>
      <c r="DY400">
        <v>1</v>
      </c>
    </row>
    <row r="401" spans="1:129" x14ac:dyDescent="0.25">
      <c r="A401" s="258">
        <v>41501</v>
      </c>
      <c r="B4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1392.05.24</v>
      </c>
      <c r="C401" s="195">
        <f t="shared" ca="1" si="42"/>
        <v>1392</v>
      </c>
      <c r="D4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401" s="195">
        <f>_xlfn.NUMBERVALUE(RIGHT(Table11[[#This Row],[تاریخ شمسی]],2))</f>
        <v>24</v>
      </c>
      <c r="F4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05-24</v>
      </c>
      <c r="G401" s="195" t="s">
        <v>552</v>
      </c>
      <c r="I401" s="259">
        <v>44229</v>
      </c>
      <c r="J401">
        <v>24450</v>
      </c>
      <c r="L401" s="259">
        <v>41501</v>
      </c>
      <c r="M401">
        <v>31850</v>
      </c>
      <c r="O401" s="284">
        <f>IFERROR(DATE(Table7[[#This Row],[year]],MONTH(DATEVALUE(Table7[[#This Row],[month]]&amp;"1")),Table7[[#This Row],[day]]),"")</f>
        <v>44515</v>
      </c>
      <c r="P401" s="195" t="s">
        <v>3827</v>
      </c>
      <c r="Q401" s="195">
        <v>2021</v>
      </c>
      <c r="R401" s="195" t="s">
        <v>3450</v>
      </c>
      <c r="S401" s="195">
        <v>15</v>
      </c>
      <c r="T401" s="195">
        <v>1863.8</v>
      </c>
      <c r="U401" s="195">
        <v>2596</v>
      </c>
      <c r="V401" s="195">
        <v>952850</v>
      </c>
      <c r="X401" s="260">
        <v>44515</v>
      </c>
      <c r="Y401" t="s">
        <v>9040</v>
      </c>
      <c r="Z401" s="260">
        <v>8</v>
      </c>
      <c r="AA401">
        <v>1400</v>
      </c>
      <c r="AB401" s="260" t="str">
        <f ca="1">IFERROR(IFERROR(VLOOKUP(Table_Merge1[[#This Row],[Column1]],Table11[#All],2,FALSE),LEFT(AB402,8)&amp;IF(LEN((RIGHT(AB402,2)+1))&lt;2,"0"&amp;(RIGHT(AB402,2)+1),(RIGHT(AB402,2)-1))),"")</f>
        <v>1400.08.24</v>
      </c>
      <c r="AC401" s="259" t="str">
        <f ca="1">LEFT(Table_Merge1[[#This Row],[Column2]],4)</f>
        <v>1400</v>
      </c>
      <c r="AD401" s="259" t="str">
        <f ca="1">RIGHT(LEFT(Table_Merge1[[#This Row],[Column2]],7),2)</f>
        <v>08</v>
      </c>
      <c r="AE401" s="259" t="str">
        <f ca="1">RIGHT(Table_Merge1[[#This Row],[Column2]],2)</f>
        <v>24</v>
      </c>
      <c r="AF401">
        <v>8</v>
      </c>
      <c r="AG401">
        <v>24</v>
      </c>
      <c r="AH401" s="260">
        <v>2021</v>
      </c>
      <c r="AI401" t="s">
        <v>3450</v>
      </c>
      <c r="AJ401" s="260">
        <v>15</v>
      </c>
      <c r="AK401">
        <v>1863.8</v>
      </c>
      <c r="AL401">
        <v>2596</v>
      </c>
      <c r="AM401">
        <v>952850</v>
      </c>
      <c r="AN401">
        <v>28150</v>
      </c>
      <c r="AO401">
        <v>234400</v>
      </c>
      <c r="AP401" s="287">
        <f>IFERROR(IF(Table_Merge1[[#This Row],[LME Zinc stock]]*Table_Merge1[[#This Row],[Nima.مقدار]]=0,"",Table_Merge1[[#This Row],[LME Zinc stock]]*Table_Merge1[[#This Row],[Nima.مقدار]]),"")</f>
        <v>223348040000</v>
      </c>
      <c r="AQ401" s="287">
        <f>IFERROR(IF(Table_Merge1[[#This Row],[LME Zinc 3-month]]*Table_Merge1[[#This Row],[Nima.مقدار]]=0,"",Table_Merge1[[#This Row],[LME Zinc 3-month]]*Table_Merge1[[#This Row],[Nima.مقدار]]),"")</f>
        <v>608502400</v>
      </c>
      <c r="AR401" s="288">
        <f>IFERROR(IF(Table_Merge1[[#This Row],[LME Zinc stock]]*Table_Merge1[[#This Row],[Azad.Sell]]=0,"",Table_Merge1[[#This Row],[LME Zinc stock]]*Table_Merge1[[#This Row],[Azad.Sell]]),"")</f>
        <v>26822727500</v>
      </c>
      <c r="AS401" s="288">
        <f>IFERROR(IF(Table_Merge1[[#This Row],[LME Zinc 3-month]]*Table_Merge1[[#This Row],[Azad.Sell]]=0,"",Table_Merge1[[#This Row],[LME Zinc 3-month]]*Table_Merge1[[#This Row],[Azad.Sell]]),"")</f>
        <v>73077400</v>
      </c>
      <c r="AT401"/>
      <c r="DH401">
        <v>500</v>
      </c>
      <c r="DI401">
        <v>25</v>
      </c>
      <c r="DJ401">
        <v>25</v>
      </c>
      <c r="DK401" t="s">
        <v>9706</v>
      </c>
      <c r="DL401" t="s">
        <v>9812</v>
      </c>
      <c r="DM401" t="s">
        <v>9810</v>
      </c>
      <c r="DN401">
        <v>22317075</v>
      </c>
      <c r="DO401">
        <v>22317075</v>
      </c>
      <c r="DP401">
        <v>691821825</v>
      </c>
      <c r="DQ401">
        <v>691821825</v>
      </c>
      <c r="DR401">
        <v>775</v>
      </c>
      <c r="DS401" t="s">
        <v>3621</v>
      </c>
      <c r="DT401" t="s">
        <v>3621</v>
      </c>
      <c r="DU401" t="s">
        <v>3621</v>
      </c>
      <c r="DV401">
        <v>7375</v>
      </c>
      <c r="DW401">
        <v>851726.8169491525</v>
      </c>
      <c r="DX401">
        <v>851726.8169491525</v>
      </c>
      <c r="DY401">
        <v>1</v>
      </c>
    </row>
    <row r="402" spans="1:129" x14ac:dyDescent="0.25">
      <c r="A402" s="258">
        <v>41503</v>
      </c>
      <c r="B4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1392.05.26</v>
      </c>
      <c r="C402" s="195">
        <f t="shared" ca="1" si="42"/>
        <v>1392</v>
      </c>
      <c r="D4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402" s="195">
        <f>_xlfn.NUMBERVALUE(RIGHT(Table11[[#This Row],[تاریخ شمسی]],2))</f>
        <v>26</v>
      </c>
      <c r="F4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05-26</v>
      </c>
      <c r="G402" s="195" t="s">
        <v>553</v>
      </c>
      <c r="I402" s="259">
        <v>44229</v>
      </c>
      <c r="J402">
        <v>24450</v>
      </c>
      <c r="L402" s="259">
        <v>41503</v>
      </c>
      <c r="M402">
        <v>31600</v>
      </c>
      <c r="O402" s="283">
        <f>IFERROR(DATE(Table7[[#This Row],[year]],MONTH(DATEVALUE(Table7[[#This Row],[month]]&amp;"1")),Table7[[#This Row],[day]]),"")</f>
        <v>44512</v>
      </c>
      <c r="P402" s="257" t="s">
        <v>3828</v>
      </c>
      <c r="Q402" s="257">
        <v>2021</v>
      </c>
      <c r="R402" s="257" t="s">
        <v>3450</v>
      </c>
      <c r="S402" s="257">
        <v>12</v>
      </c>
      <c r="T402" s="257">
        <v>1850</v>
      </c>
      <c r="U402" s="257">
        <v>2622.5</v>
      </c>
      <c r="V402" s="257">
        <v>956750</v>
      </c>
      <c r="X402" s="260">
        <v>44512</v>
      </c>
      <c r="Z402" s="260">
        <v>8</v>
      </c>
      <c r="AB402" s="260" t="str">
        <f ca="1">IFERROR(IFERROR(VLOOKUP(Table_Merge1[[#This Row],[Column1]],Table11[#All],2,FALSE),LEFT(AB403,8)&amp;IF(LEN((RIGHT(AB403,2)+1))&lt;2,"0"&amp;(RIGHT(AB403,2)+1),(RIGHT(AB403,2)-1))),"")</f>
        <v>1400.08.19</v>
      </c>
      <c r="AC402" s="259" t="str">
        <f ca="1">LEFT(Table_Merge1[[#This Row],[Column2]],4)</f>
        <v>1400</v>
      </c>
      <c r="AD402" s="259" t="str">
        <f ca="1">RIGHT(LEFT(Table_Merge1[[#This Row],[Column2]],7),2)</f>
        <v>08</v>
      </c>
      <c r="AE402" s="259" t="str">
        <f ca="1">RIGHT(Table_Merge1[[#This Row],[Column2]],2)</f>
        <v>19</v>
      </c>
      <c r="AH402" s="260">
        <v>2021</v>
      </c>
      <c r="AI402" t="s">
        <v>3450</v>
      </c>
      <c r="AJ402" s="260">
        <v>12</v>
      </c>
      <c r="AK402">
        <v>1850</v>
      </c>
      <c r="AL402">
        <v>2622.5</v>
      </c>
      <c r="AM402">
        <v>956750</v>
      </c>
      <c r="AN402">
        <v>28500</v>
      </c>
      <c r="AP402" s="287" t="str">
        <f>IFERROR(IF(Table_Merge1[[#This Row],[LME Zinc stock]]*Table_Merge1[[#This Row],[Nima.مقدار]]=0,"",Table_Merge1[[#This Row],[LME Zinc stock]]*Table_Merge1[[#This Row],[Nima.مقدار]]),"")</f>
        <v/>
      </c>
      <c r="AQ402" s="287" t="str">
        <f>IFERROR(IF(Table_Merge1[[#This Row],[LME Zinc 3-month]]*Table_Merge1[[#This Row],[Nima.مقدار]]=0,"",Table_Merge1[[#This Row],[LME Zinc 3-month]]*Table_Merge1[[#This Row],[Nima.مقدار]]),"")</f>
        <v/>
      </c>
      <c r="AR402" s="288">
        <f>IFERROR(IF(Table_Merge1[[#This Row],[LME Zinc stock]]*Table_Merge1[[#This Row],[Azad.Sell]]=0,"",Table_Merge1[[#This Row],[LME Zinc stock]]*Table_Merge1[[#This Row],[Azad.Sell]]),"")</f>
        <v>27267375000</v>
      </c>
      <c r="AS402" s="288">
        <f>IFERROR(IF(Table_Merge1[[#This Row],[LME Zinc 3-month]]*Table_Merge1[[#This Row],[Azad.Sell]]=0,"",Table_Merge1[[#This Row],[LME Zinc 3-month]]*Table_Merge1[[#This Row],[Azad.Sell]]),"")</f>
        <v>74741250</v>
      </c>
      <c r="AT402"/>
      <c r="DH402">
        <v>0</v>
      </c>
      <c r="DI402">
        <v>100</v>
      </c>
      <c r="DJ402">
        <v>100</v>
      </c>
      <c r="DK402" t="s">
        <v>9707</v>
      </c>
      <c r="DL402" t="s">
        <v>9812</v>
      </c>
      <c r="DM402" t="s">
        <v>9810</v>
      </c>
      <c r="DN402">
        <v>89238300</v>
      </c>
      <c r="DO402">
        <v>89238300</v>
      </c>
      <c r="DP402">
        <v>781060125</v>
      </c>
      <c r="DQ402">
        <v>781060125</v>
      </c>
      <c r="DR402">
        <v>875</v>
      </c>
      <c r="DS402" t="s">
        <v>3621</v>
      </c>
      <c r="DT402" t="s">
        <v>3621</v>
      </c>
      <c r="DU402" t="s">
        <v>3621</v>
      </c>
      <c r="DV402">
        <v>7375</v>
      </c>
      <c r="DW402">
        <v>851726.8169491525</v>
      </c>
      <c r="DX402">
        <v>851726.8169491525</v>
      </c>
      <c r="DY402">
        <v>1</v>
      </c>
    </row>
    <row r="403" spans="1:129" x14ac:dyDescent="0.25">
      <c r="A403" s="258">
        <v>41504</v>
      </c>
      <c r="B4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1392.05.27</v>
      </c>
      <c r="C403" s="195">
        <f t="shared" ca="1" si="42"/>
        <v>1392</v>
      </c>
      <c r="D4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403" s="195">
        <f>_xlfn.NUMBERVALUE(RIGHT(Table11[[#This Row],[تاریخ شمسی]],2))</f>
        <v>27</v>
      </c>
      <c r="F4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05-27</v>
      </c>
      <c r="G403" s="195" t="s">
        <v>554</v>
      </c>
      <c r="I403" s="259">
        <v>44230</v>
      </c>
      <c r="J403">
        <v>24200</v>
      </c>
      <c r="L403" s="259">
        <v>41504</v>
      </c>
      <c r="M403">
        <v>31500</v>
      </c>
      <c r="O403" s="284">
        <f>IFERROR(DATE(Table7[[#This Row],[year]],MONTH(DATEVALUE(Table7[[#This Row],[month]]&amp;"1")),Table7[[#This Row],[day]]),"")</f>
        <v>44511</v>
      </c>
      <c r="P403" s="195" t="s">
        <v>3829</v>
      </c>
      <c r="Q403" s="195">
        <v>2021</v>
      </c>
      <c r="R403" s="195" t="s">
        <v>3450</v>
      </c>
      <c r="S403" s="195">
        <v>11</v>
      </c>
      <c r="T403" s="195">
        <v>1859.25</v>
      </c>
      <c r="U403" s="195">
        <v>2628</v>
      </c>
      <c r="V403" s="195">
        <v>959975</v>
      </c>
      <c r="X403" s="260">
        <v>44511</v>
      </c>
      <c r="Y403" t="s">
        <v>9039</v>
      </c>
      <c r="Z403" s="260">
        <v>8</v>
      </c>
      <c r="AA403">
        <v>1400</v>
      </c>
      <c r="AB403" s="260" t="str">
        <f ca="1">IFERROR(IFERROR(VLOOKUP(Table_Merge1[[#This Row],[Column1]],Table11[#All],2,FALSE),LEFT(AB404,8)&amp;IF(LEN((RIGHT(AB404,2)+1))&lt;2,"0"&amp;(RIGHT(AB404,2)+1),(RIGHT(AB404,2)-1))),"")</f>
        <v>1400.08.20</v>
      </c>
      <c r="AC403" s="259" t="str">
        <f ca="1">LEFT(Table_Merge1[[#This Row],[Column2]],4)</f>
        <v>1400</v>
      </c>
      <c r="AD403" s="259" t="str">
        <f ca="1">RIGHT(LEFT(Table_Merge1[[#This Row],[Column2]],7),2)</f>
        <v>08</v>
      </c>
      <c r="AE403" s="259" t="str">
        <f ca="1">RIGHT(Table_Merge1[[#This Row],[Column2]],2)</f>
        <v>20</v>
      </c>
      <c r="AF403">
        <v>8</v>
      </c>
      <c r="AG403">
        <v>20</v>
      </c>
      <c r="AH403" s="260">
        <v>2021</v>
      </c>
      <c r="AI403" t="s">
        <v>3450</v>
      </c>
      <c r="AJ403" s="260">
        <v>11</v>
      </c>
      <c r="AK403">
        <v>1859.25</v>
      </c>
      <c r="AL403">
        <v>2628</v>
      </c>
      <c r="AM403">
        <v>959975</v>
      </c>
      <c r="AN403">
        <v>28500</v>
      </c>
      <c r="AO403">
        <v>233614</v>
      </c>
      <c r="AP403" s="287">
        <f>IFERROR(IF(Table_Merge1[[#This Row],[LME Zinc stock]]*Table_Merge1[[#This Row],[Nima.مقدار]]=0,"",Table_Merge1[[#This Row],[LME Zinc stock]]*Table_Merge1[[#This Row],[Nima.مقدار]]),"")</f>
        <v>224263599650</v>
      </c>
      <c r="AQ403" s="287">
        <f>IFERROR(IF(Table_Merge1[[#This Row],[LME Zinc 3-month]]*Table_Merge1[[#This Row],[Nima.مقدار]]=0,"",Table_Merge1[[#This Row],[LME Zinc 3-month]]*Table_Merge1[[#This Row],[Nima.مقدار]]),"")</f>
        <v>613937592</v>
      </c>
      <c r="AR403" s="288">
        <f>IFERROR(IF(Table_Merge1[[#This Row],[LME Zinc stock]]*Table_Merge1[[#This Row],[Azad.Sell]]=0,"",Table_Merge1[[#This Row],[LME Zinc stock]]*Table_Merge1[[#This Row],[Azad.Sell]]),"")</f>
        <v>27359287500</v>
      </c>
      <c r="AS403" s="288">
        <f>IFERROR(IF(Table_Merge1[[#This Row],[LME Zinc 3-month]]*Table_Merge1[[#This Row],[Azad.Sell]]=0,"",Table_Merge1[[#This Row],[LME Zinc 3-month]]*Table_Merge1[[#This Row],[Azad.Sell]]),"")</f>
        <v>74898000</v>
      </c>
      <c r="AT403"/>
      <c r="DH403">
        <v>0</v>
      </c>
      <c r="DI403">
        <v>275</v>
      </c>
      <c r="DJ403">
        <v>275</v>
      </c>
      <c r="DK403" t="s">
        <v>9707</v>
      </c>
      <c r="DL403" t="s">
        <v>9812</v>
      </c>
      <c r="DM403" t="s">
        <v>9810</v>
      </c>
      <c r="DN403">
        <v>245487825</v>
      </c>
      <c r="DO403">
        <v>245487825</v>
      </c>
      <c r="DP403">
        <v>1026547950</v>
      </c>
      <c r="DQ403">
        <v>1026547950</v>
      </c>
      <c r="DR403">
        <v>1150</v>
      </c>
      <c r="DS403" t="s">
        <v>3621</v>
      </c>
      <c r="DT403" t="s">
        <v>3621</v>
      </c>
      <c r="DU403" t="s">
        <v>3621</v>
      </c>
      <c r="DV403">
        <v>7375</v>
      </c>
      <c r="DW403">
        <v>851726.8169491525</v>
      </c>
      <c r="DX403">
        <v>851726.8169491525</v>
      </c>
      <c r="DY403">
        <v>1</v>
      </c>
    </row>
    <row r="404" spans="1:129" x14ac:dyDescent="0.25">
      <c r="A404" s="258">
        <v>41505</v>
      </c>
      <c r="B4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1392.05.28</v>
      </c>
      <c r="C404" s="195">
        <f t="shared" ca="1" si="42"/>
        <v>1392</v>
      </c>
      <c r="D4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404" s="195">
        <f>_xlfn.NUMBERVALUE(RIGHT(Table11[[#This Row],[تاریخ شمسی]],2))</f>
        <v>28</v>
      </c>
      <c r="F4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05-28</v>
      </c>
      <c r="G404" s="195" t="s">
        <v>555</v>
      </c>
      <c r="I404" s="259">
        <v>44230</v>
      </c>
      <c r="J404">
        <v>24200</v>
      </c>
      <c r="L404" s="259">
        <v>41505</v>
      </c>
      <c r="M404">
        <v>31300</v>
      </c>
      <c r="O404" s="283">
        <f>IFERROR(DATE(Table7[[#This Row],[year]],MONTH(DATEVALUE(Table7[[#This Row],[month]]&amp;"1")),Table7[[#This Row],[day]]),"")</f>
        <v>44510</v>
      </c>
      <c r="P404" s="257" t="s">
        <v>3830</v>
      </c>
      <c r="Q404" s="257">
        <v>2021</v>
      </c>
      <c r="R404" s="257" t="s">
        <v>3450</v>
      </c>
      <c r="S404" s="257">
        <v>10</v>
      </c>
      <c r="T404" s="257">
        <v>1824.95</v>
      </c>
      <c r="U404" s="257">
        <v>2678</v>
      </c>
      <c r="V404" s="257">
        <v>968450</v>
      </c>
      <c r="X404" s="260">
        <v>44510</v>
      </c>
      <c r="Y404" t="s">
        <v>9038</v>
      </c>
      <c r="Z404" s="260">
        <v>8</v>
      </c>
      <c r="AA404">
        <v>1400</v>
      </c>
      <c r="AB404" s="260" t="str">
        <f ca="1">IFERROR(IFERROR(VLOOKUP(Table_Merge1[[#This Row],[Column1]],Table11[#All],2,FALSE),LEFT(AB405,8)&amp;IF(LEN((RIGHT(AB405,2)+1))&lt;2,"0"&amp;(RIGHT(AB405,2)+1),(RIGHT(AB405,2)-1))),"")</f>
        <v>1400.08.19</v>
      </c>
      <c r="AC404" s="259" t="str">
        <f ca="1">LEFT(Table_Merge1[[#This Row],[Column2]],4)</f>
        <v>1400</v>
      </c>
      <c r="AD404" s="259" t="str">
        <f ca="1">RIGHT(LEFT(Table_Merge1[[#This Row],[Column2]],7),2)</f>
        <v>08</v>
      </c>
      <c r="AE404" s="259" t="str">
        <f ca="1">RIGHT(Table_Merge1[[#This Row],[Column2]],2)</f>
        <v>19</v>
      </c>
      <c r="AF404">
        <v>8</v>
      </c>
      <c r="AG404">
        <v>19</v>
      </c>
      <c r="AH404" s="260">
        <v>2021</v>
      </c>
      <c r="AI404" t="s">
        <v>3450</v>
      </c>
      <c r="AJ404" s="260">
        <v>10</v>
      </c>
      <c r="AK404">
        <v>1824.95</v>
      </c>
      <c r="AL404">
        <v>2678</v>
      </c>
      <c r="AM404">
        <v>968450</v>
      </c>
      <c r="AN404">
        <v>28420</v>
      </c>
      <c r="AO404">
        <v>231847</v>
      </c>
      <c r="AP404" s="287">
        <f>IFERROR(IF(Table_Merge1[[#This Row],[LME Zinc stock]]*Table_Merge1[[#This Row],[Nima.مقدار]]=0,"",Table_Merge1[[#This Row],[LME Zinc stock]]*Table_Merge1[[#This Row],[Nima.مقدار]]),"")</f>
        <v>224532227150</v>
      </c>
      <c r="AQ404" s="287">
        <f>IFERROR(IF(Table_Merge1[[#This Row],[LME Zinc 3-month]]*Table_Merge1[[#This Row],[Nima.مقدار]]=0,"",Table_Merge1[[#This Row],[LME Zinc 3-month]]*Table_Merge1[[#This Row],[Nima.مقدار]]),"")</f>
        <v>620886266</v>
      </c>
      <c r="AR404" s="288">
        <f>IFERROR(IF(Table_Merge1[[#This Row],[LME Zinc stock]]*Table_Merge1[[#This Row],[Azad.Sell]]=0,"",Table_Merge1[[#This Row],[LME Zinc stock]]*Table_Merge1[[#This Row],[Azad.Sell]]),"")</f>
        <v>27523349000</v>
      </c>
      <c r="AS404" s="288">
        <f>IFERROR(IF(Table_Merge1[[#This Row],[LME Zinc 3-month]]*Table_Merge1[[#This Row],[Azad.Sell]]=0,"",Table_Merge1[[#This Row],[LME Zinc 3-month]]*Table_Merge1[[#This Row],[Azad.Sell]]),"")</f>
        <v>76108760</v>
      </c>
      <c r="AT404"/>
      <c r="DH404">
        <v>0</v>
      </c>
      <c r="DI404">
        <v>200</v>
      </c>
      <c r="DJ404">
        <v>200</v>
      </c>
      <c r="DK404" t="s">
        <v>9708</v>
      </c>
      <c r="DL404" t="s">
        <v>9812</v>
      </c>
      <c r="DM404" t="s">
        <v>9810</v>
      </c>
      <c r="DN404">
        <v>178476600</v>
      </c>
      <c r="DO404">
        <v>178476600</v>
      </c>
      <c r="DP404">
        <v>1205024550</v>
      </c>
      <c r="DQ404">
        <v>1205024550</v>
      </c>
      <c r="DR404">
        <v>1350</v>
      </c>
      <c r="DS404" t="s">
        <v>3621</v>
      </c>
      <c r="DT404" t="s">
        <v>3621</v>
      </c>
      <c r="DU404" t="s">
        <v>3621</v>
      </c>
      <c r="DV404">
        <v>7375</v>
      </c>
      <c r="DW404">
        <v>851726.8169491525</v>
      </c>
      <c r="DX404">
        <v>851726.8169491525</v>
      </c>
      <c r="DY404">
        <v>1</v>
      </c>
    </row>
    <row r="405" spans="1:129" x14ac:dyDescent="0.25">
      <c r="A405" s="258">
        <v>41506</v>
      </c>
      <c r="B4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1392.05.29</v>
      </c>
      <c r="C405" s="195">
        <f t="shared" ca="1" si="42"/>
        <v>1392</v>
      </c>
      <c r="D4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405" s="195">
        <f>_xlfn.NUMBERVALUE(RIGHT(Table11[[#This Row],[تاریخ شمسی]],2))</f>
        <v>29</v>
      </c>
      <c r="F4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05-29</v>
      </c>
      <c r="G405" s="195" t="s">
        <v>556</v>
      </c>
      <c r="I405" s="259">
        <v>44231</v>
      </c>
      <c r="J405">
        <v>24100</v>
      </c>
      <c r="L405" s="259">
        <v>41506</v>
      </c>
      <c r="M405">
        <v>30860</v>
      </c>
      <c r="O405" s="284">
        <f>IFERROR(DATE(Table7[[#This Row],[year]],MONTH(DATEVALUE(Table7[[#This Row],[month]]&amp;"1")),Table7[[#This Row],[day]]),"")</f>
        <v>44509</v>
      </c>
      <c r="P405" s="195" t="s">
        <v>3831</v>
      </c>
      <c r="Q405" s="195">
        <v>2021</v>
      </c>
      <c r="R405" s="195" t="s">
        <v>3450</v>
      </c>
      <c r="S405" s="195">
        <v>9</v>
      </c>
      <c r="T405" s="195">
        <v>1824.4</v>
      </c>
      <c r="U405" s="195">
        <v>2679</v>
      </c>
      <c r="V405" s="195">
        <v>974700</v>
      </c>
      <c r="X405" s="260">
        <v>44509</v>
      </c>
      <c r="Y405" t="s">
        <v>9037</v>
      </c>
      <c r="Z405" s="260">
        <v>8</v>
      </c>
      <c r="AA405">
        <v>1400</v>
      </c>
      <c r="AB405" s="260" t="str">
        <f ca="1">IFERROR(IFERROR(VLOOKUP(Table_Merge1[[#This Row],[Column1]],Table11[#All],2,FALSE),LEFT(AB406,8)&amp;IF(LEN((RIGHT(AB406,2)+1))&lt;2,"0"&amp;(RIGHT(AB406,2)+1),(RIGHT(AB406,2)-1))),"")</f>
        <v>1400.08.18</v>
      </c>
      <c r="AC405" s="259" t="str">
        <f ca="1">LEFT(Table_Merge1[[#This Row],[Column2]],4)</f>
        <v>1400</v>
      </c>
      <c r="AD405" s="259" t="str">
        <f ca="1">RIGHT(LEFT(Table_Merge1[[#This Row],[Column2]],7),2)</f>
        <v>08</v>
      </c>
      <c r="AE405" s="259" t="str">
        <f ca="1">RIGHT(Table_Merge1[[#This Row],[Column2]],2)</f>
        <v>18</v>
      </c>
      <c r="AF405">
        <v>8</v>
      </c>
      <c r="AG405">
        <v>18</v>
      </c>
      <c r="AH405" s="260">
        <v>2021</v>
      </c>
      <c r="AI405" t="s">
        <v>3450</v>
      </c>
      <c r="AJ405" s="260">
        <v>9</v>
      </c>
      <c r="AK405">
        <v>1824.4</v>
      </c>
      <c r="AL405">
        <v>2679</v>
      </c>
      <c r="AM405">
        <v>974700</v>
      </c>
      <c r="AN405">
        <v>28150</v>
      </c>
      <c r="AO405">
        <v>231906</v>
      </c>
      <c r="AP405" s="287">
        <f>IFERROR(IF(Table_Merge1[[#This Row],[LME Zinc stock]]*Table_Merge1[[#This Row],[Nima.مقدار]]=0,"",Table_Merge1[[#This Row],[LME Zinc stock]]*Table_Merge1[[#This Row],[Nima.مقدار]]),"")</f>
        <v>226038778200</v>
      </c>
      <c r="AQ405" s="287">
        <f>IFERROR(IF(Table_Merge1[[#This Row],[LME Zinc 3-month]]*Table_Merge1[[#This Row],[Nima.مقدار]]=0,"",Table_Merge1[[#This Row],[LME Zinc 3-month]]*Table_Merge1[[#This Row],[Nima.مقدار]]),"")</f>
        <v>621276174</v>
      </c>
      <c r="AR405" s="288">
        <f>IFERROR(IF(Table_Merge1[[#This Row],[LME Zinc stock]]*Table_Merge1[[#This Row],[Azad.Sell]]=0,"",Table_Merge1[[#This Row],[LME Zinc stock]]*Table_Merge1[[#This Row],[Azad.Sell]]),"")</f>
        <v>27437805000</v>
      </c>
      <c r="AS405" s="288">
        <f>IFERROR(IF(Table_Merge1[[#This Row],[LME Zinc 3-month]]*Table_Merge1[[#This Row],[Azad.Sell]]=0,"",Table_Merge1[[#This Row],[LME Zinc 3-month]]*Table_Merge1[[#This Row],[Azad.Sell]]),"")</f>
        <v>75413850</v>
      </c>
      <c r="AT405"/>
      <c r="DH405">
        <v>0</v>
      </c>
      <c r="DI405">
        <v>75</v>
      </c>
      <c r="DJ405">
        <v>75</v>
      </c>
      <c r="DK405" t="s">
        <v>9709</v>
      </c>
      <c r="DL405" t="s">
        <v>9812</v>
      </c>
      <c r="DM405" t="s">
        <v>9810</v>
      </c>
      <c r="DN405">
        <v>66273075</v>
      </c>
      <c r="DO405">
        <v>66273075</v>
      </c>
      <c r="DP405">
        <v>1271297625</v>
      </c>
      <c r="DQ405">
        <v>1271297625</v>
      </c>
      <c r="DR405">
        <v>1425</v>
      </c>
      <c r="DS405" t="s">
        <v>3621</v>
      </c>
      <c r="DT405" t="s">
        <v>3621</v>
      </c>
      <c r="DU405" t="s">
        <v>3621</v>
      </c>
      <c r="DV405">
        <v>7375</v>
      </c>
      <c r="DW405">
        <v>851726.8169491525</v>
      </c>
      <c r="DX405">
        <v>851726.8169491525</v>
      </c>
      <c r="DY405">
        <v>1</v>
      </c>
    </row>
    <row r="406" spans="1:129" x14ac:dyDescent="0.25">
      <c r="A406" s="258">
        <v>41507</v>
      </c>
      <c r="B4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1392.05.30</v>
      </c>
      <c r="C406" s="195">
        <f t="shared" ca="1" si="42"/>
        <v>1392</v>
      </c>
      <c r="D4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406" s="195">
        <f>_xlfn.NUMBERVALUE(RIGHT(Table11[[#This Row],[تاریخ شمسی]],2))</f>
        <v>30</v>
      </c>
      <c r="F4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05-30</v>
      </c>
      <c r="G406" s="195" t="s">
        <v>557</v>
      </c>
      <c r="I406" s="259">
        <v>44231</v>
      </c>
      <c r="J406">
        <v>24100</v>
      </c>
      <c r="L406" s="259">
        <v>41507</v>
      </c>
      <c r="M406">
        <v>30880</v>
      </c>
      <c r="O406" s="283">
        <f>IFERROR(DATE(Table7[[#This Row],[year]],MONTH(DATEVALUE(Table7[[#This Row],[month]]&amp;"1")),Table7[[#This Row],[day]]),"")</f>
        <v>44508</v>
      </c>
      <c r="P406" s="257" t="s">
        <v>3832</v>
      </c>
      <c r="Q406" s="257">
        <v>2021</v>
      </c>
      <c r="R406" s="257" t="s">
        <v>3450</v>
      </c>
      <c r="S406" s="257">
        <v>8</v>
      </c>
      <c r="T406" s="257">
        <v>1818</v>
      </c>
      <c r="U406" s="257">
        <v>2655.5</v>
      </c>
      <c r="V406" s="257">
        <v>982025</v>
      </c>
      <c r="X406" s="260">
        <v>44508</v>
      </c>
      <c r="Y406" t="s">
        <v>9036</v>
      </c>
      <c r="Z406" s="260">
        <v>8</v>
      </c>
      <c r="AA406">
        <v>1400</v>
      </c>
      <c r="AB406" s="260" t="str">
        <f ca="1">IFERROR(IFERROR(VLOOKUP(Table_Merge1[[#This Row],[Column1]],Table11[#All],2,FALSE),LEFT(AB407,8)&amp;IF(LEN((RIGHT(AB407,2)+1))&lt;2,"0"&amp;(RIGHT(AB407,2)+1),(RIGHT(AB407,2)-1))),"")</f>
        <v>1400.08.17</v>
      </c>
      <c r="AC406" s="259" t="str">
        <f ca="1">LEFT(Table_Merge1[[#This Row],[Column2]],4)</f>
        <v>1400</v>
      </c>
      <c r="AD406" s="259" t="str">
        <f ca="1">RIGHT(LEFT(Table_Merge1[[#This Row],[Column2]],7),2)</f>
        <v>08</v>
      </c>
      <c r="AE406" s="259" t="str">
        <f ca="1">RIGHT(Table_Merge1[[#This Row],[Column2]],2)</f>
        <v>17</v>
      </c>
      <c r="AF406">
        <v>8</v>
      </c>
      <c r="AG406">
        <v>17</v>
      </c>
      <c r="AH406" s="260">
        <v>2021</v>
      </c>
      <c r="AI406" t="s">
        <v>3450</v>
      </c>
      <c r="AJ406" s="260">
        <v>8</v>
      </c>
      <c r="AK406">
        <v>1818</v>
      </c>
      <c r="AL406">
        <v>2655.5</v>
      </c>
      <c r="AM406">
        <v>982025</v>
      </c>
      <c r="AN406">
        <v>28100</v>
      </c>
      <c r="AO406">
        <v>232574</v>
      </c>
      <c r="AP406" s="287">
        <f>IFERROR(IF(Table_Merge1[[#This Row],[LME Zinc stock]]*Table_Merge1[[#This Row],[Nima.مقدار]]=0,"",Table_Merge1[[#This Row],[LME Zinc stock]]*Table_Merge1[[#This Row],[Nima.مقدار]]),"")</f>
        <v>228393482350</v>
      </c>
      <c r="AQ406" s="287">
        <f>IFERROR(IF(Table_Merge1[[#This Row],[LME Zinc 3-month]]*Table_Merge1[[#This Row],[Nima.مقدار]]=0,"",Table_Merge1[[#This Row],[LME Zinc 3-month]]*Table_Merge1[[#This Row],[Nima.مقدار]]),"")</f>
        <v>617600257</v>
      </c>
      <c r="AR406" s="288">
        <f>IFERROR(IF(Table_Merge1[[#This Row],[LME Zinc stock]]*Table_Merge1[[#This Row],[Azad.Sell]]=0,"",Table_Merge1[[#This Row],[LME Zinc stock]]*Table_Merge1[[#This Row],[Azad.Sell]]),"")</f>
        <v>27594902500</v>
      </c>
      <c r="AS406" s="288">
        <f>IFERROR(IF(Table_Merge1[[#This Row],[LME Zinc 3-month]]*Table_Merge1[[#This Row],[Azad.Sell]]=0,"",Table_Merge1[[#This Row],[LME Zinc 3-month]]*Table_Merge1[[#This Row],[Azad.Sell]]),"")</f>
        <v>74619550</v>
      </c>
      <c r="AT406"/>
      <c r="DH406">
        <v>1000</v>
      </c>
      <c r="DI406">
        <v>375</v>
      </c>
      <c r="DJ406">
        <v>300</v>
      </c>
      <c r="DK406" t="s">
        <v>9709</v>
      </c>
      <c r="DL406" t="s">
        <v>9812</v>
      </c>
      <c r="DM406" t="s">
        <v>9810</v>
      </c>
      <c r="DN406">
        <v>265092300</v>
      </c>
      <c r="DO406">
        <v>265092300</v>
      </c>
      <c r="DP406">
        <v>1536389925</v>
      </c>
      <c r="DQ406">
        <v>1536389925</v>
      </c>
      <c r="DR406">
        <v>1725</v>
      </c>
      <c r="DS406" t="s">
        <v>3621</v>
      </c>
      <c r="DT406" t="s">
        <v>3621</v>
      </c>
      <c r="DU406" t="s">
        <v>3621</v>
      </c>
      <c r="DV406">
        <v>7375</v>
      </c>
      <c r="DW406">
        <v>851726.8169491525</v>
      </c>
      <c r="DX406">
        <v>851726.8169491525</v>
      </c>
      <c r="DY406">
        <v>1</v>
      </c>
    </row>
    <row r="407" spans="1:129" x14ac:dyDescent="0.25">
      <c r="A407" s="258">
        <v>41508</v>
      </c>
      <c r="B4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1392.05.31</v>
      </c>
      <c r="C407" s="195">
        <f t="shared" ca="1" si="42"/>
        <v>1392</v>
      </c>
      <c r="D4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407" s="195">
        <f>_xlfn.NUMBERVALUE(RIGHT(Table11[[#This Row],[تاریخ شمسی]],2))</f>
        <v>31</v>
      </c>
      <c r="F4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05-31</v>
      </c>
      <c r="G407" s="195" t="s">
        <v>558</v>
      </c>
      <c r="I407" s="259">
        <v>44232</v>
      </c>
      <c r="J407">
        <v>24100</v>
      </c>
      <c r="L407" s="259">
        <v>41508</v>
      </c>
      <c r="M407">
        <v>31050</v>
      </c>
      <c r="O407" s="284">
        <f>IFERROR(DATE(Table7[[#This Row],[year]],MONTH(DATEVALUE(Table7[[#This Row],[month]]&amp;"1")),Table7[[#This Row],[day]]),"")</f>
        <v>44505</v>
      </c>
      <c r="P407" s="195" t="s">
        <v>3833</v>
      </c>
      <c r="Q407" s="195">
        <v>2021</v>
      </c>
      <c r="R407" s="195" t="s">
        <v>3450</v>
      </c>
      <c r="S407" s="195">
        <v>5</v>
      </c>
      <c r="T407" s="195">
        <v>1793.2</v>
      </c>
      <c r="U407" s="195">
        <v>2575</v>
      </c>
      <c r="V407" s="195">
        <v>985275</v>
      </c>
      <c r="X407" s="260">
        <v>44505</v>
      </c>
      <c r="Z407" s="260">
        <v>8</v>
      </c>
      <c r="AB407" s="260" t="str">
        <f ca="1">IFERROR(IFERROR(VLOOKUP(Table_Merge1[[#This Row],[Column1]],Table11[#All],2,FALSE),LEFT(AB408,8)&amp;IF(LEN((RIGHT(AB408,2)+1))&lt;2,"0"&amp;(RIGHT(AB408,2)+1),(RIGHT(AB408,2)-1))),"")</f>
        <v>1400.08.12</v>
      </c>
      <c r="AC407" s="259" t="str">
        <f ca="1">LEFT(Table_Merge1[[#This Row],[Column2]],4)</f>
        <v>1400</v>
      </c>
      <c r="AD407" s="259" t="str">
        <f ca="1">RIGHT(LEFT(Table_Merge1[[#This Row],[Column2]],7),2)</f>
        <v>08</v>
      </c>
      <c r="AE407" s="259" t="str">
        <f ca="1">RIGHT(Table_Merge1[[#This Row],[Column2]],2)</f>
        <v>12</v>
      </c>
      <c r="AH407" s="260">
        <v>2021</v>
      </c>
      <c r="AI407" t="s">
        <v>3450</v>
      </c>
      <c r="AJ407" s="260">
        <v>5</v>
      </c>
      <c r="AK407">
        <v>1793.2</v>
      </c>
      <c r="AL407">
        <v>2575</v>
      </c>
      <c r="AM407">
        <v>985275</v>
      </c>
      <c r="AN407">
        <v>27730</v>
      </c>
      <c r="AP407" s="287" t="str">
        <f>IFERROR(IF(Table_Merge1[[#This Row],[LME Zinc stock]]*Table_Merge1[[#This Row],[Nima.مقدار]]=0,"",Table_Merge1[[#This Row],[LME Zinc stock]]*Table_Merge1[[#This Row],[Nima.مقدار]]),"")</f>
        <v/>
      </c>
      <c r="AQ407" s="287" t="str">
        <f>IFERROR(IF(Table_Merge1[[#This Row],[LME Zinc 3-month]]*Table_Merge1[[#This Row],[Nima.مقدار]]=0,"",Table_Merge1[[#This Row],[LME Zinc 3-month]]*Table_Merge1[[#This Row],[Nima.مقدار]]),"")</f>
        <v/>
      </c>
      <c r="AR407" s="288">
        <f>IFERROR(IF(Table_Merge1[[#This Row],[LME Zinc stock]]*Table_Merge1[[#This Row],[Azad.Sell]]=0,"",Table_Merge1[[#This Row],[LME Zinc stock]]*Table_Merge1[[#This Row],[Azad.Sell]]),"")</f>
        <v>27321675750</v>
      </c>
      <c r="AS407" s="288">
        <f>IFERROR(IF(Table_Merge1[[#This Row],[LME Zinc 3-month]]*Table_Merge1[[#This Row],[Azad.Sell]]=0,"",Table_Merge1[[#This Row],[LME Zinc 3-month]]*Table_Merge1[[#This Row],[Azad.Sell]]),"")</f>
        <v>71404750</v>
      </c>
      <c r="AT407"/>
      <c r="DH407">
        <v>500</v>
      </c>
      <c r="DI407">
        <v>25</v>
      </c>
      <c r="DJ407">
        <v>25</v>
      </c>
      <c r="DK407" t="s">
        <v>9709</v>
      </c>
      <c r="DL407" t="s">
        <v>9812</v>
      </c>
      <c r="DM407" t="s">
        <v>9810</v>
      </c>
      <c r="DN407">
        <v>22091025</v>
      </c>
      <c r="DO407">
        <v>22091025</v>
      </c>
      <c r="DP407">
        <v>1558480950</v>
      </c>
      <c r="DQ407">
        <v>1558480950</v>
      </c>
      <c r="DR407">
        <v>1750</v>
      </c>
      <c r="DS407" t="s">
        <v>3621</v>
      </c>
      <c r="DT407" t="s">
        <v>3621</v>
      </c>
      <c r="DU407" t="s">
        <v>3621</v>
      </c>
      <c r="DV407">
        <v>7375</v>
      </c>
      <c r="DW407">
        <v>851726.8169491525</v>
      </c>
      <c r="DX407">
        <v>851726.8169491525</v>
      </c>
      <c r="DY407">
        <v>1</v>
      </c>
    </row>
    <row r="408" spans="1:129" x14ac:dyDescent="0.25">
      <c r="A408" s="258">
        <v>41510</v>
      </c>
      <c r="B4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1392.06.02</v>
      </c>
      <c r="C408" s="195">
        <f t="shared" ca="1" si="42"/>
        <v>1392</v>
      </c>
      <c r="D4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08" s="195">
        <f>_xlfn.NUMBERVALUE(RIGHT(Table11[[#This Row],[تاریخ شمسی]],2))</f>
        <v>2</v>
      </c>
      <c r="F4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06-02</v>
      </c>
      <c r="G408" s="195" t="s">
        <v>559</v>
      </c>
      <c r="I408" s="259">
        <v>44232</v>
      </c>
      <c r="J408">
        <v>24100</v>
      </c>
      <c r="L408" s="259">
        <v>41510</v>
      </c>
      <c r="M408">
        <v>31120</v>
      </c>
      <c r="O408" s="283">
        <f>IFERROR(DATE(Table7[[#This Row],[year]],MONTH(DATEVALUE(Table7[[#This Row],[month]]&amp;"1")),Table7[[#This Row],[day]]),"")</f>
        <v>44504</v>
      </c>
      <c r="P408" s="257" t="s">
        <v>3834</v>
      </c>
      <c r="Q408" s="257">
        <v>2021</v>
      </c>
      <c r="R408" s="257" t="s">
        <v>3450</v>
      </c>
      <c r="S408" s="257">
        <v>4</v>
      </c>
      <c r="T408" s="257">
        <v>1778.1</v>
      </c>
      <c r="U408" s="257">
        <v>2601</v>
      </c>
      <c r="V408" s="257">
        <v>991375</v>
      </c>
      <c r="X408" s="260">
        <v>44504</v>
      </c>
      <c r="Y408" t="s">
        <v>9035</v>
      </c>
      <c r="Z408" s="260">
        <v>8</v>
      </c>
      <c r="AA408">
        <v>1400</v>
      </c>
      <c r="AB408" s="260" t="str">
        <f ca="1">IFERROR(IFERROR(VLOOKUP(Table_Merge1[[#This Row],[Column1]],Table11[#All],2,FALSE),LEFT(AB409,8)&amp;IF(LEN((RIGHT(AB409,2)+1))&lt;2,"0"&amp;(RIGHT(AB409,2)+1),(RIGHT(AB409,2)-1))),"")</f>
        <v>1400.08.13</v>
      </c>
      <c r="AC408" s="259" t="str">
        <f ca="1">LEFT(Table_Merge1[[#This Row],[Column2]],4)</f>
        <v>1400</v>
      </c>
      <c r="AD408" s="259" t="str">
        <f ca="1">RIGHT(LEFT(Table_Merge1[[#This Row],[Column2]],7),2)</f>
        <v>08</v>
      </c>
      <c r="AE408" s="259" t="str">
        <f ca="1">RIGHT(Table_Merge1[[#This Row],[Column2]],2)</f>
        <v>13</v>
      </c>
      <c r="AF408">
        <v>8</v>
      </c>
      <c r="AG408">
        <v>13</v>
      </c>
      <c r="AH408" s="260">
        <v>2021</v>
      </c>
      <c r="AI408" t="s">
        <v>3450</v>
      </c>
      <c r="AJ408" s="260">
        <v>4</v>
      </c>
      <c r="AK408">
        <v>1778.1</v>
      </c>
      <c r="AL408">
        <v>2601</v>
      </c>
      <c r="AM408">
        <v>991375</v>
      </c>
      <c r="AN408">
        <v>27730</v>
      </c>
      <c r="AO408">
        <v>232526</v>
      </c>
      <c r="AP408" s="287">
        <f>IFERROR(IF(Table_Merge1[[#This Row],[LME Zinc stock]]*Table_Merge1[[#This Row],[Nima.مقدار]]=0,"",Table_Merge1[[#This Row],[LME Zinc stock]]*Table_Merge1[[#This Row],[Nima.مقدار]]),"")</f>
        <v>230520463250</v>
      </c>
      <c r="AQ408" s="287">
        <f>IFERROR(IF(Table_Merge1[[#This Row],[LME Zinc 3-month]]*Table_Merge1[[#This Row],[Nima.مقدار]]=0,"",Table_Merge1[[#This Row],[LME Zinc 3-month]]*Table_Merge1[[#This Row],[Nima.مقدار]]),"")</f>
        <v>604800126</v>
      </c>
      <c r="AR408" s="288">
        <f>IFERROR(IF(Table_Merge1[[#This Row],[LME Zinc stock]]*Table_Merge1[[#This Row],[Azad.Sell]]=0,"",Table_Merge1[[#This Row],[LME Zinc stock]]*Table_Merge1[[#This Row],[Azad.Sell]]),"")</f>
        <v>27490828750</v>
      </c>
      <c r="AS408" s="288">
        <f>IFERROR(IF(Table_Merge1[[#This Row],[LME Zinc 3-month]]*Table_Merge1[[#This Row],[Azad.Sell]]=0,"",Table_Merge1[[#This Row],[LME Zinc 3-month]]*Table_Merge1[[#This Row],[Azad.Sell]]),"")</f>
        <v>72125730</v>
      </c>
      <c r="AT408"/>
      <c r="DH408">
        <v>3000</v>
      </c>
      <c r="DI408">
        <v>25</v>
      </c>
      <c r="DJ408">
        <v>25</v>
      </c>
      <c r="DK408" t="s">
        <v>9709</v>
      </c>
      <c r="DL408" t="s">
        <v>9812</v>
      </c>
      <c r="DM408" t="s">
        <v>9810</v>
      </c>
      <c r="DN408">
        <v>22083525</v>
      </c>
      <c r="DO408">
        <v>22083525</v>
      </c>
      <c r="DP408">
        <v>1580564475</v>
      </c>
      <c r="DQ408">
        <v>1580564475</v>
      </c>
      <c r="DR408">
        <v>1775</v>
      </c>
      <c r="DS408" t="s">
        <v>3621</v>
      </c>
      <c r="DT408" t="s">
        <v>3621</v>
      </c>
      <c r="DU408" t="s">
        <v>3621</v>
      </c>
      <c r="DV408">
        <v>7375</v>
      </c>
      <c r="DW408">
        <v>851726.8169491525</v>
      </c>
      <c r="DX408">
        <v>851726.8169491525</v>
      </c>
      <c r="DY408">
        <v>1</v>
      </c>
    </row>
    <row r="409" spans="1:129" x14ac:dyDescent="0.25">
      <c r="A409" s="258">
        <v>41511</v>
      </c>
      <c r="B4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1392.06.03</v>
      </c>
      <c r="C409" s="195">
        <f t="shared" ca="1" si="42"/>
        <v>1392</v>
      </c>
      <c r="D4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09" s="195">
        <f>_xlfn.NUMBERVALUE(RIGHT(Table11[[#This Row],[تاریخ شمسی]],2))</f>
        <v>3</v>
      </c>
      <c r="F4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06-03</v>
      </c>
      <c r="G409" s="195" t="s">
        <v>560</v>
      </c>
      <c r="I409" s="259">
        <v>44233</v>
      </c>
      <c r="J409">
        <v>24400</v>
      </c>
      <c r="L409" s="259">
        <v>41511</v>
      </c>
      <c r="M409">
        <v>31210</v>
      </c>
      <c r="O409" s="284">
        <f>IFERROR(DATE(Table7[[#This Row],[year]],MONTH(DATEVALUE(Table7[[#This Row],[month]]&amp;"1")),Table7[[#This Row],[day]]),"")</f>
        <v>44503</v>
      </c>
      <c r="P409" s="195" t="s">
        <v>3835</v>
      </c>
      <c r="Q409" s="195">
        <v>2021</v>
      </c>
      <c r="R409" s="195" t="s">
        <v>3450</v>
      </c>
      <c r="S409" s="195">
        <v>3</v>
      </c>
      <c r="T409" s="195">
        <v>1781.85</v>
      </c>
      <c r="U409" s="195">
        <v>2558</v>
      </c>
      <c r="V409" s="195">
        <v>1000375</v>
      </c>
      <c r="X409" s="260">
        <v>44503</v>
      </c>
      <c r="Y409" t="s">
        <v>9034</v>
      </c>
      <c r="Z409" s="260">
        <v>9</v>
      </c>
      <c r="AA409">
        <v>1400</v>
      </c>
      <c r="AB409" s="260" t="str">
        <f ca="1">IFERROR(IFERROR(VLOOKUP(Table_Merge1[[#This Row],[Column1]],Table11[#All],2,FALSE),LEFT(AB410,8)&amp;IF(LEN((RIGHT(AB410,2)+1))&lt;2,"0"&amp;(RIGHT(AB410,2)+1),(RIGHT(AB410,2)-1))),"")</f>
        <v>1400.08.12</v>
      </c>
      <c r="AC409" s="259" t="str">
        <f ca="1">LEFT(Table_Merge1[[#This Row],[Column2]],4)</f>
        <v>1400</v>
      </c>
      <c r="AD409" s="259" t="str">
        <f ca="1">RIGHT(LEFT(Table_Merge1[[#This Row],[Column2]],7),2)</f>
        <v>08</v>
      </c>
      <c r="AE409" s="259" t="str">
        <f ca="1">RIGHT(Table_Merge1[[#This Row],[Column2]],2)</f>
        <v>12</v>
      </c>
      <c r="AF409">
        <v>8</v>
      </c>
      <c r="AG409">
        <v>12</v>
      </c>
      <c r="AH409" s="260">
        <v>2021</v>
      </c>
      <c r="AI409" t="s">
        <v>3450</v>
      </c>
      <c r="AJ409" s="260">
        <v>3</v>
      </c>
      <c r="AK409">
        <v>1781.85</v>
      </c>
      <c r="AL409">
        <v>2558</v>
      </c>
      <c r="AM409">
        <v>1000375</v>
      </c>
      <c r="AN409">
        <v>27970</v>
      </c>
      <c r="AO409">
        <v>232511</v>
      </c>
      <c r="AP409" s="287">
        <f>IFERROR(IF(Table_Merge1[[#This Row],[LME Zinc stock]]*Table_Merge1[[#This Row],[Nima.مقدار]]=0,"",Table_Merge1[[#This Row],[LME Zinc stock]]*Table_Merge1[[#This Row],[Nima.مقدار]]),"")</f>
        <v>232598191625</v>
      </c>
      <c r="AQ409" s="287">
        <f>IFERROR(IF(Table_Merge1[[#This Row],[LME Zinc 3-month]]*Table_Merge1[[#This Row],[Nima.مقدار]]=0,"",Table_Merge1[[#This Row],[LME Zinc 3-month]]*Table_Merge1[[#This Row],[Nima.مقدار]]),"")</f>
        <v>594763138</v>
      </c>
      <c r="AR409" s="288">
        <f>IFERROR(IF(Table_Merge1[[#This Row],[LME Zinc stock]]*Table_Merge1[[#This Row],[Azad.Sell]]=0,"",Table_Merge1[[#This Row],[LME Zinc stock]]*Table_Merge1[[#This Row],[Azad.Sell]]),"")</f>
        <v>27980488750</v>
      </c>
      <c r="AS409" s="288">
        <f>IFERROR(IF(Table_Merge1[[#This Row],[LME Zinc 3-month]]*Table_Merge1[[#This Row],[Azad.Sell]]=0,"",Table_Merge1[[#This Row],[LME Zinc 3-month]]*Table_Merge1[[#This Row],[Azad.Sell]]),"")</f>
        <v>71547260</v>
      </c>
      <c r="AT409"/>
      <c r="DH409">
        <v>0</v>
      </c>
      <c r="DI409">
        <v>150</v>
      </c>
      <c r="DJ409">
        <v>150</v>
      </c>
      <c r="DK409" t="s">
        <v>9709</v>
      </c>
      <c r="DL409" t="s">
        <v>9812</v>
      </c>
      <c r="DM409" t="s">
        <v>9810</v>
      </c>
      <c r="DN409">
        <v>132501150</v>
      </c>
      <c r="DO409">
        <v>132501150</v>
      </c>
      <c r="DP409">
        <v>1713065625</v>
      </c>
      <c r="DQ409">
        <v>1713065625</v>
      </c>
      <c r="DR409">
        <v>1925</v>
      </c>
      <c r="DS409" t="s">
        <v>3621</v>
      </c>
      <c r="DT409" t="s">
        <v>3621</v>
      </c>
      <c r="DU409" t="s">
        <v>3621</v>
      </c>
      <c r="DV409">
        <v>7375</v>
      </c>
      <c r="DW409">
        <v>851726.8169491525</v>
      </c>
      <c r="DX409">
        <v>851726.8169491525</v>
      </c>
      <c r="DY409">
        <v>1</v>
      </c>
    </row>
    <row r="410" spans="1:129" x14ac:dyDescent="0.25">
      <c r="A410" s="258">
        <v>41512</v>
      </c>
      <c r="B4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1392.06.04</v>
      </c>
      <c r="C410" s="195">
        <f t="shared" ca="1" si="42"/>
        <v>1392</v>
      </c>
      <c r="D4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10" s="195">
        <f>_xlfn.NUMBERVALUE(RIGHT(Table11[[#This Row],[تاریخ شمسی]],2))</f>
        <v>4</v>
      </c>
      <c r="F4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06-04</v>
      </c>
      <c r="G410" s="195" t="s">
        <v>561</v>
      </c>
      <c r="I410" s="259">
        <v>44233</v>
      </c>
      <c r="J410">
        <v>24400</v>
      </c>
      <c r="L410" s="259">
        <v>41512</v>
      </c>
      <c r="M410">
        <v>31150</v>
      </c>
      <c r="O410" s="283">
        <f>IFERROR(DATE(Table7[[#This Row],[year]],MONTH(DATEVALUE(Table7[[#This Row],[month]]&amp;"1")),Table7[[#This Row],[day]]),"")</f>
        <v>44502</v>
      </c>
      <c r="P410" s="257" t="s">
        <v>3836</v>
      </c>
      <c r="Q410" s="257">
        <v>2021</v>
      </c>
      <c r="R410" s="257" t="s">
        <v>3450</v>
      </c>
      <c r="S410" s="257">
        <v>2</v>
      </c>
      <c r="T410" s="257">
        <v>1791.5</v>
      </c>
      <c r="U410" s="257">
        <v>2522</v>
      </c>
      <c r="V410" s="257">
        <v>1004050</v>
      </c>
      <c r="X410" s="260">
        <v>44502</v>
      </c>
      <c r="Y410" t="s">
        <v>9033</v>
      </c>
      <c r="Z410" s="260">
        <v>9</v>
      </c>
      <c r="AA410">
        <v>1400</v>
      </c>
      <c r="AB410" s="260" t="str">
        <f ca="1">IFERROR(IFERROR(VLOOKUP(Table_Merge1[[#This Row],[Column1]],Table11[#All],2,FALSE),LEFT(AB411,8)&amp;IF(LEN((RIGHT(AB411,2)+1))&lt;2,"0"&amp;(RIGHT(AB411,2)+1),(RIGHT(AB411,2)-1))),"")</f>
        <v>1400.08.11</v>
      </c>
      <c r="AC410" s="259" t="str">
        <f ca="1">LEFT(Table_Merge1[[#This Row],[Column2]],4)</f>
        <v>1400</v>
      </c>
      <c r="AD410" s="259" t="str">
        <f ca="1">RIGHT(LEFT(Table_Merge1[[#This Row],[Column2]],7),2)</f>
        <v>08</v>
      </c>
      <c r="AE410" s="259" t="str">
        <f ca="1">RIGHT(Table_Merge1[[#This Row],[Column2]],2)</f>
        <v>11</v>
      </c>
      <c r="AF410">
        <v>8</v>
      </c>
      <c r="AG410">
        <v>11</v>
      </c>
      <c r="AH410" s="260">
        <v>2021</v>
      </c>
      <c r="AI410" t="s">
        <v>3450</v>
      </c>
      <c r="AJ410" s="260">
        <v>2</v>
      </c>
      <c r="AK410">
        <v>1791.5</v>
      </c>
      <c r="AL410">
        <v>2522</v>
      </c>
      <c r="AM410">
        <v>1004050</v>
      </c>
      <c r="AN410">
        <v>27650</v>
      </c>
      <c r="AO410">
        <v>232427</v>
      </c>
      <c r="AP410" s="287">
        <f>IFERROR(IF(Table_Merge1[[#This Row],[LME Zinc stock]]*Table_Merge1[[#This Row],[Nima.مقدار]]=0,"",Table_Merge1[[#This Row],[LME Zinc stock]]*Table_Merge1[[#This Row],[Nima.مقدار]]),"")</f>
        <v>233368329350</v>
      </c>
      <c r="AQ410" s="287">
        <f>IFERROR(IF(Table_Merge1[[#This Row],[LME Zinc 3-month]]*Table_Merge1[[#This Row],[Nima.مقدار]]=0,"",Table_Merge1[[#This Row],[LME Zinc 3-month]]*Table_Merge1[[#This Row],[Nima.مقدار]]),"")</f>
        <v>586180894</v>
      </c>
      <c r="AR410" s="288">
        <f>IFERROR(IF(Table_Merge1[[#This Row],[LME Zinc stock]]*Table_Merge1[[#This Row],[Azad.Sell]]=0,"",Table_Merge1[[#This Row],[LME Zinc stock]]*Table_Merge1[[#This Row],[Azad.Sell]]),"")</f>
        <v>27761982500</v>
      </c>
      <c r="AS410" s="288">
        <f>IFERROR(IF(Table_Merge1[[#This Row],[LME Zinc 3-month]]*Table_Merge1[[#This Row],[Azad.Sell]]=0,"",Table_Merge1[[#This Row],[LME Zinc 3-month]]*Table_Merge1[[#This Row],[Azad.Sell]]),"")</f>
        <v>69733300</v>
      </c>
      <c r="AT410"/>
      <c r="DH410">
        <v>0</v>
      </c>
      <c r="DI410">
        <v>75</v>
      </c>
      <c r="DJ410">
        <v>75</v>
      </c>
      <c r="DK410" t="s">
        <v>9710</v>
      </c>
      <c r="DL410" t="s">
        <v>9812</v>
      </c>
      <c r="DM410" t="s">
        <v>9810</v>
      </c>
      <c r="DN410">
        <v>66273075</v>
      </c>
      <c r="DO410">
        <v>66273075</v>
      </c>
      <c r="DP410">
        <v>1779338700</v>
      </c>
      <c r="DQ410">
        <v>1779338700</v>
      </c>
      <c r="DR410">
        <v>2000</v>
      </c>
      <c r="DS410" t="s">
        <v>3621</v>
      </c>
      <c r="DT410" t="s">
        <v>3621</v>
      </c>
      <c r="DU410" t="s">
        <v>3621</v>
      </c>
      <c r="DV410">
        <v>7375</v>
      </c>
      <c r="DW410">
        <v>851726.8169491525</v>
      </c>
      <c r="DX410">
        <v>851726.8169491525</v>
      </c>
      <c r="DY410">
        <v>1</v>
      </c>
    </row>
    <row r="411" spans="1:129" x14ac:dyDescent="0.25">
      <c r="A411" s="258">
        <v>41513</v>
      </c>
      <c r="B4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1392.06.05</v>
      </c>
      <c r="C411" s="195">
        <f t="shared" ca="1" si="42"/>
        <v>1392</v>
      </c>
      <c r="D4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11" s="195">
        <f>_xlfn.NUMBERVALUE(RIGHT(Table11[[#This Row],[تاریخ شمسی]],2))</f>
        <v>5</v>
      </c>
      <c r="F4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06-05</v>
      </c>
      <c r="G411" s="195" t="s">
        <v>562</v>
      </c>
      <c r="I411" s="259">
        <v>44234</v>
      </c>
      <c r="J411">
        <v>24350</v>
      </c>
      <c r="L411" s="259">
        <v>41513</v>
      </c>
      <c r="M411">
        <v>31720</v>
      </c>
      <c r="O411" s="284">
        <f>IFERROR(DATE(Table7[[#This Row],[year]],MONTH(DATEVALUE(Table7[[#This Row],[month]]&amp;"1")),Table7[[#This Row],[day]]),"")</f>
        <v>44498</v>
      </c>
      <c r="P411" s="195" t="s">
        <v>3837</v>
      </c>
      <c r="Q411" s="195">
        <v>2021</v>
      </c>
      <c r="R411" s="195" t="s">
        <v>3448</v>
      </c>
      <c r="S411" s="195">
        <v>29</v>
      </c>
      <c r="T411" s="195">
        <v>1796.3</v>
      </c>
      <c r="U411" s="195">
        <v>2724</v>
      </c>
      <c r="V411" s="195">
        <v>1019825</v>
      </c>
      <c r="X411" s="260">
        <v>44498</v>
      </c>
      <c r="Z411" s="260">
        <v>9</v>
      </c>
      <c r="AB411" s="260" t="str">
        <f ca="1">IFERROR(IFERROR(VLOOKUP(Table_Merge1[[#This Row],[Column1]],Table11[#All],2,FALSE),LEFT(AB412,8)&amp;IF(LEN((RIGHT(AB412,2)+1))&lt;2,"0"&amp;(RIGHT(AB412,2)+1),(RIGHT(AB412,2)-1))),"")</f>
        <v>1400.08.07</v>
      </c>
      <c r="AC411" s="259" t="str">
        <f ca="1">LEFT(Table_Merge1[[#This Row],[Column2]],4)</f>
        <v>1400</v>
      </c>
      <c r="AD411" s="259" t="str">
        <f ca="1">RIGHT(LEFT(Table_Merge1[[#This Row],[Column2]],7),2)</f>
        <v>08</v>
      </c>
      <c r="AE411" s="259" t="str">
        <f ca="1">RIGHT(Table_Merge1[[#This Row],[Column2]],2)</f>
        <v>07</v>
      </c>
      <c r="AH411" s="260">
        <v>2021</v>
      </c>
      <c r="AI411" t="s">
        <v>3448</v>
      </c>
      <c r="AJ411" s="260">
        <v>29</v>
      </c>
      <c r="AK411">
        <v>1796.3</v>
      </c>
      <c r="AL411">
        <v>2724</v>
      </c>
      <c r="AM411">
        <v>1019825</v>
      </c>
      <c r="AN411">
        <v>27630</v>
      </c>
      <c r="AP411" s="287" t="str">
        <f>IFERROR(IF(Table_Merge1[[#This Row],[LME Zinc stock]]*Table_Merge1[[#This Row],[Nima.مقدار]]=0,"",Table_Merge1[[#This Row],[LME Zinc stock]]*Table_Merge1[[#This Row],[Nima.مقدار]]),"")</f>
        <v/>
      </c>
      <c r="AQ411" s="287" t="str">
        <f>IFERROR(IF(Table_Merge1[[#This Row],[LME Zinc 3-month]]*Table_Merge1[[#This Row],[Nima.مقدار]]=0,"",Table_Merge1[[#This Row],[LME Zinc 3-month]]*Table_Merge1[[#This Row],[Nima.مقدار]]),"")</f>
        <v/>
      </c>
      <c r="AR411" s="288">
        <f>IFERROR(IF(Table_Merge1[[#This Row],[LME Zinc stock]]*Table_Merge1[[#This Row],[Azad.Sell]]=0,"",Table_Merge1[[#This Row],[LME Zinc stock]]*Table_Merge1[[#This Row],[Azad.Sell]]),"")</f>
        <v>28177764750</v>
      </c>
      <c r="AS411" s="288">
        <f>IFERROR(IF(Table_Merge1[[#This Row],[LME Zinc 3-month]]*Table_Merge1[[#This Row],[Azad.Sell]]=0,"",Table_Merge1[[#This Row],[LME Zinc 3-month]]*Table_Merge1[[#This Row],[Azad.Sell]]),"")</f>
        <v>75264120</v>
      </c>
      <c r="AT411"/>
      <c r="DH411">
        <v>500</v>
      </c>
      <c r="DI411">
        <v>125</v>
      </c>
      <c r="DJ411">
        <v>100</v>
      </c>
      <c r="DK411" t="s">
        <v>9767</v>
      </c>
      <c r="DL411" t="s">
        <v>9812</v>
      </c>
      <c r="DM411" t="s">
        <v>9810</v>
      </c>
      <c r="DN411">
        <v>86311200</v>
      </c>
      <c r="DO411">
        <v>86311200</v>
      </c>
      <c r="DP411">
        <v>1865649900</v>
      </c>
      <c r="DQ411">
        <v>1865649900</v>
      </c>
      <c r="DR411">
        <v>2100</v>
      </c>
      <c r="DS411" t="s">
        <v>3621</v>
      </c>
      <c r="DT411" t="s">
        <v>3621</v>
      </c>
      <c r="DU411" t="s">
        <v>3621</v>
      </c>
      <c r="DV411">
        <v>7375</v>
      </c>
      <c r="DW411">
        <v>851726.8169491525</v>
      </c>
      <c r="DX411">
        <v>851726.8169491525</v>
      </c>
      <c r="DY411">
        <v>1</v>
      </c>
    </row>
    <row r="412" spans="1:129" x14ac:dyDescent="0.25">
      <c r="A412" s="258">
        <v>41514</v>
      </c>
      <c r="B4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1392.06.06</v>
      </c>
      <c r="C412" s="195">
        <f t="shared" ca="1" si="42"/>
        <v>1392</v>
      </c>
      <c r="D4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12" s="195">
        <f>_xlfn.NUMBERVALUE(RIGHT(Table11[[#This Row],[تاریخ شمسی]],2))</f>
        <v>6</v>
      </c>
      <c r="F4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06-06</v>
      </c>
      <c r="G412" s="195" t="s">
        <v>563</v>
      </c>
      <c r="I412" s="259">
        <v>44234</v>
      </c>
      <c r="J412">
        <v>24350</v>
      </c>
      <c r="L412" s="259">
        <v>41514</v>
      </c>
      <c r="M412">
        <v>32700</v>
      </c>
      <c r="O412" s="283">
        <f>IFERROR(DATE(Table7[[#This Row],[year]],MONTH(DATEVALUE(Table7[[#This Row],[month]]&amp;"1")),Table7[[#This Row],[day]]),"")</f>
        <v>44497</v>
      </c>
      <c r="P412" s="257" t="s">
        <v>3838</v>
      </c>
      <c r="Q412" s="257">
        <v>2021</v>
      </c>
      <c r="R412" s="257" t="s">
        <v>3448</v>
      </c>
      <c r="S412" s="257">
        <v>28</v>
      </c>
      <c r="T412" s="257">
        <v>1798.2</v>
      </c>
      <c r="U412" s="257">
        <v>2698</v>
      </c>
      <c r="V412" s="257">
        <v>1028325</v>
      </c>
      <c r="X412" s="260">
        <v>44497</v>
      </c>
      <c r="Y412" t="s">
        <v>9032</v>
      </c>
      <c r="Z412" s="260">
        <v>9</v>
      </c>
      <c r="AA412">
        <v>1400</v>
      </c>
      <c r="AB412" s="260" t="str">
        <f ca="1">IFERROR(IFERROR(VLOOKUP(Table_Merge1[[#This Row],[Column1]],Table11[#All],2,FALSE),LEFT(AB413,8)&amp;IF(LEN((RIGHT(AB413,2)+1))&lt;2,"0"&amp;(RIGHT(AB413,2)+1),(RIGHT(AB413,2)-1))),"")</f>
        <v>1400.08.06</v>
      </c>
      <c r="AC412" s="259" t="str">
        <f ca="1">LEFT(Table_Merge1[[#This Row],[Column2]],4)</f>
        <v>1400</v>
      </c>
      <c r="AD412" s="259" t="str">
        <f ca="1">RIGHT(LEFT(Table_Merge1[[#This Row],[Column2]],7),2)</f>
        <v>08</v>
      </c>
      <c r="AE412" s="259" t="str">
        <f ca="1">RIGHT(Table_Merge1[[#This Row],[Column2]],2)</f>
        <v>06</v>
      </c>
      <c r="AF412">
        <v>8</v>
      </c>
      <c r="AG412">
        <v>6</v>
      </c>
      <c r="AH412" s="260">
        <v>2021</v>
      </c>
      <c r="AI412" t="s">
        <v>3448</v>
      </c>
      <c r="AJ412" s="260">
        <v>28</v>
      </c>
      <c r="AK412">
        <v>1798.2</v>
      </c>
      <c r="AL412">
        <v>2698</v>
      </c>
      <c r="AM412">
        <v>1028325</v>
      </c>
      <c r="AN412">
        <v>27630</v>
      </c>
      <c r="AO412">
        <v>233199</v>
      </c>
      <c r="AP412" s="287">
        <f>IFERROR(IF(Table_Merge1[[#This Row],[LME Zinc stock]]*Table_Merge1[[#This Row],[Nima.مقدار]]=0,"",Table_Merge1[[#This Row],[LME Zinc stock]]*Table_Merge1[[#This Row],[Nima.مقدار]]),"")</f>
        <v>239804361675</v>
      </c>
      <c r="AQ412" s="287">
        <f>IFERROR(IF(Table_Merge1[[#This Row],[LME Zinc 3-month]]*Table_Merge1[[#This Row],[Nima.مقدار]]=0,"",Table_Merge1[[#This Row],[LME Zinc 3-month]]*Table_Merge1[[#This Row],[Nima.مقدار]]),"")</f>
        <v>629170902</v>
      </c>
      <c r="AR412" s="288">
        <f>IFERROR(IF(Table_Merge1[[#This Row],[LME Zinc stock]]*Table_Merge1[[#This Row],[Azad.Sell]]=0,"",Table_Merge1[[#This Row],[LME Zinc stock]]*Table_Merge1[[#This Row],[Azad.Sell]]),"")</f>
        <v>28412619750</v>
      </c>
      <c r="AS412" s="288">
        <f>IFERROR(IF(Table_Merge1[[#This Row],[LME Zinc 3-month]]*Table_Merge1[[#This Row],[Azad.Sell]]=0,"",Table_Merge1[[#This Row],[LME Zinc 3-month]]*Table_Merge1[[#This Row],[Azad.Sell]]),"")</f>
        <v>74545740</v>
      </c>
      <c r="AT412"/>
      <c r="DH412">
        <v>0</v>
      </c>
      <c r="DI412">
        <v>400</v>
      </c>
      <c r="DJ412">
        <v>400</v>
      </c>
      <c r="DK412" t="s">
        <v>9767</v>
      </c>
      <c r="DL412" t="s">
        <v>9812</v>
      </c>
      <c r="DM412" t="s">
        <v>9810</v>
      </c>
      <c r="DN412">
        <v>345244800</v>
      </c>
      <c r="DO412">
        <v>345244800</v>
      </c>
      <c r="DP412">
        <v>2210894700</v>
      </c>
      <c r="DQ412">
        <v>2210894700</v>
      </c>
      <c r="DR412">
        <v>2500</v>
      </c>
      <c r="DS412" t="s">
        <v>3621</v>
      </c>
      <c r="DT412" t="s">
        <v>3621</v>
      </c>
      <c r="DU412" t="s">
        <v>3621</v>
      </c>
      <c r="DV412">
        <v>7375</v>
      </c>
      <c r="DW412">
        <v>851726.8169491525</v>
      </c>
      <c r="DX412">
        <v>851726.8169491525</v>
      </c>
      <c r="DY412">
        <v>1</v>
      </c>
    </row>
    <row r="413" spans="1:129" x14ac:dyDescent="0.25">
      <c r="A413" s="258">
        <v>41515</v>
      </c>
      <c r="B4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1392.06.07</v>
      </c>
      <c r="C413" s="195">
        <f t="shared" ca="1" si="42"/>
        <v>1392</v>
      </c>
      <c r="D4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13" s="195">
        <f>_xlfn.NUMBERVALUE(RIGHT(Table11[[#This Row],[تاریخ شمسی]],2))</f>
        <v>7</v>
      </c>
      <c r="F4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06-07</v>
      </c>
      <c r="G413" s="195" t="s">
        <v>564</v>
      </c>
      <c r="I413" s="259">
        <v>44235</v>
      </c>
      <c r="J413">
        <v>25030</v>
      </c>
      <c r="L413" s="259">
        <v>41515</v>
      </c>
      <c r="M413">
        <v>32440</v>
      </c>
      <c r="O413" s="284">
        <f>IFERROR(DATE(Table7[[#This Row],[year]],MONTH(DATEVALUE(Table7[[#This Row],[month]]&amp;"1")),Table7[[#This Row],[day]]),"")</f>
        <v>44496</v>
      </c>
      <c r="P413" s="195" t="s">
        <v>3839</v>
      </c>
      <c r="Q413" s="195">
        <v>2021</v>
      </c>
      <c r="R413" s="195" t="s">
        <v>3448</v>
      </c>
      <c r="S413" s="195">
        <v>27</v>
      </c>
      <c r="T413" s="195">
        <v>1783.85</v>
      </c>
      <c r="U413" s="195">
        <v>2730</v>
      </c>
      <c r="V413" s="195">
        <v>1035525</v>
      </c>
      <c r="X413" s="260">
        <v>44496</v>
      </c>
      <c r="Y413" t="s">
        <v>9031</v>
      </c>
      <c r="Z413" s="260">
        <v>9</v>
      </c>
      <c r="AA413">
        <v>1400</v>
      </c>
      <c r="AB413" s="260" t="str">
        <f ca="1">IFERROR(IFERROR(VLOOKUP(Table_Merge1[[#This Row],[Column1]],Table11[#All],2,FALSE),LEFT(AB414,8)&amp;IF(LEN((RIGHT(AB414,2)+1))&lt;2,"0"&amp;(RIGHT(AB414,2)+1),(RIGHT(AB414,2)-1))),"")</f>
        <v>1400.08.05</v>
      </c>
      <c r="AC413" s="259" t="str">
        <f ca="1">LEFT(Table_Merge1[[#This Row],[Column2]],4)</f>
        <v>1400</v>
      </c>
      <c r="AD413" s="259" t="str">
        <f ca="1">RIGHT(LEFT(Table_Merge1[[#This Row],[Column2]],7),2)</f>
        <v>08</v>
      </c>
      <c r="AE413" s="259" t="str">
        <f ca="1">RIGHT(Table_Merge1[[#This Row],[Column2]],2)</f>
        <v>05</v>
      </c>
      <c r="AF413">
        <v>8</v>
      </c>
      <c r="AG413">
        <v>5</v>
      </c>
      <c r="AH413" s="260">
        <v>2021</v>
      </c>
      <c r="AI413" t="s">
        <v>3448</v>
      </c>
      <c r="AJ413" s="260">
        <v>27</v>
      </c>
      <c r="AK413">
        <v>1783.85</v>
      </c>
      <c r="AL413">
        <v>2730</v>
      </c>
      <c r="AM413">
        <v>1035525</v>
      </c>
      <c r="AN413">
        <v>27750</v>
      </c>
      <c r="AO413">
        <v>233440</v>
      </c>
      <c r="AP413" s="287">
        <f>IFERROR(IF(Table_Merge1[[#This Row],[LME Zinc stock]]*Table_Merge1[[#This Row],[Nima.مقدار]]=0,"",Table_Merge1[[#This Row],[LME Zinc stock]]*Table_Merge1[[#This Row],[Nima.مقدار]]),"")</f>
        <v>241732956000</v>
      </c>
      <c r="AQ413" s="287">
        <f>IFERROR(IF(Table_Merge1[[#This Row],[LME Zinc 3-month]]*Table_Merge1[[#This Row],[Nima.مقدار]]=0,"",Table_Merge1[[#This Row],[LME Zinc 3-month]]*Table_Merge1[[#This Row],[Nima.مقدار]]),"")</f>
        <v>637291200</v>
      </c>
      <c r="AR413" s="288">
        <f>IFERROR(IF(Table_Merge1[[#This Row],[LME Zinc stock]]*Table_Merge1[[#This Row],[Azad.Sell]]=0,"",Table_Merge1[[#This Row],[LME Zinc stock]]*Table_Merge1[[#This Row],[Azad.Sell]]),"")</f>
        <v>28735818750</v>
      </c>
      <c r="AS413" s="288">
        <f>IFERROR(IF(Table_Merge1[[#This Row],[LME Zinc 3-month]]*Table_Merge1[[#This Row],[Azad.Sell]]=0,"",Table_Merge1[[#This Row],[LME Zinc 3-month]]*Table_Merge1[[#This Row],[Azad.Sell]]),"")</f>
        <v>75757500</v>
      </c>
      <c r="AT413"/>
      <c r="DH413">
        <v>0</v>
      </c>
      <c r="DI413">
        <v>450</v>
      </c>
      <c r="DJ413">
        <v>450</v>
      </c>
      <c r="DK413" t="s">
        <v>9767</v>
      </c>
      <c r="DL413" t="s">
        <v>9812</v>
      </c>
      <c r="DM413" t="s">
        <v>9810</v>
      </c>
      <c r="DN413">
        <v>388400400</v>
      </c>
      <c r="DO413">
        <v>388400400</v>
      </c>
      <c r="DP413">
        <v>2599295100</v>
      </c>
      <c r="DQ413">
        <v>2599295100</v>
      </c>
      <c r="DR413">
        <v>2950</v>
      </c>
      <c r="DS413" t="s">
        <v>3621</v>
      </c>
      <c r="DT413" t="s">
        <v>3621</v>
      </c>
      <c r="DU413" t="s">
        <v>3621</v>
      </c>
      <c r="DV413">
        <v>7375</v>
      </c>
      <c r="DW413">
        <v>851726.8169491525</v>
      </c>
      <c r="DX413">
        <v>851726.8169491525</v>
      </c>
      <c r="DY413">
        <v>1</v>
      </c>
    </row>
    <row r="414" spans="1:129" x14ac:dyDescent="0.25">
      <c r="A414" s="258">
        <v>41517</v>
      </c>
      <c r="B4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1392.06.09</v>
      </c>
      <c r="C414" s="195">
        <f t="shared" ca="1" si="42"/>
        <v>1392</v>
      </c>
      <c r="D4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14" s="195">
        <f>_xlfn.NUMBERVALUE(RIGHT(Table11[[#This Row],[تاریخ شمسی]],2))</f>
        <v>9</v>
      </c>
      <c r="F4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06-09</v>
      </c>
      <c r="G414" s="195" t="s">
        <v>565</v>
      </c>
      <c r="I414" s="259">
        <v>44235</v>
      </c>
      <c r="J414">
        <v>25030</v>
      </c>
      <c r="L414" s="259">
        <v>41517</v>
      </c>
      <c r="M414">
        <v>32380</v>
      </c>
      <c r="O414" s="283">
        <f>IFERROR(DATE(Table7[[#This Row],[year]],MONTH(DATEVALUE(Table7[[#This Row],[month]]&amp;"1")),Table7[[#This Row],[day]]),"")</f>
        <v>44495</v>
      </c>
      <c r="P414" s="257" t="s">
        <v>3840</v>
      </c>
      <c r="Q414" s="257">
        <v>2021</v>
      </c>
      <c r="R414" s="257" t="s">
        <v>3448</v>
      </c>
      <c r="S414" s="257">
        <v>26</v>
      </c>
      <c r="T414" s="257">
        <v>1801.9</v>
      </c>
      <c r="U414" s="257" t="s">
        <v>3621</v>
      </c>
      <c r="V414" s="257" t="s">
        <v>3621</v>
      </c>
      <c r="X414" s="260">
        <v>44495</v>
      </c>
      <c r="Y414" t="s">
        <v>9030</v>
      </c>
      <c r="Z414" s="260">
        <v>9</v>
      </c>
      <c r="AA414">
        <v>1400</v>
      </c>
      <c r="AB414" s="260" t="str">
        <f ca="1">IFERROR(IFERROR(VLOOKUP(Table_Merge1[[#This Row],[Column1]],Table11[#All],2,FALSE),LEFT(AB415,8)&amp;IF(LEN((RIGHT(AB415,2)+1))&lt;2,"0"&amp;(RIGHT(AB415,2)+1),(RIGHT(AB415,2)-1))),"")</f>
        <v>1400.08.04</v>
      </c>
      <c r="AC414" s="259" t="str">
        <f ca="1">LEFT(Table_Merge1[[#This Row],[Column2]],4)</f>
        <v>1400</v>
      </c>
      <c r="AD414" s="259" t="str">
        <f ca="1">RIGHT(LEFT(Table_Merge1[[#This Row],[Column2]],7),2)</f>
        <v>08</v>
      </c>
      <c r="AE414" s="259" t="str">
        <f ca="1">RIGHT(Table_Merge1[[#This Row],[Column2]],2)</f>
        <v>04</v>
      </c>
      <c r="AF414">
        <v>8</v>
      </c>
      <c r="AG414">
        <v>4</v>
      </c>
      <c r="AH414" s="260">
        <v>2021</v>
      </c>
      <c r="AI414" t="s">
        <v>3448</v>
      </c>
      <c r="AJ414" s="260">
        <v>26</v>
      </c>
      <c r="AK414">
        <v>1801.9</v>
      </c>
      <c r="AL414" t="s">
        <v>3621</v>
      </c>
      <c r="AM414" t="s">
        <v>3621</v>
      </c>
      <c r="AN414">
        <v>27580</v>
      </c>
      <c r="AO414">
        <v>233257</v>
      </c>
      <c r="AP414" s="287" t="str">
        <f>IFERROR(IF(Table_Merge1[[#This Row],[LME Zinc stock]]*Table_Merge1[[#This Row],[Nima.مقدار]]=0,"",Table_Merge1[[#This Row],[LME Zinc stock]]*Table_Merge1[[#This Row],[Nima.مقدار]]),"")</f>
        <v/>
      </c>
      <c r="AQ414" s="287" t="str">
        <f>IFERROR(IF(Table_Merge1[[#This Row],[LME Zinc 3-month]]*Table_Merge1[[#This Row],[Nima.مقدار]]=0,"",Table_Merge1[[#This Row],[LME Zinc 3-month]]*Table_Merge1[[#This Row],[Nima.مقدار]]),"")</f>
        <v/>
      </c>
      <c r="AR414" s="288" t="str">
        <f>IFERROR(IF(Table_Merge1[[#This Row],[LME Zinc stock]]*Table_Merge1[[#This Row],[Azad.Sell]]=0,"",Table_Merge1[[#This Row],[LME Zinc stock]]*Table_Merge1[[#This Row],[Azad.Sell]]),"")</f>
        <v/>
      </c>
      <c r="AS414" s="288" t="str">
        <f>IFERROR(IF(Table_Merge1[[#This Row],[LME Zinc 3-month]]*Table_Merge1[[#This Row],[Azad.Sell]]=0,"",Table_Merge1[[#This Row],[LME Zinc 3-month]]*Table_Merge1[[#This Row],[Azad.Sell]]),"")</f>
        <v/>
      </c>
      <c r="AT414"/>
      <c r="DH414">
        <v>1000</v>
      </c>
      <c r="DI414">
        <v>575</v>
      </c>
      <c r="DJ414">
        <v>550</v>
      </c>
      <c r="DK414" t="s">
        <v>9767</v>
      </c>
      <c r="DL414" t="s">
        <v>9812</v>
      </c>
      <c r="DM414" t="s">
        <v>9810</v>
      </c>
      <c r="DN414">
        <v>474711600</v>
      </c>
      <c r="DO414">
        <v>474711600</v>
      </c>
      <c r="DP414">
        <v>3074006700</v>
      </c>
      <c r="DQ414">
        <v>3074006700</v>
      </c>
      <c r="DR414">
        <v>3500</v>
      </c>
      <c r="DS414" t="s">
        <v>3621</v>
      </c>
      <c r="DT414" t="s">
        <v>3621</v>
      </c>
      <c r="DU414" t="s">
        <v>3621</v>
      </c>
      <c r="DV414">
        <v>7375</v>
      </c>
      <c r="DW414">
        <v>851726.8169491525</v>
      </c>
      <c r="DX414">
        <v>851726.8169491525</v>
      </c>
      <c r="DY414">
        <v>1</v>
      </c>
    </row>
    <row r="415" spans="1:129" x14ac:dyDescent="0.25">
      <c r="A415" s="258">
        <v>41518</v>
      </c>
      <c r="B4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1392.06.10</v>
      </c>
      <c r="C415" s="195">
        <f t="shared" ca="1" si="42"/>
        <v>1392</v>
      </c>
      <c r="D4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15" s="195">
        <f>_xlfn.NUMBERVALUE(RIGHT(Table11[[#This Row],[تاریخ شمسی]],2))</f>
        <v>10</v>
      </c>
      <c r="F4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06-10</v>
      </c>
      <c r="G415" s="195" t="s">
        <v>566</v>
      </c>
      <c r="I415" s="259">
        <v>44236</v>
      </c>
      <c r="J415">
        <v>25220</v>
      </c>
      <c r="L415" s="259">
        <v>41518</v>
      </c>
      <c r="M415">
        <v>32320</v>
      </c>
      <c r="O415" s="284">
        <f>IFERROR(DATE(Table7[[#This Row],[year]],MONTH(DATEVALUE(Table7[[#This Row],[month]]&amp;"1")),Table7[[#This Row],[day]]),"")</f>
        <v>44494</v>
      </c>
      <c r="P415" s="195" t="s">
        <v>3841</v>
      </c>
      <c r="Q415" s="195">
        <v>2021</v>
      </c>
      <c r="R415" s="195" t="s">
        <v>3448</v>
      </c>
      <c r="S415" s="195">
        <v>25</v>
      </c>
      <c r="T415" s="195">
        <v>1799.2</v>
      </c>
      <c r="U415" s="195">
        <v>2695</v>
      </c>
      <c r="V415" s="195">
        <v>1042800</v>
      </c>
      <c r="X415" s="260">
        <v>44494</v>
      </c>
      <c r="Y415" t="s">
        <v>9029</v>
      </c>
      <c r="Z415" s="260">
        <v>9</v>
      </c>
      <c r="AA415">
        <v>1400</v>
      </c>
      <c r="AB415" s="260" t="str">
        <f ca="1">IFERROR(IFERROR(VLOOKUP(Table_Merge1[[#This Row],[Column1]],Table11[#All],2,FALSE),LEFT(AB416,8)&amp;IF(LEN((RIGHT(AB416,2)+1))&lt;2,"0"&amp;(RIGHT(AB416,2)+1),(RIGHT(AB416,2)-1))),"")</f>
        <v>1400.08.03</v>
      </c>
      <c r="AC415" s="259" t="str">
        <f ca="1">LEFT(Table_Merge1[[#This Row],[Column2]],4)</f>
        <v>1400</v>
      </c>
      <c r="AD415" s="259" t="str">
        <f ca="1">RIGHT(LEFT(Table_Merge1[[#This Row],[Column2]],7),2)</f>
        <v>08</v>
      </c>
      <c r="AE415" s="259" t="str">
        <f ca="1">RIGHT(Table_Merge1[[#This Row],[Column2]],2)</f>
        <v>03</v>
      </c>
      <c r="AF415">
        <v>8</v>
      </c>
      <c r="AG415">
        <v>3</v>
      </c>
      <c r="AH415" s="260">
        <v>2021</v>
      </c>
      <c r="AI415" t="s">
        <v>3448</v>
      </c>
      <c r="AJ415" s="260">
        <v>25</v>
      </c>
      <c r="AK415">
        <v>1799.2</v>
      </c>
      <c r="AL415">
        <v>2695</v>
      </c>
      <c r="AM415">
        <v>1042800</v>
      </c>
      <c r="AN415">
        <v>27630</v>
      </c>
      <c r="AO415">
        <v>232866</v>
      </c>
      <c r="AP415" s="287">
        <f>IFERROR(IF(Table_Merge1[[#This Row],[LME Zinc stock]]*Table_Merge1[[#This Row],[Nima.مقدار]]=0,"",Table_Merge1[[#This Row],[LME Zinc stock]]*Table_Merge1[[#This Row],[Nima.مقدار]]),"")</f>
        <v>242832664800</v>
      </c>
      <c r="AQ415" s="287">
        <f>IFERROR(IF(Table_Merge1[[#This Row],[LME Zinc 3-month]]*Table_Merge1[[#This Row],[Nima.مقدار]]=0,"",Table_Merge1[[#This Row],[LME Zinc 3-month]]*Table_Merge1[[#This Row],[Nima.مقدار]]),"")</f>
        <v>627573870</v>
      </c>
      <c r="AR415" s="288">
        <f>IFERROR(IF(Table_Merge1[[#This Row],[LME Zinc stock]]*Table_Merge1[[#This Row],[Azad.Sell]]=0,"",Table_Merge1[[#This Row],[LME Zinc stock]]*Table_Merge1[[#This Row],[Azad.Sell]]),"")</f>
        <v>28812564000</v>
      </c>
      <c r="AS415" s="288">
        <f>IFERROR(IF(Table_Merge1[[#This Row],[LME Zinc 3-month]]*Table_Merge1[[#This Row],[Azad.Sell]]=0,"",Table_Merge1[[#This Row],[LME Zinc 3-month]]*Table_Merge1[[#This Row],[Azad.Sell]]),"")</f>
        <v>74462850</v>
      </c>
      <c r="AT415"/>
      <c r="DH415">
        <v>0</v>
      </c>
      <c r="DI415">
        <v>150</v>
      </c>
      <c r="DJ415">
        <v>150</v>
      </c>
      <c r="DK415" t="s">
        <v>9767</v>
      </c>
      <c r="DL415" t="s">
        <v>9812</v>
      </c>
      <c r="DM415" t="s">
        <v>9810</v>
      </c>
      <c r="DN415">
        <v>129421800</v>
      </c>
      <c r="DO415">
        <v>129421800</v>
      </c>
      <c r="DP415">
        <v>3203428500</v>
      </c>
      <c r="DQ415">
        <v>3203428500</v>
      </c>
      <c r="DR415">
        <v>3650</v>
      </c>
      <c r="DS415" t="s">
        <v>3621</v>
      </c>
      <c r="DT415" t="s">
        <v>3621</v>
      </c>
      <c r="DU415" t="s">
        <v>3621</v>
      </c>
      <c r="DV415">
        <v>7375</v>
      </c>
      <c r="DW415">
        <v>851726.8169491525</v>
      </c>
      <c r="DX415">
        <v>851726.8169491525</v>
      </c>
      <c r="DY415">
        <v>1</v>
      </c>
    </row>
    <row r="416" spans="1:129" x14ac:dyDescent="0.25">
      <c r="A416" s="258">
        <v>41520</v>
      </c>
      <c r="B4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1392.06.12</v>
      </c>
      <c r="C416" s="195">
        <f t="shared" ca="1" si="42"/>
        <v>1392</v>
      </c>
      <c r="D4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16" s="195">
        <f>_xlfn.NUMBERVALUE(RIGHT(Table11[[#This Row],[تاریخ شمسی]],2))</f>
        <v>12</v>
      </c>
      <c r="F4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06-12</v>
      </c>
      <c r="G416" s="195" t="s">
        <v>567</v>
      </c>
      <c r="I416" s="259">
        <v>44236</v>
      </c>
      <c r="J416">
        <v>25220</v>
      </c>
      <c r="L416" s="259">
        <v>41520</v>
      </c>
      <c r="M416">
        <v>32730</v>
      </c>
      <c r="O416" s="283">
        <f>IFERROR(DATE(Table7[[#This Row],[year]],MONTH(DATEVALUE(Table7[[#This Row],[month]]&amp;"1")),Table7[[#This Row],[day]]),"")</f>
        <v>44491</v>
      </c>
      <c r="P416" s="257" t="s">
        <v>3842</v>
      </c>
      <c r="Q416" s="257">
        <v>2021</v>
      </c>
      <c r="R416" s="257" t="s">
        <v>3448</v>
      </c>
      <c r="S416" s="257">
        <v>22</v>
      </c>
      <c r="T416" s="257">
        <v>1792.3</v>
      </c>
      <c r="U416" s="257">
        <v>2733</v>
      </c>
      <c r="V416" s="257">
        <v>1051350</v>
      </c>
      <c r="X416" s="260">
        <v>44491</v>
      </c>
      <c r="Z416" s="260">
        <v>9</v>
      </c>
      <c r="AB416" s="260" t="str">
        <f ca="1">IFERROR(IFERROR(VLOOKUP(Table_Merge1[[#This Row],[Column1]],Table11[#All],2,FALSE),LEFT(AB417,8)&amp;IF(LEN((RIGHT(AB417,2)+1))&lt;2,"0"&amp;(RIGHT(AB417,2)+1),(RIGHT(AB417,2)-1))),"")</f>
        <v>1400.07.28</v>
      </c>
      <c r="AC416" s="259" t="str">
        <f ca="1">LEFT(Table_Merge1[[#This Row],[Column2]],4)</f>
        <v>1400</v>
      </c>
      <c r="AD416" s="259" t="str">
        <f ca="1">RIGHT(LEFT(Table_Merge1[[#This Row],[Column2]],7),2)</f>
        <v>07</v>
      </c>
      <c r="AE416" s="259" t="str">
        <f ca="1">RIGHT(Table_Merge1[[#This Row],[Column2]],2)</f>
        <v>28</v>
      </c>
      <c r="AH416" s="260">
        <v>2021</v>
      </c>
      <c r="AI416" t="s">
        <v>3448</v>
      </c>
      <c r="AJ416" s="260">
        <v>22</v>
      </c>
      <c r="AK416">
        <v>1792.3</v>
      </c>
      <c r="AL416">
        <v>2733</v>
      </c>
      <c r="AM416">
        <v>1051350</v>
      </c>
      <c r="AN416">
        <v>27450</v>
      </c>
      <c r="AP416" s="287" t="str">
        <f>IFERROR(IF(Table_Merge1[[#This Row],[LME Zinc stock]]*Table_Merge1[[#This Row],[Nima.مقدار]]=0,"",Table_Merge1[[#This Row],[LME Zinc stock]]*Table_Merge1[[#This Row],[Nima.مقدار]]),"")</f>
        <v/>
      </c>
      <c r="AQ416" s="287" t="str">
        <f>IFERROR(IF(Table_Merge1[[#This Row],[LME Zinc 3-month]]*Table_Merge1[[#This Row],[Nima.مقدار]]=0,"",Table_Merge1[[#This Row],[LME Zinc 3-month]]*Table_Merge1[[#This Row],[Nima.مقدار]]),"")</f>
        <v/>
      </c>
      <c r="AR416" s="288">
        <f>IFERROR(IF(Table_Merge1[[#This Row],[LME Zinc stock]]*Table_Merge1[[#This Row],[Azad.Sell]]=0,"",Table_Merge1[[#This Row],[LME Zinc stock]]*Table_Merge1[[#This Row],[Azad.Sell]]),"")</f>
        <v>28859557500</v>
      </c>
      <c r="AS416" s="288">
        <f>IFERROR(IF(Table_Merge1[[#This Row],[LME Zinc 3-month]]*Table_Merge1[[#This Row],[Azad.Sell]]=0,"",Table_Merge1[[#This Row],[LME Zinc 3-month]]*Table_Merge1[[#This Row],[Azad.Sell]]),"")</f>
        <v>75020850</v>
      </c>
      <c r="AT416"/>
      <c r="DH416">
        <v>3000</v>
      </c>
      <c r="DI416">
        <v>100</v>
      </c>
      <c r="DJ416">
        <v>25</v>
      </c>
      <c r="DK416" t="s">
        <v>9767</v>
      </c>
      <c r="DL416" t="s">
        <v>9812</v>
      </c>
      <c r="DM416" t="s">
        <v>9810</v>
      </c>
      <c r="DN416">
        <v>21570300</v>
      </c>
      <c r="DO416">
        <v>21570300</v>
      </c>
      <c r="DP416">
        <v>3224998800</v>
      </c>
      <c r="DQ416">
        <v>3224998800</v>
      </c>
      <c r="DR416">
        <v>3675</v>
      </c>
      <c r="DS416" t="s">
        <v>3621</v>
      </c>
      <c r="DT416" t="s">
        <v>3621</v>
      </c>
      <c r="DU416" t="s">
        <v>3621</v>
      </c>
      <c r="DV416">
        <v>7375</v>
      </c>
      <c r="DW416">
        <v>851726.8169491525</v>
      </c>
      <c r="DX416">
        <v>851726.8169491525</v>
      </c>
      <c r="DY416">
        <v>1</v>
      </c>
    </row>
    <row r="417" spans="1:129" x14ac:dyDescent="0.25">
      <c r="A417" s="258">
        <v>41521</v>
      </c>
      <c r="B4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1392.06.13</v>
      </c>
      <c r="C417" s="195">
        <f t="shared" ca="1" si="42"/>
        <v>1392</v>
      </c>
      <c r="D4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17" s="195">
        <f>_xlfn.NUMBERVALUE(RIGHT(Table11[[#This Row],[تاریخ شمسی]],2))</f>
        <v>13</v>
      </c>
      <c r="F4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06-13</v>
      </c>
      <c r="G417" s="195" t="s">
        <v>568</v>
      </c>
      <c r="I417" s="259">
        <v>44237</v>
      </c>
      <c r="J417">
        <v>25220</v>
      </c>
      <c r="L417" s="259">
        <v>41521</v>
      </c>
      <c r="M417">
        <v>33010</v>
      </c>
      <c r="O417" s="284">
        <f>IFERROR(DATE(Table7[[#This Row],[year]],MONTH(DATEVALUE(Table7[[#This Row],[month]]&amp;"1")),Table7[[#This Row],[day]]),"")</f>
        <v>44490</v>
      </c>
      <c r="P417" s="195" t="s">
        <v>3843</v>
      </c>
      <c r="Q417" s="195">
        <v>2021</v>
      </c>
      <c r="R417" s="195" t="s">
        <v>3448</v>
      </c>
      <c r="S417" s="195">
        <v>21</v>
      </c>
      <c r="T417" s="195">
        <v>1785.3</v>
      </c>
      <c r="U417" s="195">
        <v>2725</v>
      </c>
      <c r="V417" s="195">
        <v>1055300</v>
      </c>
      <c r="X417" s="260">
        <v>44490</v>
      </c>
      <c r="Y417" t="s">
        <v>9028</v>
      </c>
      <c r="Z417" s="260">
        <v>9</v>
      </c>
      <c r="AA417">
        <v>1400</v>
      </c>
      <c r="AB417" s="260" t="str">
        <f ca="1">IFERROR(IFERROR(VLOOKUP(Table_Merge1[[#This Row],[Column1]],Table11[#All],2,FALSE),LEFT(AB418,8)&amp;IF(LEN((RIGHT(AB418,2)+1))&lt;2,"0"&amp;(RIGHT(AB418,2)+1),(RIGHT(AB418,2)-1))),"")</f>
        <v>1400.07.29</v>
      </c>
      <c r="AC417" s="259" t="str">
        <f ca="1">LEFT(Table_Merge1[[#This Row],[Column2]],4)</f>
        <v>1400</v>
      </c>
      <c r="AD417" s="259" t="str">
        <f ca="1">RIGHT(LEFT(Table_Merge1[[#This Row],[Column2]],7),2)</f>
        <v>07</v>
      </c>
      <c r="AE417" s="259" t="str">
        <f ca="1">RIGHT(Table_Merge1[[#This Row],[Column2]],2)</f>
        <v>29</v>
      </c>
      <c r="AF417">
        <v>7</v>
      </c>
      <c r="AG417">
        <v>29</v>
      </c>
      <c r="AH417" s="260">
        <v>2021</v>
      </c>
      <c r="AI417" t="s">
        <v>3448</v>
      </c>
      <c r="AJ417" s="260">
        <v>21</v>
      </c>
      <c r="AK417">
        <v>1785.3</v>
      </c>
      <c r="AL417">
        <v>2725</v>
      </c>
      <c r="AM417">
        <v>1055300</v>
      </c>
      <c r="AN417">
        <v>27450</v>
      </c>
      <c r="AO417">
        <v>234115</v>
      </c>
      <c r="AP417" s="287">
        <f>IFERROR(IF(Table_Merge1[[#This Row],[LME Zinc stock]]*Table_Merge1[[#This Row],[Nima.مقدار]]=0,"",Table_Merge1[[#This Row],[LME Zinc stock]]*Table_Merge1[[#This Row],[Nima.مقدار]]),"")</f>
        <v>247061559500</v>
      </c>
      <c r="AQ417" s="287">
        <f>IFERROR(IF(Table_Merge1[[#This Row],[LME Zinc 3-month]]*Table_Merge1[[#This Row],[Nima.مقدار]]=0,"",Table_Merge1[[#This Row],[LME Zinc 3-month]]*Table_Merge1[[#This Row],[Nima.مقدار]]),"")</f>
        <v>637963375</v>
      </c>
      <c r="AR417" s="288">
        <f>IFERROR(IF(Table_Merge1[[#This Row],[LME Zinc stock]]*Table_Merge1[[#This Row],[Azad.Sell]]=0,"",Table_Merge1[[#This Row],[LME Zinc stock]]*Table_Merge1[[#This Row],[Azad.Sell]]),"")</f>
        <v>28967985000</v>
      </c>
      <c r="AS417" s="288">
        <f>IFERROR(IF(Table_Merge1[[#This Row],[LME Zinc 3-month]]*Table_Merge1[[#This Row],[Azad.Sell]]=0,"",Table_Merge1[[#This Row],[LME Zinc 3-month]]*Table_Merge1[[#This Row],[Azad.Sell]]),"")</f>
        <v>74801250</v>
      </c>
      <c r="AT417"/>
      <c r="DH417">
        <v>0</v>
      </c>
      <c r="DI417">
        <v>75</v>
      </c>
      <c r="DJ417">
        <v>75</v>
      </c>
      <c r="DK417" t="s">
        <v>9768</v>
      </c>
      <c r="DL417" t="s">
        <v>9812</v>
      </c>
      <c r="DM417" t="s">
        <v>9810</v>
      </c>
      <c r="DN417">
        <v>64710900</v>
      </c>
      <c r="DO417">
        <v>64710900</v>
      </c>
      <c r="DP417">
        <v>3289709700</v>
      </c>
      <c r="DQ417">
        <v>3289709700</v>
      </c>
      <c r="DR417">
        <v>3750</v>
      </c>
      <c r="DS417" t="s">
        <v>3621</v>
      </c>
      <c r="DT417" t="s">
        <v>3621</v>
      </c>
      <c r="DU417" t="s">
        <v>3621</v>
      </c>
      <c r="DV417">
        <v>7375</v>
      </c>
      <c r="DW417">
        <v>851726.8169491525</v>
      </c>
      <c r="DX417">
        <v>851726.8169491525</v>
      </c>
      <c r="DY417">
        <v>1</v>
      </c>
    </row>
    <row r="418" spans="1:129" x14ac:dyDescent="0.25">
      <c r="A418" s="258">
        <v>41522</v>
      </c>
      <c r="B4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1392.06.14</v>
      </c>
      <c r="C418" s="195">
        <f t="shared" ca="1" si="42"/>
        <v>1392</v>
      </c>
      <c r="D4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18" s="195">
        <f>_xlfn.NUMBERVALUE(RIGHT(Table11[[#This Row],[تاریخ شمسی]],2))</f>
        <v>14</v>
      </c>
      <c r="F4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06-14</v>
      </c>
      <c r="G418" s="195" t="s">
        <v>569</v>
      </c>
      <c r="I418" s="259">
        <v>44237</v>
      </c>
      <c r="J418">
        <v>25220</v>
      </c>
      <c r="L418" s="259">
        <v>41522</v>
      </c>
      <c r="M418">
        <v>33250</v>
      </c>
      <c r="O418" s="283">
        <f>IFERROR(DATE(Table7[[#This Row],[year]],MONTH(DATEVALUE(Table7[[#This Row],[month]]&amp;"1")),Table7[[#This Row],[day]]),"")</f>
        <v>44489</v>
      </c>
      <c r="P418" s="257" t="s">
        <v>3844</v>
      </c>
      <c r="Q418" s="257">
        <v>2021</v>
      </c>
      <c r="R418" s="257" t="s">
        <v>3448</v>
      </c>
      <c r="S418" s="257">
        <v>20</v>
      </c>
      <c r="T418" s="257">
        <v>1778.15</v>
      </c>
      <c r="U418" s="257">
        <v>2844.5</v>
      </c>
      <c r="V418" s="257">
        <v>1064425</v>
      </c>
      <c r="X418" s="260">
        <v>44489</v>
      </c>
      <c r="Y418" t="s">
        <v>9027</v>
      </c>
      <c r="Z418" s="260">
        <v>9</v>
      </c>
      <c r="AA418">
        <v>1400</v>
      </c>
      <c r="AB418" s="260" t="str">
        <f ca="1">IFERROR(IFERROR(VLOOKUP(Table_Merge1[[#This Row],[Column1]],Table11[#All],2,FALSE),LEFT(AB419,8)&amp;IF(LEN((RIGHT(AB419,2)+1))&lt;2,"0"&amp;(RIGHT(AB419,2)+1),(RIGHT(AB419,2)-1))),"")</f>
        <v>1400.07.28</v>
      </c>
      <c r="AC418" s="259" t="str">
        <f ca="1">LEFT(Table_Merge1[[#This Row],[Column2]],4)</f>
        <v>1400</v>
      </c>
      <c r="AD418" s="259" t="str">
        <f ca="1">RIGHT(LEFT(Table_Merge1[[#This Row],[Column2]],7),2)</f>
        <v>07</v>
      </c>
      <c r="AE418" s="259" t="str">
        <f ca="1">RIGHT(Table_Merge1[[#This Row],[Column2]],2)</f>
        <v>28</v>
      </c>
      <c r="AF418">
        <v>7</v>
      </c>
      <c r="AG418">
        <v>28</v>
      </c>
      <c r="AH418" s="260">
        <v>2021</v>
      </c>
      <c r="AI418" t="s">
        <v>3448</v>
      </c>
      <c r="AJ418" s="260">
        <v>20</v>
      </c>
      <c r="AK418">
        <v>1778.15</v>
      </c>
      <c r="AL418">
        <v>2844.5</v>
      </c>
      <c r="AM418">
        <v>1064425</v>
      </c>
      <c r="AN418">
        <v>27330</v>
      </c>
      <c r="AO418">
        <v>234094</v>
      </c>
      <c r="AP418" s="287">
        <f>IFERROR(IF(Table_Merge1[[#This Row],[LME Zinc stock]]*Table_Merge1[[#This Row],[Nima.مقدار]]=0,"",Table_Merge1[[#This Row],[LME Zinc stock]]*Table_Merge1[[#This Row],[Nima.مقدار]]),"")</f>
        <v>249175505950</v>
      </c>
      <c r="AQ418" s="287">
        <f>IFERROR(IF(Table_Merge1[[#This Row],[LME Zinc 3-month]]*Table_Merge1[[#This Row],[Nima.مقدار]]=0,"",Table_Merge1[[#This Row],[LME Zinc 3-month]]*Table_Merge1[[#This Row],[Nima.مقدار]]),"")</f>
        <v>665880383</v>
      </c>
      <c r="AR418" s="288">
        <f>IFERROR(IF(Table_Merge1[[#This Row],[LME Zinc stock]]*Table_Merge1[[#This Row],[Azad.Sell]]=0,"",Table_Merge1[[#This Row],[LME Zinc stock]]*Table_Merge1[[#This Row],[Azad.Sell]]),"")</f>
        <v>29090735250</v>
      </c>
      <c r="AS418" s="288">
        <f>IFERROR(IF(Table_Merge1[[#This Row],[LME Zinc 3-month]]*Table_Merge1[[#This Row],[Azad.Sell]]=0,"",Table_Merge1[[#This Row],[LME Zinc 3-month]]*Table_Merge1[[#This Row],[Azad.Sell]]),"")</f>
        <v>77740185</v>
      </c>
      <c r="AT418"/>
      <c r="DH418">
        <v>300</v>
      </c>
      <c r="DI418">
        <v>300</v>
      </c>
      <c r="DJ418">
        <v>75</v>
      </c>
      <c r="DK418" t="s">
        <v>9785</v>
      </c>
      <c r="DL418" t="s">
        <v>9812</v>
      </c>
      <c r="DM418" t="s">
        <v>9810</v>
      </c>
      <c r="DN418">
        <v>60000000</v>
      </c>
      <c r="DO418">
        <v>60000000</v>
      </c>
      <c r="DP418">
        <v>3349709700</v>
      </c>
      <c r="DQ418">
        <v>3349709700</v>
      </c>
      <c r="DR418">
        <v>3825</v>
      </c>
      <c r="DS418" t="s">
        <v>3621</v>
      </c>
      <c r="DT418" t="s">
        <v>3621</v>
      </c>
      <c r="DU418" t="s">
        <v>3621</v>
      </c>
      <c r="DV418">
        <v>7375</v>
      </c>
      <c r="DW418">
        <v>851726.8169491525</v>
      </c>
      <c r="DX418">
        <v>851726.8169491525</v>
      </c>
      <c r="DY418">
        <v>1</v>
      </c>
    </row>
    <row r="419" spans="1:129" x14ac:dyDescent="0.25">
      <c r="A419" s="258">
        <v>41524</v>
      </c>
      <c r="B4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1392.06.16</v>
      </c>
      <c r="C419" s="195">
        <f t="shared" ca="1" si="42"/>
        <v>1392</v>
      </c>
      <c r="D4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19" s="195">
        <f>_xlfn.NUMBERVALUE(RIGHT(Table11[[#This Row],[تاریخ شمسی]],2))</f>
        <v>16</v>
      </c>
      <c r="F4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06-16</v>
      </c>
      <c r="G419" s="195" t="s">
        <v>570</v>
      </c>
      <c r="I419" s="259">
        <v>44238</v>
      </c>
      <c r="J419">
        <v>25900</v>
      </c>
      <c r="L419" s="259">
        <v>41524</v>
      </c>
      <c r="M419">
        <v>32650</v>
      </c>
      <c r="O419" s="284">
        <f>IFERROR(DATE(Table7[[#This Row],[year]],MONTH(DATEVALUE(Table7[[#This Row],[month]]&amp;"1")),Table7[[#This Row],[day]]),"")</f>
        <v>44488</v>
      </c>
      <c r="P419" s="195" t="s">
        <v>3845</v>
      </c>
      <c r="Q419" s="195">
        <v>2021</v>
      </c>
      <c r="R419" s="195" t="s">
        <v>3448</v>
      </c>
      <c r="S419" s="195">
        <v>19</v>
      </c>
      <c r="T419" s="195">
        <v>1779.4</v>
      </c>
      <c r="U419" s="195">
        <v>2925</v>
      </c>
      <c r="V419" s="195">
        <v>1078525</v>
      </c>
      <c r="X419" s="260">
        <v>44488</v>
      </c>
      <c r="Y419" t="s">
        <v>9026</v>
      </c>
      <c r="Z419" s="260">
        <v>9</v>
      </c>
      <c r="AA419">
        <v>1400</v>
      </c>
      <c r="AB419" s="260" t="str">
        <f ca="1">IFERROR(IFERROR(VLOOKUP(Table_Merge1[[#This Row],[Column1]],Table11[#All],2,FALSE),LEFT(AB420,8)&amp;IF(LEN((RIGHT(AB420,2)+1))&lt;2,"0"&amp;(RIGHT(AB420,2)+1),(RIGHT(AB420,2)-1))),"")</f>
        <v>1400.07.27</v>
      </c>
      <c r="AC419" s="259" t="str">
        <f ca="1">LEFT(Table_Merge1[[#This Row],[Column2]],4)</f>
        <v>1400</v>
      </c>
      <c r="AD419" s="259" t="str">
        <f ca="1">RIGHT(LEFT(Table_Merge1[[#This Row],[Column2]],7),2)</f>
        <v>07</v>
      </c>
      <c r="AE419" s="259" t="str">
        <f ca="1">RIGHT(Table_Merge1[[#This Row],[Column2]],2)</f>
        <v>27</v>
      </c>
      <c r="AF419">
        <v>7</v>
      </c>
      <c r="AG419">
        <v>27</v>
      </c>
      <c r="AH419" s="260">
        <v>2021</v>
      </c>
      <c r="AI419" t="s">
        <v>3448</v>
      </c>
      <c r="AJ419" s="260">
        <v>19</v>
      </c>
      <c r="AK419">
        <v>1779.4</v>
      </c>
      <c r="AL419">
        <v>2925</v>
      </c>
      <c r="AM419">
        <v>1078525</v>
      </c>
      <c r="AN419">
        <v>27530</v>
      </c>
      <c r="AO419">
        <v>234065</v>
      </c>
      <c r="AP419" s="287">
        <f>IFERROR(IF(Table_Merge1[[#This Row],[LME Zinc stock]]*Table_Merge1[[#This Row],[Nima.مقدار]]=0,"",Table_Merge1[[#This Row],[LME Zinc stock]]*Table_Merge1[[#This Row],[Nima.مقدار]]),"")</f>
        <v>252444954125</v>
      </c>
      <c r="AQ419" s="287">
        <f>IFERROR(IF(Table_Merge1[[#This Row],[LME Zinc 3-month]]*Table_Merge1[[#This Row],[Nima.مقدار]]=0,"",Table_Merge1[[#This Row],[LME Zinc 3-month]]*Table_Merge1[[#This Row],[Nima.مقدار]]),"")</f>
        <v>684640125</v>
      </c>
      <c r="AR419" s="288">
        <f>IFERROR(IF(Table_Merge1[[#This Row],[LME Zinc stock]]*Table_Merge1[[#This Row],[Azad.Sell]]=0,"",Table_Merge1[[#This Row],[LME Zinc stock]]*Table_Merge1[[#This Row],[Azad.Sell]]),"")</f>
        <v>29691793250</v>
      </c>
      <c r="AS419" s="288">
        <f>IFERROR(IF(Table_Merge1[[#This Row],[LME Zinc 3-month]]*Table_Merge1[[#This Row],[Azad.Sell]]=0,"",Table_Merge1[[#This Row],[LME Zinc 3-month]]*Table_Merge1[[#This Row],[Azad.Sell]]),"")</f>
        <v>80525250</v>
      </c>
      <c r="AT419"/>
      <c r="DH419">
        <v>0</v>
      </c>
      <c r="DI419">
        <v>225</v>
      </c>
      <c r="DJ419">
        <v>225</v>
      </c>
      <c r="DK419" t="s">
        <v>9785</v>
      </c>
      <c r="DL419" t="s">
        <v>9812</v>
      </c>
      <c r="DM419" t="s">
        <v>9810</v>
      </c>
      <c r="DN419">
        <v>180000000</v>
      </c>
      <c r="DO419">
        <v>180000000</v>
      </c>
      <c r="DP419">
        <v>3529709700</v>
      </c>
      <c r="DQ419">
        <v>3529709700</v>
      </c>
      <c r="DR419">
        <v>4050</v>
      </c>
      <c r="DS419" t="s">
        <v>3621</v>
      </c>
      <c r="DT419" t="s">
        <v>3621</v>
      </c>
      <c r="DU419" t="s">
        <v>3621</v>
      </c>
      <c r="DV419">
        <v>7375</v>
      </c>
      <c r="DW419">
        <v>851726.8169491525</v>
      </c>
      <c r="DX419">
        <v>851726.8169491525</v>
      </c>
      <c r="DY419">
        <v>1</v>
      </c>
    </row>
    <row r="420" spans="1:129" x14ac:dyDescent="0.25">
      <c r="A420" s="258">
        <v>41525</v>
      </c>
      <c r="B4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1392.06.17</v>
      </c>
      <c r="C420" s="195">
        <f t="shared" ca="1" si="42"/>
        <v>1392</v>
      </c>
      <c r="D4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20" s="195">
        <f>_xlfn.NUMBERVALUE(RIGHT(Table11[[#This Row],[تاریخ شمسی]],2))</f>
        <v>17</v>
      </c>
      <c r="F4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06-17</v>
      </c>
      <c r="G420" s="195" t="s">
        <v>571</v>
      </c>
      <c r="I420" s="259">
        <v>44238</v>
      </c>
      <c r="J420">
        <v>25900</v>
      </c>
      <c r="L420" s="259">
        <v>41525</v>
      </c>
      <c r="M420">
        <v>32640</v>
      </c>
      <c r="O420" s="283">
        <f>IFERROR(DATE(Table7[[#This Row],[year]],MONTH(DATEVALUE(Table7[[#This Row],[month]]&amp;"1")),Table7[[#This Row],[day]]),"")</f>
        <v>44487</v>
      </c>
      <c r="P420" s="257" t="s">
        <v>3846</v>
      </c>
      <c r="Q420" s="257">
        <v>2021</v>
      </c>
      <c r="R420" s="257" t="s">
        <v>3448</v>
      </c>
      <c r="S420" s="257">
        <v>18</v>
      </c>
      <c r="T420" s="257">
        <v>1762.45</v>
      </c>
      <c r="U420" s="257">
        <v>2957</v>
      </c>
      <c r="V420" s="257">
        <v>1086625</v>
      </c>
      <c r="X420" s="260">
        <v>44487</v>
      </c>
      <c r="Y420" t="s">
        <v>9025</v>
      </c>
      <c r="Z420" s="260">
        <v>9</v>
      </c>
      <c r="AA420">
        <v>1400</v>
      </c>
      <c r="AB420" s="260" t="str">
        <f ca="1">IFERROR(IFERROR(VLOOKUP(Table_Merge1[[#This Row],[Column1]],Table11[#All],2,FALSE),LEFT(AB421,8)&amp;IF(LEN((RIGHT(AB421,2)+1))&lt;2,"0"&amp;(RIGHT(AB421,2)+1),(RIGHT(AB421,2)-1))),"")</f>
        <v>1400.07.26</v>
      </c>
      <c r="AC420" s="259" t="str">
        <f ca="1">LEFT(Table_Merge1[[#This Row],[Column2]],4)</f>
        <v>1400</v>
      </c>
      <c r="AD420" s="259" t="str">
        <f ca="1">RIGHT(LEFT(Table_Merge1[[#This Row],[Column2]],7),2)</f>
        <v>07</v>
      </c>
      <c r="AE420" s="259" t="str">
        <f ca="1">RIGHT(Table_Merge1[[#This Row],[Column2]],2)</f>
        <v>26</v>
      </c>
      <c r="AF420">
        <v>7</v>
      </c>
      <c r="AG420">
        <v>26</v>
      </c>
      <c r="AH420" s="260">
        <v>2021</v>
      </c>
      <c r="AI420" t="s">
        <v>3448</v>
      </c>
      <c r="AJ420" s="260">
        <v>18</v>
      </c>
      <c r="AK420">
        <v>1762.45</v>
      </c>
      <c r="AL420">
        <v>2957</v>
      </c>
      <c r="AM420">
        <v>1086625</v>
      </c>
      <c r="AN420">
        <v>27320</v>
      </c>
      <c r="AO420">
        <v>234234</v>
      </c>
      <c r="AP420" s="287">
        <f>IFERROR(IF(Table_Merge1[[#This Row],[LME Zinc stock]]*Table_Merge1[[#This Row],[Nima.مقدار]]=0,"",Table_Merge1[[#This Row],[LME Zinc stock]]*Table_Merge1[[#This Row],[Nima.مقدار]]),"")</f>
        <v>254524520250</v>
      </c>
      <c r="AQ420" s="287">
        <f>IFERROR(IF(Table_Merge1[[#This Row],[LME Zinc 3-month]]*Table_Merge1[[#This Row],[Nima.مقدار]]=0,"",Table_Merge1[[#This Row],[LME Zinc 3-month]]*Table_Merge1[[#This Row],[Nima.مقدار]]),"")</f>
        <v>692629938</v>
      </c>
      <c r="AR420" s="288">
        <f>IFERROR(IF(Table_Merge1[[#This Row],[LME Zinc stock]]*Table_Merge1[[#This Row],[Azad.Sell]]=0,"",Table_Merge1[[#This Row],[LME Zinc stock]]*Table_Merge1[[#This Row],[Azad.Sell]]),"")</f>
        <v>29686595000</v>
      </c>
      <c r="AS420" s="288">
        <f>IFERROR(IF(Table_Merge1[[#This Row],[LME Zinc 3-month]]*Table_Merge1[[#This Row],[Azad.Sell]]=0,"",Table_Merge1[[#This Row],[LME Zinc 3-month]]*Table_Merge1[[#This Row],[Azad.Sell]]),"")</f>
        <v>80785240</v>
      </c>
      <c r="AT420"/>
      <c r="DH420">
        <v>0</v>
      </c>
      <c r="DI420">
        <v>150</v>
      </c>
      <c r="DJ420">
        <v>150</v>
      </c>
      <c r="DK420" t="s">
        <v>9785</v>
      </c>
      <c r="DL420" t="s">
        <v>9812</v>
      </c>
      <c r="DM420" t="s">
        <v>9810</v>
      </c>
      <c r="DN420">
        <v>124144650</v>
      </c>
      <c r="DO420">
        <v>124144650</v>
      </c>
      <c r="DP420">
        <v>3653854350</v>
      </c>
      <c r="DQ420">
        <v>3653854350</v>
      </c>
      <c r="DR420">
        <v>4200</v>
      </c>
      <c r="DS420" t="s">
        <v>3621</v>
      </c>
      <c r="DT420" t="s">
        <v>3621</v>
      </c>
      <c r="DU420" t="s">
        <v>3621</v>
      </c>
      <c r="DV420">
        <v>7375</v>
      </c>
      <c r="DW420">
        <v>851726.8169491525</v>
      </c>
      <c r="DX420">
        <v>851726.8169491525</v>
      </c>
      <c r="DY420">
        <v>1</v>
      </c>
    </row>
    <row r="421" spans="1:129" x14ac:dyDescent="0.25">
      <c r="A421" s="258">
        <v>41526</v>
      </c>
      <c r="B4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1392.06.18</v>
      </c>
      <c r="C421" s="195">
        <f t="shared" ca="1" si="42"/>
        <v>1392</v>
      </c>
      <c r="D4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21" s="195">
        <f>_xlfn.NUMBERVALUE(RIGHT(Table11[[#This Row],[تاریخ شمسی]],2))</f>
        <v>18</v>
      </c>
      <c r="F4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06-18</v>
      </c>
      <c r="G421" s="195" t="s">
        <v>572</v>
      </c>
      <c r="I421" s="259">
        <v>44239</v>
      </c>
      <c r="J421">
        <v>25900</v>
      </c>
      <c r="L421" s="259">
        <v>41526</v>
      </c>
      <c r="M421">
        <v>32670</v>
      </c>
      <c r="O421" s="284">
        <f>IFERROR(DATE(Table7[[#This Row],[year]],MONTH(DATEVALUE(Table7[[#This Row],[month]]&amp;"1")),Table7[[#This Row],[day]]),"")</f>
        <v>44484</v>
      </c>
      <c r="P421" s="195" t="s">
        <v>3847</v>
      </c>
      <c r="Q421" s="195">
        <v>2021</v>
      </c>
      <c r="R421" s="195" t="s">
        <v>3448</v>
      </c>
      <c r="S421" s="195">
        <v>15</v>
      </c>
      <c r="T421" s="195">
        <v>1781.45</v>
      </c>
      <c r="U421" s="195">
        <v>3023.5</v>
      </c>
      <c r="V421" s="195">
        <v>1092600</v>
      </c>
      <c r="X421" s="260">
        <v>44484</v>
      </c>
      <c r="Z421" s="260">
        <v>9</v>
      </c>
      <c r="AB421" s="260" t="str">
        <f ca="1">IFERROR(IFERROR(VLOOKUP(Table_Merge1[[#This Row],[Column1]],Table11[#All],2,FALSE),LEFT(AB422,8)&amp;IF(LEN((RIGHT(AB422,2)+1))&lt;2,"0"&amp;(RIGHT(AB422,2)+1),(RIGHT(AB422,2)-1))),"")</f>
        <v>1400.07.21</v>
      </c>
      <c r="AC421" s="259" t="str">
        <f ca="1">LEFT(Table_Merge1[[#This Row],[Column2]],4)</f>
        <v>1400</v>
      </c>
      <c r="AD421" s="259" t="str">
        <f ca="1">RIGHT(LEFT(Table_Merge1[[#This Row],[Column2]],7),2)</f>
        <v>07</v>
      </c>
      <c r="AE421" s="259" t="str">
        <f ca="1">RIGHT(Table_Merge1[[#This Row],[Column2]],2)</f>
        <v>21</v>
      </c>
      <c r="AH421" s="260">
        <v>2021</v>
      </c>
      <c r="AI421" t="s">
        <v>3448</v>
      </c>
      <c r="AJ421" s="260">
        <v>15</v>
      </c>
      <c r="AK421">
        <v>1781.45</v>
      </c>
      <c r="AL421">
        <v>3023.5</v>
      </c>
      <c r="AM421">
        <v>1092600</v>
      </c>
      <c r="AN421">
        <v>27130</v>
      </c>
      <c r="AP421" s="287" t="str">
        <f>IFERROR(IF(Table_Merge1[[#This Row],[LME Zinc stock]]*Table_Merge1[[#This Row],[Nima.مقدار]]=0,"",Table_Merge1[[#This Row],[LME Zinc stock]]*Table_Merge1[[#This Row],[Nima.مقدار]]),"")</f>
        <v/>
      </c>
      <c r="AQ421" s="287" t="str">
        <f>IFERROR(IF(Table_Merge1[[#This Row],[LME Zinc 3-month]]*Table_Merge1[[#This Row],[Nima.مقدار]]=0,"",Table_Merge1[[#This Row],[LME Zinc 3-month]]*Table_Merge1[[#This Row],[Nima.مقدار]]),"")</f>
        <v/>
      </c>
      <c r="AR421" s="288">
        <f>IFERROR(IF(Table_Merge1[[#This Row],[LME Zinc stock]]*Table_Merge1[[#This Row],[Azad.Sell]]=0,"",Table_Merge1[[#This Row],[LME Zinc stock]]*Table_Merge1[[#This Row],[Azad.Sell]]),"")</f>
        <v>29642238000</v>
      </c>
      <c r="AS421" s="288">
        <f>IFERROR(IF(Table_Merge1[[#This Row],[LME Zinc 3-month]]*Table_Merge1[[#This Row],[Azad.Sell]]=0,"",Table_Merge1[[#This Row],[LME Zinc 3-month]]*Table_Merge1[[#This Row],[Azad.Sell]]),"")</f>
        <v>82027555</v>
      </c>
      <c r="AT421"/>
      <c r="DH421">
        <v>3000</v>
      </c>
      <c r="DI421">
        <v>1525</v>
      </c>
      <c r="DJ421">
        <v>125</v>
      </c>
      <c r="DK421" t="s">
        <v>9785</v>
      </c>
      <c r="DL421" t="s">
        <v>9812</v>
      </c>
      <c r="DM421" t="s">
        <v>9810</v>
      </c>
      <c r="DN421">
        <v>103453875</v>
      </c>
      <c r="DO421">
        <v>103453875</v>
      </c>
      <c r="DP421">
        <v>3757308225</v>
      </c>
      <c r="DQ421">
        <v>3757308225</v>
      </c>
      <c r="DR421">
        <v>4325</v>
      </c>
      <c r="DS421" t="s">
        <v>3621</v>
      </c>
      <c r="DT421" t="s">
        <v>3621</v>
      </c>
      <c r="DU421" t="s">
        <v>3621</v>
      </c>
      <c r="DV421">
        <v>7375</v>
      </c>
      <c r="DW421">
        <v>851726.8169491525</v>
      </c>
      <c r="DX421">
        <v>851726.8169491525</v>
      </c>
      <c r="DY421">
        <v>1</v>
      </c>
    </row>
    <row r="422" spans="1:129" x14ac:dyDescent="0.25">
      <c r="A422" s="258">
        <v>41527</v>
      </c>
      <c r="B4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1392.06.19</v>
      </c>
      <c r="C422" s="195">
        <f t="shared" ca="1" si="42"/>
        <v>1392</v>
      </c>
      <c r="D4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22" s="195">
        <f>_xlfn.NUMBERVALUE(RIGHT(Table11[[#This Row],[تاریخ شمسی]],2))</f>
        <v>19</v>
      </c>
      <c r="F4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06-19</v>
      </c>
      <c r="G422" s="195" t="s">
        <v>573</v>
      </c>
      <c r="I422" s="259">
        <v>44239</v>
      </c>
      <c r="J422">
        <v>25900</v>
      </c>
      <c r="L422" s="259">
        <v>41527</v>
      </c>
      <c r="M422">
        <v>31820</v>
      </c>
      <c r="O422" s="283">
        <f>IFERROR(DATE(Table7[[#This Row],[year]],MONTH(DATEVALUE(Table7[[#This Row],[month]]&amp;"1")),Table7[[#This Row],[day]]),"")</f>
        <v>44483</v>
      </c>
      <c r="P422" s="257" t="s">
        <v>3848</v>
      </c>
      <c r="Q422" s="257">
        <v>2021</v>
      </c>
      <c r="R422" s="257" t="s">
        <v>3448</v>
      </c>
      <c r="S422" s="257">
        <v>14</v>
      </c>
      <c r="T422" s="257">
        <v>1797.15</v>
      </c>
      <c r="U422" s="257">
        <v>3076</v>
      </c>
      <c r="V422" s="257">
        <v>1098300</v>
      </c>
      <c r="X422" s="260">
        <v>44483</v>
      </c>
      <c r="Y422" t="s">
        <v>9024</v>
      </c>
      <c r="Z422" s="260">
        <v>9</v>
      </c>
      <c r="AA422">
        <v>1400</v>
      </c>
      <c r="AB422" s="260" t="str">
        <f ca="1">IFERROR(IFERROR(VLOOKUP(Table_Merge1[[#This Row],[Column1]],Table11[#All],2,FALSE),LEFT(AB423,8)&amp;IF(LEN((RIGHT(AB423,2)+1))&lt;2,"0"&amp;(RIGHT(AB423,2)+1),(RIGHT(AB423,2)-1))),"")</f>
        <v>1400.07.22</v>
      </c>
      <c r="AC422" s="259" t="str">
        <f ca="1">LEFT(Table_Merge1[[#This Row],[Column2]],4)</f>
        <v>1400</v>
      </c>
      <c r="AD422" s="259" t="str">
        <f ca="1">RIGHT(LEFT(Table_Merge1[[#This Row],[Column2]],7),2)</f>
        <v>07</v>
      </c>
      <c r="AE422" s="259" t="str">
        <f ca="1">RIGHT(Table_Merge1[[#This Row],[Column2]],2)</f>
        <v>22</v>
      </c>
      <c r="AF422">
        <v>7</v>
      </c>
      <c r="AG422">
        <v>22</v>
      </c>
      <c r="AH422" s="260">
        <v>2021</v>
      </c>
      <c r="AI422" t="s">
        <v>3448</v>
      </c>
      <c r="AJ422" s="260">
        <v>14</v>
      </c>
      <c r="AK422">
        <v>1797.15</v>
      </c>
      <c r="AL422">
        <v>3076</v>
      </c>
      <c r="AM422">
        <v>1098300</v>
      </c>
      <c r="AN422">
        <v>27130</v>
      </c>
      <c r="AO422">
        <v>234501</v>
      </c>
      <c r="AP422" s="287">
        <f>IFERROR(IF(Table_Merge1[[#This Row],[LME Zinc stock]]*Table_Merge1[[#This Row],[Nima.مقدار]]=0,"",Table_Merge1[[#This Row],[LME Zinc stock]]*Table_Merge1[[#This Row],[Nima.مقدار]]),"")</f>
        <v>257552448300</v>
      </c>
      <c r="AQ422" s="287">
        <f>IFERROR(IF(Table_Merge1[[#This Row],[LME Zinc 3-month]]*Table_Merge1[[#This Row],[Nima.مقدار]]=0,"",Table_Merge1[[#This Row],[LME Zinc 3-month]]*Table_Merge1[[#This Row],[Nima.مقدار]]),"")</f>
        <v>721325076</v>
      </c>
      <c r="AR422" s="288">
        <f>IFERROR(IF(Table_Merge1[[#This Row],[LME Zinc stock]]*Table_Merge1[[#This Row],[Azad.Sell]]=0,"",Table_Merge1[[#This Row],[LME Zinc stock]]*Table_Merge1[[#This Row],[Azad.Sell]]),"")</f>
        <v>29796879000</v>
      </c>
      <c r="AS422" s="288">
        <f>IFERROR(IF(Table_Merge1[[#This Row],[LME Zinc 3-month]]*Table_Merge1[[#This Row],[Azad.Sell]]=0,"",Table_Merge1[[#This Row],[LME Zinc 3-month]]*Table_Merge1[[#This Row],[Azad.Sell]]),"")</f>
        <v>83451880</v>
      </c>
      <c r="AT422"/>
      <c r="DH422">
        <v>500</v>
      </c>
      <c r="DI422">
        <v>25</v>
      </c>
      <c r="DJ422">
        <v>25</v>
      </c>
      <c r="DK422" t="s">
        <v>9785</v>
      </c>
      <c r="DL422" t="s">
        <v>9812</v>
      </c>
      <c r="DM422" t="s">
        <v>9810</v>
      </c>
      <c r="DN422">
        <v>20683275</v>
      </c>
      <c r="DO422">
        <v>20683275</v>
      </c>
      <c r="DP422">
        <v>3777991500</v>
      </c>
      <c r="DQ422">
        <v>3777991500</v>
      </c>
      <c r="DR422">
        <v>4350</v>
      </c>
      <c r="DS422" t="s">
        <v>3621</v>
      </c>
      <c r="DT422" t="s">
        <v>3621</v>
      </c>
      <c r="DU422" t="s">
        <v>3621</v>
      </c>
      <c r="DV422">
        <v>7375</v>
      </c>
      <c r="DW422">
        <v>851726.8169491525</v>
      </c>
      <c r="DX422">
        <v>851726.8169491525</v>
      </c>
      <c r="DY422">
        <v>1</v>
      </c>
    </row>
    <row r="423" spans="1:129" x14ac:dyDescent="0.25">
      <c r="A423" s="258">
        <v>41528</v>
      </c>
      <c r="B4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1392.06.20</v>
      </c>
      <c r="C423" s="195">
        <f t="shared" ca="1" si="42"/>
        <v>1392</v>
      </c>
      <c r="D4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23" s="195">
        <f>_xlfn.NUMBERVALUE(RIGHT(Table11[[#This Row],[تاریخ شمسی]],2))</f>
        <v>20</v>
      </c>
      <c r="F4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06-20</v>
      </c>
      <c r="G423" s="195" t="s">
        <v>574</v>
      </c>
      <c r="I423" s="259">
        <v>44240</v>
      </c>
      <c r="J423">
        <v>26350</v>
      </c>
      <c r="L423" s="259">
        <v>41528</v>
      </c>
      <c r="M423">
        <v>31550</v>
      </c>
      <c r="O423" s="284">
        <f>IFERROR(DATE(Table7[[#This Row],[year]],MONTH(DATEVALUE(Table7[[#This Row],[month]]&amp;"1")),Table7[[#This Row],[day]]),"")</f>
        <v>44482</v>
      </c>
      <c r="P423" s="195" t="s">
        <v>3849</v>
      </c>
      <c r="Q423" s="195">
        <v>2021</v>
      </c>
      <c r="R423" s="195" t="s">
        <v>3448</v>
      </c>
      <c r="S423" s="195">
        <v>13</v>
      </c>
      <c r="T423" s="195">
        <v>1767.45</v>
      </c>
      <c r="U423" s="195">
        <v>3195</v>
      </c>
      <c r="V423" s="195">
        <v>1103275</v>
      </c>
      <c r="X423" s="260">
        <v>44482</v>
      </c>
      <c r="Y423" t="s">
        <v>9023</v>
      </c>
      <c r="Z423" s="260">
        <v>9</v>
      </c>
      <c r="AA423">
        <v>1400</v>
      </c>
      <c r="AB423" s="260" t="str">
        <f ca="1">IFERROR(IFERROR(VLOOKUP(Table_Merge1[[#This Row],[Column1]],Table11[#All],2,FALSE),LEFT(AB424,8)&amp;IF(LEN((RIGHT(AB424,2)+1))&lt;2,"0"&amp;(RIGHT(AB424,2)+1),(RIGHT(AB424,2)-1))),"")</f>
        <v>1400.07.21</v>
      </c>
      <c r="AC423" s="259" t="str">
        <f ca="1">LEFT(Table_Merge1[[#This Row],[Column2]],4)</f>
        <v>1400</v>
      </c>
      <c r="AD423" s="259" t="str">
        <f ca="1">RIGHT(LEFT(Table_Merge1[[#This Row],[Column2]],7),2)</f>
        <v>07</v>
      </c>
      <c r="AE423" s="259" t="str">
        <f ca="1">RIGHT(Table_Merge1[[#This Row],[Column2]],2)</f>
        <v>21</v>
      </c>
      <c r="AF423">
        <v>7</v>
      </c>
      <c r="AG423">
        <v>21</v>
      </c>
      <c r="AH423" s="260">
        <v>2021</v>
      </c>
      <c r="AI423" t="s">
        <v>3448</v>
      </c>
      <c r="AJ423" s="260">
        <v>13</v>
      </c>
      <c r="AK423">
        <v>1767.45</v>
      </c>
      <c r="AL423">
        <v>3195</v>
      </c>
      <c r="AM423">
        <v>1103275</v>
      </c>
      <c r="AN423">
        <v>27200</v>
      </c>
      <c r="AO423">
        <v>236435</v>
      </c>
      <c r="AP423" s="287">
        <f>IFERROR(IF(Table_Merge1[[#This Row],[LME Zinc stock]]*Table_Merge1[[#This Row],[Nima.مقدار]]=0,"",Table_Merge1[[#This Row],[LME Zinc stock]]*Table_Merge1[[#This Row],[Nima.مقدار]]),"")</f>
        <v>260852824625</v>
      </c>
      <c r="AQ423" s="287">
        <f>IFERROR(IF(Table_Merge1[[#This Row],[LME Zinc 3-month]]*Table_Merge1[[#This Row],[Nima.مقدار]]=0,"",Table_Merge1[[#This Row],[LME Zinc 3-month]]*Table_Merge1[[#This Row],[Nima.مقدار]]),"")</f>
        <v>755409825</v>
      </c>
      <c r="AR423" s="288">
        <f>IFERROR(IF(Table_Merge1[[#This Row],[LME Zinc stock]]*Table_Merge1[[#This Row],[Azad.Sell]]=0,"",Table_Merge1[[#This Row],[LME Zinc stock]]*Table_Merge1[[#This Row],[Azad.Sell]]),"")</f>
        <v>30009080000</v>
      </c>
      <c r="AS423" s="288">
        <f>IFERROR(IF(Table_Merge1[[#This Row],[LME Zinc 3-month]]*Table_Merge1[[#This Row],[Azad.Sell]]=0,"",Table_Merge1[[#This Row],[LME Zinc 3-month]]*Table_Merge1[[#This Row],[Azad.Sell]]),"")</f>
        <v>86904000</v>
      </c>
      <c r="AT423"/>
      <c r="DH423">
        <v>0</v>
      </c>
      <c r="DI423">
        <v>300</v>
      </c>
      <c r="DJ423">
        <v>300</v>
      </c>
      <c r="DK423" t="s">
        <v>9786</v>
      </c>
      <c r="DL423" t="s">
        <v>9812</v>
      </c>
      <c r="DM423" t="s">
        <v>9810</v>
      </c>
      <c r="DN423">
        <v>248289300</v>
      </c>
      <c r="DO423">
        <v>248289300</v>
      </c>
      <c r="DP423">
        <v>4026280800</v>
      </c>
      <c r="DQ423">
        <v>4026280800</v>
      </c>
      <c r="DR423">
        <v>4650</v>
      </c>
      <c r="DS423" t="s">
        <v>3621</v>
      </c>
      <c r="DT423" t="s">
        <v>3621</v>
      </c>
      <c r="DU423" t="s">
        <v>3621</v>
      </c>
      <c r="DV423">
        <v>7375</v>
      </c>
      <c r="DW423">
        <v>851726.8169491525</v>
      </c>
      <c r="DX423">
        <v>851726.8169491525</v>
      </c>
      <c r="DY423">
        <v>1</v>
      </c>
    </row>
    <row r="424" spans="1:129" x14ac:dyDescent="0.25">
      <c r="A424" s="258">
        <v>41529</v>
      </c>
      <c r="B4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1392.06.21</v>
      </c>
      <c r="C424" s="195">
        <f t="shared" ca="1" si="42"/>
        <v>1392</v>
      </c>
      <c r="D4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24" s="195">
        <f>_xlfn.NUMBERVALUE(RIGHT(Table11[[#This Row],[تاریخ شمسی]],2))</f>
        <v>21</v>
      </c>
      <c r="F4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06-21</v>
      </c>
      <c r="G424" s="195" t="s">
        <v>575</v>
      </c>
      <c r="I424" s="259">
        <v>44240</v>
      </c>
      <c r="J424">
        <v>26350</v>
      </c>
      <c r="L424" s="259">
        <v>41529</v>
      </c>
      <c r="M424">
        <v>31640</v>
      </c>
      <c r="O424" s="283">
        <f>IFERROR(DATE(Table7[[#This Row],[year]],MONTH(DATEVALUE(Table7[[#This Row],[month]]&amp;"1")),Table7[[#This Row],[day]]),"")</f>
        <v>44481</v>
      </c>
      <c r="P424" s="257" t="s">
        <v>3850</v>
      </c>
      <c r="Q424" s="257">
        <v>2021</v>
      </c>
      <c r="R424" s="257" t="s">
        <v>3448</v>
      </c>
      <c r="S424" s="257">
        <v>12</v>
      </c>
      <c r="T424" s="257">
        <v>1759.1</v>
      </c>
      <c r="U424" s="257">
        <v>3200</v>
      </c>
      <c r="V424" s="257">
        <v>1111525</v>
      </c>
      <c r="X424" s="260">
        <v>44481</v>
      </c>
      <c r="Y424" t="s">
        <v>9022</v>
      </c>
      <c r="Z424" s="260">
        <v>9</v>
      </c>
      <c r="AA424">
        <v>1400</v>
      </c>
      <c r="AB424" s="260" t="str">
        <f ca="1">IFERROR(IFERROR(VLOOKUP(Table_Merge1[[#This Row],[Column1]],Table11[#All],2,FALSE),LEFT(AB425,8)&amp;IF(LEN((RIGHT(AB425,2)+1))&lt;2,"0"&amp;(RIGHT(AB425,2)+1),(RIGHT(AB425,2)-1))),"")</f>
        <v>1400.07.20</v>
      </c>
      <c r="AC424" s="259" t="str">
        <f ca="1">LEFT(Table_Merge1[[#This Row],[Column2]],4)</f>
        <v>1400</v>
      </c>
      <c r="AD424" s="259" t="str">
        <f ca="1">RIGHT(LEFT(Table_Merge1[[#This Row],[Column2]],7),2)</f>
        <v>07</v>
      </c>
      <c r="AE424" s="259" t="str">
        <f ca="1">RIGHT(Table_Merge1[[#This Row],[Column2]],2)</f>
        <v>20</v>
      </c>
      <c r="AF424">
        <v>7</v>
      </c>
      <c r="AG424">
        <v>20</v>
      </c>
      <c r="AH424" s="260">
        <v>2021</v>
      </c>
      <c r="AI424" t="s">
        <v>3448</v>
      </c>
      <c r="AJ424" s="260">
        <v>12</v>
      </c>
      <c r="AK424">
        <v>1759.1</v>
      </c>
      <c r="AL424">
        <v>3200</v>
      </c>
      <c r="AM424">
        <v>1111525</v>
      </c>
      <c r="AN424">
        <v>27130</v>
      </c>
      <c r="AO424">
        <v>235580</v>
      </c>
      <c r="AP424" s="287">
        <f>IFERROR(IF(Table_Merge1[[#This Row],[LME Zinc stock]]*Table_Merge1[[#This Row],[Nima.مقدار]]=0,"",Table_Merge1[[#This Row],[LME Zinc stock]]*Table_Merge1[[#This Row],[Nima.مقدار]]),"")</f>
        <v>261853059500</v>
      </c>
      <c r="AQ424" s="287">
        <f>IFERROR(IF(Table_Merge1[[#This Row],[LME Zinc 3-month]]*Table_Merge1[[#This Row],[Nima.مقدار]]=0,"",Table_Merge1[[#This Row],[LME Zinc 3-month]]*Table_Merge1[[#This Row],[Nima.مقدار]]),"")</f>
        <v>753856000</v>
      </c>
      <c r="AR424" s="288">
        <f>IFERROR(IF(Table_Merge1[[#This Row],[LME Zinc stock]]*Table_Merge1[[#This Row],[Azad.Sell]]=0,"",Table_Merge1[[#This Row],[LME Zinc stock]]*Table_Merge1[[#This Row],[Azad.Sell]]),"")</f>
        <v>30155673250</v>
      </c>
      <c r="AS424" s="288">
        <f>IFERROR(IF(Table_Merge1[[#This Row],[LME Zinc 3-month]]*Table_Merge1[[#This Row],[Azad.Sell]]=0,"",Table_Merge1[[#This Row],[LME Zinc 3-month]]*Table_Merge1[[#This Row],[Azad.Sell]]),"")</f>
        <v>86816000</v>
      </c>
      <c r="AT424"/>
      <c r="DH424">
        <v>0</v>
      </c>
      <c r="DI424">
        <v>100</v>
      </c>
      <c r="DJ424">
        <v>100</v>
      </c>
      <c r="DK424" t="s">
        <v>9786</v>
      </c>
      <c r="DL424" t="s">
        <v>9812</v>
      </c>
      <c r="DM424" t="s">
        <v>9810</v>
      </c>
      <c r="DN424">
        <v>82733100</v>
      </c>
      <c r="DO424">
        <v>82733100</v>
      </c>
      <c r="DP424">
        <v>4109013900</v>
      </c>
      <c r="DQ424">
        <v>4109013900</v>
      </c>
      <c r="DR424">
        <v>4750</v>
      </c>
      <c r="DS424" t="s">
        <v>3621</v>
      </c>
      <c r="DT424" t="s">
        <v>3621</v>
      </c>
      <c r="DU424" t="s">
        <v>3621</v>
      </c>
      <c r="DV424">
        <v>7375</v>
      </c>
      <c r="DW424">
        <v>851726.8169491525</v>
      </c>
      <c r="DX424">
        <v>851726.8169491525</v>
      </c>
      <c r="DY424">
        <v>1</v>
      </c>
    </row>
    <row r="425" spans="1:129" x14ac:dyDescent="0.25">
      <c r="A425" s="258">
        <v>41531</v>
      </c>
      <c r="B4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1392.06.23</v>
      </c>
      <c r="C425" s="195">
        <f t="shared" ca="1" si="42"/>
        <v>1392</v>
      </c>
      <c r="D4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25" s="195">
        <f>_xlfn.NUMBERVALUE(RIGHT(Table11[[#This Row],[تاریخ شمسی]],2))</f>
        <v>23</v>
      </c>
      <c r="F4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06-23</v>
      </c>
      <c r="G425" s="195" t="s">
        <v>576</v>
      </c>
      <c r="I425" s="259">
        <v>44241</v>
      </c>
      <c r="J425">
        <v>26000</v>
      </c>
      <c r="L425" s="259">
        <v>41531</v>
      </c>
      <c r="M425">
        <v>31580</v>
      </c>
      <c r="O425" s="284">
        <f>IFERROR(DATE(Table7[[#This Row],[year]],MONTH(DATEVALUE(Table7[[#This Row],[month]]&amp;"1")),Table7[[#This Row],[day]]),"")</f>
        <v>44480</v>
      </c>
      <c r="P425" s="195" t="s">
        <v>3851</v>
      </c>
      <c r="Q425" s="195">
        <v>2021</v>
      </c>
      <c r="R425" s="195" t="s">
        <v>3448</v>
      </c>
      <c r="S425" s="195">
        <v>11</v>
      </c>
      <c r="T425" s="195">
        <v>1752.55</v>
      </c>
      <c r="U425" s="195">
        <v>3185.5</v>
      </c>
      <c r="V425" s="195">
        <v>1118325</v>
      </c>
      <c r="X425" s="260">
        <v>44480</v>
      </c>
      <c r="Y425" t="s">
        <v>9021</v>
      </c>
      <c r="Z425" s="260">
        <v>9</v>
      </c>
      <c r="AA425">
        <v>1400</v>
      </c>
      <c r="AB425" s="260" t="str">
        <f ca="1">IFERROR(IFERROR(VLOOKUP(Table_Merge1[[#This Row],[Column1]],Table11[#All],2,FALSE),LEFT(AB426,8)&amp;IF(LEN((RIGHT(AB426,2)+1))&lt;2,"0"&amp;(RIGHT(AB426,2)+1),(RIGHT(AB426,2)-1))),"")</f>
        <v>1400.07.19</v>
      </c>
      <c r="AC425" s="259" t="str">
        <f ca="1">LEFT(Table_Merge1[[#This Row],[Column2]],4)</f>
        <v>1400</v>
      </c>
      <c r="AD425" s="259" t="str">
        <f ca="1">RIGHT(LEFT(Table_Merge1[[#This Row],[Column2]],7),2)</f>
        <v>07</v>
      </c>
      <c r="AE425" s="259" t="str">
        <f ca="1">RIGHT(Table_Merge1[[#This Row],[Column2]],2)</f>
        <v>19</v>
      </c>
      <c r="AF425">
        <v>7</v>
      </c>
      <c r="AG425">
        <v>19</v>
      </c>
      <c r="AH425" s="260">
        <v>2021</v>
      </c>
      <c r="AI425" t="s">
        <v>3448</v>
      </c>
      <c r="AJ425" s="260">
        <v>11</v>
      </c>
      <c r="AK425">
        <v>1752.55</v>
      </c>
      <c r="AL425">
        <v>3185.5</v>
      </c>
      <c r="AM425">
        <v>1118325</v>
      </c>
      <c r="AN425">
        <v>27360</v>
      </c>
      <c r="AO425">
        <v>235037</v>
      </c>
      <c r="AP425" s="287">
        <f>IFERROR(IF(Table_Merge1[[#This Row],[LME Zinc stock]]*Table_Merge1[[#This Row],[Nima.مقدار]]=0,"",Table_Merge1[[#This Row],[LME Zinc stock]]*Table_Merge1[[#This Row],[Nima.مقدار]]),"")</f>
        <v>262847753025</v>
      </c>
      <c r="AQ425" s="287">
        <f>IFERROR(IF(Table_Merge1[[#This Row],[LME Zinc 3-month]]*Table_Merge1[[#This Row],[Nima.مقدار]]=0,"",Table_Merge1[[#This Row],[LME Zinc 3-month]]*Table_Merge1[[#This Row],[Nima.مقدار]]),"")</f>
        <v>748710363.5</v>
      </c>
      <c r="AR425" s="288">
        <f>IFERROR(IF(Table_Merge1[[#This Row],[LME Zinc stock]]*Table_Merge1[[#This Row],[Azad.Sell]]=0,"",Table_Merge1[[#This Row],[LME Zinc stock]]*Table_Merge1[[#This Row],[Azad.Sell]]),"")</f>
        <v>30597372000</v>
      </c>
      <c r="AS425" s="288">
        <f>IFERROR(IF(Table_Merge1[[#This Row],[LME Zinc 3-month]]*Table_Merge1[[#This Row],[Azad.Sell]]=0,"",Table_Merge1[[#This Row],[LME Zinc 3-month]]*Table_Merge1[[#This Row],[Azad.Sell]]),"")</f>
        <v>87155280</v>
      </c>
      <c r="AT425"/>
      <c r="DH425">
        <v>0</v>
      </c>
      <c r="DI425">
        <v>2425</v>
      </c>
      <c r="DJ425">
        <v>2425</v>
      </c>
      <c r="DK425" t="s">
        <v>9787</v>
      </c>
      <c r="DL425" t="s">
        <v>9812</v>
      </c>
      <c r="DM425" t="s">
        <v>9810</v>
      </c>
      <c r="DN425">
        <v>2007005175</v>
      </c>
      <c r="DO425">
        <v>2007005175</v>
      </c>
      <c r="DP425">
        <v>6116019075</v>
      </c>
      <c r="DQ425">
        <v>6116019075</v>
      </c>
      <c r="DR425">
        <v>7175</v>
      </c>
      <c r="DS425" t="s">
        <v>3621</v>
      </c>
      <c r="DT425" t="s">
        <v>3621</v>
      </c>
      <c r="DU425" t="s">
        <v>3621</v>
      </c>
      <c r="DV425">
        <v>7375</v>
      </c>
      <c r="DW425">
        <v>851726.8169491525</v>
      </c>
      <c r="DX425">
        <v>851726.8169491525</v>
      </c>
      <c r="DY425">
        <v>1</v>
      </c>
    </row>
    <row r="426" spans="1:129" x14ac:dyDescent="0.25">
      <c r="A426" s="258">
        <v>41532</v>
      </c>
      <c r="B4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1392.06.24</v>
      </c>
      <c r="C426" s="195">
        <f t="shared" ca="1" si="42"/>
        <v>1392</v>
      </c>
      <c r="D4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26" s="195">
        <f>_xlfn.NUMBERVALUE(RIGHT(Table11[[#This Row],[تاریخ شمسی]],2))</f>
        <v>24</v>
      </c>
      <c r="F4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06-24</v>
      </c>
      <c r="G426" s="195" t="s">
        <v>577</v>
      </c>
      <c r="I426" s="259">
        <v>44241</v>
      </c>
      <c r="J426">
        <v>26000</v>
      </c>
      <c r="L426" s="259">
        <v>41532</v>
      </c>
      <c r="M426">
        <v>31630</v>
      </c>
      <c r="O426" s="283">
        <f>IFERROR(DATE(Table7[[#This Row],[year]],MONTH(DATEVALUE(Table7[[#This Row],[month]]&amp;"1")),Table7[[#This Row],[day]]),"")</f>
        <v>44477</v>
      </c>
      <c r="P426" s="257" t="s">
        <v>3852</v>
      </c>
      <c r="Q426" s="257">
        <v>2021</v>
      </c>
      <c r="R426" s="257" t="s">
        <v>3448</v>
      </c>
      <c r="S426" s="257">
        <v>8</v>
      </c>
      <c r="T426" s="257">
        <v>1757.5</v>
      </c>
      <c r="U426" s="257">
        <v>3172</v>
      </c>
      <c r="V426" s="257">
        <v>1126550</v>
      </c>
      <c r="X426" s="260">
        <v>44477</v>
      </c>
      <c r="Z426" s="260">
        <v>9</v>
      </c>
      <c r="AB426" s="260" t="str">
        <f ca="1">IFERROR(IFERROR(VLOOKUP(Table_Merge1[[#This Row],[Column1]],Table11[#All],2,FALSE),LEFT(AB427,8)&amp;IF(LEN((RIGHT(AB427,2)+1))&lt;2,"0"&amp;(RIGHT(AB427,2)+1),(RIGHT(AB427,2)-1))),"")</f>
        <v>1400.07.14</v>
      </c>
      <c r="AC426" s="259" t="str">
        <f ca="1">LEFT(Table_Merge1[[#This Row],[Column2]],4)</f>
        <v>1400</v>
      </c>
      <c r="AD426" s="259" t="str">
        <f ca="1">RIGHT(LEFT(Table_Merge1[[#This Row],[Column2]],7),2)</f>
        <v>07</v>
      </c>
      <c r="AE426" s="259" t="str">
        <f ca="1">RIGHT(Table_Merge1[[#This Row],[Column2]],2)</f>
        <v>14</v>
      </c>
      <c r="AH426" s="260">
        <v>2021</v>
      </c>
      <c r="AI426" t="s">
        <v>3448</v>
      </c>
      <c r="AJ426" s="260">
        <v>8</v>
      </c>
      <c r="AK426">
        <v>1757.5</v>
      </c>
      <c r="AL426">
        <v>3172</v>
      </c>
      <c r="AM426">
        <v>1126550</v>
      </c>
      <c r="AN426">
        <v>27930</v>
      </c>
      <c r="AP426" s="287" t="str">
        <f>IFERROR(IF(Table_Merge1[[#This Row],[LME Zinc stock]]*Table_Merge1[[#This Row],[Nima.مقدار]]=0,"",Table_Merge1[[#This Row],[LME Zinc stock]]*Table_Merge1[[#This Row],[Nima.مقدار]]),"")</f>
        <v/>
      </c>
      <c r="AQ426" s="287" t="str">
        <f>IFERROR(IF(Table_Merge1[[#This Row],[LME Zinc 3-month]]*Table_Merge1[[#This Row],[Nima.مقدار]]=0,"",Table_Merge1[[#This Row],[LME Zinc 3-month]]*Table_Merge1[[#This Row],[Nima.مقدار]]),"")</f>
        <v/>
      </c>
      <c r="AR426" s="288">
        <f>IFERROR(IF(Table_Merge1[[#This Row],[LME Zinc stock]]*Table_Merge1[[#This Row],[Azad.Sell]]=0,"",Table_Merge1[[#This Row],[LME Zinc stock]]*Table_Merge1[[#This Row],[Azad.Sell]]),"")</f>
        <v>31464541500</v>
      </c>
      <c r="AS426" s="288">
        <f>IFERROR(IF(Table_Merge1[[#This Row],[LME Zinc 3-month]]*Table_Merge1[[#This Row],[Azad.Sell]]=0,"",Table_Merge1[[#This Row],[LME Zinc 3-month]]*Table_Merge1[[#This Row],[Azad.Sell]]),"")</f>
        <v>88593960</v>
      </c>
      <c r="AT426"/>
      <c r="DH426">
        <v>0</v>
      </c>
      <c r="DI426">
        <v>75</v>
      </c>
      <c r="DJ426">
        <v>75</v>
      </c>
      <c r="DK426" t="s">
        <v>9787</v>
      </c>
      <c r="DL426" t="s">
        <v>9812</v>
      </c>
      <c r="DM426" t="s">
        <v>9810</v>
      </c>
      <c r="DN426">
        <v>62049825</v>
      </c>
      <c r="DO426">
        <v>62049825</v>
      </c>
      <c r="DP426">
        <v>6178068900</v>
      </c>
      <c r="DQ426">
        <v>6178068900</v>
      </c>
      <c r="DR426">
        <v>7250</v>
      </c>
      <c r="DS426" t="s">
        <v>3621</v>
      </c>
      <c r="DT426" t="s">
        <v>3621</v>
      </c>
      <c r="DU426" t="s">
        <v>3621</v>
      </c>
      <c r="DV426">
        <v>7375</v>
      </c>
      <c r="DW426">
        <v>851726.8169491525</v>
      </c>
      <c r="DX426">
        <v>851726.8169491525</v>
      </c>
      <c r="DY426">
        <v>1</v>
      </c>
    </row>
    <row r="427" spans="1:129" x14ac:dyDescent="0.25">
      <c r="A427" s="258">
        <v>41533</v>
      </c>
      <c r="B4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1392.06.25</v>
      </c>
      <c r="C427" s="195">
        <f t="shared" ca="1" si="42"/>
        <v>1392</v>
      </c>
      <c r="D4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27" s="195">
        <f>_xlfn.NUMBERVALUE(RIGHT(Table11[[#This Row],[تاریخ شمسی]],2))</f>
        <v>25</v>
      </c>
      <c r="F4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06-25</v>
      </c>
      <c r="G427" s="195" t="s">
        <v>578</v>
      </c>
      <c r="I427" s="259">
        <v>44242</v>
      </c>
      <c r="J427">
        <v>25550</v>
      </c>
      <c r="L427" s="259">
        <v>41533</v>
      </c>
      <c r="M427">
        <v>30830</v>
      </c>
      <c r="O427" s="284">
        <f>IFERROR(DATE(Table7[[#This Row],[year]],MONTH(DATEVALUE(Table7[[#This Row],[month]]&amp;"1")),Table7[[#This Row],[day]]),"")</f>
        <v>44476</v>
      </c>
      <c r="P427" s="195" t="s">
        <v>3853</v>
      </c>
      <c r="Q427" s="195">
        <v>2021</v>
      </c>
      <c r="R427" s="195" t="s">
        <v>3448</v>
      </c>
      <c r="S427" s="195">
        <v>7</v>
      </c>
      <c r="T427" s="195">
        <v>1758.55</v>
      </c>
      <c r="U427" s="195">
        <v>3089</v>
      </c>
      <c r="V427" s="195">
        <v>1128500</v>
      </c>
      <c r="X427" s="260">
        <v>44476</v>
      </c>
      <c r="Y427" t="s">
        <v>9020</v>
      </c>
      <c r="Z427" s="260">
        <v>9</v>
      </c>
      <c r="AA427">
        <v>1400</v>
      </c>
      <c r="AB427" s="260" t="str">
        <f ca="1">IFERROR(IFERROR(VLOOKUP(Table_Merge1[[#This Row],[Column1]],Table11[#All],2,FALSE),LEFT(AB428,8)&amp;IF(LEN((RIGHT(AB428,2)+1))&lt;2,"0"&amp;(RIGHT(AB428,2)+1),(RIGHT(AB428,2)-1))),"")</f>
        <v>1400.07.15</v>
      </c>
      <c r="AC427" s="259" t="str">
        <f ca="1">LEFT(Table_Merge1[[#This Row],[Column2]],4)</f>
        <v>1400</v>
      </c>
      <c r="AD427" s="259" t="str">
        <f ca="1">RIGHT(LEFT(Table_Merge1[[#This Row],[Column2]],7),2)</f>
        <v>07</v>
      </c>
      <c r="AE427" s="259" t="str">
        <f ca="1">RIGHT(Table_Merge1[[#This Row],[Column2]],2)</f>
        <v>15</v>
      </c>
      <c r="AF427">
        <v>7</v>
      </c>
      <c r="AG427">
        <v>15</v>
      </c>
      <c r="AH427" s="260">
        <v>2021</v>
      </c>
      <c r="AI427" t="s">
        <v>3448</v>
      </c>
      <c r="AJ427" s="260">
        <v>7</v>
      </c>
      <c r="AK427">
        <v>1758.55</v>
      </c>
      <c r="AL427">
        <v>3089</v>
      </c>
      <c r="AM427">
        <v>1128500</v>
      </c>
      <c r="AN427">
        <v>27930</v>
      </c>
      <c r="AO427">
        <v>234108</v>
      </c>
      <c r="AP427" s="287">
        <f>IFERROR(IF(Table_Merge1[[#This Row],[LME Zinc stock]]*Table_Merge1[[#This Row],[Nima.مقدار]]=0,"",Table_Merge1[[#This Row],[LME Zinc stock]]*Table_Merge1[[#This Row],[Nima.مقدار]]),"")</f>
        <v>264190878000</v>
      </c>
      <c r="AQ427" s="287">
        <f>IFERROR(IF(Table_Merge1[[#This Row],[LME Zinc 3-month]]*Table_Merge1[[#This Row],[Nima.مقدار]]=0,"",Table_Merge1[[#This Row],[LME Zinc 3-month]]*Table_Merge1[[#This Row],[Nima.مقدار]]),"")</f>
        <v>723159612</v>
      </c>
      <c r="AR427" s="288">
        <f>IFERROR(IF(Table_Merge1[[#This Row],[LME Zinc stock]]*Table_Merge1[[#This Row],[Azad.Sell]]=0,"",Table_Merge1[[#This Row],[LME Zinc stock]]*Table_Merge1[[#This Row],[Azad.Sell]]),"")</f>
        <v>31519005000</v>
      </c>
      <c r="AS427" s="288">
        <f>IFERROR(IF(Table_Merge1[[#This Row],[LME Zinc 3-month]]*Table_Merge1[[#This Row],[Azad.Sell]]=0,"",Table_Merge1[[#This Row],[LME Zinc 3-month]]*Table_Merge1[[#This Row],[Azad.Sell]]),"")</f>
        <v>86275770</v>
      </c>
      <c r="AT427"/>
      <c r="DH427">
        <v>0</v>
      </c>
      <c r="DI427">
        <v>125</v>
      </c>
      <c r="DJ427">
        <v>125</v>
      </c>
      <c r="DK427" t="s">
        <v>9548</v>
      </c>
      <c r="DL427" t="s">
        <v>9812</v>
      </c>
      <c r="DM427" t="s">
        <v>9810</v>
      </c>
      <c r="DN427">
        <v>103416375</v>
      </c>
      <c r="DO427">
        <v>103416375</v>
      </c>
      <c r="DP427">
        <v>6281485275</v>
      </c>
      <c r="DQ427">
        <v>6281485275</v>
      </c>
      <c r="DR427">
        <v>7375</v>
      </c>
      <c r="DS427">
        <v>7375</v>
      </c>
      <c r="DT427">
        <v>851726.8169491525</v>
      </c>
      <c r="DU427">
        <v>851726.8169491525</v>
      </c>
      <c r="DV427">
        <v>7375</v>
      </c>
      <c r="DW427">
        <v>851726.8169491525</v>
      </c>
      <c r="DX427">
        <v>851726.8169491525</v>
      </c>
      <c r="DY427">
        <v>1</v>
      </c>
    </row>
    <row r="428" spans="1:129" x14ac:dyDescent="0.25">
      <c r="A428" s="258">
        <v>41534</v>
      </c>
      <c r="B4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1392.06.26</v>
      </c>
      <c r="C428" s="195">
        <f t="shared" ca="1" si="42"/>
        <v>1392</v>
      </c>
      <c r="D4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28" s="195">
        <f>_xlfn.NUMBERVALUE(RIGHT(Table11[[#This Row],[تاریخ شمسی]],2))</f>
        <v>26</v>
      </c>
      <c r="F4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06-26</v>
      </c>
      <c r="G428" s="195" t="s">
        <v>579</v>
      </c>
      <c r="I428" s="259">
        <v>44242</v>
      </c>
      <c r="J428">
        <v>25550</v>
      </c>
      <c r="L428" s="259">
        <v>41534</v>
      </c>
      <c r="M428">
        <v>30490</v>
      </c>
      <c r="O428" s="283">
        <f>IFERROR(DATE(Table7[[#This Row],[year]],MONTH(DATEVALUE(Table7[[#This Row],[month]]&amp;"1")),Table7[[#This Row],[day]]),"")</f>
        <v>44475</v>
      </c>
      <c r="P428" s="257" t="s">
        <v>3854</v>
      </c>
      <c r="Q428" s="257">
        <v>2021</v>
      </c>
      <c r="R428" s="257" t="s">
        <v>3448</v>
      </c>
      <c r="S428" s="257">
        <v>6</v>
      </c>
      <c r="T428" s="257">
        <v>1748.25</v>
      </c>
      <c r="U428" s="257">
        <v>3073</v>
      </c>
      <c r="V428" s="257">
        <v>1137675</v>
      </c>
      <c r="X428" s="260">
        <v>44475</v>
      </c>
      <c r="Y428" t="s">
        <v>9019</v>
      </c>
      <c r="Z428" s="260">
        <v>9</v>
      </c>
      <c r="AA428">
        <v>1400</v>
      </c>
      <c r="AB428" s="260" t="str">
        <f ca="1">IFERROR(IFERROR(VLOOKUP(Table_Merge1[[#This Row],[Column1]],Table11[#All],2,FALSE),LEFT(AB429,8)&amp;IF(LEN((RIGHT(AB429,2)+1))&lt;2,"0"&amp;(RIGHT(AB429,2)+1),(RIGHT(AB429,2)-1))),"")</f>
        <v>1400.07.14</v>
      </c>
      <c r="AC428" s="259" t="str">
        <f ca="1">LEFT(Table_Merge1[[#This Row],[Column2]],4)</f>
        <v>1400</v>
      </c>
      <c r="AD428" s="259" t="str">
        <f ca="1">RIGHT(LEFT(Table_Merge1[[#This Row],[Column2]],7),2)</f>
        <v>07</v>
      </c>
      <c r="AE428" s="259" t="str">
        <f ca="1">RIGHT(Table_Merge1[[#This Row],[Column2]],2)</f>
        <v>14</v>
      </c>
      <c r="AF428">
        <v>7</v>
      </c>
      <c r="AG428">
        <v>14</v>
      </c>
      <c r="AH428" s="260">
        <v>2021</v>
      </c>
      <c r="AI428" t="s">
        <v>3448</v>
      </c>
      <c r="AJ428" s="260">
        <v>6</v>
      </c>
      <c r="AK428">
        <v>1748.25</v>
      </c>
      <c r="AL428">
        <v>3073</v>
      </c>
      <c r="AM428">
        <v>1137675</v>
      </c>
      <c r="AN428">
        <v>27930</v>
      </c>
      <c r="AO428">
        <v>234108</v>
      </c>
      <c r="AP428" s="287">
        <f>IFERROR(IF(Table_Merge1[[#This Row],[LME Zinc stock]]*Table_Merge1[[#This Row],[Nima.مقدار]]=0,"",Table_Merge1[[#This Row],[LME Zinc stock]]*Table_Merge1[[#This Row],[Nima.مقدار]]),"")</f>
        <v>266338818900</v>
      </c>
      <c r="AQ428" s="287">
        <f>IFERROR(IF(Table_Merge1[[#This Row],[LME Zinc 3-month]]*Table_Merge1[[#This Row],[Nima.مقدار]]=0,"",Table_Merge1[[#This Row],[LME Zinc 3-month]]*Table_Merge1[[#This Row],[Nima.مقدار]]),"")</f>
        <v>719413884</v>
      </c>
      <c r="AR428" s="288">
        <f>IFERROR(IF(Table_Merge1[[#This Row],[LME Zinc stock]]*Table_Merge1[[#This Row],[Azad.Sell]]=0,"",Table_Merge1[[#This Row],[LME Zinc stock]]*Table_Merge1[[#This Row],[Azad.Sell]]),"")</f>
        <v>31775262750</v>
      </c>
      <c r="AS428" s="288">
        <f>IFERROR(IF(Table_Merge1[[#This Row],[LME Zinc 3-month]]*Table_Merge1[[#This Row],[Azad.Sell]]=0,"",Table_Merge1[[#This Row],[LME Zinc 3-month]]*Table_Merge1[[#This Row],[Azad.Sell]]),"")</f>
        <v>85828890</v>
      </c>
      <c r="AT428"/>
      <c r="DH428">
        <v>0</v>
      </c>
      <c r="DI428">
        <v>275</v>
      </c>
      <c r="DJ428">
        <v>275</v>
      </c>
      <c r="DK428" t="s">
        <v>9549</v>
      </c>
      <c r="DL428" t="s">
        <v>9812</v>
      </c>
      <c r="DM428" t="s">
        <v>9809</v>
      </c>
      <c r="DN428">
        <v>216425000</v>
      </c>
      <c r="DO428">
        <v>230536900</v>
      </c>
      <c r="DP428">
        <v>216425000</v>
      </c>
      <c r="DQ428">
        <v>230536900</v>
      </c>
      <c r="DR428">
        <v>275</v>
      </c>
      <c r="DS428" t="s">
        <v>3621</v>
      </c>
      <c r="DT428" t="s">
        <v>3621</v>
      </c>
      <c r="DU428" t="s">
        <v>3621</v>
      </c>
      <c r="DV428">
        <v>7375</v>
      </c>
      <c r="DW428">
        <v>749376.23728813557</v>
      </c>
      <c r="DX428">
        <v>758038.96271186438</v>
      </c>
      <c r="DY428">
        <v>0.98857218975560557</v>
      </c>
    </row>
    <row r="429" spans="1:129" x14ac:dyDescent="0.25">
      <c r="A429" s="258">
        <v>41535</v>
      </c>
      <c r="B4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1392.06.27</v>
      </c>
      <c r="C429" s="195">
        <f t="shared" ca="1" si="42"/>
        <v>1392</v>
      </c>
      <c r="D4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29" s="195">
        <f>_xlfn.NUMBERVALUE(RIGHT(Table11[[#This Row],[تاریخ شمسی]],2))</f>
        <v>27</v>
      </c>
      <c r="F4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06-27</v>
      </c>
      <c r="G429" s="195" t="s">
        <v>580</v>
      </c>
      <c r="I429" s="259">
        <v>44243</v>
      </c>
      <c r="J429">
        <v>26100</v>
      </c>
      <c r="L429" s="259">
        <v>41535</v>
      </c>
      <c r="M429">
        <v>30600</v>
      </c>
      <c r="O429" s="284">
        <f>IFERROR(DATE(Table7[[#This Row],[year]],MONTH(DATEVALUE(Table7[[#This Row],[month]]&amp;"1")),Table7[[#This Row],[day]]),"")</f>
        <v>44474</v>
      </c>
      <c r="P429" s="195" t="s">
        <v>3855</v>
      </c>
      <c r="Q429" s="195">
        <v>2021</v>
      </c>
      <c r="R429" s="195" t="s">
        <v>3448</v>
      </c>
      <c r="S429" s="195">
        <v>5</v>
      </c>
      <c r="T429" s="195">
        <v>1758</v>
      </c>
      <c r="U429" s="195">
        <v>3034</v>
      </c>
      <c r="V429" s="195">
        <v>1150225</v>
      </c>
      <c r="X429" s="260">
        <v>44474</v>
      </c>
      <c r="Z429" s="260">
        <v>9</v>
      </c>
      <c r="AB429" s="260" t="str">
        <f ca="1">IFERROR(IFERROR(VLOOKUP(Table_Merge1[[#This Row],[Column1]],Table11[#All],2,FALSE),LEFT(AB430,8)&amp;IF(LEN((RIGHT(AB430,2)+1))&lt;2,"0"&amp;(RIGHT(AB430,2)+1),(RIGHT(AB430,2)-1))),"")</f>
        <v>1400.07.11</v>
      </c>
      <c r="AC429" s="259" t="str">
        <f ca="1">LEFT(Table_Merge1[[#This Row],[Column2]],4)</f>
        <v>1400</v>
      </c>
      <c r="AD429" s="259" t="str">
        <f ca="1">RIGHT(LEFT(Table_Merge1[[#This Row],[Column2]],7),2)</f>
        <v>07</v>
      </c>
      <c r="AE429" s="259" t="str">
        <f ca="1">RIGHT(Table_Merge1[[#This Row],[Column2]],2)</f>
        <v>11</v>
      </c>
      <c r="AH429" s="260">
        <v>2021</v>
      </c>
      <c r="AI429" t="s">
        <v>3448</v>
      </c>
      <c r="AJ429" s="260">
        <v>5</v>
      </c>
      <c r="AK429">
        <v>1758</v>
      </c>
      <c r="AL429">
        <v>3034</v>
      </c>
      <c r="AM429">
        <v>1150225</v>
      </c>
      <c r="AN429">
        <v>28170</v>
      </c>
      <c r="AP429" s="287" t="str">
        <f>IFERROR(IF(Table_Merge1[[#This Row],[LME Zinc stock]]*Table_Merge1[[#This Row],[Nima.مقدار]]=0,"",Table_Merge1[[#This Row],[LME Zinc stock]]*Table_Merge1[[#This Row],[Nima.مقدار]]),"")</f>
        <v/>
      </c>
      <c r="AQ429" s="287" t="str">
        <f>IFERROR(IF(Table_Merge1[[#This Row],[LME Zinc 3-month]]*Table_Merge1[[#This Row],[Nima.مقدار]]=0,"",Table_Merge1[[#This Row],[LME Zinc 3-month]]*Table_Merge1[[#This Row],[Nima.مقدار]]),"")</f>
        <v/>
      </c>
      <c r="AR429" s="288">
        <f>IFERROR(IF(Table_Merge1[[#This Row],[LME Zinc stock]]*Table_Merge1[[#This Row],[Azad.Sell]]=0,"",Table_Merge1[[#This Row],[LME Zinc stock]]*Table_Merge1[[#This Row],[Azad.Sell]]),"")</f>
        <v>32401838250</v>
      </c>
      <c r="AS429" s="288">
        <f>IFERROR(IF(Table_Merge1[[#This Row],[LME Zinc 3-month]]*Table_Merge1[[#This Row],[Azad.Sell]]=0,"",Table_Merge1[[#This Row],[LME Zinc 3-month]]*Table_Merge1[[#This Row],[Azad.Sell]]),"")</f>
        <v>85467780</v>
      </c>
      <c r="AT429"/>
      <c r="DH429">
        <v>1000</v>
      </c>
      <c r="DI429">
        <v>1150</v>
      </c>
      <c r="DJ429">
        <v>725</v>
      </c>
      <c r="DK429" t="s">
        <v>9549</v>
      </c>
      <c r="DL429" t="s">
        <v>9812</v>
      </c>
      <c r="DM429" t="s">
        <v>9809</v>
      </c>
      <c r="DN429">
        <v>570575000</v>
      </c>
      <c r="DO429">
        <v>607779100</v>
      </c>
      <c r="DP429">
        <v>787000000</v>
      </c>
      <c r="DQ429">
        <v>838316000</v>
      </c>
      <c r="DR429">
        <v>1000</v>
      </c>
      <c r="DS429" t="s">
        <v>3621</v>
      </c>
      <c r="DT429" t="s">
        <v>3621</v>
      </c>
      <c r="DU429" t="s">
        <v>3621</v>
      </c>
      <c r="DV429">
        <v>7375</v>
      </c>
      <c r="DW429">
        <v>749376.23728813557</v>
      </c>
      <c r="DX429">
        <v>758038.96271186438</v>
      </c>
      <c r="DY429">
        <v>0.98857218975560557</v>
      </c>
    </row>
    <row r="430" spans="1:129" x14ac:dyDescent="0.25">
      <c r="A430" s="258">
        <v>41536</v>
      </c>
      <c r="B4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1392.06.28</v>
      </c>
      <c r="C430" s="195">
        <f t="shared" ca="1" si="42"/>
        <v>1392</v>
      </c>
      <c r="D4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30" s="195">
        <f>_xlfn.NUMBERVALUE(RIGHT(Table11[[#This Row],[تاریخ شمسی]],2))</f>
        <v>28</v>
      </c>
      <c r="F4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06-28</v>
      </c>
      <c r="G430" s="195" t="s">
        <v>581</v>
      </c>
      <c r="I430" s="259">
        <v>44243</v>
      </c>
      <c r="J430">
        <v>26100</v>
      </c>
      <c r="L430" s="259">
        <v>41536</v>
      </c>
      <c r="M430">
        <v>30680</v>
      </c>
      <c r="O430" s="283">
        <f>IFERROR(DATE(Table7[[#This Row],[year]],MONTH(DATEVALUE(Table7[[#This Row],[month]]&amp;"1")),Table7[[#This Row],[day]]),"")</f>
        <v>44473</v>
      </c>
      <c r="P430" s="257" t="s">
        <v>3856</v>
      </c>
      <c r="Q430" s="257">
        <v>2021</v>
      </c>
      <c r="R430" s="257" t="s">
        <v>3448</v>
      </c>
      <c r="S430" s="257">
        <v>4</v>
      </c>
      <c r="T430" s="257">
        <v>1751.85</v>
      </c>
      <c r="U430" s="257">
        <v>2922.5</v>
      </c>
      <c r="V430" s="257">
        <v>1170800</v>
      </c>
      <c r="X430" s="260">
        <v>44473</v>
      </c>
      <c r="Y430" t="s">
        <v>9018</v>
      </c>
      <c r="Z430" s="260">
        <v>9</v>
      </c>
      <c r="AA430">
        <v>1400</v>
      </c>
      <c r="AB430" s="260" t="str">
        <f ca="1">IFERROR(IFERROR(VLOOKUP(Table_Merge1[[#This Row],[Column1]],Table11[#All],2,FALSE),LEFT(AB431,8)&amp;IF(LEN((RIGHT(AB431,2)+1))&lt;2,"0"&amp;(RIGHT(AB431,2)+1),(RIGHT(AB431,2)-1))),"")</f>
        <v>1400.07.12</v>
      </c>
      <c r="AC430" s="259" t="str">
        <f ca="1">LEFT(Table_Merge1[[#This Row],[Column2]],4)</f>
        <v>1400</v>
      </c>
      <c r="AD430" s="259" t="str">
        <f ca="1">RIGHT(LEFT(Table_Merge1[[#This Row],[Column2]],7),2)</f>
        <v>07</v>
      </c>
      <c r="AE430" s="259" t="str">
        <f ca="1">RIGHT(Table_Merge1[[#This Row],[Column2]],2)</f>
        <v>12</v>
      </c>
      <c r="AF430">
        <v>7</v>
      </c>
      <c r="AG430">
        <v>12</v>
      </c>
      <c r="AH430" s="260">
        <v>2021</v>
      </c>
      <c r="AI430" t="s">
        <v>3448</v>
      </c>
      <c r="AJ430" s="260">
        <v>4</v>
      </c>
      <c r="AK430">
        <v>1751.85</v>
      </c>
      <c r="AL430">
        <v>2922.5</v>
      </c>
      <c r="AM430">
        <v>1170800</v>
      </c>
      <c r="AN430">
        <v>28170</v>
      </c>
      <c r="AO430">
        <v>234170</v>
      </c>
      <c r="AP430" s="287">
        <f>IFERROR(IF(Table_Merge1[[#This Row],[LME Zinc stock]]*Table_Merge1[[#This Row],[Nima.مقدار]]=0,"",Table_Merge1[[#This Row],[LME Zinc stock]]*Table_Merge1[[#This Row],[Nima.مقدار]]),"")</f>
        <v>274166236000</v>
      </c>
      <c r="AQ430" s="287">
        <f>IFERROR(IF(Table_Merge1[[#This Row],[LME Zinc 3-month]]*Table_Merge1[[#This Row],[Nima.مقدار]]=0,"",Table_Merge1[[#This Row],[LME Zinc 3-month]]*Table_Merge1[[#This Row],[Nima.مقدار]]),"")</f>
        <v>684361825</v>
      </c>
      <c r="AR430" s="288">
        <f>IFERROR(IF(Table_Merge1[[#This Row],[LME Zinc stock]]*Table_Merge1[[#This Row],[Azad.Sell]]=0,"",Table_Merge1[[#This Row],[LME Zinc stock]]*Table_Merge1[[#This Row],[Azad.Sell]]),"")</f>
        <v>32981436000</v>
      </c>
      <c r="AS430" s="288">
        <f>IFERROR(IF(Table_Merge1[[#This Row],[LME Zinc 3-month]]*Table_Merge1[[#This Row],[Azad.Sell]]=0,"",Table_Merge1[[#This Row],[LME Zinc 3-month]]*Table_Merge1[[#This Row],[Azad.Sell]]),"")</f>
        <v>82326825</v>
      </c>
      <c r="AT430"/>
      <c r="DH430">
        <v>0</v>
      </c>
      <c r="DI430">
        <v>900</v>
      </c>
      <c r="DJ430">
        <v>900</v>
      </c>
      <c r="DK430" t="s">
        <v>9549</v>
      </c>
      <c r="DL430" t="s">
        <v>9812</v>
      </c>
      <c r="DM430" t="s">
        <v>9809</v>
      </c>
      <c r="DN430">
        <v>736214400</v>
      </c>
      <c r="DO430">
        <v>754214400</v>
      </c>
      <c r="DP430">
        <v>1523214400</v>
      </c>
      <c r="DQ430">
        <v>1592530400</v>
      </c>
      <c r="DR430">
        <v>1900</v>
      </c>
      <c r="DS430" t="s">
        <v>3621</v>
      </c>
      <c r="DT430" t="s">
        <v>3621</v>
      </c>
      <c r="DU430" t="s">
        <v>3621</v>
      </c>
      <c r="DV430">
        <v>7375</v>
      </c>
      <c r="DW430">
        <v>749376.23728813557</v>
      </c>
      <c r="DX430">
        <v>758038.96271186438</v>
      </c>
      <c r="DY430">
        <v>0.98857218975560557</v>
      </c>
    </row>
    <row r="431" spans="1:129" x14ac:dyDescent="0.25">
      <c r="A431" s="258">
        <v>41538</v>
      </c>
      <c r="B4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1392.06.30</v>
      </c>
      <c r="C431" s="195">
        <f t="shared" ca="1" si="42"/>
        <v>1392</v>
      </c>
      <c r="D4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31" s="195">
        <f>_xlfn.NUMBERVALUE(RIGHT(Table11[[#This Row],[تاریخ شمسی]],2))</f>
        <v>30</v>
      </c>
      <c r="F4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06-30</v>
      </c>
      <c r="G431" s="195" t="s">
        <v>582</v>
      </c>
      <c r="I431" s="259">
        <v>44244</v>
      </c>
      <c r="J431">
        <v>26000</v>
      </c>
      <c r="L431" s="259">
        <v>41538</v>
      </c>
      <c r="M431">
        <v>28840</v>
      </c>
      <c r="O431" s="284">
        <f>IFERROR(DATE(Table7[[#This Row],[year]],MONTH(DATEVALUE(Table7[[#This Row],[month]]&amp;"1")),Table7[[#This Row],[day]]),"")</f>
        <v>44470</v>
      </c>
      <c r="P431" s="195" t="s">
        <v>3857</v>
      </c>
      <c r="Q431" s="195">
        <v>2021</v>
      </c>
      <c r="R431" s="195" t="s">
        <v>3448</v>
      </c>
      <c r="S431" s="195">
        <v>1</v>
      </c>
      <c r="T431" s="195">
        <v>1755.6</v>
      </c>
      <c r="U431" s="195">
        <v>2929</v>
      </c>
      <c r="V431" s="195">
        <v>1188575</v>
      </c>
      <c r="X431" s="260">
        <v>44470</v>
      </c>
      <c r="Z431" s="260">
        <v>10</v>
      </c>
      <c r="AB431" s="260" t="str">
        <f ca="1">IFERROR(IFERROR(VLOOKUP(Table_Merge1[[#This Row],[Column1]],Table11[#All],2,FALSE),LEFT(AB432,8)&amp;IF(LEN((RIGHT(AB432,2)+1))&lt;2,"0"&amp;(RIGHT(AB432,2)+1),(RIGHT(AB432,2)-1))),"")</f>
        <v>1400.07.09</v>
      </c>
      <c r="AC431" s="259" t="str">
        <f ca="1">LEFT(Table_Merge1[[#This Row],[Column2]],4)</f>
        <v>1400</v>
      </c>
      <c r="AD431" s="259" t="str">
        <f ca="1">RIGHT(LEFT(Table_Merge1[[#This Row],[Column2]],7),2)</f>
        <v>07</v>
      </c>
      <c r="AE431" s="259" t="str">
        <f ca="1">RIGHT(Table_Merge1[[#This Row],[Column2]],2)</f>
        <v>09</v>
      </c>
      <c r="AH431" s="260">
        <v>2021</v>
      </c>
      <c r="AI431" t="s">
        <v>3448</v>
      </c>
      <c r="AJ431" s="260">
        <v>1</v>
      </c>
      <c r="AK431">
        <v>1755.6</v>
      </c>
      <c r="AL431">
        <v>2929</v>
      </c>
      <c r="AM431">
        <v>1188575</v>
      </c>
      <c r="AN431">
        <v>28450</v>
      </c>
      <c r="AP431" s="287" t="str">
        <f>IFERROR(IF(Table_Merge1[[#This Row],[LME Zinc stock]]*Table_Merge1[[#This Row],[Nima.مقدار]]=0,"",Table_Merge1[[#This Row],[LME Zinc stock]]*Table_Merge1[[#This Row],[Nima.مقدار]]),"")</f>
        <v/>
      </c>
      <c r="AQ431" s="287" t="str">
        <f>IFERROR(IF(Table_Merge1[[#This Row],[LME Zinc 3-month]]*Table_Merge1[[#This Row],[Nima.مقدار]]=0,"",Table_Merge1[[#This Row],[LME Zinc 3-month]]*Table_Merge1[[#This Row],[Nima.مقدار]]),"")</f>
        <v/>
      </c>
      <c r="AR431" s="288">
        <f>IFERROR(IF(Table_Merge1[[#This Row],[LME Zinc stock]]*Table_Merge1[[#This Row],[Azad.Sell]]=0,"",Table_Merge1[[#This Row],[LME Zinc stock]]*Table_Merge1[[#This Row],[Azad.Sell]]),"")</f>
        <v>33814958750</v>
      </c>
      <c r="AS431" s="288">
        <f>IFERROR(IF(Table_Merge1[[#This Row],[LME Zinc 3-month]]*Table_Merge1[[#This Row],[Azad.Sell]]=0,"",Table_Merge1[[#This Row],[LME Zinc 3-month]]*Table_Merge1[[#This Row],[Azad.Sell]]),"")</f>
        <v>83330050</v>
      </c>
      <c r="AT431"/>
      <c r="DH431">
        <v>2000</v>
      </c>
      <c r="DI431">
        <v>200</v>
      </c>
      <c r="DJ431">
        <v>75</v>
      </c>
      <c r="DK431" t="s">
        <v>9549</v>
      </c>
      <c r="DL431" t="s">
        <v>9812</v>
      </c>
      <c r="DM431" t="s">
        <v>9809</v>
      </c>
      <c r="DN431">
        <v>61351200</v>
      </c>
      <c r="DO431">
        <v>62851200</v>
      </c>
      <c r="DP431">
        <v>1584565600</v>
      </c>
      <c r="DQ431">
        <v>1655381600</v>
      </c>
      <c r="DR431">
        <v>1975</v>
      </c>
      <c r="DS431" t="s">
        <v>3621</v>
      </c>
      <c r="DT431" t="s">
        <v>3621</v>
      </c>
      <c r="DU431" t="s">
        <v>3621</v>
      </c>
      <c r="DV431">
        <v>7375</v>
      </c>
      <c r="DW431">
        <v>749376.23728813557</v>
      </c>
      <c r="DX431">
        <v>758038.96271186438</v>
      </c>
      <c r="DY431">
        <v>0.98857218975560557</v>
      </c>
    </row>
    <row r="432" spans="1:129" x14ac:dyDescent="0.25">
      <c r="A432" s="258">
        <v>41539</v>
      </c>
      <c r="B4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1392.06.31</v>
      </c>
      <c r="C432" s="195">
        <f t="shared" ca="1" si="42"/>
        <v>1392</v>
      </c>
      <c r="D4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432" s="195">
        <f>_xlfn.NUMBERVALUE(RIGHT(Table11[[#This Row],[تاریخ شمسی]],2))</f>
        <v>31</v>
      </c>
      <c r="F4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06-31</v>
      </c>
      <c r="G432" s="195" t="s">
        <v>583</v>
      </c>
      <c r="I432" s="259">
        <v>44244</v>
      </c>
      <c r="J432">
        <v>26000</v>
      </c>
      <c r="L432" s="259">
        <v>41539</v>
      </c>
      <c r="M432">
        <v>29250</v>
      </c>
      <c r="O432" s="283">
        <f>IFERROR(DATE(Table7[[#This Row],[year]],MONTH(DATEVALUE(Table7[[#This Row],[month]]&amp;"1")),Table7[[#This Row],[day]]),"")</f>
        <v>44469</v>
      </c>
      <c r="P432" s="257" t="s">
        <v>3858</v>
      </c>
      <c r="Q432" s="257">
        <v>2021</v>
      </c>
      <c r="R432" s="257" t="s">
        <v>3447</v>
      </c>
      <c r="S432" s="257">
        <v>30</v>
      </c>
      <c r="T432" s="257">
        <v>1730.95</v>
      </c>
      <c r="U432" s="257">
        <v>2912</v>
      </c>
      <c r="V432" s="257">
        <v>1211975</v>
      </c>
      <c r="X432" s="260">
        <v>44469</v>
      </c>
      <c r="Y432" t="s">
        <v>9017</v>
      </c>
      <c r="Z432" s="260">
        <v>10</v>
      </c>
      <c r="AA432">
        <v>1400</v>
      </c>
      <c r="AB432" s="260" t="str">
        <f ca="1">IFERROR(IFERROR(VLOOKUP(Table_Merge1[[#This Row],[Column1]],Table11[#All],2,FALSE),LEFT(AB433,8)&amp;IF(LEN((RIGHT(AB433,2)+1))&lt;2,"0"&amp;(RIGHT(AB433,2)+1),(RIGHT(AB433,2)-1))),"")</f>
        <v>1400.07.08</v>
      </c>
      <c r="AC432" s="259" t="str">
        <f ca="1">LEFT(Table_Merge1[[#This Row],[Column2]],4)</f>
        <v>1400</v>
      </c>
      <c r="AD432" s="259" t="str">
        <f ca="1">RIGHT(LEFT(Table_Merge1[[#This Row],[Column2]],7),2)</f>
        <v>07</v>
      </c>
      <c r="AE432" s="259" t="str">
        <f ca="1">RIGHT(Table_Merge1[[#This Row],[Column2]],2)</f>
        <v>08</v>
      </c>
      <c r="AF432">
        <v>7</v>
      </c>
      <c r="AG432">
        <v>8</v>
      </c>
      <c r="AH432" s="260">
        <v>2021</v>
      </c>
      <c r="AI432" t="s">
        <v>3447</v>
      </c>
      <c r="AJ432" s="260">
        <v>30</v>
      </c>
      <c r="AK432">
        <v>1730.95</v>
      </c>
      <c r="AL432">
        <v>2912</v>
      </c>
      <c r="AM432">
        <v>1211975</v>
      </c>
      <c r="AN432">
        <v>28450</v>
      </c>
      <c r="AO432">
        <v>233417</v>
      </c>
      <c r="AP432" s="287">
        <f>IFERROR(IF(Table_Merge1[[#This Row],[LME Zinc stock]]*Table_Merge1[[#This Row],[Nima.مقدار]]=0,"",Table_Merge1[[#This Row],[LME Zinc stock]]*Table_Merge1[[#This Row],[Nima.مقدار]]),"")</f>
        <v>282895568575</v>
      </c>
      <c r="AQ432" s="287">
        <f>IFERROR(IF(Table_Merge1[[#This Row],[LME Zinc 3-month]]*Table_Merge1[[#This Row],[Nima.مقدار]]=0,"",Table_Merge1[[#This Row],[LME Zinc 3-month]]*Table_Merge1[[#This Row],[Nima.مقدار]]),"")</f>
        <v>679710304</v>
      </c>
      <c r="AR432" s="288">
        <f>IFERROR(IF(Table_Merge1[[#This Row],[LME Zinc stock]]*Table_Merge1[[#This Row],[Azad.Sell]]=0,"",Table_Merge1[[#This Row],[LME Zinc stock]]*Table_Merge1[[#This Row],[Azad.Sell]]),"")</f>
        <v>34480688750</v>
      </c>
      <c r="AS432" s="288">
        <f>IFERROR(IF(Table_Merge1[[#This Row],[LME Zinc 3-month]]*Table_Merge1[[#This Row],[Azad.Sell]]=0,"",Table_Merge1[[#This Row],[LME Zinc 3-month]]*Table_Merge1[[#This Row],[Azad.Sell]]),"")</f>
        <v>82846400</v>
      </c>
      <c r="AT432"/>
      <c r="DH432">
        <v>500</v>
      </c>
      <c r="DI432">
        <v>25</v>
      </c>
      <c r="DJ432">
        <v>25</v>
      </c>
      <c r="DK432" t="s">
        <v>9549</v>
      </c>
      <c r="DL432" t="s">
        <v>9812</v>
      </c>
      <c r="DM432" t="s">
        <v>9809</v>
      </c>
      <c r="DN432">
        <v>20957900</v>
      </c>
      <c r="DO432">
        <v>20957900</v>
      </c>
      <c r="DP432">
        <v>1605523500</v>
      </c>
      <c r="DQ432">
        <v>1676339500</v>
      </c>
      <c r="DR432">
        <v>2000</v>
      </c>
      <c r="DS432" t="s">
        <v>3621</v>
      </c>
      <c r="DT432" t="s">
        <v>3621</v>
      </c>
      <c r="DU432" t="s">
        <v>3621</v>
      </c>
      <c r="DV432">
        <v>7375</v>
      </c>
      <c r="DW432">
        <v>749376.23728813557</v>
      </c>
      <c r="DX432">
        <v>758038.96271186438</v>
      </c>
      <c r="DY432">
        <v>0.98857218975560557</v>
      </c>
    </row>
    <row r="433" spans="1:129" x14ac:dyDescent="0.25">
      <c r="A433" s="258">
        <v>41540</v>
      </c>
      <c r="B4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1392.07.01</v>
      </c>
      <c r="C433" s="195">
        <f t="shared" ca="1" si="42"/>
        <v>1392</v>
      </c>
      <c r="D4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33" s="195">
        <f>_xlfn.NUMBERVALUE(RIGHT(Table11[[#This Row],[تاریخ شمسی]],2))</f>
        <v>1</v>
      </c>
      <c r="F4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07-01</v>
      </c>
      <c r="G433" s="195" t="s">
        <v>584</v>
      </c>
      <c r="I433" s="259">
        <v>44245</v>
      </c>
      <c r="J433">
        <v>26000</v>
      </c>
      <c r="L433" s="259">
        <v>41540</v>
      </c>
      <c r="M433">
        <v>29250</v>
      </c>
      <c r="O433" s="284">
        <f>IFERROR(DATE(Table7[[#This Row],[year]],MONTH(DATEVALUE(Table7[[#This Row],[month]]&amp;"1")),Table7[[#This Row],[day]]),"")</f>
        <v>44468</v>
      </c>
      <c r="P433" s="195" t="s">
        <v>3859</v>
      </c>
      <c r="Q433" s="195">
        <v>2021</v>
      </c>
      <c r="R433" s="195" t="s">
        <v>3447</v>
      </c>
      <c r="S433" s="195">
        <v>29</v>
      </c>
      <c r="T433" s="195">
        <v>1741.65</v>
      </c>
      <c r="U433" s="195">
        <v>2910</v>
      </c>
      <c r="V433" s="195">
        <v>1218775</v>
      </c>
      <c r="X433" s="260">
        <v>44468</v>
      </c>
      <c r="Y433" t="s">
        <v>9016</v>
      </c>
      <c r="Z433" s="260">
        <v>10</v>
      </c>
      <c r="AA433">
        <v>1400</v>
      </c>
      <c r="AB433" s="260" t="str">
        <f ca="1">IFERROR(IFERROR(VLOOKUP(Table_Merge1[[#This Row],[Column1]],Table11[#All],2,FALSE),LEFT(AB434,8)&amp;IF(LEN((RIGHT(AB434,2)+1))&lt;2,"0"&amp;(RIGHT(AB434,2)+1),(RIGHT(AB434,2)-1))),"")</f>
        <v>1400.07.07</v>
      </c>
      <c r="AC433" s="259" t="str">
        <f ca="1">LEFT(Table_Merge1[[#This Row],[Column2]],4)</f>
        <v>1400</v>
      </c>
      <c r="AD433" s="259" t="str">
        <f ca="1">RIGHT(LEFT(Table_Merge1[[#This Row],[Column2]],7),2)</f>
        <v>07</v>
      </c>
      <c r="AE433" s="259" t="str">
        <f ca="1">RIGHT(Table_Merge1[[#This Row],[Column2]],2)</f>
        <v>07</v>
      </c>
      <c r="AF433">
        <v>7</v>
      </c>
      <c r="AG433">
        <v>7</v>
      </c>
      <c r="AH433" s="260">
        <v>2021</v>
      </c>
      <c r="AI433" t="s">
        <v>3447</v>
      </c>
      <c r="AJ433" s="260">
        <v>29</v>
      </c>
      <c r="AK433">
        <v>1741.65</v>
      </c>
      <c r="AL433">
        <v>2910</v>
      </c>
      <c r="AM433">
        <v>1218775</v>
      </c>
      <c r="AN433">
        <v>28300</v>
      </c>
      <c r="AO433">
        <v>232403</v>
      </c>
      <c r="AP433" s="287">
        <f>IFERROR(IF(Table_Merge1[[#This Row],[LME Zinc stock]]*Table_Merge1[[#This Row],[Nima.مقدار]]=0,"",Table_Merge1[[#This Row],[LME Zinc stock]]*Table_Merge1[[#This Row],[Nima.مقدار]]),"")</f>
        <v>283246966325</v>
      </c>
      <c r="AQ433" s="287">
        <f>IFERROR(IF(Table_Merge1[[#This Row],[LME Zinc 3-month]]*Table_Merge1[[#This Row],[Nima.مقدار]]=0,"",Table_Merge1[[#This Row],[LME Zinc 3-month]]*Table_Merge1[[#This Row],[Nima.مقدار]]),"")</f>
        <v>676292730</v>
      </c>
      <c r="AR433" s="288">
        <f>IFERROR(IF(Table_Merge1[[#This Row],[LME Zinc stock]]*Table_Merge1[[#This Row],[Azad.Sell]]=0,"",Table_Merge1[[#This Row],[LME Zinc stock]]*Table_Merge1[[#This Row],[Azad.Sell]]),"")</f>
        <v>34491332500</v>
      </c>
      <c r="AS433" s="288">
        <f>IFERROR(IF(Table_Merge1[[#This Row],[LME Zinc 3-month]]*Table_Merge1[[#This Row],[Azad.Sell]]=0,"",Table_Merge1[[#This Row],[LME Zinc 3-month]]*Table_Merge1[[#This Row],[Azad.Sell]]),"")</f>
        <v>82353000</v>
      </c>
      <c r="AT433"/>
      <c r="DH433">
        <v>0</v>
      </c>
      <c r="DI433">
        <v>75</v>
      </c>
      <c r="DJ433">
        <v>75</v>
      </c>
      <c r="DK433" t="s">
        <v>9550</v>
      </c>
      <c r="DL433" t="s">
        <v>9812</v>
      </c>
      <c r="DM433" t="s">
        <v>9809</v>
      </c>
      <c r="DN433">
        <v>61351200</v>
      </c>
      <c r="DO433">
        <v>62851200</v>
      </c>
      <c r="DP433">
        <v>1666874700</v>
      </c>
      <c r="DQ433">
        <v>1739190700</v>
      </c>
      <c r="DR433">
        <v>2075</v>
      </c>
      <c r="DS433" t="s">
        <v>3621</v>
      </c>
      <c r="DT433" t="s">
        <v>3621</v>
      </c>
      <c r="DU433" t="s">
        <v>3621</v>
      </c>
      <c r="DV433">
        <v>7375</v>
      </c>
      <c r="DW433">
        <v>749376.23728813557</v>
      </c>
      <c r="DX433">
        <v>758038.96271186438</v>
      </c>
      <c r="DY433">
        <v>0.98857218975560557</v>
      </c>
    </row>
    <row r="434" spans="1:129" x14ac:dyDescent="0.25">
      <c r="A434" s="258">
        <v>41541</v>
      </c>
      <c r="B4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1392.07.02</v>
      </c>
      <c r="C434" s="195">
        <f t="shared" ca="1" si="42"/>
        <v>1392</v>
      </c>
      <c r="D4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34" s="195">
        <f>_xlfn.NUMBERVALUE(RIGHT(Table11[[#This Row],[تاریخ شمسی]],2))</f>
        <v>2</v>
      </c>
      <c r="F4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07-02</v>
      </c>
      <c r="G434" s="195" t="s">
        <v>585</v>
      </c>
      <c r="I434" s="259">
        <v>44245</v>
      </c>
      <c r="J434">
        <v>26000</v>
      </c>
      <c r="L434" s="259">
        <v>41541</v>
      </c>
      <c r="M434">
        <v>29250</v>
      </c>
      <c r="O434" s="283">
        <f>IFERROR(DATE(Table7[[#This Row],[year]],MONTH(DATEVALUE(Table7[[#This Row],[month]]&amp;"1")),Table7[[#This Row],[day]]),"")</f>
        <v>44467</v>
      </c>
      <c r="P434" s="257" t="s">
        <v>3860</v>
      </c>
      <c r="Q434" s="257">
        <v>2021</v>
      </c>
      <c r="R434" s="257" t="s">
        <v>3447</v>
      </c>
      <c r="S434" s="257">
        <v>28</v>
      </c>
      <c r="T434" s="257">
        <v>1739.65</v>
      </c>
      <c r="U434" s="257">
        <v>2881</v>
      </c>
      <c r="V434" s="257">
        <v>1229700</v>
      </c>
      <c r="X434" s="260">
        <v>44467</v>
      </c>
      <c r="Y434" t="s">
        <v>9015</v>
      </c>
      <c r="Z434" s="260">
        <v>10</v>
      </c>
      <c r="AA434">
        <v>1400</v>
      </c>
      <c r="AB434" s="260" t="str">
        <f ca="1">IFERROR(IFERROR(VLOOKUP(Table_Merge1[[#This Row],[Column1]],Table11[#All],2,FALSE),LEFT(AB435,8)&amp;IF(LEN((RIGHT(AB435,2)+1))&lt;2,"0"&amp;(RIGHT(AB435,2)+1),(RIGHT(AB435,2)-1))),"")</f>
        <v>1400.07.06</v>
      </c>
      <c r="AC434" s="259" t="str">
        <f ca="1">LEFT(Table_Merge1[[#This Row],[Column2]],4)</f>
        <v>1400</v>
      </c>
      <c r="AD434" s="259" t="str">
        <f ca="1">RIGHT(LEFT(Table_Merge1[[#This Row],[Column2]],7),2)</f>
        <v>07</v>
      </c>
      <c r="AE434" s="259" t="str">
        <f ca="1">RIGHT(Table_Merge1[[#This Row],[Column2]],2)</f>
        <v>06</v>
      </c>
      <c r="AF434">
        <v>7</v>
      </c>
      <c r="AG434">
        <v>6</v>
      </c>
      <c r="AH434" s="260">
        <v>2021</v>
      </c>
      <c r="AI434" t="s">
        <v>3447</v>
      </c>
      <c r="AJ434" s="260">
        <v>28</v>
      </c>
      <c r="AK434">
        <v>1739.65</v>
      </c>
      <c r="AL434">
        <v>2881</v>
      </c>
      <c r="AM434">
        <v>1229700</v>
      </c>
      <c r="AN434">
        <v>28100</v>
      </c>
      <c r="AO434">
        <v>232350</v>
      </c>
      <c r="AP434" s="287">
        <f>IFERROR(IF(Table_Merge1[[#This Row],[LME Zinc stock]]*Table_Merge1[[#This Row],[Nima.مقدار]]=0,"",Table_Merge1[[#This Row],[LME Zinc stock]]*Table_Merge1[[#This Row],[Nima.مقدار]]),"")</f>
        <v>285720795000</v>
      </c>
      <c r="AQ434" s="287">
        <f>IFERROR(IF(Table_Merge1[[#This Row],[LME Zinc 3-month]]*Table_Merge1[[#This Row],[Nima.مقدار]]=0,"",Table_Merge1[[#This Row],[LME Zinc 3-month]]*Table_Merge1[[#This Row],[Nima.مقدار]]),"")</f>
        <v>669400350</v>
      </c>
      <c r="AR434" s="288">
        <f>IFERROR(IF(Table_Merge1[[#This Row],[LME Zinc stock]]*Table_Merge1[[#This Row],[Azad.Sell]]=0,"",Table_Merge1[[#This Row],[LME Zinc stock]]*Table_Merge1[[#This Row],[Azad.Sell]]),"")</f>
        <v>34554570000</v>
      </c>
      <c r="AS434" s="288">
        <f>IFERROR(IF(Table_Merge1[[#This Row],[LME Zinc 3-month]]*Table_Merge1[[#This Row],[Azad.Sell]]=0,"",Table_Merge1[[#This Row],[LME Zinc 3-month]]*Table_Merge1[[#This Row],[Azad.Sell]]),"")</f>
        <v>80956100</v>
      </c>
      <c r="AT434"/>
      <c r="DH434">
        <v>0</v>
      </c>
      <c r="DI434">
        <v>75</v>
      </c>
      <c r="DJ434">
        <v>75</v>
      </c>
      <c r="DK434" t="s">
        <v>9577</v>
      </c>
      <c r="DL434" t="s">
        <v>9812</v>
      </c>
      <c r="DM434" t="s">
        <v>9809</v>
      </c>
      <c r="DN434">
        <v>59550825</v>
      </c>
      <c r="DO434">
        <v>59550825</v>
      </c>
      <c r="DP434">
        <v>1726425525</v>
      </c>
      <c r="DQ434">
        <v>1798741525</v>
      </c>
      <c r="DR434">
        <v>2150</v>
      </c>
      <c r="DS434" t="s">
        <v>3621</v>
      </c>
      <c r="DT434" t="s">
        <v>3621</v>
      </c>
      <c r="DU434" t="s">
        <v>3621</v>
      </c>
      <c r="DV434">
        <v>7375</v>
      </c>
      <c r="DW434">
        <v>749376.23728813557</v>
      </c>
      <c r="DX434">
        <v>758038.96271186438</v>
      </c>
      <c r="DY434">
        <v>0.98857218975560557</v>
      </c>
    </row>
    <row r="435" spans="1:129" x14ac:dyDescent="0.25">
      <c r="A435" s="258">
        <v>41542</v>
      </c>
      <c r="B4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1392.07.03</v>
      </c>
      <c r="C435" s="195">
        <f t="shared" ca="1" si="42"/>
        <v>1392</v>
      </c>
      <c r="D4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35" s="195">
        <f>_xlfn.NUMBERVALUE(RIGHT(Table11[[#This Row],[تاریخ شمسی]],2))</f>
        <v>3</v>
      </c>
      <c r="F4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07-03</v>
      </c>
      <c r="G435" s="195" t="s">
        <v>586</v>
      </c>
      <c r="I435" s="259">
        <v>44246</v>
      </c>
      <c r="J435">
        <v>26000</v>
      </c>
      <c r="L435" s="259">
        <v>41542</v>
      </c>
      <c r="M435">
        <v>30640</v>
      </c>
      <c r="O435" s="284">
        <f>IFERROR(DATE(Table7[[#This Row],[year]],MONTH(DATEVALUE(Table7[[#This Row],[month]]&amp;"1")),Table7[[#This Row],[day]]),"")</f>
        <v>44466</v>
      </c>
      <c r="P435" s="195" t="s">
        <v>3861</v>
      </c>
      <c r="Q435" s="195">
        <v>2021</v>
      </c>
      <c r="R435" s="195" t="s">
        <v>3447</v>
      </c>
      <c r="S435" s="195">
        <v>27</v>
      </c>
      <c r="T435" s="195">
        <v>1749.15</v>
      </c>
      <c r="U435" s="195" t="s">
        <v>3621</v>
      </c>
      <c r="V435" s="195" t="s">
        <v>3621</v>
      </c>
      <c r="X435" s="260">
        <v>44466</v>
      </c>
      <c r="Z435" s="260">
        <v>10</v>
      </c>
      <c r="AB435" s="260" t="str">
        <f ca="1">IFERROR(IFERROR(VLOOKUP(Table_Merge1[[#This Row],[Column1]],Table11[#All],2,FALSE),LEFT(AB436,8)&amp;IF(LEN((RIGHT(AB436,2)+1))&lt;2,"0"&amp;(RIGHT(AB436,2)+1),(RIGHT(AB436,2)-1))),"")</f>
        <v>1400.07.03</v>
      </c>
      <c r="AC435" s="259" t="str">
        <f ca="1">LEFT(Table_Merge1[[#This Row],[Column2]],4)</f>
        <v>1400</v>
      </c>
      <c r="AD435" s="259" t="str">
        <f ca="1">RIGHT(LEFT(Table_Merge1[[#This Row],[Column2]],7),2)</f>
        <v>07</v>
      </c>
      <c r="AE435" s="259" t="str">
        <f ca="1">RIGHT(Table_Merge1[[#This Row],[Column2]],2)</f>
        <v>03</v>
      </c>
      <c r="AH435" s="260">
        <v>2021</v>
      </c>
      <c r="AI435" t="s">
        <v>3447</v>
      </c>
      <c r="AJ435" s="260">
        <v>27</v>
      </c>
      <c r="AK435">
        <v>1749.15</v>
      </c>
      <c r="AL435" t="s">
        <v>3621</v>
      </c>
      <c r="AM435" t="s">
        <v>3621</v>
      </c>
      <c r="AN435">
        <v>27720</v>
      </c>
      <c r="AP435" s="287" t="str">
        <f>IFERROR(IF(Table_Merge1[[#This Row],[LME Zinc stock]]*Table_Merge1[[#This Row],[Nima.مقدار]]=0,"",Table_Merge1[[#This Row],[LME Zinc stock]]*Table_Merge1[[#This Row],[Nima.مقدار]]),"")</f>
        <v/>
      </c>
      <c r="AQ435" s="287" t="str">
        <f>IFERROR(IF(Table_Merge1[[#This Row],[LME Zinc 3-month]]*Table_Merge1[[#This Row],[Nima.مقدار]]=0,"",Table_Merge1[[#This Row],[LME Zinc 3-month]]*Table_Merge1[[#This Row],[Nima.مقدار]]),"")</f>
        <v/>
      </c>
      <c r="AR435" s="288" t="str">
        <f>IFERROR(IF(Table_Merge1[[#This Row],[LME Zinc stock]]*Table_Merge1[[#This Row],[Azad.Sell]]=0,"",Table_Merge1[[#This Row],[LME Zinc stock]]*Table_Merge1[[#This Row],[Azad.Sell]]),"")</f>
        <v/>
      </c>
      <c r="AS435" s="288" t="str">
        <f>IFERROR(IF(Table_Merge1[[#This Row],[LME Zinc 3-month]]*Table_Merge1[[#This Row],[Azad.Sell]]=0,"",Table_Merge1[[#This Row],[LME Zinc 3-month]]*Table_Merge1[[#This Row],[Azad.Sell]]),"")</f>
        <v/>
      </c>
      <c r="AT435"/>
      <c r="DH435">
        <v>650</v>
      </c>
      <c r="DI435">
        <v>650</v>
      </c>
      <c r="DJ435">
        <v>575</v>
      </c>
      <c r="DK435" t="s">
        <v>9577</v>
      </c>
      <c r="DL435" t="s">
        <v>9812</v>
      </c>
      <c r="DM435" t="s">
        <v>9809</v>
      </c>
      <c r="DN435">
        <v>456556325</v>
      </c>
      <c r="DO435">
        <v>456556325</v>
      </c>
      <c r="DP435">
        <v>2182981850</v>
      </c>
      <c r="DQ435">
        <v>2255297850</v>
      </c>
      <c r="DR435">
        <v>2725</v>
      </c>
      <c r="DS435" t="s">
        <v>3621</v>
      </c>
      <c r="DT435" t="s">
        <v>3621</v>
      </c>
      <c r="DU435" t="s">
        <v>3621</v>
      </c>
      <c r="DV435">
        <v>7375</v>
      </c>
      <c r="DW435">
        <v>749376.23728813557</v>
      </c>
      <c r="DX435">
        <v>758038.96271186438</v>
      </c>
      <c r="DY435">
        <v>0.98857218975560557</v>
      </c>
    </row>
    <row r="436" spans="1:129" x14ac:dyDescent="0.25">
      <c r="A436" s="258">
        <v>41543</v>
      </c>
      <c r="B4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1392.07.04</v>
      </c>
      <c r="C436" s="195">
        <f t="shared" ca="1" si="42"/>
        <v>1392</v>
      </c>
      <c r="D4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36" s="195">
        <f>_xlfn.NUMBERVALUE(RIGHT(Table11[[#This Row],[تاریخ شمسی]],2))</f>
        <v>4</v>
      </c>
      <c r="F4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07-04</v>
      </c>
      <c r="G436" s="195" t="s">
        <v>587</v>
      </c>
      <c r="I436" s="259">
        <v>44246</v>
      </c>
      <c r="J436">
        <v>26000</v>
      </c>
      <c r="L436" s="259">
        <v>41543</v>
      </c>
      <c r="M436">
        <v>30290</v>
      </c>
      <c r="O436" s="283">
        <f>IFERROR(DATE(Table7[[#This Row],[year]],MONTH(DATEVALUE(Table7[[#This Row],[month]]&amp;"1")),Table7[[#This Row],[day]]),"")</f>
        <v>44463</v>
      </c>
      <c r="P436" s="257" t="s">
        <v>3862</v>
      </c>
      <c r="Q436" s="257">
        <v>2021</v>
      </c>
      <c r="R436" s="257" t="s">
        <v>3447</v>
      </c>
      <c r="S436" s="257">
        <v>24</v>
      </c>
      <c r="T436" s="257">
        <v>1755.15</v>
      </c>
      <c r="U436" s="257">
        <v>2867</v>
      </c>
      <c r="V436" s="257">
        <v>1238300</v>
      </c>
      <c r="X436" s="260">
        <v>44463</v>
      </c>
      <c r="Z436" s="260">
        <v>10</v>
      </c>
      <c r="AB436" s="260" t="str">
        <f ca="1">IFERROR(IFERROR(VLOOKUP(Table_Merge1[[#This Row],[Column1]],Table11[#All],2,FALSE),LEFT(AB437,8)&amp;IF(LEN((RIGHT(AB437,2)+1))&lt;2,"0"&amp;(RIGHT(AB437,2)+1),(RIGHT(AB437,2)-1))),"")</f>
        <v>1400.07.02</v>
      </c>
      <c r="AC436" s="259" t="str">
        <f ca="1">LEFT(Table_Merge1[[#This Row],[Column2]],4)</f>
        <v>1400</v>
      </c>
      <c r="AD436" s="259" t="str">
        <f ca="1">RIGHT(LEFT(Table_Merge1[[#This Row],[Column2]],7),2)</f>
        <v>07</v>
      </c>
      <c r="AE436" s="259" t="str">
        <f ca="1">RIGHT(Table_Merge1[[#This Row],[Column2]],2)</f>
        <v>02</v>
      </c>
      <c r="AH436" s="260">
        <v>2021</v>
      </c>
      <c r="AI436" t="s">
        <v>3447</v>
      </c>
      <c r="AJ436" s="260">
        <v>24</v>
      </c>
      <c r="AK436">
        <v>1755.15</v>
      </c>
      <c r="AL436">
        <v>2867</v>
      </c>
      <c r="AM436">
        <v>1238300</v>
      </c>
      <c r="AN436">
        <v>27680</v>
      </c>
      <c r="AP436" s="287" t="str">
        <f>IFERROR(IF(Table_Merge1[[#This Row],[LME Zinc stock]]*Table_Merge1[[#This Row],[Nima.مقدار]]=0,"",Table_Merge1[[#This Row],[LME Zinc stock]]*Table_Merge1[[#This Row],[Nima.مقدار]]),"")</f>
        <v/>
      </c>
      <c r="AQ436" s="287" t="str">
        <f>IFERROR(IF(Table_Merge1[[#This Row],[LME Zinc 3-month]]*Table_Merge1[[#This Row],[Nima.مقدار]]=0,"",Table_Merge1[[#This Row],[LME Zinc 3-month]]*Table_Merge1[[#This Row],[Nima.مقدار]]),"")</f>
        <v/>
      </c>
      <c r="AR436" s="288">
        <f>IFERROR(IF(Table_Merge1[[#This Row],[LME Zinc stock]]*Table_Merge1[[#This Row],[Azad.Sell]]=0,"",Table_Merge1[[#This Row],[LME Zinc stock]]*Table_Merge1[[#This Row],[Azad.Sell]]),"")</f>
        <v>34276144000</v>
      </c>
      <c r="AS436" s="288">
        <f>IFERROR(IF(Table_Merge1[[#This Row],[LME Zinc 3-month]]*Table_Merge1[[#This Row],[Azad.Sell]]=0,"",Table_Merge1[[#This Row],[LME Zinc 3-month]]*Table_Merge1[[#This Row],[Azad.Sell]]),"")</f>
        <v>79358560</v>
      </c>
      <c r="AT436"/>
      <c r="DH436">
        <v>300</v>
      </c>
      <c r="DI436">
        <v>325</v>
      </c>
      <c r="DJ436">
        <v>300</v>
      </c>
      <c r="DK436" t="s">
        <v>9578</v>
      </c>
      <c r="DL436" t="s">
        <v>9812</v>
      </c>
      <c r="DM436" t="s">
        <v>9809</v>
      </c>
      <c r="DN436">
        <v>220629900</v>
      </c>
      <c r="DO436">
        <v>220500000</v>
      </c>
      <c r="DP436">
        <v>2403611750</v>
      </c>
      <c r="DQ436">
        <v>2475797850</v>
      </c>
      <c r="DR436">
        <v>3025</v>
      </c>
      <c r="DS436" t="s">
        <v>3621</v>
      </c>
      <c r="DT436" t="s">
        <v>3621</v>
      </c>
      <c r="DU436" t="s">
        <v>3621</v>
      </c>
      <c r="DV436">
        <v>7375</v>
      </c>
      <c r="DW436">
        <v>749376.23728813557</v>
      </c>
      <c r="DX436">
        <v>758038.96271186438</v>
      </c>
      <c r="DY436">
        <v>0.98857218975560557</v>
      </c>
    </row>
    <row r="437" spans="1:129" x14ac:dyDescent="0.25">
      <c r="A437" s="258">
        <v>41545</v>
      </c>
      <c r="B4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1392.07.06</v>
      </c>
      <c r="C437" s="195">
        <f t="shared" ca="1" si="42"/>
        <v>1392</v>
      </c>
      <c r="D4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37" s="195">
        <f>_xlfn.NUMBERVALUE(RIGHT(Table11[[#This Row],[تاریخ شمسی]],2))</f>
        <v>6</v>
      </c>
      <c r="F4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07-06</v>
      </c>
      <c r="G437" s="195" t="s">
        <v>588</v>
      </c>
      <c r="I437" s="259">
        <v>44247</v>
      </c>
      <c r="J437">
        <v>25350</v>
      </c>
      <c r="L437" s="259">
        <v>41545</v>
      </c>
      <c r="M437">
        <v>30250</v>
      </c>
      <c r="O437" s="284">
        <f>IFERROR(DATE(Table7[[#This Row],[year]],MONTH(DATEVALUE(Table7[[#This Row],[month]]&amp;"1")),Table7[[#This Row],[day]]),"")</f>
        <v>44462</v>
      </c>
      <c r="P437" s="195" t="s">
        <v>3863</v>
      </c>
      <c r="Q437" s="195">
        <v>2021</v>
      </c>
      <c r="R437" s="195" t="s">
        <v>3447</v>
      </c>
      <c r="S437" s="195">
        <v>23</v>
      </c>
      <c r="T437" s="195">
        <v>1771.05</v>
      </c>
      <c r="U437" s="195">
        <v>2930</v>
      </c>
      <c r="V437" s="195">
        <v>1248625</v>
      </c>
      <c r="X437" s="260">
        <v>44462</v>
      </c>
      <c r="Y437" t="s">
        <v>9014</v>
      </c>
      <c r="Z437" s="260">
        <v>10</v>
      </c>
      <c r="AA437">
        <v>1400</v>
      </c>
      <c r="AB437" s="260" t="str">
        <f ca="1">IFERROR(IFERROR(VLOOKUP(Table_Merge1[[#This Row],[Column1]],Table11[#All],2,FALSE),LEFT(AB438,8)&amp;IF(LEN((RIGHT(AB438,2)+1))&lt;2,"0"&amp;(RIGHT(AB438,2)+1),(RIGHT(AB438,2)-1))),"")</f>
        <v>1400.07.01</v>
      </c>
      <c r="AC437" s="259" t="str">
        <f ca="1">LEFT(Table_Merge1[[#This Row],[Column2]],4)</f>
        <v>1400</v>
      </c>
      <c r="AD437" s="259" t="str">
        <f ca="1">RIGHT(LEFT(Table_Merge1[[#This Row],[Column2]],7),2)</f>
        <v>07</v>
      </c>
      <c r="AE437" s="259" t="str">
        <f ca="1">RIGHT(Table_Merge1[[#This Row],[Column2]],2)</f>
        <v>01</v>
      </c>
      <c r="AF437">
        <v>7</v>
      </c>
      <c r="AG437">
        <v>1</v>
      </c>
      <c r="AH437" s="260">
        <v>2021</v>
      </c>
      <c r="AI437" t="s">
        <v>3447</v>
      </c>
      <c r="AJ437" s="260">
        <v>23</v>
      </c>
      <c r="AK437">
        <v>1771.05</v>
      </c>
      <c r="AL437">
        <v>2930</v>
      </c>
      <c r="AM437">
        <v>1248625</v>
      </c>
      <c r="AN437">
        <v>27680</v>
      </c>
      <c r="AO437">
        <v>231147</v>
      </c>
      <c r="AP437" s="287">
        <f>IFERROR(IF(Table_Merge1[[#This Row],[LME Zinc stock]]*Table_Merge1[[#This Row],[Nima.مقدار]]=0,"",Table_Merge1[[#This Row],[LME Zinc stock]]*Table_Merge1[[#This Row],[Nima.مقدار]]),"")</f>
        <v>288615922875</v>
      </c>
      <c r="AQ437" s="287">
        <f>IFERROR(IF(Table_Merge1[[#This Row],[LME Zinc 3-month]]*Table_Merge1[[#This Row],[Nima.مقدار]]=0,"",Table_Merge1[[#This Row],[LME Zinc 3-month]]*Table_Merge1[[#This Row],[Nima.مقدار]]),"")</f>
        <v>677260710</v>
      </c>
      <c r="AR437" s="288">
        <f>IFERROR(IF(Table_Merge1[[#This Row],[LME Zinc stock]]*Table_Merge1[[#This Row],[Azad.Sell]]=0,"",Table_Merge1[[#This Row],[LME Zinc stock]]*Table_Merge1[[#This Row],[Azad.Sell]]),"")</f>
        <v>34561940000</v>
      </c>
      <c r="AS437" s="288">
        <f>IFERROR(IF(Table_Merge1[[#This Row],[LME Zinc 3-month]]*Table_Merge1[[#This Row],[Azad.Sell]]=0,"",Table_Merge1[[#This Row],[LME Zinc 3-month]]*Table_Merge1[[#This Row],[Azad.Sell]]),"")</f>
        <v>81102400</v>
      </c>
      <c r="AT437"/>
      <c r="DH437">
        <v>1500</v>
      </c>
      <c r="DI437">
        <v>1050</v>
      </c>
      <c r="DJ437">
        <v>975</v>
      </c>
      <c r="DK437" t="s">
        <v>9578</v>
      </c>
      <c r="DL437" t="s">
        <v>9812</v>
      </c>
      <c r="DM437" t="s">
        <v>9809</v>
      </c>
      <c r="DN437">
        <v>738167625</v>
      </c>
      <c r="DO437">
        <v>738167625</v>
      </c>
      <c r="DP437">
        <v>3141779375</v>
      </c>
      <c r="DQ437">
        <v>3213965475</v>
      </c>
      <c r="DR437">
        <v>4000</v>
      </c>
      <c r="DS437" t="s">
        <v>3621</v>
      </c>
      <c r="DT437" t="s">
        <v>3621</v>
      </c>
      <c r="DU437" t="s">
        <v>3621</v>
      </c>
      <c r="DV437">
        <v>7375</v>
      </c>
      <c r="DW437">
        <v>749376.23728813557</v>
      </c>
      <c r="DX437">
        <v>758038.96271186438</v>
      </c>
      <c r="DY437">
        <v>0.98857218975560557</v>
      </c>
    </row>
    <row r="438" spans="1:129" x14ac:dyDescent="0.25">
      <c r="A438" s="258">
        <v>41546</v>
      </c>
      <c r="B4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1392.07.07</v>
      </c>
      <c r="C438" s="195">
        <f t="shared" ca="1" si="42"/>
        <v>1392</v>
      </c>
      <c r="D4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38" s="195">
        <f>_xlfn.NUMBERVALUE(RIGHT(Table11[[#This Row],[تاریخ شمسی]],2))</f>
        <v>7</v>
      </c>
      <c r="F4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07-07</v>
      </c>
      <c r="G438" s="195" t="s">
        <v>589</v>
      </c>
      <c r="I438" s="259">
        <v>44247</v>
      </c>
      <c r="J438">
        <v>25350</v>
      </c>
      <c r="L438" s="259">
        <v>41546</v>
      </c>
      <c r="M438">
        <v>30550</v>
      </c>
      <c r="O438" s="283">
        <f>IFERROR(DATE(Table7[[#This Row],[year]],MONTH(DATEVALUE(Table7[[#This Row],[month]]&amp;"1")),Table7[[#This Row],[day]]),"")</f>
        <v>44461</v>
      </c>
      <c r="P438" s="257" t="s">
        <v>3864</v>
      </c>
      <c r="Q438" s="257">
        <v>2021</v>
      </c>
      <c r="R438" s="257" t="s">
        <v>3447</v>
      </c>
      <c r="S438" s="257">
        <v>22</v>
      </c>
      <c r="T438" s="257">
        <v>1775.35</v>
      </c>
      <c r="U438" s="257">
        <v>2916</v>
      </c>
      <c r="V438" s="257">
        <v>1256450</v>
      </c>
      <c r="X438" s="260">
        <v>44461</v>
      </c>
      <c r="Y438" t="s">
        <v>9013</v>
      </c>
      <c r="Z438" s="260">
        <v>10</v>
      </c>
      <c r="AA438">
        <v>1400</v>
      </c>
      <c r="AB438" s="260" t="str">
        <f ca="1">IFERROR(IFERROR(VLOOKUP(Table_Merge1[[#This Row],[Column1]],Table11[#All],2,FALSE),LEFT(AB439,8)&amp;IF(LEN((RIGHT(AB439,2)+1))&lt;2,"0"&amp;(RIGHT(AB439,2)+1),(RIGHT(AB439,2)-1))),"")</f>
        <v>1400.06.31</v>
      </c>
      <c r="AC438" s="259" t="str">
        <f ca="1">LEFT(Table_Merge1[[#This Row],[Column2]],4)</f>
        <v>1400</v>
      </c>
      <c r="AD438" s="259" t="str">
        <f ca="1">RIGHT(LEFT(Table_Merge1[[#This Row],[Column2]],7),2)</f>
        <v>06</v>
      </c>
      <c r="AE438" s="259" t="str">
        <f ca="1">RIGHT(Table_Merge1[[#This Row],[Column2]],2)</f>
        <v>31</v>
      </c>
      <c r="AF438">
        <v>6</v>
      </c>
      <c r="AG438">
        <v>31</v>
      </c>
      <c r="AH438" s="260">
        <v>2021</v>
      </c>
      <c r="AI438" t="s">
        <v>3447</v>
      </c>
      <c r="AJ438" s="260">
        <v>22</v>
      </c>
      <c r="AK438">
        <v>1775.35</v>
      </c>
      <c r="AL438">
        <v>2916</v>
      </c>
      <c r="AM438">
        <v>1256450</v>
      </c>
      <c r="AN438">
        <v>27530</v>
      </c>
      <c r="AO438">
        <v>231991</v>
      </c>
      <c r="AP438" s="287">
        <f>IFERROR(IF(Table_Merge1[[#This Row],[LME Zinc stock]]*Table_Merge1[[#This Row],[Nima.مقدار]]=0,"",Table_Merge1[[#This Row],[LME Zinc stock]]*Table_Merge1[[#This Row],[Nima.مقدار]]),"")</f>
        <v>291485091950</v>
      </c>
      <c r="AQ438" s="287">
        <f>IFERROR(IF(Table_Merge1[[#This Row],[LME Zinc 3-month]]*Table_Merge1[[#This Row],[Nima.مقدار]]=0,"",Table_Merge1[[#This Row],[LME Zinc 3-month]]*Table_Merge1[[#This Row],[Nima.مقدار]]),"")</f>
        <v>676485756</v>
      </c>
      <c r="AR438" s="288">
        <f>IFERROR(IF(Table_Merge1[[#This Row],[LME Zinc stock]]*Table_Merge1[[#This Row],[Azad.Sell]]=0,"",Table_Merge1[[#This Row],[LME Zinc stock]]*Table_Merge1[[#This Row],[Azad.Sell]]),"")</f>
        <v>34590068500</v>
      </c>
      <c r="AS438" s="288">
        <f>IFERROR(IF(Table_Merge1[[#This Row],[LME Zinc 3-month]]*Table_Merge1[[#This Row],[Azad.Sell]]=0,"",Table_Merge1[[#This Row],[LME Zinc 3-month]]*Table_Merge1[[#This Row],[Azad.Sell]]),"")</f>
        <v>80277480</v>
      </c>
      <c r="AT438"/>
      <c r="DH438">
        <v>1500</v>
      </c>
      <c r="DI438">
        <v>25</v>
      </c>
      <c r="DJ438">
        <v>25</v>
      </c>
      <c r="DK438" t="s">
        <v>9578</v>
      </c>
      <c r="DL438" t="s">
        <v>9812</v>
      </c>
      <c r="DM438" t="s">
        <v>9809</v>
      </c>
      <c r="DN438">
        <v>18919875</v>
      </c>
      <c r="DO438">
        <v>18919875</v>
      </c>
      <c r="DP438">
        <v>3160699250</v>
      </c>
      <c r="DQ438">
        <v>3232885350</v>
      </c>
      <c r="DR438">
        <v>4025</v>
      </c>
      <c r="DS438" t="s">
        <v>3621</v>
      </c>
      <c r="DT438" t="s">
        <v>3621</v>
      </c>
      <c r="DU438" t="s">
        <v>3621</v>
      </c>
      <c r="DV438">
        <v>7375</v>
      </c>
      <c r="DW438">
        <v>749376.23728813557</v>
      </c>
      <c r="DX438">
        <v>758038.96271186438</v>
      </c>
      <c r="DY438">
        <v>0.98857218975560557</v>
      </c>
    </row>
    <row r="439" spans="1:129" x14ac:dyDescent="0.25">
      <c r="A439" s="258">
        <v>41547</v>
      </c>
      <c r="B4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1392.07.08</v>
      </c>
      <c r="C439" s="195">
        <f t="shared" ca="1" si="42"/>
        <v>1392</v>
      </c>
      <c r="D4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39" s="195">
        <f>_xlfn.NUMBERVALUE(RIGHT(Table11[[#This Row],[تاریخ شمسی]],2))</f>
        <v>8</v>
      </c>
      <c r="F4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07-08</v>
      </c>
      <c r="G439" s="195" t="s">
        <v>590</v>
      </c>
      <c r="I439" s="259">
        <v>44248</v>
      </c>
      <c r="J439">
        <v>24900</v>
      </c>
      <c r="L439" s="259">
        <v>41547</v>
      </c>
      <c r="M439">
        <v>30000</v>
      </c>
      <c r="O439" s="284">
        <f>IFERROR(DATE(Table7[[#This Row],[year]],MONTH(DATEVALUE(Table7[[#This Row],[month]]&amp;"1")),Table7[[#This Row],[day]]),"")</f>
        <v>44460</v>
      </c>
      <c r="P439" s="195" t="s">
        <v>3865</v>
      </c>
      <c r="Q439" s="195">
        <v>2021</v>
      </c>
      <c r="R439" s="195" t="s">
        <v>3447</v>
      </c>
      <c r="S439" s="195">
        <v>21</v>
      </c>
      <c r="T439" s="195">
        <v>1766.45</v>
      </c>
      <c r="U439" s="195">
        <v>2904</v>
      </c>
      <c r="V439" s="195">
        <v>1273750</v>
      </c>
      <c r="X439" s="260">
        <v>44460</v>
      </c>
      <c r="Y439" t="s">
        <v>9012</v>
      </c>
      <c r="Z439" s="260">
        <v>10</v>
      </c>
      <c r="AA439">
        <v>1400</v>
      </c>
      <c r="AB439" s="260" t="str">
        <f ca="1">IFERROR(IFERROR(VLOOKUP(Table_Merge1[[#This Row],[Column1]],Table11[#All],2,FALSE),LEFT(AB440,8)&amp;IF(LEN((RIGHT(AB440,2)+1))&lt;2,"0"&amp;(RIGHT(AB440,2)+1),(RIGHT(AB440,2)-1))),"")</f>
        <v>1400.06.30</v>
      </c>
      <c r="AC439" s="259" t="str">
        <f ca="1">LEFT(Table_Merge1[[#This Row],[Column2]],4)</f>
        <v>1400</v>
      </c>
      <c r="AD439" s="259" t="str">
        <f ca="1">RIGHT(LEFT(Table_Merge1[[#This Row],[Column2]],7),2)</f>
        <v>06</v>
      </c>
      <c r="AE439" s="259" t="str">
        <f ca="1">RIGHT(Table_Merge1[[#This Row],[Column2]],2)</f>
        <v>30</v>
      </c>
      <c r="AF439">
        <v>6</v>
      </c>
      <c r="AG439">
        <v>30</v>
      </c>
      <c r="AH439" s="260">
        <v>2021</v>
      </c>
      <c r="AI439" t="s">
        <v>3447</v>
      </c>
      <c r="AJ439" s="260">
        <v>21</v>
      </c>
      <c r="AK439">
        <v>1766.45</v>
      </c>
      <c r="AL439">
        <v>2904</v>
      </c>
      <c r="AM439">
        <v>1273750</v>
      </c>
      <c r="AN439">
        <v>27450</v>
      </c>
      <c r="AO439">
        <v>231193</v>
      </c>
      <c r="AP439" s="287">
        <f>IFERROR(IF(Table_Merge1[[#This Row],[LME Zinc stock]]*Table_Merge1[[#This Row],[Nima.مقدار]]=0,"",Table_Merge1[[#This Row],[LME Zinc stock]]*Table_Merge1[[#This Row],[Nima.مقدار]]),"")</f>
        <v>294482083750</v>
      </c>
      <c r="AQ439" s="287">
        <f>IFERROR(IF(Table_Merge1[[#This Row],[LME Zinc 3-month]]*Table_Merge1[[#This Row],[Nima.مقدار]]=0,"",Table_Merge1[[#This Row],[LME Zinc 3-month]]*Table_Merge1[[#This Row],[Nima.مقدار]]),"")</f>
        <v>671384472</v>
      </c>
      <c r="AR439" s="288">
        <f>IFERROR(IF(Table_Merge1[[#This Row],[LME Zinc stock]]*Table_Merge1[[#This Row],[Azad.Sell]]=0,"",Table_Merge1[[#This Row],[LME Zinc stock]]*Table_Merge1[[#This Row],[Azad.Sell]]),"")</f>
        <v>34964437500</v>
      </c>
      <c r="AS439" s="288">
        <f>IFERROR(IF(Table_Merge1[[#This Row],[LME Zinc 3-month]]*Table_Merge1[[#This Row],[Azad.Sell]]=0,"",Table_Merge1[[#This Row],[LME Zinc 3-month]]*Table_Merge1[[#This Row],[Azad.Sell]]),"")</f>
        <v>79714800</v>
      </c>
      <c r="AT439"/>
      <c r="DH439">
        <v>350</v>
      </c>
      <c r="DI439">
        <v>375</v>
      </c>
      <c r="DJ439">
        <v>275</v>
      </c>
      <c r="DK439" t="s">
        <v>9579</v>
      </c>
      <c r="DL439" t="s">
        <v>9812</v>
      </c>
      <c r="DM439" t="s">
        <v>9809</v>
      </c>
      <c r="DN439">
        <v>193050000</v>
      </c>
      <c r="DO439">
        <v>193050000</v>
      </c>
      <c r="DP439">
        <v>3353749250</v>
      </c>
      <c r="DQ439">
        <v>3425935350</v>
      </c>
      <c r="DR439">
        <v>4300</v>
      </c>
      <c r="DS439" t="s">
        <v>3621</v>
      </c>
      <c r="DT439" t="s">
        <v>3621</v>
      </c>
      <c r="DU439" t="s">
        <v>3621</v>
      </c>
      <c r="DV439">
        <v>7375</v>
      </c>
      <c r="DW439">
        <v>749376.23728813557</v>
      </c>
      <c r="DX439">
        <v>758038.96271186438</v>
      </c>
      <c r="DY439">
        <v>0.98857218975560557</v>
      </c>
    </row>
    <row r="440" spans="1:129" x14ac:dyDescent="0.25">
      <c r="A440" s="258">
        <v>41548</v>
      </c>
      <c r="B4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1392.07.09</v>
      </c>
      <c r="C440" s="195">
        <f t="shared" ca="1" si="42"/>
        <v>1392</v>
      </c>
      <c r="D4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40" s="195">
        <f>_xlfn.NUMBERVALUE(RIGHT(Table11[[#This Row],[تاریخ شمسی]],2))</f>
        <v>9</v>
      </c>
      <c r="F4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07-09</v>
      </c>
      <c r="G440" s="195" t="s">
        <v>591</v>
      </c>
      <c r="I440" s="259">
        <v>44248</v>
      </c>
      <c r="J440">
        <v>24900</v>
      </c>
      <c r="L440" s="259">
        <v>41548</v>
      </c>
      <c r="M440">
        <v>30440</v>
      </c>
      <c r="O440" s="283">
        <f>IFERROR(DATE(Table7[[#This Row],[year]],MONTH(DATEVALUE(Table7[[#This Row],[month]]&amp;"1")),Table7[[#This Row],[day]]),"")</f>
        <v>44459</v>
      </c>
      <c r="P440" s="257" t="s">
        <v>3866</v>
      </c>
      <c r="Q440" s="257">
        <v>2021</v>
      </c>
      <c r="R440" s="257" t="s">
        <v>3447</v>
      </c>
      <c r="S440" s="257">
        <v>20</v>
      </c>
      <c r="T440" s="257">
        <v>1757.15</v>
      </c>
      <c r="U440" s="257">
        <v>2918</v>
      </c>
      <c r="V440" s="257">
        <v>1281550</v>
      </c>
      <c r="X440" s="260">
        <v>44459</v>
      </c>
      <c r="Y440" t="s">
        <v>9011</v>
      </c>
      <c r="Z440" s="260">
        <v>10</v>
      </c>
      <c r="AA440">
        <v>1400</v>
      </c>
      <c r="AB440" s="260" t="str">
        <f ca="1">IFERROR(IFERROR(VLOOKUP(Table_Merge1[[#This Row],[Column1]],Table11[#All],2,FALSE),LEFT(AB441,8)&amp;IF(LEN((RIGHT(AB441,2)+1))&lt;2,"0"&amp;(RIGHT(AB441,2)+1),(RIGHT(AB441,2)-1))),"")</f>
        <v>1400.06.29</v>
      </c>
      <c r="AC440" s="259" t="str">
        <f ca="1">LEFT(Table_Merge1[[#This Row],[Column2]],4)</f>
        <v>1400</v>
      </c>
      <c r="AD440" s="259" t="str">
        <f ca="1">RIGHT(LEFT(Table_Merge1[[#This Row],[Column2]],7),2)</f>
        <v>06</v>
      </c>
      <c r="AE440" s="259" t="str">
        <f ca="1">RIGHT(Table_Merge1[[#This Row],[Column2]],2)</f>
        <v>29</v>
      </c>
      <c r="AF440">
        <v>6</v>
      </c>
      <c r="AG440">
        <v>29</v>
      </c>
      <c r="AH440" s="260">
        <v>2021</v>
      </c>
      <c r="AI440" t="s">
        <v>3447</v>
      </c>
      <c r="AJ440" s="260">
        <v>20</v>
      </c>
      <c r="AK440">
        <v>1757.15</v>
      </c>
      <c r="AL440">
        <v>2918</v>
      </c>
      <c r="AM440">
        <v>1281550</v>
      </c>
      <c r="AN440">
        <v>27430</v>
      </c>
      <c r="AO440">
        <v>231193</v>
      </c>
      <c r="AP440" s="287">
        <f>IFERROR(IF(Table_Merge1[[#This Row],[LME Zinc stock]]*Table_Merge1[[#This Row],[Nima.مقدار]]=0,"",Table_Merge1[[#This Row],[LME Zinc stock]]*Table_Merge1[[#This Row],[Nima.مقدار]]),"")</f>
        <v>296285389150</v>
      </c>
      <c r="AQ440" s="287">
        <f>IFERROR(IF(Table_Merge1[[#This Row],[LME Zinc 3-month]]*Table_Merge1[[#This Row],[Nima.مقدار]]=0,"",Table_Merge1[[#This Row],[LME Zinc 3-month]]*Table_Merge1[[#This Row],[Nima.مقدار]]),"")</f>
        <v>674621174</v>
      </c>
      <c r="AR440" s="288">
        <f>IFERROR(IF(Table_Merge1[[#This Row],[LME Zinc stock]]*Table_Merge1[[#This Row],[Azad.Sell]]=0,"",Table_Merge1[[#This Row],[LME Zinc stock]]*Table_Merge1[[#This Row],[Azad.Sell]]),"")</f>
        <v>35152916500</v>
      </c>
      <c r="AS440" s="288">
        <f>IFERROR(IF(Table_Merge1[[#This Row],[LME Zinc 3-month]]*Table_Merge1[[#This Row],[Azad.Sell]]=0,"",Table_Merge1[[#This Row],[LME Zinc 3-month]]*Table_Merge1[[#This Row],[Azad.Sell]]),"")</f>
        <v>80040740</v>
      </c>
      <c r="AT440"/>
      <c r="DH440">
        <v>0</v>
      </c>
      <c r="DI440">
        <v>75</v>
      </c>
      <c r="DJ440">
        <v>75</v>
      </c>
      <c r="DK440" t="s">
        <v>9579</v>
      </c>
      <c r="DL440" t="s">
        <v>9812</v>
      </c>
      <c r="DM440" t="s">
        <v>9809</v>
      </c>
      <c r="DN440">
        <v>52650000</v>
      </c>
      <c r="DO440">
        <v>52650000</v>
      </c>
      <c r="DP440">
        <v>3406399250</v>
      </c>
      <c r="DQ440">
        <v>3478585350</v>
      </c>
      <c r="DR440">
        <v>4375</v>
      </c>
      <c r="DS440" t="s">
        <v>3621</v>
      </c>
      <c r="DT440" t="s">
        <v>3621</v>
      </c>
      <c r="DU440" t="s">
        <v>3621</v>
      </c>
      <c r="DV440">
        <v>7375</v>
      </c>
      <c r="DW440">
        <v>749376.23728813557</v>
      </c>
      <c r="DX440">
        <v>758038.96271186438</v>
      </c>
      <c r="DY440">
        <v>0.98857218975560557</v>
      </c>
    </row>
    <row r="441" spans="1:129" x14ac:dyDescent="0.25">
      <c r="A441" s="258">
        <v>41549</v>
      </c>
      <c r="B4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1392.07.10</v>
      </c>
      <c r="C441" s="195">
        <f t="shared" ca="1" si="42"/>
        <v>1392</v>
      </c>
      <c r="D4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41" s="195">
        <f>_xlfn.NUMBERVALUE(RIGHT(Table11[[#This Row],[تاریخ شمسی]],2))</f>
        <v>10</v>
      </c>
      <c r="F4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07-10</v>
      </c>
      <c r="G441" s="195" t="s">
        <v>592</v>
      </c>
      <c r="I441" s="259">
        <v>44249</v>
      </c>
      <c r="J441">
        <v>24700</v>
      </c>
      <c r="L441" s="259">
        <v>41549</v>
      </c>
      <c r="M441">
        <v>30400</v>
      </c>
      <c r="O441" s="284">
        <f>IFERROR(DATE(Table7[[#This Row],[year]],MONTH(DATEVALUE(Table7[[#This Row],[month]]&amp;"1")),Table7[[#This Row],[day]]),"")</f>
        <v>44456</v>
      </c>
      <c r="P441" s="195" t="s">
        <v>3867</v>
      </c>
      <c r="Q441" s="195">
        <v>2021</v>
      </c>
      <c r="R441" s="195" t="s">
        <v>3447</v>
      </c>
      <c r="S441" s="195">
        <v>17</v>
      </c>
      <c r="T441" s="195">
        <v>1766.1</v>
      </c>
      <c r="U441" s="195">
        <v>2951</v>
      </c>
      <c r="V441" s="195">
        <v>1289075</v>
      </c>
      <c r="X441" s="260">
        <v>44456</v>
      </c>
      <c r="Z441" s="260">
        <v>10</v>
      </c>
      <c r="AB441" s="260" t="str">
        <f ca="1">IFERROR(IFERROR(VLOOKUP(Table_Merge1[[#This Row],[Column1]],Table11[#All],2,FALSE),LEFT(AB442,8)&amp;IF(LEN((RIGHT(AB442,2)+1))&lt;2,"0"&amp;(RIGHT(AB442,2)+1),(RIGHT(AB442,2)-1))),"")</f>
        <v>1400.06.24</v>
      </c>
      <c r="AC441" s="259" t="str">
        <f ca="1">LEFT(Table_Merge1[[#This Row],[Column2]],4)</f>
        <v>1400</v>
      </c>
      <c r="AD441" s="259" t="str">
        <f ca="1">RIGHT(LEFT(Table_Merge1[[#This Row],[Column2]],7),2)</f>
        <v>06</v>
      </c>
      <c r="AE441" s="259" t="str">
        <f ca="1">RIGHT(Table_Merge1[[#This Row],[Column2]],2)</f>
        <v>24</v>
      </c>
      <c r="AH441" s="260">
        <v>2021</v>
      </c>
      <c r="AI441" t="s">
        <v>3447</v>
      </c>
      <c r="AJ441" s="260">
        <v>17</v>
      </c>
      <c r="AK441">
        <v>1766.1</v>
      </c>
      <c r="AL441">
        <v>2951</v>
      </c>
      <c r="AM441">
        <v>1289075</v>
      </c>
      <c r="AN441">
        <v>27500</v>
      </c>
      <c r="AP441" s="287" t="str">
        <f>IFERROR(IF(Table_Merge1[[#This Row],[LME Zinc stock]]*Table_Merge1[[#This Row],[Nima.مقدار]]=0,"",Table_Merge1[[#This Row],[LME Zinc stock]]*Table_Merge1[[#This Row],[Nima.مقدار]]),"")</f>
        <v/>
      </c>
      <c r="AQ441" s="287" t="str">
        <f>IFERROR(IF(Table_Merge1[[#This Row],[LME Zinc 3-month]]*Table_Merge1[[#This Row],[Nima.مقدار]]=0,"",Table_Merge1[[#This Row],[LME Zinc 3-month]]*Table_Merge1[[#This Row],[Nima.مقدار]]),"")</f>
        <v/>
      </c>
      <c r="AR441" s="288">
        <f>IFERROR(IF(Table_Merge1[[#This Row],[LME Zinc stock]]*Table_Merge1[[#This Row],[Azad.Sell]]=0,"",Table_Merge1[[#This Row],[LME Zinc stock]]*Table_Merge1[[#This Row],[Azad.Sell]]),"")</f>
        <v>35449562500</v>
      </c>
      <c r="AS441" s="288">
        <f>IFERROR(IF(Table_Merge1[[#This Row],[LME Zinc 3-month]]*Table_Merge1[[#This Row],[Azad.Sell]]=0,"",Table_Merge1[[#This Row],[LME Zinc 3-month]]*Table_Merge1[[#This Row],[Azad.Sell]]),"")</f>
        <v>81152500</v>
      </c>
      <c r="AT441"/>
      <c r="DH441">
        <v>1000</v>
      </c>
      <c r="DI441">
        <v>1500</v>
      </c>
      <c r="DJ441">
        <v>1000</v>
      </c>
      <c r="DK441" t="s">
        <v>9579</v>
      </c>
      <c r="DL441" t="s">
        <v>9812</v>
      </c>
      <c r="DM441" t="s">
        <v>9809</v>
      </c>
      <c r="DN441">
        <v>704649000</v>
      </c>
      <c r="DO441">
        <v>704084000</v>
      </c>
      <c r="DP441">
        <v>4111048250</v>
      </c>
      <c r="DQ441">
        <v>4182669350</v>
      </c>
      <c r="DR441">
        <v>5375</v>
      </c>
      <c r="DS441" t="s">
        <v>3621</v>
      </c>
      <c r="DT441" t="s">
        <v>3621</v>
      </c>
      <c r="DU441" t="s">
        <v>3621</v>
      </c>
      <c r="DV441">
        <v>7375</v>
      </c>
      <c r="DW441">
        <v>749376.23728813557</v>
      </c>
      <c r="DX441">
        <v>758038.96271186438</v>
      </c>
      <c r="DY441">
        <v>0.98857218975560557</v>
      </c>
    </row>
    <row r="442" spans="1:129" x14ac:dyDescent="0.25">
      <c r="A442" s="258">
        <v>41550</v>
      </c>
      <c r="B4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1392.07.11</v>
      </c>
      <c r="C442" s="195">
        <f t="shared" ca="1" si="42"/>
        <v>1392</v>
      </c>
      <c r="D4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42" s="195">
        <f>_xlfn.NUMBERVALUE(RIGHT(Table11[[#This Row],[تاریخ شمسی]],2))</f>
        <v>11</v>
      </c>
      <c r="F4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07-11</v>
      </c>
      <c r="G442" s="195" t="s">
        <v>593</v>
      </c>
      <c r="I442" s="259">
        <v>44249</v>
      </c>
      <c r="J442">
        <v>24700</v>
      </c>
      <c r="L442" s="259">
        <v>41550</v>
      </c>
      <c r="M442">
        <v>30300</v>
      </c>
      <c r="O442" s="283">
        <f>IFERROR(DATE(Table7[[#This Row],[year]],MONTH(DATEVALUE(Table7[[#This Row],[month]]&amp;"1")),Table7[[#This Row],[day]]),"")</f>
        <v>44455</v>
      </c>
      <c r="P442" s="257" t="s">
        <v>3868</v>
      </c>
      <c r="Q442" s="257">
        <v>2021</v>
      </c>
      <c r="R442" s="257" t="s">
        <v>3447</v>
      </c>
      <c r="S442" s="257">
        <v>16</v>
      </c>
      <c r="T442" s="257">
        <v>1781.45</v>
      </c>
      <c r="U442" s="257">
        <v>2906</v>
      </c>
      <c r="V442" s="257">
        <v>1304725</v>
      </c>
      <c r="X442" s="260">
        <v>44455</v>
      </c>
      <c r="Y442" t="s">
        <v>9010</v>
      </c>
      <c r="Z442" s="260">
        <v>10</v>
      </c>
      <c r="AA442">
        <v>1400</v>
      </c>
      <c r="AB442" s="260" t="str">
        <f ca="1">IFERROR(IFERROR(VLOOKUP(Table_Merge1[[#This Row],[Column1]],Table11[#All],2,FALSE),LEFT(AB443,8)&amp;IF(LEN((RIGHT(AB443,2)+1))&lt;2,"0"&amp;(RIGHT(AB443,2)+1),(RIGHT(AB443,2)-1))),"")</f>
        <v>1400.06.25</v>
      </c>
      <c r="AC442" s="259" t="str">
        <f ca="1">LEFT(Table_Merge1[[#This Row],[Column2]],4)</f>
        <v>1400</v>
      </c>
      <c r="AD442" s="259" t="str">
        <f ca="1">RIGHT(LEFT(Table_Merge1[[#This Row],[Column2]],7),2)</f>
        <v>06</v>
      </c>
      <c r="AE442" s="259" t="str">
        <f ca="1">RIGHT(Table_Merge1[[#This Row],[Column2]],2)</f>
        <v>25</v>
      </c>
      <c r="AF442">
        <v>6</v>
      </c>
      <c r="AG442">
        <v>25</v>
      </c>
      <c r="AH442" s="260">
        <v>2021</v>
      </c>
      <c r="AI442" t="s">
        <v>3447</v>
      </c>
      <c r="AJ442" s="260">
        <v>16</v>
      </c>
      <c r="AK442">
        <v>1781.45</v>
      </c>
      <c r="AL442">
        <v>2906</v>
      </c>
      <c r="AM442">
        <v>1304725</v>
      </c>
      <c r="AN442">
        <v>27500</v>
      </c>
      <c r="AO442">
        <v>231117</v>
      </c>
      <c r="AP442" s="287">
        <f>IFERROR(IF(Table_Merge1[[#This Row],[LME Zinc stock]]*Table_Merge1[[#This Row],[Nima.مقدار]]=0,"",Table_Merge1[[#This Row],[LME Zinc stock]]*Table_Merge1[[#This Row],[Nima.مقدار]]),"")</f>
        <v>301544127825</v>
      </c>
      <c r="AQ442" s="287">
        <f>IFERROR(IF(Table_Merge1[[#This Row],[LME Zinc 3-month]]*Table_Merge1[[#This Row],[Nima.مقدار]]=0,"",Table_Merge1[[#This Row],[LME Zinc 3-month]]*Table_Merge1[[#This Row],[Nima.مقدار]]),"")</f>
        <v>671626002</v>
      </c>
      <c r="AR442" s="288">
        <f>IFERROR(IF(Table_Merge1[[#This Row],[LME Zinc stock]]*Table_Merge1[[#This Row],[Azad.Sell]]=0,"",Table_Merge1[[#This Row],[LME Zinc stock]]*Table_Merge1[[#This Row],[Azad.Sell]]),"")</f>
        <v>35879937500</v>
      </c>
      <c r="AS442" s="288">
        <f>IFERROR(IF(Table_Merge1[[#This Row],[LME Zinc 3-month]]*Table_Merge1[[#This Row],[Azad.Sell]]=0,"",Table_Merge1[[#This Row],[LME Zinc 3-month]]*Table_Merge1[[#This Row],[Azad.Sell]]),"")</f>
        <v>79915000</v>
      </c>
      <c r="AT442"/>
      <c r="DH442">
        <v>1000</v>
      </c>
      <c r="DI442">
        <v>1900</v>
      </c>
      <c r="DJ442">
        <v>1000</v>
      </c>
      <c r="DK442" t="s">
        <v>9579</v>
      </c>
      <c r="DL442" t="s">
        <v>9812</v>
      </c>
      <c r="DM442" t="s">
        <v>9809</v>
      </c>
      <c r="DN442">
        <v>710021000</v>
      </c>
      <c r="DO442">
        <v>704384000</v>
      </c>
      <c r="DP442">
        <v>4821069250</v>
      </c>
      <c r="DQ442">
        <v>4887053350</v>
      </c>
      <c r="DR442">
        <v>6375</v>
      </c>
      <c r="DS442" t="s">
        <v>3621</v>
      </c>
      <c r="DT442" t="s">
        <v>3621</v>
      </c>
      <c r="DU442" t="s">
        <v>3621</v>
      </c>
      <c r="DV442">
        <v>7375</v>
      </c>
      <c r="DW442">
        <v>749376.23728813557</v>
      </c>
      <c r="DX442">
        <v>758038.96271186438</v>
      </c>
      <c r="DY442">
        <v>0.98857218975560557</v>
      </c>
    </row>
    <row r="443" spans="1:129" x14ac:dyDescent="0.25">
      <c r="A443" s="258">
        <v>41552</v>
      </c>
      <c r="B4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1392.07.13</v>
      </c>
      <c r="C443" s="195">
        <f t="shared" ca="1" si="42"/>
        <v>1392</v>
      </c>
      <c r="D4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43" s="195">
        <f>_xlfn.NUMBERVALUE(RIGHT(Table11[[#This Row],[تاریخ شمسی]],2))</f>
        <v>13</v>
      </c>
      <c r="F4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07-13</v>
      </c>
      <c r="G443" s="195" t="s">
        <v>594</v>
      </c>
      <c r="I443" s="259">
        <v>44250</v>
      </c>
      <c r="J443">
        <v>25250</v>
      </c>
      <c r="L443" s="259">
        <v>41552</v>
      </c>
      <c r="M443">
        <v>30600</v>
      </c>
      <c r="O443" s="284">
        <f>IFERROR(DATE(Table7[[#This Row],[year]],MONTH(DATEVALUE(Table7[[#This Row],[month]]&amp;"1")),Table7[[#This Row],[day]]),"")</f>
        <v>44454</v>
      </c>
      <c r="P443" s="195" t="s">
        <v>3869</v>
      </c>
      <c r="Q443" s="195">
        <v>2021</v>
      </c>
      <c r="R443" s="195" t="s">
        <v>3447</v>
      </c>
      <c r="S443" s="195">
        <v>15</v>
      </c>
      <c r="T443" s="195">
        <v>1801.4</v>
      </c>
      <c r="U443" s="195">
        <v>2878.5</v>
      </c>
      <c r="V443" s="195">
        <v>1315975</v>
      </c>
      <c r="X443" s="260">
        <v>44454</v>
      </c>
      <c r="Y443" t="s">
        <v>9009</v>
      </c>
      <c r="Z443" s="260">
        <v>10</v>
      </c>
      <c r="AA443">
        <v>1400</v>
      </c>
      <c r="AB443" s="260" t="str">
        <f ca="1">IFERROR(IFERROR(VLOOKUP(Table_Merge1[[#This Row],[Column1]],Table11[#All],2,FALSE),LEFT(AB444,8)&amp;IF(LEN((RIGHT(AB444,2)+1))&lt;2,"0"&amp;(RIGHT(AB444,2)+1),(RIGHT(AB444,2)-1))),"")</f>
        <v>1400.06.24</v>
      </c>
      <c r="AC443" s="259" t="str">
        <f ca="1">LEFT(Table_Merge1[[#This Row],[Column2]],4)</f>
        <v>1400</v>
      </c>
      <c r="AD443" s="259" t="str">
        <f ca="1">RIGHT(LEFT(Table_Merge1[[#This Row],[Column2]],7),2)</f>
        <v>06</v>
      </c>
      <c r="AE443" s="259" t="str">
        <f ca="1">RIGHT(Table_Merge1[[#This Row],[Column2]],2)</f>
        <v>24</v>
      </c>
      <c r="AF443">
        <v>6</v>
      </c>
      <c r="AG443">
        <v>24</v>
      </c>
      <c r="AH443" s="260">
        <v>2021</v>
      </c>
      <c r="AI443" t="s">
        <v>3447</v>
      </c>
      <c r="AJ443" s="260">
        <v>15</v>
      </c>
      <c r="AK443">
        <v>1801.4</v>
      </c>
      <c r="AL443">
        <v>2878.5</v>
      </c>
      <c r="AM443">
        <v>1315975</v>
      </c>
      <c r="AN443">
        <v>27400</v>
      </c>
      <c r="AO443">
        <v>230878</v>
      </c>
      <c r="AP443" s="287">
        <f>IFERROR(IF(Table_Merge1[[#This Row],[LME Zinc stock]]*Table_Merge1[[#This Row],[Nima.مقدار]]=0,"",Table_Merge1[[#This Row],[LME Zinc stock]]*Table_Merge1[[#This Row],[Nima.مقدار]]),"")</f>
        <v>303829676050</v>
      </c>
      <c r="AQ443" s="287">
        <f>IFERROR(IF(Table_Merge1[[#This Row],[LME Zinc 3-month]]*Table_Merge1[[#This Row],[Nima.مقدار]]=0,"",Table_Merge1[[#This Row],[LME Zinc 3-month]]*Table_Merge1[[#This Row],[Nima.مقدار]]),"")</f>
        <v>664582323</v>
      </c>
      <c r="AR443" s="288">
        <f>IFERROR(IF(Table_Merge1[[#This Row],[LME Zinc stock]]*Table_Merge1[[#This Row],[Azad.Sell]]=0,"",Table_Merge1[[#This Row],[LME Zinc stock]]*Table_Merge1[[#This Row],[Azad.Sell]]),"")</f>
        <v>36057715000</v>
      </c>
      <c r="AS443" s="288">
        <f>IFERROR(IF(Table_Merge1[[#This Row],[LME Zinc 3-month]]*Table_Merge1[[#This Row],[Azad.Sell]]=0,"",Table_Merge1[[#This Row],[LME Zinc 3-month]]*Table_Merge1[[#This Row],[Azad.Sell]]),"")</f>
        <v>78870900</v>
      </c>
      <c r="AT443"/>
      <c r="DH443">
        <v>500</v>
      </c>
      <c r="DI443">
        <v>775</v>
      </c>
      <c r="DJ443">
        <v>500</v>
      </c>
      <c r="DK443" t="s">
        <v>9579</v>
      </c>
      <c r="DL443" t="s">
        <v>9812</v>
      </c>
      <c r="DM443" t="s">
        <v>9809</v>
      </c>
      <c r="DN443">
        <v>354288500</v>
      </c>
      <c r="DO443">
        <v>352192000</v>
      </c>
      <c r="DP443">
        <v>5175357750</v>
      </c>
      <c r="DQ443">
        <v>5239245350</v>
      </c>
      <c r="DR443">
        <v>6875</v>
      </c>
      <c r="DS443" t="s">
        <v>3621</v>
      </c>
      <c r="DT443" t="s">
        <v>3621</v>
      </c>
      <c r="DU443" t="s">
        <v>3621</v>
      </c>
      <c r="DV443">
        <v>7375</v>
      </c>
      <c r="DW443">
        <v>749376.23728813557</v>
      </c>
      <c r="DX443">
        <v>758038.96271186438</v>
      </c>
      <c r="DY443">
        <v>0.98857218975560557</v>
      </c>
    </row>
    <row r="444" spans="1:129" x14ac:dyDescent="0.25">
      <c r="A444" s="258">
        <v>41553</v>
      </c>
      <c r="B4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1392.07.14</v>
      </c>
      <c r="C444" s="195">
        <f t="shared" ca="1" si="42"/>
        <v>1392</v>
      </c>
      <c r="D4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44" s="195">
        <f>_xlfn.NUMBERVALUE(RIGHT(Table11[[#This Row],[تاریخ شمسی]],2))</f>
        <v>14</v>
      </c>
      <c r="F4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07-14</v>
      </c>
      <c r="G444" s="195" t="s">
        <v>595</v>
      </c>
      <c r="I444" s="259">
        <v>44250</v>
      </c>
      <c r="J444">
        <v>25250</v>
      </c>
      <c r="L444" s="259">
        <v>41553</v>
      </c>
      <c r="M444">
        <v>30550</v>
      </c>
      <c r="O444" s="283">
        <f>IFERROR(DATE(Table7[[#This Row],[year]],MONTH(DATEVALUE(Table7[[#This Row],[month]]&amp;"1")),Table7[[#This Row],[day]]),"")</f>
        <v>44453</v>
      </c>
      <c r="P444" s="257" t="s">
        <v>3870</v>
      </c>
      <c r="Q444" s="257">
        <v>2021</v>
      </c>
      <c r="R444" s="257" t="s">
        <v>3447</v>
      </c>
      <c r="S444" s="257">
        <v>14</v>
      </c>
      <c r="T444" s="257">
        <v>1788.65</v>
      </c>
      <c r="U444" s="257">
        <v>2857</v>
      </c>
      <c r="V444" s="257">
        <v>1326150</v>
      </c>
      <c r="X444" s="260">
        <v>44453</v>
      </c>
      <c r="Y444" t="s">
        <v>9008</v>
      </c>
      <c r="Z444" s="260">
        <v>10</v>
      </c>
      <c r="AA444">
        <v>1400</v>
      </c>
      <c r="AB444" s="260" t="str">
        <f ca="1">IFERROR(IFERROR(VLOOKUP(Table_Merge1[[#This Row],[Column1]],Table11[#All],2,FALSE),LEFT(AB445,8)&amp;IF(LEN((RIGHT(AB445,2)+1))&lt;2,"0"&amp;(RIGHT(AB445,2)+1),(RIGHT(AB445,2)-1))),"")</f>
        <v>1400.06.23</v>
      </c>
      <c r="AC444" s="259" t="str">
        <f ca="1">LEFT(Table_Merge1[[#This Row],[Column2]],4)</f>
        <v>1400</v>
      </c>
      <c r="AD444" s="259" t="str">
        <f ca="1">RIGHT(LEFT(Table_Merge1[[#This Row],[Column2]],7),2)</f>
        <v>06</v>
      </c>
      <c r="AE444" s="259" t="str">
        <f ca="1">RIGHT(Table_Merge1[[#This Row],[Column2]],2)</f>
        <v>23</v>
      </c>
      <c r="AF444">
        <v>6</v>
      </c>
      <c r="AG444">
        <v>23</v>
      </c>
      <c r="AH444" s="260">
        <v>2021</v>
      </c>
      <c r="AI444" t="s">
        <v>3447</v>
      </c>
      <c r="AJ444" s="260">
        <v>14</v>
      </c>
      <c r="AK444">
        <v>1788.65</v>
      </c>
      <c r="AL444">
        <v>2857</v>
      </c>
      <c r="AM444">
        <v>1326150</v>
      </c>
      <c r="AN444">
        <v>27720</v>
      </c>
      <c r="AO444">
        <v>230616</v>
      </c>
      <c r="AP444" s="287">
        <f>IFERROR(IF(Table_Merge1[[#This Row],[LME Zinc stock]]*Table_Merge1[[#This Row],[Nima.مقدار]]=0,"",Table_Merge1[[#This Row],[LME Zinc stock]]*Table_Merge1[[#This Row],[Nima.مقدار]]),"")</f>
        <v>305831408400</v>
      </c>
      <c r="AQ444" s="287">
        <f>IFERROR(IF(Table_Merge1[[#This Row],[LME Zinc 3-month]]*Table_Merge1[[#This Row],[Nima.مقدار]]=0,"",Table_Merge1[[#This Row],[LME Zinc 3-month]]*Table_Merge1[[#This Row],[Nima.مقدار]]),"")</f>
        <v>658869912</v>
      </c>
      <c r="AR444" s="288">
        <f>IFERROR(IF(Table_Merge1[[#This Row],[LME Zinc stock]]*Table_Merge1[[#This Row],[Azad.Sell]]=0,"",Table_Merge1[[#This Row],[LME Zinc stock]]*Table_Merge1[[#This Row],[Azad.Sell]]),"")</f>
        <v>36760878000</v>
      </c>
      <c r="AS444" s="288">
        <f>IFERROR(IF(Table_Merge1[[#This Row],[LME Zinc 3-month]]*Table_Merge1[[#This Row],[Azad.Sell]]=0,"",Table_Merge1[[#This Row],[LME Zinc 3-month]]*Table_Merge1[[#This Row],[Azad.Sell]]),"")</f>
        <v>79196040</v>
      </c>
      <c r="AT444"/>
      <c r="DH444">
        <v>500</v>
      </c>
      <c r="DI444">
        <v>25</v>
      </c>
      <c r="DJ444">
        <v>25</v>
      </c>
      <c r="DK444" t="s">
        <v>9579</v>
      </c>
      <c r="DL444" t="s">
        <v>9812</v>
      </c>
      <c r="DM444" t="s">
        <v>9809</v>
      </c>
      <c r="DN444">
        <v>17564600</v>
      </c>
      <c r="DO444">
        <v>17564600</v>
      </c>
      <c r="DP444">
        <v>5192922350</v>
      </c>
      <c r="DQ444">
        <v>5256809950</v>
      </c>
      <c r="DR444">
        <v>6900</v>
      </c>
      <c r="DS444" t="s">
        <v>3621</v>
      </c>
      <c r="DT444" t="s">
        <v>3621</v>
      </c>
      <c r="DU444" t="s">
        <v>3621</v>
      </c>
      <c r="DV444">
        <v>7375</v>
      </c>
      <c r="DW444">
        <v>749376.23728813557</v>
      </c>
      <c r="DX444">
        <v>758038.96271186438</v>
      </c>
      <c r="DY444">
        <v>0.98857218975560557</v>
      </c>
    </row>
    <row r="445" spans="1:129" x14ac:dyDescent="0.25">
      <c r="A445" s="258">
        <v>41554</v>
      </c>
      <c r="B4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1392.07.15</v>
      </c>
      <c r="C445" s="195">
        <f t="shared" ca="1" si="42"/>
        <v>1392</v>
      </c>
      <c r="D4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45" s="195">
        <f>_xlfn.NUMBERVALUE(RIGHT(Table11[[#This Row],[تاریخ شمسی]],2))</f>
        <v>15</v>
      </c>
      <c r="F4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07-15</v>
      </c>
      <c r="G445" s="195" t="s">
        <v>596</v>
      </c>
      <c r="I445" s="259">
        <v>44251</v>
      </c>
      <c r="J445">
        <v>25450</v>
      </c>
      <c r="L445" s="259">
        <v>41554</v>
      </c>
      <c r="M445">
        <v>30380</v>
      </c>
      <c r="O445" s="284">
        <f>IFERROR(DATE(Table7[[#This Row],[year]],MONTH(DATEVALUE(Table7[[#This Row],[month]]&amp;"1")),Table7[[#This Row],[day]]),"")</f>
        <v>44452</v>
      </c>
      <c r="P445" s="195" t="s">
        <v>3871</v>
      </c>
      <c r="Q445" s="195">
        <v>2021</v>
      </c>
      <c r="R445" s="195" t="s">
        <v>3447</v>
      </c>
      <c r="S445" s="195">
        <v>13</v>
      </c>
      <c r="T445" s="195">
        <v>1787.85</v>
      </c>
      <c r="U445" s="195">
        <v>2927</v>
      </c>
      <c r="V445" s="195">
        <v>1327725</v>
      </c>
      <c r="X445" s="260">
        <v>44452</v>
      </c>
      <c r="Y445" t="s">
        <v>9007</v>
      </c>
      <c r="Z445" s="260">
        <v>10</v>
      </c>
      <c r="AA445">
        <v>1400</v>
      </c>
      <c r="AB445" s="260" t="str">
        <f ca="1">IFERROR(IFERROR(VLOOKUP(Table_Merge1[[#This Row],[Column1]],Table11[#All],2,FALSE),LEFT(AB446,8)&amp;IF(LEN((RIGHT(AB446,2)+1))&lt;2,"0"&amp;(RIGHT(AB446,2)+1),(RIGHT(AB446,2)-1))),"")</f>
        <v>1400.06.22</v>
      </c>
      <c r="AC445" s="259" t="str">
        <f ca="1">LEFT(Table_Merge1[[#This Row],[Column2]],4)</f>
        <v>1400</v>
      </c>
      <c r="AD445" s="259" t="str">
        <f ca="1">RIGHT(LEFT(Table_Merge1[[#This Row],[Column2]],7),2)</f>
        <v>06</v>
      </c>
      <c r="AE445" s="259" t="str">
        <f ca="1">RIGHT(Table_Merge1[[#This Row],[Column2]],2)</f>
        <v>22</v>
      </c>
      <c r="AF445">
        <v>6</v>
      </c>
      <c r="AG445">
        <v>22</v>
      </c>
      <c r="AH445" s="260">
        <v>2021</v>
      </c>
      <c r="AI445" t="s">
        <v>3447</v>
      </c>
      <c r="AJ445" s="260">
        <v>13</v>
      </c>
      <c r="AK445">
        <v>1787.85</v>
      </c>
      <c r="AL445">
        <v>2927</v>
      </c>
      <c r="AM445">
        <v>1327725</v>
      </c>
      <c r="AN445">
        <v>27420</v>
      </c>
      <c r="AO445">
        <v>231774</v>
      </c>
      <c r="AP445" s="287">
        <f>IFERROR(IF(Table_Merge1[[#This Row],[LME Zinc stock]]*Table_Merge1[[#This Row],[Nima.مقدار]]=0,"",Table_Merge1[[#This Row],[LME Zinc stock]]*Table_Merge1[[#This Row],[Nima.مقدار]]),"")</f>
        <v>307732134150</v>
      </c>
      <c r="AQ445" s="287">
        <f>IFERROR(IF(Table_Merge1[[#This Row],[LME Zinc 3-month]]*Table_Merge1[[#This Row],[Nima.مقدار]]=0,"",Table_Merge1[[#This Row],[LME Zinc 3-month]]*Table_Merge1[[#This Row],[Nima.مقدار]]),"")</f>
        <v>678402498</v>
      </c>
      <c r="AR445" s="288">
        <f>IFERROR(IF(Table_Merge1[[#This Row],[LME Zinc stock]]*Table_Merge1[[#This Row],[Azad.Sell]]=0,"",Table_Merge1[[#This Row],[LME Zinc stock]]*Table_Merge1[[#This Row],[Azad.Sell]]),"")</f>
        <v>36406219500</v>
      </c>
      <c r="AS445" s="288">
        <f>IFERROR(IF(Table_Merge1[[#This Row],[LME Zinc 3-month]]*Table_Merge1[[#This Row],[Azad.Sell]]=0,"",Table_Merge1[[#This Row],[LME Zinc 3-month]]*Table_Merge1[[#This Row],[Azad.Sell]]),"")</f>
        <v>80258340</v>
      </c>
      <c r="AT445"/>
      <c r="DH445">
        <v>0</v>
      </c>
      <c r="DI445">
        <v>25</v>
      </c>
      <c r="DJ445">
        <v>25</v>
      </c>
      <c r="DK445" t="s">
        <v>9579</v>
      </c>
      <c r="DL445" t="s">
        <v>9812</v>
      </c>
      <c r="DM445" t="s">
        <v>9809</v>
      </c>
      <c r="DN445">
        <v>17564600</v>
      </c>
      <c r="DO445">
        <v>17564600</v>
      </c>
      <c r="DP445">
        <v>5210486950</v>
      </c>
      <c r="DQ445">
        <v>5274374550</v>
      </c>
      <c r="DR445">
        <v>6925</v>
      </c>
      <c r="DS445" t="s">
        <v>3621</v>
      </c>
      <c r="DT445" t="s">
        <v>3621</v>
      </c>
      <c r="DU445" t="s">
        <v>3621</v>
      </c>
      <c r="DV445">
        <v>7375</v>
      </c>
      <c r="DW445">
        <v>749376.23728813557</v>
      </c>
      <c r="DX445">
        <v>758038.96271186438</v>
      </c>
      <c r="DY445">
        <v>0.98857218975560557</v>
      </c>
    </row>
    <row r="446" spans="1:129" x14ac:dyDescent="0.25">
      <c r="A446" s="258">
        <v>41555</v>
      </c>
      <c r="B4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1392.07.16</v>
      </c>
      <c r="C446" s="195">
        <f t="shared" ca="1" si="42"/>
        <v>1392</v>
      </c>
      <c r="D4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46" s="195">
        <f>_xlfn.NUMBERVALUE(RIGHT(Table11[[#This Row],[تاریخ شمسی]],2))</f>
        <v>16</v>
      </c>
      <c r="F4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07-16</v>
      </c>
      <c r="G446" s="195" t="s">
        <v>597</v>
      </c>
      <c r="I446" s="259">
        <v>44251</v>
      </c>
      <c r="J446">
        <v>25450</v>
      </c>
      <c r="L446" s="259">
        <v>41555</v>
      </c>
      <c r="M446">
        <v>30450</v>
      </c>
      <c r="O446" s="283">
        <f>IFERROR(DATE(Table7[[#This Row],[year]],MONTH(DATEVALUE(Table7[[#This Row],[month]]&amp;"1")),Table7[[#This Row],[day]]),"")</f>
        <v>44449</v>
      </c>
      <c r="P446" s="257" t="s">
        <v>3872</v>
      </c>
      <c r="Q446" s="257">
        <v>2021</v>
      </c>
      <c r="R446" s="257" t="s">
        <v>3447</v>
      </c>
      <c r="S446" s="257">
        <v>10</v>
      </c>
      <c r="T446" s="257">
        <v>1799.9</v>
      </c>
      <c r="U446" s="257">
        <v>2893</v>
      </c>
      <c r="V446" s="257">
        <v>1319150</v>
      </c>
      <c r="X446" s="260">
        <v>44449</v>
      </c>
      <c r="Z446" s="260">
        <v>10</v>
      </c>
      <c r="AB446" s="260" t="str">
        <f ca="1">IFERROR(IFERROR(VLOOKUP(Table_Merge1[[#This Row],[Column1]],Table11[#All],2,FALSE),LEFT(AB447,8)&amp;IF(LEN((RIGHT(AB447,2)+1))&lt;2,"0"&amp;(RIGHT(AB447,2)+1),(RIGHT(AB447,2)-1))),"")</f>
        <v>1400.06.17</v>
      </c>
      <c r="AC446" s="259" t="str">
        <f ca="1">LEFT(Table_Merge1[[#This Row],[Column2]],4)</f>
        <v>1400</v>
      </c>
      <c r="AD446" s="259" t="str">
        <f ca="1">RIGHT(LEFT(Table_Merge1[[#This Row],[Column2]],7),2)</f>
        <v>06</v>
      </c>
      <c r="AE446" s="259" t="str">
        <f ca="1">RIGHT(Table_Merge1[[#This Row],[Column2]],2)</f>
        <v>17</v>
      </c>
      <c r="AH446" s="260">
        <v>2021</v>
      </c>
      <c r="AI446" t="s">
        <v>3447</v>
      </c>
      <c r="AJ446" s="260">
        <v>10</v>
      </c>
      <c r="AK446">
        <v>1799.9</v>
      </c>
      <c r="AL446">
        <v>2893</v>
      </c>
      <c r="AM446">
        <v>1319150</v>
      </c>
      <c r="AN446">
        <v>27880</v>
      </c>
      <c r="AP446" s="287" t="str">
        <f>IFERROR(IF(Table_Merge1[[#This Row],[LME Zinc stock]]*Table_Merge1[[#This Row],[Nima.مقدار]]=0,"",Table_Merge1[[#This Row],[LME Zinc stock]]*Table_Merge1[[#This Row],[Nima.مقدار]]),"")</f>
        <v/>
      </c>
      <c r="AQ446" s="287" t="str">
        <f>IFERROR(IF(Table_Merge1[[#This Row],[LME Zinc 3-month]]*Table_Merge1[[#This Row],[Nima.مقدار]]=0,"",Table_Merge1[[#This Row],[LME Zinc 3-month]]*Table_Merge1[[#This Row],[Nima.مقدار]]),"")</f>
        <v/>
      </c>
      <c r="AR446" s="288">
        <f>IFERROR(IF(Table_Merge1[[#This Row],[LME Zinc stock]]*Table_Merge1[[#This Row],[Azad.Sell]]=0,"",Table_Merge1[[#This Row],[LME Zinc stock]]*Table_Merge1[[#This Row],[Azad.Sell]]),"")</f>
        <v>36777902000</v>
      </c>
      <c r="AS446" s="288">
        <f>IFERROR(IF(Table_Merge1[[#This Row],[LME Zinc 3-month]]*Table_Merge1[[#This Row],[Azad.Sell]]=0,"",Table_Merge1[[#This Row],[LME Zinc 3-month]]*Table_Merge1[[#This Row],[Azad.Sell]]),"")</f>
        <v>80656840</v>
      </c>
      <c r="AT446"/>
      <c r="DH446">
        <v>0</v>
      </c>
      <c r="DI446">
        <v>75</v>
      </c>
      <c r="DJ446">
        <v>75</v>
      </c>
      <c r="DK446" t="s">
        <v>9650</v>
      </c>
      <c r="DL446" t="s">
        <v>9812</v>
      </c>
      <c r="DM446" t="s">
        <v>9809</v>
      </c>
      <c r="DN446">
        <v>52693800</v>
      </c>
      <c r="DO446">
        <v>52693800</v>
      </c>
      <c r="DP446">
        <v>5263180750</v>
      </c>
      <c r="DQ446">
        <v>5327068350</v>
      </c>
      <c r="DR446">
        <v>7000</v>
      </c>
      <c r="DS446" t="s">
        <v>3621</v>
      </c>
      <c r="DT446" t="s">
        <v>3621</v>
      </c>
      <c r="DU446" t="s">
        <v>3621</v>
      </c>
      <c r="DV446">
        <v>7375</v>
      </c>
      <c r="DW446">
        <v>749376.23728813557</v>
      </c>
      <c r="DX446">
        <v>758038.96271186438</v>
      </c>
      <c r="DY446">
        <v>0.98857218975560557</v>
      </c>
    </row>
    <row r="447" spans="1:129" x14ac:dyDescent="0.25">
      <c r="A447" s="258">
        <v>41556</v>
      </c>
      <c r="B4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1392.07.17</v>
      </c>
      <c r="C447" s="195">
        <f t="shared" ca="1" si="42"/>
        <v>1392</v>
      </c>
      <c r="D4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47" s="195">
        <f>_xlfn.NUMBERVALUE(RIGHT(Table11[[#This Row],[تاریخ شمسی]],2))</f>
        <v>17</v>
      </c>
      <c r="F4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07-17</v>
      </c>
      <c r="G447" s="195" t="s">
        <v>598</v>
      </c>
      <c r="I447" s="259">
        <v>44252</v>
      </c>
      <c r="J447">
        <v>25450</v>
      </c>
      <c r="L447" s="259">
        <v>41556</v>
      </c>
      <c r="M447">
        <v>30290</v>
      </c>
      <c r="O447" s="284">
        <f>IFERROR(DATE(Table7[[#This Row],[year]],MONTH(DATEVALUE(Table7[[#This Row],[month]]&amp;"1")),Table7[[#This Row],[day]]),"")</f>
        <v>44448</v>
      </c>
      <c r="P447" s="195" t="s">
        <v>3873</v>
      </c>
      <c r="Q447" s="195">
        <v>2021</v>
      </c>
      <c r="R447" s="195" t="s">
        <v>3447</v>
      </c>
      <c r="S447" s="195">
        <v>9</v>
      </c>
      <c r="T447" s="195">
        <v>1795.35</v>
      </c>
      <c r="U447" s="195">
        <v>2888</v>
      </c>
      <c r="V447" s="195">
        <v>1299900</v>
      </c>
      <c r="X447" s="260">
        <v>44448</v>
      </c>
      <c r="Y447" t="s">
        <v>9006</v>
      </c>
      <c r="Z447" s="260">
        <v>10</v>
      </c>
      <c r="AA447">
        <v>1400</v>
      </c>
      <c r="AB447" s="260" t="str">
        <f ca="1">IFERROR(IFERROR(VLOOKUP(Table_Merge1[[#This Row],[Column1]],Table11[#All],2,FALSE),LEFT(AB448,8)&amp;IF(LEN((RIGHT(AB448,2)+1))&lt;2,"0"&amp;(RIGHT(AB448,2)+1),(RIGHT(AB448,2)-1))),"")</f>
        <v>1400.06.18</v>
      </c>
      <c r="AC447" s="259" t="str">
        <f ca="1">LEFT(Table_Merge1[[#This Row],[Column2]],4)</f>
        <v>1400</v>
      </c>
      <c r="AD447" s="259" t="str">
        <f ca="1">RIGHT(LEFT(Table_Merge1[[#This Row],[Column2]],7),2)</f>
        <v>06</v>
      </c>
      <c r="AE447" s="259" t="str">
        <f ca="1">RIGHT(Table_Merge1[[#This Row],[Column2]],2)</f>
        <v>18</v>
      </c>
      <c r="AF447">
        <v>6</v>
      </c>
      <c r="AG447">
        <v>18</v>
      </c>
      <c r="AH447" s="260">
        <v>2021</v>
      </c>
      <c r="AI447" t="s">
        <v>3447</v>
      </c>
      <c r="AJ447" s="260">
        <v>9</v>
      </c>
      <c r="AK447">
        <v>1795.35</v>
      </c>
      <c r="AL447">
        <v>2888</v>
      </c>
      <c r="AM447">
        <v>1299900</v>
      </c>
      <c r="AN447">
        <v>27880</v>
      </c>
      <c r="AO447">
        <v>230172</v>
      </c>
      <c r="AP447" s="287">
        <f>IFERROR(IF(Table_Merge1[[#This Row],[LME Zinc stock]]*Table_Merge1[[#This Row],[Nima.مقدار]]=0,"",Table_Merge1[[#This Row],[LME Zinc stock]]*Table_Merge1[[#This Row],[Nima.مقدار]]),"")</f>
        <v>299200582800</v>
      </c>
      <c r="AQ447" s="287">
        <f>IFERROR(IF(Table_Merge1[[#This Row],[LME Zinc 3-month]]*Table_Merge1[[#This Row],[Nima.مقدار]]=0,"",Table_Merge1[[#This Row],[LME Zinc 3-month]]*Table_Merge1[[#This Row],[Nima.مقدار]]),"")</f>
        <v>664736736</v>
      </c>
      <c r="AR447" s="288">
        <f>IFERROR(IF(Table_Merge1[[#This Row],[LME Zinc stock]]*Table_Merge1[[#This Row],[Azad.Sell]]=0,"",Table_Merge1[[#This Row],[LME Zinc stock]]*Table_Merge1[[#This Row],[Azad.Sell]]),"")</f>
        <v>36241212000</v>
      </c>
      <c r="AS447" s="288">
        <f>IFERROR(IF(Table_Merge1[[#This Row],[LME Zinc 3-month]]*Table_Merge1[[#This Row],[Azad.Sell]]=0,"",Table_Merge1[[#This Row],[LME Zinc 3-month]]*Table_Merge1[[#This Row],[Azad.Sell]]),"")</f>
        <v>80517440</v>
      </c>
      <c r="AT447"/>
      <c r="DH447">
        <v>0</v>
      </c>
      <c r="DI447">
        <v>375</v>
      </c>
      <c r="DJ447">
        <v>375</v>
      </c>
      <c r="DK447" t="s">
        <v>9552</v>
      </c>
      <c r="DL447" t="s">
        <v>9812</v>
      </c>
      <c r="DM447" t="s">
        <v>9809</v>
      </c>
      <c r="DN447">
        <v>263469000</v>
      </c>
      <c r="DO447">
        <v>263469000</v>
      </c>
      <c r="DP447">
        <v>5526649750</v>
      </c>
      <c r="DQ447">
        <v>5590537350</v>
      </c>
      <c r="DR447">
        <v>7375</v>
      </c>
      <c r="DS447">
        <v>7375</v>
      </c>
      <c r="DT447">
        <v>749376.23728813557</v>
      </c>
      <c r="DU447">
        <v>758038.96271186438</v>
      </c>
      <c r="DV447">
        <v>7375</v>
      </c>
      <c r="DW447">
        <v>749376.23728813557</v>
      </c>
      <c r="DX447">
        <v>758038.96271186438</v>
      </c>
      <c r="DY447">
        <v>0.98857218975560557</v>
      </c>
    </row>
    <row r="448" spans="1:129" x14ac:dyDescent="0.25">
      <c r="A448" s="258">
        <v>41557</v>
      </c>
      <c r="B4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1392.07.18</v>
      </c>
      <c r="C448" s="195">
        <f t="shared" ca="1" si="42"/>
        <v>1392</v>
      </c>
      <c r="D4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48" s="195">
        <f>_xlfn.NUMBERVALUE(RIGHT(Table11[[#This Row],[تاریخ شمسی]],2))</f>
        <v>18</v>
      </c>
      <c r="F4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07-18</v>
      </c>
      <c r="G448" s="195" t="s">
        <v>599</v>
      </c>
      <c r="I448" s="259">
        <v>44252</v>
      </c>
      <c r="J448">
        <v>25450</v>
      </c>
      <c r="L448" s="259">
        <v>41557</v>
      </c>
      <c r="M448">
        <v>30320</v>
      </c>
      <c r="O448" s="283">
        <f>IFERROR(DATE(Table7[[#This Row],[year]],MONTH(DATEVALUE(Table7[[#This Row],[month]]&amp;"1")),Table7[[#This Row],[day]]),"")</f>
        <v>44447</v>
      </c>
      <c r="P448" s="257" t="s">
        <v>3874</v>
      </c>
      <c r="Q448" s="257">
        <v>2021</v>
      </c>
      <c r="R448" s="257" t="s">
        <v>3447</v>
      </c>
      <c r="S448" s="257">
        <v>8</v>
      </c>
      <c r="T448" s="257">
        <v>1797.95</v>
      </c>
      <c r="U448" s="257">
        <v>2858</v>
      </c>
      <c r="V448" s="257">
        <v>1303500</v>
      </c>
      <c r="X448" s="260">
        <v>44447</v>
      </c>
      <c r="Y448" t="s">
        <v>9005</v>
      </c>
      <c r="Z448" s="260">
        <v>10</v>
      </c>
      <c r="AA448">
        <v>1400</v>
      </c>
      <c r="AB448" s="260" t="str">
        <f ca="1">IFERROR(IFERROR(VLOOKUP(Table_Merge1[[#This Row],[Column1]],Table11[#All],2,FALSE),LEFT(AB449,8)&amp;IF(LEN((RIGHT(AB449,2)+1))&lt;2,"0"&amp;(RIGHT(AB449,2)+1),(RIGHT(AB449,2)-1))),"")</f>
        <v>1400.06.17</v>
      </c>
      <c r="AC448" s="259" t="str">
        <f ca="1">LEFT(Table_Merge1[[#This Row],[Column2]],4)</f>
        <v>1400</v>
      </c>
      <c r="AD448" s="259" t="str">
        <f ca="1">RIGHT(LEFT(Table_Merge1[[#This Row],[Column2]],7),2)</f>
        <v>06</v>
      </c>
      <c r="AE448" s="259" t="str">
        <f ca="1">RIGHT(Table_Merge1[[#This Row],[Column2]],2)</f>
        <v>17</v>
      </c>
      <c r="AF448">
        <v>6</v>
      </c>
      <c r="AG448">
        <v>17</v>
      </c>
      <c r="AH448" s="260">
        <v>2021</v>
      </c>
      <c r="AI448" t="s">
        <v>3447</v>
      </c>
      <c r="AJ448" s="260">
        <v>8</v>
      </c>
      <c r="AK448">
        <v>1797.95</v>
      </c>
      <c r="AL448">
        <v>2858</v>
      </c>
      <c r="AM448">
        <v>1303500</v>
      </c>
      <c r="AN448">
        <v>27730</v>
      </c>
      <c r="AO448">
        <v>230172</v>
      </c>
      <c r="AP448" s="287">
        <f>IFERROR(IF(Table_Merge1[[#This Row],[LME Zinc stock]]*Table_Merge1[[#This Row],[Nima.مقدار]]=0,"",Table_Merge1[[#This Row],[LME Zinc stock]]*Table_Merge1[[#This Row],[Nima.مقدار]]),"")</f>
        <v>300029202000</v>
      </c>
      <c r="AQ448" s="287">
        <f>IFERROR(IF(Table_Merge1[[#This Row],[LME Zinc 3-month]]*Table_Merge1[[#This Row],[Nima.مقدار]]=0,"",Table_Merge1[[#This Row],[LME Zinc 3-month]]*Table_Merge1[[#This Row],[Nima.مقدار]]),"")</f>
        <v>657831576</v>
      </c>
      <c r="AR448" s="288">
        <f>IFERROR(IF(Table_Merge1[[#This Row],[LME Zinc stock]]*Table_Merge1[[#This Row],[Azad.Sell]]=0,"",Table_Merge1[[#This Row],[LME Zinc stock]]*Table_Merge1[[#This Row],[Azad.Sell]]),"")</f>
        <v>36146055000</v>
      </c>
      <c r="AS448" s="288">
        <f>IFERROR(IF(Table_Merge1[[#This Row],[LME Zinc 3-month]]*Table_Merge1[[#This Row],[Azad.Sell]]=0,"",Table_Merge1[[#This Row],[LME Zinc 3-month]]*Table_Merge1[[#This Row],[Azad.Sell]]),"")</f>
        <v>79252340</v>
      </c>
      <c r="AT448"/>
      <c r="DH448">
        <v>500</v>
      </c>
      <c r="DI448">
        <v>1900</v>
      </c>
      <c r="DJ448">
        <v>500</v>
      </c>
      <c r="DK448" t="s">
        <v>9553</v>
      </c>
      <c r="DL448" t="s">
        <v>9812</v>
      </c>
      <c r="DM448" t="s">
        <v>9813</v>
      </c>
      <c r="DN448">
        <v>387235000</v>
      </c>
      <c r="DO448">
        <v>371493500</v>
      </c>
      <c r="DP448">
        <v>387235000</v>
      </c>
      <c r="DQ448">
        <v>371493500</v>
      </c>
      <c r="DR448">
        <v>500</v>
      </c>
      <c r="DS448" t="s">
        <v>3621</v>
      </c>
      <c r="DT448" t="s">
        <v>3621</v>
      </c>
      <c r="DU448" t="s">
        <v>3621</v>
      </c>
      <c r="DV448">
        <v>7375</v>
      </c>
      <c r="DW448">
        <v>746146.65762711863</v>
      </c>
      <c r="DX448">
        <v>707404.08135593217</v>
      </c>
      <c r="DY448">
        <v>1.0547672501364789</v>
      </c>
    </row>
    <row r="449" spans="1:129" x14ac:dyDescent="0.25">
      <c r="A449" s="258">
        <v>41559</v>
      </c>
      <c r="B4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1392.07.20</v>
      </c>
      <c r="C449" s="195">
        <f t="shared" ca="1" si="42"/>
        <v>1392</v>
      </c>
      <c r="D4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49" s="195">
        <f>_xlfn.NUMBERVALUE(RIGHT(Table11[[#This Row],[تاریخ شمسی]],2))</f>
        <v>20</v>
      </c>
      <c r="F4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07-20</v>
      </c>
      <c r="G449" s="195" t="s">
        <v>600</v>
      </c>
      <c r="I449" s="259">
        <v>44253</v>
      </c>
      <c r="J449">
        <v>25450</v>
      </c>
      <c r="L449" s="259">
        <v>41559</v>
      </c>
      <c r="M449">
        <v>30320</v>
      </c>
      <c r="O449" s="284">
        <f>IFERROR(DATE(Table7[[#This Row],[year]],MONTH(DATEVALUE(Table7[[#This Row],[month]]&amp;"1")),Table7[[#This Row],[day]]),"")</f>
        <v>44446</v>
      </c>
      <c r="P449" s="195" t="s">
        <v>3875</v>
      </c>
      <c r="Q449" s="195">
        <v>2021</v>
      </c>
      <c r="R449" s="195" t="s">
        <v>3447</v>
      </c>
      <c r="S449" s="195">
        <v>7</v>
      </c>
      <c r="T449" s="195">
        <v>1810.75</v>
      </c>
      <c r="U449" s="195">
        <v>2950</v>
      </c>
      <c r="V449" s="195">
        <v>1309450</v>
      </c>
      <c r="X449" s="260">
        <v>44446</v>
      </c>
      <c r="Y449" t="s">
        <v>9004</v>
      </c>
      <c r="Z449" s="260">
        <v>10</v>
      </c>
      <c r="AA449">
        <v>1400</v>
      </c>
      <c r="AB449" s="260" t="str">
        <f ca="1">IFERROR(IFERROR(VLOOKUP(Table_Merge1[[#This Row],[Column1]],Table11[#All],2,FALSE),LEFT(AB450,8)&amp;IF(LEN((RIGHT(AB450,2)+1))&lt;2,"0"&amp;(RIGHT(AB450,2)+1),(RIGHT(AB450,2)-1))),"")</f>
        <v>1400.06.16</v>
      </c>
      <c r="AC449" s="259" t="str">
        <f ca="1">LEFT(Table_Merge1[[#This Row],[Column2]],4)</f>
        <v>1400</v>
      </c>
      <c r="AD449" s="259" t="str">
        <f ca="1">RIGHT(LEFT(Table_Merge1[[#This Row],[Column2]],7),2)</f>
        <v>06</v>
      </c>
      <c r="AE449" s="259" t="str">
        <f ca="1">RIGHT(Table_Merge1[[#This Row],[Column2]],2)</f>
        <v>16</v>
      </c>
      <c r="AF449">
        <v>6</v>
      </c>
      <c r="AG449">
        <v>16</v>
      </c>
      <c r="AH449" s="260">
        <v>2021</v>
      </c>
      <c r="AI449" t="s">
        <v>3447</v>
      </c>
      <c r="AJ449" s="260">
        <v>7</v>
      </c>
      <c r="AK449">
        <v>1810.75</v>
      </c>
      <c r="AL449">
        <v>2950</v>
      </c>
      <c r="AM449">
        <v>1309450</v>
      </c>
      <c r="AN449">
        <v>27400</v>
      </c>
      <c r="AO449">
        <v>231045</v>
      </c>
      <c r="AP449" s="287">
        <f>IFERROR(IF(Table_Merge1[[#This Row],[LME Zinc stock]]*Table_Merge1[[#This Row],[Nima.مقدار]]=0,"",Table_Merge1[[#This Row],[LME Zinc stock]]*Table_Merge1[[#This Row],[Nima.مقدار]]),"")</f>
        <v>302541875250</v>
      </c>
      <c r="AQ449" s="287">
        <f>IFERROR(IF(Table_Merge1[[#This Row],[LME Zinc 3-month]]*Table_Merge1[[#This Row],[Nima.مقدار]]=0,"",Table_Merge1[[#This Row],[LME Zinc 3-month]]*Table_Merge1[[#This Row],[Nima.مقدار]]),"")</f>
        <v>681582750</v>
      </c>
      <c r="AR449" s="288">
        <f>IFERROR(IF(Table_Merge1[[#This Row],[LME Zinc stock]]*Table_Merge1[[#This Row],[Azad.Sell]]=0,"",Table_Merge1[[#This Row],[LME Zinc stock]]*Table_Merge1[[#This Row],[Azad.Sell]]),"")</f>
        <v>35878930000</v>
      </c>
      <c r="AS449" s="288">
        <f>IFERROR(IF(Table_Merge1[[#This Row],[LME Zinc 3-month]]*Table_Merge1[[#This Row],[Azad.Sell]]=0,"",Table_Merge1[[#This Row],[LME Zinc 3-month]]*Table_Merge1[[#This Row],[Azad.Sell]]),"")</f>
        <v>80830000</v>
      </c>
      <c r="AT449"/>
      <c r="DH449">
        <v>500</v>
      </c>
      <c r="DI449">
        <v>1175</v>
      </c>
      <c r="DJ449">
        <v>500</v>
      </c>
      <c r="DK449" t="s">
        <v>9553</v>
      </c>
      <c r="DL449" t="s">
        <v>9812</v>
      </c>
      <c r="DM449" t="s">
        <v>9813</v>
      </c>
      <c r="DN449">
        <v>386818000</v>
      </c>
      <c r="DO449">
        <v>371193500</v>
      </c>
      <c r="DP449">
        <v>774053000</v>
      </c>
      <c r="DQ449">
        <v>742687000</v>
      </c>
      <c r="DR449">
        <v>1000</v>
      </c>
      <c r="DS449" t="s">
        <v>3621</v>
      </c>
      <c r="DT449" t="s">
        <v>3621</v>
      </c>
      <c r="DU449" t="s">
        <v>3621</v>
      </c>
      <c r="DV449">
        <v>7375</v>
      </c>
      <c r="DW449">
        <v>746146.65762711863</v>
      </c>
      <c r="DX449">
        <v>707404.08135593217</v>
      </c>
      <c r="DY449">
        <v>1.0547672501364789</v>
      </c>
    </row>
    <row r="450" spans="1:129" x14ac:dyDescent="0.25">
      <c r="A450" s="258">
        <v>41560</v>
      </c>
      <c r="B4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1392.07.21</v>
      </c>
      <c r="C450" s="195">
        <f t="shared" ref="C450:C513" ca="1" si="43">_xlfn.NUMBERVALUE(LEFT(G450, LEN(G450) - MAX(IF(ISNUMBER(MID(G450, ROW(INDIRECT("1:"&amp;LEN(G450))), 1) *1)=FALSE, ROW(INDIRECT("6:"&amp;LEN(G450))), 6))))</f>
        <v>1392</v>
      </c>
      <c r="D4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50" s="195">
        <f>_xlfn.NUMBERVALUE(RIGHT(Table11[[#This Row],[تاریخ شمسی]],2))</f>
        <v>21</v>
      </c>
      <c r="F4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07-21</v>
      </c>
      <c r="G450" s="195" t="s">
        <v>601</v>
      </c>
      <c r="I450" s="259">
        <v>44253</v>
      </c>
      <c r="J450">
        <v>25450</v>
      </c>
      <c r="L450" s="259">
        <v>41560</v>
      </c>
      <c r="M450">
        <v>30110</v>
      </c>
      <c r="O450" s="283">
        <f>IFERROR(DATE(Table7[[#This Row],[year]],MONTH(DATEVALUE(Table7[[#This Row],[month]]&amp;"1")),Table7[[#This Row],[day]]),"")</f>
        <v>44445</v>
      </c>
      <c r="P450" s="257" t="s">
        <v>3876</v>
      </c>
      <c r="Q450" s="257">
        <v>2021</v>
      </c>
      <c r="R450" s="257" t="s">
        <v>3447</v>
      </c>
      <c r="S450" s="257">
        <v>6</v>
      </c>
      <c r="T450" s="257">
        <v>1823.85</v>
      </c>
      <c r="U450" s="257">
        <v>2907</v>
      </c>
      <c r="V450" s="257">
        <v>1317725</v>
      </c>
      <c r="X450" s="260">
        <v>44445</v>
      </c>
      <c r="Y450" t="s">
        <v>9003</v>
      </c>
      <c r="Z450" s="260">
        <v>10</v>
      </c>
      <c r="AA450">
        <v>1400</v>
      </c>
      <c r="AB450" s="260" t="str">
        <f ca="1">IFERROR(IFERROR(VLOOKUP(Table_Merge1[[#This Row],[Column1]],Table11[#All],2,FALSE),LEFT(AB451,8)&amp;IF(LEN((RIGHT(AB451,2)+1))&lt;2,"0"&amp;(RIGHT(AB451,2)+1),(RIGHT(AB451,2)-1))),"")</f>
        <v>1400.06.15</v>
      </c>
      <c r="AC450" s="259" t="str">
        <f ca="1">LEFT(Table_Merge1[[#This Row],[Column2]],4)</f>
        <v>1400</v>
      </c>
      <c r="AD450" s="259" t="str">
        <f ca="1">RIGHT(LEFT(Table_Merge1[[#This Row],[Column2]],7),2)</f>
        <v>06</v>
      </c>
      <c r="AE450" s="259" t="str">
        <f ca="1">RIGHT(Table_Merge1[[#This Row],[Column2]],2)</f>
        <v>15</v>
      </c>
      <c r="AF450">
        <v>6</v>
      </c>
      <c r="AG450">
        <v>15</v>
      </c>
      <c r="AH450" s="260">
        <v>2021</v>
      </c>
      <c r="AI450" t="s">
        <v>3447</v>
      </c>
      <c r="AJ450" s="260">
        <v>6</v>
      </c>
      <c r="AK450">
        <v>1823.85</v>
      </c>
      <c r="AL450">
        <v>2907</v>
      </c>
      <c r="AM450">
        <v>1317725</v>
      </c>
      <c r="AN450">
        <v>27130</v>
      </c>
      <c r="AO450">
        <v>229789</v>
      </c>
      <c r="AP450" s="287">
        <f>IFERROR(IF(Table_Merge1[[#This Row],[LME Zinc stock]]*Table_Merge1[[#This Row],[Nima.مقدار]]=0,"",Table_Merge1[[#This Row],[LME Zinc stock]]*Table_Merge1[[#This Row],[Nima.مقدار]]),"")</f>
        <v>302798710025</v>
      </c>
      <c r="AQ450" s="287">
        <f>IFERROR(IF(Table_Merge1[[#This Row],[LME Zinc 3-month]]*Table_Merge1[[#This Row],[Nima.مقدار]]=0,"",Table_Merge1[[#This Row],[LME Zinc 3-month]]*Table_Merge1[[#This Row],[Nima.مقدار]]),"")</f>
        <v>667996623</v>
      </c>
      <c r="AR450" s="288">
        <f>IFERROR(IF(Table_Merge1[[#This Row],[LME Zinc stock]]*Table_Merge1[[#This Row],[Azad.Sell]]=0,"",Table_Merge1[[#This Row],[LME Zinc stock]]*Table_Merge1[[#This Row],[Azad.Sell]]),"")</f>
        <v>35749879250</v>
      </c>
      <c r="AS450" s="288">
        <f>IFERROR(IF(Table_Merge1[[#This Row],[LME Zinc 3-month]]*Table_Merge1[[#This Row],[Azad.Sell]]=0,"",Table_Merge1[[#This Row],[LME Zinc 3-month]]*Table_Merge1[[#This Row],[Azad.Sell]]),"")</f>
        <v>78866910</v>
      </c>
      <c r="AT450"/>
      <c r="DH450">
        <v>200</v>
      </c>
      <c r="DI450">
        <v>25</v>
      </c>
      <c r="DJ450">
        <v>25</v>
      </c>
      <c r="DK450" t="s">
        <v>9554</v>
      </c>
      <c r="DL450" t="s">
        <v>9812</v>
      </c>
      <c r="DM450" t="s">
        <v>9813</v>
      </c>
      <c r="DN450">
        <v>18374300</v>
      </c>
      <c r="DO450">
        <v>18374300</v>
      </c>
      <c r="DP450">
        <v>792427300</v>
      </c>
      <c r="DQ450">
        <v>761061300</v>
      </c>
      <c r="DR450">
        <v>1025</v>
      </c>
      <c r="DS450" t="s">
        <v>3621</v>
      </c>
      <c r="DT450" t="s">
        <v>3621</v>
      </c>
      <c r="DU450" t="s">
        <v>3621</v>
      </c>
      <c r="DV450">
        <v>7375</v>
      </c>
      <c r="DW450">
        <v>746146.65762711863</v>
      </c>
      <c r="DX450">
        <v>707404.08135593217</v>
      </c>
      <c r="DY450">
        <v>1.0547672501364789</v>
      </c>
    </row>
    <row r="451" spans="1:129" x14ac:dyDescent="0.25">
      <c r="A451" s="258">
        <v>41561</v>
      </c>
      <c r="B4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1392.07.22</v>
      </c>
      <c r="C451" s="195">
        <f t="shared" ca="1" si="43"/>
        <v>1392</v>
      </c>
      <c r="D4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51" s="195">
        <f>_xlfn.NUMBERVALUE(RIGHT(Table11[[#This Row],[تاریخ شمسی]],2))</f>
        <v>22</v>
      </c>
      <c r="F4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07-22</v>
      </c>
      <c r="G451" s="195" t="s">
        <v>602</v>
      </c>
      <c r="I451" s="259">
        <v>44254</v>
      </c>
      <c r="J451">
        <v>25600</v>
      </c>
      <c r="L451" s="259">
        <v>41561</v>
      </c>
      <c r="M451">
        <v>30190</v>
      </c>
      <c r="O451" s="284">
        <f>IFERROR(DATE(Table7[[#This Row],[year]],MONTH(DATEVALUE(Table7[[#This Row],[month]]&amp;"1")),Table7[[#This Row],[day]]),"")</f>
        <v>44442</v>
      </c>
      <c r="P451" s="195" t="s">
        <v>3877</v>
      </c>
      <c r="Q451" s="195">
        <v>2021</v>
      </c>
      <c r="R451" s="195" t="s">
        <v>3447</v>
      </c>
      <c r="S451" s="195">
        <v>3</v>
      </c>
      <c r="T451" s="195">
        <v>1812.05</v>
      </c>
      <c r="U451" s="195">
        <v>2828</v>
      </c>
      <c r="V451" s="195">
        <v>1325225</v>
      </c>
      <c r="X451" s="260">
        <v>44442</v>
      </c>
      <c r="Z451" s="260">
        <v>10</v>
      </c>
      <c r="AB451" s="260" t="str">
        <f ca="1">IFERROR(IFERROR(VLOOKUP(Table_Merge1[[#This Row],[Column1]],Table11[#All],2,FALSE),LEFT(AB452,8)&amp;IF(LEN((RIGHT(AB452,2)+1))&lt;2,"0"&amp;(RIGHT(AB452,2)+1),(RIGHT(AB452,2)-1))),"")</f>
        <v>1400.06.10</v>
      </c>
      <c r="AC451" s="259" t="str">
        <f ca="1">LEFT(Table_Merge1[[#This Row],[Column2]],4)</f>
        <v>1400</v>
      </c>
      <c r="AD451" s="259" t="str">
        <f ca="1">RIGHT(LEFT(Table_Merge1[[#This Row],[Column2]],7),2)</f>
        <v>06</v>
      </c>
      <c r="AE451" s="259" t="str">
        <f ca="1">RIGHT(Table_Merge1[[#This Row],[Column2]],2)</f>
        <v>10</v>
      </c>
      <c r="AH451" s="260">
        <v>2021</v>
      </c>
      <c r="AI451" t="s">
        <v>3447</v>
      </c>
      <c r="AJ451" s="260">
        <v>3</v>
      </c>
      <c r="AK451">
        <v>1812.05</v>
      </c>
      <c r="AL451">
        <v>2828</v>
      </c>
      <c r="AM451">
        <v>1325225</v>
      </c>
      <c r="AN451">
        <v>27330</v>
      </c>
      <c r="AP451" s="287" t="str">
        <f>IFERROR(IF(Table_Merge1[[#This Row],[LME Zinc stock]]*Table_Merge1[[#This Row],[Nima.مقدار]]=0,"",Table_Merge1[[#This Row],[LME Zinc stock]]*Table_Merge1[[#This Row],[Nima.مقدار]]),"")</f>
        <v/>
      </c>
      <c r="AQ451" s="287" t="str">
        <f>IFERROR(IF(Table_Merge1[[#This Row],[LME Zinc 3-month]]*Table_Merge1[[#This Row],[Nima.مقدار]]=0,"",Table_Merge1[[#This Row],[LME Zinc 3-month]]*Table_Merge1[[#This Row],[Nima.مقدار]]),"")</f>
        <v/>
      </c>
      <c r="AR451" s="288">
        <f>IFERROR(IF(Table_Merge1[[#This Row],[LME Zinc stock]]*Table_Merge1[[#This Row],[Azad.Sell]]=0,"",Table_Merge1[[#This Row],[LME Zinc stock]]*Table_Merge1[[#This Row],[Azad.Sell]]),"")</f>
        <v>36218399250</v>
      </c>
      <c r="AS451" s="288">
        <f>IFERROR(IF(Table_Merge1[[#This Row],[LME Zinc 3-month]]*Table_Merge1[[#This Row],[Azad.Sell]]=0,"",Table_Merge1[[#This Row],[LME Zinc 3-month]]*Table_Merge1[[#This Row],[Azad.Sell]]),"")</f>
        <v>77289240</v>
      </c>
      <c r="AT451"/>
      <c r="DH451">
        <v>1000</v>
      </c>
      <c r="DI451">
        <v>225</v>
      </c>
      <c r="DJ451">
        <v>75</v>
      </c>
      <c r="DK451" t="s">
        <v>9554</v>
      </c>
      <c r="DL451" t="s">
        <v>9812</v>
      </c>
      <c r="DM451" t="s">
        <v>9813</v>
      </c>
      <c r="DN451">
        <v>55122900</v>
      </c>
      <c r="DO451">
        <v>55122900</v>
      </c>
      <c r="DP451">
        <v>847550200</v>
      </c>
      <c r="DQ451">
        <v>816184200</v>
      </c>
      <c r="DR451">
        <v>1100</v>
      </c>
      <c r="DS451" t="s">
        <v>3621</v>
      </c>
      <c r="DT451" t="s">
        <v>3621</v>
      </c>
      <c r="DU451" t="s">
        <v>3621</v>
      </c>
      <c r="DV451">
        <v>7375</v>
      </c>
      <c r="DW451">
        <v>746146.65762711863</v>
      </c>
      <c r="DX451">
        <v>707404.08135593217</v>
      </c>
      <c r="DY451">
        <v>1.0547672501364789</v>
      </c>
    </row>
    <row r="452" spans="1:129" x14ac:dyDescent="0.25">
      <c r="A452" s="258">
        <v>41562</v>
      </c>
      <c r="B4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1392.07.23</v>
      </c>
      <c r="C452" s="195">
        <f t="shared" ca="1" si="43"/>
        <v>1392</v>
      </c>
      <c r="D4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52" s="195">
        <f>_xlfn.NUMBERVALUE(RIGHT(Table11[[#This Row],[تاریخ شمسی]],2))</f>
        <v>23</v>
      </c>
      <c r="F4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07-23</v>
      </c>
      <c r="G452" s="195" t="s">
        <v>603</v>
      </c>
      <c r="I452" s="259">
        <v>44254</v>
      </c>
      <c r="J452">
        <v>25600</v>
      </c>
      <c r="L452" s="259">
        <v>41562</v>
      </c>
      <c r="M452">
        <v>30320</v>
      </c>
      <c r="O452" s="283">
        <f>IFERROR(DATE(Table7[[#This Row],[year]],MONTH(DATEVALUE(Table7[[#This Row],[month]]&amp;"1")),Table7[[#This Row],[day]]),"")</f>
        <v>44441</v>
      </c>
      <c r="P452" s="257" t="s">
        <v>3878</v>
      </c>
      <c r="Q452" s="257">
        <v>2021</v>
      </c>
      <c r="R452" s="257" t="s">
        <v>3447</v>
      </c>
      <c r="S452" s="257">
        <v>2</v>
      </c>
      <c r="T452" s="257">
        <v>1815.15</v>
      </c>
      <c r="U452" s="257">
        <v>2793</v>
      </c>
      <c r="V452" s="257">
        <v>1334225</v>
      </c>
      <c r="X452" s="260">
        <v>44441</v>
      </c>
      <c r="Y452" t="s">
        <v>9002</v>
      </c>
      <c r="Z452" s="260">
        <v>10</v>
      </c>
      <c r="AA452">
        <v>1400</v>
      </c>
      <c r="AB452" s="260" t="str">
        <f ca="1">IFERROR(IFERROR(VLOOKUP(Table_Merge1[[#This Row],[Column1]],Table11[#All],2,FALSE),LEFT(AB453,8)&amp;IF(LEN((RIGHT(AB453,2)+1))&lt;2,"0"&amp;(RIGHT(AB453,2)+1),(RIGHT(AB453,2)-1))),"")</f>
        <v>1400.06.11</v>
      </c>
      <c r="AC452" s="259" t="str">
        <f ca="1">LEFT(Table_Merge1[[#This Row],[Column2]],4)</f>
        <v>1400</v>
      </c>
      <c r="AD452" s="259" t="str">
        <f ca="1">RIGHT(LEFT(Table_Merge1[[#This Row],[Column2]],7),2)</f>
        <v>06</v>
      </c>
      <c r="AE452" s="259" t="str">
        <f ca="1">RIGHT(Table_Merge1[[#This Row],[Column2]],2)</f>
        <v>11</v>
      </c>
      <c r="AF452">
        <v>6</v>
      </c>
      <c r="AG452">
        <v>11</v>
      </c>
      <c r="AH452" s="260">
        <v>2021</v>
      </c>
      <c r="AI452" t="s">
        <v>3447</v>
      </c>
      <c r="AJ452" s="260">
        <v>2</v>
      </c>
      <c r="AK452">
        <v>1815.15</v>
      </c>
      <c r="AL452">
        <v>2793</v>
      </c>
      <c r="AM452">
        <v>1334225</v>
      </c>
      <c r="AN452">
        <v>27330</v>
      </c>
      <c r="AO452">
        <v>229717</v>
      </c>
      <c r="AP452" s="287">
        <f>IFERROR(IF(Table_Merge1[[#This Row],[LME Zinc stock]]*Table_Merge1[[#This Row],[Nima.مقدار]]=0,"",Table_Merge1[[#This Row],[LME Zinc stock]]*Table_Merge1[[#This Row],[Nima.مقدار]]),"")</f>
        <v>306494164325</v>
      </c>
      <c r="AQ452" s="287">
        <f>IFERROR(IF(Table_Merge1[[#This Row],[LME Zinc 3-month]]*Table_Merge1[[#This Row],[Nima.مقدار]]=0,"",Table_Merge1[[#This Row],[LME Zinc 3-month]]*Table_Merge1[[#This Row],[Nima.مقدار]]),"")</f>
        <v>641599581</v>
      </c>
      <c r="AR452" s="288">
        <f>IFERROR(IF(Table_Merge1[[#This Row],[LME Zinc stock]]*Table_Merge1[[#This Row],[Azad.Sell]]=0,"",Table_Merge1[[#This Row],[LME Zinc stock]]*Table_Merge1[[#This Row],[Azad.Sell]]),"")</f>
        <v>36464369250</v>
      </c>
      <c r="AS452" s="288">
        <f>IFERROR(IF(Table_Merge1[[#This Row],[LME Zinc 3-month]]*Table_Merge1[[#This Row],[Azad.Sell]]=0,"",Table_Merge1[[#This Row],[LME Zinc 3-month]]*Table_Merge1[[#This Row],[Azad.Sell]]),"")</f>
        <v>76332690</v>
      </c>
      <c r="AT452"/>
      <c r="DH452">
        <v>0</v>
      </c>
      <c r="DI452">
        <v>325</v>
      </c>
      <c r="DJ452">
        <v>325</v>
      </c>
      <c r="DK452" t="s">
        <v>9554</v>
      </c>
      <c r="DL452" t="s">
        <v>9812</v>
      </c>
      <c r="DM452" t="s">
        <v>9813</v>
      </c>
      <c r="DN452">
        <v>238963400</v>
      </c>
      <c r="DO452">
        <v>238963400</v>
      </c>
      <c r="DP452">
        <v>1086513600</v>
      </c>
      <c r="DQ452">
        <v>1055147600</v>
      </c>
      <c r="DR452">
        <v>1425</v>
      </c>
      <c r="DS452" t="s">
        <v>3621</v>
      </c>
      <c r="DT452" t="s">
        <v>3621</v>
      </c>
      <c r="DU452" t="s">
        <v>3621</v>
      </c>
      <c r="DV452">
        <v>7375</v>
      </c>
      <c r="DW452">
        <v>746146.65762711863</v>
      </c>
      <c r="DX452">
        <v>707404.08135593217</v>
      </c>
      <c r="DY452">
        <v>1.0547672501364789</v>
      </c>
    </row>
    <row r="453" spans="1:129" x14ac:dyDescent="0.25">
      <c r="A453" s="258">
        <v>41564</v>
      </c>
      <c r="B4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1392.07.25</v>
      </c>
      <c r="C453" s="195">
        <f t="shared" ca="1" si="43"/>
        <v>1392</v>
      </c>
      <c r="D4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53" s="195">
        <f>_xlfn.NUMBERVALUE(RIGHT(Table11[[#This Row],[تاریخ شمسی]],2))</f>
        <v>25</v>
      </c>
      <c r="F4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07-25</v>
      </c>
      <c r="G453" s="195" t="s">
        <v>604</v>
      </c>
      <c r="I453" s="259">
        <v>44255</v>
      </c>
      <c r="J453">
        <v>25400</v>
      </c>
      <c r="L453" s="259">
        <v>41564</v>
      </c>
      <c r="M453">
        <v>30260</v>
      </c>
      <c r="O453" s="284">
        <f>IFERROR(DATE(Table7[[#This Row],[year]],MONTH(DATEVALUE(Table7[[#This Row],[month]]&amp;"1")),Table7[[#This Row],[day]]),"")</f>
        <v>44440</v>
      </c>
      <c r="P453" s="195" t="s">
        <v>3879</v>
      </c>
      <c r="Q453" s="195">
        <v>2021</v>
      </c>
      <c r="R453" s="195" t="s">
        <v>3447</v>
      </c>
      <c r="S453" s="195">
        <v>1</v>
      </c>
      <c r="T453" s="195">
        <v>1811.8</v>
      </c>
      <c r="U453" s="195">
        <v>2760</v>
      </c>
      <c r="V453" s="195">
        <v>1333625</v>
      </c>
      <c r="X453" s="260">
        <v>44440</v>
      </c>
      <c r="Y453" t="s">
        <v>9001</v>
      </c>
      <c r="Z453" s="260">
        <v>11</v>
      </c>
      <c r="AA453">
        <v>1400</v>
      </c>
      <c r="AB453" s="260" t="str">
        <f ca="1">IFERROR(IFERROR(VLOOKUP(Table_Merge1[[#This Row],[Column1]],Table11[#All],2,FALSE),LEFT(AB454,8)&amp;IF(LEN((RIGHT(AB454,2)+1))&lt;2,"0"&amp;(RIGHT(AB454,2)+1),(RIGHT(AB454,2)-1))),"")</f>
        <v>1400.06.10</v>
      </c>
      <c r="AC453" s="259" t="str">
        <f ca="1">LEFT(Table_Merge1[[#This Row],[Column2]],4)</f>
        <v>1400</v>
      </c>
      <c r="AD453" s="259" t="str">
        <f ca="1">RIGHT(LEFT(Table_Merge1[[#This Row],[Column2]],7),2)</f>
        <v>06</v>
      </c>
      <c r="AE453" s="259" t="str">
        <f ca="1">RIGHT(Table_Merge1[[#This Row],[Column2]],2)</f>
        <v>10</v>
      </c>
      <c r="AF453">
        <v>6</v>
      </c>
      <c r="AG453">
        <v>10</v>
      </c>
      <c r="AH453" s="260">
        <v>2021</v>
      </c>
      <c r="AI453" t="s">
        <v>3447</v>
      </c>
      <c r="AJ453" s="260">
        <v>1</v>
      </c>
      <c r="AK453">
        <v>1811.8</v>
      </c>
      <c r="AL453">
        <v>2760</v>
      </c>
      <c r="AM453">
        <v>1333625</v>
      </c>
      <c r="AN453">
        <v>27100</v>
      </c>
      <c r="AO453">
        <v>230024</v>
      </c>
      <c r="AP453" s="287">
        <f>IFERROR(IF(Table_Merge1[[#This Row],[LME Zinc stock]]*Table_Merge1[[#This Row],[Nima.مقدار]]=0,"",Table_Merge1[[#This Row],[LME Zinc stock]]*Table_Merge1[[#This Row],[Nima.مقدار]]),"")</f>
        <v>306765757000</v>
      </c>
      <c r="AQ453" s="287">
        <f>IFERROR(IF(Table_Merge1[[#This Row],[LME Zinc 3-month]]*Table_Merge1[[#This Row],[Nima.مقدار]]=0,"",Table_Merge1[[#This Row],[LME Zinc 3-month]]*Table_Merge1[[#This Row],[Nima.مقدار]]),"")</f>
        <v>634866240</v>
      </c>
      <c r="AR453" s="288">
        <f>IFERROR(IF(Table_Merge1[[#This Row],[LME Zinc stock]]*Table_Merge1[[#This Row],[Azad.Sell]]=0,"",Table_Merge1[[#This Row],[LME Zinc stock]]*Table_Merge1[[#This Row],[Azad.Sell]]),"")</f>
        <v>36141237500</v>
      </c>
      <c r="AS453" s="288">
        <f>IFERROR(IF(Table_Merge1[[#This Row],[LME Zinc 3-month]]*Table_Merge1[[#This Row],[Azad.Sell]]=0,"",Table_Merge1[[#This Row],[LME Zinc 3-month]]*Table_Merge1[[#This Row],[Azad.Sell]]),"")</f>
        <v>74796000</v>
      </c>
      <c r="AT453"/>
      <c r="DH453">
        <v>1000</v>
      </c>
      <c r="DI453">
        <v>500</v>
      </c>
      <c r="DJ453">
        <v>400</v>
      </c>
      <c r="DK453" t="s">
        <v>9554</v>
      </c>
      <c r="DL453" t="s">
        <v>9812</v>
      </c>
      <c r="DM453" t="s">
        <v>9813</v>
      </c>
      <c r="DN453">
        <v>294108800</v>
      </c>
      <c r="DO453">
        <v>294108800</v>
      </c>
      <c r="DP453">
        <v>1380622400</v>
      </c>
      <c r="DQ453">
        <v>1349256400</v>
      </c>
      <c r="DR453">
        <v>1825</v>
      </c>
      <c r="DS453" t="s">
        <v>3621</v>
      </c>
      <c r="DT453" t="s">
        <v>3621</v>
      </c>
      <c r="DU453" t="s">
        <v>3621</v>
      </c>
      <c r="DV453">
        <v>7375</v>
      </c>
      <c r="DW453">
        <v>746146.65762711863</v>
      </c>
      <c r="DX453">
        <v>707404.08135593217</v>
      </c>
      <c r="DY453">
        <v>1.0547672501364789</v>
      </c>
    </row>
    <row r="454" spans="1:129" x14ac:dyDescent="0.25">
      <c r="A454" s="258">
        <v>41566</v>
      </c>
      <c r="B4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1392.07.27</v>
      </c>
      <c r="C454" s="195">
        <f t="shared" ca="1" si="43"/>
        <v>1392</v>
      </c>
      <c r="D4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54" s="195">
        <f>_xlfn.NUMBERVALUE(RIGHT(Table11[[#This Row],[تاریخ شمسی]],2))</f>
        <v>27</v>
      </c>
      <c r="F4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07-27</v>
      </c>
      <c r="G454" s="195" t="s">
        <v>605</v>
      </c>
      <c r="I454" s="259">
        <v>44255</v>
      </c>
      <c r="J454">
        <v>25400</v>
      </c>
      <c r="L454" s="259">
        <v>41566</v>
      </c>
      <c r="M454">
        <v>30160</v>
      </c>
      <c r="O454" s="283">
        <f>IFERROR(DATE(Table7[[#This Row],[year]],MONTH(DATEVALUE(Table7[[#This Row],[month]]&amp;"1")),Table7[[#This Row],[day]]),"")</f>
        <v>44439</v>
      </c>
      <c r="P454" s="257" t="s">
        <v>3880</v>
      </c>
      <c r="Q454" s="257">
        <v>2021</v>
      </c>
      <c r="R454" s="257" t="s">
        <v>3445</v>
      </c>
      <c r="S454" s="257">
        <v>31</v>
      </c>
      <c r="T454" s="257">
        <v>1814.3</v>
      </c>
      <c r="U454" s="257">
        <v>2703.5</v>
      </c>
      <c r="V454" s="257">
        <v>1343425</v>
      </c>
      <c r="X454" s="260">
        <v>44439</v>
      </c>
      <c r="Y454" t="s">
        <v>9000</v>
      </c>
      <c r="Z454" s="260">
        <v>11</v>
      </c>
      <c r="AA454">
        <v>1400</v>
      </c>
      <c r="AB454" s="260" t="str">
        <f ca="1">IFERROR(IFERROR(VLOOKUP(Table_Merge1[[#This Row],[Column1]],Table11[#All],2,FALSE),LEFT(AB455,8)&amp;IF(LEN((RIGHT(AB455,2)+1))&lt;2,"0"&amp;(RIGHT(AB455,2)+1),(RIGHT(AB455,2)-1))),"")</f>
        <v>1400.06.09</v>
      </c>
      <c r="AC454" s="259" t="str">
        <f ca="1">LEFT(Table_Merge1[[#This Row],[Column2]],4)</f>
        <v>1400</v>
      </c>
      <c r="AD454" s="259" t="str">
        <f ca="1">RIGHT(LEFT(Table_Merge1[[#This Row],[Column2]],7),2)</f>
        <v>06</v>
      </c>
      <c r="AE454" s="259" t="str">
        <f ca="1">RIGHT(Table_Merge1[[#This Row],[Column2]],2)</f>
        <v>09</v>
      </c>
      <c r="AF454">
        <v>6</v>
      </c>
      <c r="AG454">
        <v>9</v>
      </c>
      <c r="AH454" s="260">
        <v>2021</v>
      </c>
      <c r="AI454" t="s">
        <v>3445</v>
      </c>
      <c r="AJ454" s="260">
        <v>31</v>
      </c>
      <c r="AK454">
        <v>1814.3</v>
      </c>
      <c r="AL454">
        <v>2703.5</v>
      </c>
      <c r="AM454">
        <v>1343425</v>
      </c>
      <c r="AN454">
        <v>27430</v>
      </c>
      <c r="AO454">
        <v>230503</v>
      </c>
      <c r="AP454" s="287">
        <f>IFERROR(IF(Table_Merge1[[#This Row],[LME Zinc stock]]*Table_Merge1[[#This Row],[Nima.مقدار]]=0,"",Table_Merge1[[#This Row],[LME Zinc stock]]*Table_Merge1[[#This Row],[Nima.مقدار]]),"")</f>
        <v>309663492775</v>
      </c>
      <c r="AQ454" s="287">
        <f>IFERROR(IF(Table_Merge1[[#This Row],[LME Zinc 3-month]]*Table_Merge1[[#This Row],[Nima.مقدار]]=0,"",Table_Merge1[[#This Row],[LME Zinc 3-month]]*Table_Merge1[[#This Row],[Nima.مقدار]]),"")</f>
        <v>623164860.5</v>
      </c>
      <c r="AR454" s="288">
        <f>IFERROR(IF(Table_Merge1[[#This Row],[LME Zinc stock]]*Table_Merge1[[#This Row],[Azad.Sell]]=0,"",Table_Merge1[[#This Row],[LME Zinc stock]]*Table_Merge1[[#This Row],[Azad.Sell]]),"")</f>
        <v>36850147750</v>
      </c>
      <c r="AS454" s="288">
        <f>IFERROR(IF(Table_Merge1[[#This Row],[LME Zinc 3-month]]*Table_Merge1[[#This Row],[Azad.Sell]]=0,"",Table_Merge1[[#This Row],[LME Zinc 3-month]]*Table_Merge1[[#This Row],[Azad.Sell]]),"")</f>
        <v>74157005</v>
      </c>
      <c r="AT454"/>
      <c r="DH454">
        <v>0</v>
      </c>
      <c r="DI454">
        <v>175</v>
      </c>
      <c r="DJ454">
        <v>175</v>
      </c>
      <c r="DK454" t="s">
        <v>9634</v>
      </c>
      <c r="DL454" t="s">
        <v>9812</v>
      </c>
      <c r="DM454" t="s">
        <v>9813</v>
      </c>
      <c r="DN454">
        <v>128672600</v>
      </c>
      <c r="DO454">
        <v>128672600</v>
      </c>
      <c r="DP454">
        <v>1509295000</v>
      </c>
      <c r="DQ454">
        <v>1477929000</v>
      </c>
      <c r="DR454">
        <v>2000</v>
      </c>
      <c r="DS454" t="s">
        <v>3621</v>
      </c>
      <c r="DT454" t="s">
        <v>3621</v>
      </c>
      <c r="DU454" t="s">
        <v>3621</v>
      </c>
      <c r="DV454">
        <v>7375</v>
      </c>
      <c r="DW454">
        <v>746146.65762711863</v>
      </c>
      <c r="DX454">
        <v>707404.08135593217</v>
      </c>
      <c r="DY454">
        <v>1.0547672501364789</v>
      </c>
    </row>
    <row r="455" spans="1:129" x14ac:dyDescent="0.25">
      <c r="A455" s="258">
        <v>41567</v>
      </c>
      <c r="B4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1392.07.28</v>
      </c>
      <c r="C455" s="195">
        <f t="shared" ca="1" si="43"/>
        <v>1392</v>
      </c>
      <c r="D4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55" s="195">
        <f>_xlfn.NUMBERVALUE(RIGHT(Table11[[#This Row],[تاریخ شمسی]],2))</f>
        <v>28</v>
      </c>
      <c r="F4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07-28</v>
      </c>
      <c r="G455" s="195" t="s">
        <v>606</v>
      </c>
      <c r="I455" s="259">
        <v>44256</v>
      </c>
      <c r="J455">
        <v>25500</v>
      </c>
      <c r="L455" s="259">
        <v>41567</v>
      </c>
      <c r="M455">
        <v>30040</v>
      </c>
      <c r="O455" s="284">
        <f>IFERROR(DATE(Table7[[#This Row],[year]],MONTH(DATEVALUE(Table7[[#This Row],[month]]&amp;"1")),Table7[[#This Row],[day]]),"")</f>
        <v>44438</v>
      </c>
      <c r="P455" s="195" t="s">
        <v>9439</v>
      </c>
      <c r="Q455" s="195">
        <v>2021</v>
      </c>
      <c r="R455" s="195" t="s">
        <v>3445</v>
      </c>
      <c r="S455" s="195">
        <v>30</v>
      </c>
      <c r="T455" s="195">
        <v>1798.5</v>
      </c>
      <c r="U455" s="195">
        <v>2705.5</v>
      </c>
      <c r="V455" s="195">
        <v>1335300</v>
      </c>
      <c r="X455" s="260">
        <v>44438</v>
      </c>
      <c r="Y455" t="s">
        <v>9440</v>
      </c>
      <c r="Z455" s="260">
        <v>11</v>
      </c>
      <c r="AA455">
        <v>1400</v>
      </c>
      <c r="AB455" s="260" t="str">
        <f ca="1">IFERROR(IFERROR(VLOOKUP(Table_Merge1[[#This Row],[Column1]],Table11[#All],2,FALSE),LEFT(AB456,8)&amp;IF(LEN((RIGHT(AB456,2)+1))&lt;2,"0"&amp;(RIGHT(AB456,2)+1),(RIGHT(AB456,2)-1))),"")</f>
        <v>1400.06.08</v>
      </c>
      <c r="AC455" s="259" t="str">
        <f ca="1">LEFT(Table_Merge1[[#This Row],[Column2]],4)</f>
        <v>1400</v>
      </c>
      <c r="AD455" s="259" t="str">
        <f ca="1">RIGHT(LEFT(Table_Merge1[[#This Row],[Column2]],7),2)</f>
        <v>06</v>
      </c>
      <c r="AE455" s="259" t="str">
        <f ca="1">RIGHT(Table_Merge1[[#This Row],[Column2]],2)</f>
        <v>08</v>
      </c>
      <c r="AF455">
        <v>6</v>
      </c>
      <c r="AG455">
        <v>8</v>
      </c>
      <c r="AH455" s="260">
        <v>2021</v>
      </c>
      <c r="AI455" t="s">
        <v>3445</v>
      </c>
      <c r="AJ455" s="260">
        <v>30</v>
      </c>
      <c r="AK455">
        <v>1798.5</v>
      </c>
      <c r="AL455">
        <v>2705.5</v>
      </c>
      <c r="AM455">
        <v>1335300</v>
      </c>
      <c r="AN455">
        <v>27170</v>
      </c>
      <c r="AO455">
        <v>230902</v>
      </c>
      <c r="AP455" s="287">
        <f>IFERROR(IF(Table_Merge1[[#This Row],[LME Zinc stock]]*Table_Merge1[[#This Row],[Nima.مقدار]]=0,"",Table_Merge1[[#This Row],[LME Zinc stock]]*Table_Merge1[[#This Row],[Nima.مقدار]]),"")</f>
        <v>308323440600</v>
      </c>
      <c r="AQ455" s="287">
        <f>IFERROR(IF(Table_Merge1[[#This Row],[LME Zinc 3-month]]*Table_Merge1[[#This Row],[Nima.مقدار]]=0,"",Table_Merge1[[#This Row],[LME Zinc 3-month]]*Table_Merge1[[#This Row],[Nima.مقدار]]),"")</f>
        <v>624705361</v>
      </c>
      <c r="AR455" s="288">
        <f>IFERROR(IF(Table_Merge1[[#This Row],[LME Zinc stock]]*Table_Merge1[[#This Row],[Azad.Sell]]=0,"",Table_Merge1[[#This Row],[LME Zinc stock]]*Table_Merge1[[#This Row],[Azad.Sell]]),"")</f>
        <v>36280101000</v>
      </c>
      <c r="AS455" s="288">
        <f>IFERROR(IF(Table_Merge1[[#This Row],[LME Zinc 3-month]]*Table_Merge1[[#This Row],[Azad.Sell]]=0,"",Table_Merge1[[#This Row],[LME Zinc 3-month]]*Table_Merge1[[#This Row],[Azad.Sell]]),"")</f>
        <v>73508435</v>
      </c>
      <c r="AT455"/>
      <c r="DH455">
        <v>0</v>
      </c>
      <c r="DI455">
        <v>50</v>
      </c>
      <c r="DJ455">
        <v>50</v>
      </c>
      <c r="DK455" t="s">
        <v>9555</v>
      </c>
      <c r="DL455" t="s">
        <v>9812</v>
      </c>
      <c r="DM455" t="s">
        <v>9813</v>
      </c>
      <c r="DN455">
        <v>36748600</v>
      </c>
      <c r="DO455">
        <v>36748600</v>
      </c>
      <c r="DP455">
        <v>1546043600</v>
      </c>
      <c r="DQ455">
        <v>1514677600</v>
      </c>
      <c r="DR455">
        <v>2050</v>
      </c>
      <c r="DS455" t="s">
        <v>3621</v>
      </c>
      <c r="DT455" t="s">
        <v>3621</v>
      </c>
      <c r="DU455" t="s">
        <v>3621</v>
      </c>
      <c r="DV455">
        <v>7375</v>
      </c>
      <c r="DW455">
        <v>746146.65762711863</v>
      </c>
      <c r="DX455">
        <v>707404.08135593217</v>
      </c>
      <c r="DY455">
        <v>1.0547672501364789</v>
      </c>
    </row>
    <row r="456" spans="1:129" x14ac:dyDescent="0.25">
      <c r="A456" s="258">
        <v>41568</v>
      </c>
      <c r="B4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1392.07.29</v>
      </c>
      <c r="C456" s="195">
        <f t="shared" ca="1" si="43"/>
        <v>1392</v>
      </c>
      <c r="D4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56" s="195">
        <f>_xlfn.NUMBERVALUE(RIGHT(Table11[[#This Row],[تاریخ شمسی]],2))</f>
        <v>29</v>
      </c>
      <c r="F4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07-29</v>
      </c>
      <c r="G456" s="195" t="s">
        <v>607</v>
      </c>
      <c r="I456" s="259">
        <v>44257</v>
      </c>
      <c r="J456">
        <v>25350</v>
      </c>
      <c r="L456" s="259">
        <v>41568</v>
      </c>
      <c r="M456">
        <v>29970</v>
      </c>
      <c r="O456" s="283">
        <f>IFERROR(DATE(Table7[[#This Row],[year]],MONTH(DATEVALUE(Table7[[#This Row],[month]]&amp;"1")),Table7[[#This Row],[day]]),"")</f>
        <v>44435</v>
      </c>
      <c r="P456" s="257" t="s">
        <v>3881</v>
      </c>
      <c r="Q456" s="257">
        <v>2021</v>
      </c>
      <c r="R456" s="257" t="s">
        <v>3445</v>
      </c>
      <c r="S456" s="257">
        <v>27</v>
      </c>
      <c r="T456" s="257">
        <v>1795.5</v>
      </c>
      <c r="U456" s="257">
        <v>2664.5</v>
      </c>
      <c r="V456" s="257">
        <v>1336850</v>
      </c>
      <c r="X456" s="260">
        <v>44435</v>
      </c>
      <c r="Z456" s="260">
        <v>11</v>
      </c>
      <c r="AB456" s="260" t="str">
        <f ca="1">IFERROR(IFERROR(VLOOKUP(Table_Merge1[[#This Row],[Column1]],Table11[#All],2,FALSE),LEFT(AB457,8)&amp;IF(LEN((RIGHT(AB457,2)+1))&lt;2,"0"&amp;(RIGHT(AB457,2)+1),(RIGHT(AB457,2)-1))),"")</f>
        <v>1400.06.05</v>
      </c>
      <c r="AC456" s="259" t="str">
        <f ca="1">LEFT(Table_Merge1[[#This Row],[Column2]],4)</f>
        <v>1400</v>
      </c>
      <c r="AD456" s="259" t="str">
        <f ca="1">RIGHT(LEFT(Table_Merge1[[#This Row],[Column2]],7),2)</f>
        <v>06</v>
      </c>
      <c r="AE456" s="259" t="str">
        <f ca="1">RIGHT(Table_Merge1[[#This Row],[Column2]],2)</f>
        <v>05</v>
      </c>
      <c r="AH456" s="260">
        <v>2021</v>
      </c>
      <c r="AI456" t="s">
        <v>3445</v>
      </c>
      <c r="AJ456" s="260">
        <v>27</v>
      </c>
      <c r="AK456">
        <v>1795.5</v>
      </c>
      <c r="AL456">
        <v>2664.5</v>
      </c>
      <c r="AM456">
        <v>1336850</v>
      </c>
      <c r="AN456">
        <v>27970</v>
      </c>
      <c r="AP456" s="287" t="str">
        <f>IFERROR(IF(Table_Merge1[[#This Row],[LME Zinc stock]]*Table_Merge1[[#This Row],[Nima.مقدار]]=0,"",Table_Merge1[[#This Row],[LME Zinc stock]]*Table_Merge1[[#This Row],[Nima.مقدار]]),"")</f>
        <v/>
      </c>
      <c r="AQ456" s="287" t="str">
        <f>IFERROR(IF(Table_Merge1[[#This Row],[LME Zinc 3-month]]*Table_Merge1[[#This Row],[Nima.مقدار]]=0,"",Table_Merge1[[#This Row],[LME Zinc 3-month]]*Table_Merge1[[#This Row],[Nima.مقدار]]),"")</f>
        <v/>
      </c>
      <c r="AR456" s="288">
        <f>IFERROR(IF(Table_Merge1[[#This Row],[LME Zinc stock]]*Table_Merge1[[#This Row],[Azad.Sell]]=0,"",Table_Merge1[[#This Row],[LME Zinc stock]]*Table_Merge1[[#This Row],[Azad.Sell]]),"")</f>
        <v>37391694500</v>
      </c>
      <c r="AS456" s="288">
        <f>IFERROR(IF(Table_Merge1[[#This Row],[LME Zinc 3-month]]*Table_Merge1[[#This Row],[Azad.Sell]]=0,"",Table_Merge1[[#This Row],[LME Zinc 3-month]]*Table_Merge1[[#This Row],[Azad.Sell]]),"")</f>
        <v>74526065</v>
      </c>
      <c r="AT456"/>
      <c r="DH456">
        <v>0</v>
      </c>
      <c r="DI456">
        <v>100</v>
      </c>
      <c r="DJ456">
        <v>100</v>
      </c>
      <c r="DK456" t="s">
        <v>9555</v>
      </c>
      <c r="DL456" t="s">
        <v>9812</v>
      </c>
      <c r="DM456" t="s">
        <v>9813</v>
      </c>
      <c r="DN456">
        <v>73527200</v>
      </c>
      <c r="DO456">
        <v>73527200</v>
      </c>
      <c r="DP456">
        <v>1619570800</v>
      </c>
      <c r="DQ456">
        <v>1588204800</v>
      </c>
      <c r="DR456">
        <v>2150</v>
      </c>
      <c r="DS456" t="s">
        <v>3621</v>
      </c>
      <c r="DT456" t="s">
        <v>3621</v>
      </c>
      <c r="DU456" t="s">
        <v>3621</v>
      </c>
      <c r="DV456">
        <v>7375</v>
      </c>
      <c r="DW456">
        <v>746146.65762711863</v>
      </c>
      <c r="DX456">
        <v>707404.08135593217</v>
      </c>
      <c r="DY456">
        <v>1.0547672501364789</v>
      </c>
    </row>
    <row r="457" spans="1:129" x14ac:dyDescent="0.25">
      <c r="A457" s="258">
        <v>41569</v>
      </c>
      <c r="B4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1392.07.30</v>
      </c>
      <c r="C457" s="195">
        <f t="shared" ca="1" si="43"/>
        <v>1392</v>
      </c>
      <c r="D4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457" s="195">
        <f>_xlfn.NUMBERVALUE(RIGHT(Table11[[#This Row],[تاریخ شمسی]],2))</f>
        <v>30</v>
      </c>
      <c r="F4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07-30</v>
      </c>
      <c r="G457" s="195" t="s">
        <v>608</v>
      </c>
      <c r="I457" s="259">
        <v>44258</v>
      </c>
      <c r="J457">
        <v>25400</v>
      </c>
      <c r="L457" s="259">
        <v>41569</v>
      </c>
      <c r="M457">
        <v>30000</v>
      </c>
      <c r="O457" s="284">
        <f>IFERROR(DATE(Table7[[#This Row],[year]],MONTH(DATEVALUE(Table7[[#This Row],[month]]&amp;"1")),Table7[[#This Row],[day]]),"")</f>
        <v>44434</v>
      </c>
      <c r="P457" s="195" t="s">
        <v>3882</v>
      </c>
      <c r="Q457" s="195">
        <v>2021</v>
      </c>
      <c r="R457" s="195" t="s">
        <v>3445</v>
      </c>
      <c r="S457" s="195">
        <v>26</v>
      </c>
      <c r="T457" s="195">
        <v>1783.8</v>
      </c>
      <c r="U457" s="195" t="s">
        <v>3621</v>
      </c>
      <c r="V457" s="195" t="s">
        <v>3621</v>
      </c>
      <c r="X457" s="260">
        <v>44434</v>
      </c>
      <c r="Y457" t="s">
        <v>8999</v>
      </c>
      <c r="Z457" s="260">
        <v>11</v>
      </c>
      <c r="AA457">
        <v>1400</v>
      </c>
      <c r="AB457" s="260" t="str">
        <f ca="1">IFERROR(IFERROR(VLOOKUP(Table_Merge1[[#This Row],[Column1]],Table11[#All],2,FALSE),LEFT(AB458,8)&amp;IF(LEN((RIGHT(AB458,2)+1))&lt;2,"0"&amp;(RIGHT(AB458,2)+1),(RIGHT(AB458,2)-1))),"")</f>
        <v>1400.06.04</v>
      </c>
      <c r="AC457" s="259" t="str">
        <f ca="1">LEFT(Table_Merge1[[#This Row],[Column2]],4)</f>
        <v>1400</v>
      </c>
      <c r="AD457" s="259" t="str">
        <f ca="1">RIGHT(LEFT(Table_Merge1[[#This Row],[Column2]],7),2)</f>
        <v>06</v>
      </c>
      <c r="AE457" s="259" t="str">
        <f ca="1">RIGHT(Table_Merge1[[#This Row],[Column2]],2)</f>
        <v>04</v>
      </c>
      <c r="AF457">
        <v>6</v>
      </c>
      <c r="AG457">
        <v>4</v>
      </c>
      <c r="AH457" s="260">
        <v>2021</v>
      </c>
      <c r="AI457" t="s">
        <v>3445</v>
      </c>
      <c r="AJ457" s="260">
        <v>26</v>
      </c>
      <c r="AK457">
        <v>1783.8</v>
      </c>
      <c r="AL457" t="s">
        <v>3621</v>
      </c>
      <c r="AM457" t="s">
        <v>3621</v>
      </c>
      <c r="AN457">
        <v>27970</v>
      </c>
      <c r="AO457">
        <v>230998</v>
      </c>
      <c r="AP457" s="287" t="str">
        <f>IFERROR(IF(Table_Merge1[[#This Row],[LME Zinc stock]]*Table_Merge1[[#This Row],[Nima.مقدار]]=0,"",Table_Merge1[[#This Row],[LME Zinc stock]]*Table_Merge1[[#This Row],[Nima.مقدار]]),"")</f>
        <v/>
      </c>
      <c r="AQ457" s="287" t="str">
        <f>IFERROR(IF(Table_Merge1[[#This Row],[LME Zinc 3-month]]*Table_Merge1[[#This Row],[Nima.مقدار]]=0,"",Table_Merge1[[#This Row],[LME Zinc 3-month]]*Table_Merge1[[#This Row],[Nima.مقدار]]),"")</f>
        <v/>
      </c>
      <c r="AR457" s="288" t="str">
        <f>IFERROR(IF(Table_Merge1[[#This Row],[LME Zinc stock]]*Table_Merge1[[#This Row],[Azad.Sell]]=0,"",Table_Merge1[[#This Row],[LME Zinc stock]]*Table_Merge1[[#This Row],[Azad.Sell]]),"")</f>
        <v/>
      </c>
      <c r="AS457" s="288" t="str">
        <f>IFERROR(IF(Table_Merge1[[#This Row],[LME Zinc 3-month]]*Table_Merge1[[#This Row],[Azad.Sell]]=0,"",Table_Merge1[[#This Row],[LME Zinc 3-month]]*Table_Merge1[[#This Row],[Azad.Sell]]),"")</f>
        <v/>
      </c>
      <c r="AT457"/>
      <c r="DH457">
        <v>0</v>
      </c>
      <c r="DI457">
        <v>25</v>
      </c>
      <c r="DJ457">
        <v>25</v>
      </c>
      <c r="DK457" t="s">
        <v>9556</v>
      </c>
      <c r="DL457" t="s">
        <v>9812</v>
      </c>
      <c r="DM457" t="s">
        <v>9813</v>
      </c>
      <c r="DN457">
        <v>18374300</v>
      </c>
      <c r="DO457">
        <v>18374300</v>
      </c>
      <c r="DP457">
        <v>1637945100</v>
      </c>
      <c r="DQ457">
        <v>1606579100</v>
      </c>
      <c r="DR457">
        <v>2175</v>
      </c>
      <c r="DS457" t="s">
        <v>3621</v>
      </c>
      <c r="DT457" t="s">
        <v>3621</v>
      </c>
      <c r="DU457" t="s">
        <v>3621</v>
      </c>
      <c r="DV457">
        <v>7375</v>
      </c>
      <c r="DW457">
        <v>746146.65762711863</v>
      </c>
      <c r="DX457">
        <v>707404.08135593217</v>
      </c>
      <c r="DY457">
        <v>1.0547672501364789</v>
      </c>
    </row>
    <row r="458" spans="1:129" x14ac:dyDescent="0.25">
      <c r="A458" s="258">
        <v>41570</v>
      </c>
      <c r="B4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1392.08.01</v>
      </c>
      <c r="C458" s="195">
        <f t="shared" ca="1" si="43"/>
        <v>1392</v>
      </c>
      <c r="D4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58" s="195">
        <f>_xlfn.NUMBERVALUE(RIGHT(Table11[[#This Row],[تاریخ شمسی]],2))</f>
        <v>1</v>
      </c>
      <c r="F4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08-01</v>
      </c>
      <c r="G458" s="195" t="s">
        <v>609</v>
      </c>
      <c r="I458" s="259">
        <v>44259</v>
      </c>
      <c r="J458">
        <v>25150</v>
      </c>
      <c r="L458" s="259">
        <v>41570</v>
      </c>
      <c r="M458">
        <v>30080</v>
      </c>
      <c r="O458" s="283">
        <f>IFERROR(DATE(Table7[[#This Row],[year]],MONTH(DATEVALUE(Table7[[#This Row],[month]]&amp;"1")),Table7[[#This Row],[day]]),"")</f>
        <v>44433</v>
      </c>
      <c r="P458" s="257" t="s">
        <v>3883</v>
      </c>
      <c r="Q458" s="257">
        <v>2021</v>
      </c>
      <c r="R458" s="257" t="s">
        <v>3445</v>
      </c>
      <c r="S458" s="257">
        <v>25</v>
      </c>
      <c r="T458" s="257">
        <v>1794.7</v>
      </c>
      <c r="U458" s="257">
        <v>2696</v>
      </c>
      <c r="V458" s="257">
        <v>1334675</v>
      </c>
      <c r="X458" s="260">
        <v>44433</v>
      </c>
      <c r="Y458" t="s">
        <v>8998</v>
      </c>
      <c r="Z458" s="260">
        <v>11</v>
      </c>
      <c r="AA458">
        <v>1400</v>
      </c>
      <c r="AB458" s="260" t="str">
        <f ca="1">IFERROR(IFERROR(VLOOKUP(Table_Merge1[[#This Row],[Column1]],Table11[#All],2,FALSE),LEFT(AB459,8)&amp;IF(LEN((RIGHT(AB459,2)+1))&lt;2,"0"&amp;(RIGHT(AB459,2)+1),(RIGHT(AB459,2)-1))),"")</f>
        <v>1400.06.03</v>
      </c>
      <c r="AC458" s="259" t="str">
        <f ca="1">LEFT(Table_Merge1[[#This Row],[Column2]],4)</f>
        <v>1400</v>
      </c>
      <c r="AD458" s="259" t="str">
        <f ca="1">RIGHT(LEFT(Table_Merge1[[#This Row],[Column2]],7),2)</f>
        <v>06</v>
      </c>
      <c r="AE458" s="259" t="str">
        <f ca="1">RIGHT(Table_Merge1[[#This Row],[Column2]],2)</f>
        <v>03</v>
      </c>
      <c r="AF458">
        <v>6</v>
      </c>
      <c r="AG458">
        <v>3</v>
      </c>
      <c r="AH458" s="260">
        <v>2021</v>
      </c>
      <c r="AI458" t="s">
        <v>3445</v>
      </c>
      <c r="AJ458" s="260">
        <v>25</v>
      </c>
      <c r="AK458">
        <v>1794.7</v>
      </c>
      <c r="AL458">
        <v>2696</v>
      </c>
      <c r="AM458">
        <v>1334675</v>
      </c>
      <c r="AN458">
        <v>27930</v>
      </c>
      <c r="AO458">
        <v>229992</v>
      </c>
      <c r="AP458" s="287">
        <f>IFERROR(IF(Table_Merge1[[#This Row],[LME Zinc stock]]*Table_Merge1[[#This Row],[Nima.مقدار]]=0,"",Table_Merge1[[#This Row],[LME Zinc stock]]*Table_Merge1[[#This Row],[Nima.مقدار]]),"")</f>
        <v>306964572600</v>
      </c>
      <c r="AQ458" s="287">
        <f>IFERROR(IF(Table_Merge1[[#This Row],[LME Zinc 3-month]]*Table_Merge1[[#This Row],[Nima.مقدار]]=0,"",Table_Merge1[[#This Row],[LME Zinc 3-month]]*Table_Merge1[[#This Row],[Nima.مقدار]]),"")</f>
        <v>620058432</v>
      </c>
      <c r="AR458" s="288">
        <f>IFERROR(IF(Table_Merge1[[#This Row],[LME Zinc stock]]*Table_Merge1[[#This Row],[Azad.Sell]]=0,"",Table_Merge1[[#This Row],[LME Zinc stock]]*Table_Merge1[[#This Row],[Azad.Sell]]),"")</f>
        <v>37277472750</v>
      </c>
      <c r="AS458" s="288">
        <f>IFERROR(IF(Table_Merge1[[#This Row],[LME Zinc 3-month]]*Table_Merge1[[#This Row],[Azad.Sell]]=0,"",Table_Merge1[[#This Row],[LME Zinc 3-month]]*Table_Merge1[[#This Row],[Azad.Sell]]),"")</f>
        <v>75299280</v>
      </c>
      <c r="AT458"/>
      <c r="DH458">
        <v>1000</v>
      </c>
      <c r="DI458">
        <v>4050</v>
      </c>
      <c r="DJ458">
        <v>1000</v>
      </c>
      <c r="DK458" t="s">
        <v>9635</v>
      </c>
      <c r="DL458" t="s">
        <v>9812</v>
      </c>
      <c r="DM458" t="s">
        <v>9813</v>
      </c>
      <c r="DN458">
        <v>742934000</v>
      </c>
      <c r="DO458">
        <v>710109000</v>
      </c>
      <c r="DP458">
        <v>2380879100</v>
      </c>
      <c r="DQ458">
        <v>2316688100</v>
      </c>
      <c r="DR458">
        <v>3175</v>
      </c>
      <c r="DS458" t="s">
        <v>3621</v>
      </c>
      <c r="DT458" t="s">
        <v>3621</v>
      </c>
      <c r="DU458" t="s">
        <v>3621</v>
      </c>
      <c r="DV458">
        <v>7375</v>
      </c>
      <c r="DW458">
        <v>746146.65762711863</v>
      </c>
      <c r="DX458">
        <v>707404.08135593217</v>
      </c>
      <c r="DY458">
        <v>1.0547672501364789</v>
      </c>
    </row>
    <row r="459" spans="1:129" x14ac:dyDescent="0.25">
      <c r="A459" s="258">
        <v>41573</v>
      </c>
      <c r="B4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1392.08.04</v>
      </c>
      <c r="C459" s="195">
        <f t="shared" ca="1" si="43"/>
        <v>1392</v>
      </c>
      <c r="D4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59" s="195">
        <f>_xlfn.NUMBERVALUE(RIGHT(Table11[[#This Row],[تاریخ شمسی]],2))</f>
        <v>4</v>
      </c>
      <c r="F4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08-04</v>
      </c>
      <c r="G459" s="195" t="s">
        <v>610</v>
      </c>
      <c r="I459" s="259">
        <v>44260</v>
      </c>
      <c r="J459">
        <v>25150</v>
      </c>
      <c r="L459" s="259">
        <v>41573</v>
      </c>
      <c r="M459">
        <v>30140</v>
      </c>
      <c r="O459" s="284">
        <f>IFERROR(DATE(Table7[[#This Row],[year]],MONTH(DATEVALUE(Table7[[#This Row],[month]]&amp;"1")),Table7[[#This Row],[day]]),"")</f>
        <v>44432</v>
      </c>
      <c r="P459" s="195" t="s">
        <v>3884</v>
      </c>
      <c r="Q459" s="195">
        <v>2021</v>
      </c>
      <c r="R459" s="195" t="s">
        <v>3445</v>
      </c>
      <c r="S459" s="195">
        <v>24</v>
      </c>
      <c r="T459" s="195">
        <v>1802.95</v>
      </c>
      <c r="U459" s="195">
        <v>2655.5</v>
      </c>
      <c r="V459" s="195">
        <v>1338125</v>
      </c>
      <c r="X459" s="260">
        <v>44432</v>
      </c>
      <c r="Y459" t="s">
        <v>8997</v>
      </c>
      <c r="Z459" s="260">
        <v>11</v>
      </c>
      <c r="AA459">
        <v>1400</v>
      </c>
      <c r="AB459" s="260" t="str">
        <f ca="1">IFERROR(IFERROR(VLOOKUP(Table_Merge1[[#This Row],[Column1]],Table11[#All],2,FALSE),LEFT(AB460,8)&amp;IF(LEN((RIGHT(AB460,2)+1))&lt;2,"0"&amp;(RIGHT(AB460,2)+1),(RIGHT(AB460,2)-1))),"")</f>
        <v>1400.06.02</v>
      </c>
      <c r="AC459" s="259" t="str">
        <f ca="1">LEFT(Table_Merge1[[#This Row],[Column2]],4)</f>
        <v>1400</v>
      </c>
      <c r="AD459" s="259" t="str">
        <f ca="1">RIGHT(LEFT(Table_Merge1[[#This Row],[Column2]],7),2)</f>
        <v>06</v>
      </c>
      <c r="AE459" s="259" t="str">
        <f ca="1">RIGHT(Table_Merge1[[#This Row],[Column2]],2)</f>
        <v>02</v>
      </c>
      <c r="AF459">
        <v>6</v>
      </c>
      <c r="AG459">
        <v>2</v>
      </c>
      <c r="AH459" s="260">
        <v>2021</v>
      </c>
      <c r="AI459" t="s">
        <v>3445</v>
      </c>
      <c r="AJ459" s="260">
        <v>24</v>
      </c>
      <c r="AK459">
        <v>1802.95</v>
      </c>
      <c r="AL459">
        <v>2655.5</v>
      </c>
      <c r="AM459">
        <v>1338125</v>
      </c>
      <c r="AN459">
        <v>27730</v>
      </c>
      <c r="AO459">
        <v>229074</v>
      </c>
      <c r="AP459" s="287">
        <f>IFERROR(IF(Table_Merge1[[#This Row],[LME Zinc stock]]*Table_Merge1[[#This Row],[Nima.مقدار]]=0,"",Table_Merge1[[#This Row],[LME Zinc stock]]*Table_Merge1[[#This Row],[Nima.مقدار]]),"")</f>
        <v>306529646250</v>
      </c>
      <c r="AQ459" s="287">
        <f>IFERROR(IF(Table_Merge1[[#This Row],[LME Zinc 3-month]]*Table_Merge1[[#This Row],[Nima.مقدار]]=0,"",Table_Merge1[[#This Row],[LME Zinc 3-month]]*Table_Merge1[[#This Row],[Nima.مقدار]]),"")</f>
        <v>608306007</v>
      </c>
      <c r="AR459" s="288">
        <f>IFERROR(IF(Table_Merge1[[#This Row],[LME Zinc stock]]*Table_Merge1[[#This Row],[Azad.Sell]]=0,"",Table_Merge1[[#This Row],[LME Zinc stock]]*Table_Merge1[[#This Row],[Azad.Sell]]),"")</f>
        <v>37106206250</v>
      </c>
      <c r="AS459" s="288">
        <f>IFERROR(IF(Table_Merge1[[#This Row],[LME Zinc 3-month]]*Table_Merge1[[#This Row],[Azad.Sell]]=0,"",Table_Merge1[[#This Row],[LME Zinc 3-month]]*Table_Merge1[[#This Row],[Azad.Sell]]),"")</f>
        <v>73637015</v>
      </c>
      <c r="AT459"/>
      <c r="DH459">
        <v>1000</v>
      </c>
      <c r="DI459">
        <v>2775</v>
      </c>
      <c r="DJ459">
        <v>1000</v>
      </c>
      <c r="DK459" t="s">
        <v>9635</v>
      </c>
      <c r="DL459" t="s">
        <v>9812</v>
      </c>
      <c r="DM459" t="s">
        <v>9813</v>
      </c>
      <c r="DN459">
        <v>744451000</v>
      </c>
      <c r="DO459">
        <v>709509000</v>
      </c>
      <c r="DP459">
        <v>3125330100</v>
      </c>
      <c r="DQ459">
        <v>3026197100</v>
      </c>
      <c r="DR459">
        <v>4175</v>
      </c>
      <c r="DS459" t="s">
        <v>3621</v>
      </c>
      <c r="DT459" t="s">
        <v>3621</v>
      </c>
      <c r="DU459" t="s">
        <v>3621</v>
      </c>
      <c r="DV459">
        <v>7375</v>
      </c>
      <c r="DW459">
        <v>746146.65762711863</v>
      </c>
      <c r="DX459">
        <v>707404.08135593217</v>
      </c>
      <c r="DY459">
        <v>1.0547672501364789</v>
      </c>
    </row>
    <row r="460" spans="1:129" x14ac:dyDescent="0.25">
      <c r="A460" s="258">
        <v>41574</v>
      </c>
      <c r="B4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1392.08.05</v>
      </c>
      <c r="C460" s="195">
        <f t="shared" ca="1" si="43"/>
        <v>1392</v>
      </c>
      <c r="D4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60" s="195">
        <f>_xlfn.NUMBERVALUE(RIGHT(Table11[[#This Row],[تاریخ شمسی]],2))</f>
        <v>5</v>
      </c>
      <c r="F4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08-05</v>
      </c>
      <c r="G460" s="195" t="s">
        <v>611</v>
      </c>
      <c r="I460" s="259">
        <v>44261</v>
      </c>
      <c r="J460">
        <v>24800</v>
      </c>
      <c r="L460" s="259">
        <v>41574</v>
      </c>
      <c r="M460">
        <v>30070</v>
      </c>
      <c r="O460" s="283">
        <f>IFERROR(DATE(Table7[[#This Row],[year]],MONTH(DATEVALUE(Table7[[#This Row],[month]]&amp;"1")),Table7[[#This Row],[day]]),"")</f>
        <v>44431</v>
      </c>
      <c r="P460" s="257" t="s">
        <v>3885</v>
      </c>
      <c r="Q460" s="257">
        <v>2021</v>
      </c>
      <c r="R460" s="257" t="s">
        <v>3445</v>
      </c>
      <c r="S460" s="257">
        <v>23</v>
      </c>
      <c r="T460" s="257">
        <v>1786.9</v>
      </c>
      <c r="U460" s="257">
        <v>2614.5</v>
      </c>
      <c r="V460" s="257">
        <v>1306950</v>
      </c>
      <c r="X460" s="260">
        <v>44431</v>
      </c>
      <c r="Y460" t="s">
        <v>8996</v>
      </c>
      <c r="Z460" s="260">
        <v>11</v>
      </c>
      <c r="AA460">
        <v>1400</v>
      </c>
      <c r="AB460" s="260" t="str">
        <f ca="1">IFERROR(IFERROR(VLOOKUP(Table_Merge1[[#This Row],[Column1]],Table11[#All],2,FALSE),LEFT(AB461,8)&amp;IF(LEN((RIGHT(AB461,2)+1))&lt;2,"0"&amp;(RIGHT(AB461,2)+1),(RIGHT(AB461,2)-1))),"")</f>
        <v>1400.06.01</v>
      </c>
      <c r="AC460" s="259" t="str">
        <f ca="1">LEFT(Table_Merge1[[#This Row],[Column2]],4)</f>
        <v>1400</v>
      </c>
      <c r="AD460" s="259" t="str">
        <f ca="1">RIGHT(LEFT(Table_Merge1[[#This Row],[Column2]],7),2)</f>
        <v>06</v>
      </c>
      <c r="AE460" s="259" t="str">
        <f ca="1">RIGHT(Table_Merge1[[#This Row],[Column2]],2)</f>
        <v>01</v>
      </c>
      <c r="AF460">
        <v>6</v>
      </c>
      <c r="AG460">
        <v>1</v>
      </c>
      <c r="AH460" s="260">
        <v>2021</v>
      </c>
      <c r="AI460" t="s">
        <v>3445</v>
      </c>
      <c r="AJ460" s="260">
        <v>23</v>
      </c>
      <c r="AK460">
        <v>1786.9</v>
      </c>
      <c r="AL460">
        <v>2614.5</v>
      </c>
      <c r="AM460">
        <v>1306950</v>
      </c>
      <c r="AN460">
        <v>27730</v>
      </c>
      <c r="AO460">
        <v>230718</v>
      </c>
      <c r="AP460" s="287">
        <f>IFERROR(IF(Table_Merge1[[#This Row],[LME Zinc stock]]*Table_Merge1[[#This Row],[Nima.مقدار]]=0,"",Table_Merge1[[#This Row],[LME Zinc stock]]*Table_Merge1[[#This Row],[Nima.مقدار]]),"")</f>
        <v>301536890100</v>
      </c>
      <c r="AQ460" s="287">
        <f>IFERROR(IF(Table_Merge1[[#This Row],[LME Zinc 3-month]]*Table_Merge1[[#This Row],[Nima.مقدار]]=0,"",Table_Merge1[[#This Row],[LME Zinc 3-month]]*Table_Merge1[[#This Row],[Nima.مقدار]]),"")</f>
        <v>603212211</v>
      </c>
      <c r="AR460" s="288">
        <f>IFERROR(IF(Table_Merge1[[#This Row],[LME Zinc stock]]*Table_Merge1[[#This Row],[Azad.Sell]]=0,"",Table_Merge1[[#This Row],[LME Zinc stock]]*Table_Merge1[[#This Row],[Azad.Sell]]),"")</f>
        <v>36241723500</v>
      </c>
      <c r="AS460" s="288">
        <f>IFERROR(IF(Table_Merge1[[#This Row],[LME Zinc 3-month]]*Table_Merge1[[#This Row],[Azad.Sell]]=0,"",Table_Merge1[[#This Row],[LME Zinc 3-month]]*Table_Merge1[[#This Row],[Azad.Sell]]),"")</f>
        <v>72500085</v>
      </c>
      <c r="AT460"/>
      <c r="DH460">
        <v>200</v>
      </c>
      <c r="DI460">
        <v>525</v>
      </c>
      <c r="DJ460">
        <v>200</v>
      </c>
      <c r="DK460" t="s">
        <v>9742</v>
      </c>
      <c r="DL460" t="s">
        <v>9812</v>
      </c>
      <c r="DM460" t="s">
        <v>9813</v>
      </c>
      <c r="DN460">
        <v>146324000</v>
      </c>
      <c r="DO460">
        <v>140000000</v>
      </c>
      <c r="DP460">
        <v>3271654100</v>
      </c>
      <c r="DQ460">
        <v>3166197100</v>
      </c>
      <c r="DR460">
        <v>4375</v>
      </c>
      <c r="DS460" t="s">
        <v>3621</v>
      </c>
      <c r="DT460" t="s">
        <v>3621</v>
      </c>
      <c r="DU460" t="s">
        <v>3621</v>
      </c>
      <c r="DV460">
        <v>7375</v>
      </c>
      <c r="DW460">
        <v>746146.65762711863</v>
      </c>
      <c r="DX460">
        <v>707404.08135593217</v>
      </c>
      <c r="DY460">
        <v>1.0547672501364789</v>
      </c>
    </row>
    <row r="461" spans="1:129" x14ac:dyDescent="0.25">
      <c r="A461" s="258">
        <v>41575</v>
      </c>
      <c r="B4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1392.08.06</v>
      </c>
      <c r="C461" s="195">
        <f t="shared" ca="1" si="43"/>
        <v>1392</v>
      </c>
      <c r="D4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61" s="195">
        <f>_xlfn.NUMBERVALUE(RIGHT(Table11[[#This Row],[تاریخ شمسی]],2))</f>
        <v>6</v>
      </c>
      <c r="F4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08-06</v>
      </c>
      <c r="G461" s="195" t="s">
        <v>612</v>
      </c>
      <c r="I461" s="259">
        <v>44262</v>
      </c>
      <c r="J461">
        <v>24880</v>
      </c>
      <c r="L461" s="259">
        <v>41575</v>
      </c>
      <c r="M461">
        <v>30010</v>
      </c>
      <c r="O461" s="284">
        <f>IFERROR(DATE(Table7[[#This Row],[year]],MONTH(DATEVALUE(Table7[[#This Row],[month]]&amp;"1")),Table7[[#This Row],[day]]),"")</f>
        <v>44428</v>
      </c>
      <c r="P461" s="195" t="s">
        <v>3886</v>
      </c>
      <c r="Q461" s="195">
        <v>2021</v>
      </c>
      <c r="R461" s="195" t="s">
        <v>3445</v>
      </c>
      <c r="S461" s="195">
        <v>20</v>
      </c>
      <c r="T461" s="195">
        <v>1782.95</v>
      </c>
      <c r="U461" s="195">
        <v>2630</v>
      </c>
      <c r="V461" s="195">
        <v>1292500</v>
      </c>
      <c r="X461" s="260">
        <v>44428</v>
      </c>
      <c r="Z461" s="260">
        <v>11</v>
      </c>
      <c r="AB461" s="260" t="str">
        <f ca="1">IFERROR(IFERROR(VLOOKUP(Table_Merge1[[#This Row],[Column1]],Table11[#All],2,FALSE),LEFT(AB462,8)&amp;IF(LEN((RIGHT(AB462,2)+1))&lt;2,"0"&amp;(RIGHT(AB462,2)+1),(RIGHT(AB462,2)-1))),"")</f>
        <v>1400.05.27</v>
      </c>
      <c r="AC461" s="259" t="str">
        <f ca="1">LEFT(Table_Merge1[[#This Row],[Column2]],4)</f>
        <v>1400</v>
      </c>
      <c r="AD461" s="259" t="str">
        <f ca="1">RIGHT(LEFT(Table_Merge1[[#This Row],[Column2]],7),2)</f>
        <v>05</v>
      </c>
      <c r="AE461" s="259" t="str">
        <f ca="1">RIGHT(Table_Merge1[[#This Row],[Column2]],2)</f>
        <v>27</v>
      </c>
      <c r="AH461" s="260">
        <v>2021</v>
      </c>
      <c r="AI461" t="s">
        <v>3445</v>
      </c>
      <c r="AJ461" s="260">
        <v>20</v>
      </c>
      <c r="AK461">
        <v>1782.95</v>
      </c>
      <c r="AL461">
        <v>2630</v>
      </c>
      <c r="AM461">
        <v>1292500</v>
      </c>
      <c r="AN461">
        <v>27080</v>
      </c>
      <c r="AP461" s="287" t="str">
        <f>IFERROR(IF(Table_Merge1[[#This Row],[LME Zinc stock]]*Table_Merge1[[#This Row],[Nima.مقدار]]=0,"",Table_Merge1[[#This Row],[LME Zinc stock]]*Table_Merge1[[#This Row],[Nima.مقدار]]),"")</f>
        <v/>
      </c>
      <c r="AQ461" s="287" t="str">
        <f>IFERROR(IF(Table_Merge1[[#This Row],[LME Zinc 3-month]]*Table_Merge1[[#This Row],[Nima.مقدار]]=0,"",Table_Merge1[[#This Row],[LME Zinc 3-month]]*Table_Merge1[[#This Row],[Nima.مقدار]]),"")</f>
        <v/>
      </c>
      <c r="AR461" s="288">
        <f>IFERROR(IF(Table_Merge1[[#This Row],[LME Zinc stock]]*Table_Merge1[[#This Row],[Azad.Sell]]=0,"",Table_Merge1[[#This Row],[LME Zinc stock]]*Table_Merge1[[#This Row],[Azad.Sell]]),"")</f>
        <v>35000900000</v>
      </c>
      <c r="AS461" s="288">
        <f>IFERROR(IF(Table_Merge1[[#This Row],[LME Zinc 3-month]]*Table_Merge1[[#This Row],[Azad.Sell]]=0,"",Table_Merge1[[#This Row],[LME Zinc 3-month]]*Table_Merge1[[#This Row],[Azad.Sell]]),"")</f>
        <v>71220400</v>
      </c>
      <c r="AT461"/>
      <c r="DH461">
        <v>1000</v>
      </c>
      <c r="DI461">
        <v>2625</v>
      </c>
      <c r="DJ461">
        <v>1000</v>
      </c>
      <c r="DK461" t="s">
        <v>9742</v>
      </c>
      <c r="DL461" t="s">
        <v>9812</v>
      </c>
      <c r="DM461" t="s">
        <v>9813</v>
      </c>
      <c r="DN461">
        <v>730077000</v>
      </c>
      <c r="DO461">
        <v>700531000</v>
      </c>
      <c r="DP461">
        <v>4001731100</v>
      </c>
      <c r="DQ461">
        <v>3866728100</v>
      </c>
      <c r="DR461">
        <v>5375</v>
      </c>
      <c r="DS461" t="s">
        <v>3621</v>
      </c>
      <c r="DT461" t="s">
        <v>3621</v>
      </c>
      <c r="DU461" t="s">
        <v>3621</v>
      </c>
      <c r="DV461">
        <v>7375</v>
      </c>
      <c r="DW461">
        <v>746146.65762711863</v>
      </c>
      <c r="DX461">
        <v>707404.08135593217</v>
      </c>
      <c r="DY461">
        <v>1.0547672501364789</v>
      </c>
    </row>
    <row r="462" spans="1:129" x14ac:dyDescent="0.25">
      <c r="A462" s="258">
        <v>41576</v>
      </c>
      <c r="B4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1392.08.07</v>
      </c>
      <c r="C462" s="195">
        <f t="shared" ca="1" si="43"/>
        <v>1392</v>
      </c>
      <c r="D4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62" s="195">
        <f>_xlfn.NUMBERVALUE(RIGHT(Table11[[#This Row],[تاریخ شمسی]],2))</f>
        <v>7</v>
      </c>
      <c r="F4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08-07</v>
      </c>
      <c r="G462" s="195" t="s">
        <v>613</v>
      </c>
      <c r="I462" s="259">
        <v>44263</v>
      </c>
      <c r="J462">
        <v>24900</v>
      </c>
      <c r="L462" s="259">
        <v>41576</v>
      </c>
      <c r="M462">
        <v>30050</v>
      </c>
      <c r="O462" s="283">
        <f>IFERROR(DATE(Table7[[#This Row],[year]],MONTH(DATEVALUE(Table7[[#This Row],[month]]&amp;"1")),Table7[[#This Row],[day]]),"")</f>
        <v>44427</v>
      </c>
      <c r="P462" s="257" t="s">
        <v>3887</v>
      </c>
      <c r="Q462" s="257">
        <v>2021</v>
      </c>
      <c r="R462" s="257" t="s">
        <v>3445</v>
      </c>
      <c r="S462" s="257">
        <v>19</v>
      </c>
      <c r="T462" s="257">
        <v>1788.2</v>
      </c>
      <c r="U462" s="257">
        <v>2627</v>
      </c>
      <c r="V462" s="257">
        <v>1295125</v>
      </c>
      <c r="X462" s="260">
        <v>44427</v>
      </c>
      <c r="Y462" t="s">
        <v>8995</v>
      </c>
      <c r="Z462" s="260">
        <v>11</v>
      </c>
      <c r="AA462">
        <v>1400</v>
      </c>
      <c r="AB462" s="260" t="str">
        <f ca="1">IFERROR(IFERROR(VLOOKUP(Table_Merge1[[#This Row],[Column1]],Table11[#All],2,FALSE),LEFT(AB463,8)&amp;IF(LEN((RIGHT(AB463,2)+1))&lt;2,"0"&amp;(RIGHT(AB463,2)+1),(RIGHT(AB463,2)-1))),"")</f>
        <v>1400.05.28</v>
      </c>
      <c r="AC462" s="259" t="str">
        <f ca="1">LEFT(Table_Merge1[[#This Row],[Column2]],4)</f>
        <v>1400</v>
      </c>
      <c r="AD462" s="259" t="str">
        <f ca="1">RIGHT(LEFT(Table_Merge1[[#This Row],[Column2]],7),2)</f>
        <v>05</v>
      </c>
      <c r="AE462" s="259" t="str">
        <f ca="1">RIGHT(Table_Merge1[[#This Row],[Column2]],2)</f>
        <v>28</v>
      </c>
      <c r="AF462">
        <v>5</v>
      </c>
      <c r="AG462">
        <v>28</v>
      </c>
      <c r="AH462" s="260">
        <v>2021</v>
      </c>
      <c r="AI462" t="s">
        <v>3445</v>
      </c>
      <c r="AJ462" s="260">
        <v>19</v>
      </c>
      <c r="AK462">
        <v>1788.2</v>
      </c>
      <c r="AL462">
        <v>2627</v>
      </c>
      <c r="AM462">
        <v>1295125</v>
      </c>
      <c r="AN462">
        <v>27080</v>
      </c>
      <c r="AO462">
        <v>228733</v>
      </c>
      <c r="AP462" s="287">
        <f>IFERROR(IF(Table_Merge1[[#This Row],[LME Zinc stock]]*Table_Merge1[[#This Row],[Nima.مقدار]]=0,"",Table_Merge1[[#This Row],[LME Zinc stock]]*Table_Merge1[[#This Row],[Nima.مقدار]]),"")</f>
        <v>296237826625</v>
      </c>
      <c r="AQ462" s="287">
        <f>IFERROR(IF(Table_Merge1[[#This Row],[LME Zinc 3-month]]*Table_Merge1[[#This Row],[Nima.مقدار]]=0,"",Table_Merge1[[#This Row],[LME Zinc 3-month]]*Table_Merge1[[#This Row],[Nima.مقدار]]),"")</f>
        <v>600881591</v>
      </c>
      <c r="AR462" s="288">
        <f>IFERROR(IF(Table_Merge1[[#This Row],[LME Zinc stock]]*Table_Merge1[[#This Row],[Azad.Sell]]=0,"",Table_Merge1[[#This Row],[LME Zinc stock]]*Table_Merge1[[#This Row],[Azad.Sell]]),"")</f>
        <v>35071985000</v>
      </c>
      <c r="AS462" s="288">
        <f>IFERROR(IF(Table_Merge1[[#This Row],[LME Zinc 3-month]]*Table_Merge1[[#This Row],[Azad.Sell]]=0,"",Table_Merge1[[#This Row],[LME Zinc 3-month]]*Table_Merge1[[#This Row],[Azad.Sell]]),"")</f>
        <v>71139160</v>
      </c>
      <c r="AT462"/>
      <c r="DH462">
        <v>500</v>
      </c>
      <c r="DI462">
        <v>1475</v>
      </c>
      <c r="DJ462">
        <v>500</v>
      </c>
      <c r="DK462" t="s">
        <v>9742</v>
      </c>
      <c r="DL462" t="s">
        <v>9812</v>
      </c>
      <c r="DM462" t="s">
        <v>9813</v>
      </c>
      <c r="DN462">
        <v>366560500</v>
      </c>
      <c r="DO462">
        <v>350415500</v>
      </c>
      <c r="DP462">
        <v>4368291600</v>
      </c>
      <c r="DQ462">
        <v>4217143600</v>
      </c>
      <c r="DR462">
        <v>5875</v>
      </c>
      <c r="DS462" t="s">
        <v>3621</v>
      </c>
      <c r="DT462" t="s">
        <v>3621</v>
      </c>
      <c r="DU462" t="s">
        <v>3621</v>
      </c>
      <c r="DV462">
        <v>7375</v>
      </c>
      <c r="DW462">
        <v>746146.65762711863</v>
      </c>
      <c r="DX462">
        <v>707404.08135593217</v>
      </c>
      <c r="DY462">
        <v>1.0547672501364789</v>
      </c>
    </row>
    <row r="463" spans="1:129" x14ac:dyDescent="0.25">
      <c r="A463" s="258">
        <v>41577</v>
      </c>
      <c r="B4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1392.08.08</v>
      </c>
      <c r="C463" s="195">
        <f t="shared" ca="1" si="43"/>
        <v>1392</v>
      </c>
      <c r="D4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63" s="195">
        <f>_xlfn.NUMBERVALUE(RIGHT(Table11[[#This Row],[تاریخ شمسی]],2))</f>
        <v>8</v>
      </c>
      <c r="F4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08-08</v>
      </c>
      <c r="G463" s="195" t="s">
        <v>614</v>
      </c>
      <c r="I463" s="259">
        <v>44264</v>
      </c>
      <c r="J463">
        <v>24720</v>
      </c>
      <c r="L463" s="259">
        <v>41577</v>
      </c>
      <c r="M463">
        <v>30000</v>
      </c>
      <c r="O463" s="284">
        <f>IFERROR(DATE(Table7[[#This Row],[year]],MONTH(DATEVALUE(Table7[[#This Row],[month]]&amp;"1")),Table7[[#This Row],[day]]),"")</f>
        <v>44426</v>
      </c>
      <c r="P463" s="195" t="s">
        <v>3888</v>
      </c>
      <c r="Q463" s="195">
        <v>2021</v>
      </c>
      <c r="R463" s="195" t="s">
        <v>3445</v>
      </c>
      <c r="S463" s="195">
        <v>18</v>
      </c>
      <c r="T463" s="195">
        <v>1788.1</v>
      </c>
      <c r="U463" s="195">
        <v>2589</v>
      </c>
      <c r="V463" s="195">
        <v>1300250</v>
      </c>
      <c r="X463" s="260">
        <v>44426</v>
      </c>
      <c r="Z463" s="260">
        <v>11</v>
      </c>
      <c r="AB463" s="260" t="str">
        <f ca="1">IFERROR(IFERROR(VLOOKUP(Table_Merge1[[#This Row],[Column1]],Table11[#All],2,FALSE),LEFT(AB464,8)&amp;IF(LEN((RIGHT(AB464,2)+1))&lt;2,"0"&amp;(RIGHT(AB464,2)+1),(RIGHT(AB464,2)-1))),"")</f>
        <v>1400.05.17</v>
      </c>
      <c r="AC463" s="259" t="str">
        <f ca="1">LEFT(Table_Merge1[[#This Row],[Column2]],4)</f>
        <v>1400</v>
      </c>
      <c r="AD463" s="259" t="str">
        <f ca="1">RIGHT(LEFT(Table_Merge1[[#This Row],[Column2]],7),2)</f>
        <v>05</v>
      </c>
      <c r="AE463" s="259" t="str">
        <f ca="1">RIGHT(Table_Merge1[[#This Row],[Column2]],2)</f>
        <v>17</v>
      </c>
      <c r="AH463" s="260">
        <v>2021</v>
      </c>
      <c r="AI463" t="s">
        <v>3445</v>
      </c>
      <c r="AJ463" s="260">
        <v>18</v>
      </c>
      <c r="AK463">
        <v>1788.1</v>
      </c>
      <c r="AL463">
        <v>2589</v>
      </c>
      <c r="AM463">
        <v>1300250</v>
      </c>
      <c r="AN463">
        <v>27080</v>
      </c>
      <c r="AP463" s="287" t="str">
        <f>IFERROR(IF(Table_Merge1[[#This Row],[LME Zinc stock]]*Table_Merge1[[#This Row],[Nima.مقدار]]=0,"",Table_Merge1[[#This Row],[LME Zinc stock]]*Table_Merge1[[#This Row],[Nima.مقدار]]),"")</f>
        <v/>
      </c>
      <c r="AQ463" s="287" t="str">
        <f>IFERROR(IF(Table_Merge1[[#This Row],[LME Zinc 3-month]]*Table_Merge1[[#This Row],[Nima.مقدار]]=0,"",Table_Merge1[[#This Row],[LME Zinc 3-month]]*Table_Merge1[[#This Row],[Nima.مقدار]]),"")</f>
        <v/>
      </c>
      <c r="AR463" s="288">
        <f>IFERROR(IF(Table_Merge1[[#This Row],[LME Zinc stock]]*Table_Merge1[[#This Row],[Azad.Sell]]=0,"",Table_Merge1[[#This Row],[LME Zinc stock]]*Table_Merge1[[#This Row],[Azad.Sell]]),"")</f>
        <v>35210770000</v>
      </c>
      <c r="AS463" s="288">
        <f>IFERROR(IF(Table_Merge1[[#This Row],[LME Zinc 3-month]]*Table_Merge1[[#This Row],[Azad.Sell]]=0,"",Table_Merge1[[#This Row],[LME Zinc 3-month]]*Table_Merge1[[#This Row],[Azad.Sell]]),"")</f>
        <v>70110120</v>
      </c>
      <c r="AT463"/>
      <c r="DH463">
        <v>1500</v>
      </c>
      <c r="DI463">
        <v>5275</v>
      </c>
      <c r="DJ463">
        <v>1500</v>
      </c>
      <c r="DK463" t="s">
        <v>9743</v>
      </c>
      <c r="DL463" t="s">
        <v>9812</v>
      </c>
      <c r="DM463" t="s">
        <v>9813</v>
      </c>
      <c r="DN463">
        <v>1134540000</v>
      </c>
      <c r="DO463">
        <v>999961500</v>
      </c>
      <c r="DP463">
        <v>5502831600</v>
      </c>
      <c r="DQ463">
        <v>5217105100</v>
      </c>
      <c r="DR463">
        <v>7375</v>
      </c>
      <c r="DS463">
        <v>7375</v>
      </c>
      <c r="DT463">
        <v>746146.65762711863</v>
      </c>
      <c r="DU463">
        <v>707404.08135593217</v>
      </c>
      <c r="DV463">
        <v>7375</v>
      </c>
      <c r="DW463">
        <v>746146.65762711863</v>
      </c>
      <c r="DX463">
        <v>707404.08135593217</v>
      </c>
      <c r="DY463">
        <v>1.0547672501364789</v>
      </c>
    </row>
    <row r="464" spans="1:129" x14ac:dyDescent="0.25">
      <c r="A464" s="258">
        <v>41578</v>
      </c>
      <c r="B4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1392.08.09</v>
      </c>
      <c r="C464" s="195">
        <f t="shared" ca="1" si="43"/>
        <v>1392</v>
      </c>
      <c r="D4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64" s="195">
        <f>_xlfn.NUMBERVALUE(RIGHT(Table11[[#This Row],[تاریخ شمسی]],2))</f>
        <v>9</v>
      </c>
      <c r="F4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08-09</v>
      </c>
      <c r="G464" s="195" t="s">
        <v>615</v>
      </c>
      <c r="I464" s="259">
        <v>44265</v>
      </c>
      <c r="J464">
        <v>24770</v>
      </c>
      <c r="L464" s="259">
        <v>41578</v>
      </c>
      <c r="M464">
        <v>30020</v>
      </c>
      <c r="O464" s="283">
        <f>IFERROR(DATE(Table7[[#This Row],[year]],MONTH(DATEVALUE(Table7[[#This Row],[month]]&amp;"1")),Table7[[#This Row],[day]]),"")</f>
        <v>44425</v>
      </c>
      <c r="P464" s="257" t="s">
        <v>3889</v>
      </c>
      <c r="Q464" s="257">
        <v>2021</v>
      </c>
      <c r="R464" s="257" t="s">
        <v>3445</v>
      </c>
      <c r="S464" s="257">
        <v>17</v>
      </c>
      <c r="T464" s="257">
        <v>1794.05</v>
      </c>
      <c r="U464" s="257">
        <v>2552</v>
      </c>
      <c r="V464" s="257">
        <v>1304950</v>
      </c>
      <c r="X464" s="260">
        <v>44425</v>
      </c>
      <c r="Z464" s="260">
        <v>11</v>
      </c>
      <c r="AB464" s="260" t="str">
        <f ca="1">IFERROR(IFERROR(VLOOKUP(Table_Merge1[[#This Row],[Column1]],Table11[#All],2,FALSE),LEFT(AB465,8)&amp;IF(LEN((RIGHT(AB465,2)+1))&lt;2,"0"&amp;(RIGHT(AB465,2)+1),(RIGHT(AB465,2)-1))),"")</f>
        <v>1400.05.18</v>
      </c>
      <c r="AC464" s="259" t="str">
        <f ca="1">LEFT(Table_Merge1[[#This Row],[Column2]],4)</f>
        <v>1400</v>
      </c>
      <c r="AD464" s="259" t="str">
        <f ca="1">RIGHT(LEFT(Table_Merge1[[#This Row],[Column2]],7),2)</f>
        <v>05</v>
      </c>
      <c r="AE464" s="259" t="str">
        <f ca="1">RIGHT(Table_Merge1[[#This Row],[Column2]],2)</f>
        <v>18</v>
      </c>
      <c r="AH464" s="260">
        <v>2021</v>
      </c>
      <c r="AI464" t="s">
        <v>3445</v>
      </c>
      <c r="AJ464" s="260">
        <v>17</v>
      </c>
      <c r="AK464">
        <v>1794.05</v>
      </c>
      <c r="AL464">
        <v>2552</v>
      </c>
      <c r="AM464">
        <v>1304950</v>
      </c>
      <c r="AN464">
        <v>27080</v>
      </c>
      <c r="AP464" s="287" t="str">
        <f>IFERROR(IF(Table_Merge1[[#This Row],[LME Zinc stock]]*Table_Merge1[[#This Row],[Nima.مقدار]]=0,"",Table_Merge1[[#This Row],[LME Zinc stock]]*Table_Merge1[[#This Row],[Nima.مقدار]]),"")</f>
        <v/>
      </c>
      <c r="AQ464" s="287" t="str">
        <f>IFERROR(IF(Table_Merge1[[#This Row],[LME Zinc 3-month]]*Table_Merge1[[#This Row],[Nima.مقدار]]=0,"",Table_Merge1[[#This Row],[LME Zinc 3-month]]*Table_Merge1[[#This Row],[Nima.مقدار]]),"")</f>
        <v/>
      </c>
      <c r="AR464" s="288">
        <f>IFERROR(IF(Table_Merge1[[#This Row],[LME Zinc stock]]*Table_Merge1[[#This Row],[Azad.Sell]]=0,"",Table_Merge1[[#This Row],[LME Zinc stock]]*Table_Merge1[[#This Row],[Azad.Sell]]),"")</f>
        <v>35338046000</v>
      </c>
      <c r="AS464" s="288">
        <f>IFERROR(IF(Table_Merge1[[#This Row],[LME Zinc 3-month]]*Table_Merge1[[#This Row],[Azad.Sell]]=0,"",Table_Merge1[[#This Row],[LME Zinc 3-month]]*Table_Merge1[[#This Row],[Azad.Sell]]),"")</f>
        <v>69108160</v>
      </c>
      <c r="AT464"/>
      <c r="DH464">
        <v>1500</v>
      </c>
      <c r="DI464">
        <v>5600</v>
      </c>
      <c r="DJ464">
        <v>1500</v>
      </c>
      <c r="DK464" t="s">
        <v>9744</v>
      </c>
      <c r="DL464" t="s">
        <v>9812</v>
      </c>
      <c r="DM464" t="s">
        <v>9806</v>
      </c>
      <c r="DN464">
        <v>1086081000</v>
      </c>
      <c r="DO464">
        <v>982147500</v>
      </c>
      <c r="DP464">
        <v>1086081000</v>
      </c>
      <c r="DQ464">
        <v>982147500</v>
      </c>
      <c r="DR464">
        <v>1500</v>
      </c>
      <c r="DS464" t="s">
        <v>3621</v>
      </c>
      <c r="DT464" t="s">
        <v>3621</v>
      </c>
      <c r="DU464" t="s">
        <v>3621</v>
      </c>
      <c r="DV464">
        <v>7000</v>
      </c>
      <c r="DW464">
        <v>696935.5</v>
      </c>
      <c r="DX464">
        <v>647435.5</v>
      </c>
      <c r="DY464">
        <v>1.0764554924776291</v>
      </c>
    </row>
    <row r="465" spans="1:129" x14ac:dyDescent="0.25">
      <c r="A465" s="258">
        <v>41580</v>
      </c>
      <c r="B4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1392.08.11</v>
      </c>
      <c r="C465" s="195">
        <f t="shared" ca="1" si="43"/>
        <v>1392</v>
      </c>
      <c r="D4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65" s="195">
        <f>_xlfn.NUMBERVALUE(RIGHT(Table11[[#This Row],[تاریخ شمسی]],2))</f>
        <v>11</v>
      </c>
      <c r="F4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08-11</v>
      </c>
      <c r="G465" s="195" t="s">
        <v>616</v>
      </c>
      <c r="I465" s="259">
        <v>44266</v>
      </c>
      <c r="J465">
        <v>24770</v>
      </c>
      <c r="L465" s="259">
        <v>41580</v>
      </c>
      <c r="M465">
        <v>30080</v>
      </c>
      <c r="O465" s="284">
        <f>IFERROR(DATE(Table7[[#This Row],[year]],MONTH(DATEVALUE(Table7[[#This Row],[month]]&amp;"1")),Table7[[#This Row],[day]]),"")</f>
        <v>44424</v>
      </c>
      <c r="P465" s="195" t="s">
        <v>3890</v>
      </c>
      <c r="Q465" s="195">
        <v>2021</v>
      </c>
      <c r="R465" s="195" t="s">
        <v>3445</v>
      </c>
      <c r="S465" s="195">
        <v>16</v>
      </c>
      <c r="T465" s="195">
        <v>1775.75</v>
      </c>
      <c r="U465" s="195">
        <v>2532</v>
      </c>
      <c r="V465" s="195">
        <v>1309700</v>
      </c>
      <c r="X465" s="260">
        <v>44424</v>
      </c>
      <c r="Z465" s="260">
        <v>11</v>
      </c>
      <c r="AB465" s="260" t="str">
        <f ca="1">IFERROR(IFERROR(VLOOKUP(Table_Merge1[[#This Row],[Column1]],Table11[#All],2,FALSE),LEFT(AB466,8)&amp;IF(LEN((RIGHT(AB466,2)+1))&lt;2,"0"&amp;(RIGHT(AB466,2)+1),(RIGHT(AB466,2)-1))),"")</f>
        <v>1400.05.19</v>
      </c>
      <c r="AC465" s="259" t="str">
        <f ca="1">LEFT(Table_Merge1[[#This Row],[Column2]],4)</f>
        <v>1400</v>
      </c>
      <c r="AD465" s="259" t="str">
        <f ca="1">RIGHT(LEFT(Table_Merge1[[#This Row],[Column2]],7),2)</f>
        <v>05</v>
      </c>
      <c r="AE465" s="259" t="str">
        <f ca="1">RIGHT(Table_Merge1[[#This Row],[Column2]],2)</f>
        <v>19</v>
      </c>
      <c r="AH465" s="260">
        <v>2021</v>
      </c>
      <c r="AI465" t="s">
        <v>3445</v>
      </c>
      <c r="AJ465" s="260">
        <v>16</v>
      </c>
      <c r="AK465">
        <v>1775.75</v>
      </c>
      <c r="AL465">
        <v>2532</v>
      </c>
      <c r="AM465">
        <v>1309700</v>
      </c>
      <c r="AN465">
        <v>27130</v>
      </c>
      <c r="AP465" s="287" t="str">
        <f>IFERROR(IF(Table_Merge1[[#This Row],[LME Zinc stock]]*Table_Merge1[[#This Row],[Nima.مقدار]]=0,"",Table_Merge1[[#This Row],[LME Zinc stock]]*Table_Merge1[[#This Row],[Nima.مقدار]]),"")</f>
        <v/>
      </c>
      <c r="AQ465" s="287" t="str">
        <f>IFERROR(IF(Table_Merge1[[#This Row],[LME Zinc 3-month]]*Table_Merge1[[#This Row],[Nima.مقدار]]=0,"",Table_Merge1[[#This Row],[LME Zinc 3-month]]*Table_Merge1[[#This Row],[Nima.مقدار]]),"")</f>
        <v/>
      </c>
      <c r="AR465" s="288">
        <f>IFERROR(IF(Table_Merge1[[#This Row],[LME Zinc stock]]*Table_Merge1[[#This Row],[Azad.Sell]]=0,"",Table_Merge1[[#This Row],[LME Zinc stock]]*Table_Merge1[[#This Row],[Azad.Sell]]),"")</f>
        <v>35532161000</v>
      </c>
      <c r="AS465" s="288">
        <f>IFERROR(IF(Table_Merge1[[#This Row],[LME Zinc 3-month]]*Table_Merge1[[#This Row],[Azad.Sell]]=0,"",Table_Merge1[[#This Row],[LME Zinc 3-month]]*Table_Merge1[[#This Row],[Azad.Sell]]),"")</f>
        <v>68693160</v>
      </c>
      <c r="AT465"/>
      <c r="DH465">
        <v>1500</v>
      </c>
      <c r="DI465">
        <v>5475</v>
      </c>
      <c r="DJ465">
        <v>1500</v>
      </c>
      <c r="DK465" t="s">
        <v>9736</v>
      </c>
      <c r="DL465" t="s">
        <v>9812</v>
      </c>
      <c r="DM465" t="s">
        <v>9806</v>
      </c>
      <c r="DN465">
        <v>1129671000</v>
      </c>
      <c r="DO465">
        <v>973771500</v>
      </c>
      <c r="DP465">
        <v>2215752000</v>
      </c>
      <c r="DQ465">
        <v>1955919000</v>
      </c>
      <c r="DR465">
        <v>3000</v>
      </c>
      <c r="DS465" t="s">
        <v>3621</v>
      </c>
      <c r="DT465" t="s">
        <v>3621</v>
      </c>
      <c r="DU465" t="s">
        <v>3621</v>
      </c>
      <c r="DV465">
        <v>7000</v>
      </c>
      <c r="DW465">
        <v>696935.5</v>
      </c>
      <c r="DX465">
        <v>647435.5</v>
      </c>
      <c r="DY465">
        <v>1.0764554924776291</v>
      </c>
    </row>
    <row r="466" spans="1:129" x14ac:dyDescent="0.25">
      <c r="A466" s="258">
        <v>41581</v>
      </c>
      <c r="B4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1392.08.12</v>
      </c>
      <c r="C466" s="195">
        <f t="shared" ca="1" si="43"/>
        <v>1392</v>
      </c>
      <c r="D4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66" s="195">
        <f>_xlfn.NUMBERVALUE(RIGHT(Table11[[#This Row],[تاریخ شمسی]],2))</f>
        <v>12</v>
      </c>
      <c r="F4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08-12</v>
      </c>
      <c r="G466" s="195" t="s">
        <v>617</v>
      </c>
      <c r="I466" s="259">
        <v>44267</v>
      </c>
      <c r="J466">
        <v>24770</v>
      </c>
      <c r="L466" s="259">
        <v>41581</v>
      </c>
      <c r="M466">
        <v>30300</v>
      </c>
      <c r="O466" s="283">
        <f>IFERROR(DATE(Table7[[#This Row],[year]],MONTH(DATEVALUE(Table7[[#This Row],[month]]&amp;"1")),Table7[[#This Row],[day]]),"")</f>
        <v>44421</v>
      </c>
      <c r="P466" s="257" t="s">
        <v>3891</v>
      </c>
      <c r="Q466" s="257">
        <v>2021</v>
      </c>
      <c r="R466" s="257" t="s">
        <v>3445</v>
      </c>
      <c r="S466" s="257">
        <v>13</v>
      </c>
      <c r="T466" s="257">
        <v>1757.65</v>
      </c>
      <c r="U466" s="257">
        <v>2571.5</v>
      </c>
      <c r="V466" s="257">
        <v>1315125</v>
      </c>
      <c r="X466" s="260">
        <v>44421</v>
      </c>
      <c r="Z466" s="260">
        <v>11</v>
      </c>
      <c r="AB466" s="260" t="str">
        <f ca="1">IFERROR(IFERROR(VLOOKUP(Table_Merge1[[#This Row],[Column1]],Table11[#All],2,FALSE),LEFT(AB467,8)&amp;IF(LEN((RIGHT(AB467,2)+1))&lt;2,"0"&amp;(RIGHT(AB467,2)+1),(RIGHT(AB467,2)-1))),"")</f>
        <v>1400.05.20</v>
      </c>
      <c r="AC466" s="259" t="str">
        <f ca="1">LEFT(Table_Merge1[[#This Row],[Column2]],4)</f>
        <v>1400</v>
      </c>
      <c r="AD466" s="259" t="str">
        <f ca="1">RIGHT(LEFT(Table_Merge1[[#This Row],[Column2]],7),2)</f>
        <v>05</v>
      </c>
      <c r="AE466" s="259" t="str">
        <f ca="1">RIGHT(Table_Merge1[[#This Row],[Column2]],2)</f>
        <v>20</v>
      </c>
      <c r="AH466" s="260">
        <v>2021</v>
      </c>
      <c r="AI466" t="s">
        <v>3445</v>
      </c>
      <c r="AJ466" s="260">
        <v>13</v>
      </c>
      <c r="AK466">
        <v>1757.65</v>
      </c>
      <c r="AL466">
        <v>2571.5</v>
      </c>
      <c r="AM466">
        <v>1315125</v>
      </c>
      <c r="AN466">
        <v>26480</v>
      </c>
      <c r="AP466" s="287" t="str">
        <f>IFERROR(IF(Table_Merge1[[#This Row],[LME Zinc stock]]*Table_Merge1[[#This Row],[Nima.مقدار]]=0,"",Table_Merge1[[#This Row],[LME Zinc stock]]*Table_Merge1[[#This Row],[Nima.مقدار]]),"")</f>
        <v/>
      </c>
      <c r="AQ466" s="287" t="str">
        <f>IFERROR(IF(Table_Merge1[[#This Row],[LME Zinc 3-month]]*Table_Merge1[[#This Row],[Nima.مقدار]]=0,"",Table_Merge1[[#This Row],[LME Zinc 3-month]]*Table_Merge1[[#This Row],[Nima.مقدار]]),"")</f>
        <v/>
      </c>
      <c r="AR466" s="288">
        <f>IFERROR(IF(Table_Merge1[[#This Row],[LME Zinc stock]]*Table_Merge1[[#This Row],[Azad.Sell]]=0,"",Table_Merge1[[#This Row],[LME Zinc stock]]*Table_Merge1[[#This Row],[Azad.Sell]]),"")</f>
        <v>34824510000</v>
      </c>
      <c r="AS466" s="288">
        <f>IFERROR(IF(Table_Merge1[[#This Row],[LME Zinc 3-month]]*Table_Merge1[[#This Row],[Azad.Sell]]=0,"",Table_Merge1[[#This Row],[LME Zinc 3-month]]*Table_Merge1[[#This Row],[Azad.Sell]]),"")</f>
        <v>68093320</v>
      </c>
      <c r="AT466"/>
      <c r="DH466">
        <v>500</v>
      </c>
      <c r="DI466">
        <v>1250</v>
      </c>
      <c r="DJ466">
        <v>500</v>
      </c>
      <c r="DK466" t="s">
        <v>9736</v>
      </c>
      <c r="DL466" t="s">
        <v>9812</v>
      </c>
      <c r="DM466" t="s">
        <v>9806</v>
      </c>
      <c r="DN466">
        <v>342683000</v>
      </c>
      <c r="DO466">
        <v>323540500</v>
      </c>
      <c r="DP466">
        <v>2558435000</v>
      </c>
      <c r="DQ466">
        <v>2279459500</v>
      </c>
      <c r="DR466">
        <v>3500</v>
      </c>
      <c r="DS466" t="s">
        <v>3621</v>
      </c>
      <c r="DT466" t="s">
        <v>3621</v>
      </c>
      <c r="DU466" t="s">
        <v>3621</v>
      </c>
      <c r="DV466">
        <v>7000</v>
      </c>
      <c r="DW466">
        <v>696935.5</v>
      </c>
      <c r="DX466">
        <v>647435.5</v>
      </c>
      <c r="DY466">
        <v>1.0764554924776291</v>
      </c>
    </row>
    <row r="467" spans="1:129" x14ac:dyDescent="0.25">
      <c r="A467" s="258">
        <v>41582</v>
      </c>
      <c r="B4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1392.08.13</v>
      </c>
      <c r="C467" s="195">
        <f t="shared" ca="1" si="43"/>
        <v>1392</v>
      </c>
      <c r="D4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67" s="195">
        <f>_xlfn.NUMBERVALUE(RIGHT(Table11[[#This Row],[تاریخ شمسی]],2))</f>
        <v>13</v>
      </c>
      <c r="F4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08-13</v>
      </c>
      <c r="G467" s="195" t="s">
        <v>618</v>
      </c>
      <c r="I467" s="259">
        <v>44268</v>
      </c>
      <c r="J467">
        <v>24900</v>
      </c>
      <c r="L467" s="259">
        <v>41582</v>
      </c>
      <c r="M467">
        <v>30160</v>
      </c>
      <c r="O467" s="284">
        <f>IFERROR(DATE(Table7[[#This Row],[year]],MONTH(DATEVALUE(Table7[[#This Row],[month]]&amp;"1")),Table7[[#This Row],[day]]),"")</f>
        <v>44420</v>
      </c>
      <c r="P467" s="195" t="s">
        <v>3892</v>
      </c>
      <c r="Q467" s="195">
        <v>2021</v>
      </c>
      <c r="R467" s="195" t="s">
        <v>3445</v>
      </c>
      <c r="S467" s="195">
        <v>12</v>
      </c>
      <c r="T467" s="195">
        <v>1755.5</v>
      </c>
      <c r="U467" s="195">
        <v>2618.5</v>
      </c>
      <c r="V467" s="195">
        <v>1322150</v>
      </c>
      <c r="X467" s="260">
        <v>44420</v>
      </c>
      <c r="Y467" t="s">
        <v>8994</v>
      </c>
      <c r="Z467" s="260">
        <v>11</v>
      </c>
      <c r="AA467">
        <v>1400</v>
      </c>
      <c r="AB467" s="260" t="str">
        <f ca="1">IFERROR(IFERROR(VLOOKUP(Table_Merge1[[#This Row],[Column1]],Table11[#All],2,FALSE),LEFT(AB468,8)&amp;IF(LEN((RIGHT(AB468,2)+1))&lt;2,"0"&amp;(RIGHT(AB468,2)+1),(RIGHT(AB468,2)-1))),"")</f>
        <v>1400.05.21</v>
      </c>
      <c r="AC467" s="259" t="str">
        <f ca="1">LEFT(Table_Merge1[[#This Row],[Column2]],4)</f>
        <v>1400</v>
      </c>
      <c r="AD467" s="259" t="str">
        <f ca="1">RIGHT(LEFT(Table_Merge1[[#This Row],[Column2]],7),2)</f>
        <v>05</v>
      </c>
      <c r="AE467" s="259" t="str">
        <f ca="1">RIGHT(Table_Merge1[[#This Row],[Column2]],2)</f>
        <v>21</v>
      </c>
      <c r="AF467">
        <v>5</v>
      </c>
      <c r="AG467">
        <v>21</v>
      </c>
      <c r="AH467" s="260">
        <v>2021</v>
      </c>
      <c r="AI467" t="s">
        <v>3445</v>
      </c>
      <c r="AJ467" s="260">
        <v>12</v>
      </c>
      <c r="AK467">
        <v>1755.5</v>
      </c>
      <c r="AL467">
        <v>2618.5</v>
      </c>
      <c r="AM467">
        <v>1322150</v>
      </c>
      <c r="AN467">
        <v>26480</v>
      </c>
      <c r="AO467">
        <v>227127</v>
      </c>
      <c r="AP467" s="287">
        <f>IFERROR(IF(Table_Merge1[[#This Row],[LME Zinc stock]]*Table_Merge1[[#This Row],[Nima.مقدار]]=0,"",Table_Merge1[[#This Row],[LME Zinc stock]]*Table_Merge1[[#This Row],[Nima.مقدار]]),"")</f>
        <v>300295963050</v>
      </c>
      <c r="AQ467" s="287">
        <f>IFERROR(IF(Table_Merge1[[#This Row],[LME Zinc 3-month]]*Table_Merge1[[#This Row],[Nima.مقدار]]=0,"",Table_Merge1[[#This Row],[LME Zinc 3-month]]*Table_Merge1[[#This Row],[Nima.مقدار]]),"")</f>
        <v>594732049.5</v>
      </c>
      <c r="AR467" s="288">
        <f>IFERROR(IF(Table_Merge1[[#This Row],[LME Zinc stock]]*Table_Merge1[[#This Row],[Azad.Sell]]=0,"",Table_Merge1[[#This Row],[LME Zinc stock]]*Table_Merge1[[#This Row],[Azad.Sell]]),"")</f>
        <v>35010532000</v>
      </c>
      <c r="AS467" s="288">
        <f>IFERROR(IF(Table_Merge1[[#This Row],[LME Zinc 3-month]]*Table_Merge1[[#This Row],[Azad.Sell]]=0,"",Table_Merge1[[#This Row],[LME Zinc 3-month]]*Table_Merge1[[#This Row],[Azad.Sell]]),"")</f>
        <v>69337880</v>
      </c>
      <c r="AT467"/>
      <c r="DH467">
        <v>1500</v>
      </c>
      <c r="DI467">
        <v>3500</v>
      </c>
      <c r="DJ467">
        <v>1500</v>
      </c>
      <c r="DK467" t="s">
        <v>9746</v>
      </c>
      <c r="DL467" t="s">
        <v>9812</v>
      </c>
      <c r="DM467" t="s">
        <v>9806</v>
      </c>
      <c r="DN467">
        <v>1006110000</v>
      </c>
      <c r="DO467">
        <v>968613000</v>
      </c>
      <c r="DP467">
        <v>3564545000</v>
      </c>
      <c r="DQ467">
        <v>3248072500</v>
      </c>
      <c r="DR467">
        <v>5000</v>
      </c>
      <c r="DS467" t="s">
        <v>3621</v>
      </c>
      <c r="DT467" t="s">
        <v>3621</v>
      </c>
      <c r="DU467" t="s">
        <v>3621</v>
      </c>
      <c r="DV467">
        <v>7000</v>
      </c>
      <c r="DW467">
        <v>696935.5</v>
      </c>
      <c r="DX467">
        <v>647435.5</v>
      </c>
      <c r="DY467">
        <v>1.0764554924776291</v>
      </c>
    </row>
    <row r="468" spans="1:129" x14ac:dyDescent="0.25">
      <c r="A468" s="258">
        <v>41583</v>
      </c>
      <c r="B4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1392.08.14</v>
      </c>
      <c r="C468" s="195">
        <f t="shared" ca="1" si="43"/>
        <v>1392</v>
      </c>
      <c r="D4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68" s="195">
        <f>_xlfn.NUMBERVALUE(RIGHT(Table11[[#This Row],[تاریخ شمسی]],2))</f>
        <v>14</v>
      </c>
      <c r="F4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08-14</v>
      </c>
      <c r="G468" s="195" t="s">
        <v>619</v>
      </c>
      <c r="I468" s="259">
        <v>44269</v>
      </c>
      <c r="J468">
        <v>24750</v>
      </c>
      <c r="L468" s="259">
        <v>41583</v>
      </c>
      <c r="M468">
        <v>30120</v>
      </c>
      <c r="O468" s="283">
        <f>IFERROR(DATE(Table7[[#This Row],[year]],MONTH(DATEVALUE(Table7[[#This Row],[month]]&amp;"1")),Table7[[#This Row],[day]]),"")</f>
        <v>44419</v>
      </c>
      <c r="P468" s="257" t="s">
        <v>3893</v>
      </c>
      <c r="Q468" s="257">
        <v>2021</v>
      </c>
      <c r="R468" s="257" t="s">
        <v>3445</v>
      </c>
      <c r="S468" s="257">
        <v>11</v>
      </c>
      <c r="T468" s="257">
        <v>1734.05</v>
      </c>
      <c r="U468" s="257">
        <v>2626</v>
      </c>
      <c r="V468" s="257">
        <v>1312950</v>
      </c>
      <c r="X468" s="260">
        <v>44419</v>
      </c>
      <c r="Y468" t="s">
        <v>8993</v>
      </c>
      <c r="Z468" s="260">
        <v>11</v>
      </c>
      <c r="AA468">
        <v>1400</v>
      </c>
      <c r="AB468" s="260" t="str">
        <f ca="1">IFERROR(IFERROR(VLOOKUP(Table_Merge1[[#This Row],[Column1]],Table11[#All],2,FALSE),LEFT(AB469,8)&amp;IF(LEN((RIGHT(AB469,2)+1))&lt;2,"0"&amp;(RIGHT(AB469,2)+1),(RIGHT(AB469,2)-1))),"")</f>
        <v>1400.05.20</v>
      </c>
      <c r="AC468" s="259" t="str">
        <f ca="1">LEFT(Table_Merge1[[#This Row],[Column2]],4)</f>
        <v>1400</v>
      </c>
      <c r="AD468" s="259" t="str">
        <f ca="1">RIGHT(LEFT(Table_Merge1[[#This Row],[Column2]],7),2)</f>
        <v>05</v>
      </c>
      <c r="AE468" s="259" t="str">
        <f ca="1">RIGHT(Table_Merge1[[#This Row],[Column2]],2)</f>
        <v>20</v>
      </c>
      <c r="AF468">
        <v>5</v>
      </c>
      <c r="AG468">
        <v>20</v>
      </c>
      <c r="AH468" s="260">
        <v>2021</v>
      </c>
      <c r="AI468" t="s">
        <v>3445</v>
      </c>
      <c r="AJ468" s="260">
        <v>11</v>
      </c>
      <c r="AK468">
        <v>1734.05</v>
      </c>
      <c r="AL468">
        <v>2626</v>
      </c>
      <c r="AM468">
        <v>1312950</v>
      </c>
      <c r="AN468">
        <v>26700</v>
      </c>
      <c r="AO468">
        <v>227127</v>
      </c>
      <c r="AP468" s="287">
        <f>IFERROR(IF(Table_Merge1[[#This Row],[LME Zinc stock]]*Table_Merge1[[#This Row],[Nima.مقدار]]=0,"",Table_Merge1[[#This Row],[LME Zinc stock]]*Table_Merge1[[#This Row],[Nima.مقدار]]),"")</f>
        <v>298206394650</v>
      </c>
      <c r="AQ468" s="287">
        <f>IFERROR(IF(Table_Merge1[[#This Row],[LME Zinc 3-month]]*Table_Merge1[[#This Row],[Nima.مقدار]]=0,"",Table_Merge1[[#This Row],[LME Zinc 3-month]]*Table_Merge1[[#This Row],[Nima.مقدار]]),"")</f>
        <v>596435502</v>
      </c>
      <c r="AR468" s="288">
        <f>IFERROR(IF(Table_Merge1[[#This Row],[LME Zinc stock]]*Table_Merge1[[#This Row],[Azad.Sell]]=0,"",Table_Merge1[[#This Row],[LME Zinc stock]]*Table_Merge1[[#This Row],[Azad.Sell]]),"")</f>
        <v>35055765000</v>
      </c>
      <c r="AS468" s="288">
        <f>IFERROR(IF(Table_Merge1[[#This Row],[LME Zinc 3-month]]*Table_Merge1[[#This Row],[Azad.Sell]]=0,"",Table_Merge1[[#This Row],[LME Zinc 3-month]]*Table_Merge1[[#This Row],[Azad.Sell]]),"")</f>
        <v>70114200</v>
      </c>
      <c r="AT468"/>
      <c r="DH468">
        <v>1000</v>
      </c>
      <c r="DI468">
        <v>2525</v>
      </c>
      <c r="DJ468">
        <v>1000</v>
      </c>
      <c r="DK468" t="s">
        <v>9747</v>
      </c>
      <c r="DL468" t="s">
        <v>9812</v>
      </c>
      <c r="DM468" t="s">
        <v>9806</v>
      </c>
      <c r="DN468">
        <v>661099000</v>
      </c>
      <c r="DO468">
        <v>642588000</v>
      </c>
      <c r="DP468">
        <v>4225644000</v>
      </c>
      <c r="DQ468">
        <v>3890660500</v>
      </c>
      <c r="DR468">
        <v>6000</v>
      </c>
      <c r="DS468" t="s">
        <v>3621</v>
      </c>
      <c r="DT468" t="s">
        <v>3621</v>
      </c>
      <c r="DU468" t="s">
        <v>3621</v>
      </c>
      <c r="DV468">
        <v>7000</v>
      </c>
      <c r="DW468">
        <v>696935.5</v>
      </c>
      <c r="DX468">
        <v>647435.5</v>
      </c>
      <c r="DY468">
        <v>1.0764554924776291</v>
      </c>
    </row>
    <row r="469" spans="1:129" x14ac:dyDescent="0.25">
      <c r="A469" s="258">
        <v>41584</v>
      </c>
      <c r="B4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1392.08.15</v>
      </c>
      <c r="C469" s="195">
        <f t="shared" ca="1" si="43"/>
        <v>1392</v>
      </c>
      <c r="D4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69" s="195">
        <f>_xlfn.NUMBERVALUE(RIGHT(Table11[[#This Row],[تاریخ شمسی]],2))</f>
        <v>15</v>
      </c>
      <c r="F4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08-15</v>
      </c>
      <c r="G469" s="195" t="s">
        <v>620</v>
      </c>
      <c r="I469" s="259">
        <v>44270</v>
      </c>
      <c r="J469">
        <v>24750</v>
      </c>
      <c r="L469" s="259">
        <v>41584</v>
      </c>
      <c r="M469">
        <v>30130</v>
      </c>
      <c r="O469" s="284">
        <f>IFERROR(DATE(Table7[[#This Row],[year]],MONTH(DATEVALUE(Table7[[#This Row],[month]]&amp;"1")),Table7[[#This Row],[day]]),"")</f>
        <v>44418</v>
      </c>
      <c r="P469" s="195" t="s">
        <v>3894</v>
      </c>
      <c r="Q469" s="195">
        <v>2021</v>
      </c>
      <c r="R469" s="195" t="s">
        <v>3445</v>
      </c>
      <c r="S469" s="195">
        <v>10</v>
      </c>
      <c r="T469" s="195">
        <v>1729.55</v>
      </c>
      <c r="U469" s="195">
        <v>2592</v>
      </c>
      <c r="V469" s="195">
        <v>1323825</v>
      </c>
      <c r="X469" s="260">
        <v>44418</v>
      </c>
      <c r="Y469" t="s">
        <v>8992</v>
      </c>
      <c r="Z469" s="260">
        <v>11</v>
      </c>
      <c r="AA469">
        <v>1400</v>
      </c>
      <c r="AB469" s="260" t="str">
        <f ca="1">IFERROR(IFERROR(VLOOKUP(Table_Merge1[[#This Row],[Column1]],Table11[#All],2,FALSE),LEFT(AB470,8)&amp;IF(LEN((RIGHT(AB470,2)+1))&lt;2,"0"&amp;(RIGHT(AB470,2)+1),(RIGHT(AB470,2)-1))),"")</f>
        <v>1400.05.19</v>
      </c>
      <c r="AC469" s="259" t="str">
        <f ca="1">LEFT(Table_Merge1[[#This Row],[Column2]],4)</f>
        <v>1400</v>
      </c>
      <c r="AD469" s="259" t="str">
        <f ca="1">RIGHT(LEFT(Table_Merge1[[#This Row],[Column2]],7),2)</f>
        <v>05</v>
      </c>
      <c r="AE469" s="259" t="str">
        <f ca="1">RIGHT(Table_Merge1[[#This Row],[Column2]],2)</f>
        <v>19</v>
      </c>
      <c r="AF469">
        <v>5</v>
      </c>
      <c r="AG469">
        <v>19</v>
      </c>
      <c r="AH469" s="260">
        <v>2021</v>
      </c>
      <c r="AI469" t="s">
        <v>3445</v>
      </c>
      <c r="AJ469" s="260">
        <v>10</v>
      </c>
      <c r="AK469">
        <v>1729.55</v>
      </c>
      <c r="AL469">
        <v>2592</v>
      </c>
      <c r="AM469">
        <v>1323825</v>
      </c>
      <c r="AN469">
        <v>26370</v>
      </c>
      <c r="AO469">
        <v>226681</v>
      </c>
      <c r="AP469" s="287">
        <f>IFERROR(IF(Table_Merge1[[#This Row],[LME Zinc stock]]*Table_Merge1[[#This Row],[Nima.مقدار]]=0,"",Table_Merge1[[#This Row],[LME Zinc stock]]*Table_Merge1[[#This Row],[Nima.مقدار]]),"")</f>
        <v>300085974825</v>
      </c>
      <c r="AQ469" s="287">
        <f>IFERROR(IF(Table_Merge1[[#This Row],[LME Zinc 3-month]]*Table_Merge1[[#This Row],[Nima.مقدار]]=0,"",Table_Merge1[[#This Row],[LME Zinc 3-month]]*Table_Merge1[[#This Row],[Nima.مقدار]]),"")</f>
        <v>587557152</v>
      </c>
      <c r="AR469" s="288">
        <f>IFERROR(IF(Table_Merge1[[#This Row],[LME Zinc stock]]*Table_Merge1[[#This Row],[Azad.Sell]]=0,"",Table_Merge1[[#This Row],[LME Zinc stock]]*Table_Merge1[[#This Row],[Azad.Sell]]),"")</f>
        <v>34909265250</v>
      </c>
      <c r="AS469" s="288">
        <f>IFERROR(IF(Table_Merge1[[#This Row],[LME Zinc 3-month]]*Table_Merge1[[#This Row],[Azad.Sell]]=0,"",Table_Merge1[[#This Row],[LME Zinc 3-month]]*Table_Merge1[[#This Row],[Azad.Sell]]),"")</f>
        <v>68351040</v>
      </c>
      <c r="AT469"/>
      <c r="DH469">
        <v>500</v>
      </c>
      <c r="DI469">
        <v>1375</v>
      </c>
      <c r="DJ469">
        <v>500</v>
      </c>
      <c r="DK469" t="s">
        <v>9747</v>
      </c>
      <c r="DL469" t="s">
        <v>9812</v>
      </c>
      <c r="DM469" t="s">
        <v>9806</v>
      </c>
      <c r="DN469">
        <v>332125000</v>
      </c>
      <c r="DO469">
        <v>321144000</v>
      </c>
      <c r="DP469">
        <v>4557769000</v>
      </c>
      <c r="DQ469">
        <v>4211804500</v>
      </c>
      <c r="DR469">
        <v>6500</v>
      </c>
      <c r="DS469" t="s">
        <v>3621</v>
      </c>
      <c r="DT469" t="s">
        <v>3621</v>
      </c>
      <c r="DU469" t="s">
        <v>3621</v>
      </c>
      <c r="DV469">
        <v>7000</v>
      </c>
      <c r="DW469">
        <v>696935.5</v>
      </c>
      <c r="DX469">
        <v>647435.5</v>
      </c>
      <c r="DY469">
        <v>1.0764554924776291</v>
      </c>
    </row>
    <row r="470" spans="1:129" x14ac:dyDescent="0.25">
      <c r="A470" s="258">
        <v>41585</v>
      </c>
      <c r="B4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1392.08.16</v>
      </c>
      <c r="C470" s="195">
        <f t="shared" ca="1" si="43"/>
        <v>1392</v>
      </c>
      <c r="D4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70" s="195">
        <f>_xlfn.NUMBERVALUE(RIGHT(Table11[[#This Row],[تاریخ شمسی]],2))</f>
        <v>16</v>
      </c>
      <c r="F4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08-16</v>
      </c>
      <c r="G470" s="195" t="s">
        <v>621</v>
      </c>
      <c r="I470" s="259">
        <v>44271</v>
      </c>
      <c r="J470">
        <v>24950</v>
      </c>
      <c r="L470" s="259">
        <v>41585</v>
      </c>
      <c r="M470">
        <v>30140</v>
      </c>
      <c r="O470" s="283">
        <f>IFERROR(DATE(Table7[[#This Row],[year]],MONTH(DATEVALUE(Table7[[#This Row],[month]]&amp;"1")),Table7[[#This Row],[day]]),"")</f>
        <v>44417</v>
      </c>
      <c r="P470" s="257" t="s">
        <v>3895</v>
      </c>
      <c r="Q470" s="257">
        <v>2021</v>
      </c>
      <c r="R470" s="257" t="s">
        <v>3445</v>
      </c>
      <c r="S470" s="257">
        <v>9</v>
      </c>
      <c r="T470" s="257">
        <v>1741.5</v>
      </c>
      <c r="U470" s="257">
        <v>2600</v>
      </c>
      <c r="V470" s="257">
        <v>1333575</v>
      </c>
      <c r="X470" s="260">
        <v>44417</v>
      </c>
      <c r="Y470" t="s">
        <v>8991</v>
      </c>
      <c r="Z470" s="260">
        <v>11</v>
      </c>
      <c r="AA470">
        <v>1400</v>
      </c>
      <c r="AB470" s="260" t="str">
        <f ca="1">IFERROR(IFERROR(VLOOKUP(Table_Merge1[[#This Row],[Column1]],Table11[#All],2,FALSE),LEFT(AB471,8)&amp;IF(LEN((RIGHT(AB471,2)+1))&lt;2,"0"&amp;(RIGHT(AB471,2)+1),(RIGHT(AB471,2)-1))),"")</f>
        <v>1400.05.18</v>
      </c>
      <c r="AC470" s="259" t="str">
        <f ca="1">LEFT(Table_Merge1[[#This Row],[Column2]],4)</f>
        <v>1400</v>
      </c>
      <c r="AD470" s="259" t="str">
        <f ca="1">RIGHT(LEFT(Table_Merge1[[#This Row],[Column2]],7),2)</f>
        <v>05</v>
      </c>
      <c r="AE470" s="259" t="str">
        <f ca="1">RIGHT(Table_Merge1[[#This Row],[Column2]],2)</f>
        <v>18</v>
      </c>
      <c r="AF470">
        <v>5</v>
      </c>
      <c r="AG470">
        <v>18</v>
      </c>
      <c r="AH470" s="260">
        <v>2021</v>
      </c>
      <c r="AI470" t="s">
        <v>3445</v>
      </c>
      <c r="AJ470" s="260">
        <v>9</v>
      </c>
      <c r="AK470">
        <v>1741.5</v>
      </c>
      <c r="AL470">
        <v>2600</v>
      </c>
      <c r="AM470">
        <v>1333575</v>
      </c>
      <c r="AN470">
        <v>25950</v>
      </c>
      <c r="AO470">
        <v>226961</v>
      </c>
      <c r="AP470" s="287">
        <f>IFERROR(IF(Table_Merge1[[#This Row],[LME Zinc stock]]*Table_Merge1[[#This Row],[Nima.مقدار]]=0,"",Table_Merge1[[#This Row],[LME Zinc stock]]*Table_Merge1[[#This Row],[Nima.مقدار]]),"")</f>
        <v>302669515575</v>
      </c>
      <c r="AQ470" s="287">
        <f>IFERROR(IF(Table_Merge1[[#This Row],[LME Zinc 3-month]]*Table_Merge1[[#This Row],[Nima.مقدار]]=0,"",Table_Merge1[[#This Row],[LME Zinc 3-month]]*Table_Merge1[[#This Row],[Nima.مقدار]]),"")</f>
        <v>590098600</v>
      </c>
      <c r="AR470" s="288">
        <f>IFERROR(IF(Table_Merge1[[#This Row],[LME Zinc stock]]*Table_Merge1[[#This Row],[Azad.Sell]]=0,"",Table_Merge1[[#This Row],[LME Zinc stock]]*Table_Merge1[[#This Row],[Azad.Sell]]),"")</f>
        <v>34606271250</v>
      </c>
      <c r="AS470" s="288">
        <f>IFERROR(IF(Table_Merge1[[#This Row],[LME Zinc 3-month]]*Table_Merge1[[#This Row],[Azad.Sell]]=0,"",Table_Merge1[[#This Row],[LME Zinc 3-month]]*Table_Merge1[[#This Row],[Azad.Sell]]),"")</f>
        <v>67470000</v>
      </c>
      <c r="AT470"/>
      <c r="DH470">
        <v>500</v>
      </c>
      <c r="DI470">
        <v>800</v>
      </c>
      <c r="DJ470">
        <v>500</v>
      </c>
      <c r="DK470" t="s">
        <v>9747</v>
      </c>
      <c r="DL470" t="s">
        <v>9812</v>
      </c>
      <c r="DM470" t="s">
        <v>9806</v>
      </c>
      <c r="DN470">
        <v>320779500</v>
      </c>
      <c r="DO470">
        <v>320244000</v>
      </c>
      <c r="DP470">
        <v>4878548500</v>
      </c>
      <c r="DQ470">
        <v>4532048500</v>
      </c>
      <c r="DR470">
        <v>7000</v>
      </c>
      <c r="DS470">
        <v>7000</v>
      </c>
      <c r="DT470">
        <v>696935.5</v>
      </c>
      <c r="DU470">
        <v>647435.5</v>
      </c>
      <c r="DV470">
        <v>7000</v>
      </c>
      <c r="DW470">
        <v>696935.5</v>
      </c>
      <c r="DX470">
        <v>647435.5</v>
      </c>
      <c r="DY470">
        <v>1.0764554924776291</v>
      </c>
    </row>
    <row r="471" spans="1:129" x14ac:dyDescent="0.25">
      <c r="A471" s="258">
        <v>41587</v>
      </c>
      <c r="B4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1392.08.18</v>
      </c>
      <c r="C471" s="195">
        <f t="shared" ca="1" si="43"/>
        <v>1392</v>
      </c>
      <c r="D4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71" s="195">
        <f>_xlfn.NUMBERVALUE(RIGHT(Table11[[#This Row],[تاریخ شمسی]],2))</f>
        <v>18</v>
      </c>
      <c r="F4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08-18</v>
      </c>
      <c r="G471" s="195" t="s">
        <v>622</v>
      </c>
      <c r="I471" s="259">
        <v>44272</v>
      </c>
      <c r="J471">
        <v>25050</v>
      </c>
      <c r="L471" s="259">
        <v>41587</v>
      </c>
      <c r="M471">
        <v>29920</v>
      </c>
      <c r="O471" s="284">
        <f>IFERROR(DATE(Table7[[#This Row],[year]],MONTH(DATEVALUE(Table7[[#This Row],[month]]&amp;"1")),Table7[[#This Row],[day]]),"")</f>
        <v>44414</v>
      </c>
      <c r="P471" s="195" t="s">
        <v>3896</v>
      </c>
      <c r="Q471" s="195">
        <v>2021</v>
      </c>
      <c r="R471" s="195" t="s">
        <v>3445</v>
      </c>
      <c r="S471" s="195">
        <v>6</v>
      </c>
      <c r="T471" s="195">
        <v>1799.45</v>
      </c>
      <c r="U471" s="195">
        <v>2577.5</v>
      </c>
      <c r="V471" s="195">
        <v>1340225</v>
      </c>
      <c r="X471" s="260">
        <v>44414</v>
      </c>
      <c r="Z471" s="260">
        <v>11</v>
      </c>
      <c r="AB471" s="260" t="str">
        <f ca="1">IFERROR(IFERROR(VLOOKUP(Table_Merge1[[#This Row],[Column1]],Table11[#All],2,FALSE),LEFT(AB472,8)&amp;IF(LEN((RIGHT(AB472,2)+1))&lt;2,"0"&amp;(RIGHT(AB472,2)+1),(RIGHT(AB472,2)-1))),"")</f>
        <v>1400.05.13</v>
      </c>
      <c r="AC471" s="259" t="str">
        <f ca="1">LEFT(Table_Merge1[[#This Row],[Column2]],4)</f>
        <v>1400</v>
      </c>
      <c r="AD471" s="259" t="str">
        <f ca="1">RIGHT(LEFT(Table_Merge1[[#This Row],[Column2]],7),2)</f>
        <v>05</v>
      </c>
      <c r="AE471" s="259" t="str">
        <f ca="1">RIGHT(Table_Merge1[[#This Row],[Column2]],2)</f>
        <v>13</v>
      </c>
      <c r="AH471" s="260">
        <v>2021</v>
      </c>
      <c r="AI471" t="s">
        <v>3445</v>
      </c>
      <c r="AJ471" s="260">
        <v>6</v>
      </c>
      <c r="AK471">
        <v>1799.45</v>
      </c>
      <c r="AL471">
        <v>2577.5</v>
      </c>
      <c r="AM471">
        <v>1340225</v>
      </c>
      <c r="AN471">
        <v>25550</v>
      </c>
      <c r="AP471" s="287" t="str">
        <f>IFERROR(IF(Table_Merge1[[#This Row],[LME Zinc stock]]*Table_Merge1[[#This Row],[Nima.مقدار]]=0,"",Table_Merge1[[#This Row],[LME Zinc stock]]*Table_Merge1[[#This Row],[Nima.مقدار]]),"")</f>
        <v/>
      </c>
      <c r="AQ471" s="287" t="str">
        <f>IFERROR(IF(Table_Merge1[[#This Row],[LME Zinc 3-month]]*Table_Merge1[[#This Row],[Nima.مقدار]]=0,"",Table_Merge1[[#This Row],[LME Zinc 3-month]]*Table_Merge1[[#This Row],[Nima.مقدار]]),"")</f>
        <v/>
      </c>
      <c r="AR471" s="288">
        <f>IFERROR(IF(Table_Merge1[[#This Row],[LME Zinc stock]]*Table_Merge1[[#This Row],[Azad.Sell]]=0,"",Table_Merge1[[#This Row],[LME Zinc stock]]*Table_Merge1[[#This Row],[Azad.Sell]]),"")</f>
        <v>34242748750</v>
      </c>
      <c r="AS471" s="288">
        <f>IFERROR(IF(Table_Merge1[[#This Row],[LME Zinc 3-month]]*Table_Merge1[[#This Row],[Azad.Sell]]=0,"",Table_Merge1[[#This Row],[LME Zinc 3-month]]*Table_Merge1[[#This Row],[Azad.Sell]]),"")</f>
        <v>65855125</v>
      </c>
      <c r="AT471"/>
      <c r="DH471">
        <v>1500</v>
      </c>
      <c r="DI471">
        <v>3075</v>
      </c>
      <c r="DJ471">
        <v>1500</v>
      </c>
      <c r="DK471" t="s">
        <v>9682</v>
      </c>
      <c r="DL471" t="s">
        <v>9812</v>
      </c>
      <c r="DM471" t="s">
        <v>9807</v>
      </c>
      <c r="DN471">
        <v>1042147500</v>
      </c>
      <c r="DO471">
        <v>996765000</v>
      </c>
      <c r="DP471">
        <v>1042147500</v>
      </c>
      <c r="DQ471">
        <v>996765000</v>
      </c>
      <c r="DR471">
        <v>1500</v>
      </c>
      <c r="DS471" t="s">
        <v>3621</v>
      </c>
      <c r="DT471" t="s">
        <v>3621</v>
      </c>
      <c r="DU471" t="s">
        <v>3621</v>
      </c>
      <c r="DV471">
        <v>7500</v>
      </c>
      <c r="DW471">
        <v>730974.85333333339</v>
      </c>
      <c r="DX471">
        <v>693764.89333333331</v>
      </c>
      <c r="DY471">
        <v>1.0536348269530003</v>
      </c>
    </row>
    <row r="472" spans="1:129" x14ac:dyDescent="0.25">
      <c r="A472" s="258">
        <v>41588</v>
      </c>
      <c r="B4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1392.08.19</v>
      </c>
      <c r="C472" s="195">
        <f t="shared" ca="1" si="43"/>
        <v>1392</v>
      </c>
      <c r="D4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72" s="195">
        <f>_xlfn.NUMBERVALUE(RIGHT(Table11[[#This Row],[تاریخ شمسی]],2))</f>
        <v>19</v>
      </c>
      <c r="F4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08-19</v>
      </c>
      <c r="G472" s="195" t="s">
        <v>623</v>
      </c>
      <c r="I472" s="259">
        <v>44273</v>
      </c>
      <c r="J472">
        <v>25200</v>
      </c>
      <c r="L472" s="259">
        <v>41588</v>
      </c>
      <c r="M472">
        <v>30160</v>
      </c>
      <c r="O472" s="283">
        <f>IFERROR(DATE(Table7[[#This Row],[year]],MONTH(DATEVALUE(Table7[[#This Row],[month]]&amp;"1")),Table7[[#This Row],[day]]),"")</f>
        <v>44413</v>
      </c>
      <c r="P472" s="257" t="s">
        <v>3897</v>
      </c>
      <c r="Q472" s="257">
        <v>2021</v>
      </c>
      <c r="R472" s="257" t="s">
        <v>3445</v>
      </c>
      <c r="S472" s="257">
        <v>5</v>
      </c>
      <c r="T472" s="257">
        <v>1811.2</v>
      </c>
      <c r="U472" s="257">
        <v>2585</v>
      </c>
      <c r="V472" s="257">
        <v>1339100</v>
      </c>
      <c r="X472" s="260">
        <v>44413</v>
      </c>
      <c r="Y472" t="s">
        <v>8990</v>
      </c>
      <c r="Z472" s="260">
        <v>11</v>
      </c>
      <c r="AA472">
        <v>1400</v>
      </c>
      <c r="AB472" s="260" t="str">
        <f ca="1">IFERROR(IFERROR(VLOOKUP(Table_Merge1[[#This Row],[Column1]],Table11[#All],2,FALSE),LEFT(AB473,8)&amp;IF(LEN((RIGHT(AB473,2)+1))&lt;2,"0"&amp;(RIGHT(AB473,2)+1),(RIGHT(AB473,2)-1))),"")</f>
        <v>1400.05.14</v>
      </c>
      <c r="AC472" s="259" t="str">
        <f ca="1">LEFT(Table_Merge1[[#This Row],[Column2]],4)</f>
        <v>1400</v>
      </c>
      <c r="AD472" s="259" t="str">
        <f ca="1">RIGHT(LEFT(Table_Merge1[[#This Row],[Column2]],7),2)</f>
        <v>05</v>
      </c>
      <c r="AE472" s="259" t="str">
        <f ca="1">RIGHT(Table_Merge1[[#This Row],[Column2]],2)</f>
        <v>14</v>
      </c>
      <c r="AF472">
        <v>5</v>
      </c>
      <c r="AG472">
        <v>14</v>
      </c>
      <c r="AH472" s="260">
        <v>2021</v>
      </c>
      <c r="AI472" t="s">
        <v>3445</v>
      </c>
      <c r="AJ472" s="260">
        <v>5</v>
      </c>
      <c r="AK472">
        <v>1811.2</v>
      </c>
      <c r="AL472">
        <v>2585</v>
      </c>
      <c r="AM472">
        <v>1339100</v>
      </c>
      <c r="AN472">
        <v>25550</v>
      </c>
      <c r="AO472">
        <v>223179</v>
      </c>
      <c r="AP472" s="287">
        <f>IFERROR(IF(Table_Merge1[[#This Row],[LME Zinc stock]]*Table_Merge1[[#This Row],[Nima.مقدار]]=0,"",Table_Merge1[[#This Row],[LME Zinc stock]]*Table_Merge1[[#This Row],[Nima.مقدار]]),"")</f>
        <v>298858998900</v>
      </c>
      <c r="AQ472" s="287">
        <f>IFERROR(IF(Table_Merge1[[#This Row],[LME Zinc 3-month]]*Table_Merge1[[#This Row],[Nima.مقدار]]=0,"",Table_Merge1[[#This Row],[LME Zinc 3-month]]*Table_Merge1[[#This Row],[Nima.مقدار]]),"")</f>
        <v>576917715</v>
      </c>
      <c r="AR472" s="288">
        <f>IFERROR(IF(Table_Merge1[[#This Row],[LME Zinc stock]]*Table_Merge1[[#This Row],[Azad.Sell]]=0,"",Table_Merge1[[#This Row],[LME Zinc stock]]*Table_Merge1[[#This Row],[Azad.Sell]]),"")</f>
        <v>34214005000</v>
      </c>
      <c r="AS472" s="288">
        <f>IFERROR(IF(Table_Merge1[[#This Row],[LME Zinc 3-month]]*Table_Merge1[[#This Row],[Azad.Sell]]=0,"",Table_Merge1[[#This Row],[LME Zinc 3-month]]*Table_Merge1[[#This Row],[Azad.Sell]]),"")</f>
        <v>66046750</v>
      </c>
      <c r="AT472"/>
      <c r="DH472">
        <v>500</v>
      </c>
      <c r="DI472">
        <v>1400</v>
      </c>
      <c r="DJ472">
        <v>500</v>
      </c>
      <c r="DK472" t="s">
        <v>9683</v>
      </c>
      <c r="DL472" t="s">
        <v>9812</v>
      </c>
      <c r="DM472" t="s">
        <v>9807</v>
      </c>
      <c r="DN472">
        <v>358684500</v>
      </c>
      <c r="DO472">
        <v>334363000</v>
      </c>
      <c r="DP472">
        <v>1400832000</v>
      </c>
      <c r="DQ472">
        <v>1331128000</v>
      </c>
      <c r="DR472">
        <v>2000</v>
      </c>
      <c r="DS472" t="s">
        <v>3621</v>
      </c>
      <c r="DT472" t="s">
        <v>3621</v>
      </c>
      <c r="DU472" t="s">
        <v>3621</v>
      </c>
      <c r="DV472">
        <v>7500</v>
      </c>
      <c r="DW472">
        <v>730974.85333333339</v>
      </c>
      <c r="DX472">
        <v>693764.89333333331</v>
      </c>
      <c r="DY472">
        <v>1.0536348269530003</v>
      </c>
    </row>
    <row r="473" spans="1:129" x14ac:dyDescent="0.25">
      <c r="A473" s="258">
        <v>41589</v>
      </c>
      <c r="B4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1392.08.20</v>
      </c>
      <c r="C473" s="195">
        <f t="shared" ca="1" si="43"/>
        <v>1392</v>
      </c>
      <c r="D4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73" s="195">
        <f>_xlfn.NUMBERVALUE(RIGHT(Table11[[#This Row],[تاریخ شمسی]],2))</f>
        <v>20</v>
      </c>
      <c r="F4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08-20</v>
      </c>
      <c r="G473" s="195" t="s">
        <v>624</v>
      </c>
      <c r="I473" s="259">
        <v>44274</v>
      </c>
      <c r="J473">
        <v>25200</v>
      </c>
      <c r="L473" s="259">
        <v>41589</v>
      </c>
      <c r="M473">
        <v>30100</v>
      </c>
      <c r="O473" s="284">
        <f>IFERROR(DATE(Table7[[#This Row],[year]],MONTH(DATEVALUE(Table7[[#This Row],[month]]&amp;"1")),Table7[[#This Row],[day]]),"")</f>
        <v>44412</v>
      </c>
      <c r="P473" s="195" t="s">
        <v>3898</v>
      </c>
      <c r="Q473" s="195">
        <v>2021</v>
      </c>
      <c r="R473" s="195" t="s">
        <v>3445</v>
      </c>
      <c r="S473" s="195">
        <v>4</v>
      </c>
      <c r="T473" s="195">
        <v>1812.45</v>
      </c>
      <c r="U473" s="195">
        <v>2553</v>
      </c>
      <c r="V473" s="195">
        <v>1345850</v>
      </c>
      <c r="X473" s="260">
        <v>44412</v>
      </c>
      <c r="Y473" t="s">
        <v>8989</v>
      </c>
      <c r="Z473" s="260">
        <v>11</v>
      </c>
      <c r="AA473">
        <v>1400</v>
      </c>
      <c r="AB473" s="260" t="str">
        <f ca="1">IFERROR(IFERROR(VLOOKUP(Table_Merge1[[#This Row],[Column1]],Table11[#All],2,FALSE),LEFT(AB474,8)&amp;IF(LEN((RIGHT(AB474,2)+1))&lt;2,"0"&amp;(RIGHT(AB474,2)+1),(RIGHT(AB474,2)-1))),"")</f>
        <v>1400.05.13</v>
      </c>
      <c r="AC473" s="259" t="str">
        <f ca="1">LEFT(Table_Merge1[[#This Row],[Column2]],4)</f>
        <v>1400</v>
      </c>
      <c r="AD473" s="259" t="str">
        <f ca="1">RIGHT(LEFT(Table_Merge1[[#This Row],[Column2]],7),2)</f>
        <v>05</v>
      </c>
      <c r="AE473" s="259" t="str">
        <f ca="1">RIGHT(Table_Merge1[[#This Row],[Column2]],2)</f>
        <v>13</v>
      </c>
      <c r="AF473">
        <v>5</v>
      </c>
      <c r="AG473">
        <v>13</v>
      </c>
      <c r="AH473" s="260">
        <v>2021</v>
      </c>
      <c r="AI473" t="s">
        <v>3445</v>
      </c>
      <c r="AJ473" s="260">
        <v>4</v>
      </c>
      <c r="AK473">
        <v>1812.45</v>
      </c>
      <c r="AL473">
        <v>2553</v>
      </c>
      <c r="AM473">
        <v>1345850</v>
      </c>
      <c r="AN473">
        <v>25650</v>
      </c>
      <c r="AO473">
        <v>223179</v>
      </c>
      <c r="AP473" s="287">
        <f>IFERROR(IF(Table_Merge1[[#This Row],[LME Zinc stock]]*Table_Merge1[[#This Row],[Nima.مقدار]]=0,"",Table_Merge1[[#This Row],[LME Zinc stock]]*Table_Merge1[[#This Row],[Nima.مقدار]]),"")</f>
        <v>300365457150</v>
      </c>
      <c r="AQ473" s="287">
        <f>IFERROR(IF(Table_Merge1[[#This Row],[LME Zinc 3-month]]*Table_Merge1[[#This Row],[Nima.مقدار]]=0,"",Table_Merge1[[#This Row],[LME Zinc 3-month]]*Table_Merge1[[#This Row],[Nima.مقدار]]),"")</f>
        <v>569775987</v>
      </c>
      <c r="AR473" s="288">
        <f>IFERROR(IF(Table_Merge1[[#This Row],[LME Zinc stock]]*Table_Merge1[[#This Row],[Azad.Sell]]=0,"",Table_Merge1[[#This Row],[LME Zinc stock]]*Table_Merge1[[#This Row],[Azad.Sell]]),"")</f>
        <v>34521052500</v>
      </c>
      <c r="AS473" s="288">
        <f>IFERROR(IF(Table_Merge1[[#This Row],[LME Zinc 3-month]]*Table_Merge1[[#This Row],[Azad.Sell]]=0,"",Table_Merge1[[#This Row],[LME Zinc 3-month]]*Table_Merge1[[#This Row],[Azad.Sell]]),"")</f>
        <v>65484450</v>
      </c>
      <c r="AT473"/>
      <c r="DH473">
        <v>1000</v>
      </c>
      <c r="DI473">
        <v>5125</v>
      </c>
      <c r="DJ473">
        <v>1000</v>
      </c>
      <c r="DK473" t="s">
        <v>9683</v>
      </c>
      <c r="DL473" t="s">
        <v>9812</v>
      </c>
      <c r="DM473" t="s">
        <v>9807</v>
      </c>
      <c r="DN473">
        <v>764879000</v>
      </c>
      <c r="DO473">
        <v>670526000</v>
      </c>
      <c r="DP473">
        <v>2165711000</v>
      </c>
      <c r="DQ473">
        <v>2001654000</v>
      </c>
      <c r="DR473">
        <v>3000</v>
      </c>
      <c r="DS473" t="s">
        <v>3621</v>
      </c>
      <c r="DT473" t="s">
        <v>3621</v>
      </c>
      <c r="DU473" t="s">
        <v>3621</v>
      </c>
      <c r="DV473">
        <v>7500</v>
      </c>
      <c r="DW473">
        <v>730974.85333333339</v>
      </c>
      <c r="DX473">
        <v>693764.89333333331</v>
      </c>
      <c r="DY473">
        <v>1.0536348269530003</v>
      </c>
    </row>
    <row r="474" spans="1:129" x14ac:dyDescent="0.25">
      <c r="A474" s="258">
        <v>41590</v>
      </c>
      <c r="B4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1392.08.21</v>
      </c>
      <c r="C474" s="195">
        <f t="shared" ca="1" si="43"/>
        <v>1392</v>
      </c>
      <c r="D4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74" s="195">
        <f>_xlfn.NUMBERVALUE(RIGHT(Table11[[#This Row],[تاریخ شمسی]],2))</f>
        <v>21</v>
      </c>
      <c r="F4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08-21</v>
      </c>
      <c r="G474" s="195" t="s">
        <v>625</v>
      </c>
      <c r="I474" s="259">
        <v>44275</v>
      </c>
      <c r="J474">
        <v>25200</v>
      </c>
      <c r="L474" s="259">
        <v>41590</v>
      </c>
      <c r="M474">
        <v>30140</v>
      </c>
      <c r="O474" s="283">
        <f>IFERROR(DATE(Table7[[#This Row],[year]],MONTH(DATEVALUE(Table7[[#This Row],[month]]&amp;"1")),Table7[[#This Row],[day]]),"")</f>
        <v>44411</v>
      </c>
      <c r="P474" s="257" t="s">
        <v>3899</v>
      </c>
      <c r="Q474" s="257">
        <v>2021</v>
      </c>
      <c r="R474" s="257" t="s">
        <v>3445</v>
      </c>
      <c r="S474" s="257">
        <v>3</v>
      </c>
      <c r="T474" s="257">
        <v>1809.7</v>
      </c>
      <c r="U474" s="257">
        <v>2621.5</v>
      </c>
      <c r="V474" s="257">
        <v>1353050</v>
      </c>
      <c r="X474" s="260">
        <v>44411</v>
      </c>
      <c r="Y474" t="s">
        <v>8988</v>
      </c>
      <c r="Z474" s="260">
        <v>12</v>
      </c>
      <c r="AA474">
        <v>1400</v>
      </c>
      <c r="AB474" s="260" t="str">
        <f ca="1">IFERROR(IFERROR(VLOOKUP(Table_Merge1[[#This Row],[Column1]],Table11[#All],2,FALSE),LEFT(AB475,8)&amp;IF(LEN((RIGHT(AB475,2)+1))&lt;2,"0"&amp;(RIGHT(AB475,2)+1),(RIGHT(AB475,2)-1))),"")</f>
        <v>1400.05.12</v>
      </c>
      <c r="AC474" s="259" t="str">
        <f ca="1">LEFT(Table_Merge1[[#This Row],[Column2]],4)</f>
        <v>1400</v>
      </c>
      <c r="AD474" s="259" t="str">
        <f ca="1">RIGHT(LEFT(Table_Merge1[[#This Row],[Column2]],7),2)</f>
        <v>05</v>
      </c>
      <c r="AE474" s="259" t="str">
        <f ca="1">RIGHT(Table_Merge1[[#This Row],[Column2]],2)</f>
        <v>12</v>
      </c>
      <c r="AF474">
        <v>5</v>
      </c>
      <c r="AG474">
        <v>12</v>
      </c>
      <c r="AH474" s="260">
        <v>2021</v>
      </c>
      <c r="AI474" t="s">
        <v>3445</v>
      </c>
      <c r="AJ474" s="260">
        <v>3</v>
      </c>
      <c r="AK474">
        <v>1809.7</v>
      </c>
      <c r="AL474">
        <v>2621.5</v>
      </c>
      <c r="AM474">
        <v>1353050</v>
      </c>
      <c r="AN474">
        <v>25750</v>
      </c>
      <c r="AO474">
        <v>224184</v>
      </c>
      <c r="AP474" s="287">
        <f>IFERROR(IF(Table_Merge1[[#This Row],[LME Zinc stock]]*Table_Merge1[[#This Row],[Nima.مقدار]]=0,"",Table_Merge1[[#This Row],[LME Zinc stock]]*Table_Merge1[[#This Row],[Nima.مقدار]]),"")</f>
        <v>303332161200</v>
      </c>
      <c r="AQ474" s="287">
        <f>IFERROR(IF(Table_Merge1[[#This Row],[LME Zinc 3-month]]*Table_Merge1[[#This Row],[Nima.مقدار]]=0,"",Table_Merge1[[#This Row],[LME Zinc 3-month]]*Table_Merge1[[#This Row],[Nima.مقدار]]),"")</f>
        <v>587698356</v>
      </c>
      <c r="AR474" s="288">
        <f>IFERROR(IF(Table_Merge1[[#This Row],[LME Zinc stock]]*Table_Merge1[[#This Row],[Azad.Sell]]=0,"",Table_Merge1[[#This Row],[LME Zinc stock]]*Table_Merge1[[#This Row],[Azad.Sell]]),"")</f>
        <v>34841037500</v>
      </c>
      <c r="AS474" s="288">
        <f>IFERROR(IF(Table_Merge1[[#This Row],[LME Zinc 3-month]]*Table_Merge1[[#This Row],[Azad.Sell]]=0,"",Table_Merge1[[#This Row],[LME Zinc 3-month]]*Table_Merge1[[#This Row],[Azad.Sell]]),"")</f>
        <v>67503625</v>
      </c>
      <c r="AT474"/>
      <c r="DH474">
        <v>300</v>
      </c>
      <c r="DI474">
        <v>700</v>
      </c>
      <c r="DJ474">
        <v>300</v>
      </c>
      <c r="DK474" t="s">
        <v>9703</v>
      </c>
      <c r="DL474" t="s">
        <v>9812</v>
      </c>
      <c r="DM474" t="s">
        <v>9807</v>
      </c>
      <c r="DN474">
        <v>215459100</v>
      </c>
      <c r="DO474">
        <v>212040900</v>
      </c>
      <c r="DP474">
        <v>2381170100</v>
      </c>
      <c r="DQ474">
        <v>2213694900</v>
      </c>
      <c r="DR474">
        <v>3300</v>
      </c>
      <c r="DS474" t="s">
        <v>3621</v>
      </c>
      <c r="DT474" t="s">
        <v>3621</v>
      </c>
      <c r="DU474" t="s">
        <v>3621</v>
      </c>
      <c r="DV474">
        <v>7500</v>
      </c>
      <c r="DW474">
        <v>730974.85333333339</v>
      </c>
      <c r="DX474">
        <v>693764.89333333331</v>
      </c>
      <c r="DY474">
        <v>1.0536348269530003</v>
      </c>
    </row>
    <row r="475" spans="1:129" x14ac:dyDescent="0.25">
      <c r="A475" s="258">
        <v>41594</v>
      </c>
      <c r="B4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1392.08.25</v>
      </c>
      <c r="C475" s="195">
        <f t="shared" ca="1" si="43"/>
        <v>1392</v>
      </c>
      <c r="D4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75" s="195">
        <f>_xlfn.NUMBERVALUE(RIGHT(Table11[[#This Row],[تاریخ شمسی]],2))</f>
        <v>25</v>
      </c>
      <c r="F4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08-25</v>
      </c>
      <c r="G475" s="195" t="s">
        <v>626</v>
      </c>
      <c r="I475" s="259">
        <v>44276</v>
      </c>
      <c r="J475">
        <v>25200</v>
      </c>
      <c r="L475" s="259">
        <v>41594</v>
      </c>
      <c r="M475">
        <v>30080</v>
      </c>
      <c r="O475" s="284">
        <f>IFERROR(DATE(Table7[[#This Row],[year]],MONTH(DATEVALUE(Table7[[#This Row],[month]]&amp;"1")),Table7[[#This Row],[day]]),"")</f>
        <v>44410</v>
      </c>
      <c r="P475" s="195" t="s">
        <v>3900</v>
      </c>
      <c r="Q475" s="195">
        <v>2021</v>
      </c>
      <c r="R475" s="195" t="s">
        <v>3445</v>
      </c>
      <c r="S475" s="195">
        <v>2</v>
      </c>
      <c r="T475" s="195">
        <v>1807.55</v>
      </c>
      <c r="U475" s="195">
        <v>2589</v>
      </c>
      <c r="V475" s="195">
        <v>1355600</v>
      </c>
      <c r="X475" s="260">
        <v>44410</v>
      </c>
      <c r="Y475" t="s">
        <v>8987</v>
      </c>
      <c r="Z475" s="260">
        <v>12</v>
      </c>
      <c r="AA475">
        <v>1400</v>
      </c>
      <c r="AB475" s="260" t="str">
        <f ca="1">IFERROR(IFERROR(VLOOKUP(Table_Merge1[[#This Row],[Column1]],Table11[#All],2,FALSE),LEFT(AB476,8)&amp;IF(LEN((RIGHT(AB476,2)+1))&lt;2,"0"&amp;(RIGHT(AB476,2)+1),(RIGHT(AB476,2)-1))),"")</f>
        <v>1400.05.11</v>
      </c>
      <c r="AC475" s="259" t="str">
        <f ca="1">LEFT(Table_Merge1[[#This Row],[Column2]],4)</f>
        <v>1400</v>
      </c>
      <c r="AD475" s="259" t="str">
        <f ca="1">RIGHT(LEFT(Table_Merge1[[#This Row],[Column2]],7),2)</f>
        <v>05</v>
      </c>
      <c r="AE475" s="259" t="str">
        <f ca="1">RIGHT(Table_Merge1[[#This Row],[Column2]],2)</f>
        <v>11</v>
      </c>
      <c r="AF475">
        <v>5</v>
      </c>
      <c r="AG475">
        <v>11</v>
      </c>
      <c r="AH475" s="260">
        <v>2021</v>
      </c>
      <c r="AI475" t="s">
        <v>3445</v>
      </c>
      <c r="AJ475" s="260">
        <v>2</v>
      </c>
      <c r="AK475">
        <v>1807.55</v>
      </c>
      <c r="AL475">
        <v>2589</v>
      </c>
      <c r="AM475">
        <v>1355600</v>
      </c>
      <c r="AN475">
        <v>25550</v>
      </c>
      <c r="AO475">
        <v>224214</v>
      </c>
      <c r="AP475" s="287">
        <f>IFERROR(IF(Table_Merge1[[#This Row],[LME Zinc stock]]*Table_Merge1[[#This Row],[Nima.مقدار]]=0,"",Table_Merge1[[#This Row],[LME Zinc stock]]*Table_Merge1[[#This Row],[Nima.مقدار]]),"")</f>
        <v>303944498400</v>
      </c>
      <c r="AQ475" s="287">
        <f>IFERROR(IF(Table_Merge1[[#This Row],[LME Zinc 3-month]]*Table_Merge1[[#This Row],[Nima.مقدار]]=0,"",Table_Merge1[[#This Row],[LME Zinc 3-month]]*Table_Merge1[[#This Row],[Nima.مقدار]]),"")</f>
        <v>580490046</v>
      </c>
      <c r="AR475" s="288">
        <f>IFERROR(IF(Table_Merge1[[#This Row],[LME Zinc stock]]*Table_Merge1[[#This Row],[Azad.Sell]]=0,"",Table_Merge1[[#This Row],[LME Zinc stock]]*Table_Merge1[[#This Row],[Azad.Sell]]),"")</f>
        <v>34635580000</v>
      </c>
      <c r="AS475" s="288">
        <f>IFERROR(IF(Table_Merge1[[#This Row],[LME Zinc 3-month]]*Table_Merge1[[#This Row],[Azad.Sell]]=0,"",Table_Merge1[[#This Row],[LME Zinc 3-month]]*Table_Merge1[[#This Row],[Azad.Sell]]),"")</f>
        <v>66148950</v>
      </c>
      <c r="AT475"/>
      <c r="DH475">
        <v>1500</v>
      </c>
      <c r="DI475">
        <v>2525</v>
      </c>
      <c r="DJ475">
        <v>1500</v>
      </c>
      <c r="DK475" t="s">
        <v>9703</v>
      </c>
      <c r="DL475" t="s">
        <v>9812</v>
      </c>
      <c r="DM475" t="s">
        <v>9807</v>
      </c>
      <c r="DN475">
        <v>1069153500</v>
      </c>
      <c r="DO475">
        <v>1061104500</v>
      </c>
      <c r="DP475">
        <v>3450323600</v>
      </c>
      <c r="DQ475">
        <v>3274799400</v>
      </c>
      <c r="DR475">
        <v>4800</v>
      </c>
      <c r="DS475" t="s">
        <v>3621</v>
      </c>
      <c r="DT475" t="s">
        <v>3621</v>
      </c>
      <c r="DU475" t="s">
        <v>3621</v>
      </c>
      <c r="DV475">
        <v>7500</v>
      </c>
      <c r="DW475">
        <v>730974.85333333339</v>
      </c>
      <c r="DX475">
        <v>693764.89333333331</v>
      </c>
      <c r="DY475">
        <v>1.0536348269530003</v>
      </c>
    </row>
    <row r="476" spans="1:129" x14ac:dyDescent="0.25">
      <c r="A476" s="258">
        <v>41595</v>
      </c>
      <c r="B4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1392.08.26</v>
      </c>
      <c r="C476" s="195">
        <f t="shared" ca="1" si="43"/>
        <v>1392</v>
      </c>
      <c r="D4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76" s="195">
        <f>_xlfn.NUMBERVALUE(RIGHT(Table11[[#This Row],[تاریخ شمسی]],2))</f>
        <v>26</v>
      </c>
      <c r="F4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08-26</v>
      </c>
      <c r="G476" s="195" t="s">
        <v>627</v>
      </c>
      <c r="I476" s="259">
        <v>44277</v>
      </c>
      <c r="J476">
        <v>25200</v>
      </c>
      <c r="L476" s="259">
        <v>41595</v>
      </c>
      <c r="M476">
        <v>30040</v>
      </c>
      <c r="O476" s="283">
        <f>IFERROR(DATE(Table7[[#This Row],[year]],MONTH(DATEVALUE(Table7[[#This Row],[month]]&amp;"1")),Table7[[#This Row],[day]]),"")</f>
        <v>44407</v>
      </c>
      <c r="P476" s="257" t="s">
        <v>3901</v>
      </c>
      <c r="Q476" s="257">
        <v>2021</v>
      </c>
      <c r="R476" s="257" t="s">
        <v>3443</v>
      </c>
      <c r="S476" s="257">
        <v>30</v>
      </c>
      <c r="T476" s="257">
        <v>1828.25</v>
      </c>
      <c r="U476" s="257">
        <v>2599.5</v>
      </c>
      <c r="V476" s="257">
        <v>1371150</v>
      </c>
      <c r="X476" s="260">
        <v>44407</v>
      </c>
      <c r="Z476" s="260">
        <v>12</v>
      </c>
      <c r="AB476" s="260" t="str">
        <f ca="1">IFERROR(IFERROR(VLOOKUP(Table_Merge1[[#This Row],[Column1]],Table11[#All],2,FALSE),LEFT(AB477,8)&amp;IF(LEN((RIGHT(AB477,2)+1))&lt;2,"0"&amp;(RIGHT(AB477,2)+1),(RIGHT(AB477,2)-1))),"")</f>
        <v>1400.05.08</v>
      </c>
      <c r="AC476" s="259" t="str">
        <f ca="1">LEFT(Table_Merge1[[#This Row],[Column2]],4)</f>
        <v>1400</v>
      </c>
      <c r="AD476" s="259" t="str">
        <f ca="1">RIGHT(LEFT(Table_Merge1[[#This Row],[Column2]],7),2)</f>
        <v>05</v>
      </c>
      <c r="AE476" s="259" t="str">
        <f ca="1">RIGHT(Table_Merge1[[#This Row],[Column2]],2)</f>
        <v>08</v>
      </c>
      <c r="AH476" s="260">
        <v>2021</v>
      </c>
      <c r="AI476" t="s">
        <v>3443</v>
      </c>
      <c r="AJ476" s="260">
        <v>30</v>
      </c>
      <c r="AK476">
        <v>1828.25</v>
      </c>
      <c r="AL476">
        <v>2599.5</v>
      </c>
      <c r="AM476">
        <v>1371150</v>
      </c>
      <c r="AN476">
        <v>25600</v>
      </c>
      <c r="AP476" s="287" t="str">
        <f>IFERROR(IF(Table_Merge1[[#This Row],[LME Zinc stock]]*Table_Merge1[[#This Row],[Nima.مقدار]]=0,"",Table_Merge1[[#This Row],[LME Zinc stock]]*Table_Merge1[[#This Row],[Nima.مقدار]]),"")</f>
        <v/>
      </c>
      <c r="AQ476" s="287" t="str">
        <f>IFERROR(IF(Table_Merge1[[#This Row],[LME Zinc 3-month]]*Table_Merge1[[#This Row],[Nima.مقدار]]=0,"",Table_Merge1[[#This Row],[LME Zinc 3-month]]*Table_Merge1[[#This Row],[Nima.مقدار]]),"")</f>
        <v/>
      </c>
      <c r="AR476" s="288">
        <f>IFERROR(IF(Table_Merge1[[#This Row],[LME Zinc stock]]*Table_Merge1[[#This Row],[Azad.Sell]]=0,"",Table_Merge1[[#This Row],[LME Zinc stock]]*Table_Merge1[[#This Row],[Azad.Sell]]),"")</f>
        <v>35101440000</v>
      </c>
      <c r="AS476" s="288">
        <f>IFERROR(IF(Table_Merge1[[#This Row],[LME Zinc 3-month]]*Table_Merge1[[#This Row],[Azad.Sell]]=0,"",Table_Merge1[[#This Row],[LME Zinc 3-month]]*Table_Merge1[[#This Row],[Azad.Sell]]),"")</f>
        <v>66547200</v>
      </c>
      <c r="AT476"/>
      <c r="DH476">
        <v>200</v>
      </c>
      <c r="DI476">
        <v>425</v>
      </c>
      <c r="DJ476">
        <v>200</v>
      </c>
      <c r="DK476" t="s">
        <v>9775</v>
      </c>
      <c r="DL476" t="s">
        <v>9812</v>
      </c>
      <c r="DM476" t="s">
        <v>9807</v>
      </c>
      <c r="DN476">
        <v>144337800</v>
      </c>
      <c r="DO476">
        <v>144337800</v>
      </c>
      <c r="DP476">
        <v>3594661400</v>
      </c>
      <c r="DQ476">
        <v>3419137200</v>
      </c>
      <c r="DR476">
        <v>5000</v>
      </c>
      <c r="DS476" t="s">
        <v>3621</v>
      </c>
      <c r="DT476" t="s">
        <v>3621</v>
      </c>
      <c r="DU476" t="s">
        <v>3621</v>
      </c>
      <c r="DV476">
        <v>7500</v>
      </c>
      <c r="DW476">
        <v>730974.85333333339</v>
      </c>
      <c r="DX476">
        <v>693764.89333333331</v>
      </c>
      <c r="DY476">
        <v>1.0536348269530003</v>
      </c>
    </row>
    <row r="477" spans="1:129" x14ac:dyDescent="0.25">
      <c r="A477" s="258">
        <v>41596</v>
      </c>
      <c r="B4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1392.08.27</v>
      </c>
      <c r="C477" s="195">
        <f t="shared" ca="1" si="43"/>
        <v>1392</v>
      </c>
      <c r="D4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77" s="195">
        <f>_xlfn.NUMBERVALUE(RIGHT(Table11[[#This Row],[تاریخ شمسی]],2))</f>
        <v>27</v>
      </c>
      <c r="F4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08-27</v>
      </c>
      <c r="G477" s="195" t="s">
        <v>628</v>
      </c>
      <c r="I477" s="259">
        <v>44278</v>
      </c>
      <c r="J477">
        <v>25200</v>
      </c>
      <c r="L477" s="259">
        <v>41596</v>
      </c>
      <c r="M477">
        <v>29900</v>
      </c>
      <c r="O477" s="284">
        <f>IFERROR(DATE(Table7[[#This Row],[year]],MONTH(DATEVALUE(Table7[[#This Row],[month]]&amp;"1")),Table7[[#This Row],[day]]),"")</f>
        <v>44406</v>
      </c>
      <c r="P477" s="195" t="s">
        <v>3902</v>
      </c>
      <c r="Q477" s="195">
        <v>2021</v>
      </c>
      <c r="R477" s="195" t="s">
        <v>3443</v>
      </c>
      <c r="S477" s="195">
        <v>29</v>
      </c>
      <c r="T477" s="195">
        <v>1819.45</v>
      </c>
      <c r="U477" s="195">
        <v>2628.5</v>
      </c>
      <c r="V477" s="195">
        <v>1378575</v>
      </c>
      <c r="X477" s="260">
        <v>44406</v>
      </c>
      <c r="Y477" t="s">
        <v>8986</v>
      </c>
      <c r="Z477" s="260">
        <v>12</v>
      </c>
      <c r="AA477">
        <v>1400</v>
      </c>
      <c r="AB477" s="260" t="str">
        <f ca="1">IFERROR(IFERROR(VLOOKUP(Table_Merge1[[#This Row],[Column1]],Table11[#All],2,FALSE),LEFT(AB478,8)&amp;IF(LEN((RIGHT(AB478,2)+1))&lt;2,"0"&amp;(RIGHT(AB478,2)+1),(RIGHT(AB478,2)-1))),"")</f>
        <v>1400.05.07</v>
      </c>
      <c r="AC477" s="259" t="str">
        <f ca="1">LEFT(Table_Merge1[[#This Row],[Column2]],4)</f>
        <v>1400</v>
      </c>
      <c r="AD477" s="259" t="str">
        <f ca="1">RIGHT(LEFT(Table_Merge1[[#This Row],[Column2]],7),2)</f>
        <v>05</v>
      </c>
      <c r="AE477" s="259" t="str">
        <f ca="1">RIGHT(Table_Merge1[[#This Row],[Column2]],2)</f>
        <v>07</v>
      </c>
      <c r="AF477">
        <v>5</v>
      </c>
      <c r="AG477">
        <v>7</v>
      </c>
      <c r="AH477" s="260">
        <v>2021</v>
      </c>
      <c r="AI477" t="s">
        <v>3443</v>
      </c>
      <c r="AJ477" s="260">
        <v>29</v>
      </c>
      <c r="AK477">
        <v>1819.45</v>
      </c>
      <c r="AL477">
        <v>2628.5</v>
      </c>
      <c r="AM477">
        <v>1378575</v>
      </c>
      <c r="AN477">
        <v>25600</v>
      </c>
      <c r="AO477">
        <v>222981</v>
      </c>
      <c r="AP477" s="287">
        <f>IFERROR(IF(Table_Merge1[[#This Row],[LME Zinc stock]]*Table_Merge1[[#This Row],[Nima.مقدار]]=0,"",Table_Merge1[[#This Row],[LME Zinc stock]]*Table_Merge1[[#This Row],[Nima.مقدار]]),"")</f>
        <v>307396032075</v>
      </c>
      <c r="AQ477" s="287">
        <f>IFERROR(IF(Table_Merge1[[#This Row],[LME Zinc 3-month]]*Table_Merge1[[#This Row],[Nima.مقدار]]=0,"",Table_Merge1[[#This Row],[LME Zinc 3-month]]*Table_Merge1[[#This Row],[Nima.مقدار]]),"")</f>
        <v>586105558.5</v>
      </c>
      <c r="AR477" s="288">
        <f>IFERROR(IF(Table_Merge1[[#This Row],[LME Zinc stock]]*Table_Merge1[[#This Row],[Azad.Sell]]=0,"",Table_Merge1[[#This Row],[LME Zinc stock]]*Table_Merge1[[#This Row],[Azad.Sell]]),"")</f>
        <v>35291520000</v>
      </c>
      <c r="AS477" s="288">
        <f>IFERROR(IF(Table_Merge1[[#This Row],[LME Zinc 3-month]]*Table_Merge1[[#This Row],[Azad.Sell]]=0,"",Table_Merge1[[#This Row],[LME Zinc 3-month]]*Table_Merge1[[#This Row],[Azad.Sell]]),"")</f>
        <v>67289600</v>
      </c>
      <c r="AT477"/>
      <c r="DH477">
        <v>1500</v>
      </c>
      <c r="DI477">
        <v>5475</v>
      </c>
      <c r="DJ477">
        <v>1500</v>
      </c>
      <c r="DK477" t="s">
        <v>9775</v>
      </c>
      <c r="DL477" t="s">
        <v>9812</v>
      </c>
      <c r="DM477" t="s">
        <v>9807</v>
      </c>
      <c r="DN477">
        <v>1184751000</v>
      </c>
      <c r="DO477">
        <v>1083433500</v>
      </c>
      <c r="DP477">
        <v>4779412400</v>
      </c>
      <c r="DQ477">
        <v>4502570700</v>
      </c>
      <c r="DR477">
        <v>6500</v>
      </c>
      <c r="DS477" t="s">
        <v>3621</v>
      </c>
      <c r="DT477" t="s">
        <v>3621</v>
      </c>
      <c r="DU477" t="s">
        <v>3621</v>
      </c>
      <c r="DV477">
        <v>7500</v>
      </c>
      <c r="DW477">
        <v>730974.85333333339</v>
      </c>
      <c r="DX477">
        <v>693764.89333333331</v>
      </c>
      <c r="DY477">
        <v>1.0536348269530003</v>
      </c>
    </row>
    <row r="478" spans="1:129" x14ac:dyDescent="0.25">
      <c r="A478" s="258">
        <v>41597</v>
      </c>
      <c r="B4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1392.08.28</v>
      </c>
      <c r="C478" s="195">
        <f t="shared" ca="1" si="43"/>
        <v>1392</v>
      </c>
      <c r="D4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78" s="195">
        <f>_xlfn.NUMBERVALUE(RIGHT(Table11[[#This Row],[تاریخ شمسی]],2))</f>
        <v>28</v>
      </c>
      <c r="F4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08-28</v>
      </c>
      <c r="G478" s="195" t="s">
        <v>629</v>
      </c>
      <c r="I478" s="259">
        <v>44279</v>
      </c>
      <c r="J478">
        <v>25200</v>
      </c>
      <c r="L478" s="259">
        <v>41597</v>
      </c>
      <c r="M478">
        <v>30000</v>
      </c>
      <c r="O478" s="283">
        <f>IFERROR(DATE(Table7[[#This Row],[year]],MONTH(DATEVALUE(Table7[[#This Row],[month]]&amp;"1")),Table7[[#This Row],[day]]),"")</f>
        <v>44405</v>
      </c>
      <c r="P478" s="257" t="s">
        <v>3903</v>
      </c>
      <c r="Q478" s="257">
        <v>2021</v>
      </c>
      <c r="R478" s="257" t="s">
        <v>3443</v>
      </c>
      <c r="S478" s="257">
        <v>28</v>
      </c>
      <c r="T478" s="257">
        <v>1799.3</v>
      </c>
      <c r="U478" s="257" t="s">
        <v>3621</v>
      </c>
      <c r="V478" s="257" t="s">
        <v>3621</v>
      </c>
      <c r="X478" s="260">
        <v>44405</v>
      </c>
      <c r="Y478" t="s">
        <v>8985</v>
      </c>
      <c r="Z478" s="260">
        <v>12</v>
      </c>
      <c r="AA478">
        <v>1400</v>
      </c>
      <c r="AB478" s="260" t="str">
        <f ca="1">IFERROR(IFERROR(VLOOKUP(Table_Merge1[[#This Row],[Column1]],Table11[#All],2,FALSE),LEFT(AB479,8)&amp;IF(LEN((RIGHT(AB479,2)+1))&lt;2,"0"&amp;(RIGHT(AB479,2)+1),(RIGHT(AB479,2)-1))),"")</f>
        <v>1400.05.06</v>
      </c>
      <c r="AC478" s="259" t="str">
        <f ca="1">LEFT(Table_Merge1[[#This Row],[Column2]],4)</f>
        <v>1400</v>
      </c>
      <c r="AD478" s="259" t="str">
        <f ca="1">RIGHT(LEFT(Table_Merge1[[#This Row],[Column2]],7),2)</f>
        <v>05</v>
      </c>
      <c r="AE478" s="259" t="str">
        <f ca="1">RIGHT(Table_Merge1[[#This Row],[Column2]],2)</f>
        <v>06</v>
      </c>
      <c r="AF478">
        <v>5</v>
      </c>
      <c r="AG478">
        <v>6</v>
      </c>
      <c r="AH478" s="260">
        <v>2021</v>
      </c>
      <c r="AI478" t="s">
        <v>3443</v>
      </c>
      <c r="AJ478" s="260">
        <v>28</v>
      </c>
      <c r="AK478">
        <v>1799.3</v>
      </c>
      <c r="AL478" t="s">
        <v>3621</v>
      </c>
      <c r="AM478" t="s">
        <v>3621</v>
      </c>
      <c r="AN478">
        <v>25600</v>
      </c>
      <c r="AO478">
        <v>222981</v>
      </c>
      <c r="AP478" s="287" t="str">
        <f>IFERROR(IF(Table_Merge1[[#This Row],[LME Zinc stock]]*Table_Merge1[[#This Row],[Nima.مقدار]]=0,"",Table_Merge1[[#This Row],[LME Zinc stock]]*Table_Merge1[[#This Row],[Nima.مقدار]]),"")</f>
        <v/>
      </c>
      <c r="AQ478" s="287" t="str">
        <f>IFERROR(IF(Table_Merge1[[#This Row],[LME Zinc 3-month]]*Table_Merge1[[#This Row],[Nima.مقدار]]=0,"",Table_Merge1[[#This Row],[LME Zinc 3-month]]*Table_Merge1[[#This Row],[Nima.مقدار]]),"")</f>
        <v/>
      </c>
      <c r="AR478" s="288" t="str">
        <f>IFERROR(IF(Table_Merge1[[#This Row],[LME Zinc stock]]*Table_Merge1[[#This Row],[Azad.Sell]]=0,"",Table_Merge1[[#This Row],[LME Zinc stock]]*Table_Merge1[[#This Row],[Azad.Sell]]),"")</f>
        <v/>
      </c>
      <c r="AS478" s="288" t="str">
        <f>IFERROR(IF(Table_Merge1[[#This Row],[LME Zinc 3-month]]*Table_Merge1[[#This Row],[Azad.Sell]]=0,"",Table_Merge1[[#This Row],[LME Zinc 3-month]]*Table_Merge1[[#This Row],[Azad.Sell]]),"")</f>
        <v/>
      </c>
      <c r="AT478"/>
      <c r="DH478">
        <v>1000</v>
      </c>
      <c r="DI478">
        <v>1700</v>
      </c>
      <c r="DJ478">
        <v>1000</v>
      </c>
      <c r="DK478" t="s">
        <v>9776</v>
      </c>
      <c r="DL478" t="s">
        <v>9812</v>
      </c>
      <c r="DM478" t="s">
        <v>9807</v>
      </c>
      <c r="DN478">
        <v>702899000</v>
      </c>
      <c r="DO478">
        <v>700666000</v>
      </c>
      <c r="DP478">
        <v>5482311400</v>
      </c>
      <c r="DQ478">
        <v>5203236700</v>
      </c>
      <c r="DR478">
        <v>7500</v>
      </c>
      <c r="DS478">
        <v>7500</v>
      </c>
      <c r="DT478">
        <v>730974.85333333339</v>
      </c>
      <c r="DU478">
        <v>693764.89333333331</v>
      </c>
      <c r="DV478">
        <v>7500</v>
      </c>
      <c r="DW478">
        <v>730974.85333333339</v>
      </c>
      <c r="DX478">
        <v>693764.89333333331</v>
      </c>
      <c r="DY478">
        <v>1.0536348269530003</v>
      </c>
    </row>
    <row r="479" spans="1:129" x14ac:dyDescent="0.25">
      <c r="A479" s="258">
        <v>41598</v>
      </c>
      <c r="B4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1392.08.29</v>
      </c>
      <c r="C479" s="195">
        <f t="shared" ca="1" si="43"/>
        <v>1392</v>
      </c>
      <c r="D4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79" s="195">
        <f>_xlfn.NUMBERVALUE(RIGHT(Table11[[#This Row],[تاریخ شمسی]],2))</f>
        <v>29</v>
      </c>
      <c r="F4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08-29</v>
      </c>
      <c r="G479" s="195" t="s">
        <v>630</v>
      </c>
      <c r="I479" s="259">
        <v>44280</v>
      </c>
      <c r="J479">
        <v>25200</v>
      </c>
      <c r="L479" s="259">
        <v>41598</v>
      </c>
      <c r="M479">
        <v>30040</v>
      </c>
      <c r="O479" s="284">
        <f>IFERROR(DATE(Table7[[#This Row],[year]],MONTH(DATEVALUE(Table7[[#This Row],[month]]&amp;"1")),Table7[[#This Row],[day]]),"")</f>
        <v>44404</v>
      </c>
      <c r="P479" s="195" t="s">
        <v>3904</v>
      </c>
      <c r="Q479" s="195">
        <v>2021</v>
      </c>
      <c r="R479" s="195" t="s">
        <v>3443</v>
      </c>
      <c r="S479" s="195">
        <v>27</v>
      </c>
      <c r="T479" s="195">
        <v>1797.15</v>
      </c>
      <c r="U479" s="195">
        <v>2619</v>
      </c>
      <c r="V479" s="195">
        <v>1387800</v>
      </c>
      <c r="X479" s="260">
        <v>44404</v>
      </c>
      <c r="Y479" t="s">
        <v>8984</v>
      </c>
      <c r="Z479" s="260">
        <v>12</v>
      </c>
      <c r="AA479">
        <v>1400</v>
      </c>
      <c r="AB479" s="260" t="str">
        <f ca="1">IFERROR(IFERROR(VLOOKUP(Table_Merge1[[#This Row],[Column1]],Table11[#All],2,FALSE),LEFT(AB480,8)&amp;IF(LEN((RIGHT(AB480,2)+1))&lt;2,"0"&amp;(RIGHT(AB480,2)+1),(RIGHT(AB480,2)-1))),"")</f>
        <v>1400.05.05</v>
      </c>
      <c r="AC479" s="259" t="str">
        <f ca="1">LEFT(Table_Merge1[[#This Row],[Column2]],4)</f>
        <v>1400</v>
      </c>
      <c r="AD479" s="259" t="str">
        <f ca="1">RIGHT(LEFT(Table_Merge1[[#This Row],[Column2]],7),2)</f>
        <v>05</v>
      </c>
      <c r="AE479" s="259" t="str">
        <f ca="1">RIGHT(Table_Merge1[[#This Row],[Column2]],2)</f>
        <v>05</v>
      </c>
      <c r="AF479">
        <v>5</v>
      </c>
      <c r="AG479">
        <v>5</v>
      </c>
      <c r="AH479" s="260">
        <v>2021</v>
      </c>
      <c r="AI479" t="s">
        <v>3443</v>
      </c>
      <c r="AJ479" s="260">
        <v>27</v>
      </c>
      <c r="AK479">
        <v>1797.15</v>
      </c>
      <c r="AL479">
        <v>2619</v>
      </c>
      <c r="AM479">
        <v>1387800</v>
      </c>
      <c r="AN479">
        <v>25180</v>
      </c>
      <c r="AO479">
        <v>223589</v>
      </c>
      <c r="AP479" s="287">
        <f>IFERROR(IF(Table_Merge1[[#This Row],[LME Zinc stock]]*Table_Merge1[[#This Row],[Nima.مقدار]]=0,"",Table_Merge1[[#This Row],[LME Zinc stock]]*Table_Merge1[[#This Row],[Nima.مقدار]]),"")</f>
        <v>310296814200</v>
      </c>
      <c r="AQ479" s="287">
        <f>IFERROR(IF(Table_Merge1[[#This Row],[LME Zinc 3-month]]*Table_Merge1[[#This Row],[Nima.مقدار]]=0,"",Table_Merge1[[#This Row],[LME Zinc 3-month]]*Table_Merge1[[#This Row],[Nima.مقدار]]),"")</f>
        <v>585579591</v>
      </c>
      <c r="AR479" s="288">
        <f>IFERROR(IF(Table_Merge1[[#This Row],[LME Zinc stock]]*Table_Merge1[[#This Row],[Azad.Sell]]=0,"",Table_Merge1[[#This Row],[LME Zinc stock]]*Table_Merge1[[#This Row],[Azad.Sell]]),"")</f>
        <v>34944804000</v>
      </c>
      <c r="AS479" s="288">
        <f>IFERROR(IF(Table_Merge1[[#This Row],[LME Zinc 3-month]]*Table_Merge1[[#This Row],[Azad.Sell]]=0,"",Table_Merge1[[#This Row],[LME Zinc 3-month]]*Table_Merge1[[#This Row],[Azad.Sell]]),"")</f>
        <v>65946420</v>
      </c>
      <c r="AT479"/>
      <c r="DH479">
        <v>500</v>
      </c>
      <c r="DI479">
        <v>725</v>
      </c>
      <c r="DJ479">
        <v>500</v>
      </c>
      <c r="DK479" t="s">
        <v>9574</v>
      </c>
      <c r="DL479" t="s">
        <v>9812</v>
      </c>
      <c r="DM479" t="s">
        <v>9802</v>
      </c>
      <c r="DN479">
        <v>358231000</v>
      </c>
      <c r="DO479">
        <v>354162500</v>
      </c>
      <c r="DP479">
        <v>358231000</v>
      </c>
      <c r="DQ479">
        <v>354162500</v>
      </c>
      <c r="DR479">
        <v>500</v>
      </c>
      <c r="DS479" t="s">
        <v>3621</v>
      </c>
      <c r="DT479" t="s">
        <v>3621</v>
      </c>
      <c r="DU479" t="s">
        <v>3621</v>
      </c>
      <c r="DV479">
        <v>8000</v>
      </c>
      <c r="DW479">
        <v>718767.0625</v>
      </c>
      <c r="DX479">
        <v>682593.375</v>
      </c>
      <c r="DY479">
        <v>1.0529944895817367</v>
      </c>
    </row>
    <row r="480" spans="1:129" x14ac:dyDescent="0.25">
      <c r="A480" s="258">
        <v>41599</v>
      </c>
      <c r="B4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1392.08.30</v>
      </c>
      <c r="C480" s="195">
        <f t="shared" ca="1" si="43"/>
        <v>1392</v>
      </c>
      <c r="D4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480" s="195">
        <f>_xlfn.NUMBERVALUE(RIGHT(Table11[[#This Row],[تاریخ شمسی]],2))</f>
        <v>30</v>
      </c>
      <c r="F4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08-30</v>
      </c>
      <c r="G480" s="195" t="s">
        <v>631</v>
      </c>
      <c r="I480" s="259">
        <v>44281</v>
      </c>
      <c r="J480">
        <v>25200</v>
      </c>
      <c r="L480" s="259">
        <v>41599</v>
      </c>
      <c r="M480">
        <v>30040</v>
      </c>
      <c r="O480" s="283">
        <f>IFERROR(DATE(Table7[[#This Row],[year]],MONTH(DATEVALUE(Table7[[#This Row],[month]]&amp;"1")),Table7[[#This Row],[day]]),"")</f>
        <v>44403</v>
      </c>
      <c r="P480" s="257" t="s">
        <v>3905</v>
      </c>
      <c r="Q480" s="257">
        <v>2021</v>
      </c>
      <c r="R480" s="257" t="s">
        <v>3443</v>
      </c>
      <c r="S480" s="257">
        <v>26</v>
      </c>
      <c r="T480" s="257">
        <v>1808.15</v>
      </c>
      <c r="U480" s="257">
        <v>2545.5</v>
      </c>
      <c r="V480" s="257">
        <v>1395225</v>
      </c>
      <c r="X480" s="260">
        <v>44403</v>
      </c>
      <c r="Y480" t="s">
        <v>8983</v>
      </c>
      <c r="Z480" s="260">
        <v>12</v>
      </c>
      <c r="AA480">
        <v>1400</v>
      </c>
      <c r="AB480" s="260" t="str">
        <f ca="1">IFERROR(IFERROR(VLOOKUP(Table_Merge1[[#This Row],[Column1]],Table11[#All],2,FALSE),LEFT(AB481,8)&amp;IF(LEN((RIGHT(AB481,2)+1))&lt;2,"0"&amp;(RIGHT(AB481,2)+1),(RIGHT(AB481,2)-1))),"")</f>
        <v>1400.05.04</v>
      </c>
      <c r="AC480" s="259" t="str">
        <f ca="1">LEFT(Table_Merge1[[#This Row],[Column2]],4)</f>
        <v>1400</v>
      </c>
      <c r="AD480" s="259" t="str">
        <f ca="1">RIGHT(LEFT(Table_Merge1[[#This Row],[Column2]],7),2)</f>
        <v>05</v>
      </c>
      <c r="AE480" s="259" t="str">
        <f ca="1">RIGHT(Table_Merge1[[#This Row],[Column2]],2)</f>
        <v>04</v>
      </c>
      <c r="AF480">
        <v>5</v>
      </c>
      <c r="AG480">
        <v>4</v>
      </c>
      <c r="AH480" s="260">
        <v>2021</v>
      </c>
      <c r="AI480" t="s">
        <v>3443</v>
      </c>
      <c r="AJ480" s="260">
        <v>26</v>
      </c>
      <c r="AK480">
        <v>1808.15</v>
      </c>
      <c r="AL480">
        <v>2545.5</v>
      </c>
      <c r="AM480">
        <v>1395225</v>
      </c>
      <c r="AN480">
        <v>25100</v>
      </c>
      <c r="AO480">
        <v>223681</v>
      </c>
      <c r="AP480" s="287">
        <f>IFERROR(IF(Table_Merge1[[#This Row],[LME Zinc stock]]*Table_Merge1[[#This Row],[Nima.مقدار]]=0,"",Table_Merge1[[#This Row],[LME Zinc stock]]*Table_Merge1[[#This Row],[Nima.مقدار]]),"")</f>
        <v>312085323225</v>
      </c>
      <c r="AQ480" s="287">
        <f>IFERROR(IF(Table_Merge1[[#This Row],[LME Zinc 3-month]]*Table_Merge1[[#This Row],[Nima.مقدار]]=0,"",Table_Merge1[[#This Row],[LME Zinc 3-month]]*Table_Merge1[[#This Row],[Nima.مقدار]]),"")</f>
        <v>569379985.5</v>
      </c>
      <c r="AR480" s="288">
        <f>IFERROR(IF(Table_Merge1[[#This Row],[LME Zinc stock]]*Table_Merge1[[#This Row],[Azad.Sell]]=0,"",Table_Merge1[[#This Row],[LME Zinc stock]]*Table_Merge1[[#This Row],[Azad.Sell]]),"")</f>
        <v>35020147500</v>
      </c>
      <c r="AS480" s="288">
        <f>IFERROR(IF(Table_Merge1[[#This Row],[LME Zinc 3-month]]*Table_Merge1[[#This Row],[Azad.Sell]]=0,"",Table_Merge1[[#This Row],[LME Zinc 3-month]]*Table_Merge1[[#This Row],[Azad.Sell]]),"")</f>
        <v>63892050</v>
      </c>
      <c r="AT480"/>
      <c r="DH480">
        <v>1500</v>
      </c>
      <c r="DI480">
        <v>3700</v>
      </c>
      <c r="DJ480">
        <v>1500</v>
      </c>
      <c r="DK480" t="s">
        <v>9574</v>
      </c>
      <c r="DL480" t="s">
        <v>9812</v>
      </c>
      <c r="DM480" t="s">
        <v>9802</v>
      </c>
      <c r="DN480">
        <v>1143696000</v>
      </c>
      <c r="DO480">
        <v>1065637500</v>
      </c>
      <c r="DP480">
        <v>1501927000</v>
      </c>
      <c r="DQ480">
        <v>1419800000</v>
      </c>
      <c r="DR480">
        <v>2000</v>
      </c>
      <c r="DS480" t="s">
        <v>3621</v>
      </c>
      <c r="DT480" t="s">
        <v>3621</v>
      </c>
      <c r="DU480" t="s">
        <v>3621</v>
      </c>
      <c r="DV480">
        <v>8000</v>
      </c>
      <c r="DW480">
        <v>718767.0625</v>
      </c>
      <c r="DX480">
        <v>682593.375</v>
      </c>
      <c r="DY480">
        <v>1.0529944895817367</v>
      </c>
    </row>
    <row r="481" spans="1:129" x14ac:dyDescent="0.25">
      <c r="A481" s="258">
        <v>41601</v>
      </c>
      <c r="B4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1392.09.02</v>
      </c>
      <c r="C481" s="195">
        <f t="shared" ca="1" si="43"/>
        <v>1392</v>
      </c>
      <c r="D4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481" s="195">
        <f>_xlfn.NUMBERVALUE(RIGHT(Table11[[#This Row],[تاریخ شمسی]],2))</f>
        <v>2</v>
      </c>
      <c r="F4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09-02</v>
      </c>
      <c r="G481" s="195" t="s">
        <v>632</v>
      </c>
      <c r="I481" s="259">
        <v>44282</v>
      </c>
      <c r="J481">
        <v>25300</v>
      </c>
      <c r="L481" s="259">
        <v>41601</v>
      </c>
      <c r="M481">
        <v>30000</v>
      </c>
      <c r="O481" s="284">
        <f>IFERROR(DATE(Table7[[#This Row],[year]],MONTH(DATEVALUE(Table7[[#This Row],[month]]&amp;"1")),Table7[[#This Row],[day]]),"")</f>
        <v>44400</v>
      </c>
      <c r="P481" s="195" t="s">
        <v>3906</v>
      </c>
      <c r="Q481" s="195">
        <v>2021</v>
      </c>
      <c r="R481" s="195" t="s">
        <v>3443</v>
      </c>
      <c r="S481" s="195">
        <v>23</v>
      </c>
      <c r="T481" s="195">
        <v>1803.05</v>
      </c>
      <c r="U481" s="195">
        <v>2504.5</v>
      </c>
      <c r="V481" s="195">
        <v>1401500</v>
      </c>
      <c r="X481" s="260">
        <v>44400</v>
      </c>
      <c r="Z481" s="260">
        <v>12</v>
      </c>
      <c r="AB481" s="260" t="str">
        <f ca="1">IFERROR(IFERROR(VLOOKUP(Table_Merge1[[#This Row],[Column1]],Table11[#All],2,FALSE),LEFT(AB482,8)&amp;IF(LEN((RIGHT(AB482,2)+1))&lt;2,"0"&amp;(RIGHT(AB482,2)+1),(RIGHT(AB482,2)-1))),"")</f>
        <v>1400.04.30</v>
      </c>
      <c r="AC481" s="259" t="str">
        <f ca="1">LEFT(Table_Merge1[[#This Row],[Column2]],4)</f>
        <v>1400</v>
      </c>
      <c r="AD481" s="259" t="str">
        <f ca="1">RIGHT(LEFT(Table_Merge1[[#This Row],[Column2]],7),2)</f>
        <v>04</v>
      </c>
      <c r="AE481" s="259" t="str">
        <f ca="1">RIGHT(Table_Merge1[[#This Row],[Column2]],2)</f>
        <v>30</v>
      </c>
      <c r="AH481" s="260">
        <v>2021</v>
      </c>
      <c r="AI481" t="s">
        <v>3443</v>
      </c>
      <c r="AJ481" s="260">
        <v>23</v>
      </c>
      <c r="AK481">
        <v>1803.05</v>
      </c>
      <c r="AL481">
        <v>2504.5</v>
      </c>
      <c r="AM481">
        <v>1401500</v>
      </c>
      <c r="AN481">
        <v>24650</v>
      </c>
      <c r="AP481" s="287" t="str">
        <f>IFERROR(IF(Table_Merge1[[#This Row],[LME Zinc stock]]*Table_Merge1[[#This Row],[Nima.مقدار]]=0,"",Table_Merge1[[#This Row],[LME Zinc stock]]*Table_Merge1[[#This Row],[Nima.مقدار]]),"")</f>
        <v/>
      </c>
      <c r="AQ481" s="287" t="str">
        <f>IFERROR(IF(Table_Merge1[[#This Row],[LME Zinc 3-month]]*Table_Merge1[[#This Row],[Nima.مقدار]]=0,"",Table_Merge1[[#This Row],[LME Zinc 3-month]]*Table_Merge1[[#This Row],[Nima.مقدار]]),"")</f>
        <v/>
      </c>
      <c r="AR481" s="288">
        <f>IFERROR(IF(Table_Merge1[[#This Row],[LME Zinc stock]]*Table_Merge1[[#This Row],[Azad.Sell]]=0,"",Table_Merge1[[#This Row],[LME Zinc stock]]*Table_Merge1[[#This Row],[Azad.Sell]]),"")</f>
        <v>34546975000</v>
      </c>
      <c r="AS481" s="288">
        <f>IFERROR(IF(Table_Merge1[[#This Row],[LME Zinc 3-month]]*Table_Merge1[[#This Row],[Azad.Sell]]=0,"",Table_Merge1[[#This Row],[LME Zinc 3-month]]*Table_Merge1[[#This Row],[Azad.Sell]]),"")</f>
        <v>61735925</v>
      </c>
      <c r="AT481"/>
      <c r="DH481">
        <v>1500</v>
      </c>
      <c r="DI481">
        <v>3125</v>
      </c>
      <c r="DJ481">
        <v>1500</v>
      </c>
      <c r="DK481" t="s">
        <v>9653</v>
      </c>
      <c r="DL481" t="s">
        <v>9812</v>
      </c>
      <c r="DM481" t="s">
        <v>9802</v>
      </c>
      <c r="DN481">
        <v>1059910500</v>
      </c>
      <c r="DO481">
        <v>1029570000</v>
      </c>
      <c r="DP481">
        <v>2561837500</v>
      </c>
      <c r="DQ481">
        <v>2449370000</v>
      </c>
      <c r="DR481">
        <v>3500</v>
      </c>
      <c r="DS481" t="s">
        <v>3621</v>
      </c>
      <c r="DT481" t="s">
        <v>3621</v>
      </c>
      <c r="DU481" t="s">
        <v>3621</v>
      </c>
      <c r="DV481">
        <v>8000</v>
      </c>
      <c r="DW481">
        <v>718767.0625</v>
      </c>
      <c r="DX481">
        <v>682593.375</v>
      </c>
      <c r="DY481">
        <v>1.0529944895817367</v>
      </c>
    </row>
    <row r="482" spans="1:129" x14ac:dyDescent="0.25">
      <c r="A482" s="258">
        <v>41602</v>
      </c>
      <c r="B4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1392.09.03</v>
      </c>
      <c r="C482" s="195">
        <f t="shared" ca="1" si="43"/>
        <v>1392</v>
      </c>
      <c r="D4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482" s="195">
        <f>_xlfn.NUMBERVALUE(RIGHT(Table11[[#This Row],[تاریخ شمسی]],2))</f>
        <v>3</v>
      </c>
      <c r="F4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09-03</v>
      </c>
      <c r="G482" s="195" t="s">
        <v>633</v>
      </c>
      <c r="I482" s="259">
        <v>44283</v>
      </c>
      <c r="J482">
        <v>25700</v>
      </c>
      <c r="L482" s="259">
        <v>41602</v>
      </c>
      <c r="M482">
        <v>28990</v>
      </c>
      <c r="O482" s="283">
        <f>IFERROR(DATE(Table7[[#This Row],[year]],MONTH(DATEVALUE(Table7[[#This Row],[month]]&amp;"1")),Table7[[#This Row],[day]]),"")</f>
        <v>44399</v>
      </c>
      <c r="P482" s="257" t="s">
        <v>3907</v>
      </c>
      <c r="Q482" s="257">
        <v>2021</v>
      </c>
      <c r="R482" s="257" t="s">
        <v>3443</v>
      </c>
      <c r="S482" s="257">
        <v>22</v>
      </c>
      <c r="T482" s="257">
        <v>1797.4</v>
      </c>
      <c r="U482" s="257">
        <v>2492</v>
      </c>
      <c r="V482" s="257">
        <v>1408000</v>
      </c>
      <c r="X482" s="260">
        <v>44399</v>
      </c>
      <c r="Y482" t="s">
        <v>8982</v>
      </c>
      <c r="Z482" s="260">
        <v>12</v>
      </c>
      <c r="AA482">
        <v>1400</v>
      </c>
      <c r="AB482" s="260" t="str">
        <f ca="1">IFERROR(IFERROR(VLOOKUP(Table_Merge1[[#This Row],[Column1]],Table11[#All],2,FALSE),LEFT(AB483,8)&amp;IF(LEN((RIGHT(AB483,2)+1))&lt;2,"0"&amp;(RIGHT(AB483,2)+1),(RIGHT(AB483,2)-1))),"")</f>
        <v>1400.04.31</v>
      </c>
      <c r="AC482" s="259" t="str">
        <f ca="1">LEFT(Table_Merge1[[#This Row],[Column2]],4)</f>
        <v>1400</v>
      </c>
      <c r="AD482" s="259" t="str">
        <f ca="1">RIGHT(LEFT(Table_Merge1[[#This Row],[Column2]],7),2)</f>
        <v>04</v>
      </c>
      <c r="AE482" s="259" t="str">
        <f ca="1">RIGHT(Table_Merge1[[#This Row],[Column2]],2)</f>
        <v>31</v>
      </c>
      <c r="AF482">
        <v>4</v>
      </c>
      <c r="AG482">
        <v>31</v>
      </c>
      <c r="AH482" s="260">
        <v>2021</v>
      </c>
      <c r="AI482" t="s">
        <v>3443</v>
      </c>
      <c r="AJ482" s="260">
        <v>22</v>
      </c>
      <c r="AK482">
        <v>1797.4</v>
      </c>
      <c r="AL482">
        <v>2492</v>
      </c>
      <c r="AM482">
        <v>1408000</v>
      </c>
      <c r="AN482">
        <v>24650</v>
      </c>
      <c r="AO482">
        <v>224022</v>
      </c>
      <c r="AP482" s="287">
        <f>IFERROR(IF(Table_Merge1[[#This Row],[LME Zinc stock]]*Table_Merge1[[#This Row],[Nima.مقدار]]=0,"",Table_Merge1[[#This Row],[LME Zinc stock]]*Table_Merge1[[#This Row],[Nima.مقدار]]),"")</f>
        <v>315422976000</v>
      </c>
      <c r="AQ482" s="287">
        <f>IFERROR(IF(Table_Merge1[[#This Row],[LME Zinc 3-month]]*Table_Merge1[[#This Row],[Nima.مقدار]]=0,"",Table_Merge1[[#This Row],[LME Zinc 3-month]]*Table_Merge1[[#This Row],[Nima.مقدار]]),"")</f>
        <v>558262824</v>
      </c>
      <c r="AR482" s="288">
        <f>IFERROR(IF(Table_Merge1[[#This Row],[LME Zinc stock]]*Table_Merge1[[#This Row],[Azad.Sell]]=0,"",Table_Merge1[[#This Row],[LME Zinc stock]]*Table_Merge1[[#This Row],[Azad.Sell]]),"")</f>
        <v>34707200000</v>
      </c>
      <c r="AS482" s="288">
        <f>IFERROR(IF(Table_Merge1[[#This Row],[LME Zinc 3-month]]*Table_Merge1[[#This Row],[Azad.Sell]]=0,"",Table_Merge1[[#This Row],[LME Zinc 3-month]]*Table_Merge1[[#This Row],[Azad.Sell]]),"")</f>
        <v>61427800</v>
      </c>
      <c r="AT482"/>
      <c r="DH482">
        <v>2000</v>
      </c>
      <c r="DI482">
        <v>6300</v>
      </c>
      <c r="DJ482">
        <v>2000</v>
      </c>
      <c r="DK482" t="s">
        <v>9668</v>
      </c>
      <c r="DL482" t="s">
        <v>9812</v>
      </c>
      <c r="DM482" t="s">
        <v>9802</v>
      </c>
      <c r="DN482">
        <v>1495624000</v>
      </c>
      <c r="DO482">
        <v>1331632000</v>
      </c>
      <c r="DP482">
        <v>4057461500</v>
      </c>
      <c r="DQ482">
        <v>3781002000</v>
      </c>
      <c r="DR482">
        <v>5500</v>
      </c>
      <c r="DS482" t="s">
        <v>3621</v>
      </c>
      <c r="DT482" t="s">
        <v>3621</v>
      </c>
      <c r="DU482" t="s">
        <v>3621</v>
      </c>
      <c r="DV482">
        <v>8000</v>
      </c>
      <c r="DW482">
        <v>718767.0625</v>
      </c>
      <c r="DX482">
        <v>682593.375</v>
      </c>
      <c r="DY482">
        <v>1.0529944895817367</v>
      </c>
    </row>
    <row r="483" spans="1:129" x14ac:dyDescent="0.25">
      <c r="A483" s="258">
        <v>41603</v>
      </c>
      <c r="B4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1392.09.04</v>
      </c>
      <c r="C483" s="195">
        <f t="shared" ca="1" si="43"/>
        <v>1392</v>
      </c>
      <c r="D4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483" s="195">
        <f>_xlfn.NUMBERVALUE(RIGHT(Table11[[#This Row],[تاریخ شمسی]],2))</f>
        <v>4</v>
      </c>
      <c r="F4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09-04</v>
      </c>
      <c r="G483" s="195" t="s">
        <v>634</v>
      </c>
      <c r="I483" s="259">
        <v>44284</v>
      </c>
      <c r="J483">
        <v>25700</v>
      </c>
      <c r="L483" s="259">
        <v>41603</v>
      </c>
      <c r="M483">
        <v>29100</v>
      </c>
      <c r="O483" s="284">
        <f>IFERROR(DATE(Table7[[#This Row],[year]],MONTH(DATEVALUE(Table7[[#This Row],[month]]&amp;"1")),Table7[[#This Row],[day]]),"")</f>
        <v>44398</v>
      </c>
      <c r="P483" s="195" t="s">
        <v>3908</v>
      </c>
      <c r="Q483" s="195">
        <v>2021</v>
      </c>
      <c r="R483" s="195" t="s">
        <v>3443</v>
      </c>
      <c r="S483" s="195">
        <v>21</v>
      </c>
      <c r="T483" s="195">
        <v>1805.9</v>
      </c>
      <c r="U483" s="195">
        <v>2508.5</v>
      </c>
      <c r="V483" s="195">
        <v>1416775</v>
      </c>
      <c r="X483" s="260">
        <v>44398</v>
      </c>
      <c r="Z483" s="260">
        <v>12</v>
      </c>
      <c r="AB483" s="260" t="str">
        <f ca="1">IFERROR(IFERROR(VLOOKUP(Table_Merge1[[#This Row],[Column1]],Table11[#All],2,FALSE),LEFT(AB484,8)&amp;IF(LEN((RIGHT(AB484,2)+1))&lt;2,"0"&amp;(RIGHT(AB484,2)+1),(RIGHT(AB484,2)-1))),"")</f>
        <v>1400.04.26</v>
      </c>
      <c r="AC483" s="259" t="str">
        <f ca="1">LEFT(Table_Merge1[[#This Row],[Column2]],4)</f>
        <v>1400</v>
      </c>
      <c r="AD483" s="259" t="str">
        <f ca="1">RIGHT(LEFT(Table_Merge1[[#This Row],[Column2]],7),2)</f>
        <v>04</v>
      </c>
      <c r="AE483" s="259" t="str">
        <f ca="1">RIGHT(Table_Merge1[[#This Row],[Column2]],2)</f>
        <v>26</v>
      </c>
      <c r="AH483" s="260">
        <v>2021</v>
      </c>
      <c r="AI483" t="s">
        <v>3443</v>
      </c>
      <c r="AJ483" s="260">
        <v>21</v>
      </c>
      <c r="AK483">
        <v>1805.9</v>
      </c>
      <c r="AL483">
        <v>2508.5</v>
      </c>
      <c r="AM483">
        <v>1416775</v>
      </c>
      <c r="AN483">
        <v>24620</v>
      </c>
      <c r="AP483" s="287" t="str">
        <f>IFERROR(IF(Table_Merge1[[#This Row],[LME Zinc stock]]*Table_Merge1[[#This Row],[Nima.مقدار]]=0,"",Table_Merge1[[#This Row],[LME Zinc stock]]*Table_Merge1[[#This Row],[Nima.مقدار]]),"")</f>
        <v/>
      </c>
      <c r="AQ483" s="287" t="str">
        <f>IFERROR(IF(Table_Merge1[[#This Row],[LME Zinc 3-month]]*Table_Merge1[[#This Row],[Nima.مقدار]]=0,"",Table_Merge1[[#This Row],[LME Zinc 3-month]]*Table_Merge1[[#This Row],[Nima.مقدار]]),"")</f>
        <v/>
      </c>
      <c r="AR483" s="288">
        <f>IFERROR(IF(Table_Merge1[[#This Row],[LME Zinc stock]]*Table_Merge1[[#This Row],[Azad.Sell]]=0,"",Table_Merge1[[#This Row],[LME Zinc stock]]*Table_Merge1[[#This Row],[Azad.Sell]]),"")</f>
        <v>34881000500</v>
      </c>
      <c r="AS483" s="288">
        <f>IFERROR(IF(Table_Merge1[[#This Row],[LME Zinc 3-month]]*Table_Merge1[[#This Row],[Azad.Sell]]=0,"",Table_Merge1[[#This Row],[LME Zinc 3-month]]*Table_Merge1[[#This Row],[Azad.Sell]]),"")</f>
        <v>61759270</v>
      </c>
      <c r="AT483"/>
      <c r="DH483">
        <v>2500</v>
      </c>
      <c r="DI483">
        <v>3375</v>
      </c>
      <c r="DJ483">
        <v>2500</v>
      </c>
      <c r="DK483" t="s">
        <v>9669</v>
      </c>
      <c r="DL483" t="s">
        <v>9812</v>
      </c>
      <c r="DM483" t="s">
        <v>9802</v>
      </c>
      <c r="DN483">
        <v>1692675000</v>
      </c>
      <c r="DO483">
        <v>1679745000</v>
      </c>
      <c r="DP483">
        <v>5750136500</v>
      </c>
      <c r="DQ483">
        <v>5460747000</v>
      </c>
      <c r="DR483">
        <v>8000</v>
      </c>
      <c r="DS483">
        <v>8000</v>
      </c>
      <c r="DT483">
        <v>718767.0625</v>
      </c>
      <c r="DU483">
        <v>682593.375</v>
      </c>
      <c r="DV483">
        <v>8000</v>
      </c>
      <c r="DW483">
        <v>718767.0625</v>
      </c>
      <c r="DX483">
        <v>682593.375</v>
      </c>
      <c r="DY483">
        <v>1.0529944895817367</v>
      </c>
    </row>
    <row r="484" spans="1:129" x14ac:dyDescent="0.25">
      <c r="A484" s="258">
        <v>41604</v>
      </c>
      <c r="B4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1392.09.05</v>
      </c>
      <c r="C484" s="195">
        <f t="shared" ca="1" si="43"/>
        <v>1392</v>
      </c>
      <c r="D4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484" s="195">
        <f>_xlfn.NUMBERVALUE(RIGHT(Table11[[#This Row],[تاریخ شمسی]],2))</f>
        <v>5</v>
      </c>
      <c r="F4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09-05</v>
      </c>
      <c r="G484" s="195" t="s">
        <v>635</v>
      </c>
      <c r="I484" s="259">
        <v>44285</v>
      </c>
      <c r="J484">
        <v>25900</v>
      </c>
      <c r="L484" s="259">
        <v>41604</v>
      </c>
      <c r="M484">
        <v>29530</v>
      </c>
      <c r="O484" s="283">
        <f>IFERROR(DATE(Table7[[#This Row],[year]],MONTH(DATEVALUE(Table7[[#This Row],[month]]&amp;"1")),Table7[[#This Row],[day]]),"")</f>
        <v>44397</v>
      </c>
      <c r="P484" s="257" t="s">
        <v>3909</v>
      </c>
      <c r="Q484" s="257">
        <v>2021</v>
      </c>
      <c r="R484" s="257" t="s">
        <v>3443</v>
      </c>
      <c r="S484" s="257">
        <v>20</v>
      </c>
      <c r="T484" s="257">
        <v>1815.3</v>
      </c>
      <c r="U484" s="257">
        <v>2504</v>
      </c>
      <c r="V484" s="257">
        <v>1423525</v>
      </c>
      <c r="X484" s="260">
        <v>44397</v>
      </c>
      <c r="Z484" s="260">
        <v>12</v>
      </c>
      <c r="AB484" s="260" t="str">
        <f ca="1">IFERROR(IFERROR(VLOOKUP(Table_Merge1[[#This Row],[Column1]],Table11[#All],2,FALSE),LEFT(AB485,8)&amp;IF(LEN((RIGHT(AB485,2)+1))&lt;2,"0"&amp;(RIGHT(AB485,2)+1),(RIGHT(AB485,2)-1))),"")</f>
        <v>1400.04.27</v>
      </c>
      <c r="AC484" s="259" t="str">
        <f ca="1">LEFT(Table_Merge1[[#This Row],[Column2]],4)</f>
        <v>1400</v>
      </c>
      <c r="AD484" s="259" t="str">
        <f ca="1">RIGHT(LEFT(Table_Merge1[[#This Row],[Column2]],7),2)</f>
        <v>04</v>
      </c>
      <c r="AE484" s="259" t="str">
        <f ca="1">RIGHT(Table_Merge1[[#This Row],[Column2]],2)</f>
        <v>27</v>
      </c>
      <c r="AH484" s="260">
        <v>2021</v>
      </c>
      <c r="AI484" t="s">
        <v>3443</v>
      </c>
      <c r="AJ484" s="260">
        <v>20</v>
      </c>
      <c r="AK484">
        <v>1815.3</v>
      </c>
      <c r="AL484">
        <v>2504</v>
      </c>
      <c r="AM484">
        <v>1423525</v>
      </c>
      <c r="AN484">
        <v>24620</v>
      </c>
      <c r="AP484" s="287" t="str">
        <f>IFERROR(IF(Table_Merge1[[#This Row],[LME Zinc stock]]*Table_Merge1[[#This Row],[Nima.مقدار]]=0,"",Table_Merge1[[#This Row],[LME Zinc stock]]*Table_Merge1[[#This Row],[Nima.مقدار]]),"")</f>
        <v/>
      </c>
      <c r="AQ484" s="287" t="str">
        <f>IFERROR(IF(Table_Merge1[[#This Row],[LME Zinc 3-month]]*Table_Merge1[[#This Row],[Nima.مقدار]]=0,"",Table_Merge1[[#This Row],[LME Zinc 3-month]]*Table_Merge1[[#This Row],[Nima.مقدار]]),"")</f>
        <v/>
      </c>
      <c r="AR484" s="288">
        <f>IFERROR(IF(Table_Merge1[[#This Row],[LME Zinc stock]]*Table_Merge1[[#This Row],[Azad.Sell]]=0,"",Table_Merge1[[#This Row],[LME Zinc stock]]*Table_Merge1[[#This Row],[Azad.Sell]]),"")</f>
        <v>35047185500</v>
      </c>
      <c r="AS484" s="288">
        <f>IFERROR(IF(Table_Merge1[[#This Row],[LME Zinc 3-month]]*Table_Merge1[[#This Row],[Azad.Sell]]=0,"",Table_Merge1[[#This Row],[LME Zinc 3-month]]*Table_Merge1[[#This Row],[Azad.Sell]]),"")</f>
        <v>61648480</v>
      </c>
      <c r="AT484"/>
      <c r="DH484">
        <v>1500</v>
      </c>
      <c r="DI484">
        <v>4350</v>
      </c>
      <c r="DJ484">
        <v>1500</v>
      </c>
      <c r="DK484" t="s">
        <v>9740</v>
      </c>
      <c r="DL484" t="s">
        <v>9812</v>
      </c>
      <c r="DM484" t="s">
        <v>9805</v>
      </c>
      <c r="DN484">
        <v>1076308500</v>
      </c>
      <c r="DO484">
        <v>980358000</v>
      </c>
      <c r="DP484">
        <v>1076308500</v>
      </c>
      <c r="DQ484">
        <v>980358000</v>
      </c>
      <c r="DR484">
        <v>1500</v>
      </c>
      <c r="DS484" t="s">
        <v>3621</v>
      </c>
      <c r="DT484" t="s">
        <v>3621</v>
      </c>
      <c r="DU484" t="s">
        <v>3621</v>
      </c>
      <c r="DV484">
        <v>8650</v>
      </c>
      <c r="DW484">
        <v>708448.67052023124</v>
      </c>
      <c r="DX484">
        <v>663652.26589595375</v>
      </c>
      <c r="DY484">
        <v>1.0674998141742209</v>
      </c>
    </row>
    <row r="485" spans="1:129" x14ac:dyDescent="0.25">
      <c r="A485" s="258">
        <v>41605</v>
      </c>
      <c r="B4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1392.09.06</v>
      </c>
      <c r="C485" s="195">
        <f t="shared" ca="1" si="43"/>
        <v>1392</v>
      </c>
      <c r="D4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485" s="195">
        <f>_xlfn.NUMBERVALUE(RIGHT(Table11[[#This Row],[تاریخ شمسی]],2))</f>
        <v>6</v>
      </c>
      <c r="F4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09-06</v>
      </c>
      <c r="G485" s="195" t="s">
        <v>636</v>
      </c>
      <c r="I485" s="259">
        <v>44286</v>
      </c>
      <c r="J485">
        <v>25850</v>
      </c>
      <c r="L485" s="259">
        <v>41605</v>
      </c>
      <c r="M485">
        <v>29620</v>
      </c>
      <c r="O485" s="284">
        <f>IFERROR(DATE(Table7[[#This Row],[year]],MONTH(DATEVALUE(Table7[[#This Row],[month]]&amp;"1")),Table7[[#This Row],[day]]),"")</f>
        <v>44396</v>
      </c>
      <c r="P485" s="195" t="s">
        <v>3910</v>
      </c>
      <c r="Q485" s="195">
        <v>2021</v>
      </c>
      <c r="R485" s="195" t="s">
        <v>3443</v>
      </c>
      <c r="S485" s="195">
        <v>19</v>
      </c>
      <c r="T485" s="195">
        <v>1803.25</v>
      </c>
      <c r="U485" s="195">
        <v>2462.5</v>
      </c>
      <c r="V485" s="195">
        <v>1430200</v>
      </c>
      <c r="X485" s="260">
        <v>44396</v>
      </c>
      <c r="Y485" t="s">
        <v>8981</v>
      </c>
      <c r="Z485" s="260">
        <v>12</v>
      </c>
      <c r="AA485">
        <v>1400</v>
      </c>
      <c r="AB485" s="260" t="str">
        <f ca="1">IFERROR(IFERROR(VLOOKUP(Table_Merge1[[#This Row],[Column1]],Table11[#All],2,FALSE),LEFT(AB486,8)&amp;IF(LEN((RIGHT(AB486,2)+1))&lt;2,"0"&amp;(RIGHT(AB486,2)+1),(RIGHT(AB486,2)-1))),"")</f>
        <v>1400.04.28</v>
      </c>
      <c r="AC485" s="259" t="str">
        <f ca="1">LEFT(Table_Merge1[[#This Row],[Column2]],4)</f>
        <v>1400</v>
      </c>
      <c r="AD485" s="259" t="str">
        <f ca="1">RIGHT(LEFT(Table_Merge1[[#This Row],[Column2]],7),2)</f>
        <v>04</v>
      </c>
      <c r="AE485" s="259" t="str">
        <f ca="1">RIGHT(Table_Merge1[[#This Row],[Column2]],2)</f>
        <v>28</v>
      </c>
      <c r="AF485">
        <v>4</v>
      </c>
      <c r="AG485">
        <v>28</v>
      </c>
      <c r="AH485" s="260">
        <v>2021</v>
      </c>
      <c r="AI485" t="s">
        <v>3443</v>
      </c>
      <c r="AJ485" s="260">
        <v>19</v>
      </c>
      <c r="AK485">
        <v>1803.25</v>
      </c>
      <c r="AL485">
        <v>2462.5</v>
      </c>
      <c r="AM485">
        <v>1430200</v>
      </c>
      <c r="AN485">
        <v>24530</v>
      </c>
      <c r="AO485">
        <v>224022</v>
      </c>
      <c r="AP485" s="287">
        <f>IFERROR(IF(Table_Merge1[[#This Row],[LME Zinc stock]]*Table_Merge1[[#This Row],[Nima.مقدار]]=0,"",Table_Merge1[[#This Row],[LME Zinc stock]]*Table_Merge1[[#This Row],[Nima.مقدار]]),"")</f>
        <v>320396264400</v>
      </c>
      <c r="AQ485" s="287">
        <f>IFERROR(IF(Table_Merge1[[#This Row],[LME Zinc 3-month]]*Table_Merge1[[#This Row],[Nima.مقدار]]=0,"",Table_Merge1[[#This Row],[LME Zinc 3-month]]*Table_Merge1[[#This Row],[Nima.مقدار]]),"")</f>
        <v>551654175</v>
      </c>
      <c r="AR485" s="288">
        <f>IFERROR(IF(Table_Merge1[[#This Row],[LME Zinc stock]]*Table_Merge1[[#This Row],[Azad.Sell]]=0,"",Table_Merge1[[#This Row],[LME Zinc stock]]*Table_Merge1[[#This Row],[Azad.Sell]]),"")</f>
        <v>35082806000</v>
      </c>
      <c r="AS485" s="288">
        <f>IFERROR(IF(Table_Merge1[[#This Row],[LME Zinc 3-month]]*Table_Merge1[[#This Row],[Azad.Sell]]=0,"",Table_Merge1[[#This Row],[LME Zinc 3-month]]*Table_Merge1[[#This Row],[Azad.Sell]]),"")</f>
        <v>60405125</v>
      </c>
      <c r="AT485"/>
      <c r="DH485">
        <v>500</v>
      </c>
      <c r="DI485">
        <v>675</v>
      </c>
      <c r="DJ485">
        <v>500</v>
      </c>
      <c r="DK485" t="s">
        <v>9740</v>
      </c>
      <c r="DL485" t="s">
        <v>9812</v>
      </c>
      <c r="DM485" t="s">
        <v>9805</v>
      </c>
      <c r="DN485">
        <v>325736000</v>
      </c>
      <c r="DO485">
        <v>325736000</v>
      </c>
      <c r="DP485">
        <v>1402044500</v>
      </c>
      <c r="DQ485">
        <v>1306094000</v>
      </c>
      <c r="DR485">
        <v>2000</v>
      </c>
      <c r="DS485" t="s">
        <v>3621</v>
      </c>
      <c r="DT485" t="s">
        <v>3621</v>
      </c>
      <c r="DU485" t="s">
        <v>3621</v>
      </c>
      <c r="DV485">
        <v>8650</v>
      </c>
      <c r="DW485">
        <v>708448.67052023124</v>
      </c>
      <c r="DX485">
        <v>663652.26589595375</v>
      </c>
      <c r="DY485">
        <v>1.0674998141742209</v>
      </c>
    </row>
    <row r="486" spans="1:129" x14ac:dyDescent="0.25">
      <c r="A486" s="258">
        <v>41606</v>
      </c>
      <c r="B4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1392.09.07</v>
      </c>
      <c r="C486" s="195">
        <f t="shared" ca="1" si="43"/>
        <v>1392</v>
      </c>
      <c r="D4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486" s="195">
        <f>_xlfn.NUMBERVALUE(RIGHT(Table11[[#This Row],[تاریخ شمسی]],2))</f>
        <v>7</v>
      </c>
      <c r="F4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09-07</v>
      </c>
      <c r="G486" s="195" t="s">
        <v>637</v>
      </c>
      <c r="I486" s="259">
        <v>44287</v>
      </c>
      <c r="J486">
        <v>25850</v>
      </c>
      <c r="L486" s="259">
        <v>41606</v>
      </c>
      <c r="M486">
        <v>29420</v>
      </c>
      <c r="O486" s="283">
        <f>IFERROR(DATE(Table7[[#This Row],[year]],MONTH(DATEVALUE(Table7[[#This Row],[month]]&amp;"1")),Table7[[#This Row],[day]]),"")</f>
        <v>44393</v>
      </c>
      <c r="P486" s="257" t="s">
        <v>3911</v>
      </c>
      <c r="Q486" s="257">
        <v>2021</v>
      </c>
      <c r="R486" s="257" t="s">
        <v>3443</v>
      </c>
      <c r="S486" s="257">
        <v>16</v>
      </c>
      <c r="T486" s="257">
        <v>1822</v>
      </c>
      <c r="U486" s="257">
        <v>2449</v>
      </c>
      <c r="V486" s="257">
        <v>1434125</v>
      </c>
      <c r="X486" s="260">
        <v>44393</v>
      </c>
      <c r="Z486" s="260">
        <v>12</v>
      </c>
      <c r="AB486" s="260" t="str">
        <f ca="1">IFERROR(IFERROR(VLOOKUP(Table_Merge1[[#This Row],[Column1]],Table11[#All],2,FALSE),LEFT(AB487,8)&amp;IF(LEN((RIGHT(AB487,2)+1))&lt;2,"0"&amp;(RIGHT(AB487,2)+1),(RIGHT(AB487,2)-1))),"")</f>
        <v>1400.04.23</v>
      </c>
      <c r="AC486" s="259" t="str">
        <f ca="1">LEFT(Table_Merge1[[#This Row],[Column2]],4)</f>
        <v>1400</v>
      </c>
      <c r="AD486" s="259" t="str">
        <f ca="1">RIGHT(LEFT(Table_Merge1[[#This Row],[Column2]],7),2)</f>
        <v>04</v>
      </c>
      <c r="AE486" s="259" t="str">
        <f ca="1">RIGHT(Table_Merge1[[#This Row],[Column2]],2)</f>
        <v>23</v>
      </c>
      <c r="AH486" s="260">
        <v>2021</v>
      </c>
      <c r="AI486" t="s">
        <v>3443</v>
      </c>
      <c r="AJ486" s="260">
        <v>16</v>
      </c>
      <c r="AK486">
        <v>1822</v>
      </c>
      <c r="AL486">
        <v>2449</v>
      </c>
      <c r="AM486">
        <v>1434125</v>
      </c>
      <c r="AN486">
        <v>24720</v>
      </c>
      <c r="AP486" s="287" t="str">
        <f>IFERROR(IF(Table_Merge1[[#This Row],[LME Zinc stock]]*Table_Merge1[[#This Row],[Nima.مقدار]]=0,"",Table_Merge1[[#This Row],[LME Zinc stock]]*Table_Merge1[[#This Row],[Nima.مقدار]]),"")</f>
        <v/>
      </c>
      <c r="AQ486" s="287" t="str">
        <f>IFERROR(IF(Table_Merge1[[#This Row],[LME Zinc 3-month]]*Table_Merge1[[#This Row],[Nima.مقدار]]=0,"",Table_Merge1[[#This Row],[LME Zinc 3-month]]*Table_Merge1[[#This Row],[Nima.مقدار]]),"")</f>
        <v/>
      </c>
      <c r="AR486" s="288">
        <f>IFERROR(IF(Table_Merge1[[#This Row],[LME Zinc stock]]*Table_Merge1[[#This Row],[Azad.Sell]]=0,"",Table_Merge1[[#This Row],[LME Zinc stock]]*Table_Merge1[[#This Row],[Azad.Sell]]),"")</f>
        <v>35451570000</v>
      </c>
      <c r="AS486" s="288">
        <f>IFERROR(IF(Table_Merge1[[#This Row],[LME Zinc 3-month]]*Table_Merge1[[#This Row],[Azad.Sell]]=0,"",Table_Merge1[[#This Row],[LME Zinc 3-month]]*Table_Merge1[[#This Row],[Azad.Sell]]),"")</f>
        <v>60539280</v>
      </c>
      <c r="AT486"/>
      <c r="DH486">
        <v>2000</v>
      </c>
      <c r="DI486">
        <v>3375</v>
      </c>
      <c r="DJ486">
        <v>2000</v>
      </c>
      <c r="DK486" t="s">
        <v>9756</v>
      </c>
      <c r="DL486" t="s">
        <v>9812</v>
      </c>
      <c r="DM486" t="s">
        <v>9805</v>
      </c>
      <c r="DN486">
        <v>1306130000</v>
      </c>
      <c r="DO486">
        <v>1275516000</v>
      </c>
      <c r="DP486">
        <v>2708174500</v>
      </c>
      <c r="DQ486">
        <v>2581610000</v>
      </c>
      <c r="DR486">
        <v>4000</v>
      </c>
      <c r="DS486" t="s">
        <v>3621</v>
      </c>
      <c r="DT486" t="s">
        <v>3621</v>
      </c>
      <c r="DU486" t="s">
        <v>3621</v>
      </c>
      <c r="DV486">
        <v>8650</v>
      </c>
      <c r="DW486">
        <v>708448.67052023124</v>
      </c>
      <c r="DX486">
        <v>663652.26589595375</v>
      </c>
      <c r="DY486">
        <v>1.0674998141742209</v>
      </c>
    </row>
    <row r="487" spans="1:129" x14ac:dyDescent="0.25">
      <c r="A487" s="258">
        <v>41608</v>
      </c>
      <c r="B4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1392.09.09</v>
      </c>
      <c r="C487" s="195">
        <f t="shared" ca="1" si="43"/>
        <v>1392</v>
      </c>
      <c r="D4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487" s="195">
        <f>_xlfn.NUMBERVALUE(RIGHT(Table11[[#This Row],[تاریخ شمسی]],2))</f>
        <v>9</v>
      </c>
      <c r="F4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09-09</v>
      </c>
      <c r="G487" s="195" t="s">
        <v>638</v>
      </c>
      <c r="I487" s="259">
        <v>44288</v>
      </c>
      <c r="J487">
        <v>25850</v>
      </c>
      <c r="L487" s="259">
        <v>41608</v>
      </c>
      <c r="M487">
        <v>29500</v>
      </c>
      <c r="O487" s="284">
        <f>IFERROR(DATE(Table7[[#This Row],[year]],MONTH(DATEVALUE(Table7[[#This Row],[month]]&amp;"1")),Table7[[#This Row],[day]]),"")</f>
        <v>44392</v>
      </c>
      <c r="P487" s="195" t="s">
        <v>3912</v>
      </c>
      <c r="Q487" s="195">
        <v>2021</v>
      </c>
      <c r="R487" s="195" t="s">
        <v>3443</v>
      </c>
      <c r="S487" s="195">
        <v>15</v>
      </c>
      <c r="T487" s="195">
        <v>1832</v>
      </c>
      <c r="U487" s="195">
        <v>2442.5</v>
      </c>
      <c r="V487" s="195">
        <v>1440350</v>
      </c>
      <c r="X487" s="260">
        <v>44392</v>
      </c>
      <c r="Y487" t="s">
        <v>8980</v>
      </c>
      <c r="Z487" s="260">
        <v>12</v>
      </c>
      <c r="AA487">
        <v>1400</v>
      </c>
      <c r="AB487" s="260" t="str">
        <f ca="1">IFERROR(IFERROR(VLOOKUP(Table_Merge1[[#This Row],[Column1]],Table11[#All],2,FALSE),LEFT(AB488,8)&amp;IF(LEN((RIGHT(AB488,2)+1))&lt;2,"0"&amp;(RIGHT(AB488,2)+1),(RIGHT(AB488,2)-1))),"")</f>
        <v>1400.04.24</v>
      </c>
      <c r="AC487" s="259" t="str">
        <f ca="1">LEFT(Table_Merge1[[#This Row],[Column2]],4)</f>
        <v>1400</v>
      </c>
      <c r="AD487" s="259" t="str">
        <f ca="1">RIGHT(LEFT(Table_Merge1[[#This Row],[Column2]],7),2)</f>
        <v>04</v>
      </c>
      <c r="AE487" s="259" t="str">
        <f ca="1">RIGHT(Table_Merge1[[#This Row],[Column2]],2)</f>
        <v>24</v>
      </c>
      <c r="AF487">
        <v>4</v>
      </c>
      <c r="AG487">
        <v>24</v>
      </c>
      <c r="AH487" s="260">
        <v>2021</v>
      </c>
      <c r="AI487" t="s">
        <v>3443</v>
      </c>
      <c r="AJ487" s="260">
        <v>15</v>
      </c>
      <c r="AK487">
        <v>1832</v>
      </c>
      <c r="AL487">
        <v>2442.5</v>
      </c>
      <c r="AM487">
        <v>1440350</v>
      </c>
      <c r="AN487">
        <v>24720</v>
      </c>
      <c r="AO487">
        <v>224287</v>
      </c>
      <c r="AP487" s="287">
        <f>IFERROR(IF(Table_Merge1[[#This Row],[LME Zinc stock]]*Table_Merge1[[#This Row],[Nima.مقدار]]=0,"",Table_Merge1[[#This Row],[LME Zinc stock]]*Table_Merge1[[#This Row],[Nima.مقدار]]),"")</f>
        <v>323051780450</v>
      </c>
      <c r="AQ487" s="287">
        <f>IFERROR(IF(Table_Merge1[[#This Row],[LME Zinc 3-month]]*Table_Merge1[[#This Row],[Nima.مقدار]]=0,"",Table_Merge1[[#This Row],[LME Zinc 3-month]]*Table_Merge1[[#This Row],[Nima.مقدار]]),"")</f>
        <v>547820997.5</v>
      </c>
      <c r="AR487" s="288">
        <f>IFERROR(IF(Table_Merge1[[#This Row],[LME Zinc stock]]*Table_Merge1[[#This Row],[Azad.Sell]]=0,"",Table_Merge1[[#This Row],[LME Zinc stock]]*Table_Merge1[[#This Row],[Azad.Sell]]),"")</f>
        <v>35605452000</v>
      </c>
      <c r="AS487" s="288">
        <f>IFERROR(IF(Table_Merge1[[#This Row],[LME Zinc 3-month]]*Table_Merge1[[#This Row],[Azad.Sell]]=0,"",Table_Merge1[[#This Row],[LME Zinc 3-month]]*Table_Merge1[[#This Row],[Azad.Sell]]),"")</f>
        <v>60378600</v>
      </c>
      <c r="AT487"/>
      <c r="DH487">
        <v>1500</v>
      </c>
      <c r="DI487">
        <v>3775</v>
      </c>
      <c r="DJ487">
        <v>1500</v>
      </c>
      <c r="DK487" t="s">
        <v>9757</v>
      </c>
      <c r="DL487" t="s">
        <v>9812</v>
      </c>
      <c r="DM487" t="s">
        <v>9805</v>
      </c>
      <c r="DN487">
        <v>1136931000</v>
      </c>
      <c r="DO487">
        <v>1017891000</v>
      </c>
      <c r="DP487">
        <v>3845105500</v>
      </c>
      <c r="DQ487">
        <v>3599501000</v>
      </c>
      <c r="DR487">
        <v>5500</v>
      </c>
      <c r="DS487" t="s">
        <v>3621</v>
      </c>
      <c r="DT487" t="s">
        <v>3621</v>
      </c>
      <c r="DU487" t="s">
        <v>3621</v>
      </c>
      <c r="DV487">
        <v>8650</v>
      </c>
      <c r="DW487">
        <v>708448.67052023124</v>
      </c>
      <c r="DX487">
        <v>663652.26589595375</v>
      </c>
      <c r="DY487">
        <v>1.0674998141742209</v>
      </c>
    </row>
    <row r="488" spans="1:129" x14ac:dyDescent="0.25">
      <c r="A488" s="258">
        <v>41609</v>
      </c>
      <c r="B4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1392.09.10</v>
      </c>
      <c r="C488" s="195">
        <f t="shared" ca="1" si="43"/>
        <v>1392</v>
      </c>
      <c r="D4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488" s="195">
        <f>_xlfn.NUMBERVALUE(RIGHT(Table11[[#This Row],[تاریخ شمسی]],2))</f>
        <v>10</v>
      </c>
      <c r="F4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09-10</v>
      </c>
      <c r="G488" s="195" t="s">
        <v>639</v>
      </c>
      <c r="I488" s="259">
        <v>44289</v>
      </c>
      <c r="J488">
        <v>24800</v>
      </c>
      <c r="L488" s="259">
        <v>41609</v>
      </c>
      <c r="M488">
        <v>29520</v>
      </c>
      <c r="O488" s="283">
        <f>IFERROR(DATE(Table7[[#This Row],[year]],MONTH(DATEVALUE(Table7[[#This Row],[month]]&amp;"1")),Table7[[#This Row],[day]]),"")</f>
        <v>44391</v>
      </c>
      <c r="P488" s="257" t="s">
        <v>3913</v>
      </c>
      <c r="Q488" s="257">
        <v>2021</v>
      </c>
      <c r="R488" s="257" t="s">
        <v>3443</v>
      </c>
      <c r="S488" s="257">
        <v>14</v>
      </c>
      <c r="T488" s="257">
        <v>1813.05</v>
      </c>
      <c r="U488" s="257">
        <v>2446</v>
      </c>
      <c r="V488" s="257">
        <v>1449325</v>
      </c>
      <c r="X488" s="260">
        <v>44391</v>
      </c>
      <c r="Y488" t="s">
        <v>8979</v>
      </c>
      <c r="Z488" s="260">
        <v>12</v>
      </c>
      <c r="AA488">
        <v>1400</v>
      </c>
      <c r="AB488" s="260" t="str">
        <f ca="1">IFERROR(IFERROR(VLOOKUP(Table_Merge1[[#This Row],[Column1]],Table11[#All],2,FALSE),LEFT(AB489,8)&amp;IF(LEN((RIGHT(AB489,2)+1))&lt;2,"0"&amp;(RIGHT(AB489,2)+1),(RIGHT(AB489,2)-1))),"")</f>
        <v>1400.04.23</v>
      </c>
      <c r="AC488" s="259" t="str">
        <f ca="1">LEFT(Table_Merge1[[#This Row],[Column2]],4)</f>
        <v>1400</v>
      </c>
      <c r="AD488" s="259" t="str">
        <f ca="1">RIGHT(LEFT(Table_Merge1[[#This Row],[Column2]],7),2)</f>
        <v>04</v>
      </c>
      <c r="AE488" s="259" t="str">
        <f ca="1">RIGHT(Table_Merge1[[#This Row],[Column2]],2)</f>
        <v>23</v>
      </c>
      <c r="AF488">
        <v>4</v>
      </c>
      <c r="AG488">
        <v>23</v>
      </c>
      <c r="AH488" s="260">
        <v>2021</v>
      </c>
      <c r="AI488" t="s">
        <v>3443</v>
      </c>
      <c r="AJ488" s="260">
        <v>14</v>
      </c>
      <c r="AK488">
        <v>1813.05</v>
      </c>
      <c r="AL488">
        <v>2446</v>
      </c>
      <c r="AM488">
        <v>1449325</v>
      </c>
      <c r="AN488">
        <v>24600</v>
      </c>
      <c r="AO488">
        <v>224287</v>
      </c>
      <c r="AP488" s="287">
        <f>IFERROR(IF(Table_Merge1[[#This Row],[LME Zinc stock]]*Table_Merge1[[#This Row],[Nima.مقدار]]=0,"",Table_Merge1[[#This Row],[LME Zinc stock]]*Table_Merge1[[#This Row],[Nima.مقدار]]),"")</f>
        <v>325064756275</v>
      </c>
      <c r="AQ488" s="287">
        <f>IFERROR(IF(Table_Merge1[[#This Row],[LME Zinc 3-month]]*Table_Merge1[[#This Row],[Nima.مقدار]]=0,"",Table_Merge1[[#This Row],[LME Zinc 3-month]]*Table_Merge1[[#This Row],[Nima.مقدار]]),"")</f>
        <v>548606002</v>
      </c>
      <c r="AR488" s="288">
        <f>IFERROR(IF(Table_Merge1[[#This Row],[LME Zinc stock]]*Table_Merge1[[#This Row],[Azad.Sell]]=0,"",Table_Merge1[[#This Row],[LME Zinc stock]]*Table_Merge1[[#This Row],[Azad.Sell]]),"")</f>
        <v>35653395000</v>
      </c>
      <c r="AS488" s="288">
        <f>IFERROR(IF(Table_Merge1[[#This Row],[LME Zinc 3-month]]*Table_Merge1[[#This Row],[Azad.Sell]]=0,"",Table_Merge1[[#This Row],[LME Zinc 3-month]]*Table_Merge1[[#This Row],[Azad.Sell]]),"")</f>
        <v>60171600</v>
      </c>
      <c r="AT488"/>
      <c r="DH488">
        <v>400</v>
      </c>
      <c r="DI488">
        <v>825</v>
      </c>
      <c r="DJ488">
        <v>400</v>
      </c>
      <c r="DK488" t="s">
        <v>9757</v>
      </c>
      <c r="DL488" t="s">
        <v>9812</v>
      </c>
      <c r="DM488" t="s">
        <v>9805</v>
      </c>
      <c r="DN488">
        <v>281126000</v>
      </c>
      <c r="DO488">
        <v>270597600</v>
      </c>
      <c r="DP488">
        <v>4126231500</v>
      </c>
      <c r="DQ488">
        <v>3870098600</v>
      </c>
      <c r="DR488">
        <v>5900</v>
      </c>
      <c r="DS488" t="s">
        <v>3621</v>
      </c>
      <c r="DT488" t="s">
        <v>3621</v>
      </c>
      <c r="DU488" t="s">
        <v>3621</v>
      </c>
      <c r="DV488">
        <v>8650</v>
      </c>
      <c r="DW488">
        <v>708448.67052023124</v>
      </c>
      <c r="DX488">
        <v>663652.26589595375</v>
      </c>
      <c r="DY488">
        <v>1.0674998141742209</v>
      </c>
    </row>
    <row r="489" spans="1:129" x14ac:dyDescent="0.25">
      <c r="A489" s="258">
        <v>41610</v>
      </c>
      <c r="B4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1392.09.11</v>
      </c>
      <c r="C489" s="195">
        <f t="shared" ca="1" si="43"/>
        <v>1392</v>
      </c>
      <c r="D4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489" s="195">
        <f>_xlfn.NUMBERVALUE(RIGHT(Table11[[#This Row],[تاریخ شمسی]],2))</f>
        <v>11</v>
      </c>
      <c r="F4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09-11</v>
      </c>
      <c r="G489" s="195" t="s">
        <v>640</v>
      </c>
      <c r="I489" s="259">
        <v>44290</v>
      </c>
      <c r="J489">
        <v>25000</v>
      </c>
      <c r="L489" s="259">
        <v>41610</v>
      </c>
      <c r="M489">
        <v>29470</v>
      </c>
      <c r="O489" s="284">
        <f>IFERROR(DATE(Table7[[#This Row],[year]],MONTH(DATEVALUE(Table7[[#This Row],[month]]&amp;"1")),Table7[[#This Row],[day]]),"")</f>
        <v>44390</v>
      </c>
      <c r="P489" s="195" t="s">
        <v>3914</v>
      </c>
      <c r="Q489" s="195">
        <v>2021</v>
      </c>
      <c r="R489" s="195" t="s">
        <v>3443</v>
      </c>
      <c r="S489" s="195">
        <v>13</v>
      </c>
      <c r="T489" s="195">
        <v>1807.85</v>
      </c>
      <c r="U489" s="195">
        <v>2510.5</v>
      </c>
      <c r="V489" s="195">
        <v>1457800</v>
      </c>
      <c r="X489" s="260">
        <v>44390</v>
      </c>
      <c r="Y489" t="s">
        <v>8978</v>
      </c>
      <c r="Z489" s="260">
        <v>12</v>
      </c>
      <c r="AA489">
        <v>1400</v>
      </c>
      <c r="AB489" s="260" t="str">
        <f ca="1">IFERROR(IFERROR(VLOOKUP(Table_Merge1[[#This Row],[Column1]],Table11[#All],2,FALSE),LEFT(AB490,8)&amp;IF(LEN((RIGHT(AB490,2)+1))&lt;2,"0"&amp;(RIGHT(AB490,2)+1),(RIGHT(AB490,2)-1))),"")</f>
        <v>1400.04.22</v>
      </c>
      <c r="AC489" s="259" t="str">
        <f ca="1">LEFT(Table_Merge1[[#This Row],[Column2]],4)</f>
        <v>1400</v>
      </c>
      <c r="AD489" s="259" t="str">
        <f ca="1">RIGHT(LEFT(Table_Merge1[[#This Row],[Column2]],7),2)</f>
        <v>04</v>
      </c>
      <c r="AE489" s="259" t="str">
        <f ca="1">RIGHT(Table_Merge1[[#This Row],[Column2]],2)</f>
        <v>22</v>
      </c>
      <c r="AF489">
        <v>4</v>
      </c>
      <c r="AG489">
        <v>22</v>
      </c>
      <c r="AH489" s="260">
        <v>2021</v>
      </c>
      <c r="AI489" t="s">
        <v>3443</v>
      </c>
      <c r="AJ489" s="260">
        <v>13</v>
      </c>
      <c r="AK489">
        <v>1807.85</v>
      </c>
      <c r="AL489">
        <v>2510.5</v>
      </c>
      <c r="AM489">
        <v>1457800</v>
      </c>
      <c r="AN489">
        <v>24810</v>
      </c>
      <c r="AO489">
        <v>223563</v>
      </c>
      <c r="AP489" s="287">
        <f>IFERROR(IF(Table_Merge1[[#This Row],[LME Zinc stock]]*Table_Merge1[[#This Row],[Nima.مقدار]]=0,"",Table_Merge1[[#This Row],[LME Zinc stock]]*Table_Merge1[[#This Row],[Nima.مقدار]]),"")</f>
        <v>325910141400</v>
      </c>
      <c r="AQ489" s="287">
        <f>IFERROR(IF(Table_Merge1[[#This Row],[LME Zinc 3-month]]*Table_Merge1[[#This Row],[Nima.مقدار]]=0,"",Table_Merge1[[#This Row],[LME Zinc 3-month]]*Table_Merge1[[#This Row],[Nima.مقدار]]),"")</f>
        <v>561254911.5</v>
      </c>
      <c r="AR489" s="288">
        <f>IFERROR(IF(Table_Merge1[[#This Row],[LME Zinc stock]]*Table_Merge1[[#This Row],[Azad.Sell]]=0,"",Table_Merge1[[#This Row],[LME Zinc stock]]*Table_Merge1[[#This Row],[Azad.Sell]]),"")</f>
        <v>36168018000</v>
      </c>
      <c r="AS489" s="288">
        <f>IFERROR(IF(Table_Merge1[[#This Row],[LME Zinc 3-month]]*Table_Merge1[[#This Row],[Azad.Sell]]=0,"",Table_Merge1[[#This Row],[LME Zinc 3-month]]*Table_Merge1[[#This Row],[Azad.Sell]]),"")</f>
        <v>62285505</v>
      </c>
      <c r="AT489"/>
      <c r="DH489">
        <v>250</v>
      </c>
      <c r="DI489">
        <v>625</v>
      </c>
      <c r="DJ489">
        <v>250</v>
      </c>
      <c r="DK489" t="s">
        <v>9757</v>
      </c>
      <c r="DL489" t="s">
        <v>9812</v>
      </c>
      <c r="DM489" t="s">
        <v>9805</v>
      </c>
      <c r="DN489">
        <v>174597000</v>
      </c>
      <c r="DO489">
        <v>169573500</v>
      </c>
      <c r="DP489">
        <v>4300828500</v>
      </c>
      <c r="DQ489">
        <v>4039672100</v>
      </c>
      <c r="DR489">
        <v>6150</v>
      </c>
      <c r="DS489" t="s">
        <v>3621</v>
      </c>
      <c r="DT489" t="s">
        <v>3621</v>
      </c>
      <c r="DU489" t="s">
        <v>3621</v>
      </c>
      <c r="DV489">
        <v>8650</v>
      </c>
      <c r="DW489">
        <v>708448.67052023124</v>
      </c>
      <c r="DX489">
        <v>663652.26589595375</v>
      </c>
      <c r="DY489">
        <v>1.0674998141742209</v>
      </c>
    </row>
    <row r="490" spans="1:129" x14ac:dyDescent="0.25">
      <c r="A490" s="258">
        <v>41611</v>
      </c>
      <c r="B4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1392.09.12</v>
      </c>
      <c r="C490" s="195">
        <f t="shared" ca="1" si="43"/>
        <v>1392</v>
      </c>
      <c r="D4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490" s="195">
        <f>_xlfn.NUMBERVALUE(RIGHT(Table11[[#This Row],[تاریخ شمسی]],2))</f>
        <v>12</v>
      </c>
      <c r="F4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09-12</v>
      </c>
      <c r="G490" s="195" t="s">
        <v>641</v>
      </c>
      <c r="I490" s="259">
        <v>44291</v>
      </c>
      <c r="J490">
        <v>25030</v>
      </c>
      <c r="L490" s="259">
        <v>41611</v>
      </c>
      <c r="M490">
        <v>29400</v>
      </c>
      <c r="O490" s="283">
        <f>IFERROR(DATE(Table7[[#This Row],[year]],MONTH(DATEVALUE(Table7[[#This Row],[month]]&amp;"1")),Table7[[#This Row],[day]]),"")</f>
        <v>44389</v>
      </c>
      <c r="P490" s="257" t="s">
        <v>3915</v>
      </c>
      <c r="Q490" s="257">
        <v>2021</v>
      </c>
      <c r="R490" s="257" t="s">
        <v>3443</v>
      </c>
      <c r="S490" s="257">
        <v>12</v>
      </c>
      <c r="T490" s="257">
        <v>1802.95</v>
      </c>
      <c r="U490" s="257">
        <v>2510.5</v>
      </c>
      <c r="V490" s="257">
        <v>1465775</v>
      </c>
      <c r="X490" s="260">
        <v>44389</v>
      </c>
      <c r="Y490" t="s">
        <v>8977</v>
      </c>
      <c r="Z490" s="260">
        <v>12</v>
      </c>
      <c r="AA490">
        <v>1400</v>
      </c>
      <c r="AB490" s="260" t="str">
        <f ca="1">IFERROR(IFERROR(VLOOKUP(Table_Merge1[[#This Row],[Column1]],Table11[#All],2,FALSE),LEFT(AB491,8)&amp;IF(LEN((RIGHT(AB491,2)+1))&lt;2,"0"&amp;(RIGHT(AB491,2)+1),(RIGHT(AB491,2)-1))),"")</f>
        <v>1400.04.21</v>
      </c>
      <c r="AC490" s="259" t="str">
        <f ca="1">LEFT(Table_Merge1[[#This Row],[Column2]],4)</f>
        <v>1400</v>
      </c>
      <c r="AD490" s="259" t="str">
        <f ca="1">RIGHT(LEFT(Table_Merge1[[#This Row],[Column2]],7),2)</f>
        <v>04</v>
      </c>
      <c r="AE490" s="259" t="str">
        <f ca="1">RIGHT(Table_Merge1[[#This Row],[Column2]],2)</f>
        <v>21</v>
      </c>
      <c r="AF490">
        <v>4</v>
      </c>
      <c r="AG490">
        <v>21</v>
      </c>
      <c r="AH490" s="260">
        <v>2021</v>
      </c>
      <c r="AI490" t="s">
        <v>3443</v>
      </c>
      <c r="AJ490" s="260">
        <v>12</v>
      </c>
      <c r="AK490">
        <v>1802.95</v>
      </c>
      <c r="AL490">
        <v>2510.5</v>
      </c>
      <c r="AM490">
        <v>1465775</v>
      </c>
      <c r="AN490">
        <v>25000</v>
      </c>
      <c r="AO490">
        <v>223331</v>
      </c>
      <c r="AP490" s="287">
        <f>IFERROR(IF(Table_Merge1[[#This Row],[LME Zinc stock]]*Table_Merge1[[#This Row],[Nima.مقدار]]=0,"",Table_Merge1[[#This Row],[LME Zinc stock]]*Table_Merge1[[#This Row],[Nima.مقدار]]),"")</f>
        <v>327352996525</v>
      </c>
      <c r="AQ490" s="287">
        <f>IFERROR(IF(Table_Merge1[[#This Row],[LME Zinc 3-month]]*Table_Merge1[[#This Row],[Nima.مقدار]]=0,"",Table_Merge1[[#This Row],[LME Zinc 3-month]]*Table_Merge1[[#This Row],[Nima.مقدار]]),"")</f>
        <v>560672475.5</v>
      </c>
      <c r="AR490" s="288">
        <f>IFERROR(IF(Table_Merge1[[#This Row],[LME Zinc stock]]*Table_Merge1[[#This Row],[Azad.Sell]]=0,"",Table_Merge1[[#This Row],[LME Zinc stock]]*Table_Merge1[[#This Row],[Azad.Sell]]),"")</f>
        <v>36644375000</v>
      </c>
      <c r="AS490" s="288">
        <f>IFERROR(IF(Table_Merge1[[#This Row],[LME Zinc 3-month]]*Table_Merge1[[#This Row],[Azad.Sell]]=0,"",Table_Merge1[[#This Row],[LME Zinc 3-month]]*Table_Merge1[[#This Row],[Azad.Sell]]),"")</f>
        <v>62762500</v>
      </c>
      <c r="AT490"/>
      <c r="DH490">
        <v>2500</v>
      </c>
      <c r="DI490">
        <v>4900</v>
      </c>
      <c r="DJ490">
        <v>2500</v>
      </c>
      <c r="DK490" t="s">
        <v>9794</v>
      </c>
      <c r="DL490" t="s">
        <v>9812</v>
      </c>
      <c r="DM490" t="s">
        <v>9805</v>
      </c>
      <c r="DN490">
        <v>1827252500</v>
      </c>
      <c r="DO490">
        <v>1700920000</v>
      </c>
      <c r="DP490">
        <v>6128081000</v>
      </c>
      <c r="DQ490">
        <v>5740592100</v>
      </c>
      <c r="DR490">
        <v>8650</v>
      </c>
      <c r="DS490">
        <v>8650</v>
      </c>
      <c r="DT490">
        <v>708448.67052023124</v>
      </c>
      <c r="DU490">
        <v>663652.26589595375</v>
      </c>
      <c r="DV490">
        <v>8650</v>
      </c>
      <c r="DW490">
        <v>708448.67052023124</v>
      </c>
      <c r="DX490">
        <v>663652.26589595375</v>
      </c>
      <c r="DY490">
        <v>1.0674998141742209</v>
      </c>
    </row>
    <row r="491" spans="1:129" x14ac:dyDescent="0.25">
      <c r="A491" s="258">
        <v>41612</v>
      </c>
      <c r="B4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1392.09.13</v>
      </c>
      <c r="C491" s="195">
        <f t="shared" ca="1" si="43"/>
        <v>1392</v>
      </c>
      <c r="D4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491" s="195">
        <f>_xlfn.NUMBERVALUE(RIGHT(Table11[[#This Row],[تاریخ شمسی]],2))</f>
        <v>13</v>
      </c>
      <c r="F4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09-13</v>
      </c>
      <c r="G491" s="195" t="s">
        <v>642</v>
      </c>
      <c r="I491" s="259">
        <v>44292</v>
      </c>
      <c r="J491">
        <v>25270</v>
      </c>
      <c r="L491" s="259">
        <v>41612</v>
      </c>
      <c r="M491">
        <v>29560</v>
      </c>
      <c r="O491" s="284">
        <f>IFERROR(DATE(Table7[[#This Row],[year]],MONTH(DATEVALUE(Table7[[#This Row],[month]]&amp;"1")),Table7[[#This Row],[day]]),"")</f>
        <v>44386</v>
      </c>
      <c r="P491" s="195" t="s">
        <v>3916</v>
      </c>
      <c r="Q491" s="195">
        <v>2021</v>
      </c>
      <c r="R491" s="195" t="s">
        <v>3443</v>
      </c>
      <c r="S491" s="195">
        <v>9</v>
      </c>
      <c r="T491" s="195">
        <v>1803.4</v>
      </c>
      <c r="U491" s="195">
        <v>2526.5</v>
      </c>
      <c r="V491" s="195">
        <v>1472800</v>
      </c>
      <c r="X491" s="260">
        <v>44386</v>
      </c>
      <c r="Z491" s="260">
        <v>12</v>
      </c>
      <c r="AB491" s="260" t="str">
        <f ca="1">IFERROR(IFERROR(VLOOKUP(Table_Merge1[[#This Row],[Column1]],Table11[#All],2,FALSE),LEFT(AB492,8)&amp;IF(LEN((RIGHT(AB492,2)+1))&lt;2,"0"&amp;(RIGHT(AB492,2)+1),(RIGHT(AB492,2)-1))),"")</f>
        <v>1400.04.16</v>
      </c>
      <c r="AC491" s="259" t="str">
        <f ca="1">LEFT(Table_Merge1[[#This Row],[Column2]],4)</f>
        <v>1400</v>
      </c>
      <c r="AD491" s="259" t="str">
        <f ca="1">RIGHT(LEFT(Table_Merge1[[#This Row],[Column2]],7),2)</f>
        <v>04</v>
      </c>
      <c r="AE491" s="259" t="str">
        <f ca="1">RIGHT(Table_Merge1[[#This Row],[Column2]],2)</f>
        <v>16</v>
      </c>
      <c r="AH491" s="260">
        <v>2021</v>
      </c>
      <c r="AI491" t="s">
        <v>3443</v>
      </c>
      <c r="AJ491" s="260">
        <v>9</v>
      </c>
      <c r="AK491">
        <v>1803.4</v>
      </c>
      <c r="AL491">
        <v>2526.5</v>
      </c>
      <c r="AM491">
        <v>1472800</v>
      </c>
      <c r="AN491">
        <v>25050</v>
      </c>
      <c r="AP491" s="287" t="str">
        <f>IFERROR(IF(Table_Merge1[[#This Row],[LME Zinc stock]]*Table_Merge1[[#This Row],[Nima.مقدار]]=0,"",Table_Merge1[[#This Row],[LME Zinc stock]]*Table_Merge1[[#This Row],[Nima.مقدار]]),"")</f>
        <v/>
      </c>
      <c r="AQ491" s="287" t="str">
        <f>IFERROR(IF(Table_Merge1[[#This Row],[LME Zinc 3-month]]*Table_Merge1[[#This Row],[Nima.مقدار]]=0,"",Table_Merge1[[#This Row],[LME Zinc 3-month]]*Table_Merge1[[#This Row],[Nima.مقدار]]),"")</f>
        <v/>
      </c>
      <c r="AR491" s="288">
        <f>IFERROR(IF(Table_Merge1[[#This Row],[LME Zinc stock]]*Table_Merge1[[#This Row],[Azad.Sell]]=0,"",Table_Merge1[[#This Row],[LME Zinc stock]]*Table_Merge1[[#This Row],[Azad.Sell]]),"")</f>
        <v>36893640000</v>
      </c>
      <c r="AS491" s="288">
        <f>IFERROR(IF(Table_Merge1[[#This Row],[LME Zinc 3-month]]*Table_Merge1[[#This Row],[Azad.Sell]]=0,"",Table_Merge1[[#This Row],[LME Zinc 3-month]]*Table_Merge1[[#This Row],[Azad.Sell]]),"")</f>
        <v>63288825</v>
      </c>
      <c r="AT491"/>
      <c r="DH491">
        <v>2000</v>
      </c>
      <c r="DI491">
        <v>4550</v>
      </c>
      <c r="DJ491">
        <v>2000</v>
      </c>
      <c r="DK491" t="s">
        <v>9795</v>
      </c>
      <c r="DL491" t="s">
        <v>9812</v>
      </c>
      <c r="DM491" t="s">
        <v>9799</v>
      </c>
      <c r="DN491">
        <v>1437336000</v>
      </c>
      <c r="DO491">
        <v>1312828000</v>
      </c>
      <c r="DP491">
        <v>1437336000</v>
      </c>
      <c r="DQ491">
        <v>1312828000</v>
      </c>
      <c r="DR491">
        <v>2000</v>
      </c>
      <c r="DS491" t="s">
        <v>3621</v>
      </c>
      <c r="DT491" t="s">
        <v>3621</v>
      </c>
      <c r="DU491" t="s">
        <v>3621</v>
      </c>
      <c r="DV491">
        <v>11900</v>
      </c>
      <c r="DW491">
        <v>748561.03361344535</v>
      </c>
      <c r="DX491">
        <v>685013.1176470588</v>
      </c>
      <c r="DY491">
        <v>1.0927689037323349</v>
      </c>
    </row>
    <row r="492" spans="1:129" x14ac:dyDescent="0.25">
      <c r="A492" s="258">
        <v>41613</v>
      </c>
      <c r="B4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1392.09.14</v>
      </c>
      <c r="C492" s="195">
        <f t="shared" ca="1" si="43"/>
        <v>1392</v>
      </c>
      <c r="D4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492" s="195">
        <f>_xlfn.NUMBERVALUE(RIGHT(Table11[[#This Row],[تاریخ شمسی]],2))</f>
        <v>14</v>
      </c>
      <c r="F4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09-14</v>
      </c>
      <c r="G492" s="195" t="s">
        <v>643</v>
      </c>
      <c r="I492" s="259">
        <v>44293</v>
      </c>
      <c r="J492">
        <v>25170</v>
      </c>
      <c r="L492" s="259">
        <v>41613</v>
      </c>
      <c r="M492">
        <v>29470</v>
      </c>
      <c r="O492" s="283">
        <f>IFERROR(DATE(Table7[[#This Row],[year]],MONTH(DATEVALUE(Table7[[#This Row],[month]]&amp;"1")),Table7[[#This Row],[day]]),"")</f>
        <v>44385</v>
      </c>
      <c r="P492" s="257" t="s">
        <v>3917</v>
      </c>
      <c r="Q492" s="257">
        <v>2021</v>
      </c>
      <c r="R492" s="257" t="s">
        <v>3443</v>
      </c>
      <c r="S492" s="257">
        <v>8</v>
      </c>
      <c r="T492" s="257">
        <v>1810.25</v>
      </c>
      <c r="U492" s="257">
        <v>2492.5</v>
      </c>
      <c r="V492" s="257">
        <v>1480150</v>
      </c>
      <c r="X492" s="260">
        <v>44385</v>
      </c>
      <c r="Y492" t="s">
        <v>8976</v>
      </c>
      <c r="Z492" s="260">
        <v>12</v>
      </c>
      <c r="AA492">
        <v>1400</v>
      </c>
      <c r="AB492" s="260" t="str">
        <f ca="1">IFERROR(IFERROR(VLOOKUP(Table_Merge1[[#This Row],[Column1]],Table11[#All],2,FALSE),LEFT(AB493,8)&amp;IF(LEN((RIGHT(AB493,2)+1))&lt;2,"0"&amp;(RIGHT(AB493,2)+1),(RIGHT(AB493,2)-1))),"")</f>
        <v>1400.04.17</v>
      </c>
      <c r="AC492" s="259" t="str">
        <f ca="1">LEFT(Table_Merge1[[#This Row],[Column2]],4)</f>
        <v>1400</v>
      </c>
      <c r="AD492" s="259" t="str">
        <f ca="1">RIGHT(LEFT(Table_Merge1[[#This Row],[Column2]],7),2)</f>
        <v>04</v>
      </c>
      <c r="AE492" s="259" t="str">
        <f ca="1">RIGHT(Table_Merge1[[#This Row],[Column2]],2)</f>
        <v>17</v>
      </c>
      <c r="AF492">
        <v>4</v>
      </c>
      <c r="AG492">
        <v>17</v>
      </c>
      <c r="AH492" s="260">
        <v>2021</v>
      </c>
      <c r="AI492" t="s">
        <v>3443</v>
      </c>
      <c r="AJ492" s="260">
        <v>8</v>
      </c>
      <c r="AK492">
        <v>1810.25</v>
      </c>
      <c r="AL492">
        <v>2492.5</v>
      </c>
      <c r="AM492">
        <v>1480150</v>
      </c>
      <c r="AN492">
        <v>25050</v>
      </c>
      <c r="AO492">
        <v>224369</v>
      </c>
      <c r="AP492" s="287">
        <f>IFERROR(IF(Table_Merge1[[#This Row],[LME Zinc stock]]*Table_Merge1[[#This Row],[Nima.مقدار]]=0,"",Table_Merge1[[#This Row],[LME Zinc stock]]*Table_Merge1[[#This Row],[Nima.مقدار]]),"")</f>
        <v>332099775350</v>
      </c>
      <c r="AQ492" s="287">
        <f>IFERROR(IF(Table_Merge1[[#This Row],[LME Zinc 3-month]]*Table_Merge1[[#This Row],[Nima.مقدار]]=0,"",Table_Merge1[[#This Row],[LME Zinc 3-month]]*Table_Merge1[[#This Row],[Nima.مقدار]]),"")</f>
        <v>559239732.5</v>
      </c>
      <c r="AR492" s="288">
        <f>IFERROR(IF(Table_Merge1[[#This Row],[LME Zinc stock]]*Table_Merge1[[#This Row],[Azad.Sell]]=0,"",Table_Merge1[[#This Row],[LME Zinc stock]]*Table_Merge1[[#This Row],[Azad.Sell]]),"")</f>
        <v>37077757500</v>
      </c>
      <c r="AS492" s="288">
        <f>IFERROR(IF(Table_Merge1[[#This Row],[LME Zinc 3-month]]*Table_Merge1[[#This Row],[Azad.Sell]]=0,"",Table_Merge1[[#This Row],[LME Zinc 3-month]]*Table_Merge1[[#This Row],[Azad.Sell]]),"")</f>
        <v>62437125</v>
      </c>
      <c r="AT492"/>
      <c r="DH492">
        <v>500</v>
      </c>
      <c r="DI492">
        <v>1025</v>
      </c>
      <c r="DJ492">
        <v>500</v>
      </c>
      <c r="DK492" t="s">
        <v>9752</v>
      </c>
      <c r="DL492" t="s">
        <v>9812</v>
      </c>
      <c r="DM492" t="s">
        <v>9799</v>
      </c>
      <c r="DN492">
        <v>356326500</v>
      </c>
      <c r="DO492">
        <v>332113500</v>
      </c>
      <c r="DP492">
        <v>1793662500</v>
      </c>
      <c r="DQ492">
        <v>1644941500</v>
      </c>
      <c r="DR492">
        <v>2500</v>
      </c>
      <c r="DS492" t="s">
        <v>3621</v>
      </c>
      <c r="DT492" t="s">
        <v>3621</v>
      </c>
      <c r="DU492" t="s">
        <v>3621</v>
      </c>
      <c r="DV492">
        <v>11900</v>
      </c>
      <c r="DW492">
        <v>748561.03361344535</v>
      </c>
      <c r="DX492">
        <v>685013.1176470588</v>
      </c>
      <c r="DY492">
        <v>1.0927689037323349</v>
      </c>
    </row>
    <row r="493" spans="1:129" x14ac:dyDescent="0.25">
      <c r="A493" s="258">
        <v>41615</v>
      </c>
      <c r="B4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1392.09.16</v>
      </c>
      <c r="C493" s="195">
        <f t="shared" ca="1" si="43"/>
        <v>1392</v>
      </c>
      <c r="D4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493" s="195">
        <f>_xlfn.NUMBERVALUE(RIGHT(Table11[[#This Row],[تاریخ شمسی]],2))</f>
        <v>16</v>
      </c>
      <c r="F4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09-16</v>
      </c>
      <c r="G493" s="195" t="s">
        <v>644</v>
      </c>
      <c r="I493" s="259">
        <v>44294</v>
      </c>
      <c r="J493">
        <v>24900</v>
      </c>
      <c r="L493" s="259">
        <v>41615</v>
      </c>
      <c r="M493">
        <v>29440</v>
      </c>
      <c r="O493" s="284">
        <f>IFERROR(DATE(Table7[[#This Row],[year]],MONTH(DATEVALUE(Table7[[#This Row],[month]]&amp;"1")),Table7[[#This Row],[day]]),"")</f>
        <v>44384</v>
      </c>
      <c r="P493" s="195" t="s">
        <v>3918</v>
      </c>
      <c r="Q493" s="195">
        <v>2021</v>
      </c>
      <c r="R493" s="195" t="s">
        <v>3443</v>
      </c>
      <c r="S493" s="195">
        <v>7</v>
      </c>
      <c r="T493" s="195">
        <v>1804.25</v>
      </c>
      <c r="U493" s="195">
        <v>2468.5</v>
      </c>
      <c r="V493" s="195">
        <v>1496075</v>
      </c>
      <c r="X493" s="260">
        <v>44384</v>
      </c>
      <c r="Y493" t="s">
        <v>8975</v>
      </c>
      <c r="Z493" s="260">
        <v>1</v>
      </c>
      <c r="AA493">
        <v>1400</v>
      </c>
      <c r="AB493" s="260" t="str">
        <f ca="1">IFERROR(IFERROR(VLOOKUP(Table_Merge1[[#This Row],[Column1]],Table11[#All],2,FALSE),LEFT(AB494,8)&amp;IF(LEN((RIGHT(AB494,2)+1))&lt;2,"0"&amp;(RIGHT(AB494,2)+1),(RIGHT(AB494,2)-1))),"")</f>
        <v>1400.04.16</v>
      </c>
      <c r="AC493" s="259" t="str">
        <f ca="1">LEFT(Table_Merge1[[#This Row],[Column2]],4)</f>
        <v>1400</v>
      </c>
      <c r="AD493" s="259" t="str">
        <f ca="1">RIGHT(LEFT(Table_Merge1[[#This Row],[Column2]],7),2)</f>
        <v>04</v>
      </c>
      <c r="AE493" s="259" t="str">
        <f ca="1">RIGHT(Table_Merge1[[#This Row],[Column2]],2)</f>
        <v>16</v>
      </c>
      <c r="AF493">
        <v>4</v>
      </c>
      <c r="AG493">
        <v>16</v>
      </c>
      <c r="AH493" s="260">
        <v>2021</v>
      </c>
      <c r="AI493" t="s">
        <v>3443</v>
      </c>
      <c r="AJ493" s="260">
        <v>7</v>
      </c>
      <c r="AK493">
        <v>1804.25</v>
      </c>
      <c r="AL493">
        <v>2468.5</v>
      </c>
      <c r="AM493">
        <v>1496075</v>
      </c>
      <c r="AN493">
        <v>25150</v>
      </c>
      <c r="AO493">
        <v>224076</v>
      </c>
      <c r="AP493" s="287">
        <f>IFERROR(IF(Table_Merge1[[#This Row],[LME Zinc stock]]*Table_Merge1[[#This Row],[Nima.مقدار]]=0,"",Table_Merge1[[#This Row],[LME Zinc stock]]*Table_Merge1[[#This Row],[Nima.مقدار]]),"")</f>
        <v>335234501700</v>
      </c>
      <c r="AQ493" s="287">
        <f>IFERROR(IF(Table_Merge1[[#This Row],[LME Zinc 3-month]]*Table_Merge1[[#This Row],[Nima.مقدار]]=0,"",Table_Merge1[[#This Row],[LME Zinc 3-month]]*Table_Merge1[[#This Row],[Nima.مقدار]]),"")</f>
        <v>553131606</v>
      </c>
      <c r="AR493" s="288">
        <f>IFERROR(IF(Table_Merge1[[#This Row],[LME Zinc stock]]*Table_Merge1[[#This Row],[Azad.Sell]]=0,"",Table_Merge1[[#This Row],[LME Zinc stock]]*Table_Merge1[[#This Row],[Azad.Sell]]),"")</f>
        <v>37626286250</v>
      </c>
      <c r="AS493" s="288">
        <f>IFERROR(IF(Table_Merge1[[#This Row],[LME Zinc 3-month]]*Table_Merge1[[#This Row],[Azad.Sell]]=0,"",Table_Merge1[[#This Row],[LME Zinc 3-month]]*Table_Merge1[[#This Row],[Azad.Sell]]),"")</f>
        <v>62082775</v>
      </c>
      <c r="AT493"/>
      <c r="DH493">
        <v>2000</v>
      </c>
      <c r="DI493">
        <v>5600</v>
      </c>
      <c r="DJ493">
        <v>2000</v>
      </c>
      <c r="DK493" t="s">
        <v>9752</v>
      </c>
      <c r="DL493" t="s">
        <v>9812</v>
      </c>
      <c r="DM493" t="s">
        <v>9799</v>
      </c>
      <c r="DN493">
        <v>1477546000</v>
      </c>
      <c r="DO493">
        <v>1331454000</v>
      </c>
      <c r="DP493">
        <v>3271208500</v>
      </c>
      <c r="DQ493">
        <v>2976395500</v>
      </c>
      <c r="DR493">
        <v>4500</v>
      </c>
      <c r="DS493" t="s">
        <v>3621</v>
      </c>
      <c r="DT493" t="s">
        <v>3621</v>
      </c>
      <c r="DU493" t="s">
        <v>3621</v>
      </c>
      <c r="DV493">
        <v>11900</v>
      </c>
      <c r="DW493">
        <v>748561.03361344535</v>
      </c>
      <c r="DX493">
        <v>685013.1176470588</v>
      </c>
      <c r="DY493">
        <v>1.0927689037323349</v>
      </c>
    </row>
    <row r="494" spans="1:129" x14ac:dyDescent="0.25">
      <c r="A494" s="258">
        <v>41616</v>
      </c>
      <c r="B4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1392.09.17</v>
      </c>
      <c r="C494" s="195">
        <f t="shared" ca="1" si="43"/>
        <v>1392</v>
      </c>
      <c r="D4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494" s="195">
        <f>_xlfn.NUMBERVALUE(RIGHT(Table11[[#This Row],[تاریخ شمسی]],2))</f>
        <v>17</v>
      </c>
      <c r="F4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09-17</v>
      </c>
      <c r="G494" s="195" t="s">
        <v>645</v>
      </c>
      <c r="I494" s="259">
        <v>44295</v>
      </c>
      <c r="J494">
        <v>24900</v>
      </c>
      <c r="L494" s="259">
        <v>41616</v>
      </c>
      <c r="M494">
        <v>29440</v>
      </c>
      <c r="O494" s="283">
        <f>IFERROR(DATE(Table7[[#This Row],[year]],MONTH(DATEVALUE(Table7[[#This Row],[month]]&amp;"1")),Table7[[#This Row],[day]]),"")</f>
        <v>44383</v>
      </c>
      <c r="P494" s="257" t="s">
        <v>3919</v>
      </c>
      <c r="Q494" s="257">
        <v>2021</v>
      </c>
      <c r="R494" s="257" t="s">
        <v>3443</v>
      </c>
      <c r="S494" s="257">
        <v>6</v>
      </c>
      <c r="T494" s="257">
        <v>1807.8</v>
      </c>
      <c r="U494" s="257">
        <v>2488.5</v>
      </c>
      <c r="V494" s="257">
        <v>1506675</v>
      </c>
      <c r="X494" s="260">
        <v>44383</v>
      </c>
      <c r="Y494" t="s">
        <v>8974</v>
      </c>
      <c r="Z494" s="260">
        <v>12</v>
      </c>
      <c r="AA494">
        <v>1400</v>
      </c>
      <c r="AB494" s="260" t="str">
        <f ca="1">IFERROR(IFERROR(VLOOKUP(Table_Merge1[[#This Row],[Column1]],Table11[#All],2,FALSE),LEFT(AB495,8)&amp;IF(LEN((RIGHT(AB495,2)+1))&lt;2,"0"&amp;(RIGHT(AB495,2)+1),(RIGHT(AB495,2)-1))),"")</f>
        <v>1400.04.15</v>
      </c>
      <c r="AC494" s="259" t="str">
        <f ca="1">LEFT(Table_Merge1[[#This Row],[Column2]],4)</f>
        <v>1400</v>
      </c>
      <c r="AD494" s="259" t="str">
        <f ca="1">RIGHT(LEFT(Table_Merge1[[#This Row],[Column2]],7),2)</f>
        <v>04</v>
      </c>
      <c r="AE494" s="259" t="str">
        <f ca="1">RIGHT(Table_Merge1[[#This Row],[Column2]],2)</f>
        <v>15</v>
      </c>
      <c r="AF494">
        <v>4</v>
      </c>
      <c r="AG494">
        <v>15</v>
      </c>
      <c r="AH494" s="260">
        <v>2021</v>
      </c>
      <c r="AI494" t="s">
        <v>3443</v>
      </c>
      <c r="AJ494" s="260">
        <v>6</v>
      </c>
      <c r="AK494">
        <v>1807.8</v>
      </c>
      <c r="AL494">
        <v>2488.5</v>
      </c>
      <c r="AM494">
        <v>1506675</v>
      </c>
      <c r="AN494">
        <v>25150</v>
      </c>
      <c r="AO494">
        <v>221384</v>
      </c>
      <c r="AP494" s="287">
        <f>IFERROR(IF(Table_Merge1[[#This Row],[LME Zinc stock]]*Table_Merge1[[#This Row],[Nima.مقدار]]=0,"",Table_Merge1[[#This Row],[LME Zinc stock]]*Table_Merge1[[#This Row],[Nima.مقدار]]),"")</f>
        <v>333553738200</v>
      </c>
      <c r="AQ494" s="287">
        <f>IFERROR(IF(Table_Merge1[[#This Row],[LME Zinc 3-month]]*Table_Merge1[[#This Row],[Nima.مقدار]]=0,"",Table_Merge1[[#This Row],[LME Zinc 3-month]]*Table_Merge1[[#This Row],[Nima.مقدار]]),"")</f>
        <v>550914084</v>
      </c>
      <c r="AR494" s="288">
        <f>IFERROR(IF(Table_Merge1[[#This Row],[LME Zinc stock]]*Table_Merge1[[#This Row],[Azad.Sell]]=0,"",Table_Merge1[[#This Row],[LME Zinc stock]]*Table_Merge1[[#This Row],[Azad.Sell]]),"")</f>
        <v>37892876250</v>
      </c>
      <c r="AS494" s="288">
        <f>IFERROR(IF(Table_Merge1[[#This Row],[LME Zinc 3-month]]*Table_Merge1[[#This Row],[Azad.Sell]]=0,"",Table_Merge1[[#This Row],[LME Zinc 3-month]]*Table_Merge1[[#This Row],[Azad.Sell]]),"")</f>
        <v>62585775</v>
      </c>
      <c r="AT494"/>
      <c r="DH494">
        <v>2000</v>
      </c>
      <c r="DI494">
        <v>6600</v>
      </c>
      <c r="DJ494">
        <v>2000</v>
      </c>
      <c r="DK494" t="s">
        <v>9647</v>
      </c>
      <c r="DL494" t="s">
        <v>9812</v>
      </c>
      <c r="DM494" t="s">
        <v>9799</v>
      </c>
      <c r="DN494">
        <v>1567288000</v>
      </c>
      <c r="DO494">
        <v>1344824000</v>
      </c>
      <c r="DP494">
        <v>4838496500</v>
      </c>
      <c r="DQ494">
        <v>4321219500</v>
      </c>
      <c r="DR494">
        <v>6500</v>
      </c>
      <c r="DS494" t="s">
        <v>3621</v>
      </c>
      <c r="DT494" t="s">
        <v>3621</v>
      </c>
      <c r="DU494" t="s">
        <v>3621</v>
      </c>
      <c r="DV494">
        <v>11900</v>
      </c>
      <c r="DW494">
        <v>748561.03361344535</v>
      </c>
      <c r="DX494">
        <v>685013.1176470588</v>
      </c>
      <c r="DY494">
        <v>1.0927689037323349</v>
      </c>
    </row>
    <row r="495" spans="1:129" x14ac:dyDescent="0.25">
      <c r="A495" s="258">
        <v>41617</v>
      </c>
      <c r="B4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1392.09.18</v>
      </c>
      <c r="C495" s="195">
        <f t="shared" ca="1" si="43"/>
        <v>1392</v>
      </c>
      <c r="D4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495" s="195">
        <f>_xlfn.NUMBERVALUE(RIGHT(Table11[[#This Row],[تاریخ شمسی]],2))</f>
        <v>18</v>
      </c>
      <c r="F4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09-18</v>
      </c>
      <c r="G495" s="195" t="s">
        <v>646</v>
      </c>
      <c r="I495" s="259">
        <v>44296</v>
      </c>
      <c r="J495">
        <v>24880</v>
      </c>
      <c r="L495" s="259">
        <v>41617</v>
      </c>
      <c r="M495">
        <v>29390</v>
      </c>
      <c r="O495" s="284">
        <f>IFERROR(DATE(Table7[[#This Row],[year]],MONTH(DATEVALUE(Table7[[#This Row],[month]]&amp;"1")),Table7[[#This Row],[day]]),"")</f>
        <v>44382</v>
      </c>
      <c r="P495" s="195" t="s">
        <v>3920</v>
      </c>
      <c r="Q495" s="195">
        <v>2021</v>
      </c>
      <c r="R495" s="195" t="s">
        <v>3443</v>
      </c>
      <c r="S495" s="195">
        <v>5</v>
      </c>
      <c r="T495" s="195">
        <v>1790.95</v>
      </c>
      <c r="U495" s="195">
        <v>2450</v>
      </c>
      <c r="V495" s="195">
        <v>1517200</v>
      </c>
      <c r="X495" s="260">
        <v>44382</v>
      </c>
      <c r="Y495" t="s">
        <v>8973</v>
      </c>
      <c r="Z495" s="260">
        <v>12</v>
      </c>
      <c r="AA495">
        <v>1400</v>
      </c>
      <c r="AB495" s="260" t="str">
        <f ca="1">IFERROR(IFERROR(VLOOKUP(Table_Merge1[[#This Row],[Column1]],Table11[#All],2,FALSE),LEFT(AB496,8)&amp;IF(LEN((RIGHT(AB496,2)+1))&lt;2,"0"&amp;(RIGHT(AB496,2)+1),(RIGHT(AB496,2)-1))),"")</f>
        <v>1400.04.14</v>
      </c>
      <c r="AC495" s="259" t="str">
        <f ca="1">LEFT(Table_Merge1[[#This Row],[Column2]],4)</f>
        <v>1400</v>
      </c>
      <c r="AD495" s="259" t="str">
        <f ca="1">RIGHT(LEFT(Table_Merge1[[#This Row],[Column2]],7),2)</f>
        <v>04</v>
      </c>
      <c r="AE495" s="259" t="str">
        <f ca="1">RIGHT(Table_Merge1[[#This Row],[Column2]],2)</f>
        <v>14</v>
      </c>
      <c r="AF495">
        <v>4</v>
      </c>
      <c r="AG495">
        <v>14</v>
      </c>
      <c r="AH495" s="260">
        <v>2021</v>
      </c>
      <c r="AI495" t="s">
        <v>3443</v>
      </c>
      <c r="AJ495" s="260">
        <v>5</v>
      </c>
      <c r="AK495">
        <v>1790.95</v>
      </c>
      <c r="AL495">
        <v>2450</v>
      </c>
      <c r="AM495">
        <v>1517200</v>
      </c>
      <c r="AN495">
        <v>25100</v>
      </c>
      <c r="AO495">
        <v>221016</v>
      </c>
      <c r="AP495" s="287">
        <f>IFERROR(IF(Table_Merge1[[#This Row],[LME Zinc stock]]*Table_Merge1[[#This Row],[Nima.مقدار]]=0,"",Table_Merge1[[#This Row],[LME Zinc stock]]*Table_Merge1[[#This Row],[Nima.مقدار]]),"")</f>
        <v>335325475200</v>
      </c>
      <c r="AQ495" s="287">
        <f>IFERROR(IF(Table_Merge1[[#This Row],[LME Zinc 3-month]]*Table_Merge1[[#This Row],[Nima.مقدار]]=0,"",Table_Merge1[[#This Row],[LME Zinc 3-month]]*Table_Merge1[[#This Row],[Nima.مقدار]]),"")</f>
        <v>541489200</v>
      </c>
      <c r="AR495" s="288">
        <f>IFERROR(IF(Table_Merge1[[#This Row],[LME Zinc stock]]*Table_Merge1[[#This Row],[Azad.Sell]]=0,"",Table_Merge1[[#This Row],[LME Zinc stock]]*Table_Merge1[[#This Row],[Azad.Sell]]),"")</f>
        <v>38081720000</v>
      </c>
      <c r="AS495" s="288">
        <f>IFERROR(IF(Table_Merge1[[#This Row],[LME Zinc 3-month]]*Table_Merge1[[#This Row],[Azad.Sell]]=0,"",Table_Merge1[[#This Row],[LME Zinc 3-month]]*Table_Merge1[[#This Row],[Azad.Sell]]),"")</f>
        <v>61495000</v>
      </c>
      <c r="AT495"/>
      <c r="DH495">
        <v>500</v>
      </c>
      <c r="DI495">
        <v>2200</v>
      </c>
      <c r="DJ495">
        <v>500</v>
      </c>
      <c r="DK495" t="s">
        <v>9647</v>
      </c>
      <c r="DL495" t="s">
        <v>9812</v>
      </c>
      <c r="DM495" t="s">
        <v>9799</v>
      </c>
      <c r="DN495">
        <v>379069000</v>
      </c>
      <c r="DO495">
        <v>336206000</v>
      </c>
      <c r="DP495">
        <v>5217565500</v>
      </c>
      <c r="DQ495">
        <v>4657425500</v>
      </c>
      <c r="DR495">
        <v>7000</v>
      </c>
      <c r="DS495" t="s">
        <v>3621</v>
      </c>
      <c r="DT495" t="s">
        <v>3621</v>
      </c>
      <c r="DU495" t="s">
        <v>3621</v>
      </c>
      <c r="DV495">
        <v>11900</v>
      </c>
      <c r="DW495">
        <v>748561.03361344535</v>
      </c>
      <c r="DX495">
        <v>685013.1176470588</v>
      </c>
      <c r="DY495">
        <v>1.0927689037323349</v>
      </c>
    </row>
    <row r="496" spans="1:129" x14ac:dyDescent="0.25">
      <c r="A496" s="258">
        <v>41618</v>
      </c>
      <c r="B4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1392.09.19</v>
      </c>
      <c r="C496" s="195">
        <f t="shared" ca="1" si="43"/>
        <v>1392</v>
      </c>
      <c r="D4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496" s="195">
        <f>_xlfn.NUMBERVALUE(RIGHT(Table11[[#This Row],[تاریخ شمسی]],2))</f>
        <v>19</v>
      </c>
      <c r="F4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09-19</v>
      </c>
      <c r="G496" s="195" t="s">
        <v>647</v>
      </c>
      <c r="I496" s="259">
        <v>44297</v>
      </c>
      <c r="J496">
        <v>24850</v>
      </c>
      <c r="L496" s="259">
        <v>41618</v>
      </c>
      <c r="M496">
        <v>29460</v>
      </c>
      <c r="O496" s="283">
        <f>IFERROR(DATE(Table7[[#This Row],[year]],MONTH(DATEVALUE(Table7[[#This Row],[month]]&amp;"1")),Table7[[#This Row],[day]]),"")</f>
        <v>44379</v>
      </c>
      <c r="P496" s="257" t="s">
        <v>3921</v>
      </c>
      <c r="Q496" s="257">
        <v>2021</v>
      </c>
      <c r="R496" s="257" t="s">
        <v>3443</v>
      </c>
      <c r="S496" s="257">
        <v>2</v>
      </c>
      <c r="T496" s="257">
        <v>1783.5</v>
      </c>
      <c r="U496" s="257">
        <v>2528</v>
      </c>
      <c r="V496" s="257">
        <v>1526275</v>
      </c>
      <c r="X496" s="260">
        <v>44379</v>
      </c>
      <c r="Z496" s="260">
        <v>1</v>
      </c>
      <c r="AB496" s="260" t="str">
        <f ca="1">IFERROR(IFERROR(VLOOKUP(Table_Merge1[[#This Row],[Column1]],Table11[#All],2,FALSE),LEFT(AB497,8)&amp;IF(LEN((RIGHT(AB497,2)+1))&lt;2,"0"&amp;(RIGHT(AB497,2)+1),(RIGHT(AB497,2)-1))),"")</f>
        <v>1400.04.9</v>
      </c>
      <c r="AC496" s="259" t="str">
        <f ca="1">LEFT(Table_Merge1[[#This Row],[Column2]],4)</f>
        <v>1400</v>
      </c>
      <c r="AD496" s="259" t="str">
        <f ca="1">RIGHT(LEFT(Table_Merge1[[#This Row],[Column2]],7),2)</f>
        <v>04</v>
      </c>
      <c r="AE496" s="259" t="str">
        <f ca="1">RIGHT(Table_Merge1[[#This Row],[Column2]],2)</f>
        <v>.9</v>
      </c>
      <c r="AH496" s="260">
        <v>2021</v>
      </c>
      <c r="AI496" t="s">
        <v>3443</v>
      </c>
      <c r="AJ496" s="260">
        <v>2</v>
      </c>
      <c r="AK496">
        <v>1783.5</v>
      </c>
      <c r="AL496">
        <v>2528</v>
      </c>
      <c r="AM496">
        <v>1526275</v>
      </c>
      <c r="AN496">
        <v>25150</v>
      </c>
      <c r="AP496" s="287" t="str">
        <f>IFERROR(IF(Table_Merge1[[#This Row],[LME Zinc stock]]*Table_Merge1[[#This Row],[Nima.مقدار]]=0,"",Table_Merge1[[#This Row],[LME Zinc stock]]*Table_Merge1[[#This Row],[Nima.مقدار]]),"")</f>
        <v/>
      </c>
      <c r="AQ496" s="287" t="str">
        <f>IFERROR(IF(Table_Merge1[[#This Row],[LME Zinc 3-month]]*Table_Merge1[[#This Row],[Nima.مقدار]]=0,"",Table_Merge1[[#This Row],[LME Zinc 3-month]]*Table_Merge1[[#This Row],[Nima.مقدار]]),"")</f>
        <v/>
      </c>
      <c r="AR496" s="288">
        <f>IFERROR(IF(Table_Merge1[[#This Row],[LME Zinc stock]]*Table_Merge1[[#This Row],[Azad.Sell]]=0,"",Table_Merge1[[#This Row],[LME Zinc stock]]*Table_Merge1[[#This Row],[Azad.Sell]]),"")</f>
        <v>38385816250</v>
      </c>
      <c r="AS496" s="288">
        <f>IFERROR(IF(Table_Merge1[[#This Row],[LME Zinc 3-month]]*Table_Merge1[[#This Row],[Azad.Sell]]=0,"",Table_Merge1[[#This Row],[LME Zinc 3-month]]*Table_Merge1[[#This Row],[Azad.Sell]]),"")</f>
        <v>63579200</v>
      </c>
      <c r="AT496"/>
      <c r="DH496">
        <v>200</v>
      </c>
      <c r="DI496">
        <v>775</v>
      </c>
      <c r="DJ496">
        <v>200</v>
      </c>
      <c r="DK496" t="s">
        <v>9648</v>
      </c>
      <c r="DL496" t="s">
        <v>9812</v>
      </c>
      <c r="DM496" t="s">
        <v>9799</v>
      </c>
      <c r="DN496">
        <v>157365000</v>
      </c>
      <c r="DO496">
        <v>140636400</v>
      </c>
      <c r="DP496">
        <v>5374930500</v>
      </c>
      <c r="DQ496">
        <v>4798061900</v>
      </c>
      <c r="DR496">
        <v>7200</v>
      </c>
      <c r="DS496" t="s">
        <v>3621</v>
      </c>
      <c r="DT496" t="s">
        <v>3621</v>
      </c>
      <c r="DU496" t="s">
        <v>3621</v>
      </c>
      <c r="DV496">
        <v>11900</v>
      </c>
      <c r="DW496">
        <v>748561.03361344535</v>
      </c>
      <c r="DX496">
        <v>685013.1176470588</v>
      </c>
      <c r="DY496">
        <v>1.0927689037323349</v>
      </c>
    </row>
    <row r="497" spans="1:129" x14ac:dyDescent="0.25">
      <c r="A497" s="258">
        <v>41619</v>
      </c>
      <c r="B4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1392.09.20</v>
      </c>
      <c r="C497" s="195">
        <f t="shared" ca="1" si="43"/>
        <v>1392</v>
      </c>
      <c r="D4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497" s="195">
        <f>_xlfn.NUMBERVALUE(RIGHT(Table11[[#This Row],[تاریخ شمسی]],2))</f>
        <v>20</v>
      </c>
      <c r="F4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09-20</v>
      </c>
      <c r="G497" s="195" t="s">
        <v>648</v>
      </c>
      <c r="I497" s="259">
        <v>44298</v>
      </c>
      <c r="J497">
        <v>25080</v>
      </c>
      <c r="L497" s="259">
        <v>41619</v>
      </c>
      <c r="M497">
        <v>29350</v>
      </c>
      <c r="O497" s="284">
        <f>IFERROR(DATE(Table7[[#This Row],[year]],MONTH(DATEVALUE(Table7[[#This Row],[month]]&amp;"1")),Table7[[#This Row],[day]]),"")</f>
        <v>44378</v>
      </c>
      <c r="P497" s="195" t="s">
        <v>3922</v>
      </c>
      <c r="Q497" s="195">
        <v>2021</v>
      </c>
      <c r="R497" s="195" t="s">
        <v>3443</v>
      </c>
      <c r="S497" s="195">
        <v>1</v>
      </c>
      <c r="T497" s="195">
        <v>1774</v>
      </c>
      <c r="U497" s="195">
        <v>2551</v>
      </c>
      <c r="V497" s="195">
        <v>1538725</v>
      </c>
      <c r="X497" s="260">
        <v>44378</v>
      </c>
      <c r="Y497" t="s">
        <v>8972</v>
      </c>
      <c r="Z497" s="260">
        <v>1</v>
      </c>
      <c r="AA497">
        <v>1400</v>
      </c>
      <c r="AB497" s="260" t="str">
        <f ca="1">IFERROR(IFERROR(VLOOKUP(Table_Merge1[[#This Row],[Column1]],Table11[#All],2,FALSE),LEFT(AB498,8)&amp;IF(LEN((RIGHT(AB498,2)+1))&lt;2,"0"&amp;(RIGHT(AB498,2)+1),(RIGHT(AB498,2)-1))),"")</f>
        <v>1400.04.10</v>
      </c>
      <c r="AC497" s="259" t="str">
        <f ca="1">LEFT(Table_Merge1[[#This Row],[Column2]],4)</f>
        <v>1400</v>
      </c>
      <c r="AD497" s="259" t="str">
        <f ca="1">RIGHT(LEFT(Table_Merge1[[#This Row],[Column2]],7),2)</f>
        <v>04</v>
      </c>
      <c r="AE497" s="259" t="str">
        <f ca="1">RIGHT(Table_Merge1[[#This Row],[Column2]],2)</f>
        <v>10</v>
      </c>
      <c r="AF497">
        <v>4</v>
      </c>
      <c r="AG497">
        <v>10</v>
      </c>
      <c r="AH497" s="260">
        <v>2021</v>
      </c>
      <c r="AI497" t="s">
        <v>3443</v>
      </c>
      <c r="AJ497" s="260">
        <v>1</v>
      </c>
      <c r="AK497">
        <v>1774</v>
      </c>
      <c r="AL497">
        <v>2551</v>
      </c>
      <c r="AM497">
        <v>1538725</v>
      </c>
      <c r="AN497">
        <v>25150</v>
      </c>
      <c r="AO497">
        <v>219264</v>
      </c>
      <c r="AP497" s="287">
        <f>IFERROR(IF(Table_Merge1[[#This Row],[LME Zinc stock]]*Table_Merge1[[#This Row],[Nima.مقدار]]=0,"",Table_Merge1[[#This Row],[LME Zinc stock]]*Table_Merge1[[#This Row],[Nima.مقدار]]),"")</f>
        <v>337386998400</v>
      </c>
      <c r="AQ497" s="287">
        <f>IFERROR(IF(Table_Merge1[[#This Row],[LME Zinc 3-month]]*Table_Merge1[[#This Row],[Nima.مقدار]]=0,"",Table_Merge1[[#This Row],[LME Zinc 3-month]]*Table_Merge1[[#This Row],[Nima.مقدار]]),"")</f>
        <v>559342464</v>
      </c>
      <c r="AR497" s="288">
        <f>IFERROR(IF(Table_Merge1[[#This Row],[LME Zinc stock]]*Table_Merge1[[#This Row],[Azad.Sell]]=0,"",Table_Merge1[[#This Row],[LME Zinc stock]]*Table_Merge1[[#This Row],[Azad.Sell]]),"")</f>
        <v>38698933750</v>
      </c>
      <c r="AS497" s="288">
        <f>IFERROR(IF(Table_Merge1[[#This Row],[LME Zinc 3-month]]*Table_Merge1[[#This Row],[Azad.Sell]]=0,"",Table_Merge1[[#This Row],[LME Zinc 3-month]]*Table_Merge1[[#This Row],[Azad.Sell]]),"")</f>
        <v>64157650</v>
      </c>
      <c r="AT497"/>
      <c r="DH497">
        <v>2000</v>
      </c>
      <c r="DI497">
        <v>3600</v>
      </c>
      <c r="DJ497">
        <v>2000</v>
      </c>
      <c r="DK497" t="s">
        <v>9648</v>
      </c>
      <c r="DL497" t="s">
        <v>9812</v>
      </c>
      <c r="DM497" t="s">
        <v>9799</v>
      </c>
      <c r="DN497">
        <v>1542750000</v>
      </c>
      <c r="DO497">
        <v>1406364000</v>
      </c>
      <c r="DP497">
        <v>6917680500</v>
      </c>
      <c r="DQ497">
        <v>6204425900</v>
      </c>
      <c r="DR497">
        <v>9200</v>
      </c>
      <c r="DS497" t="s">
        <v>3621</v>
      </c>
      <c r="DT497" t="s">
        <v>3621</v>
      </c>
      <c r="DU497" t="s">
        <v>3621</v>
      </c>
      <c r="DV497">
        <v>11900</v>
      </c>
      <c r="DW497">
        <v>748561.03361344535</v>
      </c>
      <c r="DX497">
        <v>685013.1176470588</v>
      </c>
      <c r="DY497">
        <v>1.0927689037323349</v>
      </c>
    </row>
    <row r="498" spans="1:129" x14ac:dyDescent="0.25">
      <c r="A498" s="258">
        <v>41620</v>
      </c>
      <c r="B4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1392.09.21</v>
      </c>
      <c r="C498" s="195">
        <f t="shared" ca="1" si="43"/>
        <v>1392</v>
      </c>
      <c r="D4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498" s="195">
        <f>_xlfn.NUMBERVALUE(RIGHT(Table11[[#This Row],[تاریخ شمسی]],2))</f>
        <v>21</v>
      </c>
      <c r="F4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09-21</v>
      </c>
      <c r="G498" s="195" t="s">
        <v>649</v>
      </c>
      <c r="I498" s="259">
        <v>44299</v>
      </c>
      <c r="J498">
        <v>25100</v>
      </c>
      <c r="L498" s="259">
        <v>41620</v>
      </c>
      <c r="M498">
        <v>29310</v>
      </c>
      <c r="O498" s="283">
        <f>IFERROR(DATE(Table7[[#This Row],[year]],MONTH(DATEVALUE(Table7[[#This Row],[month]]&amp;"1")),Table7[[#This Row],[day]]),"")</f>
        <v>44377</v>
      </c>
      <c r="P498" s="257" t="s">
        <v>3923</v>
      </c>
      <c r="Q498" s="257">
        <v>2021</v>
      </c>
      <c r="R498" s="257" t="s">
        <v>3441</v>
      </c>
      <c r="S498" s="257">
        <v>30</v>
      </c>
      <c r="T498" s="257">
        <v>1757.8</v>
      </c>
      <c r="U498" s="257">
        <v>2535</v>
      </c>
      <c r="V498" s="257">
        <v>1562950</v>
      </c>
      <c r="X498" s="260">
        <v>44377</v>
      </c>
      <c r="Y498" t="s">
        <v>8971</v>
      </c>
      <c r="Z498" s="260">
        <v>1</v>
      </c>
      <c r="AA498">
        <v>1400</v>
      </c>
      <c r="AB498" s="260" t="str">
        <f ca="1">IFERROR(IFERROR(VLOOKUP(Table_Merge1[[#This Row],[Column1]],Table11[#All],2,FALSE),LEFT(AB499,8)&amp;IF(LEN((RIGHT(AB499,2)+1))&lt;2,"0"&amp;(RIGHT(AB499,2)+1),(RIGHT(AB499,2)-1))),"")</f>
        <v>1400.04.09</v>
      </c>
      <c r="AC498" s="259" t="str">
        <f ca="1">LEFT(Table_Merge1[[#This Row],[Column2]],4)</f>
        <v>1400</v>
      </c>
      <c r="AD498" s="259" t="str">
        <f ca="1">RIGHT(LEFT(Table_Merge1[[#This Row],[Column2]],7),2)</f>
        <v>04</v>
      </c>
      <c r="AE498" s="259" t="str">
        <f ca="1">RIGHT(Table_Merge1[[#This Row],[Column2]],2)</f>
        <v>09</v>
      </c>
      <c r="AF498">
        <v>4</v>
      </c>
      <c r="AG498">
        <v>9</v>
      </c>
      <c r="AH498" s="260">
        <v>2021</v>
      </c>
      <c r="AI498" t="s">
        <v>3441</v>
      </c>
      <c r="AJ498" s="260">
        <v>30</v>
      </c>
      <c r="AK498">
        <v>1757.8</v>
      </c>
      <c r="AL498">
        <v>2535</v>
      </c>
      <c r="AM498">
        <v>1562950</v>
      </c>
      <c r="AN498">
        <v>25300</v>
      </c>
      <c r="AO498">
        <v>216834</v>
      </c>
      <c r="AP498" s="287">
        <f>IFERROR(IF(Table_Merge1[[#This Row],[LME Zinc stock]]*Table_Merge1[[#This Row],[Nima.مقدار]]=0,"",Table_Merge1[[#This Row],[LME Zinc stock]]*Table_Merge1[[#This Row],[Nima.مقدار]]),"")</f>
        <v>338900700300</v>
      </c>
      <c r="AQ498" s="287">
        <f>IFERROR(IF(Table_Merge1[[#This Row],[LME Zinc 3-month]]*Table_Merge1[[#This Row],[Nima.مقدار]]=0,"",Table_Merge1[[#This Row],[LME Zinc 3-month]]*Table_Merge1[[#This Row],[Nima.مقدار]]),"")</f>
        <v>549674190</v>
      </c>
      <c r="AR498" s="288">
        <f>IFERROR(IF(Table_Merge1[[#This Row],[LME Zinc stock]]*Table_Merge1[[#This Row],[Azad.Sell]]=0,"",Table_Merge1[[#This Row],[LME Zinc stock]]*Table_Merge1[[#This Row],[Azad.Sell]]),"")</f>
        <v>39542635000</v>
      </c>
      <c r="AS498" s="288">
        <f>IFERROR(IF(Table_Merge1[[#This Row],[LME Zinc 3-month]]*Table_Merge1[[#This Row],[Azad.Sell]]=0,"",Table_Merge1[[#This Row],[LME Zinc 3-month]]*Table_Merge1[[#This Row],[Azad.Sell]]),"")</f>
        <v>64135500</v>
      </c>
      <c r="AT498"/>
      <c r="DH498">
        <v>500</v>
      </c>
      <c r="DI498">
        <v>1700</v>
      </c>
      <c r="DJ498">
        <v>500</v>
      </c>
      <c r="DK498" t="s">
        <v>9648</v>
      </c>
      <c r="DL498" t="s">
        <v>9812</v>
      </c>
      <c r="DM498" t="s">
        <v>9799</v>
      </c>
      <c r="DN498">
        <v>392289000</v>
      </c>
      <c r="DO498">
        <v>351741000</v>
      </c>
      <c r="DP498">
        <v>7309969500</v>
      </c>
      <c r="DQ498">
        <v>6556166900</v>
      </c>
      <c r="DR498">
        <v>9700</v>
      </c>
      <c r="DS498" t="s">
        <v>3621</v>
      </c>
      <c r="DT498" t="s">
        <v>3621</v>
      </c>
      <c r="DU498" t="s">
        <v>3621</v>
      </c>
      <c r="DV498">
        <v>11900</v>
      </c>
      <c r="DW498">
        <v>748561.03361344535</v>
      </c>
      <c r="DX498">
        <v>685013.1176470588</v>
      </c>
      <c r="DY498">
        <v>1.0927689037323349</v>
      </c>
    </row>
    <row r="499" spans="1:129" x14ac:dyDescent="0.25">
      <c r="A499" s="258">
        <v>41622</v>
      </c>
      <c r="B4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1392.09.23</v>
      </c>
      <c r="C499" s="195">
        <f t="shared" ca="1" si="43"/>
        <v>1392</v>
      </c>
      <c r="D4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499" s="195">
        <f>_xlfn.NUMBERVALUE(RIGHT(Table11[[#This Row],[تاریخ شمسی]],2))</f>
        <v>23</v>
      </c>
      <c r="F4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09-23</v>
      </c>
      <c r="G499" s="195" t="s">
        <v>650</v>
      </c>
      <c r="I499" s="259">
        <v>44300</v>
      </c>
      <c r="J499">
        <v>25000</v>
      </c>
      <c r="L499" s="259">
        <v>41622</v>
      </c>
      <c r="M499">
        <v>29560</v>
      </c>
      <c r="O499" s="284">
        <f>IFERROR(DATE(Table7[[#This Row],[year]],MONTH(DATEVALUE(Table7[[#This Row],[month]]&amp;"1")),Table7[[#This Row],[day]]),"")</f>
        <v>44376</v>
      </c>
      <c r="P499" s="195" t="s">
        <v>3924</v>
      </c>
      <c r="Q499" s="195">
        <v>2021</v>
      </c>
      <c r="R499" s="195" t="s">
        <v>3441</v>
      </c>
      <c r="S499" s="195">
        <v>29</v>
      </c>
      <c r="T499" s="195">
        <v>1769.6</v>
      </c>
      <c r="U499" s="195">
        <v>2497.5</v>
      </c>
      <c r="V499" s="195">
        <v>1568900</v>
      </c>
      <c r="X499" s="260">
        <v>44376</v>
      </c>
      <c r="Y499" t="s">
        <v>8970</v>
      </c>
      <c r="Z499" s="260">
        <v>1</v>
      </c>
      <c r="AA499">
        <v>1400</v>
      </c>
      <c r="AB499" s="260" t="str">
        <f ca="1">IFERROR(IFERROR(VLOOKUP(Table_Merge1[[#This Row],[Column1]],Table11[#All],2,FALSE),LEFT(AB500,8)&amp;IF(LEN((RIGHT(AB500,2)+1))&lt;2,"0"&amp;(RIGHT(AB500,2)+1),(RIGHT(AB500,2)-1))),"")</f>
        <v>1400.04.08</v>
      </c>
      <c r="AC499" s="259" t="str">
        <f ca="1">LEFT(Table_Merge1[[#This Row],[Column2]],4)</f>
        <v>1400</v>
      </c>
      <c r="AD499" s="259" t="str">
        <f ca="1">RIGHT(LEFT(Table_Merge1[[#This Row],[Column2]],7),2)</f>
        <v>04</v>
      </c>
      <c r="AE499" s="259" t="str">
        <f ca="1">RIGHT(Table_Merge1[[#This Row],[Column2]],2)</f>
        <v>08</v>
      </c>
      <c r="AF499">
        <v>4</v>
      </c>
      <c r="AG499">
        <v>8</v>
      </c>
      <c r="AH499" s="260">
        <v>2021</v>
      </c>
      <c r="AI499" t="s">
        <v>3441</v>
      </c>
      <c r="AJ499" s="260">
        <v>29</v>
      </c>
      <c r="AK499">
        <v>1769.6</v>
      </c>
      <c r="AL499">
        <v>2497.5</v>
      </c>
      <c r="AM499">
        <v>1568900</v>
      </c>
      <c r="AN499">
        <v>25080</v>
      </c>
      <c r="AO499">
        <v>215986</v>
      </c>
      <c r="AP499" s="287">
        <f>IFERROR(IF(Table_Merge1[[#This Row],[LME Zinc stock]]*Table_Merge1[[#This Row],[Nima.مقدار]]=0,"",Table_Merge1[[#This Row],[LME Zinc stock]]*Table_Merge1[[#This Row],[Nima.مقدار]]),"")</f>
        <v>338860435400</v>
      </c>
      <c r="AQ499" s="287">
        <f>IFERROR(IF(Table_Merge1[[#This Row],[LME Zinc 3-month]]*Table_Merge1[[#This Row],[Nima.مقدار]]=0,"",Table_Merge1[[#This Row],[LME Zinc 3-month]]*Table_Merge1[[#This Row],[Nima.مقدار]]),"")</f>
        <v>539425035</v>
      </c>
      <c r="AR499" s="288">
        <f>IFERROR(IF(Table_Merge1[[#This Row],[LME Zinc stock]]*Table_Merge1[[#This Row],[Azad.Sell]]=0,"",Table_Merge1[[#This Row],[LME Zinc stock]]*Table_Merge1[[#This Row],[Azad.Sell]]),"")</f>
        <v>39348012000</v>
      </c>
      <c r="AS499" s="288">
        <f>IFERROR(IF(Table_Merge1[[#This Row],[LME Zinc 3-month]]*Table_Merge1[[#This Row],[Azad.Sell]]=0,"",Table_Merge1[[#This Row],[LME Zinc 3-month]]*Table_Merge1[[#This Row],[Azad.Sell]]),"")</f>
        <v>62637300</v>
      </c>
      <c r="AT499"/>
      <c r="DH499">
        <v>200</v>
      </c>
      <c r="DI499">
        <v>550</v>
      </c>
      <c r="DJ499">
        <v>200</v>
      </c>
      <c r="DK499" t="s">
        <v>9649</v>
      </c>
      <c r="DL499" t="s">
        <v>9812</v>
      </c>
      <c r="DM499" t="s">
        <v>9799</v>
      </c>
      <c r="DN499">
        <v>145302800</v>
      </c>
      <c r="DO499">
        <v>145017200</v>
      </c>
      <c r="DP499">
        <v>7455272300</v>
      </c>
      <c r="DQ499">
        <v>6701184100</v>
      </c>
      <c r="DR499">
        <v>9900</v>
      </c>
      <c r="DS499" t="s">
        <v>3621</v>
      </c>
      <c r="DT499" t="s">
        <v>3621</v>
      </c>
      <c r="DU499" t="s">
        <v>3621</v>
      </c>
      <c r="DV499">
        <v>11900</v>
      </c>
      <c r="DW499">
        <v>748561.03361344535</v>
      </c>
      <c r="DX499">
        <v>685013.1176470588</v>
      </c>
      <c r="DY499">
        <v>1.0927689037323349</v>
      </c>
    </row>
    <row r="500" spans="1:129" x14ac:dyDescent="0.25">
      <c r="A500" s="258">
        <v>41623</v>
      </c>
      <c r="B5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1392.09.24</v>
      </c>
      <c r="C500" s="195">
        <f t="shared" ca="1" si="43"/>
        <v>1392</v>
      </c>
      <c r="D5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500" s="195">
        <f>_xlfn.NUMBERVALUE(RIGHT(Table11[[#This Row],[تاریخ شمسی]],2))</f>
        <v>24</v>
      </c>
      <c r="F5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09-24</v>
      </c>
      <c r="G500" s="195" t="s">
        <v>651</v>
      </c>
      <c r="I500" s="259">
        <v>44301</v>
      </c>
      <c r="J500">
        <v>25070</v>
      </c>
      <c r="L500" s="259">
        <v>41623</v>
      </c>
      <c r="M500">
        <v>29480</v>
      </c>
      <c r="O500" s="283">
        <f>IFERROR(DATE(Table7[[#This Row],[year]],MONTH(DATEVALUE(Table7[[#This Row],[month]]&amp;"1")),Table7[[#This Row],[day]]),"")</f>
        <v>44375</v>
      </c>
      <c r="P500" s="257" t="s">
        <v>3925</v>
      </c>
      <c r="Q500" s="257">
        <v>2021</v>
      </c>
      <c r="R500" s="257" t="s">
        <v>3441</v>
      </c>
      <c r="S500" s="257">
        <v>28</v>
      </c>
      <c r="T500" s="257">
        <v>1774.25</v>
      </c>
      <c r="U500" s="257" t="s">
        <v>3621</v>
      </c>
      <c r="V500" s="257" t="s">
        <v>3621</v>
      </c>
      <c r="X500" s="260">
        <v>44375</v>
      </c>
      <c r="Y500" t="s">
        <v>8969</v>
      </c>
      <c r="Z500" s="260">
        <v>1</v>
      </c>
      <c r="AA500">
        <v>1400</v>
      </c>
      <c r="AB500" s="260" t="str">
        <f ca="1">IFERROR(IFERROR(VLOOKUP(Table_Merge1[[#This Row],[Column1]],Table11[#All],2,FALSE),LEFT(AB501,8)&amp;IF(LEN((RIGHT(AB501,2)+1))&lt;2,"0"&amp;(RIGHT(AB501,2)+1),(RIGHT(AB501,2)-1))),"")</f>
        <v>1400.04.07</v>
      </c>
      <c r="AC500" s="259" t="str">
        <f ca="1">LEFT(Table_Merge1[[#This Row],[Column2]],4)</f>
        <v>1400</v>
      </c>
      <c r="AD500" s="259" t="str">
        <f ca="1">RIGHT(LEFT(Table_Merge1[[#This Row],[Column2]],7),2)</f>
        <v>04</v>
      </c>
      <c r="AE500" s="259" t="str">
        <f ca="1">RIGHT(Table_Merge1[[#This Row],[Column2]],2)</f>
        <v>07</v>
      </c>
      <c r="AF500">
        <v>4</v>
      </c>
      <c r="AG500">
        <v>7</v>
      </c>
      <c r="AH500" s="260">
        <v>2021</v>
      </c>
      <c r="AI500" t="s">
        <v>3441</v>
      </c>
      <c r="AJ500" s="260">
        <v>28</v>
      </c>
      <c r="AK500">
        <v>1774.25</v>
      </c>
      <c r="AL500" t="s">
        <v>3621</v>
      </c>
      <c r="AM500" t="s">
        <v>3621</v>
      </c>
      <c r="AN500">
        <v>24800</v>
      </c>
      <c r="AO500">
        <v>213661</v>
      </c>
      <c r="AP500" s="287" t="str">
        <f>IFERROR(IF(Table_Merge1[[#This Row],[LME Zinc stock]]*Table_Merge1[[#This Row],[Nima.مقدار]]=0,"",Table_Merge1[[#This Row],[LME Zinc stock]]*Table_Merge1[[#This Row],[Nima.مقدار]]),"")</f>
        <v/>
      </c>
      <c r="AQ500" s="287" t="str">
        <f>IFERROR(IF(Table_Merge1[[#This Row],[LME Zinc 3-month]]*Table_Merge1[[#This Row],[Nima.مقدار]]=0,"",Table_Merge1[[#This Row],[LME Zinc 3-month]]*Table_Merge1[[#This Row],[Nima.مقدار]]),"")</f>
        <v/>
      </c>
      <c r="AR500" s="288" t="str">
        <f>IFERROR(IF(Table_Merge1[[#This Row],[LME Zinc stock]]*Table_Merge1[[#This Row],[Azad.Sell]]=0,"",Table_Merge1[[#This Row],[LME Zinc stock]]*Table_Merge1[[#This Row],[Azad.Sell]]),"")</f>
        <v/>
      </c>
      <c r="AS500" s="288" t="str">
        <f>IFERROR(IF(Table_Merge1[[#This Row],[LME Zinc 3-month]]*Table_Merge1[[#This Row],[Azad.Sell]]=0,"",Table_Merge1[[#This Row],[LME Zinc 3-month]]*Table_Merge1[[#This Row],[Azad.Sell]]),"")</f>
        <v/>
      </c>
      <c r="AT500"/>
      <c r="DH500">
        <v>1000</v>
      </c>
      <c r="DI500">
        <v>2100</v>
      </c>
      <c r="DJ500">
        <v>1000</v>
      </c>
      <c r="DK500" t="s">
        <v>9649</v>
      </c>
      <c r="DL500" t="s">
        <v>9812</v>
      </c>
      <c r="DM500" t="s">
        <v>9799</v>
      </c>
      <c r="DN500">
        <v>727218000</v>
      </c>
      <c r="DO500">
        <v>725086000</v>
      </c>
      <c r="DP500">
        <v>8182490300</v>
      </c>
      <c r="DQ500">
        <v>7426270100</v>
      </c>
      <c r="DR500">
        <v>10900</v>
      </c>
      <c r="DS500" t="s">
        <v>3621</v>
      </c>
      <c r="DT500" t="s">
        <v>3621</v>
      </c>
      <c r="DU500" t="s">
        <v>3621</v>
      </c>
      <c r="DV500">
        <v>11900</v>
      </c>
      <c r="DW500">
        <v>748561.03361344535</v>
      </c>
      <c r="DX500">
        <v>685013.1176470588</v>
      </c>
      <c r="DY500">
        <v>1.0927689037323349</v>
      </c>
    </row>
    <row r="501" spans="1:129" x14ac:dyDescent="0.25">
      <c r="A501" s="258">
        <v>41624</v>
      </c>
      <c r="B5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1392.09.25</v>
      </c>
      <c r="C501" s="195">
        <f t="shared" ca="1" si="43"/>
        <v>1392</v>
      </c>
      <c r="D5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501" s="195">
        <f>_xlfn.NUMBERVALUE(RIGHT(Table11[[#This Row],[تاریخ شمسی]],2))</f>
        <v>25</v>
      </c>
      <c r="F5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09-25</v>
      </c>
      <c r="G501" s="195" t="s">
        <v>652</v>
      </c>
      <c r="I501" s="259">
        <v>44302</v>
      </c>
      <c r="J501">
        <v>25070</v>
      </c>
      <c r="L501" s="259">
        <v>41624</v>
      </c>
      <c r="M501">
        <v>29420</v>
      </c>
      <c r="O501" s="284">
        <f>IFERROR(DATE(Table7[[#This Row],[year]],MONTH(DATEVALUE(Table7[[#This Row],[month]]&amp;"1")),Table7[[#This Row],[day]]),"")</f>
        <v>44372</v>
      </c>
      <c r="P501" s="195" t="s">
        <v>3926</v>
      </c>
      <c r="Q501" s="195">
        <v>2021</v>
      </c>
      <c r="R501" s="195" t="s">
        <v>3441</v>
      </c>
      <c r="S501" s="195">
        <v>25</v>
      </c>
      <c r="T501" s="195">
        <v>1783.25</v>
      </c>
      <c r="U501" s="195">
        <v>2535</v>
      </c>
      <c r="V501" s="195">
        <v>1578075</v>
      </c>
      <c r="X501" s="260">
        <v>44372</v>
      </c>
      <c r="Z501" s="260">
        <v>1</v>
      </c>
      <c r="AB501" s="260" t="str">
        <f ca="1">IFERROR(IFERROR(VLOOKUP(Table_Merge1[[#This Row],[Column1]],Table11[#All],2,FALSE),LEFT(AB502,8)&amp;IF(LEN((RIGHT(AB502,2)+1))&lt;2,"0"&amp;(RIGHT(AB502,2)+1),(RIGHT(AB502,2)-1))),"")</f>
        <v>1400.04.04</v>
      </c>
      <c r="AC501" s="259" t="str">
        <f ca="1">LEFT(Table_Merge1[[#This Row],[Column2]],4)</f>
        <v>1400</v>
      </c>
      <c r="AD501" s="259" t="str">
        <f ca="1">RIGHT(LEFT(Table_Merge1[[#This Row],[Column2]],7),2)</f>
        <v>04</v>
      </c>
      <c r="AE501" s="259" t="str">
        <f ca="1">RIGHT(Table_Merge1[[#This Row],[Column2]],2)</f>
        <v>04</v>
      </c>
      <c r="AH501" s="260">
        <v>2021</v>
      </c>
      <c r="AI501" t="s">
        <v>3441</v>
      </c>
      <c r="AJ501" s="260">
        <v>25</v>
      </c>
      <c r="AK501">
        <v>1783.25</v>
      </c>
      <c r="AL501">
        <v>2535</v>
      </c>
      <c r="AM501">
        <v>1578075</v>
      </c>
      <c r="AN501">
        <v>24200</v>
      </c>
      <c r="AP501" s="287" t="str">
        <f>IFERROR(IF(Table_Merge1[[#This Row],[LME Zinc stock]]*Table_Merge1[[#This Row],[Nima.مقدار]]=0,"",Table_Merge1[[#This Row],[LME Zinc stock]]*Table_Merge1[[#This Row],[Nima.مقدار]]),"")</f>
        <v/>
      </c>
      <c r="AQ501" s="287" t="str">
        <f>IFERROR(IF(Table_Merge1[[#This Row],[LME Zinc 3-month]]*Table_Merge1[[#This Row],[Nima.مقدار]]=0,"",Table_Merge1[[#This Row],[LME Zinc 3-month]]*Table_Merge1[[#This Row],[Nima.مقدار]]),"")</f>
        <v/>
      </c>
      <c r="AR501" s="288">
        <f>IFERROR(IF(Table_Merge1[[#This Row],[LME Zinc stock]]*Table_Merge1[[#This Row],[Azad.Sell]]=0,"",Table_Merge1[[#This Row],[LME Zinc stock]]*Table_Merge1[[#This Row],[Azad.Sell]]),"")</f>
        <v>38189415000</v>
      </c>
      <c r="AS501" s="288">
        <f>IFERROR(IF(Table_Merge1[[#This Row],[LME Zinc 3-month]]*Table_Merge1[[#This Row],[Azad.Sell]]=0,"",Table_Merge1[[#This Row],[LME Zinc 3-month]]*Table_Merge1[[#This Row],[Azad.Sell]]),"")</f>
        <v>61347000</v>
      </c>
      <c r="AT501"/>
      <c r="DH501">
        <v>0</v>
      </c>
      <c r="DI501">
        <v>750</v>
      </c>
      <c r="DJ501">
        <v>750</v>
      </c>
      <c r="DK501" t="s">
        <v>9649</v>
      </c>
      <c r="DL501" t="s">
        <v>9812</v>
      </c>
      <c r="DM501" t="s">
        <v>9799</v>
      </c>
      <c r="DN501">
        <v>544039500</v>
      </c>
      <c r="DO501">
        <v>544039500</v>
      </c>
      <c r="DP501">
        <v>8726529800</v>
      </c>
      <c r="DQ501">
        <v>7970309600</v>
      </c>
      <c r="DR501">
        <v>11650</v>
      </c>
      <c r="DS501" t="s">
        <v>3621</v>
      </c>
      <c r="DT501" t="s">
        <v>3621</v>
      </c>
      <c r="DU501" t="s">
        <v>3621</v>
      </c>
      <c r="DV501">
        <v>11900</v>
      </c>
      <c r="DW501">
        <v>748561.03361344535</v>
      </c>
      <c r="DX501">
        <v>685013.1176470588</v>
      </c>
      <c r="DY501">
        <v>1.0927689037323349</v>
      </c>
    </row>
    <row r="502" spans="1:129" x14ac:dyDescent="0.25">
      <c r="A502" s="258">
        <v>41625</v>
      </c>
      <c r="B5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1392.09.26</v>
      </c>
      <c r="C502" s="195">
        <f t="shared" ca="1" si="43"/>
        <v>1392</v>
      </c>
      <c r="D5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502" s="195">
        <f>_xlfn.NUMBERVALUE(RIGHT(Table11[[#This Row],[تاریخ شمسی]],2))</f>
        <v>26</v>
      </c>
      <c r="F5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09-26</v>
      </c>
      <c r="G502" s="195" t="s">
        <v>653</v>
      </c>
      <c r="I502" s="259">
        <v>44303</v>
      </c>
      <c r="J502">
        <v>24800</v>
      </c>
      <c r="L502" s="259">
        <v>41625</v>
      </c>
      <c r="M502">
        <v>29400</v>
      </c>
      <c r="O502" s="283">
        <f>IFERROR(DATE(Table7[[#This Row],[year]],MONTH(DATEVALUE(Table7[[#This Row],[month]]&amp;"1")),Table7[[#This Row],[day]]),"")</f>
        <v>44371</v>
      </c>
      <c r="P502" s="257" t="s">
        <v>3927</v>
      </c>
      <c r="Q502" s="257">
        <v>2021</v>
      </c>
      <c r="R502" s="257" t="s">
        <v>3441</v>
      </c>
      <c r="S502" s="257">
        <v>24</v>
      </c>
      <c r="T502" s="257">
        <v>1780.2</v>
      </c>
      <c r="U502" s="257">
        <v>2533</v>
      </c>
      <c r="V502" s="257">
        <v>1577175</v>
      </c>
      <c r="X502" s="260">
        <v>44371</v>
      </c>
      <c r="Y502" t="s">
        <v>8968</v>
      </c>
      <c r="Z502" s="260">
        <v>1</v>
      </c>
      <c r="AA502">
        <v>1400</v>
      </c>
      <c r="AB502" s="260" t="str">
        <f ca="1">IFERROR(IFERROR(VLOOKUP(Table_Merge1[[#This Row],[Column1]],Table11[#All],2,FALSE),LEFT(AB503,8)&amp;IF(LEN((RIGHT(AB503,2)+1))&lt;2,"0"&amp;(RIGHT(AB503,2)+1),(RIGHT(AB503,2)-1))),"")</f>
        <v>1400.04.03</v>
      </c>
      <c r="AC502" s="259" t="str">
        <f ca="1">LEFT(Table_Merge1[[#This Row],[Column2]],4)</f>
        <v>1400</v>
      </c>
      <c r="AD502" s="259" t="str">
        <f ca="1">RIGHT(LEFT(Table_Merge1[[#This Row],[Column2]],7),2)</f>
        <v>04</v>
      </c>
      <c r="AE502" s="259" t="str">
        <f ca="1">RIGHT(Table_Merge1[[#This Row],[Column2]],2)</f>
        <v>03</v>
      </c>
      <c r="AF502">
        <v>4</v>
      </c>
      <c r="AG502">
        <v>3</v>
      </c>
      <c r="AH502" s="260">
        <v>2021</v>
      </c>
      <c r="AI502" t="s">
        <v>3441</v>
      </c>
      <c r="AJ502" s="260">
        <v>24</v>
      </c>
      <c r="AK502">
        <v>1780.2</v>
      </c>
      <c r="AL502">
        <v>2533</v>
      </c>
      <c r="AM502">
        <v>1577175</v>
      </c>
      <c r="AN502">
        <v>24200</v>
      </c>
      <c r="AO502">
        <v>208278</v>
      </c>
      <c r="AP502" s="287">
        <f>IFERROR(IF(Table_Merge1[[#This Row],[LME Zinc stock]]*Table_Merge1[[#This Row],[Nima.مقدار]]=0,"",Table_Merge1[[#This Row],[LME Zinc stock]]*Table_Merge1[[#This Row],[Nima.مقدار]]),"")</f>
        <v>328490854650</v>
      </c>
      <c r="AQ502" s="287">
        <f>IFERROR(IF(Table_Merge1[[#This Row],[LME Zinc 3-month]]*Table_Merge1[[#This Row],[Nima.مقدار]]=0,"",Table_Merge1[[#This Row],[LME Zinc 3-month]]*Table_Merge1[[#This Row],[Nima.مقدار]]),"")</f>
        <v>527568174</v>
      </c>
      <c r="AR502" s="288">
        <f>IFERROR(IF(Table_Merge1[[#This Row],[LME Zinc stock]]*Table_Merge1[[#This Row],[Azad.Sell]]=0,"",Table_Merge1[[#This Row],[LME Zinc stock]]*Table_Merge1[[#This Row],[Azad.Sell]]),"")</f>
        <v>38167635000</v>
      </c>
      <c r="AS502" s="288">
        <f>IFERROR(IF(Table_Merge1[[#This Row],[LME Zinc 3-month]]*Table_Merge1[[#This Row],[Azad.Sell]]=0,"",Table_Merge1[[#This Row],[LME Zinc 3-month]]*Table_Merge1[[#This Row],[Azad.Sell]]),"")</f>
        <v>61298600</v>
      </c>
      <c r="AT502"/>
      <c r="DH502">
        <v>1000</v>
      </c>
      <c r="DI502">
        <v>2250</v>
      </c>
      <c r="DJ502">
        <v>250</v>
      </c>
      <c r="DK502" t="s">
        <v>9649</v>
      </c>
      <c r="DL502" t="s">
        <v>9812</v>
      </c>
      <c r="DM502" t="s">
        <v>9799</v>
      </c>
      <c r="DN502">
        <v>181346500</v>
      </c>
      <c r="DO502">
        <v>181346500</v>
      </c>
      <c r="DP502">
        <v>8907876300</v>
      </c>
      <c r="DQ502">
        <v>8151656100</v>
      </c>
      <c r="DR502">
        <v>11900</v>
      </c>
      <c r="DS502">
        <v>11900</v>
      </c>
      <c r="DT502">
        <v>748561.03361344535</v>
      </c>
      <c r="DU502">
        <v>685013.1176470588</v>
      </c>
      <c r="DV502">
        <v>11900</v>
      </c>
      <c r="DW502">
        <v>748561.03361344535</v>
      </c>
      <c r="DX502">
        <v>685013.1176470588</v>
      </c>
      <c r="DY502">
        <v>1.0927689037323349</v>
      </c>
    </row>
    <row r="503" spans="1:129" x14ac:dyDescent="0.25">
      <c r="A503" s="258">
        <v>41626</v>
      </c>
      <c r="B5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1392.09.27</v>
      </c>
      <c r="C503" s="195">
        <f t="shared" ca="1" si="43"/>
        <v>1392</v>
      </c>
      <c r="D5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503" s="195">
        <f>_xlfn.NUMBERVALUE(RIGHT(Table11[[#This Row],[تاریخ شمسی]],2))</f>
        <v>27</v>
      </c>
      <c r="F5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09-27</v>
      </c>
      <c r="G503" s="195" t="s">
        <v>654</v>
      </c>
      <c r="I503" s="259">
        <v>44304</v>
      </c>
      <c r="J503">
        <v>24670</v>
      </c>
      <c r="L503" s="259">
        <v>41626</v>
      </c>
      <c r="M503">
        <v>29450</v>
      </c>
      <c r="O503" s="284">
        <f>IFERROR(DATE(Table7[[#This Row],[year]],MONTH(DATEVALUE(Table7[[#This Row],[month]]&amp;"1")),Table7[[#This Row],[day]]),"")</f>
        <v>44370</v>
      </c>
      <c r="P503" s="195" t="s">
        <v>3928</v>
      </c>
      <c r="Q503" s="195">
        <v>2021</v>
      </c>
      <c r="R503" s="195" t="s">
        <v>3441</v>
      </c>
      <c r="S503" s="195">
        <v>23</v>
      </c>
      <c r="T503" s="195">
        <v>1782.9</v>
      </c>
      <c r="U503" s="195">
        <v>2477.5</v>
      </c>
      <c r="V503" s="195">
        <v>1586150</v>
      </c>
      <c r="X503" s="260">
        <v>44370</v>
      </c>
      <c r="Y503" t="s">
        <v>8967</v>
      </c>
      <c r="Z503" s="260">
        <v>1</v>
      </c>
      <c r="AA503">
        <v>1400</v>
      </c>
      <c r="AB503" s="260" t="str">
        <f ca="1">IFERROR(IFERROR(VLOOKUP(Table_Merge1[[#This Row],[Column1]],Table11[#All],2,FALSE),LEFT(AB504,8)&amp;IF(LEN((RIGHT(AB504,2)+1))&lt;2,"0"&amp;(RIGHT(AB504,2)+1),(RIGHT(AB504,2)-1))),"")</f>
        <v>1400.04.02</v>
      </c>
      <c r="AC503" s="259" t="str">
        <f ca="1">LEFT(Table_Merge1[[#This Row],[Column2]],4)</f>
        <v>1400</v>
      </c>
      <c r="AD503" s="259" t="str">
        <f ca="1">RIGHT(LEFT(Table_Merge1[[#This Row],[Column2]],7),2)</f>
        <v>04</v>
      </c>
      <c r="AE503" s="259" t="str">
        <f ca="1">RIGHT(Table_Merge1[[#This Row],[Column2]],2)</f>
        <v>02</v>
      </c>
      <c r="AF503">
        <v>4</v>
      </c>
      <c r="AG503">
        <v>2</v>
      </c>
      <c r="AH503" s="260">
        <v>2021</v>
      </c>
      <c r="AI503" t="s">
        <v>3441</v>
      </c>
      <c r="AJ503" s="260">
        <v>23</v>
      </c>
      <c r="AK503">
        <v>1782.9</v>
      </c>
      <c r="AL503">
        <v>2477.5</v>
      </c>
      <c r="AM503">
        <v>1586150</v>
      </c>
      <c r="AN503">
        <v>24220</v>
      </c>
      <c r="AO503">
        <v>210319</v>
      </c>
      <c r="AP503" s="287">
        <f>IFERROR(IF(Table_Merge1[[#This Row],[LME Zinc stock]]*Table_Merge1[[#This Row],[Nima.مقدار]]=0,"",Table_Merge1[[#This Row],[LME Zinc stock]]*Table_Merge1[[#This Row],[Nima.مقدار]]),"")</f>
        <v>333597481850</v>
      </c>
      <c r="AQ503" s="287">
        <f>IFERROR(IF(Table_Merge1[[#This Row],[LME Zinc 3-month]]*Table_Merge1[[#This Row],[Nima.مقدار]]=0,"",Table_Merge1[[#This Row],[LME Zinc 3-month]]*Table_Merge1[[#This Row],[Nima.مقدار]]),"")</f>
        <v>521065322.5</v>
      </c>
      <c r="AR503" s="288">
        <f>IFERROR(IF(Table_Merge1[[#This Row],[LME Zinc stock]]*Table_Merge1[[#This Row],[Azad.Sell]]=0,"",Table_Merge1[[#This Row],[LME Zinc stock]]*Table_Merge1[[#This Row],[Azad.Sell]]),"")</f>
        <v>38416553000</v>
      </c>
      <c r="AS503" s="288">
        <f>IFERROR(IF(Table_Merge1[[#This Row],[LME Zinc 3-month]]*Table_Merge1[[#This Row],[Azad.Sell]]=0,"",Table_Merge1[[#This Row],[LME Zinc 3-month]]*Table_Merge1[[#This Row],[Azad.Sell]]),"")</f>
        <v>60005050</v>
      </c>
      <c r="AT503"/>
      <c r="DH503">
        <v>200</v>
      </c>
      <c r="DI503">
        <v>375</v>
      </c>
      <c r="DJ503">
        <v>200</v>
      </c>
      <c r="DK503" t="s">
        <v>9644</v>
      </c>
      <c r="DL503" t="s">
        <v>9812</v>
      </c>
      <c r="DM503" t="s">
        <v>9800</v>
      </c>
      <c r="DN503">
        <v>144548200</v>
      </c>
      <c r="DO503">
        <v>144123000</v>
      </c>
      <c r="DP503">
        <v>144548200</v>
      </c>
      <c r="DQ503">
        <v>144123000</v>
      </c>
      <c r="DR503">
        <v>200</v>
      </c>
      <c r="DS503" t="s">
        <v>3621</v>
      </c>
      <c r="DT503" t="s">
        <v>3621</v>
      </c>
      <c r="DU503" t="s">
        <v>3621</v>
      </c>
      <c r="DV503">
        <v>9800</v>
      </c>
      <c r="DW503">
        <v>857740.94897959183</v>
      </c>
      <c r="DX503">
        <v>739608.59183673467</v>
      </c>
      <c r="DY503">
        <v>1.1597228026373907</v>
      </c>
    </row>
    <row r="504" spans="1:129" x14ac:dyDescent="0.25">
      <c r="A504" s="258">
        <v>41627</v>
      </c>
      <c r="B5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1392.09.28</v>
      </c>
      <c r="C504" s="195">
        <f t="shared" ca="1" si="43"/>
        <v>1392</v>
      </c>
      <c r="D5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504" s="195">
        <f>_xlfn.NUMBERVALUE(RIGHT(Table11[[#This Row],[تاریخ شمسی]],2))</f>
        <v>28</v>
      </c>
      <c r="F5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09-28</v>
      </c>
      <c r="G504" s="195" t="s">
        <v>655</v>
      </c>
      <c r="I504" s="259">
        <v>44305</v>
      </c>
      <c r="J504">
        <v>24150</v>
      </c>
      <c r="L504" s="259">
        <v>41627</v>
      </c>
      <c r="M504">
        <v>29400</v>
      </c>
      <c r="O504" s="283">
        <f>IFERROR(DATE(Table7[[#This Row],[year]],MONTH(DATEVALUE(Table7[[#This Row],[month]]&amp;"1")),Table7[[#This Row],[day]]),"")</f>
        <v>44369</v>
      </c>
      <c r="P504" s="257" t="s">
        <v>3929</v>
      </c>
      <c r="Q504" s="257">
        <v>2021</v>
      </c>
      <c r="R504" s="257" t="s">
        <v>3441</v>
      </c>
      <c r="S504" s="257">
        <v>22</v>
      </c>
      <c r="T504" s="257">
        <v>1779.1</v>
      </c>
      <c r="U504" s="257">
        <v>2470</v>
      </c>
      <c r="V504" s="257">
        <v>1596450</v>
      </c>
      <c r="X504" s="260">
        <v>44369</v>
      </c>
      <c r="Y504" t="s">
        <v>8966</v>
      </c>
      <c r="Z504" s="260">
        <v>1</v>
      </c>
      <c r="AA504">
        <v>1400</v>
      </c>
      <c r="AB504" s="260" t="str">
        <f ca="1">IFERROR(IFERROR(VLOOKUP(Table_Merge1[[#This Row],[Column1]],Table11[#All],2,FALSE),LEFT(AB505,8)&amp;IF(LEN((RIGHT(AB505,2)+1))&lt;2,"0"&amp;(RIGHT(AB505,2)+1),(RIGHT(AB505,2)-1))),"")</f>
        <v>1400.04.01</v>
      </c>
      <c r="AC504" s="259" t="str">
        <f ca="1">LEFT(Table_Merge1[[#This Row],[Column2]],4)</f>
        <v>1400</v>
      </c>
      <c r="AD504" s="259" t="str">
        <f ca="1">RIGHT(LEFT(Table_Merge1[[#This Row],[Column2]],7),2)</f>
        <v>04</v>
      </c>
      <c r="AE504" s="259" t="str">
        <f ca="1">RIGHT(Table_Merge1[[#This Row],[Column2]],2)</f>
        <v>01</v>
      </c>
      <c r="AF504">
        <v>4</v>
      </c>
      <c r="AG504">
        <v>1</v>
      </c>
      <c r="AH504" s="260">
        <v>2021</v>
      </c>
      <c r="AI504" t="s">
        <v>3441</v>
      </c>
      <c r="AJ504" s="260">
        <v>22</v>
      </c>
      <c r="AK504">
        <v>1779.1</v>
      </c>
      <c r="AL504">
        <v>2470</v>
      </c>
      <c r="AM504">
        <v>1596450</v>
      </c>
      <c r="AN504">
        <v>24300</v>
      </c>
      <c r="AO504">
        <v>209645</v>
      </c>
      <c r="AP504" s="287">
        <f>IFERROR(IF(Table_Merge1[[#This Row],[LME Zinc stock]]*Table_Merge1[[#This Row],[Nima.مقدار]]=0,"",Table_Merge1[[#This Row],[LME Zinc stock]]*Table_Merge1[[#This Row],[Nima.مقدار]]),"")</f>
        <v>334687760250</v>
      </c>
      <c r="AQ504" s="287">
        <f>IFERROR(IF(Table_Merge1[[#This Row],[LME Zinc 3-month]]*Table_Merge1[[#This Row],[Nima.مقدار]]=0,"",Table_Merge1[[#This Row],[LME Zinc 3-month]]*Table_Merge1[[#This Row],[Nima.مقدار]]),"")</f>
        <v>517823150</v>
      </c>
      <c r="AR504" s="288">
        <f>IFERROR(IF(Table_Merge1[[#This Row],[LME Zinc stock]]*Table_Merge1[[#This Row],[Azad.Sell]]=0,"",Table_Merge1[[#This Row],[LME Zinc stock]]*Table_Merge1[[#This Row],[Azad.Sell]]),"")</f>
        <v>38793735000</v>
      </c>
      <c r="AS504" s="288">
        <f>IFERROR(IF(Table_Merge1[[#This Row],[LME Zinc 3-month]]*Table_Merge1[[#This Row],[Azad.Sell]]=0,"",Table_Merge1[[#This Row],[LME Zinc 3-month]]*Table_Merge1[[#This Row],[Azad.Sell]]),"")</f>
        <v>60021000</v>
      </c>
      <c r="AT504"/>
      <c r="DH504">
        <v>500</v>
      </c>
      <c r="DI504">
        <v>1750</v>
      </c>
      <c r="DJ504">
        <v>500</v>
      </c>
      <c r="DK504" t="s">
        <v>9644</v>
      </c>
      <c r="DL504" t="s">
        <v>9812</v>
      </c>
      <c r="DM504" t="s">
        <v>9800</v>
      </c>
      <c r="DN504">
        <v>403165000</v>
      </c>
      <c r="DO504">
        <v>359557500</v>
      </c>
      <c r="DP504">
        <v>547713200</v>
      </c>
      <c r="DQ504">
        <v>503680500</v>
      </c>
      <c r="DR504">
        <v>700</v>
      </c>
      <c r="DS504" t="s">
        <v>3621</v>
      </c>
      <c r="DT504" t="s">
        <v>3621</v>
      </c>
      <c r="DU504" t="s">
        <v>3621</v>
      </c>
      <c r="DV504">
        <v>9800</v>
      </c>
      <c r="DW504">
        <v>857740.94897959183</v>
      </c>
      <c r="DX504">
        <v>739608.59183673467</v>
      </c>
      <c r="DY504">
        <v>1.1597228026373907</v>
      </c>
    </row>
    <row r="505" spans="1:129" x14ac:dyDescent="0.25">
      <c r="A505" s="258">
        <v>41629</v>
      </c>
      <c r="B5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1392.09.30</v>
      </c>
      <c r="C505" s="195">
        <f t="shared" ca="1" si="43"/>
        <v>1392</v>
      </c>
      <c r="D5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505" s="195">
        <f>_xlfn.NUMBERVALUE(RIGHT(Table11[[#This Row],[تاریخ شمسی]],2))</f>
        <v>30</v>
      </c>
      <c r="F5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09-30</v>
      </c>
      <c r="G505" s="195" t="s">
        <v>656</v>
      </c>
      <c r="I505" s="259">
        <v>44306</v>
      </c>
      <c r="J505">
        <v>24200</v>
      </c>
      <c r="L505" s="259">
        <v>41629</v>
      </c>
      <c r="M505">
        <v>29400</v>
      </c>
      <c r="O505" s="284">
        <f>IFERROR(DATE(Table7[[#This Row],[year]],MONTH(DATEVALUE(Table7[[#This Row],[month]]&amp;"1")),Table7[[#This Row],[day]]),"")</f>
        <v>44368</v>
      </c>
      <c r="P505" s="195" t="s">
        <v>3930</v>
      </c>
      <c r="Q505" s="195">
        <v>2021</v>
      </c>
      <c r="R505" s="195" t="s">
        <v>3441</v>
      </c>
      <c r="S505" s="195">
        <v>21</v>
      </c>
      <c r="T505" s="195">
        <v>1782.45</v>
      </c>
      <c r="U505" s="195">
        <v>2424</v>
      </c>
      <c r="V505" s="195">
        <v>1609100</v>
      </c>
      <c r="X505" s="260">
        <v>44368</v>
      </c>
      <c r="Y505" t="s">
        <v>8965</v>
      </c>
      <c r="Z505" s="260">
        <v>1</v>
      </c>
      <c r="AA505">
        <v>1400</v>
      </c>
      <c r="AB505" s="260" t="str">
        <f ca="1">IFERROR(IFERROR(VLOOKUP(Table_Merge1[[#This Row],[Column1]],Table11[#All],2,FALSE),LEFT(AB506,8)&amp;IF(LEN((RIGHT(AB506,2)+1))&lt;2,"0"&amp;(RIGHT(AB506,2)+1),(RIGHT(AB506,2)-1))),"")</f>
        <v>1400.03.31</v>
      </c>
      <c r="AC505" s="259" t="str">
        <f ca="1">LEFT(Table_Merge1[[#This Row],[Column2]],4)</f>
        <v>1400</v>
      </c>
      <c r="AD505" s="259" t="str">
        <f ca="1">RIGHT(LEFT(Table_Merge1[[#This Row],[Column2]],7),2)</f>
        <v>03</v>
      </c>
      <c r="AE505" s="259" t="str">
        <f ca="1">RIGHT(Table_Merge1[[#This Row],[Column2]],2)</f>
        <v>31</v>
      </c>
      <c r="AF505">
        <v>3</v>
      </c>
      <c r="AG505">
        <v>31</v>
      </c>
      <c r="AH505" s="260">
        <v>2021</v>
      </c>
      <c r="AI505" t="s">
        <v>3441</v>
      </c>
      <c r="AJ505" s="260">
        <v>21</v>
      </c>
      <c r="AK505">
        <v>1782.45</v>
      </c>
      <c r="AL505">
        <v>2424</v>
      </c>
      <c r="AM505">
        <v>1609100</v>
      </c>
      <c r="AN505">
        <v>24130</v>
      </c>
      <c r="AO505">
        <v>210206</v>
      </c>
      <c r="AP505" s="287">
        <f>IFERROR(IF(Table_Merge1[[#This Row],[LME Zinc stock]]*Table_Merge1[[#This Row],[Nima.مقدار]]=0,"",Table_Merge1[[#This Row],[LME Zinc stock]]*Table_Merge1[[#This Row],[Nima.مقدار]]),"")</f>
        <v>338242474600</v>
      </c>
      <c r="AQ505" s="287">
        <f>IFERROR(IF(Table_Merge1[[#This Row],[LME Zinc 3-month]]*Table_Merge1[[#This Row],[Nima.مقدار]]=0,"",Table_Merge1[[#This Row],[LME Zinc 3-month]]*Table_Merge1[[#This Row],[Nima.مقدار]]),"")</f>
        <v>509539344</v>
      </c>
      <c r="AR505" s="288">
        <f>IFERROR(IF(Table_Merge1[[#This Row],[LME Zinc stock]]*Table_Merge1[[#This Row],[Azad.Sell]]=0,"",Table_Merge1[[#This Row],[LME Zinc stock]]*Table_Merge1[[#This Row],[Azad.Sell]]),"")</f>
        <v>38827583000</v>
      </c>
      <c r="AS505" s="288">
        <f>IFERROR(IF(Table_Merge1[[#This Row],[LME Zinc 3-month]]*Table_Merge1[[#This Row],[Azad.Sell]]=0,"",Table_Merge1[[#This Row],[LME Zinc 3-month]]*Table_Merge1[[#This Row],[Azad.Sell]]),"")</f>
        <v>58491120</v>
      </c>
      <c r="AT505"/>
      <c r="DH505">
        <v>1000</v>
      </c>
      <c r="DI505">
        <v>2875</v>
      </c>
      <c r="DJ505">
        <v>1000</v>
      </c>
      <c r="DK505" t="s">
        <v>9644</v>
      </c>
      <c r="DL505" t="s">
        <v>9812</v>
      </c>
      <c r="DM505" t="s">
        <v>9800</v>
      </c>
      <c r="DN505">
        <v>737465000</v>
      </c>
      <c r="DO505">
        <v>720915000</v>
      </c>
      <c r="DP505">
        <v>1285178200</v>
      </c>
      <c r="DQ505">
        <v>1224595500</v>
      </c>
      <c r="DR505">
        <v>1700</v>
      </c>
      <c r="DS505" t="s">
        <v>3621</v>
      </c>
      <c r="DT505" t="s">
        <v>3621</v>
      </c>
      <c r="DU505" t="s">
        <v>3621</v>
      </c>
      <c r="DV505">
        <v>9800</v>
      </c>
      <c r="DW505">
        <v>857740.94897959183</v>
      </c>
      <c r="DX505">
        <v>739608.59183673467</v>
      </c>
      <c r="DY505">
        <v>1.1597228026373907</v>
      </c>
    </row>
    <row r="506" spans="1:129" x14ac:dyDescent="0.25">
      <c r="A506" s="258">
        <v>41630</v>
      </c>
      <c r="B5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1392.10.01</v>
      </c>
      <c r="C506" s="195">
        <f t="shared" ca="1" si="43"/>
        <v>1392</v>
      </c>
      <c r="D5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06" s="195">
        <f>_xlfn.NUMBERVALUE(RIGHT(Table11[[#This Row],[تاریخ شمسی]],2))</f>
        <v>1</v>
      </c>
      <c r="F5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10-01</v>
      </c>
      <c r="G506" s="195" t="s">
        <v>657</v>
      </c>
      <c r="I506" s="259">
        <v>44307</v>
      </c>
      <c r="J506">
        <v>24260</v>
      </c>
      <c r="L506" s="259">
        <v>41630</v>
      </c>
      <c r="M506">
        <v>29530</v>
      </c>
      <c r="O506" s="283">
        <f>IFERROR(DATE(Table7[[#This Row],[year]],MONTH(DATEVALUE(Table7[[#This Row],[month]]&amp;"1")),Table7[[#This Row],[day]]),"")</f>
        <v>44365</v>
      </c>
      <c r="P506" s="257" t="s">
        <v>3931</v>
      </c>
      <c r="Q506" s="257">
        <v>2021</v>
      </c>
      <c r="R506" s="257" t="s">
        <v>3441</v>
      </c>
      <c r="S506" s="257">
        <v>18</v>
      </c>
      <c r="T506" s="257">
        <v>1792.35</v>
      </c>
      <c r="U506" s="257">
        <v>2416</v>
      </c>
      <c r="V506" s="257">
        <v>1616325</v>
      </c>
      <c r="X506" s="260">
        <v>44365</v>
      </c>
      <c r="Z506" s="260">
        <v>1</v>
      </c>
      <c r="AB506" s="260" t="str">
        <f ca="1">IFERROR(IFERROR(VLOOKUP(Table_Merge1[[#This Row],[Column1]],Table11[#All],2,FALSE),LEFT(AB507,8)&amp;IF(LEN((RIGHT(AB507,2)+1))&lt;2,"0"&amp;(RIGHT(AB507,2)+1),(RIGHT(AB507,2)-1))),"")</f>
        <v>1400.03.26</v>
      </c>
      <c r="AC506" s="259" t="str">
        <f ca="1">LEFT(Table_Merge1[[#This Row],[Column2]],4)</f>
        <v>1400</v>
      </c>
      <c r="AD506" s="259" t="str">
        <f ca="1">RIGHT(LEFT(Table_Merge1[[#This Row],[Column2]],7),2)</f>
        <v>03</v>
      </c>
      <c r="AE506" s="259" t="str">
        <f ca="1">RIGHT(Table_Merge1[[#This Row],[Column2]],2)</f>
        <v>26</v>
      </c>
      <c r="AH506" s="260">
        <v>2021</v>
      </c>
      <c r="AI506" t="s">
        <v>3441</v>
      </c>
      <c r="AJ506" s="260">
        <v>18</v>
      </c>
      <c r="AK506">
        <v>1792.35</v>
      </c>
      <c r="AL506">
        <v>2416</v>
      </c>
      <c r="AM506">
        <v>1616325</v>
      </c>
      <c r="AN506">
        <v>24450</v>
      </c>
      <c r="AP506" s="287" t="str">
        <f>IFERROR(IF(Table_Merge1[[#This Row],[LME Zinc stock]]*Table_Merge1[[#This Row],[Nima.مقدار]]=0,"",Table_Merge1[[#This Row],[LME Zinc stock]]*Table_Merge1[[#This Row],[Nima.مقدار]]),"")</f>
        <v/>
      </c>
      <c r="AQ506" s="287" t="str">
        <f>IFERROR(IF(Table_Merge1[[#This Row],[LME Zinc 3-month]]*Table_Merge1[[#This Row],[Nima.مقدار]]=0,"",Table_Merge1[[#This Row],[LME Zinc 3-month]]*Table_Merge1[[#This Row],[Nima.مقدار]]),"")</f>
        <v/>
      </c>
      <c r="AR506" s="288">
        <f>IFERROR(IF(Table_Merge1[[#This Row],[LME Zinc stock]]*Table_Merge1[[#This Row],[Azad.Sell]]=0,"",Table_Merge1[[#This Row],[LME Zinc stock]]*Table_Merge1[[#This Row],[Azad.Sell]]),"")</f>
        <v>39519146250</v>
      </c>
      <c r="AS506" s="288">
        <f>IFERROR(IF(Table_Merge1[[#This Row],[LME Zinc 3-month]]*Table_Merge1[[#This Row],[Azad.Sell]]=0,"",Table_Merge1[[#This Row],[LME Zinc 3-month]]*Table_Merge1[[#This Row],[Azad.Sell]]),"")</f>
        <v>59071200</v>
      </c>
      <c r="AT506"/>
      <c r="DH506">
        <v>1000</v>
      </c>
      <c r="DI506">
        <v>2775</v>
      </c>
      <c r="DJ506">
        <v>1000</v>
      </c>
      <c r="DK506" t="s">
        <v>9644</v>
      </c>
      <c r="DL506" t="s">
        <v>9812</v>
      </c>
      <c r="DM506" t="s">
        <v>9800</v>
      </c>
      <c r="DN506">
        <v>754710000</v>
      </c>
      <c r="DO506">
        <v>721215000</v>
      </c>
      <c r="DP506">
        <v>2039888200</v>
      </c>
      <c r="DQ506">
        <v>1945810500</v>
      </c>
      <c r="DR506">
        <v>2700</v>
      </c>
      <c r="DS506" t="s">
        <v>3621</v>
      </c>
      <c r="DT506" t="s">
        <v>3621</v>
      </c>
      <c r="DU506" t="s">
        <v>3621</v>
      </c>
      <c r="DV506">
        <v>9800</v>
      </c>
      <c r="DW506">
        <v>857740.94897959183</v>
      </c>
      <c r="DX506">
        <v>739608.59183673467</v>
      </c>
      <c r="DY506">
        <v>1.1597228026373907</v>
      </c>
    </row>
    <row r="507" spans="1:129" x14ac:dyDescent="0.25">
      <c r="A507" s="258">
        <v>41632</v>
      </c>
      <c r="B5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1392.10.03</v>
      </c>
      <c r="C507" s="195">
        <f t="shared" ca="1" si="43"/>
        <v>1392</v>
      </c>
      <c r="D5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07" s="195">
        <f>_xlfn.NUMBERVALUE(RIGHT(Table11[[#This Row],[تاریخ شمسی]],2))</f>
        <v>3</v>
      </c>
      <c r="F5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10-03</v>
      </c>
      <c r="G507" s="195" t="s">
        <v>658</v>
      </c>
      <c r="I507" s="259">
        <v>44308</v>
      </c>
      <c r="J507">
        <v>23950</v>
      </c>
      <c r="L507" s="259">
        <v>41632</v>
      </c>
      <c r="M507">
        <v>29680</v>
      </c>
      <c r="O507" s="284">
        <f>IFERROR(DATE(Table7[[#This Row],[year]],MONTH(DATEVALUE(Table7[[#This Row],[month]]&amp;"1")),Table7[[#This Row],[day]]),"")</f>
        <v>44364</v>
      </c>
      <c r="P507" s="195" t="s">
        <v>3932</v>
      </c>
      <c r="Q507" s="195">
        <v>2021</v>
      </c>
      <c r="R507" s="195" t="s">
        <v>3441</v>
      </c>
      <c r="S507" s="195">
        <v>17</v>
      </c>
      <c r="T507" s="195">
        <v>1806.75</v>
      </c>
      <c r="U507" s="195">
        <v>2403</v>
      </c>
      <c r="V507" s="195">
        <v>1623850</v>
      </c>
      <c r="X507" s="260">
        <v>44364</v>
      </c>
      <c r="Y507" t="s">
        <v>8964</v>
      </c>
      <c r="Z507" s="260">
        <v>1</v>
      </c>
      <c r="AA507">
        <v>1400</v>
      </c>
      <c r="AB507" s="260" t="str">
        <f ca="1">IFERROR(IFERROR(VLOOKUP(Table_Merge1[[#This Row],[Column1]],Table11[#All],2,FALSE),LEFT(AB508,8)&amp;IF(LEN((RIGHT(AB508,2)+1))&lt;2,"0"&amp;(RIGHT(AB508,2)+1),(RIGHT(AB508,2)-1))),"")</f>
        <v>1400.03.27</v>
      </c>
      <c r="AC507" s="259" t="str">
        <f ca="1">LEFT(Table_Merge1[[#This Row],[Column2]],4)</f>
        <v>1400</v>
      </c>
      <c r="AD507" s="259" t="str">
        <f ca="1">RIGHT(LEFT(Table_Merge1[[#This Row],[Column2]],7),2)</f>
        <v>03</v>
      </c>
      <c r="AE507" s="259" t="str">
        <f ca="1">RIGHT(Table_Merge1[[#This Row],[Column2]],2)</f>
        <v>27</v>
      </c>
      <c r="AF507">
        <v>3</v>
      </c>
      <c r="AG507">
        <v>27</v>
      </c>
      <c r="AH507" s="260">
        <v>2021</v>
      </c>
      <c r="AI507" t="s">
        <v>3441</v>
      </c>
      <c r="AJ507" s="260">
        <v>17</v>
      </c>
      <c r="AK507">
        <v>1806.75</v>
      </c>
      <c r="AL507">
        <v>2403</v>
      </c>
      <c r="AM507">
        <v>1623850</v>
      </c>
      <c r="AN507">
        <v>24450</v>
      </c>
      <c r="AO507">
        <v>207043</v>
      </c>
      <c r="AP507" s="287">
        <f>IFERROR(IF(Table_Merge1[[#This Row],[LME Zinc stock]]*Table_Merge1[[#This Row],[Nima.مقدار]]=0,"",Table_Merge1[[#This Row],[LME Zinc stock]]*Table_Merge1[[#This Row],[Nima.مقدار]]),"")</f>
        <v>336206775550</v>
      </c>
      <c r="AQ507" s="287">
        <f>IFERROR(IF(Table_Merge1[[#This Row],[LME Zinc 3-month]]*Table_Merge1[[#This Row],[Nima.مقدار]]=0,"",Table_Merge1[[#This Row],[LME Zinc 3-month]]*Table_Merge1[[#This Row],[Nima.مقدار]]),"")</f>
        <v>497524329</v>
      </c>
      <c r="AR507" s="288">
        <f>IFERROR(IF(Table_Merge1[[#This Row],[LME Zinc stock]]*Table_Merge1[[#This Row],[Azad.Sell]]=0,"",Table_Merge1[[#This Row],[LME Zinc stock]]*Table_Merge1[[#This Row],[Azad.Sell]]),"")</f>
        <v>39703132500</v>
      </c>
      <c r="AS507" s="288">
        <f>IFERROR(IF(Table_Merge1[[#This Row],[LME Zinc 3-month]]*Table_Merge1[[#This Row],[Azad.Sell]]=0,"",Table_Merge1[[#This Row],[LME Zinc 3-month]]*Table_Merge1[[#This Row],[Azad.Sell]]),"")</f>
        <v>58753350</v>
      </c>
      <c r="AT507"/>
      <c r="DH507">
        <v>200</v>
      </c>
      <c r="DI507">
        <v>1350</v>
      </c>
      <c r="DJ507">
        <v>200</v>
      </c>
      <c r="DK507" t="s">
        <v>9741</v>
      </c>
      <c r="DL507" t="s">
        <v>9812</v>
      </c>
      <c r="DM507" t="s">
        <v>9800</v>
      </c>
      <c r="DN507">
        <v>156833200</v>
      </c>
      <c r="DO507">
        <v>146157400</v>
      </c>
      <c r="DP507">
        <v>2196721400</v>
      </c>
      <c r="DQ507">
        <v>2091967900</v>
      </c>
      <c r="DR507">
        <v>2900</v>
      </c>
      <c r="DS507" t="s">
        <v>3621</v>
      </c>
      <c r="DT507" t="s">
        <v>3621</v>
      </c>
      <c r="DU507" t="s">
        <v>3621</v>
      </c>
      <c r="DV507">
        <v>9800</v>
      </c>
      <c r="DW507">
        <v>857740.94897959183</v>
      </c>
      <c r="DX507">
        <v>739608.59183673467</v>
      </c>
      <c r="DY507">
        <v>1.1597228026373907</v>
      </c>
    </row>
    <row r="508" spans="1:129" x14ac:dyDescent="0.25">
      <c r="A508" s="258">
        <v>41633</v>
      </c>
      <c r="B5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1392.10.04</v>
      </c>
      <c r="C508" s="195">
        <f t="shared" ca="1" si="43"/>
        <v>1392</v>
      </c>
      <c r="D5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08" s="195">
        <f>_xlfn.NUMBERVALUE(RIGHT(Table11[[#This Row],[تاریخ شمسی]],2))</f>
        <v>4</v>
      </c>
      <c r="F5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10-04</v>
      </c>
      <c r="G508" s="195" t="s">
        <v>659</v>
      </c>
      <c r="I508" s="259">
        <v>44309</v>
      </c>
      <c r="J508">
        <v>23950</v>
      </c>
      <c r="L508" s="259">
        <v>41633</v>
      </c>
      <c r="M508">
        <v>29650</v>
      </c>
      <c r="O508" s="283">
        <f>IFERROR(DATE(Table7[[#This Row],[year]],MONTH(DATEVALUE(Table7[[#This Row],[month]]&amp;"1")),Table7[[#This Row],[day]]),"")</f>
        <v>44363</v>
      </c>
      <c r="P508" s="257" t="s">
        <v>3933</v>
      </c>
      <c r="Q508" s="257">
        <v>2021</v>
      </c>
      <c r="R508" s="257" t="s">
        <v>3441</v>
      </c>
      <c r="S508" s="257">
        <v>16</v>
      </c>
      <c r="T508" s="257">
        <v>1858.1</v>
      </c>
      <c r="U508" s="257">
        <v>2370.5</v>
      </c>
      <c r="V508" s="257">
        <v>1612900</v>
      </c>
      <c r="X508" s="260">
        <v>44363</v>
      </c>
      <c r="Y508" t="s">
        <v>8963</v>
      </c>
      <c r="Z508" s="260">
        <v>1</v>
      </c>
      <c r="AA508">
        <v>1400</v>
      </c>
      <c r="AB508" s="260" t="str">
        <f ca="1">IFERROR(IFERROR(VLOOKUP(Table_Merge1[[#This Row],[Column1]],Table11[#All],2,FALSE),LEFT(AB509,8)&amp;IF(LEN((RIGHT(AB509,2)+1))&lt;2,"0"&amp;(RIGHT(AB509,2)+1),(RIGHT(AB509,2)-1))),"")</f>
        <v>1400.03.26</v>
      </c>
      <c r="AC508" s="259" t="str">
        <f ca="1">LEFT(Table_Merge1[[#This Row],[Column2]],4)</f>
        <v>1400</v>
      </c>
      <c r="AD508" s="259" t="str">
        <f ca="1">RIGHT(LEFT(Table_Merge1[[#This Row],[Column2]],7),2)</f>
        <v>03</v>
      </c>
      <c r="AE508" s="259" t="str">
        <f ca="1">RIGHT(Table_Merge1[[#This Row],[Column2]],2)</f>
        <v>26</v>
      </c>
      <c r="AF508">
        <v>3</v>
      </c>
      <c r="AG508">
        <v>26</v>
      </c>
      <c r="AH508" s="260">
        <v>2021</v>
      </c>
      <c r="AI508" t="s">
        <v>3441</v>
      </c>
      <c r="AJ508" s="260">
        <v>16</v>
      </c>
      <c r="AK508">
        <v>1858.1</v>
      </c>
      <c r="AL508">
        <v>2370.5</v>
      </c>
      <c r="AM508">
        <v>1612900</v>
      </c>
      <c r="AN508">
        <v>24230</v>
      </c>
      <c r="AO508">
        <v>205916</v>
      </c>
      <c r="AP508" s="287">
        <f>IFERROR(IF(Table_Merge1[[#This Row],[LME Zinc stock]]*Table_Merge1[[#This Row],[Nima.مقدار]]=0,"",Table_Merge1[[#This Row],[LME Zinc stock]]*Table_Merge1[[#This Row],[Nima.مقدار]]),"")</f>
        <v>332121916400</v>
      </c>
      <c r="AQ508" s="287">
        <f>IFERROR(IF(Table_Merge1[[#This Row],[LME Zinc 3-month]]*Table_Merge1[[#This Row],[Nima.مقدار]]=0,"",Table_Merge1[[#This Row],[LME Zinc 3-month]]*Table_Merge1[[#This Row],[Nima.مقدار]]),"")</f>
        <v>488123878</v>
      </c>
      <c r="AR508" s="288">
        <f>IFERROR(IF(Table_Merge1[[#This Row],[LME Zinc stock]]*Table_Merge1[[#This Row],[Azad.Sell]]=0,"",Table_Merge1[[#This Row],[LME Zinc stock]]*Table_Merge1[[#This Row],[Azad.Sell]]),"")</f>
        <v>39080567000</v>
      </c>
      <c r="AS508" s="288">
        <f>IFERROR(IF(Table_Merge1[[#This Row],[LME Zinc 3-month]]*Table_Merge1[[#This Row],[Azad.Sell]]=0,"",Table_Merge1[[#This Row],[LME Zinc 3-month]]*Table_Merge1[[#This Row],[Azad.Sell]]),"")</f>
        <v>57437215</v>
      </c>
      <c r="AT508"/>
      <c r="DH508">
        <v>1000</v>
      </c>
      <c r="DI508">
        <v>3875</v>
      </c>
      <c r="DJ508">
        <v>1000</v>
      </c>
      <c r="DK508" t="s">
        <v>9741</v>
      </c>
      <c r="DL508" t="s">
        <v>9812</v>
      </c>
      <c r="DM508" t="s">
        <v>9800</v>
      </c>
      <c r="DN508">
        <v>777755000</v>
      </c>
      <c r="DO508">
        <v>731087000</v>
      </c>
      <c r="DP508">
        <v>2974476400</v>
      </c>
      <c r="DQ508">
        <v>2823054900</v>
      </c>
      <c r="DR508">
        <v>3900</v>
      </c>
      <c r="DS508" t="s">
        <v>3621</v>
      </c>
      <c r="DT508" t="s">
        <v>3621</v>
      </c>
      <c r="DU508" t="s">
        <v>3621</v>
      </c>
      <c r="DV508">
        <v>9800</v>
      </c>
      <c r="DW508">
        <v>857740.94897959183</v>
      </c>
      <c r="DX508">
        <v>739608.59183673467</v>
      </c>
      <c r="DY508">
        <v>1.1597228026373907</v>
      </c>
    </row>
    <row r="509" spans="1:129" x14ac:dyDescent="0.25">
      <c r="A509" s="258">
        <v>41634</v>
      </c>
      <c r="B5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1392.10.05</v>
      </c>
      <c r="C509" s="195">
        <f t="shared" ca="1" si="43"/>
        <v>1392</v>
      </c>
      <c r="D5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09" s="195">
        <f>_xlfn.NUMBERVALUE(RIGHT(Table11[[#This Row],[تاریخ شمسی]],2))</f>
        <v>5</v>
      </c>
      <c r="F5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10-05</v>
      </c>
      <c r="G509" s="195" t="s">
        <v>660</v>
      </c>
      <c r="I509" s="259">
        <v>44310</v>
      </c>
      <c r="J509">
        <v>23920</v>
      </c>
      <c r="L509" s="259">
        <v>41634</v>
      </c>
      <c r="M509">
        <v>29890</v>
      </c>
      <c r="O509" s="284">
        <f>IFERROR(DATE(Table7[[#This Row],[year]],MONTH(DATEVALUE(Table7[[#This Row],[month]]&amp;"1")),Table7[[#This Row],[day]]),"")</f>
        <v>44362</v>
      </c>
      <c r="P509" s="195" t="s">
        <v>3934</v>
      </c>
      <c r="Q509" s="195">
        <v>2021</v>
      </c>
      <c r="R509" s="195" t="s">
        <v>3441</v>
      </c>
      <c r="S509" s="195">
        <v>15</v>
      </c>
      <c r="T509" s="195">
        <v>1863.85</v>
      </c>
      <c r="U509" s="195">
        <v>2380</v>
      </c>
      <c r="V509" s="195">
        <v>1621325</v>
      </c>
      <c r="X509" s="260">
        <v>44362</v>
      </c>
      <c r="Y509" t="s">
        <v>8962</v>
      </c>
      <c r="Z509" s="260">
        <v>1</v>
      </c>
      <c r="AA509">
        <v>1400</v>
      </c>
      <c r="AB509" s="260" t="str">
        <f ca="1">IFERROR(IFERROR(VLOOKUP(Table_Merge1[[#This Row],[Column1]],Table11[#All],2,FALSE),LEFT(AB510,8)&amp;IF(LEN((RIGHT(AB510,2)+1))&lt;2,"0"&amp;(RIGHT(AB510,2)+1),(RIGHT(AB510,2)-1))),"")</f>
        <v>1400.03.25</v>
      </c>
      <c r="AC509" s="259" t="str">
        <f ca="1">LEFT(Table_Merge1[[#This Row],[Column2]],4)</f>
        <v>1400</v>
      </c>
      <c r="AD509" s="259" t="str">
        <f ca="1">RIGHT(LEFT(Table_Merge1[[#This Row],[Column2]],7),2)</f>
        <v>03</v>
      </c>
      <c r="AE509" s="259" t="str">
        <f ca="1">RIGHT(Table_Merge1[[#This Row],[Column2]],2)</f>
        <v>25</v>
      </c>
      <c r="AF509">
        <v>3</v>
      </c>
      <c r="AG509">
        <v>25</v>
      </c>
      <c r="AH509" s="260">
        <v>2021</v>
      </c>
      <c r="AI509" t="s">
        <v>3441</v>
      </c>
      <c r="AJ509" s="260">
        <v>15</v>
      </c>
      <c r="AK509">
        <v>1863.85</v>
      </c>
      <c r="AL509">
        <v>2380</v>
      </c>
      <c r="AM509">
        <v>1621325</v>
      </c>
      <c r="AN509">
        <v>24100</v>
      </c>
      <c r="AO509">
        <v>205160</v>
      </c>
      <c r="AP509" s="287">
        <f>IFERROR(IF(Table_Merge1[[#This Row],[LME Zinc stock]]*Table_Merge1[[#This Row],[Nima.مقدار]]=0,"",Table_Merge1[[#This Row],[LME Zinc stock]]*Table_Merge1[[#This Row],[Nima.مقدار]]),"")</f>
        <v>332631037000</v>
      </c>
      <c r="AQ509" s="287">
        <f>IFERROR(IF(Table_Merge1[[#This Row],[LME Zinc 3-month]]*Table_Merge1[[#This Row],[Nima.مقدار]]=0,"",Table_Merge1[[#This Row],[LME Zinc 3-month]]*Table_Merge1[[#This Row],[Nima.مقدار]]),"")</f>
        <v>488280800</v>
      </c>
      <c r="AR509" s="288">
        <f>IFERROR(IF(Table_Merge1[[#This Row],[LME Zinc stock]]*Table_Merge1[[#This Row],[Azad.Sell]]=0,"",Table_Merge1[[#This Row],[LME Zinc stock]]*Table_Merge1[[#This Row],[Azad.Sell]]),"")</f>
        <v>39073932500</v>
      </c>
      <c r="AS509" s="288">
        <f>IFERROR(IF(Table_Merge1[[#This Row],[LME Zinc 3-month]]*Table_Merge1[[#This Row],[Azad.Sell]]=0,"",Table_Merge1[[#This Row],[LME Zinc 3-month]]*Table_Merge1[[#This Row],[Azad.Sell]]),"")</f>
        <v>57358000</v>
      </c>
      <c r="AT509"/>
      <c r="DH509">
        <v>1000</v>
      </c>
      <c r="DI509">
        <v>3850</v>
      </c>
      <c r="DJ509">
        <v>1000</v>
      </c>
      <c r="DK509" t="s">
        <v>9741</v>
      </c>
      <c r="DL509" t="s">
        <v>9812</v>
      </c>
      <c r="DM509" t="s">
        <v>9800</v>
      </c>
      <c r="DN509">
        <v>782454000</v>
      </c>
      <c r="DO509">
        <v>730787000</v>
      </c>
      <c r="DP509">
        <v>3756930400</v>
      </c>
      <c r="DQ509">
        <v>3553841900</v>
      </c>
      <c r="DR509">
        <v>4900</v>
      </c>
      <c r="DS509" t="s">
        <v>3621</v>
      </c>
      <c r="DT509" t="s">
        <v>3621</v>
      </c>
      <c r="DU509" t="s">
        <v>3621</v>
      </c>
      <c r="DV509">
        <v>9800</v>
      </c>
      <c r="DW509">
        <v>857740.94897959183</v>
      </c>
      <c r="DX509">
        <v>739608.59183673467</v>
      </c>
      <c r="DY509">
        <v>1.1597228026373907</v>
      </c>
    </row>
    <row r="510" spans="1:129" x14ac:dyDescent="0.25">
      <c r="A510" s="258">
        <v>41636</v>
      </c>
      <c r="B5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1392.10.07</v>
      </c>
      <c r="C510" s="195">
        <f t="shared" ca="1" si="43"/>
        <v>1392</v>
      </c>
      <c r="D5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10" s="195">
        <f>_xlfn.NUMBERVALUE(RIGHT(Table11[[#This Row],[تاریخ شمسی]],2))</f>
        <v>7</v>
      </c>
      <c r="F5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10-07</v>
      </c>
      <c r="G510" s="195" t="s">
        <v>661</v>
      </c>
      <c r="I510" s="259">
        <v>44311</v>
      </c>
      <c r="J510">
        <v>23900</v>
      </c>
      <c r="L510" s="259">
        <v>41636</v>
      </c>
      <c r="M510">
        <v>29920</v>
      </c>
      <c r="O510" s="283">
        <f>IFERROR(DATE(Table7[[#This Row],[year]],MONTH(DATEVALUE(Table7[[#This Row],[month]]&amp;"1")),Table7[[#This Row],[day]]),"")</f>
        <v>44361</v>
      </c>
      <c r="P510" s="257" t="s">
        <v>3935</v>
      </c>
      <c r="Q510" s="257">
        <v>2021</v>
      </c>
      <c r="R510" s="257" t="s">
        <v>3441</v>
      </c>
      <c r="S510" s="257">
        <v>14</v>
      </c>
      <c r="T510" s="257">
        <v>1859.75</v>
      </c>
      <c r="U510" s="257">
        <v>2407</v>
      </c>
      <c r="V510" s="257">
        <v>1628800</v>
      </c>
      <c r="X510" s="260">
        <v>44361</v>
      </c>
      <c r="Y510" t="s">
        <v>8961</v>
      </c>
      <c r="Z510" s="260">
        <v>1</v>
      </c>
      <c r="AA510">
        <v>1400</v>
      </c>
      <c r="AB510" s="260" t="str">
        <f ca="1">IFERROR(IFERROR(VLOOKUP(Table_Merge1[[#This Row],[Column1]],Table11[#All],2,FALSE),LEFT(AB511,8)&amp;IF(LEN((RIGHT(AB511,2)+1))&lt;2,"0"&amp;(RIGHT(AB511,2)+1),(RIGHT(AB511,2)-1))),"")</f>
        <v>1400.03.24</v>
      </c>
      <c r="AC510" s="259" t="str">
        <f ca="1">LEFT(Table_Merge1[[#This Row],[Column2]],4)</f>
        <v>1400</v>
      </c>
      <c r="AD510" s="259" t="str">
        <f ca="1">RIGHT(LEFT(Table_Merge1[[#This Row],[Column2]],7),2)</f>
        <v>03</v>
      </c>
      <c r="AE510" s="259" t="str">
        <f ca="1">RIGHT(Table_Merge1[[#This Row],[Column2]],2)</f>
        <v>24</v>
      </c>
      <c r="AF510">
        <v>3</v>
      </c>
      <c r="AG510">
        <v>24</v>
      </c>
      <c r="AH510" s="260">
        <v>2021</v>
      </c>
      <c r="AI510" t="s">
        <v>3441</v>
      </c>
      <c r="AJ510" s="260">
        <v>14</v>
      </c>
      <c r="AK510">
        <v>1859.75</v>
      </c>
      <c r="AL510">
        <v>2407</v>
      </c>
      <c r="AM510">
        <v>1628800</v>
      </c>
      <c r="AN510">
        <v>24000</v>
      </c>
      <c r="AO510">
        <v>205693</v>
      </c>
      <c r="AP510" s="287">
        <f>IFERROR(IF(Table_Merge1[[#This Row],[LME Zinc stock]]*Table_Merge1[[#This Row],[Nima.مقدار]]=0,"",Table_Merge1[[#This Row],[LME Zinc stock]]*Table_Merge1[[#This Row],[Nima.مقدار]]),"")</f>
        <v>335032758400</v>
      </c>
      <c r="AQ510" s="287">
        <f>IFERROR(IF(Table_Merge1[[#This Row],[LME Zinc 3-month]]*Table_Merge1[[#This Row],[Nima.مقدار]]=0,"",Table_Merge1[[#This Row],[LME Zinc 3-month]]*Table_Merge1[[#This Row],[Nima.مقدار]]),"")</f>
        <v>495103051</v>
      </c>
      <c r="AR510" s="288">
        <f>IFERROR(IF(Table_Merge1[[#This Row],[LME Zinc stock]]*Table_Merge1[[#This Row],[Azad.Sell]]=0,"",Table_Merge1[[#This Row],[LME Zinc stock]]*Table_Merge1[[#This Row],[Azad.Sell]]),"")</f>
        <v>39091200000</v>
      </c>
      <c r="AS510" s="288">
        <f>IFERROR(IF(Table_Merge1[[#This Row],[LME Zinc 3-month]]*Table_Merge1[[#This Row],[Azad.Sell]]=0,"",Table_Merge1[[#This Row],[LME Zinc 3-month]]*Table_Merge1[[#This Row],[Azad.Sell]]),"")</f>
        <v>57768000</v>
      </c>
      <c r="AT510"/>
      <c r="DH510">
        <v>250</v>
      </c>
      <c r="DI510">
        <v>1600</v>
      </c>
      <c r="DJ510">
        <v>250</v>
      </c>
      <c r="DK510" t="s">
        <v>9762</v>
      </c>
      <c r="DL510" t="s">
        <v>9812</v>
      </c>
      <c r="DM510" t="s">
        <v>9800</v>
      </c>
      <c r="DN510">
        <v>210485250</v>
      </c>
      <c r="DO510">
        <v>189938750</v>
      </c>
      <c r="DP510">
        <v>3967415650</v>
      </c>
      <c r="DQ510">
        <v>3743780650</v>
      </c>
      <c r="DR510">
        <v>5150</v>
      </c>
      <c r="DS510" t="s">
        <v>3621</v>
      </c>
      <c r="DT510" t="s">
        <v>3621</v>
      </c>
      <c r="DU510" t="s">
        <v>3621</v>
      </c>
      <c r="DV510">
        <v>9800</v>
      </c>
      <c r="DW510">
        <v>857740.94897959183</v>
      </c>
      <c r="DX510">
        <v>739608.59183673467</v>
      </c>
      <c r="DY510">
        <v>1.1597228026373907</v>
      </c>
    </row>
    <row r="511" spans="1:129" x14ac:dyDescent="0.25">
      <c r="A511" s="258">
        <v>41637</v>
      </c>
      <c r="B5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1392.10.08</v>
      </c>
      <c r="C511" s="195">
        <f t="shared" ca="1" si="43"/>
        <v>1392</v>
      </c>
      <c r="D5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11" s="195">
        <f>_xlfn.NUMBERVALUE(RIGHT(Table11[[#This Row],[تاریخ شمسی]],2))</f>
        <v>8</v>
      </c>
      <c r="F5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10-08</v>
      </c>
      <c r="G511" s="195" t="s">
        <v>662</v>
      </c>
      <c r="I511" s="259">
        <v>44312</v>
      </c>
      <c r="J511">
        <v>23780</v>
      </c>
      <c r="L511" s="259">
        <v>41637</v>
      </c>
      <c r="M511">
        <v>30110</v>
      </c>
      <c r="O511" s="284">
        <f>IFERROR(DATE(Table7[[#This Row],[year]],MONTH(DATEVALUE(Table7[[#This Row],[month]]&amp;"1")),Table7[[#This Row],[day]]),"")</f>
        <v>44358</v>
      </c>
      <c r="P511" s="195" t="s">
        <v>3936</v>
      </c>
      <c r="Q511" s="195">
        <v>2021</v>
      </c>
      <c r="R511" s="195" t="s">
        <v>3441</v>
      </c>
      <c r="S511" s="195">
        <v>11</v>
      </c>
      <c r="T511" s="195">
        <v>1891.95</v>
      </c>
      <c r="U511" s="195">
        <v>2452.5</v>
      </c>
      <c r="V511" s="195">
        <v>1627225</v>
      </c>
      <c r="X511" s="260">
        <v>44358</v>
      </c>
      <c r="Z511" s="260">
        <v>2</v>
      </c>
      <c r="AB511" s="260" t="str">
        <f ca="1">IFERROR(IFERROR(VLOOKUP(Table_Merge1[[#This Row],[Column1]],Table11[#All],2,FALSE),LEFT(AB512,8)&amp;IF(LEN((RIGHT(AB512,2)+1))&lt;2,"0"&amp;(RIGHT(AB512,2)+1),(RIGHT(AB512,2)-1))),"")</f>
        <v>1400.03.19</v>
      </c>
      <c r="AC511" s="259" t="str">
        <f ca="1">LEFT(Table_Merge1[[#This Row],[Column2]],4)</f>
        <v>1400</v>
      </c>
      <c r="AD511" s="259" t="str">
        <f ca="1">RIGHT(LEFT(Table_Merge1[[#This Row],[Column2]],7),2)</f>
        <v>03</v>
      </c>
      <c r="AE511" s="259" t="str">
        <f ca="1">RIGHT(Table_Merge1[[#This Row],[Column2]],2)</f>
        <v>19</v>
      </c>
      <c r="AH511" s="260">
        <v>2021</v>
      </c>
      <c r="AI511" t="s">
        <v>3441</v>
      </c>
      <c r="AJ511" s="260">
        <v>11</v>
      </c>
      <c r="AK511">
        <v>1891.95</v>
      </c>
      <c r="AL511">
        <v>2452.5</v>
      </c>
      <c r="AM511">
        <v>1627225</v>
      </c>
      <c r="AN511">
        <v>24050</v>
      </c>
      <c r="AP511" s="287" t="str">
        <f>IFERROR(IF(Table_Merge1[[#This Row],[LME Zinc stock]]*Table_Merge1[[#This Row],[Nima.مقدار]]=0,"",Table_Merge1[[#This Row],[LME Zinc stock]]*Table_Merge1[[#This Row],[Nima.مقدار]]),"")</f>
        <v/>
      </c>
      <c r="AQ511" s="287" t="str">
        <f>IFERROR(IF(Table_Merge1[[#This Row],[LME Zinc 3-month]]*Table_Merge1[[#This Row],[Nima.مقدار]]=0,"",Table_Merge1[[#This Row],[LME Zinc 3-month]]*Table_Merge1[[#This Row],[Nima.مقدار]]),"")</f>
        <v/>
      </c>
      <c r="AR511" s="288">
        <f>IFERROR(IF(Table_Merge1[[#This Row],[LME Zinc stock]]*Table_Merge1[[#This Row],[Azad.Sell]]=0,"",Table_Merge1[[#This Row],[LME Zinc stock]]*Table_Merge1[[#This Row],[Azad.Sell]]),"")</f>
        <v>39134761250</v>
      </c>
      <c r="AS511" s="288">
        <f>IFERROR(IF(Table_Merge1[[#This Row],[LME Zinc 3-month]]*Table_Merge1[[#This Row],[Azad.Sell]]=0,"",Table_Merge1[[#This Row],[LME Zinc 3-month]]*Table_Merge1[[#This Row],[Azad.Sell]]),"")</f>
        <v>58982625</v>
      </c>
      <c r="AT511"/>
      <c r="DH511">
        <v>1000</v>
      </c>
      <c r="DI511">
        <v>3700</v>
      </c>
      <c r="DJ511">
        <v>1000</v>
      </c>
      <c r="DK511" t="s">
        <v>9762</v>
      </c>
      <c r="DL511" t="s">
        <v>9812</v>
      </c>
      <c r="DM511" t="s">
        <v>9800</v>
      </c>
      <c r="DN511">
        <v>947664000</v>
      </c>
      <c r="DO511">
        <v>760355000</v>
      </c>
      <c r="DP511">
        <v>4915079650</v>
      </c>
      <c r="DQ511">
        <v>4504135650</v>
      </c>
      <c r="DR511">
        <v>6150</v>
      </c>
      <c r="DS511" t="s">
        <v>3621</v>
      </c>
      <c r="DT511" t="s">
        <v>3621</v>
      </c>
      <c r="DU511" t="s">
        <v>3621</v>
      </c>
      <c r="DV511">
        <v>9800</v>
      </c>
      <c r="DW511">
        <v>857740.94897959183</v>
      </c>
      <c r="DX511">
        <v>739608.59183673467</v>
      </c>
      <c r="DY511">
        <v>1.1597228026373907</v>
      </c>
    </row>
    <row r="512" spans="1:129" x14ac:dyDescent="0.25">
      <c r="A512" s="258">
        <v>41638</v>
      </c>
      <c r="B5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1392.10.09</v>
      </c>
      <c r="C512" s="195">
        <f t="shared" ca="1" si="43"/>
        <v>1392</v>
      </c>
      <c r="D5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12" s="195">
        <f>_xlfn.NUMBERVALUE(RIGHT(Table11[[#This Row],[تاریخ شمسی]],2))</f>
        <v>9</v>
      </c>
      <c r="F5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10-09</v>
      </c>
      <c r="G512" s="195" t="s">
        <v>663</v>
      </c>
      <c r="I512" s="259">
        <v>44313</v>
      </c>
      <c r="J512">
        <v>23830</v>
      </c>
      <c r="L512" s="259">
        <v>41638</v>
      </c>
      <c r="M512">
        <v>30000</v>
      </c>
      <c r="O512" s="283">
        <f>IFERROR(DATE(Table7[[#This Row],[year]],MONTH(DATEVALUE(Table7[[#This Row],[month]]&amp;"1")),Table7[[#This Row],[day]]),"")</f>
        <v>44357</v>
      </c>
      <c r="P512" s="257" t="s">
        <v>3937</v>
      </c>
      <c r="Q512" s="257">
        <v>2021</v>
      </c>
      <c r="R512" s="257" t="s">
        <v>3441</v>
      </c>
      <c r="S512" s="257">
        <v>10</v>
      </c>
      <c r="T512" s="257">
        <v>1882</v>
      </c>
      <c r="U512" s="257">
        <v>2449.5</v>
      </c>
      <c r="V512" s="257">
        <v>1640200</v>
      </c>
      <c r="X512" s="260">
        <v>44357</v>
      </c>
      <c r="Y512" t="s">
        <v>8960</v>
      </c>
      <c r="Z512" s="260">
        <v>1</v>
      </c>
      <c r="AA512">
        <v>1400</v>
      </c>
      <c r="AB512" s="260" t="str">
        <f ca="1">IFERROR(IFERROR(VLOOKUP(Table_Merge1[[#This Row],[Column1]],Table11[#All],2,FALSE),LEFT(AB513,8)&amp;IF(LEN((RIGHT(AB513,2)+1))&lt;2,"0"&amp;(RIGHT(AB513,2)+1),(RIGHT(AB513,2)-1))),"")</f>
        <v>1400.03.20</v>
      </c>
      <c r="AC512" s="259" t="str">
        <f ca="1">LEFT(Table_Merge1[[#This Row],[Column2]],4)</f>
        <v>1400</v>
      </c>
      <c r="AD512" s="259" t="str">
        <f ca="1">RIGHT(LEFT(Table_Merge1[[#This Row],[Column2]],7),2)</f>
        <v>03</v>
      </c>
      <c r="AE512" s="259" t="str">
        <f ca="1">RIGHT(Table_Merge1[[#This Row],[Column2]],2)</f>
        <v>20</v>
      </c>
      <c r="AF512">
        <v>3</v>
      </c>
      <c r="AG512">
        <v>20</v>
      </c>
      <c r="AH512" s="260">
        <v>2021</v>
      </c>
      <c r="AI512" t="s">
        <v>3441</v>
      </c>
      <c r="AJ512" s="260">
        <v>10</v>
      </c>
      <c r="AK512">
        <v>1882</v>
      </c>
      <c r="AL512">
        <v>2449.5</v>
      </c>
      <c r="AM512">
        <v>1640200</v>
      </c>
      <c r="AN512">
        <v>24050</v>
      </c>
      <c r="AO512">
        <v>203901</v>
      </c>
      <c r="AP512" s="287">
        <f>IFERROR(IF(Table_Merge1[[#This Row],[LME Zinc stock]]*Table_Merge1[[#This Row],[Nima.مقدار]]=0,"",Table_Merge1[[#This Row],[LME Zinc stock]]*Table_Merge1[[#This Row],[Nima.مقدار]]),"")</f>
        <v>334438420200</v>
      </c>
      <c r="AQ512" s="287">
        <f>IFERROR(IF(Table_Merge1[[#This Row],[LME Zinc 3-month]]*Table_Merge1[[#This Row],[Nima.مقدار]]=0,"",Table_Merge1[[#This Row],[LME Zinc 3-month]]*Table_Merge1[[#This Row],[Nima.مقدار]]),"")</f>
        <v>499455499.5</v>
      </c>
      <c r="AR512" s="288">
        <f>IFERROR(IF(Table_Merge1[[#This Row],[LME Zinc stock]]*Table_Merge1[[#This Row],[Azad.Sell]]=0,"",Table_Merge1[[#This Row],[LME Zinc stock]]*Table_Merge1[[#This Row],[Azad.Sell]]),"")</f>
        <v>39446810000</v>
      </c>
      <c r="AS512" s="288">
        <f>IFERROR(IF(Table_Merge1[[#This Row],[LME Zinc 3-month]]*Table_Merge1[[#This Row],[Azad.Sell]]=0,"",Table_Merge1[[#This Row],[LME Zinc 3-month]]*Table_Merge1[[#This Row],[Azad.Sell]]),"")</f>
        <v>58910475</v>
      </c>
      <c r="AT512"/>
      <c r="DH512">
        <v>1000</v>
      </c>
      <c r="DI512">
        <v>3050</v>
      </c>
      <c r="DJ512">
        <v>1000</v>
      </c>
      <c r="DK512" t="s">
        <v>9762</v>
      </c>
      <c r="DL512" t="s">
        <v>9812</v>
      </c>
      <c r="DM512" t="s">
        <v>9800</v>
      </c>
      <c r="DN512">
        <v>961267000</v>
      </c>
      <c r="DO512">
        <v>759755000</v>
      </c>
      <c r="DP512">
        <v>5876346650</v>
      </c>
      <c r="DQ512">
        <v>5263890650</v>
      </c>
      <c r="DR512">
        <v>7150</v>
      </c>
      <c r="DS512" t="s">
        <v>3621</v>
      </c>
      <c r="DT512" t="s">
        <v>3621</v>
      </c>
      <c r="DU512" t="s">
        <v>3621</v>
      </c>
      <c r="DV512">
        <v>9800</v>
      </c>
      <c r="DW512">
        <v>857740.94897959183</v>
      </c>
      <c r="DX512">
        <v>739608.59183673467</v>
      </c>
      <c r="DY512">
        <v>1.1597228026373907</v>
      </c>
    </row>
    <row r="513" spans="1:129" x14ac:dyDescent="0.25">
      <c r="A513" s="258">
        <v>41640</v>
      </c>
      <c r="B5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1392.10.11</v>
      </c>
      <c r="C513" s="195">
        <f t="shared" ca="1" si="43"/>
        <v>1392</v>
      </c>
      <c r="D5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13" s="195">
        <f>_xlfn.NUMBERVALUE(RIGHT(Table11[[#This Row],[تاریخ شمسی]],2))</f>
        <v>11</v>
      </c>
      <c r="F5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10-11</v>
      </c>
      <c r="G513" s="195" t="s">
        <v>664</v>
      </c>
      <c r="I513" s="259">
        <v>44314</v>
      </c>
      <c r="J513">
        <v>23840</v>
      </c>
      <c r="L513" s="259">
        <v>41640</v>
      </c>
      <c r="M513">
        <v>29920</v>
      </c>
      <c r="O513" s="284">
        <f>IFERROR(DATE(Table7[[#This Row],[year]],MONTH(DATEVALUE(Table7[[#This Row],[month]]&amp;"1")),Table7[[#This Row],[day]]),"")</f>
        <v>44356</v>
      </c>
      <c r="P513" s="195" t="s">
        <v>3938</v>
      </c>
      <c r="Q513" s="195">
        <v>2021</v>
      </c>
      <c r="R513" s="195" t="s">
        <v>3441</v>
      </c>
      <c r="S513" s="195">
        <v>9</v>
      </c>
      <c r="T513" s="195">
        <v>1890.45</v>
      </c>
      <c r="U513" s="195">
        <v>2478</v>
      </c>
      <c r="V513" s="195">
        <v>1652850</v>
      </c>
      <c r="X513" s="260">
        <v>44356</v>
      </c>
      <c r="Y513" t="s">
        <v>8959</v>
      </c>
      <c r="Z513" s="260">
        <v>1</v>
      </c>
      <c r="AA513">
        <v>1400</v>
      </c>
      <c r="AB513" s="260" t="str">
        <f ca="1">IFERROR(IFERROR(VLOOKUP(Table_Merge1[[#This Row],[Column1]],Table11[#All],2,FALSE),LEFT(AB514,8)&amp;IF(LEN((RIGHT(AB514,2)+1))&lt;2,"0"&amp;(RIGHT(AB514,2)+1),(RIGHT(AB514,2)-1))),"")</f>
        <v>1400.03.19</v>
      </c>
      <c r="AC513" s="259" t="str">
        <f ca="1">LEFT(Table_Merge1[[#This Row],[Column2]],4)</f>
        <v>1400</v>
      </c>
      <c r="AD513" s="259" t="str">
        <f ca="1">RIGHT(LEFT(Table_Merge1[[#This Row],[Column2]],7),2)</f>
        <v>03</v>
      </c>
      <c r="AE513" s="259" t="str">
        <f ca="1">RIGHT(Table_Merge1[[#This Row],[Column2]],2)</f>
        <v>19</v>
      </c>
      <c r="AF513">
        <v>3</v>
      </c>
      <c r="AG513">
        <v>19</v>
      </c>
      <c r="AH513" s="260">
        <v>2021</v>
      </c>
      <c r="AI513" t="s">
        <v>3441</v>
      </c>
      <c r="AJ513" s="260">
        <v>9</v>
      </c>
      <c r="AK513">
        <v>1890.45</v>
      </c>
      <c r="AL513">
        <v>2478</v>
      </c>
      <c r="AM513">
        <v>1652850</v>
      </c>
      <c r="AN513">
        <v>24180</v>
      </c>
      <c r="AO513">
        <v>204020</v>
      </c>
      <c r="AP513" s="287">
        <f>IFERROR(IF(Table_Merge1[[#This Row],[LME Zinc stock]]*Table_Merge1[[#This Row],[Nima.مقدار]]=0,"",Table_Merge1[[#This Row],[LME Zinc stock]]*Table_Merge1[[#This Row],[Nima.مقدار]]),"")</f>
        <v>337214457000</v>
      </c>
      <c r="AQ513" s="287">
        <f>IFERROR(IF(Table_Merge1[[#This Row],[LME Zinc 3-month]]*Table_Merge1[[#This Row],[Nima.مقدار]]=0,"",Table_Merge1[[#This Row],[LME Zinc 3-month]]*Table_Merge1[[#This Row],[Nima.مقدار]]),"")</f>
        <v>505561560</v>
      </c>
      <c r="AR513" s="288">
        <f>IFERROR(IF(Table_Merge1[[#This Row],[LME Zinc stock]]*Table_Merge1[[#This Row],[Azad.Sell]]=0,"",Table_Merge1[[#This Row],[LME Zinc stock]]*Table_Merge1[[#This Row],[Azad.Sell]]),"")</f>
        <v>39965913000</v>
      </c>
      <c r="AS513" s="288">
        <f>IFERROR(IF(Table_Merge1[[#This Row],[LME Zinc 3-month]]*Table_Merge1[[#This Row],[Azad.Sell]]=0,"",Table_Merge1[[#This Row],[LME Zinc 3-month]]*Table_Merge1[[#This Row],[Azad.Sell]]),"")</f>
        <v>59918040</v>
      </c>
      <c r="AT513"/>
      <c r="DH513">
        <v>200</v>
      </c>
      <c r="DI513">
        <v>1700</v>
      </c>
      <c r="DJ513">
        <v>200</v>
      </c>
      <c r="DK513" t="s">
        <v>9763</v>
      </c>
      <c r="DL513" t="s">
        <v>9812</v>
      </c>
      <c r="DM513" t="s">
        <v>9800</v>
      </c>
      <c r="DN513">
        <v>182688800</v>
      </c>
      <c r="DO513">
        <v>149721400</v>
      </c>
      <c r="DP513">
        <v>6059035450</v>
      </c>
      <c r="DQ513">
        <v>5413612050</v>
      </c>
      <c r="DR513">
        <v>7350</v>
      </c>
      <c r="DS513" t="s">
        <v>3621</v>
      </c>
      <c r="DT513" t="s">
        <v>3621</v>
      </c>
      <c r="DU513" t="s">
        <v>3621</v>
      </c>
      <c r="DV513">
        <v>9800</v>
      </c>
      <c r="DW513">
        <v>857740.94897959183</v>
      </c>
      <c r="DX513">
        <v>739608.59183673467</v>
      </c>
      <c r="DY513">
        <v>1.1597228026373907</v>
      </c>
    </row>
    <row r="514" spans="1:129" x14ac:dyDescent="0.25">
      <c r="A514" s="258">
        <v>41643</v>
      </c>
      <c r="B5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1392.10.14</v>
      </c>
      <c r="C514" s="195">
        <f t="shared" ref="C514:C577" ca="1" si="44">_xlfn.NUMBERVALUE(LEFT(G514, LEN(G514) - MAX(IF(ISNUMBER(MID(G514, ROW(INDIRECT("1:"&amp;LEN(G514))), 1) *1)=FALSE, ROW(INDIRECT("6:"&amp;LEN(G514))), 6))))</f>
        <v>1392</v>
      </c>
      <c r="D5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14" s="195">
        <f>_xlfn.NUMBERVALUE(RIGHT(Table11[[#This Row],[تاریخ شمسی]],2))</f>
        <v>14</v>
      </c>
      <c r="F5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10-14</v>
      </c>
      <c r="G514" s="195" t="s">
        <v>665</v>
      </c>
      <c r="I514" s="259">
        <v>44315</v>
      </c>
      <c r="J514">
        <v>23700</v>
      </c>
      <c r="L514" s="259">
        <v>41643</v>
      </c>
      <c r="M514">
        <v>29720</v>
      </c>
      <c r="O514" s="283">
        <f>IFERROR(DATE(Table7[[#This Row],[year]],MONTH(DATEVALUE(Table7[[#This Row],[month]]&amp;"1")),Table7[[#This Row],[day]]),"")</f>
        <v>44355</v>
      </c>
      <c r="P514" s="257" t="s">
        <v>3939</v>
      </c>
      <c r="Q514" s="257">
        <v>2021</v>
      </c>
      <c r="R514" s="257" t="s">
        <v>3441</v>
      </c>
      <c r="S514" s="257">
        <v>8</v>
      </c>
      <c r="T514" s="257">
        <v>1892.05</v>
      </c>
      <c r="U514" s="257">
        <v>2477.5</v>
      </c>
      <c r="V514" s="257">
        <v>1663150</v>
      </c>
      <c r="X514" s="260">
        <v>44355</v>
      </c>
      <c r="Y514" t="s">
        <v>8958</v>
      </c>
      <c r="Z514" s="260">
        <v>2</v>
      </c>
      <c r="AA514">
        <v>1400</v>
      </c>
      <c r="AB514" s="260" t="str">
        <f ca="1">IFERROR(IFERROR(VLOOKUP(Table_Merge1[[#This Row],[Column1]],Table11[#All],2,FALSE),LEFT(AB515,8)&amp;IF(LEN((RIGHT(AB515,2)+1))&lt;2,"0"&amp;(RIGHT(AB515,2)+1),(RIGHT(AB515,2)-1))),"")</f>
        <v>1400.03.18</v>
      </c>
      <c r="AC514" s="259" t="str">
        <f ca="1">LEFT(Table_Merge1[[#This Row],[Column2]],4)</f>
        <v>1400</v>
      </c>
      <c r="AD514" s="259" t="str">
        <f ca="1">RIGHT(LEFT(Table_Merge1[[#This Row],[Column2]],7),2)</f>
        <v>03</v>
      </c>
      <c r="AE514" s="259" t="str">
        <f ca="1">RIGHT(Table_Merge1[[#This Row],[Column2]],2)</f>
        <v>18</v>
      </c>
      <c r="AF514">
        <v>3</v>
      </c>
      <c r="AG514">
        <v>18</v>
      </c>
      <c r="AH514" s="260">
        <v>2021</v>
      </c>
      <c r="AI514" t="s">
        <v>3441</v>
      </c>
      <c r="AJ514" s="260">
        <v>8</v>
      </c>
      <c r="AK514">
        <v>1892.05</v>
      </c>
      <c r="AL514">
        <v>2477.5</v>
      </c>
      <c r="AM514">
        <v>1663150</v>
      </c>
      <c r="AN514">
        <v>24000</v>
      </c>
      <c r="AO514">
        <v>203336</v>
      </c>
      <c r="AP514" s="287">
        <f>IFERROR(IF(Table_Merge1[[#This Row],[LME Zinc stock]]*Table_Merge1[[#This Row],[Nima.مقدار]]=0,"",Table_Merge1[[#This Row],[LME Zinc stock]]*Table_Merge1[[#This Row],[Nima.مقدار]]),"")</f>
        <v>338178268400</v>
      </c>
      <c r="AQ514" s="287">
        <f>IFERROR(IF(Table_Merge1[[#This Row],[LME Zinc 3-month]]*Table_Merge1[[#This Row],[Nima.مقدار]]=0,"",Table_Merge1[[#This Row],[LME Zinc 3-month]]*Table_Merge1[[#This Row],[Nima.مقدار]]),"")</f>
        <v>503764940</v>
      </c>
      <c r="AR514" s="288">
        <f>IFERROR(IF(Table_Merge1[[#This Row],[LME Zinc stock]]*Table_Merge1[[#This Row],[Azad.Sell]]=0,"",Table_Merge1[[#This Row],[LME Zinc stock]]*Table_Merge1[[#This Row],[Azad.Sell]]),"")</f>
        <v>39915600000</v>
      </c>
      <c r="AS514" s="288">
        <f>IFERROR(IF(Table_Merge1[[#This Row],[LME Zinc 3-month]]*Table_Merge1[[#This Row],[Azad.Sell]]=0,"",Table_Merge1[[#This Row],[LME Zinc 3-month]]*Table_Merge1[[#This Row],[Azad.Sell]]),"")</f>
        <v>59460000</v>
      </c>
      <c r="AT514"/>
      <c r="DH514">
        <v>450</v>
      </c>
      <c r="DI514">
        <v>1275</v>
      </c>
      <c r="DJ514">
        <v>450</v>
      </c>
      <c r="DK514" t="s">
        <v>9763</v>
      </c>
      <c r="DL514" t="s">
        <v>9812</v>
      </c>
      <c r="DM514" t="s">
        <v>9800</v>
      </c>
      <c r="DN514">
        <v>425705850</v>
      </c>
      <c r="DO514">
        <v>336738150</v>
      </c>
      <c r="DP514">
        <v>6484741300</v>
      </c>
      <c r="DQ514">
        <v>5750350200</v>
      </c>
      <c r="DR514">
        <v>7800</v>
      </c>
      <c r="DS514" t="s">
        <v>3621</v>
      </c>
      <c r="DT514" t="s">
        <v>3621</v>
      </c>
      <c r="DU514" t="s">
        <v>3621</v>
      </c>
      <c r="DV514">
        <v>9800</v>
      </c>
      <c r="DW514">
        <v>857740.94897959183</v>
      </c>
      <c r="DX514">
        <v>739608.59183673467</v>
      </c>
      <c r="DY514">
        <v>1.1597228026373907</v>
      </c>
    </row>
    <row r="515" spans="1:129" x14ac:dyDescent="0.25">
      <c r="A515" s="258">
        <v>41644</v>
      </c>
      <c r="B5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1392.10.15</v>
      </c>
      <c r="C515" s="195">
        <f t="shared" ca="1" si="44"/>
        <v>1392</v>
      </c>
      <c r="D5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15" s="195">
        <f>_xlfn.NUMBERVALUE(RIGHT(Table11[[#This Row],[تاریخ شمسی]],2))</f>
        <v>15</v>
      </c>
      <c r="F5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10-15</v>
      </c>
      <c r="G515" s="195" t="s">
        <v>666</v>
      </c>
      <c r="I515" s="259">
        <v>44316</v>
      </c>
      <c r="J515">
        <v>23700</v>
      </c>
      <c r="L515" s="259">
        <v>41644</v>
      </c>
      <c r="M515">
        <v>29680</v>
      </c>
      <c r="O515" s="284">
        <f>IFERROR(DATE(Table7[[#This Row],[year]],MONTH(DATEVALUE(Table7[[#This Row],[month]]&amp;"1")),Table7[[#This Row],[day]]),"")</f>
        <v>44354</v>
      </c>
      <c r="P515" s="195" t="s">
        <v>3940</v>
      </c>
      <c r="Q515" s="195">
        <v>2021</v>
      </c>
      <c r="R515" s="195" t="s">
        <v>3441</v>
      </c>
      <c r="S515" s="195">
        <v>7</v>
      </c>
      <c r="T515" s="195">
        <v>1882.05</v>
      </c>
      <c r="U515" s="195">
        <v>2447.5</v>
      </c>
      <c r="V515" s="195">
        <v>1640500</v>
      </c>
      <c r="X515" s="260">
        <v>44354</v>
      </c>
      <c r="Y515" t="s">
        <v>8957</v>
      </c>
      <c r="Z515" s="260">
        <v>1</v>
      </c>
      <c r="AA515">
        <v>1400</v>
      </c>
      <c r="AB515" s="260" t="str">
        <f ca="1">IFERROR(IFERROR(VLOOKUP(Table_Merge1[[#This Row],[Column1]],Table11[#All],2,FALSE),LEFT(AB516,8)&amp;IF(LEN((RIGHT(AB516,2)+1))&lt;2,"0"&amp;(RIGHT(AB516,2)+1),(RIGHT(AB516,2)-1))),"")</f>
        <v>1400.03.17</v>
      </c>
      <c r="AC515" s="259" t="str">
        <f ca="1">LEFT(Table_Merge1[[#This Row],[Column2]],4)</f>
        <v>1400</v>
      </c>
      <c r="AD515" s="259" t="str">
        <f ca="1">RIGHT(LEFT(Table_Merge1[[#This Row],[Column2]],7),2)</f>
        <v>03</v>
      </c>
      <c r="AE515" s="259" t="str">
        <f ca="1">RIGHT(Table_Merge1[[#This Row],[Column2]],2)</f>
        <v>17</v>
      </c>
      <c r="AF515">
        <v>3</v>
      </c>
      <c r="AG515">
        <v>17</v>
      </c>
      <c r="AH515" s="260">
        <v>2021</v>
      </c>
      <c r="AI515" t="s">
        <v>3441</v>
      </c>
      <c r="AJ515" s="260">
        <v>7</v>
      </c>
      <c r="AK515">
        <v>1882.05</v>
      </c>
      <c r="AL515">
        <v>2447.5</v>
      </c>
      <c r="AM515">
        <v>1640500</v>
      </c>
      <c r="AN515">
        <v>24000</v>
      </c>
      <c r="AO515">
        <v>204686</v>
      </c>
      <c r="AP515" s="287">
        <f>IFERROR(IF(Table_Merge1[[#This Row],[LME Zinc stock]]*Table_Merge1[[#This Row],[Nima.مقدار]]=0,"",Table_Merge1[[#This Row],[LME Zinc stock]]*Table_Merge1[[#This Row],[Nima.مقدار]]),"")</f>
        <v>335787383000</v>
      </c>
      <c r="AQ515" s="287">
        <f>IFERROR(IF(Table_Merge1[[#This Row],[LME Zinc 3-month]]*Table_Merge1[[#This Row],[Nima.مقدار]]=0,"",Table_Merge1[[#This Row],[LME Zinc 3-month]]*Table_Merge1[[#This Row],[Nima.مقدار]]),"")</f>
        <v>500968985</v>
      </c>
      <c r="AR515" s="288">
        <f>IFERROR(IF(Table_Merge1[[#This Row],[LME Zinc stock]]*Table_Merge1[[#This Row],[Azad.Sell]]=0,"",Table_Merge1[[#This Row],[LME Zinc stock]]*Table_Merge1[[#This Row],[Azad.Sell]]),"")</f>
        <v>39372000000</v>
      </c>
      <c r="AS515" s="288">
        <f>IFERROR(IF(Table_Merge1[[#This Row],[LME Zinc 3-month]]*Table_Merge1[[#This Row],[Azad.Sell]]=0,"",Table_Merge1[[#This Row],[LME Zinc 3-month]]*Table_Merge1[[#This Row],[Azad.Sell]]),"")</f>
        <v>58740000</v>
      </c>
      <c r="AT515"/>
      <c r="DH515">
        <v>1000</v>
      </c>
      <c r="DI515">
        <v>2850</v>
      </c>
      <c r="DJ515">
        <v>1000</v>
      </c>
      <c r="DK515" t="s">
        <v>9763</v>
      </c>
      <c r="DL515" t="s">
        <v>9812</v>
      </c>
      <c r="DM515" t="s">
        <v>9800</v>
      </c>
      <c r="DN515">
        <v>972155000</v>
      </c>
      <c r="DO515">
        <v>749207000</v>
      </c>
      <c r="DP515">
        <v>7456896300</v>
      </c>
      <c r="DQ515">
        <v>6499557200</v>
      </c>
      <c r="DR515">
        <v>8800</v>
      </c>
      <c r="DS515" t="s">
        <v>3621</v>
      </c>
      <c r="DT515" t="s">
        <v>3621</v>
      </c>
      <c r="DU515" t="s">
        <v>3621</v>
      </c>
      <c r="DV515">
        <v>9800</v>
      </c>
      <c r="DW515">
        <v>857740.94897959183</v>
      </c>
      <c r="DX515">
        <v>739608.59183673467</v>
      </c>
      <c r="DY515">
        <v>1.1597228026373907</v>
      </c>
    </row>
    <row r="516" spans="1:129" x14ac:dyDescent="0.25">
      <c r="A516" s="258">
        <v>41645</v>
      </c>
      <c r="B5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1392.10.16</v>
      </c>
      <c r="C516" s="195">
        <f t="shared" ca="1" si="44"/>
        <v>1392</v>
      </c>
      <c r="D5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16" s="195">
        <f>_xlfn.NUMBERVALUE(RIGHT(Table11[[#This Row],[تاریخ شمسی]],2))</f>
        <v>16</v>
      </c>
      <c r="F5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10-16</v>
      </c>
      <c r="G516" s="195" t="s">
        <v>667</v>
      </c>
      <c r="I516" s="259">
        <v>44317</v>
      </c>
      <c r="J516">
        <v>23250</v>
      </c>
      <c r="L516" s="259">
        <v>41645</v>
      </c>
      <c r="M516">
        <v>29760</v>
      </c>
      <c r="O516" s="283">
        <f>IFERROR(DATE(Table7[[#This Row],[year]],MONTH(DATEVALUE(Table7[[#This Row],[month]]&amp;"1")),Table7[[#This Row],[day]]),"")</f>
        <v>44351</v>
      </c>
      <c r="P516" s="257" t="s">
        <v>3941</v>
      </c>
      <c r="Q516" s="257">
        <v>2021</v>
      </c>
      <c r="R516" s="257" t="s">
        <v>3441</v>
      </c>
      <c r="S516" s="257">
        <v>4</v>
      </c>
      <c r="T516" s="257">
        <v>1869.55</v>
      </c>
      <c r="U516" s="257">
        <v>2448.5</v>
      </c>
      <c r="V516" s="257">
        <v>1649750</v>
      </c>
      <c r="X516" s="260">
        <v>44351</v>
      </c>
      <c r="Y516" t="s">
        <v>8956</v>
      </c>
      <c r="Z516" s="260">
        <v>1</v>
      </c>
      <c r="AA516">
        <v>1400</v>
      </c>
      <c r="AB516" s="260" t="str">
        <f ca="1">IFERROR(IFERROR(VLOOKUP(Table_Merge1[[#This Row],[Column1]],Table11[#All],2,FALSE),LEFT(AB517,8)&amp;IF(LEN((RIGHT(AB517,2)+1))&lt;2,"0"&amp;(RIGHT(AB517,2)+1),(RIGHT(AB517,2)-1))),"")</f>
        <v>1400.03.14</v>
      </c>
      <c r="AC516" s="259" t="str">
        <f ca="1">LEFT(Table_Merge1[[#This Row],[Column2]],4)</f>
        <v>1400</v>
      </c>
      <c r="AD516" s="259" t="str">
        <f ca="1">RIGHT(LEFT(Table_Merge1[[#This Row],[Column2]],7),2)</f>
        <v>03</v>
      </c>
      <c r="AE516" s="259" t="str">
        <f ca="1">RIGHT(Table_Merge1[[#This Row],[Column2]],2)</f>
        <v>14</v>
      </c>
      <c r="AF516">
        <v>3</v>
      </c>
      <c r="AG516">
        <v>14</v>
      </c>
      <c r="AH516" s="260">
        <v>2021</v>
      </c>
      <c r="AI516" t="s">
        <v>3441</v>
      </c>
      <c r="AJ516" s="260">
        <v>4</v>
      </c>
      <c r="AK516">
        <v>1869.55</v>
      </c>
      <c r="AL516">
        <v>2448.5</v>
      </c>
      <c r="AM516">
        <v>1649750</v>
      </c>
      <c r="AN516">
        <v>23800</v>
      </c>
      <c r="AO516">
        <v>204453</v>
      </c>
      <c r="AP516" s="287">
        <f>IFERROR(IF(Table_Merge1[[#This Row],[LME Zinc stock]]*Table_Merge1[[#This Row],[Nima.مقدار]]=0,"",Table_Merge1[[#This Row],[LME Zinc stock]]*Table_Merge1[[#This Row],[Nima.مقدار]]),"")</f>
        <v>337296336750</v>
      </c>
      <c r="AQ516" s="287">
        <f>IFERROR(IF(Table_Merge1[[#This Row],[LME Zinc 3-month]]*Table_Merge1[[#This Row],[Nima.مقدار]]=0,"",Table_Merge1[[#This Row],[LME Zinc 3-month]]*Table_Merge1[[#This Row],[Nima.مقدار]]),"")</f>
        <v>500603170.5</v>
      </c>
      <c r="AR516" s="288">
        <f>IFERROR(IF(Table_Merge1[[#This Row],[LME Zinc stock]]*Table_Merge1[[#This Row],[Azad.Sell]]=0,"",Table_Merge1[[#This Row],[LME Zinc stock]]*Table_Merge1[[#This Row],[Azad.Sell]]),"")</f>
        <v>39264050000</v>
      </c>
      <c r="AS516" s="288">
        <f>IFERROR(IF(Table_Merge1[[#This Row],[LME Zinc 3-month]]*Table_Merge1[[#This Row],[Azad.Sell]]=0,"",Table_Merge1[[#This Row],[LME Zinc 3-month]]*Table_Merge1[[#This Row],[Azad.Sell]]),"")</f>
        <v>58274300</v>
      </c>
      <c r="AT516"/>
      <c r="DH516">
        <v>1000</v>
      </c>
      <c r="DI516">
        <v>2050</v>
      </c>
      <c r="DJ516">
        <v>1000</v>
      </c>
      <c r="DK516" t="s">
        <v>9763</v>
      </c>
      <c r="DL516" t="s">
        <v>9812</v>
      </c>
      <c r="DM516" t="s">
        <v>9800</v>
      </c>
      <c r="DN516">
        <v>948965000</v>
      </c>
      <c r="DO516">
        <v>748607000</v>
      </c>
      <c r="DP516">
        <v>8405861300</v>
      </c>
      <c r="DQ516">
        <v>7248164200</v>
      </c>
      <c r="DR516">
        <v>9800</v>
      </c>
      <c r="DS516">
        <v>9800</v>
      </c>
      <c r="DT516">
        <v>857740.94897959183</v>
      </c>
      <c r="DU516">
        <v>739608.59183673467</v>
      </c>
      <c r="DV516">
        <v>9800</v>
      </c>
      <c r="DW516">
        <v>857740.94897959183</v>
      </c>
      <c r="DX516">
        <v>739608.59183673467</v>
      </c>
      <c r="DY516">
        <v>1.1597228026373907</v>
      </c>
    </row>
    <row r="517" spans="1:129" x14ac:dyDescent="0.25">
      <c r="A517" s="258">
        <v>41646</v>
      </c>
      <c r="B5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1392.10.17</v>
      </c>
      <c r="C517" s="195">
        <f t="shared" ca="1" si="44"/>
        <v>1392</v>
      </c>
      <c r="D5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17" s="195">
        <f>_xlfn.NUMBERVALUE(RIGHT(Table11[[#This Row],[تاریخ شمسی]],2))</f>
        <v>17</v>
      </c>
      <c r="F5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10-17</v>
      </c>
      <c r="G517" s="195" t="s">
        <v>668</v>
      </c>
      <c r="I517" s="259">
        <v>44317</v>
      </c>
      <c r="J517">
        <v>23250</v>
      </c>
      <c r="L517" s="259">
        <v>41646</v>
      </c>
      <c r="M517">
        <v>29780</v>
      </c>
      <c r="O517" s="284">
        <f>IFERROR(DATE(Table7[[#This Row],[year]],MONTH(DATEVALUE(Table7[[#This Row],[month]]&amp;"1")),Table7[[#This Row],[day]]),"")</f>
        <v>44349</v>
      </c>
      <c r="P517" s="195" t="s">
        <v>3942</v>
      </c>
      <c r="Q517" s="195">
        <v>2021</v>
      </c>
      <c r="R517" s="195" t="s">
        <v>3441</v>
      </c>
      <c r="S517" s="195">
        <v>2</v>
      </c>
      <c r="T517" s="195">
        <v>1895.9</v>
      </c>
      <c r="U517" s="195">
        <v>2438</v>
      </c>
      <c r="V517" s="195">
        <v>1653175</v>
      </c>
      <c r="X517" s="260">
        <v>44349</v>
      </c>
      <c r="Y517" t="s">
        <v>8955</v>
      </c>
      <c r="Z517" s="260">
        <v>2</v>
      </c>
      <c r="AA517">
        <v>1400</v>
      </c>
      <c r="AB517" s="260" t="str">
        <f ca="1">IFERROR(IFERROR(VLOOKUP(Table_Merge1[[#This Row],[Column1]],Table11[#All],2,FALSE),LEFT(AB518,8)&amp;IF(LEN((RIGHT(AB518,2)+1))&lt;2,"0"&amp;(RIGHT(AB518,2)+1),(RIGHT(AB518,2)-1))),"")</f>
        <v>1400.03.12</v>
      </c>
      <c r="AC517" s="259" t="str">
        <f ca="1">LEFT(Table_Merge1[[#This Row],[Column2]],4)</f>
        <v>1400</v>
      </c>
      <c r="AD517" s="259" t="str">
        <f ca="1">RIGHT(LEFT(Table_Merge1[[#This Row],[Column2]],7),2)</f>
        <v>03</v>
      </c>
      <c r="AE517" s="259" t="str">
        <f ca="1">RIGHT(Table_Merge1[[#This Row],[Column2]],2)</f>
        <v>12</v>
      </c>
      <c r="AF517">
        <v>3</v>
      </c>
      <c r="AG517">
        <v>12</v>
      </c>
      <c r="AH517" s="260">
        <v>2021</v>
      </c>
      <c r="AI517" t="s">
        <v>3441</v>
      </c>
      <c r="AJ517" s="260">
        <v>2</v>
      </c>
      <c r="AK517">
        <v>1895.9</v>
      </c>
      <c r="AL517">
        <v>2438</v>
      </c>
      <c r="AM517">
        <v>1653175</v>
      </c>
      <c r="AN517">
        <v>24000</v>
      </c>
      <c r="AO517">
        <v>203262</v>
      </c>
      <c r="AP517" s="287">
        <f>IFERROR(IF(Table_Merge1[[#This Row],[LME Zinc stock]]*Table_Merge1[[#This Row],[Nima.مقدار]]=0,"",Table_Merge1[[#This Row],[LME Zinc stock]]*Table_Merge1[[#This Row],[Nima.مقدار]]),"")</f>
        <v>336027656850</v>
      </c>
      <c r="AQ517" s="287">
        <f>IFERROR(IF(Table_Merge1[[#This Row],[LME Zinc 3-month]]*Table_Merge1[[#This Row],[Nima.مقدار]]=0,"",Table_Merge1[[#This Row],[LME Zinc 3-month]]*Table_Merge1[[#This Row],[Nima.مقدار]]),"")</f>
        <v>495552756</v>
      </c>
      <c r="AR517" s="288">
        <f>IFERROR(IF(Table_Merge1[[#This Row],[LME Zinc stock]]*Table_Merge1[[#This Row],[Azad.Sell]]=0,"",Table_Merge1[[#This Row],[LME Zinc stock]]*Table_Merge1[[#This Row],[Azad.Sell]]),"")</f>
        <v>39676200000</v>
      </c>
      <c r="AS517" s="288">
        <f>IFERROR(IF(Table_Merge1[[#This Row],[LME Zinc 3-month]]*Table_Merge1[[#This Row],[Azad.Sell]]=0,"",Table_Merge1[[#This Row],[LME Zinc 3-month]]*Table_Merge1[[#This Row],[Azad.Sell]]),"")</f>
        <v>58512000</v>
      </c>
      <c r="AT517"/>
      <c r="DH517">
        <v>200</v>
      </c>
      <c r="DI517">
        <v>550</v>
      </c>
      <c r="DJ517">
        <v>200</v>
      </c>
      <c r="DK517" t="s">
        <v>9788</v>
      </c>
      <c r="DL517" t="s">
        <v>9812</v>
      </c>
      <c r="DM517" t="s">
        <v>9803</v>
      </c>
      <c r="DN517">
        <v>177901600</v>
      </c>
      <c r="DO517">
        <v>148119400</v>
      </c>
      <c r="DP517">
        <v>177901600</v>
      </c>
      <c r="DQ517">
        <v>148119400</v>
      </c>
      <c r="DR517">
        <v>200</v>
      </c>
      <c r="DS517" t="s">
        <v>3621</v>
      </c>
      <c r="DT517" t="s">
        <v>3621</v>
      </c>
      <c r="DU517" t="s">
        <v>3621</v>
      </c>
      <c r="DV517">
        <v>9750</v>
      </c>
      <c r="DW517">
        <v>954944.92820512818</v>
      </c>
      <c r="DX517">
        <v>740837.11282051285</v>
      </c>
      <c r="DY517">
        <v>1.2890079501679723</v>
      </c>
    </row>
    <row r="518" spans="1:129" x14ac:dyDescent="0.25">
      <c r="A518" s="258">
        <v>41647</v>
      </c>
      <c r="B5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1392.10.18</v>
      </c>
      <c r="C518" s="195">
        <f t="shared" ca="1" si="44"/>
        <v>1392</v>
      </c>
      <c r="D5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18" s="195">
        <f>_xlfn.NUMBERVALUE(RIGHT(Table11[[#This Row],[تاریخ شمسی]],2))</f>
        <v>18</v>
      </c>
      <c r="F5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10-18</v>
      </c>
      <c r="G518" s="195" t="s">
        <v>669</v>
      </c>
      <c r="I518" s="259">
        <v>44317</v>
      </c>
      <c r="J518">
        <v>23250</v>
      </c>
      <c r="L518" s="259">
        <v>41647</v>
      </c>
      <c r="M518">
        <v>29870</v>
      </c>
      <c r="O518" s="283">
        <f>IFERROR(DATE(Table7[[#This Row],[year]],MONTH(DATEVALUE(Table7[[#This Row],[month]]&amp;"1")),Table7[[#This Row],[day]]),"")</f>
        <v>44348</v>
      </c>
      <c r="P518" s="257" t="s">
        <v>3943</v>
      </c>
      <c r="Q518" s="257">
        <v>2021</v>
      </c>
      <c r="R518" s="257" t="s">
        <v>3441</v>
      </c>
      <c r="S518" s="257">
        <v>1</v>
      </c>
      <c r="T518" s="257">
        <v>1907.7</v>
      </c>
      <c r="U518" s="257">
        <v>2418.5</v>
      </c>
      <c r="V518" s="257">
        <v>1666375</v>
      </c>
      <c r="X518" s="260">
        <v>44348</v>
      </c>
      <c r="Y518" t="s">
        <v>8954</v>
      </c>
      <c r="Z518" s="260">
        <v>2</v>
      </c>
      <c r="AA518">
        <v>1400</v>
      </c>
      <c r="AB518" s="260" t="str">
        <f ca="1">IFERROR(IFERROR(VLOOKUP(Table_Merge1[[#This Row],[Column1]],Table11[#All],2,FALSE),LEFT(AB519,8)&amp;IF(LEN((RIGHT(AB519,2)+1))&lt;2,"0"&amp;(RIGHT(AB519,2)+1),(RIGHT(AB519,2)-1))),"")</f>
        <v>1400.03.11</v>
      </c>
      <c r="AC518" s="259" t="str">
        <f ca="1">LEFT(Table_Merge1[[#This Row],[Column2]],4)</f>
        <v>1400</v>
      </c>
      <c r="AD518" s="259" t="str">
        <f ca="1">RIGHT(LEFT(Table_Merge1[[#This Row],[Column2]],7),2)</f>
        <v>03</v>
      </c>
      <c r="AE518" s="259" t="str">
        <f ca="1">RIGHT(Table_Merge1[[#This Row],[Column2]],2)</f>
        <v>11</v>
      </c>
      <c r="AF518">
        <v>3</v>
      </c>
      <c r="AG518">
        <v>11</v>
      </c>
      <c r="AH518" s="260">
        <v>2021</v>
      </c>
      <c r="AI518" t="s">
        <v>3441</v>
      </c>
      <c r="AJ518" s="260">
        <v>1</v>
      </c>
      <c r="AK518">
        <v>1907.7</v>
      </c>
      <c r="AL518">
        <v>2418.5</v>
      </c>
      <c r="AM518">
        <v>1666375</v>
      </c>
      <c r="AN518">
        <v>24200</v>
      </c>
      <c r="AO518">
        <v>203750</v>
      </c>
      <c r="AP518" s="287">
        <f>IFERROR(IF(Table_Merge1[[#This Row],[LME Zinc stock]]*Table_Merge1[[#This Row],[Nima.مقدار]]=0,"",Table_Merge1[[#This Row],[LME Zinc stock]]*Table_Merge1[[#This Row],[Nima.مقدار]]),"")</f>
        <v>339523906250</v>
      </c>
      <c r="AQ518" s="287">
        <f>IFERROR(IF(Table_Merge1[[#This Row],[LME Zinc 3-month]]*Table_Merge1[[#This Row],[Nima.مقدار]]=0,"",Table_Merge1[[#This Row],[LME Zinc 3-month]]*Table_Merge1[[#This Row],[Nima.مقدار]]),"")</f>
        <v>492769375</v>
      </c>
      <c r="AR518" s="288">
        <f>IFERROR(IF(Table_Merge1[[#This Row],[LME Zinc stock]]*Table_Merge1[[#This Row],[Azad.Sell]]=0,"",Table_Merge1[[#This Row],[LME Zinc stock]]*Table_Merge1[[#This Row],[Azad.Sell]]),"")</f>
        <v>40326275000</v>
      </c>
      <c r="AS518" s="288">
        <f>IFERROR(IF(Table_Merge1[[#This Row],[LME Zinc 3-month]]*Table_Merge1[[#This Row],[Azad.Sell]]=0,"",Table_Merge1[[#This Row],[LME Zinc 3-month]]*Table_Merge1[[#This Row],[Azad.Sell]]),"")</f>
        <v>58527700</v>
      </c>
      <c r="AT518"/>
      <c r="DH518">
        <v>1200</v>
      </c>
      <c r="DI518">
        <v>2700</v>
      </c>
      <c r="DJ518">
        <v>1200</v>
      </c>
      <c r="DK518" t="s">
        <v>9788</v>
      </c>
      <c r="DL518" t="s">
        <v>9812</v>
      </c>
      <c r="DM518" t="s">
        <v>9803</v>
      </c>
      <c r="DN518">
        <v>1121842800</v>
      </c>
      <c r="DO518">
        <v>889076400</v>
      </c>
      <c r="DP518">
        <v>1299744400</v>
      </c>
      <c r="DQ518">
        <v>1037195800</v>
      </c>
      <c r="DR518">
        <v>1400</v>
      </c>
      <c r="DS518" t="s">
        <v>3621</v>
      </c>
      <c r="DT518" t="s">
        <v>3621</v>
      </c>
      <c r="DU518" t="s">
        <v>3621</v>
      </c>
      <c r="DV518">
        <v>9750</v>
      </c>
      <c r="DW518">
        <v>954944.92820512818</v>
      </c>
      <c r="DX518">
        <v>740837.11282051285</v>
      </c>
      <c r="DY518">
        <v>1.2890079501679723</v>
      </c>
    </row>
    <row r="519" spans="1:129" x14ac:dyDescent="0.25">
      <c r="A519" s="258">
        <v>41648</v>
      </c>
      <c r="B5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1392.10.19</v>
      </c>
      <c r="C519" s="195">
        <f t="shared" ca="1" si="44"/>
        <v>1392</v>
      </c>
      <c r="D5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19" s="195">
        <f>_xlfn.NUMBERVALUE(RIGHT(Table11[[#This Row],[تاریخ شمسی]],2))</f>
        <v>19</v>
      </c>
      <c r="F5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10-19</v>
      </c>
      <c r="G519" s="195" t="s">
        <v>670</v>
      </c>
      <c r="I519" s="259">
        <v>44318</v>
      </c>
      <c r="J519">
        <v>22270</v>
      </c>
      <c r="L519" s="259">
        <v>41648</v>
      </c>
      <c r="M519">
        <v>29750</v>
      </c>
      <c r="O519" s="284">
        <f>IFERROR(DATE(Table7[[#This Row],[year]],MONTH(DATEVALUE(Table7[[#This Row],[month]]&amp;"1")),Table7[[#This Row],[day]]),"")</f>
        <v>44344</v>
      </c>
      <c r="P519" s="195" t="s">
        <v>3944</v>
      </c>
      <c r="Q519" s="195">
        <v>2021</v>
      </c>
      <c r="R519" s="195" t="s">
        <v>3439</v>
      </c>
      <c r="S519" s="195">
        <v>28</v>
      </c>
      <c r="T519" s="195">
        <v>1892.45</v>
      </c>
      <c r="U519" s="195">
        <v>2402.5</v>
      </c>
      <c r="V519" s="195">
        <v>1674475</v>
      </c>
      <c r="X519" s="260">
        <v>44344</v>
      </c>
      <c r="Z519" s="260">
        <v>2</v>
      </c>
      <c r="AB519" s="260" t="str">
        <f ca="1">IFERROR(IFERROR(VLOOKUP(Table_Merge1[[#This Row],[Column1]],Table11[#All],2,FALSE),LEFT(AB520,8)&amp;IF(LEN((RIGHT(AB520,2)+1))&lt;2,"0"&amp;(RIGHT(AB520,2)+1),(RIGHT(AB520,2)-1))),"")</f>
        <v>1400.03.09</v>
      </c>
      <c r="AC519" s="259" t="str">
        <f ca="1">LEFT(Table_Merge1[[#This Row],[Column2]],4)</f>
        <v>1400</v>
      </c>
      <c r="AD519" s="259" t="str">
        <f ca="1">RIGHT(LEFT(Table_Merge1[[#This Row],[Column2]],7),2)</f>
        <v>03</v>
      </c>
      <c r="AE519" s="259" t="str">
        <f ca="1">RIGHT(Table_Merge1[[#This Row],[Column2]],2)</f>
        <v>09</v>
      </c>
      <c r="AH519" s="260">
        <v>2021</v>
      </c>
      <c r="AI519" t="s">
        <v>3439</v>
      </c>
      <c r="AJ519" s="260">
        <v>28</v>
      </c>
      <c r="AK519">
        <v>1892.45</v>
      </c>
      <c r="AL519">
        <v>2402.5</v>
      </c>
      <c r="AM519">
        <v>1674475</v>
      </c>
      <c r="AN519">
        <v>23300</v>
      </c>
      <c r="AP519" s="287" t="str">
        <f>IFERROR(IF(Table_Merge1[[#This Row],[LME Zinc stock]]*Table_Merge1[[#This Row],[Nima.مقدار]]=0,"",Table_Merge1[[#This Row],[LME Zinc stock]]*Table_Merge1[[#This Row],[Nima.مقدار]]),"")</f>
        <v/>
      </c>
      <c r="AQ519" s="287" t="str">
        <f>IFERROR(IF(Table_Merge1[[#This Row],[LME Zinc 3-month]]*Table_Merge1[[#This Row],[Nima.مقدار]]=0,"",Table_Merge1[[#This Row],[LME Zinc 3-month]]*Table_Merge1[[#This Row],[Nima.مقدار]]),"")</f>
        <v/>
      </c>
      <c r="AR519" s="288">
        <f>IFERROR(IF(Table_Merge1[[#This Row],[LME Zinc stock]]*Table_Merge1[[#This Row],[Azad.Sell]]=0,"",Table_Merge1[[#This Row],[LME Zinc stock]]*Table_Merge1[[#This Row],[Azad.Sell]]),"")</f>
        <v>39015267500</v>
      </c>
      <c r="AS519" s="288">
        <f>IFERROR(IF(Table_Merge1[[#This Row],[LME Zinc 3-month]]*Table_Merge1[[#This Row],[Azad.Sell]]=0,"",Table_Merge1[[#This Row],[LME Zinc 3-month]]*Table_Merge1[[#This Row],[Azad.Sell]]),"")</f>
        <v>55978250</v>
      </c>
      <c r="AT519"/>
      <c r="DH519">
        <v>1200</v>
      </c>
      <c r="DI519">
        <v>2300</v>
      </c>
      <c r="DJ519">
        <v>1200</v>
      </c>
      <c r="DK519" t="s">
        <v>9788</v>
      </c>
      <c r="DL519" t="s">
        <v>9812</v>
      </c>
      <c r="DM519" t="s">
        <v>9803</v>
      </c>
      <c r="DN519">
        <v>1122974400</v>
      </c>
      <c r="DO519">
        <v>889436400</v>
      </c>
      <c r="DP519">
        <v>2422718800</v>
      </c>
      <c r="DQ519">
        <v>1926632200</v>
      </c>
      <c r="DR519">
        <v>2600</v>
      </c>
      <c r="DS519" t="s">
        <v>3621</v>
      </c>
      <c r="DT519" t="s">
        <v>3621</v>
      </c>
      <c r="DU519" t="s">
        <v>3621</v>
      </c>
      <c r="DV519">
        <v>9750</v>
      </c>
      <c r="DW519">
        <v>954944.92820512818</v>
      </c>
      <c r="DX519">
        <v>740837.11282051285</v>
      </c>
      <c r="DY519">
        <v>1.2890079501679723</v>
      </c>
    </row>
    <row r="520" spans="1:129" x14ac:dyDescent="0.25">
      <c r="A520" s="258">
        <v>41650</v>
      </c>
      <c r="B5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1392.10.21</v>
      </c>
      <c r="C520" s="195">
        <f t="shared" ca="1" si="44"/>
        <v>1392</v>
      </c>
      <c r="D5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20" s="195">
        <f>_xlfn.NUMBERVALUE(RIGHT(Table11[[#This Row],[تاریخ شمسی]],2))</f>
        <v>21</v>
      </c>
      <c r="F5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10-21</v>
      </c>
      <c r="G520" s="195" t="s">
        <v>671</v>
      </c>
      <c r="I520" s="259">
        <v>44318</v>
      </c>
      <c r="J520">
        <v>22270</v>
      </c>
      <c r="L520" s="259">
        <v>41650</v>
      </c>
      <c r="M520">
        <v>29740</v>
      </c>
      <c r="O520" s="283">
        <f>IFERROR(DATE(Table7[[#This Row],[year]],MONTH(DATEVALUE(Table7[[#This Row],[month]]&amp;"1")),Table7[[#This Row],[day]]),"")</f>
        <v>44343</v>
      </c>
      <c r="P520" s="257" t="s">
        <v>3945</v>
      </c>
      <c r="Q520" s="257">
        <v>2021</v>
      </c>
      <c r="R520" s="257" t="s">
        <v>3439</v>
      </c>
      <c r="S520" s="257">
        <v>27</v>
      </c>
      <c r="T520" s="257">
        <v>1895.05</v>
      </c>
      <c r="U520" s="257">
        <v>2463</v>
      </c>
      <c r="V520" s="257">
        <v>1683675</v>
      </c>
      <c r="X520" s="260">
        <v>44344</v>
      </c>
      <c r="Z520" s="260">
        <v>2</v>
      </c>
      <c r="AB520" s="260" t="str">
        <f ca="1">IFERROR(IFERROR(VLOOKUP(Table_Merge1[[#This Row],[Column1]],Table11[#All],2,FALSE),LEFT(AB521,8)&amp;IF(LEN((RIGHT(AB521,2)+1))&lt;2,"0"&amp;(RIGHT(AB521,2)+1),(RIGHT(AB521,2)-1))),"")</f>
        <v>1400.03.08</v>
      </c>
      <c r="AC520" s="259" t="str">
        <f ca="1">LEFT(Table_Merge1[[#This Row],[Column2]],4)</f>
        <v>1400</v>
      </c>
      <c r="AD520" s="259" t="str">
        <f ca="1">RIGHT(LEFT(Table_Merge1[[#This Row],[Column2]],7),2)</f>
        <v>03</v>
      </c>
      <c r="AE520" s="259" t="str">
        <f ca="1">RIGHT(Table_Merge1[[#This Row],[Column2]],2)</f>
        <v>08</v>
      </c>
      <c r="AH520" s="260">
        <v>2021</v>
      </c>
      <c r="AI520" t="s">
        <v>3439</v>
      </c>
      <c r="AJ520" s="260">
        <v>28</v>
      </c>
      <c r="AK520">
        <v>1892.45</v>
      </c>
      <c r="AL520">
        <v>2402.5</v>
      </c>
      <c r="AM520">
        <v>1674475</v>
      </c>
      <c r="AN520">
        <v>23300</v>
      </c>
      <c r="AP520" s="287" t="str">
        <f>IFERROR(IF(Table_Merge1[[#This Row],[LME Zinc stock]]*Table_Merge1[[#This Row],[Nima.مقدار]]=0,"",Table_Merge1[[#This Row],[LME Zinc stock]]*Table_Merge1[[#This Row],[Nima.مقدار]]),"")</f>
        <v/>
      </c>
      <c r="AQ520" s="287" t="str">
        <f>IFERROR(IF(Table_Merge1[[#This Row],[LME Zinc 3-month]]*Table_Merge1[[#This Row],[Nima.مقدار]]=0,"",Table_Merge1[[#This Row],[LME Zinc 3-month]]*Table_Merge1[[#This Row],[Nima.مقدار]]),"")</f>
        <v/>
      </c>
      <c r="AR520" s="288">
        <f>IFERROR(IF(Table_Merge1[[#This Row],[LME Zinc stock]]*Table_Merge1[[#This Row],[Azad.Sell]]=0,"",Table_Merge1[[#This Row],[LME Zinc stock]]*Table_Merge1[[#This Row],[Azad.Sell]]),"")</f>
        <v>39015267500</v>
      </c>
      <c r="AS520" s="288">
        <f>IFERROR(IF(Table_Merge1[[#This Row],[LME Zinc 3-month]]*Table_Merge1[[#This Row],[Azad.Sell]]=0,"",Table_Merge1[[#This Row],[LME Zinc 3-month]]*Table_Merge1[[#This Row],[Azad.Sell]]),"")</f>
        <v>55978250</v>
      </c>
      <c r="AT520"/>
      <c r="DH520">
        <v>1300</v>
      </c>
      <c r="DI520">
        <v>4175</v>
      </c>
      <c r="DJ520">
        <v>1300</v>
      </c>
      <c r="DK520" t="s">
        <v>9789</v>
      </c>
      <c r="DL520" t="s">
        <v>9812</v>
      </c>
      <c r="DM520" t="s">
        <v>9803</v>
      </c>
      <c r="DN520">
        <v>1282902400</v>
      </c>
      <c r="DO520">
        <v>980176600</v>
      </c>
      <c r="DP520">
        <v>3705621200</v>
      </c>
      <c r="DQ520">
        <v>2906808800</v>
      </c>
      <c r="DR520">
        <v>3900</v>
      </c>
      <c r="DS520" t="s">
        <v>3621</v>
      </c>
      <c r="DT520" t="s">
        <v>3621</v>
      </c>
      <c r="DU520" t="s">
        <v>3621</v>
      </c>
      <c r="DV520">
        <v>9750</v>
      </c>
      <c r="DW520">
        <v>954944.92820512818</v>
      </c>
      <c r="DX520">
        <v>740837.11282051285</v>
      </c>
      <c r="DY520">
        <v>1.2890079501679723</v>
      </c>
    </row>
    <row r="521" spans="1:129" x14ac:dyDescent="0.25">
      <c r="A521" s="258">
        <v>41651</v>
      </c>
      <c r="B5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1392.10.22</v>
      </c>
      <c r="C521" s="195">
        <f t="shared" ca="1" si="44"/>
        <v>1392</v>
      </c>
      <c r="D5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21" s="195">
        <f>_xlfn.NUMBERVALUE(RIGHT(Table11[[#This Row],[تاریخ شمسی]],2))</f>
        <v>22</v>
      </c>
      <c r="F5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10-22</v>
      </c>
      <c r="G521" s="195" t="s">
        <v>672</v>
      </c>
      <c r="I521" s="259">
        <v>44318</v>
      </c>
      <c r="J521">
        <v>22270</v>
      </c>
      <c r="L521" s="259">
        <v>41651</v>
      </c>
      <c r="M521">
        <v>29740</v>
      </c>
      <c r="O521" s="284">
        <f>IFERROR(DATE(Table7[[#This Row],[year]],MONTH(DATEVALUE(Table7[[#This Row],[month]]&amp;"1")),Table7[[#This Row],[day]]),"")</f>
        <v>44342</v>
      </c>
      <c r="P521" s="195" t="s">
        <v>3946</v>
      </c>
      <c r="Q521" s="195">
        <v>2021</v>
      </c>
      <c r="R521" s="195" t="s">
        <v>3439</v>
      </c>
      <c r="S521" s="195">
        <v>26</v>
      </c>
      <c r="T521" s="195">
        <v>1904.3</v>
      </c>
      <c r="U521" s="195">
        <v>2485</v>
      </c>
      <c r="V521" s="195">
        <v>1707000</v>
      </c>
      <c r="X521" s="260">
        <v>44344</v>
      </c>
      <c r="Z521" s="260">
        <v>2</v>
      </c>
      <c r="AB521" s="260" t="str">
        <f ca="1">IFERROR(IFERROR(VLOOKUP(Table_Merge1[[#This Row],[Column1]],Table11[#All],2,FALSE),LEFT(AB522,8)&amp;IF(LEN((RIGHT(AB522,2)+1))&lt;2,"0"&amp;(RIGHT(AB522,2)+1),(RIGHT(AB522,2)-1))),"")</f>
        <v>1400.03.07</v>
      </c>
      <c r="AC521" s="259" t="str">
        <f ca="1">LEFT(Table_Merge1[[#This Row],[Column2]],4)</f>
        <v>1400</v>
      </c>
      <c r="AD521" s="259" t="str">
        <f ca="1">RIGHT(LEFT(Table_Merge1[[#This Row],[Column2]],7),2)</f>
        <v>03</v>
      </c>
      <c r="AE521" s="259" t="str">
        <f ca="1">RIGHT(Table_Merge1[[#This Row],[Column2]],2)</f>
        <v>07</v>
      </c>
      <c r="AH521" s="260">
        <v>2021</v>
      </c>
      <c r="AI521" t="s">
        <v>3439</v>
      </c>
      <c r="AJ521" s="260">
        <v>28</v>
      </c>
      <c r="AK521">
        <v>1892.45</v>
      </c>
      <c r="AL521">
        <v>2402.5</v>
      </c>
      <c r="AM521">
        <v>1674475</v>
      </c>
      <c r="AN521">
        <v>23300</v>
      </c>
      <c r="AP521" s="287" t="str">
        <f>IFERROR(IF(Table_Merge1[[#This Row],[LME Zinc stock]]*Table_Merge1[[#This Row],[Nima.مقدار]]=0,"",Table_Merge1[[#This Row],[LME Zinc stock]]*Table_Merge1[[#This Row],[Nima.مقدار]]),"")</f>
        <v/>
      </c>
      <c r="AQ521" s="287" t="str">
        <f>IFERROR(IF(Table_Merge1[[#This Row],[LME Zinc 3-month]]*Table_Merge1[[#This Row],[Nima.مقدار]]=0,"",Table_Merge1[[#This Row],[LME Zinc 3-month]]*Table_Merge1[[#This Row],[Nima.مقدار]]),"")</f>
        <v/>
      </c>
      <c r="AR521" s="288">
        <f>IFERROR(IF(Table_Merge1[[#This Row],[LME Zinc stock]]*Table_Merge1[[#This Row],[Azad.Sell]]=0,"",Table_Merge1[[#This Row],[LME Zinc stock]]*Table_Merge1[[#This Row],[Azad.Sell]]),"")</f>
        <v>39015267500</v>
      </c>
      <c r="AS521" s="288">
        <f>IFERROR(IF(Table_Merge1[[#This Row],[LME Zinc 3-month]]*Table_Merge1[[#This Row],[Azad.Sell]]=0,"",Table_Merge1[[#This Row],[LME Zinc 3-month]]*Table_Merge1[[#This Row],[Azad.Sell]]),"")</f>
        <v>55978250</v>
      </c>
      <c r="AT521"/>
      <c r="DH521">
        <v>1200</v>
      </c>
      <c r="DI521">
        <v>4300</v>
      </c>
      <c r="DJ521">
        <v>1200</v>
      </c>
      <c r="DK521" t="s">
        <v>9789</v>
      </c>
      <c r="DL521" t="s">
        <v>9812</v>
      </c>
      <c r="DM521" t="s">
        <v>9803</v>
      </c>
      <c r="DN521">
        <v>1180540800</v>
      </c>
      <c r="DO521">
        <v>905498400</v>
      </c>
      <c r="DP521">
        <v>4886162000</v>
      </c>
      <c r="DQ521">
        <v>3812307200</v>
      </c>
      <c r="DR521">
        <v>5100</v>
      </c>
      <c r="DS521" t="s">
        <v>3621</v>
      </c>
      <c r="DT521" t="s">
        <v>3621</v>
      </c>
      <c r="DU521" t="s">
        <v>3621</v>
      </c>
      <c r="DV521">
        <v>9750</v>
      </c>
      <c r="DW521">
        <v>954944.92820512818</v>
      </c>
      <c r="DX521">
        <v>740837.11282051285</v>
      </c>
      <c r="DY521">
        <v>1.2890079501679723</v>
      </c>
    </row>
    <row r="522" spans="1:129" x14ac:dyDescent="0.25">
      <c r="A522" s="258">
        <v>41652</v>
      </c>
      <c r="B5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1392.10.23</v>
      </c>
      <c r="C522" s="195">
        <f t="shared" ca="1" si="44"/>
        <v>1392</v>
      </c>
      <c r="D5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22" s="195">
        <f>_xlfn.NUMBERVALUE(RIGHT(Table11[[#This Row],[تاریخ شمسی]],2))</f>
        <v>23</v>
      </c>
      <c r="F5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10-23</v>
      </c>
      <c r="G522" s="195" t="s">
        <v>673</v>
      </c>
      <c r="I522" s="259">
        <v>44319</v>
      </c>
      <c r="J522">
        <v>22150</v>
      </c>
      <c r="L522" s="259">
        <v>41652</v>
      </c>
      <c r="M522">
        <v>29520</v>
      </c>
      <c r="O522" s="283">
        <f>IFERROR(DATE(Table7[[#This Row],[year]],MONTH(DATEVALUE(Table7[[#This Row],[month]]&amp;"1")),Table7[[#This Row],[day]]),"")</f>
        <v>44341</v>
      </c>
      <c r="P522" s="257" t="s">
        <v>3947</v>
      </c>
      <c r="Q522" s="257">
        <v>2021</v>
      </c>
      <c r="R522" s="257" t="s">
        <v>3439</v>
      </c>
      <c r="S522" s="257">
        <v>25</v>
      </c>
      <c r="T522" s="257">
        <v>1882.8</v>
      </c>
      <c r="U522" s="257" t="s">
        <v>3621</v>
      </c>
      <c r="V522" s="257" t="s">
        <v>3621</v>
      </c>
      <c r="X522" s="260">
        <v>44343</v>
      </c>
      <c r="Y522" t="s">
        <v>8953</v>
      </c>
      <c r="Z522" s="260">
        <v>2</v>
      </c>
      <c r="AA522">
        <v>1400</v>
      </c>
      <c r="AB522" s="260" t="str">
        <f ca="1">IFERROR(IFERROR(VLOOKUP(Table_Merge1[[#This Row],[Column1]],Table11[#All],2,FALSE),LEFT(AB523,8)&amp;IF(LEN((RIGHT(AB523,2)+1))&lt;2,"0"&amp;(RIGHT(AB523,2)+1),(RIGHT(AB523,2)-1))),"")</f>
        <v>1400.03.06</v>
      </c>
      <c r="AC522" s="259" t="str">
        <f ca="1">LEFT(Table_Merge1[[#This Row],[Column2]],4)</f>
        <v>1400</v>
      </c>
      <c r="AD522" s="259" t="str">
        <f ca="1">RIGHT(LEFT(Table_Merge1[[#This Row],[Column2]],7),2)</f>
        <v>03</v>
      </c>
      <c r="AE522" s="259" t="str">
        <f ca="1">RIGHT(Table_Merge1[[#This Row],[Column2]],2)</f>
        <v>06</v>
      </c>
      <c r="AF522">
        <v>3</v>
      </c>
      <c r="AG522">
        <v>6</v>
      </c>
      <c r="AH522" s="260">
        <v>2021</v>
      </c>
      <c r="AI522" t="s">
        <v>3439</v>
      </c>
      <c r="AJ522" s="260">
        <v>27</v>
      </c>
      <c r="AK522">
        <v>1895.05</v>
      </c>
      <c r="AL522">
        <v>2463</v>
      </c>
      <c r="AM522">
        <v>1683675</v>
      </c>
      <c r="AN522">
        <v>23300</v>
      </c>
      <c r="AO522">
        <v>204651</v>
      </c>
      <c r="AP522" s="287">
        <f>IFERROR(IF(Table_Merge1[[#This Row],[LME Zinc stock]]*Table_Merge1[[#This Row],[Nima.مقدار]]=0,"",Table_Merge1[[#This Row],[LME Zinc stock]]*Table_Merge1[[#This Row],[Nima.مقدار]]),"")</f>
        <v>344565772425</v>
      </c>
      <c r="AQ522" s="287">
        <f>IFERROR(IF(Table_Merge1[[#This Row],[LME Zinc 3-month]]*Table_Merge1[[#This Row],[Nima.مقدار]]=0,"",Table_Merge1[[#This Row],[LME Zinc 3-month]]*Table_Merge1[[#This Row],[Nima.مقدار]]),"")</f>
        <v>504055413</v>
      </c>
      <c r="AR522" s="288">
        <f>IFERROR(IF(Table_Merge1[[#This Row],[LME Zinc stock]]*Table_Merge1[[#This Row],[Azad.Sell]]=0,"",Table_Merge1[[#This Row],[LME Zinc stock]]*Table_Merge1[[#This Row],[Azad.Sell]]),"")</f>
        <v>39229627500</v>
      </c>
      <c r="AS522" s="288">
        <f>IFERROR(IF(Table_Merge1[[#This Row],[LME Zinc 3-month]]*Table_Merge1[[#This Row],[Azad.Sell]]=0,"",Table_Merge1[[#This Row],[LME Zinc 3-month]]*Table_Merge1[[#This Row],[Azad.Sell]]),"")</f>
        <v>57387900</v>
      </c>
      <c r="AT522"/>
      <c r="DH522">
        <v>1000</v>
      </c>
      <c r="DI522">
        <v>2450</v>
      </c>
      <c r="DJ522">
        <v>1000</v>
      </c>
      <c r="DK522" t="s">
        <v>9790</v>
      </c>
      <c r="DL522" t="s">
        <v>9812</v>
      </c>
      <c r="DM522" t="s">
        <v>9803</v>
      </c>
      <c r="DN522">
        <v>874565000</v>
      </c>
      <c r="DO522">
        <v>710606000</v>
      </c>
      <c r="DP522">
        <v>5760727000</v>
      </c>
      <c r="DQ522">
        <v>4522913200</v>
      </c>
      <c r="DR522">
        <v>6100</v>
      </c>
      <c r="DS522" t="s">
        <v>3621</v>
      </c>
      <c r="DT522" t="s">
        <v>3621</v>
      </c>
      <c r="DU522" t="s">
        <v>3621</v>
      </c>
      <c r="DV522">
        <v>9750</v>
      </c>
      <c r="DW522">
        <v>954944.92820512818</v>
      </c>
      <c r="DX522">
        <v>740837.11282051285</v>
      </c>
      <c r="DY522">
        <v>1.2890079501679723</v>
      </c>
    </row>
    <row r="523" spans="1:129" x14ac:dyDescent="0.25">
      <c r="A523" s="258">
        <v>41653</v>
      </c>
      <c r="B5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1392.10.24</v>
      </c>
      <c r="C523" s="195">
        <f t="shared" ca="1" si="44"/>
        <v>1392</v>
      </c>
      <c r="D5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23" s="195">
        <f>_xlfn.NUMBERVALUE(RIGHT(Table11[[#This Row],[تاریخ شمسی]],2))</f>
        <v>24</v>
      </c>
      <c r="F5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10-24</v>
      </c>
      <c r="G523" s="195" t="s">
        <v>674</v>
      </c>
      <c r="I523" s="259">
        <v>44319</v>
      </c>
      <c r="J523">
        <v>22150</v>
      </c>
      <c r="L523" s="259">
        <v>41653</v>
      </c>
      <c r="M523">
        <v>29510</v>
      </c>
      <c r="O523" s="284">
        <f>IFERROR(DATE(Table7[[#This Row],[year]],MONTH(DATEVALUE(Table7[[#This Row],[month]]&amp;"1")),Table7[[#This Row],[day]]),"")</f>
        <v>44337</v>
      </c>
      <c r="P523" s="195" t="s">
        <v>3948</v>
      </c>
      <c r="Q523" s="195">
        <v>2021</v>
      </c>
      <c r="R523" s="195" t="s">
        <v>3439</v>
      </c>
      <c r="S523" s="195">
        <v>21</v>
      </c>
      <c r="T523" s="195">
        <v>1877.65</v>
      </c>
      <c r="U523" s="195">
        <v>2434</v>
      </c>
      <c r="V523" s="195">
        <v>1718300</v>
      </c>
      <c r="X523" s="260">
        <v>44343</v>
      </c>
      <c r="Y523" t="s">
        <v>8953</v>
      </c>
      <c r="Z523" s="260">
        <v>2</v>
      </c>
      <c r="AA523">
        <v>1400</v>
      </c>
      <c r="AB523" s="260" t="str">
        <f ca="1">IFERROR(IFERROR(VLOOKUP(Table_Merge1[[#This Row],[Column1]],Table11[#All],2,FALSE),LEFT(AB524,8)&amp;IF(LEN((RIGHT(AB524,2)+1))&lt;2,"0"&amp;(RIGHT(AB524,2)+1),(RIGHT(AB524,2)-1))),"")</f>
        <v>1400.03.06</v>
      </c>
      <c r="AC523" s="259" t="str">
        <f ca="1">LEFT(Table_Merge1[[#This Row],[Column2]],4)</f>
        <v>1400</v>
      </c>
      <c r="AD523" s="259" t="str">
        <f ca="1">RIGHT(LEFT(Table_Merge1[[#This Row],[Column2]],7),2)</f>
        <v>03</v>
      </c>
      <c r="AE523" s="259" t="str">
        <f ca="1">RIGHT(Table_Merge1[[#This Row],[Column2]],2)</f>
        <v>06</v>
      </c>
      <c r="AF523">
        <v>3</v>
      </c>
      <c r="AG523">
        <v>6</v>
      </c>
      <c r="AH523" s="260">
        <v>2021</v>
      </c>
      <c r="AI523" t="s">
        <v>3439</v>
      </c>
      <c r="AJ523" s="260">
        <v>27</v>
      </c>
      <c r="AK523">
        <v>1895.05</v>
      </c>
      <c r="AL523">
        <v>2463</v>
      </c>
      <c r="AM523">
        <v>1683675</v>
      </c>
      <c r="AN523">
        <v>23300</v>
      </c>
      <c r="AO523">
        <v>204651</v>
      </c>
      <c r="AP523" s="287">
        <f>IFERROR(IF(Table_Merge1[[#This Row],[LME Zinc stock]]*Table_Merge1[[#This Row],[Nima.مقدار]]=0,"",Table_Merge1[[#This Row],[LME Zinc stock]]*Table_Merge1[[#This Row],[Nima.مقدار]]),"")</f>
        <v>344565772425</v>
      </c>
      <c r="AQ523" s="287">
        <f>IFERROR(IF(Table_Merge1[[#This Row],[LME Zinc 3-month]]*Table_Merge1[[#This Row],[Nima.مقدار]]=0,"",Table_Merge1[[#This Row],[LME Zinc 3-month]]*Table_Merge1[[#This Row],[Nima.مقدار]]),"")</f>
        <v>504055413</v>
      </c>
      <c r="AR523" s="288">
        <f>IFERROR(IF(Table_Merge1[[#This Row],[LME Zinc stock]]*Table_Merge1[[#This Row],[Azad.Sell]]=0,"",Table_Merge1[[#This Row],[LME Zinc stock]]*Table_Merge1[[#This Row],[Azad.Sell]]),"")</f>
        <v>39229627500</v>
      </c>
      <c r="AS523" s="288">
        <f>IFERROR(IF(Table_Merge1[[#This Row],[LME Zinc 3-month]]*Table_Merge1[[#This Row],[Azad.Sell]]=0,"",Table_Merge1[[#This Row],[LME Zinc 3-month]]*Table_Merge1[[#This Row],[Azad.Sell]]),"")</f>
        <v>57387900</v>
      </c>
      <c r="AT523"/>
      <c r="DH523">
        <v>1000</v>
      </c>
      <c r="DI523">
        <v>2225</v>
      </c>
      <c r="DJ523">
        <v>1000</v>
      </c>
      <c r="DK523" t="s">
        <v>9790</v>
      </c>
      <c r="DL523" t="s">
        <v>9812</v>
      </c>
      <c r="DM523" t="s">
        <v>9803</v>
      </c>
      <c r="DN523">
        <v>867539000</v>
      </c>
      <c r="DO523">
        <v>710306000</v>
      </c>
      <c r="DP523">
        <v>6628266000</v>
      </c>
      <c r="DQ523">
        <v>5233219200</v>
      </c>
      <c r="DR523">
        <v>7100</v>
      </c>
      <c r="DS523" t="s">
        <v>3621</v>
      </c>
      <c r="DT523" t="s">
        <v>3621</v>
      </c>
      <c r="DU523" t="s">
        <v>3621</v>
      </c>
      <c r="DV523">
        <v>9750</v>
      </c>
      <c r="DW523">
        <v>954944.92820512818</v>
      </c>
      <c r="DX523">
        <v>740837.11282051285</v>
      </c>
      <c r="DY523">
        <v>1.2890079501679723</v>
      </c>
    </row>
    <row r="524" spans="1:129" x14ac:dyDescent="0.25">
      <c r="A524" s="258">
        <v>41654</v>
      </c>
      <c r="B5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1392.10.25</v>
      </c>
      <c r="C524" s="195">
        <f t="shared" ca="1" si="44"/>
        <v>1392</v>
      </c>
      <c r="D5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24" s="195">
        <f>_xlfn.NUMBERVALUE(RIGHT(Table11[[#This Row],[تاریخ شمسی]],2))</f>
        <v>25</v>
      </c>
      <c r="F5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10-25</v>
      </c>
      <c r="G524" s="195" t="s">
        <v>675</v>
      </c>
      <c r="I524" s="259">
        <v>44319</v>
      </c>
      <c r="J524">
        <v>22150</v>
      </c>
      <c r="L524" s="259">
        <v>41654</v>
      </c>
      <c r="M524">
        <v>29540</v>
      </c>
      <c r="O524" s="283">
        <f>IFERROR(DATE(Table7[[#This Row],[year]],MONTH(DATEVALUE(Table7[[#This Row],[month]]&amp;"1")),Table7[[#This Row],[day]]),"")</f>
        <v>44336</v>
      </c>
      <c r="P524" s="257" t="s">
        <v>3949</v>
      </c>
      <c r="Q524" s="257">
        <v>2021</v>
      </c>
      <c r="R524" s="257" t="s">
        <v>3439</v>
      </c>
      <c r="S524" s="257">
        <v>20</v>
      </c>
      <c r="T524" s="257">
        <v>1869.35</v>
      </c>
      <c r="U524" s="257">
        <v>2421</v>
      </c>
      <c r="V524" s="257">
        <v>1724075</v>
      </c>
      <c r="X524" s="260">
        <v>44343</v>
      </c>
      <c r="Y524" t="s">
        <v>8953</v>
      </c>
      <c r="Z524" s="260">
        <v>2</v>
      </c>
      <c r="AA524">
        <v>1400</v>
      </c>
      <c r="AB524" s="260" t="str">
        <f ca="1">IFERROR(IFERROR(VLOOKUP(Table_Merge1[[#This Row],[Column1]],Table11[#All],2,FALSE),LEFT(AB525,8)&amp;IF(LEN((RIGHT(AB525,2)+1))&lt;2,"0"&amp;(RIGHT(AB525,2)+1),(RIGHT(AB525,2)-1))),"")</f>
        <v>1400.03.06</v>
      </c>
      <c r="AC524" s="259" t="str">
        <f ca="1">LEFT(Table_Merge1[[#This Row],[Column2]],4)</f>
        <v>1400</v>
      </c>
      <c r="AD524" s="259" t="str">
        <f ca="1">RIGHT(LEFT(Table_Merge1[[#This Row],[Column2]],7),2)</f>
        <v>03</v>
      </c>
      <c r="AE524" s="259" t="str">
        <f ca="1">RIGHT(Table_Merge1[[#This Row],[Column2]],2)</f>
        <v>06</v>
      </c>
      <c r="AF524">
        <v>3</v>
      </c>
      <c r="AG524">
        <v>6</v>
      </c>
      <c r="AH524" s="260">
        <v>2021</v>
      </c>
      <c r="AI524" t="s">
        <v>3439</v>
      </c>
      <c r="AJ524" s="260">
        <v>27</v>
      </c>
      <c r="AK524">
        <v>1895.05</v>
      </c>
      <c r="AL524">
        <v>2463</v>
      </c>
      <c r="AM524">
        <v>1683675</v>
      </c>
      <c r="AN524">
        <v>23300</v>
      </c>
      <c r="AO524">
        <v>204651</v>
      </c>
      <c r="AP524" s="287">
        <f>IFERROR(IF(Table_Merge1[[#This Row],[LME Zinc stock]]*Table_Merge1[[#This Row],[Nima.مقدار]]=0,"",Table_Merge1[[#This Row],[LME Zinc stock]]*Table_Merge1[[#This Row],[Nima.مقدار]]),"")</f>
        <v>344565772425</v>
      </c>
      <c r="AQ524" s="287">
        <f>IFERROR(IF(Table_Merge1[[#This Row],[LME Zinc 3-month]]*Table_Merge1[[#This Row],[Nima.مقدار]]=0,"",Table_Merge1[[#This Row],[LME Zinc 3-month]]*Table_Merge1[[#This Row],[Nima.مقدار]]),"")</f>
        <v>504055413</v>
      </c>
      <c r="AR524" s="288">
        <f>IFERROR(IF(Table_Merge1[[#This Row],[LME Zinc stock]]*Table_Merge1[[#This Row],[Azad.Sell]]=0,"",Table_Merge1[[#This Row],[LME Zinc stock]]*Table_Merge1[[#This Row],[Azad.Sell]]),"")</f>
        <v>39229627500</v>
      </c>
      <c r="AS524" s="288">
        <f>IFERROR(IF(Table_Merge1[[#This Row],[LME Zinc 3-month]]*Table_Merge1[[#This Row],[Azad.Sell]]=0,"",Table_Merge1[[#This Row],[LME Zinc 3-month]]*Table_Merge1[[#This Row],[Azad.Sell]]),"")</f>
        <v>57387900</v>
      </c>
      <c r="AT524"/>
      <c r="DH524">
        <v>400</v>
      </c>
      <c r="DI524">
        <v>1275</v>
      </c>
      <c r="DJ524">
        <v>400</v>
      </c>
      <c r="DK524" t="s">
        <v>9790</v>
      </c>
      <c r="DL524" t="s">
        <v>9812</v>
      </c>
      <c r="DM524" t="s">
        <v>9803</v>
      </c>
      <c r="DN524">
        <v>349840800</v>
      </c>
      <c r="DO524">
        <v>283522400</v>
      </c>
      <c r="DP524">
        <v>6978106800</v>
      </c>
      <c r="DQ524">
        <v>5516741600</v>
      </c>
      <c r="DR524">
        <v>7500</v>
      </c>
      <c r="DS524" t="s">
        <v>3621</v>
      </c>
      <c r="DT524" t="s">
        <v>3621</v>
      </c>
      <c r="DU524" t="s">
        <v>3621</v>
      </c>
      <c r="DV524">
        <v>9750</v>
      </c>
      <c r="DW524">
        <v>954944.92820512818</v>
      </c>
      <c r="DX524">
        <v>740837.11282051285</v>
      </c>
      <c r="DY524">
        <v>1.2890079501679723</v>
      </c>
    </row>
    <row r="525" spans="1:129" x14ac:dyDescent="0.25">
      <c r="A525" s="258">
        <v>41655</v>
      </c>
      <c r="B5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1392.10.26</v>
      </c>
      <c r="C525" s="195">
        <f t="shared" ca="1" si="44"/>
        <v>1392</v>
      </c>
      <c r="D5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25" s="195">
        <f>_xlfn.NUMBERVALUE(RIGHT(Table11[[#This Row],[تاریخ شمسی]],2))</f>
        <v>26</v>
      </c>
      <c r="F5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10-26</v>
      </c>
      <c r="G525" s="195" t="s">
        <v>676</v>
      </c>
      <c r="I525" s="259">
        <v>44320</v>
      </c>
      <c r="J525">
        <v>22150</v>
      </c>
      <c r="L525" s="259">
        <v>41655</v>
      </c>
      <c r="M525">
        <v>29540</v>
      </c>
      <c r="O525" s="284">
        <f>IFERROR(DATE(Table7[[#This Row],[year]],MONTH(DATEVALUE(Table7[[#This Row],[month]]&amp;"1")),Table7[[#This Row],[day]]),"")</f>
        <v>44335</v>
      </c>
      <c r="P525" s="195" t="s">
        <v>3950</v>
      </c>
      <c r="Q525" s="195">
        <v>2021</v>
      </c>
      <c r="R525" s="195" t="s">
        <v>3439</v>
      </c>
      <c r="S525" s="195">
        <v>19</v>
      </c>
      <c r="T525" s="195">
        <v>1860</v>
      </c>
      <c r="U525" s="195">
        <v>2393</v>
      </c>
      <c r="V525" s="195">
        <v>1728375</v>
      </c>
      <c r="X525" s="260">
        <v>44342</v>
      </c>
      <c r="Y525" t="s">
        <v>8952</v>
      </c>
      <c r="Z525" s="260">
        <v>2</v>
      </c>
      <c r="AA525">
        <v>1400</v>
      </c>
      <c r="AB525" s="260" t="str">
        <f ca="1">IFERROR(IFERROR(VLOOKUP(Table_Merge1[[#This Row],[Column1]],Table11[#All],2,FALSE),LEFT(AB526,8)&amp;IF(LEN((RIGHT(AB526,2)+1))&lt;2,"0"&amp;(RIGHT(AB526,2)+1),(RIGHT(AB526,2)-1))),"")</f>
        <v>1400.03.05</v>
      </c>
      <c r="AC525" s="259" t="str">
        <f ca="1">LEFT(Table_Merge1[[#This Row],[Column2]],4)</f>
        <v>1400</v>
      </c>
      <c r="AD525" s="259" t="str">
        <f ca="1">RIGHT(LEFT(Table_Merge1[[#This Row],[Column2]],7),2)</f>
        <v>03</v>
      </c>
      <c r="AE525" s="259" t="str">
        <f ca="1">RIGHT(Table_Merge1[[#This Row],[Column2]],2)</f>
        <v>05</v>
      </c>
      <c r="AF525">
        <v>3</v>
      </c>
      <c r="AG525">
        <v>5</v>
      </c>
      <c r="AH525" s="260">
        <v>2021</v>
      </c>
      <c r="AI525" t="s">
        <v>3439</v>
      </c>
      <c r="AJ525" s="260">
        <v>26</v>
      </c>
      <c r="AK525">
        <v>1904.3</v>
      </c>
      <c r="AL525">
        <v>2485</v>
      </c>
      <c r="AM525">
        <v>1707000</v>
      </c>
      <c r="AN525">
        <v>23300</v>
      </c>
      <c r="AO525">
        <v>204147</v>
      </c>
      <c r="AP525" s="287">
        <f>IFERROR(IF(Table_Merge1[[#This Row],[LME Zinc stock]]*Table_Merge1[[#This Row],[Nima.مقدار]]=0,"",Table_Merge1[[#This Row],[LME Zinc stock]]*Table_Merge1[[#This Row],[Nima.مقدار]]),"")</f>
        <v>348478929000</v>
      </c>
      <c r="AQ525" s="287">
        <f>IFERROR(IF(Table_Merge1[[#This Row],[LME Zinc 3-month]]*Table_Merge1[[#This Row],[Nima.مقدار]]=0,"",Table_Merge1[[#This Row],[LME Zinc 3-month]]*Table_Merge1[[#This Row],[Nima.مقدار]]),"")</f>
        <v>507305295</v>
      </c>
      <c r="AR525" s="288">
        <f>IFERROR(IF(Table_Merge1[[#This Row],[LME Zinc stock]]*Table_Merge1[[#This Row],[Azad.Sell]]=0,"",Table_Merge1[[#This Row],[LME Zinc stock]]*Table_Merge1[[#This Row],[Azad.Sell]]),"")</f>
        <v>39773100000</v>
      </c>
      <c r="AS525" s="288">
        <f>IFERROR(IF(Table_Merge1[[#This Row],[LME Zinc 3-month]]*Table_Merge1[[#This Row],[Azad.Sell]]=0,"",Table_Merge1[[#This Row],[LME Zinc 3-month]]*Table_Merge1[[#This Row],[Azad.Sell]]),"")</f>
        <v>57900500</v>
      </c>
      <c r="AT525"/>
      <c r="DH525">
        <v>500</v>
      </c>
      <c r="DI525">
        <v>2050</v>
      </c>
      <c r="DJ525">
        <v>500</v>
      </c>
      <c r="DK525" t="s">
        <v>9625</v>
      </c>
      <c r="DL525" t="s">
        <v>9812</v>
      </c>
      <c r="DM525" t="s">
        <v>9803</v>
      </c>
      <c r="DN525">
        <v>492358500</v>
      </c>
      <c r="DO525">
        <v>379254500</v>
      </c>
      <c r="DP525">
        <v>7470465300</v>
      </c>
      <c r="DQ525">
        <v>5895996100</v>
      </c>
      <c r="DR525">
        <v>8000</v>
      </c>
      <c r="DS525" t="s">
        <v>3621</v>
      </c>
      <c r="DT525" t="s">
        <v>3621</v>
      </c>
      <c r="DU525" t="s">
        <v>3621</v>
      </c>
      <c r="DV525">
        <v>9750</v>
      </c>
      <c r="DW525">
        <v>954944.92820512818</v>
      </c>
      <c r="DX525">
        <v>740837.11282051285</v>
      </c>
      <c r="DY525">
        <v>1.2890079501679723</v>
      </c>
    </row>
    <row r="526" spans="1:129" x14ac:dyDescent="0.25">
      <c r="A526" s="258">
        <v>41657</v>
      </c>
      <c r="B5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1392.10.28</v>
      </c>
      <c r="C526" s="195">
        <f t="shared" ca="1" si="44"/>
        <v>1392</v>
      </c>
      <c r="D5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26" s="195">
        <f>_xlfn.NUMBERVALUE(RIGHT(Table11[[#This Row],[تاریخ شمسی]],2))</f>
        <v>28</v>
      </c>
      <c r="F5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10-28</v>
      </c>
      <c r="G526" s="195" t="s">
        <v>677</v>
      </c>
      <c r="I526" s="259">
        <v>44320</v>
      </c>
      <c r="J526">
        <v>22150</v>
      </c>
      <c r="L526" s="259">
        <v>41657</v>
      </c>
      <c r="M526">
        <v>29250</v>
      </c>
      <c r="O526" s="283">
        <f>IFERROR(DATE(Table7[[#This Row],[year]],MONTH(DATEVALUE(Table7[[#This Row],[month]]&amp;"1")),Table7[[#This Row],[day]]),"")</f>
        <v>44334</v>
      </c>
      <c r="P526" s="257" t="s">
        <v>3951</v>
      </c>
      <c r="Q526" s="257">
        <v>2021</v>
      </c>
      <c r="R526" s="257" t="s">
        <v>3439</v>
      </c>
      <c r="S526" s="257">
        <v>18</v>
      </c>
      <c r="T526" s="257">
        <v>1867.4</v>
      </c>
      <c r="U526" s="257">
        <v>2372.5</v>
      </c>
      <c r="V526" s="257">
        <v>1733775</v>
      </c>
      <c r="X526" s="260">
        <v>44342</v>
      </c>
      <c r="Y526" t="s">
        <v>8952</v>
      </c>
      <c r="Z526" s="260">
        <v>2</v>
      </c>
      <c r="AA526">
        <v>1400</v>
      </c>
      <c r="AB526" s="260" t="str">
        <f ca="1">IFERROR(IFERROR(VLOOKUP(Table_Merge1[[#This Row],[Column1]],Table11[#All],2,FALSE),LEFT(AB527,8)&amp;IF(LEN((RIGHT(AB527,2)+1))&lt;2,"0"&amp;(RIGHT(AB527,2)+1),(RIGHT(AB527,2)-1))),"")</f>
        <v>1400.03.05</v>
      </c>
      <c r="AC526" s="259" t="str">
        <f ca="1">LEFT(Table_Merge1[[#This Row],[Column2]],4)</f>
        <v>1400</v>
      </c>
      <c r="AD526" s="259" t="str">
        <f ca="1">RIGHT(LEFT(Table_Merge1[[#This Row],[Column2]],7),2)</f>
        <v>03</v>
      </c>
      <c r="AE526" s="259" t="str">
        <f ca="1">RIGHT(Table_Merge1[[#This Row],[Column2]],2)</f>
        <v>05</v>
      </c>
      <c r="AF526">
        <v>3</v>
      </c>
      <c r="AG526">
        <v>5</v>
      </c>
      <c r="AH526" s="260">
        <v>2021</v>
      </c>
      <c r="AI526" t="s">
        <v>3439</v>
      </c>
      <c r="AJ526" s="260">
        <v>26</v>
      </c>
      <c r="AK526">
        <v>1904.3</v>
      </c>
      <c r="AL526">
        <v>2485</v>
      </c>
      <c r="AM526">
        <v>1707000</v>
      </c>
      <c r="AN526">
        <v>23300</v>
      </c>
      <c r="AO526">
        <v>204147</v>
      </c>
      <c r="AP526" s="287">
        <f>IFERROR(IF(Table_Merge1[[#This Row],[LME Zinc stock]]*Table_Merge1[[#This Row],[Nima.مقدار]]=0,"",Table_Merge1[[#This Row],[LME Zinc stock]]*Table_Merge1[[#This Row],[Nima.مقدار]]),"")</f>
        <v>348478929000</v>
      </c>
      <c r="AQ526" s="287">
        <f>IFERROR(IF(Table_Merge1[[#This Row],[LME Zinc 3-month]]*Table_Merge1[[#This Row],[Nima.مقدار]]=0,"",Table_Merge1[[#This Row],[LME Zinc 3-month]]*Table_Merge1[[#This Row],[Nima.مقدار]]),"")</f>
        <v>507305295</v>
      </c>
      <c r="AR526" s="288">
        <f>IFERROR(IF(Table_Merge1[[#This Row],[LME Zinc stock]]*Table_Merge1[[#This Row],[Azad.Sell]]=0,"",Table_Merge1[[#This Row],[LME Zinc stock]]*Table_Merge1[[#This Row],[Azad.Sell]]),"")</f>
        <v>39773100000</v>
      </c>
      <c r="AS526" s="288">
        <f>IFERROR(IF(Table_Merge1[[#This Row],[LME Zinc 3-month]]*Table_Merge1[[#This Row],[Azad.Sell]]=0,"",Table_Merge1[[#This Row],[LME Zinc 3-month]]*Table_Merge1[[#This Row],[Azad.Sell]]),"")</f>
        <v>57900500</v>
      </c>
      <c r="AT526"/>
      <c r="DH526">
        <v>1000</v>
      </c>
      <c r="DI526">
        <v>2400</v>
      </c>
      <c r="DJ526">
        <v>1000</v>
      </c>
      <c r="DK526" t="s">
        <v>9625</v>
      </c>
      <c r="DL526" t="s">
        <v>9812</v>
      </c>
      <c r="DM526" t="s">
        <v>9803</v>
      </c>
      <c r="DN526">
        <v>1040261000</v>
      </c>
      <c r="DO526">
        <v>758209000</v>
      </c>
      <c r="DP526">
        <v>8510726300</v>
      </c>
      <c r="DQ526">
        <v>6654205100</v>
      </c>
      <c r="DR526">
        <v>9000</v>
      </c>
      <c r="DS526" t="s">
        <v>3621</v>
      </c>
      <c r="DT526" t="s">
        <v>3621</v>
      </c>
      <c r="DU526" t="s">
        <v>3621</v>
      </c>
      <c r="DV526">
        <v>9750</v>
      </c>
      <c r="DW526">
        <v>954944.92820512818</v>
      </c>
      <c r="DX526">
        <v>740837.11282051285</v>
      </c>
      <c r="DY526">
        <v>1.2890079501679723</v>
      </c>
    </row>
    <row r="527" spans="1:129" x14ac:dyDescent="0.25">
      <c r="A527" s="258">
        <v>41659</v>
      </c>
      <c r="B5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1392.10.30</v>
      </c>
      <c r="C527" s="195">
        <f t="shared" ca="1" si="44"/>
        <v>1392</v>
      </c>
      <c r="D5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527" s="195">
        <f>_xlfn.NUMBERVALUE(RIGHT(Table11[[#This Row],[تاریخ شمسی]],2))</f>
        <v>30</v>
      </c>
      <c r="F5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10-30</v>
      </c>
      <c r="G527" s="195" t="s">
        <v>678</v>
      </c>
      <c r="I527" s="259">
        <v>44320</v>
      </c>
      <c r="J527">
        <v>22150</v>
      </c>
      <c r="L527" s="259">
        <v>41659</v>
      </c>
      <c r="M527">
        <v>28800</v>
      </c>
      <c r="O527" s="284">
        <f>IFERROR(DATE(Table7[[#This Row],[year]],MONTH(DATEVALUE(Table7[[#This Row],[month]]&amp;"1")),Table7[[#This Row],[day]]),"")</f>
        <v>44333</v>
      </c>
      <c r="P527" s="195" t="s">
        <v>3952</v>
      </c>
      <c r="Q527" s="195">
        <v>2021</v>
      </c>
      <c r="R527" s="195" t="s">
        <v>3439</v>
      </c>
      <c r="S527" s="195">
        <v>17</v>
      </c>
      <c r="T527" s="195">
        <v>1848.45</v>
      </c>
      <c r="U527" s="195">
        <v>2337</v>
      </c>
      <c r="V527" s="195">
        <v>1741825</v>
      </c>
      <c r="X527" s="260">
        <v>44342</v>
      </c>
      <c r="Y527" t="s">
        <v>8952</v>
      </c>
      <c r="Z527" s="260">
        <v>2</v>
      </c>
      <c r="AA527">
        <v>1400</v>
      </c>
      <c r="AB527" s="260" t="str">
        <f ca="1">IFERROR(IFERROR(VLOOKUP(Table_Merge1[[#This Row],[Column1]],Table11[#All],2,FALSE),LEFT(AB528,8)&amp;IF(LEN((RIGHT(AB528,2)+1))&lt;2,"0"&amp;(RIGHT(AB528,2)+1),(RIGHT(AB528,2)-1))),"")</f>
        <v>1400.03.05</v>
      </c>
      <c r="AC527" s="259" t="str">
        <f ca="1">LEFT(Table_Merge1[[#This Row],[Column2]],4)</f>
        <v>1400</v>
      </c>
      <c r="AD527" s="259" t="str">
        <f ca="1">RIGHT(LEFT(Table_Merge1[[#This Row],[Column2]],7),2)</f>
        <v>03</v>
      </c>
      <c r="AE527" s="259" t="str">
        <f ca="1">RIGHT(Table_Merge1[[#This Row],[Column2]],2)</f>
        <v>05</v>
      </c>
      <c r="AF527">
        <v>3</v>
      </c>
      <c r="AG527">
        <v>5</v>
      </c>
      <c r="AH527" s="260">
        <v>2021</v>
      </c>
      <c r="AI527" t="s">
        <v>3439</v>
      </c>
      <c r="AJ527" s="260">
        <v>26</v>
      </c>
      <c r="AK527">
        <v>1904.3</v>
      </c>
      <c r="AL527">
        <v>2485</v>
      </c>
      <c r="AM527">
        <v>1707000</v>
      </c>
      <c r="AN527">
        <v>23300</v>
      </c>
      <c r="AO527">
        <v>204147</v>
      </c>
      <c r="AP527" s="287">
        <f>IFERROR(IF(Table_Merge1[[#This Row],[LME Zinc stock]]*Table_Merge1[[#This Row],[Nima.مقدار]]=0,"",Table_Merge1[[#This Row],[LME Zinc stock]]*Table_Merge1[[#This Row],[Nima.مقدار]]),"")</f>
        <v>348478929000</v>
      </c>
      <c r="AQ527" s="287">
        <f>IFERROR(IF(Table_Merge1[[#This Row],[LME Zinc 3-month]]*Table_Merge1[[#This Row],[Nima.مقدار]]=0,"",Table_Merge1[[#This Row],[LME Zinc 3-month]]*Table_Merge1[[#This Row],[Nima.مقدار]]),"")</f>
        <v>507305295</v>
      </c>
      <c r="AR527" s="288">
        <f>IFERROR(IF(Table_Merge1[[#This Row],[LME Zinc stock]]*Table_Merge1[[#This Row],[Azad.Sell]]=0,"",Table_Merge1[[#This Row],[LME Zinc stock]]*Table_Merge1[[#This Row],[Azad.Sell]]),"")</f>
        <v>39773100000</v>
      </c>
      <c r="AS527" s="288">
        <f>IFERROR(IF(Table_Merge1[[#This Row],[LME Zinc 3-month]]*Table_Merge1[[#This Row],[Azad.Sell]]=0,"",Table_Merge1[[#This Row],[LME Zinc 3-month]]*Table_Merge1[[#This Row],[Azad.Sell]]),"")</f>
        <v>57900500</v>
      </c>
      <c r="AT527"/>
      <c r="DH527">
        <v>500</v>
      </c>
      <c r="DI527">
        <v>1150</v>
      </c>
      <c r="DJ527">
        <v>500</v>
      </c>
      <c r="DK527" t="s">
        <v>9625</v>
      </c>
      <c r="DL527" t="s">
        <v>9812</v>
      </c>
      <c r="DM527" t="s">
        <v>9803</v>
      </c>
      <c r="DN527">
        <v>534186500</v>
      </c>
      <c r="DO527">
        <v>379404500</v>
      </c>
      <c r="DP527">
        <v>9044912800</v>
      </c>
      <c r="DQ527">
        <v>7033609600</v>
      </c>
      <c r="DR527">
        <v>9500</v>
      </c>
      <c r="DS527" t="s">
        <v>3621</v>
      </c>
      <c r="DT527" t="s">
        <v>3621</v>
      </c>
      <c r="DU527" t="s">
        <v>3621</v>
      </c>
      <c r="DV527">
        <v>9750</v>
      </c>
      <c r="DW527">
        <v>954944.92820512818</v>
      </c>
      <c r="DX527">
        <v>740837.11282051285</v>
      </c>
      <c r="DY527">
        <v>1.2890079501679723</v>
      </c>
    </row>
    <row r="528" spans="1:129" x14ac:dyDescent="0.25">
      <c r="A528" s="258">
        <v>41660</v>
      </c>
      <c r="B5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1392.11.01</v>
      </c>
      <c r="C528" s="195">
        <f t="shared" ca="1" si="44"/>
        <v>1392</v>
      </c>
      <c r="D5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28" s="195">
        <f>_xlfn.NUMBERVALUE(RIGHT(Table11[[#This Row],[تاریخ شمسی]],2))</f>
        <v>1</v>
      </c>
      <c r="F5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11-01</v>
      </c>
      <c r="G528" s="195" t="s">
        <v>679</v>
      </c>
      <c r="I528" s="259">
        <v>44321</v>
      </c>
      <c r="J528">
        <v>20900</v>
      </c>
      <c r="L528" s="259">
        <v>41660</v>
      </c>
      <c r="M528">
        <v>29330</v>
      </c>
      <c r="O528" s="283">
        <f>IFERROR(DATE(Table7[[#This Row],[year]],MONTH(DATEVALUE(Table7[[#This Row],[month]]&amp;"1")),Table7[[#This Row],[day]]),"")</f>
        <v>44330</v>
      </c>
      <c r="P528" s="257" t="s">
        <v>3953</v>
      </c>
      <c r="Q528" s="257">
        <v>2021</v>
      </c>
      <c r="R528" s="257" t="s">
        <v>3439</v>
      </c>
      <c r="S528" s="257">
        <v>14</v>
      </c>
      <c r="T528" s="257">
        <v>1833.5</v>
      </c>
      <c r="U528" s="257">
        <v>2434</v>
      </c>
      <c r="V528" s="257">
        <v>1750350</v>
      </c>
      <c r="X528" s="260">
        <v>44341</v>
      </c>
      <c r="Y528" t="s">
        <v>8951</v>
      </c>
      <c r="Z528" s="260">
        <v>2</v>
      </c>
      <c r="AA528">
        <v>1400</v>
      </c>
      <c r="AB528" s="260" t="str">
        <f ca="1">IFERROR(IFERROR(VLOOKUP(Table_Merge1[[#This Row],[Column1]],Table11[#All],2,FALSE),LEFT(AB529,8)&amp;IF(LEN((RIGHT(AB529,2)+1))&lt;2,"0"&amp;(RIGHT(AB529,2)+1),(RIGHT(AB529,2)-1))),"")</f>
        <v>1400.03.04</v>
      </c>
      <c r="AC528" s="259" t="str">
        <f ca="1">LEFT(Table_Merge1[[#This Row],[Column2]],4)</f>
        <v>1400</v>
      </c>
      <c r="AD528" s="259" t="str">
        <f ca="1">RIGHT(LEFT(Table_Merge1[[#This Row],[Column2]],7),2)</f>
        <v>03</v>
      </c>
      <c r="AE528" s="259" t="str">
        <f ca="1">RIGHT(Table_Merge1[[#This Row],[Column2]],2)</f>
        <v>04</v>
      </c>
      <c r="AF528">
        <v>3</v>
      </c>
      <c r="AG528">
        <v>4</v>
      </c>
      <c r="AH528" s="260">
        <v>2021</v>
      </c>
      <c r="AI528" t="s">
        <v>3439</v>
      </c>
      <c r="AJ528" s="260">
        <v>25</v>
      </c>
      <c r="AK528">
        <v>1882.8</v>
      </c>
      <c r="AL528" t="s">
        <v>3621</v>
      </c>
      <c r="AM528" t="s">
        <v>3621</v>
      </c>
      <c r="AN528">
        <v>23150</v>
      </c>
      <c r="AO528">
        <v>204509</v>
      </c>
      <c r="AP528" s="287" t="str">
        <f>IFERROR(IF(Table_Merge1[[#This Row],[LME Zinc stock]]*Table_Merge1[[#This Row],[Nima.مقدار]]=0,"",Table_Merge1[[#This Row],[LME Zinc stock]]*Table_Merge1[[#This Row],[Nima.مقدار]]),"")</f>
        <v/>
      </c>
      <c r="AQ528" s="287" t="str">
        <f>IFERROR(IF(Table_Merge1[[#This Row],[LME Zinc 3-month]]*Table_Merge1[[#This Row],[Nima.مقدار]]=0,"",Table_Merge1[[#This Row],[LME Zinc 3-month]]*Table_Merge1[[#This Row],[Nima.مقدار]]),"")</f>
        <v/>
      </c>
      <c r="AR528" s="288" t="str">
        <f>IFERROR(IF(Table_Merge1[[#This Row],[LME Zinc stock]]*Table_Merge1[[#This Row],[Azad.Sell]]=0,"",Table_Merge1[[#This Row],[LME Zinc stock]]*Table_Merge1[[#This Row],[Azad.Sell]]),"")</f>
        <v/>
      </c>
      <c r="AS528" s="288" t="str">
        <f>IFERROR(IF(Table_Merge1[[#This Row],[LME Zinc 3-month]]*Table_Merge1[[#This Row],[Azad.Sell]]=0,"",Table_Merge1[[#This Row],[LME Zinc 3-month]]*Table_Merge1[[#This Row],[Azad.Sell]]),"")</f>
        <v/>
      </c>
      <c r="AT528"/>
      <c r="DH528">
        <v>250</v>
      </c>
      <c r="DI528">
        <v>550</v>
      </c>
      <c r="DJ528">
        <v>250</v>
      </c>
      <c r="DK528" t="s">
        <v>9625</v>
      </c>
      <c r="DL528" t="s">
        <v>9812</v>
      </c>
      <c r="DM528" t="s">
        <v>9803</v>
      </c>
      <c r="DN528">
        <v>265800250</v>
      </c>
      <c r="DO528">
        <v>189552250</v>
      </c>
      <c r="DP528">
        <v>9310713050</v>
      </c>
      <c r="DQ528">
        <v>7223161850</v>
      </c>
      <c r="DR528">
        <v>9750</v>
      </c>
      <c r="DS528">
        <v>9750</v>
      </c>
      <c r="DT528">
        <v>954944.92820512818</v>
      </c>
      <c r="DU528">
        <v>740837.11282051285</v>
      </c>
      <c r="DV528">
        <v>9750</v>
      </c>
      <c r="DW528">
        <v>954944.92820512818</v>
      </c>
      <c r="DX528">
        <v>740837.11282051285</v>
      </c>
      <c r="DY528">
        <v>1.2890079501679723</v>
      </c>
    </row>
    <row r="529" spans="1:129" x14ac:dyDescent="0.25">
      <c r="A529" s="258">
        <v>41661</v>
      </c>
      <c r="B5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1392.11.02</v>
      </c>
      <c r="C529" s="195">
        <f t="shared" ca="1" si="44"/>
        <v>1392</v>
      </c>
      <c r="D5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29" s="195">
        <f>_xlfn.NUMBERVALUE(RIGHT(Table11[[#This Row],[تاریخ شمسی]],2))</f>
        <v>2</v>
      </c>
      <c r="F5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11-02</v>
      </c>
      <c r="G529" s="195" t="s">
        <v>680</v>
      </c>
      <c r="I529" s="259">
        <v>44321</v>
      </c>
      <c r="J529">
        <v>20900</v>
      </c>
      <c r="L529" s="259">
        <v>41661</v>
      </c>
      <c r="M529">
        <v>29550</v>
      </c>
      <c r="O529" s="284">
        <f>IFERROR(DATE(Table7[[#This Row],[year]],MONTH(DATEVALUE(Table7[[#This Row],[month]]&amp;"1")),Table7[[#This Row],[day]]),"")</f>
        <v>44329</v>
      </c>
      <c r="P529" s="195" t="s">
        <v>3954</v>
      </c>
      <c r="Q529" s="195">
        <v>2021</v>
      </c>
      <c r="R529" s="195" t="s">
        <v>3439</v>
      </c>
      <c r="S529" s="195">
        <v>13</v>
      </c>
      <c r="T529" s="195">
        <v>1814.3</v>
      </c>
      <c r="U529" s="195">
        <v>2419</v>
      </c>
      <c r="V529" s="195">
        <v>1757350</v>
      </c>
      <c r="X529" s="260">
        <v>44341</v>
      </c>
      <c r="Y529" t="s">
        <v>8951</v>
      </c>
      <c r="Z529" s="260">
        <v>2</v>
      </c>
      <c r="AA529">
        <v>1400</v>
      </c>
      <c r="AB529" s="260" t="str">
        <f ca="1">IFERROR(IFERROR(VLOOKUP(Table_Merge1[[#This Row],[Column1]],Table11[#All],2,FALSE),LEFT(AB530,8)&amp;IF(LEN((RIGHT(AB530,2)+1))&lt;2,"0"&amp;(RIGHT(AB530,2)+1),(RIGHT(AB530,2)-1))),"")</f>
        <v>1400.03.04</v>
      </c>
      <c r="AC529" s="259" t="str">
        <f ca="1">LEFT(Table_Merge1[[#This Row],[Column2]],4)</f>
        <v>1400</v>
      </c>
      <c r="AD529" s="259" t="str">
        <f ca="1">RIGHT(LEFT(Table_Merge1[[#This Row],[Column2]],7),2)</f>
        <v>03</v>
      </c>
      <c r="AE529" s="259" t="str">
        <f ca="1">RIGHT(Table_Merge1[[#This Row],[Column2]],2)</f>
        <v>04</v>
      </c>
      <c r="AF529">
        <v>3</v>
      </c>
      <c r="AG529">
        <v>4</v>
      </c>
      <c r="AH529" s="260">
        <v>2021</v>
      </c>
      <c r="AI529" t="s">
        <v>3439</v>
      </c>
      <c r="AJ529" s="260">
        <v>25</v>
      </c>
      <c r="AK529">
        <v>1882.8</v>
      </c>
      <c r="AL529" t="s">
        <v>3621</v>
      </c>
      <c r="AM529" t="s">
        <v>3621</v>
      </c>
      <c r="AN529">
        <v>23150</v>
      </c>
      <c r="AO529">
        <v>204509</v>
      </c>
      <c r="AP529" s="287" t="str">
        <f>IFERROR(IF(Table_Merge1[[#This Row],[LME Zinc stock]]*Table_Merge1[[#This Row],[Nima.مقدار]]=0,"",Table_Merge1[[#This Row],[LME Zinc stock]]*Table_Merge1[[#This Row],[Nima.مقدار]]),"")</f>
        <v/>
      </c>
      <c r="AQ529" s="287" t="str">
        <f>IFERROR(IF(Table_Merge1[[#This Row],[LME Zinc 3-month]]*Table_Merge1[[#This Row],[Nima.مقدار]]=0,"",Table_Merge1[[#This Row],[LME Zinc 3-month]]*Table_Merge1[[#This Row],[Nima.مقدار]]),"")</f>
        <v/>
      </c>
      <c r="AR529" s="288" t="str">
        <f>IFERROR(IF(Table_Merge1[[#This Row],[LME Zinc stock]]*Table_Merge1[[#This Row],[Azad.Sell]]=0,"",Table_Merge1[[#This Row],[LME Zinc stock]]*Table_Merge1[[#This Row],[Azad.Sell]]),"")</f>
        <v/>
      </c>
      <c r="AS529" s="288" t="str">
        <f>IFERROR(IF(Table_Merge1[[#This Row],[LME Zinc 3-month]]*Table_Merge1[[#This Row],[Azad.Sell]]=0,"",Table_Merge1[[#This Row],[LME Zinc 3-month]]*Table_Merge1[[#This Row],[Azad.Sell]]),"")</f>
        <v/>
      </c>
      <c r="AT529"/>
      <c r="DH529">
        <v>1100</v>
      </c>
      <c r="DI529">
        <v>2200</v>
      </c>
      <c r="DJ529">
        <v>1100</v>
      </c>
      <c r="DK529" t="s">
        <v>9699</v>
      </c>
      <c r="DL529" t="s">
        <v>9812</v>
      </c>
      <c r="DM529" t="s">
        <v>9804</v>
      </c>
      <c r="DN529">
        <v>1130116900</v>
      </c>
      <c r="DO529">
        <v>888621800</v>
      </c>
      <c r="DP529">
        <v>1130116900</v>
      </c>
      <c r="DQ529">
        <v>888621800</v>
      </c>
      <c r="DR529">
        <v>1100</v>
      </c>
      <c r="DS529" t="s">
        <v>3621</v>
      </c>
      <c r="DT529" t="s">
        <v>3621</v>
      </c>
      <c r="DU529" t="s">
        <v>3621</v>
      </c>
      <c r="DV529">
        <v>9750</v>
      </c>
      <c r="DW529">
        <v>1083708.0410256411</v>
      </c>
      <c r="DX529">
        <v>796765.21538461535</v>
      </c>
      <c r="DY529">
        <v>1.3601347299059892</v>
      </c>
    </row>
    <row r="530" spans="1:129" x14ac:dyDescent="0.25">
      <c r="A530" s="258">
        <v>41662</v>
      </c>
      <c r="B5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1392.11.03</v>
      </c>
      <c r="C530" s="195">
        <f t="shared" ca="1" si="44"/>
        <v>1392</v>
      </c>
      <c r="D5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30" s="195">
        <f>_xlfn.NUMBERVALUE(RIGHT(Table11[[#This Row],[تاریخ شمسی]],2))</f>
        <v>3</v>
      </c>
      <c r="F5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11-03</v>
      </c>
      <c r="G530" s="195" t="s">
        <v>681</v>
      </c>
      <c r="I530" s="259">
        <v>44321</v>
      </c>
      <c r="J530">
        <v>20900</v>
      </c>
      <c r="L530" s="259">
        <v>41662</v>
      </c>
      <c r="M530">
        <v>29420</v>
      </c>
      <c r="O530" s="283">
        <f>IFERROR(DATE(Table7[[#This Row],[year]],MONTH(DATEVALUE(Table7[[#This Row],[month]]&amp;"1")),Table7[[#This Row],[day]]),"")</f>
        <v>44328</v>
      </c>
      <c r="P530" s="257" t="s">
        <v>3955</v>
      </c>
      <c r="Q530" s="257">
        <v>2021</v>
      </c>
      <c r="R530" s="257" t="s">
        <v>3439</v>
      </c>
      <c r="S530" s="257">
        <v>12</v>
      </c>
      <c r="T530" s="257">
        <v>1833.6</v>
      </c>
      <c r="U530" s="257">
        <v>2432.5</v>
      </c>
      <c r="V530" s="257">
        <v>1759675</v>
      </c>
      <c r="X530" s="260">
        <v>44341</v>
      </c>
      <c r="Y530" t="s">
        <v>8951</v>
      </c>
      <c r="Z530" s="260">
        <v>2</v>
      </c>
      <c r="AA530">
        <v>1400</v>
      </c>
      <c r="AB530" s="260" t="str">
        <f ca="1">IFERROR(IFERROR(VLOOKUP(Table_Merge1[[#This Row],[Column1]],Table11[#All],2,FALSE),LEFT(AB531,8)&amp;IF(LEN((RIGHT(AB531,2)+1))&lt;2,"0"&amp;(RIGHT(AB531,2)+1),(RIGHT(AB531,2)-1))),"")</f>
        <v>1400.03.04</v>
      </c>
      <c r="AC530" s="259" t="str">
        <f ca="1">LEFT(Table_Merge1[[#This Row],[Column2]],4)</f>
        <v>1400</v>
      </c>
      <c r="AD530" s="259" t="str">
        <f ca="1">RIGHT(LEFT(Table_Merge1[[#This Row],[Column2]],7),2)</f>
        <v>03</v>
      </c>
      <c r="AE530" s="259" t="str">
        <f ca="1">RIGHT(Table_Merge1[[#This Row],[Column2]],2)</f>
        <v>04</v>
      </c>
      <c r="AF530">
        <v>3</v>
      </c>
      <c r="AG530">
        <v>4</v>
      </c>
      <c r="AH530" s="260">
        <v>2021</v>
      </c>
      <c r="AI530" t="s">
        <v>3439</v>
      </c>
      <c r="AJ530" s="260">
        <v>25</v>
      </c>
      <c r="AK530">
        <v>1882.8</v>
      </c>
      <c r="AL530" t="s">
        <v>3621</v>
      </c>
      <c r="AM530" t="s">
        <v>3621</v>
      </c>
      <c r="AN530">
        <v>23150</v>
      </c>
      <c r="AO530">
        <v>204509</v>
      </c>
      <c r="AP530" s="287" t="str">
        <f>IFERROR(IF(Table_Merge1[[#This Row],[LME Zinc stock]]*Table_Merge1[[#This Row],[Nima.مقدار]]=0,"",Table_Merge1[[#This Row],[LME Zinc stock]]*Table_Merge1[[#This Row],[Nima.مقدار]]),"")</f>
        <v/>
      </c>
      <c r="AQ530" s="287" t="str">
        <f>IFERROR(IF(Table_Merge1[[#This Row],[LME Zinc 3-month]]*Table_Merge1[[#This Row],[Nima.مقدار]]=0,"",Table_Merge1[[#This Row],[LME Zinc 3-month]]*Table_Merge1[[#This Row],[Nima.مقدار]]),"")</f>
        <v/>
      </c>
      <c r="AR530" s="288" t="str">
        <f>IFERROR(IF(Table_Merge1[[#This Row],[LME Zinc stock]]*Table_Merge1[[#This Row],[Azad.Sell]]=0,"",Table_Merge1[[#This Row],[LME Zinc stock]]*Table_Merge1[[#This Row],[Azad.Sell]]),"")</f>
        <v/>
      </c>
      <c r="AS530" s="288" t="str">
        <f>IFERROR(IF(Table_Merge1[[#This Row],[LME Zinc 3-month]]*Table_Merge1[[#This Row],[Azad.Sell]]=0,"",Table_Merge1[[#This Row],[LME Zinc 3-month]]*Table_Merge1[[#This Row],[Azad.Sell]]),"")</f>
        <v/>
      </c>
      <c r="AT530"/>
      <c r="DH530">
        <v>1100</v>
      </c>
      <c r="DI530">
        <v>2000</v>
      </c>
      <c r="DJ530">
        <v>1100</v>
      </c>
      <c r="DK530" t="s">
        <v>9699</v>
      </c>
      <c r="DL530" t="s">
        <v>9812</v>
      </c>
      <c r="DM530" t="s">
        <v>9804</v>
      </c>
      <c r="DN530">
        <v>1206073000</v>
      </c>
      <c r="DO530">
        <v>887961800</v>
      </c>
      <c r="DP530">
        <v>2336189900</v>
      </c>
      <c r="DQ530">
        <v>1776583600</v>
      </c>
      <c r="DR530">
        <v>2200</v>
      </c>
      <c r="DS530" t="s">
        <v>3621</v>
      </c>
      <c r="DT530" t="s">
        <v>3621</v>
      </c>
      <c r="DU530" t="s">
        <v>3621</v>
      </c>
      <c r="DV530">
        <v>9750</v>
      </c>
      <c r="DW530">
        <v>1083708.0410256411</v>
      </c>
      <c r="DX530">
        <v>796765.21538461535</v>
      </c>
      <c r="DY530">
        <v>1.3601347299059892</v>
      </c>
    </row>
    <row r="531" spans="1:129" x14ac:dyDescent="0.25">
      <c r="A531" s="258">
        <v>41664</v>
      </c>
      <c r="B5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1392.11.05</v>
      </c>
      <c r="C531" s="195">
        <f t="shared" ca="1" si="44"/>
        <v>1392</v>
      </c>
      <c r="D5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31" s="195">
        <f>_xlfn.NUMBERVALUE(RIGHT(Table11[[#This Row],[تاریخ شمسی]],2))</f>
        <v>5</v>
      </c>
      <c r="F5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11-05</v>
      </c>
      <c r="G531" s="195" t="s">
        <v>682</v>
      </c>
      <c r="I531" s="259">
        <v>44322</v>
      </c>
      <c r="J531">
        <v>21950</v>
      </c>
      <c r="L531" s="259">
        <v>41664</v>
      </c>
      <c r="M531">
        <v>29490</v>
      </c>
      <c r="O531" s="284">
        <f>IFERROR(DATE(Table7[[#This Row],[year]],MONTH(DATEVALUE(Table7[[#This Row],[month]]&amp;"1")),Table7[[#This Row],[day]]),"")</f>
        <v>44327</v>
      </c>
      <c r="P531" s="195" t="s">
        <v>3956</v>
      </c>
      <c r="Q531" s="195">
        <v>2021</v>
      </c>
      <c r="R531" s="195" t="s">
        <v>3439</v>
      </c>
      <c r="S531" s="195">
        <v>11</v>
      </c>
      <c r="T531" s="195">
        <v>1837.15</v>
      </c>
      <c r="U531" s="195">
        <v>2498.5</v>
      </c>
      <c r="V531" s="195">
        <v>1765525</v>
      </c>
      <c r="X531" s="260">
        <v>44337</v>
      </c>
      <c r="Z531" s="260">
        <v>2</v>
      </c>
      <c r="AB531" s="260" t="str">
        <f ca="1">IFERROR(IFERROR(VLOOKUP(Table_Merge1[[#This Row],[Column1]],Table11[#All],2,FALSE),LEFT(AB532,8)&amp;IF(LEN((RIGHT(AB532,2)+1))&lt;2,"0"&amp;(RIGHT(AB532,2)+1),(RIGHT(AB532,2)-1))),"")</f>
        <v>1400.02.27</v>
      </c>
      <c r="AC531" s="259" t="str">
        <f ca="1">LEFT(Table_Merge1[[#This Row],[Column2]],4)</f>
        <v>1400</v>
      </c>
      <c r="AD531" s="259" t="str">
        <f ca="1">RIGHT(LEFT(Table_Merge1[[#This Row],[Column2]],7),2)</f>
        <v>02</v>
      </c>
      <c r="AE531" s="259" t="str">
        <f ca="1">RIGHT(Table_Merge1[[#This Row],[Column2]],2)</f>
        <v>27</v>
      </c>
      <c r="AH531" s="260">
        <v>2021</v>
      </c>
      <c r="AI531" t="s">
        <v>3439</v>
      </c>
      <c r="AJ531" s="260">
        <v>21</v>
      </c>
      <c r="AK531">
        <v>1877.65</v>
      </c>
      <c r="AL531">
        <v>2434</v>
      </c>
      <c r="AM531">
        <v>1718300</v>
      </c>
      <c r="AN531">
        <v>23000</v>
      </c>
      <c r="AP531" s="287" t="str">
        <f>IFERROR(IF(Table_Merge1[[#This Row],[LME Zinc stock]]*Table_Merge1[[#This Row],[Nima.مقدار]]=0,"",Table_Merge1[[#This Row],[LME Zinc stock]]*Table_Merge1[[#This Row],[Nima.مقدار]]),"")</f>
        <v/>
      </c>
      <c r="AQ531" s="287" t="str">
        <f>IFERROR(IF(Table_Merge1[[#This Row],[LME Zinc 3-month]]*Table_Merge1[[#This Row],[Nima.مقدار]]=0,"",Table_Merge1[[#This Row],[LME Zinc 3-month]]*Table_Merge1[[#This Row],[Nima.مقدار]]),"")</f>
        <v/>
      </c>
      <c r="AR531" s="288">
        <f>IFERROR(IF(Table_Merge1[[#This Row],[LME Zinc stock]]*Table_Merge1[[#This Row],[Azad.Sell]]=0,"",Table_Merge1[[#This Row],[LME Zinc stock]]*Table_Merge1[[#This Row],[Azad.Sell]]),"")</f>
        <v>39520900000</v>
      </c>
      <c r="AS531" s="288">
        <f>IFERROR(IF(Table_Merge1[[#This Row],[LME Zinc 3-month]]*Table_Merge1[[#This Row],[Azad.Sell]]=0,"",Table_Merge1[[#This Row],[LME Zinc 3-month]]*Table_Merge1[[#This Row],[Azad.Sell]]),"")</f>
        <v>55982000</v>
      </c>
      <c r="AT531"/>
      <c r="DH531">
        <v>200</v>
      </c>
      <c r="DI531">
        <v>400</v>
      </c>
      <c r="DJ531">
        <v>200</v>
      </c>
      <c r="DK531" t="s">
        <v>9699</v>
      </c>
      <c r="DL531" t="s">
        <v>9812</v>
      </c>
      <c r="DM531" t="s">
        <v>9804</v>
      </c>
      <c r="DN531">
        <v>180199400</v>
      </c>
      <c r="DO531">
        <v>161447600</v>
      </c>
      <c r="DP531">
        <v>2516389300</v>
      </c>
      <c r="DQ531">
        <v>1938031200</v>
      </c>
      <c r="DR531">
        <v>2400</v>
      </c>
      <c r="DS531" t="s">
        <v>3621</v>
      </c>
      <c r="DT531" t="s">
        <v>3621</v>
      </c>
      <c r="DU531" t="s">
        <v>3621</v>
      </c>
      <c r="DV531">
        <v>9750</v>
      </c>
      <c r="DW531">
        <v>1083708.0410256411</v>
      </c>
      <c r="DX531">
        <v>796765.21538461535</v>
      </c>
      <c r="DY531">
        <v>1.3601347299059892</v>
      </c>
    </row>
    <row r="532" spans="1:129" x14ac:dyDescent="0.25">
      <c r="A532" s="258">
        <v>41665</v>
      </c>
      <c r="B5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1392.11.06</v>
      </c>
      <c r="C532" s="195">
        <f t="shared" ca="1" si="44"/>
        <v>1392</v>
      </c>
      <c r="D5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32" s="195">
        <f>_xlfn.NUMBERVALUE(RIGHT(Table11[[#This Row],[تاریخ شمسی]],2))</f>
        <v>6</v>
      </c>
      <c r="F5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11-06</v>
      </c>
      <c r="G532" s="195" t="s">
        <v>683</v>
      </c>
      <c r="I532" s="259">
        <v>44322</v>
      </c>
      <c r="J532">
        <v>21950</v>
      </c>
      <c r="L532" s="259">
        <v>41665</v>
      </c>
      <c r="M532">
        <v>29460</v>
      </c>
      <c r="O532" s="283">
        <f>IFERROR(DATE(Table7[[#This Row],[year]],MONTH(DATEVALUE(Table7[[#This Row],[month]]&amp;"1")),Table7[[#This Row],[day]]),"")</f>
        <v>44326</v>
      </c>
      <c r="P532" s="257" t="s">
        <v>3957</v>
      </c>
      <c r="Q532" s="257">
        <v>2021</v>
      </c>
      <c r="R532" s="257" t="s">
        <v>3439</v>
      </c>
      <c r="S532" s="257">
        <v>10</v>
      </c>
      <c r="T532" s="257">
        <v>1834.15</v>
      </c>
      <c r="U532" s="257">
        <v>2479</v>
      </c>
      <c r="V532" s="257">
        <v>1768375</v>
      </c>
      <c r="X532" s="260">
        <v>44337</v>
      </c>
      <c r="Z532" s="260">
        <v>3</v>
      </c>
      <c r="AB532" s="260" t="str">
        <f ca="1">IFERROR(IFERROR(VLOOKUP(Table_Merge1[[#This Row],[Column1]],Table11[#All],2,FALSE),LEFT(AB533,8)&amp;IF(LEN((RIGHT(AB533,2)+1))&lt;2,"0"&amp;(RIGHT(AB533,2)+1),(RIGHT(AB533,2)-1))),"")</f>
        <v>1400.02.28</v>
      </c>
      <c r="AC532" s="259" t="str">
        <f ca="1">LEFT(Table_Merge1[[#This Row],[Column2]],4)</f>
        <v>1400</v>
      </c>
      <c r="AD532" s="259" t="str">
        <f ca="1">RIGHT(LEFT(Table_Merge1[[#This Row],[Column2]],7),2)</f>
        <v>02</v>
      </c>
      <c r="AE532" s="259" t="str">
        <f ca="1">RIGHT(Table_Merge1[[#This Row],[Column2]],2)</f>
        <v>28</v>
      </c>
      <c r="AH532" s="260">
        <v>2021</v>
      </c>
      <c r="AI532" t="s">
        <v>3439</v>
      </c>
      <c r="AJ532" s="260">
        <v>21</v>
      </c>
      <c r="AK532">
        <v>1877.65</v>
      </c>
      <c r="AL532">
        <v>2434</v>
      </c>
      <c r="AM532">
        <v>1718300</v>
      </c>
      <c r="AN532">
        <v>23000</v>
      </c>
      <c r="AP532" s="287" t="str">
        <f>IFERROR(IF(Table_Merge1[[#This Row],[LME Zinc stock]]*Table_Merge1[[#This Row],[Nima.مقدار]]=0,"",Table_Merge1[[#This Row],[LME Zinc stock]]*Table_Merge1[[#This Row],[Nima.مقدار]]),"")</f>
        <v/>
      </c>
      <c r="AQ532" s="287" t="str">
        <f>IFERROR(IF(Table_Merge1[[#This Row],[LME Zinc 3-month]]*Table_Merge1[[#This Row],[Nima.مقدار]]=0,"",Table_Merge1[[#This Row],[LME Zinc 3-month]]*Table_Merge1[[#This Row],[Nima.مقدار]]),"")</f>
        <v/>
      </c>
      <c r="AR532" s="288">
        <f>IFERROR(IF(Table_Merge1[[#This Row],[LME Zinc stock]]*Table_Merge1[[#This Row],[Azad.Sell]]=0,"",Table_Merge1[[#This Row],[LME Zinc stock]]*Table_Merge1[[#This Row],[Azad.Sell]]),"")</f>
        <v>39520900000</v>
      </c>
      <c r="AS532" s="288">
        <f>IFERROR(IF(Table_Merge1[[#This Row],[LME Zinc 3-month]]*Table_Merge1[[#This Row],[Azad.Sell]]=0,"",Table_Merge1[[#This Row],[LME Zinc 3-month]]*Table_Merge1[[#This Row],[Azad.Sell]]),"")</f>
        <v>55982000</v>
      </c>
      <c r="AT532"/>
      <c r="DH532">
        <v>1200</v>
      </c>
      <c r="DI532">
        <v>3525</v>
      </c>
      <c r="DJ532">
        <v>1200</v>
      </c>
      <c r="DK532" t="s">
        <v>9700</v>
      </c>
      <c r="DL532" t="s">
        <v>9812</v>
      </c>
      <c r="DM532" t="s">
        <v>9804</v>
      </c>
      <c r="DN532">
        <v>1304432400</v>
      </c>
      <c r="DO532">
        <v>973576800</v>
      </c>
      <c r="DP532">
        <v>3820821700</v>
      </c>
      <c r="DQ532">
        <v>2911608000</v>
      </c>
      <c r="DR532">
        <v>3600</v>
      </c>
      <c r="DS532" t="s">
        <v>3621</v>
      </c>
      <c r="DT532" t="s">
        <v>3621</v>
      </c>
      <c r="DU532" t="s">
        <v>3621</v>
      </c>
      <c r="DV532">
        <v>9750</v>
      </c>
      <c r="DW532">
        <v>1083708.0410256411</v>
      </c>
      <c r="DX532">
        <v>796765.21538461535</v>
      </c>
      <c r="DY532">
        <v>1.3601347299059892</v>
      </c>
    </row>
    <row r="533" spans="1:129" x14ac:dyDescent="0.25">
      <c r="A533" s="258">
        <v>41666</v>
      </c>
      <c r="B5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1392.11.07</v>
      </c>
      <c r="C533" s="195">
        <f t="shared" ca="1" si="44"/>
        <v>1392</v>
      </c>
      <c r="D5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33" s="195">
        <f>_xlfn.NUMBERVALUE(RIGHT(Table11[[#This Row],[تاریخ شمسی]],2))</f>
        <v>7</v>
      </c>
      <c r="F5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11-07</v>
      </c>
      <c r="G533" s="195" t="s">
        <v>684</v>
      </c>
      <c r="I533" s="259">
        <v>44322</v>
      </c>
      <c r="J533">
        <v>21950</v>
      </c>
      <c r="L533" s="259">
        <v>41666</v>
      </c>
      <c r="M533">
        <v>29480</v>
      </c>
      <c r="O533" s="284">
        <f>IFERROR(DATE(Table7[[#This Row],[year]],MONTH(DATEVALUE(Table7[[#This Row],[month]]&amp;"1")),Table7[[#This Row],[day]]),"")</f>
        <v>44323</v>
      </c>
      <c r="P533" s="195" t="s">
        <v>3958</v>
      </c>
      <c r="Q533" s="195">
        <v>2021</v>
      </c>
      <c r="R533" s="195" t="s">
        <v>3439</v>
      </c>
      <c r="S533" s="195">
        <v>7</v>
      </c>
      <c r="T533" s="195">
        <v>1820.5</v>
      </c>
      <c r="U533" s="195">
        <v>2462.5</v>
      </c>
      <c r="V533" s="195">
        <v>1762525</v>
      </c>
      <c r="X533" s="260">
        <v>44337</v>
      </c>
      <c r="Z533" s="260">
        <v>2</v>
      </c>
      <c r="AB533" s="260" t="str">
        <f ca="1">IFERROR(IFERROR(VLOOKUP(Table_Merge1[[#This Row],[Column1]],Table11[#All],2,FALSE),LEFT(AB534,8)&amp;IF(LEN((RIGHT(AB534,2)+1))&lt;2,"0"&amp;(RIGHT(AB534,2)+1),(RIGHT(AB534,2)-1))),"")</f>
        <v>1400.02.29</v>
      </c>
      <c r="AC533" s="259" t="str">
        <f ca="1">LEFT(Table_Merge1[[#This Row],[Column2]],4)</f>
        <v>1400</v>
      </c>
      <c r="AD533" s="259" t="str">
        <f ca="1">RIGHT(LEFT(Table_Merge1[[#This Row],[Column2]],7),2)</f>
        <v>02</v>
      </c>
      <c r="AE533" s="259" t="str">
        <f ca="1">RIGHT(Table_Merge1[[#This Row],[Column2]],2)</f>
        <v>29</v>
      </c>
      <c r="AH533" s="260">
        <v>2021</v>
      </c>
      <c r="AI533" t="s">
        <v>3439</v>
      </c>
      <c r="AJ533" s="260">
        <v>21</v>
      </c>
      <c r="AK533">
        <v>1877.65</v>
      </c>
      <c r="AL533">
        <v>2434</v>
      </c>
      <c r="AM533">
        <v>1718300</v>
      </c>
      <c r="AN533">
        <v>23000</v>
      </c>
      <c r="AP533" s="287" t="str">
        <f>IFERROR(IF(Table_Merge1[[#This Row],[LME Zinc stock]]*Table_Merge1[[#This Row],[Nima.مقدار]]=0,"",Table_Merge1[[#This Row],[LME Zinc stock]]*Table_Merge1[[#This Row],[Nima.مقدار]]),"")</f>
        <v/>
      </c>
      <c r="AQ533" s="287" t="str">
        <f>IFERROR(IF(Table_Merge1[[#This Row],[LME Zinc 3-month]]*Table_Merge1[[#This Row],[Nima.مقدار]]=0,"",Table_Merge1[[#This Row],[LME Zinc 3-month]]*Table_Merge1[[#This Row],[Nima.مقدار]]),"")</f>
        <v/>
      </c>
      <c r="AR533" s="288">
        <f>IFERROR(IF(Table_Merge1[[#This Row],[LME Zinc stock]]*Table_Merge1[[#This Row],[Azad.Sell]]=0,"",Table_Merge1[[#This Row],[LME Zinc stock]]*Table_Merge1[[#This Row],[Azad.Sell]]),"")</f>
        <v>39520900000</v>
      </c>
      <c r="AS533" s="288">
        <f>IFERROR(IF(Table_Merge1[[#This Row],[LME Zinc 3-month]]*Table_Merge1[[#This Row],[Azad.Sell]]=0,"",Table_Merge1[[#This Row],[LME Zinc 3-month]]*Table_Merge1[[#This Row],[Azad.Sell]]),"")</f>
        <v>55982000</v>
      </c>
      <c r="AT533"/>
      <c r="DH533">
        <v>1200</v>
      </c>
      <c r="DI533">
        <v>2900</v>
      </c>
      <c r="DJ533">
        <v>1200</v>
      </c>
      <c r="DK533" t="s">
        <v>9700</v>
      </c>
      <c r="DL533" t="s">
        <v>9812</v>
      </c>
      <c r="DM533" t="s">
        <v>9804</v>
      </c>
      <c r="DN533">
        <v>1292787600</v>
      </c>
      <c r="DO533">
        <v>973216800</v>
      </c>
      <c r="DP533">
        <v>5113609300</v>
      </c>
      <c r="DQ533">
        <v>3884824800</v>
      </c>
      <c r="DR533">
        <v>4800</v>
      </c>
      <c r="DS533" t="s">
        <v>3621</v>
      </c>
      <c r="DT533" t="s">
        <v>3621</v>
      </c>
      <c r="DU533" t="s">
        <v>3621</v>
      </c>
      <c r="DV533">
        <v>9750</v>
      </c>
      <c r="DW533">
        <v>1083708.0410256411</v>
      </c>
      <c r="DX533">
        <v>796765.21538461535</v>
      </c>
      <c r="DY533">
        <v>1.3601347299059892</v>
      </c>
    </row>
    <row r="534" spans="1:129" x14ac:dyDescent="0.25">
      <c r="A534" s="258">
        <v>41667</v>
      </c>
      <c r="B5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1392.11.08</v>
      </c>
      <c r="C534" s="195">
        <f t="shared" ca="1" si="44"/>
        <v>1392</v>
      </c>
      <c r="D5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34" s="195">
        <f>_xlfn.NUMBERVALUE(RIGHT(Table11[[#This Row],[تاریخ شمسی]],2))</f>
        <v>8</v>
      </c>
      <c r="F5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11-08</v>
      </c>
      <c r="G534" s="195" t="s">
        <v>685</v>
      </c>
      <c r="I534" s="259">
        <v>44323</v>
      </c>
      <c r="J534">
        <v>21950</v>
      </c>
      <c r="L534" s="259">
        <v>41667</v>
      </c>
      <c r="M534">
        <v>29490</v>
      </c>
      <c r="O534" s="283">
        <f>IFERROR(DATE(Table7[[#This Row],[year]],MONTH(DATEVALUE(Table7[[#This Row],[month]]&amp;"1")),Table7[[#This Row],[day]]),"")</f>
        <v>44322</v>
      </c>
      <c r="P534" s="257" t="s">
        <v>3959</v>
      </c>
      <c r="Q534" s="257">
        <v>2021</v>
      </c>
      <c r="R534" s="257" t="s">
        <v>3439</v>
      </c>
      <c r="S534" s="257">
        <v>6</v>
      </c>
      <c r="T534" s="257">
        <v>1793.15</v>
      </c>
      <c r="U534" s="257">
        <v>2436</v>
      </c>
      <c r="V534" s="257">
        <v>1766025</v>
      </c>
      <c r="X534" s="260">
        <v>44336</v>
      </c>
      <c r="Y534" t="s">
        <v>8950</v>
      </c>
      <c r="Z534" s="260">
        <v>2</v>
      </c>
      <c r="AA534">
        <v>1400</v>
      </c>
      <c r="AB534" s="260" t="str">
        <f ca="1">IFERROR(IFERROR(VLOOKUP(Table_Merge1[[#This Row],[Column1]],Table11[#All],2,FALSE),LEFT(AB535,8)&amp;IF(LEN((RIGHT(AB535,2)+1))&lt;2,"0"&amp;(RIGHT(AB535,2)+1),(RIGHT(AB535,2)-1))),"")</f>
        <v>1400.02.30</v>
      </c>
      <c r="AC534" s="259" t="str">
        <f ca="1">LEFT(Table_Merge1[[#This Row],[Column2]],4)</f>
        <v>1400</v>
      </c>
      <c r="AD534" s="259" t="str">
        <f ca="1">RIGHT(LEFT(Table_Merge1[[#This Row],[Column2]],7),2)</f>
        <v>02</v>
      </c>
      <c r="AE534" s="259" t="str">
        <f ca="1">RIGHT(Table_Merge1[[#This Row],[Column2]],2)</f>
        <v>30</v>
      </c>
      <c r="AF534">
        <v>2</v>
      </c>
      <c r="AG534">
        <v>30</v>
      </c>
      <c r="AH534" s="260">
        <v>2021</v>
      </c>
      <c r="AI534" t="s">
        <v>3439</v>
      </c>
      <c r="AJ534" s="260">
        <v>20</v>
      </c>
      <c r="AK534">
        <v>1869.35</v>
      </c>
      <c r="AL534">
        <v>2421</v>
      </c>
      <c r="AM534">
        <v>1724075</v>
      </c>
      <c r="AN534">
        <v>23000</v>
      </c>
      <c r="AO534">
        <v>205474</v>
      </c>
      <c r="AP534" s="287">
        <f>IFERROR(IF(Table_Merge1[[#This Row],[LME Zinc stock]]*Table_Merge1[[#This Row],[Nima.مقدار]]=0,"",Table_Merge1[[#This Row],[LME Zinc stock]]*Table_Merge1[[#This Row],[Nima.مقدار]]),"")</f>
        <v>354252586550</v>
      </c>
      <c r="AQ534" s="287">
        <f>IFERROR(IF(Table_Merge1[[#This Row],[LME Zinc 3-month]]*Table_Merge1[[#This Row],[Nima.مقدار]]=0,"",Table_Merge1[[#This Row],[LME Zinc 3-month]]*Table_Merge1[[#This Row],[Nima.مقدار]]),"")</f>
        <v>497452554</v>
      </c>
      <c r="AR534" s="288">
        <f>IFERROR(IF(Table_Merge1[[#This Row],[LME Zinc stock]]*Table_Merge1[[#This Row],[Azad.Sell]]=0,"",Table_Merge1[[#This Row],[LME Zinc stock]]*Table_Merge1[[#This Row],[Azad.Sell]]),"")</f>
        <v>39653725000</v>
      </c>
      <c r="AS534" s="288">
        <f>IFERROR(IF(Table_Merge1[[#This Row],[LME Zinc 3-month]]*Table_Merge1[[#This Row],[Azad.Sell]]=0,"",Table_Merge1[[#This Row],[LME Zinc 3-month]]*Table_Merge1[[#This Row],[Azad.Sell]]),"")</f>
        <v>55683000</v>
      </c>
      <c r="AT534"/>
      <c r="DH534">
        <v>1200</v>
      </c>
      <c r="DI534">
        <v>2350</v>
      </c>
      <c r="DJ534">
        <v>1200</v>
      </c>
      <c r="DK534" t="s">
        <v>9745</v>
      </c>
      <c r="DL534" t="s">
        <v>9812</v>
      </c>
      <c r="DM534" t="s">
        <v>9804</v>
      </c>
      <c r="DN534">
        <v>1294674000</v>
      </c>
      <c r="DO534">
        <v>963142800</v>
      </c>
      <c r="DP534">
        <v>6408283300</v>
      </c>
      <c r="DQ534">
        <v>4847967600</v>
      </c>
      <c r="DR534">
        <v>6000</v>
      </c>
      <c r="DS534" t="s">
        <v>3621</v>
      </c>
      <c r="DT534" t="s">
        <v>3621</v>
      </c>
      <c r="DU534" t="s">
        <v>3621</v>
      </c>
      <c r="DV534">
        <v>9750</v>
      </c>
      <c r="DW534">
        <v>1083708.0410256411</v>
      </c>
      <c r="DX534">
        <v>796765.21538461535</v>
      </c>
      <c r="DY534">
        <v>1.3601347299059892</v>
      </c>
    </row>
    <row r="535" spans="1:129" x14ac:dyDescent="0.25">
      <c r="A535" s="258">
        <v>41668</v>
      </c>
      <c r="B5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1392.11.09</v>
      </c>
      <c r="C535" s="195">
        <f t="shared" ca="1" si="44"/>
        <v>1392</v>
      </c>
      <c r="D5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35" s="195">
        <f>_xlfn.NUMBERVALUE(RIGHT(Table11[[#This Row],[تاریخ شمسی]],2))</f>
        <v>9</v>
      </c>
      <c r="F5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11-09</v>
      </c>
      <c r="G535" s="195" t="s">
        <v>686</v>
      </c>
      <c r="I535" s="259">
        <v>44323</v>
      </c>
      <c r="J535">
        <v>21950</v>
      </c>
      <c r="L535" s="259">
        <v>41668</v>
      </c>
      <c r="M535">
        <v>29450</v>
      </c>
      <c r="O535" s="284">
        <f>IFERROR(DATE(Table7[[#This Row],[year]],MONTH(DATEVALUE(Table7[[#This Row],[month]]&amp;"1")),Table7[[#This Row],[day]]),"")</f>
        <v>44321</v>
      </c>
      <c r="P535" s="195" t="s">
        <v>3960</v>
      </c>
      <c r="Q535" s="195">
        <v>2021</v>
      </c>
      <c r="R535" s="195" t="s">
        <v>3439</v>
      </c>
      <c r="S535" s="195">
        <v>5</v>
      </c>
      <c r="T535" s="195">
        <v>1778.05</v>
      </c>
      <c r="U535" s="195">
        <v>2492.5</v>
      </c>
      <c r="V535" s="195">
        <v>1772700</v>
      </c>
      <c r="X535" s="260">
        <v>44336</v>
      </c>
      <c r="Y535" t="s">
        <v>8950</v>
      </c>
      <c r="Z535" s="260">
        <v>3</v>
      </c>
      <c r="AA535">
        <v>1400</v>
      </c>
      <c r="AB535" s="260" t="str">
        <f ca="1">IFERROR(IFERROR(VLOOKUP(Table_Merge1[[#This Row],[Column1]],Table11[#All],2,FALSE),LEFT(AB536,8)&amp;IF(LEN((RIGHT(AB536,2)+1))&lt;2,"0"&amp;(RIGHT(AB536,2)+1),(RIGHT(AB536,2)-1))),"")</f>
        <v>1400.02.30</v>
      </c>
      <c r="AC535" s="259" t="str">
        <f ca="1">LEFT(Table_Merge1[[#This Row],[Column2]],4)</f>
        <v>1400</v>
      </c>
      <c r="AD535" s="259" t="str">
        <f ca="1">RIGHT(LEFT(Table_Merge1[[#This Row],[Column2]],7),2)</f>
        <v>02</v>
      </c>
      <c r="AE535" s="259" t="str">
        <f ca="1">RIGHT(Table_Merge1[[#This Row],[Column2]],2)</f>
        <v>30</v>
      </c>
      <c r="AF535">
        <v>2</v>
      </c>
      <c r="AG535">
        <v>30</v>
      </c>
      <c r="AH535" s="260">
        <v>2021</v>
      </c>
      <c r="AI535" t="s">
        <v>3439</v>
      </c>
      <c r="AJ535" s="260">
        <v>20</v>
      </c>
      <c r="AK535">
        <v>1869.35</v>
      </c>
      <c r="AL535">
        <v>2421</v>
      </c>
      <c r="AM535">
        <v>1724075</v>
      </c>
      <c r="AN535">
        <v>23000</v>
      </c>
      <c r="AO535">
        <v>205474</v>
      </c>
      <c r="AP535" s="287">
        <f>IFERROR(IF(Table_Merge1[[#This Row],[LME Zinc stock]]*Table_Merge1[[#This Row],[Nima.مقدار]]=0,"",Table_Merge1[[#This Row],[LME Zinc stock]]*Table_Merge1[[#This Row],[Nima.مقدار]]),"")</f>
        <v>354252586550</v>
      </c>
      <c r="AQ535" s="287">
        <f>IFERROR(IF(Table_Merge1[[#This Row],[LME Zinc 3-month]]*Table_Merge1[[#This Row],[Nima.مقدار]]=0,"",Table_Merge1[[#This Row],[LME Zinc 3-month]]*Table_Merge1[[#This Row],[Nima.مقدار]]),"")</f>
        <v>497452554</v>
      </c>
      <c r="AR535" s="288">
        <f>IFERROR(IF(Table_Merge1[[#This Row],[LME Zinc stock]]*Table_Merge1[[#This Row],[Azad.Sell]]=0,"",Table_Merge1[[#This Row],[LME Zinc stock]]*Table_Merge1[[#This Row],[Azad.Sell]]),"")</f>
        <v>39653725000</v>
      </c>
      <c r="AS535" s="288">
        <f>IFERROR(IF(Table_Merge1[[#This Row],[LME Zinc 3-month]]*Table_Merge1[[#This Row],[Azad.Sell]]=0,"",Table_Merge1[[#This Row],[LME Zinc 3-month]]*Table_Merge1[[#This Row],[Azad.Sell]]),"")</f>
        <v>55683000</v>
      </c>
      <c r="AT535"/>
      <c r="DH535">
        <v>1200</v>
      </c>
      <c r="DI535">
        <v>3375</v>
      </c>
      <c r="DJ535">
        <v>1200</v>
      </c>
      <c r="DK535" t="s">
        <v>9745</v>
      </c>
      <c r="DL535" t="s">
        <v>9812</v>
      </c>
      <c r="DM535" t="s">
        <v>9804</v>
      </c>
      <c r="DN535">
        <v>1349833200</v>
      </c>
      <c r="DO535">
        <v>963502800</v>
      </c>
      <c r="DP535">
        <v>7758116500</v>
      </c>
      <c r="DQ535">
        <v>5811470400</v>
      </c>
      <c r="DR535">
        <v>7200</v>
      </c>
      <c r="DS535" t="s">
        <v>3621</v>
      </c>
      <c r="DT535" t="s">
        <v>3621</v>
      </c>
      <c r="DU535" t="s">
        <v>3621</v>
      </c>
      <c r="DV535">
        <v>9750</v>
      </c>
      <c r="DW535">
        <v>1083708.0410256411</v>
      </c>
      <c r="DX535">
        <v>796765.21538461535</v>
      </c>
      <c r="DY535">
        <v>1.3601347299059892</v>
      </c>
    </row>
    <row r="536" spans="1:129" x14ac:dyDescent="0.25">
      <c r="A536" s="258">
        <v>41669</v>
      </c>
      <c r="B5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1392.11.10</v>
      </c>
      <c r="C536" s="195">
        <f t="shared" ca="1" si="44"/>
        <v>1392</v>
      </c>
      <c r="D5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36" s="195">
        <f>_xlfn.NUMBERVALUE(RIGHT(Table11[[#This Row],[تاریخ شمسی]],2))</f>
        <v>10</v>
      </c>
      <c r="F5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11-10</v>
      </c>
      <c r="G536" s="195" t="s">
        <v>687</v>
      </c>
      <c r="I536" s="259">
        <v>44323</v>
      </c>
      <c r="J536">
        <v>21950</v>
      </c>
      <c r="L536" s="259">
        <v>41669</v>
      </c>
      <c r="M536">
        <v>29400</v>
      </c>
      <c r="O536" s="283">
        <f>IFERROR(DATE(Table7[[#This Row],[year]],MONTH(DATEVALUE(Table7[[#This Row],[month]]&amp;"1")),Table7[[#This Row],[day]]),"")</f>
        <v>44320</v>
      </c>
      <c r="P536" s="257" t="s">
        <v>3961</v>
      </c>
      <c r="Q536" s="257">
        <v>2021</v>
      </c>
      <c r="R536" s="257" t="s">
        <v>3439</v>
      </c>
      <c r="S536" s="257">
        <v>4</v>
      </c>
      <c r="T536" s="257">
        <v>1784.95</v>
      </c>
      <c r="U536" s="257">
        <v>2565</v>
      </c>
      <c r="V536" s="257">
        <v>1780900</v>
      </c>
      <c r="X536" s="260">
        <v>44336</v>
      </c>
      <c r="Y536" t="s">
        <v>8950</v>
      </c>
      <c r="Z536" s="260">
        <v>2</v>
      </c>
      <c r="AA536">
        <v>1400</v>
      </c>
      <c r="AB536" s="260" t="str">
        <f ca="1">IFERROR(IFERROR(VLOOKUP(Table_Merge1[[#This Row],[Column1]],Table11[#All],2,FALSE),LEFT(AB537,8)&amp;IF(LEN((RIGHT(AB537,2)+1))&lt;2,"0"&amp;(RIGHT(AB537,2)+1),(RIGHT(AB537,2)-1))),"")</f>
        <v>1400.02.30</v>
      </c>
      <c r="AC536" s="259" t="str">
        <f ca="1">LEFT(Table_Merge1[[#This Row],[Column2]],4)</f>
        <v>1400</v>
      </c>
      <c r="AD536" s="259" t="str">
        <f ca="1">RIGHT(LEFT(Table_Merge1[[#This Row],[Column2]],7),2)</f>
        <v>02</v>
      </c>
      <c r="AE536" s="259" t="str">
        <f ca="1">RIGHT(Table_Merge1[[#This Row],[Column2]],2)</f>
        <v>30</v>
      </c>
      <c r="AF536">
        <v>2</v>
      </c>
      <c r="AG536">
        <v>30</v>
      </c>
      <c r="AH536" s="260">
        <v>2021</v>
      </c>
      <c r="AI536" t="s">
        <v>3439</v>
      </c>
      <c r="AJ536" s="260">
        <v>20</v>
      </c>
      <c r="AK536">
        <v>1869.35</v>
      </c>
      <c r="AL536">
        <v>2421</v>
      </c>
      <c r="AM536">
        <v>1724075</v>
      </c>
      <c r="AN536">
        <v>23000</v>
      </c>
      <c r="AO536">
        <v>205474</v>
      </c>
      <c r="AP536" s="287">
        <f>IFERROR(IF(Table_Merge1[[#This Row],[LME Zinc stock]]*Table_Merge1[[#This Row],[Nima.مقدار]]=0,"",Table_Merge1[[#This Row],[LME Zinc stock]]*Table_Merge1[[#This Row],[Nima.مقدار]]),"")</f>
        <v>354252586550</v>
      </c>
      <c r="AQ536" s="287">
        <f>IFERROR(IF(Table_Merge1[[#This Row],[LME Zinc 3-month]]*Table_Merge1[[#This Row],[Nima.مقدار]]=0,"",Table_Merge1[[#This Row],[LME Zinc 3-month]]*Table_Merge1[[#This Row],[Nima.مقدار]]),"")</f>
        <v>497452554</v>
      </c>
      <c r="AR536" s="288">
        <f>IFERROR(IF(Table_Merge1[[#This Row],[LME Zinc stock]]*Table_Merge1[[#This Row],[Azad.Sell]]=0,"",Table_Merge1[[#This Row],[LME Zinc stock]]*Table_Merge1[[#This Row],[Azad.Sell]]),"")</f>
        <v>39653725000</v>
      </c>
      <c r="AS536" s="288">
        <f>IFERROR(IF(Table_Merge1[[#This Row],[LME Zinc 3-month]]*Table_Merge1[[#This Row],[Azad.Sell]]=0,"",Table_Merge1[[#This Row],[LME Zinc 3-month]]*Table_Merge1[[#This Row],[Azad.Sell]]),"")</f>
        <v>55683000</v>
      </c>
      <c r="AT536"/>
      <c r="DH536">
        <v>1000</v>
      </c>
      <c r="DI536">
        <v>2325</v>
      </c>
      <c r="DJ536">
        <v>1000</v>
      </c>
      <c r="DK536" t="s">
        <v>9760</v>
      </c>
      <c r="DL536" t="s">
        <v>9812</v>
      </c>
      <c r="DM536" t="s">
        <v>9804</v>
      </c>
      <c r="DN536">
        <v>1091782000</v>
      </c>
      <c r="DO536">
        <v>767259000</v>
      </c>
      <c r="DP536">
        <v>8849898500</v>
      </c>
      <c r="DQ536">
        <v>6578729400</v>
      </c>
      <c r="DR536">
        <v>8200</v>
      </c>
      <c r="DS536" t="s">
        <v>3621</v>
      </c>
      <c r="DT536" t="s">
        <v>3621</v>
      </c>
      <c r="DU536" t="s">
        <v>3621</v>
      </c>
      <c r="DV536">
        <v>9750</v>
      </c>
      <c r="DW536">
        <v>1083708.0410256411</v>
      </c>
      <c r="DX536">
        <v>796765.21538461535</v>
      </c>
      <c r="DY536">
        <v>1.3601347299059892</v>
      </c>
    </row>
    <row r="537" spans="1:129" x14ac:dyDescent="0.25">
      <c r="A537" s="258">
        <v>41671</v>
      </c>
      <c r="B5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1392.11.12</v>
      </c>
      <c r="C537" s="195">
        <f t="shared" ca="1" si="44"/>
        <v>1392</v>
      </c>
      <c r="D5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37" s="195">
        <f>_xlfn.NUMBERVALUE(RIGHT(Table11[[#This Row],[تاریخ شمسی]],2))</f>
        <v>12</v>
      </c>
      <c r="F5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11-12</v>
      </c>
      <c r="G537" s="195" t="s">
        <v>688</v>
      </c>
      <c r="I537" s="259">
        <v>44324</v>
      </c>
      <c r="J537">
        <v>21550</v>
      </c>
      <c r="L537" s="259">
        <v>41671</v>
      </c>
      <c r="M537">
        <v>29430</v>
      </c>
      <c r="O537" s="284">
        <f>IFERROR(DATE(Table7[[#This Row],[year]],MONTH(DATEVALUE(Table7[[#This Row],[month]]&amp;"1")),Table7[[#This Row],[day]]),"")</f>
        <v>44316</v>
      </c>
      <c r="P537" s="195" t="s">
        <v>3962</v>
      </c>
      <c r="Q537" s="195">
        <v>2021</v>
      </c>
      <c r="R537" s="195" t="s">
        <v>3437</v>
      </c>
      <c r="S537" s="195">
        <v>30</v>
      </c>
      <c r="T537" s="195">
        <v>1768.8</v>
      </c>
      <c r="U537" s="195">
        <v>2523.5</v>
      </c>
      <c r="V537" s="195">
        <v>1797100</v>
      </c>
      <c r="X537" s="260">
        <v>44335</v>
      </c>
      <c r="Y537" t="s">
        <v>8949</v>
      </c>
      <c r="Z537" s="260">
        <v>3</v>
      </c>
      <c r="AA537">
        <v>1400</v>
      </c>
      <c r="AB537" s="260" t="str">
        <f ca="1">IFERROR(IFERROR(VLOOKUP(Table_Merge1[[#This Row],[Column1]],Table11[#All],2,FALSE),LEFT(AB538,8)&amp;IF(LEN((RIGHT(AB538,2)+1))&lt;2,"0"&amp;(RIGHT(AB538,2)+1),(RIGHT(AB538,2)-1))),"")</f>
        <v>1400.02.29</v>
      </c>
      <c r="AC537" s="259" t="str">
        <f ca="1">LEFT(Table_Merge1[[#This Row],[Column2]],4)</f>
        <v>1400</v>
      </c>
      <c r="AD537" s="259" t="str">
        <f ca="1">RIGHT(LEFT(Table_Merge1[[#This Row],[Column2]],7),2)</f>
        <v>02</v>
      </c>
      <c r="AE537" s="259" t="str">
        <f ca="1">RIGHT(Table_Merge1[[#This Row],[Column2]],2)</f>
        <v>29</v>
      </c>
      <c r="AF537">
        <v>2</v>
      </c>
      <c r="AG537">
        <v>29</v>
      </c>
      <c r="AH537" s="260">
        <v>2021</v>
      </c>
      <c r="AI537" t="s">
        <v>3439</v>
      </c>
      <c r="AJ537" s="260">
        <v>19</v>
      </c>
      <c r="AK537">
        <v>1860</v>
      </c>
      <c r="AL537">
        <v>2393</v>
      </c>
      <c r="AM537">
        <v>1728375</v>
      </c>
      <c r="AN537">
        <v>22900</v>
      </c>
      <c r="AO537">
        <v>204513</v>
      </c>
      <c r="AP537" s="287">
        <f>IFERROR(IF(Table_Merge1[[#This Row],[LME Zinc stock]]*Table_Merge1[[#This Row],[Nima.مقدار]]=0,"",Table_Merge1[[#This Row],[LME Zinc stock]]*Table_Merge1[[#This Row],[Nima.مقدار]]),"")</f>
        <v>353475156375</v>
      </c>
      <c r="AQ537" s="287">
        <f>IFERROR(IF(Table_Merge1[[#This Row],[LME Zinc 3-month]]*Table_Merge1[[#This Row],[Nima.مقدار]]=0,"",Table_Merge1[[#This Row],[LME Zinc 3-month]]*Table_Merge1[[#This Row],[Nima.مقدار]]),"")</f>
        <v>489399609</v>
      </c>
      <c r="AR537" s="288">
        <f>IFERROR(IF(Table_Merge1[[#This Row],[LME Zinc stock]]*Table_Merge1[[#This Row],[Azad.Sell]]=0,"",Table_Merge1[[#This Row],[LME Zinc stock]]*Table_Merge1[[#This Row],[Azad.Sell]]),"")</f>
        <v>39579787500</v>
      </c>
      <c r="AS537" s="288">
        <f>IFERROR(IF(Table_Merge1[[#This Row],[LME Zinc 3-month]]*Table_Merge1[[#This Row],[Azad.Sell]]=0,"",Table_Merge1[[#This Row],[LME Zinc 3-month]]*Table_Merge1[[#This Row],[Azad.Sell]]),"")</f>
        <v>54799700</v>
      </c>
      <c r="AT537"/>
      <c r="DH537">
        <v>1000</v>
      </c>
      <c r="DI537">
        <v>3025</v>
      </c>
      <c r="DJ537">
        <v>1000</v>
      </c>
      <c r="DK537" t="s">
        <v>9760</v>
      </c>
      <c r="DL537" t="s">
        <v>9812</v>
      </c>
      <c r="DM537" t="s">
        <v>9804</v>
      </c>
      <c r="DN537">
        <v>1125657000</v>
      </c>
      <c r="DO537">
        <v>767859000</v>
      </c>
      <c r="DP537">
        <v>9975555500</v>
      </c>
      <c r="DQ537">
        <v>7346588400</v>
      </c>
      <c r="DR537">
        <v>9200</v>
      </c>
      <c r="DS537" t="s">
        <v>3621</v>
      </c>
      <c r="DT537" t="s">
        <v>3621</v>
      </c>
      <c r="DU537" t="s">
        <v>3621</v>
      </c>
      <c r="DV537">
        <v>9750</v>
      </c>
      <c r="DW537">
        <v>1083708.0410256411</v>
      </c>
      <c r="DX537">
        <v>796765.21538461535</v>
      </c>
      <c r="DY537">
        <v>1.3601347299059892</v>
      </c>
    </row>
    <row r="538" spans="1:129" x14ac:dyDescent="0.25">
      <c r="A538" s="258">
        <v>41672</v>
      </c>
      <c r="B5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1392.11.13</v>
      </c>
      <c r="C538" s="195">
        <f t="shared" ca="1" si="44"/>
        <v>1392</v>
      </c>
      <c r="D5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38" s="195">
        <f>_xlfn.NUMBERVALUE(RIGHT(Table11[[#This Row],[تاریخ شمسی]],2))</f>
        <v>13</v>
      </c>
      <c r="F5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11-13</v>
      </c>
      <c r="G538" s="195" t="s">
        <v>689</v>
      </c>
      <c r="I538" s="259">
        <v>44324</v>
      </c>
      <c r="J538">
        <v>21550</v>
      </c>
      <c r="L538" s="259">
        <v>41672</v>
      </c>
      <c r="M538">
        <v>29450</v>
      </c>
      <c r="O538" s="283">
        <f>IFERROR(DATE(Table7[[#This Row],[year]],MONTH(DATEVALUE(Table7[[#This Row],[month]]&amp;"1")),Table7[[#This Row],[day]]),"")</f>
        <v>44315</v>
      </c>
      <c r="P538" s="257" t="s">
        <v>3963</v>
      </c>
      <c r="Q538" s="257">
        <v>2021</v>
      </c>
      <c r="R538" s="257" t="s">
        <v>3437</v>
      </c>
      <c r="S538" s="257">
        <v>29</v>
      </c>
      <c r="T538" s="257">
        <v>1774.65</v>
      </c>
      <c r="U538" s="257">
        <v>2476</v>
      </c>
      <c r="V538" s="257">
        <v>1802175</v>
      </c>
      <c r="X538" s="260">
        <v>44335</v>
      </c>
      <c r="Y538" t="s">
        <v>8949</v>
      </c>
      <c r="Z538" s="260">
        <v>3</v>
      </c>
      <c r="AA538">
        <v>1400</v>
      </c>
      <c r="AB538" s="260" t="str">
        <f ca="1">IFERROR(IFERROR(VLOOKUP(Table_Merge1[[#This Row],[Column1]],Table11[#All],2,FALSE),LEFT(AB539,8)&amp;IF(LEN((RIGHT(AB539,2)+1))&lt;2,"0"&amp;(RIGHT(AB539,2)+1),(RIGHT(AB539,2)-1))),"")</f>
        <v>1400.02.29</v>
      </c>
      <c r="AC538" s="259" t="str">
        <f ca="1">LEFT(Table_Merge1[[#This Row],[Column2]],4)</f>
        <v>1400</v>
      </c>
      <c r="AD538" s="259" t="str">
        <f ca="1">RIGHT(LEFT(Table_Merge1[[#This Row],[Column2]],7),2)</f>
        <v>02</v>
      </c>
      <c r="AE538" s="259" t="str">
        <f ca="1">RIGHT(Table_Merge1[[#This Row],[Column2]],2)</f>
        <v>29</v>
      </c>
      <c r="AF538">
        <v>2</v>
      </c>
      <c r="AG538">
        <v>29</v>
      </c>
      <c r="AH538" s="260">
        <v>2021</v>
      </c>
      <c r="AI538" t="s">
        <v>3439</v>
      </c>
      <c r="AJ538" s="260">
        <v>19</v>
      </c>
      <c r="AK538">
        <v>1860</v>
      </c>
      <c r="AL538">
        <v>2393</v>
      </c>
      <c r="AM538">
        <v>1728375</v>
      </c>
      <c r="AN538">
        <v>22900</v>
      </c>
      <c r="AO538">
        <v>204513</v>
      </c>
      <c r="AP538" s="287">
        <f>IFERROR(IF(Table_Merge1[[#This Row],[LME Zinc stock]]*Table_Merge1[[#This Row],[Nima.مقدار]]=0,"",Table_Merge1[[#This Row],[LME Zinc stock]]*Table_Merge1[[#This Row],[Nima.مقدار]]),"")</f>
        <v>353475156375</v>
      </c>
      <c r="AQ538" s="287">
        <f>IFERROR(IF(Table_Merge1[[#This Row],[LME Zinc 3-month]]*Table_Merge1[[#This Row],[Nima.مقدار]]=0,"",Table_Merge1[[#This Row],[LME Zinc 3-month]]*Table_Merge1[[#This Row],[Nima.مقدار]]),"")</f>
        <v>489399609</v>
      </c>
      <c r="AR538" s="288">
        <f>IFERROR(IF(Table_Merge1[[#This Row],[LME Zinc stock]]*Table_Merge1[[#This Row],[Azad.Sell]]=0,"",Table_Merge1[[#This Row],[LME Zinc stock]]*Table_Merge1[[#This Row],[Azad.Sell]]),"")</f>
        <v>39579787500</v>
      </c>
      <c r="AS538" s="288">
        <f>IFERROR(IF(Table_Merge1[[#This Row],[LME Zinc 3-month]]*Table_Merge1[[#This Row],[Azad.Sell]]=0,"",Table_Merge1[[#This Row],[LME Zinc 3-month]]*Table_Merge1[[#This Row],[Azad.Sell]]),"")</f>
        <v>54799700</v>
      </c>
      <c r="AT538"/>
      <c r="DH538">
        <v>400</v>
      </c>
      <c r="DI538">
        <v>975</v>
      </c>
      <c r="DJ538">
        <v>400</v>
      </c>
      <c r="DK538" t="s">
        <v>9760</v>
      </c>
      <c r="DL538" t="s">
        <v>9812</v>
      </c>
      <c r="DM538" t="s">
        <v>9804</v>
      </c>
      <c r="DN538">
        <v>437042000</v>
      </c>
      <c r="DO538">
        <v>306783600</v>
      </c>
      <c r="DP538">
        <v>10412597500</v>
      </c>
      <c r="DQ538">
        <v>7653372000</v>
      </c>
      <c r="DR538">
        <v>9600</v>
      </c>
      <c r="DS538" t="s">
        <v>3621</v>
      </c>
      <c r="DT538" t="s">
        <v>3621</v>
      </c>
      <c r="DU538" t="s">
        <v>3621</v>
      </c>
      <c r="DV538">
        <v>9750</v>
      </c>
      <c r="DW538">
        <v>1083708.0410256411</v>
      </c>
      <c r="DX538">
        <v>796765.21538461535</v>
      </c>
      <c r="DY538">
        <v>1.3601347299059892</v>
      </c>
    </row>
    <row r="539" spans="1:129" x14ac:dyDescent="0.25">
      <c r="A539" s="258">
        <v>41673</v>
      </c>
      <c r="B5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1392.11.14</v>
      </c>
      <c r="C539" s="195">
        <f t="shared" ca="1" si="44"/>
        <v>1392</v>
      </c>
      <c r="D5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39" s="195">
        <f>_xlfn.NUMBERVALUE(RIGHT(Table11[[#This Row],[تاریخ شمسی]],2))</f>
        <v>14</v>
      </c>
      <c r="F5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11-14</v>
      </c>
      <c r="G539" s="195" t="s">
        <v>690</v>
      </c>
      <c r="I539" s="259">
        <v>44324</v>
      </c>
      <c r="J539">
        <v>21550</v>
      </c>
      <c r="L539" s="259">
        <v>41673</v>
      </c>
      <c r="M539">
        <v>29550</v>
      </c>
      <c r="O539" s="284">
        <f>IFERROR(DATE(Table7[[#This Row],[year]],MONTH(DATEVALUE(Table7[[#This Row],[month]]&amp;"1")),Table7[[#This Row],[day]]),"")</f>
        <v>44314</v>
      </c>
      <c r="P539" s="195" t="s">
        <v>3964</v>
      </c>
      <c r="Q539" s="195">
        <v>2021</v>
      </c>
      <c r="R539" s="195" t="s">
        <v>3437</v>
      </c>
      <c r="S539" s="195">
        <v>28</v>
      </c>
      <c r="T539" s="195">
        <v>1764.15</v>
      </c>
      <c r="U539" s="195">
        <v>2439.5</v>
      </c>
      <c r="V539" s="195">
        <v>1810550</v>
      </c>
      <c r="X539" s="260">
        <v>44335</v>
      </c>
      <c r="Y539" t="s">
        <v>8949</v>
      </c>
      <c r="Z539" s="260">
        <v>3</v>
      </c>
      <c r="AA539">
        <v>1400</v>
      </c>
      <c r="AB539" s="260" t="str">
        <f ca="1">IFERROR(IFERROR(VLOOKUP(Table_Merge1[[#This Row],[Column1]],Table11[#All],2,FALSE),LEFT(AB540,8)&amp;IF(LEN((RIGHT(AB540,2)+1))&lt;2,"0"&amp;(RIGHT(AB540,2)+1),(RIGHT(AB540,2)-1))),"")</f>
        <v>1400.02.29</v>
      </c>
      <c r="AC539" s="259" t="str">
        <f ca="1">LEFT(Table_Merge1[[#This Row],[Column2]],4)</f>
        <v>1400</v>
      </c>
      <c r="AD539" s="259" t="str">
        <f ca="1">RIGHT(LEFT(Table_Merge1[[#This Row],[Column2]],7),2)</f>
        <v>02</v>
      </c>
      <c r="AE539" s="259" t="str">
        <f ca="1">RIGHT(Table_Merge1[[#This Row],[Column2]],2)</f>
        <v>29</v>
      </c>
      <c r="AF539">
        <v>2</v>
      </c>
      <c r="AG539">
        <v>29</v>
      </c>
      <c r="AH539" s="260">
        <v>2021</v>
      </c>
      <c r="AI539" t="s">
        <v>3439</v>
      </c>
      <c r="AJ539" s="260">
        <v>19</v>
      </c>
      <c r="AK539">
        <v>1860</v>
      </c>
      <c r="AL539">
        <v>2393</v>
      </c>
      <c r="AM539">
        <v>1728375</v>
      </c>
      <c r="AN539">
        <v>22900</v>
      </c>
      <c r="AO539">
        <v>204513</v>
      </c>
      <c r="AP539" s="287">
        <f>IFERROR(IF(Table_Merge1[[#This Row],[LME Zinc stock]]*Table_Merge1[[#This Row],[Nima.مقدار]]=0,"",Table_Merge1[[#This Row],[LME Zinc stock]]*Table_Merge1[[#This Row],[Nima.مقدار]]),"")</f>
        <v>353475156375</v>
      </c>
      <c r="AQ539" s="287">
        <f>IFERROR(IF(Table_Merge1[[#This Row],[LME Zinc 3-month]]*Table_Merge1[[#This Row],[Nima.مقدار]]=0,"",Table_Merge1[[#This Row],[LME Zinc 3-month]]*Table_Merge1[[#This Row],[Nima.مقدار]]),"")</f>
        <v>489399609</v>
      </c>
      <c r="AR539" s="288">
        <f>IFERROR(IF(Table_Merge1[[#This Row],[LME Zinc stock]]*Table_Merge1[[#This Row],[Azad.Sell]]=0,"",Table_Merge1[[#This Row],[LME Zinc stock]]*Table_Merge1[[#This Row],[Azad.Sell]]),"")</f>
        <v>39579787500</v>
      </c>
      <c r="AS539" s="288">
        <f>IFERROR(IF(Table_Merge1[[#This Row],[LME Zinc 3-month]]*Table_Merge1[[#This Row],[Azad.Sell]]=0,"",Table_Merge1[[#This Row],[LME Zinc 3-month]]*Table_Merge1[[#This Row],[Azad.Sell]]),"")</f>
        <v>54799700</v>
      </c>
      <c r="AT539"/>
      <c r="DH539">
        <v>150</v>
      </c>
      <c r="DI539">
        <v>750</v>
      </c>
      <c r="DJ539">
        <v>150</v>
      </c>
      <c r="DK539" t="s">
        <v>9760</v>
      </c>
      <c r="DL539" t="s">
        <v>9812</v>
      </c>
      <c r="DM539" t="s">
        <v>9804</v>
      </c>
      <c r="DN539">
        <v>153555900</v>
      </c>
      <c r="DO539">
        <v>115088850</v>
      </c>
      <c r="DP539">
        <v>10566153400</v>
      </c>
      <c r="DQ539">
        <v>7768460850</v>
      </c>
      <c r="DR539">
        <v>9750</v>
      </c>
      <c r="DS539">
        <v>9750</v>
      </c>
      <c r="DT539">
        <v>1083708.0410256411</v>
      </c>
      <c r="DU539">
        <v>796765.21538461535</v>
      </c>
      <c r="DV539">
        <v>9750</v>
      </c>
      <c r="DW539">
        <v>1083708.0410256411</v>
      </c>
      <c r="DX539">
        <v>796765.21538461535</v>
      </c>
      <c r="DY539">
        <v>1.3601347299059892</v>
      </c>
    </row>
    <row r="540" spans="1:129" x14ac:dyDescent="0.25">
      <c r="A540" s="258">
        <v>41674</v>
      </c>
      <c r="B5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1392.11.15</v>
      </c>
      <c r="C540" s="195">
        <f t="shared" ca="1" si="44"/>
        <v>1392</v>
      </c>
      <c r="D5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40" s="195">
        <f>_xlfn.NUMBERVALUE(RIGHT(Table11[[#This Row],[تاریخ شمسی]],2))</f>
        <v>15</v>
      </c>
      <c r="F5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11-15</v>
      </c>
      <c r="G540" s="195" t="s">
        <v>691</v>
      </c>
      <c r="I540" s="259">
        <v>44325</v>
      </c>
      <c r="J540">
        <v>21780</v>
      </c>
      <c r="L540" s="259">
        <v>41674</v>
      </c>
      <c r="M540">
        <v>29480</v>
      </c>
      <c r="O540" s="283">
        <f>IFERROR(DATE(Table7[[#This Row],[year]],MONTH(DATEVALUE(Table7[[#This Row],[month]]&amp;"1")),Table7[[#This Row],[day]]),"")</f>
        <v>44313</v>
      </c>
      <c r="P540" s="257" t="s">
        <v>3965</v>
      </c>
      <c r="Q540" s="257">
        <v>2021</v>
      </c>
      <c r="R540" s="257" t="s">
        <v>3437</v>
      </c>
      <c r="S540" s="257">
        <v>27</v>
      </c>
      <c r="T540" s="257">
        <v>1780.9</v>
      </c>
      <c r="U540" s="257">
        <v>2428</v>
      </c>
      <c r="V540" s="257">
        <v>1827800</v>
      </c>
      <c r="X540" s="260">
        <v>44334</v>
      </c>
      <c r="Y540" t="s">
        <v>8948</v>
      </c>
      <c r="Z540" s="260">
        <v>3</v>
      </c>
      <c r="AA540">
        <v>1400</v>
      </c>
      <c r="AB540" s="260" t="str">
        <f ca="1">IFERROR(IFERROR(VLOOKUP(Table_Merge1[[#This Row],[Column1]],Table11[#All],2,FALSE),LEFT(AB541,8)&amp;IF(LEN((RIGHT(AB541,2)+1))&lt;2,"0"&amp;(RIGHT(AB541,2)+1),(RIGHT(AB541,2)-1))),"")</f>
        <v>1400.02.28</v>
      </c>
      <c r="AC540" s="259" t="str">
        <f ca="1">LEFT(Table_Merge1[[#This Row],[Column2]],4)</f>
        <v>1400</v>
      </c>
      <c r="AD540" s="259" t="str">
        <f ca="1">RIGHT(LEFT(Table_Merge1[[#This Row],[Column2]],7),2)</f>
        <v>02</v>
      </c>
      <c r="AE540" s="259" t="str">
        <f ca="1">RIGHT(Table_Merge1[[#This Row],[Column2]],2)</f>
        <v>28</v>
      </c>
      <c r="AF540">
        <v>2</v>
      </c>
      <c r="AG540">
        <v>28</v>
      </c>
      <c r="AH540" s="260">
        <v>2021</v>
      </c>
      <c r="AI540" t="s">
        <v>3439</v>
      </c>
      <c r="AJ540" s="260">
        <v>18</v>
      </c>
      <c r="AK540">
        <v>1867.4</v>
      </c>
      <c r="AL540">
        <v>2372.5</v>
      </c>
      <c r="AM540">
        <v>1733775</v>
      </c>
      <c r="AN540">
        <v>23000</v>
      </c>
      <c r="AO540">
        <v>206060</v>
      </c>
      <c r="AP540" s="287">
        <f>IFERROR(IF(Table_Merge1[[#This Row],[LME Zinc stock]]*Table_Merge1[[#This Row],[Nima.مقدار]]=0,"",Table_Merge1[[#This Row],[LME Zinc stock]]*Table_Merge1[[#This Row],[Nima.مقدار]]),"")</f>
        <v>357261676500</v>
      </c>
      <c r="AQ540" s="287">
        <f>IFERROR(IF(Table_Merge1[[#This Row],[LME Zinc 3-month]]*Table_Merge1[[#This Row],[Nima.مقدار]]=0,"",Table_Merge1[[#This Row],[LME Zinc 3-month]]*Table_Merge1[[#This Row],[Nima.مقدار]]),"")</f>
        <v>488877350</v>
      </c>
      <c r="AR540" s="288">
        <f>IFERROR(IF(Table_Merge1[[#This Row],[LME Zinc stock]]*Table_Merge1[[#This Row],[Azad.Sell]]=0,"",Table_Merge1[[#This Row],[LME Zinc stock]]*Table_Merge1[[#This Row],[Azad.Sell]]),"")</f>
        <v>39876825000</v>
      </c>
      <c r="AS540" s="288">
        <f>IFERROR(IF(Table_Merge1[[#This Row],[LME Zinc 3-month]]*Table_Merge1[[#This Row],[Azad.Sell]]=0,"",Table_Merge1[[#This Row],[LME Zinc 3-month]]*Table_Merge1[[#This Row],[Azad.Sell]]),"")</f>
        <v>54567500</v>
      </c>
      <c r="AT540"/>
      <c r="DH540">
        <v>1200</v>
      </c>
      <c r="DI540">
        <v>3350</v>
      </c>
      <c r="DJ540">
        <v>1200</v>
      </c>
      <c r="DK540" t="s">
        <v>9761</v>
      </c>
      <c r="DL540" t="s">
        <v>9812</v>
      </c>
      <c r="DM540" t="s">
        <v>9811</v>
      </c>
      <c r="DN540">
        <v>1456947600</v>
      </c>
      <c r="DO540">
        <v>885830400</v>
      </c>
      <c r="DP540">
        <v>1456947600</v>
      </c>
      <c r="DQ540">
        <v>885830400</v>
      </c>
      <c r="DR540">
        <v>1200</v>
      </c>
      <c r="DS540" t="s">
        <v>3621</v>
      </c>
      <c r="DT540" t="s">
        <v>3621</v>
      </c>
      <c r="DU540" t="s">
        <v>3621</v>
      </c>
      <c r="DV540">
        <v>9800</v>
      </c>
      <c r="DW540">
        <v>1132245.357142857</v>
      </c>
      <c r="DX540">
        <v>731527.97959183669</v>
      </c>
      <c r="DY540">
        <v>1.5477813408785877</v>
      </c>
    </row>
    <row r="541" spans="1:129" x14ac:dyDescent="0.25">
      <c r="A541" s="258">
        <v>41675</v>
      </c>
      <c r="B5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1392.11.16</v>
      </c>
      <c r="C541" s="195">
        <f t="shared" ca="1" si="44"/>
        <v>1392</v>
      </c>
      <c r="D5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41" s="195">
        <f>_xlfn.NUMBERVALUE(RIGHT(Table11[[#This Row],[تاریخ شمسی]],2))</f>
        <v>16</v>
      </c>
      <c r="F5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11-16</v>
      </c>
      <c r="G541" s="195" t="s">
        <v>692</v>
      </c>
      <c r="I541" s="259">
        <v>44325</v>
      </c>
      <c r="J541">
        <v>21780</v>
      </c>
      <c r="L541" s="259">
        <v>41675</v>
      </c>
      <c r="M541">
        <v>29500</v>
      </c>
      <c r="O541" s="284">
        <f>IFERROR(DATE(Table7[[#This Row],[year]],MONTH(DATEVALUE(Table7[[#This Row],[month]]&amp;"1")),Table7[[#This Row],[day]]),"")</f>
        <v>44312</v>
      </c>
      <c r="P541" s="195" t="s">
        <v>3966</v>
      </c>
      <c r="Q541" s="195">
        <v>2021</v>
      </c>
      <c r="R541" s="195" t="s">
        <v>3437</v>
      </c>
      <c r="S541" s="195">
        <v>26</v>
      </c>
      <c r="T541" s="195">
        <v>1779.65</v>
      </c>
      <c r="U541" s="195" t="s">
        <v>3621</v>
      </c>
      <c r="V541" s="195" t="s">
        <v>3621</v>
      </c>
      <c r="X541" s="260">
        <v>44334</v>
      </c>
      <c r="Y541" t="s">
        <v>8948</v>
      </c>
      <c r="Z541" s="260">
        <v>3</v>
      </c>
      <c r="AA541">
        <v>1400</v>
      </c>
      <c r="AB541" s="260" t="str">
        <f ca="1">IFERROR(IFERROR(VLOOKUP(Table_Merge1[[#This Row],[Column1]],Table11[#All],2,FALSE),LEFT(AB542,8)&amp;IF(LEN((RIGHT(AB542,2)+1))&lt;2,"0"&amp;(RIGHT(AB542,2)+1),(RIGHT(AB542,2)-1))),"")</f>
        <v>1400.02.28</v>
      </c>
      <c r="AC541" s="259" t="str">
        <f ca="1">LEFT(Table_Merge1[[#This Row],[Column2]],4)</f>
        <v>1400</v>
      </c>
      <c r="AD541" s="259" t="str">
        <f ca="1">RIGHT(LEFT(Table_Merge1[[#This Row],[Column2]],7),2)</f>
        <v>02</v>
      </c>
      <c r="AE541" s="259" t="str">
        <f ca="1">RIGHT(Table_Merge1[[#This Row],[Column2]],2)</f>
        <v>28</v>
      </c>
      <c r="AF541">
        <v>2</v>
      </c>
      <c r="AG541">
        <v>28</v>
      </c>
      <c r="AH541" s="260">
        <v>2021</v>
      </c>
      <c r="AI541" t="s">
        <v>3439</v>
      </c>
      <c r="AJ541" s="260">
        <v>18</v>
      </c>
      <c r="AK541">
        <v>1867.4</v>
      </c>
      <c r="AL541">
        <v>2372.5</v>
      </c>
      <c r="AM541">
        <v>1733775</v>
      </c>
      <c r="AN541">
        <v>23000</v>
      </c>
      <c r="AO541">
        <v>206060</v>
      </c>
      <c r="AP541" s="287">
        <f>IFERROR(IF(Table_Merge1[[#This Row],[LME Zinc stock]]*Table_Merge1[[#This Row],[Nima.مقدار]]=0,"",Table_Merge1[[#This Row],[LME Zinc stock]]*Table_Merge1[[#This Row],[Nima.مقدار]]),"")</f>
        <v>357261676500</v>
      </c>
      <c r="AQ541" s="287">
        <f>IFERROR(IF(Table_Merge1[[#This Row],[LME Zinc 3-month]]*Table_Merge1[[#This Row],[Nima.مقدار]]=0,"",Table_Merge1[[#This Row],[LME Zinc 3-month]]*Table_Merge1[[#This Row],[Nima.مقدار]]),"")</f>
        <v>488877350</v>
      </c>
      <c r="AR541" s="288">
        <f>IFERROR(IF(Table_Merge1[[#This Row],[LME Zinc stock]]*Table_Merge1[[#This Row],[Azad.Sell]]=0,"",Table_Merge1[[#This Row],[LME Zinc stock]]*Table_Merge1[[#This Row],[Azad.Sell]]),"")</f>
        <v>39876825000</v>
      </c>
      <c r="AS541" s="288">
        <f>IFERROR(IF(Table_Merge1[[#This Row],[LME Zinc 3-month]]*Table_Merge1[[#This Row],[Azad.Sell]]=0,"",Table_Merge1[[#This Row],[LME Zinc 3-month]]*Table_Merge1[[#This Row],[Azad.Sell]]),"")</f>
        <v>54567500</v>
      </c>
      <c r="AT541"/>
      <c r="DH541">
        <v>1200</v>
      </c>
      <c r="DI541">
        <v>3375</v>
      </c>
      <c r="DJ541">
        <v>1200</v>
      </c>
      <c r="DK541" t="s">
        <v>9761</v>
      </c>
      <c r="DL541" t="s">
        <v>9812</v>
      </c>
      <c r="DM541" t="s">
        <v>9811</v>
      </c>
      <c r="DN541">
        <v>1475570400</v>
      </c>
      <c r="DO541">
        <v>885470400</v>
      </c>
      <c r="DP541">
        <v>2932518000</v>
      </c>
      <c r="DQ541">
        <v>1771300800</v>
      </c>
      <c r="DR541">
        <v>2400</v>
      </c>
      <c r="DS541" t="s">
        <v>3621</v>
      </c>
      <c r="DT541" t="s">
        <v>3621</v>
      </c>
      <c r="DU541" t="s">
        <v>3621</v>
      </c>
      <c r="DV541">
        <v>9800</v>
      </c>
      <c r="DW541">
        <v>1132245.357142857</v>
      </c>
      <c r="DX541">
        <v>731527.97959183669</v>
      </c>
      <c r="DY541">
        <v>1.5477813408785877</v>
      </c>
    </row>
    <row r="542" spans="1:129" x14ac:dyDescent="0.25">
      <c r="A542" s="258">
        <v>41676</v>
      </c>
      <c r="B5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1392.11.17</v>
      </c>
      <c r="C542" s="195">
        <f t="shared" ca="1" si="44"/>
        <v>1392</v>
      </c>
      <c r="D5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42" s="195">
        <f>_xlfn.NUMBERVALUE(RIGHT(Table11[[#This Row],[تاریخ شمسی]],2))</f>
        <v>17</v>
      </c>
      <c r="F5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11-17</v>
      </c>
      <c r="G542" s="195" t="s">
        <v>693</v>
      </c>
      <c r="I542" s="259">
        <v>44325</v>
      </c>
      <c r="J542">
        <v>21780</v>
      </c>
      <c r="L542" s="259">
        <v>41676</v>
      </c>
      <c r="M542">
        <v>29490</v>
      </c>
      <c r="O542" s="283">
        <f>IFERROR(DATE(Table7[[#This Row],[year]],MONTH(DATEVALUE(Table7[[#This Row],[month]]&amp;"1")),Table7[[#This Row],[day]]),"")</f>
        <v>44309</v>
      </c>
      <c r="P542" s="257" t="s">
        <v>3967</v>
      </c>
      <c r="Q542" s="257">
        <v>2021</v>
      </c>
      <c r="R542" s="257" t="s">
        <v>3437</v>
      </c>
      <c r="S542" s="257">
        <v>23</v>
      </c>
      <c r="T542" s="257">
        <v>1785.3</v>
      </c>
      <c r="U542" s="257">
        <v>2438</v>
      </c>
      <c r="V542" s="257">
        <v>1835150</v>
      </c>
      <c r="X542" s="260">
        <v>44334</v>
      </c>
      <c r="Y542" t="s">
        <v>8948</v>
      </c>
      <c r="Z542" s="260">
        <v>3</v>
      </c>
      <c r="AA542">
        <v>1400</v>
      </c>
      <c r="AB542" s="260" t="str">
        <f ca="1">IFERROR(IFERROR(VLOOKUP(Table_Merge1[[#This Row],[Column1]],Table11[#All],2,FALSE),LEFT(AB543,8)&amp;IF(LEN((RIGHT(AB543,2)+1))&lt;2,"0"&amp;(RIGHT(AB543,2)+1),(RIGHT(AB543,2)-1))),"")</f>
        <v>1400.02.28</v>
      </c>
      <c r="AC542" s="259" t="str">
        <f ca="1">LEFT(Table_Merge1[[#This Row],[Column2]],4)</f>
        <v>1400</v>
      </c>
      <c r="AD542" s="259" t="str">
        <f ca="1">RIGHT(LEFT(Table_Merge1[[#This Row],[Column2]],7),2)</f>
        <v>02</v>
      </c>
      <c r="AE542" s="259" t="str">
        <f ca="1">RIGHT(Table_Merge1[[#This Row],[Column2]],2)</f>
        <v>28</v>
      </c>
      <c r="AF542">
        <v>2</v>
      </c>
      <c r="AG542">
        <v>28</v>
      </c>
      <c r="AH542" s="260">
        <v>2021</v>
      </c>
      <c r="AI542" t="s">
        <v>3439</v>
      </c>
      <c r="AJ542" s="260">
        <v>18</v>
      </c>
      <c r="AK542">
        <v>1867.4</v>
      </c>
      <c r="AL542">
        <v>2372.5</v>
      </c>
      <c r="AM542">
        <v>1733775</v>
      </c>
      <c r="AN542">
        <v>23000</v>
      </c>
      <c r="AO542">
        <v>206060</v>
      </c>
      <c r="AP542" s="287">
        <f>IFERROR(IF(Table_Merge1[[#This Row],[LME Zinc stock]]*Table_Merge1[[#This Row],[Nima.مقدار]]=0,"",Table_Merge1[[#This Row],[LME Zinc stock]]*Table_Merge1[[#This Row],[Nima.مقدار]]),"")</f>
        <v>357261676500</v>
      </c>
      <c r="AQ542" s="287">
        <f>IFERROR(IF(Table_Merge1[[#This Row],[LME Zinc 3-month]]*Table_Merge1[[#This Row],[Nima.مقدار]]=0,"",Table_Merge1[[#This Row],[LME Zinc 3-month]]*Table_Merge1[[#This Row],[Nima.مقدار]]),"")</f>
        <v>488877350</v>
      </c>
      <c r="AR542" s="288">
        <f>IFERROR(IF(Table_Merge1[[#This Row],[LME Zinc stock]]*Table_Merge1[[#This Row],[Azad.Sell]]=0,"",Table_Merge1[[#This Row],[LME Zinc stock]]*Table_Merge1[[#This Row],[Azad.Sell]]),"")</f>
        <v>39876825000</v>
      </c>
      <c r="AS542" s="288">
        <f>IFERROR(IF(Table_Merge1[[#This Row],[LME Zinc 3-month]]*Table_Merge1[[#This Row],[Azad.Sell]]=0,"",Table_Merge1[[#This Row],[LME Zinc 3-month]]*Table_Merge1[[#This Row],[Azad.Sell]]),"")</f>
        <v>54567500</v>
      </c>
      <c r="AT542"/>
      <c r="DH542">
        <v>1200</v>
      </c>
      <c r="DI542">
        <v>3000</v>
      </c>
      <c r="DJ542">
        <v>1200</v>
      </c>
      <c r="DK542" t="s">
        <v>9651</v>
      </c>
      <c r="DL542" t="s">
        <v>9812</v>
      </c>
      <c r="DM542" t="s">
        <v>9811</v>
      </c>
      <c r="DN542">
        <v>1468486800</v>
      </c>
      <c r="DO542">
        <v>890451600</v>
      </c>
      <c r="DP542">
        <v>4401004800</v>
      </c>
      <c r="DQ542">
        <v>2661752400</v>
      </c>
      <c r="DR542">
        <v>3600</v>
      </c>
      <c r="DS542" t="s">
        <v>3621</v>
      </c>
      <c r="DT542" t="s">
        <v>3621</v>
      </c>
      <c r="DU542" t="s">
        <v>3621</v>
      </c>
      <c r="DV542">
        <v>9800</v>
      </c>
      <c r="DW542">
        <v>1132245.357142857</v>
      </c>
      <c r="DX542">
        <v>731527.97959183669</v>
      </c>
      <c r="DY542">
        <v>1.5477813408785877</v>
      </c>
    </row>
    <row r="543" spans="1:129" x14ac:dyDescent="0.25">
      <c r="A543" s="258">
        <v>41678</v>
      </c>
      <c r="B5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1392.11.19</v>
      </c>
      <c r="C543" s="195">
        <f t="shared" ca="1" si="44"/>
        <v>1392</v>
      </c>
      <c r="D5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43" s="195">
        <f>_xlfn.NUMBERVALUE(RIGHT(Table11[[#This Row],[تاریخ شمسی]],2))</f>
        <v>19</v>
      </c>
      <c r="F5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11-19</v>
      </c>
      <c r="G543" s="195" t="s">
        <v>694</v>
      </c>
      <c r="I543" s="259">
        <v>44326</v>
      </c>
      <c r="J543">
        <v>22230</v>
      </c>
      <c r="L543" s="259">
        <v>41678</v>
      </c>
      <c r="M543">
        <v>29570</v>
      </c>
      <c r="O543" s="284">
        <f>IFERROR(DATE(Table7[[#This Row],[year]],MONTH(DATEVALUE(Table7[[#This Row],[month]]&amp;"1")),Table7[[#This Row],[day]]),"")</f>
        <v>44308</v>
      </c>
      <c r="P543" s="195" t="s">
        <v>3968</v>
      </c>
      <c r="Q543" s="195">
        <v>2021</v>
      </c>
      <c r="R543" s="195" t="s">
        <v>3437</v>
      </c>
      <c r="S543" s="195">
        <v>22</v>
      </c>
      <c r="T543" s="195">
        <v>1785.65</v>
      </c>
      <c r="U543" s="195">
        <v>2429.5</v>
      </c>
      <c r="V543" s="195">
        <v>1838950</v>
      </c>
      <c r="X543" s="260">
        <v>44333</v>
      </c>
      <c r="Y543" t="s">
        <v>8947</v>
      </c>
      <c r="Z543" s="260">
        <v>3</v>
      </c>
      <c r="AA543">
        <v>1400</v>
      </c>
      <c r="AB543" s="260" t="str">
        <f ca="1">IFERROR(IFERROR(VLOOKUP(Table_Merge1[[#This Row],[Column1]],Table11[#All],2,FALSE),LEFT(AB544,8)&amp;IF(LEN((RIGHT(AB544,2)+1))&lt;2,"0"&amp;(RIGHT(AB544,2)+1),(RIGHT(AB544,2)-1))),"")</f>
        <v>1400.02.27</v>
      </c>
      <c r="AC543" s="259" t="str">
        <f ca="1">LEFT(Table_Merge1[[#This Row],[Column2]],4)</f>
        <v>1400</v>
      </c>
      <c r="AD543" s="259" t="str">
        <f ca="1">RIGHT(LEFT(Table_Merge1[[#This Row],[Column2]],7),2)</f>
        <v>02</v>
      </c>
      <c r="AE543" s="259" t="str">
        <f ca="1">RIGHT(Table_Merge1[[#This Row],[Column2]],2)</f>
        <v>27</v>
      </c>
      <c r="AF543">
        <v>2</v>
      </c>
      <c r="AG543">
        <v>27</v>
      </c>
      <c r="AH543" s="260">
        <v>2021</v>
      </c>
      <c r="AI543" t="s">
        <v>3439</v>
      </c>
      <c r="AJ543" s="260">
        <v>17</v>
      </c>
      <c r="AK543">
        <v>1848.45</v>
      </c>
      <c r="AL543">
        <v>2337</v>
      </c>
      <c r="AM543">
        <v>1741825</v>
      </c>
      <c r="AN543">
        <v>22950</v>
      </c>
      <c r="AO543">
        <v>205122</v>
      </c>
      <c r="AP543" s="287">
        <f>IFERROR(IF(Table_Merge1[[#This Row],[LME Zinc stock]]*Table_Merge1[[#This Row],[Nima.مقدار]]=0,"",Table_Merge1[[#This Row],[LME Zinc stock]]*Table_Merge1[[#This Row],[Nima.مقدار]]),"")</f>
        <v>357286627650</v>
      </c>
      <c r="AQ543" s="287">
        <f>IFERROR(IF(Table_Merge1[[#This Row],[LME Zinc 3-month]]*Table_Merge1[[#This Row],[Nima.مقدار]]=0,"",Table_Merge1[[#This Row],[LME Zinc 3-month]]*Table_Merge1[[#This Row],[Nima.مقدار]]),"")</f>
        <v>479370114</v>
      </c>
      <c r="AR543" s="288">
        <f>IFERROR(IF(Table_Merge1[[#This Row],[LME Zinc stock]]*Table_Merge1[[#This Row],[Azad.Sell]]=0,"",Table_Merge1[[#This Row],[LME Zinc stock]]*Table_Merge1[[#This Row],[Azad.Sell]]),"")</f>
        <v>39974883750</v>
      </c>
      <c r="AS543" s="288">
        <f>IFERROR(IF(Table_Merge1[[#This Row],[LME Zinc 3-month]]*Table_Merge1[[#This Row],[Azad.Sell]]=0,"",Table_Merge1[[#This Row],[LME Zinc 3-month]]*Table_Merge1[[#This Row],[Azad.Sell]]),"")</f>
        <v>53634150</v>
      </c>
      <c r="AT543"/>
      <c r="DH543">
        <v>1200</v>
      </c>
      <c r="DI543">
        <v>3375</v>
      </c>
      <c r="DJ543">
        <v>1200</v>
      </c>
      <c r="DK543" t="s">
        <v>9651</v>
      </c>
      <c r="DL543" t="s">
        <v>9812</v>
      </c>
      <c r="DM543" t="s">
        <v>9811</v>
      </c>
      <c r="DN543">
        <v>1582384800</v>
      </c>
      <c r="DO543">
        <v>891171600</v>
      </c>
      <c r="DP543">
        <v>5983389600</v>
      </c>
      <c r="DQ543">
        <v>3552924000</v>
      </c>
      <c r="DR543">
        <v>4800</v>
      </c>
      <c r="DS543" t="s">
        <v>3621</v>
      </c>
      <c r="DT543" t="s">
        <v>3621</v>
      </c>
      <c r="DU543" t="s">
        <v>3621</v>
      </c>
      <c r="DV543">
        <v>9800</v>
      </c>
      <c r="DW543">
        <v>1132245.357142857</v>
      </c>
      <c r="DX543">
        <v>731527.97959183669</v>
      </c>
      <c r="DY543">
        <v>1.5477813408785877</v>
      </c>
    </row>
    <row r="544" spans="1:129" x14ac:dyDescent="0.25">
      <c r="A544" s="258">
        <v>41679</v>
      </c>
      <c r="B5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1392.11.20</v>
      </c>
      <c r="C544" s="195">
        <f t="shared" ca="1" si="44"/>
        <v>1392</v>
      </c>
      <c r="D5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44" s="195">
        <f>_xlfn.NUMBERVALUE(RIGHT(Table11[[#This Row],[تاریخ شمسی]],2))</f>
        <v>20</v>
      </c>
      <c r="F5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11-20</v>
      </c>
      <c r="G544" s="195" t="s">
        <v>695</v>
      </c>
      <c r="I544" s="259">
        <v>44326</v>
      </c>
      <c r="J544">
        <v>22230</v>
      </c>
      <c r="L544" s="259">
        <v>41679</v>
      </c>
      <c r="M544">
        <v>29440</v>
      </c>
      <c r="O544" s="283">
        <f>IFERROR(DATE(Table7[[#This Row],[year]],MONTH(DATEVALUE(Table7[[#This Row],[month]]&amp;"1")),Table7[[#This Row],[day]]),"")</f>
        <v>44307</v>
      </c>
      <c r="P544" s="257" t="s">
        <v>3969</v>
      </c>
      <c r="Q544" s="257">
        <v>2021</v>
      </c>
      <c r="R544" s="257" t="s">
        <v>3437</v>
      </c>
      <c r="S544" s="257">
        <v>21</v>
      </c>
      <c r="T544" s="257">
        <v>1781.05</v>
      </c>
      <c r="U544" s="257">
        <v>2397.5</v>
      </c>
      <c r="V544" s="257">
        <v>1782600</v>
      </c>
      <c r="X544" s="260">
        <v>44333</v>
      </c>
      <c r="Y544" t="s">
        <v>8947</v>
      </c>
      <c r="Z544" s="260">
        <v>3</v>
      </c>
      <c r="AA544">
        <v>1400</v>
      </c>
      <c r="AB544" s="260" t="str">
        <f ca="1">IFERROR(IFERROR(VLOOKUP(Table_Merge1[[#This Row],[Column1]],Table11[#All],2,FALSE),LEFT(AB545,8)&amp;IF(LEN((RIGHT(AB545,2)+1))&lt;2,"0"&amp;(RIGHT(AB545,2)+1),(RIGHT(AB545,2)-1))),"")</f>
        <v>1400.02.27</v>
      </c>
      <c r="AC544" s="259" t="str">
        <f ca="1">LEFT(Table_Merge1[[#This Row],[Column2]],4)</f>
        <v>1400</v>
      </c>
      <c r="AD544" s="259" t="str">
        <f ca="1">RIGHT(LEFT(Table_Merge1[[#This Row],[Column2]],7),2)</f>
        <v>02</v>
      </c>
      <c r="AE544" s="259" t="str">
        <f ca="1">RIGHT(Table_Merge1[[#This Row],[Column2]],2)</f>
        <v>27</v>
      </c>
      <c r="AF544">
        <v>2</v>
      </c>
      <c r="AG544">
        <v>27</v>
      </c>
      <c r="AH544" s="260">
        <v>2021</v>
      </c>
      <c r="AI544" t="s">
        <v>3439</v>
      </c>
      <c r="AJ544" s="260">
        <v>17</v>
      </c>
      <c r="AK544">
        <v>1848.45</v>
      </c>
      <c r="AL544">
        <v>2337</v>
      </c>
      <c r="AM544">
        <v>1741825</v>
      </c>
      <c r="AN544">
        <v>22950</v>
      </c>
      <c r="AO544">
        <v>205122</v>
      </c>
      <c r="AP544" s="287">
        <f>IFERROR(IF(Table_Merge1[[#This Row],[LME Zinc stock]]*Table_Merge1[[#This Row],[Nima.مقدار]]=0,"",Table_Merge1[[#This Row],[LME Zinc stock]]*Table_Merge1[[#This Row],[Nima.مقدار]]),"")</f>
        <v>357286627650</v>
      </c>
      <c r="AQ544" s="287">
        <f>IFERROR(IF(Table_Merge1[[#This Row],[LME Zinc 3-month]]*Table_Merge1[[#This Row],[Nima.مقدار]]=0,"",Table_Merge1[[#This Row],[LME Zinc 3-month]]*Table_Merge1[[#This Row],[Nima.مقدار]]),"")</f>
        <v>479370114</v>
      </c>
      <c r="AR544" s="288">
        <f>IFERROR(IF(Table_Merge1[[#This Row],[LME Zinc stock]]*Table_Merge1[[#This Row],[Azad.Sell]]=0,"",Table_Merge1[[#This Row],[LME Zinc stock]]*Table_Merge1[[#This Row],[Azad.Sell]]),"")</f>
        <v>39974883750</v>
      </c>
      <c r="AS544" s="288">
        <f>IFERROR(IF(Table_Merge1[[#This Row],[LME Zinc 3-month]]*Table_Merge1[[#This Row],[Azad.Sell]]=0,"",Table_Merge1[[#This Row],[LME Zinc 3-month]]*Table_Merge1[[#This Row],[Azad.Sell]]),"")</f>
        <v>53634150</v>
      </c>
      <c r="AT544"/>
      <c r="DH544">
        <v>1200</v>
      </c>
      <c r="DI544">
        <v>2100</v>
      </c>
      <c r="DJ544">
        <v>1200</v>
      </c>
      <c r="DK544" t="s">
        <v>9652</v>
      </c>
      <c r="DL544" t="s">
        <v>9812</v>
      </c>
      <c r="DM544" t="s">
        <v>9811</v>
      </c>
      <c r="DN544">
        <v>1336728000</v>
      </c>
      <c r="DO544">
        <v>877155600</v>
      </c>
      <c r="DP544">
        <v>7320117600</v>
      </c>
      <c r="DQ544">
        <v>4430079600</v>
      </c>
      <c r="DR544">
        <v>6000</v>
      </c>
      <c r="DS544" t="s">
        <v>3621</v>
      </c>
      <c r="DT544" t="s">
        <v>3621</v>
      </c>
      <c r="DU544" t="s">
        <v>3621</v>
      </c>
      <c r="DV544">
        <v>9800</v>
      </c>
      <c r="DW544">
        <v>1132245.357142857</v>
      </c>
      <c r="DX544">
        <v>731527.97959183669</v>
      </c>
      <c r="DY544">
        <v>1.5477813408785877</v>
      </c>
    </row>
    <row r="545" spans="1:129" x14ac:dyDescent="0.25">
      <c r="A545" s="258">
        <v>41680</v>
      </c>
      <c r="B5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1392.11.21</v>
      </c>
      <c r="C545" s="195">
        <f t="shared" ca="1" si="44"/>
        <v>1392</v>
      </c>
      <c r="D5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45" s="195">
        <f>_xlfn.NUMBERVALUE(RIGHT(Table11[[#This Row],[تاریخ شمسی]],2))</f>
        <v>21</v>
      </c>
      <c r="F5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11-21</v>
      </c>
      <c r="G545" s="195" t="s">
        <v>696</v>
      </c>
      <c r="I545" s="259">
        <v>44326</v>
      </c>
      <c r="J545">
        <v>22230</v>
      </c>
      <c r="L545" s="259">
        <v>41680</v>
      </c>
      <c r="M545">
        <v>29500</v>
      </c>
      <c r="O545" s="284">
        <f>IFERROR(DATE(Table7[[#This Row],[year]],MONTH(DATEVALUE(Table7[[#This Row],[month]]&amp;"1")),Table7[[#This Row],[day]]),"")</f>
        <v>44306</v>
      </c>
      <c r="P545" s="195" t="s">
        <v>3970</v>
      </c>
      <c r="Q545" s="195">
        <v>2021</v>
      </c>
      <c r="R545" s="195" t="s">
        <v>3437</v>
      </c>
      <c r="S545" s="195">
        <v>20</v>
      </c>
      <c r="T545" s="195">
        <v>1765.5</v>
      </c>
      <c r="U545" s="195">
        <v>2394</v>
      </c>
      <c r="V545" s="195">
        <v>1787525</v>
      </c>
      <c r="X545" s="260">
        <v>44333</v>
      </c>
      <c r="Y545" t="s">
        <v>8947</v>
      </c>
      <c r="Z545" s="260">
        <v>3</v>
      </c>
      <c r="AA545">
        <v>1400</v>
      </c>
      <c r="AB545" s="260" t="str">
        <f ca="1">IFERROR(IFERROR(VLOOKUP(Table_Merge1[[#This Row],[Column1]],Table11[#All],2,FALSE),LEFT(AB546,8)&amp;IF(LEN((RIGHT(AB546,2)+1))&lt;2,"0"&amp;(RIGHT(AB546,2)+1),(RIGHT(AB546,2)-1))),"")</f>
        <v>1400.02.27</v>
      </c>
      <c r="AC545" s="259" t="str">
        <f ca="1">LEFT(Table_Merge1[[#This Row],[Column2]],4)</f>
        <v>1400</v>
      </c>
      <c r="AD545" s="259" t="str">
        <f ca="1">RIGHT(LEFT(Table_Merge1[[#This Row],[Column2]],7),2)</f>
        <v>02</v>
      </c>
      <c r="AE545" s="259" t="str">
        <f ca="1">RIGHT(Table_Merge1[[#This Row],[Column2]],2)</f>
        <v>27</v>
      </c>
      <c r="AF545">
        <v>2</v>
      </c>
      <c r="AG545">
        <v>27</v>
      </c>
      <c r="AH545" s="260">
        <v>2021</v>
      </c>
      <c r="AI545" t="s">
        <v>3439</v>
      </c>
      <c r="AJ545" s="260">
        <v>17</v>
      </c>
      <c r="AK545">
        <v>1848.45</v>
      </c>
      <c r="AL545">
        <v>2337</v>
      </c>
      <c r="AM545">
        <v>1741825</v>
      </c>
      <c r="AN545">
        <v>22950</v>
      </c>
      <c r="AO545">
        <v>205122</v>
      </c>
      <c r="AP545" s="287">
        <f>IFERROR(IF(Table_Merge1[[#This Row],[LME Zinc stock]]*Table_Merge1[[#This Row],[Nima.مقدار]]=0,"",Table_Merge1[[#This Row],[LME Zinc stock]]*Table_Merge1[[#This Row],[Nima.مقدار]]),"")</f>
        <v>357286627650</v>
      </c>
      <c r="AQ545" s="287">
        <f>IFERROR(IF(Table_Merge1[[#This Row],[LME Zinc 3-month]]*Table_Merge1[[#This Row],[Nima.مقدار]]=0,"",Table_Merge1[[#This Row],[LME Zinc 3-month]]*Table_Merge1[[#This Row],[Nima.مقدار]]),"")</f>
        <v>479370114</v>
      </c>
      <c r="AR545" s="288">
        <f>IFERROR(IF(Table_Merge1[[#This Row],[LME Zinc stock]]*Table_Merge1[[#This Row],[Azad.Sell]]=0,"",Table_Merge1[[#This Row],[LME Zinc stock]]*Table_Merge1[[#This Row],[Azad.Sell]]),"")</f>
        <v>39974883750</v>
      </c>
      <c r="AS545" s="288">
        <f>IFERROR(IF(Table_Merge1[[#This Row],[LME Zinc 3-month]]*Table_Merge1[[#This Row],[Azad.Sell]]=0,"",Table_Merge1[[#This Row],[LME Zinc 3-month]]*Table_Merge1[[#This Row],[Azad.Sell]]),"")</f>
        <v>53634150</v>
      </c>
      <c r="AT545"/>
      <c r="DH545">
        <v>1200</v>
      </c>
      <c r="DI545">
        <v>2550</v>
      </c>
      <c r="DJ545">
        <v>1200</v>
      </c>
      <c r="DK545" t="s">
        <v>9652</v>
      </c>
      <c r="DL545" t="s">
        <v>9812</v>
      </c>
      <c r="DM545" t="s">
        <v>9811</v>
      </c>
      <c r="DN545">
        <v>1351453200</v>
      </c>
      <c r="DO545">
        <v>877515600</v>
      </c>
      <c r="DP545">
        <v>8671570800</v>
      </c>
      <c r="DQ545">
        <v>5307595200</v>
      </c>
      <c r="DR545">
        <v>7200</v>
      </c>
      <c r="DS545" t="s">
        <v>3621</v>
      </c>
      <c r="DT545" t="s">
        <v>3621</v>
      </c>
      <c r="DU545" t="s">
        <v>3621</v>
      </c>
      <c r="DV545">
        <v>9800</v>
      </c>
      <c r="DW545">
        <v>1132245.357142857</v>
      </c>
      <c r="DX545">
        <v>731527.97959183669</v>
      </c>
      <c r="DY545">
        <v>1.5477813408785877</v>
      </c>
    </row>
    <row r="546" spans="1:129" x14ac:dyDescent="0.25">
      <c r="A546" s="258">
        <v>41682</v>
      </c>
      <c r="B5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1392.11.23</v>
      </c>
      <c r="C546" s="195">
        <f t="shared" ca="1" si="44"/>
        <v>1392</v>
      </c>
      <c r="D5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46" s="195">
        <f>_xlfn.NUMBERVALUE(RIGHT(Table11[[#This Row],[تاریخ شمسی]],2))</f>
        <v>23</v>
      </c>
      <c r="F5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11-23</v>
      </c>
      <c r="G546" s="195" t="s">
        <v>697</v>
      </c>
      <c r="I546" s="259">
        <v>44327</v>
      </c>
      <c r="J546">
        <v>22500</v>
      </c>
      <c r="L546" s="259">
        <v>41682</v>
      </c>
      <c r="M546">
        <v>29530</v>
      </c>
      <c r="O546" s="283">
        <f>IFERROR(DATE(Table7[[#This Row],[year]],MONTH(DATEVALUE(Table7[[#This Row],[month]]&amp;"1")),Table7[[#This Row],[day]]),"")</f>
        <v>44305</v>
      </c>
      <c r="P546" s="257" t="s">
        <v>3971</v>
      </c>
      <c r="Q546" s="257">
        <v>2021</v>
      </c>
      <c r="R546" s="257" t="s">
        <v>3437</v>
      </c>
      <c r="S546" s="257">
        <v>19</v>
      </c>
      <c r="T546" s="257">
        <v>1788.4</v>
      </c>
      <c r="U546" s="257">
        <v>2393.5</v>
      </c>
      <c r="V546" s="257">
        <v>1793100</v>
      </c>
      <c r="X546" s="260">
        <v>44330</v>
      </c>
      <c r="Z546" s="260">
        <v>3</v>
      </c>
      <c r="AB546" s="260" t="str">
        <f ca="1">IFERROR(IFERROR(VLOOKUP(Table_Merge1[[#This Row],[Column1]],Table11[#All],2,FALSE),LEFT(AB547,8)&amp;IF(LEN((RIGHT(AB547,2)+1))&lt;2,"0"&amp;(RIGHT(AB547,2)+1),(RIGHT(AB547,2)-1))),"")</f>
        <v>1400.02.20</v>
      </c>
      <c r="AC546" s="259" t="str">
        <f ca="1">LEFT(Table_Merge1[[#This Row],[Column2]],4)</f>
        <v>1400</v>
      </c>
      <c r="AD546" s="259" t="str">
        <f ca="1">RIGHT(LEFT(Table_Merge1[[#This Row],[Column2]],7),2)</f>
        <v>02</v>
      </c>
      <c r="AE546" s="259" t="str">
        <f ca="1">RIGHT(Table_Merge1[[#This Row],[Column2]],2)</f>
        <v>20</v>
      </c>
      <c r="AH546" s="260">
        <v>2021</v>
      </c>
      <c r="AI546" t="s">
        <v>3439</v>
      </c>
      <c r="AJ546" s="260">
        <v>14</v>
      </c>
      <c r="AK546">
        <v>1833.5</v>
      </c>
      <c r="AL546">
        <v>2434</v>
      </c>
      <c r="AM546">
        <v>1750350</v>
      </c>
      <c r="AN546">
        <v>22630</v>
      </c>
      <c r="AP546" s="287" t="str">
        <f>IFERROR(IF(Table_Merge1[[#This Row],[LME Zinc stock]]*Table_Merge1[[#This Row],[Nima.مقدار]]=0,"",Table_Merge1[[#This Row],[LME Zinc stock]]*Table_Merge1[[#This Row],[Nima.مقدار]]),"")</f>
        <v/>
      </c>
      <c r="AQ546" s="287" t="str">
        <f>IFERROR(IF(Table_Merge1[[#This Row],[LME Zinc 3-month]]*Table_Merge1[[#This Row],[Nima.مقدار]]=0,"",Table_Merge1[[#This Row],[LME Zinc 3-month]]*Table_Merge1[[#This Row],[Nima.مقدار]]),"")</f>
        <v/>
      </c>
      <c r="AR546" s="288">
        <f>IFERROR(IF(Table_Merge1[[#This Row],[LME Zinc stock]]*Table_Merge1[[#This Row],[Azad.Sell]]=0,"",Table_Merge1[[#This Row],[LME Zinc stock]]*Table_Merge1[[#This Row],[Azad.Sell]]),"")</f>
        <v>39610420500</v>
      </c>
      <c r="AS546" s="288">
        <f>IFERROR(IF(Table_Merge1[[#This Row],[LME Zinc 3-month]]*Table_Merge1[[#This Row],[Azad.Sell]]=0,"",Table_Merge1[[#This Row],[LME Zinc 3-month]]*Table_Merge1[[#This Row],[Azad.Sell]]),"")</f>
        <v>55081420</v>
      </c>
      <c r="AT546"/>
      <c r="DH546">
        <v>1300</v>
      </c>
      <c r="DI546">
        <v>3400</v>
      </c>
      <c r="DJ546">
        <v>1300</v>
      </c>
      <c r="DK546" t="s">
        <v>9636</v>
      </c>
      <c r="DL546" t="s">
        <v>9812</v>
      </c>
      <c r="DM546" t="s">
        <v>9811</v>
      </c>
      <c r="DN546">
        <v>1210786200</v>
      </c>
      <c r="DO546">
        <v>930494500</v>
      </c>
      <c r="DP546">
        <v>9882357000</v>
      </c>
      <c r="DQ546">
        <v>6238089700</v>
      </c>
      <c r="DR546">
        <v>8500</v>
      </c>
      <c r="DS546" t="s">
        <v>3621</v>
      </c>
      <c r="DT546" t="s">
        <v>3621</v>
      </c>
      <c r="DU546" t="s">
        <v>3621</v>
      </c>
      <c r="DV546">
        <v>9800</v>
      </c>
      <c r="DW546">
        <v>1132245.357142857</v>
      </c>
      <c r="DX546">
        <v>731527.97959183669</v>
      </c>
      <c r="DY546">
        <v>1.5477813408785877</v>
      </c>
    </row>
    <row r="547" spans="1:129" x14ac:dyDescent="0.25">
      <c r="A547" s="258">
        <v>41683</v>
      </c>
      <c r="B5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1392.11.24</v>
      </c>
      <c r="C547" s="195">
        <f t="shared" ca="1" si="44"/>
        <v>1392</v>
      </c>
      <c r="D5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47" s="195">
        <f>_xlfn.NUMBERVALUE(RIGHT(Table11[[#This Row],[تاریخ شمسی]],2))</f>
        <v>24</v>
      </c>
      <c r="F5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11-24</v>
      </c>
      <c r="G547" s="195" t="s">
        <v>698</v>
      </c>
      <c r="I547" s="259">
        <v>44327</v>
      </c>
      <c r="J547">
        <v>22500</v>
      </c>
      <c r="L547" s="259">
        <v>41683</v>
      </c>
      <c r="M547">
        <v>29500</v>
      </c>
      <c r="O547" s="284">
        <f>IFERROR(DATE(Table7[[#This Row],[year]],MONTH(DATEVALUE(Table7[[#This Row],[month]]&amp;"1")),Table7[[#This Row],[day]]),"")</f>
        <v>44302</v>
      </c>
      <c r="P547" s="195" t="s">
        <v>3972</v>
      </c>
      <c r="Q547" s="195">
        <v>2021</v>
      </c>
      <c r="R547" s="195" t="s">
        <v>3437</v>
      </c>
      <c r="S547" s="195">
        <v>16</v>
      </c>
      <c r="T547" s="195">
        <v>1766.45</v>
      </c>
      <c r="U547" s="195">
        <v>2378.5</v>
      </c>
      <c r="V547" s="195">
        <v>1796925</v>
      </c>
      <c r="X547" s="260">
        <v>44330</v>
      </c>
      <c r="Z547" s="260">
        <v>3</v>
      </c>
      <c r="AB547" s="260" t="str">
        <f ca="1">IFERROR(IFERROR(VLOOKUP(Table_Merge1[[#This Row],[Column1]],Table11[#All],2,FALSE),LEFT(AB548,8)&amp;IF(LEN((RIGHT(AB548,2)+1))&lt;2,"0"&amp;(RIGHT(AB548,2)+1),(RIGHT(AB548,2)-1))),"")</f>
        <v>1400.02.21</v>
      </c>
      <c r="AC547" s="259" t="str">
        <f ca="1">LEFT(Table_Merge1[[#This Row],[Column2]],4)</f>
        <v>1400</v>
      </c>
      <c r="AD547" s="259" t="str">
        <f ca="1">RIGHT(LEFT(Table_Merge1[[#This Row],[Column2]],7),2)</f>
        <v>02</v>
      </c>
      <c r="AE547" s="259" t="str">
        <f ca="1">RIGHT(Table_Merge1[[#This Row],[Column2]],2)</f>
        <v>21</v>
      </c>
      <c r="AH547" s="260">
        <v>2021</v>
      </c>
      <c r="AI547" t="s">
        <v>3439</v>
      </c>
      <c r="AJ547" s="260">
        <v>14</v>
      </c>
      <c r="AK547">
        <v>1833.5</v>
      </c>
      <c r="AL547">
        <v>2434</v>
      </c>
      <c r="AM547">
        <v>1750350</v>
      </c>
      <c r="AN547">
        <v>22630</v>
      </c>
      <c r="AP547" s="287" t="str">
        <f>IFERROR(IF(Table_Merge1[[#This Row],[LME Zinc stock]]*Table_Merge1[[#This Row],[Nima.مقدار]]=0,"",Table_Merge1[[#This Row],[LME Zinc stock]]*Table_Merge1[[#This Row],[Nima.مقدار]]),"")</f>
        <v/>
      </c>
      <c r="AQ547" s="287" t="str">
        <f>IFERROR(IF(Table_Merge1[[#This Row],[LME Zinc 3-month]]*Table_Merge1[[#This Row],[Nima.مقدار]]=0,"",Table_Merge1[[#This Row],[LME Zinc 3-month]]*Table_Merge1[[#This Row],[Nima.مقدار]]),"")</f>
        <v/>
      </c>
      <c r="AR547" s="288">
        <f>IFERROR(IF(Table_Merge1[[#This Row],[LME Zinc stock]]*Table_Merge1[[#This Row],[Azad.Sell]]=0,"",Table_Merge1[[#This Row],[LME Zinc stock]]*Table_Merge1[[#This Row],[Azad.Sell]]),"")</f>
        <v>39610420500</v>
      </c>
      <c r="AS547" s="288">
        <f>IFERROR(IF(Table_Merge1[[#This Row],[LME Zinc 3-month]]*Table_Merge1[[#This Row],[Azad.Sell]]=0,"",Table_Merge1[[#This Row],[LME Zinc 3-month]]*Table_Merge1[[#This Row],[Azad.Sell]]),"")</f>
        <v>55081420</v>
      </c>
      <c r="AT547"/>
      <c r="DH547">
        <v>1300</v>
      </c>
      <c r="DI547">
        <v>3975</v>
      </c>
      <c r="DJ547">
        <v>1300</v>
      </c>
      <c r="DK547" t="s">
        <v>9636</v>
      </c>
      <c r="DL547" t="s">
        <v>9812</v>
      </c>
      <c r="DM547" t="s">
        <v>9811</v>
      </c>
      <c r="DN547">
        <v>1213647500</v>
      </c>
      <c r="DO547">
        <v>930884500</v>
      </c>
      <c r="DP547">
        <v>11096004500</v>
      </c>
      <c r="DQ547">
        <v>7168974200</v>
      </c>
      <c r="DR547">
        <v>9800</v>
      </c>
      <c r="DS547">
        <v>9800</v>
      </c>
      <c r="DT547">
        <v>1132245.357142857</v>
      </c>
      <c r="DU547">
        <v>731527.97959183669</v>
      </c>
      <c r="DV547">
        <v>9800</v>
      </c>
      <c r="DW547">
        <v>1132245.357142857</v>
      </c>
      <c r="DX547">
        <v>731527.97959183669</v>
      </c>
      <c r="DY547">
        <v>1.5477813408785877</v>
      </c>
    </row>
    <row r="548" spans="1:129" x14ac:dyDescent="0.25">
      <c r="A548" s="258">
        <v>41685</v>
      </c>
      <c r="B5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1392.11.26</v>
      </c>
      <c r="C548" s="195">
        <f t="shared" ca="1" si="44"/>
        <v>1392</v>
      </c>
      <c r="D5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48" s="195">
        <f>_xlfn.NUMBERVALUE(RIGHT(Table11[[#This Row],[تاریخ شمسی]],2))</f>
        <v>26</v>
      </c>
      <c r="F5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11-26</v>
      </c>
      <c r="G548" s="195" t="s">
        <v>699</v>
      </c>
      <c r="I548" s="259">
        <v>44327</v>
      </c>
      <c r="J548">
        <v>22500</v>
      </c>
      <c r="L548" s="259">
        <v>41685</v>
      </c>
      <c r="M548">
        <v>29600</v>
      </c>
      <c r="O548" s="283">
        <f>IFERROR(DATE(Table7[[#This Row],[year]],MONTH(DATEVALUE(Table7[[#This Row],[month]]&amp;"1")),Table7[[#This Row],[day]]),"")</f>
        <v>44301</v>
      </c>
      <c r="P548" s="257" t="s">
        <v>3973</v>
      </c>
      <c r="Q548" s="257">
        <v>2021</v>
      </c>
      <c r="R548" s="257" t="s">
        <v>3437</v>
      </c>
      <c r="S548" s="257">
        <v>15</v>
      </c>
      <c r="T548" s="257">
        <v>1748</v>
      </c>
      <c r="U548" s="257">
        <v>2368.5</v>
      </c>
      <c r="V548" s="257">
        <v>1802450</v>
      </c>
      <c r="X548" s="260">
        <v>44330</v>
      </c>
      <c r="Z548" s="260">
        <v>3</v>
      </c>
      <c r="AB548" s="260" t="str">
        <f ca="1">IFERROR(IFERROR(VLOOKUP(Table_Merge1[[#This Row],[Column1]],Table11[#All],2,FALSE),LEFT(AB549,8)&amp;IF(LEN((RIGHT(AB549,2)+1))&lt;2,"0"&amp;(RIGHT(AB549,2)+1),(RIGHT(AB549,2)-1))),"")</f>
        <v>1400.02.22</v>
      </c>
      <c r="AC548" s="259" t="str">
        <f ca="1">LEFT(Table_Merge1[[#This Row],[Column2]],4)</f>
        <v>1400</v>
      </c>
      <c r="AD548" s="259" t="str">
        <f ca="1">RIGHT(LEFT(Table_Merge1[[#This Row],[Column2]],7),2)</f>
        <v>02</v>
      </c>
      <c r="AE548" s="259" t="str">
        <f ca="1">RIGHT(Table_Merge1[[#This Row],[Column2]],2)</f>
        <v>22</v>
      </c>
      <c r="AH548" s="260">
        <v>2021</v>
      </c>
      <c r="AI548" t="s">
        <v>3439</v>
      </c>
      <c r="AJ548" s="260">
        <v>14</v>
      </c>
      <c r="AK548">
        <v>1833.5</v>
      </c>
      <c r="AL548">
        <v>2434</v>
      </c>
      <c r="AM548">
        <v>1750350</v>
      </c>
      <c r="AN548">
        <v>22630</v>
      </c>
      <c r="AP548" s="287" t="str">
        <f>IFERROR(IF(Table_Merge1[[#This Row],[LME Zinc stock]]*Table_Merge1[[#This Row],[Nima.مقدار]]=0,"",Table_Merge1[[#This Row],[LME Zinc stock]]*Table_Merge1[[#This Row],[Nima.مقدار]]),"")</f>
        <v/>
      </c>
      <c r="AQ548" s="287" t="str">
        <f>IFERROR(IF(Table_Merge1[[#This Row],[LME Zinc 3-month]]*Table_Merge1[[#This Row],[Nima.مقدار]]=0,"",Table_Merge1[[#This Row],[LME Zinc 3-month]]*Table_Merge1[[#This Row],[Nima.مقدار]]),"")</f>
        <v/>
      </c>
      <c r="AR548" s="288">
        <f>IFERROR(IF(Table_Merge1[[#This Row],[LME Zinc stock]]*Table_Merge1[[#This Row],[Azad.Sell]]=0,"",Table_Merge1[[#This Row],[LME Zinc stock]]*Table_Merge1[[#This Row],[Azad.Sell]]),"")</f>
        <v>39610420500</v>
      </c>
      <c r="AS548" s="288">
        <f>IFERROR(IF(Table_Merge1[[#This Row],[LME Zinc 3-month]]*Table_Merge1[[#This Row],[Azad.Sell]]=0,"",Table_Merge1[[#This Row],[LME Zinc 3-month]]*Table_Merge1[[#This Row],[Azad.Sell]]),"")</f>
        <v>55081420</v>
      </c>
      <c r="AT548"/>
      <c r="DH548">
        <v>1000</v>
      </c>
      <c r="DI548">
        <v>3775</v>
      </c>
      <c r="DJ548">
        <v>1000</v>
      </c>
      <c r="DK548" t="s">
        <v>9692</v>
      </c>
      <c r="DL548" t="s">
        <v>9814</v>
      </c>
      <c r="DM548" t="s">
        <v>9810</v>
      </c>
      <c r="DN548">
        <v>1021163000</v>
      </c>
      <c r="DO548">
        <v>702133000</v>
      </c>
      <c r="DP548">
        <v>1021163000</v>
      </c>
      <c r="DQ548">
        <v>702133000</v>
      </c>
      <c r="DR548">
        <v>1000</v>
      </c>
      <c r="DS548" t="s">
        <v>3621</v>
      </c>
      <c r="DT548" t="s">
        <v>3621</v>
      </c>
      <c r="DU548" t="s">
        <v>3621</v>
      </c>
      <c r="DV548">
        <v>9200</v>
      </c>
      <c r="DW548">
        <v>1096896.6304347827</v>
      </c>
      <c r="DX548">
        <v>722884.91304347827</v>
      </c>
      <c r="DY548">
        <v>1.5173876375654962</v>
      </c>
    </row>
    <row r="549" spans="1:129" x14ac:dyDescent="0.25">
      <c r="A549" s="258">
        <v>41686</v>
      </c>
      <c r="B5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1392.11.27</v>
      </c>
      <c r="C549" s="195">
        <f t="shared" ca="1" si="44"/>
        <v>1392</v>
      </c>
      <c r="D5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49" s="195">
        <f>_xlfn.NUMBERVALUE(RIGHT(Table11[[#This Row],[تاریخ شمسی]],2))</f>
        <v>27</v>
      </c>
      <c r="F5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11-27</v>
      </c>
      <c r="G549" s="195" t="s">
        <v>700</v>
      </c>
      <c r="I549" s="259">
        <v>44328</v>
      </c>
      <c r="J549">
        <v>22630</v>
      </c>
      <c r="L549" s="259">
        <v>41686</v>
      </c>
      <c r="M549">
        <v>29490</v>
      </c>
      <c r="O549" s="284">
        <f>IFERROR(DATE(Table7[[#This Row],[year]],MONTH(DATEVALUE(Table7[[#This Row],[month]]&amp;"1")),Table7[[#This Row],[day]]),"")</f>
        <v>44300</v>
      </c>
      <c r="P549" s="195" t="s">
        <v>3974</v>
      </c>
      <c r="Q549" s="195">
        <v>2021</v>
      </c>
      <c r="R549" s="195" t="s">
        <v>3437</v>
      </c>
      <c r="S549" s="195">
        <v>14</v>
      </c>
      <c r="T549" s="195">
        <v>1743.3</v>
      </c>
      <c r="U549" s="195">
        <v>2337</v>
      </c>
      <c r="V549" s="195">
        <v>1809250</v>
      </c>
      <c r="X549" s="260">
        <v>44329</v>
      </c>
      <c r="Y549" t="s">
        <v>8946</v>
      </c>
      <c r="Z549" s="260">
        <v>3</v>
      </c>
      <c r="AA549">
        <v>1400</v>
      </c>
      <c r="AB549" s="260" t="str">
        <f ca="1">IFERROR(IFERROR(VLOOKUP(Table_Merge1[[#This Row],[Column1]],Table11[#All],2,FALSE),LEFT(AB550,8)&amp;IF(LEN((RIGHT(AB550,2)+1))&lt;2,"0"&amp;(RIGHT(AB550,2)+1),(RIGHT(AB550,2)-1))),"")</f>
        <v>1400.02.23</v>
      </c>
      <c r="AC549" s="259" t="str">
        <f ca="1">LEFT(Table_Merge1[[#This Row],[Column2]],4)</f>
        <v>1400</v>
      </c>
      <c r="AD549" s="259" t="str">
        <f ca="1">RIGHT(LEFT(Table_Merge1[[#This Row],[Column2]],7),2)</f>
        <v>02</v>
      </c>
      <c r="AE549" s="259" t="str">
        <f ca="1">RIGHT(Table_Merge1[[#This Row],[Column2]],2)</f>
        <v>23</v>
      </c>
      <c r="AF549">
        <v>2</v>
      </c>
      <c r="AG549">
        <v>23</v>
      </c>
      <c r="AH549" s="260">
        <v>2021</v>
      </c>
      <c r="AI549" t="s">
        <v>3439</v>
      </c>
      <c r="AJ549" s="260">
        <v>13</v>
      </c>
      <c r="AK549">
        <v>1814.3</v>
      </c>
      <c r="AL549">
        <v>2419</v>
      </c>
      <c r="AM549">
        <v>1757350</v>
      </c>
      <c r="AN549">
        <v>22630</v>
      </c>
      <c r="AO549">
        <v>209714</v>
      </c>
      <c r="AP549" s="287">
        <f>IFERROR(IF(Table_Merge1[[#This Row],[LME Zinc stock]]*Table_Merge1[[#This Row],[Nima.مقدار]]=0,"",Table_Merge1[[#This Row],[LME Zinc stock]]*Table_Merge1[[#This Row],[Nima.مقدار]]),"")</f>
        <v>368540897900</v>
      </c>
      <c r="AQ549" s="287">
        <f>IFERROR(IF(Table_Merge1[[#This Row],[LME Zinc 3-month]]*Table_Merge1[[#This Row],[Nima.مقدار]]=0,"",Table_Merge1[[#This Row],[LME Zinc 3-month]]*Table_Merge1[[#This Row],[Nima.مقدار]]),"")</f>
        <v>507298166</v>
      </c>
      <c r="AR549" s="288">
        <f>IFERROR(IF(Table_Merge1[[#This Row],[LME Zinc stock]]*Table_Merge1[[#This Row],[Azad.Sell]]=0,"",Table_Merge1[[#This Row],[LME Zinc stock]]*Table_Merge1[[#This Row],[Azad.Sell]]),"")</f>
        <v>39768830500</v>
      </c>
      <c r="AS549" s="288">
        <f>IFERROR(IF(Table_Merge1[[#This Row],[LME Zinc 3-month]]*Table_Merge1[[#This Row],[Azad.Sell]]=0,"",Table_Merge1[[#This Row],[LME Zinc 3-month]]*Table_Merge1[[#This Row],[Azad.Sell]]),"")</f>
        <v>54741970</v>
      </c>
      <c r="AT549"/>
      <c r="DH549">
        <v>1400</v>
      </c>
      <c r="DI549">
        <v>3625</v>
      </c>
      <c r="DJ549">
        <v>1400</v>
      </c>
      <c r="DK549" t="s">
        <v>9693</v>
      </c>
      <c r="DL549" t="s">
        <v>9814</v>
      </c>
      <c r="DM549" t="s">
        <v>9810</v>
      </c>
      <c r="DN549">
        <v>1600530400</v>
      </c>
      <c r="DO549">
        <v>1020125400</v>
      </c>
      <c r="DP549">
        <v>2621693400</v>
      </c>
      <c r="DQ549">
        <v>1722258400</v>
      </c>
      <c r="DR549">
        <v>2400</v>
      </c>
      <c r="DS549" t="s">
        <v>3621</v>
      </c>
      <c r="DT549" t="s">
        <v>3621</v>
      </c>
      <c r="DU549" t="s">
        <v>3621</v>
      </c>
      <c r="DV549">
        <v>9200</v>
      </c>
      <c r="DW549">
        <v>1096896.6304347827</v>
      </c>
      <c r="DX549">
        <v>722884.91304347827</v>
      </c>
      <c r="DY549">
        <v>1.5173876375654962</v>
      </c>
    </row>
    <row r="550" spans="1:129" x14ac:dyDescent="0.25">
      <c r="A550" s="258">
        <v>41687</v>
      </c>
      <c r="B5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1392.11.28</v>
      </c>
      <c r="C550" s="195">
        <f t="shared" ca="1" si="44"/>
        <v>1392</v>
      </c>
      <c r="D5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50" s="195">
        <f>_xlfn.NUMBERVALUE(RIGHT(Table11[[#This Row],[تاریخ شمسی]],2))</f>
        <v>28</v>
      </c>
      <c r="F5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11-28</v>
      </c>
      <c r="G550" s="195" t="s">
        <v>701</v>
      </c>
      <c r="I550" s="259">
        <v>44328</v>
      </c>
      <c r="J550">
        <v>22630</v>
      </c>
      <c r="L550" s="259">
        <v>41687</v>
      </c>
      <c r="M550">
        <v>29510</v>
      </c>
      <c r="O550" s="283">
        <f>IFERROR(DATE(Table7[[#This Row],[year]],MONTH(DATEVALUE(Table7[[#This Row],[month]]&amp;"1")),Table7[[#This Row],[day]]),"")</f>
        <v>44299</v>
      </c>
      <c r="P550" s="257" t="s">
        <v>3975</v>
      </c>
      <c r="Q550" s="257">
        <v>2021</v>
      </c>
      <c r="R550" s="257" t="s">
        <v>3437</v>
      </c>
      <c r="S550" s="257">
        <v>13</v>
      </c>
      <c r="T550" s="257">
        <v>1728.1</v>
      </c>
      <c r="U550" s="257">
        <v>2330</v>
      </c>
      <c r="V550" s="257">
        <v>1812625</v>
      </c>
      <c r="X550" s="260">
        <v>44329</v>
      </c>
      <c r="Y550" t="s">
        <v>8946</v>
      </c>
      <c r="Z550" s="260">
        <v>3</v>
      </c>
      <c r="AA550">
        <v>1400</v>
      </c>
      <c r="AB550" s="260" t="str">
        <f ca="1">IFERROR(IFERROR(VLOOKUP(Table_Merge1[[#This Row],[Column1]],Table11[#All],2,FALSE),LEFT(AB551,8)&amp;IF(LEN((RIGHT(AB551,2)+1))&lt;2,"0"&amp;(RIGHT(AB551,2)+1),(RIGHT(AB551,2)-1))),"")</f>
        <v>1400.02.23</v>
      </c>
      <c r="AC550" s="259" t="str">
        <f ca="1">LEFT(Table_Merge1[[#This Row],[Column2]],4)</f>
        <v>1400</v>
      </c>
      <c r="AD550" s="259" t="str">
        <f ca="1">RIGHT(LEFT(Table_Merge1[[#This Row],[Column2]],7),2)</f>
        <v>02</v>
      </c>
      <c r="AE550" s="259" t="str">
        <f ca="1">RIGHT(Table_Merge1[[#This Row],[Column2]],2)</f>
        <v>23</v>
      </c>
      <c r="AF550">
        <v>2</v>
      </c>
      <c r="AG550">
        <v>23</v>
      </c>
      <c r="AH550" s="260">
        <v>2021</v>
      </c>
      <c r="AI550" t="s">
        <v>3439</v>
      </c>
      <c r="AJ550" s="260">
        <v>13</v>
      </c>
      <c r="AK550">
        <v>1814.3</v>
      </c>
      <c r="AL550">
        <v>2419</v>
      </c>
      <c r="AM550">
        <v>1757350</v>
      </c>
      <c r="AN550">
        <v>22630</v>
      </c>
      <c r="AO550">
        <v>209714</v>
      </c>
      <c r="AP550" s="287">
        <f>IFERROR(IF(Table_Merge1[[#This Row],[LME Zinc stock]]*Table_Merge1[[#This Row],[Nima.مقدار]]=0,"",Table_Merge1[[#This Row],[LME Zinc stock]]*Table_Merge1[[#This Row],[Nima.مقدار]]),"")</f>
        <v>368540897900</v>
      </c>
      <c r="AQ550" s="287">
        <f>IFERROR(IF(Table_Merge1[[#This Row],[LME Zinc 3-month]]*Table_Merge1[[#This Row],[Nima.مقدار]]=0,"",Table_Merge1[[#This Row],[LME Zinc 3-month]]*Table_Merge1[[#This Row],[Nima.مقدار]]),"")</f>
        <v>507298166</v>
      </c>
      <c r="AR550" s="288">
        <f>IFERROR(IF(Table_Merge1[[#This Row],[LME Zinc stock]]*Table_Merge1[[#This Row],[Azad.Sell]]=0,"",Table_Merge1[[#This Row],[LME Zinc stock]]*Table_Merge1[[#This Row],[Azad.Sell]]),"")</f>
        <v>39768830500</v>
      </c>
      <c r="AS550" s="288">
        <f>IFERROR(IF(Table_Merge1[[#This Row],[LME Zinc 3-month]]*Table_Merge1[[#This Row],[Azad.Sell]]=0,"",Table_Merge1[[#This Row],[LME Zinc 3-month]]*Table_Merge1[[#This Row],[Azad.Sell]]),"")</f>
        <v>54741970</v>
      </c>
      <c r="AT550"/>
      <c r="DH550">
        <v>1400</v>
      </c>
      <c r="DI550">
        <v>3025</v>
      </c>
      <c r="DJ550">
        <v>1400</v>
      </c>
      <c r="DK550" t="s">
        <v>9693</v>
      </c>
      <c r="DL550" t="s">
        <v>9814</v>
      </c>
      <c r="DM550" t="s">
        <v>9810</v>
      </c>
      <c r="DN550">
        <v>1578439800</v>
      </c>
      <c r="DO550">
        <v>1019285400</v>
      </c>
      <c r="DP550">
        <v>4200133200</v>
      </c>
      <c r="DQ550">
        <v>2741543800</v>
      </c>
      <c r="DR550">
        <v>3800</v>
      </c>
      <c r="DS550" t="s">
        <v>3621</v>
      </c>
      <c r="DT550" t="s">
        <v>3621</v>
      </c>
      <c r="DU550" t="s">
        <v>3621</v>
      </c>
      <c r="DV550">
        <v>9200</v>
      </c>
      <c r="DW550">
        <v>1096896.6304347827</v>
      </c>
      <c r="DX550">
        <v>722884.91304347827</v>
      </c>
      <c r="DY550">
        <v>1.5173876375654962</v>
      </c>
    </row>
    <row r="551" spans="1:129" x14ac:dyDescent="0.25">
      <c r="A551" s="258">
        <v>41688</v>
      </c>
      <c r="B5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1392.11.29</v>
      </c>
      <c r="C551" s="195">
        <f t="shared" ca="1" si="44"/>
        <v>1392</v>
      </c>
      <c r="D5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51" s="195">
        <f>_xlfn.NUMBERVALUE(RIGHT(Table11[[#This Row],[تاریخ شمسی]],2))</f>
        <v>29</v>
      </c>
      <c r="F5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11-29</v>
      </c>
      <c r="G551" s="195" t="s">
        <v>702</v>
      </c>
      <c r="I551" s="259">
        <v>44328</v>
      </c>
      <c r="J551">
        <v>22630</v>
      </c>
      <c r="L551" s="259">
        <v>41688</v>
      </c>
      <c r="M551">
        <v>29500</v>
      </c>
      <c r="O551" s="284">
        <f>IFERROR(DATE(Table7[[#This Row],[year]],MONTH(DATEVALUE(Table7[[#This Row],[month]]&amp;"1")),Table7[[#This Row],[day]]),"")</f>
        <v>44298</v>
      </c>
      <c r="P551" s="195" t="s">
        <v>3976</v>
      </c>
      <c r="Q551" s="195">
        <v>2021</v>
      </c>
      <c r="R551" s="195" t="s">
        <v>3437</v>
      </c>
      <c r="S551" s="195">
        <v>12</v>
      </c>
      <c r="T551" s="195">
        <v>1741.55</v>
      </c>
      <c r="U551" s="195">
        <v>2342.5</v>
      </c>
      <c r="V551" s="195">
        <v>1819625</v>
      </c>
      <c r="X551" s="260">
        <v>44329</v>
      </c>
      <c r="Y551" t="s">
        <v>8946</v>
      </c>
      <c r="Z551" s="260">
        <v>3</v>
      </c>
      <c r="AA551">
        <v>1400</v>
      </c>
      <c r="AB551" s="260" t="str">
        <f ca="1">IFERROR(IFERROR(VLOOKUP(Table_Merge1[[#This Row],[Column1]],Table11[#All],2,FALSE),LEFT(AB552,8)&amp;IF(LEN((RIGHT(AB552,2)+1))&lt;2,"0"&amp;(RIGHT(AB552,2)+1),(RIGHT(AB552,2)-1))),"")</f>
        <v>1400.02.23</v>
      </c>
      <c r="AC551" s="259" t="str">
        <f ca="1">LEFT(Table_Merge1[[#This Row],[Column2]],4)</f>
        <v>1400</v>
      </c>
      <c r="AD551" s="259" t="str">
        <f ca="1">RIGHT(LEFT(Table_Merge1[[#This Row],[Column2]],7),2)</f>
        <v>02</v>
      </c>
      <c r="AE551" s="259" t="str">
        <f ca="1">RIGHT(Table_Merge1[[#This Row],[Column2]],2)</f>
        <v>23</v>
      </c>
      <c r="AF551">
        <v>2</v>
      </c>
      <c r="AG551">
        <v>23</v>
      </c>
      <c r="AH551" s="260">
        <v>2021</v>
      </c>
      <c r="AI551" t="s">
        <v>3439</v>
      </c>
      <c r="AJ551" s="260">
        <v>13</v>
      </c>
      <c r="AK551">
        <v>1814.3</v>
      </c>
      <c r="AL551">
        <v>2419</v>
      </c>
      <c r="AM551">
        <v>1757350</v>
      </c>
      <c r="AN551">
        <v>22630</v>
      </c>
      <c r="AO551">
        <v>209714</v>
      </c>
      <c r="AP551" s="287">
        <f>IFERROR(IF(Table_Merge1[[#This Row],[LME Zinc stock]]*Table_Merge1[[#This Row],[Nima.مقدار]]=0,"",Table_Merge1[[#This Row],[LME Zinc stock]]*Table_Merge1[[#This Row],[Nima.مقدار]]),"")</f>
        <v>368540897900</v>
      </c>
      <c r="AQ551" s="287">
        <f>IFERROR(IF(Table_Merge1[[#This Row],[LME Zinc 3-month]]*Table_Merge1[[#This Row],[Nima.مقدار]]=0,"",Table_Merge1[[#This Row],[LME Zinc 3-month]]*Table_Merge1[[#This Row],[Nima.مقدار]]),"")</f>
        <v>507298166</v>
      </c>
      <c r="AR551" s="288">
        <f>IFERROR(IF(Table_Merge1[[#This Row],[LME Zinc stock]]*Table_Merge1[[#This Row],[Azad.Sell]]=0,"",Table_Merge1[[#This Row],[LME Zinc stock]]*Table_Merge1[[#This Row],[Azad.Sell]]),"")</f>
        <v>39768830500</v>
      </c>
      <c r="AS551" s="288">
        <f>IFERROR(IF(Table_Merge1[[#This Row],[LME Zinc 3-month]]*Table_Merge1[[#This Row],[Azad.Sell]]=0,"",Table_Merge1[[#This Row],[LME Zinc 3-month]]*Table_Merge1[[#This Row],[Azad.Sell]]),"")</f>
        <v>54741970</v>
      </c>
      <c r="AT551"/>
      <c r="DH551">
        <v>1300</v>
      </c>
      <c r="DI551">
        <v>3250</v>
      </c>
      <c r="DJ551">
        <v>1300</v>
      </c>
      <c r="DK551" t="s">
        <v>9748</v>
      </c>
      <c r="DL551" t="s">
        <v>9814</v>
      </c>
      <c r="DM551" t="s">
        <v>9810</v>
      </c>
      <c r="DN551">
        <v>1494015900</v>
      </c>
      <c r="DO551">
        <v>947350300</v>
      </c>
      <c r="DP551">
        <v>5694149100</v>
      </c>
      <c r="DQ551">
        <v>3688894100</v>
      </c>
      <c r="DR551">
        <v>5100</v>
      </c>
      <c r="DS551" t="s">
        <v>3621</v>
      </c>
      <c r="DT551" t="s">
        <v>3621</v>
      </c>
      <c r="DU551" t="s">
        <v>3621</v>
      </c>
      <c r="DV551">
        <v>9200</v>
      </c>
      <c r="DW551">
        <v>1096896.6304347827</v>
      </c>
      <c r="DX551">
        <v>722884.91304347827</v>
      </c>
      <c r="DY551">
        <v>1.5173876375654962</v>
      </c>
    </row>
    <row r="552" spans="1:129" x14ac:dyDescent="0.25">
      <c r="A552" s="258">
        <v>41689</v>
      </c>
      <c r="B5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1392.11.30</v>
      </c>
      <c r="C552" s="195">
        <f t="shared" ca="1" si="44"/>
        <v>1392</v>
      </c>
      <c r="D5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552" s="195">
        <f>_xlfn.NUMBERVALUE(RIGHT(Table11[[#This Row],[تاریخ شمسی]],2))</f>
        <v>30</v>
      </c>
      <c r="F5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11-30</v>
      </c>
      <c r="G552" s="195" t="s">
        <v>703</v>
      </c>
      <c r="I552" s="259">
        <v>44329</v>
      </c>
      <c r="J552">
        <v>22630</v>
      </c>
      <c r="L552" s="259">
        <v>41689</v>
      </c>
      <c r="M552">
        <v>29520</v>
      </c>
      <c r="O552" s="283">
        <f>IFERROR(DATE(Table7[[#This Row],[year]],MONTH(DATEVALUE(Table7[[#This Row],[month]]&amp;"1")),Table7[[#This Row],[day]]),"")</f>
        <v>44295</v>
      </c>
      <c r="P552" s="257" t="s">
        <v>3977</v>
      </c>
      <c r="Q552" s="257">
        <v>2021</v>
      </c>
      <c r="R552" s="257" t="s">
        <v>3437</v>
      </c>
      <c r="S552" s="257">
        <v>9</v>
      </c>
      <c r="T552" s="257">
        <v>1747.95</v>
      </c>
      <c r="U552" s="257">
        <v>2324.5</v>
      </c>
      <c r="V552" s="257">
        <v>1824250</v>
      </c>
      <c r="X552" s="260">
        <v>44328</v>
      </c>
      <c r="Y552" t="s">
        <v>8945</v>
      </c>
      <c r="Z552" s="260">
        <v>3</v>
      </c>
      <c r="AA552">
        <v>1400</v>
      </c>
      <c r="AB552" s="260" t="str">
        <f ca="1">IFERROR(IFERROR(VLOOKUP(Table_Merge1[[#This Row],[Column1]],Table11[#All],2,FALSE),LEFT(AB553,8)&amp;IF(LEN((RIGHT(AB553,2)+1))&lt;2,"0"&amp;(RIGHT(AB553,2)+1),(RIGHT(AB553,2)-1))),"")</f>
        <v>1400.02.22</v>
      </c>
      <c r="AC552" s="259" t="str">
        <f ca="1">LEFT(Table_Merge1[[#This Row],[Column2]],4)</f>
        <v>1400</v>
      </c>
      <c r="AD552" s="259" t="str">
        <f ca="1">RIGHT(LEFT(Table_Merge1[[#This Row],[Column2]],7),2)</f>
        <v>02</v>
      </c>
      <c r="AE552" s="259" t="str">
        <f ca="1">RIGHT(Table_Merge1[[#This Row],[Column2]],2)</f>
        <v>22</v>
      </c>
      <c r="AF552">
        <v>2</v>
      </c>
      <c r="AG552">
        <v>22</v>
      </c>
      <c r="AH552" s="260">
        <v>2021</v>
      </c>
      <c r="AI552" t="s">
        <v>3439</v>
      </c>
      <c r="AJ552" s="260">
        <v>12</v>
      </c>
      <c r="AK552">
        <v>1833.6</v>
      </c>
      <c r="AL552">
        <v>2432.5</v>
      </c>
      <c r="AM552">
        <v>1759675</v>
      </c>
      <c r="AN552">
        <v>22630</v>
      </c>
      <c r="AO552">
        <v>209714</v>
      </c>
      <c r="AP552" s="287">
        <f>IFERROR(IF(Table_Merge1[[#This Row],[LME Zinc stock]]*Table_Merge1[[#This Row],[Nima.مقدار]]=0,"",Table_Merge1[[#This Row],[LME Zinc stock]]*Table_Merge1[[#This Row],[Nima.مقدار]]),"")</f>
        <v>369028482950</v>
      </c>
      <c r="AQ552" s="287">
        <f>IFERROR(IF(Table_Merge1[[#This Row],[LME Zinc 3-month]]*Table_Merge1[[#This Row],[Nima.مقدار]]=0,"",Table_Merge1[[#This Row],[LME Zinc 3-month]]*Table_Merge1[[#This Row],[Nima.مقدار]]),"")</f>
        <v>510129305</v>
      </c>
      <c r="AR552" s="288">
        <f>IFERROR(IF(Table_Merge1[[#This Row],[LME Zinc stock]]*Table_Merge1[[#This Row],[Azad.Sell]]=0,"",Table_Merge1[[#This Row],[LME Zinc stock]]*Table_Merge1[[#This Row],[Azad.Sell]]),"")</f>
        <v>39821445250</v>
      </c>
      <c r="AS552" s="288">
        <f>IFERROR(IF(Table_Merge1[[#This Row],[LME Zinc 3-month]]*Table_Merge1[[#This Row],[Azad.Sell]]=0,"",Table_Merge1[[#This Row],[LME Zinc 3-month]]*Table_Merge1[[#This Row],[Azad.Sell]]),"")</f>
        <v>55047475</v>
      </c>
      <c r="AT552"/>
      <c r="DH552">
        <v>1300</v>
      </c>
      <c r="DI552">
        <v>2825</v>
      </c>
      <c r="DJ552">
        <v>1300</v>
      </c>
      <c r="DK552" t="s">
        <v>9748</v>
      </c>
      <c r="DL552" t="s">
        <v>9814</v>
      </c>
      <c r="DM552" t="s">
        <v>9810</v>
      </c>
      <c r="DN552">
        <v>1449129500</v>
      </c>
      <c r="DO552">
        <v>946960300</v>
      </c>
      <c r="DP552">
        <v>7143278600</v>
      </c>
      <c r="DQ552">
        <v>4635854400</v>
      </c>
      <c r="DR552">
        <v>6400</v>
      </c>
      <c r="DS552" t="s">
        <v>3621</v>
      </c>
      <c r="DT552" t="s">
        <v>3621</v>
      </c>
      <c r="DU552" t="s">
        <v>3621</v>
      </c>
      <c r="DV552">
        <v>9200</v>
      </c>
      <c r="DW552">
        <v>1096896.6304347827</v>
      </c>
      <c r="DX552">
        <v>722884.91304347827</v>
      </c>
      <c r="DY552">
        <v>1.5173876375654962</v>
      </c>
    </row>
    <row r="553" spans="1:129" x14ac:dyDescent="0.25">
      <c r="A553" s="258">
        <v>41690</v>
      </c>
      <c r="B5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1392.12.01</v>
      </c>
      <c r="C553" s="195">
        <f t="shared" ca="1" si="44"/>
        <v>1392</v>
      </c>
      <c r="D5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53" s="195">
        <f>_xlfn.NUMBERVALUE(RIGHT(Table11[[#This Row],[تاریخ شمسی]],2))</f>
        <v>1</v>
      </c>
      <c r="F5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12-01</v>
      </c>
      <c r="G553" s="195" t="s">
        <v>704</v>
      </c>
      <c r="I553" s="259">
        <v>44329</v>
      </c>
      <c r="J553">
        <v>22630</v>
      </c>
      <c r="L553" s="259">
        <v>41690</v>
      </c>
      <c r="M553">
        <v>29510</v>
      </c>
      <c r="O553" s="284">
        <f>IFERROR(DATE(Table7[[#This Row],[year]],MONTH(DATEVALUE(Table7[[#This Row],[month]]&amp;"1")),Table7[[#This Row],[day]]),"")</f>
        <v>44294</v>
      </c>
      <c r="P553" s="195" t="s">
        <v>3978</v>
      </c>
      <c r="Q553" s="195">
        <v>2021</v>
      </c>
      <c r="R553" s="195" t="s">
        <v>3437</v>
      </c>
      <c r="S553" s="195">
        <v>8</v>
      </c>
      <c r="T553" s="195">
        <v>1743.7</v>
      </c>
      <c r="U553" s="195">
        <v>2344</v>
      </c>
      <c r="V553" s="195">
        <v>1829325</v>
      </c>
      <c r="X553" s="260">
        <v>44328</v>
      </c>
      <c r="Y553" t="s">
        <v>8945</v>
      </c>
      <c r="Z553" s="260">
        <v>3</v>
      </c>
      <c r="AA553">
        <v>1400</v>
      </c>
      <c r="AB553" s="260" t="str">
        <f ca="1">IFERROR(IFERROR(VLOOKUP(Table_Merge1[[#This Row],[Column1]],Table11[#All],2,FALSE),LEFT(AB554,8)&amp;IF(LEN((RIGHT(AB554,2)+1))&lt;2,"0"&amp;(RIGHT(AB554,2)+1),(RIGHT(AB554,2)-1))),"")</f>
        <v>1400.02.22</v>
      </c>
      <c r="AC553" s="259" t="str">
        <f ca="1">LEFT(Table_Merge1[[#This Row],[Column2]],4)</f>
        <v>1400</v>
      </c>
      <c r="AD553" s="259" t="str">
        <f ca="1">RIGHT(LEFT(Table_Merge1[[#This Row],[Column2]],7),2)</f>
        <v>02</v>
      </c>
      <c r="AE553" s="259" t="str">
        <f ca="1">RIGHT(Table_Merge1[[#This Row],[Column2]],2)</f>
        <v>22</v>
      </c>
      <c r="AF553">
        <v>2</v>
      </c>
      <c r="AG553">
        <v>22</v>
      </c>
      <c r="AH553" s="260">
        <v>2021</v>
      </c>
      <c r="AI553" t="s">
        <v>3439</v>
      </c>
      <c r="AJ553" s="260">
        <v>12</v>
      </c>
      <c r="AK553">
        <v>1833.6</v>
      </c>
      <c r="AL553">
        <v>2432.5</v>
      </c>
      <c r="AM553">
        <v>1759675</v>
      </c>
      <c r="AN553">
        <v>22630</v>
      </c>
      <c r="AO553">
        <v>209714</v>
      </c>
      <c r="AP553" s="287">
        <f>IFERROR(IF(Table_Merge1[[#This Row],[LME Zinc stock]]*Table_Merge1[[#This Row],[Nima.مقدار]]=0,"",Table_Merge1[[#This Row],[LME Zinc stock]]*Table_Merge1[[#This Row],[Nima.مقدار]]),"")</f>
        <v>369028482950</v>
      </c>
      <c r="AQ553" s="287">
        <f>IFERROR(IF(Table_Merge1[[#This Row],[LME Zinc 3-month]]*Table_Merge1[[#This Row],[Nima.مقدار]]=0,"",Table_Merge1[[#This Row],[LME Zinc 3-month]]*Table_Merge1[[#This Row],[Nima.مقدار]]),"")</f>
        <v>510129305</v>
      </c>
      <c r="AR553" s="288">
        <f>IFERROR(IF(Table_Merge1[[#This Row],[LME Zinc stock]]*Table_Merge1[[#This Row],[Azad.Sell]]=0,"",Table_Merge1[[#This Row],[LME Zinc stock]]*Table_Merge1[[#This Row],[Azad.Sell]]),"")</f>
        <v>39821445250</v>
      </c>
      <c r="AS553" s="288">
        <f>IFERROR(IF(Table_Merge1[[#This Row],[LME Zinc 3-month]]*Table_Merge1[[#This Row],[Azad.Sell]]=0,"",Table_Merge1[[#This Row],[LME Zinc 3-month]]*Table_Merge1[[#This Row],[Azad.Sell]]),"")</f>
        <v>55047475</v>
      </c>
      <c r="AT553"/>
      <c r="DH553">
        <v>1400</v>
      </c>
      <c r="DI553">
        <v>2350</v>
      </c>
      <c r="DJ553">
        <v>1400</v>
      </c>
      <c r="DK553" t="s">
        <v>9774</v>
      </c>
      <c r="DL553" t="s">
        <v>9814</v>
      </c>
      <c r="DM553" t="s">
        <v>9810</v>
      </c>
      <c r="DN553">
        <v>1467860800</v>
      </c>
      <c r="DO553">
        <v>1007133400</v>
      </c>
      <c r="DP553">
        <v>8611139400</v>
      </c>
      <c r="DQ553">
        <v>5642987800</v>
      </c>
      <c r="DR553">
        <v>7800</v>
      </c>
      <c r="DS553" t="s">
        <v>3621</v>
      </c>
      <c r="DT553" t="s">
        <v>3621</v>
      </c>
      <c r="DU553" t="s">
        <v>3621</v>
      </c>
      <c r="DV553">
        <v>9200</v>
      </c>
      <c r="DW553">
        <v>1096896.6304347827</v>
      </c>
      <c r="DX553">
        <v>722884.91304347827</v>
      </c>
      <c r="DY553">
        <v>1.5173876375654962</v>
      </c>
    </row>
    <row r="554" spans="1:129" x14ac:dyDescent="0.25">
      <c r="A554" s="258">
        <v>41692</v>
      </c>
      <c r="B5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1392.12.03</v>
      </c>
      <c r="C554" s="195">
        <f t="shared" ca="1" si="44"/>
        <v>1392</v>
      </c>
      <c r="D5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54" s="195">
        <f>_xlfn.NUMBERVALUE(RIGHT(Table11[[#This Row],[تاریخ شمسی]],2))</f>
        <v>3</v>
      </c>
      <c r="F5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12-03</v>
      </c>
      <c r="G554" s="195" t="s">
        <v>705</v>
      </c>
      <c r="I554" s="259">
        <v>44329</v>
      </c>
      <c r="J554">
        <v>22630</v>
      </c>
      <c r="L554" s="259">
        <v>41692</v>
      </c>
      <c r="M554">
        <v>29560</v>
      </c>
      <c r="O554" s="283">
        <f>IFERROR(DATE(Table7[[#This Row],[year]],MONTH(DATEVALUE(Table7[[#This Row],[month]]&amp;"1")),Table7[[#This Row],[day]]),"")</f>
        <v>44293</v>
      </c>
      <c r="P554" s="257" t="s">
        <v>3979</v>
      </c>
      <c r="Q554" s="257">
        <v>2021</v>
      </c>
      <c r="R554" s="257" t="s">
        <v>3437</v>
      </c>
      <c r="S554" s="257">
        <v>7</v>
      </c>
      <c r="T554" s="257">
        <v>1736</v>
      </c>
      <c r="U554" s="257">
        <v>2315</v>
      </c>
      <c r="V554" s="257">
        <v>1833550</v>
      </c>
      <c r="X554" s="260">
        <v>44328</v>
      </c>
      <c r="Y554" t="s">
        <v>8945</v>
      </c>
      <c r="Z554" s="260">
        <v>3</v>
      </c>
      <c r="AA554">
        <v>1400</v>
      </c>
      <c r="AB554" s="260" t="str">
        <f ca="1">IFERROR(IFERROR(VLOOKUP(Table_Merge1[[#This Row],[Column1]],Table11[#All],2,FALSE),LEFT(AB555,8)&amp;IF(LEN((RIGHT(AB555,2)+1))&lt;2,"0"&amp;(RIGHT(AB555,2)+1),(RIGHT(AB555,2)-1))),"")</f>
        <v>1400.02.22</v>
      </c>
      <c r="AC554" s="259" t="str">
        <f ca="1">LEFT(Table_Merge1[[#This Row],[Column2]],4)</f>
        <v>1400</v>
      </c>
      <c r="AD554" s="259" t="str">
        <f ca="1">RIGHT(LEFT(Table_Merge1[[#This Row],[Column2]],7),2)</f>
        <v>02</v>
      </c>
      <c r="AE554" s="259" t="str">
        <f ca="1">RIGHT(Table_Merge1[[#This Row],[Column2]],2)</f>
        <v>22</v>
      </c>
      <c r="AF554">
        <v>2</v>
      </c>
      <c r="AG554">
        <v>22</v>
      </c>
      <c r="AH554" s="260">
        <v>2021</v>
      </c>
      <c r="AI554" t="s">
        <v>3439</v>
      </c>
      <c r="AJ554" s="260">
        <v>12</v>
      </c>
      <c r="AK554">
        <v>1833.6</v>
      </c>
      <c r="AL554">
        <v>2432.5</v>
      </c>
      <c r="AM554">
        <v>1759675</v>
      </c>
      <c r="AN554">
        <v>22630</v>
      </c>
      <c r="AO554">
        <v>209714</v>
      </c>
      <c r="AP554" s="287">
        <f>IFERROR(IF(Table_Merge1[[#This Row],[LME Zinc stock]]*Table_Merge1[[#This Row],[Nima.مقدار]]=0,"",Table_Merge1[[#This Row],[LME Zinc stock]]*Table_Merge1[[#This Row],[Nima.مقدار]]),"")</f>
        <v>369028482950</v>
      </c>
      <c r="AQ554" s="287">
        <f>IFERROR(IF(Table_Merge1[[#This Row],[LME Zinc 3-month]]*Table_Merge1[[#This Row],[Nima.مقدار]]=0,"",Table_Merge1[[#This Row],[LME Zinc 3-month]]*Table_Merge1[[#This Row],[Nima.مقدار]]),"")</f>
        <v>510129305</v>
      </c>
      <c r="AR554" s="288">
        <f>IFERROR(IF(Table_Merge1[[#This Row],[LME Zinc stock]]*Table_Merge1[[#This Row],[Azad.Sell]]=0,"",Table_Merge1[[#This Row],[LME Zinc stock]]*Table_Merge1[[#This Row],[Azad.Sell]]),"")</f>
        <v>39821445250</v>
      </c>
      <c r="AS554" s="288">
        <f>IFERROR(IF(Table_Merge1[[#This Row],[LME Zinc 3-month]]*Table_Merge1[[#This Row],[Azad.Sell]]=0,"",Table_Merge1[[#This Row],[LME Zinc 3-month]]*Table_Merge1[[#This Row],[Azad.Sell]]),"")</f>
        <v>55047475</v>
      </c>
      <c r="AT554"/>
      <c r="DH554">
        <v>1400</v>
      </c>
      <c r="DI554">
        <v>2500</v>
      </c>
      <c r="DJ554">
        <v>1400</v>
      </c>
      <c r="DK554" t="s">
        <v>9774</v>
      </c>
      <c r="DL554" t="s">
        <v>9814</v>
      </c>
      <c r="DM554" t="s">
        <v>9810</v>
      </c>
      <c r="DN554">
        <v>1480309600</v>
      </c>
      <c r="DO554">
        <v>1007553400</v>
      </c>
      <c r="DP554">
        <v>10091449000</v>
      </c>
      <c r="DQ554">
        <v>6650541200</v>
      </c>
      <c r="DR554">
        <v>9200</v>
      </c>
      <c r="DS554">
        <v>9200</v>
      </c>
      <c r="DT554">
        <v>1096896.6304347827</v>
      </c>
      <c r="DU554">
        <v>722884.91304347827</v>
      </c>
      <c r="DV554">
        <v>9200</v>
      </c>
      <c r="DW554">
        <v>1096896.6304347827</v>
      </c>
      <c r="DX554">
        <v>722884.91304347827</v>
      </c>
      <c r="DY554">
        <v>1.5173876375654962</v>
      </c>
    </row>
    <row r="555" spans="1:129" x14ac:dyDescent="0.25">
      <c r="A555" s="258">
        <v>41693</v>
      </c>
      <c r="B5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1392.12.04</v>
      </c>
      <c r="C555" s="195">
        <f t="shared" ca="1" si="44"/>
        <v>1392</v>
      </c>
      <c r="D5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55" s="195">
        <f>_xlfn.NUMBERVALUE(RIGHT(Table11[[#This Row],[تاریخ شمسی]],2))</f>
        <v>4</v>
      </c>
      <c r="F5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12-04</v>
      </c>
      <c r="G555" s="195" t="s">
        <v>706</v>
      </c>
      <c r="I555" s="259">
        <v>44330</v>
      </c>
      <c r="J555">
        <v>22630</v>
      </c>
      <c r="L555" s="259">
        <v>41693</v>
      </c>
      <c r="M555">
        <v>29580</v>
      </c>
      <c r="O555" s="284">
        <f>IFERROR(DATE(Table7[[#This Row],[year]],MONTH(DATEVALUE(Table7[[#This Row],[month]]&amp;"1")),Table7[[#This Row],[day]]),"")</f>
        <v>44292</v>
      </c>
      <c r="P555" s="195" t="s">
        <v>3980</v>
      </c>
      <c r="Q555" s="195">
        <v>2021</v>
      </c>
      <c r="R555" s="195" t="s">
        <v>3437</v>
      </c>
      <c r="S555" s="195">
        <v>6</v>
      </c>
      <c r="T555" s="195">
        <v>1731.05</v>
      </c>
      <c r="U555" s="195">
        <v>2293</v>
      </c>
      <c r="V555" s="195">
        <v>1841575</v>
      </c>
      <c r="X555" s="260">
        <v>44327</v>
      </c>
      <c r="Y555" t="s">
        <v>8944</v>
      </c>
      <c r="Z555" s="260">
        <v>3</v>
      </c>
      <c r="AA555">
        <v>1400</v>
      </c>
      <c r="AB555" s="260" t="str">
        <f ca="1">IFERROR(IFERROR(VLOOKUP(Table_Merge1[[#This Row],[Column1]],Table11[#All],2,FALSE),LEFT(AB556,8)&amp;IF(LEN((RIGHT(AB556,2)+1))&lt;2,"0"&amp;(RIGHT(AB556,2)+1),(RIGHT(AB556,2)-1))),"")</f>
        <v>1400.02.21</v>
      </c>
      <c r="AC555" s="259" t="str">
        <f ca="1">LEFT(Table_Merge1[[#This Row],[Column2]],4)</f>
        <v>1400</v>
      </c>
      <c r="AD555" s="259" t="str">
        <f ca="1">RIGHT(LEFT(Table_Merge1[[#This Row],[Column2]],7),2)</f>
        <v>02</v>
      </c>
      <c r="AE555" s="259" t="str">
        <f ca="1">RIGHT(Table_Merge1[[#This Row],[Column2]],2)</f>
        <v>21</v>
      </c>
      <c r="AF555">
        <v>2</v>
      </c>
      <c r="AG555">
        <v>21</v>
      </c>
      <c r="AH555" s="260">
        <v>2021</v>
      </c>
      <c r="AI555" t="s">
        <v>3439</v>
      </c>
      <c r="AJ555" s="260">
        <v>11</v>
      </c>
      <c r="AK555">
        <v>1837.15</v>
      </c>
      <c r="AL555">
        <v>2498.5</v>
      </c>
      <c r="AM555">
        <v>1765525</v>
      </c>
      <c r="AN555">
        <v>22500</v>
      </c>
      <c r="AO555">
        <v>204887</v>
      </c>
      <c r="AP555" s="287">
        <f>IFERROR(IF(Table_Merge1[[#This Row],[LME Zinc stock]]*Table_Merge1[[#This Row],[Nima.مقدار]]=0,"",Table_Merge1[[#This Row],[LME Zinc stock]]*Table_Merge1[[#This Row],[Nima.مقدار]]),"")</f>
        <v>361733120675</v>
      </c>
      <c r="AQ555" s="287">
        <f>IFERROR(IF(Table_Merge1[[#This Row],[LME Zinc 3-month]]*Table_Merge1[[#This Row],[Nima.مقدار]]=0,"",Table_Merge1[[#This Row],[LME Zinc 3-month]]*Table_Merge1[[#This Row],[Nima.مقدار]]),"")</f>
        <v>511910169.5</v>
      </c>
      <c r="AR555" s="288">
        <f>IFERROR(IF(Table_Merge1[[#This Row],[LME Zinc stock]]*Table_Merge1[[#This Row],[Azad.Sell]]=0,"",Table_Merge1[[#This Row],[LME Zinc stock]]*Table_Merge1[[#This Row],[Azad.Sell]]),"")</f>
        <v>39724312500</v>
      </c>
      <c r="AS555" s="288">
        <f>IFERROR(IF(Table_Merge1[[#This Row],[LME Zinc 3-month]]*Table_Merge1[[#This Row],[Azad.Sell]]=0,"",Table_Merge1[[#This Row],[LME Zinc 3-month]]*Table_Merge1[[#This Row],[Azad.Sell]]),"")</f>
        <v>56216250</v>
      </c>
      <c r="AT555"/>
      <c r="DH555">
        <v>1200</v>
      </c>
      <c r="DI555">
        <v>3175</v>
      </c>
      <c r="DJ555">
        <v>1200</v>
      </c>
      <c r="DK555" t="s">
        <v>9777</v>
      </c>
      <c r="DL555" t="s">
        <v>9814</v>
      </c>
      <c r="DM555" t="s">
        <v>9809</v>
      </c>
      <c r="DN555">
        <v>1296291600</v>
      </c>
      <c r="DO555">
        <v>895492800</v>
      </c>
      <c r="DP555">
        <v>1296291600</v>
      </c>
      <c r="DQ555">
        <v>895492800</v>
      </c>
      <c r="DR555">
        <v>1200</v>
      </c>
      <c r="DS555" t="s">
        <v>3621</v>
      </c>
      <c r="DT555" t="s">
        <v>3621</v>
      </c>
      <c r="DU555" t="s">
        <v>3621</v>
      </c>
      <c r="DV555">
        <v>12000</v>
      </c>
      <c r="DW555">
        <v>1098654</v>
      </c>
      <c r="DX555">
        <v>774078.2</v>
      </c>
      <c r="DY555">
        <v>1.4193062147984532</v>
      </c>
    </row>
    <row r="556" spans="1:129" x14ac:dyDescent="0.25">
      <c r="A556" s="258">
        <v>41694</v>
      </c>
      <c r="B5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1392.12.05</v>
      </c>
      <c r="C556" s="195">
        <f t="shared" ca="1" si="44"/>
        <v>1392</v>
      </c>
      <c r="D5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56" s="195">
        <f>_xlfn.NUMBERVALUE(RIGHT(Table11[[#This Row],[تاریخ شمسی]],2))</f>
        <v>5</v>
      </c>
      <c r="F5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12-05</v>
      </c>
      <c r="G556" s="195" t="s">
        <v>707</v>
      </c>
      <c r="I556" s="259">
        <v>44330</v>
      </c>
      <c r="J556">
        <v>22630</v>
      </c>
      <c r="L556" s="259">
        <v>41694</v>
      </c>
      <c r="M556">
        <v>29820</v>
      </c>
      <c r="O556" s="283">
        <f>IFERROR(DATE(Table7[[#This Row],[year]],MONTH(DATEVALUE(Table7[[#This Row],[month]]&amp;"1")),Table7[[#This Row],[day]]),"")</f>
        <v>44287</v>
      </c>
      <c r="P556" s="257" t="s">
        <v>3981</v>
      </c>
      <c r="Q556" s="257">
        <v>2021</v>
      </c>
      <c r="R556" s="257" t="s">
        <v>3437</v>
      </c>
      <c r="S556" s="257">
        <v>1</v>
      </c>
      <c r="T556" s="257">
        <v>1712.85</v>
      </c>
      <c r="U556" s="257">
        <v>2268.5</v>
      </c>
      <c r="V556" s="257">
        <v>1847600</v>
      </c>
      <c r="X556" s="260">
        <v>44327</v>
      </c>
      <c r="Y556" t="s">
        <v>8944</v>
      </c>
      <c r="Z556" s="260">
        <v>3</v>
      </c>
      <c r="AA556">
        <v>1400</v>
      </c>
      <c r="AB556" s="260" t="str">
        <f ca="1">IFERROR(IFERROR(VLOOKUP(Table_Merge1[[#This Row],[Column1]],Table11[#All],2,FALSE),LEFT(AB557,8)&amp;IF(LEN((RIGHT(AB557,2)+1))&lt;2,"0"&amp;(RIGHT(AB557,2)+1),(RIGHT(AB557,2)-1))),"")</f>
        <v>1400.02.21</v>
      </c>
      <c r="AC556" s="259" t="str">
        <f ca="1">LEFT(Table_Merge1[[#This Row],[Column2]],4)</f>
        <v>1400</v>
      </c>
      <c r="AD556" s="259" t="str">
        <f ca="1">RIGHT(LEFT(Table_Merge1[[#This Row],[Column2]],7),2)</f>
        <v>02</v>
      </c>
      <c r="AE556" s="259" t="str">
        <f ca="1">RIGHT(Table_Merge1[[#This Row],[Column2]],2)</f>
        <v>21</v>
      </c>
      <c r="AF556">
        <v>2</v>
      </c>
      <c r="AG556">
        <v>21</v>
      </c>
      <c r="AH556" s="260">
        <v>2021</v>
      </c>
      <c r="AI556" t="s">
        <v>3439</v>
      </c>
      <c r="AJ556" s="260">
        <v>11</v>
      </c>
      <c r="AK556">
        <v>1837.15</v>
      </c>
      <c r="AL556">
        <v>2498.5</v>
      </c>
      <c r="AM556">
        <v>1765525</v>
      </c>
      <c r="AN556">
        <v>22500</v>
      </c>
      <c r="AO556">
        <v>204887</v>
      </c>
      <c r="AP556" s="287">
        <f>IFERROR(IF(Table_Merge1[[#This Row],[LME Zinc stock]]*Table_Merge1[[#This Row],[Nima.مقدار]]=0,"",Table_Merge1[[#This Row],[LME Zinc stock]]*Table_Merge1[[#This Row],[Nima.مقدار]]),"")</f>
        <v>361733120675</v>
      </c>
      <c r="AQ556" s="287">
        <f>IFERROR(IF(Table_Merge1[[#This Row],[LME Zinc 3-month]]*Table_Merge1[[#This Row],[Nima.مقدار]]=0,"",Table_Merge1[[#This Row],[LME Zinc 3-month]]*Table_Merge1[[#This Row],[Nima.مقدار]]),"")</f>
        <v>511910169.5</v>
      </c>
      <c r="AR556" s="288">
        <f>IFERROR(IF(Table_Merge1[[#This Row],[LME Zinc stock]]*Table_Merge1[[#This Row],[Azad.Sell]]=0,"",Table_Merge1[[#This Row],[LME Zinc stock]]*Table_Merge1[[#This Row],[Azad.Sell]]),"")</f>
        <v>39724312500</v>
      </c>
      <c r="AS556" s="288">
        <f>IFERROR(IF(Table_Merge1[[#This Row],[LME Zinc 3-month]]*Table_Merge1[[#This Row],[Azad.Sell]]=0,"",Table_Merge1[[#This Row],[LME Zinc 3-month]]*Table_Merge1[[#This Row],[Azad.Sell]]),"")</f>
        <v>56216250</v>
      </c>
      <c r="AT556"/>
      <c r="DH556">
        <v>1200</v>
      </c>
      <c r="DI556">
        <v>2400</v>
      </c>
      <c r="DJ556">
        <v>1200</v>
      </c>
      <c r="DK556" t="s">
        <v>9777</v>
      </c>
      <c r="DL556" t="s">
        <v>9814</v>
      </c>
      <c r="DM556" t="s">
        <v>9809</v>
      </c>
      <c r="DN556">
        <v>1139616000</v>
      </c>
      <c r="DO556">
        <v>895852800</v>
      </c>
      <c r="DP556">
        <v>2435907600</v>
      </c>
      <c r="DQ556">
        <v>1791345600</v>
      </c>
      <c r="DR556">
        <v>2400</v>
      </c>
      <c r="DS556" t="s">
        <v>3621</v>
      </c>
      <c r="DT556" t="s">
        <v>3621</v>
      </c>
      <c r="DU556" t="s">
        <v>3621</v>
      </c>
      <c r="DV556">
        <v>12000</v>
      </c>
      <c r="DW556">
        <v>1098654</v>
      </c>
      <c r="DX556">
        <v>774078.2</v>
      </c>
      <c r="DY556">
        <v>1.4193062147984532</v>
      </c>
    </row>
    <row r="557" spans="1:129" x14ac:dyDescent="0.25">
      <c r="A557" s="258">
        <v>41695</v>
      </c>
      <c r="B5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1392.12.06</v>
      </c>
      <c r="C557" s="195">
        <f t="shared" ca="1" si="44"/>
        <v>1392</v>
      </c>
      <c r="D5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57" s="195">
        <f>_xlfn.NUMBERVALUE(RIGHT(Table11[[#This Row],[تاریخ شمسی]],2))</f>
        <v>6</v>
      </c>
      <c r="F5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12-06</v>
      </c>
      <c r="G557" s="195" t="s">
        <v>708</v>
      </c>
      <c r="I557" s="259">
        <v>44330</v>
      </c>
      <c r="J557">
        <v>22630</v>
      </c>
      <c r="L557" s="259">
        <v>41695</v>
      </c>
      <c r="M557">
        <v>29880</v>
      </c>
      <c r="O557" s="284">
        <f>IFERROR(DATE(Table7[[#This Row],[year]],MONTH(DATEVALUE(Table7[[#This Row],[month]]&amp;"1")),Table7[[#This Row],[day]]),"")</f>
        <v>44286</v>
      </c>
      <c r="P557" s="195" t="s">
        <v>3982</v>
      </c>
      <c r="Q557" s="195">
        <v>2021</v>
      </c>
      <c r="R557" s="195" t="s">
        <v>3435</v>
      </c>
      <c r="S557" s="195">
        <v>31</v>
      </c>
      <c r="T557" s="195">
        <v>1685.35</v>
      </c>
      <c r="U557" s="195">
        <v>2280</v>
      </c>
      <c r="V557" s="195">
        <v>1860850</v>
      </c>
      <c r="X557" s="260">
        <v>44327</v>
      </c>
      <c r="Y557" t="s">
        <v>8944</v>
      </c>
      <c r="Z557" s="260">
        <v>3</v>
      </c>
      <c r="AA557">
        <v>1400</v>
      </c>
      <c r="AB557" s="260" t="str">
        <f ca="1">IFERROR(IFERROR(VLOOKUP(Table_Merge1[[#This Row],[Column1]],Table11[#All],2,FALSE),LEFT(AB558,8)&amp;IF(LEN((RIGHT(AB558,2)+1))&lt;2,"0"&amp;(RIGHT(AB558,2)+1),(RIGHT(AB558,2)-1))),"")</f>
        <v>1400.02.21</v>
      </c>
      <c r="AC557" s="259" t="str">
        <f ca="1">LEFT(Table_Merge1[[#This Row],[Column2]],4)</f>
        <v>1400</v>
      </c>
      <c r="AD557" s="259" t="str">
        <f ca="1">RIGHT(LEFT(Table_Merge1[[#This Row],[Column2]],7),2)</f>
        <v>02</v>
      </c>
      <c r="AE557" s="259" t="str">
        <f ca="1">RIGHT(Table_Merge1[[#This Row],[Column2]],2)</f>
        <v>21</v>
      </c>
      <c r="AF557">
        <v>2</v>
      </c>
      <c r="AG557">
        <v>21</v>
      </c>
      <c r="AH557" s="260">
        <v>2021</v>
      </c>
      <c r="AI557" t="s">
        <v>3439</v>
      </c>
      <c r="AJ557" s="260">
        <v>11</v>
      </c>
      <c r="AK557">
        <v>1837.15</v>
      </c>
      <c r="AL557">
        <v>2498.5</v>
      </c>
      <c r="AM557">
        <v>1765525</v>
      </c>
      <c r="AN557">
        <v>22500</v>
      </c>
      <c r="AO557">
        <v>204887</v>
      </c>
      <c r="AP557" s="287">
        <f>IFERROR(IF(Table_Merge1[[#This Row],[LME Zinc stock]]*Table_Merge1[[#This Row],[Nima.مقدار]]=0,"",Table_Merge1[[#This Row],[LME Zinc stock]]*Table_Merge1[[#This Row],[Nima.مقدار]]),"")</f>
        <v>361733120675</v>
      </c>
      <c r="AQ557" s="287">
        <f>IFERROR(IF(Table_Merge1[[#This Row],[LME Zinc 3-month]]*Table_Merge1[[#This Row],[Nima.مقدار]]=0,"",Table_Merge1[[#This Row],[LME Zinc 3-month]]*Table_Merge1[[#This Row],[Nima.مقدار]]),"")</f>
        <v>511910169.5</v>
      </c>
      <c r="AR557" s="288">
        <f>IFERROR(IF(Table_Merge1[[#This Row],[LME Zinc stock]]*Table_Merge1[[#This Row],[Azad.Sell]]=0,"",Table_Merge1[[#This Row],[LME Zinc stock]]*Table_Merge1[[#This Row],[Azad.Sell]]),"")</f>
        <v>39724312500</v>
      </c>
      <c r="AS557" s="288">
        <f>IFERROR(IF(Table_Merge1[[#This Row],[LME Zinc 3-month]]*Table_Merge1[[#This Row],[Azad.Sell]]=0,"",Table_Merge1[[#This Row],[LME Zinc 3-month]]*Table_Merge1[[#This Row],[Azad.Sell]]),"")</f>
        <v>56216250</v>
      </c>
      <c r="AT557"/>
      <c r="DH557">
        <v>1200</v>
      </c>
      <c r="DI557">
        <v>3300</v>
      </c>
      <c r="DJ557">
        <v>1200</v>
      </c>
      <c r="DK557" t="s">
        <v>9778</v>
      </c>
      <c r="DL557" t="s">
        <v>9814</v>
      </c>
      <c r="DM557" t="s">
        <v>9809</v>
      </c>
      <c r="DN557">
        <v>1350039600</v>
      </c>
      <c r="DO557">
        <v>873396000</v>
      </c>
      <c r="DP557">
        <v>3785947200</v>
      </c>
      <c r="DQ557">
        <v>2664741600</v>
      </c>
      <c r="DR557">
        <v>3600</v>
      </c>
      <c r="DS557" t="s">
        <v>3621</v>
      </c>
      <c r="DT557" t="s">
        <v>3621</v>
      </c>
      <c r="DU557" t="s">
        <v>3621</v>
      </c>
      <c r="DV557">
        <v>12000</v>
      </c>
      <c r="DW557">
        <v>1098654</v>
      </c>
      <c r="DX557">
        <v>774078.2</v>
      </c>
      <c r="DY557">
        <v>1.4193062147984532</v>
      </c>
    </row>
    <row r="558" spans="1:129" x14ac:dyDescent="0.25">
      <c r="A558" s="258">
        <v>41696</v>
      </c>
      <c r="B5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1392.12.07</v>
      </c>
      <c r="C558" s="195">
        <f t="shared" ca="1" si="44"/>
        <v>1392</v>
      </c>
      <c r="D5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58" s="195">
        <f>_xlfn.NUMBERVALUE(RIGHT(Table11[[#This Row],[تاریخ شمسی]],2))</f>
        <v>7</v>
      </c>
      <c r="F5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12-07</v>
      </c>
      <c r="G558" s="195" t="s">
        <v>709</v>
      </c>
      <c r="I558" s="259">
        <v>44331</v>
      </c>
      <c r="J558">
        <v>23000</v>
      </c>
      <c r="L558" s="259">
        <v>41696</v>
      </c>
      <c r="M558">
        <v>29930</v>
      </c>
      <c r="O558" s="283">
        <f>IFERROR(DATE(Table7[[#This Row],[year]],MONTH(DATEVALUE(Table7[[#This Row],[month]]&amp;"1")),Table7[[#This Row],[day]]),"")</f>
        <v>44285</v>
      </c>
      <c r="P558" s="257" t="s">
        <v>3983</v>
      </c>
      <c r="Q558" s="257">
        <v>2021</v>
      </c>
      <c r="R558" s="257" t="s">
        <v>3435</v>
      </c>
      <c r="S558" s="257">
        <v>30</v>
      </c>
      <c r="T558" s="257">
        <v>1696.7</v>
      </c>
      <c r="U558" s="257">
        <v>2258.5</v>
      </c>
      <c r="V558" s="257">
        <v>1860125</v>
      </c>
      <c r="X558" s="260">
        <v>44326</v>
      </c>
      <c r="Y558" t="s">
        <v>8943</v>
      </c>
      <c r="Z558" s="260">
        <v>4</v>
      </c>
      <c r="AA558">
        <v>1400</v>
      </c>
      <c r="AB558" s="260" t="str">
        <f ca="1">IFERROR(IFERROR(VLOOKUP(Table_Merge1[[#This Row],[Column1]],Table11[#All],2,FALSE),LEFT(AB559,8)&amp;IF(LEN((RIGHT(AB559,2)+1))&lt;2,"0"&amp;(RIGHT(AB559,2)+1),(RIGHT(AB559,2)-1))),"")</f>
        <v>1400.02.20</v>
      </c>
      <c r="AC558" s="259" t="str">
        <f ca="1">LEFT(Table_Merge1[[#This Row],[Column2]],4)</f>
        <v>1400</v>
      </c>
      <c r="AD558" s="259" t="str">
        <f ca="1">RIGHT(LEFT(Table_Merge1[[#This Row],[Column2]],7),2)</f>
        <v>02</v>
      </c>
      <c r="AE558" s="259" t="str">
        <f ca="1">RIGHT(Table_Merge1[[#This Row],[Column2]],2)</f>
        <v>20</v>
      </c>
      <c r="AF558">
        <v>2</v>
      </c>
      <c r="AG558">
        <v>20</v>
      </c>
      <c r="AH558" s="260">
        <v>2021</v>
      </c>
      <c r="AI558" t="s">
        <v>3439</v>
      </c>
      <c r="AJ558" s="260">
        <v>10</v>
      </c>
      <c r="AK558">
        <v>1834.15</v>
      </c>
      <c r="AL558">
        <v>2479</v>
      </c>
      <c r="AM558">
        <v>1768375</v>
      </c>
      <c r="AN558">
        <v>22230</v>
      </c>
      <c r="AO558">
        <v>209008</v>
      </c>
      <c r="AP558" s="287">
        <f>IFERROR(IF(Table_Merge1[[#This Row],[LME Zinc stock]]*Table_Merge1[[#This Row],[Nima.مقدار]]=0,"",Table_Merge1[[#This Row],[LME Zinc stock]]*Table_Merge1[[#This Row],[Nima.مقدار]]),"")</f>
        <v>369604522000</v>
      </c>
      <c r="AQ558" s="287">
        <f>IFERROR(IF(Table_Merge1[[#This Row],[LME Zinc 3-month]]*Table_Merge1[[#This Row],[Nima.مقدار]]=0,"",Table_Merge1[[#This Row],[LME Zinc 3-month]]*Table_Merge1[[#This Row],[Nima.مقدار]]),"")</f>
        <v>518130832</v>
      </c>
      <c r="AR558" s="288">
        <f>IFERROR(IF(Table_Merge1[[#This Row],[LME Zinc stock]]*Table_Merge1[[#This Row],[Azad.Sell]]=0,"",Table_Merge1[[#This Row],[LME Zinc stock]]*Table_Merge1[[#This Row],[Azad.Sell]]),"")</f>
        <v>39310976250</v>
      </c>
      <c r="AS558" s="288">
        <f>IFERROR(IF(Table_Merge1[[#This Row],[LME Zinc 3-month]]*Table_Merge1[[#This Row],[Azad.Sell]]=0,"",Table_Merge1[[#This Row],[LME Zinc 3-month]]*Table_Merge1[[#This Row],[Azad.Sell]]),"")</f>
        <v>55108170</v>
      </c>
      <c r="AT558"/>
      <c r="DH558">
        <v>1200</v>
      </c>
      <c r="DI558">
        <v>3275</v>
      </c>
      <c r="DJ558">
        <v>1200</v>
      </c>
      <c r="DK558" t="s">
        <v>9778</v>
      </c>
      <c r="DL558" t="s">
        <v>9814</v>
      </c>
      <c r="DM558" t="s">
        <v>9809</v>
      </c>
      <c r="DN558">
        <v>1343643600</v>
      </c>
      <c r="DO558">
        <v>873756000</v>
      </c>
      <c r="DP558">
        <v>5129590800</v>
      </c>
      <c r="DQ558">
        <v>3538497600</v>
      </c>
      <c r="DR558">
        <v>4800</v>
      </c>
      <c r="DS558" t="s">
        <v>3621</v>
      </c>
      <c r="DT558" t="s">
        <v>3621</v>
      </c>
      <c r="DU558" t="s">
        <v>3621</v>
      </c>
      <c r="DV558">
        <v>12000</v>
      </c>
      <c r="DW558">
        <v>1098654</v>
      </c>
      <c r="DX558">
        <v>774078.2</v>
      </c>
      <c r="DY558">
        <v>1.4193062147984532</v>
      </c>
    </row>
    <row r="559" spans="1:129" x14ac:dyDescent="0.25">
      <c r="A559" s="258">
        <v>41697</v>
      </c>
      <c r="B5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1392.12.08</v>
      </c>
      <c r="C559" s="195">
        <f t="shared" ca="1" si="44"/>
        <v>1392</v>
      </c>
      <c r="D5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59" s="195">
        <f>_xlfn.NUMBERVALUE(RIGHT(Table11[[#This Row],[تاریخ شمسی]],2))</f>
        <v>8</v>
      </c>
      <c r="F5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12-08</v>
      </c>
      <c r="G559" s="195" t="s">
        <v>710</v>
      </c>
      <c r="I559" s="259">
        <v>44331</v>
      </c>
      <c r="J559">
        <v>23000</v>
      </c>
      <c r="L559" s="259">
        <v>41697</v>
      </c>
      <c r="M559">
        <v>29970</v>
      </c>
      <c r="O559" s="284">
        <f>IFERROR(DATE(Table7[[#This Row],[year]],MONTH(DATEVALUE(Table7[[#This Row],[month]]&amp;"1")),Table7[[#This Row],[day]]),"")</f>
        <v>44284</v>
      </c>
      <c r="P559" s="195" t="s">
        <v>3984</v>
      </c>
      <c r="Q559" s="195">
        <v>2021</v>
      </c>
      <c r="R559" s="195" t="s">
        <v>3435</v>
      </c>
      <c r="S559" s="195">
        <v>29</v>
      </c>
      <c r="T559" s="195">
        <v>1723.95</v>
      </c>
      <c r="U559" s="195">
        <v>2268.5</v>
      </c>
      <c r="V559" s="195">
        <v>1882275</v>
      </c>
      <c r="X559" s="260">
        <v>44326</v>
      </c>
      <c r="Y559" t="s">
        <v>8943</v>
      </c>
      <c r="Z559" s="260">
        <v>4</v>
      </c>
      <c r="AA559">
        <v>1400</v>
      </c>
      <c r="AB559" s="260" t="str">
        <f ca="1">IFERROR(IFERROR(VLOOKUP(Table_Merge1[[#This Row],[Column1]],Table11[#All],2,FALSE),LEFT(AB560,8)&amp;IF(LEN((RIGHT(AB560,2)+1))&lt;2,"0"&amp;(RIGHT(AB560,2)+1),(RIGHT(AB560,2)-1))),"")</f>
        <v>1400.02.20</v>
      </c>
      <c r="AC559" s="259" t="str">
        <f ca="1">LEFT(Table_Merge1[[#This Row],[Column2]],4)</f>
        <v>1400</v>
      </c>
      <c r="AD559" s="259" t="str">
        <f ca="1">RIGHT(LEFT(Table_Merge1[[#This Row],[Column2]],7),2)</f>
        <v>02</v>
      </c>
      <c r="AE559" s="259" t="str">
        <f ca="1">RIGHT(Table_Merge1[[#This Row],[Column2]],2)</f>
        <v>20</v>
      </c>
      <c r="AF559">
        <v>2</v>
      </c>
      <c r="AG559">
        <v>20</v>
      </c>
      <c r="AH559" s="260">
        <v>2021</v>
      </c>
      <c r="AI559" t="s">
        <v>3439</v>
      </c>
      <c r="AJ559" s="260">
        <v>10</v>
      </c>
      <c r="AK559">
        <v>1834.15</v>
      </c>
      <c r="AL559">
        <v>2479</v>
      </c>
      <c r="AM559">
        <v>1768375</v>
      </c>
      <c r="AN559">
        <v>22230</v>
      </c>
      <c r="AO559">
        <v>209008</v>
      </c>
      <c r="AP559" s="287">
        <f>IFERROR(IF(Table_Merge1[[#This Row],[LME Zinc stock]]*Table_Merge1[[#This Row],[Nima.مقدار]]=0,"",Table_Merge1[[#This Row],[LME Zinc stock]]*Table_Merge1[[#This Row],[Nima.مقدار]]),"")</f>
        <v>369604522000</v>
      </c>
      <c r="AQ559" s="287">
        <f>IFERROR(IF(Table_Merge1[[#This Row],[LME Zinc 3-month]]*Table_Merge1[[#This Row],[Nima.مقدار]]=0,"",Table_Merge1[[#This Row],[LME Zinc 3-month]]*Table_Merge1[[#This Row],[Nima.مقدار]]),"")</f>
        <v>518130832</v>
      </c>
      <c r="AR559" s="288">
        <f>IFERROR(IF(Table_Merge1[[#This Row],[LME Zinc stock]]*Table_Merge1[[#This Row],[Azad.Sell]]=0,"",Table_Merge1[[#This Row],[LME Zinc stock]]*Table_Merge1[[#This Row],[Azad.Sell]]),"")</f>
        <v>39310976250</v>
      </c>
      <c r="AS559" s="288">
        <f>IFERROR(IF(Table_Merge1[[#This Row],[LME Zinc 3-month]]*Table_Merge1[[#This Row],[Azad.Sell]]=0,"",Table_Merge1[[#This Row],[LME Zinc 3-month]]*Table_Merge1[[#This Row],[Azad.Sell]]),"")</f>
        <v>55108170</v>
      </c>
      <c r="AT559"/>
      <c r="DH559">
        <v>1200</v>
      </c>
      <c r="DI559">
        <v>1550</v>
      </c>
      <c r="DJ559">
        <v>1200</v>
      </c>
      <c r="DK559" t="s">
        <v>9779</v>
      </c>
      <c r="DL559" t="s">
        <v>9814</v>
      </c>
      <c r="DM559" t="s">
        <v>9809</v>
      </c>
      <c r="DN559">
        <v>1220244000</v>
      </c>
      <c r="DO559">
        <v>867110400</v>
      </c>
      <c r="DP559">
        <v>6349834800</v>
      </c>
      <c r="DQ559">
        <v>4405608000</v>
      </c>
      <c r="DR559">
        <v>6000</v>
      </c>
      <c r="DS559" t="s">
        <v>3621</v>
      </c>
      <c r="DT559" t="s">
        <v>3621</v>
      </c>
      <c r="DU559" t="s">
        <v>3621</v>
      </c>
      <c r="DV559">
        <v>12000</v>
      </c>
      <c r="DW559">
        <v>1098654</v>
      </c>
      <c r="DX559">
        <v>774078.2</v>
      </c>
      <c r="DY559">
        <v>1.4193062147984532</v>
      </c>
    </row>
    <row r="560" spans="1:129" x14ac:dyDescent="0.25">
      <c r="A560" s="258">
        <v>41699</v>
      </c>
      <c r="B5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1392.12.10</v>
      </c>
      <c r="C560" s="195">
        <f t="shared" ca="1" si="44"/>
        <v>1392</v>
      </c>
      <c r="D5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60" s="195">
        <f>_xlfn.NUMBERVALUE(RIGHT(Table11[[#This Row],[تاریخ شمسی]],2))</f>
        <v>10</v>
      </c>
      <c r="F5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12-10</v>
      </c>
      <c r="G560" s="195" t="s">
        <v>711</v>
      </c>
      <c r="I560" s="259">
        <v>44331</v>
      </c>
      <c r="J560">
        <v>23000</v>
      </c>
      <c r="L560" s="259">
        <v>41699</v>
      </c>
      <c r="M560">
        <v>30330</v>
      </c>
      <c r="O560" s="283">
        <f>IFERROR(DATE(Table7[[#This Row],[year]],MONTH(DATEVALUE(Table7[[#This Row],[month]]&amp;"1")),Table7[[#This Row],[day]]),"")</f>
        <v>44281</v>
      </c>
      <c r="P560" s="257" t="s">
        <v>3985</v>
      </c>
      <c r="Q560" s="257">
        <v>2021</v>
      </c>
      <c r="R560" s="257" t="s">
        <v>3435</v>
      </c>
      <c r="S560" s="257">
        <v>26</v>
      </c>
      <c r="T560" s="257">
        <v>1727.85</v>
      </c>
      <c r="U560" s="257">
        <v>2236.5</v>
      </c>
      <c r="V560" s="257">
        <v>1889400</v>
      </c>
      <c r="X560" s="260">
        <v>44326</v>
      </c>
      <c r="Y560" t="s">
        <v>8943</v>
      </c>
      <c r="Z560" s="260">
        <v>4</v>
      </c>
      <c r="AA560">
        <v>1400</v>
      </c>
      <c r="AB560" s="260" t="str">
        <f ca="1">IFERROR(IFERROR(VLOOKUP(Table_Merge1[[#This Row],[Column1]],Table11[#All],2,FALSE),LEFT(AB561,8)&amp;IF(LEN((RIGHT(AB561,2)+1))&lt;2,"0"&amp;(RIGHT(AB561,2)+1),(RIGHT(AB561,2)-1))),"")</f>
        <v>1400.02.20</v>
      </c>
      <c r="AC560" s="259" t="str">
        <f ca="1">LEFT(Table_Merge1[[#This Row],[Column2]],4)</f>
        <v>1400</v>
      </c>
      <c r="AD560" s="259" t="str">
        <f ca="1">RIGHT(LEFT(Table_Merge1[[#This Row],[Column2]],7),2)</f>
        <v>02</v>
      </c>
      <c r="AE560" s="259" t="str">
        <f ca="1">RIGHT(Table_Merge1[[#This Row],[Column2]],2)</f>
        <v>20</v>
      </c>
      <c r="AF560">
        <v>2</v>
      </c>
      <c r="AG560">
        <v>20</v>
      </c>
      <c r="AH560" s="260">
        <v>2021</v>
      </c>
      <c r="AI560" t="s">
        <v>3439</v>
      </c>
      <c r="AJ560" s="260">
        <v>10</v>
      </c>
      <c r="AK560">
        <v>1834.15</v>
      </c>
      <c r="AL560">
        <v>2479</v>
      </c>
      <c r="AM560">
        <v>1768375</v>
      </c>
      <c r="AN560">
        <v>22230</v>
      </c>
      <c r="AO560">
        <v>209008</v>
      </c>
      <c r="AP560" s="287">
        <f>IFERROR(IF(Table_Merge1[[#This Row],[LME Zinc stock]]*Table_Merge1[[#This Row],[Nima.مقدار]]=0,"",Table_Merge1[[#This Row],[LME Zinc stock]]*Table_Merge1[[#This Row],[Nima.مقدار]]),"")</f>
        <v>369604522000</v>
      </c>
      <c r="AQ560" s="287">
        <f>IFERROR(IF(Table_Merge1[[#This Row],[LME Zinc 3-month]]*Table_Merge1[[#This Row],[Nima.مقدار]]=0,"",Table_Merge1[[#This Row],[LME Zinc 3-month]]*Table_Merge1[[#This Row],[Nima.مقدار]]),"")</f>
        <v>518130832</v>
      </c>
      <c r="AR560" s="288">
        <f>IFERROR(IF(Table_Merge1[[#This Row],[LME Zinc stock]]*Table_Merge1[[#This Row],[Azad.Sell]]=0,"",Table_Merge1[[#This Row],[LME Zinc stock]]*Table_Merge1[[#This Row],[Azad.Sell]]),"")</f>
        <v>39310976250</v>
      </c>
      <c r="AS560" s="288">
        <f>IFERROR(IF(Table_Merge1[[#This Row],[LME Zinc 3-month]]*Table_Merge1[[#This Row],[Azad.Sell]]=0,"",Table_Merge1[[#This Row],[LME Zinc 3-month]]*Table_Merge1[[#This Row],[Azad.Sell]]),"")</f>
        <v>55108170</v>
      </c>
      <c r="AT560"/>
      <c r="DH560">
        <v>1200</v>
      </c>
      <c r="DI560">
        <v>2075</v>
      </c>
      <c r="DJ560">
        <v>1200</v>
      </c>
      <c r="DK560" t="s">
        <v>9779</v>
      </c>
      <c r="DL560" t="s">
        <v>9814</v>
      </c>
      <c r="DM560" t="s">
        <v>9809</v>
      </c>
      <c r="DN560">
        <v>1216221600</v>
      </c>
      <c r="DO560">
        <v>867470400</v>
      </c>
      <c r="DP560">
        <v>7566056400</v>
      </c>
      <c r="DQ560">
        <v>5273078400</v>
      </c>
      <c r="DR560">
        <v>7200</v>
      </c>
      <c r="DS560" t="s">
        <v>3621</v>
      </c>
      <c r="DT560" t="s">
        <v>3621</v>
      </c>
      <c r="DU560" t="s">
        <v>3621</v>
      </c>
      <c r="DV560">
        <v>12000</v>
      </c>
      <c r="DW560">
        <v>1098654</v>
      </c>
      <c r="DX560">
        <v>774078.2</v>
      </c>
      <c r="DY560">
        <v>1.4193062147984532</v>
      </c>
    </row>
    <row r="561" spans="1:129" x14ac:dyDescent="0.25">
      <c r="A561" s="258">
        <v>41700</v>
      </c>
      <c r="B5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1392.12.11</v>
      </c>
      <c r="C561" s="195">
        <f t="shared" ca="1" si="44"/>
        <v>1392</v>
      </c>
      <c r="D5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61" s="195">
        <f>_xlfn.NUMBERVALUE(RIGHT(Table11[[#This Row],[تاریخ شمسی]],2))</f>
        <v>11</v>
      </c>
      <c r="F5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12-11</v>
      </c>
      <c r="G561" s="195" t="s">
        <v>712</v>
      </c>
      <c r="I561" s="259">
        <v>44332</v>
      </c>
      <c r="J561">
        <v>23200</v>
      </c>
      <c r="L561" s="259">
        <v>41700</v>
      </c>
      <c r="M561">
        <v>30420</v>
      </c>
      <c r="O561" s="284">
        <f>IFERROR(DATE(Table7[[#This Row],[year]],MONTH(DATEVALUE(Table7[[#This Row],[month]]&amp;"1")),Table7[[#This Row],[day]]),"")</f>
        <v>44280</v>
      </c>
      <c r="P561" s="195" t="s">
        <v>3986</v>
      </c>
      <c r="Q561" s="195">
        <v>2021</v>
      </c>
      <c r="R561" s="195" t="s">
        <v>3435</v>
      </c>
      <c r="S561" s="195">
        <v>25</v>
      </c>
      <c r="T561" s="195">
        <v>1729.2</v>
      </c>
      <c r="U561" s="195" t="s">
        <v>3621</v>
      </c>
      <c r="V561" s="195" t="s">
        <v>3621</v>
      </c>
      <c r="X561" s="260">
        <v>44323</v>
      </c>
      <c r="Z561" s="260">
        <v>4</v>
      </c>
      <c r="AB561" s="260" t="str">
        <f ca="1">IFERROR(IFERROR(VLOOKUP(Table_Merge1[[#This Row],[Column1]],Table11[#All],2,FALSE),LEFT(AB562,8)&amp;IF(LEN((RIGHT(AB562,2)+1))&lt;2,"0"&amp;(RIGHT(AB562,2)+1),(RIGHT(AB562,2)-1))),"")</f>
        <v>1400.02.13</v>
      </c>
      <c r="AC561" s="259" t="str">
        <f ca="1">LEFT(Table_Merge1[[#This Row],[Column2]],4)</f>
        <v>1400</v>
      </c>
      <c r="AD561" s="259" t="str">
        <f ca="1">RIGHT(LEFT(Table_Merge1[[#This Row],[Column2]],7),2)</f>
        <v>02</v>
      </c>
      <c r="AE561" s="259" t="str">
        <f ca="1">RIGHT(Table_Merge1[[#This Row],[Column2]],2)</f>
        <v>13</v>
      </c>
      <c r="AH561" s="260">
        <v>2021</v>
      </c>
      <c r="AI561" t="s">
        <v>3439</v>
      </c>
      <c r="AJ561" s="260">
        <v>7</v>
      </c>
      <c r="AK561">
        <v>1820.5</v>
      </c>
      <c r="AL561">
        <v>2462.5</v>
      </c>
      <c r="AM561">
        <v>1762525</v>
      </c>
      <c r="AN561">
        <v>21950</v>
      </c>
      <c r="AP561" s="287" t="str">
        <f>IFERROR(IF(Table_Merge1[[#This Row],[LME Zinc stock]]*Table_Merge1[[#This Row],[Nima.مقدار]]=0,"",Table_Merge1[[#This Row],[LME Zinc stock]]*Table_Merge1[[#This Row],[Nima.مقدار]]),"")</f>
        <v/>
      </c>
      <c r="AQ561" s="287" t="str">
        <f>IFERROR(IF(Table_Merge1[[#This Row],[LME Zinc 3-month]]*Table_Merge1[[#This Row],[Nima.مقدار]]=0,"",Table_Merge1[[#This Row],[LME Zinc 3-month]]*Table_Merge1[[#This Row],[Nima.مقدار]]),"")</f>
        <v/>
      </c>
      <c r="AR561" s="288">
        <f>IFERROR(IF(Table_Merge1[[#This Row],[LME Zinc stock]]*Table_Merge1[[#This Row],[Azad.Sell]]=0,"",Table_Merge1[[#This Row],[LME Zinc stock]]*Table_Merge1[[#This Row],[Azad.Sell]]),"")</f>
        <v>38687423750</v>
      </c>
      <c r="AS561" s="288">
        <f>IFERROR(IF(Table_Merge1[[#This Row],[LME Zinc 3-month]]*Table_Merge1[[#This Row],[Azad.Sell]]=0,"",Table_Merge1[[#This Row],[LME Zinc 3-month]]*Table_Merge1[[#This Row],[Azad.Sell]]),"")</f>
        <v>54051875</v>
      </c>
      <c r="AT561"/>
      <c r="DH561">
        <v>1200</v>
      </c>
      <c r="DI561">
        <v>3125</v>
      </c>
      <c r="DJ561">
        <v>1200</v>
      </c>
      <c r="DK561" t="s">
        <v>9704</v>
      </c>
      <c r="DL561" t="s">
        <v>9814</v>
      </c>
      <c r="DM561" t="s">
        <v>9809</v>
      </c>
      <c r="DN561">
        <v>1377895200</v>
      </c>
      <c r="DO561">
        <v>947502000</v>
      </c>
      <c r="DP561">
        <v>8943951600</v>
      </c>
      <c r="DQ561">
        <v>6220580400</v>
      </c>
      <c r="DR561">
        <v>8400</v>
      </c>
      <c r="DS561" t="s">
        <v>3621</v>
      </c>
      <c r="DT561" t="s">
        <v>3621</v>
      </c>
      <c r="DU561" t="s">
        <v>3621</v>
      </c>
      <c r="DV561">
        <v>12000</v>
      </c>
      <c r="DW561">
        <v>1098654</v>
      </c>
      <c r="DX561">
        <v>774078.2</v>
      </c>
      <c r="DY561">
        <v>1.4193062147984532</v>
      </c>
    </row>
    <row r="562" spans="1:129" x14ac:dyDescent="0.25">
      <c r="A562" s="258">
        <v>41701</v>
      </c>
      <c r="B5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1392.12.12</v>
      </c>
      <c r="C562" s="195">
        <f t="shared" ca="1" si="44"/>
        <v>1392</v>
      </c>
      <c r="D5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62" s="195">
        <f>_xlfn.NUMBERVALUE(RIGHT(Table11[[#This Row],[تاریخ شمسی]],2))</f>
        <v>12</v>
      </c>
      <c r="F5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12-12</v>
      </c>
      <c r="G562" s="195" t="s">
        <v>713</v>
      </c>
      <c r="I562" s="259">
        <v>44332</v>
      </c>
      <c r="J562">
        <v>23200</v>
      </c>
      <c r="L562" s="259">
        <v>41701</v>
      </c>
      <c r="M562">
        <v>30990</v>
      </c>
      <c r="O562" s="283">
        <f>IFERROR(DATE(Table7[[#This Row],[year]],MONTH(DATEVALUE(Table7[[#This Row],[month]]&amp;"1")),Table7[[#This Row],[day]]),"")</f>
        <v>44279</v>
      </c>
      <c r="P562" s="257" t="s">
        <v>3987</v>
      </c>
      <c r="Q562" s="257">
        <v>2021</v>
      </c>
      <c r="R562" s="257" t="s">
        <v>3435</v>
      </c>
      <c r="S562" s="257">
        <v>24</v>
      </c>
      <c r="T562" s="257">
        <v>1734.05</v>
      </c>
      <c r="U562" s="257">
        <v>2235</v>
      </c>
      <c r="V562" s="257">
        <v>1897075</v>
      </c>
      <c r="X562" s="260">
        <v>44323</v>
      </c>
      <c r="Z562" s="260">
        <v>4</v>
      </c>
      <c r="AB562" s="260" t="str">
        <f ca="1">IFERROR(IFERROR(VLOOKUP(Table_Merge1[[#This Row],[Column1]],Table11[#All],2,FALSE),LEFT(AB563,8)&amp;IF(LEN((RIGHT(AB563,2)+1))&lt;2,"0"&amp;(RIGHT(AB563,2)+1),(RIGHT(AB563,2)-1))),"")</f>
        <v>1400.02.14</v>
      </c>
      <c r="AC562" s="259" t="str">
        <f ca="1">LEFT(Table_Merge1[[#This Row],[Column2]],4)</f>
        <v>1400</v>
      </c>
      <c r="AD562" s="259" t="str">
        <f ca="1">RIGHT(LEFT(Table_Merge1[[#This Row],[Column2]],7),2)</f>
        <v>02</v>
      </c>
      <c r="AE562" s="259" t="str">
        <f ca="1">RIGHT(Table_Merge1[[#This Row],[Column2]],2)</f>
        <v>14</v>
      </c>
      <c r="AH562" s="260">
        <v>2021</v>
      </c>
      <c r="AI562" t="s">
        <v>3439</v>
      </c>
      <c r="AJ562" s="260">
        <v>7</v>
      </c>
      <c r="AK562">
        <v>1820.5</v>
      </c>
      <c r="AL562">
        <v>2462.5</v>
      </c>
      <c r="AM562">
        <v>1762525</v>
      </c>
      <c r="AN562">
        <v>21950</v>
      </c>
      <c r="AP562" s="287" t="str">
        <f>IFERROR(IF(Table_Merge1[[#This Row],[LME Zinc stock]]*Table_Merge1[[#This Row],[Nima.مقدار]]=0,"",Table_Merge1[[#This Row],[LME Zinc stock]]*Table_Merge1[[#This Row],[Nima.مقدار]]),"")</f>
        <v/>
      </c>
      <c r="AQ562" s="287" t="str">
        <f>IFERROR(IF(Table_Merge1[[#This Row],[LME Zinc 3-month]]*Table_Merge1[[#This Row],[Nima.مقدار]]=0,"",Table_Merge1[[#This Row],[LME Zinc 3-month]]*Table_Merge1[[#This Row],[Nima.مقدار]]),"")</f>
        <v/>
      </c>
      <c r="AR562" s="288">
        <f>IFERROR(IF(Table_Merge1[[#This Row],[LME Zinc stock]]*Table_Merge1[[#This Row],[Azad.Sell]]=0,"",Table_Merge1[[#This Row],[LME Zinc stock]]*Table_Merge1[[#This Row],[Azad.Sell]]),"")</f>
        <v>38687423750</v>
      </c>
      <c r="AS562" s="288">
        <f>IFERROR(IF(Table_Merge1[[#This Row],[LME Zinc 3-month]]*Table_Merge1[[#This Row],[Azad.Sell]]=0,"",Table_Merge1[[#This Row],[LME Zinc 3-month]]*Table_Merge1[[#This Row],[Azad.Sell]]),"")</f>
        <v>54051875</v>
      </c>
      <c r="AT562"/>
      <c r="DH562">
        <v>1200</v>
      </c>
      <c r="DI562">
        <v>3450</v>
      </c>
      <c r="DJ562">
        <v>1200</v>
      </c>
      <c r="DK562" t="s">
        <v>9704</v>
      </c>
      <c r="DL562" t="s">
        <v>9814</v>
      </c>
      <c r="DM562" t="s">
        <v>9809</v>
      </c>
      <c r="DN562">
        <v>1365477600</v>
      </c>
      <c r="DO562">
        <v>947862000</v>
      </c>
      <c r="DP562">
        <v>10309429200</v>
      </c>
      <c r="DQ562">
        <v>7168442400</v>
      </c>
      <c r="DR562">
        <v>9600</v>
      </c>
      <c r="DS562" t="s">
        <v>3621</v>
      </c>
      <c r="DT562" t="s">
        <v>3621</v>
      </c>
      <c r="DU562" t="s">
        <v>3621</v>
      </c>
      <c r="DV562">
        <v>12000</v>
      </c>
      <c r="DW562">
        <v>1098654</v>
      </c>
      <c r="DX562">
        <v>774078.2</v>
      </c>
      <c r="DY562">
        <v>1.4193062147984532</v>
      </c>
    </row>
    <row r="563" spans="1:129" x14ac:dyDescent="0.25">
      <c r="A563" s="258">
        <v>41702</v>
      </c>
      <c r="B5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1392.12.13</v>
      </c>
      <c r="C563" s="195">
        <f t="shared" ca="1" si="44"/>
        <v>1392</v>
      </c>
      <c r="D5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63" s="195">
        <f>_xlfn.NUMBERVALUE(RIGHT(Table11[[#This Row],[تاریخ شمسی]],2))</f>
        <v>13</v>
      </c>
      <c r="F5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12-13</v>
      </c>
      <c r="G563" s="195" t="s">
        <v>714</v>
      </c>
      <c r="I563" s="259">
        <v>44332</v>
      </c>
      <c r="J563">
        <v>23200</v>
      </c>
      <c r="L563" s="259">
        <v>41702</v>
      </c>
      <c r="M563">
        <v>30600</v>
      </c>
      <c r="O563" s="284">
        <f>IFERROR(DATE(Table7[[#This Row],[year]],MONTH(DATEVALUE(Table7[[#This Row],[month]]&amp;"1")),Table7[[#This Row],[day]]),"")</f>
        <v>44278</v>
      </c>
      <c r="P563" s="195" t="s">
        <v>3988</v>
      </c>
      <c r="Q563" s="195">
        <v>2021</v>
      </c>
      <c r="R563" s="195" t="s">
        <v>3435</v>
      </c>
      <c r="S563" s="195">
        <v>23</v>
      </c>
      <c r="T563" s="195">
        <v>1739.25</v>
      </c>
      <c r="U563" s="195">
        <v>2246</v>
      </c>
      <c r="V563" s="195">
        <v>1905375</v>
      </c>
      <c r="X563" s="260">
        <v>44323</v>
      </c>
      <c r="Z563" s="260">
        <v>4</v>
      </c>
      <c r="AB563" s="260" t="str">
        <f ca="1">IFERROR(IFERROR(VLOOKUP(Table_Merge1[[#This Row],[Column1]],Table11[#All],2,FALSE),LEFT(AB564,8)&amp;IF(LEN((RIGHT(AB564,2)+1))&lt;2,"0"&amp;(RIGHT(AB564,2)+1),(RIGHT(AB564,2)-1))),"")</f>
        <v>1400.02.15</v>
      </c>
      <c r="AC563" s="259" t="str">
        <f ca="1">LEFT(Table_Merge1[[#This Row],[Column2]],4)</f>
        <v>1400</v>
      </c>
      <c r="AD563" s="259" t="str">
        <f ca="1">RIGHT(LEFT(Table_Merge1[[#This Row],[Column2]],7),2)</f>
        <v>02</v>
      </c>
      <c r="AE563" s="259" t="str">
        <f ca="1">RIGHT(Table_Merge1[[#This Row],[Column2]],2)</f>
        <v>15</v>
      </c>
      <c r="AH563" s="260">
        <v>2021</v>
      </c>
      <c r="AI563" t="s">
        <v>3439</v>
      </c>
      <c r="AJ563" s="260">
        <v>7</v>
      </c>
      <c r="AK563">
        <v>1820.5</v>
      </c>
      <c r="AL563">
        <v>2462.5</v>
      </c>
      <c r="AM563">
        <v>1762525</v>
      </c>
      <c r="AN563">
        <v>21950</v>
      </c>
      <c r="AP563" s="287" t="str">
        <f>IFERROR(IF(Table_Merge1[[#This Row],[LME Zinc stock]]*Table_Merge1[[#This Row],[Nima.مقدار]]=0,"",Table_Merge1[[#This Row],[LME Zinc stock]]*Table_Merge1[[#This Row],[Nima.مقدار]]),"")</f>
        <v/>
      </c>
      <c r="AQ563" s="287" t="str">
        <f>IFERROR(IF(Table_Merge1[[#This Row],[LME Zinc 3-month]]*Table_Merge1[[#This Row],[Nima.مقدار]]=0,"",Table_Merge1[[#This Row],[LME Zinc 3-month]]*Table_Merge1[[#This Row],[Nima.مقدار]]),"")</f>
        <v/>
      </c>
      <c r="AR563" s="288">
        <f>IFERROR(IF(Table_Merge1[[#This Row],[LME Zinc stock]]*Table_Merge1[[#This Row],[Azad.Sell]]=0,"",Table_Merge1[[#This Row],[LME Zinc stock]]*Table_Merge1[[#This Row],[Azad.Sell]]),"")</f>
        <v>38687423750</v>
      </c>
      <c r="AS563" s="288">
        <f>IFERROR(IF(Table_Merge1[[#This Row],[LME Zinc 3-month]]*Table_Merge1[[#This Row],[Azad.Sell]]=0,"",Table_Merge1[[#This Row],[LME Zinc 3-month]]*Table_Merge1[[#This Row],[Azad.Sell]]),"")</f>
        <v>54051875</v>
      </c>
      <c r="AT563"/>
      <c r="DH563">
        <v>1200</v>
      </c>
      <c r="DI563">
        <v>2275</v>
      </c>
      <c r="DJ563">
        <v>1200</v>
      </c>
      <c r="DK563" t="s">
        <v>9705</v>
      </c>
      <c r="DL563" t="s">
        <v>9814</v>
      </c>
      <c r="DM563" t="s">
        <v>9809</v>
      </c>
      <c r="DN563">
        <v>1420849200</v>
      </c>
      <c r="DO563">
        <v>1060068000</v>
      </c>
      <c r="DP563">
        <v>11730278400</v>
      </c>
      <c r="DQ563">
        <v>8228510400</v>
      </c>
      <c r="DR563">
        <v>10800</v>
      </c>
      <c r="DS563" t="s">
        <v>3621</v>
      </c>
      <c r="DT563" t="s">
        <v>3621</v>
      </c>
      <c r="DU563" t="s">
        <v>3621</v>
      </c>
      <c r="DV563">
        <v>12000</v>
      </c>
      <c r="DW563">
        <v>1098654</v>
      </c>
      <c r="DX563">
        <v>774078.2</v>
      </c>
      <c r="DY563">
        <v>1.4193062147984532</v>
      </c>
    </row>
    <row r="564" spans="1:129" x14ac:dyDescent="0.25">
      <c r="A564" s="258">
        <v>41703</v>
      </c>
      <c r="B5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1392.12.14</v>
      </c>
      <c r="C564" s="195">
        <f t="shared" ca="1" si="44"/>
        <v>1392</v>
      </c>
      <c r="D5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64" s="195">
        <f>_xlfn.NUMBERVALUE(RIGHT(Table11[[#This Row],[تاریخ شمسی]],2))</f>
        <v>14</v>
      </c>
      <c r="F5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12-14</v>
      </c>
      <c r="G564" s="195" t="s">
        <v>715</v>
      </c>
      <c r="I564" s="259">
        <v>44333</v>
      </c>
      <c r="J564">
        <v>22950</v>
      </c>
      <c r="L564" s="259">
        <v>41703</v>
      </c>
      <c r="M564">
        <v>30590</v>
      </c>
      <c r="O564" s="283">
        <f>IFERROR(DATE(Table7[[#This Row],[year]],MONTH(DATEVALUE(Table7[[#This Row],[month]]&amp;"1")),Table7[[#This Row],[day]]),"")</f>
        <v>44277</v>
      </c>
      <c r="P564" s="257" t="s">
        <v>3989</v>
      </c>
      <c r="Q564" s="257">
        <v>2021</v>
      </c>
      <c r="R564" s="257" t="s">
        <v>3435</v>
      </c>
      <c r="S564" s="257">
        <v>22</v>
      </c>
      <c r="T564" s="257">
        <v>1733.4</v>
      </c>
      <c r="U564" s="257">
        <v>2279</v>
      </c>
      <c r="V564" s="257">
        <v>1917075</v>
      </c>
      <c r="X564" s="260">
        <v>44322</v>
      </c>
      <c r="Y564" t="s">
        <v>8942</v>
      </c>
      <c r="Z564" s="260">
        <v>4</v>
      </c>
      <c r="AA564">
        <v>1400</v>
      </c>
      <c r="AB564" s="260" t="str">
        <f ca="1">IFERROR(IFERROR(VLOOKUP(Table_Merge1[[#This Row],[Column1]],Table11[#All],2,FALSE),LEFT(AB565,8)&amp;IF(LEN((RIGHT(AB565,2)+1))&lt;2,"0"&amp;(RIGHT(AB565,2)+1),(RIGHT(AB565,2)-1))),"")</f>
        <v>1400.02.16</v>
      </c>
      <c r="AC564" s="259" t="str">
        <f ca="1">LEFT(Table_Merge1[[#This Row],[Column2]],4)</f>
        <v>1400</v>
      </c>
      <c r="AD564" s="259" t="str">
        <f ca="1">RIGHT(LEFT(Table_Merge1[[#This Row],[Column2]],7),2)</f>
        <v>02</v>
      </c>
      <c r="AE564" s="259" t="str">
        <f ca="1">RIGHT(Table_Merge1[[#This Row],[Column2]],2)</f>
        <v>16</v>
      </c>
      <c r="AF564">
        <v>2</v>
      </c>
      <c r="AG564">
        <v>16</v>
      </c>
      <c r="AH564" s="260">
        <v>2021</v>
      </c>
      <c r="AI564" t="s">
        <v>3439</v>
      </c>
      <c r="AJ564" s="260">
        <v>6</v>
      </c>
      <c r="AK564">
        <v>1793.15</v>
      </c>
      <c r="AL564">
        <v>2436</v>
      </c>
      <c r="AM564">
        <v>1766025</v>
      </c>
      <c r="AN564">
        <v>21950</v>
      </c>
      <c r="AO564">
        <v>224661</v>
      </c>
      <c r="AP564" s="287">
        <f>IFERROR(IF(Table_Merge1[[#This Row],[LME Zinc stock]]*Table_Merge1[[#This Row],[Nima.مقدار]]=0,"",Table_Merge1[[#This Row],[LME Zinc stock]]*Table_Merge1[[#This Row],[Nima.مقدار]]),"")</f>
        <v>396756942525</v>
      </c>
      <c r="AQ564" s="287">
        <f>IFERROR(IF(Table_Merge1[[#This Row],[LME Zinc 3-month]]*Table_Merge1[[#This Row],[Nima.مقدار]]=0,"",Table_Merge1[[#This Row],[LME Zinc 3-month]]*Table_Merge1[[#This Row],[Nima.مقدار]]),"")</f>
        <v>547274196</v>
      </c>
      <c r="AR564" s="288">
        <f>IFERROR(IF(Table_Merge1[[#This Row],[LME Zinc stock]]*Table_Merge1[[#This Row],[Azad.Sell]]=0,"",Table_Merge1[[#This Row],[LME Zinc stock]]*Table_Merge1[[#This Row],[Azad.Sell]]),"")</f>
        <v>38764248750</v>
      </c>
      <c r="AS564" s="288">
        <f>IFERROR(IF(Table_Merge1[[#This Row],[LME Zinc 3-month]]*Table_Merge1[[#This Row],[Azad.Sell]]=0,"",Table_Merge1[[#This Row],[LME Zinc 3-month]]*Table_Merge1[[#This Row],[Azad.Sell]]),"")</f>
        <v>53470200</v>
      </c>
      <c r="AT564"/>
      <c r="DH564">
        <v>1200</v>
      </c>
      <c r="DI564">
        <v>3525</v>
      </c>
      <c r="DJ564">
        <v>1200</v>
      </c>
      <c r="DK564" t="s">
        <v>9705</v>
      </c>
      <c r="DL564" t="s">
        <v>9814</v>
      </c>
      <c r="DM564" t="s">
        <v>9809</v>
      </c>
      <c r="DN564">
        <v>1453569600</v>
      </c>
      <c r="DO564">
        <v>1060428000</v>
      </c>
      <c r="DP564">
        <v>13183848000</v>
      </c>
      <c r="DQ564">
        <v>9288938400</v>
      </c>
      <c r="DR564">
        <v>12000</v>
      </c>
      <c r="DS564">
        <v>12000</v>
      </c>
      <c r="DT564">
        <v>1098654</v>
      </c>
      <c r="DU564">
        <v>774078.2</v>
      </c>
      <c r="DV564">
        <v>12000</v>
      </c>
      <c r="DW564">
        <v>1098654</v>
      </c>
      <c r="DX564">
        <v>774078.2</v>
      </c>
      <c r="DY564">
        <v>1.4193062147984532</v>
      </c>
    </row>
    <row r="565" spans="1:129" x14ac:dyDescent="0.25">
      <c r="A565" s="258">
        <v>41704</v>
      </c>
      <c r="B5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1392.12.15</v>
      </c>
      <c r="C565" s="195">
        <f t="shared" ca="1" si="44"/>
        <v>1392</v>
      </c>
      <c r="D5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65" s="195">
        <f>_xlfn.NUMBERVALUE(RIGHT(Table11[[#This Row],[تاریخ شمسی]],2))</f>
        <v>15</v>
      </c>
      <c r="F5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12-15</v>
      </c>
      <c r="G565" s="195" t="s">
        <v>716</v>
      </c>
      <c r="I565" s="259">
        <v>44333</v>
      </c>
      <c r="J565">
        <v>22950</v>
      </c>
      <c r="L565" s="259">
        <v>41704</v>
      </c>
      <c r="M565">
        <v>30440</v>
      </c>
      <c r="O565" s="284">
        <f>IFERROR(DATE(Table7[[#This Row],[year]],MONTH(DATEVALUE(Table7[[#This Row],[month]]&amp;"1")),Table7[[#This Row],[day]]),"")</f>
        <v>44274</v>
      </c>
      <c r="P565" s="195" t="s">
        <v>3990</v>
      </c>
      <c r="Q565" s="195">
        <v>2021</v>
      </c>
      <c r="R565" s="195" t="s">
        <v>3435</v>
      </c>
      <c r="S565" s="195">
        <v>19</v>
      </c>
      <c r="T565" s="195">
        <v>1737.2</v>
      </c>
      <c r="U565" s="195">
        <v>2285</v>
      </c>
      <c r="V565" s="195">
        <v>1926000</v>
      </c>
      <c r="X565" s="260">
        <v>44322</v>
      </c>
      <c r="Y565" t="s">
        <v>8942</v>
      </c>
      <c r="Z565" s="260">
        <v>4</v>
      </c>
      <c r="AA565">
        <v>1400</v>
      </c>
      <c r="AB565" s="260" t="str">
        <f ca="1">IFERROR(IFERROR(VLOOKUP(Table_Merge1[[#This Row],[Column1]],Table11[#All],2,FALSE),LEFT(AB566,8)&amp;IF(LEN((RIGHT(AB566,2)+1))&lt;2,"0"&amp;(RIGHT(AB566,2)+1),(RIGHT(AB566,2)-1))),"")</f>
        <v>1400.02.16</v>
      </c>
      <c r="AC565" s="259" t="str">
        <f ca="1">LEFT(Table_Merge1[[#This Row],[Column2]],4)</f>
        <v>1400</v>
      </c>
      <c r="AD565" s="259" t="str">
        <f ca="1">RIGHT(LEFT(Table_Merge1[[#This Row],[Column2]],7),2)</f>
        <v>02</v>
      </c>
      <c r="AE565" s="259" t="str">
        <f ca="1">RIGHT(Table_Merge1[[#This Row],[Column2]],2)</f>
        <v>16</v>
      </c>
      <c r="AF565">
        <v>2</v>
      </c>
      <c r="AG565">
        <v>16</v>
      </c>
      <c r="AH565" s="260">
        <v>2021</v>
      </c>
      <c r="AI565" t="s">
        <v>3439</v>
      </c>
      <c r="AJ565" s="260">
        <v>6</v>
      </c>
      <c r="AK565">
        <v>1793.15</v>
      </c>
      <c r="AL565">
        <v>2436</v>
      </c>
      <c r="AM565">
        <v>1766025</v>
      </c>
      <c r="AN565">
        <v>21950</v>
      </c>
      <c r="AO565">
        <v>224661</v>
      </c>
      <c r="AP565" s="287">
        <f>IFERROR(IF(Table_Merge1[[#This Row],[LME Zinc stock]]*Table_Merge1[[#This Row],[Nima.مقدار]]=0,"",Table_Merge1[[#This Row],[LME Zinc stock]]*Table_Merge1[[#This Row],[Nima.مقدار]]),"")</f>
        <v>396756942525</v>
      </c>
      <c r="AQ565" s="287">
        <f>IFERROR(IF(Table_Merge1[[#This Row],[LME Zinc 3-month]]*Table_Merge1[[#This Row],[Nima.مقدار]]=0,"",Table_Merge1[[#This Row],[LME Zinc 3-month]]*Table_Merge1[[#This Row],[Nima.مقدار]]),"")</f>
        <v>547274196</v>
      </c>
      <c r="AR565" s="288">
        <f>IFERROR(IF(Table_Merge1[[#This Row],[LME Zinc stock]]*Table_Merge1[[#This Row],[Azad.Sell]]=0,"",Table_Merge1[[#This Row],[LME Zinc stock]]*Table_Merge1[[#This Row],[Azad.Sell]]),"")</f>
        <v>38764248750</v>
      </c>
      <c r="AS565" s="288">
        <f>IFERROR(IF(Table_Merge1[[#This Row],[LME Zinc 3-month]]*Table_Merge1[[#This Row],[Azad.Sell]]=0,"",Table_Merge1[[#This Row],[LME Zinc 3-month]]*Table_Merge1[[#This Row],[Azad.Sell]]),"")</f>
        <v>53470200</v>
      </c>
      <c r="AT565"/>
      <c r="DH565">
        <v>1200</v>
      </c>
      <c r="DI565">
        <v>3650</v>
      </c>
      <c r="DJ565">
        <v>1200</v>
      </c>
      <c r="DK565" t="s">
        <v>9670</v>
      </c>
      <c r="DL565" t="s">
        <v>9814</v>
      </c>
      <c r="DM565" t="s">
        <v>9813</v>
      </c>
      <c r="DN565">
        <v>1466758800</v>
      </c>
      <c r="DO565">
        <v>1029734400</v>
      </c>
      <c r="DP565">
        <v>1466758800</v>
      </c>
      <c r="DQ565">
        <v>1029734400</v>
      </c>
      <c r="DR565">
        <v>1200</v>
      </c>
      <c r="DS565" t="s">
        <v>3621</v>
      </c>
      <c r="DT565" t="s">
        <v>3621</v>
      </c>
      <c r="DU565" t="s">
        <v>3621</v>
      </c>
      <c r="DV565">
        <v>10200</v>
      </c>
      <c r="DW565">
        <v>1163780.2647058824</v>
      </c>
      <c r="DX565">
        <v>895833.9411764706</v>
      </c>
      <c r="DY565">
        <v>1.2991026698291051</v>
      </c>
    </row>
    <row r="566" spans="1:129" x14ac:dyDescent="0.25">
      <c r="A566" s="258">
        <v>41706</v>
      </c>
      <c r="B5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1392.12.17</v>
      </c>
      <c r="C566" s="195">
        <f t="shared" ca="1" si="44"/>
        <v>1392</v>
      </c>
      <c r="D5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66" s="195">
        <f>_xlfn.NUMBERVALUE(RIGHT(Table11[[#This Row],[تاریخ شمسی]],2))</f>
        <v>17</v>
      </c>
      <c r="F5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12-17</v>
      </c>
      <c r="G566" s="195" t="s">
        <v>717</v>
      </c>
      <c r="I566" s="259">
        <v>44333</v>
      </c>
      <c r="J566">
        <v>22950</v>
      </c>
      <c r="L566" s="259">
        <v>41706</v>
      </c>
      <c r="M566">
        <v>30200</v>
      </c>
      <c r="O566" s="283">
        <f>IFERROR(DATE(Table7[[#This Row],[year]],MONTH(DATEVALUE(Table7[[#This Row],[month]]&amp;"1")),Table7[[#This Row],[day]]),"")</f>
        <v>44273</v>
      </c>
      <c r="P566" s="257" t="s">
        <v>3991</v>
      </c>
      <c r="Q566" s="257">
        <v>2021</v>
      </c>
      <c r="R566" s="257" t="s">
        <v>3435</v>
      </c>
      <c r="S566" s="257">
        <v>18</v>
      </c>
      <c r="T566" s="257">
        <v>1734.1</v>
      </c>
      <c r="U566" s="257">
        <v>2235.5</v>
      </c>
      <c r="V566" s="257">
        <v>1934425</v>
      </c>
      <c r="X566" s="260">
        <v>44322</v>
      </c>
      <c r="Y566" t="s">
        <v>8942</v>
      </c>
      <c r="Z566" s="260">
        <v>4</v>
      </c>
      <c r="AA566">
        <v>1400</v>
      </c>
      <c r="AB566" s="260" t="str">
        <f ca="1">IFERROR(IFERROR(VLOOKUP(Table_Merge1[[#This Row],[Column1]],Table11[#All],2,FALSE),LEFT(AB567,8)&amp;IF(LEN((RIGHT(AB567,2)+1))&lt;2,"0"&amp;(RIGHT(AB567,2)+1),(RIGHT(AB567,2)-1))),"")</f>
        <v>1400.02.16</v>
      </c>
      <c r="AC566" s="259" t="str">
        <f ca="1">LEFT(Table_Merge1[[#This Row],[Column2]],4)</f>
        <v>1400</v>
      </c>
      <c r="AD566" s="259" t="str">
        <f ca="1">RIGHT(LEFT(Table_Merge1[[#This Row],[Column2]],7),2)</f>
        <v>02</v>
      </c>
      <c r="AE566" s="259" t="str">
        <f ca="1">RIGHT(Table_Merge1[[#This Row],[Column2]],2)</f>
        <v>16</v>
      </c>
      <c r="AF566">
        <v>2</v>
      </c>
      <c r="AG566">
        <v>16</v>
      </c>
      <c r="AH566" s="260">
        <v>2021</v>
      </c>
      <c r="AI566" t="s">
        <v>3439</v>
      </c>
      <c r="AJ566" s="260">
        <v>6</v>
      </c>
      <c r="AK566">
        <v>1793.15</v>
      </c>
      <c r="AL566">
        <v>2436</v>
      </c>
      <c r="AM566">
        <v>1766025</v>
      </c>
      <c r="AN566">
        <v>21950</v>
      </c>
      <c r="AO566">
        <v>224661</v>
      </c>
      <c r="AP566" s="287">
        <f>IFERROR(IF(Table_Merge1[[#This Row],[LME Zinc stock]]*Table_Merge1[[#This Row],[Nima.مقدار]]=0,"",Table_Merge1[[#This Row],[LME Zinc stock]]*Table_Merge1[[#This Row],[Nima.مقدار]]),"")</f>
        <v>396756942525</v>
      </c>
      <c r="AQ566" s="287">
        <f>IFERROR(IF(Table_Merge1[[#This Row],[LME Zinc 3-month]]*Table_Merge1[[#This Row],[Nima.مقدار]]=0,"",Table_Merge1[[#This Row],[LME Zinc 3-month]]*Table_Merge1[[#This Row],[Nima.مقدار]]),"")</f>
        <v>547274196</v>
      </c>
      <c r="AR566" s="288">
        <f>IFERROR(IF(Table_Merge1[[#This Row],[LME Zinc stock]]*Table_Merge1[[#This Row],[Azad.Sell]]=0,"",Table_Merge1[[#This Row],[LME Zinc stock]]*Table_Merge1[[#This Row],[Azad.Sell]]),"")</f>
        <v>38764248750</v>
      </c>
      <c r="AS566" s="288">
        <f>IFERROR(IF(Table_Merge1[[#This Row],[LME Zinc 3-month]]*Table_Merge1[[#This Row],[Azad.Sell]]=0,"",Table_Merge1[[#This Row],[LME Zinc 3-month]]*Table_Merge1[[#This Row],[Azad.Sell]]),"")</f>
        <v>53470200</v>
      </c>
      <c r="AT566"/>
      <c r="DH566">
        <v>1200</v>
      </c>
      <c r="DI566">
        <v>3400</v>
      </c>
      <c r="DJ566">
        <v>1200</v>
      </c>
      <c r="DK566" t="s">
        <v>9670</v>
      </c>
      <c r="DL566" t="s">
        <v>9814</v>
      </c>
      <c r="DM566" t="s">
        <v>9813</v>
      </c>
      <c r="DN566">
        <v>1475910000</v>
      </c>
      <c r="DO566">
        <v>1030094400</v>
      </c>
      <c r="DP566">
        <v>2942668800</v>
      </c>
      <c r="DQ566">
        <v>2059828800</v>
      </c>
      <c r="DR566">
        <v>2400</v>
      </c>
      <c r="DS566" t="s">
        <v>3621</v>
      </c>
      <c r="DT566" t="s">
        <v>3621</v>
      </c>
      <c r="DU566" t="s">
        <v>3621</v>
      </c>
      <c r="DV566">
        <v>10200</v>
      </c>
      <c r="DW566">
        <v>1163780.2647058824</v>
      </c>
      <c r="DX566">
        <v>895833.9411764706</v>
      </c>
      <c r="DY566">
        <v>1.2991026698291051</v>
      </c>
    </row>
    <row r="567" spans="1:129" x14ac:dyDescent="0.25">
      <c r="A567" s="258">
        <v>41707</v>
      </c>
      <c r="B5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1392.12.18</v>
      </c>
      <c r="C567" s="195">
        <f t="shared" ca="1" si="44"/>
        <v>1392</v>
      </c>
      <c r="D5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67" s="195">
        <f>_xlfn.NUMBERVALUE(RIGHT(Table11[[#This Row],[تاریخ شمسی]],2))</f>
        <v>18</v>
      </c>
      <c r="F5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12-18</v>
      </c>
      <c r="G567" s="195" t="s">
        <v>718</v>
      </c>
      <c r="I567" s="259">
        <v>44334</v>
      </c>
      <c r="J567">
        <v>23000</v>
      </c>
      <c r="L567" s="259">
        <v>41707</v>
      </c>
      <c r="M567">
        <v>30330</v>
      </c>
      <c r="O567" s="284">
        <f>IFERROR(DATE(Table7[[#This Row],[year]],MONTH(DATEVALUE(Table7[[#This Row],[month]]&amp;"1")),Table7[[#This Row],[day]]),"")</f>
        <v>44272</v>
      </c>
      <c r="P567" s="195" t="s">
        <v>3992</v>
      </c>
      <c r="Q567" s="195">
        <v>2021</v>
      </c>
      <c r="R567" s="195" t="s">
        <v>3435</v>
      </c>
      <c r="S567" s="195">
        <v>17</v>
      </c>
      <c r="T567" s="195">
        <v>1736.95</v>
      </c>
      <c r="U567" s="195">
        <v>2249</v>
      </c>
      <c r="V567" s="195">
        <v>1946550</v>
      </c>
      <c r="X567" s="260">
        <v>44321</v>
      </c>
      <c r="Y567" t="s">
        <v>8941</v>
      </c>
      <c r="Z567" s="260">
        <v>4</v>
      </c>
      <c r="AA567">
        <v>1400</v>
      </c>
      <c r="AB567" s="260" t="str">
        <f ca="1">IFERROR(IFERROR(VLOOKUP(Table_Merge1[[#This Row],[Column1]],Table11[#All],2,FALSE),LEFT(AB568,8)&amp;IF(LEN((RIGHT(AB568,2)+1))&lt;2,"0"&amp;(RIGHT(AB568,2)+1),(RIGHT(AB568,2)-1))),"")</f>
        <v>1400.02.15</v>
      </c>
      <c r="AC567" s="259" t="str">
        <f ca="1">LEFT(Table_Merge1[[#This Row],[Column2]],4)</f>
        <v>1400</v>
      </c>
      <c r="AD567" s="259" t="str">
        <f ca="1">RIGHT(LEFT(Table_Merge1[[#This Row],[Column2]],7),2)</f>
        <v>02</v>
      </c>
      <c r="AE567" s="259" t="str">
        <f ca="1">RIGHT(Table_Merge1[[#This Row],[Column2]],2)</f>
        <v>15</v>
      </c>
      <c r="AF567">
        <v>2</v>
      </c>
      <c r="AG567">
        <v>15</v>
      </c>
      <c r="AH567" s="260">
        <v>2021</v>
      </c>
      <c r="AI567" t="s">
        <v>3439</v>
      </c>
      <c r="AJ567" s="260">
        <v>5</v>
      </c>
      <c r="AK567">
        <v>1778.05</v>
      </c>
      <c r="AL567">
        <v>2492.5</v>
      </c>
      <c r="AM567">
        <v>1772700</v>
      </c>
      <c r="AN567">
        <v>20900</v>
      </c>
      <c r="AO567">
        <v>212507</v>
      </c>
      <c r="AP567" s="287">
        <f>IFERROR(IF(Table_Merge1[[#This Row],[LME Zinc stock]]*Table_Merge1[[#This Row],[Nima.مقدار]]=0,"",Table_Merge1[[#This Row],[LME Zinc stock]]*Table_Merge1[[#This Row],[Nima.مقدار]]),"")</f>
        <v>376711158900</v>
      </c>
      <c r="AQ567" s="287">
        <f>IFERROR(IF(Table_Merge1[[#This Row],[LME Zinc 3-month]]*Table_Merge1[[#This Row],[Nima.مقدار]]=0,"",Table_Merge1[[#This Row],[LME Zinc 3-month]]*Table_Merge1[[#This Row],[Nima.مقدار]]),"")</f>
        <v>529673697.5</v>
      </c>
      <c r="AR567" s="288">
        <f>IFERROR(IF(Table_Merge1[[#This Row],[LME Zinc stock]]*Table_Merge1[[#This Row],[Azad.Sell]]=0,"",Table_Merge1[[#This Row],[LME Zinc stock]]*Table_Merge1[[#This Row],[Azad.Sell]]),"")</f>
        <v>37049430000</v>
      </c>
      <c r="AS567" s="288">
        <f>IFERROR(IF(Table_Merge1[[#This Row],[LME Zinc 3-month]]*Table_Merge1[[#This Row],[Azad.Sell]]=0,"",Table_Merge1[[#This Row],[LME Zinc 3-month]]*Table_Merge1[[#This Row],[Azad.Sell]]),"")</f>
        <v>52093250</v>
      </c>
      <c r="AT567"/>
      <c r="DH567">
        <v>150</v>
      </c>
      <c r="DI567">
        <v>950</v>
      </c>
      <c r="DJ567">
        <v>150</v>
      </c>
      <c r="DK567" t="s">
        <v>9670</v>
      </c>
      <c r="DL567" t="s">
        <v>9814</v>
      </c>
      <c r="DM567" t="s">
        <v>9813</v>
      </c>
      <c r="DN567">
        <v>173847900</v>
      </c>
      <c r="DO567">
        <v>127986600</v>
      </c>
      <c r="DP567">
        <v>3116516700</v>
      </c>
      <c r="DQ567">
        <v>2187815400</v>
      </c>
      <c r="DR567">
        <v>2550</v>
      </c>
      <c r="DS567" t="s">
        <v>3621</v>
      </c>
      <c r="DT567" t="s">
        <v>3621</v>
      </c>
      <c r="DU567" t="s">
        <v>3621</v>
      </c>
      <c r="DV567">
        <v>10200</v>
      </c>
      <c r="DW567">
        <v>1163780.2647058824</v>
      </c>
      <c r="DX567">
        <v>895833.9411764706</v>
      </c>
      <c r="DY567">
        <v>1.2991026698291051</v>
      </c>
    </row>
    <row r="568" spans="1:129" x14ac:dyDescent="0.25">
      <c r="A568" s="258">
        <v>41708</v>
      </c>
      <c r="B5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1392.12.19</v>
      </c>
      <c r="C568" s="195">
        <f t="shared" ca="1" si="44"/>
        <v>1392</v>
      </c>
      <c r="D5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68" s="195">
        <f>_xlfn.NUMBERVALUE(RIGHT(Table11[[#This Row],[تاریخ شمسی]],2))</f>
        <v>19</v>
      </c>
      <c r="F5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12-19</v>
      </c>
      <c r="G568" s="195" t="s">
        <v>719</v>
      </c>
      <c r="I568" s="259">
        <v>44334</v>
      </c>
      <c r="J568">
        <v>23000</v>
      </c>
      <c r="L568" s="259">
        <v>41708</v>
      </c>
      <c r="M568">
        <v>30600</v>
      </c>
      <c r="O568" s="283">
        <f>IFERROR(DATE(Table7[[#This Row],[year]],MONTH(DATEVALUE(Table7[[#This Row],[month]]&amp;"1")),Table7[[#This Row],[day]]),"")</f>
        <v>44271</v>
      </c>
      <c r="P568" s="257" t="s">
        <v>3993</v>
      </c>
      <c r="Q568" s="257">
        <v>2021</v>
      </c>
      <c r="R568" s="257" t="s">
        <v>3435</v>
      </c>
      <c r="S568" s="257">
        <v>16</v>
      </c>
      <c r="T568" s="257">
        <v>1732.3</v>
      </c>
      <c r="U568" s="257">
        <v>2234</v>
      </c>
      <c r="V568" s="257">
        <v>1956325</v>
      </c>
      <c r="X568" s="260">
        <v>44321</v>
      </c>
      <c r="Y568" t="s">
        <v>8941</v>
      </c>
      <c r="Z568" s="260">
        <v>4</v>
      </c>
      <c r="AA568">
        <v>1400</v>
      </c>
      <c r="AB568" s="260" t="str">
        <f ca="1">IFERROR(IFERROR(VLOOKUP(Table_Merge1[[#This Row],[Column1]],Table11[#All],2,FALSE),LEFT(AB569,8)&amp;IF(LEN((RIGHT(AB569,2)+1))&lt;2,"0"&amp;(RIGHT(AB569,2)+1),(RIGHT(AB569,2)-1))),"")</f>
        <v>1400.02.15</v>
      </c>
      <c r="AC568" s="259" t="str">
        <f ca="1">LEFT(Table_Merge1[[#This Row],[Column2]],4)</f>
        <v>1400</v>
      </c>
      <c r="AD568" s="259" t="str">
        <f ca="1">RIGHT(LEFT(Table_Merge1[[#This Row],[Column2]],7),2)</f>
        <v>02</v>
      </c>
      <c r="AE568" s="259" t="str">
        <f ca="1">RIGHT(Table_Merge1[[#This Row],[Column2]],2)</f>
        <v>15</v>
      </c>
      <c r="AF568">
        <v>2</v>
      </c>
      <c r="AG568">
        <v>15</v>
      </c>
      <c r="AH568" s="260">
        <v>2021</v>
      </c>
      <c r="AI568" t="s">
        <v>3439</v>
      </c>
      <c r="AJ568" s="260">
        <v>5</v>
      </c>
      <c r="AK568">
        <v>1778.05</v>
      </c>
      <c r="AL568">
        <v>2492.5</v>
      </c>
      <c r="AM568">
        <v>1772700</v>
      </c>
      <c r="AN568">
        <v>20900</v>
      </c>
      <c r="AO568">
        <v>212507</v>
      </c>
      <c r="AP568" s="287">
        <f>IFERROR(IF(Table_Merge1[[#This Row],[LME Zinc stock]]*Table_Merge1[[#This Row],[Nima.مقدار]]=0,"",Table_Merge1[[#This Row],[LME Zinc stock]]*Table_Merge1[[#This Row],[Nima.مقدار]]),"")</f>
        <v>376711158900</v>
      </c>
      <c r="AQ568" s="287">
        <f>IFERROR(IF(Table_Merge1[[#This Row],[LME Zinc 3-month]]*Table_Merge1[[#This Row],[Nima.مقدار]]=0,"",Table_Merge1[[#This Row],[LME Zinc 3-month]]*Table_Merge1[[#This Row],[Nima.مقدار]]),"")</f>
        <v>529673697.5</v>
      </c>
      <c r="AR568" s="288">
        <f>IFERROR(IF(Table_Merge1[[#This Row],[LME Zinc stock]]*Table_Merge1[[#This Row],[Azad.Sell]]=0,"",Table_Merge1[[#This Row],[LME Zinc stock]]*Table_Merge1[[#This Row],[Azad.Sell]]),"")</f>
        <v>37049430000</v>
      </c>
      <c r="AS568" s="288">
        <f>IFERROR(IF(Table_Merge1[[#This Row],[LME Zinc 3-month]]*Table_Merge1[[#This Row],[Azad.Sell]]=0,"",Table_Merge1[[#This Row],[LME Zinc 3-month]]*Table_Merge1[[#This Row],[Azad.Sell]]),"")</f>
        <v>52093250</v>
      </c>
      <c r="AT568"/>
      <c r="DH568">
        <v>1200</v>
      </c>
      <c r="DI568">
        <v>2925</v>
      </c>
      <c r="DJ568">
        <v>1200</v>
      </c>
      <c r="DK568" t="s">
        <v>9796</v>
      </c>
      <c r="DL568" t="s">
        <v>9814</v>
      </c>
      <c r="DM568" t="s">
        <v>9813</v>
      </c>
      <c r="DN568">
        <v>1431205200</v>
      </c>
      <c r="DO568">
        <v>1144219200</v>
      </c>
      <c r="DP568">
        <v>4547721900</v>
      </c>
      <c r="DQ568">
        <v>3332034600</v>
      </c>
      <c r="DR568">
        <v>3750</v>
      </c>
      <c r="DS568" t="s">
        <v>3621</v>
      </c>
      <c r="DT568" t="s">
        <v>3621</v>
      </c>
      <c r="DU568" t="s">
        <v>3621</v>
      </c>
      <c r="DV568">
        <v>10200</v>
      </c>
      <c r="DW568">
        <v>1163780.2647058824</v>
      </c>
      <c r="DX568">
        <v>895833.9411764706</v>
      </c>
      <c r="DY568">
        <v>1.2991026698291051</v>
      </c>
    </row>
    <row r="569" spans="1:129" x14ac:dyDescent="0.25">
      <c r="A569" s="258">
        <v>41709</v>
      </c>
      <c r="B5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1392.12.20</v>
      </c>
      <c r="C569" s="195">
        <f t="shared" ca="1" si="44"/>
        <v>1392</v>
      </c>
      <c r="D5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69" s="195">
        <f>_xlfn.NUMBERVALUE(RIGHT(Table11[[#This Row],[تاریخ شمسی]],2))</f>
        <v>20</v>
      </c>
      <c r="F5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12-20</v>
      </c>
      <c r="G569" s="195" t="s">
        <v>720</v>
      </c>
      <c r="I569" s="259">
        <v>44334</v>
      </c>
      <c r="J569">
        <v>23000</v>
      </c>
      <c r="L569" s="259">
        <v>41709</v>
      </c>
      <c r="M569">
        <v>30540</v>
      </c>
      <c r="O569" s="284">
        <f>IFERROR(DATE(Table7[[#This Row],[year]],MONTH(DATEVALUE(Table7[[#This Row],[month]]&amp;"1")),Table7[[#This Row],[day]]),"")</f>
        <v>44270</v>
      </c>
      <c r="P569" s="195" t="s">
        <v>3994</v>
      </c>
      <c r="Q569" s="195">
        <v>2021</v>
      </c>
      <c r="R569" s="195" t="s">
        <v>3435</v>
      </c>
      <c r="S569" s="195">
        <v>15</v>
      </c>
      <c r="T569" s="195">
        <v>1727.9</v>
      </c>
      <c r="U569" s="195">
        <v>2282.5</v>
      </c>
      <c r="V569" s="195">
        <v>1964025</v>
      </c>
      <c r="X569" s="260">
        <v>44321</v>
      </c>
      <c r="Y569" t="s">
        <v>8941</v>
      </c>
      <c r="Z569" s="260">
        <v>4</v>
      </c>
      <c r="AA569">
        <v>1400</v>
      </c>
      <c r="AB569" s="260" t="str">
        <f ca="1">IFERROR(IFERROR(VLOOKUP(Table_Merge1[[#This Row],[Column1]],Table11[#All],2,FALSE),LEFT(AB570,8)&amp;IF(LEN((RIGHT(AB570,2)+1))&lt;2,"0"&amp;(RIGHT(AB570,2)+1),(RIGHT(AB570,2)-1))),"")</f>
        <v>1400.02.15</v>
      </c>
      <c r="AC569" s="259" t="str">
        <f ca="1">LEFT(Table_Merge1[[#This Row],[Column2]],4)</f>
        <v>1400</v>
      </c>
      <c r="AD569" s="259" t="str">
        <f ca="1">RIGHT(LEFT(Table_Merge1[[#This Row],[Column2]],7),2)</f>
        <v>02</v>
      </c>
      <c r="AE569" s="259" t="str">
        <f ca="1">RIGHT(Table_Merge1[[#This Row],[Column2]],2)</f>
        <v>15</v>
      </c>
      <c r="AF569">
        <v>2</v>
      </c>
      <c r="AG569">
        <v>15</v>
      </c>
      <c r="AH569" s="260">
        <v>2021</v>
      </c>
      <c r="AI569" t="s">
        <v>3439</v>
      </c>
      <c r="AJ569" s="260">
        <v>5</v>
      </c>
      <c r="AK569">
        <v>1778.05</v>
      </c>
      <c r="AL569">
        <v>2492.5</v>
      </c>
      <c r="AM569">
        <v>1772700</v>
      </c>
      <c r="AN569">
        <v>20900</v>
      </c>
      <c r="AO569">
        <v>212507</v>
      </c>
      <c r="AP569" s="287">
        <f>IFERROR(IF(Table_Merge1[[#This Row],[LME Zinc stock]]*Table_Merge1[[#This Row],[Nima.مقدار]]=0,"",Table_Merge1[[#This Row],[LME Zinc stock]]*Table_Merge1[[#This Row],[Nima.مقدار]]),"")</f>
        <v>376711158900</v>
      </c>
      <c r="AQ569" s="287">
        <f>IFERROR(IF(Table_Merge1[[#This Row],[LME Zinc 3-month]]*Table_Merge1[[#This Row],[Nima.مقدار]]=0,"",Table_Merge1[[#This Row],[LME Zinc 3-month]]*Table_Merge1[[#This Row],[Nima.مقدار]]),"")</f>
        <v>529673697.5</v>
      </c>
      <c r="AR569" s="288">
        <f>IFERROR(IF(Table_Merge1[[#This Row],[LME Zinc stock]]*Table_Merge1[[#This Row],[Azad.Sell]]=0,"",Table_Merge1[[#This Row],[LME Zinc stock]]*Table_Merge1[[#This Row],[Azad.Sell]]),"")</f>
        <v>37049430000</v>
      </c>
      <c r="AS569" s="288">
        <f>IFERROR(IF(Table_Merge1[[#This Row],[LME Zinc 3-month]]*Table_Merge1[[#This Row],[Azad.Sell]]=0,"",Table_Merge1[[#This Row],[LME Zinc 3-month]]*Table_Merge1[[#This Row],[Azad.Sell]]),"")</f>
        <v>52093250</v>
      </c>
      <c r="AT569"/>
      <c r="DH569">
        <v>1200</v>
      </c>
      <c r="DI569">
        <v>2200</v>
      </c>
      <c r="DJ569">
        <v>1200</v>
      </c>
      <c r="DK569" t="s">
        <v>9796</v>
      </c>
      <c r="DL569" t="s">
        <v>9814</v>
      </c>
      <c r="DM569" t="s">
        <v>9813</v>
      </c>
      <c r="DN569">
        <v>1399944000</v>
      </c>
      <c r="DO569">
        <v>1143499200</v>
      </c>
      <c r="DP569">
        <v>5947665900</v>
      </c>
      <c r="DQ569">
        <v>4475533800</v>
      </c>
      <c r="DR569">
        <v>4950</v>
      </c>
      <c r="DS569" t="s">
        <v>3621</v>
      </c>
      <c r="DT569" t="s">
        <v>3621</v>
      </c>
      <c r="DU569" t="s">
        <v>3621</v>
      </c>
      <c r="DV569">
        <v>10200</v>
      </c>
      <c r="DW569">
        <v>1163780.2647058824</v>
      </c>
      <c r="DX569">
        <v>895833.9411764706</v>
      </c>
      <c r="DY569">
        <v>1.2991026698291051</v>
      </c>
    </row>
    <row r="570" spans="1:129" x14ac:dyDescent="0.25">
      <c r="A570" s="258">
        <v>41710</v>
      </c>
      <c r="B5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1392.12.21</v>
      </c>
      <c r="C570" s="195">
        <f t="shared" ca="1" si="44"/>
        <v>1392</v>
      </c>
      <c r="D5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70" s="195">
        <f>_xlfn.NUMBERVALUE(RIGHT(Table11[[#This Row],[تاریخ شمسی]],2))</f>
        <v>21</v>
      </c>
      <c r="F5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12-21</v>
      </c>
      <c r="G570" s="195" t="s">
        <v>721</v>
      </c>
      <c r="I570" s="259">
        <v>44335</v>
      </c>
      <c r="J570">
        <v>22900</v>
      </c>
      <c r="L570" s="259">
        <v>41710</v>
      </c>
      <c r="M570">
        <v>30480</v>
      </c>
      <c r="O570" s="283">
        <f>IFERROR(DATE(Table7[[#This Row],[year]],MONTH(DATEVALUE(Table7[[#This Row],[month]]&amp;"1")),Table7[[#This Row],[day]]),"")</f>
        <v>44267</v>
      </c>
      <c r="P570" s="257" t="s">
        <v>3995</v>
      </c>
      <c r="Q570" s="257">
        <v>2021</v>
      </c>
      <c r="R570" s="257" t="s">
        <v>3435</v>
      </c>
      <c r="S570" s="257">
        <v>12</v>
      </c>
      <c r="T570" s="257">
        <v>1703.85</v>
      </c>
      <c r="U570" s="257">
        <v>2223</v>
      </c>
      <c r="V570" s="257">
        <v>1967275</v>
      </c>
      <c r="X570" s="260">
        <v>44320</v>
      </c>
      <c r="Z570" s="260">
        <v>4</v>
      </c>
      <c r="AB570" s="260" t="str">
        <f ca="1">IFERROR(IFERROR(VLOOKUP(Table_Merge1[[#This Row],[Column1]],Table11[#All],2,FALSE),LEFT(AB571,8)&amp;IF(LEN((RIGHT(AB571,2)+1))&lt;2,"0"&amp;(RIGHT(AB571,2)+1),(RIGHT(AB571,2)-1))),"")</f>
        <v>1400.02.-0.2</v>
      </c>
      <c r="AC570" s="259" t="str">
        <f ca="1">LEFT(Table_Merge1[[#This Row],[Column2]],4)</f>
        <v>1400</v>
      </c>
      <c r="AD570" s="259" t="str">
        <f ca="1">RIGHT(LEFT(Table_Merge1[[#This Row],[Column2]],7),2)</f>
        <v>02</v>
      </c>
      <c r="AE570" s="259" t="str">
        <f ca="1">RIGHT(Table_Merge1[[#This Row],[Column2]],2)</f>
        <v>.2</v>
      </c>
      <c r="AH570" s="260">
        <v>2021</v>
      </c>
      <c r="AI570" t="s">
        <v>3439</v>
      </c>
      <c r="AJ570" s="260">
        <v>4</v>
      </c>
      <c r="AK570">
        <v>1784.95</v>
      </c>
      <c r="AL570">
        <v>2565</v>
      </c>
      <c r="AM570">
        <v>1780900</v>
      </c>
      <c r="AN570">
        <v>22150</v>
      </c>
      <c r="AP570" s="287" t="str">
        <f>IFERROR(IF(Table_Merge1[[#This Row],[LME Zinc stock]]*Table_Merge1[[#This Row],[Nima.مقدار]]=0,"",Table_Merge1[[#This Row],[LME Zinc stock]]*Table_Merge1[[#This Row],[Nima.مقدار]]),"")</f>
        <v/>
      </c>
      <c r="AQ570" s="287" t="str">
        <f>IFERROR(IF(Table_Merge1[[#This Row],[LME Zinc 3-month]]*Table_Merge1[[#This Row],[Nima.مقدار]]=0,"",Table_Merge1[[#This Row],[LME Zinc 3-month]]*Table_Merge1[[#This Row],[Nima.مقدار]]),"")</f>
        <v/>
      </c>
      <c r="AR570" s="288">
        <f>IFERROR(IF(Table_Merge1[[#This Row],[LME Zinc stock]]*Table_Merge1[[#This Row],[Azad.Sell]]=0,"",Table_Merge1[[#This Row],[LME Zinc stock]]*Table_Merge1[[#This Row],[Azad.Sell]]),"")</f>
        <v>39446935000</v>
      </c>
      <c r="AS570" s="288">
        <f>IFERROR(IF(Table_Merge1[[#This Row],[LME Zinc 3-month]]*Table_Merge1[[#This Row],[Azad.Sell]]=0,"",Table_Merge1[[#This Row],[LME Zinc 3-month]]*Table_Merge1[[#This Row],[Azad.Sell]]),"")</f>
        <v>56814750</v>
      </c>
      <c r="AT570"/>
      <c r="DH570">
        <v>150</v>
      </c>
      <c r="DI570">
        <v>950</v>
      </c>
      <c r="DJ570">
        <v>150</v>
      </c>
      <c r="DK570" t="s">
        <v>9796</v>
      </c>
      <c r="DL570" t="s">
        <v>9814</v>
      </c>
      <c r="DM570" t="s">
        <v>9813</v>
      </c>
      <c r="DN570">
        <v>172060200</v>
      </c>
      <c r="DO570">
        <v>142923450</v>
      </c>
      <c r="DP570">
        <v>6119726100</v>
      </c>
      <c r="DQ570">
        <v>4618457250</v>
      </c>
      <c r="DR570">
        <v>5100</v>
      </c>
      <c r="DS570" t="s">
        <v>3621</v>
      </c>
      <c r="DT570" t="s">
        <v>3621</v>
      </c>
      <c r="DU570" t="s">
        <v>3621</v>
      </c>
      <c r="DV570">
        <v>10200</v>
      </c>
      <c r="DW570">
        <v>1163780.2647058824</v>
      </c>
      <c r="DX570">
        <v>895833.9411764706</v>
      </c>
      <c r="DY570">
        <v>1.2991026698291051</v>
      </c>
    </row>
    <row r="571" spans="1:129" x14ac:dyDescent="0.25">
      <c r="A571" s="258">
        <v>41711</v>
      </c>
      <c r="B5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1392.12.22</v>
      </c>
      <c r="C571" s="195">
        <f t="shared" ca="1" si="44"/>
        <v>1392</v>
      </c>
      <c r="D5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71" s="195">
        <f>_xlfn.NUMBERVALUE(RIGHT(Table11[[#This Row],[تاریخ شمسی]],2))</f>
        <v>22</v>
      </c>
      <c r="F5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12-22</v>
      </c>
      <c r="G571" s="195" t="s">
        <v>722</v>
      </c>
      <c r="I571" s="259">
        <v>44335</v>
      </c>
      <c r="J571">
        <v>22900</v>
      </c>
      <c r="L571" s="259">
        <v>41711</v>
      </c>
      <c r="M571">
        <v>30300</v>
      </c>
      <c r="O571" s="284">
        <f>IFERROR(DATE(Table7[[#This Row],[year]],MONTH(DATEVALUE(Table7[[#This Row],[month]]&amp;"1")),Table7[[#This Row],[day]]),"")</f>
        <v>44266</v>
      </c>
      <c r="P571" s="195" t="s">
        <v>3996</v>
      </c>
      <c r="Q571" s="195">
        <v>2021</v>
      </c>
      <c r="R571" s="195" t="s">
        <v>3435</v>
      </c>
      <c r="S571" s="195">
        <v>11</v>
      </c>
      <c r="T571" s="195">
        <v>1736.35</v>
      </c>
      <c r="U571" s="195">
        <v>2226.5</v>
      </c>
      <c r="V571" s="195">
        <v>1897300</v>
      </c>
      <c r="X571" s="260">
        <v>44320</v>
      </c>
      <c r="Z571" s="260">
        <v>4</v>
      </c>
      <c r="AB571" s="260" t="str">
        <f ca="1">IFERROR(IFERROR(VLOOKUP(Table_Merge1[[#This Row],[Column1]],Table11[#All],2,FALSE),LEFT(AB572,8)&amp;IF(LEN((RIGHT(AB572,2)+1))&lt;2,"0"&amp;(RIGHT(AB572,2)+1),(RIGHT(AB572,2)-1))),"")</f>
        <v>1400.02.-0.8</v>
      </c>
      <c r="AC571" s="259" t="str">
        <f ca="1">LEFT(Table_Merge1[[#This Row],[Column2]],4)</f>
        <v>1400</v>
      </c>
      <c r="AD571" s="259" t="str">
        <f ca="1">RIGHT(LEFT(Table_Merge1[[#This Row],[Column2]],7),2)</f>
        <v>02</v>
      </c>
      <c r="AE571" s="259" t="str">
        <f ca="1">RIGHT(Table_Merge1[[#This Row],[Column2]],2)</f>
        <v>.8</v>
      </c>
      <c r="AH571" s="260">
        <v>2021</v>
      </c>
      <c r="AI571" t="s">
        <v>3439</v>
      </c>
      <c r="AJ571" s="260">
        <v>4</v>
      </c>
      <c r="AK571">
        <v>1784.95</v>
      </c>
      <c r="AL571">
        <v>2565</v>
      </c>
      <c r="AM571">
        <v>1780900</v>
      </c>
      <c r="AN571">
        <v>22150</v>
      </c>
      <c r="AP571" s="287" t="str">
        <f>IFERROR(IF(Table_Merge1[[#This Row],[LME Zinc stock]]*Table_Merge1[[#This Row],[Nima.مقدار]]=0,"",Table_Merge1[[#This Row],[LME Zinc stock]]*Table_Merge1[[#This Row],[Nima.مقدار]]),"")</f>
        <v/>
      </c>
      <c r="AQ571" s="287" t="str">
        <f>IFERROR(IF(Table_Merge1[[#This Row],[LME Zinc 3-month]]*Table_Merge1[[#This Row],[Nima.مقدار]]=0,"",Table_Merge1[[#This Row],[LME Zinc 3-month]]*Table_Merge1[[#This Row],[Nima.مقدار]]),"")</f>
        <v/>
      </c>
      <c r="AR571" s="288">
        <f>IFERROR(IF(Table_Merge1[[#This Row],[LME Zinc stock]]*Table_Merge1[[#This Row],[Azad.Sell]]=0,"",Table_Merge1[[#This Row],[LME Zinc stock]]*Table_Merge1[[#This Row],[Azad.Sell]]),"")</f>
        <v>39446935000</v>
      </c>
      <c r="AS571" s="288">
        <f>IFERROR(IF(Table_Merge1[[#This Row],[LME Zinc 3-month]]*Table_Merge1[[#This Row],[Azad.Sell]]=0,"",Table_Merge1[[#This Row],[LME Zinc 3-month]]*Table_Merge1[[#This Row],[Azad.Sell]]),"")</f>
        <v>56814750</v>
      </c>
      <c r="AT571"/>
      <c r="DH571">
        <v>1200</v>
      </c>
      <c r="DI571">
        <v>2725</v>
      </c>
      <c r="DJ571">
        <v>1200</v>
      </c>
      <c r="DK571" t="s">
        <v>9797</v>
      </c>
      <c r="DL571" t="s">
        <v>9814</v>
      </c>
      <c r="DM571" t="s">
        <v>9813</v>
      </c>
      <c r="DN571">
        <v>1279612800</v>
      </c>
      <c r="DO571">
        <v>1073352000</v>
      </c>
      <c r="DP571">
        <v>7399338900</v>
      </c>
      <c r="DQ571">
        <v>5691809250</v>
      </c>
      <c r="DR571">
        <v>6300</v>
      </c>
      <c r="DS571" t="s">
        <v>3621</v>
      </c>
      <c r="DT571" t="s">
        <v>3621</v>
      </c>
      <c r="DU571" t="s">
        <v>3621</v>
      </c>
      <c r="DV571">
        <v>10200</v>
      </c>
      <c r="DW571">
        <v>1163780.2647058824</v>
      </c>
      <c r="DX571">
        <v>895833.9411764706</v>
      </c>
      <c r="DY571">
        <v>1.2991026698291051</v>
      </c>
    </row>
    <row r="572" spans="1:129" x14ac:dyDescent="0.25">
      <c r="A572" s="258">
        <v>41713</v>
      </c>
      <c r="B5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1392.12.24</v>
      </c>
      <c r="C572" s="195">
        <f t="shared" ca="1" si="44"/>
        <v>1392</v>
      </c>
      <c r="D5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72" s="195">
        <f>_xlfn.NUMBERVALUE(RIGHT(Table11[[#This Row],[تاریخ شمسی]],2))</f>
        <v>24</v>
      </c>
      <c r="F5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12-24</v>
      </c>
      <c r="G572" s="195" t="s">
        <v>723</v>
      </c>
      <c r="I572" s="259">
        <v>44335</v>
      </c>
      <c r="J572">
        <v>22900</v>
      </c>
      <c r="L572" s="259">
        <v>41713</v>
      </c>
      <c r="M572">
        <v>30090</v>
      </c>
      <c r="O572" s="283">
        <f>IFERROR(DATE(Table7[[#This Row],[year]],MONTH(DATEVALUE(Table7[[#This Row],[month]]&amp;"1")),Table7[[#This Row],[day]]),"")</f>
        <v>44265</v>
      </c>
      <c r="P572" s="257" t="s">
        <v>3997</v>
      </c>
      <c r="Q572" s="257">
        <v>2021</v>
      </c>
      <c r="R572" s="257" t="s">
        <v>3435</v>
      </c>
      <c r="S572" s="257">
        <v>10</v>
      </c>
      <c r="T572" s="257">
        <v>1711.5</v>
      </c>
      <c r="U572" s="257">
        <v>2232.5</v>
      </c>
      <c r="V572" s="257">
        <v>1903625</v>
      </c>
      <c r="X572" s="260">
        <v>44320</v>
      </c>
      <c r="Z572" s="260">
        <v>4</v>
      </c>
      <c r="AB572" s="260" t="str">
        <f ca="1">IFERROR(IFERROR(VLOOKUP(Table_Merge1[[#This Row],[Column1]],Table11[#All],2,FALSE),LEFT(AB573,8)&amp;IF(LEN((RIGHT(AB573,2)+1))&lt;2,"0"&amp;(RIGHT(AB573,2)+1),(RIGHT(AB573,2)-1))),"")</f>
        <v>1400.02.-0.2</v>
      </c>
      <c r="AC572" s="259" t="str">
        <f ca="1">LEFT(Table_Merge1[[#This Row],[Column2]],4)</f>
        <v>1400</v>
      </c>
      <c r="AD572" s="259" t="str">
        <f ca="1">RIGHT(LEFT(Table_Merge1[[#This Row],[Column2]],7),2)</f>
        <v>02</v>
      </c>
      <c r="AE572" s="259" t="str">
        <f ca="1">RIGHT(Table_Merge1[[#This Row],[Column2]],2)</f>
        <v>.2</v>
      </c>
      <c r="AH572" s="260">
        <v>2021</v>
      </c>
      <c r="AI572" t="s">
        <v>3439</v>
      </c>
      <c r="AJ572" s="260">
        <v>4</v>
      </c>
      <c r="AK572">
        <v>1784.95</v>
      </c>
      <c r="AL572">
        <v>2565</v>
      </c>
      <c r="AM572">
        <v>1780900</v>
      </c>
      <c r="AN572">
        <v>22150</v>
      </c>
      <c r="AP572" s="287" t="str">
        <f>IFERROR(IF(Table_Merge1[[#This Row],[LME Zinc stock]]*Table_Merge1[[#This Row],[Nima.مقدار]]=0,"",Table_Merge1[[#This Row],[LME Zinc stock]]*Table_Merge1[[#This Row],[Nima.مقدار]]),"")</f>
        <v/>
      </c>
      <c r="AQ572" s="287" t="str">
        <f>IFERROR(IF(Table_Merge1[[#This Row],[LME Zinc 3-month]]*Table_Merge1[[#This Row],[Nima.مقدار]]=0,"",Table_Merge1[[#This Row],[LME Zinc 3-month]]*Table_Merge1[[#This Row],[Nima.مقدار]]),"")</f>
        <v/>
      </c>
      <c r="AR572" s="288">
        <f>IFERROR(IF(Table_Merge1[[#This Row],[LME Zinc stock]]*Table_Merge1[[#This Row],[Azad.Sell]]=0,"",Table_Merge1[[#This Row],[LME Zinc stock]]*Table_Merge1[[#This Row],[Azad.Sell]]),"")</f>
        <v>39446935000</v>
      </c>
      <c r="AS572" s="288">
        <f>IFERROR(IF(Table_Merge1[[#This Row],[LME Zinc 3-month]]*Table_Merge1[[#This Row],[Azad.Sell]]=0,"",Table_Merge1[[#This Row],[LME Zinc 3-month]]*Table_Merge1[[#This Row],[Azad.Sell]]),"")</f>
        <v>56814750</v>
      </c>
      <c r="AT572"/>
      <c r="DH572">
        <v>1200</v>
      </c>
      <c r="DI572">
        <v>2800</v>
      </c>
      <c r="DJ572">
        <v>1200</v>
      </c>
      <c r="DK572" t="s">
        <v>9797</v>
      </c>
      <c r="DL572" t="s">
        <v>9814</v>
      </c>
      <c r="DM572" t="s">
        <v>9813</v>
      </c>
      <c r="DN572">
        <v>1317986400</v>
      </c>
      <c r="DO572">
        <v>1073712000</v>
      </c>
      <c r="DP572">
        <v>8717325300</v>
      </c>
      <c r="DQ572">
        <v>6765521250</v>
      </c>
      <c r="DR572">
        <v>7500</v>
      </c>
      <c r="DS572" t="s">
        <v>3621</v>
      </c>
      <c r="DT572" t="s">
        <v>3621</v>
      </c>
      <c r="DU572" t="s">
        <v>3621</v>
      </c>
      <c r="DV572">
        <v>10200</v>
      </c>
      <c r="DW572">
        <v>1163780.2647058824</v>
      </c>
      <c r="DX572">
        <v>895833.9411764706</v>
      </c>
      <c r="DY572">
        <v>1.2991026698291051</v>
      </c>
    </row>
    <row r="573" spans="1:129" x14ac:dyDescent="0.25">
      <c r="A573" s="258">
        <v>41714</v>
      </c>
      <c r="B5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1392.12.25</v>
      </c>
      <c r="C573" s="195">
        <f t="shared" ca="1" si="44"/>
        <v>1392</v>
      </c>
      <c r="D5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73" s="195">
        <f>_xlfn.NUMBERVALUE(RIGHT(Table11[[#This Row],[تاریخ شمسی]],2))</f>
        <v>25</v>
      </c>
      <c r="F5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12-25</v>
      </c>
      <c r="G573" s="195" t="s">
        <v>724</v>
      </c>
      <c r="I573" s="259">
        <v>44336</v>
      </c>
      <c r="J573">
        <v>23000</v>
      </c>
      <c r="L573" s="259">
        <v>41714</v>
      </c>
      <c r="M573">
        <v>30200</v>
      </c>
      <c r="O573" s="284">
        <f>IFERROR(DATE(Table7[[#This Row],[year]],MONTH(DATEVALUE(Table7[[#This Row],[month]]&amp;"1")),Table7[[#This Row],[day]]),"")</f>
        <v>44264</v>
      </c>
      <c r="P573" s="195" t="s">
        <v>3998</v>
      </c>
      <c r="Q573" s="195">
        <v>2021</v>
      </c>
      <c r="R573" s="195" t="s">
        <v>3435</v>
      </c>
      <c r="S573" s="195">
        <v>9</v>
      </c>
      <c r="T573" s="195">
        <v>1702.85</v>
      </c>
      <c r="U573" s="195">
        <v>2201</v>
      </c>
      <c r="V573" s="195">
        <v>1910650</v>
      </c>
      <c r="X573" s="260">
        <v>44316</v>
      </c>
      <c r="Z573" s="260">
        <v>4</v>
      </c>
      <c r="AB573" s="260" t="str">
        <f ca="1">IFERROR(IFERROR(VLOOKUP(Table_Merge1[[#This Row],[Column1]],Table11[#All],2,FALSE),LEFT(AB574,8)&amp;IF(LEN((RIGHT(AB574,2)+1))&lt;2,"0"&amp;(RIGHT(AB574,2)+1),(RIGHT(AB574,2)-1))),"")</f>
        <v>1400.02.8</v>
      </c>
      <c r="AC573" s="259" t="str">
        <f ca="1">LEFT(Table_Merge1[[#This Row],[Column2]],4)</f>
        <v>1400</v>
      </c>
      <c r="AD573" s="259" t="str">
        <f ca="1">RIGHT(LEFT(Table_Merge1[[#This Row],[Column2]],7),2)</f>
        <v>02</v>
      </c>
      <c r="AE573" s="259" t="str">
        <f ca="1">RIGHT(Table_Merge1[[#This Row],[Column2]],2)</f>
        <v>.8</v>
      </c>
      <c r="AH573" s="260">
        <v>2021</v>
      </c>
      <c r="AI573" t="s">
        <v>3437</v>
      </c>
      <c r="AJ573" s="260">
        <v>30</v>
      </c>
      <c r="AK573">
        <v>1768.8</v>
      </c>
      <c r="AL573">
        <v>2523.5</v>
      </c>
      <c r="AM573">
        <v>1797100</v>
      </c>
      <c r="AN573">
        <v>23700</v>
      </c>
      <c r="AP573" s="287" t="str">
        <f>IFERROR(IF(Table_Merge1[[#This Row],[LME Zinc stock]]*Table_Merge1[[#This Row],[Nima.مقدار]]=0,"",Table_Merge1[[#This Row],[LME Zinc stock]]*Table_Merge1[[#This Row],[Nima.مقدار]]),"")</f>
        <v/>
      </c>
      <c r="AQ573" s="287" t="str">
        <f>IFERROR(IF(Table_Merge1[[#This Row],[LME Zinc 3-month]]*Table_Merge1[[#This Row],[Nima.مقدار]]=0,"",Table_Merge1[[#This Row],[LME Zinc 3-month]]*Table_Merge1[[#This Row],[Nima.مقدار]]),"")</f>
        <v/>
      </c>
      <c r="AR573" s="288">
        <f>IFERROR(IF(Table_Merge1[[#This Row],[LME Zinc stock]]*Table_Merge1[[#This Row],[Azad.Sell]]=0,"",Table_Merge1[[#This Row],[LME Zinc stock]]*Table_Merge1[[#This Row],[Azad.Sell]]),"")</f>
        <v>42591270000</v>
      </c>
      <c r="AS573" s="288">
        <f>IFERROR(IF(Table_Merge1[[#This Row],[LME Zinc 3-month]]*Table_Merge1[[#This Row],[Azad.Sell]]=0,"",Table_Merge1[[#This Row],[LME Zinc 3-month]]*Table_Merge1[[#This Row],[Azad.Sell]]),"")</f>
        <v>59806950</v>
      </c>
      <c r="AT573"/>
      <c r="DH573">
        <v>150</v>
      </c>
      <c r="DI573">
        <v>875</v>
      </c>
      <c r="DJ573">
        <v>150</v>
      </c>
      <c r="DK573" t="s">
        <v>9797</v>
      </c>
      <c r="DL573" t="s">
        <v>9814</v>
      </c>
      <c r="DM573" t="s">
        <v>9813</v>
      </c>
      <c r="DN573">
        <v>155610000</v>
      </c>
      <c r="DO573">
        <v>133898400</v>
      </c>
      <c r="DP573">
        <v>8872935300</v>
      </c>
      <c r="DQ573">
        <v>6899419650</v>
      </c>
      <c r="DR573">
        <v>7650</v>
      </c>
      <c r="DS573" t="s">
        <v>3621</v>
      </c>
      <c r="DT573" t="s">
        <v>3621</v>
      </c>
      <c r="DU573" t="s">
        <v>3621</v>
      </c>
      <c r="DV573">
        <v>10200</v>
      </c>
      <c r="DW573">
        <v>1163780.2647058824</v>
      </c>
      <c r="DX573">
        <v>895833.9411764706</v>
      </c>
      <c r="DY573">
        <v>1.2991026698291051</v>
      </c>
    </row>
    <row r="574" spans="1:129" x14ac:dyDescent="0.25">
      <c r="A574" s="258">
        <v>41715</v>
      </c>
      <c r="B5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1392.12.26</v>
      </c>
      <c r="C574" s="195">
        <f t="shared" ca="1" si="44"/>
        <v>1392</v>
      </c>
      <c r="D5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74" s="195">
        <f>_xlfn.NUMBERVALUE(RIGHT(Table11[[#This Row],[تاریخ شمسی]],2))</f>
        <v>26</v>
      </c>
      <c r="F5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12-26</v>
      </c>
      <c r="G574" s="195" t="s">
        <v>725</v>
      </c>
      <c r="I574" s="259">
        <v>44336</v>
      </c>
      <c r="J574">
        <v>23000</v>
      </c>
      <c r="L574" s="259">
        <v>41715</v>
      </c>
      <c r="M574">
        <v>30050</v>
      </c>
      <c r="O574" s="283">
        <f>IFERROR(DATE(Table7[[#This Row],[year]],MONTH(DATEVALUE(Table7[[#This Row],[month]]&amp;"1")),Table7[[#This Row],[day]]),"")</f>
        <v>44263</v>
      </c>
      <c r="P574" s="257" t="s">
        <v>3999</v>
      </c>
      <c r="Q574" s="257">
        <v>2021</v>
      </c>
      <c r="R574" s="257" t="s">
        <v>3435</v>
      </c>
      <c r="S574" s="257">
        <v>8</v>
      </c>
      <c r="T574" s="257">
        <v>1694.45</v>
      </c>
      <c r="U574" s="257">
        <v>2210.5</v>
      </c>
      <c r="V574" s="257">
        <v>1916725</v>
      </c>
      <c r="X574" s="260">
        <v>44315</v>
      </c>
      <c r="Y574" t="s">
        <v>8940</v>
      </c>
      <c r="Z574" s="260">
        <v>4</v>
      </c>
      <c r="AA574">
        <v>1400</v>
      </c>
      <c r="AB574" s="260" t="str">
        <f ca="1">IFERROR(IFERROR(VLOOKUP(Table_Merge1[[#This Row],[Column1]],Table11[#All],2,FALSE),LEFT(AB575,8)&amp;IF(LEN((RIGHT(AB575,2)+1))&lt;2,"0"&amp;(RIGHT(AB575,2)+1),(RIGHT(AB575,2)-1))),"")</f>
        <v>1400.02.09</v>
      </c>
      <c r="AC574" s="259" t="str">
        <f ca="1">LEFT(Table_Merge1[[#This Row],[Column2]],4)</f>
        <v>1400</v>
      </c>
      <c r="AD574" s="259" t="str">
        <f ca="1">RIGHT(LEFT(Table_Merge1[[#This Row],[Column2]],7),2)</f>
        <v>02</v>
      </c>
      <c r="AE574" s="259" t="str">
        <f ca="1">RIGHT(Table_Merge1[[#This Row],[Column2]],2)</f>
        <v>09</v>
      </c>
      <c r="AF574">
        <v>2</v>
      </c>
      <c r="AG574">
        <v>9</v>
      </c>
      <c r="AH574" s="260">
        <v>2021</v>
      </c>
      <c r="AI574" t="s">
        <v>3437</v>
      </c>
      <c r="AJ574" s="260">
        <v>29</v>
      </c>
      <c r="AK574">
        <v>1774.65</v>
      </c>
      <c r="AL574">
        <v>2476</v>
      </c>
      <c r="AM574">
        <v>1802175</v>
      </c>
      <c r="AN574">
        <v>23700</v>
      </c>
      <c r="AO574">
        <v>231617</v>
      </c>
      <c r="AP574" s="287">
        <f>IFERROR(IF(Table_Merge1[[#This Row],[LME Zinc stock]]*Table_Merge1[[#This Row],[Nima.مقدار]]=0,"",Table_Merge1[[#This Row],[LME Zinc stock]]*Table_Merge1[[#This Row],[Nima.مقدار]]),"")</f>
        <v>417414366975</v>
      </c>
      <c r="AQ574" s="287">
        <f>IFERROR(IF(Table_Merge1[[#This Row],[LME Zinc 3-month]]*Table_Merge1[[#This Row],[Nima.مقدار]]=0,"",Table_Merge1[[#This Row],[LME Zinc 3-month]]*Table_Merge1[[#This Row],[Nima.مقدار]]),"")</f>
        <v>573483692</v>
      </c>
      <c r="AR574" s="288">
        <f>IFERROR(IF(Table_Merge1[[#This Row],[LME Zinc stock]]*Table_Merge1[[#This Row],[Azad.Sell]]=0,"",Table_Merge1[[#This Row],[LME Zinc stock]]*Table_Merge1[[#This Row],[Azad.Sell]]),"")</f>
        <v>42711547500</v>
      </c>
      <c r="AS574" s="288">
        <f>IFERROR(IF(Table_Merge1[[#This Row],[LME Zinc 3-month]]*Table_Merge1[[#This Row],[Azad.Sell]]=0,"",Table_Merge1[[#This Row],[LME Zinc 3-month]]*Table_Merge1[[#This Row],[Azad.Sell]]),"")</f>
        <v>58681200</v>
      </c>
      <c r="AT574"/>
      <c r="DH574">
        <v>1200</v>
      </c>
      <c r="DI574">
        <v>3825</v>
      </c>
      <c r="DJ574">
        <v>1200</v>
      </c>
      <c r="DK574" t="s">
        <v>9758</v>
      </c>
      <c r="DL574" t="s">
        <v>9814</v>
      </c>
      <c r="DM574" t="s">
        <v>9813</v>
      </c>
      <c r="DN574">
        <v>1388204400</v>
      </c>
      <c r="DO574">
        <v>1053087600</v>
      </c>
      <c r="DP574">
        <v>10261139700</v>
      </c>
      <c r="DQ574">
        <v>7952507250</v>
      </c>
      <c r="DR574">
        <v>8850</v>
      </c>
      <c r="DS574" t="s">
        <v>3621</v>
      </c>
      <c r="DT574" t="s">
        <v>3621</v>
      </c>
      <c r="DU574" t="s">
        <v>3621</v>
      </c>
      <c r="DV574">
        <v>10200</v>
      </c>
      <c r="DW574">
        <v>1163780.2647058824</v>
      </c>
      <c r="DX574">
        <v>895833.9411764706</v>
      </c>
      <c r="DY574">
        <v>1.2991026698291051</v>
      </c>
    </row>
    <row r="575" spans="1:129" x14ac:dyDescent="0.25">
      <c r="A575" s="258">
        <v>41716</v>
      </c>
      <c r="B5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1392.12.27</v>
      </c>
      <c r="C575" s="195">
        <f t="shared" ca="1" si="44"/>
        <v>1392</v>
      </c>
      <c r="D5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75" s="195">
        <f>_xlfn.NUMBERVALUE(RIGHT(Table11[[#This Row],[تاریخ شمسی]],2))</f>
        <v>27</v>
      </c>
      <c r="F5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12-27</v>
      </c>
      <c r="G575" s="195" t="s">
        <v>726</v>
      </c>
      <c r="I575" s="259">
        <v>44336</v>
      </c>
      <c r="J575">
        <v>23000</v>
      </c>
      <c r="L575" s="259">
        <v>41716</v>
      </c>
      <c r="M575">
        <v>29970</v>
      </c>
      <c r="O575" s="284">
        <f>IFERROR(DATE(Table7[[#This Row],[year]],MONTH(DATEVALUE(Table7[[#This Row],[month]]&amp;"1")),Table7[[#This Row],[day]]),"")</f>
        <v>44260</v>
      </c>
      <c r="P575" s="195" t="s">
        <v>4000</v>
      </c>
      <c r="Q575" s="195">
        <v>2021</v>
      </c>
      <c r="R575" s="195" t="s">
        <v>3435</v>
      </c>
      <c r="S575" s="195">
        <v>5</v>
      </c>
      <c r="T575" s="195">
        <v>1696.05</v>
      </c>
      <c r="U575" s="195">
        <v>2166</v>
      </c>
      <c r="V575" s="195">
        <v>1923025</v>
      </c>
      <c r="X575" s="260">
        <v>44314</v>
      </c>
      <c r="Y575" t="s">
        <v>8939</v>
      </c>
      <c r="Z575" s="260">
        <v>4</v>
      </c>
      <c r="AA575">
        <v>1400</v>
      </c>
      <c r="AB575" s="260" t="str">
        <f ca="1">IFERROR(IFERROR(VLOOKUP(Table_Merge1[[#This Row],[Column1]],Table11[#All],2,FALSE),LEFT(AB576,8)&amp;IF(LEN((RIGHT(AB576,2)+1))&lt;2,"0"&amp;(RIGHT(AB576,2)+1),(RIGHT(AB576,2)-1))),"")</f>
        <v>1400.02.08</v>
      </c>
      <c r="AC575" s="259" t="str">
        <f ca="1">LEFT(Table_Merge1[[#This Row],[Column2]],4)</f>
        <v>1400</v>
      </c>
      <c r="AD575" s="259" t="str">
        <f ca="1">RIGHT(LEFT(Table_Merge1[[#This Row],[Column2]],7),2)</f>
        <v>02</v>
      </c>
      <c r="AE575" s="259" t="str">
        <f ca="1">RIGHT(Table_Merge1[[#This Row],[Column2]],2)</f>
        <v>08</v>
      </c>
      <c r="AF575">
        <v>2</v>
      </c>
      <c r="AG575">
        <v>8</v>
      </c>
      <c r="AH575" s="260">
        <v>2021</v>
      </c>
      <c r="AI575" t="s">
        <v>3437</v>
      </c>
      <c r="AJ575" s="260">
        <v>28</v>
      </c>
      <c r="AK575">
        <v>1764.15</v>
      </c>
      <c r="AL575">
        <v>2439.5</v>
      </c>
      <c r="AM575">
        <v>1810550</v>
      </c>
      <c r="AN575">
        <v>23840</v>
      </c>
      <c r="AO575">
        <v>230552</v>
      </c>
      <c r="AP575" s="287">
        <f>IFERROR(IF(Table_Merge1[[#This Row],[LME Zinc stock]]*Table_Merge1[[#This Row],[Nima.مقدار]]=0,"",Table_Merge1[[#This Row],[LME Zinc stock]]*Table_Merge1[[#This Row],[Nima.مقدار]]),"")</f>
        <v>417425923600</v>
      </c>
      <c r="AQ575" s="287">
        <f>IFERROR(IF(Table_Merge1[[#This Row],[LME Zinc 3-month]]*Table_Merge1[[#This Row],[Nima.مقدار]]=0,"",Table_Merge1[[#This Row],[LME Zinc 3-month]]*Table_Merge1[[#This Row],[Nima.مقدار]]),"")</f>
        <v>562431604</v>
      </c>
      <c r="AR575" s="288">
        <f>IFERROR(IF(Table_Merge1[[#This Row],[LME Zinc stock]]*Table_Merge1[[#This Row],[Azad.Sell]]=0,"",Table_Merge1[[#This Row],[LME Zinc stock]]*Table_Merge1[[#This Row],[Azad.Sell]]),"")</f>
        <v>43163512000</v>
      </c>
      <c r="AS575" s="288">
        <f>IFERROR(IF(Table_Merge1[[#This Row],[LME Zinc 3-month]]*Table_Merge1[[#This Row],[Azad.Sell]]=0,"",Table_Merge1[[#This Row],[LME Zinc 3-month]]*Table_Merge1[[#This Row],[Azad.Sell]]),"")</f>
        <v>58157680</v>
      </c>
      <c r="AT575"/>
      <c r="DH575">
        <v>1200</v>
      </c>
      <c r="DI575">
        <v>4250</v>
      </c>
      <c r="DJ575">
        <v>1200</v>
      </c>
      <c r="DK575" t="s">
        <v>9758</v>
      </c>
      <c r="DL575" t="s">
        <v>9814</v>
      </c>
      <c r="DM575" t="s">
        <v>9813</v>
      </c>
      <c r="DN575">
        <v>1444224000</v>
      </c>
      <c r="DO575">
        <v>1053447600</v>
      </c>
      <c r="DP575">
        <v>11705363700</v>
      </c>
      <c r="DQ575">
        <v>9005954850</v>
      </c>
      <c r="DR575">
        <v>10050</v>
      </c>
      <c r="DS575" t="s">
        <v>3621</v>
      </c>
      <c r="DT575" t="s">
        <v>3621</v>
      </c>
      <c r="DU575" t="s">
        <v>3621</v>
      </c>
      <c r="DV575">
        <v>10200</v>
      </c>
      <c r="DW575">
        <v>1163780.2647058824</v>
      </c>
      <c r="DX575">
        <v>895833.9411764706</v>
      </c>
      <c r="DY575">
        <v>1.2991026698291051</v>
      </c>
    </row>
    <row r="576" spans="1:129" x14ac:dyDescent="0.25">
      <c r="A576" s="258">
        <v>41717</v>
      </c>
      <c r="B5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1392.12.28</v>
      </c>
      <c r="C576" s="195">
        <f t="shared" ca="1" si="44"/>
        <v>1392</v>
      </c>
      <c r="D5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576" s="195">
        <f>_xlfn.NUMBERVALUE(RIGHT(Table11[[#This Row],[تاریخ شمسی]],2))</f>
        <v>28</v>
      </c>
      <c r="F5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12-28</v>
      </c>
      <c r="G576" s="195" t="s">
        <v>727</v>
      </c>
      <c r="I576" s="259">
        <v>44337</v>
      </c>
      <c r="J576">
        <v>23000</v>
      </c>
      <c r="L576" s="259">
        <v>41717</v>
      </c>
      <c r="M576">
        <v>30100</v>
      </c>
      <c r="O576" s="283">
        <f>IFERROR(DATE(Table7[[#This Row],[year]],MONTH(DATEVALUE(Table7[[#This Row],[month]]&amp;"1")),Table7[[#This Row],[day]]),"")</f>
        <v>44259</v>
      </c>
      <c r="P576" s="257" t="s">
        <v>4001</v>
      </c>
      <c r="Q576" s="257">
        <v>2021</v>
      </c>
      <c r="R576" s="257" t="s">
        <v>3435</v>
      </c>
      <c r="S576" s="257">
        <v>4</v>
      </c>
      <c r="T576" s="257">
        <v>1710.05</v>
      </c>
      <c r="U576" s="257">
        <v>2181.5</v>
      </c>
      <c r="V576" s="257">
        <v>1608675</v>
      </c>
      <c r="X576" s="260">
        <v>44313</v>
      </c>
      <c r="Y576" t="s">
        <v>8938</v>
      </c>
      <c r="Z576" s="260">
        <v>4</v>
      </c>
      <c r="AA576">
        <v>1400</v>
      </c>
      <c r="AB576" s="260" t="str">
        <f ca="1">IFERROR(IFERROR(VLOOKUP(Table_Merge1[[#This Row],[Column1]],Table11[#All],2,FALSE),LEFT(AB577,8)&amp;IF(LEN((RIGHT(AB577,2)+1))&lt;2,"0"&amp;(RIGHT(AB577,2)+1),(RIGHT(AB577,2)-1))),"")</f>
        <v>1400.02.07</v>
      </c>
      <c r="AC576" s="259" t="str">
        <f ca="1">LEFT(Table_Merge1[[#This Row],[Column2]],4)</f>
        <v>1400</v>
      </c>
      <c r="AD576" s="259" t="str">
        <f ca="1">RIGHT(LEFT(Table_Merge1[[#This Row],[Column2]],7),2)</f>
        <v>02</v>
      </c>
      <c r="AE576" s="259" t="str">
        <f ca="1">RIGHT(Table_Merge1[[#This Row],[Column2]],2)</f>
        <v>07</v>
      </c>
      <c r="AF576">
        <v>2</v>
      </c>
      <c r="AG576">
        <v>7</v>
      </c>
      <c r="AH576" s="260">
        <v>2021</v>
      </c>
      <c r="AI576" t="s">
        <v>3437</v>
      </c>
      <c r="AJ576" s="260">
        <v>27</v>
      </c>
      <c r="AK576">
        <v>1780.9</v>
      </c>
      <c r="AL576">
        <v>2428</v>
      </c>
      <c r="AM576">
        <v>1827800</v>
      </c>
      <c r="AN576">
        <v>23830</v>
      </c>
      <c r="AO576">
        <v>230952</v>
      </c>
      <c r="AP576" s="287">
        <f>IFERROR(IF(Table_Merge1[[#This Row],[LME Zinc stock]]*Table_Merge1[[#This Row],[Nima.مقدار]]=0,"",Table_Merge1[[#This Row],[LME Zinc stock]]*Table_Merge1[[#This Row],[Nima.مقدار]]),"")</f>
        <v>422134065600</v>
      </c>
      <c r="AQ576" s="287">
        <f>IFERROR(IF(Table_Merge1[[#This Row],[LME Zinc 3-month]]*Table_Merge1[[#This Row],[Nima.مقدار]]=0,"",Table_Merge1[[#This Row],[LME Zinc 3-month]]*Table_Merge1[[#This Row],[Nima.مقدار]]),"")</f>
        <v>560751456</v>
      </c>
      <c r="AR576" s="288">
        <f>IFERROR(IF(Table_Merge1[[#This Row],[LME Zinc stock]]*Table_Merge1[[#This Row],[Azad.Sell]]=0,"",Table_Merge1[[#This Row],[LME Zinc stock]]*Table_Merge1[[#This Row],[Azad.Sell]]),"")</f>
        <v>43556474000</v>
      </c>
      <c r="AS576" s="288">
        <f>IFERROR(IF(Table_Merge1[[#This Row],[LME Zinc 3-month]]*Table_Merge1[[#This Row],[Azad.Sell]]=0,"",Table_Merge1[[#This Row],[LME Zinc 3-month]]*Table_Merge1[[#This Row],[Azad.Sell]]),"")</f>
        <v>57859240</v>
      </c>
      <c r="AT576"/>
      <c r="DH576">
        <v>150</v>
      </c>
      <c r="DI576">
        <v>775</v>
      </c>
      <c r="DJ576">
        <v>150</v>
      </c>
      <c r="DK576" t="s">
        <v>9758</v>
      </c>
      <c r="DL576" t="s">
        <v>9814</v>
      </c>
      <c r="DM576" t="s">
        <v>9813</v>
      </c>
      <c r="DN576">
        <v>165195000</v>
      </c>
      <c r="DO576">
        <v>131551350</v>
      </c>
      <c r="DP576">
        <v>11870558700</v>
      </c>
      <c r="DQ576">
        <v>9137506200</v>
      </c>
      <c r="DR576">
        <v>10200</v>
      </c>
      <c r="DS576">
        <v>10200</v>
      </c>
      <c r="DT576">
        <v>1163780.2647058824</v>
      </c>
      <c r="DU576">
        <v>895833.9411764706</v>
      </c>
      <c r="DV576">
        <v>10200</v>
      </c>
      <c r="DW576">
        <v>1163780.2647058824</v>
      </c>
      <c r="DX576">
        <v>895833.9411764706</v>
      </c>
      <c r="DY576">
        <v>1.2991026698291051</v>
      </c>
    </row>
    <row r="577" spans="1:129" x14ac:dyDescent="0.25">
      <c r="A577" s="258">
        <v>41723</v>
      </c>
      <c r="B5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1393.01.05</v>
      </c>
      <c r="C577" s="195">
        <f t="shared" ca="1" si="44"/>
        <v>1393</v>
      </c>
      <c r="D5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77" s="195">
        <f>_xlfn.NUMBERVALUE(RIGHT(Table11[[#This Row],[تاریخ شمسی]],2))</f>
        <v>5</v>
      </c>
      <c r="F5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01-05</v>
      </c>
      <c r="G577" s="195" t="s">
        <v>728</v>
      </c>
      <c r="I577" s="259">
        <v>44337</v>
      </c>
      <c r="J577">
        <v>23000</v>
      </c>
      <c r="L577" s="259">
        <v>41723</v>
      </c>
      <c r="M577">
        <v>30250</v>
      </c>
      <c r="O577" s="284">
        <f>IFERROR(DATE(Table7[[#This Row],[year]],MONTH(DATEVALUE(Table7[[#This Row],[month]]&amp;"1")),Table7[[#This Row],[day]]),"")</f>
        <v>44258</v>
      </c>
      <c r="P577" s="195" t="s">
        <v>4002</v>
      </c>
      <c r="Q577" s="195">
        <v>2021</v>
      </c>
      <c r="R577" s="195" t="s">
        <v>3435</v>
      </c>
      <c r="S577" s="195">
        <v>3</v>
      </c>
      <c r="T577" s="195">
        <v>1727.05</v>
      </c>
      <c r="U577" s="195">
        <v>2168.5</v>
      </c>
      <c r="V577" s="195">
        <v>1280575</v>
      </c>
      <c r="X577" s="260">
        <v>44312</v>
      </c>
      <c r="Y577" t="s">
        <v>8937</v>
      </c>
      <c r="Z577" s="260">
        <v>4</v>
      </c>
      <c r="AA577">
        <v>1400</v>
      </c>
      <c r="AB577" s="260" t="str">
        <f ca="1">IFERROR(IFERROR(VLOOKUP(Table_Merge1[[#This Row],[Column1]],Table11[#All],2,FALSE),LEFT(AB578,8)&amp;IF(LEN((RIGHT(AB578,2)+1))&lt;2,"0"&amp;(RIGHT(AB578,2)+1),(RIGHT(AB578,2)-1))),"")</f>
        <v>1400.02.06</v>
      </c>
      <c r="AC577" s="259" t="str">
        <f ca="1">LEFT(Table_Merge1[[#This Row],[Column2]],4)</f>
        <v>1400</v>
      </c>
      <c r="AD577" s="259" t="str">
        <f ca="1">RIGHT(LEFT(Table_Merge1[[#This Row],[Column2]],7),2)</f>
        <v>02</v>
      </c>
      <c r="AE577" s="259" t="str">
        <f ca="1">RIGHT(Table_Merge1[[#This Row],[Column2]],2)</f>
        <v>06</v>
      </c>
      <c r="AF577">
        <v>2</v>
      </c>
      <c r="AG577">
        <v>6</v>
      </c>
      <c r="AH577" s="260">
        <v>2021</v>
      </c>
      <c r="AI577" t="s">
        <v>3437</v>
      </c>
      <c r="AJ577" s="260">
        <v>26</v>
      </c>
      <c r="AK577">
        <v>1779.65</v>
      </c>
      <c r="AL577" t="s">
        <v>3621</v>
      </c>
      <c r="AM577" t="s">
        <v>3621</v>
      </c>
      <c r="AN577">
        <v>23780</v>
      </c>
      <c r="AO577">
        <v>231901</v>
      </c>
      <c r="AP577" s="287" t="str">
        <f>IFERROR(IF(Table_Merge1[[#This Row],[LME Zinc stock]]*Table_Merge1[[#This Row],[Nima.مقدار]]=0,"",Table_Merge1[[#This Row],[LME Zinc stock]]*Table_Merge1[[#This Row],[Nima.مقدار]]),"")</f>
        <v/>
      </c>
      <c r="AQ577" s="287" t="str">
        <f>IFERROR(IF(Table_Merge1[[#This Row],[LME Zinc 3-month]]*Table_Merge1[[#This Row],[Nima.مقدار]]=0,"",Table_Merge1[[#This Row],[LME Zinc 3-month]]*Table_Merge1[[#This Row],[Nima.مقدار]]),"")</f>
        <v/>
      </c>
      <c r="AR577" s="288" t="str">
        <f>IFERROR(IF(Table_Merge1[[#This Row],[LME Zinc stock]]*Table_Merge1[[#This Row],[Azad.Sell]]=0,"",Table_Merge1[[#This Row],[LME Zinc stock]]*Table_Merge1[[#This Row],[Azad.Sell]]),"")</f>
        <v/>
      </c>
      <c r="AS577" s="288" t="str">
        <f>IFERROR(IF(Table_Merge1[[#This Row],[LME Zinc 3-month]]*Table_Merge1[[#This Row],[Azad.Sell]]=0,"",Table_Merge1[[#This Row],[LME Zinc 3-month]]*Table_Merge1[[#This Row],[Azad.Sell]]),"")</f>
        <v/>
      </c>
      <c r="AT577"/>
      <c r="DH577">
        <v>1200</v>
      </c>
      <c r="DI577">
        <v>2100</v>
      </c>
      <c r="DJ577">
        <v>1200</v>
      </c>
      <c r="DK577" t="s">
        <v>9759</v>
      </c>
      <c r="DL577" t="s">
        <v>9814</v>
      </c>
      <c r="DM577" t="s">
        <v>9806</v>
      </c>
      <c r="DN577">
        <v>1130170800</v>
      </c>
      <c r="DO577">
        <v>1072470000</v>
      </c>
      <c r="DP577">
        <v>1130170800</v>
      </c>
      <c r="DQ577">
        <v>1072470000</v>
      </c>
      <c r="DR577">
        <v>1200</v>
      </c>
      <c r="DS577" t="s">
        <v>3621</v>
      </c>
      <c r="DT577" t="s">
        <v>3621</v>
      </c>
      <c r="DU577" t="s">
        <v>3621</v>
      </c>
      <c r="DV577">
        <v>2400</v>
      </c>
      <c r="DW577">
        <v>977145</v>
      </c>
      <c r="DX577">
        <v>893875</v>
      </c>
      <c r="DY577">
        <v>1.0931562019298</v>
      </c>
    </row>
    <row r="578" spans="1:129" x14ac:dyDescent="0.25">
      <c r="A578" s="258">
        <v>41724</v>
      </c>
      <c r="B5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1393.01.06</v>
      </c>
      <c r="C578" s="195">
        <f t="shared" ref="C578:C641" ca="1" si="45">_xlfn.NUMBERVALUE(LEFT(G578, LEN(G578) - MAX(IF(ISNUMBER(MID(G578, ROW(INDIRECT("1:"&amp;LEN(G578))), 1) *1)=FALSE, ROW(INDIRECT("6:"&amp;LEN(G578))), 6))))</f>
        <v>1393</v>
      </c>
      <c r="D5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78" s="195">
        <f>_xlfn.NUMBERVALUE(RIGHT(Table11[[#This Row],[تاریخ شمسی]],2))</f>
        <v>6</v>
      </c>
      <c r="F5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01-06</v>
      </c>
      <c r="G578" s="195" t="s">
        <v>729</v>
      </c>
      <c r="I578" s="259">
        <v>44337</v>
      </c>
      <c r="J578">
        <v>23000</v>
      </c>
      <c r="L578" s="259">
        <v>41724</v>
      </c>
      <c r="M578">
        <v>30430</v>
      </c>
      <c r="O578" s="283">
        <f>IFERROR(DATE(Table7[[#This Row],[year]],MONTH(DATEVALUE(Table7[[#This Row],[month]]&amp;"1")),Table7[[#This Row],[day]]),"")</f>
        <v>44257</v>
      </c>
      <c r="P578" s="257" t="s">
        <v>4003</v>
      </c>
      <c r="Q578" s="257">
        <v>2021</v>
      </c>
      <c r="R578" s="257" t="s">
        <v>3435</v>
      </c>
      <c r="S578" s="257">
        <v>2</v>
      </c>
      <c r="T578" s="257">
        <v>1728.5</v>
      </c>
      <c r="U578" s="257">
        <v>2156.5</v>
      </c>
      <c r="V578" s="257">
        <v>1286825</v>
      </c>
      <c r="X578" s="260">
        <v>44309</v>
      </c>
      <c r="Z578" s="260">
        <v>5</v>
      </c>
      <c r="AB578" s="260" t="str">
        <f ca="1">IFERROR(IFERROR(VLOOKUP(Table_Merge1[[#This Row],[Column1]],Table11[#All],2,FALSE),LEFT(AB579,8)&amp;IF(LEN((RIGHT(AB579,2)+1))&lt;2,"0"&amp;(RIGHT(AB579,2)+1),(RIGHT(AB579,2)-1))),"")</f>
        <v>1400.02.03</v>
      </c>
      <c r="AC578" s="259" t="str">
        <f ca="1">LEFT(Table_Merge1[[#This Row],[Column2]],4)</f>
        <v>1400</v>
      </c>
      <c r="AD578" s="259" t="str">
        <f ca="1">RIGHT(LEFT(Table_Merge1[[#This Row],[Column2]],7),2)</f>
        <v>02</v>
      </c>
      <c r="AE578" s="259" t="str">
        <f ca="1">RIGHT(Table_Merge1[[#This Row],[Column2]],2)</f>
        <v>03</v>
      </c>
      <c r="AH578" s="260">
        <v>2021</v>
      </c>
      <c r="AI578" t="s">
        <v>3437</v>
      </c>
      <c r="AJ578" s="260">
        <v>23</v>
      </c>
      <c r="AK578">
        <v>1785.3</v>
      </c>
      <c r="AL578">
        <v>2438</v>
      </c>
      <c r="AM578">
        <v>1835150</v>
      </c>
      <c r="AN578">
        <v>23950</v>
      </c>
      <c r="AP578" s="287" t="str">
        <f>IFERROR(IF(Table_Merge1[[#This Row],[LME Zinc stock]]*Table_Merge1[[#This Row],[Nima.مقدار]]=0,"",Table_Merge1[[#This Row],[LME Zinc stock]]*Table_Merge1[[#This Row],[Nima.مقدار]]),"")</f>
        <v/>
      </c>
      <c r="AQ578" s="287" t="str">
        <f>IFERROR(IF(Table_Merge1[[#This Row],[LME Zinc 3-month]]*Table_Merge1[[#This Row],[Nima.مقدار]]=0,"",Table_Merge1[[#This Row],[LME Zinc 3-month]]*Table_Merge1[[#This Row],[Nima.مقدار]]),"")</f>
        <v/>
      </c>
      <c r="AR578" s="288">
        <f>IFERROR(IF(Table_Merge1[[#This Row],[LME Zinc stock]]*Table_Merge1[[#This Row],[Azad.Sell]]=0,"",Table_Merge1[[#This Row],[LME Zinc stock]]*Table_Merge1[[#This Row],[Azad.Sell]]),"")</f>
        <v>43951842500</v>
      </c>
      <c r="AS578" s="288">
        <f>IFERROR(IF(Table_Merge1[[#This Row],[LME Zinc 3-month]]*Table_Merge1[[#This Row],[Azad.Sell]]=0,"",Table_Merge1[[#This Row],[LME Zinc 3-month]]*Table_Merge1[[#This Row],[Azad.Sell]]),"")</f>
        <v>58390100</v>
      </c>
      <c r="AT578"/>
      <c r="DH578">
        <v>1200</v>
      </c>
      <c r="DI578">
        <v>2100</v>
      </c>
      <c r="DJ578">
        <v>1200</v>
      </c>
      <c r="DK578" t="s">
        <v>9759</v>
      </c>
      <c r="DL578" t="s">
        <v>9814</v>
      </c>
      <c r="DM578" t="s">
        <v>9806</v>
      </c>
      <c r="DN578">
        <v>1214977200</v>
      </c>
      <c r="DO578">
        <v>1072830000</v>
      </c>
      <c r="DP578">
        <v>2345148000</v>
      </c>
      <c r="DQ578">
        <v>2145300000</v>
      </c>
      <c r="DR578">
        <v>2400</v>
      </c>
      <c r="DS578">
        <v>2400</v>
      </c>
      <c r="DT578">
        <v>977145</v>
      </c>
      <c r="DU578">
        <v>893875</v>
      </c>
      <c r="DV578">
        <v>2400</v>
      </c>
      <c r="DW578">
        <v>977145</v>
      </c>
      <c r="DX578">
        <v>893875</v>
      </c>
      <c r="DY578">
        <v>1.0931562019298</v>
      </c>
    </row>
    <row r="579" spans="1:129" x14ac:dyDescent="0.25">
      <c r="A579" s="258">
        <v>41725</v>
      </c>
      <c r="B5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1393.01.07</v>
      </c>
      <c r="C579" s="195">
        <f t="shared" ca="1" si="45"/>
        <v>1393</v>
      </c>
      <c r="D5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79" s="195">
        <f>_xlfn.NUMBERVALUE(RIGHT(Table11[[#This Row],[تاریخ شمسی]],2))</f>
        <v>7</v>
      </c>
      <c r="F5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01-07</v>
      </c>
      <c r="G579" s="195" t="s">
        <v>730</v>
      </c>
      <c r="I579" s="259">
        <v>44338</v>
      </c>
      <c r="J579">
        <v>22960</v>
      </c>
      <c r="L579" s="259">
        <v>41725</v>
      </c>
      <c r="M579">
        <v>30590</v>
      </c>
      <c r="O579" s="284">
        <f>IFERROR(DATE(Table7[[#This Row],[year]],MONTH(DATEVALUE(Table7[[#This Row],[month]]&amp;"1")),Table7[[#This Row],[day]]),"")</f>
        <v>44256</v>
      </c>
      <c r="P579" s="195" t="s">
        <v>4004</v>
      </c>
      <c r="Q579" s="195">
        <v>2021</v>
      </c>
      <c r="R579" s="195" t="s">
        <v>3435</v>
      </c>
      <c r="S579" s="195">
        <v>1</v>
      </c>
      <c r="T579" s="195">
        <v>1746.95</v>
      </c>
      <c r="U579" s="195">
        <v>2163.5</v>
      </c>
      <c r="V579" s="195">
        <v>1293225</v>
      </c>
      <c r="X579" s="260">
        <v>44308</v>
      </c>
      <c r="Y579" t="s">
        <v>8936</v>
      </c>
      <c r="Z579" s="260">
        <v>5</v>
      </c>
      <c r="AA579">
        <v>1400</v>
      </c>
      <c r="AB579" s="260" t="str">
        <f ca="1">IFERROR(IFERROR(VLOOKUP(Table_Merge1[[#This Row],[Column1]],Table11[#All],2,FALSE),LEFT(AB580,8)&amp;IF(LEN((RIGHT(AB580,2)+1))&lt;2,"0"&amp;(RIGHT(AB580,2)+1),(RIGHT(AB580,2)-1))),"")</f>
        <v>1400.02.02</v>
      </c>
      <c r="AC579" s="259" t="str">
        <f ca="1">LEFT(Table_Merge1[[#This Row],[Column2]],4)</f>
        <v>1400</v>
      </c>
      <c r="AD579" s="259" t="str">
        <f ca="1">RIGHT(LEFT(Table_Merge1[[#This Row],[Column2]],7),2)</f>
        <v>02</v>
      </c>
      <c r="AE579" s="259" t="str">
        <f ca="1">RIGHT(Table_Merge1[[#This Row],[Column2]],2)</f>
        <v>02</v>
      </c>
      <c r="AF579">
        <v>2</v>
      </c>
      <c r="AG579">
        <v>2</v>
      </c>
      <c r="AH579" s="260">
        <v>2021</v>
      </c>
      <c r="AI579" t="s">
        <v>3437</v>
      </c>
      <c r="AJ579" s="260">
        <v>22</v>
      </c>
      <c r="AK579">
        <v>1785.65</v>
      </c>
      <c r="AL579">
        <v>2429.5</v>
      </c>
      <c r="AM579">
        <v>1838950</v>
      </c>
      <c r="AN579">
        <v>23950</v>
      </c>
      <c r="AO579">
        <v>232339</v>
      </c>
      <c r="AP579" s="287">
        <f>IFERROR(IF(Table_Merge1[[#This Row],[LME Zinc stock]]*Table_Merge1[[#This Row],[Nima.مقدار]]=0,"",Table_Merge1[[#This Row],[LME Zinc stock]]*Table_Merge1[[#This Row],[Nima.مقدار]]),"")</f>
        <v>427259804050</v>
      </c>
      <c r="AQ579" s="287">
        <f>IFERROR(IF(Table_Merge1[[#This Row],[LME Zinc 3-month]]*Table_Merge1[[#This Row],[Nima.مقدار]]=0,"",Table_Merge1[[#This Row],[LME Zinc 3-month]]*Table_Merge1[[#This Row],[Nima.مقدار]]),"")</f>
        <v>564467600.5</v>
      </c>
      <c r="AR579" s="288">
        <f>IFERROR(IF(Table_Merge1[[#This Row],[LME Zinc stock]]*Table_Merge1[[#This Row],[Azad.Sell]]=0,"",Table_Merge1[[#This Row],[LME Zinc stock]]*Table_Merge1[[#This Row],[Azad.Sell]]),"")</f>
        <v>44042852500</v>
      </c>
      <c r="AS579" s="288">
        <f>IFERROR(IF(Table_Merge1[[#This Row],[LME Zinc 3-month]]*Table_Merge1[[#This Row],[Azad.Sell]]=0,"",Table_Merge1[[#This Row],[LME Zinc 3-month]]*Table_Merge1[[#This Row],[Azad.Sell]]),"")</f>
        <v>58186525</v>
      </c>
      <c r="AT579"/>
    </row>
    <row r="580" spans="1:129" x14ac:dyDescent="0.25">
      <c r="A580" s="258">
        <v>41727</v>
      </c>
      <c r="B5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1393.01.09</v>
      </c>
      <c r="C580" s="195">
        <f t="shared" ca="1" si="45"/>
        <v>1393</v>
      </c>
      <c r="D5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80" s="195">
        <f>_xlfn.NUMBERVALUE(RIGHT(Table11[[#This Row],[تاریخ شمسی]],2))</f>
        <v>9</v>
      </c>
      <c r="F5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01-09</v>
      </c>
      <c r="G580" s="195" t="s">
        <v>731</v>
      </c>
      <c r="I580" s="259">
        <v>44338</v>
      </c>
      <c r="J580">
        <v>22960</v>
      </c>
      <c r="L580" s="259">
        <v>41727</v>
      </c>
      <c r="M580">
        <v>30490</v>
      </c>
      <c r="O580" s="283">
        <f>IFERROR(DATE(Table7[[#This Row],[year]],MONTH(DATEVALUE(Table7[[#This Row],[month]]&amp;"1")),Table7[[#This Row],[day]]),"")</f>
        <v>44253</v>
      </c>
      <c r="P580" s="257" t="s">
        <v>4005</v>
      </c>
      <c r="Q580" s="257">
        <v>2021</v>
      </c>
      <c r="R580" s="257" t="s">
        <v>3433</v>
      </c>
      <c r="S580" s="257">
        <v>26</v>
      </c>
      <c r="T580" s="257">
        <v>1765.1</v>
      </c>
      <c r="U580" s="257">
        <v>2177.5</v>
      </c>
      <c r="V580" s="257">
        <v>1299775</v>
      </c>
      <c r="X580" s="260">
        <v>44307</v>
      </c>
      <c r="Y580" t="s">
        <v>8935</v>
      </c>
      <c r="Z580" s="260">
        <v>5</v>
      </c>
      <c r="AA580">
        <v>1400</v>
      </c>
      <c r="AB580" s="260" t="str">
        <f ca="1">IFERROR(IFERROR(VLOOKUP(Table_Merge1[[#This Row],[Column1]],Table11[#All],2,FALSE),LEFT(AB581,8)&amp;IF(LEN((RIGHT(AB581,2)+1))&lt;2,"0"&amp;(RIGHT(AB581,2)+1),(RIGHT(AB581,2)-1))),"")</f>
        <v>1400.02.01</v>
      </c>
      <c r="AC580" s="259" t="str">
        <f ca="1">LEFT(Table_Merge1[[#This Row],[Column2]],4)</f>
        <v>1400</v>
      </c>
      <c r="AD580" s="259" t="str">
        <f ca="1">RIGHT(LEFT(Table_Merge1[[#This Row],[Column2]],7),2)</f>
        <v>02</v>
      </c>
      <c r="AE580" s="259" t="str">
        <f ca="1">RIGHT(Table_Merge1[[#This Row],[Column2]],2)</f>
        <v>01</v>
      </c>
      <c r="AF580">
        <v>2</v>
      </c>
      <c r="AG580">
        <v>1</v>
      </c>
      <c r="AH580" s="260">
        <v>2021</v>
      </c>
      <c r="AI580" t="s">
        <v>3437</v>
      </c>
      <c r="AJ580" s="260">
        <v>21</v>
      </c>
      <c r="AK580">
        <v>1781.05</v>
      </c>
      <c r="AL580">
        <v>2397.5</v>
      </c>
      <c r="AM580">
        <v>1782600</v>
      </c>
      <c r="AN580">
        <v>24260</v>
      </c>
      <c r="AO580">
        <v>232288</v>
      </c>
      <c r="AP580" s="287">
        <f>IFERROR(IF(Table_Merge1[[#This Row],[LME Zinc stock]]*Table_Merge1[[#This Row],[Nima.مقدار]]=0,"",Table_Merge1[[#This Row],[LME Zinc stock]]*Table_Merge1[[#This Row],[Nima.مقدار]]),"")</f>
        <v>414076588800</v>
      </c>
      <c r="AQ580" s="287">
        <f>IFERROR(IF(Table_Merge1[[#This Row],[LME Zinc 3-month]]*Table_Merge1[[#This Row],[Nima.مقدار]]=0,"",Table_Merge1[[#This Row],[LME Zinc 3-month]]*Table_Merge1[[#This Row],[Nima.مقدار]]),"")</f>
        <v>556910480</v>
      </c>
      <c r="AR580" s="288">
        <f>IFERROR(IF(Table_Merge1[[#This Row],[LME Zinc stock]]*Table_Merge1[[#This Row],[Azad.Sell]]=0,"",Table_Merge1[[#This Row],[LME Zinc stock]]*Table_Merge1[[#This Row],[Azad.Sell]]),"")</f>
        <v>43245876000</v>
      </c>
      <c r="AS580" s="288">
        <f>IFERROR(IF(Table_Merge1[[#This Row],[LME Zinc 3-month]]*Table_Merge1[[#This Row],[Azad.Sell]]=0,"",Table_Merge1[[#This Row],[LME Zinc 3-month]]*Table_Merge1[[#This Row],[Azad.Sell]]),"")</f>
        <v>58163350</v>
      </c>
      <c r="AT580"/>
    </row>
    <row r="581" spans="1:129" x14ac:dyDescent="0.25">
      <c r="A581" s="258">
        <v>41728</v>
      </c>
      <c r="B5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1393.01.10</v>
      </c>
      <c r="C581" s="195">
        <f t="shared" ca="1" si="45"/>
        <v>1393</v>
      </c>
      <c r="D5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81" s="195">
        <f>_xlfn.NUMBERVALUE(RIGHT(Table11[[#This Row],[تاریخ شمسی]],2))</f>
        <v>10</v>
      </c>
      <c r="F5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01-10</v>
      </c>
      <c r="G581" s="195" t="s">
        <v>732</v>
      </c>
      <c r="I581" s="259">
        <v>44338</v>
      </c>
      <c r="J581">
        <v>22960</v>
      </c>
      <c r="L581" s="259">
        <v>41728</v>
      </c>
      <c r="M581">
        <v>30470</v>
      </c>
      <c r="O581" s="284">
        <f>IFERROR(DATE(Table7[[#This Row],[year]],MONTH(DATEVALUE(Table7[[#This Row],[month]]&amp;"1")),Table7[[#This Row],[day]]),"")</f>
        <v>44252</v>
      </c>
      <c r="P581" s="195" t="s">
        <v>4006</v>
      </c>
      <c r="Q581" s="195">
        <v>2021</v>
      </c>
      <c r="R581" s="195" t="s">
        <v>3433</v>
      </c>
      <c r="S581" s="195">
        <v>25</v>
      </c>
      <c r="T581" s="195">
        <v>1792.1</v>
      </c>
      <c r="U581" s="195">
        <v>2207</v>
      </c>
      <c r="V581" s="195">
        <v>1304075</v>
      </c>
      <c r="X581" s="260">
        <v>44306</v>
      </c>
      <c r="Y581" t="s">
        <v>8934</v>
      </c>
      <c r="Z581" s="260">
        <v>5</v>
      </c>
      <c r="AA581">
        <v>1400</v>
      </c>
      <c r="AB581" s="260" t="str">
        <f ca="1">IFERROR(IFERROR(VLOOKUP(Table_Merge1[[#This Row],[Column1]],Table11[#All],2,FALSE),LEFT(AB582,8)&amp;IF(LEN((RIGHT(AB582,2)+1))&lt;2,"0"&amp;(RIGHT(AB582,2)+1),(RIGHT(AB582,2)-1))),"")</f>
        <v>1400.01.31</v>
      </c>
      <c r="AC581" s="259" t="str">
        <f ca="1">LEFT(Table_Merge1[[#This Row],[Column2]],4)</f>
        <v>1400</v>
      </c>
      <c r="AD581" s="259" t="str">
        <f ca="1">RIGHT(LEFT(Table_Merge1[[#This Row],[Column2]],7),2)</f>
        <v>01</v>
      </c>
      <c r="AE581" s="259" t="str">
        <f ca="1">RIGHT(Table_Merge1[[#This Row],[Column2]],2)</f>
        <v>31</v>
      </c>
      <c r="AF581">
        <v>1</v>
      </c>
      <c r="AG581">
        <v>31</v>
      </c>
      <c r="AH581" s="260">
        <v>2021</v>
      </c>
      <c r="AI581" t="s">
        <v>3437</v>
      </c>
      <c r="AJ581" s="260">
        <v>20</v>
      </c>
      <c r="AK581">
        <v>1765.5</v>
      </c>
      <c r="AL581">
        <v>2394</v>
      </c>
      <c r="AM581">
        <v>1787525</v>
      </c>
      <c r="AN581">
        <v>24200</v>
      </c>
      <c r="AO581">
        <v>232903</v>
      </c>
      <c r="AP581" s="287">
        <f>IFERROR(IF(Table_Merge1[[#This Row],[LME Zinc stock]]*Table_Merge1[[#This Row],[Nima.مقدار]]=0,"",Table_Merge1[[#This Row],[LME Zinc stock]]*Table_Merge1[[#This Row],[Nima.مقدار]]),"")</f>
        <v>416319935075</v>
      </c>
      <c r="AQ581" s="287">
        <f>IFERROR(IF(Table_Merge1[[#This Row],[LME Zinc 3-month]]*Table_Merge1[[#This Row],[Nima.مقدار]]=0,"",Table_Merge1[[#This Row],[LME Zinc 3-month]]*Table_Merge1[[#This Row],[Nima.مقدار]]),"")</f>
        <v>557569782</v>
      </c>
      <c r="AR581" s="288">
        <f>IFERROR(IF(Table_Merge1[[#This Row],[LME Zinc stock]]*Table_Merge1[[#This Row],[Azad.Sell]]=0,"",Table_Merge1[[#This Row],[LME Zinc stock]]*Table_Merge1[[#This Row],[Azad.Sell]]),"")</f>
        <v>43258105000</v>
      </c>
      <c r="AS581" s="288">
        <f>IFERROR(IF(Table_Merge1[[#This Row],[LME Zinc 3-month]]*Table_Merge1[[#This Row],[Azad.Sell]]=0,"",Table_Merge1[[#This Row],[LME Zinc 3-month]]*Table_Merge1[[#This Row],[Azad.Sell]]),"")</f>
        <v>57934800</v>
      </c>
      <c r="AT581"/>
    </row>
    <row r="582" spans="1:129" x14ac:dyDescent="0.25">
      <c r="A582" s="258">
        <v>41729</v>
      </c>
      <c r="B5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1393.01.11</v>
      </c>
      <c r="C582" s="195">
        <f t="shared" ca="1" si="45"/>
        <v>1393</v>
      </c>
      <c r="D5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82" s="195">
        <f>_xlfn.NUMBERVALUE(RIGHT(Table11[[#This Row],[تاریخ شمسی]],2))</f>
        <v>11</v>
      </c>
      <c r="F5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01-11</v>
      </c>
      <c r="G582" s="195" t="s">
        <v>733</v>
      </c>
      <c r="I582" s="259">
        <v>44339</v>
      </c>
      <c r="J582">
        <v>23100</v>
      </c>
      <c r="L582" s="259">
        <v>41729</v>
      </c>
      <c r="M582">
        <v>30600</v>
      </c>
      <c r="O582" s="283">
        <f>IFERROR(DATE(Table7[[#This Row],[year]],MONTH(DATEVALUE(Table7[[#This Row],[month]]&amp;"1")),Table7[[#This Row],[day]]),"")</f>
        <v>44251</v>
      </c>
      <c r="P582" s="257" t="s">
        <v>4007</v>
      </c>
      <c r="Q582" s="257">
        <v>2021</v>
      </c>
      <c r="R582" s="257" t="s">
        <v>3433</v>
      </c>
      <c r="S582" s="257">
        <v>24</v>
      </c>
      <c r="T582" s="257">
        <v>1807.25</v>
      </c>
      <c r="U582" s="257">
        <v>2178.5</v>
      </c>
      <c r="V582" s="257">
        <v>1307125</v>
      </c>
      <c r="X582" s="260">
        <v>44305</v>
      </c>
      <c r="Y582" t="s">
        <v>8933</v>
      </c>
      <c r="Z582" s="260">
        <v>5</v>
      </c>
      <c r="AA582">
        <v>1400</v>
      </c>
      <c r="AB582" s="260" t="str">
        <f ca="1">IFERROR(IFERROR(VLOOKUP(Table_Merge1[[#This Row],[Column1]],Table11[#All],2,FALSE),LEFT(AB583,8)&amp;IF(LEN((RIGHT(AB583,2)+1))&lt;2,"0"&amp;(RIGHT(AB583,2)+1),(RIGHT(AB583,2)-1))),"")</f>
        <v>1400.01.30</v>
      </c>
      <c r="AC582" s="259" t="str">
        <f ca="1">LEFT(Table_Merge1[[#This Row],[Column2]],4)</f>
        <v>1400</v>
      </c>
      <c r="AD582" s="259" t="str">
        <f ca="1">RIGHT(LEFT(Table_Merge1[[#This Row],[Column2]],7),2)</f>
        <v>01</v>
      </c>
      <c r="AE582" s="259" t="str">
        <f ca="1">RIGHT(Table_Merge1[[#This Row],[Column2]],2)</f>
        <v>30</v>
      </c>
      <c r="AF582">
        <v>1</v>
      </c>
      <c r="AG582">
        <v>30</v>
      </c>
      <c r="AH582" s="260">
        <v>2021</v>
      </c>
      <c r="AI582" t="s">
        <v>3437</v>
      </c>
      <c r="AJ582" s="260">
        <v>19</v>
      </c>
      <c r="AK582">
        <v>1788.4</v>
      </c>
      <c r="AL582">
        <v>2393.5</v>
      </c>
      <c r="AM582">
        <v>1793100</v>
      </c>
      <c r="AN582">
        <v>24150</v>
      </c>
      <c r="AO582">
        <v>235261</v>
      </c>
      <c r="AP582" s="287">
        <f>IFERROR(IF(Table_Merge1[[#This Row],[LME Zinc stock]]*Table_Merge1[[#This Row],[Nima.مقدار]]=0,"",Table_Merge1[[#This Row],[LME Zinc stock]]*Table_Merge1[[#This Row],[Nima.مقدار]]),"")</f>
        <v>421846499100</v>
      </c>
      <c r="AQ582" s="287">
        <f>IFERROR(IF(Table_Merge1[[#This Row],[LME Zinc 3-month]]*Table_Merge1[[#This Row],[Nima.مقدار]]=0,"",Table_Merge1[[#This Row],[LME Zinc 3-month]]*Table_Merge1[[#This Row],[Nima.مقدار]]),"")</f>
        <v>563097203.5</v>
      </c>
      <c r="AR582" s="288">
        <f>IFERROR(IF(Table_Merge1[[#This Row],[LME Zinc stock]]*Table_Merge1[[#This Row],[Azad.Sell]]=0,"",Table_Merge1[[#This Row],[LME Zinc stock]]*Table_Merge1[[#This Row],[Azad.Sell]]),"")</f>
        <v>43303365000</v>
      </c>
      <c r="AS582" s="288">
        <f>IFERROR(IF(Table_Merge1[[#This Row],[LME Zinc 3-month]]*Table_Merge1[[#This Row],[Azad.Sell]]=0,"",Table_Merge1[[#This Row],[LME Zinc 3-month]]*Table_Merge1[[#This Row],[Azad.Sell]]),"")</f>
        <v>57803025</v>
      </c>
      <c r="AT582"/>
    </row>
    <row r="583" spans="1:129" x14ac:dyDescent="0.25">
      <c r="A583" s="258">
        <v>41734</v>
      </c>
      <c r="B5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1393.01.16</v>
      </c>
      <c r="C583" s="195">
        <f t="shared" ca="1" si="45"/>
        <v>1393</v>
      </c>
      <c r="D5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83" s="195">
        <f>_xlfn.NUMBERVALUE(RIGHT(Table11[[#This Row],[تاریخ شمسی]],2))</f>
        <v>16</v>
      </c>
      <c r="F5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01-16</v>
      </c>
      <c r="G583" s="195" t="s">
        <v>734</v>
      </c>
      <c r="I583" s="259">
        <v>44339</v>
      </c>
      <c r="J583">
        <v>23100</v>
      </c>
      <c r="L583" s="259">
        <v>41734</v>
      </c>
      <c r="M583">
        <v>30480</v>
      </c>
      <c r="O583" s="284">
        <f>IFERROR(DATE(Table7[[#This Row],[year]],MONTH(DATEVALUE(Table7[[#This Row],[month]]&amp;"1")),Table7[[#This Row],[day]]),"")</f>
        <v>44250</v>
      </c>
      <c r="P583" s="195" t="s">
        <v>4008</v>
      </c>
      <c r="Q583" s="195">
        <v>2021</v>
      </c>
      <c r="R583" s="195" t="s">
        <v>3433</v>
      </c>
      <c r="S583" s="195">
        <v>23</v>
      </c>
      <c r="T583" s="195">
        <v>1809.5</v>
      </c>
      <c r="U583" s="195">
        <v>2165.5</v>
      </c>
      <c r="V583" s="195">
        <v>1316800</v>
      </c>
      <c r="X583" s="260">
        <v>44302</v>
      </c>
      <c r="Z583" s="260">
        <v>5</v>
      </c>
      <c r="AB583" s="260" t="str">
        <f ca="1">IFERROR(IFERROR(VLOOKUP(Table_Merge1[[#This Row],[Column1]],Table11[#All],2,FALSE),LEFT(AB584,8)&amp;IF(LEN((RIGHT(AB584,2)+1))&lt;2,"0"&amp;(RIGHT(AB584,2)+1),(RIGHT(AB584,2)-1))),"")</f>
        <v>1400.01.25</v>
      </c>
      <c r="AC583" s="259" t="str">
        <f ca="1">LEFT(Table_Merge1[[#This Row],[Column2]],4)</f>
        <v>1400</v>
      </c>
      <c r="AD583" s="259" t="str">
        <f ca="1">RIGHT(LEFT(Table_Merge1[[#This Row],[Column2]],7),2)</f>
        <v>01</v>
      </c>
      <c r="AE583" s="259" t="str">
        <f ca="1">RIGHT(Table_Merge1[[#This Row],[Column2]],2)</f>
        <v>25</v>
      </c>
      <c r="AH583" s="260">
        <v>2021</v>
      </c>
      <c r="AI583" t="s">
        <v>3437</v>
      </c>
      <c r="AJ583" s="260">
        <v>16</v>
      </c>
      <c r="AK583">
        <v>1766.45</v>
      </c>
      <c r="AL583">
        <v>2378.5</v>
      </c>
      <c r="AM583">
        <v>1796925</v>
      </c>
      <c r="AN583">
        <v>25070</v>
      </c>
      <c r="AP583" s="287" t="str">
        <f>IFERROR(IF(Table_Merge1[[#This Row],[LME Zinc stock]]*Table_Merge1[[#This Row],[Nima.مقدار]]=0,"",Table_Merge1[[#This Row],[LME Zinc stock]]*Table_Merge1[[#This Row],[Nima.مقدار]]),"")</f>
        <v/>
      </c>
      <c r="AQ583" s="287" t="str">
        <f>IFERROR(IF(Table_Merge1[[#This Row],[LME Zinc 3-month]]*Table_Merge1[[#This Row],[Nima.مقدار]]=0,"",Table_Merge1[[#This Row],[LME Zinc 3-month]]*Table_Merge1[[#This Row],[Nima.مقدار]]),"")</f>
        <v/>
      </c>
      <c r="AR583" s="288">
        <f>IFERROR(IF(Table_Merge1[[#This Row],[LME Zinc stock]]*Table_Merge1[[#This Row],[Azad.Sell]]=0,"",Table_Merge1[[#This Row],[LME Zinc stock]]*Table_Merge1[[#This Row],[Azad.Sell]]),"")</f>
        <v>45048909750</v>
      </c>
      <c r="AS583" s="288">
        <f>IFERROR(IF(Table_Merge1[[#This Row],[LME Zinc 3-month]]*Table_Merge1[[#This Row],[Azad.Sell]]=0,"",Table_Merge1[[#This Row],[LME Zinc 3-month]]*Table_Merge1[[#This Row],[Azad.Sell]]),"")</f>
        <v>59628995</v>
      </c>
      <c r="AT583"/>
    </row>
    <row r="584" spans="1:129" x14ac:dyDescent="0.25">
      <c r="A584" s="258">
        <v>41735</v>
      </c>
      <c r="B5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1393.01.17</v>
      </c>
      <c r="C584" s="195">
        <f t="shared" ca="1" si="45"/>
        <v>1393</v>
      </c>
      <c r="D5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84" s="195">
        <f>_xlfn.NUMBERVALUE(RIGHT(Table11[[#This Row],[تاریخ شمسی]],2))</f>
        <v>17</v>
      </c>
      <c r="F5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01-17</v>
      </c>
      <c r="G584" s="195" t="s">
        <v>735</v>
      </c>
      <c r="I584" s="259">
        <v>44339</v>
      </c>
      <c r="J584">
        <v>23100</v>
      </c>
      <c r="L584" s="259">
        <v>41735</v>
      </c>
      <c r="M584">
        <v>30410</v>
      </c>
      <c r="O584" s="283">
        <f>IFERROR(DATE(Table7[[#This Row],[year]],MONTH(DATEVALUE(Table7[[#This Row],[month]]&amp;"1")),Table7[[#This Row],[day]]),"")</f>
        <v>44249</v>
      </c>
      <c r="P584" s="257" t="s">
        <v>4009</v>
      </c>
      <c r="Q584" s="257">
        <v>2021</v>
      </c>
      <c r="R584" s="257" t="s">
        <v>3433</v>
      </c>
      <c r="S584" s="257">
        <v>22</v>
      </c>
      <c r="T584" s="257">
        <v>1798.8</v>
      </c>
      <c r="U584" s="257" t="s">
        <v>3621</v>
      </c>
      <c r="V584" s="257" t="s">
        <v>3621</v>
      </c>
      <c r="X584" s="260">
        <v>44301</v>
      </c>
      <c r="Y584" t="s">
        <v>8932</v>
      </c>
      <c r="Z584" s="260">
        <v>5</v>
      </c>
      <c r="AA584">
        <v>1400</v>
      </c>
      <c r="AB584" s="260" t="str">
        <f ca="1">IFERROR(IFERROR(VLOOKUP(Table_Merge1[[#This Row],[Column1]],Table11[#All],2,FALSE),LEFT(AB585,8)&amp;IF(LEN((RIGHT(AB585,2)+1))&lt;2,"0"&amp;(RIGHT(AB585,2)+1),(RIGHT(AB585,2)-1))),"")</f>
        <v>1400.01.26</v>
      </c>
      <c r="AC584" s="259" t="str">
        <f ca="1">LEFT(Table_Merge1[[#This Row],[Column2]],4)</f>
        <v>1400</v>
      </c>
      <c r="AD584" s="259" t="str">
        <f ca="1">RIGHT(LEFT(Table_Merge1[[#This Row],[Column2]],7),2)</f>
        <v>01</v>
      </c>
      <c r="AE584" s="259" t="str">
        <f ca="1">RIGHT(Table_Merge1[[#This Row],[Column2]],2)</f>
        <v>26</v>
      </c>
      <c r="AF584">
        <v>1</v>
      </c>
      <c r="AG584">
        <v>26</v>
      </c>
      <c r="AH584" s="260">
        <v>2021</v>
      </c>
      <c r="AI584" t="s">
        <v>3437</v>
      </c>
      <c r="AJ584" s="260">
        <v>15</v>
      </c>
      <c r="AK584">
        <v>1748</v>
      </c>
      <c r="AL584">
        <v>2368.5</v>
      </c>
      <c r="AM584">
        <v>1802450</v>
      </c>
      <c r="AN584">
        <v>25070</v>
      </c>
      <c r="AO584">
        <v>232502</v>
      </c>
      <c r="AP584" s="287">
        <f>IFERROR(IF(Table_Merge1[[#This Row],[LME Zinc stock]]*Table_Merge1[[#This Row],[Nima.مقدار]]=0,"",Table_Merge1[[#This Row],[LME Zinc stock]]*Table_Merge1[[#This Row],[Nima.مقدار]]),"")</f>
        <v>419073229900</v>
      </c>
      <c r="AQ584" s="287">
        <f>IFERROR(IF(Table_Merge1[[#This Row],[LME Zinc 3-month]]*Table_Merge1[[#This Row],[Nima.مقدار]]=0,"",Table_Merge1[[#This Row],[LME Zinc 3-month]]*Table_Merge1[[#This Row],[Nima.مقدار]]),"")</f>
        <v>550680987</v>
      </c>
      <c r="AR584" s="288">
        <f>IFERROR(IF(Table_Merge1[[#This Row],[LME Zinc stock]]*Table_Merge1[[#This Row],[Azad.Sell]]=0,"",Table_Merge1[[#This Row],[LME Zinc stock]]*Table_Merge1[[#This Row],[Azad.Sell]]),"")</f>
        <v>45187421500</v>
      </c>
      <c r="AS584" s="288">
        <f>IFERROR(IF(Table_Merge1[[#This Row],[LME Zinc 3-month]]*Table_Merge1[[#This Row],[Azad.Sell]]=0,"",Table_Merge1[[#This Row],[LME Zinc 3-month]]*Table_Merge1[[#This Row],[Azad.Sell]]),"")</f>
        <v>59378295</v>
      </c>
      <c r="AT584"/>
    </row>
    <row r="585" spans="1:129" x14ac:dyDescent="0.25">
      <c r="A585" s="258">
        <v>41736</v>
      </c>
      <c r="B5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1393.01.18</v>
      </c>
      <c r="C585" s="195">
        <f t="shared" ca="1" si="45"/>
        <v>1393</v>
      </c>
      <c r="D5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85" s="195">
        <f>_xlfn.NUMBERVALUE(RIGHT(Table11[[#This Row],[تاریخ شمسی]],2))</f>
        <v>18</v>
      </c>
      <c r="F5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01-18</v>
      </c>
      <c r="G585" s="195" t="s">
        <v>736</v>
      </c>
      <c r="I585" s="259">
        <v>44340</v>
      </c>
      <c r="J585">
        <v>23300</v>
      </c>
      <c r="L585" s="259">
        <v>41736</v>
      </c>
      <c r="M585">
        <v>30600</v>
      </c>
      <c r="O585" s="284">
        <f>IFERROR(DATE(Table7[[#This Row],[year]],MONTH(DATEVALUE(Table7[[#This Row],[month]]&amp;"1")),Table7[[#This Row],[day]]),"")</f>
        <v>44246</v>
      </c>
      <c r="P585" s="195" t="s">
        <v>4010</v>
      </c>
      <c r="Q585" s="195">
        <v>2021</v>
      </c>
      <c r="R585" s="195" t="s">
        <v>3433</v>
      </c>
      <c r="S585" s="195">
        <v>19</v>
      </c>
      <c r="T585" s="195">
        <v>1773.75</v>
      </c>
      <c r="U585" s="195">
        <v>2202.5</v>
      </c>
      <c r="V585" s="195">
        <v>1325875</v>
      </c>
      <c r="X585" s="260">
        <v>44300</v>
      </c>
      <c r="Y585" t="s">
        <v>8931</v>
      </c>
      <c r="Z585" s="260">
        <v>5</v>
      </c>
      <c r="AA585">
        <v>1400</v>
      </c>
      <c r="AB585" s="260" t="str">
        <f ca="1">IFERROR(IFERROR(VLOOKUP(Table_Merge1[[#This Row],[Column1]],Table11[#All],2,FALSE),LEFT(AB586,8)&amp;IF(LEN((RIGHT(AB586,2)+1))&lt;2,"0"&amp;(RIGHT(AB586,2)+1),(RIGHT(AB586,2)-1))),"")</f>
        <v>1400.01.25</v>
      </c>
      <c r="AC585" s="259" t="str">
        <f ca="1">LEFT(Table_Merge1[[#This Row],[Column2]],4)</f>
        <v>1400</v>
      </c>
      <c r="AD585" s="259" t="str">
        <f ca="1">RIGHT(LEFT(Table_Merge1[[#This Row],[Column2]],7),2)</f>
        <v>01</v>
      </c>
      <c r="AE585" s="259" t="str">
        <f ca="1">RIGHT(Table_Merge1[[#This Row],[Column2]],2)</f>
        <v>25</v>
      </c>
      <c r="AF585">
        <v>1</v>
      </c>
      <c r="AG585">
        <v>25</v>
      </c>
      <c r="AH585" s="260">
        <v>2021</v>
      </c>
      <c r="AI585" t="s">
        <v>3437</v>
      </c>
      <c r="AJ585" s="260">
        <v>14</v>
      </c>
      <c r="AK585">
        <v>1743.3</v>
      </c>
      <c r="AL585">
        <v>2337</v>
      </c>
      <c r="AM585">
        <v>1809250</v>
      </c>
      <c r="AN585">
        <v>25000</v>
      </c>
      <c r="AO585">
        <v>231304</v>
      </c>
      <c r="AP585" s="287">
        <f>IFERROR(IF(Table_Merge1[[#This Row],[LME Zinc stock]]*Table_Merge1[[#This Row],[Nima.مقدار]]=0,"",Table_Merge1[[#This Row],[LME Zinc stock]]*Table_Merge1[[#This Row],[Nima.مقدار]]),"")</f>
        <v>418486762000</v>
      </c>
      <c r="AQ585" s="287">
        <f>IFERROR(IF(Table_Merge1[[#This Row],[LME Zinc 3-month]]*Table_Merge1[[#This Row],[Nima.مقدار]]=0,"",Table_Merge1[[#This Row],[LME Zinc 3-month]]*Table_Merge1[[#This Row],[Nima.مقدار]]),"")</f>
        <v>540557448</v>
      </c>
      <c r="AR585" s="288">
        <f>IFERROR(IF(Table_Merge1[[#This Row],[LME Zinc stock]]*Table_Merge1[[#This Row],[Azad.Sell]]=0,"",Table_Merge1[[#This Row],[LME Zinc stock]]*Table_Merge1[[#This Row],[Azad.Sell]]),"")</f>
        <v>45231250000</v>
      </c>
      <c r="AS585" s="288">
        <f>IFERROR(IF(Table_Merge1[[#This Row],[LME Zinc 3-month]]*Table_Merge1[[#This Row],[Azad.Sell]]=0,"",Table_Merge1[[#This Row],[LME Zinc 3-month]]*Table_Merge1[[#This Row],[Azad.Sell]]),"")</f>
        <v>58425000</v>
      </c>
      <c r="AT585"/>
    </row>
    <row r="586" spans="1:129" x14ac:dyDescent="0.25">
      <c r="A586" s="258">
        <v>41737</v>
      </c>
      <c r="B5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1393.01.19</v>
      </c>
      <c r="C586" s="195">
        <f t="shared" ca="1" si="45"/>
        <v>1393</v>
      </c>
      <c r="D5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86" s="195">
        <f>_xlfn.NUMBERVALUE(RIGHT(Table11[[#This Row],[تاریخ شمسی]],2))</f>
        <v>19</v>
      </c>
      <c r="F5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01-19</v>
      </c>
      <c r="G586" s="195" t="s">
        <v>737</v>
      </c>
      <c r="I586" s="259">
        <v>44340</v>
      </c>
      <c r="J586">
        <v>23300</v>
      </c>
      <c r="L586" s="259">
        <v>41737</v>
      </c>
      <c r="M586">
        <v>30820</v>
      </c>
      <c r="O586" s="283">
        <f>IFERROR(DATE(Table7[[#This Row],[year]],MONTH(DATEVALUE(Table7[[#This Row],[month]]&amp;"1")),Table7[[#This Row],[day]]),"")</f>
        <v>44245</v>
      </c>
      <c r="P586" s="257" t="s">
        <v>4011</v>
      </c>
      <c r="Q586" s="257">
        <v>2021</v>
      </c>
      <c r="R586" s="257" t="s">
        <v>3433</v>
      </c>
      <c r="S586" s="257">
        <v>18</v>
      </c>
      <c r="T586" s="257">
        <v>1782.8</v>
      </c>
      <c r="U586" s="257">
        <v>2227</v>
      </c>
      <c r="V586" s="257">
        <v>1332525</v>
      </c>
      <c r="X586" s="260">
        <v>44299</v>
      </c>
      <c r="Y586" t="s">
        <v>8930</v>
      </c>
      <c r="Z586" s="260">
        <v>5</v>
      </c>
      <c r="AA586">
        <v>1400</v>
      </c>
      <c r="AB586" s="260" t="str">
        <f ca="1">IFERROR(IFERROR(VLOOKUP(Table_Merge1[[#This Row],[Column1]],Table11[#All],2,FALSE),LEFT(AB587,8)&amp;IF(LEN((RIGHT(AB587,2)+1))&lt;2,"0"&amp;(RIGHT(AB587,2)+1),(RIGHT(AB587,2)-1))),"")</f>
        <v>1400.01.24</v>
      </c>
      <c r="AC586" s="259" t="str">
        <f ca="1">LEFT(Table_Merge1[[#This Row],[Column2]],4)</f>
        <v>1400</v>
      </c>
      <c r="AD586" s="259" t="str">
        <f ca="1">RIGHT(LEFT(Table_Merge1[[#This Row],[Column2]],7),2)</f>
        <v>01</v>
      </c>
      <c r="AE586" s="259" t="str">
        <f ca="1">RIGHT(Table_Merge1[[#This Row],[Column2]],2)</f>
        <v>24</v>
      </c>
      <c r="AF586">
        <v>1</v>
      </c>
      <c r="AG586">
        <v>24</v>
      </c>
      <c r="AH586" s="260">
        <v>2021</v>
      </c>
      <c r="AI586" t="s">
        <v>3437</v>
      </c>
      <c r="AJ586" s="260">
        <v>13</v>
      </c>
      <c r="AK586">
        <v>1728.1</v>
      </c>
      <c r="AL586">
        <v>2330</v>
      </c>
      <c r="AM586">
        <v>1812625</v>
      </c>
      <c r="AN586">
        <v>25100</v>
      </c>
      <c r="AO586">
        <v>231001</v>
      </c>
      <c r="AP586" s="287">
        <f>IFERROR(IF(Table_Merge1[[#This Row],[LME Zinc stock]]*Table_Merge1[[#This Row],[Nima.مقدار]]=0,"",Table_Merge1[[#This Row],[LME Zinc stock]]*Table_Merge1[[#This Row],[Nima.مقدار]]),"")</f>
        <v>418718187625</v>
      </c>
      <c r="AQ586" s="287">
        <f>IFERROR(IF(Table_Merge1[[#This Row],[LME Zinc 3-month]]*Table_Merge1[[#This Row],[Nima.مقدار]]=0,"",Table_Merge1[[#This Row],[LME Zinc 3-month]]*Table_Merge1[[#This Row],[Nima.مقدار]]),"")</f>
        <v>538232330</v>
      </c>
      <c r="AR586" s="288">
        <f>IFERROR(IF(Table_Merge1[[#This Row],[LME Zinc stock]]*Table_Merge1[[#This Row],[Azad.Sell]]=0,"",Table_Merge1[[#This Row],[LME Zinc stock]]*Table_Merge1[[#This Row],[Azad.Sell]]),"")</f>
        <v>45496887500</v>
      </c>
      <c r="AS586" s="288">
        <f>IFERROR(IF(Table_Merge1[[#This Row],[LME Zinc 3-month]]*Table_Merge1[[#This Row],[Azad.Sell]]=0,"",Table_Merge1[[#This Row],[LME Zinc 3-month]]*Table_Merge1[[#This Row],[Azad.Sell]]),"")</f>
        <v>58483000</v>
      </c>
      <c r="AT586"/>
    </row>
    <row r="587" spans="1:129" x14ac:dyDescent="0.25">
      <c r="A587" s="258">
        <v>41738</v>
      </c>
      <c r="B5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1393.01.20</v>
      </c>
      <c r="C587" s="195">
        <f t="shared" ca="1" si="45"/>
        <v>1393</v>
      </c>
      <c r="D5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87" s="195">
        <f>_xlfn.NUMBERVALUE(RIGHT(Table11[[#This Row],[تاریخ شمسی]],2))</f>
        <v>20</v>
      </c>
      <c r="F5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01-20</v>
      </c>
      <c r="G587" s="195" t="s">
        <v>738</v>
      </c>
      <c r="I587" s="259">
        <v>44340</v>
      </c>
      <c r="J587">
        <v>23300</v>
      </c>
      <c r="L587" s="259">
        <v>41738</v>
      </c>
      <c r="M587">
        <v>30890</v>
      </c>
      <c r="O587" s="284">
        <f>IFERROR(DATE(Table7[[#This Row],[year]],MONTH(DATEVALUE(Table7[[#This Row],[month]]&amp;"1")),Table7[[#This Row],[day]]),"")</f>
        <v>44244</v>
      </c>
      <c r="P587" s="195" t="s">
        <v>4012</v>
      </c>
      <c r="Q587" s="195">
        <v>2021</v>
      </c>
      <c r="R587" s="195" t="s">
        <v>3433</v>
      </c>
      <c r="S587" s="195">
        <v>17</v>
      </c>
      <c r="T587" s="195">
        <v>1788.85</v>
      </c>
      <c r="U587" s="195">
        <v>2157.5</v>
      </c>
      <c r="V587" s="195">
        <v>1337700</v>
      </c>
      <c r="X587" s="260">
        <v>44298</v>
      </c>
      <c r="Y587" t="s">
        <v>8929</v>
      </c>
      <c r="Z587" s="260">
        <v>5</v>
      </c>
      <c r="AA587">
        <v>1400</v>
      </c>
      <c r="AB587" s="260" t="str">
        <f ca="1">IFERROR(IFERROR(VLOOKUP(Table_Merge1[[#This Row],[Column1]],Table11[#All],2,FALSE),LEFT(AB588,8)&amp;IF(LEN((RIGHT(AB588,2)+1))&lt;2,"0"&amp;(RIGHT(AB588,2)+1),(RIGHT(AB588,2)-1))),"")</f>
        <v>1400.01.23</v>
      </c>
      <c r="AC587" s="259" t="str">
        <f ca="1">LEFT(Table_Merge1[[#This Row],[Column2]],4)</f>
        <v>1400</v>
      </c>
      <c r="AD587" s="259" t="str">
        <f ca="1">RIGHT(LEFT(Table_Merge1[[#This Row],[Column2]],7),2)</f>
        <v>01</v>
      </c>
      <c r="AE587" s="259" t="str">
        <f ca="1">RIGHT(Table_Merge1[[#This Row],[Column2]],2)</f>
        <v>23</v>
      </c>
      <c r="AF587">
        <v>1</v>
      </c>
      <c r="AG587">
        <v>23</v>
      </c>
      <c r="AH587" s="260">
        <v>2021</v>
      </c>
      <c r="AI587" t="s">
        <v>3437</v>
      </c>
      <c r="AJ587" s="260">
        <v>12</v>
      </c>
      <c r="AK587">
        <v>1741.55</v>
      </c>
      <c r="AL587">
        <v>2342.5</v>
      </c>
      <c r="AM587">
        <v>1819625</v>
      </c>
      <c r="AN587">
        <v>25080</v>
      </c>
      <c r="AO587">
        <v>230644</v>
      </c>
      <c r="AP587" s="287">
        <f>IFERROR(IF(Table_Merge1[[#This Row],[LME Zinc stock]]*Table_Merge1[[#This Row],[Nima.مقدار]]=0,"",Table_Merge1[[#This Row],[LME Zinc stock]]*Table_Merge1[[#This Row],[Nima.مقدار]]),"")</f>
        <v>419685588500</v>
      </c>
      <c r="AQ587" s="287">
        <f>IFERROR(IF(Table_Merge1[[#This Row],[LME Zinc 3-month]]*Table_Merge1[[#This Row],[Nima.مقدار]]=0,"",Table_Merge1[[#This Row],[LME Zinc 3-month]]*Table_Merge1[[#This Row],[Nima.مقدار]]),"")</f>
        <v>540283570</v>
      </c>
      <c r="AR587" s="288">
        <f>IFERROR(IF(Table_Merge1[[#This Row],[LME Zinc stock]]*Table_Merge1[[#This Row],[Azad.Sell]]=0,"",Table_Merge1[[#This Row],[LME Zinc stock]]*Table_Merge1[[#This Row],[Azad.Sell]]),"")</f>
        <v>45636195000</v>
      </c>
      <c r="AS587" s="288">
        <f>IFERROR(IF(Table_Merge1[[#This Row],[LME Zinc 3-month]]*Table_Merge1[[#This Row],[Azad.Sell]]=0,"",Table_Merge1[[#This Row],[LME Zinc 3-month]]*Table_Merge1[[#This Row],[Azad.Sell]]),"")</f>
        <v>58749900</v>
      </c>
      <c r="AT587"/>
    </row>
    <row r="588" spans="1:129" x14ac:dyDescent="0.25">
      <c r="A588" s="258">
        <v>41739</v>
      </c>
      <c r="B5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1393.01.21</v>
      </c>
      <c r="C588" s="195">
        <f t="shared" ca="1" si="45"/>
        <v>1393</v>
      </c>
      <c r="D5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88" s="195">
        <f>_xlfn.NUMBERVALUE(RIGHT(Table11[[#This Row],[تاریخ شمسی]],2))</f>
        <v>21</v>
      </c>
      <c r="F5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01-21</v>
      </c>
      <c r="G588" s="195" t="s">
        <v>739</v>
      </c>
      <c r="I588" s="259">
        <v>44341</v>
      </c>
      <c r="J588">
        <v>23150</v>
      </c>
      <c r="L588" s="259">
        <v>41739</v>
      </c>
      <c r="M588">
        <v>30810</v>
      </c>
      <c r="O588" s="283">
        <f>IFERROR(DATE(Table7[[#This Row],[year]],MONTH(DATEVALUE(Table7[[#This Row],[month]]&amp;"1")),Table7[[#This Row],[day]]),"")</f>
        <v>44243</v>
      </c>
      <c r="P588" s="257" t="s">
        <v>4013</v>
      </c>
      <c r="Q588" s="257">
        <v>2021</v>
      </c>
      <c r="R588" s="257" t="s">
        <v>3433</v>
      </c>
      <c r="S588" s="257">
        <v>16</v>
      </c>
      <c r="T588" s="257">
        <v>1823.45</v>
      </c>
      <c r="U588" s="257">
        <v>2148.5</v>
      </c>
      <c r="V588" s="257">
        <v>1343075</v>
      </c>
      <c r="X588" s="260">
        <v>44295</v>
      </c>
      <c r="Z588" s="260">
        <v>5</v>
      </c>
      <c r="AB588" s="260" t="str">
        <f ca="1">IFERROR(IFERROR(VLOOKUP(Table_Merge1[[#This Row],[Column1]],Table11[#All],2,FALSE),LEFT(AB589,8)&amp;IF(LEN((RIGHT(AB589,2)+1))&lt;2,"0"&amp;(RIGHT(AB589,2)+1),(RIGHT(AB589,2)-1))),"")</f>
        <v>1400.01.18</v>
      </c>
      <c r="AC588" s="259" t="str">
        <f ca="1">LEFT(Table_Merge1[[#This Row],[Column2]],4)</f>
        <v>1400</v>
      </c>
      <c r="AD588" s="259" t="str">
        <f ca="1">RIGHT(LEFT(Table_Merge1[[#This Row],[Column2]],7),2)</f>
        <v>01</v>
      </c>
      <c r="AE588" s="259" t="str">
        <f ca="1">RIGHT(Table_Merge1[[#This Row],[Column2]],2)</f>
        <v>18</v>
      </c>
      <c r="AH588" s="260">
        <v>2021</v>
      </c>
      <c r="AI588" t="s">
        <v>3437</v>
      </c>
      <c r="AJ588" s="260">
        <v>9</v>
      </c>
      <c r="AK588">
        <v>1747.95</v>
      </c>
      <c r="AL588">
        <v>2324.5</v>
      </c>
      <c r="AM588">
        <v>1824250</v>
      </c>
      <c r="AN588">
        <v>24900</v>
      </c>
      <c r="AP588" s="287" t="str">
        <f>IFERROR(IF(Table_Merge1[[#This Row],[LME Zinc stock]]*Table_Merge1[[#This Row],[Nima.مقدار]]=0,"",Table_Merge1[[#This Row],[LME Zinc stock]]*Table_Merge1[[#This Row],[Nima.مقدار]]),"")</f>
        <v/>
      </c>
      <c r="AQ588" s="287" t="str">
        <f>IFERROR(IF(Table_Merge1[[#This Row],[LME Zinc 3-month]]*Table_Merge1[[#This Row],[Nima.مقدار]]=0,"",Table_Merge1[[#This Row],[LME Zinc 3-month]]*Table_Merge1[[#This Row],[Nima.مقدار]]),"")</f>
        <v/>
      </c>
      <c r="AR588" s="288">
        <f>IFERROR(IF(Table_Merge1[[#This Row],[LME Zinc stock]]*Table_Merge1[[#This Row],[Azad.Sell]]=0,"",Table_Merge1[[#This Row],[LME Zinc stock]]*Table_Merge1[[#This Row],[Azad.Sell]]),"")</f>
        <v>45423825000</v>
      </c>
      <c r="AS588" s="288">
        <f>IFERROR(IF(Table_Merge1[[#This Row],[LME Zinc 3-month]]*Table_Merge1[[#This Row],[Azad.Sell]]=0,"",Table_Merge1[[#This Row],[LME Zinc 3-month]]*Table_Merge1[[#This Row],[Azad.Sell]]),"")</f>
        <v>57880050</v>
      </c>
      <c r="AT588"/>
    </row>
    <row r="589" spans="1:129" x14ac:dyDescent="0.25">
      <c r="A589" s="258">
        <v>41741</v>
      </c>
      <c r="B5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1393.01.23</v>
      </c>
      <c r="C589" s="195">
        <f t="shared" ca="1" si="45"/>
        <v>1393</v>
      </c>
      <c r="D5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89" s="195">
        <f>_xlfn.NUMBERVALUE(RIGHT(Table11[[#This Row],[تاریخ شمسی]],2))</f>
        <v>23</v>
      </c>
      <c r="F5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01-23</v>
      </c>
      <c r="G589" s="195" t="s">
        <v>740</v>
      </c>
      <c r="I589" s="259">
        <v>44341</v>
      </c>
      <c r="J589">
        <v>23150</v>
      </c>
      <c r="L589" s="259">
        <v>41741</v>
      </c>
      <c r="M589">
        <v>31120</v>
      </c>
      <c r="O589" s="284">
        <f>IFERROR(DATE(Table7[[#This Row],[year]],MONTH(DATEVALUE(Table7[[#This Row],[month]]&amp;"1")),Table7[[#This Row],[day]]),"")</f>
        <v>44242</v>
      </c>
      <c r="P589" s="195" t="s">
        <v>4014</v>
      </c>
      <c r="Q589" s="195">
        <v>2021</v>
      </c>
      <c r="R589" s="195" t="s">
        <v>3433</v>
      </c>
      <c r="S589" s="195">
        <v>15</v>
      </c>
      <c r="T589" s="195">
        <v>1817.45</v>
      </c>
      <c r="U589" s="195">
        <v>2161.5</v>
      </c>
      <c r="V589" s="195">
        <v>1349150</v>
      </c>
      <c r="X589" s="260">
        <v>44294</v>
      </c>
      <c r="Y589" t="s">
        <v>8928</v>
      </c>
      <c r="Z589" s="260">
        <v>5</v>
      </c>
      <c r="AA589">
        <v>1400</v>
      </c>
      <c r="AB589" s="260" t="str">
        <f ca="1">IFERROR(IFERROR(VLOOKUP(Table_Merge1[[#This Row],[Column1]],Table11[#All],2,FALSE),LEFT(AB590,8)&amp;IF(LEN((RIGHT(AB590,2)+1))&lt;2,"0"&amp;(RIGHT(AB590,2)+1),(RIGHT(AB590,2)-1))),"")</f>
        <v>1400.01.19</v>
      </c>
      <c r="AC589" s="259" t="str">
        <f ca="1">LEFT(Table_Merge1[[#This Row],[Column2]],4)</f>
        <v>1400</v>
      </c>
      <c r="AD589" s="259" t="str">
        <f ca="1">RIGHT(LEFT(Table_Merge1[[#This Row],[Column2]],7),2)</f>
        <v>01</v>
      </c>
      <c r="AE589" s="259" t="str">
        <f ca="1">RIGHT(Table_Merge1[[#This Row],[Column2]],2)</f>
        <v>19</v>
      </c>
      <c r="AF589">
        <v>1</v>
      </c>
      <c r="AG589">
        <v>19</v>
      </c>
      <c r="AH589" s="260">
        <v>2021</v>
      </c>
      <c r="AI589" t="s">
        <v>3437</v>
      </c>
      <c r="AJ589" s="260">
        <v>8</v>
      </c>
      <c r="AK589">
        <v>1743.7</v>
      </c>
      <c r="AL589">
        <v>2344</v>
      </c>
      <c r="AM589">
        <v>1829325</v>
      </c>
      <c r="AN589">
        <v>24900</v>
      </c>
      <c r="AO589">
        <v>229340</v>
      </c>
      <c r="AP589" s="287">
        <f>IFERROR(IF(Table_Merge1[[#This Row],[LME Zinc stock]]*Table_Merge1[[#This Row],[Nima.مقدار]]=0,"",Table_Merge1[[#This Row],[LME Zinc stock]]*Table_Merge1[[#This Row],[Nima.مقدار]]),"")</f>
        <v>419537395500</v>
      </c>
      <c r="AQ589" s="287">
        <f>IFERROR(IF(Table_Merge1[[#This Row],[LME Zinc 3-month]]*Table_Merge1[[#This Row],[Nima.مقدار]]=0,"",Table_Merge1[[#This Row],[LME Zinc 3-month]]*Table_Merge1[[#This Row],[Nima.مقدار]]),"")</f>
        <v>537572960</v>
      </c>
      <c r="AR589" s="288">
        <f>IFERROR(IF(Table_Merge1[[#This Row],[LME Zinc stock]]*Table_Merge1[[#This Row],[Azad.Sell]]=0,"",Table_Merge1[[#This Row],[LME Zinc stock]]*Table_Merge1[[#This Row],[Azad.Sell]]),"")</f>
        <v>45550192500</v>
      </c>
      <c r="AS589" s="288">
        <f>IFERROR(IF(Table_Merge1[[#This Row],[LME Zinc 3-month]]*Table_Merge1[[#This Row],[Azad.Sell]]=0,"",Table_Merge1[[#This Row],[LME Zinc 3-month]]*Table_Merge1[[#This Row],[Azad.Sell]]),"")</f>
        <v>58365600</v>
      </c>
      <c r="AT589"/>
    </row>
    <row r="590" spans="1:129" x14ac:dyDescent="0.25">
      <c r="A590" s="258">
        <v>41742</v>
      </c>
      <c r="B5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1393.01.24</v>
      </c>
      <c r="C590" s="195">
        <f t="shared" ca="1" si="45"/>
        <v>1393</v>
      </c>
      <c r="D5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90" s="195">
        <f>_xlfn.NUMBERVALUE(RIGHT(Table11[[#This Row],[تاریخ شمسی]],2))</f>
        <v>24</v>
      </c>
      <c r="F5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01-24</v>
      </c>
      <c r="G590" s="195" t="s">
        <v>741</v>
      </c>
      <c r="I590" s="259">
        <v>44341</v>
      </c>
      <c r="J590">
        <v>23150</v>
      </c>
      <c r="L590" s="259">
        <v>41742</v>
      </c>
      <c r="M590">
        <v>31200</v>
      </c>
      <c r="O590" s="283">
        <f>IFERROR(DATE(Table7[[#This Row],[year]],MONTH(DATEVALUE(Table7[[#This Row],[month]]&amp;"1")),Table7[[#This Row],[day]]),"")</f>
        <v>44239</v>
      </c>
      <c r="P590" s="257" t="s">
        <v>4015</v>
      </c>
      <c r="Q590" s="257">
        <v>2021</v>
      </c>
      <c r="R590" s="257" t="s">
        <v>3433</v>
      </c>
      <c r="S590" s="257">
        <v>12</v>
      </c>
      <c r="T590" s="257">
        <v>1818</v>
      </c>
      <c r="U590" s="257">
        <v>2150.5</v>
      </c>
      <c r="V590" s="257">
        <v>1354150</v>
      </c>
      <c r="X590" s="260">
        <v>44293</v>
      </c>
      <c r="Y590" t="s">
        <v>8927</v>
      </c>
      <c r="Z590" s="260">
        <v>5</v>
      </c>
      <c r="AA590">
        <v>1400</v>
      </c>
      <c r="AB590" s="260" t="str">
        <f ca="1">IFERROR(IFERROR(VLOOKUP(Table_Merge1[[#This Row],[Column1]],Table11[#All],2,FALSE),LEFT(AB591,8)&amp;IF(LEN((RIGHT(AB591,2)+1))&lt;2,"0"&amp;(RIGHT(AB591,2)+1),(RIGHT(AB591,2)-1))),"")</f>
        <v>1400.01.18</v>
      </c>
      <c r="AC590" s="259" t="str">
        <f ca="1">LEFT(Table_Merge1[[#This Row],[Column2]],4)</f>
        <v>1400</v>
      </c>
      <c r="AD590" s="259" t="str">
        <f ca="1">RIGHT(LEFT(Table_Merge1[[#This Row],[Column2]],7),2)</f>
        <v>01</v>
      </c>
      <c r="AE590" s="259" t="str">
        <f ca="1">RIGHT(Table_Merge1[[#This Row],[Column2]],2)</f>
        <v>18</v>
      </c>
      <c r="AF590">
        <v>1</v>
      </c>
      <c r="AG590">
        <v>18</v>
      </c>
      <c r="AH590" s="260">
        <v>2021</v>
      </c>
      <c r="AI590" t="s">
        <v>3437</v>
      </c>
      <c r="AJ590" s="260">
        <v>7</v>
      </c>
      <c r="AK590">
        <v>1736</v>
      </c>
      <c r="AL590">
        <v>2315</v>
      </c>
      <c r="AM590">
        <v>1833550</v>
      </c>
      <c r="AN590">
        <v>25170</v>
      </c>
      <c r="AO590">
        <v>227276</v>
      </c>
      <c r="AP590" s="287">
        <f>IFERROR(IF(Table_Merge1[[#This Row],[LME Zinc stock]]*Table_Merge1[[#This Row],[Nima.مقدار]]=0,"",Table_Merge1[[#This Row],[LME Zinc stock]]*Table_Merge1[[#This Row],[Nima.مقدار]]),"")</f>
        <v>416721909800</v>
      </c>
      <c r="AQ590" s="287">
        <f>IFERROR(IF(Table_Merge1[[#This Row],[LME Zinc 3-month]]*Table_Merge1[[#This Row],[Nima.مقدار]]=0,"",Table_Merge1[[#This Row],[LME Zinc 3-month]]*Table_Merge1[[#This Row],[Nima.مقدار]]),"")</f>
        <v>526143940</v>
      </c>
      <c r="AR590" s="288">
        <f>IFERROR(IF(Table_Merge1[[#This Row],[LME Zinc stock]]*Table_Merge1[[#This Row],[Azad.Sell]]=0,"",Table_Merge1[[#This Row],[LME Zinc stock]]*Table_Merge1[[#This Row],[Azad.Sell]]),"")</f>
        <v>46150453500</v>
      </c>
      <c r="AS590" s="288">
        <f>IFERROR(IF(Table_Merge1[[#This Row],[LME Zinc 3-month]]*Table_Merge1[[#This Row],[Azad.Sell]]=0,"",Table_Merge1[[#This Row],[LME Zinc 3-month]]*Table_Merge1[[#This Row],[Azad.Sell]]),"")</f>
        <v>58268550</v>
      </c>
      <c r="AT590"/>
    </row>
    <row r="591" spans="1:129" x14ac:dyDescent="0.25">
      <c r="A591" s="258">
        <v>41743</v>
      </c>
      <c r="B5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1393.01.25</v>
      </c>
      <c r="C591" s="195">
        <f t="shared" ca="1" si="45"/>
        <v>1393</v>
      </c>
      <c r="D5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91" s="195">
        <f>_xlfn.NUMBERVALUE(RIGHT(Table11[[#This Row],[تاریخ شمسی]],2))</f>
        <v>25</v>
      </c>
      <c r="F5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01-25</v>
      </c>
      <c r="G591" s="195" t="s">
        <v>742</v>
      </c>
      <c r="I591" s="259">
        <v>44342</v>
      </c>
      <c r="J591">
        <v>23300</v>
      </c>
      <c r="L591" s="259">
        <v>41743</v>
      </c>
      <c r="M591">
        <v>31330</v>
      </c>
      <c r="O591" s="284">
        <f>IFERROR(DATE(Table7[[#This Row],[year]],MONTH(DATEVALUE(Table7[[#This Row],[month]]&amp;"1")),Table7[[#This Row],[day]]),"")</f>
        <v>44238</v>
      </c>
      <c r="P591" s="195" t="s">
        <v>4016</v>
      </c>
      <c r="Q591" s="195">
        <v>2021</v>
      </c>
      <c r="R591" s="195" t="s">
        <v>3433</v>
      </c>
      <c r="S591" s="195">
        <v>11</v>
      </c>
      <c r="T591" s="195">
        <v>1841.7</v>
      </c>
      <c r="U591" s="195">
        <v>2161</v>
      </c>
      <c r="V591" s="195">
        <v>1360850</v>
      </c>
      <c r="X591" s="260">
        <v>44292</v>
      </c>
      <c r="Y591" t="s">
        <v>8926</v>
      </c>
      <c r="Z591" s="260">
        <v>5</v>
      </c>
      <c r="AA591">
        <v>1400</v>
      </c>
      <c r="AB591" s="260" t="str">
        <f ca="1">IFERROR(IFERROR(VLOOKUP(Table_Merge1[[#This Row],[Column1]],Table11[#All],2,FALSE),LEFT(AB592,8)&amp;IF(LEN((RIGHT(AB592,2)+1))&lt;2,"0"&amp;(RIGHT(AB592,2)+1),(RIGHT(AB592,2)-1))),"")</f>
        <v>1400.01.17</v>
      </c>
      <c r="AC591" s="259" t="str">
        <f ca="1">LEFT(Table_Merge1[[#This Row],[Column2]],4)</f>
        <v>1400</v>
      </c>
      <c r="AD591" s="259" t="str">
        <f ca="1">RIGHT(LEFT(Table_Merge1[[#This Row],[Column2]],7),2)</f>
        <v>01</v>
      </c>
      <c r="AE591" s="259" t="str">
        <f ca="1">RIGHT(Table_Merge1[[#This Row],[Column2]],2)</f>
        <v>17</v>
      </c>
      <c r="AF591">
        <v>1</v>
      </c>
      <c r="AG591">
        <v>17</v>
      </c>
      <c r="AH591" s="260">
        <v>2021</v>
      </c>
      <c r="AI591" t="s">
        <v>3437</v>
      </c>
      <c r="AJ591" s="260">
        <v>6</v>
      </c>
      <c r="AK591">
        <v>1731.05</v>
      </c>
      <c r="AL591">
        <v>2293</v>
      </c>
      <c r="AM591">
        <v>1841575</v>
      </c>
      <c r="AN591">
        <v>25270</v>
      </c>
      <c r="AO591">
        <v>227754</v>
      </c>
      <c r="AP591" s="287">
        <f>IFERROR(IF(Table_Merge1[[#This Row],[LME Zinc stock]]*Table_Merge1[[#This Row],[Nima.مقدار]]=0,"",Table_Merge1[[#This Row],[LME Zinc stock]]*Table_Merge1[[#This Row],[Nima.مقدار]]),"")</f>
        <v>419426072550</v>
      </c>
      <c r="AQ591" s="287">
        <f>IFERROR(IF(Table_Merge1[[#This Row],[LME Zinc 3-month]]*Table_Merge1[[#This Row],[Nima.مقدار]]=0,"",Table_Merge1[[#This Row],[LME Zinc 3-month]]*Table_Merge1[[#This Row],[Nima.مقدار]]),"")</f>
        <v>522239922</v>
      </c>
      <c r="AR591" s="288">
        <f>IFERROR(IF(Table_Merge1[[#This Row],[LME Zinc stock]]*Table_Merge1[[#This Row],[Azad.Sell]]=0,"",Table_Merge1[[#This Row],[LME Zinc stock]]*Table_Merge1[[#This Row],[Azad.Sell]]),"")</f>
        <v>46536600250</v>
      </c>
      <c r="AS591" s="288">
        <f>IFERROR(IF(Table_Merge1[[#This Row],[LME Zinc 3-month]]*Table_Merge1[[#This Row],[Azad.Sell]]=0,"",Table_Merge1[[#This Row],[LME Zinc 3-month]]*Table_Merge1[[#This Row],[Azad.Sell]]),"")</f>
        <v>57944110</v>
      </c>
      <c r="AT591"/>
    </row>
    <row r="592" spans="1:129" x14ac:dyDescent="0.25">
      <c r="A592" s="258">
        <v>41744</v>
      </c>
      <c r="B5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1393.01.26</v>
      </c>
      <c r="C592" s="195">
        <f t="shared" ca="1" si="45"/>
        <v>1393</v>
      </c>
      <c r="D5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92" s="195">
        <f>_xlfn.NUMBERVALUE(RIGHT(Table11[[#This Row],[تاریخ شمسی]],2))</f>
        <v>26</v>
      </c>
      <c r="F5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01-26</v>
      </c>
      <c r="G592" s="195" t="s">
        <v>743</v>
      </c>
      <c r="I592" s="259">
        <v>44342</v>
      </c>
      <c r="J592">
        <v>23300</v>
      </c>
      <c r="L592" s="259">
        <v>41744</v>
      </c>
      <c r="M592">
        <v>31670</v>
      </c>
      <c r="O592" s="283">
        <f>IFERROR(DATE(Table7[[#This Row],[year]],MONTH(DATEVALUE(Table7[[#This Row],[month]]&amp;"1")),Table7[[#This Row],[day]]),"")</f>
        <v>44237</v>
      </c>
      <c r="P592" s="257" t="s">
        <v>4017</v>
      </c>
      <c r="Q592" s="257">
        <v>2021</v>
      </c>
      <c r="R592" s="257" t="s">
        <v>3433</v>
      </c>
      <c r="S592" s="257">
        <v>10</v>
      </c>
      <c r="T592" s="257">
        <v>1843.45</v>
      </c>
      <c r="U592" s="257">
        <v>2103.5</v>
      </c>
      <c r="V592" s="257">
        <v>1365375</v>
      </c>
      <c r="X592" s="260">
        <v>44287</v>
      </c>
      <c r="Y592" t="s">
        <v>8925</v>
      </c>
      <c r="Z592" s="260">
        <v>5</v>
      </c>
      <c r="AA592">
        <v>1400</v>
      </c>
      <c r="AB592" s="260" t="str">
        <f ca="1">IFERROR(IFERROR(VLOOKUP(Table_Merge1[[#This Row],[Column1]],Table11[#All],2,FALSE),LEFT(AB593,8)&amp;IF(LEN((RIGHT(AB593,2)+1))&lt;2,"0"&amp;(RIGHT(AB593,2)+1),(RIGHT(AB593,2)-1))),"")</f>
        <v>1400.01.12</v>
      </c>
      <c r="AC592" s="259" t="str">
        <f ca="1">LEFT(Table_Merge1[[#This Row],[Column2]],4)</f>
        <v>1400</v>
      </c>
      <c r="AD592" s="259" t="str">
        <f ca="1">RIGHT(LEFT(Table_Merge1[[#This Row],[Column2]],7),2)</f>
        <v>01</v>
      </c>
      <c r="AE592" s="259" t="str">
        <f ca="1">RIGHT(Table_Merge1[[#This Row],[Column2]],2)</f>
        <v>12</v>
      </c>
      <c r="AF592">
        <v>1</v>
      </c>
      <c r="AG592">
        <v>12</v>
      </c>
      <c r="AH592" s="260">
        <v>2021</v>
      </c>
      <c r="AI592" t="s">
        <v>3437</v>
      </c>
      <c r="AJ592" s="260">
        <v>1</v>
      </c>
      <c r="AK592">
        <v>1712.85</v>
      </c>
      <c r="AL592">
        <v>2268.5</v>
      </c>
      <c r="AM592">
        <v>1847600</v>
      </c>
      <c r="AN592">
        <v>25850</v>
      </c>
      <c r="AO592">
        <v>229081</v>
      </c>
      <c r="AP592" s="287">
        <f>IFERROR(IF(Table_Merge1[[#This Row],[LME Zinc stock]]*Table_Merge1[[#This Row],[Nima.مقدار]]=0,"",Table_Merge1[[#This Row],[LME Zinc stock]]*Table_Merge1[[#This Row],[Nima.مقدار]]),"")</f>
        <v>423250055600</v>
      </c>
      <c r="AQ592" s="287">
        <f>IFERROR(IF(Table_Merge1[[#This Row],[LME Zinc 3-month]]*Table_Merge1[[#This Row],[Nima.مقدار]]=0,"",Table_Merge1[[#This Row],[LME Zinc 3-month]]*Table_Merge1[[#This Row],[Nima.مقدار]]),"")</f>
        <v>519670248.5</v>
      </c>
      <c r="AR592" s="288">
        <f>IFERROR(IF(Table_Merge1[[#This Row],[LME Zinc stock]]*Table_Merge1[[#This Row],[Azad.Sell]]=0,"",Table_Merge1[[#This Row],[LME Zinc stock]]*Table_Merge1[[#This Row],[Azad.Sell]]),"")</f>
        <v>47760460000</v>
      </c>
      <c r="AS592" s="288">
        <f>IFERROR(IF(Table_Merge1[[#This Row],[LME Zinc 3-month]]*Table_Merge1[[#This Row],[Azad.Sell]]=0,"",Table_Merge1[[#This Row],[LME Zinc 3-month]]*Table_Merge1[[#This Row],[Azad.Sell]]),"")</f>
        <v>58640725</v>
      </c>
      <c r="AT592"/>
    </row>
    <row r="593" spans="1:46" x14ac:dyDescent="0.25">
      <c r="A593" s="258">
        <v>41745</v>
      </c>
      <c r="B5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1393.01.27</v>
      </c>
      <c r="C593" s="195">
        <f t="shared" ca="1" si="45"/>
        <v>1393</v>
      </c>
      <c r="D5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93" s="195">
        <f>_xlfn.NUMBERVALUE(RIGHT(Table11[[#This Row],[تاریخ شمسی]],2))</f>
        <v>27</v>
      </c>
      <c r="F5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01-27</v>
      </c>
      <c r="G593" s="195" t="s">
        <v>744</v>
      </c>
      <c r="I593" s="259">
        <v>44342</v>
      </c>
      <c r="J593">
        <v>23300</v>
      </c>
      <c r="L593" s="259">
        <v>41745</v>
      </c>
      <c r="M593">
        <v>31610</v>
      </c>
      <c r="O593" s="284">
        <f>IFERROR(DATE(Table7[[#This Row],[year]],MONTH(DATEVALUE(Table7[[#This Row],[month]]&amp;"1")),Table7[[#This Row],[day]]),"")</f>
        <v>44236</v>
      </c>
      <c r="P593" s="195" t="s">
        <v>4018</v>
      </c>
      <c r="Q593" s="195">
        <v>2021</v>
      </c>
      <c r="R593" s="195" t="s">
        <v>3433</v>
      </c>
      <c r="S593" s="195">
        <v>9</v>
      </c>
      <c r="T593" s="195">
        <v>1846.55</v>
      </c>
      <c r="U593" s="195">
        <v>2086</v>
      </c>
      <c r="V593" s="195">
        <v>1372475</v>
      </c>
      <c r="X593" s="260">
        <v>44286</v>
      </c>
      <c r="Y593" t="s">
        <v>8924</v>
      </c>
      <c r="Z593" s="260">
        <v>5</v>
      </c>
      <c r="AA593">
        <v>1400</v>
      </c>
      <c r="AB593" s="260" t="str">
        <f ca="1">IFERROR(IFERROR(VLOOKUP(Table_Merge1[[#This Row],[Column1]],Table11[#All],2,FALSE),LEFT(AB594,8)&amp;IF(LEN((RIGHT(AB594,2)+1))&lt;2,"0"&amp;(RIGHT(AB594,2)+1),(RIGHT(AB594,2)-1))),"")</f>
        <v>1400.01.11</v>
      </c>
      <c r="AC593" s="259" t="str">
        <f ca="1">LEFT(Table_Merge1[[#This Row],[Column2]],4)</f>
        <v>1400</v>
      </c>
      <c r="AD593" s="259" t="str">
        <f ca="1">RIGHT(LEFT(Table_Merge1[[#This Row],[Column2]],7),2)</f>
        <v>01</v>
      </c>
      <c r="AE593" s="259" t="str">
        <f ca="1">RIGHT(Table_Merge1[[#This Row],[Column2]],2)</f>
        <v>11</v>
      </c>
      <c r="AF593">
        <v>1</v>
      </c>
      <c r="AG593">
        <v>11</v>
      </c>
      <c r="AH593" s="260">
        <v>2021</v>
      </c>
      <c r="AI593" t="s">
        <v>3435</v>
      </c>
      <c r="AJ593" s="260">
        <v>31</v>
      </c>
      <c r="AK593">
        <v>1685.35</v>
      </c>
      <c r="AL593">
        <v>2280</v>
      </c>
      <c r="AM593">
        <v>1860850</v>
      </c>
      <c r="AN593">
        <v>25850</v>
      </c>
      <c r="AO593">
        <v>229081</v>
      </c>
      <c r="AP593" s="287">
        <f>IFERROR(IF(Table_Merge1[[#This Row],[LME Zinc stock]]*Table_Merge1[[#This Row],[Nima.مقدار]]=0,"",Table_Merge1[[#This Row],[LME Zinc stock]]*Table_Merge1[[#This Row],[Nima.مقدار]]),"")</f>
        <v>426285378850</v>
      </c>
      <c r="AQ593" s="287">
        <f>IFERROR(IF(Table_Merge1[[#This Row],[LME Zinc 3-month]]*Table_Merge1[[#This Row],[Nima.مقدار]]=0,"",Table_Merge1[[#This Row],[LME Zinc 3-month]]*Table_Merge1[[#This Row],[Nima.مقدار]]),"")</f>
        <v>522304680</v>
      </c>
      <c r="AR593" s="288">
        <f>IFERROR(IF(Table_Merge1[[#This Row],[LME Zinc stock]]*Table_Merge1[[#This Row],[Azad.Sell]]=0,"",Table_Merge1[[#This Row],[LME Zinc stock]]*Table_Merge1[[#This Row],[Azad.Sell]]),"")</f>
        <v>48102972500</v>
      </c>
      <c r="AS593" s="288">
        <f>IFERROR(IF(Table_Merge1[[#This Row],[LME Zinc 3-month]]*Table_Merge1[[#This Row],[Azad.Sell]]=0,"",Table_Merge1[[#This Row],[LME Zinc 3-month]]*Table_Merge1[[#This Row],[Azad.Sell]]),"")</f>
        <v>58938000</v>
      </c>
      <c r="AT593"/>
    </row>
    <row r="594" spans="1:46" x14ac:dyDescent="0.25">
      <c r="A594" s="258">
        <v>41746</v>
      </c>
      <c r="B5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1393.01.28</v>
      </c>
      <c r="C594" s="195">
        <f t="shared" ca="1" si="45"/>
        <v>1393</v>
      </c>
      <c r="D5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94" s="195">
        <f>_xlfn.NUMBERVALUE(RIGHT(Table11[[#This Row],[تاریخ شمسی]],2))</f>
        <v>28</v>
      </c>
      <c r="F5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01-28</v>
      </c>
      <c r="G594" s="195" t="s">
        <v>745</v>
      </c>
      <c r="I594" s="259">
        <v>44343</v>
      </c>
      <c r="J594">
        <v>23300</v>
      </c>
      <c r="L594" s="259">
        <v>41746</v>
      </c>
      <c r="M594">
        <v>31760</v>
      </c>
      <c r="O594" s="283">
        <f>IFERROR(DATE(Table7[[#This Row],[year]],MONTH(DATEVALUE(Table7[[#This Row],[month]]&amp;"1")),Table7[[#This Row],[day]]),"")</f>
        <v>44235</v>
      </c>
      <c r="P594" s="257" t="s">
        <v>4019</v>
      </c>
      <c r="Q594" s="257">
        <v>2021</v>
      </c>
      <c r="R594" s="257" t="s">
        <v>3433</v>
      </c>
      <c r="S594" s="257">
        <v>8</v>
      </c>
      <c r="T594" s="257">
        <v>1811.65</v>
      </c>
      <c r="U594" s="257">
        <v>2082.5</v>
      </c>
      <c r="V594" s="257">
        <v>1379325</v>
      </c>
      <c r="X594" s="260">
        <v>44285</v>
      </c>
      <c r="Y594" t="s">
        <v>8923</v>
      </c>
      <c r="Z594" s="260">
        <v>5</v>
      </c>
      <c r="AA594">
        <v>1400</v>
      </c>
      <c r="AB594" s="260" t="str">
        <f ca="1">IFERROR(IFERROR(VLOOKUP(Table_Merge1[[#This Row],[Column1]],Table11[#All],2,FALSE),LEFT(AB595,8)&amp;IF(LEN((RIGHT(AB595,2)+1))&lt;2,"0"&amp;(RIGHT(AB595,2)+1),(RIGHT(AB595,2)-1))),"")</f>
        <v>1400.01.10</v>
      </c>
      <c r="AC594" s="259" t="str">
        <f ca="1">LEFT(Table_Merge1[[#This Row],[Column2]],4)</f>
        <v>1400</v>
      </c>
      <c r="AD594" s="259" t="str">
        <f ca="1">RIGHT(LEFT(Table_Merge1[[#This Row],[Column2]],7),2)</f>
        <v>01</v>
      </c>
      <c r="AE594" s="259" t="str">
        <f ca="1">RIGHT(Table_Merge1[[#This Row],[Column2]],2)</f>
        <v>10</v>
      </c>
      <c r="AF594">
        <v>1</v>
      </c>
      <c r="AG594">
        <v>10</v>
      </c>
      <c r="AH594" s="260">
        <v>2021</v>
      </c>
      <c r="AI594" t="s">
        <v>3435</v>
      </c>
      <c r="AJ594" s="260">
        <v>30</v>
      </c>
      <c r="AK594">
        <v>1696.7</v>
      </c>
      <c r="AL594">
        <v>2258.5</v>
      </c>
      <c r="AM594">
        <v>1860125</v>
      </c>
      <c r="AN594">
        <v>25900</v>
      </c>
      <c r="AO594">
        <v>226234</v>
      </c>
      <c r="AP594" s="287">
        <f>IFERROR(IF(Table_Merge1[[#This Row],[LME Zinc stock]]*Table_Merge1[[#This Row],[Nima.مقدار]]=0,"",Table_Merge1[[#This Row],[LME Zinc stock]]*Table_Merge1[[#This Row],[Nima.مقدار]]),"")</f>
        <v>420823519250</v>
      </c>
      <c r="AQ594" s="287">
        <f>IFERROR(IF(Table_Merge1[[#This Row],[LME Zinc 3-month]]*Table_Merge1[[#This Row],[Nima.مقدار]]=0,"",Table_Merge1[[#This Row],[LME Zinc 3-month]]*Table_Merge1[[#This Row],[Nima.مقدار]]),"")</f>
        <v>510949489</v>
      </c>
      <c r="AR594" s="288">
        <f>IFERROR(IF(Table_Merge1[[#This Row],[LME Zinc stock]]*Table_Merge1[[#This Row],[Azad.Sell]]=0,"",Table_Merge1[[#This Row],[LME Zinc stock]]*Table_Merge1[[#This Row],[Azad.Sell]]),"")</f>
        <v>48177237500</v>
      </c>
      <c r="AS594" s="288">
        <f>IFERROR(IF(Table_Merge1[[#This Row],[LME Zinc 3-month]]*Table_Merge1[[#This Row],[Azad.Sell]]=0,"",Table_Merge1[[#This Row],[LME Zinc 3-month]]*Table_Merge1[[#This Row],[Azad.Sell]]),"")</f>
        <v>58495150</v>
      </c>
      <c r="AT594"/>
    </row>
    <row r="595" spans="1:46" x14ac:dyDescent="0.25">
      <c r="A595" s="258">
        <v>41748</v>
      </c>
      <c r="B5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1393.01.30</v>
      </c>
      <c r="C595" s="195">
        <f t="shared" ca="1" si="45"/>
        <v>1393</v>
      </c>
      <c r="D5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95" s="195">
        <f>_xlfn.NUMBERVALUE(RIGHT(Table11[[#This Row],[تاریخ شمسی]],2))</f>
        <v>30</v>
      </c>
      <c r="F5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01-30</v>
      </c>
      <c r="G595" s="195" t="s">
        <v>746</v>
      </c>
      <c r="I595" s="259">
        <v>44343</v>
      </c>
      <c r="J595">
        <v>23300</v>
      </c>
      <c r="L595" s="259">
        <v>41748</v>
      </c>
      <c r="M595">
        <v>31790</v>
      </c>
      <c r="O595" s="284">
        <f>IFERROR(DATE(Table7[[#This Row],[year]],MONTH(DATEVALUE(Table7[[#This Row],[month]]&amp;"1")),Table7[[#This Row],[day]]),"")</f>
        <v>44232</v>
      </c>
      <c r="P595" s="195" t="s">
        <v>4020</v>
      </c>
      <c r="Q595" s="195">
        <v>2021</v>
      </c>
      <c r="R595" s="195" t="s">
        <v>3433</v>
      </c>
      <c r="S595" s="195">
        <v>5</v>
      </c>
      <c r="T595" s="195">
        <v>1808.55</v>
      </c>
      <c r="U595" s="195">
        <v>2081</v>
      </c>
      <c r="V595" s="195">
        <v>1379975</v>
      </c>
      <c r="X595" s="260">
        <v>44284</v>
      </c>
      <c r="Z595" s="260">
        <v>5</v>
      </c>
      <c r="AB595" s="260" t="str">
        <f ca="1">IFERROR(IFERROR(VLOOKUP(Table_Merge1[[#This Row],[Column1]],Table11[#All],2,FALSE),LEFT(AB596,8)&amp;IF(LEN((RIGHT(AB596,2)+1))&lt;2,"0"&amp;(RIGHT(AB596,2)+1),(RIGHT(AB596,2)-1))),"")</f>
        <v>1400.01.07</v>
      </c>
      <c r="AC595" s="259" t="str">
        <f ca="1">LEFT(Table_Merge1[[#This Row],[Column2]],4)</f>
        <v>1400</v>
      </c>
      <c r="AD595" s="259" t="str">
        <f ca="1">RIGHT(LEFT(Table_Merge1[[#This Row],[Column2]],7),2)</f>
        <v>01</v>
      </c>
      <c r="AE595" s="259" t="str">
        <f ca="1">RIGHT(Table_Merge1[[#This Row],[Column2]],2)</f>
        <v>07</v>
      </c>
      <c r="AH595" s="260">
        <v>2021</v>
      </c>
      <c r="AI595" t="s">
        <v>3435</v>
      </c>
      <c r="AJ595" s="260">
        <v>29</v>
      </c>
      <c r="AK595">
        <v>1723.95</v>
      </c>
      <c r="AL595">
        <v>2268.5</v>
      </c>
      <c r="AM595">
        <v>1882275</v>
      </c>
      <c r="AN595">
        <v>25700</v>
      </c>
      <c r="AP595" s="287" t="str">
        <f>IFERROR(IF(Table_Merge1[[#This Row],[LME Zinc stock]]*Table_Merge1[[#This Row],[Nima.مقدار]]=0,"",Table_Merge1[[#This Row],[LME Zinc stock]]*Table_Merge1[[#This Row],[Nima.مقدار]]),"")</f>
        <v/>
      </c>
      <c r="AQ595" s="287" t="str">
        <f>IFERROR(IF(Table_Merge1[[#This Row],[LME Zinc 3-month]]*Table_Merge1[[#This Row],[Nima.مقدار]]=0,"",Table_Merge1[[#This Row],[LME Zinc 3-month]]*Table_Merge1[[#This Row],[Nima.مقدار]]),"")</f>
        <v/>
      </c>
      <c r="AR595" s="288">
        <f>IFERROR(IF(Table_Merge1[[#This Row],[LME Zinc stock]]*Table_Merge1[[#This Row],[Azad.Sell]]=0,"",Table_Merge1[[#This Row],[LME Zinc stock]]*Table_Merge1[[#This Row],[Azad.Sell]]),"")</f>
        <v>48374467500</v>
      </c>
      <c r="AS595" s="288">
        <f>IFERROR(IF(Table_Merge1[[#This Row],[LME Zinc 3-month]]*Table_Merge1[[#This Row],[Azad.Sell]]=0,"",Table_Merge1[[#This Row],[LME Zinc 3-month]]*Table_Merge1[[#This Row],[Azad.Sell]]),"")</f>
        <v>58300450</v>
      </c>
      <c r="AT595"/>
    </row>
    <row r="596" spans="1:46" x14ac:dyDescent="0.25">
      <c r="A596" s="258">
        <v>41749</v>
      </c>
      <c r="B5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1393.01.31</v>
      </c>
      <c r="C596" s="195">
        <f t="shared" ca="1" si="45"/>
        <v>1393</v>
      </c>
      <c r="D5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596" s="195">
        <f>_xlfn.NUMBERVALUE(RIGHT(Table11[[#This Row],[تاریخ شمسی]],2))</f>
        <v>31</v>
      </c>
      <c r="F5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01-31</v>
      </c>
      <c r="G596" s="195" t="s">
        <v>747</v>
      </c>
      <c r="I596" s="259">
        <v>44343</v>
      </c>
      <c r="J596">
        <v>23300</v>
      </c>
      <c r="L596" s="259">
        <v>41749</v>
      </c>
      <c r="M596">
        <v>32110</v>
      </c>
      <c r="O596" s="283">
        <f>IFERROR(DATE(Table7[[#This Row],[year]],MONTH(DATEVALUE(Table7[[#This Row],[month]]&amp;"1")),Table7[[#This Row],[day]]),"")</f>
        <v>44231</v>
      </c>
      <c r="P596" s="257" t="s">
        <v>4021</v>
      </c>
      <c r="Q596" s="257">
        <v>2021</v>
      </c>
      <c r="R596" s="257" t="s">
        <v>3433</v>
      </c>
      <c r="S596" s="257">
        <v>4</v>
      </c>
      <c r="T596" s="257">
        <v>1811.55</v>
      </c>
      <c r="U596" s="257">
        <v>2080.5</v>
      </c>
      <c r="V596" s="257">
        <v>1384625</v>
      </c>
      <c r="X596" s="260">
        <v>44281</v>
      </c>
      <c r="Z596" s="260">
        <v>5</v>
      </c>
      <c r="AB596" s="260" t="str">
        <f ca="1">IFERROR(IFERROR(VLOOKUP(Table_Merge1[[#This Row],[Column1]],Table11[#All],2,FALSE),LEFT(AB597,8)&amp;IF(LEN((RIGHT(AB597,2)+1))&lt;2,"0"&amp;(RIGHT(AB597,2)+1),(RIGHT(AB597,2)-1))),"")</f>
        <v>1400.01.06</v>
      </c>
      <c r="AC596" s="259" t="str">
        <f ca="1">LEFT(Table_Merge1[[#This Row],[Column2]],4)</f>
        <v>1400</v>
      </c>
      <c r="AD596" s="259" t="str">
        <f ca="1">RIGHT(LEFT(Table_Merge1[[#This Row],[Column2]],7),2)</f>
        <v>01</v>
      </c>
      <c r="AE596" s="259" t="str">
        <f ca="1">RIGHT(Table_Merge1[[#This Row],[Column2]],2)</f>
        <v>06</v>
      </c>
      <c r="AH596" s="260">
        <v>2021</v>
      </c>
      <c r="AI596" t="s">
        <v>3435</v>
      </c>
      <c r="AJ596" s="260">
        <v>26</v>
      </c>
      <c r="AK596">
        <v>1727.85</v>
      </c>
      <c r="AL596">
        <v>2236.5</v>
      </c>
      <c r="AM596">
        <v>1889400</v>
      </c>
      <c r="AN596">
        <v>25200</v>
      </c>
      <c r="AP596" s="287" t="str">
        <f>IFERROR(IF(Table_Merge1[[#This Row],[LME Zinc stock]]*Table_Merge1[[#This Row],[Nima.مقدار]]=0,"",Table_Merge1[[#This Row],[LME Zinc stock]]*Table_Merge1[[#This Row],[Nima.مقدار]]),"")</f>
        <v/>
      </c>
      <c r="AQ596" s="287" t="str">
        <f>IFERROR(IF(Table_Merge1[[#This Row],[LME Zinc 3-month]]*Table_Merge1[[#This Row],[Nima.مقدار]]=0,"",Table_Merge1[[#This Row],[LME Zinc 3-month]]*Table_Merge1[[#This Row],[Nima.مقدار]]),"")</f>
        <v/>
      </c>
      <c r="AR596" s="288">
        <f>IFERROR(IF(Table_Merge1[[#This Row],[LME Zinc stock]]*Table_Merge1[[#This Row],[Azad.Sell]]=0,"",Table_Merge1[[#This Row],[LME Zinc stock]]*Table_Merge1[[#This Row],[Azad.Sell]]),"")</f>
        <v>47612880000</v>
      </c>
      <c r="AS596" s="288">
        <f>IFERROR(IF(Table_Merge1[[#This Row],[LME Zinc 3-month]]*Table_Merge1[[#This Row],[Azad.Sell]]=0,"",Table_Merge1[[#This Row],[LME Zinc 3-month]]*Table_Merge1[[#This Row],[Azad.Sell]]),"")</f>
        <v>56359800</v>
      </c>
      <c r="AT596"/>
    </row>
    <row r="597" spans="1:46" x14ac:dyDescent="0.25">
      <c r="A597" s="258">
        <v>41750</v>
      </c>
      <c r="B5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1393.02.01</v>
      </c>
      <c r="C597" s="195">
        <f t="shared" ca="1" si="45"/>
        <v>1393</v>
      </c>
      <c r="D5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597" s="195">
        <f>_xlfn.NUMBERVALUE(RIGHT(Table11[[#This Row],[تاریخ شمسی]],2))</f>
        <v>1</v>
      </c>
      <c r="F5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02-01</v>
      </c>
      <c r="G597" s="195" t="s">
        <v>748</v>
      </c>
      <c r="I597" s="259">
        <v>44344</v>
      </c>
      <c r="J597">
        <v>23300</v>
      </c>
      <c r="L597" s="259">
        <v>41750</v>
      </c>
      <c r="M597">
        <v>32400</v>
      </c>
      <c r="O597" s="284">
        <f>IFERROR(DATE(Table7[[#This Row],[year]],MONTH(DATEVALUE(Table7[[#This Row],[month]]&amp;"1")),Table7[[#This Row],[day]]),"")</f>
        <v>44230</v>
      </c>
      <c r="P597" s="195" t="s">
        <v>4022</v>
      </c>
      <c r="Q597" s="195">
        <v>2021</v>
      </c>
      <c r="R597" s="195" t="s">
        <v>3433</v>
      </c>
      <c r="S597" s="195">
        <v>3</v>
      </c>
      <c r="T597" s="195">
        <v>1834.7</v>
      </c>
      <c r="U597" s="195">
        <v>2073</v>
      </c>
      <c r="V597" s="195">
        <v>1389975</v>
      </c>
      <c r="X597" s="260">
        <v>44280</v>
      </c>
      <c r="Y597" t="s">
        <v>8922</v>
      </c>
      <c r="Z597" s="260">
        <v>6</v>
      </c>
      <c r="AA597">
        <v>1400</v>
      </c>
      <c r="AB597" s="260" t="str">
        <f ca="1">IFERROR(IFERROR(VLOOKUP(Table_Merge1[[#This Row],[Column1]],Table11[#All],2,FALSE),LEFT(AB598,8)&amp;IF(LEN((RIGHT(AB598,2)+1))&lt;2,"0"&amp;(RIGHT(AB598,2)+1),(RIGHT(AB598,2)-1))),"")</f>
        <v>1400.01.05</v>
      </c>
      <c r="AC597" s="259" t="str">
        <f ca="1">LEFT(Table_Merge1[[#This Row],[Column2]],4)</f>
        <v>1400</v>
      </c>
      <c r="AD597" s="259" t="str">
        <f ca="1">RIGHT(LEFT(Table_Merge1[[#This Row],[Column2]],7),2)</f>
        <v>01</v>
      </c>
      <c r="AE597" s="259" t="str">
        <f ca="1">RIGHT(Table_Merge1[[#This Row],[Column2]],2)</f>
        <v>05</v>
      </c>
      <c r="AF597">
        <v>1</v>
      </c>
      <c r="AG597">
        <v>5</v>
      </c>
      <c r="AH597" s="260">
        <v>2021</v>
      </c>
      <c r="AI597" t="s">
        <v>3435</v>
      </c>
      <c r="AJ597" s="260">
        <v>25</v>
      </c>
      <c r="AK597">
        <v>1729.2</v>
      </c>
      <c r="AL597" t="s">
        <v>3621</v>
      </c>
      <c r="AM597" t="s">
        <v>3621</v>
      </c>
      <c r="AN597">
        <v>25200</v>
      </c>
      <c r="AO597">
        <v>226199</v>
      </c>
      <c r="AP597" s="287" t="str">
        <f>IFERROR(IF(Table_Merge1[[#This Row],[LME Zinc stock]]*Table_Merge1[[#This Row],[Nima.مقدار]]=0,"",Table_Merge1[[#This Row],[LME Zinc stock]]*Table_Merge1[[#This Row],[Nima.مقدار]]),"")</f>
        <v/>
      </c>
      <c r="AQ597" s="287" t="str">
        <f>IFERROR(IF(Table_Merge1[[#This Row],[LME Zinc 3-month]]*Table_Merge1[[#This Row],[Nima.مقدار]]=0,"",Table_Merge1[[#This Row],[LME Zinc 3-month]]*Table_Merge1[[#This Row],[Nima.مقدار]]),"")</f>
        <v/>
      </c>
      <c r="AR597" s="288" t="str">
        <f>IFERROR(IF(Table_Merge1[[#This Row],[LME Zinc stock]]*Table_Merge1[[#This Row],[Azad.Sell]]=0,"",Table_Merge1[[#This Row],[LME Zinc stock]]*Table_Merge1[[#This Row],[Azad.Sell]]),"")</f>
        <v/>
      </c>
      <c r="AS597" s="288" t="str">
        <f>IFERROR(IF(Table_Merge1[[#This Row],[LME Zinc 3-month]]*Table_Merge1[[#This Row],[Azad.Sell]]=0,"",Table_Merge1[[#This Row],[LME Zinc 3-month]]*Table_Merge1[[#This Row],[Azad.Sell]]),"")</f>
        <v/>
      </c>
      <c r="AT597"/>
    </row>
    <row r="598" spans="1:46" x14ac:dyDescent="0.25">
      <c r="A598" s="258">
        <v>41751</v>
      </c>
      <c r="B5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1393.02.02</v>
      </c>
      <c r="C598" s="195">
        <f t="shared" ca="1" si="45"/>
        <v>1393</v>
      </c>
      <c r="D5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598" s="195">
        <f>_xlfn.NUMBERVALUE(RIGHT(Table11[[#This Row],[تاریخ شمسی]],2))</f>
        <v>2</v>
      </c>
      <c r="F5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02-02</v>
      </c>
      <c r="G598" s="195" t="s">
        <v>749</v>
      </c>
      <c r="I598" s="259">
        <v>44344</v>
      </c>
      <c r="J598">
        <v>23300</v>
      </c>
      <c r="L598" s="259">
        <v>41751</v>
      </c>
      <c r="M598">
        <v>32720</v>
      </c>
      <c r="O598" s="283">
        <f>IFERROR(DATE(Table7[[#This Row],[year]],MONTH(DATEVALUE(Table7[[#This Row],[month]]&amp;"1")),Table7[[#This Row],[day]]),"")</f>
        <v>44229</v>
      </c>
      <c r="P598" s="257" t="s">
        <v>4023</v>
      </c>
      <c r="Q598" s="257">
        <v>2021</v>
      </c>
      <c r="R598" s="257" t="s">
        <v>3433</v>
      </c>
      <c r="S598" s="257">
        <v>2</v>
      </c>
      <c r="T598" s="257">
        <v>1847.1</v>
      </c>
      <c r="U598" s="257">
        <v>2052</v>
      </c>
      <c r="V598" s="257">
        <v>1395275</v>
      </c>
      <c r="X598" s="260">
        <v>44279</v>
      </c>
      <c r="Z598" s="260">
        <v>6</v>
      </c>
      <c r="AB598" s="260" t="str">
        <f ca="1">IFERROR(IFERROR(VLOOKUP(Table_Merge1[[#This Row],[Column1]],Table11[#All],2,FALSE),LEFT(AB599,8)&amp;IF(LEN((RIGHT(AB599,2)+1))&lt;2,"0"&amp;(RIGHT(AB599,2)+1),(RIGHT(AB599,2)-1))),"")</f>
        <v>1399.12.24</v>
      </c>
      <c r="AC598" s="259" t="str">
        <f ca="1">LEFT(Table_Merge1[[#This Row],[Column2]],4)</f>
        <v>1399</v>
      </c>
      <c r="AD598" s="259" t="str">
        <f ca="1">RIGHT(LEFT(Table_Merge1[[#This Row],[Column2]],7),2)</f>
        <v>12</v>
      </c>
      <c r="AE598" s="259" t="str">
        <f ca="1">RIGHT(Table_Merge1[[#This Row],[Column2]],2)</f>
        <v>24</v>
      </c>
      <c r="AH598" s="260">
        <v>2021</v>
      </c>
      <c r="AI598" t="s">
        <v>3435</v>
      </c>
      <c r="AJ598" s="260">
        <v>24</v>
      </c>
      <c r="AK598">
        <v>1734.05</v>
      </c>
      <c r="AL598">
        <v>2235</v>
      </c>
      <c r="AM598">
        <v>1897075</v>
      </c>
      <c r="AN598">
        <v>25200</v>
      </c>
      <c r="AP598" s="287" t="str">
        <f>IFERROR(IF(Table_Merge1[[#This Row],[LME Zinc stock]]*Table_Merge1[[#This Row],[Nima.مقدار]]=0,"",Table_Merge1[[#This Row],[LME Zinc stock]]*Table_Merge1[[#This Row],[Nima.مقدار]]),"")</f>
        <v/>
      </c>
      <c r="AQ598" s="287" t="str">
        <f>IFERROR(IF(Table_Merge1[[#This Row],[LME Zinc 3-month]]*Table_Merge1[[#This Row],[Nima.مقدار]]=0,"",Table_Merge1[[#This Row],[LME Zinc 3-month]]*Table_Merge1[[#This Row],[Nima.مقدار]]),"")</f>
        <v/>
      </c>
      <c r="AR598" s="288">
        <f>IFERROR(IF(Table_Merge1[[#This Row],[LME Zinc stock]]*Table_Merge1[[#This Row],[Azad.Sell]]=0,"",Table_Merge1[[#This Row],[LME Zinc stock]]*Table_Merge1[[#This Row],[Azad.Sell]]),"")</f>
        <v>47806290000</v>
      </c>
      <c r="AS598" s="288">
        <f>IFERROR(IF(Table_Merge1[[#This Row],[LME Zinc 3-month]]*Table_Merge1[[#This Row],[Azad.Sell]]=0,"",Table_Merge1[[#This Row],[LME Zinc 3-month]]*Table_Merge1[[#This Row],[Azad.Sell]]),"")</f>
        <v>56322000</v>
      </c>
      <c r="AT598"/>
    </row>
    <row r="599" spans="1:46" x14ac:dyDescent="0.25">
      <c r="A599" s="258">
        <v>41752</v>
      </c>
      <c r="B5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1393.02.03</v>
      </c>
      <c r="C599" s="195">
        <f t="shared" ca="1" si="45"/>
        <v>1393</v>
      </c>
      <c r="D5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599" s="195">
        <f>_xlfn.NUMBERVALUE(RIGHT(Table11[[#This Row],[تاریخ شمسی]],2))</f>
        <v>3</v>
      </c>
      <c r="F5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02-03</v>
      </c>
      <c r="G599" s="195" t="s">
        <v>750</v>
      </c>
      <c r="I599" s="259">
        <v>44344</v>
      </c>
      <c r="J599">
        <v>23300</v>
      </c>
      <c r="L599" s="259">
        <v>41752</v>
      </c>
      <c r="M599">
        <v>32930</v>
      </c>
      <c r="O599" s="284">
        <f>IFERROR(DATE(Table7[[#This Row],[year]],MONTH(DATEVALUE(Table7[[#This Row],[month]]&amp;"1")),Table7[[#This Row],[day]]),"")</f>
        <v>44228</v>
      </c>
      <c r="P599" s="195" t="s">
        <v>4024</v>
      </c>
      <c r="Q599" s="195">
        <v>2021</v>
      </c>
      <c r="R599" s="195" t="s">
        <v>3433</v>
      </c>
      <c r="S599" s="195">
        <v>1</v>
      </c>
      <c r="T599" s="195">
        <v>1857.8</v>
      </c>
      <c r="U599" s="195">
        <v>2027.5</v>
      </c>
      <c r="V599" s="195">
        <v>1402625</v>
      </c>
      <c r="X599" s="260">
        <v>44278</v>
      </c>
      <c r="Z599" s="260">
        <v>6</v>
      </c>
      <c r="AB599" s="260" t="str">
        <f ca="1">IFERROR(IFERROR(VLOOKUP(Table_Merge1[[#This Row],[Column1]],Table11[#All],2,FALSE),LEFT(AB600,8)&amp;IF(LEN((RIGHT(AB600,2)+1))&lt;2,"0"&amp;(RIGHT(AB600,2)+1),(RIGHT(AB600,2)-1))),"")</f>
        <v>1399.12.25</v>
      </c>
      <c r="AC599" s="259" t="str">
        <f ca="1">LEFT(Table_Merge1[[#This Row],[Column2]],4)</f>
        <v>1399</v>
      </c>
      <c r="AD599" s="259" t="str">
        <f ca="1">RIGHT(LEFT(Table_Merge1[[#This Row],[Column2]],7),2)</f>
        <v>12</v>
      </c>
      <c r="AE599" s="259" t="str">
        <f ca="1">RIGHT(Table_Merge1[[#This Row],[Column2]],2)</f>
        <v>25</v>
      </c>
      <c r="AH599" s="260">
        <v>2021</v>
      </c>
      <c r="AI599" t="s">
        <v>3435</v>
      </c>
      <c r="AJ599" s="260">
        <v>23</v>
      </c>
      <c r="AK599">
        <v>1739.25</v>
      </c>
      <c r="AL599">
        <v>2246</v>
      </c>
      <c r="AM599">
        <v>1905375</v>
      </c>
      <c r="AN599">
        <v>25200</v>
      </c>
      <c r="AP599" s="287" t="str">
        <f>IFERROR(IF(Table_Merge1[[#This Row],[LME Zinc stock]]*Table_Merge1[[#This Row],[Nima.مقدار]]=0,"",Table_Merge1[[#This Row],[LME Zinc stock]]*Table_Merge1[[#This Row],[Nima.مقدار]]),"")</f>
        <v/>
      </c>
      <c r="AQ599" s="287" t="str">
        <f>IFERROR(IF(Table_Merge1[[#This Row],[LME Zinc 3-month]]*Table_Merge1[[#This Row],[Nima.مقدار]]=0,"",Table_Merge1[[#This Row],[LME Zinc 3-month]]*Table_Merge1[[#This Row],[Nima.مقدار]]),"")</f>
        <v/>
      </c>
      <c r="AR599" s="288">
        <f>IFERROR(IF(Table_Merge1[[#This Row],[LME Zinc stock]]*Table_Merge1[[#This Row],[Azad.Sell]]=0,"",Table_Merge1[[#This Row],[LME Zinc stock]]*Table_Merge1[[#This Row],[Azad.Sell]]),"")</f>
        <v>48015450000</v>
      </c>
      <c r="AS599" s="288">
        <f>IFERROR(IF(Table_Merge1[[#This Row],[LME Zinc 3-month]]*Table_Merge1[[#This Row],[Azad.Sell]]=0,"",Table_Merge1[[#This Row],[LME Zinc 3-month]]*Table_Merge1[[#This Row],[Azad.Sell]]),"")</f>
        <v>56599200</v>
      </c>
      <c r="AT599"/>
    </row>
    <row r="600" spans="1:46" x14ac:dyDescent="0.25">
      <c r="A600" s="258">
        <v>41753</v>
      </c>
      <c r="B6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1393.02.04</v>
      </c>
      <c r="C600" s="195">
        <f t="shared" ca="1" si="45"/>
        <v>1393</v>
      </c>
      <c r="D6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00" s="195">
        <f>_xlfn.NUMBERVALUE(RIGHT(Table11[[#This Row],[تاریخ شمسی]],2))</f>
        <v>4</v>
      </c>
      <c r="F6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02-04</v>
      </c>
      <c r="G600" s="195" t="s">
        <v>751</v>
      </c>
      <c r="I600" s="259">
        <v>44345</v>
      </c>
      <c r="J600">
        <v>24100</v>
      </c>
      <c r="L600" s="259">
        <v>41753</v>
      </c>
      <c r="M600">
        <v>32570</v>
      </c>
      <c r="O600" s="283">
        <f>IFERROR(DATE(Table7[[#This Row],[year]],MONTH(DATEVALUE(Table7[[#This Row],[month]]&amp;"1")),Table7[[#This Row],[day]]),"")</f>
        <v>44225</v>
      </c>
      <c r="P600" s="257" t="s">
        <v>4025</v>
      </c>
      <c r="Q600" s="257">
        <v>2021</v>
      </c>
      <c r="R600" s="257" t="s">
        <v>3431</v>
      </c>
      <c r="S600" s="257">
        <v>29</v>
      </c>
      <c r="T600" s="257">
        <v>1852.7</v>
      </c>
      <c r="U600" s="257">
        <v>1984</v>
      </c>
      <c r="V600" s="257">
        <v>1415125</v>
      </c>
      <c r="X600" s="260">
        <v>44277</v>
      </c>
      <c r="Z600" s="260">
        <v>6</v>
      </c>
      <c r="AB600" s="260" t="str">
        <f ca="1">IFERROR(IFERROR(VLOOKUP(Table_Merge1[[#This Row],[Column1]],Table11[#All],2,FALSE),LEFT(AB601,8)&amp;IF(LEN((RIGHT(AB601,2)+1))&lt;2,"0"&amp;(RIGHT(AB601,2)+1),(RIGHT(AB601,2)-1))),"")</f>
        <v>1399.12.26</v>
      </c>
      <c r="AC600" s="259" t="str">
        <f ca="1">LEFT(Table_Merge1[[#This Row],[Column2]],4)</f>
        <v>1399</v>
      </c>
      <c r="AD600" s="259" t="str">
        <f ca="1">RIGHT(LEFT(Table_Merge1[[#This Row],[Column2]],7),2)</f>
        <v>12</v>
      </c>
      <c r="AE600" s="259" t="str">
        <f ca="1">RIGHT(Table_Merge1[[#This Row],[Column2]],2)</f>
        <v>26</v>
      </c>
      <c r="AH600" s="260">
        <v>2021</v>
      </c>
      <c r="AI600" t="s">
        <v>3435</v>
      </c>
      <c r="AJ600" s="260">
        <v>22</v>
      </c>
      <c r="AK600">
        <v>1733.4</v>
      </c>
      <c r="AL600">
        <v>2279</v>
      </c>
      <c r="AM600">
        <v>1917075</v>
      </c>
      <c r="AN600">
        <v>25200</v>
      </c>
      <c r="AP600" s="287" t="str">
        <f>IFERROR(IF(Table_Merge1[[#This Row],[LME Zinc stock]]*Table_Merge1[[#This Row],[Nima.مقدار]]=0,"",Table_Merge1[[#This Row],[LME Zinc stock]]*Table_Merge1[[#This Row],[Nima.مقدار]]),"")</f>
        <v/>
      </c>
      <c r="AQ600" s="287" t="str">
        <f>IFERROR(IF(Table_Merge1[[#This Row],[LME Zinc 3-month]]*Table_Merge1[[#This Row],[Nima.مقدار]]=0,"",Table_Merge1[[#This Row],[LME Zinc 3-month]]*Table_Merge1[[#This Row],[Nima.مقدار]]),"")</f>
        <v/>
      </c>
      <c r="AR600" s="288">
        <f>IFERROR(IF(Table_Merge1[[#This Row],[LME Zinc stock]]*Table_Merge1[[#This Row],[Azad.Sell]]=0,"",Table_Merge1[[#This Row],[LME Zinc stock]]*Table_Merge1[[#This Row],[Azad.Sell]]),"")</f>
        <v>48310290000</v>
      </c>
      <c r="AS600" s="288">
        <f>IFERROR(IF(Table_Merge1[[#This Row],[LME Zinc 3-month]]*Table_Merge1[[#This Row],[Azad.Sell]]=0,"",Table_Merge1[[#This Row],[LME Zinc 3-month]]*Table_Merge1[[#This Row],[Azad.Sell]]),"")</f>
        <v>57430800</v>
      </c>
      <c r="AT600"/>
    </row>
    <row r="601" spans="1:46" x14ac:dyDescent="0.25">
      <c r="A601" s="258">
        <v>41755</v>
      </c>
      <c r="B6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1393.02.06</v>
      </c>
      <c r="C601" s="195">
        <f t="shared" ca="1" si="45"/>
        <v>1393</v>
      </c>
      <c r="D6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01" s="195">
        <f>_xlfn.NUMBERVALUE(RIGHT(Table11[[#This Row],[تاریخ شمسی]],2))</f>
        <v>6</v>
      </c>
      <c r="F6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02-06</v>
      </c>
      <c r="G601" s="195" t="s">
        <v>752</v>
      </c>
      <c r="I601" s="259">
        <v>44345</v>
      </c>
      <c r="J601">
        <v>24100</v>
      </c>
      <c r="L601" s="259">
        <v>41755</v>
      </c>
      <c r="M601">
        <v>32610</v>
      </c>
      <c r="O601" s="284">
        <f>IFERROR(DATE(Table7[[#This Row],[year]],MONTH(DATEVALUE(Table7[[#This Row],[month]]&amp;"1")),Table7[[#This Row],[day]]),"")</f>
        <v>44224</v>
      </c>
      <c r="P601" s="195" t="s">
        <v>4026</v>
      </c>
      <c r="Q601" s="195">
        <v>2021</v>
      </c>
      <c r="R601" s="195" t="s">
        <v>3431</v>
      </c>
      <c r="S601" s="195">
        <v>28</v>
      </c>
      <c r="T601" s="195">
        <v>1839.65</v>
      </c>
      <c r="U601" s="195">
        <v>1972</v>
      </c>
      <c r="V601" s="195">
        <v>1425225</v>
      </c>
      <c r="X601" s="260">
        <v>44274</v>
      </c>
      <c r="Z601" s="260">
        <v>6</v>
      </c>
      <c r="AB601" s="260" t="str">
        <f ca="1">IFERROR(IFERROR(VLOOKUP(Table_Merge1[[#This Row],[Column1]],Table11[#All],2,FALSE),LEFT(AB602,8)&amp;IF(LEN((RIGHT(AB602,2)+1))&lt;2,"0"&amp;(RIGHT(AB602,2)+1),(RIGHT(AB602,2)-1))),"")</f>
        <v>1399.12.27</v>
      </c>
      <c r="AC601" s="259" t="str">
        <f ca="1">LEFT(Table_Merge1[[#This Row],[Column2]],4)</f>
        <v>1399</v>
      </c>
      <c r="AD601" s="259" t="str">
        <f ca="1">RIGHT(LEFT(Table_Merge1[[#This Row],[Column2]],7),2)</f>
        <v>12</v>
      </c>
      <c r="AE601" s="259" t="str">
        <f ca="1">RIGHT(Table_Merge1[[#This Row],[Column2]],2)</f>
        <v>27</v>
      </c>
      <c r="AH601" s="260">
        <v>2021</v>
      </c>
      <c r="AI601" t="s">
        <v>3435</v>
      </c>
      <c r="AJ601" s="260">
        <v>19</v>
      </c>
      <c r="AK601">
        <v>1737.2</v>
      </c>
      <c r="AL601">
        <v>2285</v>
      </c>
      <c r="AM601">
        <v>1926000</v>
      </c>
      <c r="AN601">
        <v>25200</v>
      </c>
      <c r="AP601" s="287" t="str">
        <f>IFERROR(IF(Table_Merge1[[#This Row],[LME Zinc stock]]*Table_Merge1[[#This Row],[Nima.مقدار]]=0,"",Table_Merge1[[#This Row],[LME Zinc stock]]*Table_Merge1[[#This Row],[Nima.مقدار]]),"")</f>
        <v/>
      </c>
      <c r="AQ601" s="287" t="str">
        <f>IFERROR(IF(Table_Merge1[[#This Row],[LME Zinc 3-month]]*Table_Merge1[[#This Row],[Nima.مقدار]]=0,"",Table_Merge1[[#This Row],[LME Zinc 3-month]]*Table_Merge1[[#This Row],[Nima.مقدار]]),"")</f>
        <v/>
      </c>
      <c r="AR601" s="288">
        <f>IFERROR(IF(Table_Merge1[[#This Row],[LME Zinc stock]]*Table_Merge1[[#This Row],[Azad.Sell]]=0,"",Table_Merge1[[#This Row],[LME Zinc stock]]*Table_Merge1[[#This Row],[Azad.Sell]]),"")</f>
        <v>48535200000</v>
      </c>
      <c r="AS601" s="288">
        <f>IFERROR(IF(Table_Merge1[[#This Row],[LME Zinc 3-month]]*Table_Merge1[[#This Row],[Azad.Sell]]=0,"",Table_Merge1[[#This Row],[LME Zinc 3-month]]*Table_Merge1[[#This Row],[Azad.Sell]]),"")</f>
        <v>57582000</v>
      </c>
      <c r="AT601"/>
    </row>
    <row r="602" spans="1:46" x14ac:dyDescent="0.25">
      <c r="A602" s="258">
        <v>41756</v>
      </c>
      <c r="B6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1393.02.07</v>
      </c>
      <c r="C602" s="195">
        <f t="shared" ca="1" si="45"/>
        <v>1393</v>
      </c>
      <c r="D6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02" s="195">
        <f>_xlfn.NUMBERVALUE(RIGHT(Table11[[#This Row],[تاریخ شمسی]],2))</f>
        <v>7</v>
      </c>
      <c r="F6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02-07</v>
      </c>
      <c r="G602" s="195" t="s">
        <v>753</v>
      </c>
      <c r="I602" s="259">
        <v>44345</v>
      </c>
      <c r="J602">
        <v>24100</v>
      </c>
      <c r="L602" s="259">
        <v>41756</v>
      </c>
      <c r="M602">
        <v>33330</v>
      </c>
      <c r="O602" s="283">
        <f>IFERROR(DATE(Table7[[#This Row],[year]],MONTH(DATEVALUE(Table7[[#This Row],[month]]&amp;"1")),Table7[[#This Row],[day]]),"")</f>
        <v>44223</v>
      </c>
      <c r="P602" s="257" t="s">
        <v>4027</v>
      </c>
      <c r="Q602" s="257">
        <v>2021</v>
      </c>
      <c r="R602" s="257" t="s">
        <v>3431</v>
      </c>
      <c r="S602" s="257">
        <v>27</v>
      </c>
      <c r="T602" s="257">
        <v>1846.4</v>
      </c>
      <c r="U602" s="257">
        <v>1962.5</v>
      </c>
      <c r="V602" s="257">
        <v>1421725</v>
      </c>
      <c r="X602" s="260">
        <v>44273</v>
      </c>
      <c r="Y602" t="s">
        <v>8921</v>
      </c>
      <c r="Z602" s="260">
        <v>6</v>
      </c>
      <c r="AA602">
        <v>1399</v>
      </c>
      <c r="AB602" s="260" t="str">
        <f ca="1">IFERROR(IFERROR(VLOOKUP(Table_Merge1[[#This Row],[Column1]],Table11[#All],2,FALSE),LEFT(AB603,8)&amp;IF(LEN((RIGHT(AB603,2)+1))&lt;2,"0"&amp;(RIGHT(AB603,2)+1),(RIGHT(AB603,2)-1))),"")</f>
        <v>1399.12.28</v>
      </c>
      <c r="AC602" s="259" t="str">
        <f ca="1">LEFT(Table_Merge1[[#This Row],[Column2]],4)</f>
        <v>1399</v>
      </c>
      <c r="AD602" s="259" t="str">
        <f ca="1">RIGHT(LEFT(Table_Merge1[[#This Row],[Column2]],7),2)</f>
        <v>12</v>
      </c>
      <c r="AE602" s="259" t="str">
        <f ca="1">RIGHT(Table_Merge1[[#This Row],[Column2]],2)</f>
        <v>28</v>
      </c>
      <c r="AF602">
        <v>12</v>
      </c>
      <c r="AG602">
        <v>28</v>
      </c>
      <c r="AH602" s="260">
        <v>2021</v>
      </c>
      <c r="AI602" t="s">
        <v>3435</v>
      </c>
      <c r="AJ602" s="260">
        <v>18</v>
      </c>
      <c r="AK602">
        <v>1734.1</v>
      </c>
      <c r="AL602">
        <v>2235.5</v>
      </c>
      <c r="AM602">
        <v>1934425</v>
      </c>
      <c r="AN602">
        <v>25200</v>
      </c>
      <c r="AO602">
        <v>235188</v>
      </c>
      <c r="AP602" s="287">
        <f>IFERROR(IF(Table_Merge1[[#This Row],[LME Zinc stock]]*Table_Merge1[[#This Row],[Nima.مقدار]]=0,"",Table_Merge1[[#This Row],[LME Zinc stock]]*Table_Merge1[[#This Row],[Nima.مقدار]]),"")</f>
        <v>454953546900</v>
      </c>
      <c r="AQ602" s="287">
        <f>IFERROR(IF(Table_Merge1[[#This Row],[LME Zinc 3-month]]*Table_Merge1[[#This Row],[Nima.مقدار]]=0,"",Table_Merge1[[#This Row],[LME Zinc 3-month]]*Table_Merge1[[#This Row],[Nima.مقدار]]),"")</f>
        <v>525762774</v>
      </c>
      <c r="AR602" s="288">
        <f>IFERROR(IF(Table_Merge1[[#This Row],[LME Zinc stock]]*Table_Merge1[[#This Row],[Azad.Sell]]=0,"",Table_Merge1[[#This Row],[LME Zinc stock]]*Table_Merge1[[#This Row],[Azad.Sell]]),"")</f>
        <v>48747510000</v>
      </c>
      <c r="AS602" s="288">
        <f>IFERROR(IF(Table_Merge1[[#This Row],[LME Zinc 3-month]]*Table_Merge1[[#This Row],[Azad.Sell]]=0,"",Table_Merge1[[#This Row],[LME Zinc 3-month]]*Table_Merge1[[#This Row],[Azad.Sell]]),"")</f>
        <v>56334600</v>
      </c>
      <c r="AT602"/>
    </row>
    <row r="603" spans="1:46" x14ac:dyDescent="0.25">
      <c r="A603" s="258">
        <v>41757</v>
      </c>
      <c r="B6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1393.02.08</v>
      </c>
      <c r="C603" s="195">
        <f t="shared" ca="1" si="45"/>
        <v>1393</v>
      </c>
      <c r="D6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03" s="195">
        <f>_xlfn.NUMBERVALUE(RIGHT(Table11[[#This Row],[تاریخ شمسی]],2))</f>
        <v>8</v>
      </c>
      <c r="F6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02-08</v>
      </c>
      <c r="G603" s="195" t="s">
        <v>754</v>
      </c>
      <c r="I603" s="259">
        <v>44346</v>
      </c>
      <c r="J603">
        <v>24200</v>
      </c>
      <c r="L603" s="259">
        <v>41757</v>
      </c>
      <c r="M603">
        <v>32960</v>
      </c>
      <c r="O603" s="284">
        <f>IFERROR(DATE(Table7[[#This Row],[year]],MONTH(DATEVALUE(Table7[[#This Row],[month]]&amp;"1")),Table7[[#This Row],[day]]),"")</f>
        <v>44222</v>
      </c>
      <c r="P603" s="195" t="s">
        <v>4028</v>
      </c>
      <c r="Q603" s="195">
        <v>2021</v>
      </c>
      <c r="R603" s="195" t="s">
        <v>3431</v>
      </c>
      <c r="S603" s="195">
        <v>26</v>
      </c>
      <c r="T603" s="195">
        <v>1853.2</v>
      </c>
      <c r="U603" s="195">
        <v>1982.5</v>
      </c>
      <c r="V603" s="195">
        <v>1428175</v>
      </c>
      <c r="X603" s="260">
        <v>44272</v>
      </c>
      <c r="Y603" t="s">
        <v>8920</v>
      </c>
      <c r="Z603" s="260">
        <v>6</v>
      </c>
      <c r="AA603">
        <v>1399</v>
      </c>
      <c r="AB603" s="260" t="str">
        <f ca="1">IFERROR(IFERROR(VLOOKUP(Table_Merge1[[#This Row],[Column1]],Table11[#All],2,FALSE),LEFT(AB604,8)&amp;IF(LEN((RIGHT(AB604,2)+1))&lt;2,"0"&amp;(RIGHT(AB604,2)+1),(RIGHT(AB604,2)-1))),"")</f>
        <v>1399.12.27</v>
      </c>
      <c r="AC603" s="259" t="str">
        <f ca="1">LEFT(Table_Merge1[[#This Row],[Column2]],4)</f>
        <v>1399</v>
      </c>
      <c r="AD603" s="259" t="str">
        <f ca="1">RIGHT(LEFT(Table_Merge1[[#This Row],[Column2]],7),2)</f>
        <v>12</v>
      </c>
      <c r="AE603" s="259" t="str">
        <f ca="1">RIGHT(Table_Merge1[[#This Row],[Column2]],2)</f>
        <v>27</v>
      </c>
      <c r="AF603">
        <v>12</v>
      </c>
      <c r="AG603">
        <v>27</v>
      </c>
      <c r="AH603" s="260">
        <v>2021</v>
      </c>
      <c r="AI603" t="s">
        <v>3435</v>
      </c>
      <c r="AJ603" s="260">
        <v>17</v>
      </c>
      <c r="AK603">
        <v>1736.95</v>
      </c>
      <c r="AL603">
        <v>2249</v>
      </c>
      <c r="AM603">
        <v>1946550</v>
      </c>
      <c r="AN603">
        <v>25050</v>
      </c>
      <c r="AO603">
        <v>235188</v>
      </c>
      <c r="AP603" s="287">
        <f>IFERROR(IF(Table_Merge1[[#This Row],[LME Zinc stock]]*Table_Merge1[[#This Row],[Nima.مقدار]]=0,"",Table_Merge1[[#This Row],[LME Zinc stock]]*Table_Merge1[[#This Row],[Nima.مقدار]]),"")</f>
        <v>457805201400</v>
      </c>
      <c r="AQ603" s="287">
        <f>IFERROR(IF(Table_Merge1[[#This Row],[LME Zinc 3-month]]*Table_Merge1[[#This Row],[Nima.مقدار]]=0,"",Table_Merge1[[#This Row],[LME Zinc 3-month]]*Table_Merge1[[#This Row],[Nima.مقدار]]),"")</f>
        <v>528937812</v>
      </c>
      <c r="AR603" s="288">
        <f>IFERROR(IF(Table_Merge1[[#This Row],[LME Zinc stock]]*Table_Merge1[[#This Row],[Azad.Sell]]=0,"",Table_Merge1[[#This Row],[LME Zinc stock]]*Table_Merge1[[#This Row],[Azad.Sell]]),"")</f>
        <v>48761077500</v>
      </c>
      <c r="AS603" s="288">
        <f>IFERROR(IF(Table_Merge1[[#This Row],[LME Zinc 3-month]]*Table_Merge1[[#This Row],[Azad.Sell]]=0,"",Table_Merge1[[#This Row],[LME Zinc 3-month]]*Table_Merge1[[#This Row],[Azad.Sell]]),"")</f>
        <v>56337450</v>
      </c>
      <c r="AT603"/>
    </row>
    <row r="604" spans="1:46" x14ac:dyDescent="0.25">
      <c r="A604" s="258">
        <v>41758</v>
      </c>
      <c r="B6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1393.02.09</v>
      </c>
      <c r="C604" s="195">
        <f t="shared" ca="1" si="45"/>
        <v>1393</v>
      </c>
      <c r="D6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04" s="195">
        <f>_xlfn.NUMBERVALUE(RIGHT(Table11[[#This Row],[تاریخ شمسی]],2))</f>
        <v>9</v>
      </c>
      <c r="F6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02-09</v>
      </c>
      <c r="G604" s="195" t="s">
        <v>755</v>
      </c>
      <c r="I604" s="259">
        <v>44346</v>
      </c>
      <c r="J604">
        <v>24200</v>
      </c>
      <c r="L604" s="259">
        <v>41758</v>
      </c>
      <c r="M604">
        <v>32800</v>
      </c>
      <c r="O604" s="283">
        <f>IFERROR(DATE(Table7[[#This Row],[year]],MONTH(DATEVALUE(Table7[[#This Row],[month]]&amp;"1")),Table7[[#This Row],[day]]),"")</f>
        <v>44221</v>
      </c>
      <c r="P604" s="257" t="s">
        <v>4029</v>
      </c>
      <c r="Q604" s="257">
        <v>2021</v>
      </c>
      <c r="R604" s="257" t="s">
        <v>3431</v>
      </c>
      <c r="S604" s="257">
        <v>25</v>
      </c>
      <c r="T604" s="257">
        <v>1855.6</v>
      </c>
      <c r="U604" s="257" t="s">
        <v>3621</v>
      </c>
      <c r="V604" s="257" t="s">
        <v>3621</v>
      </c>
      <c r="X604" s="260">
        <v>44271</v>
      </c>
      <c r="Y604" t="s">
        <v>8919</v>
      </c>
      <c r="Z604" s="260">
        <v>6</v>
      </c>
      <c r="AA604">
        <v>1399</v>
      </c>
      <c r="AB604" s="260" t="str">
        <f ca="1">IFERROR(IFERROR(VLOOKUP(Table_Merge1[[#This Row],[Column1]],Table11[#All],2,FALSE),LEFT(AB605,8)&amp;IF(LEN((RIGHT(AB605,2)+1))&lt;2,"0"&amp;(RIGHT(AB605,2)+1),(RIGHT(AB605,2)-1))),"")</f>
        <v>1399.12.26</v>
      </c>
      <c r="AC604" s="259" t="str">
        <f ca="1">LEFT(Table_Merge1[[#This Row],[Column2]],4)</f>
        <v>1399</v>
      </c>
      <c r="AD604" s="259" t="str">
        <f ca="1">RIGHT(LEFT(Table_Merge1[[#This Row],[Column2]],7),2)</f>
        <v>12</v>
      </c>
      <c r="AE604" s="259" t="str">
        <f ca="1">RIGHT(Table_Merge1[[#This Row],[Column2]],2)</f>
        <v>26</v>
      </c>
      <c r="AF604">
        <v>12</v>
      </c>
      <c r="AG604">
        <v>26</v>
      </c>
      <c r="AH604" s="260">
        <v>2021</v>
      </c>
      <c r="AI604" t="s">
        <v>3435</v>
      </c>
      <c r="AJ604" s="260">
        <v>16</v>
      </c>
      <c r="AK604">
        <v>1732.3</v>
      </c>
      <c r="AL604">
        <v>2234</v>
      </c>
      <c r="AM604">
        <v>1956325</v>
      </c>
      <c r="AN604">
        <v>24950</v>
      </c>
      <c r="AO604">
        <v>232694</v>
      </c>
      <c r="AP604" s="287">
        <f>IFERROR(IF(Table_Merge1[[#This Row],[LME Zinc stock]]*Table_Merge1[[#This Row],[Nima.مقدار]]=0,"",Table_Merge1[[#This Row],[LME Zinc stock]]*Table_Merge1[[#This Row],[Nima.مقدار]]),"")</f>
        <v>455225089550</v>
      </c>
      <c r="AQ604" s="287">
        <f>IFERROR(IF(Table_Merge1[[#This Row],[LME Zinc 3-month]]*Table_Merge1[[#This Row],[Nima.مقدار]]=0,"",Table_Merge1[[#This Row],[LME Zinc 3-month]]*Table_Merge1[[#This Row],[Nima.مقدار]]),"")</f>
        <v>519838396</v>
      </c>
      <c r="AR604" s="288">
        <f>IFERROR(IF(Table_Merge1[[#This Row],[LME Zinc stock]]*Table_Merge1[[#This Row],[Azad.Sell]]=0,"",Table_Merge1[[#This Row],[LME Zinc stock]]*Table_Merge1[[#This Row],[Azad.Sell]]),"")</f>
        <v>48810308750</v>
      </c>
      <c r="AS604" s="288">
        <f>IFERROR(IF(Table_Merge1[[#This Row],[LME Zinc 3-month]]*Table_Merge1[[#This Row],[Azad.Sell]]=0,"",Table_Merge1[[#This Row],[LME Zinc 3-month]]*Table_Merge1[[#This Row],[Azad.Sell]]),"")</f>
        <v>55738300</v>
      </c>
      <c r="AT604"/>
    </row>
    <row r="605" spans="1:46" x14ac:dyDescent="0.25">
      <c r="A605" s="258">
        <v>41759</v>
      </c>
      <c r="B6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1393.02.10</v>
      </c>
      <c r="C605" s="195">
        <f t="shared" ca="1" si="45"/>
        <v>1393</v>
      </c>
      <c r="D6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05" s="195">
        <f>_xlfn.NUMBERVALUE(RIGHT(Table11[[#This Row],[تاریخ شمسی]],2))</f>
        <v>10</v>
      </c>
      <c r="F6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02-10</v>
      </c>
      <c r="G605" s="195" t="s">
        <v>756</v>
      </c>
      <c r="I605" s="259">
        <v>44346</v>
      </c>
      <c r="J605">
        <v>24200</v>
      </c>
      <c r="L605" s="259">
        <v>41759</v>
      </c>
      <c r="M605">
        <v>32930</v>
      </c>
      <c r="O605" s="284">
        <f>IFERROR(DATE(Table7[[#This Row],[year]],MONTH(DATEVALUE(Table7[[#This Row],[month]]&amp;"1")),Table7[[#This Row],[day]]),"")</f>
        <v>44218</v>
      </c>
      <c r="P605" s="195" t="s">
        <v>4030</v>
      </c>
      <c r="Q605" s="195">
        <v>2021</v>
      </c>
      <c r="R605" s="195" t="s">
        <v>3431</v>
      </c>
      <c r="S605" s="195">
        <v>22</v>
      </c>
      <c r="T605" s="195">
        <v>1853.6</v>
      </c>
      <c r="U605" s="195">
        <v>1987.5</v>
      </c>
      <c r="V605" s="195">
        <v>1431050</v>
      </c>
      <c r="X605" s="260">
        <v>44270</v>
      </c>
      <c r="Y605" t="s">
        <v>8918</v>
      </c>
      <c r="Z605" s="260">
        <v>6</v>
      </c>
      <c r="AA605">
        <v>1399</v>
      </c>
      <c r="AB605" s="260" t="str">
        <f ca="1">IFERROR(IFERROR(VLOOKUP(Table_Merge1[[#This Row],[Column1]],Table11[#All],2,FALSE),LEFT(AB606,8)&amp;IF(LEN((RIGHT(AB606,2)+1))&lt;2,"0"&amp;(RIGHT(AB606,2)+1),(RIGHT(AB606,2)-1))),"")</f>
        <v>1399.12.25</v>
      </c>
      <c r="AC605" s="259" t="str">
        <f ca="1">LEFT(Table_Merge1[[#This Row],[Column2]],4)</f>
        <v>1399</v>
      </c>
      <c r="AD605" s="259" t="str">
        <f ca="1">RIGHT(LEFT(Table_Merge1[[#This Row],[Column2]],7),2)</f>
        <v>12</v>
      </c>
      <c r="AE605" s="259" t="str">
        <f ca="1">RIGHT(Table_Merge1[[#This Row],[Column2]],2)</f>
        <v>25</v>
      </c>
      <c r="AF605">
        <v>12</v>
      </c>
      <c r="AG605">
        <v>25</v>
      </c>
      <c r="AH605" s="260">
        <v>2021</v>
      </c>
      <c r="AI605" t="s">
        <v>3435</v>
      </c>
      <c r="AJ605" s="260">
        <v>15</v>
      </c>
      <c r="AK605">
        <v>1727.9</v>
      </c>
      <c r="AL605">
        <v>2282.5</v>
      </c>
      <c r="AM605">
        <v>1964025</v>
      </c>
      <c r="AN605">
        <v>24750</v>
      </c>
      <c r="AO605">
        <v>232810</v>
      </c>
      <c r="AP605" s="287">
        <f>IFERROR(IF(Table_Merge1[[#This Row],[LME Zinc stock]]*Table_Merge1[[#This Row],[Nima.مقدار]]=0,"",Table_Merge1[[#This Row],[LME Zinc stock]]*Table_Merge1[[#This Row],[Nima.مقدار]]),"")</f>
        <v>457244660250</v>
      </c>
      <c r="AQ605" s="287">
        <f>IFERROR(IF(Table_Merge1[[#This Row],[LME Zinc 3-month]]*Table_Merge1[[#This Row],[Nima.مقدار]]=0,"",Table_Merge1[[#This Row],[LME Zinc 3-month]]*Table_Merge1[[#This Row],[Nima.مقدار]]),"")</f>
        <v>531388825</v>
      </c>
      <c r="AR605" s="288">
        <f>IFERROR(IF(Table_Merge1[[#This Row],[LME Zinc stock]]*Table_Merge1[[#This Row],[Azad.Sell]]=0,"",Table_Merge1[[#This Row],[LME Zinc stock]]*Table_Merge1[[#This Row],[Azad.Sell]]),"")</f>
        <v>48609618750</v>
      </c>
      <c r="AS605" s="288">
        <f>IFERROR(IF(Table_Merge1[[#This Row],[LME Zinc 3-month]]*Table_Merge1[[#This Row],[Azad.Sell]]=0,"",Table_Merge1[[#This Row],[LME Zinc 3-month]]*Table_Merge1[[#This Row],[Azad.Sell]]),"")</f>
        <v>56491875</v>
      </c>
      <c r="AT605"/>
    </row>
    <row r="606" spans="1:46" x14ac:dyDescent="0.25">
      <c r="A606" s="258">
        <v>41760</v>
      </c>
      <c r="B6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1393.02.11</v>
      </c>
      <c r="C606" s="195">
        <f t="shared" ca="1" si="45"/>
        <v>1393</v>
      </c>
      <c r="D6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06" s="195">
        <f>_xlfn.NUMBERVALUE(RIGHT(Table11[[#This Row],[تاریخ شمسی]],2))</f>
        <v>11</v>
      </c>
      <c r="F6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02-11</v>
      </c>
      <c r="G606" s="195" t="s">
        <v>757</v>
      </c>
      <c r="I606" s="259">
        <v>44347</v>
      </c>
      <c r="J606">
        <v>24320</v>
      </c>
      <c r="L606" s="259">
        <v>41760</v>
      </c>
      <c r="M606">
        <v>33070</v>
      </c>
      <c r="O606" s="283">
        <f>IFERROR(DATE(Table7[[#This Row],[year]],MONTH(DATEVALUE(Table7[[#This Row],[month]]&amp;"1")),Table7[[#This Row],[day]]),"")</f>
        <v>44217</v>
      </c>
      <c r="P606" s="257" t="s">
        <v>4031</v>
      </c>
      <c r="Q606" s="257">
        <v>2021</v>
      </c>
      <c r="R606" s="257" t="s">
        <v>3431</v>
      </c>
      <c r="S606" s="257">
        <v>21</v>
      </c>
      <c r="T606" s="257">
        <v>1867.65</v>
      </c>
      <c r="U606" s="257">
        <v>1978.5</v>
      </c>
      <c r="V606" s="257">
        <v>1424175</v>
      </c>
      <c r="X606" s="260">
        <v>44267</v>
      </c>
      <c r="Z606" s="260">
        <v>6</v>
      </c>
      <c r="AB606" s="260" t="str">
        <f ca="1">IFERROR(IFERROR(VLOOKUP(Table_Merge1[[#This Row],[Column1]],Table11[#All],2,FALSE),LEFT(AB607,8)&amp;IF(LEN((RIGHT(AB607,2)+1))&lt;2,"0"&amp;(RIGHT(AB607,2)+1),(RIGHT(AB607,2)-1))),"")</f>
        <v>1399.12.20</v>
      </c>
      <c r="AC606" s="259" t="str">
        <f ca="1">LEFT(Table_Merge1[[#This Row],[Column2]],4)</f>
        <v>1399</v>
      </c>
      <c r="AD606" s="259" t="str">
        <f ca="1">RIGHT(LEFT(Table_Merge1[[#This Row],[Column2]],7),2)</f>
        <v>12</v>
      </c>
      <c r="AE606" s="259" t="str">
        <f ca="1">RIGHT(Table_Merge1[[#This Row],[Column2]],2)</f>
        <v>20</v>
      </c>
      <c r="AH606" s="260">
        <v>2021</v>
      </c>
      <c r="AI606" t="s">
        <v>3435</v>
      </c>
      <c r="AJ606" s="260">
        <v>12</v>
      </c>
      <c r="AK606">
        <v>1703.85</v>
      </c>
      <c r="AL606">
        <v>2223</v>
      </c>
      <c r="AM606">
        <v>1967275</v>
      </c>
      <c r="AN606">
        <v>24770</v>
      </c>
      <c r="AP606" s="287" t="str">
        <f>IFERROR(IF(Table_Merge1[[#This Row],[LME Zinc stock]]*Table_Merge1[[#This Row],[Nima.مقدار]]=0,"",Table_Merge1[[#This Row],[LME Zinc stock]]*Table_Merge1[[#This Row],[Nima.مقدار]]),"")</f>
        <v/>
      </c>
      <c r="AQ606" s="287" t="str">
        <f>IFERROR(IF(Table_Merge1[[#This Row],[LME Zinc 3-month]]*Table_Merge1[[#This Row],[Nima.مقدار]]=0,"",Table_Merge1[[#This Row],[LME Zinc 3-month]]*Table_Merge1[[#This Row],[Nima.مقدار]]),"")</f>
        <v/>
      </c>
      <c r="AR606" s="288">
        <f>IFERROR(IF(Table_Merge1[[#This Row],[LME Zinc stock]]*Table_Merge1[[#This Row],[Azad.Sell]]=0,"",Table_Merge1[[#This Row],[LME Zinc stock]]*Table_Merge1[[#This Row],[Azad.Sell]]),"")</f>
        <v>48729401750</v>
      </c>
      <c r="AS606" s="288">
        <f>IFERROR(IF(Table_Merge1[[#This Row],[LME Zinc 3-month]]*Table_Merge1[[#This Row],[Azad.Sell]]=0,"",Table_Merge1[[#This Row],[LME Zinc 3-month]]*Table_Merge1[[#This Row],[Azad.Sell]]),"")</f>
        <v>55063710</v>
      </c>
      <c r="AT606"/>
    </row>
    <row r="607" spans="1:46" x14ac:dyDescent="0.25">
      <c r="A607" s="258">
        <v>41762</v>
      </c>
      <c r="B6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1393.02.13</v>
      </c>
      <c r="C607" s="195">
        <f t="shared" ca="1" si="45"/>
        <v>1393</v>
      </c>
      <c r="D6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07" s="195">
        <f>_xlfn.NUMBERVALUE(RIGHT(Table11[[#This Row],[تاریخ شمسی]],2))</f>
        <v>13</v>
      </c>
      <c r="F6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02-13</v>
      </c>
      <c r="G607" s="195" t="s">
        <v>758</v>
      </c>
      <c r="I607" s="259">
        <v>44347</v>
      </c>
      <c r="J607">
        <v>24320</v>
      </c>
      <c r="L607" s="259">
        <v>41762</v>
      </c>
      <c r="M607">
        <v>33190</v>
      </c>
      <c r="O607" s="284">
        <f>IFERROR(DATE(Table7[[#This Row],[year]],MONTH(DATEVALUE(Table7[[#This Row],[month]]&amp;"1")),Table7[[#This Row],[day]]),"")</f>
        <v>44216</v>
      </c>
      <c r="P607" s="195" t="s">
        <v>4032</v>
      </c>
      <c r="Q607" s="195">
        <v>2021</v>
      </c>
      <c r="R607" s="195" t="s">
        <v>3431</v>
      </c>
      <c r="S607" s="195">
        <v>20</v>
      </c>
      <c r="T607" s="195">
        <v>1854.6</v>
      </c>
      <c r="U607" s="195">
        <v>2003.5</v>
      </c>
      <c r="V607" s="195">
        <v>1428225</v>
      </c>
      <c r="X607" s="260">
        <v>44266</v>
      </c>
      <c r="Y607" t="s">
        <v>8917</v>
      </c>
      <c r="Z607" s="260">
        <v>6</v>
      </c>
      <c r="AA607">
        <v>1399</v>
      </c>
      <c r="AB607" s="260" t="str">
        <f ca="1">IFERROR(IFERROR(VLOOKUP(Table_Merge1[[#This Row],[Column1]],Table11[#All],2,FALSE),LEFT(AB608,8)&amp;IF(LEN((RIGHT(AB608,2)+1))&lt;2,"0"&amp;(RIGHT(AB608,2)+1),(RIGHT(AB608,2)-1))),"")</f>
        <v>1399.12.21</v>
      </c>
      <c r="AC607" s="259" t="str">
        <f ca="1">LEFT(Table_Merge1[[#This Row],[Column2]],4)</f>
        <v>1399</v>
      </c>
      <c r="AD607" s="259" t="str">
        <f ca="1">RIGHT(LEFT(Table_Merge1[[#This Row],[Column2]],7),2)</f>
        <v>12</v>
      </c>
      <c r="AE607" s="259" t="str">
        <f ca="1">RIGHT(Table_Merge1[[#This Row],[Column2]],2)</f>
        <v>21</v>
      </c>
      <c r="AF607">
        <v>12</v>
      </c>
      <c r="AG607">
        <v>21</v>
      </c>
      <c r="AH607" s="260">
        <v>2021</v>
      </c>
      <c r="AI607" t="s">
        <v>3435</v>
      </c>
      <c r="AJ607" s="260">
        <v>11</v>
      </c>
      <c r="AK607">
        <v>1736.35</v>
      </c>
      <c r="AL607">
        <v>2226.5</v>
      </c>
      <c r="AM607">
        <v>1897300</v>
      </c>
      <c r="AN607">
        <v>24770</v>
      </c>
      <c r="AO607">
        <v>232174</v>
      </c>
      <c r="AP607" s="287">
        <f>IFERROR(IF(Table_Merge1[[#This Row],[LME Zinc stock]]*Table_Merge1[[#This Row],[Nima.مقدار]]=0,"",Table_Merge1[[#This Row],[LME Zinc stock]]*Table_Merge1[[#This Row],[Nima.مقدار]]),"")</f>
        <v>440503730200</v>
      </c>
      <c r="AQ607" s="287">
        <f>IFERROR(IF(Table_Merge1[[#This Row],[LME Zinc 3-month]]*Table_Merge1[[#This Row],[Nima.مقدار]]=0,"",Table_Merge1[[#This Row],[LME Zinc 3-month]]*Table_Merge1[[#This Row],[Nima.مقدار]]),"")</f>
        <v>516935411</v>
      </c>
      <c r="AR607" s="288">
        <f>IFERROR(IF(Table_Merge1[[#This Row],[LME Zinc stock]]*Table_Merge1[[#This Row],[Azad.Sell]]=0,"",Table_Merge1[[#This Row],[LME Zinc stock]]*Table_Merge1[[#This Row],[Azad.Sell]]),"")</f>
        <v>46996121000</v>
      </c>
      <c r="AS607" s="288">
        <f>IFERROR(IF(Table_Merge1[[#This Row],[LME Zinc 3-month]]*Table_Merge1[[#This Row],[Azad.Sell]]=0,"",Table_Merge1[[#This Row],[LME Zinc 3-month]]*Table_Merge1[[#This Row],[Azad.Sell]]),"")</f>
        <v>55150405</v>
      </c>
      <c r="AT607"/>
    </row>
    <row r="608" spans="1:46" x14ac:dyDescent="0.25">
      <c r="A608" s="258">
        <v>41763</v>
      </c>
      <c r="B6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1393.02.14</v>
      </c>
      <c r="C608" s="195">
        <f t="shared" ca="1" si="45"/>
        <v>1393</v>
      </c>
      <c r="D6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08" s="195">
        <f>_xlfn.NUMBERVALUE(RIGHT(Table11[[#This Row],[تاریخ شمسی]],2))</f>
        <v>14</v>
      </c>
      <c r="F6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02-14</v>
      </c>
      <c r="G608" s="195" t="s">
        <v>759</v>
      </c>
      <c r="I608" s="259">
        <v>44347</v>
      </c>
      <c r="J608">
        <v>24320</v>
      </c>
      <c r="L608" s="259">
        <v>41763</v>
      </c>
      <c r="M608">
        <v>32860</v>
      </c>
      <c r="O608" s="283">
        <f>IFERROR(DATE(Table7[[#This Row],[year]],MONTH(DATEVALUE(Table7[[#This Row],[month]]&amp;"1")),Table7[[#This Row],[day]]),"")</f>
        <v>44215</v>
      </c>
      <c r="P608" s="257" t="s">
        <v>4033</v>
      </c>
      <c r="Q608" s="257">
        <v>2021</v>
      </c>
      <c r="R608" s="257" t="s">
        <v>3431</v>
      </c>
      <c r="S608" s="257">
        <v>19</v>
      </c>
      <c r="T608" s="257">
        <v>1843.1</v>
      </c>
      <c r="U608" s="257">
        <v>2018</v>
      </c>
      <c r="V608" s="257">
        <v>1419775</v>
      </c>
      <c r="X608" s="260">
        <v>44265</v>
      </c>
      <c r="Y608" t="s">
        <v>8916</v>
      </c>
      <c r="Z608" s="260">
        <v>6</v>
      </c>
      <c r="AA608">
        <v>1399</v>
      </c>
      <c r="AB608" s="260" t="str">
        <f ca="1">IFERROR(IFERROR(VLOOKUP(Table_Merge1[[#This Row],[Column1]],Table11[#All],2,FALSE),LEFT(AB609,8)&amp;IF(LEN((RIGHT(AB609,2)+1))&lt;2,"0"&amp;(RIGHT(AB609,2)+1),(RIGHT(AB609,2)-1))),"")</f>
        <v>1399.12.20</v>
      </c>
      <c r="AC608" s="259" t="str">
        <f ca="1">LEFT(Table_Merge1[[#This Row],[Column2]],4)</f>
        <v>1399</v>
      </c>
      <c r="AD608" s="259" t="str">
        <f ca="1">RIGHT(LEFT(Table_Merge1[[#This Row],[Column2]],7),2)</f>
        <v>12</v>
      </c>
      <c r="AE608" s="259" t="str">
        <f ca="1">RIGHT(Table_Merge1[[#This Row],[Column2]],2)</f>
        <v>20</v>
      </c>
      <c r="AF608">
        <v>12</v>
      </c>
      <c r="AG608">
        <v>20</v>
      </c>
      <c r="AH608" s="260">
        <v>2021</v>
      </c>
      <c r="AI608" t="s">
        <v>3435</v>
      </c>
      <c r="AJ608" s="260">
        <v>10</v>
      </c>
      <c r="AK608">
        <v>1711.5</v>
      </c>
      <c r="AL608">
        <v>2232.5</v>
      </c>
      <c r="AM608">
        <v>1903625</v>
      </c>
      <c r="AN608">
        <v>24770</v>
      </c>
      <c r="AO608">
        <v>232174</v>
      </c>
      <c r="AP608" s="287">
        <f>IFERROR(IF(Table_Merge1[[#This Row],[LME Zinc stock]]*Table_Merge1[[#This Row],[Nima.مقدار]]=0,"",Table_Merge1[[#This Row],[LME Zinc stock]]*Table_Merge1[[#This Row],[Nima.مقدار]]),"")</f>
        <v>441972230750</v>
      </c>
      <c r="AQ608" s="287">
        <f>IFERROR(IF(Table_Merge1[[#This Row],[LME Zinc 3-month]]*Table_Merge1[[#This Row],[Nima.مقدار]]=0,"",Table_Merge1[[#This Row],[LME Zinc 3-month]]*Table_Merge1[[#This Row],[Nima.مقدار]]),"")</f>
        <v>518328455</v>
      </c>
      <c r="AR608" s="288">
        <f>IFERROR(IF(Table_Merge1[[#This Row],[LME Zinc stock]]*Table_Merge1[[#This Row],[Azad.Sell]]=0,"",Table_Merge1[[#This Row],[LME Zinc stock]]*Table_Merge1[[#This Row],[Azad.Sell]]),"")</f>
        <v>47152791250</v>
      </c>
      <c r="AS608" s="288">
        <f>IFERROR(IF(Table_Merge1[[#This Row],[LME Zinc 3-month]]*Table_Merge1[[#This Row],[Azad.Sell]]=0,"",Table_Merge1[[#This Row],[LME Zinc 3-month]]*Table_Merge1[[#This Row],[Azad.Sell]]),"")</f>
        <v>55299025</v>
      </c>
      <c r="AT608"/>
    </row>
    <row r="609" spans="1:46" x14ac:dyDescent="0.25">
      <c r="A609" s="258">
        <v>41764</v>
      </c>
      <c r="B6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1393.02.15</v>
      </c>
      <c r="C609" s="195">
        <f t="shared" ca="1" si="45"/>
        <v>1393</v>
      </c>
      <c r="D6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09" s="195">
        <f>_xlfn.NUMBERVALUE(RIGHT(Table11[[#This Row],[تاریخ شمسی]],2))</f>
        <v>15</v>
      </c>
      <c r="F6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02-15</v>
      </c>
      <c r="G609" s="195" t="s">
        <v>760</v>
      </c>
      <c r="I609" s="259">
        <v>44348</v>
      </c>
      <c r="J609">
        <v>24200</v>
      </c>
      <c r="L609" s="259">
        <v>41764</v>
      </c>
      <c r="M609">
        <v>33100</v>
      </c>
      <c r="O609" s="284">
        <f>IFERROR(DATE(Table7[[#This Row],[year]],MONTH(DATEVALUE(Table7[[#This Row],[month]]&amp;"1")),Table7[[#This Row],[day]]),"")</f>
        <v>44214</v>
      </c>
      <c r="P609" s="195" t="s">
        <v>4034</v>
      </c>
      <c r="Q609" s="195">
        <v>2021</v>
      </c>
      <c r="R609" s="195" t="s">
        <v>3431</v>
      </c>
      <c r="S609" s="195">
        <v>18</v>
      </c>
      <c r="T609" s="195">
        <v>1833.95</v>
      </c>
      <c r="U609" s="195">
        <v>2006</v>
      </c>
      <c r="V609" s="195">
        <v>1412925</v>
      </c>
      <c r="X609" s="260">
        <v>44264</v>
      </c>
      <c r="Y609" t="s">
        <v>8915</v>
      </c>
      <c r="Z609" s="260">
        <v>6</v>
      </c>
      <c r="AA609">
        <v>1399</v>
      </c>
      <c r="AB609" s="260" t="str">
        <f ca="1">IFERROR(IFERROR(VLOOKUP(Table_Merge1[[#This Row],[Column1]],Table11[#All],2,FALSE),LEFT(AB610,8)&amp;IF(LEN((RIGHT(AB610,2)+1))&lt;2,"0"&amp;(RIGHT(AB610,2)+1),(RIGHT(AB610,2)-1))),"")</f>
        <v>1399.12.19</v>
      </c>
      <c r="AC609" s="259" t="str">
        <f ca="1">LEFT(Table_Merge1[[#This Row],[Column2]],4)</f>
        <v>1399</v>
      </c>
      <c r="AD609" s="259" t="str">
        <f ca="1">RIGHT(LEFT(Table_Merge1[[#This Row],[Column2]],7),2)</f>
        <v>12</v>
      </c>
      <c r="AE609" s="259" t="str">
        <f ca="1">RIGHT(Table_Merge1[[#This Row],[Column2]],2)</f>
        <v>19</v>
      </c>
      <c r="AF609">
        <v>12</v>
      </c>
      <c r="AG609">
        <v>19</v>
      </c>
      <c r="AH609" s="260">
        <v>2021</v>
      </c>
      <c r="AI609" t="s">
        <v>3435</v>
      </c>
      <c r="AJ609" s="260">
        <v>9</v>
      </c>
      <c r="AK609">
        <v>1702.85</v>
      </c>
      <c r="AL609">
        <v>2201</v>
      </c>
      <c r="AM609">
        <v>1910650</v>
      </c>
      <c r="AN609">
        <v>24720</v>
      </c>
      <c r="AO609">
        <v>227446</v>
      </c>
      <c r="AP609" s="287">
        <f>IFERROR(IF(Table_Merge1[[#This Row],[LME Zinc stock]]*Table_Merge1[[#This Row],[Nima.مقدار]]=0,"",Table_Merge1[[#This Row],[LME Zinc stock]]*Table_Merge1[[#This Row],[Nima.مقدار]]),"")</f>
        <v>434569699900</v>
      </c>
      <c r="AQ609" s="287">
        <f>IFERROR(IF(Table_Merge1[[#This Row],[LME Zinc 3-month]]*Table_Merge1[[#This Row],[Nima.مقدار]]=0,"",Table_Merge1[[#This Row],[LME Zinc 3-month]]*Table_Merge1[[#This Row],[Nima.مقدار]]),"")</f>
        <v>500608646</v>
      </c>
      <c r="AR609" s="288">
        <f>IFERROR(IF(Table_Merge1[[#This Row],[LME Zinc stock]]*Table_Merge1[[#This Row],[Azad.Sell]]=0,"",Table_Merge1[[#This Row],[LME Zinc stock]]*Table_Merge1[[#This Row],[Azad.Sell]]),"")</f>
        <v>47231268000</v>
      </c>
      <c r="AS609" s="288">
        <f>IFERROR(IF(Table_Merge1[[#This Row],[LME Zinc 3-month]]*Table_Merge1[[#This Row],[Azad.Sell]]=0,"",Table_Merge1[[#This Row],[LME Zinc 3-month]]*Table_Merge1[[#This Row],[Azad.Sell]]),"")</f>
        <v>54408720</v>
      </c>
      <c r="AT609"/>
    </row>
    <row r="610" spans="1:46" x14ac:dyDescent="0.25">
      <c r="A610" s="258">
        <v>41765</v>
      </c>
      <c r="B6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1393.02.16</v>
      </c>
      <c r="C610" s="195">
        <f t="shared" ca="1" si="45"/>
        <v>1393</v>
      </c>
      <c r="D6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10" s="195">
        <f>_xlfn.NUMBERVALUE(RIGHT(Table11[[#This Row],[تاریخ شمسی]],2))</f>
        <v>16</v>
      </c>
      <c r="F6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02-16</v>
      </c>
      <c r="G610" s="195" t="s">
        <v>761</v>
      </c>
      <c r="I610" s="259">
        <v>44349</v>
      </c>
      <c r="J610">
        <v>24000</v>
      </c>
      <c r="L610" s="259">
        <v>41765</v>
      </c>
      <c r="M610">
        <v>33000</v>
      </c>
      <c r="O610" s="283">
        <f>IFERROR(DATE(Table7[[#This Row],[year]],MONTH(DATEVALUE(Table7[[#This Row],[month]]&amp;"1")),Table7[[#This Row],[day]]),"")</f>
        <v>44211</v>
      </c>
      <c r="P610" s="257" t="s">
        <v>4035</v>
      </c>
      <c r="Q610" s="257">
        <v>2021</v>
      </c>
      <c r="R610" s="257" t="s">
        <v>3431</v>
      </c>
      <c r="S610" s="257">
        <v>15</v>
      </c>
      <c r="T610" s="257">
        <v>1853.85</v>
      </c>
      <c r="U610" s="257">
        <v>1976</v>
      </c>
      <c r="V610" s="257">
        <v>1416775</v>
      </c>
      <c r="X610" s="260">
        <v>44263</v>
      </c>
      <c r="Y610" t="s">
        <v>8914</v>
      </c>
      <c r="Z610" s="260">
        <v>6</v>
      </c>
      <c r="AA610">
        <v>1399</v>
      </c>
      <c r="AB610" s="260" t="str">
        <f ca="1">IFERROR(IFERROR(VLOOKUP(Table_Merge1[[#This Row],[Column1]],Table11[#All],2,FALSE),LEFT(AB611,8)&amp;IF(LEN((RIGHT(AB611,2)+1))&lt;2,"0"&amp;(RIGHT(AB611,2)+1),(RIGHT(AB611,2)-1))),"")</f>
        <v>1399.12.18</v>
      </c>
      <c r="AC610" s="259" t="str">
        <f ca="1">LEFT(Table_Merge1[[#This Row],[Column2]],4)</f>
        <v>1399</v>
      </c>
      <c r="AD610" s="259" t="str">
        <f ca="1">RIGHT(LEFT(Table_Merge1[[#This Row],[Column2]],7),2)</f>
        <v>12</v>
      </c>
      <c r="AE610" s="259" t="str">
        <f ca="1">RIGHT(Table_Merge1[[#This Row],[Column2]],2)</f>
        <v>18</v>
      </c>
      <c r="AF610">
        <v>12</v>
      </c>
      <c r="AG610">
        <v>18</v>
      </c>
      <c r="AH610" s="260">
        <v>2021</v>
      </c>
      <c r="AI610" t="s">
        <v>3435</v>
      </c>
      <c r="AJ610" s="260">
        <v>8</v>
      </c>
      <c r="AK610">
        <v>1694.45</v>
      </c>
      <c r="AL610">
        <v>2210.5</v>
      </c>
      <c r="AM610">
        <v>1916725</v>
      </c>
      <c r="AN610">
        <v>24900</v>
      </c>
      <c r="AO610">
        <v>238018</v>
      </c>
      <c r="AP610" s="287">
        <f>IFERROR(IF(Table_Merge1[[#This Row],[LME Zinc stock]]*Table_Merge1[[#This Row],[Nima.مقدار]]=0,"",Table_Merge1[[#This Row],[LME Zinc stock]]*Table_Merge1[[#This Row],[Nima.مقدار]]),"")</f>
        <v>456215051050</v>
      </c>
      <c r="AQ610" s="287">
        <f>IFERROR(IF(Table_Merge1[[#This Row],[LME Zinc 3-month]]*Table_Merge1[[#This Row],[Nima.مقدار]]=0,"",Table_Merge1[[#This Row],[LME Zinc 3-month]]*Table_Merge1[[#This Row],[Nima.مقدار]]),"")</f>
        <v>526138789</v>
      </c>
      <c r="AR610" s="288">
        <f>IFERROR(IF(Table_Merge1[[#This Row],[LME Zinc stock]]*Table_Merge1[[#This Row],[Azad.Sell]]=0,"",Table_Merge1[[#This Row],[LME Zinc stock]]*Table_Merge1[[#This Row],[Azad.Sell]]),"")</f>
        <v>47726452500</v>
      </c>
      <c r="AS610" s="288">
        <f>IFERROR(IF(Table_Merge1[[#This Row],[LME Zinc 3-month]]*Table_Merge1[[#This Row],[Azad.Sell]]=0,"",Table_Merge1[[#This Row],[LME Zinc 3-month]]*Table_Merge1[[#This Row],[Azad.Sell]]),"")</f>
        <v>55041450</v>
      </c>
      <c r="AT610"/>
    </row>
    <row r="611" spans="1:46" x14ac:dyDescent="0.25">
      <c r="A611" s="258">
        <v>41766</v>
      </c>
      <c r="B6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1393.02.17</v>
      </c>
      <c r="C611" s="195">
        <f t="shared" ca="1" si="45"/>
        <v>1393</v>
      </c>
      <c r="D6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11" s="195">
        <f>_xlfn.NUMBERVALUE(RIGHT(Table11[[#This Row],[تاریخ شمسی]],2))</f>
        <v>17</v>
      </c>
      <c r="F6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02-17</v>
      </c>
      <c r="G611" s="195" t="s">
        <v>762</v>
      </c>
      <c r="I611" s="259">
        <v>44350</v>
      </c>
      <c r="J611">
        <v>23800</v>
      </c>
      <c r="L611" s="259">
        <v>41766</v>
      </c>
      <c r="M611">
        <v>32860</v>
      </c>
      <c r="O611" s="284">
        <f>IFERROR(DATE(Table7[[#This Row],[year]],MONTH(DATEVALUE(Table7[[#This Row],[month]]&amp;"1")),Table7[[#This Row],[day]]),"")</f>
        <v>44210</v>
      </c>
      <c r="P611" s="195" t="s">
        <v>4036</v>
      </c>
      <c r="Q611" s="195">
        <v>2021</v>
      </c>
      <c r="R611" s="195" t="s">
        <v>3431</v>
      </c>
      <c r="S611" s="195">
        <v>14</v>
      </c>
      <c r="T611" s="195">
        <v>1840.25</v>
      </c>
      <c r="U611" s="195">
        <v>1994.5</v>
      </c>
      <c r="V611" s="195">
        <v>1419250</v>
      </c>
      <c r="X611" s="260">
        <v>44260</v>
      </c>
      <c r="Z611" s="260">
        <v>6</v>
      </c>
      <c r="AB611" s="260" t="str">
        <f ca="1">IFERROR(IFERROR(VLOOKUP(Table_Merge1[[#This Row],[Column1]],Table11[#All],2,FALSE),LEFT(AB612,8)&amp;IF(LEN((RIGHT(AB612,2)+1))&lt;2,"0"&amp;(RIGHT(AB612,2)+1),(RIGHT(AB612,2)-1))),"")</f>
        <v>1399.12.13</v>
      </c>
      <c r="AC611" s="259" t="str">
        <f ca="1">LEFT(Table_Merge1[[#This Row],[Column2]],4)</f>
        <v>1399</v>
      </c>
      <c r="AD611" s="259" t="str">
        <f ca="1">RIGHT(LEFT(Table_Merge1[[#This Row],[Column2]],7),2)</f>
        <v>12</v>
      </c>
      <c r="AE611" s="259" t="str">
        <f ca="1">RIGHT(Table_Merge1[[#This Row],[Column2]],2)</f>
        <v>13</v>
      </c>
      <c r="AH611" s="260">
        <v>2021</v>
      </c>
      <c r="AI611" t="s">
        <v>3435</v>
      </c>
      <c r="AJ611" s="260">
        <v>5</v>
      </c>
      <c r="AK611">
        <v>1696.05</v>
      </c>
      <c r="AL611">
        <v>2166</v>
      </c>
      <c r="AM611">
        <v>1923025</v>
      </c>
      <c r="AN611">
        <v>25150</v>
      </c>
      <c r="AP611" s="287" t="str">
        <f>IFERROR(IF(Table_Merge1[[#This Row],[LME Zinc stock]]*Table_Merge1[[#This Row],[Nima.مقدار]]=0,"",Table_Merge1[[#This Row],[LME Zinc stock]]*Table_Merge1[[#This Row],[Nima.مقدار]]),"")</f>
        <v/>
      </c>
      <c r="AQ611" s="287" t="str">
        <f>IFERROR(IF(Table_Merge1[[#This Row],[LME Zinc 3-month]]*Table_Merge1[[#This Row],[Nima.مقدار]]=0,"",Table_Merge1[[#This Row],[LME Zinc 3-month]]*Table_Merge1[[#This Row],[Nima.مقدار]]),"")</f>
        <v/>
      </c>
      <c r="AR611" s="288">
        <f>IFERROR(IF(Table_Merge1[[#This Row],[LME Zinc stock]]*Table_Merge1[[#This Row],[Azad.Sell]]=0,"",Table_Merge1[[#This Row],[LME Zinc stock]]*Table_Merge1[[#This Row],[Azad.Sell]]),"")</f>
        <v>48364078750</v>
      </c>
      <c r="AS611" s="288">
        <f>IFERROR(IF(Table_Merge1[[#This Row],[LME Zinc 3-month]]*Table_Merge1[[#This Row],[Azad.Sell]]=0,"",Table_Merge1[[#This Row],[LME Zinc 3-month]]*Table_Merge1[[#This Row],[Azad.Sell]]),"")</f>
        <v>54474900</v>
      </c>
      <c r="AT611"/>
    </row>
    <row r="612" spans="1:46" x14ac:dyDescent="0.25">
      <c r="A612" s="258">
        <v>41767</v>
      </c>
      <c r="B6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1393.02.18</v>
      </c>
      <c r="C612" s="195">
        <f t="shared" ca="1" si="45"/>
        <v>1393</v>
      </c>
      <c r="D6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12" s="195">
        <f>_xlfn.NUMBERVALUE(RIGHT(Table11[[#This Row],[تاریخ شمسی]],2))</f>
        <v>18</v>
      </c>
      <c r="F6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02-18</v>
      </c>
      <c r="G612" s="195" t="s">
        <v>763</v>
      </c>
      <c r="I612" s="259">
        <v>44351</v>
      </c>
      <c r="J612">
        <v>23800</v>
      </c>
      <c r="L612" s="259">
        <v>41767</v>
      </c>
      <c r="M612">
        <v>32890</v>
      </c>
      <c r="O612" s="283">
        <f>IFERROR(DATE(Table7[[#This Row],[year]],MONTH(DATEVALUE(Table7[[#This Row],[month]]&amp;"1")),Table7[[#This Row],[day]]),"")</f>
        <v>44209</v>
      </c>
      <c r="P612" s="257" t="s">
        <v>4037</v>
      </c>
      <c r="Q612" s="257">
        <v>2021</v>
      </c>
      <c r="R612" s="257" t="s">
        <v>3431</v>
      </c>
      <c r="S612" s="257">
        <v>13</v>
      </c>
      <c r="T612" s="257">
        <v>1852.4</v>
      </c>
      <c r="U612" s="257">
        <v>1977</v>
      </c>
      <c r="V612" s="257">
        <v>1417050</v>
      </c>
      <c r="X612" s="260">
        <v>44259</v>
      </c>
      <c r="Y612" t="s">
        <v>8913</v>
      </c>
      <c r="Z612" s="260">
        <v>6</v>
      </c>
      <c r="AA612">
        <v>1399</v>
      </c>
      <c r="AB612" s="260" t="str">
        <f ca="1">IFERROR(IFERROR(VLOOKUP(Table_Merge1[[#This Row],[Column1]],Table11[#All],2,FALSE),LEFT(AB613,8)&amp;IF(LEN((RIGHT(AB613,2)+1))&lt;2,"0"&amp;(RIGHT(AB613,2)+1),(RIGHT(AB613,2)-1))),"")</f>
        <v>1399.12.14</v>
      </c>
      <c r="AC612" s="259" t="str">
        <f ca="1">LEFT(Table_Merge1[[#This Row],[Column2]],4)</f>
        <v>1399</v>
      </c>
      <c r="AD612" s="259" t="str">
        <f ca="1">RIGHT(LEFT(Table_Merge1[[#This Row],[Column2]],7),2)</f>
        <v>12</v>
      </c>
      <c r="AE612" s="259" t="str">
        <f ca="1">RIGHT(Table_Merge1[[#This Row],[Column2]],2)</f>
        <v>14</v>
      </c>
      <c r="AF612">
        <v>12</v>
      </c>
      <c r="AG612">
        <v>14</v>
      </c>
      <c r="AH612" s="260">
        <v>2021</v>
      </c>
      <c r="AI612" t="s">
        <v>3435</v>
      </c>
      <c r="AJ612" s="260">
        <v>4</v>
      </c>
      <c r="AK612">
        <v>1710.05</v>
      </c>
      <c r="AL612">
        <v>2181.5</v>
      </c>
      <c r="AM612">
        <v>1608675</v>
      </c>
      <c r="AN612">
        <v>25150</v>
      </c>
      <c r="AO612">
        <v>238541</v>
      </c>
      <c r="AP612" s="287">
        <f>IFERROR(IF(Table_Merge1[[#This Row],[LME Zinc stock]]*Table_Merge1[[#This Row],[Nima.مقدار]]=0,"",Table_Merge1[[#This Row],[LME Zinc stock]]*Table_Merge1[[#This Row],[Nima.مقدار]]),"")</f>
        <v>383734943175</v>
      </c>
      <c r="AQ612" s="287">
        <f>IFERROR(IF(Table_Merge1[[#This Row],[LME Zinc 3-month]]*Table_Merge1[[#This Row],[Nima.مقدار]]=0,"",Table_Merge1[[#This Row],[LME Zinc 3-month]]*Table_Merge1[[#This Row],[Nima.مقدار]]),"")</f>
        <v>520377191.5</v>
      </c>
      <c r="AR612" s="288">
        <f>IFERROR(IF(Table_Merge1[[#This Row],[LME Zinc stock]]*Table_Merge1[[#This Row],[Azad.Sell]]=0,"",Table_Merge1[[#This Row],[LME Zinc stock]]*Table_Merge1[[#This Row],[Azad.Sell]]),"")</f>
        <v>40458176250</v>
      </c>
      <c r="AS612" s="288">
        <f>IFERROR(IF(Table_Merge1[[#This Row],[LME Zinc 3-month]]*Table_Merge1[[#This Row],[Azad.Sell]]=0,"",Table_Merge1[[#This Row],[LME Zinc 3-month]]*Table_Merge1[[#This Row],[Azad.Sell]]),"")</f>
        <v>54864725</v>
      </c>
      <c r="AT612"/>
    </row>
    <row r="613" spans="1:46" x14ac:dyDescent="0.25">
      <c r="A613" s="258">
        <v>41769</v>
      </c>
      <c r="B6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1393.02.20</v>
      </c>
      <c r="C613" s="195">
        <f t="shared" ca="1" si="45"/>
        <v>1393</v>
      </c>
      <c r="D6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13" s="195">
        <f>_xlfn.NUMBERVALUE(RIGHT(Table11[[#This Row],[تاریخ شمسی]],2))</f>
        <v>20</v>
      </c>
      <c r="F6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02-20</v>
      </c>
      <c r="G613" s="195" t="s">
        <v>764</v>
      </c>
      <c r="I613" s="259">
        <v>44352</v>
      </c>
      <c r="J613">
        <v>23800</v>
      </c>
      <c r="L613" s="259">
        <v>41769</v>
      </c>
      <c r="M613">
        <v>32630</v>
      </c>
      <c r="O613" s="284">
        <f>IFERROR(DATE(Table7[[#This Row],[year]],MONTH(DATEVALUE(Table7[[#This Row],[month]]&amp;"1")),Table7[[#This Row],[day]]),"")</f>
        <v>44208</v>
      </c>
      <c r="P613" s="195" t="s">
        <v>4038</v>
      </c>
      <c r="Q613" s="195">
        <v>2021</v>
      </c>
      <c r="R613" s="195" t="s">
        <v>3431</v>
      </c>
      <c r="S613" s="195">
        <v>12</v>
      </c>
      <c r="T613" s="195">
        <v>1861.85</v>
      </c>
      <c r="U613" s="195">
        <v>1958.5</v>
      </c>
      <c r="V613" s="195">
        <v>1414675</v>
      </c>
      <c r="X613" s="260">
        <v>44258</v>
      </c>
      <c r="Y613" t="s">
        <v>8912</v>
      </c>
      <c r="Z613" s="260">
        <v>6</v>
      </c>
      <c r="AA613">
        <v>1399</v>
      </c>
      <c r="AB613" s="260" t="str">
        <f ca="1">IFERROR(IFERROR(VLOOKUP(Table_Merge1[[#This Row],[Column1]],Table11[#All],2,FALSE),LEFT(AB614,8)&amp;IF(LEN((RIGHT(AB614,2)+1))&lt;2,"0"&amp;(RIGHT(AB614,2)+1),(RIGHT(AB614,2)-1))),"")</f>
        <v>1399.12.13</v>
      </c>
      <c r="AC613" s="259" t="str">
        <f ca="1">LEFT(Table_Merge1[[#This Row],[Column2]],4)</f>
        <v>1399</v>
      </c>
      <c r="AD613" s="259" t="str">
        <f ca="1">RIGHT(LEFT(Table_Merge1[[#This Row],[Column2]],7),2)</f>
        <v>12</v>
      </c>
      <c r="AE613" s="259" t="str">
        <f ca="1">RIGHT(Table_Merge1[[#This Row],[Column2]],2)</f>
        <v>13</v>
      </c>
      <c r="AF613">
        <v>12</v>
      </c>
      <c r="AG613">
        <v>13</v>
      </c>
      <c r="AH613" s="260">
        <v>2021</v>
      </c>
      <c r="AI613" t="s">
        <v>3435</v>
      </c>
      <c r="AJ613" s="260">
        <v>3</v>
      </c>
      <c r="AK613">
        <v>1727.05</v>
      </c>
      <c r="AL613">
        <v>2168.5</v>
      </c>
      <c r="AM613">
        <v>1280575</v>
      </c>
      <c r="AN613">
        <v>25400</v>
      </c>
      <c r="AO613">
        <v>241010</v>
      </c>
      <c r="AP613" s="287">
        <f>IFERROR(IF(Table_Merge1[[#This Row],[LME Zinc stock]]*Table_Merge1[[#This Row],[Nima.مقدار]]=0,"",Table_Merge1[[#This Row],[LME Zinc stock]]*Table_Merge1[[#This Row],[Nima.مقدار]]),"")</f>
        <v>308631380750</v>
      </c>
      <c r="AQ613" s="287">
        <f>IFERROR(IF(Table_Merge1[[#This Row],[LME Zinc 3-month]]*Table_Merge1[[#This Row],[Nima.مقدار]]=0,"",Table_Merge1[[#This Row],[LME Zinc 3-month]]*Table_Merge1[[#This Row],[Nima.مقدار]]),"")</f>
        <v>522630185</v>
      </c>
      <c r="AR613" s="288">
        <f>IFERROR(IF(Table_Merge1[[#This Row],[LME Zinc stock]]*Table_Merge1[[#This Row],[Azad.Sell]]=0,"",Table_Merge1[[#This Row],[LME Zinc stock]]*Table_Merge1[[#This Row],[Azad.Sell]]),"")</f>
        <v>32526605000</v>
      </c>
      <c r="AS613" s="288">
        <f>IFERROR(IF(Table_Merge1[[#This Row],[LME Zinc 3-month]]*Table_Merge1[[#This Row],[Azad.Sell]]=0,"",Table_Merge1[[#This Row],[LME Zinc 3-month]]*Table_Merge1[[#This Row],[Azad.Sell]]),"")</f>
        <v>55079900</v>
      </c>
      <c r="AT613"/>
    </row>
    <row r="614" spans="1:46" x14ac:dyDescent="0.25">
      <c r="A614" s="258">
        <v>41770</v>
      </c>
      <c r="B6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1393.02.21</v>
      </c>
      <c r="C614" s="195">
        <f t="shared" ca="1" si="45"/>
        <v>1393</v>
      </c>
      <c r="D6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14" s="195">
        <f>_xlfn.NUMBERVALUE(RIGHT(Table11[[#This Row],[تاریخ شمسی]],2))</f>
        <v>21</v>
      </c>
      <c r="F6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02-21</v>
      </c>
      <c r="G614" s="195" t="s">
        <v>765</v>
      </c>
      <c r="I614" s="259">
        <v>44353</v>
      </c>
      <c r="J614">
        <v>23800</v>
      </c>
      <c r="L614" s="259">
        <v>41770</v>
      </c>
      <c r="M614">
        <v>32350</v>
      </c>
      <c r="O614" s="283">
        <f>IFERROR(DATE(Table7[[#This Row],[year]],MONTH(DATEVALUE(Table7[[#This Row],[month]]&amp;"1")),Table7[[#This Row],[day]]),"")</f>
        <v>44207</v>
      </c>
      <c r="P614" s="257" t="s">
        <v>4039</v>
      </c>
      <c r="Q614" s="257">
        <v>2021</v>
      </c>
      <c r="R614" s="257" t="s">
        <v>3431</v>
      </c>
      <c r="S614" s="257">
        <v>11</v>
      </c>
      <c r="T614" s="257">
        <v>1847.8</v>
      </c>
      <c r="U614" s="257">
        <v>1984</v>
      </c>
      <c r="V614" s="257">
        <v>1397075</v>
      </c>
      <c r="X614" s="260">
        <v>44257</v>
      </c>
      <c r="Y614" t="s">
        <v>8911</v>
      </c>
      <c r="Z614" s="260">
        <v>6</v>
      </c>
      <c r="AA614">
        <v>1399</v>
      </c>
      <c r="AB614" s="260" t="str">
        <f ca="1">IFERROR(IFERROR(VLOOKUP(Table_Merge1[[#This Row],[Column1]],Table11[#All],2,FALSE),LEFT(AB615,8)&amp;IF(LEN((RIGHT(AB615,2)+1))&lt;2,"0"&amp;(RIGHT(AB615,2)+1),(RIGHT(AB615,2)-1))),"")</f>
        <v>1399.12.12</v>
      </c>
      <c r="AC614" s="259" t="str">
        <f ca="1">LEFT(Table_Merge1[[#This Row],[Column2]],4)</f>
        <v>1399</v>
      </c>
      <c r="AD614" s="259" t="str">
        <f ca="1">RIGHT(LEFT(Table_Merge1[[#This Row],[Column2]],7),2)</f>
        <v>12</v>
      </c>
      <c r="AE614" s="259" t="str">
        <f ca="1">RIGHT(Table_Merge1[[#This Row],[Column2]],2)</f>
        <v>12</v>
      </c>
      <c r="AF614">
        <v>12</v>
      </c>
      <c r="AG614">
        <v>12</v>
      </c>
      <c r="AH614" s="260">
        <v>2021</v>
      </c>
      <c r="AI614" t="s">
        <v>3435</v>
      </c>
      <c r="AJ614" s="260">
        <v>2</v>
      </c>
      <c r="AK614">
        <v>1728.5</v>
      </c>
      <c r="AL614">
        <v>2156.5</v>
      </c>
      <c r="AM614">
        <v>1286825</v>
      </c>
      <c r="AN614">
        <v>25350</v>
      </c>
      <c r="AO614">
        <v>239076</v>
      </c>
      <c r="AP614" s="287">
        <f>IFERROR(IF(Table_Merge1[[#This Row],[LME Zinc stock]]*Table_Merge1[[#This Row],[Nima.مقدار]]=0,"",Table_Merge1[[#This Row],[LME Zinc stock]]*Table_Merge1[[#This Row],[Nima.مقدار]]),"")</f>
        <v>307648973700</v>
      </c>
      <c r="AQ614" s="287">
        <f>IFERROR(IF(Table_Merge1[[#This Row],[LME Zinc 3-month]]*Table_Merge1[[#This Row],[Nima.مقدار]]=0,"",Table_Merge1[[#This Row],[LME Zinc 3-month]]*Table_Merge1[[#This Row],[Nima.مقدار]]),"")</f>
        <v>515567394</v>
      </c>
      <c r="AR614" s="288">
        <f>IFERROR(IF(Table_Merge1[[#This Row],[LME Zinc stock]]*Table_Merge1[[#This Row],[Azad.Sell]]=0,"",Table_Merge1[[#This Row],[LME Zinc stock]]*Table_Merge1[[#This Row],[Azad.Sell]]),"")</f>
        <v>32621013750</v>
      </c>
      <c r="AS614" s="288">
        <f>IFERROR(IF(Table_Merge1[[#This Row],[LME Zinc 3-month]]*Table_Merge1[[#This Row],[Azad.Sell]]=0,"",Table_Merge1[[#This Row],[LME Zinc 3-month]]*Table_Merge1[[#This Row],[Azad.Sell]]),"")</f>
        <v>54667275</v>
      </c>
      <c r="AT614"/>
    </row>
    <row r="615" spans="1:46" x14ac:dyDescent="0.25">
      <c r="A615" s="258">
        <v>41771</v>
      </c>
      <c r="B6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1393.02.22</v>
      </c>
      <c r="C615" s="195">
        <f t="shared" ca="1" si="45"/>
        <v>1393</v>
      </c>
      <c r="D6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15" s="195">
        <f>_xlfn.NUMBERVALUE(RIGHT(Table11[[#This Row],[تاریخ شمسی]],2))</f>
        <v>22</v>
      </c>
      <c r="F6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02-22</v>
      </c>
      <c r="G615" s="195" t="s">
        <v>766</v>
      </c>
      <c r="I615" s="259">
        <v>44354</v>
      </c>
      <c r="J615">
        <v>24000</v>
      </c>
      <c r="L615" s="259">
        <v>41771</v>
      </c>
      <c r="M615">
        <v>32510</v>
      </c>
      <c r="O615" s="284">
        <f>IFERROR(DATE(Table7[[#This Row],[year]],MONTH(DATEVALUE(Table7[[#This Row],[month]]&amp;"1")),Table7[[#This Row],[day]]),"")</f>
        <v>44204</v>
      </c>
      <c r="P615" s="195" t="s">
        <v>4040</v>
      </c>
      <c r="Q615" s="195">
        <v>2021</v>
      </c>
      <c r="R615" s="195" t="s">
        <v>3431</v>
      </c>
      <c r="S615" s="195">
        <v>8</v>
      </c>
      <c r="T615" s="195">
        <v>1891.3</v>
      </c>
      <c r="U615" s="195">
        <v>1998.5</v>
      </c>
      <c r="V615" s="195">
        <v>1288675</v>
      </c>
      <c r="X615" s="260">
        <v>44256</v>
      </c>
      <c r="Y615" t="s">
        <v>8910</v>
      </c>
      <c r="Z615" s="260">
        <v>6</v>
      </c>
      <c r="AA615">
        <v>1399</v>
      </c>
      <c r="AB615" s="260" t="str">
        <f ca="1">IFERROR(IFERROR(VLOOKUP(Table_Merge1[[#This Row],[Column1]],Table11[#All],2,FALSE),LEFT(AB616,8)&amp;IF(LEN((RIGHT(AB616,2)+1))&lt;2,"0"&amp;(RIGHT(AB616,2)+1),(RIGHT(AB616,2)-1))),"")</f>
        <v>1399.12.11</v>
      </c>
      <c r="AC615" s="259" t="str">
        <f ca="1">LEFT(Table_Merge1[[#This Row],[Column2]],4)</f>
        <v>1399</v>
      </c>
      <c r="AD615" s="259" t="str">
        <f ca="1">RIGHT(LEFT(Table_Merge1[[#This Row],[Column2]],7),2)</f>
        <v>12</v>
      </c>
      <c r="AE615" s="259" t="str">
        <f ca="1">RIGHT(Table_Merge1[[#This Row],[Column2]],2)</f>
        <v>11</v>
      </c>
      <c r="AF615">
        <v>12</v>
      </c>
      <c r="AG615">
        <v>11</v>
      </c>
      <c r="AH615" s="260">
        <v>2021</v>
      </c>
      <c r="AI615" t="s">
        <v>3435</v>
      </c>
      <c r="AJ615" s="260">
        <v>1</v>
      </c>
      <c r="AK615">
        <v>1746.95</v>
      </c>
      <c r="AL615">
        <v>2163.5</v>
      </c>
      <c r="AM615">
        <v>1293225</v>
      </c>
      <c r="AN615">
        <v>25500</v>
      </c>
      <c r="AO615">
        <v>235923</v>
      </c>
      <c r="AP615" s="287">
        <f>IFERROR(IF(Table_Merge1[[#This Row],[LME Zinc stock]]*Table_Merge1[[#This Row],[Nima.مقدار]]=0,"",Table_Merge1[[#This Row],[LME Zinc stock]]*Table_Merge1[[#This Row],[Nima.مقدار]]),"")</f>
        <v>305101521675</v>
      </c>
      <c r="AQ615" s="287">
        <f>IFERROR(IF(Table_Merge1[[#This Row],[LME Zinc 3-month]]*Table_Merge1[[#This Row],[Nima.مقدار]]=0,"",Table_Merge1[[#This Row],[LME Zinc 3-month]]*Table_Merge1[[#This Row],[Nima.مقدار]]),"")</f>
        <v>510419410.5</v>
      </c>
      <c r="AR615" s="288">
        <f>IFERROR(IF(Table_Merge1[[#This Row],[LME Zinc stock]]*Table_Merge1[[#This Row],[Azad.Sell]]=0,"",Table_Merge1[[#This Row],[LME Zinc stock]]*Table_Merge1[[#This Row],[Azad.Sell]]),"")</f>
        <v>32977237500</v>
      </c>
      <c r="AS615" s="288">
        <f>IFERROR(IF(Table_Merge1[[#This Row],[LME Zinc 3-month]]*Table_Merge1[[#This Row],[Azad.Sell]]=0,"",Table_Merge1[[#This Row],[LME Zinc 3-month]]*Table_Merge1[[#This Row],[Azad.Sell]]),"")</f>
        <v>55169250</v>
      </c>
      <c r="AT615"/>
    </row>
    <row r="616" spans="1:46" x14ac:dyDescent="0.25">
      <c r="A616" s="258">
        <v>41773</v>
      </c>
      <c r="B6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1393.02.24</v>
      </c>
      <c r="C616" s="195">
        <f t="shared" ca="1" si="45"/>
        <v>1393</v>
      </c>
      <c r="D6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16" s="195">
        <f>_xlfn.NUMBERVALUE(RIGHT(Table11[[#This Row],[تاریخ شمسی]],2))</f>
        <v>24</v>
      </c>
      <c r="F6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02-24</v>
      </c>
      <c r="G616" s="195" t="s">
        <v>767</v>
      </c>
      <c r="I616" s="259">
        <v>44355</v>
      </c>
      <c r="J616">
        <v>24000</v>
      </c>
      <c r="L616" s="259">
        <v>41773</v>
      </c>
      <c r="M616">
        <v>32480</v>
      </c>
      <c r="O616" s="283">
        <f>IFERROR(DATE(Table7[[#This Row],[year]],MONTH(DATEVALUE(Table7[[#This Row],[month]]&amp;"1")),Table7[[#This Row],[day]]),"")</f>
        <v>44203</v>
      </c>
      <c r="P616" s="257" t="s">
        <v>4041</v>
      </c>
      <c r="Q616" s="257">
        <v>2021</v>
      </c>
      <c r="R616" s="257" t="s">
        <v>3431</v>
      </c>
      <c r="S616" s="257">
        <v>7</v>
      </c>
      <c r="T616" s="257">
        <v>1911.05</v>
      </c>
      <c r="U616" s="257">
        <v>2009</v>
      </c>
      <c r="V616" s="257">
        <v>1285125</v>
      </c>
      <c r="X616" s="260">
        <v>44253</v>
      </c>
      <c r="Z616" s="260">
        <v>6</v>
      </c>
      <c r="AB616" s="260" t="str">
        <f ca="1">IFERROR(IFERROR(VLOOKUP(Table_Merge1[[#This Row],[Column1]],Table11[#All],2,FALSE),LEFT(AB617,8)&amp;IF(LEN((RIGHT(AB617,2)+1))&lt;2,"0"&amp;(RIGHT(AB617,2)+1),(RIGHT(AB617,2)-1))),"")</f>
        <v>1399.12.09</v>
      </c>
      <c r="AC616" s="259" t="str">
        <f ca="1">LEFT(Table_Merge1[[#This Row],[Column2]],4)</f>
        <v>1399</v>
      </c>
      <c r="AD616" s="259" t="str">
        <f ca="1">RIGHT(LEFT(Table_Merge1[[#This Row],[Column2]],7),2)</f>
        <v>12</v>
      </c>
      <c r="AE616" s="259" t="str">
        <f ca="1">RIGHT(Table_Merge1[[#This Row],[Column2]],2)</f>
        <v>09</v>
      </c>
      <c r="AH616" s="260">
        <v>2021</v>
      </c>
      <c r="AI616" t="s">
        <v>3433</v>
      </c>
      <c r="AJ616" s="260">
        <v>26</v>
      </c>
      <c r="AK616">
        <v>1765.1</v>
      </c>
      <c r="AL616">
        <v>2177.5</v>
      </c>
      <c r="AM616">
        <v>1299775</v>
      </c>
      <c r="AN616">
        <v>25450</v>
      </c>
      <c r="AP616" s="287" t="str">
        <f>IFERROR(IF(Table_Merge1[[#This Row],[LME Zinc stock]]*Table_Merge1[[#This Row],[Nima.مقدار]]=0,"",Table_Merge1[[#This Row],[LME Zinc stock]]*Table_Merge1[[#This Row],[Nima.مقدار]]),"")</f>
        <v/>
      </c>
      <c r="AQ616" s="287" t="str">
        <f>IFERROR(IF(Table_Merge1[[#This Row],[LME Zinc 3-month]]*Table_Merge1[[#This Row],[Nima.مقدار]]=0,"",Table_Merge1[[#This Row],[LME Zinc 3-month]]*Table_Merge1[[#This Row],[Nima.مقدار]]),"")</f>
        <v/>
      </c>
      <c r="AR616" s="288">
        <f>IFERROR(IF(Table_Merge1[[#This Row],[LME Zinc stock]]*Table_Merge1[[#This Row],[Azad.Sell]]=0,"",Table_Merge1[[#This Row],[LME Zinc stock]]*Table_Merge1[[#This Row],[Azad.Sell]]),"")</f>
        <v>33079273750</v>
      </c>
      <c r="AS616" s="288">
        <f>IFERROR(IF(Table_Merge1[[#This Row],[LME Zinc 3-month]]*Table_Merge1[[#This Row],[Azad.Sell]]=0,"",Table_Merge1[[#This Row],[LME Zinc 3-month]]*Table_Merge1[[#This Row],[Azad.Sell]]),"")</f>
        <v>55417375</v>
      </c>
      <c r="AT616"/>
    </row>
    <row r="617" spans="1:46" x14ac:dyDescent="0.25">
      <c r="A617" s="258">
        <v>41774</v>
      </c>
      <c r="B6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1393.02.25</v>
      </c>
      <c r="C617" s="195">
        <f t="shared" ca="1" si="45"/>
        <v>1393</v>
      </c>
      <c r="D6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17" s="195">
        <f>_xlfn.NUMBERVALUE(RIGHT(Table11[[#This Row],[تاریخ شمسی]],2))</f>
        <v>25</v>
      </c>
      <c r="F6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02-25</v>
      </c>
      <c r="G617" s="195" t="s">
        <v>768</v>
      </c>
      <c r="I617" s="259">
        <v>44356</v>
      </c>
      <c r="J617">
        <v>24180</v>
      </c>
      <c r="L617" s="259">
        <v>41774</v>
      </c>
      <c r="M617">
        <v>32410</v>
      </c>
      <c r="O617" s="284">
        <f>IFERROR(DATE(Table7[[#This Row],[year]],MONTH(DATEVALUE(Table7[[#This Row],[month]]&amp;"1")),Table7[[#This Row],[day]]),"")</f>
        <v>44202</v>
      </c>
      <c r="P617" s="195" t="s">
        <v>4042</v>
      </c>
      <c r="Q617" s="195">
        <v>2021</v>
      </c>
      <c r="R617" s="195" t="s">
        <v>3431</v>
      </c>
      <c r="S617" s="195">
        <v>6</v>
      </c>
      <c r="T617" s="195">
        <v>1957.2</v>
      </c>
      <c r="U617" s="195">
        <v>2008.5</v>
      </c>
      <c r="V617" s="195">
        <v>1293300</v>
      </c>
      <c r="X617" s="260">
        <v>44253</v>
      </c>
      <c r="Z617" s="260">
        <v>6</v>
      </c>
      <c r="AB617" s="260" t="str">
        <f ca="1">IFERROR(IFERROR(VLOOKUP(Table_Merge1[[#This Row],[Column1]],Table11[#All],2,FALSE),LEFT(AB618,8)&amp;IF(LEN((RIGHT(AB618,2)+1))&lt;2,"0"&amp;(RIGHT(AB618,2)+1),(RIGHT(AB618,2)-1))),"")</f>
        <v>1399.12.08</v>
      </c>
      <c r="AC617" s="259" t="str">
        <f ca="1">LEFT(Table_Merge1[[#This Row],[Column2]],4)</f>
        <v>1399</v>
      </c>
      <c r="AD617" s="259" t="str">
        <f ca="1">RIGHT(LEFT(Table_Merge1[[#This Row],[Column2]],7),2)</f>
        <v>12</v>
      </c>
      <c r="AE617" s="259" t="str">
        <f ca="1">RIGHT(Table_Merge1[[#This Row],[Column2]],2)</f>
        <v>08</v>
      </c>
      <c r="AH617" s="260">
        <v>2021</v>
      </c>
      <c r="AI617" t="s">
        <v>3433</v>
      </c>
      <c r="AJ617" s="260">
        <v>26</v>
      </c>
      <c r="AK617">
        <v>1765.1</v>
      </c>
      <c r="AL617">
        <v>2177.5</v>
      </c>
      <c r="AM617">
        <v>1299775</v>
      </c>
      <c r="AN617">
        <v>25450</v>
      </c>
      <c r="AP617" s="287" t="str">
        <f>IFERROR(IF(Table_Merge1[[#This Row],[LME Zinc stock]]*Table_Merge1[[#This Row],[Nima.مقدار]]=0,"",Table_Merge1[[#This Row],[LME Zinc stock]]*Table_Merge1[[#This Row],[Nima.مقدار]]),"")</f>
        <v/>
      </c>
      <c r="AQ617" s="287" t="str">
        <f>IFERROR(IF(Table_Merge1[[#This Row],[LME Zinc 3-month]]*Table_Merge1[[#This Row],[Nima.مقدار]]=0,"",Table_Merge1[[#This Row],[LME Zinc 3-month]]*Table_Merge1[[#This Row],[Nima.مقدار]]),"")</f>
        <v/>
      </c>
      <c r="AR617" s="288">
        <f>IFERROR(IF(Table_Merge1[[#This Row],[LME Zinc stock]]*Table_Merge1[[#This Row],[Azad.Sell]]=0,"",Table_Merge1[[#This Row],[LME Zinc stock]]*Table_Merge1[[#This Row],[Azad.Sell]]),"")</f>
        <v>33079273750</v>
      </c>
      <c r="AS617" s="288">
        <f>IFERROR(IF(Table_Merge1[[#This Row],[LME Zinc 3-month]]*Table_Merge1[[#This Row],[Azad.Sell]]=0,"",Table_Merge1[[#This Row],[LME Zinc 3-month]]*Table_Merge1[[#This Row],[Azad.Sell]]),"")</f>
        <v>55417375</v>
      </c>
      <c r="AT617"/>
    </row>
    <row r="618" spans="1:46" x14ac:dyDescent="0.25">
      <c r="A618" s="258">
        <v>41776</v>
      </c>
      <c r="B6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1393.02.27</v>
      </c>
      <c r="C618" s="195">
        <f t="shared" ca="1" si="45"/>
        <v>1393</v>
      </c>
      <c r="D6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18" s="195">
        <f>_xlfn.NUMBERVALUE(RIGHT(Table11[[#This Row],[تاریخ شمسی]],2))</f>
        <v>27</v>
      </c>
      <c r="F6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02-27</v>
      </c>
      <c r="G618" s="195" t="s">
        <v>769</v>
      </c>
      <c r="I618" s="259">
        <v>44357</v>
      </c>
      <c r="J618">
        <v>24050</v>
      </c>
      <c r="L618" s="259">
        <v>41776</v>
      </c>
      <c r="M618">
        <v>33010</v>
      </c>
      <c r="O618" s="283">
        <f>IFERROR(DATE(Table7[[#This Row],[year]],MONTH(DATEVALUE(Table7[[#This Row],[month]]&amp;"1")),Table7[[#This Row],[day]]),"")</f>
        <v>44201</v>
      </c>
      <c r="P618" s="257" t="s">
        <v>4043</v>
      </c>
      <c r="Q618" s="257">
        <v>2021</v>
      </c>
      <c r="R618" s="257" t="s">
        <v>3431</v>
      </c>
      <c r="S618" s="257">
        <v>5</v>
      </c>
      <c r="T618" s="257">
        <v>1946.55</v>
      </c>
      <c r="U618" s="257">
        <v>2025</v>
      </c>
      <c r="V618" s="257">
        <v>1298075</v>
      </c>
      <c r="X618" s="260">
        <v>44252</v>
      </c>
      <c r="Y618" t="s">
        <v>8909</v>
      </c>
      <c r="Z618" s="260">
        <v>6</v>
      </c>
      <c r="AA618">
        <v>1399</v>
      </c>
      <c r="AB618" s="260" t="str">
        <f ca="1">IFERROR(IFERROR(VLOOKUP(Table_Merge1[[#This Row],[Column1]],Table11[#All],2,FALSE),LEFT(AB619,8)&amp;IF(LEN((RIGHT(AB619,2)+1))&lt;2,"0"&amp;(RIGHT(AB619,2)+1),(RIGHT(AB619,2)-1))),"")</f>
        <v>1399.12.07</v>
      </c>
      <c r="AC618" s="259" t="str">
        <f ca="1">LEFT(Table_Merge1[[#This Row],[Column2]],4)</f>
        <v>1399</v>
      </c>
      <c r="AD618" s="259" t="str">
        <f ca="1">RIGHT(LEFT(Table_Merge1[[#This Row],[Column2]],7),2)</f>
        <v>12</v>
      </c>
      <c r="AE618" s="259" t="str">
        <f ca="1">RIGHT(Table_Merge1[[#This Row],[Column2]],2)</f>
        <v>07</v>
      </c>
      <c r="AF618">
        <v>12</v>
      </c>
      <c r="AG618">
        <v>7</v>
      </c>
      <c r="AH618" s="260">
        <v>2021</v>
      </c>
      <c r="AI618" t="s">
        <v>3433</v>
      </c>
      <c r="AJ618" s="260">
        <v>25</v>
      </c>
      <c r="AK618">
        <v>1792.1</v>
      </c>
      <c r="AL618">
        <v>2207</v>
      </c>
      <c r="AM618">
        <v>1304075</v>
      </c>
      <c r="AN618">
        <v>25450</v>
      </c>
      <c r="AO618">
        <v>240668</v>
      </c>
      <c r="AP618" s="287">
        <f>IFERROR(IF(Table_Merge1[[#This Row],[LME Zinc stock]]*Table_Merge1[[#This Row],[Nima.مقدار]]=0,"",Table_Merge1[[#This Row],[LME Zinc stock]]*Table_Merge1[[#This Row],[Nima.مقدار]]),"")</f>
        <v>313849122100</v>
      </c>
      <c r="AQ618" s="287">
        <f>IFERROR(IF(Table_Merge1[[#This Row],[LME Zinc 3-month]]*Table_Merge1[[#This Row],[Nima.مقدار]]=0,"",Table_Merge1[[#This Row],[LME Zinc 3-month]]*Table_Merge1[[#This Row],[Nima.مقدار]]),"")</f>
        <v>531154276</v>
      </c>
      <c r="AR618" s="288">
        <f>IFERROR(IF(Table_Merge1[[#This Row],[LME Zinc stock]]*Table_Merge1[[#This Row],[Azad.Sell]]=0,"",Table_Merge1[[#This Row],[LME Zinc stock]]*Table_Merge1[[#This Row],[Azad.Sell]]),"")</f>
        <v>33188708750</v>
      </c>
      <c r="AS618" s="288">
        <f>IFERROR(IF(Table_Merge1[[#This Row],[LME Zinc 3-month]]*Table_Merge1[[#This Row],[Azad.Sell]]=0,"",Table_Merge1[[#This Row],[LME Zinc 3-month]]*Table_Merge1[[#This Row],[Azad.Sell]]),"")</f>
        <v>56168150</v>
      </c>
      <c r="AT618"/>
    </row>
    <row r="619" spans="1:46" x14ac:dyDescent="0.25">
      <c r="A619" s="258">
        <v>41777</v>
      </c>
      <c r="B6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1393.02.28</v>
      </c>
      <c r="C619" s="195">
        <f t="shared" ca="1" si="45"/>
        <v>1393</v>
      </c>
      <c r="D6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19" s="195">
        <f>_xlfn.NUMBERVALUE(RIGHT(Table11[[#This Row],[تاریخ شمسی]],2))</f>
        <v>28</v>
      </c>
      <c r="F6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02-28</v>
      </c>
      <c r="G619" s="195" t="s">
        <v>770</v>
      </c>
      <c r="I619" s="259">
        <v>44358</v>
      </c>
      <c r="J619">
        <v>24050</v>
      </c>
      <c r="L619" s="259">
        <v>41777</v>
      </c>
      <c r="M619">
        <v>32740</v>
      </c>
      <c r="O619" s="284">
        <f>IFERROR(DATE(Table7[[#This Row],[year]],MONTH(DATEVALUE(Table7[[#This Row],[month]]&amp;"1")),Table7[[#This Row],[day]]),"")</f>
        <v>44200</v>
      </c>
      <c r="P619" s="195" t="s">
        <v>4044</v>
      </c>
      <c r="Q619" s="195">
        <v>2021</v>
      </c>
      <c r="R619" s="195" t="s">
        <v>3431</v>
      </c>
      <c r="S619" s="195">
        <v>4</v>
      </c>
      <c r="T619" s="195">
        <v>1930.8</v>
      </c>
      <c r="U619" s="195">
        <v>2008</v>
      </c>
      <c r="V619" s="195">
        <v>1305825</v>
      </c>
      <c r="X619" s="260">
        <v>44252</v>
      </c>
      <c r="Y619" t="s">
        <v>8909</v>
      </c>
      <c r="Z619" s="260">
        <v>7</v>
      </c>
      <c r="AA619">
        <v>1399</v>
      </c>
      <c r="AB619" s="260" t="str">
        <f ca="1">IFERROR(IFERROR(VLOOKUP(Table_Merge1[[#This Row],[Column1]],Table11[#All],2,FALSE),LEFT(AB620,8)&amp;IF(LEN((RIGHT(AB620,2)+1))&lt;2,"0"&amp;(RIGHT(AB620,2)+1),(RIGHT(AB620,2)-1))),"")</f>
        <v>1399.12.07</v>
      </c>
      <c r="AC619" s="259" t="str">
        <f ca="1">LEFT(Table_Merge1[[#This Row],[Column2]],4)</f>
        <v>1399</v>
      </c>
      <c r="AD619" s="259" t="str">
        <f ca="1">RIGHT(LEFT(Table_Merge1[[#This Row],[Column2]],7),2)</f>
        <v>12</v>
      </c>
      <c r="AE619" s="259" t="str">
        <f ca="1">RIGHT(Table_Merge1[[#This Row],[Column2]],2)</f>
        <v>07</v>
      </c>
      <c r="AF619">
        <v>12</v>
      </c>
      <c r="AG619">
        <v>7</v>
      </c>
      <c r="AH619" s="260">
        <v>2021</v>
      </c>
      <c r="AI619" t="s">
        <v>3433</v>
      </c>
      <c r="AJ619" s="260">
        <v>25</v>
      </c>
      <c r="AK619">
        <v>1792.1</v>
      </c>
      <c r="AL619">
        <v>2207</v>
      </c>
      <c r="AM619">
        <v>1304075</v>
      </c>
      <c r="AN619">
        <v>25450</v>
      </c>
      <c r="AO619">
        <v>240668</v>
      </c>
      <c r="AP619" s="287">
        <f>IFERROR(IF(Table_Merge1[[#This Row],[LME Zinc stock]]*Table_Merge1[[#This Row],[Nima.مقدار]]=0,"",Table_Merge1[[#This Row],[LME Zinc stock]]*Table_Merge1[[#This Row],[Nima.مقدار]]),"")</f>
        <v>313849122100</v>
      </c>
      <c r="AQ619" s="287">
        <f>IFERROR(IF(Table_Merge1[[#This Row],[LME Zinc 3-month]]*Table_Merge1[[#This Row],[Nima.مقدار]]=0,"",Table_Merge1[[#This Row],[LME Zinc 3-month]]*Table_Merge1[[#This Row],[Nima.مقدار]]),"")</f>
        <v>531154276</v>
      </c>
      <c r="AR619" s="288">
        <f>IFERROR(IF(Table_Merge1[[#This Row],[LME Zinc stock]]*Table_Merge1[[#This Row],[Azad.Sell]]=0,"",Table_Merge1[[#This Row],[LME Zinc stock]]*Table_Merge1[[#This Row],[Azad.Sell]]),"")</f>
        <v>33188708750</v>
      </c>
      <c r="AS619" s="288">
        <f>IFERROR(IF(Table_Merge1[[#This Row],[LME Zinc 3-month]]*Table_Merge1[[#This Row],[Azad.Sell]]=0,"",Table_Merge1[[#This Row],[LME Zinc 3-month]]*Table_Merge1[[#This Row],[Azad.Sell]]),"")</f>
        <v>56168150</v>
      </c>
      <c r="AT619"/>
    </row>
    <row r="620" spans="1:46" x14ac:dyDescent="0.25">
      <c r="A620" s="258">
        <v>41778</v>
      </c>
      <c r="B6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1393.02.29</v>
      </c>
      <c r="C620" s="195">
        <f t="shared" ca="1" si="45"/>
        <v>1393</v>
      </c>
      <c r="D6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20" s="195">
        <f>_xlfn.NUMBERVALUE(RIGHT(Table11[[#This Row],[تاریخ شمسی]],2))</f>
        <v>29</v>
      </c>
      <c r="F6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02-29</v>
      </c>
      <c r="G620" s="195" t="s">
        <v>771</v>
      </c>
      <c r="I620" s="259">
        <v>44359</v>
      </c>
      <c r="J620">
        <v>23800</v>
      </c>
      <c r="L620" s="259">
        <v>41778</v>
      </c>
      <c r="M620">
        <v>32790</v>
      </c>
      <c r="O620" s="283">
        <f>IFERROR(DATE(Table7[[#This Row],[year]],MONTH(DATEVALUE(Table7[[#This Row],[month]]&amp;"1")),Table7[[#This Row],[day]]),"")</f>
        <v>44196</v>
      </c>
      <c r="P620" s="257" t="s">
        <v>4045</v>
      </c>
      <c r="Q620" s="257">
        <v>2020</v>
      </c>
      <c r="R620" s="257" t="s">
        <v>3452</v>
      </c>
      <c r="S620" s="257">
        <v>31</v>
      </c>
      <c r="T620" s="257">
        <v>1891</v>
      </c>
      <c r="U620" s="257">
        <v>0</v>
      </c>
      <c r="V620" s="257">
        <v>0</v>
      </c>
      <c r="X620" s="260">
        <v>44251</v>
      </c>
      <c r="Y620" t="s">
        <v>8908</v>
      </c>
      <c r="Z620" s="260">
        <v>7</v>
      </c>
      <c r="AA620">
        <v>1399</v>
      </c>
      <c r="AB620" s="260" t="str">
        <f ca="1">IFERROR(IFERROR(VLOOKUP(Table_Merge1[[#This Row],[Column1]],Table11[#All],2,FALSE),LEFT(AB621,8)&amp;IF(LEN((RIGHT(AB621,2)+1))&lt;2,"0"&amp;(RIGHT(AB621,2)+1),(RIGHT(AB621,2)-1))),"")</f>
        <v>1399.12.06</v>
      </c>
      <c r="AC620" s="259" t="str">
        <f ca="1">LEFT(Table_Merge1[[#This Row],[Column2]],4)</f>
        <v>1399</v>
      </c>
      <c r="AD620" s="259" t="str">
        <f ca="1">RIGHT(LEFT(Table_Merge1[[#This Row],[Column2]],7),2)</f>
        <v>12</v>
      </c>
      <c r="AE620" s="259" t="str">
        <f ca="1">RIGHT(Table_Merge1[[#This Row],[Column2]],2)</f>
        <v>06</v>
      </c>
      <c r="AF620">
        <v>12</v>
      </c>
      <c r="AG620">
        <v>6</v>
      </c>
      <c r="AH620" s="260">
        <v>2021</v>
      </c>
      <c r="AI620" t="s">
        <v>3433</v>
      </c>
      <c r="AJ620" s="260">
        <v>24</v>
      </c>
      <c r="AK620">
        <v>1807.25</v>
      </c>
      <c r="AL620">
        <v>2178.5</v>
      </c>
      <c r="AM620">
        <v>1307125</v>
      </c>
      <c r="AN620">
        <v>25450</v>
      </c>
      <c r="AO620">
        <v>240668</v>
      </c>
      <c r="AP620" s="287">
        <f>IFERROR(IF(Table_Merge1[[#This Row],[LME Zinc stock]]*Table_Merge1[[#This Row],[Nima.مقدار]]=0,"",Table_Merge1[[#This Row],[LME Zinc stock]]*Table_Merge1[[#This Row],[Nima.مقدار]]),"")</f>
        <v>314583159500</v>
      </c>
      <c r="AQ620" s="287">
        <f>IFERROR(IF(Table_Merge1[[#This Row],[LME Zinc 3-month]]*Table_Merge1[[#This Row],[Nima.مقدار]]=0,"",Table_Merge1[[#This Row],[LME Zinc 3-month]]*Table_Merge1[[#This Row],[Nima.مقدار]]),"")</f>
        <v>524295238</v>
      </c>
      <c r="AR620" s="288">
        <f>IFERROR(IF(Table_Merge1[[#This Row],[LME Zinc stock]]*Table_Merge1[[#This Row],[Azad.Sell]]=0,"",Table_Merge1[[#This Row],[LME Zinc stock]]*Table_Merge1[[#This Row],[Azad.Sell]]),"")</f>
        <v>33266331250</v>
      </c>
      <c r="AS620" s="288">
        <f>IFERROR(IF(Table_Merge1[[#This Row],[LME Zinc 3-month]]*Table_Merge1[[#This Row],[Azad.Sell]]=0,"",Table_Merge1[[#This Row],[LME Zinc 3-month]]*Table_Merge1[[#This Row],[Azad.Sell]]),"")</f>
        <v>55442825</v>
      </c>
      <c r="AT620"/>
    </row>
    <row r="621" spans="1:46" x14ac:dyDescent="0.25">
      <c r="A621" s="258">
        <v>41779</v>
      </c>
      <c r="B6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1393.02.30</v>
      </c>
      <c r="C621" s="195">
        <f t="shared" ca="1" si="45"/>
        <v>1393</v>
      </c>
      <c r="D6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21" s="195">
        <f>_xlfn.NUMBERVALUE(RIGHT(Table11[[#This Row],[تاریخ شمسی]],2))</f>
        <v>30</v>
      </c>
      <c r="F6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02-30</v>
      </c>
      <c r="G621" s="195" t="s">
        <v>772</v>
      </c>
      <c r="I621" s="259">
        <v>44360</v>
      </c>
      <c r="J621">
        <v>24100</v>
      </c>
      <c r="L621" s="259">
        <v>41779</v>
      </c>
      <c r="M621">
        <v>32940</v>
      </c>
      <c r="O621" s="284">
        <f>IFERROR(DATE(Table7[[#This Row],[year]],MONTH(DATEVALUE(Table7[[#This Row],[month]]&amp;"1")),Table7[[#This Row],[day]]),"")</f>
        <v>44195</v>
      </c>
      <c r="P621" s="195" t="s">
        <v>4046</v>
      </c>
      <c r="Q621" s="195">
        <v>2020</v>
      </c>
      <c r="R621" s="195" t="s">
        <v>3452</v>
      </c>
      <c r="S621" s="195">
        <v>30</v>
      </c>
      <c r="T621" s="195">
        <v>1877.55</v>
      </c>
      <c r="U621" s="195">
        <v>0</v>
      </c>
      <c r="V621" s="195">
        <v>0</v>
      </c>
      <c r="X621" s="260">
        <v>44251</v>
      </c>
      <c r="Y621" t="s">
        <v>8908</v>
      </c>
      <c r="Z621" s="260">
        <v>7</v>
      </c>
      <c r="AA621">
        <v>1399</v>
      </c>
      <c r="AB621" s="260" t="str">
        <f ca="1">IFERROR(IFERROR(VLOOKUP(Table_Merge1[[#This Row],[Column1]],Table11[#All],2,FALSE),LEFT(AB622,8)&amp;IF(LEN((RIGHT(AB622,2)+1))&lt;2,"0"&amp;(RIGHT(AB622,2)+1),(RIGHT(AB622,2)-1))),"")</f>
        <v>1399.12.06</v>
      </c>
      <c r="AC621" s="259" t="str">
        <f ca="1">LEFT(Table_Merge1[[#This Row],[Column2]],4)</f>
        <v>1399</v>
      </c>
      <c r="AD621" s="259" t="str">
        <f ca="1">RIGHT(LEFT(Table_Merge1[[#This Row],[Column2]],7),2)</f>
        <v>12</v>
      </c>
      <c r="AE621" s="259" t="str">
        <f ca="1">RIGHT(Table_Merge1[[#This Row],[Column2]],2)</f>
        <v>06</v>
      </c>
      <c r="AF621">
        <v>12</v>
      </c>
      <c r="AG621">
        <v>6</v>
      </c>
      <c r="AH621" s="260">
        <v>2021</v>
      </c>
      <c r="AI621" t="s">
        <v>3433</v>
      </c>
      <c r="AJ621" s="260">
        <v>24</v>
      </c>
      <c r="AK621">
        <v>1807.25</v>
      </c>
      <c r="AL621">
        <v>2178.5</v>
      </c>
      <c r="AM621">
        <v>1307125</v>
      </c>
      <c r="AN621">
        <v>25450</v>
      </c>
      <c r="AO621">
        <v>240668</v>
      </c>
      <c r="AP621" s="287">
        <f>IFERROR(IF(Table_Merge1[[#This Row],[LME Zinc stock]]*Table_Merge1[[#This Row],[Nima.مقدار]]=0,"",Table_Merge1[[#This Row],[LME Zinc stock]]*Table_Merge1[[#This Row],[Nima.مقدار]]),"")</f>
        <v>314583159500</v>
      </c>
      <c r="AQ621" s="287">
        <f>IFERROR(IF(Table_Merge1[[#This Row],[LME Zinc 3-month]]*Table_Merge1[[#This Row],[Nima.مقدار]]=0,"",Table_Merge1[[#This Row],[LME Zinc 3-month]]*Table_Merge1[[#This Row],[Nima.مقدار]]),"")</f>
        <v>524295238</v>
      </c>
      <c r="AR621" s="288">
        <f>IFERROR(IF(Table_Merge1[[#This Row],[LME Zinc stock]]*Table_Merge1[[#This Row],[Azad.Sell]]=0,"",Table_Merge1[[#This Row],[LME Zinc stock]]*Table_Merge1[[#This Row],[Azad.Sell]]),"")</f>
        <v>33266331250</v>
      </c>
      <c r="AS621" s="288">
        <f>IFERROR(IF(Table_Merge1[[#This Row],[LME Zinc 3-month]]*Table_Merge1[[#This Row],[Azad.Sell]]=0,"",Table_Merge1[[#This Row],[LME Zinc 3-month]]*Table_Merge1[[#This Row],[Azad.Sell]]),"")</f>
        <v>55442825</v>
      </c>
      <c r="AT621"/>
    </row>
    <row r="622" spans="1:46" x14ac:dyDescent="0.25">
      <c r="A622" s="258">
        <v>41780</v>
      </c>
      <c r="B6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1393.02.31</v>
      </c>
      <c r="C622" s="195">
        <f t="shared" ca="1" si="45"/>
        <v>1393</v>
      </c>
      <c r="D6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622" s="195">
        <f>_xlfn.NUMBERVALUE(RIGHT(Table11[[#This Row],[تاریخ شمسی]],2))</f>
        <v>31</v>
      </c>
      <c r="F6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02-31</v>
      </c>
      <c r="G622" s="195" t="s">
        <v>773</v>
      </c>
      <c r="I622" s="259">
        <v>44361</v>
      </c>
      <c r="J622">
        <v>24000</v>
      </c>
      <c r="L622" s="259">
        <v>41780</v>
      </c>
      <c r="M622">
        <v>33040</v>
      </c>
      <c r="O622" s="283">
        <f>IFERROR(DATE(Table7[[#This Row],[year]],MONTH(DATEVALUE(Table7[[#This Row],[month]]&amp;"1")),Table7[[#This Row],[day]]),"")</f>
        <v>44194</v>
      </c>
      <c r="P622" s="257" t="s">
        <v>4047</v>
      </c>
      <c r="Q622" s="257">
        <v>2020</v>
      </c>
      <c r="R622" s="257" t="s">
        <v>3452</v>
      </c>
      <c r="S622" s="257">
        <v>29</v>
      </c>
      <c r="T622" s="257">
        <v>1873.9</v>
      </c>
      <c r="U622" s="257">
        <v>0</v>
      </c>
      <c r="V622" s="257">
        <v>0</v>
      </c>
      <c r="X622" s="260">
        <v>44250</v>
      </c>
      <c r="Y622" t="s">
        <v>8907</v>
      </c>
      <c r="Z622" s="260">
        <v>7</v>
      </c>
      <c r="AA622">
        <v>1399</v>
      </c>
      <c r="AB622" s="260" t="str">
        <f ca="1">IFERROR(IFERROR(VLOOKUP(Table_Merge1[[#This Row],[Column1]],Table11[#All],2,FALSE),LEFT(AB623,8)&amp;IF(LEN((RIGHT(AB623,2)+1))&lt;2,"0"&amp;(RIGHT(AB623,2)+1),(RIGHT(AB623,2)-1))),"")</f>
        <v>1399.12.05</v>
      </c>
      <c r="AC622" s="259" t="str">
        <f ca="1">LEFT(Table_Merge1[[#This Row],[Column2]],4)</f>
        <v>1399</v>
      </c>
      <c r="AD622" s="259" t="str">
        <f ca="1">RIGHT(LEFT(Table_Merge1[[#This Row],[Column2]],7),2)</f>
        <v>12</v>
      </c>
      <c r="AE622" s="259" t="str">
        <f ca="1">RIGHT(Table_Merge1[[#This Row],[Column2]],2)</f>
        <v>05</v>
      </c>
      <c r="AF622">
        <v>12</v>
      </c>
      <c r="AG622">
        <v>5</v>
      </c>
      <c r="AH622" s="260">
        <v>2021</v>
      </c>
      <c r="AI622" t="s">
        <v>3433</v>
      </c>
      <c r="AJ622" s="260">
        <v>23</v>
      </c>
      <c r="AK622">
        <v>1809.5</v>
      </c>
      <c r="AL622">
        <v>2165.5</v>
      </c>
      <c r="AM622">
        <v>1316800</v>
      </c>
      <c r="AN622">
        <v>25250</v>
      </c>
      <c r="AO622">
        <v>240721</v>
      </c>
      <c r="AP622" s="287">
        <f>IFERROR(IF(Table_Merge1[[#This Row],[LME Zinc stock]]*Table_Merge1[[#This Row],[Nima.مقدار]]=0,"",Table_Merge1[[#This Row],[LME Zinc stock]]*Table_Merge1[[#This Row],[Nima.مقدار]]),"")</f>
        <v>316981412800</v>
      </c>
      <c r="AQ622" s="287">
        <f>IFERROR(IF(Table_Merge1[[#This Row],[LME Zinc 3-month]]*Table_Merge1[[#This Row],[Nima.مقدار]]=0,"",Table_Merge1[[#This Row],[LME Zinc 3-month]]*Table_Merge1[[#This Row],[Nima.مقدار]]),"")</f>
        <v>521281325.5</v>
      </c>
      <c r="AR622" s="288">
        <f>IFERROR(IF(Table_Merge1[[#This Row],[LME Zinc stock]]*Table_Merge1[[#This Row],[Azad.Sell]]=0,"",Table_Merge1[[#This Row],[LME Zinc stock]]*Table_Merge1[[#This Row],[Azad.Sell]]),"")</f>
        <v>33249200000</v>
      </c>
      <c r="AS622" s="288">
        <f>IFERROR(IF(Table_Merge1[[#This Row],[LME Zinc 3-month]]*Table_Merge1[[#This Row],[Azad.Sell]]=0,"",Table_Merge1[[#This Row],[LME Zinc 3-month]]*Table_Merge1[[#This Row],[Azad.Sell]]),"")</f>
        <v>54678875</v>
      </c>
      <c r="AT622"/>
    </row>
    <row r="623" spans="1:46" x14ac:dyDescent="0.25">
      <c r="A623" s="258">
        <v>41781</v>
      </c>
      <c r="B6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1393.03.01</v>
      </c>
      <c r="C623" s="195">
        <f t="shared" ca="1" si="45"/>
        <v>1393</v>
      </c>
      <c r="D6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23" s="195">
        <f>_xlfn.NUMBERVALUE(RIGHT(Table11[[#This Row],[تاریخ شمسی]],2))</f>
        <v>1</v>
      </c>
      <c r="F6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03-01</v>
      </c>
      <c r="G623" s="195" t="s">
        <v>774</v>
      </c>
      <c r="I623" s="259">
        <v>44362</v>
      </c>
      <c r="J623">
        <v>24100</v>
      </c>
      <c r="L623" s="259">
        <v>41781</v>
      </c>
      <c r="M623">
        <v>32880</v>
      </c>
      <c r="O623" s="284">
        <f>IFERROR(DATE(Table7[[#This Row],[year]],MONTH(DATEVALUE(Table7[[#This Row],[month]]&amp;"1")),Table7[[#This Row],[day]]),"")</f>
        <v>44188</v>
      </c>
      <c r="P623" s="195" t="s">
        <v>4048</v>
      </c>
      <c r="Q623" s="195">
        <v>2020</v>
      </c>
      <c r="R623" s="195" t="s">
        <v>3452</v>
      </c>
      <c r="S623" s="195">
        <v>23</v>
      </c>
      <c r="T623" s="195">
        <v>1867.1</v>
      </c>
      <c r="U623" s="195">
        <v>0</v>
      </c>
      <c r="V623" s="195">
        <v>0</v>
      </c>
      <c r="X623" s="260">
        <v>44250</v>
      </c>
      <c r="Y623" t="s">
        <v>8907</v>
      </c>
      <c r="Z623" s="260">
        <v>7</v>
      </c>
      <c r="AA623">
        <v>1399</v>
      </c>
      <c r="AB623" s="260" t="str">
        <f ca="1">IFERROR(IFERROR(VLOOKUP(Table_Merge1[[#This Row],[Column1]],Table11[#All],2,FALSE),LEFT(AB624,8)&amp;IF(LEN((RIGHT(AB624,2)+1))&lt;2,"0"&amp;(RIGHT(AB624,2)+1),(RIGHT(AB624,2)-1))),"")</f>
        <v>1399.12.05</v>
      </c>
      <c r="AC623" s="259" t="str">
        <f ca="1">LEFT(Table_Merge1[[#This Row],[Column2]],4)</f>
        <v>1399</v>
      </c>
      <c r="AD623" s="259" t="str">
        <f ca="1">RIGHT(LEFT(Table_Merge1[[#This Row],[Column2]],7),2)</f>
        <v>12</v>
      </c>
      <c r="AE623" s="259" t="str">
        <f ca="1">RIGHT(Table_Merge1[[#This Row],[Column2]],2)</f>
        <v>05</v>
      </c>
      <c r="AF623">
        <v>12</v>
      </c>
      <c r="AG623">
        <v>5</v>
      </c>
      <c r="AH623" s="260">
        <v>2021</v>
      </c>
      <c r="AI623" t="s">
        <v>3433</v>
      </c>
      <c r="AJ623" s="260">
        <v>23</v>
      </c>
      <c r="AK623">
        <v>1809.5</v>
      </c>
      <c r="AL623">
        <v>2165.5</v>
      </c>
      <c r="AM623">
        <v>1316800</v>
      </c>
      <c r="AN623">
        <v>25250</v>
      </c>
      <c r="AO623">
        <v>240721</v>
      </c>
      <c r="AP623" s="287">
        <f>IFERROR(IF(Table_Merge1[[#This Row],[LME Zinc stock]]*Table_Merge1[[#This Row],[Nima.مقدار]]=0,"",Table_Merge1[[#This Row],[LME Zinc stock]]*Table_Merge1[[#This Row],[Nima.مقدار]]),"")</f>
        <v>316981412800</v>
      </c>
      <c r="AQ623" s="287">
        <f>IFERROR(IF(Table_Merge1[[#This Row],[LME Zinc 3-month]]*Table_Merge1[[#This Row],[Nima.مقدار]]=0,"",Table_Merge1[[#This Row],[LME Zinc 3-month]]*Table_Merge1[[#This Row],[Nima.مقدار]]),"")</f>
        <v>521281325.5</v>
      </c>
      <c r="AR623" s="288">
        <f>IFERROR(IF(Table_Merge1[[#This Row],[LME Zinc stock]]*Table_Merge1[[#This Row],[Azad.Sell]]=0,"",Table_Merge1[[#This Row],[LME Zinc stock]]*Table_Merge1[[#This Row],[Azad.Sell]]),"")</f>
        <v>33249200000</v>
      </c>
      <c r="AS623" s="288">
        <f>IFERROR(IF(Table_Merge1[[#This Row],[LME Zinc 3-month]]*Table_Merge1[[#This Row],[Azad.Sell]]=0,"",Table_Merge1[[#This Row],[LME Zinc 3-month]]*Table_Merge1[[#This Row],[Azad.Sell]]),"")</f>
        <v>54678875</v>
      </c>
      <c r="AT623"/>
    </row>
    <row r="624" spans="1:46" x14ac:dyDescent="0.25">
      <c r="A624" s="258">
        <v>41783</v>
      </c>
      <c r="B6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1393.03.03</v>
      </c>
      <c r="C624" s="195">
        <f t="shared" ca="1" si="45"/>
        <v>1393</v>
      </c>
      <c r="D6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24" s="195">
        <f>_xlfn.NUMBERVALUE(RIGHT(Table11[[#This Row],[تاریخ شمسی]],2))</f>
        <v>3</v>
      </c>
      <c r="F6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03-03</v>
      </c>
      <c r="G624" s="195" t="s">
        <v>775</v>
      </c>
      <c r="I624" s="259">
        <v>44363</v>
      </c>
      <c r="J624">
        <v>24230</v>
      </c>
      <c r="L624" s="259">
        <v>41783</v>
      </c>
      <c r="M624">
        <v>32790</v>
      </c>
      <c r="O624" s="283">
        <f>IFERROR(DATE(Table7[[#This Row],[year]],MONTH(DATEVALUE(Table7[[#This Row],[month]]&amp;"1")),Table7[[#This Row],[day]]),"")</f>
        <v>44187</v>
      </c>
      <c r="P624" s="257" t="s">
        <v>4049</v>
      </c>
      <c r="Q624" s="257">
        <v>2020</v>
      </c>
      <c r="R624" s="257" t="s">
        <v>3452</v>
      </c>
      <c r="S624" s="257">
        <v>22</v>
      </c>
      <c r="T624" s="257">
        <v>1873.3</v>
      </c>
      <c r="U624" s="257" t="s">
        <v>3621</v>
      </c>
      <c r="V624" s="257" t="s">
        <v>3621</v>
      </c>
      <c r="X624" s="260">
        <v>44249</v>
      </c>
      <c r="Y624" t="s">
        <v>8906</v>
      </c>
      <c r="Z624" s="260">
        <v>7</v>
      </c>
      <c r="AA624">
        <v>1399</v>
      </c>
      <c r="AB624" s="260" t="str">
        <f ca="1">IFERROR(IFERROR(VLOOKUP(Table_Merge1[[#This Row],[Column1]],Table11[#All],2,FALSE),LEFT(AB625,8)&amp;IF(LEN((RIGHT(AB625,2)+1))&lt;2,"0"&amp;(RIGHT(AB625,2)+1),(RIGHT(AB625,2)-1))),"")</f>
        <v>1399.12.04</v>
      </c>
      <c r="AC624" s="259" t="str">
        <f ca="1">LEFT(Table_Merge1[[#This Row],[Column2]],4)</f>
        <v>1399</v>
      </c>
      <c r="AD624" s="259" t="str">
        <f ca="1">RIGHT(LEFT(Table_Merge1[[#This Row],[Column2]],7),2)</f>
        <v>12</v>
      </c>
      <c r="AE624" s="259" t="str">
        <f ca="1">RIGHT(Table_Merge1[[#This Row],[Column2]],2)</f>
        <v>04</v>
      </c>
      <c r="AF624">
        <v>12</v>
      </c>
      <c r="AG624">
        <v>4</v>
      </c>
      <c r="AH624" s="260">
        <v>2021</v>
      </c>
      <c r="AI624" t="s">
        <v>3433</v>
      </c>
      <c r="AJ624" s="260">
        <v>22</v>
      </c>
      <c r="AK624">
        <v>1798.8</v>
      </c>
      <c r="AL624" t="s">
        <v>3621</v>
      </c>
      <c r="AM624" t="s">
        <v>3621</v>
      </c>
      <c r="AN624">
        <v>24700</v>
      </c>
      <c r="AO624">
        <v>245399</v>
      </c>
      <c r="AP624" s="287" t="str">
        <f>IFERROR(IF(Table_Merge1[[#This Row],[LME Zinc stock]]*Table_Merge1[[#This Row],[Nima.مقدار]]=0,"",Table_Merge1[[#This Row],[LME Zinc stock]]*Table_Merge1[[#This Row],[Nima.مقدار]]),"")</f>
        <v/>
      </c>
      <c r="AQ624" s="287" t="str">
        <f>IFERROR(IF(Table_Merge1[[#This Row],[LME Zinc 3-month]]*Table_Merge1[[#This Row],[Nima.مقدار]]=0,"",Table_Merge1[[#This Row],[LME Zinc 3-month]]*Table_Merge1[[#This Row],[Nima.مقدار]]),"")</f>
        <v/>
      </c>
      <c r="AR624" s="288" t="str">
        <f>IFERROR(IF(Table_Merge1[[#This Row],[LME Zinc stock]]*Table_Merge1[[#This Row],[Azad.Sell]]=0,"",Table_Merge1[[#This Row],[LME Zinc stock]]*Table_Merge1[[#This Row],[Azad.Sell]]),"")</f>
        <v/>
      </c>
      <c r="AS624" s="288" t="str">
        <f>IFERROR(IF(Table_Merge1[[#This Row],[LME Zinc 3-month]]*Table_Merge1[[#This Row],[Azad.Sell]]=0,"",Table_Merge1[[#This Row],[LME Zinc 3-month]]*Table_Merge1[[#This Row],[Azad.Sell]]),"")</f>
        <v/>
      </c>
      <c r="AT624"/>
    </row>
    <row r="625" spans="1:46" x14ac:dyDescent="0.25">
      <c r="A625" s="258">
        <v>41784</v>
      </c>
      <c r="B6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1393.03.04</v>
      </c>
      <c r="C625" s="195">
        <f t="shared" ca="1" si="45"/>
        <v>1393</v>
      </c>
      <c r="D6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25" s="195">
        <f>_xlfn.NUMBERVALUE(RIGHT(Table11[[#This Row],[تاریخ شمسی]],2))</f>
        <v>4</v>
      </c>
      <c r="F6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03-04</v>
      </c>
      <c r="G625" s="195" t="s">
        <v>776</v>
      </c>
      <c r="I625" s="259">
        <v>44364</v>
      </c>
      <c r="J625">
        <v>24450</v>
      </c>
      <c r="L625" s="259">
        <v>41784</v>
      </c>
      <c r="M625">
        <v>32740</v>
      </c>
      <c r="O625" s="284">
        <f>IFERROR(DATE(Table7[[#This Row],[year]],MONTH(DATEVALUE(Table7[[#This Row],[month]]&amp;"1")),Table7[[#This Row],[day]]),"")</f>
        <v>44186</v>
      </c>
      <c r="P625" s="195" t="s">
        <v>4050</v>
      </c>
      <c r="Q625" s="195">
        <v>2020</v>
      </c>
      <c r="R625" s="195" t="s">
        <v>3452</v>
      </c>
      <c r="S625" s="195">
        <v>21</v>
      </c>
      <c r="T625" s="195">
        <v>1869.25</v>
      </c>
      <c r="U625" s="195">
        <v>1980.5</v>
      </c>
      <c r="V625" s="195">
        <v>1345800</v>
      </c>
      <c r="X625" s="260">
        <v>44249</v>
      </c>
      <c r="Y625" t="s">
        <v>8906</v>
      </c>
      <c r="Z625" s="260">
        <v>7</v>
      </c>
      <c r="AA625">
        <v>1399</v>
      </c>
      <c r="AB625" s="260" t="str">
        <f ca="1">IFERROR(IFERROR(VLOOKUP(Table_Merge1[[#This Row],[Column1]],Table11[#All],2,FALSE),LEFT(AB626,8)&amp;IF(LEN((RIGHT(AB626,2)+1))&lt;2,"0"&amp;(RIGHT(AB626,2)+1),(RIGHT(AB626,2)-1))),"")</f>
        <v>1399.12.04</v>
      </c>
      <c r="AC625" s="259" t="str">
        <f ca="1">LEFT(Table_Merge1[[#This Row],[Column2]],4)</f>
        <v>1399</v>
      </c>
      <c r="AD625" s="259" t="str">
        <f ca="1">RIGHT(LEFT(Table_Merge1[[#This Row],[Column2]],7),2)</f>
        <v>12</v>
      </c>
      <c r="AE625" s="259" t="str">
        <f ca="1">RIGHT(Table_Merge1[[#This Row],[Column2]],2)</f>
        <v>04</v>
      </c>
      <c r="AF625">
        <v>12</v>
      </c>
      <c r="AG625">
        <v>4</v>
      </c>
      <c r="AH625" s="260">
        <v>2021</v>
      </c>
      <c r="AI625" t="s">
        <v>3433</v>
      </c>
      <c r="AJ625" s="260">
        <v>22</v>
      </c>
      <c r="AK625">
        <v>1798.8</v>
      </c>
      <c r="AL625" t="s">
        <v>3621</v>
      </c>
      <c r="AM625" t="s">
        <v>3621</v>
      </c>
      <c r="AN625">
        <v>24700</v>
      </c>
      <c r="AO625">
        <v>245399</v>
      </c>
      <c r="AP625" s="287" t="str">
        <f>IFERROR(IF(Table_Merge1[[#This Row],[LME Zinc stock]]*Table_Merge1[[#This Row],[Nima.مقدار]]=0,"",Table_Merge1[[#This Row],[LME Zinc stock]]*Table_Merge1[[#This Row],[Nima.مقدار]]),"")</f>
        <v/>
      </c>
      <c r="AQ625" s="287" t="str">
        <f>IFERROR(IF(Table_Merge1[[#This Row],[LME Zinc 3-month]]*Table_Merge1[[#This Row],[Nima.مقدار]]=0,"",Table_Merge1[[#This Row],[LME Zinc 3-month]]*Table_Merge1[[#This Row],[Nima.مقدار]]),"")</f>
        <v/>
      </c>
      <c r="AR625" s="288" t="str">
        <f>IFERROR(IF(Table_Merge1[[#This Row],[LME Zinc stock]]*Table_Merge1[[#This Row],[Azad.Sell]]=0,"",Table_Merge1[[#This Row],[LME Zinc stock]]*Table_Merge1[[#This Row],[Azad.Sell]]),"")</f>
        <v/>
      </c>
      <c r="AS625" s="288" t="str">
        <f>IFERROR(IF(Table_Merge1[[#This Row],[LME Zinc 3-month]]*Table_Merge1[[#This Row],[Azad.Sell]]=0,"",Table_Merge1[[#This Row],[LME Zinc 3-month]]*Table_Merge1[[#This Row],[Azad.Sell]]),"")</f>
        <v/>
      </c>
      <c r="AT625"/>
    </row>
    <row r="626" spans="1:46" x14ac:dyDescent="0.25">
      <c r="A626" s="258">
        <v>41785</v>
      </c>
      <c r="B6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1393.03.05</v>
      </c>
      <c r="C626" s="195">
        <f t="shared" ca="1" si="45"/>
        <v>1393</v>
      </c>
      <c r="D6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26" s="195">
        <f>_xlfn.NUMBERVALUE(RIGHT(Table11[[#This Row],[تاریخ شمسی]],2))</f>
        <v>5</v>
      </c>
      <c r="F6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03-05</v>
      </c>
      <c r="G626" s="195" t="s">
        <v>777</v>
      </c>
      <c r="I626" s="259">
        <v>44365</v>
      </c>
      <c r="J626">
        <v>24450</v>
      </c>
      <c r="L626" s="259">
        <v>41785</v>
      </c>
      <c r="M626">
        <v>32830</v>
      </c>
      <c r="O626" s="283">
        <f>IFERROR(DATE(Table7[[#This Row],[year]],MONTH(DATEVALUE(Table7[[#This Row],[month]]&amp;"1")),Table7[[#This Row],[day]]),"")</f>
        <v>44183</v>
      </c>
      <c r="P626" s="257" t="s">
        <v>4051</v>
      </c>
      <c r="Q626" s="257">
        <v>2020</v>
      </c>
      <c r="R626" s="257" t="s">
        <v>3452</v>
      </c>
      <c r="S626" s="257">
        <v>18</v>
      </c>
      <c r="T626" s="257">
        <v>1880</v>
      </c>
      <c r="U626" s="257">
        <v>1997</v>
      </c>
      <c r="V626" s="257">
        <v>1351250</v>
      </c>
      <c r="X626" s="260">
        <v>44246</v>
      </c>
      <c r="Z626" s="260">
        <v>7</v>
      </c>
      <c r="AB626" s="260" t="str">
        <f ca="1">IFERROR(IFERROR(VLOOKUP(Table_Merge1[[#This Row],[Column1]],Table11[#All],2,FALSE),LEFT(AB627,8)&amp;IF(LEN((RIGHT(AB627,2)+1))&lt;2,"0"&amp;(RIGHT(AB627,2)+1),(RIGHT(AB627,2)-1))),"")</f>
        <v>1399.11.28</v>
      </c>
      <c r="AC626" s="259" t="str">
        <f ca="1">LEFT(Table_Merge1[[#This Row],[Column2]],4)</f>
        <v>1399</v>
      </c>
      <c r="AD626" s="259" t="str">
        <f ca="1">RIGHT(LEFT(Table_Merge1[[#This Row],[Column2]],7),2)</f>
        <v>11</v>
      </c>
      <c r="AE626" s="259" t="str">
        <f ca="1">RIGHT(Table_Merge1[[#This Row],[Column2]],2)</f>
        <v>28</v>
      </c>
      <c r="AH626" s="260">
        <v>2021</v>
      </c>
      <c r="AI626" t="s">
        <v>3433</v>
      </c>
      <c r="AJ626" s="260">
        <v>19</v>
      </c>
      <c r="AK626">
        <v>1773.75</v>
      </c>
      <c r="AL626">
        <v>2202.5</v>
      </c>
      <c r="AM626">
        <v>1325875</v>
      </c>
      <c r="AN626">
        <v>26000</v>
      </c>
      <c r="AP626" s="287" t="str">
        <f>IFERROR(IF(Table_Merge1[[#This Row],[LME Zinc stock]]*Table_Merge1[[#This Row],[Nima.مقدار]]=0,"",Table_Merge1[[#This Row],[LME Zinc stock]]*Table_Merge1[[#This Row],[Nima.مقدار]]),"")</f>
        <v/>
      </c>
      <c r="AQ626" s="287" t="str">
        <f>IFERROR(IF(Table_Merge1[[#This Row],[LME Zinc 3-month]]*Table_Merge1[[#This Row],[Nima.مقدار]]=0,"",Table_Merge1[[#This Row],[LME Zinc 3-month]]*Table_Merge1[[#This Row],[Nima.مقدار]]),"")</f>
        <v/>
      </c>
      <c r="AR626" s="288">
        <f>IFERROR(IF(Table_Merge1[[#This Row],[LME Zinc stock]]*Table_Merge1[[#This Row],[Azad.Sell]]=0,"",Table_Merge1[[#This Row],[LME Zinc stock]]*Table_Merge1[[#This Row],[Azad.Sell]]),"")</f>
        <v>34472750000</v>
      </c>
      <c r="AS626" s="288">
        <f>IFERROR(IF(Table_Merge1[[#This Row],[LME Zinc 3-month]]*Table_Merge1[[#This Row],[Azad.Sell]]=0,"",Table_Merge1[[#This Row],[LME Zinc 3-month]]*Table_Merge1[[#This Row],[Azad.Sell]]),"")</f>
        <v>57265000</v>
      </c>
      <c r="AT626"/>
    </row>
    <row r="627" spans="1:46" x14ac:dyDescent="0.25">
      <c r="A627" s="258">
        <v>41787</v>
      </c>
      <c r="B6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1393.03.07</v>
      </c>
      <c r="C627" s="195">
        <f t="shared" ca="1" si="45"/>
        <v>1393</v>
      </c>
      <c r="D6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27" s="195">
        <f>_xlfn.NUMBERVALUE(RIGHT(Table11[[#This Row],[تاریخ شمسی]],2))</f>
        <v>7</v>
      </c>
      <c r="F6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03-07</v>
      </c>
      <c r="G627" s="195" t="s">
        <v>778</v>
      </c>
      <c r="I627" s="259">
        <v>44366</v>
      </c>
      <c r="J627">
        <v>23630</v>
      </c>
      <c r="L627" s="259">
        <v>41787</v>
      </c>
      <c r="M627">
        <v>32720</v>
      </c>
      <c r="O627" s="284">
        <f>IFERROR(DATE(Table7[[#This Row],[year]],MONTH(DATEVALUE(Table7[[#This Row],[month]]&amp;"1")),Table7[[#This Row],[day]]),"")</f>
        <v>44182</v>
      </c>
      <c r="P627" s="195" t="s">
        <v>4052</v>
      </c>
      <c r="Q627" s="195">
        <v>2020</v>
      </c>
      <c r="R627" s="195" t="s">
        <v>3452</v>
      </c>
      <c r="S627" s="195">
        <v>17</v>
      </c>
      <c r="T627" s="195">
        <v>1871.95</v>
      </c>
      <c r="U627" s="195">
        <v>2004</v>
      </c>
      <c r="V627" s="195">
        <v>1366275</v>
      </c>
      <c r="X627" s="260">
        <v>44246</v>
      </c>
      <c r="Z627" s="260">
        <v>7</v>
      </c>
      <c r="AB627" s="260" t="str">
        <f ca="1">IFERROR(IFERROR(VLOOKUP(Table_Merge1[[#This Row],[Column1]],Table11[#All],2,FALSE),LEFT(AB628,8)&amp;IF(LEN((RIGHT(AB628,2)+1))&lt;2,"0"&amp;(RIGHT(AB628,2)+1),(RIGHT(AB628,2)-1))),"")</f>
        <v>1399.11.29</v>
      </c>
      <c r="AC627" s="259" t="str">
        <f ca="1">LEFT(Table_Merge1[[#This Row],[Column2]],4)</f>
        <v>1399</v>
      </c>
      <c r="AD627" s="259" t="str">
        <f ca="1">RIGHT(LEFT(Table_Merge1[[#This Row],[Column2]],7),2)</f>
        <v>11</v>
      </c>
      <c r="AE627" s="259" t="str">
        <f ca="1">RIGHT(Table_Merge1[[#This Row],[Column2]],2)</f>
        <v>29</v>
      </c>
      <c r="AH627" s="260">
        <v>2021</v>
      </c>
      <c r="AI627" t="s">
        <v>3433</v>
      </c>
      <c r="AJ627" s="260">
        <v>19</v>
      </c>
      <c r="AK627">
        <v>1773.75</v>
      </c>
      <c r="AL627">
        <v>2202.5</v>
      </c>
      <c r="AM627">
        <v>1325875</v>
      </c>
      <c r="AN627">
        <v>26000</v>
      </c>
      <c r="AP627" s="287" t="str">
        <f>IFERROR(IF(Table_Merge1[[#This Row],[LME Zinc stock]]*Table_Merge1[[#This Row],[Nima.مقدار]]=0,"",Table_Merge1[[#This Row],[LME Zinc stock]]*Table_Merge1[[#This Row],[Nima.مقدار]]),"")</f>
        <v/>
      </c>
      <c r="AQ627" s="287" t="str">
        <f>IFERROR(IF(Table_Merge1[[#This Row],[LME Zinc 3-month]]*Table_Merge1[[#This Row],[Nima.مقدار]]=0,"",Table_Merge1[[#This Row],[LME Zinc 3-month]]*Table_Merge1[[#This Row],[Nima.مقدار]]),"")</f>
        <v/>
      </c>
      <c r="AR627" s="288">
        <f>IFERROR(IF(Table_Merge1[[#This Row],[LME Zinc stock]]*Table_Merge1[[#This Row],[Azad.Sell]]=0,"",Table_Merge1[[#This Row],[LME Zinc stock]]*Table_Merge1[[#This Row],[Azad.Sell]]),"")</f>
        <v>34472750000</v>
      </c>
      <c r="AS627" s="288">
        <f>IFERROR(IF(Table_Merge1[[#This Row],[LME Zinc 3-month]]*Table_Merge1[[#This Row],[Azad.Sell]]=0,"",Table_Merge1[[#This Row],[LME Zinc 3-month]]*Table_Merge1[[#This Row],[Azad.Sell]]),"")</f>
        <v>57265000</v>
      </c>
      <c r="AT627"/>
    </row>
    <row r="628" spans="1:46" x14ac:dyDescent="0.25">
      <c r="A628" s="258">
        <v>41788</v>
      </c>
      <c r="B6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1393.03.08</v>
      </c>
      <c r="C628" s="195">
        <f t="shared" ca="1" si="45"/>
        <v>1393</v>
      </c>
      <c r="D6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28" s="195">
        <f>_xlfn.NUMBERVALUE(RIGHT(Table11[[#This Row],[تاریخ شمسی]],2))</f>
        <v>8</v>
      </c>
      <c r="F6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03-08</v>
      </c>
      <c r="G628" s="195" t="s">
        <v>779</v>
      </c>
      <c r="I628" s="259">
        <v>44367</v>
      </c>
      <c r="J628">
        <v>24000</v>
      </c>
      <c r="L628" s="259">
        <v>41788</v>
      </c>
      <c r="M628">
        <v>32710</v>
      </c>
      <c r="O628" s="283">
        <f>IFERROR(DATE(Table7[[#This Row],[year]],MONTH(DATEVALUE(Table7[[#This Row],[month]]&amp;"1")),Table7[[#This Row],[day]]),"")</f>
        <v>44181</v>
      </c>
      <c r="P628" s="257" t="s">
        <v>4053</v>
      </c>
      <c r="Q628" s="257">
        <v>2020</v>
      </c>
      <c r="R628" s="257" t="s">
        <v>3452</v>
      </c>
      <c r="S628" s="257">
        <v>16</v>
      </c>
      <c r="T628" s="257">
        <v>1861.35</v>
      </c>
      <c r="U628" s="257">
        <v>2025.5</v>
      </c>
      <c r="V628" s="257">
        <v>1372350</v>
      </c>
      <c r="X628" s="260">
        <v>44245</v>
      </c>
      <c r="Y628" t="s">
        <v>8905</v>
      </c>
      <c r="Z628" s="260">
        <v>7</v>
      </c>
      <c r="AA628">
        <v>1399</v>
      </c>
      <c r="AB628" s="260" t="str">
        <f ca="1">IFERROR(IFERROR(VLOOKUP(Table_Merge1[[#This Row],[Column1]],Table11[#All],2,FALSE),LEFT(AB629,8)&amp;IF(LEN((RIGHT(AB629,2)+1))&lt;2,"0"&amp;(RIGHT(AB629,2)+1),(RIGHT(AB629,2)-1))),"")</f>
        <v>1399.11.30</v>
      </c>
      <c r="AC628" s="259" t="str">
        <f ca="1">LEFT(Table_Merge1[[#This Row],[Column2]],4)</f>
        <v>1399</v>
      </c>
      <c r="AD628" s="259" t="str">
        <f ca="1">RIGHT(LEFT(Table_Merge1[[#This Row],[Column2]],7),2)</f>
        <v>11</v>
      </c>
      <c r="AE628" s="259" t="str">
        <f ca="1">RIGHT(Table_Merge1[[#This Row],[Column2]],2)</f>
        <v>30</v>
      </c>
      <c r="AF628">
        <v>11</v>
      </c>
      <c r="AG628">
        <v>30</v>
      </c>
      <c r="AH628" s="260">
        <v>2021</v>
      </c>
      <c r="AI628" t="s">
        <v>3433</v>
      </c>
      <c r="AJ628" s="260">
        <v>18</v>
      </c>
      <c r="AK628">
        <v>1782.8</v>
      </c>
      <c r="AL628">
        <v>2227</v>
      </c>
      <c r="AM628">
        <v>1332525</v>
      </c>
      <c r="AN628">
        <v>26000</v>
      </c>
      <c r="AO628">
        <v>235347</v>
      </c>
      <c r="AP628" s="287">
        <f>IFERROR(IF(Table_Merge1[[#This Row],[LME Zinc stock]]*Table_Merge1[[#This Row],[Nima.مقدار]]=0,"",Table_Merge1[[#This Row],[LME Zinc stock]]*Table_Merge1[[#This Row],[Nima.مقدار]]),"")</f>
        <v>313605761175</v>
      </c>
      <c r="AQ628" s="287">
        <f>IFERROR(IF(Table_Merge1[[#This Row],[LME Zinc 3-month]]*Table_Merge1[[#This Row],[Nima.مقدار]]=0,"",Table_Merge1[[#This Row],[LME Zinc 3-month]]*Table_Merge1[[#This Row],[Nima.مقدار]]),"")</f>
        <v>524117769</v>
      </c>
      <c r="AR628" s="288">
        <f>IFERROR(IF(Table_Merge1[[#This Row],[LME Zinc stock]]*Table_Merge1[[#This Row],[Azad.Sell]]=0,"",Table_Merge1[[#This Row],[LME Zinc stock]]*Table_Merge1[[#This Row],[Azad.Sell]]),"")</f>
        <v>34645650000</v>
      </c>
      <c r="AS628" s="288">
        <f>IFERROR(IF(Table_Merge1[[#This Row],[LME Zinc 3-month]]*Table_Merge1[[#This Row],[Azad.Sell]]=0,"",Table_Merge1[[#This Row],[LME Zinc 3-month]]*Table_Merge1[[#This Row],[Azad.Sell]]),"")</f>
        <v>57902000</v>
      </c>
      <c r="AT628"/>
    </row>
    <row r="629" spans="1:46" x14ac:dyDescent="0.25">
      <c r="A629" s="258">
        <v>41790</v>
      </c>
      <c r="B6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1393.03.10</v>
      </c>
      <c r="C629" s="195">
        <f t="shared" ca="1" si="45"/>
        <v>1393</v>
      </c>
      <c r="D6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29" s="195">
        <f>_xlfn.NUMBERVALUE(RIGHT(Table11[[#This Row],[تاریخ شمسی]],2))</f>
        <v>10</v>
      </c>
      <c r="F6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03-10</v>
      </c>
      <c r="G629" s="195" t="s">
        <v>780</v>
      </c>
      <c r="I629" s="259">
        <v>44368</v>
      </c>
      <c r="J629">
        <v>24130</v>
      </c>
      <c r="L629" s="259">
        <v>41790</v>
      </c>
      <c r="M629">
        <v>32750</v>
      </c>
      <c r="O629" s="284">
        <f>IFERROR(DATE(Table7[[#This Row],[year]],MONTH(DATEVALUE(Table7[[#This Row],[month]]&amp;"1")),Table7[[#This Row],[day]]),"")</f>
        <v>44180</v>
      </c>
      <c r="P629" s="195" t="s">
        <v>4054</v>
      </c>
      <c r="Q629" s="195">
        <v>2020</v>
      </c>
      <c r="R629" s="195" t="s">
        <v>3452</v>
      </c>
      <c r="S629" s="195">
        <v>15</v>
      </c>
      <c r="T629" s="195">
        <v>1844.3</v>
      </c>
      <c r="U629" s="195">
        <v>2008.5</v>
      </c>
      <c r="V629" s="195">
        <v>1366000</v>
      </c>
      <c r="X629" s="260">
        <v>44245</v>
      </c>
      <c r="Y629" t="s">
        <v>8905</v>
      </c>
      <c r="Z629" s="260">
        <v>7</v>
      </c>
      <c r="AA629">
        <v>1399</v>
      </c>
      <c r="AB629" s="260" t="str">
        <f ca="1">IFERROR(IFERROR(VLOOKUP(Table_Merge1[[#This Row],[Column1]],Table11[#All],2,FALSE),LEFT(AB630,8)&amp;IF(LEN((RIGHT(AB630,2)+1))&lt;2,"0"&amp;(RIGHT(AB630,2)+1),(RIGHT(AB630,2)-1))),"")</f>
        <v>1399.11.30</v>
      </c>
      <c r="AC629" s="259" t="str">
        <f ca="1">LEFT(Table_Merge1[[#This Row],[Column2]],4)</f>
        <v>1399</v>
      </c>
      <c r="AD629" s="259" t="str">
        <f ca="1">RIGHT(LEFT(Table_Merge1[[#This Row],[Column2]],7),2)</f>
        <v>11</v>
      </c>
      <c r="AE629" s="259" t="str">
        <f ca="1">RIGHT(Table_Merge1[[#This Row],[Column2]],2)</f>
        <v>30</v>
      </c>
      <c r="AF629">
        <v>11</v>
      </c>
      <c r="AG629">
        <v>30</v>
      </c>
      <c r="AH629" s="260">
        <v>2021</v>
      </c>
      <c r="AI629" t="s">
        <v>3433</v>
      </c>
      <c r="AJ629" s="260">
        <v>18</v>
      </c>
      <c r="AK629">
        <v>1782.8</v>
      </c>
      <c r="AL629">
        <v>2227</v>
      </c>
      <c r="AM629">
        <v>1332525</v>
      </c>
      <c r="AN629">
        <v>26000</v>
      </c>
      <c r="AO629">
        <v>235347</v>
      </c>
      <c r="AP629" s="287">
        <f>IFERROR(IF(Table_Merge1[[#This Row],[LME Zinc stock]]*Table_Merge1[[#This Row],[Nima.مقدار]]=0,"",Table_Merge1[[#This Row],[LME Zinc stock]]*Table_Merge1[[#This Row],[Nima.مقدار]]),"")</f>
        <v>313605761175</v>
      </c>
      <c r="AQ629" s="287">
        <f>IFERROR(IF(Table_Merge1[[#This Row],[LME Zinc 3-month]]*Table_Merge1[[#This Row],[Nima.مقدار]]=0,"",Table_Merge1[[#This Row],[LME Zinc 3-month]]*Table_Merge1[[#This Row],[Nima.مقدار]]),"")</f>
        <v>524117769</v>
      </c>
      <c r="AR629" s="288">
        <f>IFERROR(IF(Table_Merge1[[#This Row],[LME Zinc stock]]*Table_Merge1[[#This Row],[Azad.Sell]]=0,"",Table_Merge1[[#This Row],[LME Zinc stock]]*Table_Merge1[[#This Row],[Azad.Sell]]),"")</f>
        <v>34645650000</v>
      </c>
      <c r="AS629" s="288">
        <f>IFERROR(IF(Table_Merge1[[#This Row],[LME Zinc 3-month]]*Table_Merge1[[#This Row],[Azad.Sell]]=0,"",Table_Merge1[[#This Row],[LME Zinc 3-month]]*Table_Merge1[[#This Row],[Azad.Sell]]),"")</f>
        <v>57902000</v>
      </c>
      <c r="AT629"/>
    </row>
    <row r="630" spans="1:46" x14ac:dyDescent="0.25">
      <c r="A630" s="258">
        <v>41791</v>
      </c>
      <c r="B6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1393.03.11</v>
      </c>
      <c r="C630" s="195">
        <f t="shared" ca="1" si="45"/>
        <v>1393</v>
      </c>
      <c r="D6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30" s="195">
        <f>_xlfn.NUMBERVALUE(RIGHT(Table11[[#This Row],[تاریخ شمسی]],2))</f>
        <v>11</v>
      </c>
      <c r="F6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03-11</v>
      </c>
      <c r="G630" s="195" t="s">
        <v>781</v>
      </c>
      <c r="I630" s="259">
        <v>44369</v>
      </c>
      <c r="J630">
        <v>24300</v>
      </c>
      <c r="L630" s="259">
        <v>41791</v>
      </c>
      <c r="M630">
        <v>32800</v>
      </c>
      <c r="O630" s="283">
        <f>IFERROR(DATE(Table7[[#This Row],[year]],MONTH(DATEVALUE(Table7[[#This Row],[month]]&amp;"1")),Table7[[#This Row],[day]]),"")</f>
        <v>44179</v>
      </c>
      <c r="P630" s="257" t="s">
        <v>4055</v>
      </c>
      <c r="Q630" s="257">
        <v>2020</v>
      </c>
      <c r="R630" s="257" t="s">
        <v>3452</v>
      </c>
      <c r="S630" s="257">
        <v>14</v>
      </c>
      <c r="T630" s="257">
        <v>1820.25</v>
      </c>
      <c r="U630" s="257">
        <v>2006.5</v>
      </c>
      <c r="V630" s="257">
        <v>1383725</v>
      </c>
      <c r="X630" s="260">
        <v>44244</v>
      </c>
      <c r="Y630" t="s">
        <v>8904</v>
      </c>
      <c r="Z630" s="260">
        <v>7</v>
      </c>
      <c r="AA630">
        <v>1399</v>
      </c>
      <c r="AB630" s="260" t="str">
        <f ca="1">IFERROR(IFERROR(VLOOKUP(Table_Merge1[[#This Row],[Column1]],Table11[#All],2,FALSE),LEFT(AB631,8)&amp;IF(LEN((RIGHT(AB631,2)+1))&lt;2,"0"&amp;(RIGHT(AB631,2)+1),(RIGHT(AB631,2)-1))),"")</f>
        <v>1399.11.29</v>
      </c>
      <c r="AC630" s="259" t="str">
        <f ca="1">LEFT(Table_Merge1[[#This Row],[Column2]],4)</f>
        <v>1399</v>
      </c>
      <c r="AD630" s="259" t="str">
        <f ca="1">RIGHT(LEFT(Table_Merge1[[#This Row],[Column2]],7),2)</f>
        <v>11</v>
      </c>
      <c r="AE630" s="259" t="str">
        <f ca="1">RIGHT(Table_Merge1[[#This Row],[Column2]],2)</f>
        <v>29</v>
      </c>
      <c r="AF630">
        <v>11</v>
      </c>
      <c r="AG630">
        <v>29</v>
      </c>
      <c r="AH630" s="260">
        <v>2021</v>
      </c>
      <c r="AI630" t="s">
        <v>3433</v>
      </c>
      <c r="AJ630" s="260">
        <v>17</v>
      </c>
      <c r="AK630">
        <v>1788.85</v>
      </c>
      <c r="AL630">
        <v>2157.5</v>
      </c>
      <c r="AM630">
        <v>1337700</v>
      </c>
      <c r="AN630">
        <v>26000</v>
      </c>
      <c r="AO630">
        <v>232773</v>
      </c>
      <c r="AP630" s="287">
        <f>IFERROR(IF(Table_Merge1[[#This Row],[LME Zinc stock]]*Table_Merge1[[#This Row],[Nima.مقدار]]=0,"",Table_Merge1[[#This Row],[LME Zinc stock]]*Table_Merge1[[#This Row],[Nima.مقدار]]),"")</f>
        <v>311380442100</v>
      </c>
      <c r="AQ630" s="287">
        <f>IFERROR(IF(Table_Merge1[[#This Row],[LME Zinc 3-month]]*Table_Merge1[[#This Row],[Nima.مقدار]]=0,"",Table_Merge1[[#This Row],[LME Zinc 3-month]]*Table_Merge1[[#This Row],[Nima.مقدار]]),"")</f>
        <v>502207747.5</v>
      </c>
      <c r="AR630" s="288">
        <f>IFERROR(IF(Table_Merge1[[#This Row],[LME Zinc stock]]*Table_Merge1[[#This Row],[Azad.Sell]]=0,"",Table_Merge1[[#This Row],[LME Zinc stock]]*Table_Merge1[[#This Row],[Azad.Sell]]),"")</f>
        <v>34780200000</v>
      </c>
      <c r="AS630" s="288">
        <f>IFERROR(IF(Table_Merge1[[#This Row],[LME Zinc 3-month]]*Table_Merge1[[#This Row],[Azad.Sell]]=0,"",Table_Merge1[[#This Row],[LME Zinc 3-month]]*Table_Merge1[[#This Row],[Azad.Sell]]),"")</f>
        <v>56095000</v>
      </c>
      <c r="AT630"/>
    </row>
    <row r="631" spans="1:46" x14ac:dyDescent="0.25">
      <c r="A631" s="258">
        <v>41792</v>
      </c>
      <c r="B6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1393.03.12</v>
      </c>
      <c r="C631" s="195">
        <f t="shared" ca="1" si="45"/>
        <v>1393</v>
      </c>
      <c r="D6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31" s="195">
        <f>_xlfn.NUMBERVALUE(RIGHT(Table11[[#This Row],[تاریخ شمسی]],2))</f>
        <v>12</v>
      </c>
      <c r="F6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03-12</v>
      </c>
      <c r="G631" s="195" t="s">
        <v>782</v>
      </c>
      <c r="I631" s="259">
        <v>44370</v>
      </c>
      <c r="J631">
        <v>24220</v>
      </c>
      <c r="L631" s="259">
        <v>41792</v>
      </c>
      <c r="M631">
        <v>32800</v>
      </c>
      <c r="O631" s="284">
        <f>IFERROR(DATE(Table7[[#This Row],[year]],MONTH(DATEVALUE(Table7[[#This Row],[month]]&amp;"1")),Table7[[#This Row],[day]]),"")</f>
        <v>44176</v>
      </c>
      <c r="P631" s="195" t="s">
        <v>4056</v>
      </c>
      <c r="Q631" s="195">
        <v>2020</v>
      </c>
      <c r="R631" s="195" t="s">
        <v>3452</v>
      </c>
      <c r="S631" s="195">
        <v>11</v>
      </c>
      <c r="T631" s="195">
        <v>1833.65</v>
      </c>
      <c r="U631" s="195">
        <v>2023.5</v>
      </c>
      <c r="V631" s="195">
        <v>1390350</v>
      </c>
      <c r="X631" s="260">
        <v>44244</v>
      </c>
      <c r="Y631" t="s">
        <v>8904</v>
      </c>
      <c r="Z631" s="260">
        <v>7</v>
      </c>
      <c r="AA631">
        <v>1399</v>
      </c>
      <c r="AB631" s="260" t="str">
        <f ca="1">IFERROR(IFERROR(VLOOKUP(Table_Merge1[[#This Row],[Column1]],Table11[#All],2,FALSE),LEFT(AB632,8)&amp;IF(LEN((RIGHT(AB632,2)+1))&lt;2,"0"&amp;(RIGHT(AB632,2)+1),(RIGHT(AB632,2)-1))),"")</f>
        <v>1399.11.29</v>
      </c>
      <c r="AC631" s="259" t="str">
        <f ca="1">LEFT(Table_Merge1[[#This Row],[Column2]],4)</f>
        <v>1399</v>
      </c>
      <c r="AD631" s="259" t="str">
        <f ca="1">RIGHT(LEFT(Table_Merge1[[#This Row],[Column2]],7),2)</f>
        <v>11</v>
      </c>
      <c r="AE631" s="259" t="str">
        <f ca="1">RIGHT(Table_Merge1[[#This Row],[Column2]],2)</f>
        <v>29</v>
      </c>
      <c r="AF631">
        <v>11</v>
      </c>
      <c r="AG631">
        <v>29</v>
      </c>
      <c r="AH631" s="260">
        <v>2021</v>
      </c>
      <c r="AI631" t="s">
        <v>3433</v>
      </c>
      <c r="AJ631" s="260">
        <v>17</v>
      </c>
      <c r="AK631">
        <v>1788.85</v>
      </c>
      <c r="AL631">
        <v>2157.5</v>
      </c>
      <c r="AM631">
        <v>1337700</v>
      </c>
      <c r="AN631">
        <v>26000</v>
      </c>
      <c r="AO631">
        <v>232773</v>
      </c>
      <c r="AP631" s="287">
        <f>IFERROR(IF(Table_Merge1[[#This Row],[LME Zinc stock]]*Table_Merge1[[#This Row],[Nima.مقدار]]=0,"",Table_Merge1[[#This Row],[LME Zinc stock]]*Table_Merge1[[#This Row],[Nima.مقدار]]),"")</f>
        <v>311380442100</v>
      </c>
      <c r="AQ631" s="287">
        <f>IFERROR(IF(Table_Merge1[[#This Row],[LME Zinc 3-month]]*Table_Merge1[[#This Row],[Nima.مقدار]]=0,"",Table_Merge1[[#This Row],[LME Zinc 3-month]]*Table_Merge1[[#This Row],[Nima.مقدار]]),"")</f>
        <v>502207747.5</v>
      </c>
      <c r="AR631" s="288">
        <f>IFERROR(IF(Table_Merge1[[#This Row],[LME Zinc stock]]*Table_Merge1[[#This Row],[Azad.Sell]]=0,"",Table_Merge1[[#This Row],[LME Zinc stock]]*Table_Merge1[[#This Row],[Azad.Sell]]),"")</f>
        <v>34780200000</v>
      </c>
      <c r="AS631" s="288">
        <f>IFERROR(IF(Table_Merge1[[#This Row],[LME Zinc 3-month]]*Table_Merge1[[#This Row],[Azad.Sell]]=0,"",Table_Merge1[[#This Row],[LME Zinc 3-month]]*Table_Merge1[[#This Row],[Azad.Sell]]),"")</f>
        <v>56095000</v>
      </c>
      <c r="AT631"/>
    </row>
    <row r="632" spans="1:46" x14ac:dyDescent="0.25">
      <c r="A632" s="258">
        <v>41793</v>
      </c>
      <c r="B6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1393.03.13</v>
      </c>
      <c r="C632" s="195">
        <f t="shared" ca="1" si="45"/>
        <v>1393</v>
      </c>
      <c r="D6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32" s="195">
        <f>_xlfn.NUMBERVALUE(RIGHT(Table11[[#This Row],[تاریخ شمسی]],2))</f>
        <v>13</v>
      </c>
      <c r="F6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03-13</v>
      </c>
      <c r="G632" s="195" t="s">
        <v>783</v>
      </c>
      <c r="I632" s="259">
        <v>44371</v>
      </c>
      <c r="J632">
        <v>24200</v>
      </c>
      <c r="L632" s="259">
        <v>41793</v>
      </c>
      <c r="M632">
        <v>32790</v>
      </c>
      <c r="O632" s="283">
        <f>IFERROR(DATE(Table7[[#This Row],[year]],MONTH(DATEVALUE(Table7[[#This Row],[month]]&amp;"1")),Table7[[#This Row],[day]]),"")</f>
        <v>44175</v>
      </c>
      <c r="P632" s="257" t="s">
        <v>4057</v>
      </c>
      <c r="Q632" s="257">
        <v>2020</v>
      </c>
      <c r="R632" s="257" t="s">
        <v>3452</v>
      </c>
      <c r="S632" s="257">
        <v>10</v>
      </c>
      <c r="T632" s="257">
        <v>1834.2</v>
      </c>
      <c r="U632" s="257">
        <v>2059.5</v>
      </c>
      <c r="V632" s="257">
        <v>1367025</v>
      </c>
      <c r="X632" s="260">
        <v>44243</v>
      </c>
      <c r="Y632" t="s">
        <v>8903</v>
      </c>
      <c r="Z632" s="260">
        <v>7</v>
      </c>
      <c r="AA632">
        <v>1399</v>
      </c>
      <c r="AB632" s="260" t="str">
        <f ca="1">IFERROR(IFERROR(VLOOKUP(Table_Merge1[[#This Row],[Column1]],Table11[#All],2,FALSE),LEFT(AB633,8)&amp;IF(LEN((RIGHT(AB633,2)+1))&lt;2,"0"&amp;(RIGHT(AB633,2)+1),(RIGHT(AB633,2)-1))),"")</f>
        <v>1399.11.28</v>
      </c>
      <c r="AC632" s="259" t="str">
        <f ca="1">LEFT(Table_Merge1[[#This Row],[Column2]],4)</f>
        <v>1399</v>
      </c>
      <c r="AD632" s="259" t="str">
        <f ca="1">RIGHT(LEFT(Table_Merge1[[#This Row],[Column2]],7),2)</f>
        <v>11</v>
      </c>
      <c r="AE632" s="259" t="str">
        <f ca="1">RIGHT(Table_Merge1[[#This Row],[Column2]],2)</f>
        <v>28</v>
      </c>
      <c r="AF632">
        <v>11</v>
      </c>
      <c r="AG632">
        <v>28</v>
      </c>
      <c r="AH632" s="260">
        <v>2021</v>
      </c>
      <c r="AI632" t="s">
        <v>3433</v>
      </c>
      <c r="AJ632" s="260">
        <v>16</v>
      </c>
      <c r="AK632">
        <v>1823.45</v>
      </c>
      <c r="AL632">
        <v>2148.5</v>
      </c>
      <c r="AM632">
        <v>1343075</v>
      </c>
      <c r="AN632">
        <v>26100</v>
      </c>
      <c r="AO632">
        <v>248002</v>
      </c>
      <c r="AP632" s="287">
        <f>IFERROR(IF(Table_Merge1[[#This Row],[LME Zinc stock]]*Table_Merge1[[#This Row],[Nima.مقدار]]=0,"",Table_Merge1[[#This Row],[LME Zinc stock]]*Table_Merge1[[#This Row],[Nima.مقدار]]),"")</f>
        <v>333085286150</v>
      </c>
      <c r="AQ632" s="287">
        <f>IFERROR(IF(Table_Merge1[[#This Row],[LME Zinc 3-month]]*Table_Merge1[[#This Row],[Nima.مقدار]]=0,"",Table_Merge1[[#This Row],[LME Zinc 3-month]]*Table_Merge1[[#This Row],[Nima.مقدار]]),"")</f>
        <v>532832297</v>
      </c>
      <c r="AR632" s="288">
        <f>IFERROR(IF(Table_Merge1[[#This Row],[LME Zinc stock]]*Table_Merge1[[#This Row],[Azad.Sell]]=0,"",Table_Merge1[[#This Row],[LME Zinc stock]]*Table_Merge1[[#This Row],[Azad.Sell]]),"")</f>
        <v>35054257500</v>
      </c>
      <c r="AS632" s="288">
        <f>IFERROR(IF(Table_Merge1[[#This Row],[LME Zinc 3-month]]*Table_Merge1[[#This Row],[Azad.Sell]]=0,"",Table_Merge1[[#This Row],[LME Zinc 3-month]]*Table_Merge1[[#This Row],[Azad.Sell]]),"")</f>
        <v>56075850</v>
      </c>
      <c r="AT632"/>
    </row>
    <row r="633" spans="1:46" x14ac:dyDescent="0.25">
      <c r="A633" s="258">
        <v>41797</v>
      </c>
      <c r="B6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1393.03.17</v>
      </c>
      <c r="C633" s="195">
        <f t="shared" ca="1" si="45"/>
        <v>1393</v>
      </c>
      <c r="D6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33" s="195">
        <f>_xlfn.NUMBERVALUE(RIGHT(Table11[[#This Row],[تاریخ شمسی]],2))</f>
        <v>17</v>
      </c>
      <c r="F6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03-17</v>
      </c>
      <c r="G633" s="195" t="s">
        <v>784</v>
      </c>
      <c r="I633" s="259">
        <v>44372</v>
      </c>
      <c r="J633">
        <v>24200</v>
      </c>
      <c r="L633" s="259">
        <v>41797</v>
      </c>
      <c r="M633">
        <v>32770</v>
      </c>
      <c r="O633" s="284">
        <f>IFERROR(DATE(Table7[[#This Row],[year]],MONTH(DATEVALUE(Table7[[#This Row],[month]]&amp;"1")),Table7[[#This Row],[day]]),"")</f>
        <v>44174</v>
      </c>
      <c r="P633" s="195" t="s">
        <v>4058</v>
      </c>
      <c r="Q633" s="195">
        <v>2020</v>
      </c>
      <c r="R633" s="195" t="s">
        <v>3452</v>
      </c>
      <c r="S633" s="195">
        <v>9</v>
      </c>
      <c r="T633" s="195">
        <v>1859.8</v>
      </c>
      <c r="U633" s="195">
        <v>2041</v>
      </c>
      <c r="V633" s="195">
        <v>1371300</v>
      </c>
      <c r="X633" s="260">
        <v>44243</v>
      </c>
      <c r="Y633" t="s">
        <v>8903</v>
      </c>
      <c r="Z633" s="260">
        <v>7</v>
      </c>
      <c r="AA633">
        <v>1399</v>
      </c>
      <c r="AB633" s="260" t="str">
        <f ca="1">IFERROR(IFERROR(VLOOKUP(Table_Merge1[[#This Row],[Column1]],Table11[#All],2,FALSE),LEFT(AB634,8)&amp;IF(LEN((RIGHT(AB634,2)+1))&lt;2,"0"&amp;(RIGHT(AB634,2)+1),(RIGHT(AB634,2)-1))),"")</f>
        <v>1399.11.28</v>
      </c>
      <c r="AC633" s="259" t="str">
        <f ca="1">LEFT(Table_Merge1[[#This Row],[Column2]],4)</f>
        <v>1399</v>
      </c>
      <c r="AD633" s="259" t="str">
        <f ca="1">RIGHT(LEFT(Table_Merge1[[#This Row],[Column2]],7),2)</f>
        <v>11</v>
      </c>
      <c r="AE633" s="259" t="str">
        <f ca="1">RIGHT(Table_Merge1[[#This Row],[Column2]],2)</f>
        <v>28</v>
      </c>
      <c r="AF633">
        <v>11</v>
      </c>
      <c r="AG633">
        <v>28</v>
      </c>
      <c r="AH633" s="260">
        <v>2021</v>
      </c>
      <c r="AI633" t="s">
        <v>3433</v>
      </c>
      <c r="AJ633" s="260">
        <v>16</v>
      </c>
      <c r="AK633">
        <v>1823.45</v>
      </c>
      <c r="AL633">
        <v>2148.5</v>
      </c>
      <c r="AM633">
        <v>1343075</v>
      </c>
      <c r="AN633">
        <v>26100</v>
      </c>
      <c r="AO633">
        <v>248002</v>
      </c>
      <c r="AP633" s="287">
        <f>IFERROR(IF(Table_Merge1[[#This Row],[LME Zinc stock]]*Table_Merge1[[#This Row],[Nima.مقدار]]=0,"",Table_Merge1[[#This Row],[LME Zinc stock]]*Table_Merge1[[#This Row],[Nima.مقدار]]),"")</f>
        <v>333085286150</v>
      </c>
      <c r="AQ633" s="287">
        <f>IFERROR(IF(Table_Merge1[[#This Row],[LME Zinc 3-month]]*Table_Merge1[[#This Row],[Nima.مقدار]]=0,"",Table_Merge1[[#This Row],[LME Zinc 3-month]]*Table_Merge1[[#This Row],[Nima.مقدار]]),"")</f>
        <v>532832297</v>
      </c>
      <c r="AR633" s="288">
        <f>IFERROR(IF(Table_Merge1[[#This Row],[LME Zinc stock]]*Table_Merge1[[#This Row],[Azad.Sell]]=0,"",Table_Merge1[[#This Row],[LME Zinc stock]]*Table_Merge1[[#This Row],[Azad.Sell]]),"")</f>
        <v>35054257500</v>
      </c>
      <c r="AS633" s="288">
        <f>IFERROR(IF(Table_Merge1[[#This Row],[LME Zinc 3-month]]*Table_Merge1[[#This Row],[Azad.Sell]]=0,"",Table_Merge1[[#This Row],[LME Zinc 3-month]]*Table_Merge1[[#This Row],[Azad.Sell]]),"")</f>
        <v>56075850</v>
      </c>
      <c r="AT633"/>
    </row>
    <row r="634" spans="1:46" x14ac:dyDescent="0.25">
      <c r="A634" s="258">
        <v>41798</v>
      </c>
      <c r="B6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1393.03.18</v>
      </c>
      <c r="C634" s="195">
        <f t="shared" ca="1" si="45"/>
        <v>1393</v>
      </c>
      <c r="D6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34" s="195">
        <f>_xlfn.NUMBERVALUE(RIGHT(Table11[[#This Row],[تاریخ شمسی]],2))</f>
        <v>18</v>
      </c>
      <c r="F6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03-18</v>
      </c>
      <c r="G634" s="195" t="s">
        <v>785</v>
      </c>
      <c r="I634" s="259">
        <v>44373</v>
      </c>
      <c r="J634">
        <v>24450</v>
      </c>
      <c r="L634" s="259">
        <v>41798</v>
      </c>
      <c r="M634">
        <v>32420</v>
      </c>
      <c r="O634" s="283">
        <f>IFERROR(DATE(Table7[[#This Row],[year]],MONTH(DATEVALUE(Table7[[#This Row],[month]]&amp;"1")),Table7[[#This Row],[day]]),"")</f>
        <v>44173</v>
      </c>
      <c r="P634" s="257" t="s">
        <v>4059</v>
      </c>
      <c r="Q634" s="257">
        <v>2020</v>
      </c>
      <c r="R634" s="257" t="s">
        <v>3452</v>
      </c>
      <c r="S634" s="257">
        <v>8</v>
      </c>
      <c r="T634" s="257">
        <v>1864.5</v>
      </c>
      <c r="U634" s="257">
        <v>2045.5</v>
      </c>
      <c r="V634" s="257">
        <v>1377225</v>
      </c>
      <c r="X634" s="260">
        <v>44242</v>
      </c>
      <c r="Y634" t="s">
        <v>8902</v>
      </c>
      <c r="Z634" s="260">
        <v>7</v>
      </c>
      <c r="AA634">
        <v>1399</v>
      </c>
      <c r="AB634" s="260" t="str">
        <f ca="1">IFERROR(IFERROR(VLOOKUP(Table_Merge1[[#This Row],[Column1]],Table11[#All],2,FALSE),LEFT(AB635,8)&amp;IF(LEN((RIGHT(AB635,2)+1))&lt;2,"0"&amp;(RIGHT(AB635,2)+1),(RIGHT(AB635,2)-1))),"")</f>
        <v>1399.11.27</v>
      </c>
      <c r="AC634" s="259" t="str">
        <f ca="1">LEFT(Table_Merge1[[#This Row],[Column2]],4)</f>
        <v>1399</v>
      </c>
      <c r="AD634" s="259" t="str">
        <f ca="1">RIGHT(LEFT(Table_Merge1[[#This Row],[Column2]],7),2)</f>
        <v>11</v>
      </c>
      <c r="AE634" s="259" t="str">
        <f ca="1">RIGHT(Table_Merge1[[#This Row],[Column2]],2)</f>
        <v>27</v>
      </c>
      <c r="AF634">
        <v>11</v>
      </c>
      <c r="AG634">
        <v>27</v>
      </c>
      <c r="AH634" s="260">
        <v>2021</v>
      </c>
      <c r="AI634" t="s">
        <v>3433</v>
      </c>
      <c r="AJ634" s="260">
        <v>15</v>
      </c>
      <c r="AK634">
        <v>1817.45</v>
      </c>
      <c r="AL634">
        <v>2161.5</v>
      </c>
      <c r="AM634">
        <v>1349150</v>
      </c>
      <c r="AN634">
        <v>25550</v>
      </c>
      <c r="AO634">
        <v>250670</v>
      </c>
      <c r="AP634" s="287">
        <f>IFERROR(IF(Table_Merge1[[#This Row],[LME Zinc stock]]*Table_Merge1[[#This Row],[Nima.مقدار]]=0,"",Table_Merge1[[#This Row],[LME Zinc stock]]*Table_Merge1[[#This Row],[Nima.مقدار]]),"")</f>
        <v>338191430500</v>
      </c>
      <c r="AQ634" s="287">
        <f>IFERROR(IF(Table_Merge1[[#This Row],[LME Zinc 3-month]]*Table_Merge1[[#This Row],[Nima.مقدار]]=0,"",Table_Merge1[[#This Row],[LME Zinc 3-month]]*Table_Merge1[[#This Row],[Nima.مقدار]]),"")</f>
        <v>541823205</v>
      </c>
      <c r="AR634" s="288">
        <f>IFERROR(IF(Table_Merge1[[#This Row],[LME Zinc stock]]*Table_Merge1[[#This Row],[Azad.Sell]]=0,"",Table_Merge1[[#This Row],[LME Zinc stock]]*Table_Merge1[[#This Row],[Azad.Sell]]),"")</f>
        <v>34470782500</v>
      </c>
      <c r="AS634" s="288">
        <f>IFERROR(IF(Table_Merge1[[#This Row],[LME Zinc 3-month]]*Table_Merge1[[#This Row],[Azad.Sell]]=0,"",Table_Merge1[[#This Row],[LME Zinc 3-month]]*Table_Merge1[[#This Row],[Azad.Sell]]),"")</f>
        <v>55226325</v>
      </c>
      <c r="AT634"/>
    </row>
    <row r="635" spans="1:46" x14ac:dyDescent="0.25">
      <c r="A635" s="258">
        <v>41799</v>
      </c>
      <c r="B6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1393.03.19</v>
      </c>
      <c r="C635" s="195">
        <f t="shared" ca="1" si="45"/>
        <v>1393</v>
      </c>
      <c r="D6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35" s="195">
        <f>_xlfn.NUMBERVALUE(RIGHT(Table11[[#This Row],[تاریخ شمسی]],2))</f>
        <v>19</v>
      </c>
      <c r="F6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03-19</v>
      </c>
      <c r="G635" s="195" t="s">
        <v>786</v>
      </c>
      <c r="I635" s="259">
        <v>44374</v>
      </c>
      <c r="J635">
        <v>24700</v>
      </c>
      <c r="L635" s="259">
        <v>41799</v>
      </c>
      <c r="M635">
        <v>32530</v>
      </c>
      <c r="O635" s="284">
        <f>IFERROR(DATE(Table7[[#This Row],[year]],MONTH(DATEVALUE(Table7[[#This Row],[month]]&amp;"1")),Table7[[#This Row],[day]]),"")</f>
        <v>44172</v>
      </c>
      <c r="P635" s="195" t="s">
        <v>4060</v>
      </c>
      <c r="Q635" s="195">
        <v>2020</v>
      </c>
      <c r="R635" s="195" t="s">
        <v>3452</v>
      </c>
      <c r="S635" s="195">
        <v>7</v>
      </c>
      <c r="T635" s="195">
        <v>1832.8</v>
      </c>
      <c r="U635" s="195">
        <v>2038</v>
      </c>
      <c r="V635" s="195">
        <v>1357375</v>
      </c>
      <c r="X635" s="260">
        <v>44242</v>
      </c>
      <c r="Y635" t="s">
        <v>8902</v>
      </c>
      <c r="Z635" s="260">
        <v>7</v>
      </c>
      <c r="AA635">
        <v>1399</v>
      </c>
      <c r="AB635" s="260" t="str">
        <f ca="1">IFERROR(IFERROR(VLOOKUP(Table_Merge1[[#This Row],[Column1]],Table11[#All],2,FALSE),LEFT(AB636,8)&amp;IF(LEN((RIGHT(AB636,2)+1))&lt;2,"0"&amp;(RIGHT(AB636,2)+1),(RIGHT(AB636,2)-1))),"")</f>
        <v>1399.11.27</v>
      </c>
      <c r="AC635" s="259" t="str">
        <f ca="1">LEFT(Table_Merge1[[#This Row],[Column2]],4)</f>
        <v>1399</v>
      </c>
      <c r="AD635" s="259" t="str">
        <f ca="1">RIGHT(LEFT(Table_Merge1[[#This Row],[Column2]],7),2)</f>
        <v>11</v>
      </c>
      <c r="AE635" s="259" t="str">
        <f ca="1">RIGHT(Table_Merge1[[#This Row],[Column2]],2)</f>
        <v>27</v>
      </c>
      <c r="AF635">
        <v>11</v>
      </c>
      <c r="AG635">
        <v>27</v>
      </c>
      <c r="AH635" s="260">
        <v>2021</v>
      </c>
      <c r="AI635" t="s">
        <v>3433</v>
      </c>
      <c r="AJ635" s="260">
        <v>15</v>
      </c>
      <c r="AK635">
        <v>1817.45</v>
      </c>
      <c r="AL635">
        <v>2161.5</v>
      </c>
      <c r="AM635">
        <v>1349150</v>
      </c>
      <c r="AN635">
        <v>25550</v>
      </c>
      <c r="AO635">
        <v>250670</v>
      </c>
      <c r="AP635" s="287">
        <f>IFERROR(IF(Table_Merge1[[#This Row],[LME Zinc stock]]*Table_Merge1[[#This Row],[Nima.مقدار]]=0,"",Table_Merge1[[#This Row],[LME Zinc stock]]*Table_Merge1[[#This Row],[Nima.مقدار]]),"")</f>
        <v>338191430500</v>
      </c>
      <c r="AQ635" s="287">
        <f>IFERROR(IF(Table_Merge1[[#This Row],[LME Zinc 3-month]]*Table_Merge1[[#This Row],[Nima.مقدار]]=0,"",Table_Merge1[[#This Row],[LME Zinc 3-month]]*Table_Merge1[[#This Row],[Nima.مقدار]]),"")</f>
        <v>541823205</v>
      </c>
      <c r="AR635" s="288">
        <f>IFERROR(IF(Table_Merge1[[#This Row],[LME Zinc stock]]*Table_Merge1[[#This Row],[Azad.Sell]]=0,"",Table_Merge1[[#This Row],[LME Zinc stock]]*Table_Merge1[[#This Row],[Azad.Sell]]),"")</f>
        <v>34470782500</v>
      </c>
      <c r="AS635" s="288">
        <f>IFERROR(IF(Table_Merge1[[#This Row],[LME Zinc 3-month]]*Table_Merge1[[#This Row],[Azad.Sell]]=0,"",Table_Merge1[[#This Row],[LME Zinc 3-month]]*Table_Merge1[[#This Row],[Azad.Sell]]),"")</f>
        <v>55226325</v>
      </c>
      <c r="AT635"/>
    </row>
    <row r="636" spans="1:46" x14ac:dyDescent="0.25">
      <c r="A636" s="258">
        <v>41800</v>
      </c>
      <c r="B6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1393.03.20</v>
      </c>
      <c r="C636" s="195">
        <f t="shared" ca="1" si="45"/>
        <v>1393</v>
      </c>
      <c r="D6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36" s="195">
        <f>_xlfn.NUMBERVALUE(RIGHT(Table11[[#This Row],[تاریخ شمسی]],2))</f>
        <v>20</v>
      </c>
      <c r="F6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03-20</v>
      </c>
      <c r="G636" s="195" t="s">
        <v>787</v>
      </c>
      <c r="I636" s="259">
        <v>44375</v>
      </c>
      <c r="J636">
        <v>24800</v>
      </c>
      <c r="L636" s="259">
        <v>41800</v>
      </c>
      <c r="M636">
        <v>32150</v>
      </c>
      <c r="O636" s="283">
        <f>IFERROR(DATE(Table7[[#This Row],[year]],MONTH(DATEVALUE(Table7[[#This Row],[month]]&amp;"1")),Table7[[#This Row],[day]]),"")</f>
        <v>44169</v>
      </c>
      <c r="P636" s="257" t="s">
        <v>4061</v>
      </c>
      <c r="Q636" s="257">
        <v>2020</v>
      </c>
      <c r="R636" s="257" t="s">
        <v>3452</v>
      </c>
      <c r="S636" s="257">
        <v>4</v>
      </c>
      <c r="T636" s="257">
        <v>1839.3</v>
      </c>
      <c r="U636" s="257">
        <v>2054</v>
      </c>
      <c r="V636" s="257">
        <v>1357650</v>
      </c>
      <c r="X636" s="260">
        <v>44239</v>
      </c>
      <c r="Z636" s="260">
        <v>7</v>
      </c>
      <c r="AB636" s="260" t="str">
        <f ca="1">IFERROR(IFERROR(VLOOKUP(Table_Merge1[[#This Row],[Column1]],Table11[#All],2,FALSE),LEFT(AB637,8)&amp;IF(LEN((RIGHT(AB637,2)+1))&lt;2,"0"&amp;(RIGHT(AB637,2)+1),(RIGHT(AB637,2)-1))),"")</f>
        <v>1399.11.21</v>
      </c>
      <c r="AC636" s="259" t="str">
        <f ca="1">LEFT(Table_Merge1[[#This Row],[Column2]],4)</f>
        <v>1399</v>
      </c>
      <c r="AD636" s="259" t="str">
        <f ca="1">RIGHT(LEFT(Table_Merge1[[#This Row],[Column2]],7),2)</f>
        <v>11</v>
      </c>
      <c r="AE636" s="259" t="str">
        <f ca="1">RIGHT(Table_Merge1[[#This Row],[Column2]],2)</f>
        <v>21</v>
      </c>
      <c r="AH636" s="260">
        <v>2021</v>
      </c>
      <c r="AI636" t="s">
        <v>3433</v>
      </c>
      <c r="AJ636" s="260">
        <v>12</v>
      </c>
      <c r="AK636">
        <v>1818</v>
      </c>
      <c r="AL636">
        <v>2150.5</v>
      </c>
      <c r="AM636">
        <v>1354150</v>
      </c>
      <c r="AN636">
        <v>25900</v>
      </c>
      <c r="AP636" s="287" t="str">
        <f>IFERROR(IF(Table_Merge1[[#This Row],[LME Zinc stock]]*Table_Merge1[[#This Row],[Nima.مقدار]]=0,"",Table_Merge1[[#This Row],[LME Zinc stock]]*Table_Merge1[[#This Row],[Nima.مقدار]]),"")</f>
        <v/>
      </c>
      <c r="AQ636" s="287" t="str">
        <f>IFERROR(IF(Table_Merge1[[#This Row],[LME Zinc 3-month]]*Table_Merge1[[#This Row],[Nima.مقدار]]=0,"",Table_Merge1[[#This Row],[LME Zinc 3-month]]*Table_Merge1[[#This Row],[Nima.مقدار]]),"")</f>
        <v/>
      </c>
      <c r="AR636" s="288">
        <f>IFERROR(IF(Table_Merge1[[#This Row],[LME Zinc stock]]*Table_Merge1[[#This Row],[Azad.Sell]]=0,"",Table_Merge1[[#This Row],[LME Zinc stock]]*Table_Merge1[[#This Row],[Azad.Sell]]),"")</f>
        <v>35072485000</v>
      </c>
      <c r="AS636" s="288">
        <f>IFERROR(IF(Table_Merge1[[#This Row],[LME Zinc 3-month]]*Table_Merge1[[#This Row],[Azad.Sell]]=0,"",Table_Merge1[[#This Row],[LME Zinc 3-month]]*Table_Merge1[[#This Row],[Azad.Sell]]),"")</f>
        <v>55697950</v>
      </c>
      <c r="AT636"/>
    </row>
    <row r="637" spans="1:46" x14ac:dyDescent="0.25">
      <c r="A637" s="258">
        <v>41801</v>
      </c>
      <c r="B6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1393.03.21</v>
      </c>
      <c r="C637" s="195">
        <f t="shared" ca="1" si="45"/>
        <v>1393</v>
      </c>
      <c r="D6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37" s="195">
        <f>_xlfn.NUMBERVALUE(RIGHT(Table11[[#This Row],[تاریخ شمسی]],2))</f>
        <v>21</v>
      </c>
      <c r="F6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03-21</v>
      </c>
      <c r="G637" s="195" t="s">
        <v>788</v>
      </c>
      <c r="I637" s="259">
        <v>44376</v>
      </c>
      <c r="J637">
        <v>25080</v>
      </c>
      <c r="L637" s="259">
        <v>41801</v>
      </c>
      <c r="M637">
        <v>32430</v>
      </c>
      <c r="O637" s="284">
        <f>IFERROR(DATE(Table7[[#This Row],[year]],MONTH(DATEVALUE(Table7[[#This Row],[month]]&amp;"1")),Table7[[#This Row],[day]]),"")</f>
        <v>44168</v>
      </c>
      <c r="P637" s="195" t="s">
        <v>4062</v>
      </c>
      <c r="Q637" s="195">
        <v>2020</v>
      </c>
      <c r="R637" s="195" t="s">
        <v>3452</v>
      </c>
      <c r="S637" s="195">
        <v>3</v>
      </c>
      <c r="T637" s="195">
        <v>1834.8</v>
      </c>
      <c r="U637" s="195">
        <v>2034.5</v>
      </c>
      <c r="V637" s="195">
        <v>1329600</v>
      </c>
      <c r="X637" s="260">
        <v>44239</v>
      </c>
      <c r="Z637" s="260">
        <v>7</v>
      </c>
      <c r="AB637" s="260" t="str">
        <f ca="1">IFERROR(IFERROR(VLOOKUP(Table_Merge1[[#This Row],[Column1]],Table11[#All],2,FALSE),LEFT(AB638,8)&amp;IF(LEN((RIGHT(AB638,2)+1))&lt;2,"0"&amp;(RIGHT(AB638,2)+1),(RIGHT(AB638,2)-1))),"")</f>
        <v>1399.11.22</v>
      </c>
      <c r="AC637" s="259" t="str">
        <f ca="1">LEFT(Table_Merge1[[#This Row],[Column2]],4)</f>
        <v>1399</v>
      </c>
      <c r="AD637" s="259" t="str">
        <f ca="1">RIGHT(LEFT(Table_Merge1[[#This Row],[Column2]],7),2)</f>
        <v>11</v>
      </c>
      <c r="AE637" s="259" t="str">
        <f ca="1">RIGHT(Table_Merge1[[#This Row],[Column2]],2)</f>
        <v>22</v>
      </c>
      <c r="AH637" s="260">
        <v>2021</v>
      </c>
      <c r="AI637" t="s">
        <v>3433</v>
      </c>
      <c r="AJ637" s="260">
        <v>12</v>
      </c>
      <c r="AK637">
        <v>1818</v>
      </c>
      <c r="AL637">
        <v>2150.5</v>
      </c>
      <c r="AM637">
        <v>1354150</v>
      </c>
      <c r="AN637">
        <v>25900</v>
      </c>
      <c r="AP637" s="287" t="str">
        <f>IFERROR(IF(Table_Merge1[[#This Row],[LME Zinc stock]]*Table_Merge1[[#This Row],[Nima.مقدار]]=0,"",Table_Merge1[[#This Row],[LME Zinc stock]]*Table_Merge1[[#This Row],[Nima.مقدار]]),"")</f>
        <v/>
      </c>
      <c r="AQ637" s="287" t="str">
        <f>IFERROR(IF(Table_Merge1[[#This Row],[LME Zinc 3-month]]*Table_Merge1[[#This Row],[Nima.مقدار]]=0,"",Table_Merge1[[#This Row],[LME Zinc 3-month]]*Table_Merge1[[#This Row],[Nima.مقدار]]),"")</f>
        <v/>
      </c>
      <c r="AR637" s="288">
        <f>IFERROR(IF(Table_Merge1[[#This Row],[LME Zinc stock]]*Table_Merge1[[#This Row],[Azad.Sell]]=0,"",Table_Merge1[[#This Row],[LME Zinc stock]]*Table_Merge1[[#This Row],[Azad.Sell]]),"")</f>
        <v>35072485000</v>
      </c>
      <c r="AS637" s="288">
        <f>IFERROR(IF(Table_Merge1[[#This Row],[LME Zinc 3-month]]*Table_Merge1[[#This Row],[Azad.Sell]]=0,"",Table_Merge1[[#This Row],[LME Zinc 3-month]]*Table_Merge1[[#This Row],[Azad.Sell]]),"")</f>
        <v>55697950</v>
      </c>
      <c r="AT637"/>
    </row>
    <row r="638" spans="1:46" x14ac:dyDescent="0.25">
      <c r="A638" s="258">
        <v>41802</v>
      </c>
      <c r="B6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1393.03.22</v>
      </c>
      <c r="C638" s="195">
        <f t="shared" ca="1" si="45"/>
        <v>1393</v>
      </c>
      <c r="D6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38" s="195">
        <f>_xlfn.NUMBERVALUE(RIGHT(Table11[[#This Row],[تاریخ شمسی]],2))</f>
        <v>22</v>
      </c>
      <c r="F6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03-22</v>
      </c>
      <c r="G638" s="195" t="s">
        <v>789</v>
      </c>
      <c r="I638" s="259">
        <v>44377</v>
      </c>
      <c r="J638">
        <v>25300</v>
      </c>
      <c r="L638" s="259">
        <v>41802</v>
      </c>
      <c r="M638">
        <v>32420</v>
      </c>
      <c r="O638" s="283">
        <f>IFERROR(DATE(Table7[[#This Row],[year]],MONTH(DATEVALUE(Table7[[#This Row],[month]]&amp;"1")),Table7[[#This Row],[day]]),"")</f>
        <v>44167</v>
      </c>
      <c r="P638" s="257" t="s">
        <v>4063</v>
      </c>
      <c r="Q638" s="257">
        <v>2020</v>
      </c>
      <c r="R638" s="257" t="s">
        <v>3452</v>
      </c>
      <c r="S638" s="257">
        <v>2</v>
      </c>
      <c r="T638" s="257">
        <v>1832.95</v>
      </c>
      <c r="U638" s="257">
        <v>2042</v>
      </c>
      <c r="V638" s="257">
        <v>1333375</v>
      </c>
      <c r="X638" s="260">
        <v>44238</v>
      </c>
      <c r="Y638" t="s">
        <v>8901</v>
      </c>
      <c r="Z638" s="260">
        <v>7</v>
      </c>
      <c r="AA638">
        <v>1399</v>
      </c>
      <c r="AB638" s="260" t="str">
        <f ca="1">IFERROR(IFERROR(VLOOKUP(Table_Merge1[[#This Row],[Column1]],Table11[#All],2,FALSE),LEFT(AB639,8)&amp;IF(LEN((RIGHT(AB639,2)+1))&lt;2,"0"&amp;(RIGHT(AB639,2)+1),(RIGHT(AB639,2)-1))),"")</f>
        <v>1399.11.23</v>
      </c>
      <c r="AC638" s="259" t="str">
        <f ca="1">LEFT(Table_Merge1[[#This Row],[Column2]],4)</f>
        <v>1399</v>
      </c>
      <c r="AD638" s="259" t="str">
        <f ca="1">RIGHT(LEFT(Table_Merge1[[#This Row],[Column2]],7),2)</f>
        <v>11</v>
      </c>
      <c r="AE638" s="259" t="str">
        <f ca="1">RIGHT(Table_Merge1[[#This Row],[Column2]],2)</f>
        <v>23</v>
      </c>
      <c r="AF638">
        <v>11</v>
      </c>
      <c r="AG638">
        <v>23</v>
      </c>
      <c r="AH638" s="260">
        <v>2021</v>
      </c>
      <c r="AI638" t="s">
        <v>3433</v>
      </c>
      <c r="AJ638" s="260">
        <v>11</v>
      </c>
      <c r="AK638">
        <v>1841.7</v>
      </c>
      <c r="AL638">
        <v>2161</v>
      </c>
      <c r="AM638">
        <v>1360850</v>
      </c>
      <c r="AN638">
        <v>25900</v>
      </c>
      <c r="AO638">
        <v>236036</v>
      </c>
      <c r="AP638" s="287">
        <f>IFERROR(IF(Table_Merge1[[#This Row],[LME Zinc stock]]*Table_Merge1[[#This Row],[Nima.مقدار]]=0,"",Table_Merge1[[#This Row],[LME Zinc stock]]*Table_Merge1[[#This Row],[Nima.مقدار]]),"")</f>
        <v>321209590600</v>
      </c>
      <c r="AQ638" s="287">
        <f>IFERROR(IF(Table_Merge1[[#This Row],[LME Zinc 3-month]]*Table_Merge1[[#This Row],[Nima.مقدار]]=0,"",Table_Merge1[[#This Row],[LME Zinc 3-month]]*Table_Merge1[[#This Row],[Nima.مقدار]]),"")</f>
        <v>510073796</v>
      </c>
      <c r="AR638" s="288">
        <f>IFERROR(IF(Table_Merge1[[#This Row],[LME Zinc stock]]*Table_Merge1[[#This Row],[Azad.Sell]]=0,"",Table_Merge1[[#This Row],[LME Zinc stock]]*Table_Merge1[[#This Row],[Azad.Sell]]),"")</f>
        <v>35246015000</v>
      </c>
      <c r="AS638" s="288">
        <f>IFERROR(IF(Table_Merge1[[#This Row],[LME Zinc 3-month]]*Table_Merge1[[#This Row],[Azad.Sell]]=0,"",Table_Merge1[[#This Row],[LME Zinc 3-month]]*Table_Merge1[[#This Row],[Azad.Sell]]),"")</f>
        <v>55969900</v>
      </c>
      <c r="AT638"/>
    </row>
    <row r="639" spans="1:46" x14ac:dyDescent="0.25">
      <c r="A639" s="258">
        <v>41804</v>
      </c>
      <c r="B6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1393.03.24</v>
      </c>
      <c r="C639" s="195">
        <f t="shared" ca="1" si="45"/>
        <v>1393</v>
      </c>
      <c r="D6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39" s="195">
        <f>_xlfn.NUMBERVALUE(RIGHT(Table11[[#This Row],[تاریخ شمسی]],2))</f>
        <v>24</v>
      </c>
      <c r="F6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03-24</v>
      </c>
      <c r="G639" s="195" t="s">
        <v>790</v>
      </c>
      <c r="I639" s="259">
        <v>44378</v>
      </c>
      <c r="J639">
        <v>25150</v>
      </c>
      <c r="L639" s="259">
        <v>41804</v>
      </c>
      <c r="M639">
        <v>32180</v>
      </c>
      <c r="O639" s="284">
        <f>IFERROR(DATE(Table7[[#This Row],[year]],MONTH(DATEVALUE(Table7[[#This Row],[month]]&amp;"1")),Table7[[#This Row],[day]]),"")</f>
        <v>44166</v>
      </c>
      <c r="P639" s="195" t="s">
        <v>4064</v>
      </c>
      <c r="Q639" s="195">
        <v>2020</v>
      </c>
      <c r="R639" s="195" t="s">
        <v>3452</v>
      </c>
      <c r="S639" s="195">
        <v>1</v>
      </c>
      <c r="T639" s="195">
        <v>1796.2</v>
      </c>
      <c r="U639" s="195">
        <v>2027.5</v>
      </c>
      <c r="V639" s="195">
        <v>1338575</v>
      </c>
      <c r="X639" s="260">
        <v>44238</v>
      </c>
      <c r="Y639" t="s">
        <v>8901</v>
      </c>
      <c r="Z639" s="260">
        <v>7</v>
      </c>
      <c r="AA639">
        <v>1399</v>
      </c>
      <c r="AB639" s="260" t="str">
        <f ca="1">IFERROR(IFERROR(VLOOKUP(Table_Merge1[[#This Row],[Column1]],Table11[#All],2,FALSE),LEFT(AB640,8)&amp;IF(LEN((RIGHT(AB640,2)+1))&lt;2,"0"&amp;(RIGHT(AB640,2)+1),(RIGHT(AB640,2)-1))),"")</f>
        <v>1399.11.23</v>
      </c>
      <c r="AC639" s="259" t="str">
        <f ca="1">LEFT(Table_Merge1[[#This Row],[Column2]],4)</f>
        <v>1399</v>
      </c>
      <c r="AD639" s="259" t="str">
        <f ca="1">RIGHT(LEFT(Table_Merge1[[#This Row],[Column2]],7),2)</f>
        <v>11</v>
      </c>
      <c r="AE639" s="259" t="str">
        <f ca="1">RIGHT(Table_Merge1[[#This Row],[Column2]],2)</f>
        <v>23</v>
      </c>
      <c r="AF639">
        <v>11</v>
      </c>
      <c r="AG639">
        <v>23</v>
      </c>
      <c r="AH639" s="260">
        <v>2021</v>
      </c>
      <c r="AI639" t="s">
        <v>3433</v>
      </c>
      <c r="AJ639" s="260">
        <v>11</v>
      </c>
      <c r="AK639">
        <v>1841.7</v>
      </c>
      <c r="AL639">
        <v>2161</v>
      </c>
      <c r="AM639">
        <v>1360850</v>
      </c>
      <c r="AN639">
        <v>25900</v>
      </c>
      <c r="AO639">
        <v>236036</v>
      </c>
      <c r="AP639" s="287">
        <f>IFERROR(IF(Table_Merge1[[#This Row],[LME Zinc stock]]*Table_Merge1[[#This Row],[Nima.مقدار]]=0,"",Table_Merge1[[#This Row],[LME Zinc stock]]*Table_Merge1[[#This Row],[Nima.مقدار]]),"")</f>
        <v>321209590600</v>
      </c>
      <c r="AQ639" s="287">
        <f>IFERROR(IF(Table_Merge1[[#This Row],[LME Zinc 3-month]]*Table_Merge1[[#This Row],[Nima.مقدار]]=0,"",Table_Merge1[[#This Row],[LME Zinc 3-month]]*Table_Merge1[[#This Row],[Nima.مقدار]]),"")</f>
        <v>510073796</v>
      </c>
      <c r="AR639" s="288">
        <f>IFERROR(IF(Table_Merge1[[#This Row],[LME Zinc stock]]*Table_Merge1[[#This Row],[Azad.Sell]]=0,"",Table_Merge1[[#This Row],[LME Zinc stock]]*Table_Merge1[[#This Row],[Azad.Sell]]),"")</f>
        <v>35246015000</v>
      </c>
      <c r="AS639" s="288">
        <f>IFERROR(IF(Table_Merge1[[#This Row],[LME Zinc 3-month]]*Table_Merge1[[#This Row],[Azad.Sell]]=0,"",Table_Merge1[[#This Row],[LME Zinc 3-month]]*Table_Merge1[[#This Row],[Azad.Sell]]),"")</f>
        <v>55969900</v>
      </c>
      <c r="AT639"/>
    </row>
    <row r="640" spans="1:46" x14ac:dyDescent="0.25">
      <c r="A640" s="258">
        <v>41805</v>
      </c>
      <c r="B6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1393.03.25</v>
      </c>
      <c r="C640" s="195">
        <f t="shared" ca="1" si="45"/>
        <v>1393</v>
      </c>
      <c r="D6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40" s="195">
        <f>_xlfn.NUMBERVALUE(RIGHT(Table11[[#This Row],[تاریخ شمسی]],2))</f>
        <v>25</v>
      </c>
      <c r="F6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03-25</v>
      </c>
      <c r="G640" s="195" t="s">
        <v>791</v>
      </c>
      <c r="I640" s="259">
        <v>44379</v>
      </c>
      <c r="J640">
        <v>25150</v>
      </c>
      <c r="L640" s="259">
        <v>41805</v>
      </c>
      <c r="M640">
        <v>32180</v>
      </c>
      <c r="O640" s="283">
        <f>IFERROR(DATE(Table7[[#This Row],[year]],MONTH(DATEVALUE(Table7[[#This Row],[month]]&amp;"1")),Table7[[#This Row],[day]]),"")</f>
        <v>44165</v>
      </c>
      <c r="P640" s="257" t="s">
        <v>4065</v>
      </c>
      <c r="Q640" s="257">
        <v>2020</v>
      </c>
      <c r="R640" s="257" t="s">
        <v>3450</v>
      </c>
      <c r="S640" s="257">
        <v>30</v>
      </c>
      <c r="T640" s="257">
        <v>1771.95</v>
      </c>
      <c r="U640" s="257">
        <v>2018.5</v>
      </c>
      <c r="V640" s="257">
        <v>1350575</v>
      </c>
      <c r="X640" s="260">
        <v>44237</v>
      </c>
      <c r="Z640" s="260">
        <v>8</v>
      </c>
      <c r="AB640" s="260" t="str">
        <f ca="1">IFERROR(IFERROR(VLOOKUP(Table_Merge1[[#This Row],[Column1]],Table11[#All],2,FALSE),LEFT(AB641,8)&amp;IF(LEN((RIGHT(AB641,2)+1))&lt;2,"0"&amp;(RIGHT(AB641,2)+1),(RIGHT(AB641,2)-1))),"")</f>
        <v>1399.11.19</v>
      </c>
      <c r="AC640" s="259" t="str">
        <f ca="1">LEFT(Table_Merge1[[#This Row],[Column2]],4)</f>
        <v>1399</v>
      </c>
      <c r="AD640" s="259" t="str">
        <f ca="1">RIGHT(LEFT(Table_Merge1[[#This Row],[Column2]],7),2)</f>
        <v>11</v>
      </c>
      <c r="AE640" s="259" t="str">
        <f ca="1">RIGHT(Table_Merge1[[#This Row],[Column2]],2)</f>
        <v>19</v>
      </c>
      <c r="AH640" s="260">
        <v>2021</v>
      </c>
      <c r="AI640" t="s">
        <v>3433</v>
      </c>
      <c r="AJ640" s="260">
        <v>10</v>
      </c>
      <c r="AK640">
        <v>1843.45</v>
      </c>
      <c r="AL640">
        <v>2103.5</v>
      </c>
      <c r="AM640">
        <v>1365375</v>
      </c>
      <c r="AN640">
        <v>25220</v>
      </c>
      <c r="AP640" s="287" t="str">
        <f>IFERROR(IF(Table_Merge1[[#This Row],[LME Zinc stock]]*Table_Merge1[[#This Row],[Nima.مقدار]]=0,"",Table_Merge1[[#This Row],[LME Zinc stock]]*Table_Merge1[[#This Row],[Nima.مقدار]]),"")</f>
        <v/>
      </c>
      <c r="AQ640" s="287" t="str">
        <f>IFERROR(IF(Table_Merge1[[#This Row],[LME Zinc 3-month]]*Table_Merge1[[#This Row],[Nima.مقدار]]=0,"",Table_Merge1[[#This Row],[LME Zinc 3-month]]*Table_Merge1[[#This Row],[Nima.مقدار]]),"")</f>
        <v/>
      </c>
      <c r="AR640" s="288">
        <f>IFERROR(IF(Table_Merge1[[#This Row],[LME Zinc stock]]*Table_Merge1[[#This Row],[Azad.Sell]]=0,"",Table_Merge1[[#This Row],[LME Zinc stock]]*Table_Merge1[[#This Row],[Azad.Sell]]),"")</f>
        <v>34434757500</v>
      </c>
      <c r="AS640" s="288">
        <f>IFERROR(IF(Table_Merge1[[#This Row],[LME Zinc 3-month]]*Table_Merge1[[#This Row],[Azad.Sell]]=0,"",Table_Merge1[[#This Row],[LME Zinc 3-month]]*Table_Merge1[[#This Row],[Azad.Sell]]),"")</f>
        <v>53050270</v>
      </c>
      <c r="AT640"/>
    </row>
    <row r="641" spans="1:46" x14ac:dyDescent="0.25">
      <c r="A641" s="258">
        <v>41806</v>
      </c>
      <c r="B6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1393.03.26</v>
      </c>
      <c r="C641" s="195">
        <f t="shared" ca="1" si="45"/>
        <v>1393</v>
      </c>
      <c r="D6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41" s="195">
        <f>_xlfn.NUMBERVALUE(RIGHT(Table11[[#This Row],[تاریخ شمسی]],2))</f>
        <v>26</v>
      </c>
      <c r="F6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03-26</v>
      </c>
      <c r="G641" s="195" t="s">
        <v>792</v>
      </c>
      <c r="I641" s="259">
        <v>44380</v>
      </c>
      <c r="J641">
        <v>25250</v>
      </c>
      <c r="L641" s="259">
        <v>41806</v>
      </c>
      <c r="M641">
        <v>31930</v>
      </c>
      <c r="O641" s="284">
        <f>IFERROR(DATE(Table7[[#This Row],[year]],MONTH(DATEVALUE(Table7[[#This Row],[month]]&amp;"1")),Table7[[#This Row],[day]]),"")</f>
        <v>44162</v>
      </c>
      <c r="P641" s="195" t="s">
        <v>4066</v>
      </c>
      <c r="Q641" s="195">
        <v>2020</v>
      </c>
      <c r="R641" s="195" t="s">
        <v>3450</v>
      </c>
      <c r="S641" s="195">
        <v>27</v>
      </c>
      <c r="T641" s="195">
        <v>1808.05</v>
      </c>
      <c r="U641" s="195">
        <v>2040</v>
      </c>
      <c r="V641" s="195">
        <v>1353350</v>
      </c>
      <c r="X641" s="260">
        <v>44237</v>
      </c>
      <c r="Z641" s="260">
        <v>7</v>
      </c>
      <c r="AB641" s="260" t="str">
        <f ca="1">IFERROR(IFERROR(VLOOKUP(Table_Merge1[[#This Row],[Column1]],Table11[#All],2,FALSE),LEFT(AB642,8)&amp;IF(LEN((RIGHT(AB642,2)+1))&lt;2,"0"&amp;(RIGHT(AB642,2)+1),(RIGHT(AB642,2)-1))),"")</f>
        <v>1399.11.20</v>
      </c>
      <c r="AC641" s="259" t="str">
        <f ca="1">LEFT(Table_Merge1[[#This Row],[Column2]],4)</f>
        <v>1399</v>
      </c>
      <c r="AD641" s="259" t="str">
        <f ca="1">RIGHT(LEFT(Table_Merge1[[#This Row],[Column2]],7),2)</f>
        <v>11</v>
      </c>
      <c r="AE641" s="259" t="str">
        <f ca="1">RIGHT(Table_Merge1[[#This Row],[Column2]],2)</f>
        <v>20</v>
      </c>
      <c r="AH641" s="260">
        <v>2021</v>
      </c>
      <c r="AI641" t="s">
        <v>3433</v>
      </c>
      <c r="AJ641" s="260">
        <v>10</v>
      </c>
      <c r="AK641">
        <v>1843.45</v>
      </c>
      <c r="AL641">
        <v>2103.5</v>
      </c>
      <c r="AM641">
        <v>1365375</v>
      </c>
      <c r="AN641">
        <v>25220</v>
      </c>
      <c r="AP641" s="287" t="str">
        <f>IFERROR(IF(Table_Merge1[[#This Row],[LME Zinc stock]]*Table_Merge1[[#This Row],[Nima.مقدار]]=0,"",Table_Merge1[[#This Row],[LME Zinc stock]]*Table_Merge1[[#This Row],[Nima.مقدار]]),"")</f>
        <v/>
      </c>
      <c r="AQ641" s="287" t="str">
        <f>IFERROR(IF(Table_Merge1[[#This Row],[LME Zinc 3-month]]*Table_Merge1[[#This Row],[Nima.مقدار]]=0,"",Table_Merge1[[#This Row],[LME Zinc 3-month]]*Table_Merge1[[#This Row],[Nima.مقدار]]),"")</f>
        <v/>
      </c>
      <c r="AR641" s="288">
        <f>IFERROR(IF(Table_Merge1[[#This Row],[LME Zinc stock]]*Table_Merge1[[#This Row],[Azad.Sell]]=0,"",Table_Merge1[[#This Row],[LME Zinc stock]]*Table_Merge1[[#This Row],[Azad.Sell]]),"")</f>
        <v>34434757500</v>
      </c>
      <c r="AS641" s="288">
        <f>IFERROR(IF(Table_Merge1[[#This Row],[LME Zinc 3-month]]*Table_Merge1[[#This Row],[Azad.Sell]]=0,"",Table_Merge1[[#This Row],[LME Zinc 3-month]]*Table_Merge1[[#This Row],[Azad.Sell]]),"")</f>
        <v>53050270</v>
      </c>
      <c r="AT641"/>
    </row>
    <row r="642" spans="1:46" x14ac:dyDescent="0.25">
      <c r="A642" s="258">
        <v>41807</v>
      </c>
      <c r="B6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1393.03.27</v>
      </c>
      <c r="C642" s="195">
        <f t="shared" ref="C642:C705" ca="1" si="46">_xlfn.NUMBERVALUE(LEFT(G642, LEN(G642) - MAX(IF(ISNUMBER(MID(G642, ROW(INDIRECT("1:"&amp;LEN(G642))), 1) *1)=FALSE, ROW(INDIRECT("6:"&amp;LEN(G642))), 6))))</f>
        <v>1393</v>
      </c>
      <c r="D6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42" s="195">
        <f>_xlfn.NUMBERVALUE(RIGHT(Table11[[#This Row],[تاریخ شمسی]],2))</f>
        <v>27</v>
      </c>
      <c r="F6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03-27</v>
      </c>
      <c r="G642" s="195" t="s">
        <v>793</v>
      </c>
      <c r="I642" s="259">
        <v>44381</v>
      </c>
      <c r="J642">
        <v>25180</v>
      </c>
      <c r="L642" s="259">
        <v>41807</v>
      </c>
      <c r="M642">
        <v>32030</v>
      </c>
      <c r="O642" s="283">
        <f>IFERROR(DATE(Table7[[#This Row],[year]],MONTH(DATEVALUE(Table7[[#This Row],[month]]&amp;"1")),Table7[[#This Row],[day]]),"")</f>
        <v>44161</v>
      </c>
      <c r="P642" s="257" t="s">
        <v>4067</v>
      </c>
      <c r="Q642" s="257">
        <v>2020</v>
      </c>
      <c r="R642" s="257" t="s">
        <v>3450</v>
      </c>
      <c r="S642" s="257">
        <v>26</v>
      </c>
      <c r="T642" s="257">
        <v>1814.85</v>
      </c>
      <c r="U642" s="257">
        <v>2039.5</v>
      </c>
      <c r="V642" s="257">
        <v>1358425</v>
      </c>
      <c r="X642" s="260">
        <v>44236</v>
      </c>
      <c r="Y642" t="s">
        <v>8900</v>
      </c>
      <c r="Z642" s="260">
        <v>8</v>
      </c>
      <c r="AA642">
        <v>1399</v>
      </c>
      <c r="AB642" s="260" t="str">
        <f ca="1">IFERROR(IFERROR(VLOOKUP(Table_Merge1[[#This Row],[Column1]],Table11[#All],2,FALSE),LEFT(AB643,8)&amp;IF(LEN((RIGHT(AB643,2)+1))&lt;2,"0"&amp;(RIGHT(AB643,2)+1),(RIGHT(AB643,2)-1))),"")</f>
        <v>1399.11.21</v>
      </c>
      <c r="AC642" s="259" t="str">
        <f ca="1">LEFT(Table_Merge1[[#This Row],[Column2]],4)</f>
        <v>1399</v>
      </c>
      <c r="AD642" s="259" t="str">
        <f ca="1">RIGHT(LEFT(Table_Merge1[[#This Row],[Column2]],7),2)</f>
        <v>11</v>
      </c>
      <c r="AE642" s="259" t="str">
        <f ca="1">RIGHT(Table_Merge1[[#This Row],[Column2]],2)</f>
        <v>21</v>
      </c>
      <c r="AF642">
        <v>11</v>
      </c>
      <c r="AG642">
        <v>21</v>
      </c>
      <c r="AH642" s="260">
        <v>2021</v>
      </c>
      <c r="AI642" t="s">
        <v>3433</v>
      </c>
      <c r="AJ642" s="260">
        <v>9</v>
      </c>
      <c r="AK642">
        <v>1846.55</v>
      </c>
      <c r="AL642">
        <v>2086</v>
      </c>
      <c r="AM642">
        <v>1372475</v>
      </c>
      <c r="AN642">
        <v>25220</v>
      </c>
      <c r="AO642">
        <v>237985</v>
      </c>
      <c r="AP642" s="287">
        <f>IFERROR(IF(Table_Merge1[[#This Row],[LME Zinc stock]]*Table_Merge1[[#This Row],[Nima.مقدار]]=0,"",Table_Merge1[[#This Row],[LME Zinc stock]]*Table_Merge1[[#This Row],[Nima.مقدار]]),"")</f>
        <v>326628462875</v>
      </c>
      <c r="AQ642" s="287">
        <f>IFERROR(IF(Table_Merge1[[#This Row],[LME Zinc 3-month]]*Table_Merge1[[#This Row],[Nima.مقدار]]=0,"",Table_Merge1[[#This Row],[LME Zinc 3-month]]*Table_Merge1[[#This Row],[Nima.مقدار]]),"")</f>
        <v>496436710</v>
      </c>
      <c r="AR642" s="288">
        <f>IFERROR(IF(Table_Merge1[[#This Row],[LME Zinc stock]]*Table_Merge1[[#This Row],[Azad.Sell]]=0,"",Table_Merge1[[#This Row],[LME Zinc stock]]*Table_Merge1[[#This Row],[Azad.Sell]]),"")</f>
        <v>34613819500</v>
      </c>
      <c r="AS642" s="288">
        <f>IFERROR(IF(Table_Merge1[[#This Row],[LME Zinc 3-month]]*Table_Merge1[[#This Row],[Azad.Sell]]=0,"",Table_Merge1[[#This Row],[LME Zinc 3-month]]*Table_Merge1[[#This Row],[Azad.Sell]]),"")</f>
        <v>52608920</v>
      </c>
      <c r="AT642"/>
    </row>
    <row r="643" spans="1:46" x14ac:dyDescent="0.25">
      <c r="A643" s="258">
        <v>41808</v>
      </c>
      <c r="B6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1393.03.28</v>
      </c>
      <c r="C643" s="195">
        <f t="shared" ca="1" si="46"/>
        <v>1393</v>
      </c>
      <c r="D6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43" s="195">
        <f>_xlfn.NUMBERVALUE(RIGHT(Table11[[#This Row],[تاریخ شمسی]],2))</f>
        <v>28</v>
      </c>
      <c r="F6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03-28</v>
      </c>
      <c r="G643" s="195" t="s">
        <v>794</v>
      </c>
      <c r="I643" s="259">
        <v>44382</v>
      </c>
      <c r="J643">
        <v>25100</v>
      </c>
      <c r="L643" s="259">
        <v>41808</v>
      </c>
      <c r="M643">
        <v>32150</v>
      </c>
      <c r="O643" s="284">
        <f>IFERROR(DATE(Table7[[#This Row],[year]],MONTH(DATEVALUE(Table7[[#This Row],[month]]&amp;"1")),Table7[[#This Row],[day]]),"")</f>
        <v>44160</v>
      </c>
      <c r="P643" s="195" t="s">
        <v>4068</v>
      </c>
      <c r="Q643" s="195">
        <v>2020</v>
      </c>
      <c r="R643" s="195" t="s">
        <v>3450</v>
      </c>
      <c r="S643" s="195">
        <v>25</v>
      </c>
      <c r="T643" s="195">
        <v>1808.55</v>
      </c>
      <c r="U643" s="195">
        <v>2062</v>
      </c>
      <c r="V643" s="195">
        <v>1364175</v>
      </c>
      <c r="X643" s="260">
        <v>44236</v>
      </c>
      <c r="Y643" t="s">
        <v>8900</v>
      </c>
      <c r="Z643" s="260">
        <v>8</v>
      </c>
      <c r="AA643">
        <v>1399</v>
      </c>
      <c r="AB643" s="260" t="str">
        <f ca="1">IFERROR(IFERROR(VLOOKUP(Table_Merge1[[#This Row],[Column1]],Table11[#All],2,FALSE),LEFT(AB644,8)&amp;IF(LEN((RIGHT(AB644,2)+1))&lt;2,"0"&amp;(RIGHT(AB644,2)+1),(RIGHT(AB644,2)-1))),"")</f>
        <v>1399.11.21</v>
      </c>
      <c r="AC643" s="259" t="str">
        <f ca="1">LEFT(Table_Merge1[[#This Row],[Column2]],4)</f>
        <v>1399</v>
      </c>
      <c r="AD643" s="259" t="str">
        <f ca="1">RIGHT(LEFT(Table_Merge1[[#This Row],[Column2]],7),2)</f>
        <v>11</v>
      </c>
      <c r="AE643" s="259" t="str">
        <f ca="1">RIGHT(Table_Merge1[[#This Row],[Column2]],2)</f>
        <v>21</v>
      </c>
      <c r="AF643">
        <v>11</v>
      </c>
      <c r="AG643">
        <v>21</v>
      </c>
      <c r="AH643" s="260">
        <v>2021</v>
      </c>
      <c r="AI643" t="s">
        <v>3433</v>
      </c>
      <c r="AJ643" s="260">
        <v>9</v>
      </c>
      <c r="AK643">
        <v>1846.55</v>
      </c>
      <c r="AL643">
        <v>2086</v>
      </c>
      <c r="AM643">
        <v>1372475</v>
      </c>
      <c r="AN643">
        <v>25220</v>
      </c>
      <c r="AO643">
        <v>237985</v>
      </c>
      <c r="AP643" s="287">
        <f>IFERROR(IF(Table_Merge1[[#This Row],[LME Zinc stock]]*Table_Merge1[[#This Row],[Nima.مقدار]]=0,"",Table_Merge1[[#This Row],[LME Zinc stock]]*Table_Merge1[[#This Row],[Nima.مقدار]]),"")</f>
        <v>326628462875</v>
      </c>
      <c r="AQ643" s="287">
        <f>IFERROR(IF(Table_Merge1[[#This Row],[LME Zinc 3-month]]*Table_Merge1[[#This Row],[Nima.مقدار]]=0,"",Table_Merge1[[#This Row],[LME Zinc 3-month]]*Table_Merge1[[#This Row],[Nima.مقدار]]),"")</f>
        <v>496436710</v>
      </c>
      <c r="AR643" s="288">
        <f>IFERROR(IF(Table_Merge1[[#This Row],[LME Zinc stock]]*Table_Merge1[[#This Row],[Azad.Sell]]=0,"",Table_Merge1[[#This Row],[LME Zinc stock]]*Table_Merge1[[#This Row],[Azad.Sell]]),"")</f>
        <v>34613819500</v>
      </c>
      <c r="AS643" s="288">
        <f>IFERROR(IF(Table_Merge1[[#This Row],[LME Zinc 3-month]]*Table_Merge1[[#This Row],[Azad.Sell]]=0,"",Table_Merge1[[#This Row],[LME Zinc 3-month]]*Table_Merge1[[#This Row],[Azad.Sell]]),"")</f>
        <v>52608920</v>
      </c>
      <c r="AT643"/>
    </row>
    <row r="644" spans="1:46" x14ac:dyDescent="0.25">
      <c r="A644" s="258">
        <v>41809</v>
      </c>
      <c r="B6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1393.03.29</v>
      </c>
      <c r="C644" s="195">
        <f t="shared" ca="1" si="46"/>
        <v>1393</v>
      </c>
      <c r="D6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44" s="195">
        <f>_xlfn.NUMBERVALUE(RIGHT(Table11[[#This Row],[تاریخ شمسی]],2))</f>
        <v>29</v>
      </c>
      <c r="F6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03-29</v>
      </c>
      <c r="G644" s="195" t="s">
        <v>795</v>
      </c>
      <c r="I644" s="259">
        <v>44383</v>
      </c>
      <c r="J644">
        <v>25150</v>
      </c>
      <c r="L644" s="259">
        <v>41809</v>
      </c>
      <c r="M644">
        <v>31950</v>
      </c>
      <c r="O644" s="283">
        <f>IFERROR(DATE(Table7[[#This Row],[year]],MONTH(DATEVALUE(Table7[[#This Row],[month]]&amp;"1")),Table7[[#This Row],[day]]),"")</f>
        <v>44159</v>
      </c>
      <c r="P644" s="257" t="s">
        <v>4069</v>
      </c>
      <c r="Q644" s="257">
        <v>2020</v>
      </c>
      <c r="R644" s="257" t="s">
        <v>3450</v>
      </c>
      <c r="S644" s="257">
        <v>24</v>
      </c>
      <c r="T644" s="257">
        <v>1818.1</v>
      </c>
      <c r="U644" s="257">
        <v>2052.5</v>
      </c>
      <c r="V644" s="257">
        <v>1368125</v>
      </c>
      <c r="X644" s="260">
        <v>44235</v>
      </c>
      <c r="Y644" t="s">
        <v>8899</v>
      </c>
      <c r="Z644" s="260">
        <v>8</v>
      </c>
      <c r="AA644">
        <v>1399</v>
      </c>
      <c r="AB644" s="260" t="str">
        <f ca="1">IFERROR(IFERROR(VLOOKUP(Table_Merge1[[#This Row],[Column1]],Table11[#All],2,FALSE),LEFT(AB645,8)&amp;IF(LEN((RIGHT(AB645,2)+1))&lt;2,"0"&amp;(RIGHT(AB645,2)+1),(RIGHT(AB645,2)-1))),"")</f>
        <v>1399.11.20</v>
      </c>
      <c r="AC644" s="259" t="str">
        <f ca="1">LEFT(Table_Merge1[[#This Row],[Column2]],4)</f>
        <v>1399</v>
      </c>
      <c r="AD644" s="259" t="str">
        <f ca="1">RIGHT(LEFT(Table_Merge1[[#This Row],[Column2]],7),2)</f>
        <v>11</v>
      </c>
      <c r="AE644" s="259" t="str">
        <f ca="1">RIGHT(Table_Merge1[[#This Row],[Column2]],2)</f>
        <v>20</v>
      </c>
      <c r="AF644">
        <v>11</v>
      </c>
      <c r="AG644">
        <v>20</v>
      </c>
      <c r="AH644" s="260">
        <v>2021</v>
      </c>
      <c r="AI644" t="s">
        <v>3433</v>
      </c>
      <c r="AJ644" s="260">
        <v>8</v>
      </c>
      <c r="AK644">
        <v>1811.65</v>
      </c>
      <c r="AL644">
        <v>2082.5</v>
      </c>
      <c r="AM644">
        <v>1379325</v>
      </c>
      <c r="AN644">
        <v>25030</v>
      </c>
      <c r="AO644">
        <v>236036</v>
      </c>
      <c r="AP644" s="287">
        <f>IFERROR(IF(Table_Merge1[[#This Row],[LME Zinc stock]]*Table_Merge1[[#This Row],[Nima.مقدار]]=0,"",Table_Merge1[[#This Row],[LME Zinc stock]]*Table_Merge1[[#This Row],[Nima.مقدار]]),"")</f>
        <v>325570355700</v>
      </c>
      <c r="AQ644" s="287">
        <f>IFERROR(IF(Table_Merge1[[#This Row],[LME Zinc 3-month]]*Table_Merge1[[#This Row],[Nima.مقدار]]=0,"",Table_Merge1[[#This Row],[LME Zinc 3-month]]*Table_Merge1[[#This Row],[Nima.مقدار]]),"")</f>
        <v>491544970</v>
      </c>
      <c r="AR644" s="288">
        <f>IFERROR(IF(Table_Merge1[[#This Row],[LME Zinc stock]]*Table_Merge1[[#This Row],[Azad.Sell]]=0,"",Table_Merge1[[#This Row],[LME Zinc stock]]*Table_Merge1[[#This Row],[Azad.Sell]]),"")</f>
        <v>34524504750</v>
      </c>
      <c r="AS644" s="288">
        <f>IFERROR(IF(Table_Merge1[[#This Row],[LME Zinc 3-month]]*Table_Merge1[[#This Row],[Azad.Sell]]=0,"",Table_Merge1[[#This Row],[LME Zinc 3-month]]*Table_Merge1[[#This Row],[Azad.Sell]]),"")</f>
        <v>52124975</v>
      </c>
      <c r="AT644"/>
    </row>
    <row r="645" spans="1:46" x14ac:dyDescent="0.25">
      <c r="A645" s="258">
        <v>41811</v>
      </c>
      <c r="B6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1393.03.31</v>
      </c>
      <c r="C645" s="195">
        <f t="shared" ca="1" si="46"/>
        <v>1393</v>
      </c>
      <c r="D6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645" s="195">
        <f>_xlfn.NUMBERVALUE(RIGHT(Table11[[#This Row],[تاریخ شمسی]],2))</f>
        <v>31</v>
      </c>
      <c r="F6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03-31</v>
      </c>
      <c r="G645" s="195" t="s">
        <v>796</v>
      </c>
      <c r="I645" s="259">
        <v>44384</v>
      </c>
      <c r="J645">
        <v>25150</v>
      </c>
      <c r="L645" s="259">
        <v>41811</v>
      </c>
      <c r="M645">
        <v>32100</v>
      </c>
      <c r="O645" s="284">
        <f>IFERROR(DATE(Table7[[#This Row],[year]],MONTH(DATEVALUE(Table7[[#This Row],[month]]&amp;"1")),Table7[[#This Row],[day]]),"")</f>
        <v>44158</v>
      </c>
      <c r="P645" s="195" t="s">
        <v>4070</v>
      </c>
      <c r="Q645" s="195">
        <v>2020</v>
      </c>
      <c r="R645" s="195" t="s">
        <v>3450</v>
      </c>
      <c r="S645" s="195">
        <v>23</v>
      </c>
      <c r="T645" s="195">
        <v>1863.8</v>
      </c>
      <c r="U645" s="195" t="s">
        <v>3621</v>
      </c>
      <c r="V645" s="195" t="s">
        <v>3621</v>
      </c>
      <c r="X645" s="260">
        <v>44235</v>
      </c>
      <c r="Y645" t="s">
        <v>8899</v>
      </c>
      <c r="Z645" s="260">
        <v>8</v>
      </c>
      <c r="AA645">
        <v>1399</v>
      </c>
      <c r="AB645" s="260" t="str">
        <f ca="1">IFERROR(IFERROR(VLOOKUP(Table_Merge1[[#This Row],[Column1]],Table11[#All],2,FALSE),LEFT(AB646,8)&amp;IF(LEN((RIGHT(AB646,2)+1))&lt;2,"0"&amp;(RIGHT(AB646,2)+1),(RIGHT(AB646,2)-1))),"")</f>
        <v>1399.11.20</v>
      </c>
      <c r="AC645" s="259" t="str">
        <f ca="1">LEFT(Table_Merge1[[#This Row],[Column2]],4)</f>
        <v>1399</v>
      </c>
      <c r="AD645" s="259" t="str">
        <f ca="1">RIGHT(LEFT(Table_Merge1[[#This Row],[Column2]],7),2)</f>
        <v>11</v>
      </c>
      <c r="AE645" s="259" t="str">
        <f ca="1">RIGHT(Table_Merge1[[#This Row],[Column2]],2)</f>
        <v>20</v>
      </c>
      <c r="AF645">
        <v>11</v>
      </c>
      <c r="AG645">
        <v>20</v>
      </c>
      <c r="AH645" s="260">
        <v>2021</v>
      </c>
      <c r="AI645" t="s">
        <v>3433</v>
      </c>
      <c r="AJ645" s="260">
        <v>8</v>
      </c>
      <c r="AK645">
        <v>1811.65</v>
      </c>
      <c r="AL645">
        <v>2082.5</v>
      </c>
      <c r="AM645">
        <v>1379325</v>
      </c>
      <c r="AN645">
        <v>25030</v>
      </c>
      <c r="AO645">
        <v>236036</v>
      </c>
      <c r="AP645" s="287">
        <f>IFERROR(IF(Table_Merge1[[#This Row],[LME Zinc stock]]*Table_Merge1[[#This Row],[Nima.مقدار]]=0,"",Table_Merge1[[#This Row],[LME Zinc stock]]*Table_Merge1[[#This Row],[Nima.مقدار]]),"")</f>
        <v>325570355700</v>
      </c>
      <c r="AQ645" s="287">
        <f>IFERROR(IF(Table_Merge1[[#This Row],[LME Zinc 3-month]]*Table_Merge1[[#This Row],[Nima.مقدار]]=0,"",Table_Merge1[[#This Row],[LME Zinc 3-month]]*Table_Merge1[[#This Row],[Nima.مقدار]]),"")</f>
        <v>491544970</v>
      </c>
      <c r="AR645" s="288">
        <f>IFERROR(IF(Table_Merge1[[#This Row],[LME Zinc stock]]*Table_Merge1[[#This Row],[Azad.Sell]]=0,"",Table_Merge1[[#This Row],[LME Zinc stock]]*Table_Merge1[[#This Row],[Azad.Sell]]),"")</f>
        <v>34524504750</v>
      </c>
      <c r="AS645" s="288">
        <f>IFERROR(IF(Table_Merge1[[#This Row],[LME Zinc 3-month]]*Table_Merge1[[#This Row],[Azad.Sell]]=0,"",Table_Merge1[[#This Row],[LME Zinc 3-month]]*Table_Merge1[[#This Row],[Azad.Sell]]),"")</f>
        <v>52124975</v>
      </c>
      <c r="AT645"/>
    </row>
    <row r="646" spans="1:46" x14ac:dyDescent="0.25">
      <c r="A646" s="258">
        <v>41812</v>
      </c>
      <c r="B6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1393.04.01</v>
      </c>
      <c r="C646" s="195">
        <f t="shared" ca="1" si="46"/>
        <v>1393</v>
      </c>
      <c r="D6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46" s="195">
        <f>_xlfn.NUMBERVALUE(RIGHT(Table11[[#This Row],[تاریخ شمسی]],2))</f>
        <v>1</v>
      </c>
      <c r="F6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04-01</v>
      </c>
      <c r="G646" s="195" t="s">
        <v>797</v>
      </c>
      <c r="I646" s="259">
        <v>44385</v>
      </c>
      <c r="J646">
        <v>25050</v>
      </c>
      <c r="L646" s="259">
        <v>41812</v>
      </c>
      <c r="M646">
        <v>31930</v>
      </c>
      <c r="O646" s="283">
        <f>IFERROR(DATE(Table7[[#This Row],[year]],MONTH(DATEVALUE(Table7[[#This Row],[month]]&amp;"1")),Table7[[#This Row],[day]]),"")</f>
        <v>44155</v>
      </c>
      <c r="P646" s="257" t="s">
        <v>4071</v>
      </c>
      <c r="Q646" s="257">
        <v>2020</v>
      </c>
      <c r="R646" s="257" t="s">
        <v>3450</v>
      </c>
      <c r="S646" s="257">
        <v>20</v>
      </c>
      <c r="T646" s="257">
        <v>1867</v>
      </c>
      <c r="U646" s="257">
        <v>2022.5</v>
      </c>
      <c r="V646" s="257">
        <v>1374025</v>
      </c>
      <c r="X646" s="260">
        <v>44232</v>
      </c>
      <c r="Z646" s="260">
        <v>8</v>
      </c>
      <c r="AB646" s="260" t="str">
        <f ca="1">IFERROR(IFERROR(VLOOKUP(Table_Merge1[[#This Row],[Column1]],Table11[#All],2,FALSE),LEFT(AB647,8)&amp;IF(LEN((RIGHT(AB647,2)+1))&lt;2,"0"&amp;(RIGHT(AB647,2)+1),(RIGHT(AB647,2)-1))),"")</f>
        <v>1399.11.14</v>
      </c>
      <c r="AC646" s="259" t="str">
        <f ca="1">LEFT(Table_Merge1[[#This Row],[Column2]],4)</f>
        <v>1399</v>
      </c>
      <c r="AD646" s="259" t="str">
        <f ca="1">RIGHT(LEFT(Table_Merge1[[#This Row],[Column2]],7),2)</f>
        <v>11</v>
      </c>
      <c r="AE646" s="259" t="str">
        <f ca="1">RIGHT(Table_Merge1[[#This Row],[Column2]],2)</f>
        <v>14</v>
      </c>
      <c r="AH646" s="260">
        <v>2021</v>
      </c>
      <c r="AI646" t="s">
        <v>3433</v>
      </c>
      <c r="AJ646" s="260">
        <v>5</v>
      </c>
      <c r="AK646">
        <v>1808.55</v>
      </c>
      <c r="AL646">
        <v>2081</v>
      </c>
      <c r="AM646">
        <v>1379975</v>
      </c>
      <c r="AN646">
        <v>24100</v>
      </c>
      <c r="AP646" s="287" t="str">
        <f>IFERROR(IF(Table_Merge1[[#This Row],[LME Zinc stock]]*Table_Merge1[[#This Row],[Nima.مقدار]]=0,"",Table_Merge1[[#This Row],[LME Zinc stock]]*Table_Merge1[[#This Row],[Nima.مقدار]]),"")</f>
        <v/>
      </c>
      <c r="AQ646" s="287" t="str">
        <f>IFERROR(IF(Table_Merge1[[#This Row],[LME Zinc 3-month]]*Table_Merge1[[#This Row],[Nima.مقدار]]=0,"",Table_Merge1[[#This Row],[LME Zinc 3-month]]*Table_Merge1[[#This Row],[Nima.مقدار]]),"")</f>
        <v/>
      </c>
      <c r="AR646" s="288">
        <f>IFERROR(IF(Table_Merge1[[#This Row],[LME Zinc stock]]*Table_Merge1[[#This Row],[Azad.Sell]]=0,"",Table_Merge1[[#This Row],[LME Zinc stock]]*Table_Merge1[[#This Row],[Azad.Sell]]),"")</f>
        <v>33257397500</v>
      </c>
      <c r="AS646" s="288">
        <f>IFERROR(IF(Table_Merge1[[#This Row],[LME Zinc 3-month]]*Table_Merge1[[#This Row],[Azad.Sell]]=0,"",Table_Merge1[[#This Row],[LME Zinc 3-month]]*Table_Merge1[[#This Row],[Azad.Sell]]),"")</f>
        <v>50152100</v>
      </c>
      <c r="AT646"/>
    </row>
    <row r="647" spans="1:46" x14ac:dyDescent="0.25">
      <c r="A647" s="258">
        <v>41813</v>
      </c>
      <c r="B6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1393.04.02</v>
      </c>
      <c r="C647" s="195">
        <f t="shared" ca="1" si="46"/>
        <v>1393</v>
      </c>
      <c r="D6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47" s="195">
        <f>_xlfn.NUMBERVALUE(RIGHT(Table11[[#This Row],[تاریخ شمسی]],2))</f>
        <v>2</v>
      </c>
      <c r="F6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04-02</v>
      </c>
      <c r="G647" s="195" t="s">
        <v>798</v>
      </c>
      <c r="I647" s="259">
        <v>44386</v>
      </c>
      <c r="J647">
        <v>25050</v>
      </c>
      <c r="L647" s="259">
        <v>41813</v>
      </c>
      <c r="M647">
        <v>31780</v>
      </c>
      <c r="O647" s="284">
        <f>IFERROR(DATE(Table7[[#This Row],[year]],MONTH(DATEVALUE(Table7[[#This Row],[month]]&amp;"1")),Table7[[#This Row],[day]]),"")</f>
        <v>44154</v>
      </c>
      <c r="P647" s="195" t="s">
        <v>4072</v>
      </c>
      <c r="Q647" s="195">
        <v>2020</v>
      </c>
      <c r="R647" s="195" t="s">
        <v>3450</v>
      </c>
      <c r="S647" s="195">
        <v>19</v>
      </c>
      <c r="T647" s="195">
        <v>1857.4</v>
      </c>
      <c r="U647" s="195">
        <v>1988.5</v>
      </c>
      <c r="V647" s="195">
        <v>1378025</v>
      </c>
      <c r="X647" s="260">
        <v>44232</v>
      </c>
      <c r="Z647" s="260">
        <v>8</v>
      </c>
      <c r="AB647" s="260" t="str">
        <f ca="1">IFERROR(IFERROR(VLOOKUP(Table_Merge1[[#This Row],[Column1]],Table11[#All],2,FALSE),LEFT(AB648,8)&amp;IF(LEN((RIGHT(AB648,2)+1))&lt;2,"0"&amp;(RIGHT(AB648,2)+1),(RIGHT(AB648,2)-1))),"")</f>
        <v>1399.11.15</v>
      </c>
      <c r="AC647" s="259" t="str">
        <f ca="1">LEFT(Table_Merge1[[#This Row],[Column2]],4)</f>
        <v>1399</v>
      </c>
      <c r="AD647" s="259" t="str">
        <f ca="1">RIGHT(LEFT(Table_Merge1[[#This Row],[Column2]],7),2)</f>
        <v>11</v>
      </c>
      <c r="AE647" s="259" t="str">
        <f ca="1">RIGHT(Table_Merge1[[#This Row],[Column2]],2)</f>
        <v>15</v>
      </c>
      <c r="AH647" s="260">
        <v>2021</v>
      </c>
      <c r="AI647" t="s">
        <v>3433</v>
      </c>
      <c r="AJ647" s="260">
        <v>5</v>
      </c>
      <c r="AK647">
        <v>1808.55</v>
      </c>
      <c r="AL647">
        <v>2081</v>
      </c>
      <c r="AM647">
        <v>1379975</v>
      </c>
      <c r="AN647">
        <v>24100</v>
      </c>
      <c r="AP647" s="287" t="str">
        <f>IFERROR(IF(Table_Merge1[[#This Row],[LME Zinc stock]]*Table_Merge1[[#This Row],[Nima.مقدار]]=0,"",Table_Merge1[[#This Row],[LME Zinc stock]]*Table_Merge1[[#This Row],[Nima.مقدار]]),"")</f>
        <v/>
      </c>
      <c r="AQ647" s="287" t="str">
        <f>IFERROR(IF(Table_Merge1[[#This Row],[LME Zinc 3-month]]*Table_Merge1[[#This Row],[Nima.مقدار]]=0,"",Table_Merge1[[#This Row],[LME Zinc 3-month]]*Table_Merge1[[#This Row],[Nima.مقدار]]),"")</f>
        <v/>
      </c>
      <c r="AR647" s="288">
        <f>IFERROR(IF(Table_Merge1[[#This Row],[LME Zinc stock]]*Table_Merge1[[#This Row],[Azad.Sell]]=0,"",Table_Merge1[[#This Row],[LME Zinc stock]]*Table_Merge1[[#This Row],[Azad.Sell]]),"")</f>
        <v>33257397500</v>
      </c>
      <c r="AS647" s="288">
        <f>IFERROR(IF(Table_Merge1[[#This Row],[LME Zinc 3-month]]*Table_Merge1[[#This Row],[Azad.Sell]]=0,"",Table_Merge1[[#This Row],[LME Zinc 3-month]]*Table_Merge1[[#This Row],[Azad.Sell]]),"")</f>
        <v>50152100</v>
      </c>
      <c r="AT647"/>
    </row>
    <row r="648" spans="1:46" x14ac:dyDescent="0.25">
      <c r="A648" s="258">
        <v>41814</v>
      </c>
      <c r="B6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1393.04.03</v>
      </c>
      <c r="C648" s="195">
        <f t="shared" ca="1" si="46"/>
        <v>1393</v>
      </c>
      <c r="D6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48" s="195">
        <f>_xlfn.NUMBERVALUE(RIGHT(Table11[[#This Row],[تاریخ شمسی]],2))</f>
        <v>3</v>
      </c>
      <c r="F6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04-03</v>
      </c>
      <c r="G648" s="195" t="s">
        <v>799</v>
      </c>
      <c r="I648" s="259">
        <v>44387</v>
      </c>
      <c r="J648">
        <v>24970</v>
      </c>
      <c r="L648" s="259">
        <v>41814</v>
      </c>
      <c r="M648">
        <v>31680</v>
      </c>
      <c r="O648" s="283">
        <f>IFERROR(DATE(Table7[[#This Row],[year]],MONTH(DATEVALUE(Table7[[#This Row],[month]]&amp;"1")),Table7[[#This Row],[day]]),"")</f>
        <v>44153</v>
      </c>
      <c r="P648" s="257" t="s">
        <v>4073</v>
      </c>
      <c r="Q648" s="257">
        <v>2020</v>
      </c>
      <c r="R648" s="257" t="s">
        <v>3450</v>
      </c>
      <c r="S648" s="257">
        <v>18</v>
      </c>
      <c r="T648" s="257">
        <v>1877.2</v>
      </c>
      <c r="U648" s="257">
        <v>1978</v>
      </c>
      <c r="V648" s="257">
        <v>1383250</v>
      </c>
      <c r="X648" s="260">
        <v>44231</v>
      </c>
      <c r="Y648" t="s">
        <v>8898</v>
      </c>
      <c r="Z648" s="260">
        <v>8</v>
      </c>
      <c r="AA648">
        <v>1399</v>
      </c>
      <c r="AB648" s="260" t="str">
        <f ca="1">IFERROR(IFERROR(VLOOKUP(Table_Merge1[[#This Row],[Column1]],Table11[#All],2,FALSE),LEFT(AB649,8)&amp;IF(LEN((RIGHT(AB649,2)+1))&lt;2,"0"&amp;(RIGHT(AB649,2)+1),(RIGHT(AB649,2)-1))),"")</f>
        <v>1399.11.16</v>
      </c>
      <c r="AC648" s="259" t="str">
        <f ca="1">LEFT(Table_Merge1[[#This Row],[Column2]],4)</f>
        <v>1399</v>
      </c>
      <c r="AD648" s="259" t="str">
        <f ca="1">RIGHT(LEFT(Table_Merge1[[#This Row],[Column2]],7),2)</f>
        <v>11</v>
      </c>
      <c r="AE648" s="259" t="str">
        <f ca="1">RIGHT(Table_Merge1[[#This Row],[Column2]],2)</f>
        <v>16</v>
      </c>
      <c r="AF648">
        <v>11</v>
      </c>
      <c r="AG648">
        <v>16</v>
      </c>
      <c r="AH648" s="260">
        <v>2021</v>
      </c>
      <c r="AI648" t="s">
        <v>3433</v>
      </c>
      <c r="AJ648" s="260">
        <v>4</v>
      </c>
      <c r="AK648">
        <v>1811.55</v>
      </c>
      <c r="AL648">
        <v>2080.5</v>
      </c>
      <c r="AM648">
        <v>1384625</v>
      </c>
      <c r="AN648">
        <v>24100</v>
      </c>
      <c r="AO648">
        <v>236565</v>
      </c>
      <c r="AP648" s="287">
        <f>IFERROR(IF(Table_Merge1[[#This Row],[LME Zinc stock]]*Table_Merge1[[#This Row],[Nima.مقدار]]=0,"",Table_Merge1[[#This Row],[LME Zinc stock]]*Table_Merge1[[#This Row],[Nima.مقدار]]),"")</f>
        <v>327553813125</v>
      </c>
      <c r="AQ648" s="287">
        <f>IFERROR(IF(Table_Merge1[[#This Row],[LME Zinc 3-month]]*Table_Merge1[[#This Row],[Nima.مقدار]]=0,"",Table_Merge1[[#This Row],[LME Zinc 3-month]]*Table_Merge1[[#This Row],[Nima.مقدار]]),"")</f>
        <v>492173482.5</v>
      </c>
      <c r="AR648" s="288">
        <f>IFERROR(IF(Table_Merge1[[#This Row],[LME Zinc stock]]*Table_Merge1[[#This Row],[Azad.Sell]]=0,"",Table_Merge1[[#This Row],[LME Zinc stock]]*Table_Merge1[[#This Row],[Azad.Sell]]),"")</f>
        <v>33369462500</v>
      </c>
      <c r="AS648" s="288">
        <f>IFERROR(IF(Table_Merge1[[#This Row],[LME Zinc 3-month]]*Table_Merge1[[#This Row],[Azad.Sell]]=0,"",Table_Merge1[[#This Row],[LME Zinc 3-month]]*Table_Merge1[[#This Row],[Azad.Sell]]),"")</f>
        <v>50140050</v>
      </c>
      <c r="AT648"/>
    </row>
    <row r="649" spans="1:46" x14ac:dyDescent="0.25">
      <c r="A649" s="258">
        <v>41815</v>
      </c>
      <c r="B6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1393.04.04</v>
      </c>
      <c r="C649" s="195">
        <f t="shared" ca="1" si="46"/>
        <v>1393</v>
      </c>
      <c r="D6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49" s="195">
        <f>_xlfn.NUMBERVALUE(RIGHT(Table11[[#This Row],[تاریخ شمسی]],2))</f>
        <v>4</v>
      </c>
      <c r="F6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04-04</v>
      </c>
      <c r="G649" s="195" t="s">
        <v>800</v>
      </c>
      <c r="I649" s="259">
        <v>44388</v>
      </c>
      <c r="J649">
        <v>25020</v>
      </c>
      <c r="L649" s="259">
        <v>41815</v>
      </c>
      <c r="M649">
        <v>31660</v>
      </c>
      <c r="O649" s="284">
        <f>IFERROR(DATE(Table7[[#This Row],[year]],MONTH(DATEVALUE(Table7[[#This Row],[month]]&amp;"1")),Table7[[#This Row],[day]]),"")</f>
        <v>44152</v>
      </c>
      <c r="P649" s="195" t="s">
        <v>4074</v>
      </c>
      <c r="Q649" s="195">
        <v>2020</v>
      </c>
      <c r="R649" s="195" t="s">
        <v>3450</v>
      </c>
      <c r="S649" s="195">
        <v>17</v>
      </c>
      <c r="T649" s="195">
        <v>1885.4</v>
      </c>
      <c r="U649" s="195">
        <v>1981.5</v>
      </c>
      <c r="V649" s="195">
        <v>1388250</v>
      </c>
      <c r="X649" s="260">
        <v>44231</v>
      </c>
      <c r="Y649" t="s">
        <v>8898</v>
      </c>
      <c r="Z649" s="260">
        <v>8</v>
      </c>
      <c r="AA649">
        <v>1399</v>
      </c>
      <c r="AB649" s="260" t="str">
        <f ca="1">IFERROR(IFERROR(VLOOKUP(Table_Merge1[[#This Row],[Column1]],Table11[#All],2,FALSE),LEFT(AB650,8)&amp;IF(LEN((RIGHT(AB650,2)+1))&lt;2,"0"&amp;(RIGHT(AB650,2)+1),(RIGHT(AB650,2)-1))),"")</f>
        <v>1399.11.16</v>
      </c>
      <c r="AC649" s="259" t="str">
        <f ca="1">LEFT(Table_Merge1[[#This Row],[Column2]],4)</f>
        <v>1399</v>
      </c>
      <c r="AD649" s="259" t="str">
        <f ca="1">RIGHT(LEFT(Table_Merge1[[#This Row],[Column2]],7),2)</f>
        <v>11</v>
      </c>
      <c r="AE649" s="259" t="str">
        <f ca="1">RIGHT(Table_Merge1[[#This Row],[Column2]],2)</f>
        <v>16</v>
      </c>
      <c r="AF649">
        <v>11</v>
      </c>
      <c r="AG649">
        <v>16</v>
      </c>
      <c r="AH649" s="260">
        <v>2021</v>
      </c>
      <c r="AI649" t="s">
        <v>3433</v>
      </c>
      <c r="AJ649" s="260">
        <v>4</v>
      </c>
      <c r="AK649">
        <v>1811.55</v>
      </c>
      <c r="AL649">
        <v>2080.5</v>
      </c>
      <c r="AM649">
        <v>1384625</v>
      </c>
      <c r="AN649">
        <v>24100</v>
      </c>
      <c r="AO649">
        <v>236565</v>
      </c>
      <c r="AP649" s="287">
        <f>IFERROR(IF(Table_Merge1[[#This Row],[LME Zinc stock]]*Table_Merge1[[#This Row],[Nima.مقدار]]=0,"",Table_Merge1[[#This Row],[LME Zinc stock]]*Table_Merge1[[#This Row],[Nima.مقدار]]),"")</f>
        <v>327553813125</v>
      </c>
      <c r="AQ649" s="287">
        <f>IFERROR(IF(Table_Merge1[[#This Row],[LME Zinc 3-month]]*Table_Merge1[[#This Row],[Nima.مقدار]]=0,"",Table_Merge1[[#This Row],[LME Zinc 3-month]]*Table_Merge1[[#This Row],[Nima.مقدار]]),"")</f>
        <v>492173482.5</v>
      </c>
      <c r="AR649" s="288">
        <f>IFERROR(IF(Table_Merge1[[#This Row],[LME Zinc stock]]*Table_Merge1[[#This Row],[Azad.Sell]]=0,"",Table_Merge1[[#This Row],[LME Zinc stock]]*Table_Merge1[[#This Row],[Azad.Sell]]),"")</f>
        <v>33369462500</v>
      </c>
      <c r="AS649" s="288">
        <f>IFERROR(IF(Table_Merge1[[#This Row],[LME Zinc 3-month]]*Table_Merge1[[#This Row],[Azad.Sell]]=0,"",Table_Merge1[[#This Row],[LME Zinc 3-month]]*Table_Merge1[[#This Row],[Azad.Sell]]),"")</f>
        <v>50140050</v>
      </c>
      <c r="AT649"/>
    </row>
    <row r="650" spans="1:46" x14ac:dyDescent="0.25">
      <c r="A650" s="258">
        <v>41816</v>
      </c>
      <c r="B6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1393.04.05</v>
      </c>
      <c r="C650" s="195">
        <f t="shared" ca="1" si="46"/>
        <v>1393</v>
      </c>
      <c r="D6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50" s="195">
        <f>_xlfn.NUMBERVALUE(RIGHT(Table11[[#This Row],[تاریخ شمسی]],2))</f>
        <v>5</v>
      </c>
      <c r="F6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04-05</v>
      </c>
      <c r="G650" s="195" t="s">
        <v>801</v>
      </c>
      <c r="I650" s="259">
        <v>44389</v>
      </c>
      <c r="J650">
        <v>25000</v>
      </c>
      <c r="L650" s="259">
        <v>41816</v>
      </c>
      <c r="M650">
        <v>31630</v>
      </c>
      <c r="O650" s="283">
        <f>IFERROR(DATE(Table7[[#This Row],[year]],MONTH(DATEVALUE(Table7[[#This Row],[month]]&amp;"1")),Table7[[#This Row],[day]]),"")</f>
        <v>44151</v>
      </c>
      <c r="P650" s="257" t="s">
        <v>4075</v>
      </c>
      <c r="Q650" s="257">
        <v>2020</v>
      </c>
      <c r="R650" s="257" t="s">
        <v>3450</v>
      </c>
      <c r="S650" s="257">
        <v>16</v>
      </c>
      <c r="T650" s="257">
        <v>1885.6</v>
      </c>
      <c r="U650" s="257">
        <v>1981</v>
      </c>
      <c r="V650" s="257">
        <v>1392250</v>
      </c>
      <c r="X650" s="260">
        <v>44230</v>
      </c>
      <c r="Y650" t="s">
        <v>8897</v>
      </c>
      <c r="Z650" s="260">
        <v>8</v>
      </c>
      <c r="AA650">
        <v>1399</v>
      </c>
      <c r="AB650" s="260" t="str">
        <f ca="1">IFERROR(IFERROR(VLOOKUP(Table_Merge1[[#This Row],[Column1]],Table11[#All],2,FALSE),LEFT(AB651,8)&amp;IF(LEN((RIGHT(AB651,2)+1))&lt;2,"0"&amp;(RIGHT(AB651,2)+1),(RIGHT(AB651,2)-1))),"")</f>
        <v>1399.11.15</v>
      </c>
      <c r="AC650" s="259" t="str">
        <f ca="1">LEFT(Table_Merge1[[#This Row],[Column2]],4)</f>
        <v>1399</v>
      </c>
      <c r="AD650" s="259" t="str">
        <f ca="1">RIGHT(LEFT(Table_Merge1[[#This Row],[Column2]],7),2)</f>
        <v>11</v>
      </c>
      <c r="AE650" s="259" t="str">
        <f ca="1">RIGHT(Table_Merge1[[#This Row],[Column2]],2)</f>
        <v>15</v>
      </c>
      <c r="AF650">
        <v>11</v>
      </c>
      <c r="AG650">
        <v>15</v>
      </c>
      <c r="AH650" s="260">
        <v>2021</v>
      </c>
      <c r="AI650" t="s">
        <v>3433</v>
      </c>
      <c r="AJ650" s="260">
        <v>3</v>
      </c>
      <c r="AK650">
        <v>1834.7</v>
      </c>
      <c r="AL650">
        <v>2073</v>
      </c>
      <c r="AM650">
        <v>1389975</v>
      </c>
      <c r="AN650">
        <v>24200</v>
      </c>
      <c r="AO650">
        <v>234889</v>
      </c>
      <c r="AP650" s="287">
        <f>IFERROR(IF(Table_Merge1[[#This Row],[LME Zinc stock]]*Table_Merge1[[#This Row],[Nima.مقدار]]=0,"",Table_Merge1[[#This Row],[LME Zinc stock]]*Table_Merge1[[#This Row],[Nima.مقدار]]),"")</f>
        <v>326489837775</v>
      </c>
      <c r="AQ650" s="287">
        <f>IFERROR(IF(Table_Merge1[[#This Row],[LME Zinc 3-month]]*Table_Merge1[[#This Row],[Nima.مقدار]]=0,"",Table_Merge1[[#This Row],[LME Zinc 3-month]]*Table_Merge1[[#This Row],[Nima.مقدار]]),"")</f>
        <v>486924897</v>
      </c>
      <c r="AR650" s="288">
        <f>IFERROR(IF(Table_Merge1[[#This Row],[LME Zinc stock]]*Table_Merge1[[#This Row],[Azad.Sell]]=0,"",Table_Merge1[[#This Row],[LME Zinc stock]]*Table_Merge1[[#This Row],[Azad.Sell]]),"")</f>
        <v>33637395000</v>
      </c>
      <c r="AS650" s="288">
        <f>IFERROR(IF(Table_Merge1[[#This Row],[LME Zinc 3-month]]*Table_Merge1[[#This Row],[Azad.Sell]]=0,"",Table_Merge1[[#This Row],[LME Zinc 3-month]]*Table_Merge1[[#This Row],[Azad.Sell]]),"")</f>
        <v>50166600</v>
      </c>
      <c r="AT650"/>
    </row>
    <row r="651" spans="1:46" x14ac:dyDescent="0.25">
      <c r="A651" s="258">
        <v>41818</v>
      </c>
      <c r="B6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1393.04.07</v>
      </c>
      <c r="C651" s="195">
        <f t="shared" ca="1" si="46"/>
        <v>1393</v>
      </c>
      <c r="D6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51" s="195">
        <f>_xlfn.NUMBERVALUE(RIGHT(Table11[[#This Row],[تاریخ شمسی]],2))</f>
        <v>7</v>
      </c>
      <c r="F6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04-07</v>
      </c>
      <c r="G651" s="195" t="s">
        <v>802</v>
      </c>
      <c r="I651" s="259">
        <v>44390</v>
      </c>
      <c r="J651">
        <v>24810</v>
      </c>
      <c r="L651" s="259">
        <v>41818</v>
      </c>
      <c r="M651">
        <v>31500</v>
      </c>
      <c r="O651" s="284">
        <f>IFERROR(DATE(Table7[[#This Row],[year]],MONTH(DATEVALUE(Table7[[#This Row],[month]]&amp;"1")),Table7[[#This Row],[day]]),"")</f>
        <v>44148</v>
      </c>
      <c r="P651" s="195" t="s">
        <v>4076</v>
      </c>
      <c r="Q651" s="195">
        <v>2020</v>
      </c>
      <c r="R651" s="195" t="s">
        <v>3450</v>
      </c>
      <c r="S651" s="195">
        <v>13</v>
      </c>
      <c r="T651" s="195">
        <v>1878.2</v>
      </c>
      <c r="U651" s="195">
        <v>1985.5</v>
      </c>
      <c r="V651" s="195">
        <v>1395525</v>
      </c>
      <c r="X651" s="260">
        <v>44230</v>
      </c>
      <c r="Y651" t="s">
        <v>8897</v>
      </c>
      <c r="Z651" s="260">
        <v>8</v>
      </c>
      <c r="AA651">
        <v>1399</v>
      </c>
      <c r="AB651" s="260" t="str">
        <f ca="1">IFERROR(IFERROR(VLOOKUP(Table_Merge1[[#This Row],[Column1]],Table11[#All],2,FALSE),LEFT(AB652,8)&amp;IF(LEN((RIGHT(AB652,2)+1))&lt;2,"0"&amp;(RIGHT(AB652,2)+1),(RIGHT(AB652,2)-1))),"")</f>
        <v>1399.11.15</v>
      </c>
      <c r="AC651" s="259" t="str">
        <f ca="1">LEFT(Table_Merge1[[#This Row],[Column2]],4)</f>
        <v>1399</v>
      </c>
      <c r="AD651" s="259" t="str">
        <f ca="1">RIGHT(LEFT(Table_Merge1[[#This Row],[Column2]],7),2)</f>
        <v>11</v>
      </c>
      <c r="AE651" s="259" t="str">
        <f ca="1">RIGHT(Table_Merge1[[#This Row],[Column2]],2)</f>
        <v>15</v>
      </c>
      <c r="AF651">
        <v>11</v>
      </c>
      <c r="AG651">
        <v>15</v>
      </c>
      <c r="AH651" s="260">
        <v>2021</v>
      </c>
      <c r="AI651" t="s">
        <v>3433</v>
      </c>
      <c r="AJ651" s="260">
        <v>3</v>
      </c>
      <c r="AK651">
        <v>1834.7</v>
      </c>
      <c r="AL651">
        <v>2073</v>
      </c>
      <c r="AM651">
        <v>1389975</v>
      </c>
      <c r="AN651">
        <v>24200</v>
      </c>
      <c r="AO651">
        <v>234889</v>
      </c>
      <c r="AP651" s="287">
        <f>IFERROR(IF(Table_Merge1[[#This Row],[LME Zinc stock]]*Table_Merge1[[#This Row],[Nima.مقدار]]=0,"",Table_Merge1[[#This Row],[LME Zinc stock]]*Table_Merge1[[#This Row],[Nima.مقدار]]),"")</f>
        <v>326489837775</v>
      </c>
      <c r="AQ651" s="287">
        <f>IFERROR(IF(Table_Merge1[[#This Row],[LME Zinc 3-month]]*Table_Merge1[[#This Row],[Nima.مقدار]]=0,"",Table_Merge1[[#This Row],[LME Zinc 3-month]]*Table_Merge1[[#This Row],[Nima.مقدار]]),"")</f>
        <v>486924897</v>
      </c>
      <c r="AR651" s="288">
        <f>IFERROR(IF(Table_Merge1[[#This Row],[LME Zinc stock]]*Table_Merge1[[#This Row],[Azad.Sell]]=0,"",Table_Merge1[[#This Row],[LME Zinc stock]]*Table_Merge1[[#This Row],[Azad.Sell]]),"")</f>
        <v>33637395000</v>
      </c>
      <c r="AS651" s="288">
        <f>IFERROR(IF(Table_Merge1[[#This Row],[LME Zinc 3-month]]*Table_Merge1[[#This Row],[Azad.Sell]]=0,"",Table_Merge1[[#This Row],[LME Zinc 3-month]]*Table_Merge1[[#This Row],[Azad.Sell]]),"")</f>
        <v>50166600</v>
      </c>
      <c r="AT651"/>
    </row>
    <row r="652" spans="1:46" x14ac:dyDescent="0.25">
      <c r="A652" s="258">
        <v>41819</v>
      </c>
      <c r="B6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1393.04.08</v>
      </c>
      <c r="C652" s="195">
        <f t="shared" ca="1" si="46"/>
        <v>1393</v>
      </c>
      <c r="D6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52" s="195">
        <f>_xlfn.NUMBERVALUE(RIGHT(Table11[[#This Row],[تاریخ شمسی]],2))</f>
        <v>8</v>
      </c>
      <c r="F6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04-08</v>
      </c>
      <c r="G652" s="195" t="s">
        <v>803</v>
      </c>
      <c r="I652" s="259">
        <v>44391</v>
      </c>
      <c r="J652">
        <v>24600</v>
      </c>
      <c r="L652" s="259">
        <v>41819</v>
      </c>
      <c r="M652">
        <v>31200</v>
      </c>
      <c r="O652" s="283">
        <f>IFERROR(DATE(Table7[[#This Row],[year]],MONTH(DATEVALUE(Table7[[#This Row],[month]]&amp;"1")),Table7[[#This Row],[day]]),"")</f>
        <v>44147</v>
      </c>
      <c r="P652" s="257" t="s">
        <v>4077</v>
      </c>
      <c r="Q652" s="257">
        <v>2020</v>
      </c>
      <c r="R652" s="257" t="s">
        <v>3450</v>
      </c>
      <c r="S652" s="257">
        <v>12</v>
      </c>
      <c r="T652" s="257">
        <v>1868</v>
      </c>
      <c r="U652" s="257">
        <v>1995.5</v>
      </c>
      <c r="V652" s="257">
        <v>1399525</v>
      </c>
      <c r="X652" s="260">
        <v>44229</v>
      </c>
      <c r="Y652" t="s">
        <v>8896</v>
      </c>
      <c r="Z652" s="260">
        <v>8</v>
      </c>
      <c r="AA652">
        <v>1399</v>
      </c>
      <c r="AB652" s="260" t="str">
        <f ca="1">IFERROR(IFERROR(VLOOKUP(Table_Merge1[[#This Row],[Column1]],Table11[#All],2,FALSE),LEFT(AB653,8)&amp;IF(LEN((RIGHT(AB653,2)+1))&lt;2,"0"&amp;(RIGHT(AB653,2)+1),(RIGHT(AB653,2)-1))),"")</f>
        <v>1399.11.14</v>
      </c>
      <c r="AC652" s="259" t="str">
        <f ca="1">LEFT(Table_Merge1[[#This Row],[Column2]],4)</f>
        <v>1399</v>
      </c>
      <c r="AD652" s="259" t="str">
        <f ca="1">RIGHT(LEFT(Table_Merge1[[#This Row],[Column2]],7),2)</f>
        <v>11</v>
      </c>
      <c r="AE652" s="259" t="str">
        <f ca="1">RIGHT(Table_Merge1[[#This Row],[Column2]],2)</f>
        <v>14</v>
      </c>
      <c r="AF652">
        <v>11</v>
      </c>
      <c r="AG652">
        <v>14</v>
      </c>
      <c r="AH652" s="260">
        <v>2021</v>
      </c>
      <c r="AI652" t="s">
        <v>3433</v>
      </c>
      <c r="AJ652" s="260">
        <v>2</v>
      </c>
      <c r="AK652">
        <v>1847.1</v>
      </c>
      <c r="AL652">
        <v>2052</v>
      </c>
      <c r="AM652">
        <v>1395275</v>
      </c>
      <c r="AN652">
        <v>24450</v>
      </c>
      <c r="AO652">
        <v>231000</v>
      </c>
      <c r="AP652" s="287">
        <f>IFERROR(IF(Table_Merge1[[#This Row],[LME Zinc stock]]*Table_Merge1[[#This Row],[Nima.مقدار]]=0,"",Table_Merge1[[#This Row],[LME Zinc stock]]*Table_Merge1[[#This Row],[Nima.مقدار]]),"")</f>
        <v>322308525000</v>
      </c>
      <c r="AQ652" s="287">
        <f>IFERROR(IF(Table_Merge1[[#This Row],[LME Zinc 3-month]]*Table_Merge1[[#This Row],[Nima.مقدار]]=0,"",Table_Merge1[[#This Row],[LME Zinc 3-month]]*Table_Merge1[[#This Row],[Nima.مقدار]]),"")</f>
        <v>474012000</v>
      </c>
      <c r="AR652" s="288">
        <f>IFERROR(IF(Table_Merge1[[#This Row],[LME Zinc stock]]*Table_Merge1[[#This Row],[Azad.Sell]]=0,"",Table_Merge1[[#This Row],[LME Zinc stock]]*Table_Merge1[[#This Row],[Azad.Sell]]),"")</f>
        <v>34114473750</v>
      </c>
      <c r="AS652" s="288">
        <f>IFERROR(IF(Table_Merge1[[#This Row],[LME Zinc 3-month]]*Table_Merge1[[#This Row],[Azad.Sell]]=0,"",Table_Merge1[[#This Row],[LME Zinc 3-month]]*Table_Merge1[[#This Row],[Azad.Sell]]),"")</f>
        <v>50171400</v>
      </c>
      <c r="AT652"/>
    </row>
    <row r="653" spans="1:46" x14ac:dyDescent="0.25">
      <c r="A653" s="258">
        <v>41820</v>
      </c>
      <c r="B6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1393.04.09</v>
      </c>
      <c r="C653" s="195">
        <f t="shared" ca="1" si="46"/>
        <v>1393</v>
      </c>
      <c r="D6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53" s="195">
        <f>_xlfn.NUMBERVALUE(RIGHT(Table11[[#This Row],[تاریخ شمسی]],2))</f>
        <v>9</v>
      </c>
      <c r="F6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04-09</v>
      </c>
      <c r="G653" s="195" t="s">
        <v>804</v>
      </c>
      <c r="I653" s="259">
        <v>44392</v>
      </c>
      <c r="J653">
        <v>24720</v>
      </c>
      <c r="L653" s="259">
        <v>41820</v>
      </c>
      <c r="M653">
        <v>30980</v>
      </c>
      <c r="O653" s="284">
        <f>IFERROR(DATE(Table7[[#This Row],[year]],MONTH(DATEVALUE(Table7[[#This Row],[month]]&amp;"1")),Table7[[#This Row],[day]]),"")</f>
        <v>44146</v>
      </c>
      <c r="P653" s="195" t="s">
        <v>4078</v>
      </c>
      <c r="Q653" s="195">
        <v>2020</v>
      </c>
      <c r="R653" s="195" t="s">
        <v>3450</v>
      </c>
      <c r="S653" s="195">
        <v>11</v>
      </c>
      <c r="T653" s="195">
        <v>1876.2</v>
      </c>
      <c r="U653" s="195">
        <v>1994.5</v>
      </c>
      <c r="V653" s="195">
        <v>1404425</v>
      </c>
      <c r="X653" s="260">
        <v>44229</v>
      </c>
      <c r="Y653" t="s">
        <v>8896</v>
      </c>
      <c r="Z653" s="260">
        <v>8</v>
      </c>
      <c r="AA653">
        <v>1399</v>
      </c>
      <c r="AB653" s="260" t="str">
        <f ca="1">IFERROR(IFERROR(VLOOKUP(Table_Merge1[[#This Row],[Column1]],Table11[#All],2,FALSE),LEFT(AB654,8)&amp;IF(LEN((RIGHT(AB654,2)+1))&lt;2,"0"&amp;(RIGHT(AB654,2)+1),(RIGHT(AB654,2)-1))),"")</f>
        <v>1399.11.14</v>
      </c>
      <c r="AC653" s="259" t="str">
        <f ca="1">LEFT(Table_Merge1[[#This Row],[Column2]],4)</f>
        <v>1399</v>
      </c>
      <c r="AD653" s="259" t="str">
        <f ca="1">RIGHT(LEFT(Table_Merge1[[#This Row],[Column2]],7),2)</f>
        <v>11</v>
      </c>
      <c r="AE653" s="259" t="str">
        <f ca="1">RIGHT(Table_Merge1[[#This Row],[Column2]],2)</f>
        <v>14</v>
      </c>
      <c r="AF653">
        <v>11</v>
      </c>
      <c r="AG653">
        <v>14</v>
      </c>
      <c r="AH653" s="260">
        <v>2021</v>
      </c>
      <c r="AI653" t="s">
        <v>3433</v>
      </c>
      <c r="AJ653" s="260">
        <v>2</v>
      </c>
      <c r="AK653">
        <v>1847.1</v>
      </c>
      <c r="AL653">
        <v>2052</v>
      </c>
      <c r="AM653">
        <v>1395275</v>
      </c>
      <c r="AN653">
        <v>24450</v>
      </c>
      <c r="AO653">
        <v>231000</v>
      </c>
      <c r="AP653" s="287">
        <f>IFERROR(IF(Table_Merge1[[#This Row],[LME Zinc stock]]*Table_Merge1[[#This Row],[Nima.مقدار]]=0,"",Table_Merge1[[#This Row],[LME Zinc stock]]*Table_Merge1[[#This Row],[Nima.مقدار]]),"")</f>
        <v>322308525000</v>
      </c>
      <c r="AQ653" s="287">
        <f>IFERROR(IF(Table_Merge1[[#This Row],[LME Zinc 3-month]]*Table_Merge1[[#This Row],[Nima.مقدار]]=0,"",Table_Merge1[[#This Row],[LME Zinc 3-month]]*Table_Merge1[[#This Row],[Nima.مقدار]]),"")</f>
        <v>474012000</v>
      </c>
      <c r="AR653" s="288">
        <f>IFERROR(IF(Table_Merge1[[#This Row],[LME Zinc stock]]*Table_Merge1[[#This Row],[Azad.Sell]]=0,"",Table_Merge1[[#This Row],[LME Zinc stock]]*Table_Merge1[[#This Row],[Azad.Sell]]),"")</f>
        <v>34114473750</v>
      </c>
      <c r="AS653" s="288">
        <f>IFERROR(IF(Table_Merge1[[#This Row],[LME Zinc 3-month]]*Table_Merge1[[#This Row],[Azad.Sell]]=0,"",Table_Merge1[[#This Row],[LME Zinc 3-month]]*Table_Merge1[[#This Row],[Azad.Sell]]),"")</f>
        <v>50171400</v>
      </c>
      <c r="AT653"/>
    </row>
    <row r="654" spans="1:46" x14ac:dyDescent="0.25">
      <c r="A654" s="258">
        <v>41821</v>
      </c>
      <c r="B6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1393.04.10</v>
      </c>
      <c r="C654" s="195">
        <f t="shared" ca="1" si="46"/>
        <v>1393</v>
      </c>
      <c r="D6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54" s="195">
        <f>_xlfn.NUMBERVALUE(RIGHT(Table11[[#This Row],[تاریخ شمسی]],2))</f>
        <v>10</v>
      </c>
      <c r="F6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04-10</v>
      </c>
      <c r="G654" s="195" t="s">
        <v>805</v>
      </c>
      <c r="I654" s="259">
        <v>44393</v>
      </c>
      <c r="J654">
        <v>24720</v>
      </c>
      <c r="L654" s="259">
        <v>41821</v>
      </c>
      <c r="M654">
        <v>31180</v>
      </c>
      <c r="O654" s="283">
        <f>IFERROR(DATE(Table7[[#This Row],[year]],MONTH(DATEVALUE(Table7[[#This Row],[month]]&amp;"1")),Table7[[#This Row],[day]]),"")</f>
        <v>44145</v>
      </c>
      <c r="P654" s="257" t="s">
        <v>4079</v>
      </c>
      <c r="Q654" s="257">
        <v>2020</v>
      </c>
      <c r="R654" s="257" t="s">
        <v>3450</v>
      </c>
      <c r="S654" s="257">
        <v>10</v>
      </c>
      <c r="T654" s="257">
        <v>1874.9</v>
      </c>
      <c r="U654" s="257">
        <v>1994</v>
      </c>
      <c r="V654" s="257">
        <v>1409575</v>
      </c>
      <c r="X654" s="260">
        <v>44228</v>
      </c>
      <c r="Y654" t="s">
        <v>8895</v>
      </c>
      <c r="Z654" s="260">
        <v>8</v>
      </c>
      <c r="AA654">
        <v>1399</v>
      </c>
      <c r="AB654" s="260" t="str">
        <f ca="1">IFERROR(IFERROR(VLOOKUP(Table_Merge1[[#This Row],[Column1]],Table11[#All],2,FALSE),LEFT(AB655,8)&amp;IF(LEN((RIGHT(AB655,2)+1))&lt;2,"0"&amp;(RIGHT(AB655,2)+1),(RIGHT(AB655,2)-1))),"")</f>
        <v>1399.11.13</v>
      </c>
      <c r="AC654" s="259" t="str">
        <f ca="1">LEFT(Table_Merge1[[#This Row],[Column2]],4)</f>
        <v>1399</v>
      </c>
      <c r="AD654" s="259" t="str">
        <f ca="1">RIGHT(LEFT(Table_Merge1[[#This Row],[Column2]],7),2)</f>
        <v>11</v>
      </c>
      <c r="AE654" s="259" t="str">
        <f ca="1">RIGHT(Table_Merge1[[#This Row],[Column2]],2)</f>
        <v>13</v>
      </c>
      <c r="AF654">
        <v>11</v>
      </c>
      <c r="AG654">
        <v>13</v>
      </c>
      <c r="AH654" s="260">
        <v>2021</v>
      </c>
      <c r="AI654" t="s">
        <v>3433</v>
      </c>
      <c r="AJ654" s="260">
        <v>1</v>
      </c>
      <c r="AK654">
        <v>1857.8</v>
      </c>
      <c r="AL654">
        <v>2027.5</v>
      </c>
      <c r="AM654">
        <v>1402625</v>
      </c>
      <c r="AN654">
        <v>24250</v>
      </c>
      <c r="AO654">
        <v>230829</v>
      </c>
      <c r="AP654" s="287">
        <f>IFERROR(IF(Table_Merge1[[#This Row],[LME Zinc stock]]*Table_Merge1[[#This Row],[Nima.مقدار]]=0,"",Table_Merge1[[#This Row],[LME Zinc stock]]*Table_Merge1[[#This Row],[Nima.مقدار]]),"")</f>
        <v>323766526125</v>
      </c>
      <c r="AQ654" s="287">
        <f>IFERROR(IF(Table_Merge1[[#This Row],[LME Zinc 3-month]]*Table_Merge1[[#This Row],[Nima.مقدار]]=0,"",Table_Merge1[[#This Row],[LME Zinc 3-month]]*Table_Merge1[[#This Row],[Nima.مقدار]]),"")</f>
        <v>468005797.5</v>
      </c>
      <c r="AR654" s="288">
        <f>IFERROR(IF(Table_Merge1[[#This Row],[LME Zinc stock]]*Table_Merge1[[#This Row],[Azad.Sell]]=0,"",Table_Merge1[[#This Row],[LME Zinc stock]]*Table_Merge1[[#This Row],[Azad.Sell]]),"")</f>
        <v>34013656250</v>
      </c>
      <c r="AS654" s="288">
        <f>IFERROR(IF(Table_Merge1[[#This Row],[LME Zinc 3-month]]*Table_Merge1[[#This Row],[Azad.Sell]]=0,"",Table_Merge1[[#This Row],[LME Zinc 3-month]]*Table_Merge1[[#This Row],[Azad.Sell]]),"")</f>
        <v>49166875</v>
      </c>
      <c r="AT654"/>
    </row>
    <row r="655" spans="1:46" x14ac:dyDescent="0.25">
      <c r="A655" s="258">
        <v>41822</v>
      </c>
      <c r="B6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1393.04.11</v>
      </c>
      <c r="C655" s="195">
        <f t="shared" ca="1" si="46"/>
        <v>1393</v>
      </c>
      <c r="D6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55" s="195">
        <f>_xlfn.NUMBERVALUE(RIGHT(Table11[[#This Row],[تاریخ شمسی]],2))</f>
        <v>11</v>
      </c>
      <c r="F6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04-11</v>
      </c>
      <c r="G655" s="195" t="s">
        <v>806</v>
      </c>
      <c r="I655" s="259">
        <v>44394</v>
      </c>
      <c r="J655">
        <v>24750</v>
      </c>
      <c r="L655" s="259">
        <v>41822</v>
      </c>
      <c r="M655">
        <v>31370</v>
      </c>
      <c r="O655" s="284">
        <f>IFERROR(DATE(Table7[[#This Row],[year]],MONTH(DATEVALUE(Table7[[#This Row],[month]]&amp;"1")),Table7[[#This Row],[day]]),"")</f>
        <v>44144</v>
      </c>
      <c r="P655" s="195" t="s">
        <v>4080</v>
      </c>
      <c r="Q655" s="195">
        <v>2020</v>
      </c>
      <c r="R655" s="195" t="s">
        <v>3450</v>
      </c>
      <c r="S655" s="195">
        <v>9</v>
      </c>
      <c r="T655" s="195">
        <v>1957.45</v>
      </c>
      <c r="U655" s="195">
        <v>1961</v>
      </c>
      <c r="V655" s="195">
        <v>1416700</v>
      </c>
      <c r="X655" s="260">
        <v>44228</v>
      </c>
      <c r="Y655" t="s">
        <v>8895</v>
      </c>
      <c r="Z655" s="260">
        <v>8</v>
      </c>
      <c r="AA655">
        <v>1399</v>
      </c>
      <c r="AB655" s="260" t="str">
        <f ca="1">IFERROR(IFERROR(VLOOKUP(Table_Merge1[[#This Row],[Column1]],Table11[#All],2,FALSE),LEFT(AB656,8)&amp;IF(LEN((RIGHT(AB656,2)+1))&lt;2,"0"&amp;(RIGHT(AB656,2)+1),(RIGHT(AB656,2)-1))),"")</f>
        <v>1399.11.13</v>
      </c>
      <c r="AC655" s="259" t="str">
        <f ca="1">LEFT(Table_Merge1[[#This Row],[Column2]],4)</f>
        <v>1399</v>
      </c>
      <c r="AD655" s="259" t="str">
        <f ca="1">RIGHT(LEFT(Table_Merge1[[#This Row],[Column2]],7),2)</f>
        <v>11</v>
      </c>
      <c r="AE655" s="259" t="str">
        <f ca="1">RIGHT(Table_Merge1[[#This Row],[Column2]],2)</f>
        <v>13</v>
      </c>
      <c r="AF655">
        <v>11</v>
      </c>
      <c r="AG655">
        <v>13</v>
      </c>
      <c r="AH655" s="260">
        <v>2021</v>
      </c>
      <c r="AI655" t="s">
        <v>3433</v>
      </c>
      <c r="AJ655" s="260">
        <v>1</v>
      </c>
      <c r="AK655">
        <v>1857.8</v>
      </c>
      <c r="AL655">
        <v>2027.5</v>
      </c>
      <c r="AM655">
        <v>1402625</v>
      </c>
      <c r="AN655">
        <v>24250</v>
      </c>
      <c r="AO655">
        <v>230829</v>
      </c>
      <c r="AP655" s="287">
        <f>IFERROR(IF(Table_Merge1[[#This Row],[LME Zinc stock]]*Table_Merge1[[#This Row],[Nima.مقدار]]=0,"",Table_Merge1[[#This Row],[LME Zinc stock]]*Table_Merge1[[#This Row],[Nima.مقدار]]),"")</f>
        <v>323766526125</v>
      </c>
      <c r="AQ655" s="287">
        <f>IFERROR(IF(Table_Merge1[[#This Row],[LME Zinc 3-month]]*Table_Merge1[[#This Row],[Nima.مقدار]]=0,"",Table_Merge1[[#This Row],[LME Zinc 3-month]]*Table_Merge1[[#This Row],[Nima.مقدار]]),"")</f>
        <v>468005797.5</v>
      </c>
      <c r="AR655" s="288">
        <f>IFERROR(IF(Table_Merge1[[#This Row],[LME Zinc stock]]*Table_Merge1[[#This Row],[Azad.Sell]]=0,"",Table_Merge1[[#This Row],[LME Zinc stock]]*Table_Merge1[[#This Row],[Azad.Sell]]),"")</f>
        <v>34013656250</v>
      </c>
      <c r="AS655" s="288">
        <f>IFERROR(IF(Table_Merge1[[#This Row],[LME Zinc 3-month]]*Table_Merge1[[#This Row],[Azad.Sell]]=0,"",Table_Merge1[[#This Row],[LME Zinc 3-month]]*Table_Merge1[[#This Row],[Azad.Sell]]),"")</f>
        <v>49166875</v>
      </c>
      <c r="AT655"/>
    </row>
    <row r="656" spans="1:46" x14ac:dyDescent="0.25">
      <c r="A656" s="258">
        <v>41823</v>
      </c>
      <c r="B6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1393.04.12</v>
      </c>
      <c r="C656" s="195">
        <f t="shared" ca="1" si="46"/>
        <v>1393</v>
      </c>
      <c r="D6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56" s="195">
        <f>_xlfn.NUMBERVALUE(RIGHT(Table11[[#This Row],[تاریخ شمسی]],2))</f>
        <v>12</v>
      </c>
      <c r="F6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04-12</v>
      </c>
      <c r="G656" s="195" t="s">
        <v>807</v>
      </c>
      <c r="I656" s="259">
        <v>44395</v>
      </c>
      <c r="J656">
        <v>24600</v>
      </c>
      <c r="L656" s="259">
        <v>41823</v>
      </c>
      <c r="M656">
        <v>31430</v>
      </c>
      <c r="O656" s="283">
        <f>IFERROR(DATE(Table7[[#This Row],[year]],MONTH(DATEVALUE(Table7[[#This Row],[month]]&amp;"1")),Table7[[#This Row],[day]]),"")</f>
        <v>44141</v>
      </c>
      <c r="P656" s="257" t="s">
        <v>4081</v>
      </c>
      <c r="Q656" s="257">
        <v>2020</v>
      </c>
      <c r="R656" s="257" t="s">
        <v>3450</v>
      </c>
      <c r="S656" s="257">
        <v>6</v>
      </c>
      <c r="T656" s="257">
        <v>1947.95</v>
      </c>
      <c r="U656" s="257">
        <v>1946.5</v>
      </c>
      <c r="V656" s="257">
        <v>1413775</v>
      </c>
      <c r="X656" s="260">
        <v>44225</v>
      </c>
      <c r="Z656" s="260">
        <v>8</v>
      </c>
      <c r="AB656" s="260" t="str">
        <f ca="1">IFERROR(IFERROR(VLOOKUP(Table_Merge1[[#This Row],[Column1]],Table11[#All],2,FALSE),LEFT(AB657,8)&amp;IF(LEN((RIGHT(AB657,2)+1))&lt;2,"0"&amp;(RIGHT(AB657,2)+1),(RIGHT(AB657,2)-1))),"")</f>
        <v>1399.11.8</v>
      </c>
      <c r="AC656" s="259" t="str">
        <f ca="1">LEFT(Table_Merge1[[#This Row],[Column2]],4)</f>
        <v>1399</v>
      </c>
      <c r="AD656" s="259" t="str">
        <f ca="1">RIGHT(LEFT(Table_Merge1[[#This Row],[Column2]],7),2)</f>
        <v>11</v>
      </c>
      <c r="AE656" s="259" t="str">
        <f ca="1">RIGHT(Table_Merge1[[#This Row],[Column2]],2)</f>
        <v>.8</v>
      </c>
      <c r="AH656" s="260">
        <v>2021</v>
      </c>
      <c r="AI656" t="s">
        <v>3431</v>
      </c>
      <c r="AJ656" s="260">
        <v>29</v>
      </c>
      <c r="AK656">
        <v>1852.7</v>
      </c>
      <c r="AL656">
        <v>1984</v>
      </c>
      <c r="AM656">
        <v>1415125</v>
      </c>
      <c r="AN656">
        <v>24000</v>
      </c>
      <c r="AP656" s="287" t="str">
        <f>IFERROR(IF(Table_Merge1[[#This Row],[LME Zinc stock]]*Table_Merge1[[#This Row],[Nima.مقدار]]=0,"",Table_Merge1[[#This Row],[LME Zinc stock]]*Table_Merge1[[#This Row],[Nima.مقدار]]),"")</f>
        <v/>
      </c>
      <c r="AQ656" s="287" t="str">
        <f>IFERROR(IF(Table_Merge1[[#This Row],[LME Zinc 3-month]]*Table_Merge1[[#This Row],[Nima.مقدار]]=0,"",Table_Merge1[[#This Row],[LME Zinc 3-month]]*Table_Merge1[[#This Row],[Nima.مقدار]]),"")</f>
        <v/>
      </c>
      <c r="AR656" s="288">
        <f>IFERROR(IF(Table_Merge1[[#This Row],[LME Zinc stock]]*Table_Merge1[[#This Row],[Azad.Sell]]=0,"",Table_Merge1[[#This Row],[LME Zinc stock]]*Table_Merge1[[#This Row],[Azad.Sell]]),"")</f>
        <v>33963000000</v>
      </c>
      <c r="AS656" s="288">
        <f>IFERROR(IF(Table_Merge1[[#This Row],[LME Zinc 3-month]]*Table_Merge1[[#This Row],[Azad.Sell]]=0,"",Table_Merge1[[#This Row],[LME Zinc 3-month]]*Table_Merge1[[#This Row],[Azad.Sell]]),"")</f>
        <v>47616000</v>
      </c>
      <c r="AT656"/>
    </row>
    <row r="657" spans="1:46" x14ac:dyDescent="0.25">
      <c r="A657" s="258">
        <v>41825</v>
      </c>
      <c r="B6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1393.04.14</v>
      </c>
      <c r="C657" s="195">
        <f t="shared" ca="1" si="46"/>
        <v>1393</v>
      </c>
      <c r="D6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57" s="195">
        <f>_xlfn.NUMBERVALUE(RIGHT(Table11[[#This Row],[تاریخ شمسی]],2))</f>
        <v>14</v>
      </c>
      <c r="F6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04-14</v>
      </c>
      <c r="G657" s="195" t="s">
        <v>808</v>
      </c>
      <c r="I657" s="259">
        <v>44396</v>
      </c>
      <c r="J657">
        <v>24530</v>
      </c>
      <c r="L657" s="259">
        <v>41825</v>
      </c>
      <c r="M657">
        <v>30980</v>
      </c>
      <c r="O657" s="284">
        <f>IFERROR(DATE(Table7[[#This Row],[year]],MONTH(DATEVALUE(Table7[[#This Row],[month]]&amp;"1")),Table7[[#This Row],[day]]),"")</f>
        <v>44140</v>
      </c>
      <c r="P657" s="195" t="s">
        <v>4082</v>
      </c>
      <c r="Q657" s="195">
        <v>2020</v>
      </c>
      <c r="R657" s="195" t="s">
        <v>3450</v>
      </c>
      <c r="S657" s="195">
        <v>5</v>
      </c>
      <c r="T657" s="195">
        <v>1916.8</v>
      </c>
      <c r="U657" s="195">
        <v>1934.5</v>
      </c>
      <c r="V657" s="195">
        <v>1414675</v>
      </c>
      <c r="X657" s="260">
        <v>44224</v>
      </c>
      <c r="Y657" t="s">
        <v>8894</v>
      </c>
      <c r="Z657" s="260">
        <v>8</v>
      </c>
      <c r="AA657">
        <v>1399</v>
      </c>
      <c r="AB657" s="260" t="str">
        <f ca="1">IFERROR(IFERROR(VLOOKUP(Table_Merge1[[#This Row],[Column1]],Table11[#All],2,FALSE),LEFT(AB658,8)&amp;IF(LEN((RIGHT(AB658,2)+1))&lt;2,"0"&amp;(RIGHT(AB658,2)+1),(RIGHT(AB658,2)-1))),"")</f>
        <v>1399.11.09</v>
      </c>
      <c r="AC657" s="259" t="str">
        <f ca="1">LEFT(Table_Merge1[[#This Row],[Column2]],4)</f>
        <v>1399</v>
      </c>
      <c r="AD657" s="259" t="str">
        <f ca="1">RIGHT(LEFT(Table_Merge1[[#This Row],[Column2]],7),2)</f>
        <v>11</v>
      </c>
      <c r="AE657" s="259" t="str">
        <f ca="1">RIGHT(Table_Merge1[[#This Row],[Column2]],2)</f>
        <v>09</v>
      </c>
      <c r="AF657">
        <v>11</v>
      </c>
      <c r="AG657">
        <v>9</v>
      </c>
      <c r="AH657" s="260">
        <v>2021</v>
      </c>
      <c r="AI657" t="s">
        <v>3431</v>
      </c>
      <c r="AJ657" s="260">
        <v>28</v>
      </c>
      <c r="AK657">
        <v>1839.65</v>
      </c>
      <c r="AL657">
        <v>1972</v>
      </c>
      <c r="AM657">
        <v>1425225</v>
      </c>
      <c r="AN657">
        <v>24000</v>
      </c>
      <c r="AO657">
        <v>230098</v>
      </c>
      <c r="AP657" s="287">
        <f>IFERROR(IF(Table_Merge1[[#This Row],[LME Zinc stock]]*Table_Merge1[[#This Row],[Nima.مقدار]]=0,"",Table_Merge1[[#This Row],[LME Zinc stock]]*Table_Merge1[[#This Row],[Nima.مقدار]]),"")</f>
        <v>327941422050</v>
      </c>
      <c r="AQ657" s="287">
        <f>IFERROR(IF(Table_Merge1[[#This Row],[LME Zinc 3-month]]*Table_Merge1[[#This Row],[Nima.مقدار]]=0,"",Table_Merge1[[#This Row],[LME Zinc 3-month]]*Table_Merge1[[#This Row],[Nima.مقدار]]),"")</f>
        <v>453753256</v>
      </c>
      <c r="AR657" s="288">
        <f>IFERROR(IF(Table_Merge1[[#This Row],[LME Zinc stock]]*Table_Merge1[[#This Row],[Azad.Sell]]=0,"",Table_Merge1[[#This Row],[LME Zinc stock]]*Table_Merge1[[#This Row],[Azad.Sell]]),"")</f>
        <v>34205400000</v>
      </c>
      <c r="AS657" s="288">
        <f>IFERROR(IF(Table_Merge1[[#This Row],[LME Zinc 3-month]]*Table_Merge1[[#This Row],[Azad.Sell]]=0,"",Table_Merge1[[#This Row],[LME Zinc 3-month]]*Table_Merge1[[#This Row],[Azad.Sell]]),"")</f>
        <v>47328000</v>
      </c>
      <c r="AT657"/>
    </row>
    <row r="658" spans="1:46" x14ac:dyDescent="0.25">
      <c r="A658" s="258">
        <v>41826</v>
      </c>
      <c r="B6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1393.04.15</v>
      </c>
      <c r="C658" s="195">
        <f t="shared" ca="1" si="46"/>
        <v>1393</v>
      </c>
      <c r="D6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58" s="195">
        <f>_xlfn.NUMBERVALUE(RIGHT(Table11[[#This Row],[تاریخ شمسی]],2))</f>
        <v>15</v>
      </c>
      <c r="F6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04-15</v>
      </c>
      <c r="G658" s="195" t="s">
        <v>809</v>
      </c>
      <c r="I658" s="259">
        <v>44397</v>
      </c>
      <c r="J658">
        <v>24620</v>
      </c>
      <c r="L658" s="259">
        <v>41826</v>
      </c>
      <c r="M658">
        <v>30900</v>
      </c>
      <c r="O658" s="283">
        <f>IFERROR(DATE(Table7[[#This Row],[year]],MONTH(DATEVALUE(Table7[[#This Row],[month]]&amp;"1")),Table7[[#This Row],[day]]),"")</f>
        <v>44139</v>
      </c>
      <c r="P658" s="257" t="s">
        <v>4083</v>
      </c>
      <c r="Q658" s="257">
        <v>2020</v>
      </c>
      <c r="R658" s="257" t="s">
        <v>3450</v>
      </c>
      <c r="S658" s="257">
        <v>4</v>
      </c>
      <c r="T658" s="257">
        <v>1888.55</v>
      </c>
      <c r="U658" s="257">
        <v>1922.5</v>
      </c>
      <c r="V658" s="257">
        <v>1420100</v>
      </c>
      <c r="X658" s="260">
        <v>44223</v>
      </c>
      <c r="Y658" t="s">
        <v>8893</v>
      </c>
      <c r="Z658" s="260">
        <v>8</v>
      </c>
      <c r="AA658">
        <v>1399</v>
      </c>
      <c r="AB658" s="260" t="str">
        <f ca="1">IFERROR(IFERROR(VLOOKUP(Table_Merge1[[#This Row],[Column1]],Table11[#All],2,FALSE),LEFT(AB659,8)&amp;IF(LEN((RIGHT(AB659,2)+1))&lt;2,"0"&amp;(RIGHT(AB659,2)+1),(RIGHT(AB659,2)-1))),"")</f>
        <v>1399.11.08</v>
      </c>
      <c r="AC658" s="259" t="str">
        <f ca="1">LEFT(Table_Merge1[[#This Row],[Column2]],4)</f>
        <v>1399</v>
      </c>
      <c r="AD658" s="259" t="str">
        <f ca="1">RIGHT(LEFT(Table_Merge1[[#This Row],[Column2]],7),2)</f>
        <v>11</v>
      </c>
      <c r="AE658" s="259" t="str">
        <f ca="1">RIGHT(Table_Merge1[[#This Row],[Column2]],2)</f>
        <v>08</v>
      </c>
      <c r="AF658">
        <v>11</v>
      </c>
      <c r="AG658">
        <v>8</v>
      </c>
      <c r="AH658" s="260">
        <v>2021</v>
      </c>
      <c r="AI658" t="s">
        <v>3431</v>
      </c>
      <c r="AJ658" s="260">
        <v>27</v>
      </c>
      <c r="AK658">
        <v>1846.4</v>
      </c>
      <c r="AL658">
        <v>1962.5</v>
      </c>
      <c r="AM658">
        <v>1421725</v>
      </c>
      <c r="AN658">
        <v>23800</v>
      </c>
      <c r="AO658">
        <v>230771</v>
      </c>
      <c r="AP658" s="287">
        <f>IFERROR(IF(Table_Merge1[[#This Row],[LME Zinc stock]]*Table_Merge1[[#This Row],[Nima.مقدار]]=0,"",Table_Merge1[[#This Row],[LME Zinc stock]]*Table_Merge1[[#This Row],[Nima.مقدار]]),"")</f>
        <v>328092899975</v>
      </c>
      <c r="AQ658" s="287">
        <f>IFERROR(IF(Table_Merge1[[#This Row],[LME Zinc 3-month]]*Table_Merge1[[#This Row],[Nima.مقدار]]=0,"",Table_Merge1[[#This Row],[LME Zinc 3-month]]*Table_Merge1[[#This Row],[Nima.مقدار]]),"")</f>
        <v>452888087.5</v>
      </c>
      <c r="AR658" s="288">
        <f>IFERROR(IF(Table_Merge1[[#This Row],[LME Zinc stock]]*Table_Merge1[[#This Row],[Azad.Sell]]=0,"",Table_Merge1[[#This Row],[LME Zinc stock]]*Table_Merge1[[#This Row],[Azad.Sell]]),"")</f>
        <v>33837055000</v>
      </c>
      <c r="AS658" s="288">
        <f>IFERROR(IF(Table_Merge1[[#This Row],[LME Zinc 3-month]]*Table_Merge1[[#This Row],[Azad.Sell]]=0,"",Table_Merge1[[#This Row],[LME Zinc 3-month]]*Table_Merge1[[#This Row],[Azad.Sell]]),"")</f>
        <v>46707500</v>
      </c>
      <c r="AT658"/>
    </row>
    <row r="659" spans="1:46" x14ac:dyDescent="0.25">
      <c r="A659" s="258">
        <v>41827</v>
      </c>
      <c r="B6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1393.04.16</v>
      </c>
      <c r="C659" s="195">
        <f t="shared" ca="1" si="46"/>
        <v>1393</v>
      </c>
      <c r="D6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59" s="195">
        <f>_xlfn.NUMBERVALUE(RIGHT(Table11[[#This Row],[تاریخ شمسی]],2))</f>
        <v>16</v>
      </c>
      <c r="F6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04-16</v>
      </c>
      <c r="G659" s="195" t="s">
        <v>810</v>
      </c>
      <c r="I659" s="259">
        <v>44398</v>
      </c>
      <c r="J659">
        <v>24620</v>
      </c>
      <c r="L659" s="259">
        <v>41827</v>
      </c>
      <c r="M659">
        <v>31200</v>
      </c>
      <c r="O659" s="284">
        <f>IFERROR(DATE(Table7[[#This Row],[year]],MONTH(DATEVALUE(Table7[[#This Row],[month]]&amp;"1")),Table7[[#This Row],[day]]),"")</f>
        <v>44138</v>
      </c>
      <c r="P659" s="195" t="s">
        <v>4084</v>
      </c>
      <c r="Q659" s="195">
        <v>2020</v>
      </c>
      <c r="R659" s="195" t="s">
        <v>3450</v>
      </c>
      <c r="S659" s="195">
        <v>3</v>
      </c>
      <c r="T659" s="195">
        <v>1899.85</v>
      </c>
      <c r="U659" s="195">
        <v>1923.5</v>
      </c>
      <c r="V659" s="195">
        <v>1419225</v>
      </c>
      <c r="X659" s="260">
        <v>44222</v>
      </c>
      <c r="Y659" t="s">
        <v>8892</v>
      </c>
      <c r="Z659" s="260">
        <v>8</v>
      </c>
      <c r="AA659">
        <v>1399</v>
      </c>
      <c r="AB659" s="260" t="str">
        <f ca="1">IFERROR(IFERROR(VLOOKUP(Table_Merge1[[#This Row],[Column1]],Table11[#All],2,FALSE),LEFT(AB660,8)&amp;IF(LEN((RIGHT(AB660,2)+1))&lt;2,"0"&amp;(RIGHT(AB660,2)+1),(RIGHT(AB660,2)-1))),"")</f>
        <v>1399.11.07</v>
      </c>
      <c r="AC659" s="259" t="str">
        <f ca="1">LEFT(Table_Merge1[[#This Row],[Column2]],4)</f>
        <v>1399</v>
      </c>
      <c r="AD659" s="259" t="str">
        <f ca="1">RIGHT(LEFT(Table_Merge1[[#This Row],[Column2]],7),2)</f>
        <v>11</v>
      </c>
      <c r="AE659" s="259" t="str">
        <f ca="1">RIGHT(Table_Merge1[[#This Row],[Column2]],2)</f>
        <v>07</v>
      </c>
      <c r="AF659">
        <v>11</v>
      </c>
      <c r="AG659">
        <v>7</v>
      </c>
      <c r="AH659" s="260">
        <v>2021</v>
      </c>
      <c r="AI659" t="s">
        <v>3431</v>
      </c>
      <c r="AJ659" s="260">
        <v>26</v>
      </c>
      <c r="AK659">
        <v>1853.2</v>
      </c>
      <c r="AL659">
        <v>1982.5</v>
      </c>
      <c r="AM659">
        <v>1428175</v>
      </c>
      <c r="AN659">
        <v>23450</v>
      </c>
      <c r="AO659">
        <v>228587</v>
      </c>
      <c r="AP659" s="287">
        <f>IFERROR(IF(Table_Merge1[[#This Row],[LME Zinc stock]]*Table_Merge1[[#This Row],[Nima.مقدار]]=0,"",Table_Merge1[[#This Row],[LME Zinc stock]]*Table_Merge1[[#This Row],[Nima.مقدار]]),"")</f>
        <v>326462238725</v>
      </c>
      <c r="AQ659" s="287">
        <f>IFERROR(IF(Table_Merge1[[#This Row],[LME Zinc 3-month]]*Table_Merge1[[#This Row],[Nima.مقدار]]=0,"",Table_Merge1[[#This Row],[LME Zinc 3-month]]*Table_Merge1[[#This Row],[Nima.مقدار]]),"")</f>
        <v>453173727.5</v>
      </c>
      <c r="AR659" s="288">
        <f>IFERROR(IF(Table_Merge1[[#This Row],[LME Zinc stock]]*Table_Merge1[[#This Row],[Azad.Sell]]=0,"",Table_Merge1[[#This Row],[LME Zinc stock]]*Table_Merge1[[#This Row],[Azad.Sell]]),"")</f>
        <v>33490703750</v>
      </c>
      <c r="AS659" s="288">
        <f>IFERROR(IF(Table_Merge1[[#This Row],[LME Zinc 3-month]]*Table_Merge1[[#This Row],[Azad.Sell]]=0,"",Table_Merge1[[#This Row],[LME Zinc 3-month]]*Table_Merge1[[#This Row],[Azad.Sell]]),"")</f>
        <v>46489625</v>
      </c>
      <c r="AT659"/>
    </row>
    <row r="660" spans="1:46" x14ac:dyDescent="0.25">
      <c r="A660" s="258">
        <v>41828</v>
      </c>
      <c r="B6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1393.04.17</v>
      </c>
      <c r="C660" s="195">
        <f t="shared" ca="1" si="46"/>
        <v>1393</v>
      </c>
      <c r="D6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60" s="195">
        <f>_xlfn.NUMBERVALUE(RIGHT(Table11[[#This Row],[تاریخ شمسی]],2))</f>
        <v>17</v>
      </c>
      <c r="F6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04-17</v>
      </c>
      <c r="G660" s="195" t="s">
        <v>811</v>
      </c>
      <c r="I660" s="259">
        <v>44399</v>
      </c>
      <c r="J660">
        <v>24650</v>
      </c>
      <c r="L660" s="259">
        <v>41828</v>
      </c>
      <c r="M660">
        <v>31200</v>
      </c>
      <c r="O660" s="283">
        <f>IFERROR(DATE(Table7[[#This Row],[year]],MONTH(DATEVALUE(Table7[[#This Row],[month]]&amp;"1")),Table7[[#This Row],[day]]),"")</f>
        <v>44137</v>
      </c>
      <c r="P660" s="257" t="s">
        <v>4085</v>
      </c>
      <c r="Q660" s="257">
        <v>2020</v>
      </c>
      <c r="R660" s="257" t="s">
        <v>3450</v>
      </c>
      <c r="S660" s="257">
        <v>2</v>
      </c>
      <c r="T660" s="257">
        <v>1886.75</v>
      </c>
      <c r="U660" s="257">
        <v>1900</v>
      </c>
      <c r="V660" s="257">
        <v>1425450</v>
      </c>
      <c r="X660" s="260">
        <v>44221</v>
      </c>
      <c r="Y660" t="s">
        <v>8891</v>
      </c>
      <c r="Z660" s="260">
        <v>8</v>
      </c>
      <c r="AA660">
        <v>1399</v>
      </c>
      <c r="AB660" s="260" t="str">
        <f ca="1">IFERROR(IFERROR(VLOOKUP(Table_Merge1[[#This Row],[Column1]],Table11[#All],2,FALSE),LEFT(AB661,8)&amp;IF(LEN((RIGHT(AB661,2)+1))&lt;2,"0"&amp;(RIGHT(AB661,2)+1),(RIGHT(AB661,2)-1))),"")</f>
        <v>1399.11.06</v>
      </c>
      <c r="AC660" s="259" t="str">
        <f ca="1">LEFT(Table_Merge1[[#This Row],[Column2]],4)</f>
        <v>1399</v>
      </c>
      <c r="AD660" s="259" t="str">
        <f ca="1">RIGHT(LEFT(Table_Merge1[[#This Row],[Column2]],7),2)</f>
        <v>11</v>
      </c>
      <c r="AE660" s="259" t="str">
        <f ca="1">RIGHT(Table_Merge1[[#This Row],[Column2]],2)</f>
        <v>06</v>
      </c>
      <c r="AF660">
        <v>11</v>
      </c>
      <c r="AG660">
        <v>6</v>
      </c>
      <c r="AH660" s="260">
        <v>2021</v>
      </c>
      <c r="AI660" t="s">
        <v>3431</v>
      </c>
      <c r="AJ660" s="260">
        <v>25</v>
      </c>
      <c r="AK660">
        <v>1855.6</v>
      </c>
      <c r="AL660" t="s">
        <v>3621</v>
      </c>
      <c r="AM660" t="s">
        <v>3621</v>
      </c>
      <c r="AN660">
        <v>23650</v>
      </c>
      <c r="AO660">
        <v>229137</v>
      </c>
      <c r="AP660" s="287" t="str">
        <f>IFERROR(IF(Table_Merge1[[#This Row],[LME Zinc stock]]*Table_Merge1[[#This Row],[Nima.مقدار]]=0,"",Table_Merge1[[#This Row],[LME Zinc stock]]*Table_Merge1[[#This Row],[Nima.مقدار]]),"")</f>
        <v/>
      </c>
      <c r="AQ660" s="287" t="str">
        <f>IFERROR(IF(Table_Merge1[[#This Row],[LME Zinc 3-month]]*Table_Merge1[[#This Row],[Nima.مقدار]]=0,"",Table_Merge1[[#This Row],[LME Zinc 3-month]]*Table_Merge1[[#This Row],[Nima.مقدار]]),"")</f>
        <v/>
      </c>
      <c r="AR660" s="288" t="str">
        <f>IFERROR(IF(Table_Merge1[[#This Row],[LME Zinc stock]]*Table_Merge1[[#This Row],[Azad.Sell]]=0,"",Table_Merge1[[#This Row],[LME Zinc stock]]*Table_Merge1[[#This Row],[Azad.Sell]]),"")</f>
        <v/>
      </c>
      <c r="AS660" s="288" t="str">
        <f>IFERROR(IF(Table_Merge1[[#This Row],[LME Zinc 3-month]]*Table_Merge1[[#This Row],[Azad.Sell]]=0,"",Table_Merge1[[#This Row],[LME Zinc 3-month]]*Table_Merge1[[#This Row],[Azad.Sell]]),"")</f>
        <v/>
      </c>
      <c r="AT660"/>
    </row>
    <row r="661" spans="1:46" x14ac:dyDescent="0.25">
      <c r="A661" s="258">
        <v>41829</v>
      </c>
      <c r="B6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1393.04.18</v>
      </c>
      <c r="C661" s="195">
        <f t="shared" ca="1" si="46"/>
        <v>1393</v>
      </c>
      <c r="D6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61" s="195">
        <f>_xlfn.NUMBERVALUE(RIGHT(Table11[[#This Row],[تاریخ شمسی]],2))</f>
        <v>18</v>
      </c>
      <c r="F6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04-18</v>
      </c>
      <c r="G661" s="195" t="s">
        <v>812</v>
      </c>
      <c r="I661" s="259">
        <v>44400</v>
      </c>
      <c r="J661">
        <v>24650</v>
      </c>
      <c r="L661" s="259">
        <v>41829</v>
      </c>
      <c r="M661">
        <v>31130</v>
      </c>
      <c r="O661" s="284">
        <f>IFERROR(DATE(Table7[[#This Row],[year]],MONTH(DATEVALUE(Table7[[#This Row],[month]]&amp;"1")),Table7[[#This Row],[day]]),"")</f>
        <v>44134</v>
      </c>
      <c r="P661" s="195" t="s">
        <v>4086</v>
      </c>
      <c r="Q661" s="195">
        <v>2020</v>
      </c>
      <c r="R661" s="195" t="s">
        <v>3448</v>
      </c>
      <c r="S661" s="195">
        <v>30</v>
      </c>
      <c r="T661" s="195">
        <v>1875.8</v>
      </c>
      <c r="U661" s="195">
        <v>1904</v>
      </c>
      <c r="V661" s="195">
        <v>1437675</v>
      </c>
      <c r="X661" s="260">
        <v>44218</v>
      </c>
      <c r="Z661" s="260">
        <v>8</v>
      </c>
      <c r="AB661" s="260" t="str">
        <f ca="1">IFERROR(IFERROR(VLOOKUP(Table_Merge1[[#This Row],[Column1]],Table11[#All],2,FALSE),LEFT(AB662,8)&amp;IF(LEN((RIGHT(AB662,2)+1))&lt;2,"0"&amp;(RIGHT(AB662,2)+1),(RIGHT(AB662,2)-1))),"")</f>
        <v>1399.11.03</v>
      </c>
      <c r="AC661" s="259" t="str">
        <f ca="1">LEFT(Table_Merge1[[#This Row],[Column2]],4)</f>
        <v>1399</v>
      </c>
      <c r="AD661" s="259" t="str">
        <f ca="1">RIGHT(LEFT(Table_Merge1[[#This Row],[Column2]],7),2)</f>
        <v>11</v>
      </c>
      <c r="AE661" s="259" t="str">
        <f ca="1">RIGHT(Table_Merge1[[#This Row],[Column2]],2)</f>
        <v>03</v>
      </c>
      <c r="AH661" s="260">
        <v>2021</v>
      </c>
      <c r="AI661" t="s">
        <v>3431</v>
      </c>
      <c r="AJ661" s="260">
        <v>22</v>
      </c>
      <c r="AK661">
        <v>1853.6</v>
      </c>
      <c r="AL661">
        <v>1987.5</v>
      </c>
      <c r="AM661">
        <v>1431050</v>
      </c>
      <c r="AN661">
        <v>23300</v>
      </c>
      <c r="AP661" s="287" t="str">
        <f>IFERROR(IF(Table_Merge1[[#This Row],[LME Zinc stock]]*Table_Merge1[[#This Row],[Nima.مقدار]]=0,"",Table_Merge1[[#This Row],[LME Zinc stock]]*Table_Merge1[[#This Row],[Nima.مقدار]]),"")</f>
        <v/>
      </c>
      <c r="AQ661" s="287" t="str">
        <f>IFERROR(IF(Table_Merge1[[#This Row],[LME Zinc 3-month]]*Table_Merge1[[#This Row],[Nima.مقدار]]=0,"",Table_Merge1[[#This Row],[LME Zinc 3-month]]*Table_Merge1[[#This Row],[Nima.مقدار]]),"")</f>
        <v/>
      </c>
      <c r="AR661" s="288">
        <f>IFERROR(IF(Table_Merge1[[#This Row],[LME Zinc stock]]*Table_Merge1[[#This Row],[Azad.Sell]]=0,"",Table_Merge1[[#This Row],[LME Zinc stock]]*Table_Merge1[[#This Row],[Azad.Sell]]),"")</f>
        <v>33343465000</v>
      </c>
      <c r="AS661" s="288">
        <f>IFERROR(IF(Table_Merge1[[#This Row],[LME Zinc 3-month]]*Table_Merge1[[#This Row],[Azad.Sell]]=0,"",Table_Merge1[[#This Row],[LME Zinc 3-month]]*Table_Merge1[[#This Row],[Azad.Sell]]),"")</f>
        <v>46308750</v>
      </c>
      <c r="AT661"/>
    </row>
    <row r="662" spans="1:46" x14ac:dyDescent="0.25">
      <c r="A662" s="258">
        <v>41830</v>
      </c>
      <c r="B6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1393.04.19</v>
      </c>
      <c r="C662" s="195">
        <f t="shared" ca="1" si="46"/>
        <v>1393</v>
      </c>
      <c r="D6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62" s="195">
        <f>_xlfn.NUMBERVALUE(RIGHT(Table11[[#This Row],[تاریخ شمسی]],2))</f>
        <v>19</v>
      </c>
      <c r="F6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04-19</v>
      </c>
      <c r="G662" s="195" t="s">
        <v>813</v>
      </c>
      <c r="I662" s="259">
        <v>44401</v>
      </c>
      <c r="J662">
        <v>24730</v>
      </c>
      <c r="L662" s="259">
        <v>41830</v>
      </c>
      <c r="M662">
        <v>31130</v>
      </c>
      <c r="O662" s="283">
        <f>IFERROR(DATE(Table7[[#This Row],[year]],MONTH(DATEVALUE(Table7[[#This Row],[month]]&amp;"1")),Table7[[#This Row],[day]]),"")</f>
        <v>44133</v>
      </c>
      <c r="P662" s="257" t="s">
        <v>4087</v>
      </c>
      <c r="Q662" s="257">
        <v>2020</v>
      </c>
      <c r="R662" s="257" t="s">
        <v>3448</v>
      </c>
      <c r="S662" s="257">
        <v>29</v>
      </c>
      <c r="T662" s="257">
        <v>1876.85</v>
      </c>
      <c r="U662" s="257">
        <v>1896.5</v>
      </c>
      <c r="V662" s="257">
        <v>1443950</v>
      </c>
      <c r="X662" s="260">
        <v>44217</v>
      </c>
      <c r="Y662" t="s">
        <v>8890</v>
      </c>
      <c r="Z662" s="260">
        <v>9</v>
      </c>
      <c r="AA662">
        <v>1399</v>
      </c>
      <c r="AB662" s="260" t="str">
        <f ca="1">IFERROR(IFERROR(VLOOKUP(Table_Merge1[[#This Row],[Column1]],Table11[#All],2,FALSE),LEFT(AB663,8)&amp;IF(LEN((RIGHT(AB663,2)+1))&lt;2,"0"&amp;(RIGHT(AB663,2)+1),(RIGHT(AB663,2)-1))),"")</f>
        <v>1399.11.02</v>
      </c>
      <c r="AC662" s="259" t="str">
        <f ca="1">LEFT(Table_Merge1[[#This Row],[Column2]],4)</f>
        <v>1399</v>
      </c>
      <c r="AD662" s="259" t="str">
        <f ca="1">RIGHT(LEFT(Table_Merge1[[#This Row],[Column2]],7),2)</f>
        <v>11</v>
      </c>
      <c r="AE662" s="259" t="str">
        <f ca="1">RIGHT(Table_Merge1[[#This Row],[Column2]],2)</f>
        <v>02</v>
      </c>
      <c r="AF662">
        <v>11</v>
      </c>
      <c r="AG662">
        <v>2</v>
      </c>
      <c r="AH662" s="260">
        <v>2021</v>
      </c>
      <c r="AI662" t="s">
        <v>3431</v>
      </c>
      <c r="AJ662" s="260">
        <v>21</v>
      </c>
      <c r="AK662">
        <v>1867.65</v>
      </c>
      <c r="AL662">
        <v>1978.5</v>
      </c>
      <c r="AM662">
        <v>1424175</v>
      </c>
      <c r="AN662">
        <v>23300</v>
      </c>
      <c r="AO662">
        <v>229234</v>
      </c>
      <c r="AP662" s="287">
        <f>IFERROR(IF(Table_Merge1[[#This Row],[LME Zinc stock]]*Table_Merge1[[#This Row],[Nima.مقدار]]=0,"",Table_Merge1[[#This Row],[LME Zinc stock]]*Table_Merge1[[#This Row],[Nima.مقدار]]),"")</f>
        <v>326469331950</v>
      </c>
      <c r="AQ662" s="287">
        <f>IFERROR(IF(Table_Merge1[[#This Row],[LME Zinc 3-month]]*Table_Merge1[[#This Row],[Nima.مقدار]]=0,"",Table_Merge1[[#This Row],[LME Zinc 3-month]]*Table_Merge1[[#This Row],[Nima.مقدار]]),"")</f>
        <v>453539469</v>
      </c>
      <c r="AR662" s="288">
        <f>IFERROR(IF(Table_Merge1[[#This Row],[LME Zinc stock]]*Table_Merge1[[#This Row],[Azad.Sell]]=0,"",Table_Merge1[[#This Row],[LME Zinc stock]]*Table_Merge1[[#This Row],[Azad.Sell]]),"")</f>
        <v>33183277500</v>
      </c>
      <c r="AS662" s="288">
        <f>IFERROR(IF(Table_Merge1[[#This Row],[LME Zinc 3-month]]*Table_Merge1[[#This Row],[Azad.Sell]]=0,"",Table_Merge1[[#This Row],[LME Zinc 3-month]]*Table_Merge1[[#This Row],[Azad.Sell]]),"")</f>
        <v>46099050</v>
      </c>
      <c r="AT662"/>
    </row>
    <row r="663" spans="1:46" x14ac:dyDescent="0.25">
      <c r="A663" s="258">
        <v>41832</v>
      </c>
      <c r="B6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1393.04.21</v>
      </c>
      <c r="C663" s="195">
        <f t="shared" ca="1" si="46"/>
        <v>1393</v>
      </c>
      <c r="D6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63" s="195">
        <f>_xlfn.NUMBERVALUE(RIGHT(Table11[[#This Row],[تاریخ شمسی]],2))</f>
        <v>21</v>
      </c>
      <c r="F6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04-21</v>
      </c>
      <c r="G663" s="195" t="s">
        <v>814</v>
      </c>
      <c r="I663" s="259">
        <v>44402</v>
      </c>
      <c r="J663">
        <v>24820</v>
      </c>
      <c r="L663" s="259">
        <v>41832</v>
      </c>
      <c r="M663">
        <v>31150</v>
      </c>
      <c r="O663" s="284">
        <f>IFERROR(DATE(Table7[[#This Row],[year]],MONTH(DATEVALUE(Table7[[#This Row],[month]]&amp;"1")),Table7[[#This Row],[day]]),"")</f>
        <v>44132</v>
      </c>
      <c r="P663" s="195" t="s">
        <v>4088</v>
      </c>
      <c r="Q663" s="195">
        <v>2020</v>
      </c>
      <c r="R663" s="195" t="s">
        <v>3448</v>
      </c>
      <c r="S663" s="195">
        <v>28</v>
      </c>
      <c r="T663" s="195">
        <v>1896.85</v>
      </c>
      <c r="U663" s="195">
        <v>1885.5</v>
      </c>
      <c r="V663" s="195">
        <v>1450025</v>
      </c>
      <c r="X663" s="260">
        <v>44216</v>
      </c>
      <c r="Y663" t="s">
        <v>8889</v>
      </c>
      <c r="Z663" s="260">
        <v>9</v>
      </c>
      <c r="AA663">
        <v>1399</v>
      </c>
      <c r="AB663" s="260" t="str">
        <f ca="1">IFERROR(IFERROR(VLOOKUP(Table_Merge1[[#This Row],[Column1]],Table11[#All],2,FALSE),LEFT(AB664,8)&amp;IF(LEN((RIGHT(AB664,2)+1))&lt;2,"0"&amp;(RIGHT(AB664,2)+1),(RIGHT(AB664,2)-1))),"")</f>
        <v>1399.11.01</v>
      </c>
      <c r="AC663" s="259" t="str">
        <f ca="1">LEFT(Table_Merge1[[#This Row],[Column2]],4)</f>
        <v>1399</v>
      </c>
      <c r="AD663" s="259" t="str">
        <f ca="1">RIGHT(LEFT(Table_Merge1[[#This Row],[Column2]],7),2)</f>
        <v>11</v>
      </c>
      <c r="AE663" s="259" t="str">
        <f ca="1">RIGHT(Table_Merge1[[#This Row],[Column2]],2)</f>
        <v>01</v>
      </c>
      <c r="AF663">
        <v>11</v>
      </c>
      <c r="AG663">
        <v>1</v>
      </c>
      <c r="AH663" s="260">
        <v>2021</v>
      </c>
      <c r="AI663" t="s">
        <v>3431</v>
      </c>
      <c r="AJ663" s="260">
        <v>20</v>
      </c>
      <c r="AK663">
        <v>1854.6</v>
      </c>
      <c r="AL663">
        <v>2003.5</v>
      </c>
      <c r="AM663">
        <v>1428225</v>
      </c>
      <c r="AN663">
        <v>22950</v>
      </c>
      <c r="AO663">
        <v>229234</v>
      </c>
      <c r="AP663" s="287">
        <f>IFERROR(IF(Table_Merge1[[#This Row],[LME Zinc stock]]*Table_Merge1[[#This Row],[Nima.مقدار]]=0,"",Table_Merge1[[#This Row],[LME Zinc stock]]*Table_Merge1[[#This Row],[Nima.مقدار]]),"")</f>
        <v>327397729650</v>
      </c>
      <c r="AQ663" s="287">
        <f>IFERROR(IF(Table_Merge1[[#This Row],[LME Zinc 3-month]]*Table_Merge1[[#This Row],[Nima.مقدار]]=0,"",Table_Merge1[[#This Row],[LME Zinc 3-month]]*Table_Merge1[[#This Row],[Nima.مقدار]]),"")</f>
        <v>459270319</v>
      </c>
      <c r="AR663" s="288">
        <f>IFERROR(IF(Table_Merge1[[#This Row],[LME Zinc stock]]*Table_Merge1[[#This Row],[Azad.Sell]]=0,"",Table_Merge1[[#This Row],[LME Zinc stock]]*Table_Merge1[[#This Row],[Azad.Sell]]),"")</f>
        <v>32777763750</v>
      </c>
      <c r="AS663" s="288">
        <f>IFERROR(IF(Table_Merge1[[#This Row],[LME Zinc 3-month]]*Table_Merge1[[#This Row],[Azad.Sell]]=0,"",Table_Merge1[[#This Row],[LME Zinc 3-month]]*Table_Merge1[[#This Row],[Azad.Sell]]),"")</f>
        <v>45980325</v>
      </c>
      <c r="AT663"/>
    </row>
    <row r="664" spans="1:46" x14ac:dyDescent="0.25">
      <c r="A664" s="258">
        <v>41833</v>
      </c>
      <c r="B6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1393.04.22</v>
      </c>
      <c r="C664" s="195">
        <f t="shared" ca="1" si="46"/>
        <v>1393</v>
      </c>
      <c r="D6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64" s="195">
        <f>_xlfn.NUMBERVALUE(RIGHT(Table11[[#This Row],[تاریخ شمسی]],2))</f>
        <v>22</v>
      </c>
      <c r="F6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04-22</v>
      </c>
      <c r="G664" s="195" t="s">
        <v>815</v>
      </c>
      <c r="I664" s="259">
        <v>44403</v>
      </c>
      <c r="J664">
        <v>25100</v>
      </c>
      <c r="L664" s="259">
        <v>41833</v>
      </c>
      <c r="M664">
        <v>31280</v>
      </c>
      <c r="O664" s="283">
        <f>IFERROR(DATE(Table7[[#This Row],[year]],MONTH(DATEVALUE(Table7[[#This Row],[month]]&amp;"1")),Table7[[#This Row],[day]]),"")</f>
        <v>44131</v>
      </c>
      <c r="P664" s="257" t="s">
        <v>4089</v>
      </c>
      <c r="Q664" s="257">
        <v>2020</v>
      </c>
      <c r="R664" s="257" t="s">
        <v>3448</v>
      </c>
      <c r="S664" s="257">
        <v>27</v>
      </c>
      <c r="T664" s="257">
        <v>1898.9</v>
      </c>
      <c r="U664" s="257">
        <v>1891</v>
      </c>
      <c r="V664" s="257">
        <v>1456075</v>
      </c>
      <c r="X664" s="260">
        <v>44215</v>
      </c>
      <c r="Y664" t="s">
        <v>8888</v>
      </c>
      <c r="Z664" s="260">
        <v>9</v>
      </c>
      <c r="AA664">
        <v>1399</v>
      </c>
      <c r="AB664" s="260" t="str">
        <f ca="1">IFERROR(IFERROR(VLOOKUP(Table_Merge1[[#This Row],[Column1]],Table11[#All],2,FALSE),LEFT(AB665,8)&amp;IF(LEN((RIGHT(AB665,2)+1))&lt;2,"0"&amp;(RIGHT(AB665,2)+1),(RIGHT(AB665,2)-1))),"")</f>
        <v>1399.10.30</v>
      </c>
      <c r="AC664" s="259" t="str">
        <f ca="1">LEFT(Table_Merge1[[#This Row],[Column2]],4)</f>
        <v>1399</v>
      </c>
      <c r="AD664" s="259" t="str">
        <f ca="1">RIGHT(LEFT(Table_Merge1[[#This Row],[Column2]],7),2)</f>
        <v>10</v>
      </c>
      <c r="AE664" s="259" t="str">
        <f ca="1">RIGHT(Table_Merge1[[#This Row],[Column2]],2)</f>
        <v>30</v>
      </c>
      <c r="AF664">
        <v>10</v>
      </c>
      <c r="AG664">
        <v>30</v>
      </c>
      <c r="AH664" s="260">
        <v>2021</v>
      </c>
      <c r="AI664" t="s">
        <v>3431</v>
      </c>
      <c r="AJ664" s="260">
        <v>19</v>
      </c>
      <c r="AK664">
        <v>1843.1</v>
      </c>
      <c r="AL664">
        <v>2018</v>
      </c>
      <c r="AM664">
        <v>1419775</v>
      </c>
      <c r="AN664">
        <v>22100</v>
      </c>
      <c r="AO664">
        <v>238178</v>
      </c>
      <c r="AP664" s="287">
        <f>IFERROR(IF(Table_Merge1[[#This Row],[LME Zinc stock]]*Table_Merge1[[#This Row],[Nima.مقدار]]=0,"",Table_Merge1[[#This Row],[LME Zinc stock]]*Table_Merge1[[#This Row],[Nima.مقدار]]),"")</f>
        <v>338159169950</v>
      </c>
      <c r="AQ664" s="287">
        <f>IFERROR(IF(Table_Merge1[[#This Row],[LME Zinc 3-month]]*Table_Merge1[[#This Row],[Nima.مقدار]]=0,"",Table_Merge1[[#This Row],[LME Zinc 3-month]]*Table_Merge1[[#This Row],[Nima.مقدار]]),"")</f>
        <v>480643204</v>
      </c>
      <c r="AR664" s="288">
        <f>IFERROR(IF(Table_Merge1[[#This Row],[LME Zinc stock]]*Table_Merge1[[#This Row],[Azad.Sell]]=0,"",Table_Merge1[[#This Row],[LME Zinc stock]]*Table_Merge1[[#This Row],[Azad.Sell]]),"")</f>
        <v>31377027500</v>
      </c>
      <c r="AS664" s="288">
        <f>IFERROR(IF(Table_Merge1[[#This Row],[LME Zinc 3-month]]*Table_Merge1[[#This Row],[Azad.Sell]]=0,"",Table_Merge1[[#This Row],[LME Zinc 3-month]]*Table_Merge1[[#This Row],[Azad.Sell]]),"")</f>
        <v>44597800</v>
      </c>
      <c r="AT664"/>
    </row>
    <row r="665" spans="1:46" x14ac:dyDescent="0.25">
      <c r="A665" s="258">
        <v>41834</v>
      </c>
      <c r="B6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1393.04.23</v>
      </c>
      <c r="C665" s="195">
        <f t="shared" ca="1" si="46"/>
        <v>1393</v>
      </c>
      <c r="D6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65" s="195">
        <f>_xlfn.NUMBERVALUE(RIGHT(Table11[[#This Row],[تاریخ شمسی]],2))</f>
        <v>23</v>
      </c>
      <c r="F6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04-23</v>
      </c>
      <c r="G665" s="195" t="s">
        <v>816</v>
      </c>
      <c r="I665" s="259">
        <v>44404</v>
      </c>
      <c r="J665">
        <v>25180</v>
      </c>
      <c r="L665" s="259">
        <v>41834</v>
      </c>
      <c r="M665">
        <v>31330</v>
      </c>
      <c r="O665" s="284">
        <f>IFERROR(DATE(Table7[[#This Row],[year]],MONTH(DATEVALUE(Table7[[#This Row],[month]]&amp;"1")),Table7[[#This Row],[day]]),"")</f>
        <v>44130</v>
      </c>
      <c r="P665" s="195" t="s">
        <v>4090</v>
      </c>
      <c r="Q665" s="195">
        <v>2020</v>
      </c>
      <c r="R665" s="195" t="s">
        <v>3448</v>
      </c>
      <c r="S665" s="195">
        <v>26</v>
      </c>
      <c r="T665" s="195">
        <v>1901.6</v>
      </c>
      <c r="U665" s="195">
        <v>1839.5</v>
      </c>
      <c r="V665" s="195">
        <v>1461025</v>
      </c>
      <c r="X665" s="260">
        <v>44214</v>
      </c>
      <c r="Y665" t="s">
        <v>8887</v>
      </c>
      <c r="Z665" s="260">
        <v>9</v>
      </c>
      <c r="AA665">
        <v>1399</v>
      </c>
      <c r="AB665" s="260" t="str">
        <f ca="1">IFERROR(IFERROR(VLOOKUP(Table_Merge1[[#This Row],[Column1]],Table11[#All],2,FALSE),LEFT(AB666,8)&amp;IF(LEN((RIGHT(AB666,2)+1))&lt;2,"0"&amp;(RIGHT(AB666,2)+1),(RIGHT(AB666,2)-1))),"")</f>
        <v>1399.10.29</v>
      </c>
      <c r="AC665" s="259" t="str">
        <f ca="1">LEFT(Table_Merge1[[#This Row],[Column2]],4)</f>
        <v>1399</v>
      </c>
      <c r="AD665" s="259" t="str">
        <f ca="1">RIGHT(LEFT(Table_Merge1[[#This Row],[Column2]],7),2)</f>
        <v>10</v>
      </c>
      <c r="AE665" s="259" t="str">
        <f ca="1">RIGHT(Table_Merge1[[#This Row],[Column2]],2)</f>
        <v>29</v>
      </c>
      <c r="AF665">
        <v>10</v>
      </c>
      <c r="AG665">
        <v>29</v>
      </c>
      <c r="AH665" s="260">
        <v>2021</v>
      </c>
      <c r="AI665" t="s">
        <v>3431</v>
      </c>
      <c r="AJ665" s="260">
        <v>18</v>
      </c>
      <c r="AK665">
        <v>1833.95</v>
      </c>
      <c r="AL665">
        <v>2006</v>
      </c>
      <c r="AM665">
        <v>1412925</v>
      </c>
      <c r="AN665">
        <v>21450</v>
      </c>
      <c r="AO665">
        <v>249848</v>
      </c>
      <c r="AP665" s="287">
        <f>IFERROR(IF(Table_Merge1[[#This Row],[LME Zinc stock]]*Table_Merge1[[#This Row],[Nima.مقدار]]=0,"",Table_Merge1[[#This Row],[LME Zinc stock]]*Table_Merge1[[#This Row],[Nima.مقدار]]),"")</f>
        <v>353016485400</v>
      </c>
      <c r="AQ665" s="287">
        <f>IFERROR(IF(Table_Merge1[[#This Row],[LME Zinc 3-month]]*Table_Merge1[[#This Row],[Nima.مقدار]]=0,"",Table_Merge1[[#This Row],[LME Zinc 3-month]]*Table_Merge1[[#This Row],[Nima.مقدار]]),"")</f>
        <v>501195088</v>
      </c>
      <c r="AR665" s="288">
        <f>IFERROR(IF(Table_Merge1[[#This Row],[LME Zinc stock]]*Table_Merge1[[#This Row],[Azad.Sell]]=0,"",Table_Merge1[[#This Row],[LME Zinc stock]]*Table_Merge1[[#This Row],[Azad.Sell]]),"")</f>
        <v>30307241250</v>
      </c>
      <c r="AS665" s="288">
        <f>IFERROR(IF(Table_Merge1[[#This Row],[LME Zinc 3-month]]*Table_Merge1[[#This Row],[Azad.Sell]]=0,"",Table_Merge1[[#This Row],[LME Zinc 3-month]]*Table_Merge1[[#This Row],[Azad.Sell]]),"")</f>
        <v>43028700</v>
      </c>
      <c r="AT665"/>
    </row>
    <row r="666" spans="1:46" x14ac:dyDescent="0.25">
      <c r="A666" s="258">
        <v>41835</v>
      </c>
      <c r="B6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1393.04.24</v>
      </c>
      <c r="C666" s="195">
        <f t="shared" ca="1" si="46"/>
        <v>1393</v>
      </c>
      <c r="D6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66" s="195">
        <f>_xlfn.NUMBERVALUE(RIGHT(Table11[[#This Row],[تاریخ شمسی]],2))</f>
        <v>24</v>
      </c>
      <c r="F6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04-24</v>
      </c>
      <c r="G666" s="195" t="s">
        <v>817</v>
      </c>
      <c r="I666" s="259">
        <v>44405</v>
      </c>
      <c r="J666">
        <v>25600</v>
      </c>
      <c r="L666" s="259">
        <v>41835</v>
      </c>
      <c r="M666">
        <v>31210</v>
      </c>
      <c r="O666" s="283">
        <f>IFERROR(DATE(Table7[[#This Row],[year]],MONTH(DATEVALUE(Table7[[#This Row],[month]]&amp;"1")),Table7[[#This Row],[day]]),"")</f>
        <v>44127</v>
      </c>
      <c r="P666" s="257" t="s">
        <v>4091</v>
      </c>
      <c r="Q666" s="257">
        <v>2020</v>
      </c>
      <c r="R666" s="257" t="s">
        <v>3448</v>
      </c>
      <c r="S666" s="257">
        <v>23</v>
      </c>
      <c r="T666" s="257">
        <v>1910.6</v>
      </c>
      <c r="U666" s="257" t="s">
        <v>3621</v>
      </c>
      <c r="V666" s="257" t="s">
        <v>3621</v>
      </c>
      <c r="X666" s="260">
        <v>44211</v>
      </c>
      <c r="Z666" s="260">
        <v>9</v>
      </c>
      <c r="AB666" s="260" t="str">
        <f ca="1">IFERROR(IFERROR(VLOOKUP(Table_Merge1[[#This Row],[Column1]],Table11[#All],2,FALSE),LEFT(AB667,8)&amp;IF(LEN((RIGHT(AB667,2)+1))&lt;2,"0"&amp;(RIGHT(AB667,2)+1),(RIGHT(AB667,2)-1))),"")</f>
        <v>1399.10.24</v>
      </c>
      <c r="AC666" s="259" t="str">
        <f ca="1">LEFT(Table_Merge1[[#This Row],[Column2]],4)</f>
        <v>1399</v>
      </c>
      <c r="AD666" s="259" t="str">
        <f ca="1">RIGHT(LEFT(Table_Merge1[[#This Row],[Column2]],7),2)</f>
        <v>10</v>
      </c>
      <c r="AE666" s="259" t="str">
        <f ca="1">RIGHT(Table_Merge1[[#This Row],[Column2]],2)</f>
        <v>24</v>
      </c>
      <c r="AH666" s="260">
        <v>2021</v>
      </c>
      <c r="AI666" t="s">
        <v>3431</v>
      </c>
      <c r="AJ666" s="260">
        <v>15</v>
      </c>
      <c r="AK666">
        <v>1853.85</v>
      </c>
      <c r="AL666">
        <v>1976</v>
      </c>
      <c r="AM666">
        <v>1416775</v>
      </c>
      <c r="AN666">
        <v>24000</v>
      </c>
      <c r="AP666" s="287" t="str">
        <f>IFERROR(IF(Table_Merge1[[#This Row],[LME Zinc stock]]*Table_Merge1[[#This Row],[Nima.مقدار]]=0,"",Table_Merge1[[#This Row],[LME Zinc stock]]*Table_Merge1[[#This Row],[Nima.مقدار]]),"")</f>
        <v/>
      </c>
      <c r="AQ666" s="287" t="str">
        <f>IFERROR(IF(Table_Merge1[[#This Row],[LME Zinc 3-month]]*Table_Merge1[[#This Row],[Nima.مقدار]]=0,"",Table_Merge1[[#This Row],[LME Zinc 3-month]]*Table_Merge1[[#This Row],[Nima.مقدار]]),"")</f>
        <v/>
      </c>
      <c r="AR666" s="288">
        <f>IFERROR(IF(Table_Merge1[[#This Row],[LME Zinc stock]]*Table_Merge1[[#This Row],[Azad.Sell]]=0,"",Table_Merge1[[#This Row],[LME Zinc stock]]*Table_Merge1[[#This Row],[Azad.Sell]]),"")</f>
        <v>34002600000</v>
      </c>
      <c r="AS666" s="288">
        <f>IFERROR(IF(Table_Merge1[[#This Row],[LME Zinc 3-month]]*Table_Merge1[[#This Row],[Azad.Sell]]=0,"",Table_Merge1[[#This Row],[LME Zinc 3-month]]*Table_Merge1[[#This Row],[Azad.Sell]]),"")</f>
        <v>47424000</v>
      </c>
      <c r="AT666"/>
    </row>
    <row r="667" spans="1:46" x14ac:dyDescent="0.25">
      <c r="A667" s="258">
        <v>41836</v>
      </c>
      <c r="B6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1393.04.25</v>
      </c>
      <c r="C667" s="195">
        <f t="shared" ca="1" si="46"/>
        <v>1393</v>
      </c>
      <c r="D6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67" s="195">
        <f>_xlfn.NUMBERVALUE(RIGHT(Table11[[#This Row],[تاریخ شمسی]],2))</f>
        <v>25</v>
      </c>
      <c r="F6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04-25</v>
      </c>
      <c r="G667" s="195" t="s">
        <v>818</v>
      </c>
      <c r="I667" s="259">
        <v>44406</v>
      </c>
      <c r="J667">
        <v>25600</v>
      </c>
      <c r="L667" s="259">
        <v>41836</v>
      </c>
      <c r="M667">
        <v>31330</v>
      </c>
      <c r="O667" s="284">
        <f>IFERROR(DATE(Table7[[#This Row],[year]],MONTH(DATEVALUE(Table7[[#This Row],[month]]&amp;"1")),Table7[[#This Row],[day]]),"")</f>
        <v>44126</v>
      </c>
      <c r="P667" s="195" t="s">
        <v>4092</v>
      </c>
      <c r="Q667" s="195">
        <v>2020</v>
      </c>
      <c r="R667" s="195" t="s">
        <v>3448</v>
      </c>
      <c r="S667" s="195">
        <v>22</v>
      </c>
      <c r="T667" s="195">
        <v>1916.85</v>
      </c>
      <c r="U667" s="195">
        <v>1823.5</v>
      </c>
      <c r="V667" s="195">
        <v>1462925</v>
      </c>
      <c r="X667" s="260">
        <v>44210</v>
      </c>
      <c r="Y667" t="s">
        <v>8886</v>
      </c>
      <c r="Z667" s="260">
        <v>9</v>
      </c>
      <c r="AA667">
        <v>1399</v>
      </c>
      <c r="AB667" s="260" t="str">
        <f ca="1">IFERROR(IFERROR(VLOOKUP(Table_Merge1[[#This Row],[Column1]],Table11[#All],2,FALSE),LEFT(AB668,8)&amp;IF(LEN((RIGHT(AB668,2)+1))&lt;2,"0"&amp;(RIGHT(AB668,2)+1),(RIGHT(AB668,2)-1))),"")</f>
        <v>1399.10.25</v>
      </c>
      <c r="AC667" s="259" t="str">
        <f ca="1">LEFT(Table_Merge1[[#This Row],[Column2]],4)</f>
        <v>1399</v>
      </c>
      <c r="AD667" s="259" t="str">
        <f ca="1">RIGHT(LEFT(Table_Merge1[[#This Row],[Column2]],7),2)</f>
        <v>10</v>
      </c>
      <c r="AE667" s="259" t="str">
        <f ca="1">RIGHT(Table_Merge1[[#This Row],[Column2]],2)</f>
        <v>25</v>
      </c>
      <c r="AF667">
        <v>10</v>
      </c>
      <c r="AG667">
        <v>25</v>
      </c>
      <c r="AH667" s="260">
        <v>2021</v>
      </c>
      <c r="AI667" t="s">
        <v>3431</v>
      </c>
      <c r="AJ667" s="260">
        <v>14</v>
      </c>
      <c r="AK667">
        <v>1840.25</v>
      </c>
      <c r="AL667">
        <v>1994.5</v>
      </c>
      <c r="AM667">
        <v>1419250</v>
      </c>
      <c r="AN667">
        <v>24000</v>
      </c>
      <c r="AO667">
        <v>250186</v>
      </c>
      <c r="AP667" s="287">
        <f>IFERROR(IF(Table_Merge1[[#This Row],[LME Zinc stock]]*Table_Merge1[[#This Row],[Nima.مقدار]]=0,"",Table_Merge1[[#This Row],[LME Zinc stock]]*Table_Merge1[[#This Row],[Nima.مقدار]]),"")</f>
        <v>355076480500</v>
      </c>
      <c r="AQ667" s="287">
        <f>IFERROR(IF(Table_Merge1[[#This Row],[LME Zinc 3-month]]*Table_Merge1[[#This Row],[Nima.مقدار]]=0,"",Table_Merge1[[#This Row],[LME Zinc 3-month]]*Table_Merge1[[#This Row],[Nima.مقدار]]),"")</f>
        <v>498995977</v>
      </c>
      <c r="AR667" s="288">
        <f>IFERROR(IF(Table_Merge1[[#This Row],[LME Zinc stock]]*Table_Merge1[[#This Row],[Azad.Sell]]=0,"",Table_Merge1[[#This Row],[LME Zinc stock]]*Table_Merge1[[#This Row],[Azad.Sell]]),"")</f>
        <v>34062000000</v>
      </c>
      <c r="AS667" s="288">
        <f>IFERROR(IF(Table_Merge1[[#This Row],[LME Zinc 3-month]]*Table_Merge1[[#This Row],[Azad.Sell]]=0,"",Table_Merge1[[#This Row],[LME Zinc 3-month]]*Table_Merge1[[#This Row],[Azad.Sell]]),"")</f>
        <v>47868000</v>
      </c>
      <c r="AT667"/>
    </row>
    <row r="668" spans="1:46" x14ac:dyDescent="0.25">
      <c r="A668" s="258">
        <v>41837</v>
      </c>
      <c r="B6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1393.04.26</v>
      </c>
      <c r="C668" s="195">
        <f t="shared" ca="1" si="46"/>
        <v>1393</v>
      </c>
      <c r="D6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68" s="195">
        <f>_xlfn.NUMBERVALUE(RIGHT(Table11[[#This Row],[تاریخ شمسی]],2))</f>
        <v>26</v>
      </c>
      <c r="F6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04-26</v>
      </c>
      <c r="G668" s="195" t="s">
        <v>819</v>
      </c>
      <c r="I668" s="259">
        <v>44407</v>
      </c>
      <c r="J668">
        <v>25600</v>
      </c>
      <c r="L668" s="259">
        <v>41837</v>
      </c>
      <c r="M668">
        <v>31400</v>
      </c>
      <c r="O668" s="283">
        <f>IFERROR(DATE(Table7[[#This Row],[year]],MONTH(DATEVALUE(Table7[[#This Row],[month]]&amp;"1")),Table7[[#This Row],[day]]),"")</f>
        <v>44125</v>
      </c>
      <c r="P668" s="257" t="s">
        <v>4093</v>
      </c>
      <c r="Q668" s="257">
        <v>2020</v>
      </c>
      <c r="R668" s="257" t="s">
        <v>3448</v>
      </c>
      <c r="S668" s="257">
        <v>21</v>
      </c>
      <c r="T668" s="257">
        <v>1918.95</v>
      </c>
      <c r="U668" s="257">
        <v>1795.5</v>
      </c>
      <c r="V668" s="257">
        <v>1462750</v>
      </c>
      <c r="X668" s="260">
        <v>44209</v>
      </c>
      <c r="Y668" t="s">
        <v>8885</v>
      </c>
      <c r="Z668" s="260">
        <v>9</v>
      </c>
      <c r="AA668">
        <v>1399</v>
      </c>
      <c r="AB668" s="260" t="str">
        <f ca="1">IFERROR(IFERROR(VLOOKUP(Table_Merge1[[#This Row],[Column1]],Table11[#All],2,FALSE),LEFT(AB669,8)&amp;IF(LEN((RIGHT(AB669,2)+1))&lt;2,"0"&amp;(RIGHT(AB669,2)+1),(RIGHT(AB669,2)-1))),"")</f>
        <v>1399.10.24</v>
      </c>
      <c r="AC668" s="259" t="str">
        <f ca="1">LEFT(Table_Merge1[[#This Row],[Column2]],4)</f>
        <v>1399</v>
      </c>
      <c r="AD668" s="259" t="str">
        <f ca="1">RIGHT(LEFT(Table_Merge1[[#This Row],[Column2]],7),2)</f>
        <v>10</v>
      </c>
      <c r="AE668" s="259" t="str">
        <f ca="1">RIGHT(Table_Merge1[[#This Row],[Column2]],2)</f>
        <v>24</v>
      </c>
      <c r="AF668">
        <v>10</v>
      </c>
      <c r="AG668">
        <v>24</v>
      </c>
      <c r="AH668" s="260">
        <v>2021</v>
      </c>
      <c r="AI668" t="s">
        <v>3431</v>
      </c>
      <c r="AJ668" s="260">
        <v>13</v>
      </c>
      <c r="AK668">
        <v>1852.4</v>
      </c>
      <c r="AL668">
        <v>1977</v>
      </c>
      <c r="AM668">
        <v>1417050</v>
      </c>
      <c r="AN668">
        <v>24570</v>
      </c>
      <c r="AO668">
        <v>250570</v>
      </c>
      <c r="AP668" s="287">
        <f>IFERROR(IF(Table_Merge1[[#This Row],[LME Zinc stock]]*Table_Merge1[[#This Row],[Nima.مقدار]]=0,"",Table_Merge1[[#This Row],[LME Zinc stock]]*Table_Merge1[[#This Row],[Nima.مقدار]]),"")</f>
        <v>355070218500</v>
      </c>
      <c r="AQ668" s="287">
        <f>IFERROR(IF(Table_Merge1[[#This Row],[LME Zinc 3-month]]*Table_Merge1[[#This Row],[Nima.مقدار]]=0,"",Table_Merge1[[#This Row],[LME Zinc 3-month]]*Table_Merge1[[#This Row],[Nima.مقدار]]),"")</f>
        <v>495376890</v>
      </c>
      <c r="AR668" s="288">
        <f>IFERROR(IF(Table_Merge1[[#This Row],[LME Zinc stock]]*Table_Merge1[[#This Row],[Azad.Sell]]=0,"",Table_Merge1[[#This Row],[LME Zinc stock]]*Table_Merge1[[#This Row],[Azad.Sell]]),"")</f>
        <v>34816918500</v>
      </c>
      <c r="AS668" s="288">
        <f>IFERROR(IF(Table_Merge1[[#This Row],[LME Zinc 3-month]]*Table_Merge1[[#This Row],[Azad.Sell]]=0,"",Table_Merge1[[#This Row],[LME Zinc 3-month]]*Table_Merge1[[#This Row],[Azad.Sell]]),"")</f>
        <v>48574890</v>
      </c>
      <c r="AT668"/>
    </row>
    <row r="669" spans="1:46" x14ac:dyDescent="0.25">
      <c r="A669" s="258">
        <v>41840</v>
      </c>
      <c r="B6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1393.04.29</v>
      </c>
      <c r="C669" s="195">
        <f t="shared" ca="1" si="46"/>
        <v>1393</v>
      </c>
      <c r="D6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69" s="195">
        <f>_xlfn.NUMBERVALUE(RIGHT(Table11[[#This Row],[تاریخ شمسی]],2))</f>
        <v>29</v>
      </c>
      <c r="F6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04-29</v>
      </c>
      <c r="G669" s="195" t="s">
        <v>820</v>
      </c>
      <c r="I669" s="259">
        <v>44408</v>
      </c>
      <c r="J669">
        <v>25770</v>
      </c>
      <c r="L669" s="259">
        <v>41840</v>
      </c>
      <c r="M669">
        <v>31280</v>
      </c>
      <c r="O669" s="284">
        <f>IFERROR(DATE(Table7[[#This Row],[year]],MONTH(DATEVALUE(Table7[[#This Row],[month]]&amp;"1")),Table7[[#This Row],[day]]),"")</f>
        <v>44124</v>
      </c>
      <c r="P669" s="195" t="s">
        <v>4094</v>
      </c>
      <c r="Q669" s="195">
        <v>2020</v>
      </c>
      <c r="R669" s="195" t="s">
        <v>3448</v>
      </c>
      <c r="S669" s="195">
        <v>20</v>
      </c>
      <c r="T669" s="195">
        <v>1906.35</v>
      </c>
      <c r="U669" s="195">
        <v>1815</v>
      </c>
      <c r="V669" s="195">
        <v>1466325</v>
      </c>
      <c r="X669" s="260">
        <v>44208</v>
      </c>
      <c r="Y669" t="s">
        <v>8884</v>
      </c>
      <c r="Z669" s="260">
        <v>9</v>
      </c>
      <c r="AA669">
        <v>1399</v>
      </c>
      <c r="AB669" s="260" t="str">
        <f ca="1">IFERROR(IFERROR(VLOOKUP(Table_Merge1[[#This Row],[Column1]],Table11[#All],2,FALSE),LEFT(AB670,8)&amp;IF(LEN((RIGHT(AB670,2)+1))&lt;2,"0"&amp;(RIGHT(AB670,2)+1),(RIGHT(AB670,2)-1))),"")</f>
        <v>1399.10.23</v>
      </c>
      <c r="AC669" s="259" t="str">
        <f ca="1">LEFT(Table_Merge1[[#This Row],[Column2]],4)</f>
        <v>1399</v>
      </c>
      <c r="AD669" s="259" t="str">
        <f ca="1">RIGHT(LEFT(Table_Merge1[[#This Row],[Column2]],7),2)</f>
        <v>10</v>
      </c>
      <c r="AE669" s="259" t="str">
        <f ca="1">RIGHT(Table_Merge1[[#This Row],[Column2]],2)</f>
        <v>23</v>
      </c>
      <c r="AF669">
        <v>10</v>
      </c>
      <c r="AG669">
        <v>23</v>
      </c>
      <c r="AH669" s="260">
        <v>2021</v>
      </c>
      <c r="AI669" t="s">
        <v>3431</v>
      </c>
      <c r="AJ669" s="260">
        <v>12</v>
      </c>
      <c r="AK669">
        <v>1861.85</v>
      </c>
      <c r="AL669">
        <v>1958.5</v>
      </c>
      <c r="AM669">
        <v>1414675</v>
      </c>
      <c r="AN669">
        <v>25020</v>
      </c>
      <c r="AO669">
        <v>251960</v>
      </c>
      <c r="AP669" s="287">
        <f>IFERROR(IF(Table_Merge1[[#This Row],[LME Zinc stock]]*Table_Merge1[[#This Row],[Nima.مقدار]]=0,"",Table_Merge1[[#This Row],[LME Zinc stock]]*Table_Merge1[[#This Row],[Nima.مقدار]]),"")</f>
        <v>356441513000</v>
      </c>
      <c r="AQ669" s="287">
        <f>IFERROR(IF(Table_Merge1[[#This Row],[LME Zinc 3-month]]*Table_Merge1[[#This Row],[Nima.مقدار]]=0,"",Table_Merge1[[#This Row],[LME Zinc 3-month]]*Table_Merge1[[#This Row],[Nima.مقدار]]),"")</f>
        <v>493463660</v>
      </c>
      <c r="AR669" s="288">
        <f>IFERROR(IF(Table_Merge1[[#This Row],[LME Zinc stock]]*Table_Merge1[[#This Row],[Azad.Sell]]=0,"",Table_Merge1[[#This Row],[LME Zinc stock]]*Table_Merge1[[#This Row],[Azad.Sell]]),"")</f>
        <v>35395168500</v>
      </c>
      <c r="AS669" s="288">
        <f>IFERROR(IF(Table_Merge1[[#This Row],[LME Zinc 3-month]]*Table_Merge1[[#This Row],[Azad.Sell]]=0,"",Table_Merge1[[#This Row],[LME Zinc 3-month]]*Table_Merge1[[#This Row],[Azad.Sell]]),"")</f>
        <v>49001670</v>
      </c>
      <c r="AT669"/>
    </row>
    <row r="670" spans="1:46" x14ac:dyDescent="0.25">
      <c r="A670" s="258">
        <v>41841</v>
      </c>
      <c r="B6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1393.04.30</v>
      </c>
      <c r="C670" s="195">
        <f t="shared" ca="1" si="46"/>
        <v>1393</v>
      </c>
      <c r="D6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70" s="195">
        <f>_xlfn.NUMBERVALUE(RIGHT(Table11[[#This Row],[تاریخ شمسی]],2))</f>
        <v>30</v>
      </c>
      <c r="F6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04-30</v>
      </c>
      <c r="G670" s="195" t="s">
        <v>821</v>
      </c>
      <c r="I670" s="259">
        <v>44409</v>
      </c>
      <c r="J670">
        <v>25550</v>
      </c>
      <c r="L670" s="259">
        <v>41841</v>
      </c>
      <c r="M670">
        <v>31330</v>
      </c>
      <c r="O670" s="283">
        <f>IFERROR(DATE(Table7[[#This Row],[year]],MONTH(DATEVALUE(Table7[[#This Row],[month]]&amp;"1")),Table7[[#This Row],[day]]),"")</f>
        <v>44123</v>
      </c>
      <c r="P670" s="257" t="s">
        <v>4095</v>
      </c>
      <c r="Q670" s="257">
        <v>2020</v>
      </c>
      <c r="R670" s="257" t="s">
        <v>3448</v>
      </c>
      <c r="S670" s="257">
        <v>19</v>
      </c>
      <c r="T670" s="257">
        <v>1910</v>
      </c>
      <c r="U670" s="257">
        <v>1823</v>
      </c>
      <c r="V670" s="257">
        <v>1469000</v>
      </c>
      <c r="X670" s="260">
        <v>44207</v>
      </c>
      <c r="Y670" t="s">
        <v>8883</v>
      </c>
      <c r="Z670" s="260">
        <v>9</v>
      </c>
      <c r="AA670">
        <v>1399</v>
      </c>
      <c r="AB670" s="260" t="str">
        <f ca="1">IFERROR(IFERROR(VLOOKUP(Table_Merge1[[#This Row],[Column1]],Table11[#All],2,FALSE),LEFT(AB671,8)&amp;IF(LEN((RIGHT(AB671,2)+1))&lt;2,"0"&amp;(RIGHT(AB671,2)+1),(RIGHT(AB671,2)-1))),"")</f>
        <v>1399.10.22</v>
      </c>
      <c r="AC670" s="259" t="str">
        <f ca="1">LEFT(Table_Merge1[[#This Row],[Column2]],4)</f>
        <v>1399</v>
      </c>
      <c r="AD670" s="259" t="str">
        <f ca="1">RIGHT(LEFT(Table_Merge1[[#This Row],[Column2]],7),2)</f>
        <v>10</v>
      </c>
      <c r="AE670" s="259" t="str">
        <f ca="1">RIGHT(Table_Merge1[[#This Row],[Column2]],2)</f>
        <v>22</v>
      </c>
      <c r="AF670">
        <v>10</v>
      </c>
      <c r="AG670">
        <v>22</v>
      </c>
      <c r="AH670" s="260">
        <v>2021</v>
      </c>
      <c r="AI670" t="s">
        <v>3431</v>
      </c>
      <c r="AJ670" s="260">
        <v>11</v>
      </c>
      <c r="AK670">
        <v>1847.8</v>
      </c>
      <c r="AL670">
        <v>1984</v>
      </c>
      <c r="AM670">
        <v>1397075</v>
      </c>
      <c r="AN670">
        <v>25000</v>
      </c>
      <c r="AO670">
        <v>254235</v>
      </c>
      <c r="AP670" s="287">
        <f>IFERROR(IF(Table_Merge1[[#This Row],[LME Zinc stock]]*Table_Merge1[[#This Row],[Nima.مقدار]]=0,"",Table_Merge1[[#This Row],[LME Zinc stock]]*Table_Merge1[[#This Row],[Nima.مقدار]]),"")</f>
        <v>355185362625</v>
      </c>
      <c r="AQ670" s="287">
        <f>IFERROR(IF(Table_Merge1[[#This Row],[LME Zinc 3-month]]*Table_Merge1[[#This Row],[Nima.مقدار]]=0,"",Table_Merge1[[#This Row],[LME Zinc 3-month]]*Table_Merge1[[#This Row],[Nima.مقدار]]),"")</f>
        <v>504402240</v>
      </c>
      <c r="AR670" s="288">
        <f>IFERROR(IF(Table_Merge1[[#This Row],[LME Zinc stock]]*Table_Merge1[[#This Row],[Azad.Sell]]=0,"",Table_Merge1[[#This Row],[LME Zinc stock]]*Table_Merge1[[#This Row],[Azad.Sell]]),"")</f>
        <v>34926875000</v>
      </c>
      <c r="AS670" s="288">
        <f>IFERROR(IF(Table_Merge1[[#This Row],[LME Zinc 3-month]]*Table_Merge1[[#This Row],[Azad.Sell]]=0,"",Table_Merge1[[#This Row],[LME Zinc 3-month]]*Table_Merge1[[#This Row],[Azad.Sell]]),"")</f>
        <v>49600000</v>
      </c>
      <c r="AT670"/>
    </row>
    <row r="671" spans="1:46" x14ac:dyDescent="0.25">
      <c r="A671" s="258">
        <v>41842</v>
      </c>
      <c r="B6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1393.04.31</v>
      </c>
      <c r="C671" s="195">
        <f t="shared" ca="1" si="46"/>
        <v>1393</v>
      </c>
      <c r="D6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671" s="195">
        <f>_xlfn.NUMBERVALUE(RIGHT(Table11[[#This Row],[تاریخ شمسی]],2))</f>
        <v>31</v>
      </c>
      <c r="F6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04-31</v>
      </c>
      <c r="G671" s="195" t="s">
        <v>822</v>
      </c>
      <c r="I671" s="259">
        <v>44410</v>
      </c>
      <c r="J671">
        <v>25550</v>
      </c>
      <c r="L671" s="259">
        <v>41842</v>
      </c>
      <c r="M671">
        <v>31330</v>
      </c>
      <c r="O671" s="284">
        <f>IFERROR(DATE(Table7[[#This Row],[year]],MONTH(DATEVALUE(Table7[[#This Row],[month]]&amp;"1")),Table7[[#This Row],[day]]),"")</f>
        <v>44120</v>
      </c>
      <c r="P671" s="195" t="s">
        <v>4096</v>
      </c>
      <c r="Q671" s="195">
        <v>2020</v>
      </c>
      <c r="R671" s="195" t="s">
        <v>3448</v>
      </c>
      <c r="S671" s="195">
        <v>16</v>
      </c>
      <c r="T671" s="195">
        <v>1908.2</v>
      </c>
      <c r="U671" s="195">
        <v>1837.5</v>
      </c>
      <c r="V671" s="195">
        <v>1473900</v>
      </c>
      <c r="X671" s="260">
        <v>44204</v>
      </c>
      <c r="Z671" s="260">
        <v>9</v>
      </c>
      <c r="AB671" s="260" t="str">
        <f ca="1">IFERROR(IFERROR(VLOOKUP(Table_Merge1[[#This Row],[Column1]],Table11[#All],2,FALSE),LEFT(AB672,8)&amp;IF(LEN((RIGHT(AB672,2)+1))&lt;2,"0"&amp;(RIGHT(AB672,2)+1),(RIGHT(AB672,2)-1))),"")</f>
        <v>1399.10.17</v>
      </c>
      <c r="AC671" s="259" t="str">
        <f ca="1">LEFT(Table_Merge1[[#This Row],[Column2]],4)</f>
        <v>1399</v>
      </c>
      <c r="AD671" s="259" t="str">
        <f ca="1">RIGHT(LEFT(Table_Merge1[[#This Row],[Column2]],7),2)</f>
        <v>10</v>
      </c>
      <c r="AE671" s="259" t="str">
        <f ca="1">RIGHT(Table_Merge1[[#This Row],[Column2]],2)</f>
        <v>17</v>
      </c>
      <c r="AH671" s="260">
        <v>2021</v>
      </c>
      <c r="AI671" t="s">
        <v>3431</v>
      </c>
      <c r="AJ671" s="260">
        <v>8</v>
      </c>
      <c r="AK671">
        <v>1891.3</v>
      </c>
      <c r="AL671">
        <v>1998.5</v>
      </c>
      <c r="AM671">
        <v>1288675</v>
      </c>
      <c r="AN671">
        <v>25570</v>
      </c>
      <c r="AP671" s="287" t="str">
        <f>IFERROR(IF(Table_Merge1[[#This Row],[LME Zinc stock]]*Table_Merge1[[#This Row],[Nima.مقدار]]=0,"",Table_Merge1[[#This Row],[LME Zinc stock]]*Table_Merge1[[#This Row],[Nima.مقدار]]),"")</f>
        <v/>
      </c>
      <c r="AQ671" s="287" t="str">
        <f>IFERROR(IF(Table_Merge1[[#This Row],[LME Zinc 3-month]]*Table_Merge1[[#This Row],[Nima.مقدار]]=0,"",Table_Merge1[[#This Row],[LME Zinc 3-month]]*Table_Merge1[[#This Row],[Nima.مقدار]]),"")</f>
        <v/>
      </c>
      <c r="AR671" s="288">
        <f>IFERROR(IF(Table_Merge1[[#This Row],[LME Zinc stock]]*Table_Merge1[[#This Row],[Azad.Sell]]=0,"",Table_Merge1[[#This Row],[LME Zinc stock]]*Table_Merge1[[#This Row],[Azad.Sell]]),"")</f>
        <v>32951419750</v>
      </c>
      <c r="AS671" s="288">
        <f>IFERROR(IF(Table_Merge1[[#This Row],[LME Zinc 3-month]]*Table_Merge1[[#This Row],[Azad.Sell]]=0,"",Table_Merge1[[#This Row],[LME Zinc 3-month]]*Table_Merge1[[#This Row],[Azad.Sell]]),"")</f>
        <v>51101645</v>
      </c>
      <c r="AT671"/>
    </row>
    <row r="672" spans="1:46" x14ac:dyDescent="0.25">
      <c r="A672" s="258">
        <v>41843</v>
      </c>
      <c r="B6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1393.05.01</v>
      </c>
      <c r="C672" s="195">
        <f t="shared" ca="1" si="46"/>
        <v>1393</v>
      </c>
      <c r="D6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72" s="195">
        <f>_xlfn.NUMBERVALUE(RIGHT(Table11[[#This Row],[تاریخ شمسی]],2))</f>
        <v>1</v>
      </c>
      <c r="F6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05-01</v>
      </c>
      <c r="G672" s="195" t="s">
        <v>823</v>
      </c>
      <c r="I672" s="259">
        <v>44411</v>
      </c>
      <c r="J672">
        <v>25750</v>
      </c>
      <c r="L672" s="259">
        <v>41843</v>
      </c>
      <c r="M672">
        <v>31350</v>
      </c>
      <c r="O672" s="283">
        <f>IFERROR(DATE(Table7[[#This Row],[year]],MONTH(DATEVALUE(Table7[[#This Row],[month]]&amp;"1")),Table7[[#This Row],[day]]),"")</f>
        <v>44119</v>
      </c>
      <c r="P672" s="257" t="s">
        <v>4097</v>
      </c>
      <c r="Q672" s="257">
        <v>2020</v>
      </c>
      <c r="R672" s="257" t="s">
        <v>3448</v>
      </c>
      <c r="S672" s="257">
        <v>15</v>
      </c>
      <c r="T672" s="257">
        <v>1891.7</v>
      </c>
      <c r="U672" s="257">
        <v>1842.5</v>
      </c>
      <c r="V672" s="257">
        <v>1479075</v>
      </c>
      <c r="X672" s="260">
        <v>44203</v>
      </c>
      <c r="Y672" t="s">
        <v>8882</v>
      </c>
      <c r="Z672" s="260">
        <v>9</v>
      </c>
      <c r="AA672">
        <v>1399</v>
      </c>
      <c r="AB672" s="260" t="str">
        <f ca="1">IFERROR(IFERROR(VLOOKUP(Table_Merge1[[#This Row],[Column1]],Table11[#All],2,FALSE),LEFT(AB673,8)&amp;IF(LEN((RIGHT(AB673,2)+1))&lt;2,"0"&amp;(RIGHT(AB673,2)+1),(RIGHT(AB673,2)-1))),"")</f>
        <v>1399.10.18</v>
      </c>
      <c r="AC672" s="259" t="str">
        <f ca="1">LEFT(Table_Merge1[[#This Row],[Column2]],4)</f>
        <v>1399</v>
      </c>
      <c r="AD672" s="259" t="str">
        <f ca="1">RIGHT(LEFT(Table_Merge1[[#This Row],[Column2]],7),2)</f>
        <v>10</v>
      </c>
      <c r="AE672" s="259" t="str">
        <f ca="1">RIGHT(Table_Merge1[[#This Row],[Column2]],2)</f>
        <v>18</v>
      </c>
      <c r="AF672">
        <v>10</v>
      </c>
      <c r="AG672">
        <v>18</v>
      </c>
      <c r="AH672" s="260">
        <v>2021</v>
      </c>
      <c r="AI672" t="s">
        <v>3431</v>
      </c>
      <c r="AJ672" s="260">
        <v>7</v>
      </c>
      <c r="AK672">
        <v>1911.05</v>
      </c>
      <c r="AL672">
        <v>2009</v>
      </c>
      <c r="AM672">
        <v>1285125</v>
      </c>
      <c r="AN672">
        <v>25570</v>
      </c>
      <c r="AO672">
        <v>255682</v>
      </c>
      <c r="AP672" s="287">
        <f>IFERROR(IF(Table_Merge1[[#This Row],[LME Zinc stock]]*Table_Merge1[[#This Row],[Nima.مقدار]]=0,"",Table_Merge1[[#This Row],[LME Zinc stock]]*Table_Merge1[[#This Row],[Nima.مقدار]]),"")</f>
        <v>328583330250</v>
      </c>
      <c r="AQ672" s="287">
        <f>IFERROR(IF(Table_Merge1[[#This Row],[LME Zinc 3-month]]*Table_Merge1[[#This Row],[Nima.مقدار]]=0,"",Table_Merge1[[#This Row],[LME Zinc 3-month]]*Table_Merge1[[#This Row],[Nima.مقدار]]),"")</f>
        <v>513665138</v>
      </c>
      <c r="AR672" s="288">
        <f>IFERROR(IF(Table_Merge1[[#This Row],[LME Zinc stock]]*Table_Merge1[[#This Row],[Azad.Sell]]=0,"",Table_Merge1[[#This Row],[LME Zinc stock]]*Table_Merge1[[#This Row],[Azad.Sell]]),"")</f>
        <v>32860646250</v>
      </c>
      <c r="AS672" s="288">
        <f>IFERROR(IF(Table_Merge1[[#This Row],[LME Zinc 3-month]]*Table_Merge1[[#This Row],[Azad.Sell]]=0,"",Table_Merge1[[#This Row],[LME Zinc 3-month]]*Table_Merge1[[#This Row],[Azad.Sell]]),"")</f>
        <v>51370130</v>
      </c>
      <c r="AT672"/>
    </row>
    <row r="673" spans="1:46" x14ac:dyDescent="0.25">
      <c r="A673" s="258">
        <v>41844</v>
      </c>
      <c r="B6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1393.05.02</v>
      </c>
      <c r="C673" s="195">
        <f t="shared" ca="1" si="46"/>
        <v>1393</v>
      </c>
      <c r="D6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73" s="195">
        <f>_xlfn.NUMBERVALUE(RIGHT(Table11[[#This Row],[تاریخ شمسی]],2))</f>
        <v>2</v>
      </c>
      <c r="F6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05-02</v>
      </c>
      <c r="G673" s="195" t="s">
        <v>824</v>
      </c>
      <c r="I673" s="259">
        <v>44412</v>
      </c>
      <c r="J673">
        <v>25650</v>
      </c>
      <c r="L673" s="259">
        <v>41844</v>
      </c>
      <c r="M673">
        <v>31380</v>
      </c>
      <c r="O673" s="284">
        <f>IFERROR(DATE(Table7[[#This Row],[year]],MONTH(DATEVALUE(Table7[[#This Row],[month]]&amp;"1")),Table7[[#This Row],[day]]),"")</f>
        <v>44118</v>
      </c>
      <c r="P673" s="195" t="s">
        <v>4098</v>
      </c>
      <c r="Q673" s="195">
        <v>2020</v>
      </c>
      <c r="R673" s="195" t="s">
        <v>3448</v>
      </c>
      <c r="S673" s="195">
        <v>14</v>
      </c>
      <c r="T673" s="195">
        <v>1896.45</v>
      </c>
      <c r="U673" s="195">
        <v>1840</v>
      </c>
      <c r="V673" s="195">
        <v>1481950</v>
      </c>
      <c r="X673" s="260">
        <v>44202</v>
      </c>
      <c r="Y673" t="s">
        <v>8881</v>
      </c>
      <c r="Z673" s="260">
        <v>9</v>
      </c>
      <c r="AA673">
        <v>1399</v>
      </c>
      <c r="AB673" s="260" t="str">
        <f ca="1">IFERROR(IFERROR(VLOOKUP(Table_Merge1[[#This Row],[Column1]],Table11[#All],2,FALSE),LEFT(AB674,8)&amp;IF(LEN((RIGHT(AB674,2)+1))&lt;2,"0"&amp;(RIGHT(AB674,2)+1),(RIGHT(AB674,2)-1))),"")</f>
        <v>1399.10.17</v>
      </c>
      <c r="AC673" s="259" t="str">
        <f ca="1">LEFT(Table_Merge1[[#This Row],[Column2]],4)</f>
        <v>1399</v>
      </c>
      <c r="AD673" s="259" t="str">
        <f ca="1">RIGHT(LEFT(Table_Merge1[[#This Row],[Column2]],7),2)</f>
        <v>10</v>
      </c>
      <c r="AE673" s="259" t="str">
        <f ca="1">RIGHT(Table_Merge1[[#This Row],[Column2]],2)</f>
        <v>17</v>
      </c>
      <c r="AF673">
        <v>10</v>
      </c>
      <c r="AG673">
        <v>17</v>
      </c>
      <c r="AH673" s="260">
        <v>2021</v>
      </c>
      <c r="AI673" t="s">
        <v>3431</v>
      </c>
      <c r="AJ673" s="260">
        <v>6</v>
      </c>
      <c r="AK673">
        <v>1957.2</v>
      </c>
      <c r="AL673">
        <v>2008.5</v>
      </c>
      <c r="AM673">
        <v>1293300</v>
      </c>
      <c r="AN673">
        <v>25930</v>
      </c>
      <c r="AO673">
        <v>254563</v>
      </c>
      <c r="AP673" s="287">
        <f>IFERROR(IF(Table_Merge1[[#This Row],[LME Zinc stock]]*Table_Merge1[[#This Row],[Nima.مقدار]]=0,"",Table_Merge1[[#This Row],[LME Zinc stock]]*Table_Merge1[[#This Row],[Nima.مقدار]]),"")</f>
        <v>329226327900</v>
      </c>
      <c r="AQ673" s="287">
        <f>IFERROR(IF(Table_Merge1[[#This Row],[LME Zinc 3-month]]*Table_Merge1[[#This Row],[Nima.مقدار]]=0,"",Table_Merge1[[#This Row],[LME Zinc 3-month]]*Table_Merge1[[#This Row],[Nima.مقدار]]),"")</f>
        <v>511289785.5</v>
      </c>
      <c r="AR673" s="288">
        <f>IFERROR(IF(Table_Merge1[[#This Row],[LME Zinc stock]]*Table_Merge1[[#This Row],[Azad.Sell]]=0,"",Table_Merge1[[#This Row],[LME Zinc stock]]*Table_Merge1[[#This Row],[Azad.Sell]]),"")</f>
        <v>33535269000</v>
      </c>
      <c r="AS673" s="288">
        <f>IFERROR(IF(Table_Merge1[[#This Row],[LME Zinc 3-month]]*Table_Merge1[[#This Row],[Azad.Sell]]=0,"",Table_Merge1[[#This Row],[LME Zinc 3-month]]*Table_Merge1[[#This Row],[Azad.Sell]]),"")</f>
        <v>52080405</v>
      </c>
      <c r="AT673"/>
    </row>
    <row r="674" spans="1:46" x14ac:dyDescent="0.25">
      <c r="A674" s="258">
        <v>41846</v>
      </c>
      <c r="B6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1393.05.04</v>
      </c>
      <c r="C674" s="195">
        <f t="shared" ca="1" si="46"/>
        <v>1393</v>
      </c>
      <c r="D6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74" s="195">
        <f>_xlfn.NUMBERVALUE(RIGHT(Table11[[#This Row],[تاریخ شمسی]],2))</f>
        <v>4</v>
      </c>
      <c r="F6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05-04</v>
      </c>
      <c r="G674" s="195" t="s">
        <v>825</v>
      </c>
      <c r="I674" s="259">
        <v>44413</v>
      </c>
      <c r="J674">
        <v>25550</v>
      </c>
      <c r="L674" s="259">
        <v>41846</v>
      </c>
      <c r="M674">
        <v>31380</v>
      </c>
      <c r="O674" s="283">
        <f>IFERROR(DATE(Table7[[#This Row],[year]],MONTH(DATEVALUE(Table7[[#This Row],[month]]&amp;"1")),Table7[[#This Row],[day]]),"")</f>
        <v>44117</v>
      </c>
      <c r="P674" s="257" t="s">
        <v>4099</v>
      </c>
      <c r="Q674" s="257">
        <v>2020</v>
      </c>
      <c r="R674" s="257" t="s">
        <v>3448</v>
      </c>
      <c r="S674" s="257">
        <v>13</v>
      </c>
      <c r="T674" s="257">
        <v>1920.8</v>
      </c>
      <c r="U674" s="257">
        <v>1854.5</v>
      </c>
      <c r="V674" s="257">
        <v>1485125</v>
      </c>
      <c r="X674" s="260">
        <v>44201</v>
      </c>
      <c r="Y674" t="s">
        <v>8880</v>
      </c>
      <c r="Z674" s="260">
        <v>9</v>
      </c>
      <c r="AA674">
        <v>1399</v>
      </c>
      <c r="AB674" s="260" t="str">
        <f ca="1">IFERROR(IFERROR(VLOOKUP(Table_Merge1[[#This Row],[Column1]],Table11[#All],2,FALSE),LEFT(AB675,8)&amp;IF(LEN((RIGHT(AB675,2)+1))&lt;2,"0"&amp;(RIGHT(AB675,2)+1),(RIGHT(AB675,2)-1))),"")</f>
        <v>1399.10.16</v>
      </c>
      <c r="AC674" s="259" t="str">
        <f ca="1">LEFT(Table_Merge1[[#This Row],[Column2]],4)</f>
        <v>1399</v>
      </c>
      <c r="AD674" s="259" t="str">
        <f ca="1">RIGHT(LEFT(Table_Merge1[[#This Row],[Column2]],7),2)</f>
        <v>10</v>
      </c>
      <c r="AE674" s="259" t="str">
        <f ca="1">RIGHT(Table_Merge1[[#This Row],[Column2]],2)</f>
        <v>16</v>
      </c>
      <c r="AF674">
        <v>10</v>
      </c>
      <c r="AG674">
        <v>16</v>
      </c>
      <c r="AH674" s="260">
        <v>2021</v>
      </c>
      <c r="AI674" t="s">
        <v>3431</v>
      </c>
      <c r="AJ674" s="260">
        <v>5</v>
      </c>
      <c r="AK674">
        <v>1946.55</v>
      </c>
      <c r="AL674">
        <v>2025</v>
      </c>
      <c r="AM674">
        <v>1298075</v>
      </c>
      <c r="AN674">
        <v>26150</v>
      </c>
      <c r="AO674">
        <v>256315</v>
      </c>
      <c r="AP674" s="287">
        <f>IFERROR(IF(Table_Merge1[[#This Row],[LME Zinc stock]]*Table_Merge1[[#This Row],[Nima.مقدار]]=0,"",Table_Merge1[[#This Row],[LME Zinc stock]]*Table_Merge1[[#This Row],[Nima.مقدار]]),"")</f>
        <v>332716093625</v>
      </c>
      <c r="AQ674" s="287">
        <f>IFERROR(IF(Table_Merge1[[#This Row],[LME Zinc 3-month]]*Table_Merge1[[#This Row],[Nima.مقدار]]=0,"",Table_Merge1[[#This Row],[LME Zinc 3-month]]*Table_Merge1[[#This Row],[Nima.مقدار]]),"")</f>
        <v>519037875</v>
      </c>
      <c r="AR674" s="288">
        <f>IFERROR(IF(Table_Merge1[[#This Row],[LME Zinc stock]]*Table_Merge1[[#This Row],[Azad.Sell]]=0,"",Table_Merge1[[#This Row],[LME Zinc stock]]*Table_Merge1[[#This Row],[Azad.Sell]]),"")</f>
        <v>33944661250</v>
      </c>
      <c r="AS674" s="288">
        <f>IFERROR(IF(Table_Merge1[[#This Row],[LME Zinc 3-month]]*Table_Merge1[[#This Row],[Azad.Sell]]=0,"",Table_Merge1[[#This Row],[LME Zinc 3-month]]*Table_Merge1[[#This Row],[Azad.Sell]]),"")</f>
        <v>52953750</v>
      </c>
      <c r="AT674"/>
    </row>
    <row r="675" spans="1:46" x14ac:dyDescent="0.25">
      <c r="A675" s="258">
        <v>41847</v>
      </c>
      <c r="B6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1393.05.05</v>
      </c>
      <c r="C675" s="195">
        <f t="shared" ca="1" si="46"/>
        <v>1393</v>
      </c>
      <c r="D6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75" s="195">
        <f>_xlfn.NUMBERVALUE(RIGHT(Table11[[#This Row],[تاریخ شمسی]],2))</f>
        <v>5</v>
      </c>
      <c r="F6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05-05</v>
      </c>
      <c r="G675" s="195" t="s">
        <v>826</v>
      </c>
      <c r="I675" s="259">
        <v>44414</v>
      </c>
      <c r="J675">
        <v>25550</v>
      </c>
      <c r="L675" s="259">
        <v>41847</v>
      </c>
      <c r="M675">
        <v>31330</v>
      </c>
      <c r="O675" s="284">
        <f>IFERROR(DATE(Table7[[#This Row],[year]],MONTH(DATEVALUE(Table7[[#This Row],[month]]&amp;"1")),Table7[[#This Row],[day]]),"")</f>
        <v>44116</v>
      </c>
      <c r="P675" s="195" t="s">
        <v>4100</v>
      </c>
      <c r="Q675" s="195">
        <v>2020</v>
      </c>
      <c r="R675" s="195" t="s">
        <v>3448</v>
      </c>
      <c r="S675" s="195">
        <v>12</v>
      </c>
      <c r="T675" s="195">
        <v>1919.8</v>
      </c>
      <c r="U675" s="195">
        <v>1844</v>
      </c>
      <c r="V675" s="195">
        <v>1421500</v>
      </c>
      <c r="X675" s="260">
        <v>44200</v>
      </c>
      <c r="Y675" t="s">
        <v>8879</v>
      </c>
      <c r="Z675" s="260">
        <v>9</v>
      </c>
      <c r="AA675">
        <v>1399</v>
      </c>
      <c r="AB675" s="260" t="str">
        <f ca="1">IFERROR(IFERROR(VLOOKUP(Table_Merge1[[#This Row],[Column1]],Table11[#All],2,FALSE),LEFT(AB676,8)&amp;IF(LEN((RIGHT(AB676,2)+1))&lt;2,"0"&amp;(RIGHT(AB676,2)+1),(RIGHT(AB676,2)-1))),"")</f>
        <v>1399.10.15</v>
      </c>
      <c r="AC675" s="259" t="str">
        <f ca="1">LEFT(Table_Merge1[[#This Row],[Column2]],4)</f>
        <v>1399</v>
      </c>
      <c r="AD675" s="259" t="str">
        <f ca="1">RIGHT(LEFT(Table_Merge1[[#This Row],[Column2]],7),2)</f>
        <v>10</v>
      </c>
      <c r="AE675" s="259" t="str">
        <f ca="1">RIGHT(Table_Merge1[[#This Row],[Column2]],2)</f>
        <v>15</v>
      </c>
      <c r="AF675">
        <v>10</v>
      </c>
      <c r="AG675">
        <v>15</v>
      </c>
      <c r="AH675" s="260">
        <v>2021</v>
      </c>
      <c r="AI675" t="s">
        <v>3431</v>
      </c>
      <c r="AJ675" s="260">
        <v>4</v>
      </c>
      <c r="AK675">
        <v>1930.8</v>
      </c>
      <c r="AL675">
        <v>2008</v>
      </c>
      <c r="AM675">
        <v>1305825</v>
      </c>
      <c r="AN675">
        <v>25980</v>
      </c>
      <c r="AO675">
        <v>255595</v>
      </c>
      <c r="AP675" s="287">
        <f>IFERROR(IF(Table_Merge1[[#This Row],[LME Zinc stock]]*Table_Merge1[[#This Row],[Nima.مقدار]]=0,"",Table_Merge1[[#This Row],[LME Zinc stock]]*Table_Merge1[[#This Row],[Nima.مقدار]]),"")</f>
        <v>333762340875</v>
      </c>
      <c r="AQ675" s="287">
        <f>IFERROR(IF(Table_Merge1[[#This Row],[LME Zinc 3-month]]*Table_Merge1[[#This Row],[Nima.مقدار]]=0,"",Table_Merge1[[#This Row],[LME Zinc 3-month]]*Table_Merge1[[#This Row],[Nima.مقدار]]),"")</f>
        <v>513234760</v>
      </c>
      <c r="AR675" s="288">
        <f>IFERROR(IF(Table_Merge1[[#This Row],[LME Zinc stock]]*Table_Merge1[[#This Row],[Azad.Sell]]=0,"",Table_Merge1[[#This Row],[LME Zinc stock]]*Table_Merge1[[#This Row],[Azad.Sell]]),"")</f>
        <v>33925333500</v>
      </c>
      <c r="AS675" s="288">
        <f>IFERROR(IF(Table_Merge1[[#This Row],[LME Zinc 3-month]]*Table_Merge1[[#This Row],[Azad.Sell]]=0,"",Table_Merge1[[#This Row],[LME Zinc 3-month]]*Table_Merge1[[#This Row],[Azad.Sell]]),"")</f>
        <v>52167840</v>
      </c>
      <c r="AT675"/>
    </row>
    <row r="676" spans="1:46" x14ac:dyDescent="0.25">
      <c r="A676" s="258">
        <v>41848</v>
      </c>
      <c r="B6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1393.05.06</v>
      </c>
      <c r="C676" s="195">
        <f t="shared" ca="1" si="46"/>
        <v>1393</v>
      </c>
      <c r="D6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76" s="195">
        <f>_xlfn.NUMBERVALUE(RIGHT(Table11[[#This Row],[تاریخ شمسی]],2))</f>
        <v>6</v>
      </c>
      <c r="F6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05-06</v>
      </c>
      <c r="G676" s="195" t="s">
        <v>827</v>
      </c>
      <c r="I676" s="259">
        <v>44415</v>
      </c>
      <c r="J676">
        <v>25670</v>
      </c>
      <c r="L676" s="259">
        <v>41848</v>
      </c>
      <c r="M676">
        <v>31300</v>
      </c>
      <c r="O676" s="283">
        <f>IFERROR(DATE(Table7[[#This Row],[year]],MONTH(DATEVALUE(Table7[[#This Row],[month]]&amp;"1")),Table7[[#This Row],[day]]),"")</f>
        <v>44113</v>
      </c>
      <c r="P676" s="257" t="s">
        <v>4101</v>
      </c>
      <c r="Q676" s="257">
        <v>2020</v>
      </c>
      <c r="R676" s="257" t="s">
        <v>3448</v>
      </c>
      <c r="S676" s="257">
        <v>9</v>
      </c>
      <c r="T676" s="257">
        <v>1912.4</v>
      </c>
      <c r="U676" s="257">
        <v>1859</v>
      </c>
      <c r="V676" s="257">
        <v>1406550</v>
      </c>
      <c r="X676" s="260">
        <v>44196</v>
      </c>
      <c r="Y676" t="s">
        <v>8878</v>
      </c>
      <c r="Z676" s="260">
        <v>9</v>
      </c>
      <c r="AA676">
        <v>1399</v>
      </c>
      <c r="AB676" s="260" t="str">
        <f ca="1">IFERROR(IFERROR(VLOOKUP(Table_Merge1[[#This Row],[Column1]],Table11[#All],2,FALSE),LEFT(AB677,8)&amp;IF(LEN((RIGHT(AB677,2)+1))&lt;2,"0"&amp;(RIGHT(AB677,2)+1),(RIGHT(AB677,2)-1))),"")</f>
        <v>1399.10.11</v>
      </c>
      <c r="AC676" s="259" t="str">
        <f ca="1">LEFT(Table_Merge1[[#This Row],[Column2]],4)</f>
        <v>1399</v>
      </c>
      <c r="AD676" s="259" t="str">
        <f ca="1">RIGHT(LEFT(Table_Merge1[[#This Row],[Column2]],7),2)</f>
        <v>10</v>
      </c>
      <c r="AE676" s="259" t="str">
        <f ca="1">RIGHT(Table_Merge1[[#This Row],[Column2]],2)</f>
        <v>11</v>
      </c>
      <c r="AF676">
        <v>10</v>
      </c>
      <c r="AG676">
        <v>11</v>
      </c>
      <c r="AH676" s="260">
        <v>2020</v>
      </c>
      <c r="AI676" t="s">
        <v>3452</v>
      </c>
      <c r="AJ676" s="260">
        <v>31</v>
      </c>
      <c r="AK676">
        <v>1891</v>
      </c>
      <c r="AL676">
        <v>0</v>
      </c>
      <c r="AM676">
        <v>0</v>
      </c>
      <c r="AN676">
        <v>25800</v>
      </c>
      <c r="AO676">
        <v>255294</v>
      </c>
      <c r="AP676" s="287" t="str">
        <f>IFERROR(IF(Table_Merge1[[#This Row],[LME Zinc stock]]*Table_Merge1[[#This Row],[Nima.مقدار]]=0,"",Table_Merge1[[#This Row],[LME Zinc stock]]*Table_Merge1[[#This Row],[Nima.مقدار]]),"")</f>
        <v/>
      </c>
      <c r="AQ676" s="287" t="str">
        <f>IFERROR(IF(Table_Merge1[[#This Row],[LME Zinc 3-month]]*Table_Merge1[[#This Row],[Nima.مقدار]]=0,"",Table_Merge1[[#This Row],[LME Zinc 3-month]]*Table_Merge1[[#This Row],[Nima.مقدار]]),"")</f>
        <v/>
      </c>
      <c r="AR676" s="288" t="str">
        <f>IFERROR(IF(Table_Merge1[[#This Row],[LME Zinc stock]]*Table_Merge1[[#This Row],[Azad.Sell]]=0,"",Table_Merge1[[#This Row],[LME Zinc stock]]*Table_Merge1[[#This Row],[Azad.Sell]]),"")</f>
        <v/>
      </c>
      <c r="AS676" s="288" t="str">
        <f>IFERROR(IF(Table_Merge1[[#This Row],[LME Zinc 3-month]]*Table_Merge1[[#This Row],[Azad.Sell]]=0,"",Table_Merge1[[#This Row],[LME Zinc 3-month]]*Table_Merge1[[#This Row],[Azad.Sell]]),"")</f>
        <v/>
      </c>
      <c r="AT676"/>
    </row>
    <row r="677" spans="1:46" x14ac:dyDescent="0.25">
      <c r="A677" s="258">
        <v>41851</v>
      </c>
      <c r="B6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1393.05.09</v>
      </c>
      <c r="C677" s="195">
        <f t="shared" ca="1" si="46"/>
        <v>1393</v>
      </c>
      <c r="D6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77" s="195">
        <f>_xlfn.NUMBERVALUE(RIGHT(Table11[[#This Row],[تاریخ شمسی]],2))</f>
        <v>9</v>
      </c>
      <c r="F6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05-09</v>
      </c>
      <c r="G677" s="195" t="s">
        <v>828</v>
      </c>
      <c r="I677" s="259">
        <v>44416</v>
      </c>
      <c r="J677">
        <v>25730</v>
      </c>
      <c r="L677" s="259">
        <v>41851</v>
      </c>
      <c r="M677">
        <v>31220</v>
      </c>
      <c r="O677" s="284">
        <f>IFERROR(DATE(Table7[[#This Row],[year]],MONTH(DATEVALUE(Table7[[#This Row],[month]]&amp;"1")),Table7[[#This Row],[day]]),"")</f>
        <v>44112</v>
      </c>
      <c r="P677" s="195" t="s">
        <v>4102</v>
      </c>
      <c r="Q677" s="195">
        <v>2020</v>
      </c>
      <c r="R677" s="195" t="s">
        <v>3448</v>
      </c>
      <c r="S677" s="195">
        <v>8</v>
      </c>
      <c r="T677" s="195">
        <v>1891.35</v>
      </c>
      <c r="U677" s="195">
        <v>1863.5</v>
      </c>
      <c r="V677" s="195">
        <v>1406575</v>
      </c>
      <c r="X677" s="260">
        <v>44195</v>
      </c>
      <c r="Y677" t="s">
        <v>8877</v>
      </c>
      <c r="Z677" s="260">
        <v>9</v>
      </c>
      <c r="AA677">
        <v>1399</v>
      </c>
      <c r="AB677" s="260" t="str">
        <f ca="1">IFERROR(IFERROR(VLOOKUP(Table_Merge1[[#This Row],[Column1]],Table11[#All],2,FALSE),LEFT(AB678,8)&amp;IF(LEN((RIGHT(AB678,2)+1))&lt;2,"0"&amp;(RIGHT(AB678,2)+1),(RIGHT(AB678,2)-1))),"")</f>
        <v>1399.10.10</v>
      </c>
      <c r="AC677" s="259" t="str">
        <f ca="1">LEFT(Table_Merge1[[#This Row],[Column2]],4)</f>
        <v>1399</v>
      </c>
      <c r="AD677" s="259" t="str">
        <f ca="1">RIGHT(LEFT(Table_Merge1[[#This Row],[Column2]],7),2)</f>
        <v>10</v>
      </c>
      <c r="AE677" s="259" t="str">
        <f ca="1">RIGHT(Table_Merge1[[#This Row],[Column2]],2)</f>
        <v>10</v>
      </c>
      <c r="AF677">
        <v>10</v>
      </c>
      <c r="AG677">
        <v>10</v>
      </c>
      <c r="AH677" s="260">
        <v>2020</v>
      </c>
      <c r="AI677" t="s">
        <v>3452</v>
      </c>
      <c r="AJ677" s="260">
        <v>30</v>
      </c>
      <c r="AK677">
        <v>1877.55</v>
      </c>
      <c r="AL677">
        <v>0</v>
      </c>
      <c r="AM677">
        <v>0</v>
      </c>
      <c r="AN677">
        <v>25850</v>
      </c>
      <c r="AO677">
        <v>251738</v>
      </c>
      <c r="AP677" s="287" t="str">
        <f>IFERROR(IF(Table_Merge1[[#This Row],[LME Zinc stock]]*Table_Merge1[[#This Row],[Nima.مقدار]]=0,"",Table_Merge1[[#This Row],[LME Zinc stock]]*Table_Merge1[[#This Row],[Nima.مقدار]]),"")</f>
        <v/>
      </c>
      <c r="AQ677" s="287" t="str">
        <f>IFERROR(IF(Table_Merge1[[#This Row],[LME Zinc 3-month]]*Table_Merge1[[#This Row],[Nima.مقدار]]=0,"",Table_Merge1[[#This Row],[LME Zinc 3-month]]*Table_Merge1[[#This Row],[Nima.مقدار]]),"")</f>
        <v/>
      </c>
      <c r="AR677" s="288" t="str">
        <f>IFERROR(IF(Table_Merge1[[#This Row],[LME Zinc stock]]*Table_Merge1[[#This Row],[Azad.Sell]]=0,"",Table_Merge1[[#This Row],[LME Zinc stock]]*Table_Merge1[[#This Row],[Azad.Sell]]),"")</f>
        <v/>
      </c>
      <c r="AS677" s="288" t="str">
        <f>IFERROR(IF(Table_Merge1[[#This Row],[LME Zinc 3-month]]*Table_Merge1[[#This Row],[Azad.Sell]]=0,"",Table_Merge1[[#This Row],[LME Zinc 3-month]]*Table_Merge1[[#This Row],[Azad.Sell]]),"")</f>
        <v/>
      </c>
      <c r="AT677"/>
    </row>
    <row r="678" spans="1:46" x14ac:dyDescent="0.25">
      <c r="A678" s="258">
        <v>41853</v>
      </c>
      <c r="B6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1393.05.11</v>
      </c>
      <c r="C678" s="195">
        <f t="shared" ca="1" si="46"/>
        <v>1393</v>
      </c>
      <c r="D6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78" s="195">
        <f>_xlfn.NUMBERVALUE(RIGHT(Table11[[#This Row],[تاریخ شمسی]],2))</f>
        <v>11</v>
      </c>
      <c r="F6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05-11</v>
      </c>
      <c r="G678" s="195" t="s">
        <v>829</v>
      </c>
      <c r="I678" s="259">
        <v>44417</v>
      </c>
      <c r="J678">
        <v>25950</v>
      </c>
      <c r="L678" s="259">
        <v>41853</v>
      </c>
      <c r="M678">
        <v>31280</v>
      </c>
      <c r="O678" s="283">
        <f>IFERROR(DATE(Table7[[#This Row],[year]],MONTH(DATEVALUE(Table7[[#This Row],[month]]&amp;"1")),Table7[[#This Row],[day]]),"")</f>
        <v>44111</v>
      </c>
      <c r="P678" s="257" t="s">
        <v>4103</v>
      </c>
      <c r="Q678" s="257">
        <v>2020</v>
      </c>
      <c r="R678" s="257" t="s">
        <v>3448</v>
      </c>
      <c r="S678" s="257">
        <v>7</v>
      </c>
      <c r="T678" s="257">
        <v>1888</v>
      </c>
      <c r="U678" s="257">
        <v>1839.5</v>
      </c>
      <c r="V678" s="257">
        <v>1407025</v>
      </c>
      <c r="X678" s="260">
        <v>44194</v>
      </c>
      <c r="Y678" t="s">
        <v>8876</v>
      </c>
      <c r="Z678" s="260">
        <v>9</v>
      </c>
      <c r="AA678">
        <v>1399</v>
      </c>
      <c r="AB678" s="260" t="str">
        <f ca="1">IFERROR(IFERROR(VLOOKUP(Table_Merge1[[#This Row],[Column1]],Table11[#All],2,FALSE),LEFT(AB679,8)&amp;IF(LEN((RIGHT(AB679,2)+1))&lt;2,"0"&amp;(RIGHT(AB679,2)+1),(RIGHT(AB679,2)-1))),"")</f>
        <v>1399.10.09</v>
      </c>
      <c r="AC678" s="259" t="str">
        <f ca="1">LEFT(Table_Merge1[[#This Row],[Column2]],4)</f>
        <v>1399</v>
      </c>
      <c r="AD678" s="259" t="str">
        <f ca="1">RIGHT(LEFT(Table_Merge1[[#This Row],[Column2]],7),2)</f>
        <v>10</v>
      </c>
      <c r="AE678" s="259" t="str">
        <f ca="1">RIGHT(Table_Merge1[[#This Row],[Column2]],2)</f>
        <v>09</v>
      </c>
      <c r="AF678">
        <v>10</v>
      </c>
      <c r="AG678">
        <v>9</v>
      </c>
      <c r="AH678" s="260">
        <v>2020</v>
      </c>
      <c r="AI678" t="s">
        <v>3452</v>
      </c>
      <c r="AJ678" s="260">
        <v>29</v>
      </c>
      <c r="AK678">
        <v>1873.9</v>
      </c>
      <c r="AL678">
        <v>0</v>
      </c>
      <c r="AM678">
        <v>0</v>
      </c>
      <c r="AN678">
        <v>25830</v>
      </c>
      <c r="AO678">
        <v>255969</v>
      </c>
      <c r="AP678" s="287" t="str">
        <f>IFERROR(IF(Table_Merge1[[#This Row],[LME Zinc stock]]*Table_Merge1[[#This Row],[Nima.مقدار]]=0,"",Table_Merge1[[#This Row],[LME Zinc stock]]*Table_Merge1[[#This Row],[Nima.مقدار]]),"")</f>
        <v/>
      </c>
      <c r="AQ678" s="287" t="str">
        <f>IFERROR(IF(Table_Merge1[[#This Row],[LME Zinc 3-month]]*Table_Merge1[[#This Row],[Nima.مقدار]]=0,"",Table_Merge1[[#This Row],[LME Zinc 3-month]]*Table_Merge1[[#This Row],[Nima.مقدار]]),"")</f>
        <v/>
      </c>
      <c r="AR678" s="288" t="str">
        <f>IFERROR(IF(Table_Merge1[[#This Row],[LME Zinc stock]]*Table_Merge1[[#This Row],[Azad.Sell]]=0,"",Table_Merge1[[#This Row],[LME Zinc stock]]*Table_Merge1[[#This Row],[Azad.Sell]]),"")</f>
        <v/>
      </c>
      <c r="AS678" s="288" t="str">
        <f>IFERROR(IF(Table_Merge1[[#This Row],[LME Zinc 3-month]]*Table_Merge1[[#This Row],[Azad.Sell]]=0,"",Table_Merge1[[#This Row],[LME Zinc 3-month]]*Table_Merge1[[#This Row],[Azad.Sell]]),"")</f>
        <v/>
      </c>
      <c r="AT678"/>
    </row>
    <row r="679" spans="1:46" x14ac:dyDescent="0.25">
      <c r="A679" s="258">
        <v>41854</v>
      </c>
      <c r="B6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1393.05.12</v>
      </c>
      <c r="C679" s="195">
        <f t="shared" ca="1" si="46"/>
        <v>1393</v>
      </c>
      <c r="D6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79" s="195">
        <f>_xlfn.NUMBERVALUE(RIGHT(Table11[[#This Row],[تاریخ شمسی]],2))</f>
        <v>12</v>
      </c>
      <c r="F6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05-12</v>
      </c>
      <c r="G679" s="195" t="s">
        <v>830</v>
      </c>
      <c r="I679" s="259">
        <v>44418</v>
      </c>
      <c r="J679">
        <v>26370</v>
      </c>
      <c r="L679" s="259">
        <v>41854</v>
      </c>
      <c r="M679">
        <v>31380</v>
      </c>
      <c r="O679" s="284">
        <f>IFERROR(DATE(Table7[[#This Row],[year]],MONTH(DATEVALUE(Table7[[#This Row],[month]]&amp;"1")),Table7[[#This Row],[day]]),"")</f>
        <v>44110</v>
      </c>
      <c r="P679" s="195" t="s">
        <v>4104</v>
      </c>
      <c r="Q679" s="195">
        <v>2020</v>
      </c>
      <c r="R679" s="195" t="s">
        <v>3448</v>
      </c>
      <c r="S679" s="195">
        <v>6</v>
      </c>
      <c r="T679" s="195">
        <v>1912.5</v>
      </c>
      <c r="U679" s="195">
        <v>1853.5</v>
      </c>
      <c r="V679" s="195">
        <v>1412125</v>
      </c>
      <c r="X679" s="260">
        <v>44188</v>
      </c>
      <c r="Y679" t="s">
        <v>8875</v>
      </c>
      <c r="Z679" s="260">
        <v>9</v>
      </c>
      <c r="AA679">
        <v>1399</v>
      </c>
      <c r="AB679" s="260" t="str">
        <f ca="1">IFERROR(IFERROR(VLOOKUP(Table_Merge1[[#This Row],[Column1]],Table11[#All],2,FALSE),LEFT(AB680,8)&amp;IF(LEN((RIGHT(AB680,2)+1))&lt;2,"0"&amp;(RIGHT(AB680,2)+1),(RIGHT(AB680,2)-1))),"")</f>
        <v>1399.10.03</v>
      </c>
      <c r="AC679" s="259" t="str">
        <f ca="1">LEFT(Table_Merge1[[#This Row],[Column2]],4)</f>
        <v>1399</v>
      </c>
      <c r="AD679" s="259" t="str">
        <f ca="1">RIGHT(LEFT(Table_Merge1[[#This Row],[Column2]],7),2)</f>
        <v>10</v>
      </c>
      <c r="AE679" s="259" t="str">
        <f ca="1">RIGHT(Table_Merge1[[#This Row],[Column2]],2)</f>
        <v>03</v>
      </c>
      <c r="AF679">
        <v>10</v>
      </c>
      <c r="AG679">
        <v>3</v>
      </c>
      <c r="AH679" s="260">
        <v>2020</v>
      </c>
      <c r="AI679" t="s">
        <v>3452</v>
      </c>
      <c r="AJ679" s="260">
        <v>23</v>
      </c>
      <c r="AK679">
        <v>1867.1</v>
      </c>
      <c r="AL679">
        <v>0</v>
      </c>
      <c r="AM679">
        <v>0</v>
      </c>
      <c r="AN679">
        <v>26050</v>
      </c>
      <c r="AO679">
        <v>254942</v>
      </c>
      <c r="AP679" s="287" t="str">
        <f>IFERROR(IF(Table_Merge1[[#This Row],[LME Zinc stock]]*Table_Merge1[[#This Row],[Nima.مقدار]]=0,"",Table_Merge1[[#This Row],[LME Zinc stock]]*Table_Merge1[[#This Row],[Nima.مقدار]]),"")</f>
        <v/>
      </c>
      <c r="AQ679" s="287" t="str">
        <f>IFERROR(IF(Table_Merge1[[#This Row],[LME Zinc 3-month]]*Table_Merge1[[#This Row],[Nima.مقدار]]=0,"",Table_Merge1[[#This Row],[LME Zinc 3-month]]*Table_Merge1[[#This Row],[Nima.مقدار]]),"")</f>
        <v/>
      </c>
      <c r="AR679" s="288" t="str">
        <f>IFERROR(IF(Table_Merge1[[#This Row],[LME Zinc stock]]*Table_Merge1[[#This Row],[Azad.Sell]]=0,"",Table_Merge1[[#This Row],[LME Zinc stock]]*Table_Merge1[[#This Row],[Azad.Sell]]),"")</f>
        <v/>
      </c>
      <c r="AS679" s="288" t="str">
        <f>IFERROR(IF(Table_Merge1[[#This Row],[LME Zinc 3-month]]*Table_Merge1[[#This Row],[Azad.Sell]]=0,"",Table_Merge1[[#This Row],[LME Zinc 3-month]]*Table_Merge1[[#This Row],[Azad.Sell]]),"")</f>
        <v/>
      </c>
      <c r="AT679"/>
    </row>
    <row r="680" spans="1:46" x14ac:dyDescent="0.25">
      <c r="A680" s="258">
        <v>41855</v>
      </c>
      <c r="B6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1393.05.13</v>
      </c>
      <c r="C680" s="195">
        <f t="shared" ca="1" si="46"/>
        <v>1393</v>
      </c>
      <c r="D6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80" s="195">
        <f>_xlfn.NUMBERVALUE(RIGHT(Table11[[#This Row],[تاریخ شمسی]],2))</f>
        <v>13</v>
      </c>
      <c r="F6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05-13</v>
      </c>
      <c r="G680" s="195" t="s">
        <v>831</v>
      </c>
      <c r="I680" s="259">
        <v>44419</v>
      </c>
      <c r="J680">
        <v>26700</v>
      </c>
      <c r="L680" s="259">
        <v>41855</v>
      </c>
      <c r="M680">
        <v>31430</v>
      </c>
      <c r="O680" s="283">
        <f>IFERROR(DATE(Table7[[#This Row],[year]],MONTH(DATEVALUE(Table7[[#This Row],[month]]&amp;"1")),Table7[[#This Row],[day]]),"")</f>
        <v>44109</v>
      </c>
      <c r="P680" s="257" t="s">
        <v>4105</v>
      </c>
      <c r="Q680" s="257">
        <v>2020</v>
      </c>
      <c r="R680" s="257" t="s">
        <v>3448</v>
      </c>
      <c r="S680" s="257">
        <v>5</v>
      </c>
      <c r="T680" s="257">
        <v>1899.65</v>
      </c>
      <c r="U680" s="257">
        <v>1854</v>
      </c>
      <c r="V680" s="257">
        <v>1412600</v>
      </c>
      <c r="X680" s="260">
        <v>44187</v>
      </c>
      <c r="Y680" t="s">
        <v>8874</v>
      </c>
      <c r="Z680" s="260">
        <v>9</v>
      </c>
      <c r="AA680">
        <v>1399</v>
      </c>
      <c r="AB680" s="260" t="str">
        <f ca="1">IFERROR(IFERROR(VLOOKUP(Table_Merge1[[#This Row],[Column1]],Table11[#All],2,FALSE),LEFT(AB681,8)&amp;IF(LEN((RIGHT(AB681,2)+1))&lt;2,"0"&amp;(RIGHT(AB681,2)+1),(RIGHT(AB681,2)-1))),"")</f>
        <v>1399.10.02</v>
      </c>
      <c r="AC680" s="259" t="str">
        <f ca="1">LEFT(Table_Merge1[[#This Row],[Column2]],4)</f>
        <v>1399</v>
      </c>
      <c r="AD680" s="259" t="str">
        <f ca="1">RIGHT(LEFT(Table_Merge1[[#This Row],[Column2]],7),2)</f>
        <v>10</v>
      </c>
      <c r="AE680" s="259" t="str">
        <f ca="1">RIGHT(Table_Merge1[[#This Row],[Column2]],2)</f>
        <v>02</v>
      </c>
      <c r="AF680">
        <v>10</v>
      </c>
      <c r="AG680">
        <v>2</v>
      </c>
      <c r="AH680" s="260">
        <v>2020</v>
      </c>
      <c r="AI680" t="s">
        <v>3452</v>
      </c>
      <c r="AJ680" s="260">
        <v>22</v>
      </c>
      <c r="AK680">
        <v>1873.3</v>
      </c>
      <c r="AL680" t="s">
        <v>3621</v>
      </c>
      <c r="AM680" t="s">
        <v>3621</v>
      </c>
      <c r="AN680">
        <v>25830</v>
      </c>
      <c r="AO680">
        <v>252902</v>
      </c>
      <c r="AP680" s="287" t="str">
        <f>IFERROR(IF(Table_Merge1[[#This Row],[LME Zinc stock]]*Table_Merge1[[#This Row],[Nima.مقدار]]=0,"",Table_Merge1[[#This Row],[LME Zinc stock]]*Table_Merge1[[#This Row],[Nima.مقدار]]),"")</f>
        <v/>
      </c>
      <c r="AQ680" s="287" t="str">
        <f>IFERROR(IF(Table_Merge1[[#This Row],[LME Zinc 3-month]]*Table_Merge1[[#This Row],[Nima.مقدار]]=0,"",Table_Merge1[[#This Row],[LME Zinc 3-month]]*Table_Merge1[[#This Row],[Nima.مقدار]]),"")</f>
        <v/>
      </c>
      <c r="AR680" s="288" t="str">
        <f>IFERROR(IF(Table_Merge1[[#This Row],[LME Zinc stock]]*Table_Merge1[[#This Row],[Azad.Sell]]=0,"",Table_Merge1[[#This Row],[LME Zinc stock]]*Table_Merge1[[#This Row],[Azad.Sell]]),"")</f>
        <v/>
      </c>
      <c r="AS680" s="288" t="str">
        <f>IFERROR(IF(Table_Merge1[[#This Row],[LME Zinc 3-month]]*Table_Merge1[[#This Row],[Azad.Sell]]=0,"",Table_Merge1[[#This Row],[LME Zinc 3-month]]*Table_Merge1[[#This Row],[Azad.Sell]]),"")</f>
        <v/>
      </c>
      <c r="AT680"/>
    </row>
    <row r="681" spans="1:46" x14ac:dyDescent="0.25">
      <c r="A681" s="258">
        <v>41856</v>
      </c>
      <c r="B6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1393.05.14</v>
      </c>
      <c r="C681" s="195">
        <f t="shared" ca="1" si="46"/>
        <v>1393</v>
      </c>
      <c r="D6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81" s="195">
        <f>_xlfn.NUMBERVALUE(RIGHT(Table11[[#This Row],[تاریخ شمسی]],2))</f>
        <v>14</v>
      </c>
      <c r="F6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05-14</v>
      </c>
      <c r="G681" s="195" t="s">
        <v>832</v>
      </c>
      <c r="I681" s="259">
        <v>44420</v>
      </c>
      <c r="J681">
        <v>26480</v>
      </c>
      <c r="L681" s="259">
        <v>41856</v>
      </c>
      <c r="M681">
        <v>31360</v>
      </c>
      <c r="O681" s="284">
        <f>IFERROR(DATE(Table7[[#This Row],[year]],MONTH(DATEVALUE(Table7[[#This Row],[month]]&amp;"1")),Table7[[#This Row],[day]]),"")</f>
        <v>44106</v>
      </c>
      <c r="P681" s="195" t="s">
        <v>4106</v>
      </c>
      <c r="Q681" s="195">
        <v>2020</v>
      </c>
      <c r="R681" s="195" t="s">
        <v>3448</v>
      </c>
      <c r="S681" s="195">
        <v>2</v>
      </c>
      <c r="T681" s="195">
        <v>1906.4</v>
      </c>
      <c r="U681" s="195">
        <v>1847</v>
      </c>
      <c r="V681" s="195">
        <v>1422475</v>
      </c>
      <c r="X681" s="260">
        <v>44186</v>
      </c>
      <c r="Y681" t="s">
        <v>8873</v>
      </c>
      <c r="Z681" s="260">
        <v>9</v>
      </c>
      <c r="AA681">
        <v>1399</v>
      </c>
      <c r="AB681" s="260" t="str">
        <f ca="1">IFERROR(IFERROR(VLOOKUP(Table_Merge1[[#This Row],[Column1]],Table11[#All],2,FALSE),LEFT(AB682,8)&amp;IF(LEN((RIGHT(AB682,2)+1))&lt;2,"0"&amp;(RIGHT(AB682,2)+1),(RIGHT(AB682,2)-1))),"")</f>
        <v>1399.10.01</v>
      </c>
      <c r="AC681" s="259" t="str">
        <f ca="1">LEFT(Table_Merge1[[#This Row],[Column2]],4)</f>
        <v>1399</v>
      </c>
      <c r="AD681" s="259" t="str">
        <f ca="1">RIGHT(LEFT(Table_Merge1[[#This Row],[Column2]],7),2)</f>
        <v>10</v>
      </c>
      <c r="AE681" s="259" t="str">
        <f ca="1">RIGHT(Table_Merge1[[#This Row],[Column2]],2)</f>
        <v>01</v>
      </c>
      <c r="AF681">
        <v>10</v>
      </c>
      <c r="AG681">
        <v>1</v>
      </c>
      <c r="AH681" s="260">
        <v>2020</v>
      </c>
      <c r="AI681" t="s">
        <v>3452</v>
      </c>
      <c r="AJ681" s="260">
        <v>21</v>
      </c>
      <c r="AK681">
        <v>1869.25</v>
      </c>
      <c r="AL681">
        <v>1980.5</v>
      </c>
      <c r="AM681">
        <v>1345800</v>
      </c>
      <c r="AN681">
        <v>25750</v>
      </c>
      <c r="AO681">
        <v>256251</v>
      </c>
      <c r="AP681" s="287">
        <f>IFERROR(IF(Table_Merge1[[#This Row],[LME Zinc stock]]*Table_Merge1[[#This Row],[Nima.مقدار]]=0,"",Table_Merge1[[#This Row],[LME Zinc stock]]*Table_Merge1[[#This Row],[Nima.مقدار]]),"")</f>
        <v>344862595800</v>
      </c>
      <c r="AQ681" s="287">
        <f>IFERROR(IF(Table_Merge1[[#This Row],[LME Zinc 3-month]]*Table_Merge1[[#This Row],[Nima.مقدار]]=0,"",Table_Merge1[[#This Row],[LME Zinc 3-month]]*Table_Merge1[[#This Row],[Nima.مقدار]]),"")</f>
        <v>507505105.5</v>
      </c>
      <c r="AR681" s="288">
        <f>IFERROR(IF(Table_Merge1[[#This Row],[LME Zinc stock]]*Table_Merge1[[#This Row],[Azad.Sell]]=0,"",Table_Merge1[[#This Row],[LME Zinc stock]]*Table_Merge1[[#This Row],[Azad.Sell]]),"")</f>
        <v>34654350000</v>
      </c>
      <c r="AS681" s="288">
        <f>IFERROR(IF(Table_Merge1[[#This Row],[LME Zinc 3-month]]*Table_Merge1[[#This Row],[Azad.Sell]]=0,"",Table_Merge1[[#This Row],[LME Zinc 3-month]]*Table_Merge1[[#This Row],[Azad.Sell]]),"")</f>
        <v>50997875</v>
      </c>
      <c r="AT681"/>
    </row>
    <row r="682" spans="1:46" x14ac:dyDescent="0.25">
      <c r="A682" s="258">
        <v>41857</v>
      </c>
      <c r="B6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1393.05.15</v>
      </c>
      <c r="C682" s="195">
        <f t="shared" ca="1" si="46"/>
        <v>1393</v>
      </c>
      <c r="D6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82" s="195">
        <f>_xlfn.NUMBERVALUE(RIGHT(Table11[[#This Row],[تاریخ شمسی]],2))</f>
        <v>15</v>
      </c>
      <c r="F6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05-15</v>
      </c>
      <c r="G682" s="195" t="s">
        <v>833</v>
      </c>
      <c r="I682" s="259">
        <v>44421</v>
      </c>
      <c r="J682">
        <v>26480</v>
      </c>
      <c r="L682" s="259">
        <v>41857</v>
      </c>
      <c r="M682">
        <v>31400</v>
      </c>
      <c r="O682" s="283">
        <f>IFERROR(DATE(Table7[[#This Row],[year]],MONTH(DATEVALUE(Table7[[#This Row],[month]]&amp;"1")),Table7[[#This Row],[day]]),"")</f>
        <v>44105</v>
      </c>
      <c r="P682" s="257" t="s">
        <v>4107</v>
      </c>
      <c r="Q682" s="257">
        <v>2020</v>
      </c>
      <c r="R682" s="257" t="s">
        <v>3448</v>
      </c>
      <c r="S682" s="257">
        <v>1</v>
      </c>
      <c r="T682" s="257">
        <v>1895.55</v>
      </c>
      <c r="U682" s="257">
        <v>1820</v>
      </c>
      <c r="V682" s="257">
        <v>1416325</v>
      </c>
      <c r="X682" s="260">
        <v>44183</v>
      </c>
      <c r="Z682" s="260">
        <v>9</v>
      </c>
      <c r="AB682" s="260" t="str">
        <f ca="1">IFERROR(IFERROR(VLOOKUP(Table_Merge1[[#This Row],[Column1]],Table11[#All],2,FALSE),LEFT(AB683,8)&amp;IF(LEN((RIGHT(AB683,2)+1))&lt;2,"0"&amp;(RIGHT(AB683,2)+1),(RIGHT(AB683,2)-1))),"")</f>
        <v>1399.09.26</v>
      </c>
      <c r="AC682" s="259" t="str">
        <f ca="1">LEFT(Table_Merge1[[#This Row],[Column2]],4)</f>
        <v>1399</v>
      </c>
      <c r="AD682" s="259" t="str">
        <f ca="1">RIGHT(LEFT(Table_Merge1[[#This Row],[Column2]],7),2)</f>
        <v>09</v>
      </c>
      <c r="AE682" s="259" t="str">
        <f ca="1">RIGHT(Table_Merge1[[#This Row],[Column2]],2)</f>
        <v>26</v>
      </c>
      <c r="AH682" s="260">
        <v>2020</v>
      </c>
      <c r="AI682" t="s">
        <v>3452</v>
      </c>
      <c r="AJ682" s="260">
        <v>18</v>
      </c>
      <c r="AK682">
        <v>1880</v>
      </c>
      <c r="AL682">
        <v>1997</v>
      </c>
      <c r="AM682">
        <v>1351250</v>
      </c>
      <c r="AN682">
        <v>25950</v>
      </c>
      <c r="AP682" s="287" t="str">
        <f>IFERROR(IF(Table_Merge1[[#This Row],[LME Zinc stock]]*Table_Merge1[[#This Row],[Nima.مقدار]]=0,"",Table_Merge1[[#This Row],[LME Zinc stock]]*Table_Merge1[[#This Row],[Nima.مقدار]]),"")</f>
        <v/>
      </c>
      <c r="AQ682" s="287" t="str">
        <f>IFERROR(IF(Table_Merge1[[#This Row],[LME Zinc 3-month]]*Table_Merge1[[#This Row],[Nima.مقدار]]=0,"",Table_Merge1[[#This Row],[LME Zinc 3-month]]*Table_Merge1[[#This Row],[Nima.مقدار]]),"")</f>
        <v/>
      </c>
      <c r="AR682" s="288">
        <f>IFERROR(IF(Table_Merge1[[#This Row],[LME Zinc stock]]*Table_Merge1[[#This Row],[Azad.Sell]]=0,"",Table_Merge1[[#This Row],[LME Zinc stock]]*Table_Merge1[[#This Row],[Azad.Sell]]),"")</f>
        <v>35064937500</v>
      </c>
      <c r="AS682" s="288">
        <f>IFERROR(IF(Table_Merge1[[#This Row],[LME Zinc 3-month]]*Table_Merge1[[#This Row],[Azad.Sell]]=0,"",Table_Merge1[[#This Row],[LME Zinc 3-month]]*Table_Merge1[[#This Row],[Azad.Sell]]),"")</f>
        <v>51822150</v>
      </c>
      <c r="AT682"/>
    </row>
    <row r="683" spans="1:46" x14ac:dyDescent="0.25">
      <c r="A683" s="258">
        <v>41858</v>
      </c>
      <c r="B6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1393.05.16</v>
      </c>
      <c r="C683" s="195">
        <f t="shared" ca="1" si="46"/>
        <v>1393</v>
      </c>
      <c r="D6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83" s="195">
        <f>_xlfn.NUMBERVALUE(RIGHT(Table11[[#This Row],[تاریخ شمسی]],2))</f>
        <v>16</v>
      </c>
      <c r="F6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05-16</v>
      </c>
      <c r="G683" s="195" t="s">
        <v>834</v>
      </c>
      <c r="I683" s="259">
        <v>44422</v>
      </c>
      <c r="J683">
        <v>26500</v>
      </c>
      <c r="L683" s="259">
        <v>41858</v>
      </c>
      <c r="M683">
        <v>31350</v>
      </c>
      <c r="O683" s="284">
        <f>IFERROR(DATE(Table7[[#This Row],[year]],MONTH(DATEVALUE(Table7[[#This Row],[month]]&amp;"1")),Table7[[#This Row],[day]]),"")</f>
        <v>44104</v>
      </c>
      <c r="P683" s="195" t="s">
        <v>4108</v>
      </c>
      <c r="Q683" s="195">
        <v>2020</v>
      </c>
      <c r="R683" s="195" t="s">
        <v>3447</v>
      </c>
      <c r="S683" s="195">
        <v>30</v>
      </c>
      <c r="T683" s="195">
        <v>1883.4</v>
      </c>
      <c r="U683" s="195">
        <v>1772.5</v>
      </c>
      <c r="V683" s="195">
        <v>1428475</v>
      </c>
      <c r="X683" s="260">
        <v>44182</v>
      </c>
      <c r="Y683" t="s">
        <v>8872</v>
      </c>
      <c r="Z683" s="260">
        <v>9</v>
      </c>
      <c r="AA683">
        <v>1399</v>
      </c>
      <c r="AB683" s="260" t="str">
        <f ca="1">IFERROR(IFERROR(VLOOKUP(Table_Merge1[[#This Row],[Column1]],Table11[#All],2,FALSE),LEFT(AB684,8)&amp;IF(LEN((RIGHT(AB684,2)+1))&lt;2,"0"&amp;(RIGHT(AB684,2)+1),(RIGHT(AB684,2)-1))),"")</f>
        <v>1399.09.27</v>
      </c>
      <c r="AC683" s="259" t="str">
        <f ca="1">LEFT(Table_Merge1[[#This Row],[Column2]],4)</f>
        <v>1399</v>
      </c>
      <c r="AD683" s="259" t="str">
        <f ca="1">RIGHT(LEFT(Table_Merge1[[#This Row],[Column2]],7),2)</f>
        <v>09</v>
      </c>
      <c r="AE683" s="259" t="str">
        <f ca="1">RIGHT(Table_Merge1[[#This Row],[Column2]],2)</f>
        <v>27</v>
      </c>
      <c r="AF683">
        <v>9</v>
      </c>
      <c r="AG683">
        <v>27</v>
      </c>
      <c r="AH683" s="260">
        <v>2020</v>
      </c>
      <c r="AI683" t="s">
        <v>3452</v>
      </c>
      <c r="AJ683" s="260">
        <v>17</v>
      </c>
      <c r="AK683">
        <v>1871.95</v>
      </c>
      <c r="AL683">
        <v>2004</v>
      </c>
      <c r="AM683">
        <v>1366275</v>
      </c>
      <c r="AN683">
        <v>25950</v>
      </c>
      <c r="AO683">
        <v>257032</v>
      </c>
      <c r="AP683" s="287">
        <f>IFERROR(IF(Table_Merge1[[#This Row],[LME Zinc stock]]*Table_Merge1[[#This Row],[Nima.مقدار]]=0,"",Table_Merge1[[#This Row],[LME Zinc stock]]*Table_Merge1[[#This Row],[Nima.مقدار]]),"")</f>
        <v>351176395800</v>
      </c>
      <c r="AQ683" s="287">
        <f>IFERROR(IF(Table_Merge1[[#This Row],[LME Zinc 3-month]]*Table_Merge1[[#This Row],[Nima.مقدار]]=0,"",Table_Merge1[[#This Row],[LME Zinc 3-month]]*Table_Merge1[[#This Row],[Nima.مقدار]]),"")</f>
        <v>515092128</v>
      </c>
      <c r="AR683" s="288">
        <f>IFERROR(IF(Table_Merge1[[#This Row],[LME Zinc stock]]*Table_Merge1[[#This Row],[Azad.Sell]]=0,"",Table_Merge1[[#This Row],[LME Zinc stock]]*Table_Merge1[[#This Row],[Azad.Sell]]),"")</f>
        <v>35454836250</v>
      </c>
      <c r="AS683" s="288">
        <f>IFERROR(IF(Table_Merge1[[#This Row],[LME Zinc 3-month]]*Table_Merge1[[#This Row],[Azad.Sell]]=0,"",Table_Merge1[[#This Row],[LME Zinc 3-month]]*Table_Merge1[[#This Row],[Azad.Sell]]),"")</f>
        <v>52003800</v>
      </c>
      <c r="AT683"/>
    </row>
    <row r="684" spans="1:46" x14ac:dyDescent="0.25">
      <c r="A684" s="258">
        <v>41860</v>
      </c>
      <c r="B6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1393.05.18</v>
      </c>
      <c r="C684" s="195">
        <f t="shared" ca="1" si="46"/>
        <v>1393</v>
      </c>
      <c r="D6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84" s="195">
        <f>_xlfn.NUMBERVALUE(RIGHT(Table11[[#This Row],[تاریخ شمسی]],2))</f>
        <v>18</v>
      </c>
      <c r="F6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05-18</v>
      </c>
      <c r="G684" s="195" t="s">
        <v>835</v>
      </c>
      <c r="I684" s="259">
        <v>44423</v>
      </c>
      <c r="J684">
        <v>26950</v>
      </c>
      <c r="L684" s="259">
        <v>41860</v>
      </c>
      <c r="M684">
        <v>31270</v>
      </c>
      <c r="O684" s="283">
        <f>IFERROR(DATE(Table7[[#This Row],[year]],MONTH(DATEVALUE(Table7[[#This Row],[month]]&amp;"1")),Table7[[#This Row],[day]]),"")</f>
        <v>44103</v>
      </c>
      <c r="P684" s="257" t="s">
        <v>4109</v>
      </c>
      <c r="Q684" s="257">
        <v>2020</v>
      </c>
      <c r="R684" s="257" t="s">
        <v>3447</v>
      </c>
      <c r="S684" s="257">
        <v>29</v>
      </c>
      <c r="T684" s="257">
        <v>1882.4</v>
      </c>
      <c r="U684" s="257">
        <v>1783</v>
      </c>
      <c r="V684" s="257">
        <v>1432650</v>
      </c>
      <c r="X684" s="260">
        <v>44181</v>
      </c>
      <c r="Y684" t="s">
        <v>8871</v>
      </c>
      <c r="Z684" s="260">
        <v>10</v>
      </c>
      <c r="AA684">
        <v>1399</v>
      </c>
      <c r="AB684" s="260" t="str">
        <f ca="1">IFERROR(IFERROR(VLOOKUP(Table_Merge1[[#This Row],[Column1]],Table11[#All],2,FALSE),LEFT(AB685,8)&amp;IF(LEN((RIGHT(AB685,2)+1))&lt;2,"0"&amp;(RIGHT(AB685,2)+1),(RIGHT(AB685,2)-1))),"")</f>
        <v>1399.09.26</v>
      </c>
      <c r="AC684" s="259" t="str">
        <f ca="1">LEFT(Table_Merge1[[#This Row],[Column2]],4)</f>
        <v>1399</v>
      </c>
      <c r="AD684" s="259" t="str">
        <f ca="1">RIGHT(LEFT(Table_Merge1[[#This Row],[Column2]],7),2)</f>
        <v>09</v>
      </c>
      <c r="AE684" s="259" t="str">
        <f ca="1">RIGHT(Table_Merge1[[#This Row],[Column2]],2)</f>
        <v>26</v>
      </c>
      <c r="AF684">
        <v>9</v>
      </c>
      <c r="AG684">
        <v>26</v>
      </c>
      <c r="AH684" s="260">
        <v>2020</v>
      </c>
      <c r="AI684" t="s">
        <v>3452</v>
      </c>
      <c r="AJ684" s="260">
        <v>16</v>
      </c>
      <c r="AK684">
        <v>1861.35</v>
      </c>
      <c r="AL684">
        <v>2025.5</v>
      </c>
      <c r="AM684">
        <v>1372350</v>
      </c>
      <c r="AN684">
        <v>25900</v>
      </c>
      <c r="AO684">
        <v>255920</v>
      </c>
      <c r="AP684" s="287">
        <f>IFERROR(IF(Table_Merge1[[#This Row],[LME Zinc stock]]*Table_Merge1[[#This Row],[Nima.مقدار]]=0,"",Table_Merge1[[#This Row],[LME Zinc stock]]*Table_Merge1[[#This Row],[Nima.مقدار]]),"")</f>
        <v>351211812000</v>
      </c>
      <c r="AQ684" s="287">
        <f>IFERROR(IF(Table_Merge1[[#This Row],[LME Zinc 3-month]]*Table_Merge1[[#This Row],[Nima.مقدار]]=0,"",Table_Merge1[[#This Row],[LME Zinc 3-month]]*Table_Merge1[[#This Row],[Nima.مقدار]]),"")</f>
        <v>518365960</v>
      </c>
      <c r="AR684" s="288">
        <f>IFERROR(IF(Table_Merge1[[#This Row],[LME Zinc stock]]*Table_Merge1[[#This Row],[Azad.Sell]]=0,"",Table_Merge1[[#This Row],[LME Zinc stock]]*Table_Merge1[[#This Row],[Azad.Sell]]),"")</f>
        <v>35543865000</v>
      </c>
      <c r="AS684" s="288">
        <f>IFERROR(IF(Table_Merge1[[#This Row],[LME Zinc 3-month]]*Table_Merge1[[#This Row],[Azad.Sell]]=0,"",Table_Merge1[[#This Row],[LME Zinc 3-month]]*Table_Merge1[[#This Row],[Azad.Sell]]),"")</f>
        <v>52460450</v>
      </c>
      <c r="AT684"/>
    </row>
    <row r="685" spans="1:46" x14ac:dyDescent="0.25">
      <c r="A685" s="258">
        <v>41861</v>
      </c>
      <c r="B6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1393.05.19</v>
      </c>
      <c r="C685" s="195">
        <f t="shared" ca="1" si="46"/>
        <v>1393</v>
      </c>
      <c r="D6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85" s="195">
        <f>_xlfn.NUMBERVALUE(RIGHT(Table11[[#This Row],[تاریخ شمسی]],2))</f>
        <v>19</v>
      </c>
      <c r="F6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05-19</v>
      </c>
      <c r="G685" s="195" t="s">
        <v>836</v>
      </c>
      <c r="I685" s="259">
        <v>44424</v>
      </c>
      <c r="J685">
        <v>27130</v>
      </c>
      <c r="L685" s="259">
        <v>41861</v>
      </c>
      <c r="M685">
        <v>31230</v>
      </c>
      <c r="O685" s="284">
        <f>IFERROR(DATE(Table7[[#This Row],[year]],MONTH(DATEVALUE(Table7[[#This Row],[month]]&amp;"1")),Table7[[#This Row],[day]]),"")</f>
        <v>44102</v>
      </c>
      <c r="P685" s="195" t="s">
        <v>4110</v>
      </c>
      <c r="Q685" s="195">
        <v>2020</v>
      </c>
      <c r="R685" s="195" t="s">
        <v>3447</v>
      </c>
      <c r="S685" s="195">
        <v>28</v>
      </c>
      <c r="T685" s="195">
        <v>1850.95</v>
      </c>
      <c r="U685" s="195">
        <v>1773</v>
      </c>
      <c r="V685" s="195">
        <v>1438925</v>
      </c>
      <c r="X685" s="260">
        <v>44180</v>
      </c>
      <c r="Y685" t="s">
        <v>8870</v>
      </c>
      <c r="Z685" s="260">
        <v>10</v>
      </c>
      <c r="AA685">
        <v>1399</v>
      </c>
      <c r="AB685" s="260" t="str">
        <f ca="1">IFERROR(IFERROR(VLOOKUP(Table_Merge1[[#This Row],[Column1]],Table11[#All],2,FALSE),LEFT(AB686,8)&amp;IF(LEN((RIGHT(AB686,2)+1))&lt;2,"0"&amp;(RIGHT(AB686,2)+1),(RIGHT(AB686,2)-1))),"")</f>
        <v>1399.09.25</v>
      </c>
      <c r="AC685" s="259" t="str">
        <f ca="1">LEFT(Table_Merge1[[#This Row],[Column2]],4)</f>
        <v>1399</v>
      </c>
      <c r="AD685" s="259" t="str">
        <f ca="1">RIGHT(LEFT(Table_Merge1[[#This Row],[Column2]],7),2)</f>
        <v>09</v>
      </c>
      <c r="AE685" s="259" t="str">
        <f ca="1">RIGHT(Table_Merge1[[#This Row],[Column2]],2)</f>
        <v>25</v>
      </c>
      <c r="AF685">
        <v>9</v>
      </c>
      <c r="AG685">
        <v>25</v>
      </c>
      <c r="AH685" s="260">
        <v>2020</v>
      </c>
      <c r="AI685" t="s">
        <v>3452</v>
      </c>
      <c r="AJ685" s="260">
        <v>15</v>
      </c>
      <c r="AK685">
        <v>1844.3</v>
      </c>
      <c r="AL685">
        <v>2008.5</v>
      </c>
      <c r="AM685">
        <v>1366000</v>
      </c>
      <c r="AN685">
        <v>26100</v>
      </c>
      <c r="AO685">
        <v>257628</v>
      </c>
      <c r="AP685" s="287">
        <f>IFERROR(IF(Table_Merge1[[#This Row],[LME Zinc stock]]*Table_Merge1[[#This Row],[Nima.مقدار]]=0,"",Table_Merge1[[#This Row],[LME Zinc stock]]*Table_Merge1[[#This Row],[Nima.مقدار]]),"")</f>
        <v>351919848000</v>
      </c>
      <c r="AQ685" s="287">
        <f>IFERROR(IF(Table_Merge1[[#This Row],[LME Zinc 3-month]]*Table_Merge1[[#This Row],[Nima.مقدار]]=0,"",Table_Merge1[[#This Row],[LME Zinc 3-month]]*Table_Merge1[[#This Row],[Nima.مقدار]]),"")</f>
        <v>517445838</v>
      </c>
      <c r="AR685" s="288">
        <f>IFERROR(IF(Table_Merge1[[#This Row],[LME Zinc stock]]*Table_Merge1[[#This Row],[Azad.Sell]]=0,"",Table_Merge1[[#This Row],[LME Zinc stock]]*Table_Merge1[[#This Row],[Azad.Sell]]),"")</f>
        <v>35652600000</v>
      </c>
      <c r="AS685" s="288">
        <f>IFERROR(IF(Table_Merge1[[#This Row],[LME Zinc 3-month]]*Table_Merge1[[#This Row],[Azad.Sell]]=0,"",Table_Merge1[[#This Row],[LME Zinc 3-month]]*Table_Merge1[[#This Row],[Azad.Sell]]),"")</f>
        <v>52421850</v>
      </c>
      <c r="AT685"/>
    </row>
    <row r="686" spans="1:46" x14ac:dyDescent="0.25">
      <c r="A686" s="258">
        <v>41862</v>
      </c>
      <c r="B6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1393.05.20</v>
      </c>
      <c r="C686" s="195">
        <f t="shared" ca="1" si="46"/>
        <v>1393</v>
      </c>
      <c r="D6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86" s="195">
        <f>_xlfn.NUMBERVALUE(RIGHT(Table11[[#This Row],[تاریخ شمسی]],2))</f>
        <v>20</v>
      </c>
      <c r="F6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05-20</v>
      </c>
      <c r="G686" s="195" t="s">
        <v>837</v>
      </c>
      <c r="I686" s="259">
        <v>44425</v>
      </c>
      <c r="J686">
        <v>27080</v>
      </c>
      <c r="L686" s="259">
        <v>41862</v>
      </c>
      <c r="M686">
        <v>31250</v>
      </c>
      <c r="O686" s="283">
        <f>IFERROR(DATE(Table7[[#This Row],[year]],MONTH(DATEVALUE(Table7[[#This Row],[month]]&amp;"1")),Table7[[#This Row],[day]]),"")</f>
        <v>44099</v>
      </c>
      <c r="P686" s="257" t="s">
        <v>4111</v>
      </c>
      <c r="Q686" s="257">
        <v>2020</v>
      </c>
      <c r="R686" s="257" t="s">
        <v>3447</v>
      </c>
      <c r="S686" s="257">
        <v>25</v>
      </c>
      <c r="T686" s="257">
        <v>1870.05</v>
      </c>
      <c r="U686" s="257">
        <v>1740</v>
      </c>
      <c r="V686" s="257">
        <v>1444275</v>
      </c>
      <c r="X686" s="260">
        <v>44179</v>
      </c>
      <c r="Y686" t="s">
        <v>8869</v>
      </c>
      <c r="Z686" s="260">
        <v>10</v>
      </c>
      <c r="AA686">
        <v>1399</v>
      </c>
      <c r="AB686" s="260" t="str">
        <f ca="1">IFERROR(IFERROR(VLOOKUP(Table_Merge1[[#This Row],[Column1]],Table11[#All],2,FALSE),LEFT(AB687,8)&amp;IF(LEN((RIGHT(AB687,2)+1))&lt;2,"0"&amp;(RIGHT(AB687,2)+1),(RIGHT(AB687,2)-1))),"")</f>
        <v>1399.09.24</v>
      </c>
      <c r="AC686" s="259" t="str">
        <f ca="1">LEFT(Table_Merge1[[#This Row],[Column2]],4)</f>
        <v>1399</v>
      </c>
      <c r="AD686" s="259" t="str">
        <f ca="1">RIGHT(LEFT(Table_Merge1[[#This Row],[Column2]],7),2)</f>
        <v>09</v>
      </c>
      <c r="AE686" s="259" t="str">
        <f ca="1">RIGHT(Table_Merge1[[#This Row],[Column2]],2)</f>
        <v>24</v>
      </c>
      <c r="AF686">
        <v>9</v>
      </c>
      <c r="AG686">
        <v>24</v>
      </c>
      <c r="AH686" s="260">
        <v>2020</v>
      </c>
      <c r="AI686" t="s">
        <v>3452</v>
      </c>
      <c r="AJ686" s="260">
        <v>14</v>
      </c>
      <c r="AK686">
        <v>1820.25</v>
      </c>
      <c r="AL686">
        <v>2006.5</v>
      </c>
      <c r="AM686">
        <v>1383725</v>
      </c>
      <c r="AN686">
        <v>25950</v>
      </c>
      <c r="AO686">
        <v>257034</v>
      </c>
      <c r="AP686" s="287">
        <f>IFERROR(IF(Table_Merge1[[#This Row],[LME Zinc stock]]*Table_Merge1[[#This Row],[Nima.مقدار]]=0,"",Table_Merge1[[#This Row],[LME Zinc stock]]*Table_Merge1[[#This Row],[Nima.مقدار]]),"")</f>
        <v>355664371650</v>
      </c>
      <c r="AQ686" s="287">
        <f>IFERROR(IF(Table_Merge1[[#This Row],[LME Zinc 3-month]]*Table_Merge1[[#This Row],[Nima.مقدار]]=0,"",Table_Merge1[[#This Row],[LME Zinc 3-month]]*Table_Merge1[[#This Row],[Nima.مقدار]]),"")</f>
        <v>515738721</v>
      </c>
      <c r="AR686" s="288">
        <f>IFERROR(IF(Table_Merge1[[#This Row],[LME Zinc stock]]*Table_Merge1[[#This Row],[Azad.Sell]]=0,"",Table_Merge1[[#This Row],[LME Zinc stock]]*Table_Merge1[[#This Row],[Azad.Sell]]),"")</f>
        <v>35907663750</v>
      </c>
      <c r="AS686" s="288">
        <f>IFERROR(IF(Table_Merge1[[#This Row],[LME Zinc 3-month]]*Table_Merge1[[#This Row],[Azad.Sell]]=0,"",Table_Merge1[[#This Row],[LME Zinc 3-month]]*Table_Merge1[[#This Row],[Azad.Sell]]),"")</f>
        <v>52068675</v>
      </c>
      <c r="AT686"/>
    </row>
    <row r="687" spans="1:46" x14ac:dyDescent="0.25">
      <c r="A687" s="258">
        <v>41863</v>
      </c>
      <c r="B6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1393.05.21</v>
      </c>
      <c r="C687" s="195">
        <f t="shared" ca="1" si="46"/>
        <v>1393</v>
      </c>
      <c r="D6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87" s="195">
        <f>_xlfn.NUMBERVALUE(RIGHT(Table11[[#This Row],[تاریخ شمسی]],2))</f>
        <v>21</v>
      </c>
      <c r="F6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05-21</v>
      </c>
      <c r="G687" s="195" t="s">
        <v>838</v>
      </c>
      <c r="I687" s="259">
        <v>44426</v>
      </c>
      <c r="J687">
        <v>27080</v>
      </c>
      <c r="L687" s="259">
        <v>41863</v>
      </c>
      <c r="M687">
        <v>31270</v>
      </c>
      <c r="O687" s="284">
        <f>IFERROR(DATE(Table7[[#This Row],[year]],MONTH(DATEVALUE(Table7[[#This Row],[month]]&amp;"1")),Table7[[#This Row],[day]]),"")</f>
        <v>44098</v>
      </c>
      <c r="P687" s="195" t="s">
        <v>4112</v>
      </c>
      <c r="Q687" s="195">
        <v>2020</v>
      </c>
      <c r="R687" s="195" t="s">
        <v>3447</v>
      </c>
      <c r="S687" s="195">
        <v>24</v>
      </c>
      <c r="T687" s="195">
        <v>1861.75</v>
      </c>
      <c r="U687" s="195">
        <v>1754</v>
      </c>
      <c r="V687" s="195">
        <v>1450950</v>
      </c>
      <c r="X687" s="260">
        <v>44176</v>
      </c>
      <c r="Y687" t="s">
        <v>8868</v>
      </c>
      <c r="Z687" s="260">
        <v>10</v>
      </c>
      <c r="AA687">
        <v>1399</v>
      </c>
      <c r="AB687" s="260" t="str">
        <f ca="1">IFERROR(IFERROR(VLOOKUP(Table_Merge1[[#This Row],[Column1]],Table11[#All],2,FALSE),LEFT(AB688,8)&amp;IF(LEN((RIGHT(AB688,2)+1))&lt;2,"0"&amp;(RIGHT(AB688,2)+1),(RIGHT(AB688,2)-1))),"")</f>
        <v>1399.09.21</v>
      </c>
      <c r="AC687" s="259" t="str">
        <f ca="1">LEFT(Table_Merge1[[#This Row],[Column2]],4)</f>
        <v>1399</v>
      </c>
      <c r="AD687" s="259" t="str">
        <f ca="1">RIGHT(LEFT(Table_Merge1[[#This Row],[Column2]],7),2)</f>
        <v>09</v>
      </c>
      <c r="AE687" s="259" t="str">
        <f ca="1">RIGHT(Table_Merge1[[#This Row],[Column2]],2)</f>
        <v>21</v>
      </c>
      <c r="AF687">
        <v>9</v>
      </c>
      <c r="AG687">
        <v>21</v>
      </c>
      <c r="AH687" s="260">
        <v>2020</v>
      </c>
      <c r="AI687" t="s">
        <v>3452</v>
      </c>
      <c r="AJ687" s="260">
        <v>11</v>
      </c>
      <c r="AK687">
        <v>1833.65</v>
      </c>
      <c r="AL687">
        <v>2023.5</v>
      </c>
      <c r="AM687">
        <v>1390350</v>
      </c>
      <c r="AN687">
        <v>26250</v>
      </c>
      <c r="AO687">
        <v>254535</v>
      </c>
      <c r="AP687" s="287">
        <f>IFERROR(IF(Table_Merge1[[#This Row],[LME Zinc stock]]*Table_Merge1[[#This Row],[Nima.مقدار]]=0,"",Table_Merge1[[#This Row],[LME Zinc stock]]*Table_Merge1[[#This Row],[Nima.مقدار]]),"")</f>
        <v>353892737250</v>
      </c>
      <c r="AQ687" s="287">
        <f>IFERROR(IF(Table_Merge1[[#This Row],[LME Zinc 3-month]]*Table_Merge1[[#This Row],[Nima.مقدار]]=0,"",Table_Merge1[[#This Row],[LME Zinc 3-month]]*Table_Merge1[[#This Row],[Nima.مقدار]]),"")</f>
        <v>515051572.5</v>
      </c>
      <c r="AR687" s="288">
        <f>IFERROR(IF(Table_Merge1[[#This Row],[LME Zinc stock]]*Table_Merge1[[#This Row],[Azad.Sell]]=0,"",Table_Merge1[[#This Row],[LME Zinc stock]]*Table_Merge1[[#This Row],[Azad.Sell]]),"")</f>
        <v>36496687500</v>
      </c>
      <c r="AS687" s="288">
        <f>IFERROR(IF(Table_Merge1[[#This Row],[LME Zinc 3-month]]*Table_Merge1[[#This Row],[Azad.Sell]]=0,"",Table_Merge1[[#This Row],[LME Zinc 3-month]]*Table_Merge1[[#This Row],[Azad.Sell]]),"")</f>
        <v>53116875</v>
      </c>
      <c r="AT687"/>
    </row>
    <row r="688" spans="1:46" x14ac:dyDescent="0.25">
      <c r="A688" s="258">
        <v>41864</v>
      </c>
      <c r="B6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1393.05.22</v>
      </c>
      <c r="C688" s="195">
        <f t="shared" ca="1" si="46"/>
        <v>1393</v>
      </c>
      <c r="D6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88" s="195">
        <f>_xlfn.NUMBERVALUE(RIGHT(Table11[[#This Row],[تاریخ شمسی]],2))</f>
        <v>22</v>
      </c>
      <c r="F6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05-22</v>
      </c>
      <c r="G688" s="195" t="s">
        <v>839</v>
      </c>
      <c r="I688" s="259">
        <v>44427</v>
      </c>
      <c r="J688">
        <v>27080</v>
      </c>
      <c r="L688" s="259">
        <v>41864</v>
      </c>
      <c r="M688">
        <v>31240</v>
      </c>
      <c r="O688" s="283">
        <f>IFERROR(DATE(Table7[[#This Row],[year]],MONTH(DATEVALUE(Table7[[#This Row],[month]]&amp;"1")),Table7[[#This Row],[day]]),"")</f>
        <v>44097</v>
      </c>
      <c r="P688" s="257" t="s">
        <v>4113</v>
      </c>
      <c r="Q688" s="257">
        <v>2020</v>
      </c>
      <c r="R688" s="257" t="s">
        <v>3447</v>
      </c>
      <c r="S688" s="257">
        <v>23</v>
      </c>
      <c r="T688" s="257">
        <v>1888.1</v>
      </c>
      <c r="U688" s="257" t="s">
        <v>3621</v>
      </c>
      <c r="V688" s="257" t="s">
        <v>3621</v>
      </c>
      <c r="X688" s="260">
        <v>44175</v>
      </c>
      <c r="Y688" t="s">
        <v>8867</v>
      </c>
      <c r="Z688" s="260">
        <v>10</v>
      </c>
      <c r="AA688">
        <v>1399</v>
      </c>
      <c r="AB688" s="260" t="str">
        <f ca="1">IFERROR(IFERROR(VLOOKUP(Table_Merge1[[#This Row],[Column1]],Table11[#All],2,FALSE),LEFT(AB689,8)&amp;IF(LEN((RIGHT(AB689,2)+1))&lt;2,"0"&amp;(RIGHT(AB689,2)+1),(RIGHT(AB689,2)-1))),"")</f>
        <v>1399.09.20</v>
      </c>
      <c r="AC688" s="259" t="str">
        <f ca="1">LEFT(Table_Merge1[[#This Row],[Column2]],4)</f>
        <v>1399</v>
      </c>
      <c r="AD688" s="259" t="str">
        <f ca="1">RIGHT(LEFT(Table_Merge1[[#This Row],[Column2]],7),2)</f>
        <v>09</v>
      </c>
      <c r="AE688" s="259" t="str">
        <f ca="1">RIGHT(Table_Merge1[[#This Row],[Column2]],2)</f>
        <v>20</v>
      </c>
      <c r="AF688">
        <v>9</v>
      </c>
      <c r="AG688">
        <v>20</v>
      </c>
      <c r="AH688" s="260">
        <v>2020</v>
      </c>
      <c r="AI688" t="s">
        <v>3452</v>
      </c>
      <c r="AJ688" s="260">
        <v>10</v>
      </c>
      <c r="AK688">
        <v>1834.2</v>
      </c>
      <c r="AL688">
        <v>2059.5</v>
      </c>
      <c r="AM688">
        <v>1367025</v>
      </c>
      <c r="AN688">
        <v>26250</v>
      </c>
      <c r="AO688">
        <v>254535</v>
      </c>
      <c r="AP688" s="287">
        <f>IFERROR(IF(Table_Merge1[[#This Row],[LME Zinc stock]]*Table_Merge1[[#This Row],[Nima.مقدار]]=0,"",Table_Merge1[[#This Row],[LME Zinc stock]]*Table_Merge1[[#This Row],[Nima.مقدار]]),"")</f>
        <v>347955708375</v>
      </c>
      <c r="AQ688" s="287">
        <f>IFERROR(IF(Table_Merge1[[#This Row],[LME Zinc 3-month]]*Table_Merge1[[#This Row],[Nima.مقدار]]=0,"",Table_Merge1[[#This Row],[LME Zinc 3-month]]*Table_Merge1[[#This Row],[Nima.مقدار]]),"")</f>
        <v>524214832.5</v>
      </c>
      <c r="AR688" s="288">
        <f>IFERROR(IF(Table_Merge1[[#This Row],[LME Zinc stock]]*Table_Merge1[[#This Row],[Azad.Sell]]=0,"",Table_Merge1[[#This Row],[LME Zinc stock]]*Table_Merge1[[#This Row],[Azad.Sell]]),"")</f>
        <v>35884406250</v>
      </c>
      <c r="AS688" s="288">
        <f>IFERROR(IF(Table_Merge1[[#This Row],[LME Zinc 3-month]]*Table_Merge1[[#This Row],[Azad.Sell]]=0,"",Table_Merge1[[#This Row],[LME Zinc 3-month]]*Table_Merge1[[#This Row],[Azad.Sell]]),"")</f>
        <v>54061875</v>
      </c>
      <c r="AT688"/>
    </row>
    <row r="689" spans="1:46" x14ac:dyDescent="0.25">
      <c r="A689" s="258">
        <v>41867</v>
      </c>
      <c r="B6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1393.05.25</v>
      </c>
      <c r="C689" s="195">
        <f t="shared" ca="1" si="46"/>
        <v>1393</v>
      </c>
      <c r="D6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89" s="195">
        <f>_xlfn.NUMBERVALUE(RIGHT(Table11[[#This Row],[تاریخ شمسی]],2))</f>
        <v>25</v>
      </c>
      <c r="F6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05-25</v>
      </c>
      <c r="G689" s="195" t="s">
        <v>840</v>
      </c>
      <c r="I689" s="259">
        <v>44428</v>
      </c>
      <c r="J689">
        <v>27080</v>
      </c>
      <c r="L689" s="259">
        <v>41867</v>
      </c>
      <c r="M689">
        <v>31150</v>
      </c>
      <c r="O689" s="284">
        <f>IFERROR(DATE(Table7[[#This Row],[year]],MONTH(DATEVALUE(Table7[[#This Row],[month]]&amp;"1")),Table7[[#This Row],[day]]),"")</f>
        <v>44096</v>
      </c>
      <c r="P689" s="195" t="s">
        <v>4114</v>
      </c>
      <c r="Q689" s="195">
        <v>2020</v>
      </c>
      <c r="R689" s="195" t="s">
        <v>3447</v>
      </c>
      <c r="S689" s="195">
        <v>22</v>
      </c>
      <c r="T689" s="195">
        <v>1906</v>
      </c>
      <c r="U689" s="195">
        <v>1770.5</v>
      </c>
      <c r="V689" s="195">
        <v>1458900</v>
      </c>
      <c r="X689" s="260">
        <v>44174</v>
      </c>
      <c r="Y689" t="s">
        <v>8866</v>
      </c>
      <c r="Z689" s="260">
        <v>10</v>
      </c>
      <c r="AA689">
        <v>1399</v>
      </c>
      <c r="AB689" s="260" t="str">
        <f ca="1">IFERROR(IFERROR(VLOOKUP(Table_Merge1[[#This Row],[Column1]],Table11[#All],2,FALSE),LEFT(AB690,8)&amp;IF(LEN((RIGHT(AB690,2)+1))&lt;2,"0"&amp;(RIGHT(AB690,2)+1),(RIGHT(AB690,2)-1))),"")</f>
        <v>1399.09.19</v>
      </c>
      <c r="AC689" s="259" t="str">
        <f ca="1">LEFT(Table_Merge1[[#This Row],[Column2]],4)</f>
        <v>1399</v>
      </c>
      <c r="AD689" s="259" t="str">
        <f ca="1">RIGHT(LEFT(Table_Merge1[[#This Row],[Column2]],7),2)</f>
        <v>09</v>
      </c>
      <c r="AE689" s="259" t="str">
        <f ca="1">RIGHT(Table_Merge1[[#This Row],[Column2]],2)</f>
        <v>19</v>
      </c>
      <c r="AF689">
        <v>9</v>
      </c>
      <c r="AG689">
        <v>19</v>
      </c>
      <c r="AH689" s="260">
        <v>2020</v>
      </c>
      <c r="AI689" t="s">
        <v>3452</v>
      </c>
      <c r="AJ689" s="260">
        <v>9</v>
      </c>
      <c r="AK689">
        <v>1859.8</v>
      </c>
      <c r="AL689">
        <v>2041</v>
      </c>
      <c r="AM689">
        <v>1371300</v>
      </c>
      <c r="AN689">
        <v>26450</v>
      </c>
      <c r="AO689">
        <v>254378</v>
      </c>
      <c r="AP689" s="287">
        <f>IFERROR(IF(Table_Merge1[[#This Row],[LME Zinc stock]]*Table_Merge1[[#This Row],[Nima.مقدار]]=0,"",Table_Merge1[[#This Row],[LME Zinc stock]]*Table_Merge1[[#This Row],[Nima.مقدار]]),"")</f>
        <v>348828551400</v>
      </c>
      <c r="AQ689" s="287">
        <f>IFERROR(IF(Table_Merge1[[#This Row],[LME Zinc 3-month]]*Table_Merge1[[#This Row],[Nima.مقدار]]=0,"",Table_Merge1[[#This Row],[LME Zinc 3-month]]*Table_Merge1[[#This Row],[Nima.مقدار]]),"")</f>
        <v>519185498</v>
      </c>
      <c r="AR689" s="288">
        <f>IFERROR(IF(Table_Merge1[[#This Row],[LME Zinc stock]]*Table_Merge1[[#This Row],[Azad.Sell]]=0,"",Table_Merge1[[#This Row],[LME Zinc stock]]*Table_Merge1[[#This Row],[Azad.Sell]]),"")</f>
        <v>36270885000</v>
      </c>
      <c r="AS689" s="288">
        <f>IFERROR(IF(Table_Merge1[[#This Row],[LME Zinc 3-month]]*Table_Merge1[[#This Row],[Azad.Sell]]=0,"",Table_Merge1[[#This Row],[LME Zinc 3-month]]*Table_Merge1[[#This Row],[Azad.Sell]]),"")</f>
        <v>53984450</v>
      </c>
      <c r="AT689"/>
    </row>
    <row r="690" spans="1:46" x14ac:dyDescent="0.25">
      <c r="A690" s="258">
        <v>41868</v>
      </c>
      <c r="B6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1393.05.26</v>
      </c>
      <c r="C690" s="195">
        <f t="shared" ca="1" si="46"/>
        <v>1393</v>
      </c>
      <c r="D6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90" s="195">
        <f>_xlfn.NUMBERVALUE(RIGHT(Table11[[#This Row],[تاریخ شمسی]],2))</f>
        <v>26</v>
      </c>
      <c r="F6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05-26</v>
      </c>
      <c r="G690" s="195" t="s">
        <v>841</v>
      </c>
      <c r="I690" s="259">
        <v>44429</v>
      </c>
      <c r="J690">
        <v>27350</v>
      </c>
      <c r="L690" s="259">
        <v>41868</v>
      </c>
      <c r="M690">
        <v>31100</v>
      </c>
      <c r="O690" s="283">
        <f>IFERROR(DATE(Table7[[#This Row],[year]],MONTH(DATEVALUE(Table7[[#This Row],[month]]&amp;"1")),Table7[[#This Row],[day]]),"")</f>
        <v>44095</v>
      </c>
      <c r="P690" s="257" t="s">
        <v>4115</v>
      </c>
      <c r="Q690" s="257">
        <v>2020</v>
      </c>
      <c r="R690" s="257" t="s">
        <v>3447</v>
      </c>
      <c r="S690" s="257">
        <v>21</v>
      </c>
      <c r="T690" s="257">
        <v>1930.9</v>
      </c>
      <c r="U690" s="257">
        <v>1780</v>
      </c>
      <c r="V690" s="257">
        <v>1466925</v>
      </c>
      <c r="X690" s="260">
        <v>44173</v>
      </c>
      <c r="Y690" t="s">
        <v>8865</v>
      </c>
      <c r="Z690" s="260">
        <v>10</v>
      </c>
      <c r="AA690">
        <v>1399</v>
      </c>
      <c r="AB690" s="260" t="str">
        <f ca="1">IFERROR(IFERROR(VLOOKUP(Table_Merge1[[#This Row],[Column1]],Table11[#All],2,FALSE),LEFT(AB691,8)&amp;IF(LEN((RIGHT(AB691,2)+1))&lt;2,"0"&amp;(RIGHT(AB691,2)+1),(RIGHT(AB691,2)-1))),"")</f>
        <v>1399.09.18</v>
      </c>
      <c r="AC690" s="259" t="str">
        <f ca="1">LEFT(Table_Merge1[[#This Row],[Column2]],4)</f>
        <v>1399</v>
      </c>
      <c r="AD690" s="259" t="str">
        <f ca="1">RIGHT(LEFT(Table_Merge1[[#This Row],[Column2]],7),2)</f>
        <v>09</v>
      </c>
      <c r="AE690" s="259" t="str">
        <f ca="1">RIGHT(Table_Merge1[[#This Row],[Column2]],2)</f>
        <v>18</v>
      </c>
      <c r="AF690">
        <v>9</v>
      </c>
      <c r="AG690">
        <v>18</v>
      </c>
      <c r="AH690" s="260">
        <v>2020</v>
      </c>
      <c r="AI690" t="s">
        <v>3452</v>
      </c>
      <c r="AJ690" s="260">
        <v>8</v>
      </c>
      <c r="AK690">
        <v>1864.5</v>
      </c>
      <c r="AL690">
        <v>2045.5</v>
      </c>
      <c r="AM690">
        <v>1377225</v>
      </c>
      <c r="AN690">
        <v>26200</v>
      </c>
      <c r="AO690">
        <v>253853</v>
      </c>
      <c r="AP690" s="287">
        <f>IFERROR(IF(Table_Merge1[[#This Row],[LME Zinc stock]]*Table_Merge1[[#This Row],[Nima.مقدار]]=0,"",Table_Merge1[[#This Row],[LME Zinc stock]]*Table_Merge1[[#This Row],[Nima.مقدار]]),"")</f>
        <v>349612697925</v>
      </c>
      <c r="AQ690" s="287">
        <f>IFERROR(IF(Table_Merge1[[#This Row],[LME Zinc 3-month]]*Table_Merge1[[#This Row],[Nima.مقدار]]=0,"",Table_Merge1[[#This Row],[LME Zinc 3-month]]*Table_Merge1[[#This Row],[Nima.مقدار]]),"")</f>
        <v>519256311.5</v>
      </c>
      <c r="AR690" s="288">
        <f>IFERROR(IF(Table_Merge1[[#This Row],[LME Zinc stock]]*Table_Merge1[[#This Row],[Azad.Sell]]=0,"",Table_Merge1[[#This Row],[LME Zinc stock]]*Table_Merge1[[#This Row],[Azad.Sell]]),"")</f>
        <v>36083295000</v>
      </c>
      <c r="AS690" s="288">
        <f>IFERROR(IF(Table_Merge1[[#This Row],[LME Zinc 3-month]]*Table_Merge1[[#This Row],[Azad.Sell]]=0,"",Table_Merge1[[#This Row],[LME Zinc 3-month]]*Table_Merge1[[#This Row],[Azad.Sell]]),"")</f>
        <v>53592100</v>
      </c>
      <c r="AT690"/>
    </row>
    <row r="691" spans="1:46" x14ac:dyDescent="0.25">
      <c r="A691" s="258">
        <v>41869</v>
      </c>
      <c r="B6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1393.05.27</v>
      </c>
      <c r="C691" s="195">
        <f t="shared" ca="1" si="46"/>
        <v>1393</v>
      </c>
      <c r="D6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91" s="195">
        <f>_xlfn.NUMBERVALUE(RIGHT(Table11[[#This Row],[تاریخ شمسی]],2))</f>
        <v>27</v>
      </c>
      <c r="F6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05-27</v>
      </c>
      <c r="G691" s="195" t="s">
        <v>842</v>
      </c>
      <c r="I691" s="259">
        <v>44430</v>
      </c>
      <c r="J691">
        <v>27500</v>
      </c>
      <c r="L691" s="259">
        <v>41869</v>
      </c>
      <c r="M691">
        <v>31010</v>
      </c>
      <c r="O691" s="284">
        <f>IFERROR(DATE(Table7[[#This Row],[year]],MONTH(DATEVALUE(Table7[[#This Row],[month]]&amp;"1")),Table7[[#This Row],[day]]),"")</f>
        <v>44092</v>
      </c>
      <c r="P691" s="195" t="s">
        <v>4116</v>
      </c>
      <c r="Q691" s="195">
        <v>2020</v>
      </c>
      <c r="R691" s="195" t="s">
        <v>3447</v>
      </c>
      <c r="S691" s="195">
        <v>18</v>
      </c>
      <c r="T691" s="195">
        <v>1954.75</v>
      </c>
      <c r="U691" s="195">
        <v>1772</v>
      </c>
      <c r="V691" s="195">
        <v>1473025</v>
      </c>
      <c r="X691" s="260">
        <v>44172</v>
      </c>
      <c r="Y691" t="s">
        <v>8864</v>
      </c>
      <c r="Z691" s="260">
        <v>10</v>
      </c>
      <c r="AA691">
        <v>1399</v>
      </c>
      <c r="AB691" s="260" t="str">
        <f ca="1">IFERROR(IFERROR(VLOOKUP(Table_Merge1[[#This Row],[Column1]],Table11[#All],2,FALSE),LEFT(AB692,8)&amp;IF(LEN((RIGHT(AB692,2)+1))&lt;2,"0"&amp;(RIGHT(AB692,2)+1),(RIGHT(AB692,2)-1))),"")</f>
        <v>1399.09.17</v>
      </c>
      <c r="AC691" s="259" t="str">
        <f ca="1">LEFT(Table_Merge1[[#This Row],[Column2]],4)</f>
        <v>1399</v>
      </c>
      <c r="AD691" s="259" t="str">
        <f ca="1">RIGHT(LEFT(Table_Merge1[[#This Row],[Column2]],7),2)</f>
        <v>09</v>
      </c>
      <c r="AE691" s="259" t="str">
        <f ca="1">RIGHT(Table_Merge1[[#This Row],[Column2]],2)</f>
        <v>17</v>
      </c>
      <c r="AF691">
        <v>9</v>
      </c>
      <c r="AG691">
        <v>17</v>
      </c>
      <c r="AH691" s="260">
        <v>2020</v>
      </c>
      <c r="AI691" t="s">
        <v>3452</v>
      </c>
      <c r="AJ691" s="260">
        <v>7</v>
      </c>
      <c r="AK691">
        <v>1832.8</v>
      </c>
      <c r="AL691">
        <v>2038</v>
      </c>
      <c r="AM691">
        <v>1357375</v>
      </c>
      <c r="AN691">
        <v>25950</v>
      </c>
      <c r="AO691">
        <v>251176</v>
      </c>
      <c r="AP691" s="287">
        <f>IFERROR(IF(Table_Merge1[[#This Row],[LME Zinc stock]]*Table_Merge1[[#This Row],[Nima.مقدار]]=0,"",Table_Merge1[[#This Row],[LME Zinc stock]]*Table_Merge1[[#This Row],[Nima.مقدار]]),"")</f>
        <v>340940023000</v>
      </c>
      <c r="AQ691" s="287">
        <f>IFERROR(IF(Table_Merge1[[#This Row],[LME Zinc 3-month]]*Table_Merge1[[#This Row],[Nima.مقدار]]=0,"",Table_Merge1[[#This Row],[LME Zinc 3-month]]*Table_Merge1[[#This Row],[Nima.مقدار]]),"")</f>
        <v>511896688</v>
      </c>
      <c r="AR691" s="288">
        <f>IFERROR(IF(Table_Merge1[[#This Row],[LME Zinc stock]]*Table_Merge1[[#This Row],[Azad.Sell]]=0,"",Table_Merge1[[#This Row],[LME Zinc stock]]*Table_Merge1[[#This Row],[Azad.Sell]]),"")</f>
        <v>35223881250</v>
      </c>
      <c r="AS691" s="288">
        <f>IFERROR(IF(Table_Merge1[[#This Row],[LME Zinc 3-month]]*Table_Merge1[[#This Row],[Azad.Sell]]=0,"",Table_Merge1[[#This Row],[LME Zinc 3-month]]*Table_Merge1[[#This Row],[Azad.Sell]]),"")</f>
        <v>52886100</v>
      </c>
      <c r="AT691"/>
    </row>
    <row r="692" spans="1:46" x14ac:dyDescent="0.25">
      <c r="A692" s="258">
        <v>41870</v>
      </c>
      <c r="B6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1393.05.28</v>
      </c>
      <c r="C692" s="195">
        <f t="shared" ca="1" si="46"/>
        <v>1393</v>
      </c>
      <c r="D6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92" s="195">
        <f>_xlfn.NUMBERVALUE(RIGHT(Table11[[#This Row],[تاریخ شمسی]],2))</f>
        <v>28</v>
      </c>
      <c r="F6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05-28</v>
      </c>
      <c r="G692" s="195" t="s">
        <v>843</v>
      </c>
      <c r="I692" s="259">
        <v>44431</v>
      </c>
      <c r="J692">
        <v>27730</v>
      </c>
      <c r="L692" s="259">
        <v>41870</v>
      </c>
      <c r="M692">
        <v>31130</v>
      </c>
      <c r="O692" s="283">
        <f>IFERROR(DATE(Table7[[#This Row],[year]],MONTH(DATEVALUE(Table7[[#This Row],[month]]&amp;"1")),Table7[[#This Row],[day]]),"")</f>
        <v>44091</v>
      </c>
      <c r="P692" s="257" t="s">
        <v>4117</v>
      </c>
      <c r="Q692" s="257">
        <v>2020</v>
      </c>
      <c r="R692" s="257" t="s">
        <v>3447</v>
      </c>
      <c r="S692" s="257">
        <v>17</v>
      </c>
      <c r="T692" s="257">
        <v>1936.1</v>
      </c>
      <c r="U692" s="257">
        <v>1746</v>
      </c>
      <c r="V692" s="257">
        <v>1477175</v>
      </c>
      <c r="X692" s="260">
        <v>44169</v>
      </c>
      <c r="Z692" s="260">
        <v>10</v>
      </c>
      <c r="AB692" s="260" t="str">
        <f ca="1">IFERROR(IFERROR(VLOOKUP(Table_Merge1[[#This Row],[Column1]],Table11[#All],2,FALSE),LEFT(AB693,8)&amp;IF(LEN((RIGHT(AB693,2)+1))&lt;2,"0"&amp;(RIGHT(AB693,2)+1),(RIGHT(AB693,2)-1))),"")</f>
        <v>1399.09.12</v>
      </c>
      <c r="AC692" s="259" t="str">
        <f ca="1">LEFT(Table_Merge1[[#This Row],[Column2]],4)</f>
        <v>1399</v>
      </c>
      <c r="AD692" s="259" t="str">
        <f ca="1">RIGHT(LEFT(Table_Merge1[[#This Row],[Column2]],7),2)</f>
        <v>09</v>
      </c>
      <c r="AE692" s="259" t="str">
        <f ca="1">RIGHT(Table_Merge1[[#This Row],[Column2]],2)</f>
        <v>12</v>
      </c>
      <c r="AH692" s="260">
        <v>2020</v>
      </c>
      <c r="AI692" t="s">
        <v>3452</v>
      </c>
      <c r="AJ692" s="260">
        <v>4</v>
      </c>
      <c r="AK692">
        <v>1839.3</v>
      </c>
      <c r="AL692">
        <v>2054</v>
      </c>
      <c r="AM692">
        <v>1357650</v>
      </c>
      <c r="AN692">
        <v>26100</v>
      </c>
      <c r="AP692" s="287" t="str">
        <f>IFERROR(IF(Table_Merge1[[#This Row],[LME Zinc stock]]*Table_Merge1[[#This Row],[Nima.مقدار]]=0,"",Table_Merge1[[#This Row],[LME Zinc stock]]*Table_Merge1[[#This Row],[Nima.مقدار]]),"")</f>
        <v/>
      </c>
      <c r="AQ692" s="287" t="str">
        <f>IFERROR(IF(Table_Merge1[[#This Row],[LME Zinc 3-month]]*Table_Merge1[[#This Row],[Nima.مقدار]]=0,"",Table_Merge1[[#This Row],[LME Zinc 3-month]]*Table_Merge1[[#This Row],[Nima.مقدار]]),"")</f>
        <v/>
      </c>
      <c r="AR692" s="288">
        <f>IFERROR(IF(Table_Merge1[[#This Row],[LME Zinc stock]]*Table_Merge1[[#This Row],[Azad.Sell]]=0,"",Table_Merge1[[#This Row],[LME Zinc stock]]*Table_Merge1[[#This Row],[Azad.Sell]]),"")</f>
        <v>35434665000</v>
      </c>
      <c r="AS692" s="288">
        <f>IFERROR(IF(Table_Merge1[[#This Row],[LME Zinc 3-month]]*Table_Merge1[[#This Row],[Azad.Sell]]=0,"",Table_Merge1[[#This Row],[LME Zinc 3-month]]*Table_Merge1[[#This Row],[Azad.Sell]]),"")</f>
        <v>53609400</v>
      </c>
      <c r="AT692"/>
    </row>
    <row r="693" spans="1:46" x14ac:dyDescent="0.25">
      <c r="A693" s="258">
        <v>41871</v>
      </c>
      <c r="B6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1393.05.29</v>
      </c>
      <c r="C693" s="195">
        <f t="shared" ca="1" si="46"/>
        <v>1393</v>
      </c>
      <c r="D6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93" s="195">
        <f>_xlfn.NUMBERVALUE(RIGHT(Table11[[#This Row],[تاریخ شمسی]],2))</f>
        <v>29</v>
      </c>
      <c r="F6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05-29</v>
      </c>
      <c r="G693" s="195" t="s">
        <v>844</v>
      </c>
      <c r="I693" s="259">
        <v>44432</v>
      </c>
      <c r="J693">
        <v>27730</v>
      </c>
      <c r="L693" s="259">
        <v>41871</v>
      </c>
      <c r="M693">
        <v>31050</v>
      </c>
      <c r="O693" s="284">
        <f>IFERROR(DATE(Table7[[#This Row],[year]],MONTH(DATEVALUE(Table7[[#This Row],[month]]&amp;"1")),Table7[[#This Row],[day]]),"")</f>
        <v>44090</v>
      </c>
      <c r="P693" s="195" t="s">
        <v>4118</v>
      </c>
      <c r="Q693" s="195">
        <v>2020</v>
      </c>
      <c r="R693" s="195" t="s">
        <v>3447</v>
      </c>
      <c r="S693" s="195">
        <v>16</v>
      </c>
      <c r="T693" s="195">
        <v>1964.8</v>
      </c>
      <c r="U693" s="195">
        <v>1735</v>
      </c>
      <c r="V693" s="195">
        <v>1482225</v>
      </c>
      <c r="X693" s="260">
        <v>44168</v>
      </c>
      <c r="Y693" t="s">
        <v>8863</v>
      </c>
      <c r="Z693" s="260">
        <v>10</v>
      </c>
      <c r="AA693">
        <v>1399</v>
      </c>
      <c r="AB693" s="260" t="str">
        <f ca="1">IFERROR(IFERROR(VLOOKUP(Table_Merge1[[#This Row],[Column1]],Table11[#All],2,FALSE),LEFT(AB694,8)&amp;IF(LEN((RIGHT(AB694,2)+1))&lt;2,"0"&amp;(RIGHT(AB694,2)+1),(RIGHT(AB694,2)-1))),"")</f>
        <v>1399.09.13</v>
      </c>
      <c r="AC693" s="259" t="str">
        <f ca="1">LEFT(Table_Merge1[[#This Row],[Column2]],4)</f>
        <v>1399</v>
      </c>
      <c r="AD693" s="259" t="str">
        <f ca="1">RIGHT(LEFT(Table_Merge1[[#This Row],[Column2]],7),2)</f>
        <v>09</v>
      </c>
      <c r="AE693" s="259" t="str">
        <f ca="1">RIGHT(Table_Merge1[[#This Row],[Column2]],2)</f>
        <v>13</v>
      </c>
      <c r="AF693">
        <v>9</v>
      </c>
      <c r="AG693">
        <v>13</v>
      </c>
      <c r="AH693" s="260">
        <v>2020</v>
      </c>
      <c r="AI693" t="s">
        <v>3452</v>
      </c>
      <c r="AJ693" s="260">
        <v>3</v>
      </c>
      <c r="AK693">
        <v>1834.8</v>
      </c>
      <c r="AL693">
        <v>2034.5</v>
      </c>
      <c r="AM693">
        <v>1329600</v>
      </c>
      <c r="AN693">
        <v>26100</v>
      </c>
      <c r="AO693">
        <v>253047</v>
      </c>
      <c r="AP693" s="287">
        <f>IFERROR(IF(Table_Merge1[[#This Row],[LME Zinc stock]]*Table_Merge1[[#This Row],[Nima.مقدار]]=0,"",Table_Merge1[[#This Row],[LME Zinc stock]]*Table_Merge1[[#This Row],[Nima.مقدار]]),"")</f>
        <v>336451291200</v>
      </c>
      <c r="AQ693" s="287">
        <f>IFERROR(IF(Table_Merge1[[#This Row],[LME Zinc 3-month]]*Table_Merge1[[#This Row],[Nima.مقدار]]=0,"",Table_Merge1[[#This Row],[LME Zinc 3-month]]*Table_Merge1[[#This Row],[Nima.مقدار]]),"")</f>
        <v>514824121.5</v>
      </c>
      <c r="AR693" s="288">
        <f>IFERROR(IF(Table_Merge1[[#This Row],[LME Zinc stock]]*Table_Merge1[[#This Row],[Azad.Sell]]=0,"",Table_Merge1[[#This Row],[LME Zinc stock]]*Table_Merge1[[#This Row],[Azad.Sell]]),"")</f>
        <v>34702560000</v>
      </c>
      <c r="AS693" s="288">
        <f>IFERROR(IF(Table_Merge1[[#This Row],[LME Zinc 3-month]]*Table_Merge1[[#This Row],[Azad.Sell]]=0,"",Table_Merge1[[#This Row],[LME Zinc 3-month]]*Table_Merge1[[#This Row],[Azad.Sell]]),"")</f>
        <v>53100450</v>
      </c>
      <c r="AT693"/>
    </row>
    <row r="694" spans="1:46" x14ac:dyDescent="0.25">
      <c r="A694" s="258">
        <v>41872</v>
      </c>
      <c r="B6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1393.05.30</v>
      </c>
      <c r="C694" s="195">
        <f t="shared" ca="1" si="46"/>
        <v>1393</v>
      </c>
      <c r="D6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694" s="195">
        <f>_xlfn.NUMBERVALUE(RIGHT(Table11[[#This Row],[تاریخ شمسی]],2))</f>
        <v>30</v>
      </c>
      <c r="F6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05-30</v>
      </c>
      <c r="G694" s="195" t="s">
        <v>845</v>
      </c>
      <c r="I694" s="259">
        <v>44433</v>
      </c>
      <c r="J694">
        <v>27930</v>
      </c>
      <c r="L694" s="259">
        <v>41872</v>
      </c>
      <c r="M694">
        <v>31000</v>
      </c>
      <c r="O694" s="283">
        <f>IFERROR(DATE(Table7[[#This Row],[year]],MONTH(DATEVALUE(Table7[[#This Row],[month]]&amp;"1")),Table7[[#This Row],[day]]),"")</f>
        <v>44089</v>
      </c>
      <c r="P694" s="257" t="s">
        <v>4119</v>
      </c>
      <c r="Q694" s="257">
        <v>2020</v>
      </c>
      <c r="R694" s="257" t="s">
        <v>3447</v>
      </c>
      <c r="S694" s="257">
        <v>15</v>
      </c>
      <c r="T694" s="257">
        <v>1963.55</v>
      </c>
      <c r="U694" s="257">
        <v>1759</v>
      </c>
      <c r="V694" s="257">
        <v>1486175</v>
      </c>
      <c r="X694" s="260">
        <v>44167</v>
      </c>
      <c r="Y694" t="s">
        <v>8862</v>
      </c>
      <c r="Z694" s="260">
        <v>10</v>
      </c>
      <c r="AA694">
        <v>1399</v>
      </c>
      <c r="AB694" s="260" t="str">
        <f ca="1">IFERROR(IFERROR(VLOOKUP(Table_Merge1[[#This Row],[Column1]],Table11[#All],2,FALSE),LEFT(AB695,8)&amp;IF(LEN((RIGHT(AB695,2)+1))&lt;2,"0"&amp;(RIGHT(AB695,2)+1),(RIGHT(AB695,2)-1))),"")</f>
        <v>1399.09.12</v>
      </c>
      <c r="AC694" s="259" t="str">
        <f ca="1">LEFT(Table_Merge1[[#This Row],[Column2]],4)</f>
        <v>1399</v>
      </c>
      <c r="AD694" s="259" t="str">
        <f ca="1">RIGHT(LEFT(Table_Merge1[[#This Row],[Column2]],7),2)</f>
        <v>09</v>
      </c>
      <c r="AE694" s="259" t="str">
        <f ca="1">RIGHT(Table_Merge1[[#This Row],[Column2]],2)</f>
        <v>12</v>
      </c>
      <c r="AF694">
        <v>9</v>
      </c>
      <c r="AG694">
        <v>12</v>
      </c>
      <c r="AH694" s="260">
        <v>2020</v>
      </c>
      <c r="AI694" t="s">
        <v>3452</v>
      </c>
      <c r="AJ694" s="260">
        <v>2</v>
      </c>
      <c r="AK694">
        <v>1832.95</v>
      </c>
      <c r="AL694">
        <v>2042</v>
      </c>
      <c r="AM694">
        <v>1333375</v>
      </c>
      <c r="AN694">
        <v>25950</v>
      </c>
      <c r="AO694">
        <v>255544</v>
      </c>
      <c r="AP694" s="287">
        <f>IFERROR(IF(Table_Merge1[[#This Row],[LME Zinc stock]]*Table_Merge1[[#This Row],[Nima.مقدار]]=0,"",Table_Merge1[[#This Row],[LME Zinc stock]]*Table_Merge1[[#This Row],[Nima.مقدار]]),"")</f>
        <v>340735981000</v>
      </c>
      <c r="AQ694" s="287">
        <f>IFERROR(IF(Table_Merge1[[#This Row],[LME Zinc 3-month]]*Table_Merge1[[#This Row],[Nima.مقدار]]=0,"",Table_Merge1[[#This Row],[LME Zinc 3-month]]*Table_Merge1[[#This Row],[Nima.مقدار]]),"")</f>
        <v>521820848</v>
      </c>
      <c r="AR694" s="288">
        <f>IFERROR(IF(Table_Merge1[[#This Row],[LME Zinc stock]]*Table_Merge1[[#This Row],[Azad.Sell]]=0,"",Table_Merge1[[#This Row],[LME Zinc stock]]*Table_Merge1[[#This Row],[Azad.Sell]]),"")</f>
        <v>34601081250</v>
      </c>
      <c r="AS694" s="288">
        <f>IFERROR(IF(Table_Merge1[[#This Row],[LME Zinc 3-month]]*Table_Merge1[[#This Row],[Azad.Sell]]=0,"",Table_Merge1[[#This Row],[LME Zinc 3-month]]*Table_Merge1[[#This Row],[Azad.Sell]]),"")</f>
        <v>52989900</v>
      </c>
      <c r="AT694"/>
    </row>
    <row r="695" spans="1:46" x14ac:dyDescent="0.25">
      <c r="A695" s="258">
        <v>41874</v>
      </c>
      <c r="B6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1393.06.01</v>
      </c>
      <c r="C695" s="195">
        <f t="shared" ca="1" si="46"/>
        <v>1393</v>
      </c>
      <c r="D6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695" s="195">
        <f>_xlfn.NUMBERVALUE(RIGHT(Table11[[#This Row],[تاریخ شمسی]],2))</f>
        <v>1</v>
      </c>
      <c r="F6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06-01</v>
      </c>
      <c r="G695" s="195" t="s">
        <v>846</v>
      </c>
      <c r="I695" s="259">
        <v>44434</v>
      </c>
      <c r="J695">
        <v>27970</v>
      </c>
      <c r="L695" s="259">
        <v>41874</v>
      </c>
      <c r="M695">
        <v>31050</v>
      </c>
      <c r="O695" s="284">
        <f>IFERROR(DATE(Table7[[#This Row],[year]],MONTH(DATEVALUE(Table7[[#This Row],[month]]&amp;"1")),Table7[[#This Row],[day]]),"")</f>
        <v>44088</v>
      </c>
      <c r="P695" s="195" t="s">
        <v>4120</v>
      </c>
      <c r="Q695" s="195">
        <v>2020</v>
      </c>
      <c r="R695" s="195" t="s">
        <v>3447</v>
      </c>
      <c r="S695" s="195">
        <v>14</v>
      </c>
      <c r="T695" s="195">
        <v>1942.3</v>
      </c>
      <c r="U695" s="195">
        <v>1785.5</v>
      </c>
      <c r="V695" s="195">
        <v>1493175</v>
      </c>
      <c r="X695" s="260">
        <v>44166</v>
      </c>
      <c r="Y695" t="s">
        <v>8861</v>
      </c>
      <c r="Z695" s="260">
        <v>10</v>
      </c>
      <c r="AA695">
        <v>1399</v>
      </c>
      <c r="AB695" s="260" t="str">
        <f ca="1">IFERROR(IFERROR(VLOOKUP(Table_Merge1[[#This Row],[Column1]],Table11[#All],2,FALSE),LEFT(AB696,8)&amp;IF(LEN((RIGHT(AB696,2)+1))&lt;2,"0"&amp;(RIGHT(AB696,2)+1),(RIGHT(AB696,2)-1))),"")</f>
        <v>1399.09.11</v>
      </c>
      <c r="AC695" s="259" t="str">
        <f ca="1">LEFT(Table_Merge1[[#This Row],[Column2]],4)</f>
        <v>1399</v>
      </c>
      <c r="AD695" s="259" t="str">
        <f ca="1">RIGHT(LEFT(Table_Merge1[[#This Row],[Column2]],7),2)</f>
        <v>09</v>
      </c>
      <c r="AE695" s="259" t="str">
        <f ca="1">RIGHT(Table_Merge1[[#This Row],[Column2]],2)</f>
        <v>11</v>
      </c>
      <c r="AF695">
        <v>9</v>
      </c>
      <c r="AG695">
        <v>11</v>
      </c>
      <c r="AH695" s="260">
        <v>2020</v>
      </c>
      <c r="AI695" t="s">
        <v>3452</v>
      </c>
      <c r="AJ695" s="260">
        <v>1</v>
      </c>
      <c r="AK695">
        <v>1796.2</v>
      </c>
      <c r="AL695">
        <v>2027.5</v>
      </c>
      <c r="AM695">
        <v>1338575</v>
      </c>
      <c r="AN695">
        <v>26350</v>
      </c>
      <c r="AO695">
        <v>255438</v>
      </c>
      <c r="AP695" s="287">
        <f>IFERROR(IF(Table_Merge1[[#This Row],[LME Zinc stock]]*Table_Merge1[[#This Row],[Nima.مقدار]]=0,"",Table_Merge1[[#This Row],[LME Zinc stock]]*Table_Merge1[[#This Row],[Nima.مقدار]]),"")</f>
        <v>341922920850</v>
      </c>
      <c r="AQ695" s="287">
        <f>IFERROR(IF(Table_Merge1[[#This Row],[LME Zinc 3-month]]*Table_Merge1[[#This Row],[Nima.مقدار]]=0,"",Table_Merge1[[#This Row],[LME Zinc 3-month]]*Table_Merge1[[#This Row],[Nima.مقدار]]),"")</f>
        <v>517900545</v>
      </c>
      <c r="AR695" s="288">
        <f>IFERROR(IF(Table_Merge1[[#This Row],[LME Zinc stock]]*Table_Merge1[[#This Row],[Azad.Sell]]=0,"",Table_Merge1[[#This Row],[LME Zinc stock]]*Table_Merge1[[#This Row],[Azad.Sell]]),"")</f>
        <v>35271451250</v>
      </c>
      <c r="AS695" s="288">
        <f>IFERROR(IF(Table_Merge1[[#This Row],[LME Zinc 3-month]]*Table_Merge1[[#This Row],[Azad.Sell]]=0,"",Table_Merge1[[#This Row],[LME Zinc 3-month]]*Table_Merge1[[#This Row],[Azad.Sell]]),"")</f>
        <v>53424625</v>
      </c>
      <c r="AT695"/>
    </row>
    <row r="696" spans="1:46" x14ac:dyDescent="0.25">
      <c r="A696" s="258">
        <v>41875</v>
      </c>
      <c r="B6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1393.06.02</v>
      </c>
      <c r="C696" s="195">
        <f t="shared" ca="1" si="46"/>
        <v>1393</v>
      </c>
      <c r="D6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696" s="195">
        <f>_xlfn.NUMBERVALUE(RIGHT(Table11[[#This Row],[تاریخ شمسی]],2))</f>
        <v>2</v>
      </c>
      <c r="F6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06-02</v>
      </c>
      <c r="G696" s="195" t="s">
        <v>847</v>
      </c>
      <c r="I696" s="259">
        <v>44435</v>
      </c>
      <c r="J696">
        <v>27970</v>
      </c>
      <c r="L696" s="259">
        <v>41875</v>
      </c>
      <c r="M696">
        <v>31210</v>
      </c>
      <c r="O696" s="283">
        <f>IFERROR(DATE(Table7[[#This Row],[year]],MONTH(DATEVALUE(Table7[[#This Row],[month]]&amp;"1")),Table7[[#This Row],[day]]),"")</f>
        <v>44085</v>
      </c>
      <c r="P696" s="257" t="s">
        <v>4121</v>
      </c>
      <c r="Q696" s="257">
        <v>2020</v>
      </c>
      <c r="R696" s="257" t="s">
        <v>3447</v>
      </c>
      <c r="S696" s="257">
        <v>11</v>
      </c>
      <c r="T696" s="257">
        <v>1944.5</v>
      </c>
      <c r="U696" s="257">
        <v>1793</v>
      </c>
      <c r="V696" s="257">
        <v>1499100</v>
      </c>
      <c r="X696" s="260">
        <v>44165</v>
      </c>
      <c r="Y696" t="s">
        <v>8860</v>
      </c>
      <c r="Z696" s="260">
        <v>10</v>
      </c>
      <c r="AA696">
        <v>1399</v>
      </c>
      <c r="AB696" s="260" t="str">
        <f ca="1">IFERROR(IFERROR(VLOOKUP(Table_Merge1[[#This Row],[Column1]],Table11[#All],2,FALSE),LEFT(AB697,8)&amp;IF(LEN((RIGHT(AB697,2)+1))&lt;2,"0"&amp;(RIGHT(AB697,2)+1),(RIGHT(AB697,2)-1))),"")</f>
        <v>1399.09.10</v>
      </c>
      <c r="AC696" s="259" t="str">
        <f ca="1">LEFT(Table_Merge1[[#This Row],[Column2]],4)</f>
        <v>1399</v>
      </c>
      <c r="AD696" s="259" t="str">
        <f ca="1">RIGHT(LEFT(Table_Merge1[[#This Row],[Column2]],7),2)</f>
        <v>09</v>
      </c>
      <c r="AE696" s="259" t="str">
        <f ca="1">RIGHT(Table_Merge1[[#This Row],[Column2]],2)</f>
        <v>10</v>
      </c>
      <c r="AF696">
        <v>9</v>
      </c>
      <c r="AG696">
        <v>10</v>
      </c>
      <c r="AH696" s="260">
        <v>2020</v>
      </c>
      <c r="AI696" t="s">
        <v>3450</v>
      </c>
      <c r="AJ696" s="260">
        <v>30</v>
      </c>
      <c r="AK696">
        <v>1771.95</v>
      </c>
      <c r="AL696">
        <v>2018.5</v>
      </c>
      <c r="AM696">
        <v>1350575</v>
      </c>
      <c r="AN696">
        <v>25550</v>
      </c>
      <c r="AO696">
        <v>255438</v>
      </c>
      <c r="AP696" s="287">
        <f>IFERROR(IF(Table_Merge1[[#This Row],[LME Zinc stock]]*Table_Merge1[[#This Row],[Nima.مقدار]]=0,"",Table_Merge1[[#This Row],[LME Zinc stock]]*Table_Merge1[[#This Row],[Nima.مقدار]]),"")</f>
        <v>344988176850</v>
      </c>
      <c r="AQ696" s="287">
        <f>IFERROR(IF(Table_Merge1[[#This Row],[LME Zinc 3-month]]*Table_Merge1[[#This Row],[Nima.مقدار]]=0,"",Table_Merge1[[#This Row],[LME Zinc 3-month]]*Table_Merge1[[#This Row],[Nima.مقدار]]),"")</f>
        <v>515601603</v>
      </c>
      <c r="AR696" s="288">
        <f>IFERROR(IF(Table_Merge1[[#This Row],[LME Zinc stock]]*Table_Merge1[[#This Row],[Azad.Sell]]=0,"",Table_Merge1[[#This Row],[LME Zinc stock]]*Table_Merge1[[#This Row],[Azad.Sell]]),"")</f>
        <v>34507191250</v>
      </c>
      <c r="AS696" s="288">
        <f>IFERROR(IF(Table_Merge1[[#This Row],[LME Zinc 3-month]]*Table_Merge1[[#This Row],[Azad.Sell]]=0,"",Table_Merge1[[#This Row],[LME Zinc 3-month]]*Table_Merge1[[#This Row],[Azad.Sell]]),"")</f>
        <v>51572675</v>
      </c>
      <c r="AT696"/>
    </row>
    <row r="697" spans="1:46" x14ac:dyDescent="0.25">
      <c r="A697" s="258">
        <v>41876</v>
      </c>
      <c r="B6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1393.06.03</v>
      </c>
      <c r="C697" s="195">
        <f t="shared" ca="1" si="46"/>
        <v>1393</v>
      </c>
      <c r="D6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697" s="195">
        <f>_xlfn.NUMBERVALUE(RIGHT(Table11[[#This Row],[تاریخ شمسی]],2))</f>
        <v>3</v>
      </c>
      <c r="F6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06-03</v>
      </c>
      <c r="G697" s="195" t="s">
        <v>848</v>
      </c>
      <c r="I697" s="259">
        <v>44436</v>
      </c>
      <c r="J697">
        <v>28250</v>
      </c>
      <c r="L697" s="259">
        <v>41876</v>
      </c>
      <c r="M697">
        <v>31250</v>
      </c>
      <c r="O697" s="284">
        <f>IFERROR(DATE(Table7[[#This Row],[year]],MONTH(DATEVALUE(Table7[[#This Row],[month]]&amp;"1")),Table7[[#This Row],[day]]),"")</f>
        <v>44084</v>
      </c>
      <c r="P697" s="195" t="s">
        <v>4122</v>
      </c>
      <c r="Q697" s="195">
        <v>2020</v>
      </c>
      <c r="R697" s="195" t="s">
        <v>3447</v>
      </c>
      <c r="S697" s="195">
        <v>10</v>
      </c>
      <c r="T697" s="195">
        <v>1944.8</v>
      </c>
      <c r="U697" s="195">
        <v>1785.5</v>
      </c>
      <c r="V697" s="195">
        <v>1504175</v>
      </c>
      <c r="X697" s="260">
        <v>44162</v>
      </c>
      <c r="Z697" s="260">
        <v>10</v>
      </c>
      <c r="AB697" s="260" t="str">
        <f ca="1">IFERROR(IFERROR(VLOOKUP(Table_Merge1[[#This Row],[Column1]],Table11[#All],2,FALSE),LEFT(AB698,8)&amp;IF(LEN((RIGHT(AB698,2)+1))&lt;2,"0"&amp;(RIGHT(AB698,2)+1),(RIGHT(AB698,2)-1))),"")</f>
        <v>1399.09.07</v>
      </c>
      <c r="AC697" s="259" t="str">
        <f ca="1">LEFT(Table_Merge1[[#This Row],[Column2]],4)</f>
        <v>1399</v>
      </c>
      <c r="AD697" s="259" t="str">
        <f ca="1">RIGHT(LEFT(Table_Merge1[[#This Row],[Column2]],7),2)</f>
        <v>09</v>
      </c>
      <c r="AE697" s="259" t="str">
        <f ca="1">RIGHT(Table_Merge1[[#This Row],[Column2]],2)</f>
        <v>07</v>
      </c>
      <c r="AH697" s="260">
        <v>2020</v>
      </c>
      <c r="AI697" t="s">
        <v>3450</v>
      </c>
      <c r="AJ697" s="260">
        <v>27</v>
      </c>
      <c r="AK697">
        <v>1808.05</v>
      </c>
      <c r="AL697">
        <v>2040</v>
      </c>
      <c r="AM697">
        <v>1353350</v>
      </c>
      <c r="AN697">
        <v>24850</v>
      </c>
      <c r="AP697" s="287" t="str">
        <f>IFERROR(IF(Table_Merge1[[#This Row],[LME Zinc stock]]*Table_Merge1[[#This Row],[Nima.مقدار]]=0,"",Table_Merge1[[#This Row],[LME Zinc stock]]*Table_Merge1[[#This Row],[Nima.مقدار]]),"")</f>
        <v/>
      </c>
      <c r="AQ697" s="287" t="str">
        <f>IFERROR(IF(Table_Merge1[[#This Row],[LME Zinc 3-month]]*Table_Merge1[[#This Row],[Nima.مقدار]]=0,"",Table_Merge1[[#This Row],[LME Zinc 3-month]]*Table_Merge1[[#This Row],[Nima.مقدار]]),"")</f>
        <v/>
      </c>
      <c r="AR697" s="288">
        <f>IFERROR(IF(Table_Merge1[[#This Row],[LME Zinc stock]]*Table_Merge1[[#This Row],[Azad.Sell]]=0,"",Table_Merge1[[#This Row],[LME Zinc stock]]*Table_Merge1[[#This Row],[Azad.Sell]]),"")</f>
        <v>33630747500</v>
      </c>
      <c r="AS697" s="288">
        <f>IFERROR(IF(Table_Merge1[[#This Row],[LME Zinc 3-month]]*Table_Merge1[[#This Row],[Azad.Sell]]=0,"",Table_Merge1[[#This Row],[LME Zinc 3-month]]*Table_Merge1[[#This Row],[Azad.Sell]]),"")</f>
        <v>50694000</v>
      </c>
      <c r="AT697"/>
    </row>
    <row r="698" spans="1:46" x14ac:dyDescent="0.25">
      <c r="A698" s="258">
        <v>41877</v>
      </c>
      <c r="B6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1393.06.04</v>
      </c>
      <c r="C698" s="195">
        <f t="shared" ca="1" si="46"/>
        <v>1393</v>
      </c>
      <c r="D6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698" s="195">
        <f>_xlfn.NUMBERVALUE(RIGHT(Table11[[#This Row],[تاریخ شمسی]],2))</f>
        <v>4</v>
      </c>
      <c r="F6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06-04</v>
      </c>
      <c r="G698" s="195" t="s">
        <v>849</v>
      </c>
      <c r="I698" s="259">
        <v>44437</v>
      </c>
      <c r="J698">
        <v>27650</v>
      </c>
      <c r="L698" s="259">
        <v>41877</v>
      </c>
      <c r="M698">
        <v>31320</v>
      </c>
      <c r="O698" s="283">
        <f>IFERROR(DATE(Table7[[#This Row],[year]],MONTH(DATEVALUE(Table7[[#This Row],[month]]&amp;"1")),Table7[[#This Row],[day]]),"")</f>
        <v>44083</v>
      </c>
      <c r="P698" s="257" t="s">
        <v>4123</v>
      </c>
      <c r="Q698" s="257">
        <v>2020</v>
      </c>
      <c r="R698" s="257" t="s">
        <v>3447</v>
      </c>
      <c r="S698" s="257">
        <v>9</v>
      </c>
      <c r="T698" s="257">
        <v>1928.4</v>
      </c>
      <c r="U698" s="257">
        <v>1783</v>
      </c>
      <c r="V698" s="257">
        <v>1506425</v>
      </c>
      <c r="X698" s="260">
        <v>44161</v>
      </c>
      <c r="Z698" s="260">
        <v>10</v>
      </c>
      <c r="AB698" s="260" t="str">
        <f ca="1">IFERROR(IFERROR(VLOOKUP(Table_Merge1[[#This Row],[Column1]],Table11[#All],2,FALSE),LEFT(AB699,8)&amp;IF(LEN((RIGHT(AB699,2)+1))&lt;2,"0"&amp;(RIGHT(AB699,2)+1),(RIGHT(AB699,2)-1))),"")</f>
        <v>1399.09.06</v>
      </c>
      <c r="AC698" s="259" t="str">
        <f ca="1">LEFT(Table_Merge1[[#This Row],[Column2]],4)</f>
        <v>1399</v>
      </c>
      <c r="AD698" s="259" t="str">
        <f ca="1">RIGHT(LEFT(Table_Merge1[[#This Row],[Column2]],7),2)</f>
        <v>09</v>
      </c>
      <c r="AE698" s="259" t="str">
        <f ca="1">RIGHT(Table_Merge1[[#This Row],[Column2]],2)</f>
        <v>06</v>
      </c>
      <c r="AH698" s="260">
        <v>2020</v>
      </c>
      <c r="AI698" t="s">
        <v>3450</v>
      </c>
      <c r="AJ698" s="260">
        <v>26</v>
      </c>
      <c r="AK698">
        <v>1814.85</v>
      </c>
      <c r="AL698">
        <v>2039.5</v>
      </c>
      <c r="AM698">
        <v>1358425</v>
      </c>
      <c r="AN698">
        <v>24850</v>
      </c>
      <c r="AP698" s="287" t="str">
        <f>IFERROR(IF(Table_Merge1[[#This Row],[LME Zinc stock]]*Table_Merge1[[#This Row],[Nima.مقدار]]=0,"",Table_Merge1[[#This Row],[LME Zinc stock]]*Table_Merge1[[#This Row],[Nima.مقدار]]),"")</f>
        <v/>
      </c>
      <c r="AQ698" s="287" t="str">
        <f>IFERROR(IF(Table_Merge1[[#This Row],[LME Zinc 3-month]]*Table_Merge1[[#This Row],[Nima.مقدار]]=0,"",Table_Merge1[[#This Row],[LME Zinc 3-month]]*Table_Merge1[[#This Row],[Nima.مقدار]]),"")</f>
        <v/>
      </c>
      <c r="AR698" s="288">
        <f>IFERROR(IF(Table_Merge1[[#This Row],[LME Zinc stock]]*Table_Merge1[[#This Row],[Azad.Sell]]=0,"",Table_Merge1[[#This Row],[LME Zinc stock]]*Table_Merge1[[#This Row],[Azad.Sell]]),"")</f>
        <v>33756861250</v>
      </c>
      <c r="AS698" s="288">
        <f>IFERROR(IF(Table_Merge1[[#This Row],[LME Zinc 3-month]]*Table_Merge1[[#This Row],[Azad.Sell]]=0,"",Table_Merge1[[#This Row],[LME Zinc 3-month]]*Table_Merge1[[#This Row],[Azad.Sell]]),"")</f>
        <v>50681575</v>
      </c>
      <c r="AT698"/>
    </row>
    <row r="699" spans="1:46" x14ac:dyDescent="0.25">
      <c r="A699" s="258">
        <v>41878</v>
      </c>
      <c r="B6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1393.06.05</v>
      </c>
      <c r="C699" s="195">
        <f t="shared" ca="1" si="46"/>
        <v>1393</v>
      </c>
      <c r="D6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699" s="195">
        <f>_xlfn.NUMBERVALUE(RIGHT(Table11[[#This Row],[تاریخ شمسی]],2))</f>
        <v>5</v>
      </c>
      <c r="F6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06-05</v>
      </c>
      <c r="G699" s="195" t="s">
        <v>850</v>
      </c>
      <c r="I699" s="259">
        <v>44438</v>
      </c>
      <c r="J699">
        <v>27170</v>
      </c>
      <c r="L699" s="259">
        <v>41878</v>
      </c>
      <c r="M699">
        <v>31280</v>
      </c>
      <c r="O699" s="284">
        <f>IFERROR(DATE(Table7[[#This Row],[year]],MONTH(DATEVALUE(Table7[[#This Row],[month]]&amp;"1")),Table7[[#This Row],[day]]),"")</f>
        <v>44082</v>
      </c>
      <c r="P699" s="195" t="s">
        <v>4124</v>
      </c>
      <c r="Q699" s="195">
        <v>2020</v>
      </c>
      <c r="R699" s="195" t="s">
        <v>3447</v>
      </c>
      <c r="S699" s="195">
        <v>8</v>
      </c>
      <c r="T699" s="195">
        <v>1920.6</v>
      </c>
      <c r="U699" s="195">
        <v>1798</v>
      </c>
      <c r="V699" s="195">
        <v>1510400</v>
      </c>
      <c r="X699" s="260">
        <v>44160</v>
      </c>
      <c r="Y699" t="s">
        <v>8859</v>
      </c>
      <c r="Z699" s="260">
        <v>10</v>
      </c>
      <c r="AA699">
        <v>1399</v>
      </c>
      <c r="AB699" s="260" t="str">
        <f ca="1">IFERROR(IFERROR(VLOOKUP(Table_Merge1[[#This Row],[Column1]],Table11[#All],2,FALSE),LEFT(AB700,8)&amp;IF(LEN((RIGHT(AB700,2)+1))&lt;2,"0"&amp;(RIGHT(AB700,2)+1),(RIGHT(AB700,2)-1))),"")</f>
        <v>1399.09.05</v>
      </c>
      <c r="AC699" s="259" t="str">
        <f ca="1">LEFT(Table_Merge1[[#This Row],[Column2]],4)</f>
        <v>1399</v>
      </c>
      <c r="AD699" s="259" t="str">
        <f ca="1">RIGHT(LEFT(Table_Merge1[[#This Row],[Column2]],7),2)</f>
        <v>09</v>
      </c>
      <c r="AE699" s="259" t="str">
        <f ca="1">RIGHT(Table_Merge1[[#This Row],[Column2]],2)</f>
        <v>05</v>
      </c>
      <c r="AF699">
        <v>9</v>
      </c>
      <c r="AG699">
        <v>5</v>
      </c>
      <c r="AH699" s="260">
        <v>2020</v>
      </c>
      <c r="AI699" t="s">
        <v>3450</v>
      </c>
      <c r="AJ699" s="260">
        <v>25</v>
      </c>
      <c r="AK699">
        <v>1808.55</v>
      </c>
      <c r="AL699">
        <v>2062</v>
      </c>
      <c r="AM699">
        <v>1364175</v>
      </c>
      <c r="AN699">
        <v>25100</v>
      </c>
      <c r="AO699">
        <v>259318</v>
      </c>
      <c r="AP699" s="287">
        <f>IFERROR(IF(Table_Merge1[[#This Row],[LME Zinc stock]]*Table_Merge1[[#This Row],[Nima.مقدار]]=0,"",Table_Merge1[[#This Row],[LME Zinc stock]]*Table_Merge1[[#This Row],[Nima.مقدار]]),"")</f>
        <v>353755132650</v>
      </c>
      <c r="AQ699" s="287">
        <f>IFERROR(IF(Table_Merge1[[#This Row],[LME Zinc 3-month]]*Table_Merge1[[#This Row],[Nima.مقدار]]=0,"",Table_Merge1[[#This Row],[LME Zinc 3-month]]*Table_Merge1[[#This Row],[Nima.مقدار]]),"")</f>
        <v>534713716</v>
      </c>
      <c r="AR699" s="288">
        <f>IFERROR(IF(Table_Merge1[[#This Row],[LME Zinc stock]]*Table_Merge1[[#This Row],[Azad.Sell]]=0,"",Table_Merge1[[#This Row],[LME Zinc stock]]*Table_Merge1[[#This Row],[Azad.Sell]]),"")</f>
        <v>34240792500</v>
      </c>
      <c r="AS699" s="288">
        <f>IFERROR(IF(Table_Merge1[[#This Row],[LME Zinc 3-month]]*Table_Merge1[[#This Row],[Azad.Sell]]=0,"",Table_Merge1[[#This Row],[LME Zinc 3-month]]*Table_Merge1[[#This Row],[Azad.Sell]]),"")</f>
        <v>51756200</v>
      </c>
      <c r="AT699"/>
    </row>
    <row r="700" spans="1:46" x14ac:dyDescent="0.25">
      <c r="A700" s="258">
        <v>41879</v>
      </c>
      <c r="B7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1393.06.06</v>
      </c>
      <c r="C700" s="195">
        <f t="shared" ca="1" si="46"/>
        <v>1393</v>
      </c>
      <c r="D7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00" s="195">
        <f>_xlfn.NUMBERVALUE(RIGHT(Table11[[#This Row],[تاریخ شمسی]],2))</f>
        <v>6</v>
      </c>
      <c r="F7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06-06</v>
      </c>
      <c r="G700" s="195" t="s">
        <v>851</v>
      </c>
      <c r="I700" s="259">
        <v>44439</v>
      </c>
      <c r="J700">
        <v>27430</v>
      </c>
      <c r="L700" s="259">
        <v>41879</v>
      </c>
      <c r="M700">
        <v>31310</v>
      </c>
      <c r="O700" s="283">
        <f>IFERROR(DATE(Table7[[#This Row],[year]],MONTH(DATEVALUE(Table7[[#This Row],[month]]&amp;"1")),Table7[[#This Row],[day]]),"")</f>
        <v>44081</v>
      </c>
      <c r="P700" s="257" t="s">
        <v>4125</v>
      </c>
      <c r="Q700" s="257">
        <v>2020</v>
      </c>
      <c r="R700" s="257" t="s">
        <v>3447</v>
      </c>
      <c r="S700" s="257">
        <v>7</v>
      </c>
      <c r="T700" s="257">
        <v>1928.4</v>
      </c>
      <c r="U700" s="257">
        <v>1806.5</v>
      </c>
      <c r="V700" s="257">
        <v>1513925</v>
      </c>
      <c r="X700" s="260">
        <v>44159</v>
      </c>
      <c r="Y700" t="s">
        <v>8858</v>
      </c>
      <c r="Z700" s="260">
        <v>10</v>
      </c>
      <c r="AA700">
        <v>1399</v>
      </c>
      <c r="AB700" s="260" t="str">
        <f ca="1">IFERROR(IFERROR(VLOOKUP(Table_Merge1[[#This Row],[Column1]],Table11[#All],2,FALSE),LEFT(AB701,8)&amp;IF(LEN((RIGHT(AB701,2)+1))&lt;2,"0"&amp;(RIGHT(AB701,2)+1),(RIGHT(AB701,2)-1))),"")</f>
        <v>1399.09.04</v>
      </c>
      <c r="AC700" s="259" t="str">
        <f ca="1">LEFT(Table_Merge1[[#This Row],[Column2]],4)</f>
        <v>1399</v>
      </c>
      <c r="AD700" s="259" t="str">
        <f ca="1">RIGHT(LEFT(Table_Merge1[[#This Row],[Column2]],7),2)</f>
        <v>09</v>
      </c>
      <c r="AE700" s="259" t="str">
        <f ca="1">RIGHT(Table_Merge1[[#This Row],[Column2]],2)</f>
        <v>04</v>
      </c>
      <c r="AF700">
        <v>9</v>
      </c>
      <c r="AG700">
        <v>4</v>
      </c>
      <c r="AH700" s="260">
        <v>2020</v>
      </c>
      <c r="AI700" t="s">
        <v>3450</v>
      </c>
      <c r="AJ700" s="260">
        <v>24</v>
      </c>
      <c r="AK700">
        <v>1818.1</v>
      </c>
      <c r="AL700">
        <v>2052.5</v>
      </c>
      <c r="AM700">
        <v>1368125</v>
      </c>
      <c r="AN700">
        <v>25350</v>
      </c>
      <c r="AO700">
        <v>259318</v>
      </c>
      <c r="AP700" s="287">
        <f>IFERROR(IF(Table_Merge1[[#This Row],[LME Zinc stock]]*Table_Merge1[[#This Row],[Nima.مقدار]]=0,"",Table_Merge1[[#This Row],[LME Zinc stock]]*Table_Merge1[[#This Row],[Nima.مقدار]]),"")</f>
        <v>354779438750</v>
      </c>
      <c r="AQ700" s="287">
        <f>IFERROR(IF(Table_Merge1[[#This Row],[LME Zinc 3-month]]*Table_Merge1[[#This Row],[Nima.مقدار]]=0,"",Table_Merge1[[#This Row],[LME Zinc 3-month]]*Table_Merge1[[#This Row],[Nima.مقدار]]),"")</f>
        <v>532250195</v>
      </c>
      <c r="AR700" s="288">
        <f>IFERROR(IF(Table_Merge1[[#This Row],[LME Zinc stock]]*Table_Merge1[[#This Row],[Azad.Sell]]=0,"",Table_Merge1[[#This Row],[LME Zinc stock]]*Table_Merge1[[#This Row],[Azad.Sell]]),"")</f>
        <v>34681968750</v>
      </c>
      <c r="AS700" s="288">
        <f>IFERROR(IF(Table_Merge1[[#This Row],[LME Zinc 3-month]]*Table_Merge1[[#This Row],[Azad.Sell]]=0,"",Table_Merge1[[#This Row],[LME Zinc 3-month]]*Table_Merge1[[#This Row],[Azad.Sell]]),"")</f>
        <v>52030875</v>
      </c>
      <c r="AT700"/>
    </row>
    <row r="701" spans="1:46" x14ac:dyDescent="0.25">
      <c r="A701" s="258">
        <v>41881</v>
      </c>
      <c r="B7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1393.06.08</v>
      </c>
      <c r="C701" s="195">
        <f t="shared" ca="1" si="46"/>
        <v>1393</v>
      </c>
      <c r="D7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01" s="195">
        <f>_xlfn.NUMBERVALUE(RIGHT(Table11[[#This Row],[تاریخ شمسی]],2))</f>
        <v>8</v>
      </c>
      <c r="F7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06-08</v>
      </c>
      <c r="G701" s="195" t="s">
        <v>852</v>
      </c>
      <c r="I701" s="259">
        <v>44440</v>
      </c>
      <c r="J701">
        <v>27100</v>
      </c>
      <c r="L701" s="259">
        <v>41881</v>
      </c>
      <c r="M701">
        <v>31600</v>
      </c>
      <c r="O701" s="284">
        <f>IFERROR(DATE(Table7[[#This Row],[year]],MONTH(DATEVALUE(Table7[[#This Row],[month]]&amp;"1")),Table7[[#This Row],[day]]),"")</f>
        <v>44078</v>
      </c>
      <c r="P701" s="195" t="s">
        <v>4126</v>
      </c>
      <c r="Q701" s="195">
        <v>2020</v>
      </c>
      <c r="R701" s="195" t="s">
        <v>3447</v>
      </c>
      <c r="S701" s="195">
        <v>4</v>
      </c>
      <c r="T701" s="195">
        <v>1937.6</v>
      </c>
      <c r="U701" s="195">
        <v>1787.5</v>
      </c>
      <c r="V701" s="195">
        <v>1516500</v>
      </c>
      <c r="X701" s="260">
        <v>44158</v>
      </c>
      <c r="Y701" t="s">
        <v>8857</v>
      </c>
      <c r="Z701" s="260">
        <v>10</v>
      </c>
      <c r="AA701">
        <v>1399</v>
      </c>
      <c r="AB701" s="260" t="str">
        <f ca="1">IFERROR(IFERROR(VLOOKUP(Table_Merge1[[#This Row],[Column1]],Table11[#All],2,FALSE),LEFT(AB702,8)&amp;IF(LEN((RIGHT(AB702,2)+1))&lt;2,"0"&amp;(RIGHT(AB702,2)+1),(RIGHT(AB702,2)-1))),"")</f>
        <v>1399.09.03</v>
      </c>
      <c r="AC701" s="259" t="str">
        <f ca="1">LEFT(Table_Merge1[[#This Row],[Column2]],4)</f>
        <v>1399</v>
      </c>
      <c r="AD701" s="259" t="str">
        <f ca="1">RIGHT(LEFT(Table_Merge1[[#This Row],[Column2]],7),2)</f>
        <v>09</v>
      </c>
      <c r="AE701" s="259" t="str">
        <f ca="1">RIGHT(Table_Merge1[[#This Row],[Column2]],2)</f>
        <v>03</v>
      </c>
      <c r="AF701">
        <v>9</v>
      </c>
      <c r="AG701">
        <v>3</v>
      </c>
      <c r="AH701" s="260">
        <v>2020</v>
      </c>
      <c r="AI701" t="s">
        <v>3450</v>
      </c>
      <c r="AJ701" s="260">
        <v>23</v>
      </c>
      <c r="AK701">
        <v>1863.8</v>
      </c>
      <c r="AL701" t="s">
        <v>3621</v>
      </c>
      <c r="AM701" t="s">
        <v>3621</v>
      </c>
      <c r="AN701">
        <v>26000</v>
      </c>
      <c r="AO701">
        <v>260022</v>
      </c>
      <c r="AP701" s="287" t="str">
        <f>IFERROR(IF(Table_Merge1[[#This Row],[LME Zinc stock]]*Table_Merge1[[#This Row],[Nima.مقدار]]=0,"",Table_Merge1[[#This Row],[LME Zinc stock]]*Table_Merge1[[#This Row],[Nima.مقدار]]),"")</f>
        <v/>
      </c>
      <c r="AQ701" s="287" t="str">
        <f>IFERROR(IF(Table_Merge1[[#This Row],[LME Zinc 3-month]]*Table_Merge1[[#This Row],[Nima.مقدار]]=0,"",Table_Merge1[[#This Row],[LME Zinc 3-month]]*Table_Merge1[[#This Row],[Nima.مقدار]]),"")</f>
        <v/>
      </c>
      <c r="AR701" s="288" t="str">
        <f>IFERROR(IF(Table_Merge1[[#This Row],[LME Zinc stock]]*Table_Merge1[[#This Row],[Azad.Sell]]=0,"",Table_Merge1[[#This Row],[LME Zinc stock]]*Table_Merge1[[#This Row],[Azad.Sell]]),"")</f>
        <v/>
      </c>
      <c r="AS701" s="288" t="str">
        <f>IFERROR(IF(Table_Merge1[[#This Row],[LME Zinc 3-month]]*Table_Merge1[[#This Row],[Azad.Sell]]=0,"",Table_Merge1[[#This Row],[LME Zinc 3-month]]*Table_Merge1[[#This Row],[Azad.Sell]]),"")</f>
        <v/>
      </c>
      <c r="AT701"/>
    </row>
    <row r="702" spans="1:46" x14ac:dyDescent="0.25">
      <c r="A702" s="258">
        <v>41882</v>
      </c>
      <c r="B7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1393.06.09</v>
      </c>
      <c r="C702" s="195">
        <f t="shared" ca="1" si="46"/>
        <v>1393</v>
      </c>
      <c r="D7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02" s="195">
        <f>_xlfn.NUMBERVALUE(RIGHT(Table11[[#This Row],[تاریخ شمسی]],2))</f>
        <v>9</v>
      </c>
      <c r="F7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06-09</v>
      </c>
      <c r="G702" s="195" t="s">
        <v>853</v>
      </c>
      <c r="I702" s="259">
        <v>44441</v>
      </c>
      <c r="J702">
        <v>27330</v>
      </c>
      <c r="L702" s="259">
        <v>41882</v>
      </c>
      <c r="M702">
        <v>31570</v>
      </c>
      <c r="O702" s="283">
        <f>IFERROR(DATE(Table7[[#This Row],[year]],MONTH(DATEVALUE(Table7[[#This Row],[month]]&amp;"1")),Table7[[#This Row],[day]]),"")</f>
        <v>44077</v>
      </c>
      <c r="P702" s="257" t="s">
        <v>4127</v>
      </c>
      <c r="Q702" s="257">
        <v>2020</v>
      </c>
      <c r="R702" s="257" t="s">
        <v>3447</v>
      </c>
      <c r="S702" s="257">
        <v>3</v>
      </c>
      <c r="T702" s="257">
        <v>1934.1</v>
      </c>
      <c r="U702" s="257">
        <v>1785.5</v>
      </c>
      <c r="V702" s="257">
        <v>1520650</v>
      </c>
      <c r="X702" s="260">
        <v>44155</v>
      </c>
      <c r="Z702" s="260">
        <v>10</v>
      </c>
      <c r="AB702" s="260" t="str">
        <f ca="1">IFERROR(IFERROR(VLOOKUP(Table_Merge1[[#This Row],[Column1]],Table11[#All],2,FALSE),LEFT(AB703,8)&amp;IF(LEN((RIGHT(AB703,2)+1))&lt;2,"0"&amp;(RIGHT(AB703,2)+1),(RIGHT(AB703,2)-1))),"")</f>
        <v>1399.08.28</v>
      </c>
      <c r="AC702" s="259" t="str">
        <f ca="1">LEFT(Table_Merge1[[#This Row],[Column2]],4)</f>
        <v>1399</v>
      </c>
      <c r="AD702" s="259" t="str">
        <f ca="1">RIGHT(LEFT(Table_Merge1[[#This Row],[Column2]],7),2)</f>
        <v>08</v>
      </c>
      <c r="AE702" s="259" t="str">
        <f ca="1">RIGHT(Table_Merge1[[#This Row],[Column2]],2)</f>
        <v>28</v>
      </c>
      <c r="AH702" s="260">
        <v>2020</v>
      </c>
      <c r="AI702" t="s">
        <v>3450</v>
      </c>
      <c r="AJ702" s="260">
        <v>20</v>
      </c>
      <c r="AK702">
        <v>1867</v>
      </c>
      <c r="AL702">
        <v>2022.5</v>
      </c>
      <c r="AM702">
        <v>1374025</v>
      </c>
      <c r="AN702">
        <v>26000</v>
      </c>
      <c r="AP702" s="287" t="str">
        <f>IFERROR(IF(Table_Merge1[[#This Row],[LME Zinc stock]]*Table_Merge1[[#This Row],[Nima.مقدار]]=0,"",Table_Merge1[[#This Row],[LME Zinc stock]]*Table_Merge1[[#This Row],[Nima.مقدار]]),"")</f>
        <v/>
      </c>
      <c r="AQ702" s="287" t="str">
        <f>IFERROR(IF(Table_Merge1[[#This Row],[LME Zinc 3-month]]*Table_Merge1[[#This Row],[Nima.مقدار]]=0,"",Table_Merge1[[#This Row],[LME Zinc 3-month]]*Table_Merge1[[#This Row],[Nima.مقدار]]),"")</f>
        <v/>
      </c>
      <c r="AR702" s="288">
        <f>IFERROR(IF(Table_Merge1[[#This Row],[LME Zinc stock]]*Table_Merge1[[#This Row],[Azad.Sell]]=0,"",Table_Merge1[[#This Row],[LME Zinc stock]]*Table_Merge1[[#This Row],[Azad.Sell]]),"")</f>
        <v>35724650000</v>
      </c>
      <c r="AS702" s="288">
        <f>IFERROR(IF(Table_Merge1[[#This Row],[LME Zinc 3-month]]*Table_Merge1[[#This Row],[Azad.Sell]]=0,"",Table_Merge1[[#This Row],[LME Zinc 3-month]]*Table_Merge1[[#This Row],[Azad.Sell]]),"")</f>
        <v>52585000</v>
      </c>
      <c r="AT702"/>
    </row>
    <row r="703" spans="1:46" x14ac:dyDescent="0.25">
      <c r="A703" s="258">
        <v>41883</v>
      </c>
      <c r="B7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1393.06.10</v>
      </c>
      <c r="C703" s="195">
        <f t="shared" ca="1" si="46"/>
        <v>1393</v>
      </c>
      <c r="D7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03" s="195">
        <f>_xlfn.NUMBERVALUE(RIGHT(Table11[[#This Row],[تاریخ شمسی]],2))</f>
        <v>10</v>
      </c>
      <c r="F7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06-10</v>
      </c>
      <c r="G703" s="195" t="s">
        <v>854</v>
      </c>
      <c r="I703" s="259">
        <v>44442</v>
      </c>
      <c r="J703">
        <v>27330</v>
      </c>
      <c r="L703" s="259">
        <v>41883</v>
      </c>
      <c r="M703">
        <v>31450</v>
      </c>
      <c r="O703" s="284">
        <f>IFERROR(DATE(Table7[[#This Row],[year]],MONTH(DATEVALUE(Table7[[#This Row],[month]]&amp;"1")),Table7[[#This Row],[day]]),"")</f>
        <v>44076</v>
      </c>
      <c r="P703" s="195" t="s">
        <v>4128</v>
      </c>
      <c r="Q703" s="195">
        <v>2020</v>
      </c>
      <c r="R703" s="195" t="s">
        <v>3447</v>
      </c>
      <c r="S703" s="195">
        <v>2</v>
      </c>
      <c r="T703" s="195">
        <v>1969</v>
      </c>
      <c r="U703" s="195">
        <v>1781</v>
      </c>
      <c r="V703" s="195">
        <v>1524075</v>
      </c>
      <c r="X703" s="260">
        <v>44154</v>
      </c>
      <c r="Y703" t="s">
        <v>8856</v>
      </c>
      <c r="Z703" s="260">
        <v>10</v>
      </c>
      <c r="AA703">
        <v>1399</v>
      </c>
      <c r="AB703" s="260" t="str">
        <f ca="1">IFERROR(IFERROR(VLOOKUP(Table_Merge1[[#This Row],[Column1]],Table11[#All],2,FALSE),LEFT(AB704,8)&amp;IF(LEN((RIGHT(AB704,2)+1))&lt;2,"0"&amp;(RIGHT(AB704,2)+1),(RIGHT(AB704,2)-1))),"")</f>
        <v>1399.08.29</v>
      </c>
      <c r="AC703" s="259" t="str">
        <f ca="1">LEFT(Table_Merge1[[#This Row],[Column2]],4)</f>
        <v>1399</v>
      </c>
      <c r="AD703" s="259" t="str">
        <f ca="1">RIGHT(LEFT(Table_Merge1[[#This Row],[Column2]],7),2)</f>
        <v>08</v>
      </c>
      <c r="AE703" s="259" t="str">
        <f ca="1">RIGHT(Table_Merge1[[#This Row],[Column2]],2)</f>
        <v>29</v>
      </c>
      <c r="AF703">
        <v>8</v>
      </c>
      <c r="AG703">
        <v>29</v>
      </c>
      <c r="AH703" s="260">
        <v>2020</v>
      </c>
      <c r="AI703" t="s">
        <v>3450</v>
      </c>
      <c r="AJ703" s="260">
        <v>19</v>
      </c>
      <c r="AK703">
        <v>1857.4</v>
      </c>
      <c r="AL703">
        <v>1988.5</v>
      </c>
      <c r="AM703">
        <v>1378025</v>
      </c>
      <c r="AN703">
        <v>26000</v>
      </c>
      <c r="AO703">
        <v>258535</v>
      </c>
      <c r="AP703" s="287">
        <f>IFERROR(IF(Table_Merge1[[#This Row],[LME Zinc stock]]*Table_Merge1[[#This Row],[Nima.مقدار]]=0,"",Table_Merge1[[#This Row],[LME Zinc stock]]*Table_Merge1[[#This Row],[Nima.مقدار]]),"")</f>
        <v>356267693375</v>
      </c>
      <c r="AQ703" s="287">
        <f>IFERROR(IF(Table_Merge1[[#This Row],[LME Zinc 3-month]]*Table_Merge1[[#This Row],[Nima.مقدار]]=0,"",Table_Merge1[[#This Row],[LME Zinc 3-month]]*Table_Merge1[[#This Row],[Nima.مقدار]]),"")</f>
        <v>514096847.5</v>
      </c>
      <c r="AR703" s="288">
        <f>IFERROR(IF(Table_Merge1[[#This Row],[LME Zinc stock]]*Table_Merge1[[#This Row],[Azad.Sell]]=0,"",Table_Merge1[[#This Row],[LME Zinc stock]]*Table_Merge1[[#This Row],[Azad.Sell]]),"")</f>
        <v>35828650000</v>
      </c>
      <c r="AS703" s="288">
        <f>IFERROR(IF(Table_Merge1[[#This Row],[LME Zinc 3-month]]*Table_Merge1[[#This Row],[Azad.Sell]]=0,"",Table_Merge1[[#This Row],[LME Zinc 3-month]]*Table_Merge1[[#This Row],[Azad.Sell]]),"")</f>
        <v>51701000</v>
      </c>
      <c r="AT703"/>
    </row>
    <row r="704" spans="1:46" x14ac:dyDescent="0.25">
      <c r="A704" s="258">
        <v>41884</v>
      </c>
      <c r="B7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1393.06.11</v>
      </c>
      <c r="C704" s="195">
        <f t="shared" ca="1" si="46"/>
        <v>1393</v>
      </c>
      <c r="D7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04" s="195">
        <f>_xlfn.NUMBERVALUE(RIGHT(Table11[[#This Row],[تاریخ شمسی]],2))</f>
        <v>11</v>
      </c>
      <c r="F7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06-11</v>
      </c>
      <c r="G704" s="195" t="s">
        <v>855</v>
      </c>
      <c r="I704" s="259">
        <v>44443</v>
      </c>
      <c r="J704">
        <v>27100</v>
      </c>
      <c r="L704" s="259">
        <v>41884</v>
      </c>
      <c r="M704">
        <v>31720</v>
      </c>
      <c r="O704" s="283">
        <f>IFERROR(DATE(Table7[[#This Row],[year]],MONTH(DATEVALUE(Table7[[#This Row],[month]]&amp;"1")),Table7[[#This Row],[day]]),"")</f>
        <v>44075</v>
      </c>
      <c r="P704" s="257" t="s">
        <v>4129</v>
      </c>
      <c r="Q704" s="257">
        <v>2020</v>
      </c>
      <c r="R704" s="257" t="s">
        <v>3447</v>
      </c>
      <c r="S704" s="257">
        <v>1</v>
      </c>
      <c r="T704" s="257">
        <v>1987.95</v>
      </c>
      <c r="U704" s="257">
        <v>1777.5</v>
      </c>
      <c r="V704" s="257">
        <v>1526575</v>
      </c>
      <c r="X704" s="260">
        <v>44153</v>
      </c>
      <c r="Y704" t="s">
        <v>8855</v>
      </c>
      <c r="Z704" s="260">
        <v>10</v>
      </c>
      <c r="AA704">
        <v>1399</v>
      </c>
      <c r="AB704" s="260" t="str">
        <f ca="1">IFERROR(IFERROR(VLOOKUP(Table_Merge1[[#This Row],[Column1]],Table11[#All],2,FALSE),LEFT(AB705,8)&amp;IF(LEN((RIGHT(AB705,2)+1))&lt;2,"0"&amp;(RIGHT(AB705,2)+1),(RIGHT(AB705,2)-1))),"")</f>
        <v>1399.08.28</v>
      </c>
      <c r="AC704" s="259" t="str">
        <f ca="1">LEFT(Table_Merge1[[#This Row],[Column2]],4)</f>
        <v>1399</v>
      </c>
      <c r="AD704" s="259" t="str">
        <f ca="1">RIGHT(LEFT(Table_Merge1[[#This Row],[Column2]],7),2)</f>
        <v>08</v>
      </c>
      <c r="AE704" s="259" t="str">
        <f ca="1">RIGHT(Table_Merge1[[#This Row],[Column2]],2)</f>
        <v>28</v>
      </c>
      <c r="AF704">
        <v>8</v>
      </c>
      <c r="AG704">
        <v>28</v>
      </c>
      <c r="AH704" s="260">
        <v>2020</v>
      </c>
      <c r="AI704" t="s">
        <v>3450</v>
      </c>
      <c r="AJ704" s="260">
        <v>18</v>
      </c>
      <c r="AK704">
        <v>1877.2</v>
      </c>
      <c r="AL704">
        <v>1978</v>
      </c>
      <c r="AM704">
        <v>1383250</v>
      </c>
      <c r="AN704">
        <v>26100</v>
      </c>
      <c r="AO704">
        <v>256469</v>
      </c>
      <c r="AP704" s="287">
        <f>IFERROR(IF(Table_Merge1[[#This Row],[LME Zinc stock]]*Table_Merge1[[#This Row],[Nima.مقدار]]=0,"",Table_Merge1[[#This Row],[LME Zinc stock]]*Table_Merge1[[#This Row],[Nima.مقدار]]),"")</f>
        <v>354760744250</v>
      </c>
      <c r="AQ704" s="287">
        <f>IFERROR(IF(Table_Merge1[[#This Row],[LME Zinc 3-month]]*Table_Merge1[[#This Row],[Nima.مقدار]]=0,"",Table_Merge1[[#This Row],[LME Zinc 3-month]]*Table_Merge1[[#This Row],[Nima.مقدار]]),"")</f>
        <v>507295682</v>
      </c>
      <c r="AR704" s="288">
        <f>IFERROR(IF(Table_Merge1[[#This Row],[LME Zinc stock]]*Table_Merge1[[#This Row],[Azad.Sell]]=0,"",Table_Merge1[[#This Row],[LME Zinc stock]]*Table_Merge1[[#This Row],[Azad.Sell]]),"")</f>
        <v>36102825000</v>
      </c>
      <c r="AS704" s="288">
        <f>IFERROR(IF(Table_Merge1[[#This Row],[LME Zinc 3-month]]*Table_Merge1[[#This Row],[Azad.Sell]]=0,"",Table_Merge1[[#This Row],[LME Zinc 3-month]]*Table_Merge1[[#This Row],[Azad.Sell]]),"")</f>
        <v>51625800</v>
      </c>
      <c r="AT704"/>
    </row>
    <row r="705" spans="1:46" x14ac:dyDescent="0.25">
      <c r="A705" s="258">
        <v>41885</v>
      </c>
      <c r="B7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1393.06.12</v>
      </c>
      <c r="C705" s="195">
        <f t="shared" ca="1" si="46"/>
        <v>1393</v>
      </c>
      <c r="D7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05" s="195">
        <f>_xlfn.NUMBERVALUE(RIGHT(Table11[[#This Row],[تاریخ شمسی]],2))</f>
        <v>12</v>
      </c>
      <c r="F7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06-12</v>
      </c>
      <c r="G705" s="195" t="s">
        <v>856</v>
      </c>
      <c r="I705" s="259">
        <v>44444</v>
      </c>
      <c r="J705">
        <v>27100</v>
      </c>
      <c r="L705" s="259">
        <v>41885</v>
      </c>
      <c r="M705">
        <v>31840</v>
      </c>
      <c r="O705" s="284">
        <f>IFERROR(DATE(Table7[[#This Row],[year]],MONTH(DATEVALUE(Table7[[#This Row],[month]]&amp;"1")),Table7[[#This Row],[day]]),"")</f>
        <v>44071</v>
      </c>
      <c r="P705" s="195" t="s">
        <v>4130</v>
      </c>
      <c r="Q705" s="195">
        <v>2020</v>
      </c>
      <c r="R705" s="195" t="s">
        <v>3445</v>
      </c>
      <c r="S705" s="195">
        <v>28</v>
      </c>
      <c r="T705" s="195">
        <v>1955.85</v>
      </c>
      <c r="U705" s="195">
        <v>1803.5</v>
      </c>
      <c r="V705" s="195">
        <v>1533625</v>
      </c>
      <c r="X705" s="260">
        <v>44152</v>
      </c>
      <c r="Y705" t="s">
        <v>8854</v>
      </c>
      <c r="Z705" s="260">
        <v>11</v>
      </c>
      <c r="AA705">
        <v>1399</v>
      </c>
      <c r="AB705" s="260" t="str">
        <f ca="1">IFERROR(IFERROR(VLOOKUP(Table_Merge1[[#This Row],[Column1]],Table11[#All],2,FALSE),LEFT(AB706,8)&amp;IF(LEN((RIGHT(AB706,2)+1))&lt;2,"0"&amp;(RIGHT(AB706,2)+1),(RIGHT(AB706,2)-1))),"")</f>
        <v>1399.08.27</v>
      </c>
      <c r="AC705" s="259" t="str">
        <f ca="1">LEFT(Table_Merge1[[#This Row],[Column2]],4)</f>
        <v>1399</v>
      </c>
      <c r="AD705" s="259" t="str">
        <f ca="1">RIGHT(LEFT(Table_Merge1[[#This Row],[Column2]],7),2)</f>
        <v>08</v>
      </c>
      <c r="AE705" s="259" t="str">
        <f ca="1">RIGHT(Table_Merge1[[#This Row],[Column2]],2)</f>
        <v>27</v>
      </c>
      <c r="AF705">
        <v>8</v>
      </c>
      <c r="AG705">
        <v>27</v>
      </c>
      <c r="AH705" s="260">
        <v>2020</v>
      </c>
      <c r="AI705" t="s">
        <v>3450</v>
      </c>
      <c r="AJ705" s="260">
        <v>17</v>
      </c>
      <c r="AK705">
        <v>1885.4</v>
      </c>
      <c r="AL705">
        <v>1981.5</v>
      </c>
      <c r="AM705">
        <v>1388250</v>
      </c>
      <c r="AN705">
        <v>26350</v>
      </c>
      <c r="AO705">
        <v>256469</v>
      </c>
      <c r="AP705" s="287">
        <f>IFERROR(IF(Table_Merge1[[#This Row],[LME Zinc stock]]*Table_Merge1[[#This Row],[Nima.مقدار]]=0,"",Table_Merge1[[#This Row],[LME Zinc stock]]*Table_Merge1[[#This Row],[Nima.مقدار]]),"")</f>
        <v>356043089250</v>
      </c>
      <c r="AQ705" s="287">
        <f>IFERROR(IF(Table_Merge1[[#This Row],[LME Zinc 3-month]]*Table_Merge1[[#This Row],[Nima.مقدار]]=0,"",Table_Merge1[[#This Row],[LME Zinc 3-month]]*Table_Merge1[[#This Row],[Nima.مقدار]]),"")</f>
        <v>508193323.5</v>
      </c>
      <c r="AR705" s="288">
        <f>IFERROR(IF(Table_Merge1[[#This Row],[LME Zinc stock]]*Table_Merge1[[#This Row],[Azad.Sell]]=0,"",Table_Merge1[[#This Row],[LME Zinc stock]]*Table_Merge1[[#This Row],[Azad.Sell]]),"")</f>
        <v>36580387500</v>
      </c>
      <c r="AS705" s="288">
        <f>IFERROR(IF(Table_Merge1[[#This Row],[LME Zinc 3-month]]*Table_Merge1[[#This Row],[Azad.Sell]]=0,"",Table_Merge1[[#This Row],[LME Zinc 3-month]]*Table_Merge1[[#This Row],[Azad.Sell]]),"")</f>
        <v>52212525</v>
      </c>
      <c r="AT705"/>
    </row>
    <row r="706" spans="1:46" x14ac:dyDescent="0.25">
      <c r="A706" s="258">
        <v>41886</v>
      </c>
      <c r="B7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1393.06.13</v>
      </c>
      <c r="C706" s="195">
        <f t="shared" ref="C706:C769" ca="1" si="47">_xlfn.NUMBERVALUE(LEFT(G706, LEN(G706) - MAX(IF(ISNUMBER(MID(G706, ROW(INDIRECT("1:"&amp;LEN(G706))), 1) *1)=FALSE, ROW(INDIRECT("6:"&amp;LEN(G706))), 6))))</f>
        <v>1393</v>
      </c>
      <c r="D7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06" s="195">
        <f>_xlfn.NUMBERVALUE(RIGHT(Table11[[#This Row],[تاریخ شمسی]],2))</f>
        <v>13</v>
      </c>
      <c r="F7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06-13</v>
      </c>
      <c r="G706" s="195" t="s">
        <v>857</v>
      </c>
      <c r="I706" s="259">
        <v>44445</v>
      </c>
      <c r="J706">
        <v>27130</v>
      </c>
      <c r="L706" s="259">
        <v>41886</v>
      </c>
      <c r="M706">
        <v>31750</v>
      </c>
      <c r="O706" s="283">
        <f>IFERROR(DATE(Table7[[#This Row],[year]],MONTH(DATEVALUE(Table7[[#This Row],[month]]&amp;"1")),Table7[[#This Row],[day]]),"")</f>
        <v>44070</v>
      </c>
      <c r="P706" s="257" t="s">
        <v>4131</v>
      </c>
      <c r="Q706" s="257">
        <v>2020</v>
      </c>
      <c r="R706" s="257" t="s">
        <v>3445</v>
      </c>
      <c r="S706" s="257">
        <v>27</v>
      </c>
      <c r="T706" s="257">
        <v>1938.8</v>
      </c>
      <c r="U706" s="257">
        <v>1789</v>
      </c>
      <c r="V706" s="257">
        <v>1537675</v>
      </c>
      <c r="X706" s="260">
        <v>44151</v>
      </c>
      <c r="Y706" t="s">
        <v>8853</v>
      </c>
      <c r="Z706" s="260">
        <v>11</v>
      </c>
      <c r="AA706">
        <v>1399</v>
      </c>
      <c r="AB706" s="260" t="str">
        <f ca="1">IFERROR(IFERROR(VLOOKUP(Table_Merge1[[#This Row],[Column1]],Table11[#All],2,FALSE),LEFT(AB707,8)&amp;IF(LEN((RIGHT(AB707,2)+1))&lt;2,"0"&amp;(RIGHT(AB707,2)+1),(RIGHT(AB707,2)-1))),"")</f>
        <v>1399.08.26</v>
      </c>
      <c r="AC706" s="259" t="str">
        <f ca="1">LEFT(Table_Merge1[[#This Row],[Column2]],4)</f>
        <v>1399</v>
      </c>
      <c r="AD706" s="259" t="str">
        <f ca="1">RIGHT(LEFT(Table_Merge1[[#This Row],[Column2]],7),2)</f>
        <v>08</v>
      </c>
      <c r="AE706" s="259" t="str">
        <f ca="1">RIGHT(Table_Merge1[[#This Row],[Column2]],2)</f>
        <v>26</v>
      </c>
      <c r="AF706">
        <v>8</v>
      </c>
      <c r="AG706">
        <v>26</v>
      </c>
      <c r="AH706" s="260">
        <v>2020</v>
      </c>
      <c r="AI706" t="s">
        <v>3450</v>
      </c>
      <c r="AJ706" s="260">
        <v>16</v>
      </c>
      <c r="AK706">
        <v>1885.6</v>
      </c>
      <c r="AL706">
        <v>1981</v>
      </c>
      <c r="AM706">
        <v>1392250</v>
      </c>
      <c r="AN706">
        <v>26500</v>
      </c>
      <c r="AO706">
        <v>259274</v>
      </c>
      <c r="AP706" s="287">
        <f>IFERROR(IF(Table_Merge1[[#This Row],[LME Zinc stock]]*Table_Merge1[[#This Row],[Nima.مقدار]]=0,"",Table_Merge1[[#This Row],[LME Zinc stock]]*Table_Merge1[[#This Row],[Nima.مقدار]]),"")</f>
        <v>360974226500</v>
      </c>
      <c r="AQ706" s="287">
        <f>IFERROR(IF(Table_Merge1[[#This Row],[LME Zinc 3-month]]*Table_Merge1[[#This Row],[Nima.مقدار]]=0,"",Table_Merge1[[#This Row],[LME Zinc 3-month]]*Table_Merge1[[#This Row],[Nima.مقدار]]),"")</f>
        <v>513621794</v>
      </c>
      <c r="AR706" s="288">
        <f>IFERROR(IF(Table_Merge1[[#This Row],[LME Zinc stock]]*Table_Merge1[[#This Row],[Azad.Sell]]=0,"",Table_Merge1[[#This Row],[LME Zinc stock]]*Table_Merge1[[#This Row],[Azad.Sell]]),"")</f>
        <v>36894625000</v>
      </c>
      <c r="AS706" s="288">
        <f>IFERROR(IF(Table_Merge1[[#This Row],[LME Zinc 3-month]]*Table_Merge1[[#This Row],[Azad.Sell]]=0,"",Table_Merge1[[#This Row],[LME Zinc 3-month]]*Table_Merge1[[#This Row],[Azad.Sell]]),"")</f>
        <v>52496500</v>
      </c>
      <c r="AT706"/>
    </row>
    <row r="707" spans="1:46" x14ac:dyDescent="0.25">
      <c r="A707" s="258">
        <v>41888</v>
      </c>
      <c r="B7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1393.06.15</v>
      </c>
      <c r="C707" s="195">
        <f t="shared" ca="1" si="47"/>
        <v>1393</v>
      </c>
      <c r="D7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07" s="195">
        <f>_xlfn.NUMBERVALUE(RIGHT(Table11[[#This Row],[تاریخ شمسی]],2))</f>
        <v>15</v>
      </c>
      <c r="F7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06-15</v>
      </c>
      <c r="G707" s="195" t="s">
        <v>858</v>
      </c>
      <c r="I707" s="259">
        <v>44446</v>
      </c>
      <c r="J707">
        <v>27400</v>
      </c>
      <c r="L707" s="259">
        <v>41888</v>
      </c>
      <c r="M707">
        <v>31680</v>
      </c>
      <c r="O707" s="284">
        <f>IFERROR(DATE(Table7[[#This Row],[year]],MONTH(DATEVALUE(Table7[[#This Row],[month]]&amp;"1")),Table7[[#This Row],[day]]),"")</f>
        <v>44069</v>
      </c>
      <c r="P707" s="195" t="s">
        <v>4132</v>
      </c>
      <c r="Q707" s="195">
        <v>2020</v>
      </c>
      <c r="R707" s="195" t="s">
        <v>3445</v>
      </c>
      <c r="S707" s="195">
        <v>26</v>
      </c>
      <c r="T707" s="195">
        <v>1918.5</v>
      </c>
      <c r="U707" s="195">
        <v>1779</v>
      </c>
      <c r="V707" s="195">
        <v>1541800</v>
      </c>
      <c r="X707" s="260">
        <v>44148</v>
      </c>
      <c r="Z707" s="260">
        <v>11</v>
      </c>
      <c r="AB707" s="260" t="str">
        <f ca="1">IFERROR(IFERROR(VLOOKUP(Table_Merge1[[#This Row],[Column1]],Table11[#All],2,FALSE),LEFT(AB708,8)&amp;IF(LEN((RIGHT(AB708,2)+1))&lt;2,"0"&amp;(RIGHT(AB708,2)+1),(RIGHT(AB708,2)-1))),"")</f>
        <v>1399.08.21</v>
      </c>
      <c r="AC707" s="259" t="str">
        <f ca="1">LEFT(Table_Merge1[[#This Row],[Column2]],4)</f>
        <v>1399</v>
      </c>
      <c r="AD707" s="259" t="str">
        <f ca="1">RIGHT(LEFT(Table_Merge1[[#This Row],[Column2]],7),2)</f>
        <v>08</v>
      </c>
      <c r="AE707" s="259" t="str">
        <f ca="1">RIGHT(Table_Merge1[[#This Row],[Column2]],2)</f>
        <v>21</v>
      </c>
      <c r="AH707" s="260">
        <v>2020</v>
      </c>
      <c r="AI707" t="s">
        <v>3450</v>
      </c>
      <c r="AJ707" s="260">
        <v>13</v>
      </c>
      <c r="AK707">
        <v>1878.2</v>
      </c>
      <c r="AL707">
        <v>1985.5</v>
      </c>
      <c r="AM707">
        <v>1395525</v>
      </c>
      <c r="AN707">
        <v>27200</v>
      </c>
      <c r="AP707" s="287" t="str">
        <f>IFERROR(IF(Table_Merge1[[#This Row],[LME Zinc stock]]*Table_Merge1[[#This Row],[Nima.مقدار]]=0,"",Table_Merge1[[#This Row],[LME Zinc stock]]*Table_Merge1[[#This Row],[Nima.مقدار]]),"")</f>
        <v/>
      </c>
      <c r="AQ707" s="287" t="str">
        <f>IFERROR(IF(Table_Merge1[[#This Row],[LME Zinc 3-month]]*Table_Merge1[[#This Row],[Nima.مقدار]]=0,"",Table_Merge1[[#This Row],[LME Zinc 3-month]]*Table_Merge1[[#This Row],[Nima.مقدار]]),"")</f>
        <v/>
      </c>
      <c r="AR707" s="288">
        <f>IFERROR(IF(Table_Merge1[[#This Row],[LME Zinc stock]]*Table_Merge1[[#This Row],[Azad.Sell]]=0,"",Table_Merge1[[#This Row],[LME Zinc stock]]*Table_Merge1[[#This Row],[Azad.Sell]]),"")</f>
        <v>37958280000</v>
      </c>
      <c r="AS707" s="288">
        <f>IFERROR(IF(Table_Merge1[[#This Row],[LME Zinc 3-month]]*Table_Merge1[[#This Row],[Azad.Sell]]=0,"",Table_Merge1[[#This Row],[LME Zinc 3-month]]*Table_Merge1[[#This Row],[Azad.Sell]]),"")</f>
        <v>54005600</v>
      </c>
      <c r="AT707"/>
    </row>
    <row r="708" spans="1:46" x14ac:dyDescent="0.25">
      <c r="A708" s="258">
        <v>41889</v>
      </c>
      <c r="B7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1393.06.16</v>
      </c>
      <c r="C708" s="195">
        <f t="shared" ca="1" si="47"/>
        <v>1393</v>
      </c>
      <c r="D7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08" s="195">
        <f>_xlfn.NUMBERVALUE(RIGHT(Table11[[#This Row],[تاریخ شمسی]],2))</f>
        <v>16</v>
      </c>
      <c r="F7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06-16</v>
      </c>
      <c r="G708" s="195" t="s">
        <v>859</v>
      </c>
      <c r="I708" s="259">
        <v>44447</v>
      </c>
      <c r="J708">
        <v>27730</v>
      </c>
      <c r="L708" s="259">
        <v>41889</v>
      </c>
      <c r="M708">
        <v>31660</v>
      </c>
      <c r="O708" s="283">
        <f>IFERROR(DATE(Table7[[#This Row],[year]],MONTH(DATEVALUE(Table7[[#This Row],[month]]&amp;"1")),Table7[[#This Row],[day]]),"")</f>
        <v>44068</v>
      </c>
      <c r="P708" s="257" t="s">
        <v>4133</v>
      </c>
      <c r="Q708" s="257">
        <v>2020</v>
      </c>
      <c r="R708" s="257" t="s">
        <v>3445</v>
      </c>
      <c r="S708" s="257">
        <v>25</v>
      </c>
      <c r="T708" s="257">
        <v>1925.45</v>
      </c>
      <c r="U708" s="257">
        <v>1815</v>
      </c>
      <c r="V708" s="257">
        <v>1545575</v>
      </c>
      <c r="X708" s="260">
        <v>44147</v>
      </c>
      <c r="Y708" t="s">
        <v>8852</v>
      </c>
      <c r="Z708" s="260">
        <v>11</v>
      </c>
      <c r="AA708">
        <v>1399</v>
      </c>
      <c r="AB708" s="260" t="str">
        <f ca="1">IFERROR(IFERROR(VLOOKUP(Table_Merge1[[#This Row],[Column1]],Table11[#All],2,FALSE),LEFT(AB709,8)&amp;IF(LEN((RIGHT(AB709,2)+1))&lt;2,"0"&amp;(RIGHT(AB709,2)+1),(RIGHT(AB709,2)-1))),"")</f>
        <v>1399.08.22</v>
      </c>
      <c r="AC708" s="259" t="str">
        <f ca="1">LEFT(Table_Merge1[[#This Row],[Column2]],4)</f>
        <v>1399</v>
      </c>
      <c r="AD708" s="259" t="str">
        <f ca="1">RIGHT(LEFT(Table_Merge1[[#This Row],[Column2]],7),2)</f>
        <v>08</v>
      </c>
      <c r="AE708" s="259" t="str">
        <f ca="1">RIGHT(Table_Merge1[[#This Row],[Column2]],2)</f>
        <v>22</v>
      </c>
      <c r="AF708">
        <v>8</v>
      </c>
      <c r="AG708">
        <v>22</v>
      </c>
      <c r="AH708" s="260">
        <v>2020</v>
      </c>
      <c r="AI708" t="s">
        <v>3450</v>
      </c>
      <c r="AJ708" s="260">
        <v>12</v>
      </c>
      <c r="AK708">
        <v>1868</v>
      </c>
      <c r="AL708">
        <v>1995.5</v>
      </c>
      <c r="AM708">
        <v>1399525</v>
      </c>
      <c r="AN708">
        <v>27200</v>
      </c>
      <c r="AO708">
        <v>251805</v>
      </c>
      <c r="AP708" s="287">
        <f>IFERROR(IF(Table_Merge1[[#This Row],[LME Zinc stock]]*Table_Merge1[[#This Row],[Nima.مقدار]]=0,"",Table_Merge1[[#This Row],[LME Zinc stock]]*Table_Merge1[[#This Row],[Nima.مقدار]]),"")</f>
        <v>352407392625</v>
      </c>
      <c r="AQ708" s="287">
        <f>IFERROR(IF(Table_Merge1[[#This Row],[LME Zinc 3-month]]*Table_Merge1[[#This Row],[Nima.مقدار]]=0,"",Table_Merge1[[#This Row],[LME Zinc 3-month]]*Table_Merge1[[#This Row],[Nima.مقدار]]),"")</f>
        <v>502476877.5</v>
      </c>
      <c r="AR708" s="288">
        <f>IFERROR(IF(Table_Merge1[[#This Row],[LME Zinc stock]]*Table_Merge1[[#This Row],[Azad.Sell]]=0,"",Table_Merge1[[#This Row],[LME Zinc stock]]*Table_Merge1[[#This Row],[Azad.Sell]]),"")</f>
        <v>38067080000</v>
      </c>
      <c r="AS708" s="288">
        <f>IFERROR(IF(Table_Merge1[[#This Row],[LME Zinc 3-month]]*Table_Merge1[[#This Row],[Azad.Sell]]=0,"",Table_Merge1[[#This Row],[LME Zinc 3-month]]*Table_Merge1[[#This Row],[Azad.Sell]]),"")</f>
        <v>54277600</v>
      </c>
      <c r="AT708"/>
    </row>
    <row r="709" spans="1:46" x14ac:dyDescent="0.25">
      <c r="A709" s="258">
        <v>41890</v>
      </c>
      <c r="B7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1393.06.17</v>
      </c>
      <c r="C709" s="195">
        <f t="shared" ca="1" si="47"/>
        <v>1393</v>
      </c>
      <c r="D7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09" s="195">
        <f>_xlfn.NUMBERVALUE(RIGHT(Table11[[#This Row],[تاریخ شمسی]],2))</f>
        <v>17</v>
      </c>
      <c r="F7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06-17</v>
      </c>
      <c r="G709" s="195" t="s">
        <v>860</v>
      </c>
      <c r="I709" s="259">
        <v>44448</v>
      </c>
      <c r="J709">
        <v>27880</v>
      </c>
      <c r="L709" s="259">
        <v>41890</v>
      </c>
      <c r="M709">
        <v>31870</v>
      </c>
      <c r="O709" s="284">
        <f>IFERROR(DATE(Table7[[#This Row],[year]],MONTH(DATEVALUE(Table7[[#This Row],[month]]&amp;"1")),Table7[[#This Row],[day]]),"")</f>
        <v>44067</v>
      </c>
      <c r="P709" s="195" t="s">
        <v>4134</v>
      </c>
      <c r="Q709" s="195">
        <v>2020</v>
      </c>
      <c r="R709" s="195" t="s">
        <v>3445</v>
      </c>
      <c r="S709" s="195">
        <v>24</v>
      </c>
      <c r="T709" s="195">
        <v>1947.55</v>
      </c>
      <c r="U709" s="195">
        <v>1818</v>
      </c>
      <c r="V709" s="195">
        <v>1550225</v>
      </c>
      <c r="X709" s="260">
        <v>44146</v>
      </c>
      <c r="Y709" t="s">
        <v>8851</v>
      </c>
      <c r="Z709" s="260">
        <v>11</v>
      </c>
      <c r="AA709">
        <v>1399</v>
      </c>
      <c r="AB709" s="260" t="str">
        <f ca="1">IFERROR(IFERROR(VLOOKUP(Table_Merge1[[#This Row],[Column1]],Table11[#All],2,FALSE),LEFT(AB710,8)&amp;IF(LEN((RIGHT(AB710,2)+1))&lt;2,"0"&amp;(RIGHT(AB710,2)+1),(RIGHT(AB710,2)-1))),"")</f>
        <v>1399.08.21</v>
      </c>
      <c r="AC709" s="259" t="str">
        <f ca="1">LEFT(Table_Merge1[[#This Row],[Column2]],4)</f>
        <v>1399</v>
      </c>
      <c r="AD709" s="259" t="str">
        <f ca="1">RIGHT(LEFT(Table_Merge1[[#This Row],[Column2]],7),2)</f>
        <v>08</v>
      </c>
      <c r="AE709" s="259" t="str">
        <f ca="1">RIGHT(Table_Merge1[[#This Row],[Column2]],2)</f>
        <v>21</v>
      </c>
      <c r="AF709">
        <v>8</v>
      </c>
      <c r="AG709">
        <v>21</v>
      </c>
      <c r="AH709" s="260">
        <v>2020</v>
      </c>
      <c r="AI709" t="s">
        <v>3450</v>
      </c>
      <c r="AJ709" s="260">
        <v>11</v>
      </c>
      <c r="AK709">
        <v>1876.2</v>
      </c>
      <c r="AL709">
        <v>1994.5</v>
      </c>
      <c r="AM709">
        <v>1404425</v>
      </c>
      <c r="AN709">
        <v>27600</v>
      </c>
      <c r="AO709">
        <v>251805</v>
      </c>
      <c r="AP709" s="287">
        <f>IFERROR(IF(Table_Merge1[[#This Row],[LME Zinc stock]]*Table_Merge1[[#This Row],[Nima.مقدار]]=0,"",Table_Merge1[[#This Row],[LME Zinc stock]]*Table_Merge1[[#This Row],[Nima.مقدار]]),"")</f>
        <v>353641237125</v>
      </c>
      <c r="AQ709" s="287">
        <f>IFERROR(IF(Table_Merge1[[#This Row],[LME Zinc 3-month]]*Table_Merge1[[#This Row],[Nima.مقدار]]=0,"",Table_Merge1[[#This Row],[LME Zinc 3-month]]*Table_Merge1[[#This Row],[Nima.مقدار]]),"")</f>
        <v>502225072.5</v>
      </c>
      <c r="AR709" s="288">
        <f>IFERROR(IF(Table_Merge1[[#This Row],[LME Zinc stock]]*Table_Merge1[[#This Row],[Azad.Sell]]=0,"",Table_Merge1[[#This Row],[LME Zinc stock]]*Table_Merge1[[#This Row],[Azad.Sell]]),"")</f>
        <v>38762130000</v>
      </c>
      <c r="AS709" s="288">
        <f>IFERROR(IF(Table_Merge1[[#This Row],[LME Zinc 3-month]]*Table_Merge1[[#This Row],[Azad.Sell]]=0,"",Table_Merge1[[#This Row],[LME Zinc 3-month]]*Table_Merge1[[#This Row],[Azad.Sell]]),"")</f>
        <v>55048200</v>
      </c>
      <c r="AT709"/>
    </row>
    <row r="710" spans="1:46" x14ac:dyDescent="0.25">
      <c r="A710" s="258">
        <v>41891</v>
      </c>
      <c r="B7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1393.06.18</v>
      </c>
      <c r="C710" s="195">
        <f t="shared" ca="1" si="47"/>
        <v>1393</v>
      </c>
      <c r="D7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10" s="195">
        <f>_xlfn.NUMBERVALUE(RIGHT(Table11[[#This Row],[تاریخ شمسی]],2))</f>
        <v>18</v>
      </c>
      <c r="F7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06-18</v>
      </c>
      <c r="G710" s="195" t="s">
        <v>861</v>
      </c>
      <c r="I710" s="259">
        <v>44449</v>
      </c>
      <c r="J710">
        <v>27880</v>
      </c>
      <c r="L710" s="259">
        <v>41891</v>
      </c>
      <c r="M710">
        <v>31810</v>
      </c>
      <c r="O710" s="283">
        <f>IFERROR(DATE(Table7[[#This Row],[year]],MONTH(DATEVALUE(Table7[[#This Row],[month]]&amp;"1")),Table7[[#This Row],[day]]),"")</f>
        <v>44064</v>
      </c>
      <c r="P710" s="257" t="s">
        <v>4135</v>
      </c>
      <c r="Q710" s="257">
        <v>2020</v>
      </c>
      <c r="R710" s="257" t="s">
        <v>3445</v>
      </c>
      <c r="S710" s="257">
        <v>21</v>
      </c>
      <c r="T710" s="257">
        <v>1932.85</v>
      </c>
      <c r="U710" s="257" t="s">
        <v>3621</v>
      </c>
      <c r="V710" s="257" t="s">
        <v>3621</v>
      </c>
      <c r="X710" s="260">
        <v>44145</v>
      </c>
      <c r="Y710" t="s">
        <v>8850</v>
      </c>
      <c r="Z710" s="260">
        <v>11</v>
      </c>
      <c r="AA710">
        <v>1399</v>
      </c>
      <c r="AB710" s="260" t="str">
        <f ca="1">IFERROR(IFERROR(VLOOKUP(Table_Merge1[[#This Row],[Column1]],Table11[#All],2,FALSE),LEFT(AB711,8)&amp;IF(LEN((RIGHT(AB711,2)+1))&lt;2,"0"&amp;(RIGHT(AB711,2)+1),(RIGHT(AB711,2)-1))),"")</f>
        <v>1399.08.20</v>
      </c>
      <c r="AC710" s="259" t="str">
        <f ca="1">LEFT(Table_Merge1[[#This Row],[Column2]],4)</f>
        <v>1399</v>
      </c>
      <c r="AD710" s="259" t="str">
        <f ca="1">RIGHT(LEFT(Table_Merge1[[#This Row],[Column2]],7),2)</f>
        <v>08</v>
      </c>
      <c r="AE710" s="259" t="str">
        <f ca="1">RIGHT(Table_Merge1[[#This Row],[Column2]],2)</f>
        <v>20</v>
      </c>
      <c r="AF710">
        <v>8</v>
      </c>
      <c r="AG710">
        <v>20</v>
      </c>
      <c r="AH710" s="260">
        <v>2020</v>
      </c>
      <c r="AI710" t="s">
        <v>3450</v>
      </c>
      <c r="AJ710" s="260">
        <v>10</v>
      </c>
      <c r="AK710">
        <v>1874.9</v>
      </c>
      <c r="AL710">
        <v>1994</v>
      </c>
      <c r="AM710">
        <v>1409575</v>
      </c>
      <c r="AN710">
        <v>27700</v>
      </c>
      <c r="AO710">
        <v>251805</v>
      </c>
      <c r="AP710" s="287">
        <f>IFERROR(IF(Table_Merge1[[#This Row],[LME Zinc stock]]*Table_Merge1[[#This Row],[Nima.مقدار]]=0,"",Table_Merge1[[#This Row],[LME Zinc stock]]*Table_Merge1[[#This Row],[Nima.مقدار]]),"")</f>
        <v>354938032875</v>
      </c>
      <c r="AQ710" s="287">
        <f>IFERROR(IF(Table_Merge1[[#This Row],[LME Zinc 3-month]]*Table_Merge1[[#This Row],[Nima.مقدار]]=0,"",Table_Merge1[[#This Row],[LME Zinc 3-month]]*Table_Merge1[[#This Row],[Nima.مقدار]]),"")</f>
        <v>502099170</v>
      </c>
      <c r="AR710" s="288">
        <f>IFERROR(IF(Table_Merge1[[#This Row],[LME Zinc stock]]*Table_Merge1[[#This Row],[Azad.Sell]]=0,"",Table_Merge1[[#This Row],[LME Zinc stock]]*Table_Merge1[[#This Row],[Azad.Sell]]),"")</f>
        <v>39045227500</v>
      </c>
      <c r="AS710" s="288">
        <f>IFERROR(IF(Table_Merge1[[#This Row],[LME Zinc 3-month]]*Table_Merge1[[#This Row],[Azad.Sell]]=0,"",Table_Merge1[[#This Row],[LME Zinc 3-month]]*Table_Merge1[[#This Row],[Azad.Sell]]),"")</f>
        <v>55233800</v>
      </c>
      <c r="AT710"/>
    </row>
    <row r="711" spans="1:46" x14ac:dyDescent="0.25">
      <c r="A711" s="258">
        <v>41892</v>
      </c>
      <c r="B7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1393.06.19</v>
      </c>
      <c r="C711" s="195">
        <f t="shared" ca="1" si="47"/>
        <v>1393</v>
      </c>
      <c r="D7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11" s="195">
        <f>_xlfn.NUMBERVALUE(RIGHT(Table11[[#This Row],[تاریخ شمسی]],2))</f>
        <v>19</v>
      </c>
      <c r="F7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06-19</v>
      </c>
      <c r="G711" s="195" t="s">
        <v>862</v>
      </c>
      <c r="I711" s="259">
        <v>44450</v>
      </c>
      <c r="J711">
        <v>27750</v>
      </c>
      <c r="L711" s="259">
        <v>41892</v>
      </c>
      <c r="M711">
        <v>31820</v>
      </c>
      <c r="O711" s="284">
        <f>IFERROR(DATE(Table7[[#This Row],[year]],MONTH(DATEVALUE(Table7[[#This Row],[month]]&amp;"1")),Table7[[#This Row],[day]]),"")</f>
        <v>44063</v>
      </c>
      <c r="P711" s="195" t="s">
        <v>4136</v>
      </c>
      <c r="Q711" s="195">
        <v>2020</v>
      </c>
      <c r="R711" s="195" t="s">
        <v>3445</v>
      </c>
      <c r="S711" s="195">
        <v>20</v>
      </c>
      <c r="T711" s="195">
        <v>1928.05</v>
      </c>
      <c r="U711" s="195">
        <v>1797.5</v>
      </c>
      <c r="V711" s="195">
        <v>1554375</v>
      </c>
      <c r="X711" s="260">
        <v>44144</v>
      </c>
      <c r="Y711" t="s">
        <v>8849</v>
      </c>
      <c r="Z711" s="260">
        <v>11</v>
      </c>
      <c r="AA711">
        <v>1399</v>
      </c>
      <c r="AB711" s="260" t="str">
        <f ca="1">IFERROR(IFERROR(VLOOKUP(Table_Merge1[[#This Row],[Column1]],Table11[#All],2,FALSE),LEFT(AB712,8)&amp;IF(LEN((RIGHT(AB712,2)+1))&lt;2,"0"&amp;(RIGHT(AB712,2)+1),(RIGHT(AB712,2)-1))),"")</f>
        <v>1399.08.19</v>
      </c>
      <c r="AC711" s="259" t="str">
        <f ca="1">LEFT(Table_Merge1[[#This Row],[Column2]],4)</f>
        <v>1399</v>
      </c>
      <c r="AD711" s="259" t="str">
        <f ca="1">RIGHT(LEFT(Table_Merge1[[#This Row],[Column2]],7),2)</f>
        <v>08</v>
      </c>
      <c r="AE711" s="259" t="str">
        <f ca="1">RIGHT(Table_Merge1[[#This Row],[Column2]],2)</f>
        <v>19</v>
      </c>
      <c r="AF711">
        <v>8</v>
      </c>
      <c r="AG711">
        <v>19</v>
      </c>
      <c r="AH711" s="260">
        <v>2020</v>
      </c>
      <c r="AI711" t="s">
        <v>3450</v>
      </c>
      <c r="AJ711" s="260">
        <v>9</v>
      </c>
      <c r="AK711">
        <v>1957.45</v>
      </c>
      <c r="AL711">
        <v>1961</v>
      </c>
      <c r="AM711">
        <v>1416700</v>
      </c>
      <c r="AN711">
        <v>26800</v>
      </c>
      <c r="AO711">
        <v>243156</v>
      </c>
      <c r="AP711" s="287">
        <f>IFERROR(IF(Table_Merge1[[#This Row],[LME Zinc stock]]*Table_Merge1[[#This Row],[Nima.مقدار]]=0,"",Table_Merge1[[#This Row],[LME Zinc stock]]*Table_Merge1[[#This Row],[Nima.مقدار]]),"")</f>
        <v>344479105200</v>
      </c>
      <c r="AQ711" s="287">
        <f>IFERROR(IF(Table_Merge1[[#This Row],[LME Zinc 3-month]]*Table_Merge1[[#This Row],[Nima.مقدار]]=0,"",Table_Merge1[[#This Row],[LME Zinc 3-month]]*Table_Merge1[[#This Row],[Nima.مقدار]]),"")</f>
        <v>476828916</v>
      </c>
      <c r="AR711" s="288">
        <f>IFERROR(IF(Table_Merge1[[#This Row],[LME Zinc stock]]*Table_Merge1[[#This Row],[Azad.Sell]]=0,"",Table_Merge1[[#This Row],[LME Zinc stock]]*Table_Merge1[[#This Row],[Azad.Sell]]),"")</f>
        <v>37967560000</v>
      </c>
      <c r="AS711" s="288">
        <f>IFERROR(IF(Table_Merge1[[#This Row],[LME Zinc 3-month]]*Table_Merge1[[#This Row],[Azad.Sell]]=0,"",Table_Merge1[[#This Row],[LME Zinc 3-month]]*Table_Merge1[[#This Row],[Azad.Sell]]),"")</f>
        <v>52554800</v>
      </c>
      <c r="AT711"/>
    </row>
    <row r="712" spans="1:46" x14ac:dyDescent="0.25">
      <c r="A712" s="258">
        <v>41893</v>
      </c>
      <c r="B7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1393.06.20</v>
      </c>
      <c r="C712" s="195">
        <f t="shared" ca="1" si="47"/>
        <v>1393</v>
      </c>
      <c r="D7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12" s="195">
        <f>_xlfn.NUMBERVALUE(RIGHT(Table11[[#This Row],[تاریخ شمسی]],2))</f>
        <v>20</v>
      </c>
      <c r="F7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06-20</v>
      </c>
      <c r="G712" s="195" t="s">
        <v>863</v>
      </c>
      <c r="I712" s="259">
        <v>44451</v>
      </c>
      <c r="J712">
        <v>27300</v>
      </c>
      <c r="L712" s="259">
        <v>41893</v>
      </c>
      <c r="M712">
        <v>31860</v>
      </c>
      <c r="O712" s="283">
        <f>IFERROR(DATE(Table7[[#This Row],[year]],MONTH(DATEVALUE(Table7[[#This Row],[month]]&amp;"1")),Table7[[#This Row],[day]]),"")</f>
        <v>44062</v>
      </c>
      <c r="P712" s="257" t="s">
        <v>4137</v>
      </c>
      <c r="Q712" s="257">
        <v>2020</v>
      </c>
      <c r="R712" s="257" t="s">
        <v>3445</v>
      </c>
      <c r="S712" s="257">
        <v>19</v>
      </c>
      <c r="T712" s="257">
        <v>1993.15</v>
      </c>
      <c r="U712" s="257">
        <v>1776.5</v>
      </c>
      <c r="V712" s="257">
        <v>1559300</v>
      </c>
      <c r="X712" s="260">
        <v>44141</v>
      </c>
      <c r="Z712" s="260">
        <v>11</v>
      </c>
      <c r="AB712" s="260" t="str">
        <f ca="1">IFERROR(IFERROR(VLOOKUP(Table_Merge1[[#This Row],[Column1]],Table11[#All],2,FALSE),LEFT(AB713,8)&amp;IF(LEN((RIGHT(AB713,2)+1))&lt;2,"0"&amp;(RIGHT(AB713,2)+1),(RIGHT(AB713,2)-1))),"")</f>
        <v>1399.08.14</v>
      </c>
      <c r="AC712" s="259" t="str">
        <f ca="1">LEFT(Table_Merge1[[#This Row],[Column2]],4)</f>
        <v>1399</v>
      </c>
      <c r="AD712" s="259" t="str">
        <f ca="1">RIGHT(LEFT(Table_Merge1[[#This Row],[Column2]],7),2)</f>
        <v>08</v>
      </c>
      <c r="AE712" s="259" t="str">
        <f ca="1">RIGHT(Table_Merge1[[#This Row],[Column2]],2)</f>
        <v>14</v>
      </c>
      <c r="AH712" s="260">
        <v>2020</v>
      </c>
      <c r="AI712" t="s">
        <v>3450</v>
      </c>
      <c r="AJ712" s="260">
        <v>6</v>
      </c>
      <c r="AK712">
        <v>1947.95</v>
      </c>
      <c r="AL712">
        <v>1946.5</v>
      </c>
      <c r="AM712">
        <v>1413775</v>
      </c>
      <c r="AN712">
        <v>27400</v>
      </c>
      <c r="AP712" s="287" t="str">
        <f>IFERROR(IF(Table_Merge1[[#This Row],[LME Zinc stock]]*Table_Merge1[[#This Row],[Nima.مقدار]]=0,"",Table_Merge1[[#This Row],[LME Zinc stock]]*Table_Merge1[[#This Row],[Nima.مقدار]]),"")</f>
        <v/>
      </c>
      <c r="AQ712" s="287" t="str">
        <f>IFERROR(IF(Table_Merge1[[#This Row],[LME Zinc 3-month]]*Table_Merge1[[#This Row],[Nima.مقدار]]=0,"",Table_Merge1[[#This Row],[LME Zinc 3-month]]*Table_Merge1[[#This Row],[Nima.مقدار]]),"")</f>
        <v/>
      </c>
      <c r="AR712" s="288">
        <f>IFERROR(IF(Table_Merge1[[#This Row],[LME Zinc stock]]*Table_Merge1[[#This Row],[Azad.Sell]]=0,"",Table_Merge1[[#This Row],[LME Zinc stock]]*Table_Merge1[[#This Row],[Azad.Sell]]),"")</f>
        <v>38737435000</v>
      </c>
      <c r="AS712" s="288">
        <f>IFERROR(IF(Table_Merge1[[#This Row],[LME Zinc 3-month]]*Table_Merge1[[#This Row],[Azad.Sell]]=0,"",Table_Merge1[[#This Row],[LME Zinc 3-month]]*Table_Merge1[[#This Row],[Azad.Sell]]),"")</f>
        <v>53334100</v>
      </c>
      <c r="AT712"/>
    </row>
    <row r="713" spans="1:46" x14ac:dyDescent="0.25">
      <c r="A713" s="258">
        <v>41895</v>
      </c>
      <c r="B7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1393.06.22</v>
      </c>
      <c r="C713" s="195">
        <f t="shared" ca="1" si="47"/>
        <v>1393</v>
      </c>
      <c r="D7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13" s="195">
        <f>_xlfn.NUMBERVALUE(RIGHT(Table11[[#This Row],[تاریخ شمسی]],2))</f>
        <v>22</v>
      </c>
      <c r="F7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06-22</v>
      </c>
      <c r="G713" s="195" t="s">
        <v>864</v>
      </c>
      <c r="I713" s="259">
        <v>44452</v>
      </c>
      <c r="J713">
        <v>27420</v>
      </c>
      <c r="L713" s="259">
        <v>41895</v>
      </c>
      <c r="M713">
        <v>31880</v>
      </c>
      <c r="O713" s="284">
        <f>IFERROR(DATE(Table7[[#This Row],[year]],MONTH(DATEVALUE(Table7[[#This Row],[month]]&amp;"1")),Table7[[#This Row],[day]]),"")</f>
        <v>44061</v>
      </c>
      <c r="P713" s="195" t="s">
        <v>4138</v>
      </c>
      <c r="Q713" s="195">
        <v>2020</v>
      </c>
      <c r="R713" s="195" t="s">
        <v>3445</v>
      </c>
      <c r="S713" s="195">
        <v>18</v>
      </c>
      <c r="T713" s="195">
        <v>2005.15</v>
      </c>
      <c r="U713" s="195">
        <v>1779</v>
      </c>
      <c r="V713" s="195">
        <v>1563300</v>
      </c>
      <c r="X713" s="260">
        <v>44140</v>
      </c>
      <c r="Y713" t="s">
        <v>8848</v>
      </c>
      <c r="Z713" s="260">
        <v>11</v>
      </c>
      <c r="AA713">
        <v>1399</v>
      </c>
      <c r="AB713" s="260" t="str">
        <f ca="1">IFERROR(IFERROR(VLOOKUP(Table_Merge1[[#This Row],[Column1]],Table11[#All],2,FALSE),LEFT(AB714,8)&amp;IF(LEN((RIGHT(AB714,2)+1))&lt;2,"0"&amp;(RIGHT(AB714,2)+1),(RIGHT(AB714,2)-1))),"")</f>
        <v>1399.08.15</v>
      </c>
      <c r="AC713" s="259" t="str">
        <f ca="1">LEFT(Table_Merge1[[#This Row],[Column2]],4)</f>
        <v>1399</v>
      </c>
      <c r="AD713" s="259" t="str">
        <f ca="1">RIGHT(LEFT(Table_Merge1[[#This Row],[Column2]],7),2)</f>
        <v>08</v>
      </c>
      <c r="AE713" s="259" t="str">
        <f ca="1">RIGHT(Table_Merge1[[#This Row],[Column2]],2)</f>
        <v>15</v>
      </c>
      <c r="AF713">
        <v>8</v>
      </c>
      <c r="AG713">
        <v>15</v>
      </c>
      <c r="AH713" s="260">
        <v>2020</v>
      </c>
      <c r="AI713" t="s">
        <v>3450</v>
      </c>
      <c r="AJ713" s="260">
        <v>5</v>
      </c>
      <c r="AK713">
        <v>1916.8</v>
      </c>
      <c r="AL713">
        <v>1934.5</v>
      </c>
      <c r="AM713">
        <v>1414675</v>
      </c>
      <c r="AN713">
        <v>27400</v>
      </c>
      <c r="AO713">
        <v>267204</v>
      </c>
      <c r="AP713" s="287">
        <f>IFERROR(IF(Table_Merge1[[#This Row],[LME Zinc stock]]*Table_Merge1[[#This Row],[Nima.مقدار]]=0,"",Table_Merge1[[#This Row],[LME Zinc stock]]*Table_Merge1[[#This Row],[Nima.مقدار]]),"")</f>
        <v>378006818700</v>
      </c>
      <c r="AQ713" s="287">
        <f>IFERROR(IF(Table_Merge1[[#This Row],[LME Zinc 3-month]]*Table_Merge1[[#This Row],[Nima.مقدار]]=0,"",Table_Merge1[[#This Row],[LME Zinc 3-month]]*Table_Merge1[[#This Row],[Nima.مقدار]]),"")</f>
        <v>516906138</v>
      </c>
      <c r="AR713" s="288">
        <f>IFERROR(IF(Table_Merge1[[#This Row],[LME Zinc stock]]*Table_Merge1[[#This Row],[Azad.Sell]]=0,"",Table_Merge1[[#This Row],[LME Zinc stock]]*Table_Merge1[[#This Row],[Azad.Sell]]),"")</f>
        <v>38762095000</v>
      </c>
      <c r="AS713" s="288">
        <f>IFERROR(IF(Table_Merge1[[#This Row],[LME Zinc 3-month]]*Table_Merge1[[#This Row],[Azad.Sell]]=0,"",Table_Merge1[[#This Row],[LME Zinc 3-month]]*Table_Merge1[[#This Row],[Azad.Sell]]),"")</f>
        <v>53005300</v>
      </c>
      <c r="AT713"/>
    </row>
    <row r="714" spans="1:46" x14ac:dyDescent="0.25">
      <c r="A714" s="258">
        <v>41896</v>
      </c>
      <c r="B7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1393.06.23</v>
      </c>
      <c r="C714" s="195">
        <f t="shared" ca="1" si="47"/>
        <v>1393</v>
      </c>
      <c r="D7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14" s="195">
        <f>_xlfn.NUMBERVALUE(RIGHT(Table11[[#This Row],[تاریخ شمسی]],2))</f>
        <v>23</v>
      </c>
      <c r="F7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06-23</v>
      </c>
      <c r="G714" s="195" t="s">
        <v>865</v>
      </c>
      <c r="I714" s="259">
        <v>44453</v>
      </c>
      <c r="J714">
        <v>27720</v>
      </c>
      <c r="L714" s="259">
        <v>41896</v>
      </c>
      <c r="M714">
        <v>31870</v>
      </c>
      <c r="O714" s="283">
        <f>IFERROR(DATE(Table7[[#This Row],[year]],MONTH(DATEVALUE(Table7[[#This Row],[month]]&amp;"1")),Table7[[#This Row],[day]]),"")</f>
        <v>44060</v>
      </c>
      <c r="P714" s="257" t="s">
        <v>4139</v>
      </c>
      <c r="Q714" s="257">
        <v>2020</v>
      </c>
      <c r="R714" s="257" t="s">
        <v>3445</v>
      </c>
      <c r="S714" s="257">
        <v>17</v>
      </c>
      <c r="T714" s="257">
        <v>1949.85</v>
      </c>
      <c r="U714" s="257">
        <v>1773.5</v>
      </c>
      <c r="V714" s="257">
        <v>1567375</v>
      </c>
      <c r="X714" s="260">
        <v>44139</v>
      </c>
      <c r="Y714" t="s">
        <v>8847</v>
      </c>
      <c r="Z714" s="260">
        <v>11</v>
      </c>
      <c r="AA714">
        <v>1399</v>
      </c>
      <c r="AB714" s="260" t="str">
        <f ca="1">IFERROR(IFERROR(VLOOKUP(Table_Merge1[[#This Row],[Column1]],Table11[#All],2,FALSE),LEFT(AB715,8)&amp;IF(LEN((RIGHT(AB715,2)+1))&lt;2,"0"&amp;(RIGHT(AB715,2)+1),(RIGHT(AB715,2)-1))),"")</f>
        <v>1399.08.14</v>
      </c>
      <c r="AC714" s="259" t="str">
        <f ca="1">LEFT(Table_Merge1[[#This Row],[Column2]],4)</f>
        <v>1399</v>
      </c>
      <c r="AD714" s="259" t="str">
        <f ca="1">RIGHT(LEFT(Table_Merge1[[#This Row],[Column2]],7),2)</f>
        <v>08</v>
      </c>
      <c r="AE714" s="259" t="str">
        <f ca="1">RIGHT(Table_Merge1[[#This Row],[Column2]],2)</f>
        <v>14</v>
      </c>
      <c r="AF714">
        <v>8</v>
      </c>
      <c r="AG714">
        <v>14</v>
      </c>
      <c r="AH714" s="260">
        <v>2020</v>
      </c>
      <c r="AI714" t="s">
        <v>3450</v>
      </c>
      <c r="AJ714" s="260">
        <v>4</v>
      </c>
      <c r="AK714">
        <v>1888.55</v>
      </c>
      <c r="AL714">
        <v>1922.5</v>
      </c>
      <c r="AM714">
        <v>1420100</v>
      </c>
      <c r="AN714">
        <v>29300</v>
      </c>
      <c r="AO714">
        <v>257820</v>
      </c>
      <c r="AP714" s="287">
        <f>IFERROR(IF(Table_Merge1[[#This Row],[LME Zinc stock]]*Table_Merge1[[#This Row],[Nima.مقدار]]=0,"",Table_Merge1[[#This Row],[LME Zinc stock]]*Table_Merge1[[#This Row],[Nima.مقدار]]),"")</f>
        <v>366130182000</v>
      </c>
      <c r="AQ714" s="287">
        <f>IFERROR(IF(Table_Merge1[[#This Row],[LME Zinc 3-month]]*Table_Merge1[[#This Row],[Nima.مقدار]]=0,"",Table_Merge1[[#This Row],[LME Zinc 3-month]]*Table_Merge1[[#This Row],[Nima.مقدار]]),"")</f>
        <v>495658950</v>
      </c>
      <c r="AR714" s="288">
        <f>IFERROR(IF(Table_Merge1[[#This Row],[LME Zinc stock]]*Table_Merge1[[#This Row],[Azad.Sell]]=0,"",Table_Merge1[[#This Row],[LME Zinc stock]]*Table_Merge1[[#This Row],[Azad.Sell]]),"")</f>
        <v>41608930000</v>
      </c>
      <c r="AS714" s="288">
        <f>IFERROR(IF(Table_Merge1[[#This Row],[LME Zinc 3-month]]*Table_Merge1[[#This Row],[Azad.Sell]]=0,"",Table_Merge1[[#This Row],[LME Zinc 3-month]]*Table_Merge1[[#This Row],[Azad.Sell]]),"")</f>
        <v>56329250</v>
      </c>
      <c r="AT714"/>
    </row>
    <row r="715" spans="1:46" x14ac:dyDescent="0.25">
      <c r="A715" s="258">
        <v>41897</v>
      </c>
      <c r="B7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1393.06.24</v>
      </c>
      <c r="C715" s="195">
        <f t="shared" ca="1" si="47"/>
        <v>1393</v>
      </c>
      <c r="D7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15" s="195">
        <f>_xlfn.NUMBERVALUE(RIGHT(Table11[[#This Row],[تاریخ شمسی]],2))</f>
        <v>24</v>
      </c>
      <c r="F7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06-24</v>
      </c>
      <c r="G715" s="195" t="s">
        <v>866</v>
      </c>
      <c r="I715" s="259">
        <v>44454</v>
      </c>
      <c r="J715">
        <v>27400</v>
      </c>
      <c r="L715" s="259">
        <v>41897</v>
      </c>
      <c r="M715">
        <v>31950</v>
      </c>
      <c r="O715" s="284">
        <f>IFERROR(DATE(Table7[[#This Row],[year]],MONTH(DATEVALUE(Table7[[#This Row],[month]]&amp;"1")),Table7[[#This Row],[day]]),"")</f>
        <v>44057</v>
      </c>
      <c r="P715" s="195" t="s">
        <v>4140</v>
      </c>
      <c r="Q715" s="195">
        <v>2020</v>
      </c>
      <c r="R715" s="195" t="s">
        <v>3445</v>
      </c>
      <c r="S715" s="195">
        <v>14</v>
      </c>
      <c r="T715" s="195">
        <v>1948.3</v>
      </c>
      <c r="U715" s="195">
        <v>1776</v>
      </c>
      <c r="V715" s="195">
        <v>1572950</v>
      </c>
      <c r="X715" s="260">
        <v>44138</v>
      </c>
      <c r="Z715" s="260">
        <v>11</v>
      </c>
      <c r="AB715" s="260" t="str">
        <f ca="1">IFERROR(IFERROR(VLOOKUP(Table_Merge1[[#This Row],[Column1]],Table11[#All],2,FALSE),LEFT(AB716,8)&amp;IF(LEN((RIGHT(AB716,2)+1))&lt;2,"0"&amp;(RIGHT(AB716,2)+1),(RIGHT(AB716,2)-1))),"")</f>
        <v>1399.08.11</v>
      </c>
      <c r="AC715" s="259" t="str">
        <f ca="1">LEFT(Table_Merge1[[#This Row],[Column2]],4)</f>
        <v>1399</v>
      </c>
      <c r="AD715" s="259" t="str">
        <f ca="1">RIGHT(LEFT(Table_Merge1[[#This Row],[Column2]],7),2)</f>
        <v>08</v>
      </c>
      <c r="AE715" s="259" t="str">
        <f ca="1">RIGHT(Table_Merge1[[#This Row],[Column2]],2)</f>
        <v>11</v>
      </c>
      <c r="AH715" s="260">
        <v>2020</v>
      </c>
      <c r="AI715" t="s">
        <v>3450</v>
      </c>
      <c r="AJ715" s="260">
        <v>3</v>
      </c>
      <c r="AK715">
        <v>1899.85</v>
      </c>
      <c r="AL715">
        <v>1923.5</v>
      </c>
      <c r="AM715">
        <v>1419225</v>
      </c>
      <c r="AN715">
        <v>29100</v>
      </c>
      <c r="AP715" s="287" t="str">
        <f>IFERROR(IF(Table_Merge1[[#This Row],[LME Zinc stock]]*Table_Merge1[[#This Row],[Nima.مقدار]]=0,"",Table_Merge1[[#This Row],[LME Zinc stock]]*Table_Merge1[[#This Row],[Nima.مقدار]]),"")</f>
        <v/>
      </c>
      <c r="AQ715" s="287" t="str">
        <f>IFERROR(IF(Table_Merge1[[#This Row],[LME Zinc 3-month]]*Table_Merge1[[#This Row],[Nima.مقدار]]=0,"",Table_Merge1[[#This Row],[LME Zinc 3-month]]*Table_Merge1[[#This Row],[Nima.مقدار]]),"")</f>
        <v/>
      </c>
      <c r="AR715" s="288">
        <f>IFERROR(IF(Table_Merge1[[#This Row],[LME Zinc stock]]*Table_Merge1[[#This Row],[Azad.Sell]]=0,"",Table_Merge1[[#This Row],[LME Zinc stock]]*Table_Merge1[[#This Row],[Azad.Sell]]),"")</f>
        <v>41299447500</v>
      </c>
      <c r="AS715" s="288">
        <f>IFERROR(IF(Table_Merge1[[#This Row],[LME Zinc 3-month]]*Table_Merge1[[#This Row],[Azad.Sell]]=0,"",Table_Merge1[[#This Row],[LME Zinc 3-month]]*Table_Merge1[[#This Row],[Azad.Sell]]),"")</f>
        <v>55973850</v>
      </c>
      <c r="AT715"/>
    </row>
    <row r="716" spans="1:46" x14ac:dyDescent="0.25">
      <c r="A716" s="258">
        <v>41898</v>
      </c>
      <c r="B7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1393.06.25</v>
      </c>
      <c r="C716" s="195">
        <f t="shared" ca="1" si="47"/>
        <v>1393</v>
      </c>
      <c r="D7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16" s="195">
        <f>_xlfn.NUMBERVALUE(RIGHT(Table11[[#This Row],[تاریخ شمسی]],2))</f>
        <v>25</v>
      </c>
      <c r="F7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06-25</v>
      </c>
      <c r="G716" s="195" t="s">
        <v>867</v>
      </c>
      <c r="I716" s="259">
        <v>44455</v>
      </c>
      <c r="J716">
        <v>27500</v>
      </c>
      <c r="L716" s="259">
        <v>41898</v>
      </c>
      <c r="M716">
        <v>31980</v>
      </c>
      <c r="O716" s="283">
        <f>IFERROR(DATE(Table7[[#This Row],[year]],MONTH(DATEVALUE(Table7[[#This Row],[month]]&amp;"1")),Table7[[#This Row],[day]]),"")</f>
        <v>44056</v>
      </c>
      <c r="P716" s="257" t="s">
        <v>4141</v>
      </c>
      <c r="Q716" s="257">
        <v>2020</v>
      </c>
      <c r="R716" s="257" t="s">
        <v>3445</v>
      </c>
      <c r="S716" s="257">
        <v>13</v>
      </c>
      <c r="T716" s="257">
        <v>1931</v>
      </c>
      <c r="U716" s="257">
        <v>1761.5</v>
      </c>
      <c r="V716" s="257">
        <v>1574100</v>
      </c>
      <c r="X716" s="260">
        <v>44137</v>
      </c>
      <c r="Y716" t="s">
        <v>8846</v>
      </c>
      <c r="Z716" s="260">
        <v>11</v>
      </c>
      <c r="AA716">
        <v>1399</v>
      </c>
      <c r="AB716" s="260" t="str">
        <f ca="1">IFERROR(IFERROR(VLOOKUP(Table_Merge1[[#This Row],[Column1]],Table11[#All],2,FALSE),LEFT(AB717,8)&amp;IF(LEN((RIGHT(AB717,2)+1))&lt;2,"0"&amp;(RIGHT(AB717,2)+1),(RIGHT(AB717,2)-1))),"")</f>
        <v>1399.08.12</v>
      </c>
      <c r="AC716" s="259" t="str">
        <f ca="1">LEFT(Table_Merge1[[#This Row],[Column2]],4)</f>
        <v>1399</v>
      </c>
      <c r="AD716" s="259" t="str">
        <f ca="1">RIGHT(LEFT(Table_Merge1[[#This Row],[Column2]],7),2)</f>
        <v>08</v>
      </c>
      <c r="AE716" s="259" t="str">
        <f ca="1">RIGHT(Table_Merge1[[#This Row],[Column2]],2)</f>
        <v>12</v>
      </c>
      <c r="AF716">
        <v>8</v>
      </c>
      <c r="AG716">
        <v>12</v>
      </c>
      <c r="AH716" s="260">
        <v>2020</v>
      </c>
      <c r="AI716" t="s">
        <v>3450</v>
      </c>
      <c r="AJ716" s="260">
        <v>2</v>
      </c>
      <c r="AK716">
        <v>1886.75</v>
      </c>
      <c r="AL716">
        <v>1900</v>
      </c>
      <c r="AM716">
        <v>1425450</v>
      </c>
      <c r="AN716">
        <v>29100</v>
      </c>
      <c r="AO716">
        <v>257820</v>
      </c>
      <c r="AP716" s="287">
        <f>IFERROR(IF(Table_Merge1[[#This Row],[LME Zinc stock]]*Table_Merge1[[#This Row],[Nima.مقدار]]=0,"",Table_Merge1[[#This Row],[LME Zinc stock]]*Table_Merge1[[#This Row],[Nima.مقدار]]),"")</f>
        <v>367509519000</v>
      </c>
      <c r="AQ716" s="287">
        <f>IFERROR(IF(Table_Merge1[[#This Row],[LME Zinc 3-month]]*Table_Merge1[[#This Row],[Nima.مقدار]]=0,"",Table_Merge1[[#This Row],[LME Zinc 3-month]]*Table_Merge1[[#This Row],[Nima.مقدار]]),"")</f>
        <v>489858000</v>
      </c>
      <c r="AR716" s="288">
        <f>IFERROR(IF(Table_Merge1[[#This Row],[LME Zinc stock]]*Table_Merge1[[#This Row],[Azad.Sell]]=0,"",Table_Merge1[[#This Row],[LME Zinc stock]]*Table_Merge1[[#This Row],[Azad.Sell]]),"")</f>
        <v>41480595000</v>
      </c>
      <c r="AS716" s="288">
        <f>IFERROR(IF(Table_Merge1[[#This Row],[LME Zinc 3-month]]*Table_Merge1[[#This Row],[Azad.Sell]]=0,"",Table_Merge1[[#This Row],[LME Zinc 3-month]]*Table_Merge1[[#This Row],[Azad.Sell]]),"")</f>
        <v>55290000</v>
      </c>
      <c r="AT716"/>
    </row>
    <row r="717" spans="1:46" x14ac:dyDescent="0.25">
      <c r="A717" s="258">
        <v>41899</v>
      </c>
      <c r="B7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1393.06.26</v>
      </c>
      <c r="C717" s="195">
        <f t="shared" ca="1" si="47"/>
        <v>1393</v>
      </c>
      <c r="D7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17" s="195">
        <f>_xlfn.NUMBERVALUE(RIGHT(Table11[[#This Row],[تاریخ شمسی]],2))</f>
        <v>26</v>
      </c>
      <c r="F7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06-26</v>
      </c>
      <c r="G717" s="195" t="s">
        <v>868</v>
      </c>
      <c r="I717" s="259">
        <v>44456</v>
      </c>
      <c r="J717">
        <v>27500</v>
      </c>
      <c r="L717" s="259">
        <v>41899</v>
      </c>
      <c r="M717">
        <v>32120</v>
      </c>
      <c r="O717" s="284">
        <f>IFERROR(DATE(Table7[[#This Row],[year]],MONTH(DATEVALUE(Table7[[#This Row],[month]]&amp;"1")),Table7[[#This Row],[day]]),"")</f>
        <v>44055</v>
      </c>
      <c r="P717" s="195" t="s">
        <v>4142</v>
      </c>
      <c r="Q717" s="195">
        <v>2020</v>
      </c>
      <c r="R717" s="195" t="s">
        <v>3445</v>
      </c>
      <c r="S717" s="195">
        <v>12</v>
      </c>
      <c r="T717" s="195">
        <v>1931.7</v>
      </c>
      <c r="U717" s="195">
        <v>1791.5</v>
      </c>
      <c r="V717" s="195">
        <v>1578200</v>
      </c>
      <c r="X717" s="260">
        <v>44134</v>
      </c>
      <c r="Z717" s="260">
        <v>11</v>
      </c>
      <c r="AB717" s="260" t="str">
        <f ca="1">IFERROR(IFERROR(VLOOKUP(Table_Merge1[[#This Row],[Column1]],Table11[#All],2,FALSE),LEFT(AB718,8)&amp;IF(LEN((RIGHT(AB718,2)+1))&lt;2,"0"&amp;(RIGHT(AB718,2)+1),(RIGHT(AB718,2)-1))),"")</f>
        <v>1399.08.09</v>
      </c>
      <c r="AC717" s="259" t="str">
        <f ca="1">LEFT(Table_Merge1[[#This Row],[Column2]],4)</f>
        <v>1399</v>
      </c>
      <c r="AD717" s="259" t="str">
        <f ca="1">RIGHT(LEFT(Table_Merge1[[#This Row],[Column2]],7),2)</f>
        <v>08</v>
      </c>
      <c r="AE717" s="259" t="str">
        <f ca="1">RIGHT(Table_Merge1[[#This Row],[Column2]],2)</f>
        <v>09</v>
      </c>
      <c r="AH717" s="260">
        <v>2020</v>
      </c>
      <c r="AI717" t="s">
        <v>3448</v>
      </c>
      <c r="AJ717" s="260">
        <v>30</v>
      </c>
      <c r="AK717">
        <v>1875.8</v>
      </c>
      <c r="AL717">
        <v>1904</v>
      </c>
      <c r="AM717">
        <v>1437675</v>
      </c>
      <c r="AN717">
        <v>28100</v>
      </c>
      <c r="AP717" s="287" t="str">
        <f>IFERROR(IF(Table_Merge1[[#This Row],[LME Zinc stock]]*Table_Merge1[[#This Row],[Nima.مقدار]]=0,"",Table_Merge1[[#This Row],[LME Zinc stock]]*Table_Merge1[[#This Row],[Nima.مقدار]]),"")</f>
        <v/>
      </c>
      <c r="AQ717" s="287" t="str">
        <f>IFERROR(IF(Table_Merge1[[#This Row],[LME Zinc 3-month]]*Table_Merge1[[#This Row],[Nima.مقدار]]=0,"",Table_Merge1[[#This Row],[LME Zinc 3-month]]*Table_Merge1[[#This Row],[Nima.مقدار]]),"")</f>
        <v/>
      </c>
      <c r="AR717" s="288">
        <f>IFERROR(IF(Table_Merge1[[#This Row],[LME Zinc stock]]*Table_Merge1[[#This Row],[Azad.Sell]]=0,"",Table_Merge1[[#This Row],[LME Zinc stock]]*Table_Merge1[[#This Row],[Azad.Sell]]),"")</f>
        <v>40398667500</v>
      </c>
      <c r="AS717" s="288">
        <f>IFERROR(IF(Table_Merge1[[#This Row],[LME Zinc 3-month]]*Table_Merge1[[#This Row],[Azad.Sell]]=0,"",Table_Merge1[[#This Row],[LME Zinc 3-month]]*Table_Merge1[[#This Row],[Azad.Sell]]),"")</f>
        <v>53502400</v>
      </c>
      <c r="AT717"/>
    </row>
    <row r="718" spans="1:46" x14ac:dyDescent="0.25">
      <c r="A718" s="258">
        <v>41900</v>
      </c>
      <c r="B7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1393.06.27</v>
      </c>
      <c r="C718" s="195">
        <f t="shared" ca="1" si="47"/>
        <v>1393</v>
      </c>
      <c r="D7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18" s="195">
        <f>_xlfn.NUMBERVALUE(RIGHT(Table11[[#This Row],[تاریخ شمسی]],2))</f>
        <v>27</v>
      </c>
      <c r="F7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06-27</v>
      </c>
      <c r="G718" s="195" t="s">
        <v>869</v>
      </c>
      <c r="I718" s="259">
        <v>44457</v>
      </c>
      <c r="J718">
        <v>27350</v>
      </c>
      <c r="L718" s="259">
        <v>41900</v>
      </c>
      <c r="M718">
        <v>32120</v>
      </c>
      <c r="O718" s="283">
        <f>IFERROR(DATE(Table7[[#This Row],[year]],MONTH(DATEVALUE(Table7[[#This Row],[month]]&amp;"1")),Table7[[#This Row],[day]]),"")</f>
        <v>44054</v>
      </c>
      <c r="P718" s="257" t="s">
        <v>4143</v>
      </c>
      <c r="Q718" s="257">
        <v>2020</v>
      </c>
      <c r="R718" s="257" t="s">
        <v>3445</v>
      </c>
      <c r="S718" s="257">
        <v>11</v>
      </c>
      <c r="T718" s="257">
        <v>1996.6</v>
      </c>
      <c r="U718" s="257">
        <v>1783</v>
      </c>
      <c r="V718" s="257">
        <v>1585000</v>
      </c>
      <c r="X718" s="260">
        <v>44133</v>
      </c>
      <c r="Y718" t="s">
        <v>8845</v>
      </c>
      <c r="Z718" s="260">
        <v>11</v>
      </c>
      <c r="AA718">
        <v>1399</v>
      </c>
      <c r="AB718" s="260" t="str">
        <f ca="1">IFERROR(IFERROR(VLOOKUP(Table_Merge1[[#This Row],[Column1]],Table11[#All],2,FALSE),LEFT(AB719,8)&amp;IF(LEN((RIGHT(AB719,2)+1))&lt;2,"0"&amp;(RIGHT(AB719,2)+1),(RIGHT(AB719,2)-1))),"")</f>
        <v>1399.08.08</v>
      </c>
      <c r="AC718" s="259" t="str">
        <f ca="1">LEFT(Table_Merge1[[#This Row],[Column2]],4)</f>
        <v>1399</v>
      </c>
      <c r="AD718" s="259" t="str">
        <f ca="1">RIGHT(LEFT(Table_Merge1[[#This Row],[Column2]],7),2)</f>
        <v>08</v>
      </c>
      <c r="AE718" s="259" t="str">
        <f ca="1">RIGHT(Table_Merge1[[#This Row],[Column2]],2)</f>
        <v>08</v>
      </c>
      <c r="AF718">
        <v>8</v>
      </c>
      <c r="AG718">
        <v>8</v>
      </c>
      <c r="AH718" s="260">
        <v>2020</v>
      </c>
      <c r="AI718" t="s">
        <v>3448</v>
      </c>
      <c r="AJ718" s="260">
        <v>29</v>
      </c>
      <c r="AK718">
        <v>1876.85</v>
      </c>
      <c r="AL718">
        <v>1896.5</v>
      </c>
      <c r="AM718">
        <v>1443950</v>
      </c>
      <c r="AN718">
        <v>28100</v>
      </c>
      <c r="AO718">
        <v>268730</v>
      </c>
      <c r="AP718" s="287">
        <f>IFERROR(IF(Table_Merge1[[#This Row],[LME Zinc stock]]*Table_Merge1[[#This Row],[Nima.مقدار]]=0,"",Table_Merge1[[#This Row],[LME Zinc stock]]*Table_Merge1[[#This Row],[Nima.مقدار]]),"")</f>
        <v>388032683500</v>
      </c>
      <c r="AQ718" s="287">
        <f>IFERROR(IF(Table_Merge1[[#This Row],[LME Zinc 3-month]]*Table_Merge1[[#This Row],[Nima.مقدار]]=0,"",Table_Merge1[[#This Row],[LME Zinc 3-month]]*Table_Merge1[[#This Row],[Nima.مقدار]]),"")</f>
        <v>509646445</v>
      </c>
      <c r="AR718" s="288">
        <f>IFERROR(IF(Table_Merge1[[#This Row],[LME Zinc stock]]*Table_Merge1[[#This Row],[Azad.Sell]]=0,"",Table_Merge1[[#This Row],[LME Zinc stock]]*Table_Merge1[[#This Row],[Azad.Sell]]),"")</f>
        <v>40574995000</v>
      </c>
      <c r="AS718" s="288">
        <f>IFERROR(IF(Table_Merge1[[#This Row],[LME Zinc 3-month]]*Table_Merge1[[#This Row],[Azad.Sell]]=0,"",Table_Merge1[[#This Row],[LME Zinc 3-month]]*Table_Merge1[[#This Row],[Azad.Sell]]),"")</f>
        <v>53291650</v>
      </c>
      <c r="AT718"/>
    </row>
    <row r="719" spans="1:46" x14ac:dyDescent="0.25">
      <c r="A719" s="258">
        <v>41902</v>
      </c>
      <c r="B7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1393.06.29</v>
      </c>
      <c r="C719" s="195">
        <f t="shared" ca="1" si="47"/>
        <v>1393</v>
      </c>
      <c r="D7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19" s="195">
        <f>_xlfn.NUMBERVALUE(RIGHT(Table11[[#This Row],[تاریخ شمسی]],2))</f>
        <v>29</v>
      </c>
      <c r="F7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06-29</v>
      </c>
      <c r="G719" s="195" t="s">
        <v>870</v>
      </c>
      <c r="I719" s="259">
        <v>44458</v>
      </c>
      <c r="J719">
        <v>27480</v>
      </c>
      <c r="L719" s="259">
        <v>41902</v>
      </c>
      <c r="M719">
        <v>31900</v>
      </c>
      <c r="O719" s="284">
        <f>IFERROR(DATE(Table7[[#This Row],[year]],MONTH(DATEVALUE(Table7[[#This Row],[month]]&amp;"1")),Table7[[#This Row],[day]]),"")</f>
        <v>44053</v>
      </c>
      <c r="P719" s="195" t="s">
        <v>4144</v>
      </c>
      <c r="Q719" s="195">
        <v>2020</v>
      </c>
      <c r="R719" s="195" t="s">
        <v>3445</v>
      </c>
      <c r="S719" s="195">
        <v>10</v>
      </c>
      <c r="T719" s="195">
        <v>2030.3</v>
      </c>
      <c r="U719" s="195">
        <v>1770</v>
      </c>
      <c r="V719" s="195">
        <v>1590550</v>
      </c>
      <c r="X719" s="260">
        <v>44132</v>
      </c>
      <c r="Y719" t="s">
        <v>8844</v>
      </c>
      <c r="Z719" s="260">
        <v>11</v>
      </c>
      <c r="AA719">
        <v>1399</v>
      </c>
      <c r="AB719" s="260" t="str">
        <f ca="1">IFERROR(IFERROR(VLOOKUP(Table_Merge1[[#This Row],[Column1]],Table11[#All],2,FALSE),LEFT(AB720,8)&amp;IF(LEN((RIGHT(AB720,2)+1))&lt;2,"0"&amp;(RIGHT(AB720,2)+1),(RIGHT(AB720,2)-1))),"")</f>
        <v>1399.08.07</v>
      </c>
      <c r="AC719" s="259" t="str">
        <f ca="1">LEFT(Table_Merge1[[#This Row],[Column2]],4)</f>
        <v>1399</v>
      </c>
      <c r="AD719" s="259" t="str">
        <f ca="1">RIGHT(LEFT(Table_Merge1[[#This Row],[Column2]],7),2)</f>
        <v>08</v>
      </c>
      <c r="AE719" s="259" t="str">
        <f ca="1">RIGHT(Table_Merge1[[#This Row],[Column2]],2)</f>
        <v>07</v>
      </c>
      <c r="AF719">
        <v>8</v>
      </c>
      <c r="AG719">
        <v>7</v>
      </c>
      <c r="AH719" s="260">
        <v>2020</v>
      </c>
      <c r="AI719" t="s">
        <v>3448</v>
      </c>
      <c r="AJ719" s="260">
        <v>28</v>
      </c>
      <c r="AK719">
        <v>1896.85</v>
      </c>
      <c r="AL719">
        <v>1885.5</v>
      </c>
      <c r="AM719">
        <v>1450025</v>
      </c>
      <c r="AN719">
        <v>28150</v>
      </c>
      <c r="AO719">
        <v>268730</v>
      </c>
      <c r="AP719" s="287">
        <f>IFERROR(IF(Table_Merge1[[#This Row],[LME Zinc stock]]*Table_Merge1[[#This Row],[Nima.مقدار]]=0,"",Table_Merge1[[#This Row],[LME Zinc stock]]*Table_Merge1[[#This Row],[Nima.مقدار]]),"")</f>
        <v>389665218250</v>
      </c>
      <c r="AQ719" s="287">
        <f>IFERROR(IF(Table_Merge1[[#This Row],[LME Zinc 3-month]]*Table_Merge1[[#This Row],[Nima.مقدار]]=0,"",Table_Merge1[[#This Row],[LME Zinc 3-month]]*Table_Merge1[[#This Row],[Nima.مقدار]]),"")</f>
        <v>506690415</v>
      </c>
      <c r="AR719" s="288">
        <f>IFERROR(IF(Table_Merge1[[#This Row],[LME Zinc stock]]*Table_Merge1[[#This Row],[Azad.Sell]]=0,"",Table_Merge1[[#This Row],[LME Zinc stock]]*Table_Merge1[[#This Row],[Azad.Sell]]),"")</f>
        <v>40818203750</v>
      </c>
      <c r="AS719" s="288">
        <f>IFERROR(IF(Table_Merge1[[#This Row],[LME Zinc 3-month]]*Table_Merge1[[#This Row],[Azad.Sell]]=0,"",Table_Merge1[[#This Row],[LME Zinc 3-month]]*Table_Merge1[[#This Row],[Azad.Sell]]),"")</f>
        <v>53076825</v>
      </c>
      <c r="AT719"/>
    </row>
    <row r="720" spans="1:46" x14ac:dyDescent="0.25">
      <c r="A720" s="258">
        <v>41903</v>
      </c>
      <c r="B7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1393.06.30</v>
      </c>
      <c r="C720" s="195">
        <f t="shared" ca="1" si="47"/>
        <v>1393</v>
      </c>
      <c r="D7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20" s="195">
        <f>_xlfn.NUMBERVALUE(RIGHT(Table11[[#This Row],[تاریخ شمسی]],2))</f>
        <v>30</v>
      </c>
      <c r="F7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06-30</v>
      </c>
      <c r="G720" s="195" t="s">
        <v>871</v>
      </c>
      <c r="I720" s="259">
        <v>44459</v>
      </c>
      <c r="J720">
        <v>27430</v>
      </c>
      <c r="L720" s="259">
        <v>41903</v>
      </c>
      <c r="M720">
        <v>31750</v>
      </c>
      <c r="O720" s="283">
        <f>IFERROR(DATE(Table7[[#This Row],[year]],MONTH(DATEVALUE(Table7[[#This Row],[month]]&amp;"1")),Table7[[#This Row],[day]]),"")</f>
        <v>44050</v>
      </c>
      <c r="P720" s="257" t="s">
        <v>4145</v>
      </c>
      <c r="Q720" s="257">
        <v>2020</v>
      </c>
      <c r="R720" s="257" t="s">
        <v>3445</v>
      </c>
      <c r="S720" s="257">
        <v>7</v>
      </c>
      <c r="T720" s="257">
        <v>2061.5</v>
      </c>
      <c r="U720" s="257">
        <v>1757</v>
      </c>
      <c r="V720" s="257">
        <v>1588325</v>
      </c>
      <c r="X720" s="260">
        <v>44131</v>
      </c>
      <c r="Y720" t="s">
        <v>8843</v>
      </c>
      <c r="Z720" s="260">
        <v>11</v>
      </c>
      <c r="AA720">
        <v>1399</v>
      </c>
      <c r="AB720" s="260" t="str">
        <f ca="1">IFERROR(IFERROR(VLOOKUP(Table_Merge1[[#This Row],[Column1]],Table11[#All],2,FALSE),LEFT(AB721,8)&amp;IF(LEN((RIGHT(AB721,2)+1))&lt;2,"0"&amp;(RIGHT(AB721,2)+1),(RIGHT(AB721,2)-1))),"")</f>
        <v>1399.08.06</v>
      </c>
      <c r="AC720" s="259" t="str">
        <f ca="1">LEFT(Table_Merge1[[#This Row],[Column2]],4)</f>
        <v>1399</v>
      </c>
      <c r="AD720" s="259" t="str">
        <f ca="1">RIGHT(LEFT(Table_Merge1[[#This Row],[Column2]],7),2)</f>
        <v>08</v>
      </c>
      <c r="AE720" s="259" t="str">
        <f ca="1">RIGHT(Table_Merge1[[#This Row],[Column2]],2)</f>
        <v>06</v>
      </c>
      <c r="AF720">
        <v>8</v>
      </c>
      <c r="AG720">
        <v>6</v>
      </c>
      <c r="AH720" s="260">
        <v>2020</v>
      </c>
      <c r="AI720" t="s">
        <v>3448</v>
      </c>
      <c r="AJ720" s="260">
        <v>27</v>
      </c>
      <c r="AK720">
        <v>1898.9</v>
      </c>
      <c r="AL720">
        <v>1891</v>
      </c>
      <c r="AM720">
        <v>1456075</v>
      </c>
      <c r="AN720">
        <v>28750</v>
      </c>
      <c r="AO720">
        <v>267389</v>
      </c>
      <c r="AP720" s="287">
        <f>IFERROR(IF(Table_Merge1[[#This Row],[LME Zinc stock]]*Table_Merge1[[#This Row],[Nima.مقدار]]=0,"",Table_Merge1[[#This Row],[LME Zinc stock]]*Table_Merge1[[#This Row],[Nima.مقدار]]),"")</f>
        <v>389338438175</v>
      </c>
      <c r="AQ720" s="287">
        <f>IFERROR(IF(Table_Merge1[[#This Row],[LME Zinc 3-month]]*Table_Merge1[[#This Row],[Nima.مقدار]]=0,"",Table_Merge1[[#This Row],[LME Zinc 3-month]]*Table_Merge1[[#This Row],[Nima.مقدار]]),"")</f>
        <v>505632599</v>
      </c>
      <c r="AR720" s="288">
        <f>IFERROR(IF(Table_Merge1[[#This Row],[LME Zinc stock]]*Table_Merge1[[#This Row],[Azad.Sell]]=0,"",Table_Merge1[[#This Row],[LME Zinc stock]]*Table_Merge1[[#This Row],[Azad.Sell]]),"")</f>
        <v>41862156250</v>
      </c>
      <c r="AS720" s="288">
        <f>IFERROR(IF(Table_Merge1[[#This Row],[LME Zinc 3-month]]*Table_Merge1[[#This Row],[Azad.Sell]]=0,"",Table_Merge1[[#This Row],[LME Zinc 3-month]]*Table_Merge1[[#This Row],[Azad.Sell]]),"")</f>
        <v>54366250</v>
      </c>
      <c r="AT720"/>
    </row>
    <row r="721" spans="1:46" x14ac:dyDescent="0.25">
      <c r="A721" s="258">
        <v>41904</v>
      </c>
      <c r="B7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1393.06.31</v>
      </c>
      <c r="C721" s="195">
        <f t="shared" ca="1" si="47"/>
        <v>1393</v>
      </c>
      <c r="D7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721" s="195">
        <f>_xlfn.NUMBERVALUE(RIGHT(Table11[[#This Row],[تاریخ شمسی]],2))</f>
        <v>31</v>
      </c>
      <c r="F7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06-31</v>
      </c>
      <c r="G721" s="195" t="s">
        <v>872</v>
      </c>
      <c r="I721" s="259">
        <v>44460</v>
      </c>
      <c r="J721">
        <v>27450</v>
      </c>
      <c r="L721" s="259">
        <v>41904</v>
      </c>
      <c r="M721">
        <v>31740</v>
      </c>
      <c r="O721" s="284">
        <f>IFERROR(DATE(Table7[[#This Row],[year]],MONTH(DATEVALUE(Table7[[#This Row],[month]]&amp;"1")),Table7[[#This Row],[day]]),"")</f>
        <v>44049</v>
      </c>
      <c r="P721" s="195" t="s">
        <v>4146</v>
      </c>
      <c r="Q721" s="195">
        <v>2020</v>
      </c>
      <c r="R721" s="195" t="s">
        <v>3445</v>
      </c>
      <c r="S721" s="195">
        <v>6</v>
      </c>
      <c r="T721" s="195">
        <v>2049.15</v>
      </c>
      <c r="U721" s="195">
        <v>1766</v>
      </c>
      <c r="V721" s="195">
        <v>1594325</v>
      </c>
      <c r="X721" s="260">
        <v>44130</v>
      </c>
      <c r="Y721" t="s">
        <v>8842</v>
      </c>
      <c r="Z721" s="260">
        <v>11</v>
      </c>
      <c r="AA721">
        <v>1399</v>
      </c>
      <c r="AB721" s="260" t="str">
        <f ca="1">IFERROR(IFERROR(VLOOKUP(Table_Merge1[[#This Row],[Column1]],Table11[#All],2,FALSE),LEFT(AB722,8)&amp;IF(LEN((RIGHT(AB722,2)+1))&lt;2,"0"&amp;(RIGHT(AB722,2)+1),(RIGHT(AB722,2)-1))),"")</f>
        <v>1399.08.05</v>
      </c>
      <c r="AC721" s="259" t="str">
        <f ca="1">LEFT(Table_Merge1[[#This Row],[Column2]],4)</f>
        <v>1399</v>
      </c>
      <c r="AD721" s="259" t="str">
        <f ca="1">RIGHT(LEFT(Table_Merge1[[#This Row],[Column2]],7),2)</f>
        <v>08</v>
      </c>
      <c r="AE721" s="259" t="str">
        <f ca="1">RIGHT(Table_Merge1[[#This Row],[Column2]],2)</f>
        <v>05</v>
      </c>
      <c r="AF721">
        <v>8</v>
      </c>
      <c r="AG721">
        <v>5</v>
      </c>
      <c r="AH721" s="260">
        <v>2020</v>
      </c>
      <c r="AI721" t="s">
        <v>3448</v>
      </c>
      <c r="AJ721" s="260">
        <v>26</v>
      </c>
      <c r="AK721">
        <v>1901.6</v>
      </c>
      <c r="AL721">
        <v>1839.5</v>
      </c>
      <c r="AM721">
        <v>1461025</v>
      </c>
      <c r="AN721">
        <v>28150</v>
      </c>
      <c r="AO721">
        <v>268311</v>
      </c>
      <c r="AP721" s="287">
        <f>IFERROR(IF(Table_Merge1[[#This Row],[LME Zinc stock]]*Table_Merge1[[#This Row],[Nima.مقدار]]=0,"",Table_Merge1[[#This Row],[LME Zinc stock]]*Table_Merge1[[#This Row],[Nima.مقدار]]),"")</f>
        <v>392009078775</v>
      </c>
      <c r="AQ721" s="287">
        <f>IFERROR(IF(Table_Merge1[[#This Row],[LME Zinc 3-month]]*Table_Merge1[[#This Row],[Nima.مقدار]]=0,"",Table_Merge1[[#This Row],[LME Zinc 3-month]]*Table_Merge1[[#This Row],[Nima.مقدار]]),"")</f>
        <v>493558084.5</v>
      </c>
      <c r="AR721" s="288">
        <f>IFERROR(IF(Table_Merge1[[#This Row],[LME Zinc stock]]*Table_Merge1[[#This Row],[Azad.Sell]]=0,"",Table_Merge1[[#This Row],[LME Zinc stock]]*Table_Merge1[[#This Row],[Azad.Sell]]),"")</f>
        <v>41127853750</v>
      </c>
      <c r="AS721" s="288">
        <f>IFERROR(IF(Table_Merge1[[#This Row],[LME Zinc 3-month]]*Table_Merge1[[#This Row],[Azad.Sell]]=0,"",Table_Merge1[[#This Row],[LME Zinc 3-month]]*Table_Merge1[[#This Row],[Azad.Sell]]),"")</f>
        <v>51781925</v>
      </c>
      <c r="AT721"/>
    </row>
    <row r="722" spans="1:46" x14ac:dyDescent="0.25">
      <c r="A722" s="258">
        <v>41905</v>
      </c>
      <c r="B7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1393.07.01</v>
      </c>
      <c r="C722" s="195">
        <f t="shared" ca="1" si="47"/>
        <v>1393</v>
      </c>
      <c r="D7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22" s="195">
        <f>_xlfn.NUMBERVALUE(RIGHT(Table11[[#This Row],[تاریخ شمسی]],2))</f>
        <v>1</v>
      </c>
      <c r="F7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07-01</v>
      </c>
      <c r="G722" s="195" t="s">
        <v>873</v>
      </c>
      <c r="I722" s="259">
        <v>44461</v>
      </c>
      <c r="J722">
        <v>27530</v>
      </c>
      <c r="L722" s="259">
        <v>41905</v>
      </c>
      <c r="M722">
        <v>31910</v>
      </c>
      <c r="O722" s="283">
        <f>IFERROR(DATE(Table7[[#This Row],[year]],MONTH(DATEVALUE(Table7[[#This Row],[month]]&amp;"1")),Table7[[#This Row],[day]]),"")</f>
        <v>44048</v>
      </c>
      <c r="P722" s="257" t="s">
        <v>4147</v>
      </c>
      <c r="Q722" s="257">
        <v>2020</v>
      </c>
      <c r="R722" s="257" t="s">
        <v>3445</v>
      </c>
      <c r="S722" s="257">
        <v>5</v>
      </c>
      <c r="T722" s="257">
        <v>2034.45</v>
      </c>
      <c r="U722" s="257">
        <v>1774</v>
      </c>
      <c r="V722" s="257">
        <v>1600525</v>
      </c>
      <c r="X722" s="260">
        <v>44127</v>
      </c>
      <c r="Z722" s="260">
        <v>11</v>
      </c>
      <c r="AB722" s="260" t="str">
        <f ca="1">IFERROR(IFERROR(VLOOKUP(Table_Merge1[[#This Row],[Column1]],Table11[#All],2,FALSE),LEFT(AB723,8)&amp;IF(LEN((RIGHT(AB723,2)+1))&lt;2,"0"&amp;(RIGHT(AB723,2)+1),(RIGHT(AB723,2)-1))),"")</f>
        <v>1399.08.02</v>
      </c>
      <c r="AC722" s="259" t="str">
        <f ca="1">LEFT(Table_Merge1[[#This Row],[Column2]],4)</f>
        <v>1399</v>
      </c>
      <c r="AD722" s="259" t="str">
        <f ca="1">RIGHT(LEFT(Table_Merge1[[#This Row],[Column2]],7),2)</f>
        <v>08</v>
      </c>
      <c r="AE722" s="259" t="str">
        <f ca="1">RIGHT(Table_Merge1[[#This Row],[Column2]],2)</f>
        <v>02</v>
      </c>
      <c r="AH722" s="260">
        <v>2020</v>
      </c>
      <c r="AI722" t="s">
        <v>3448</v>
      </c>
      <c r="AJ722" s="260">
        <v>23</v>
      </c>
      <c r="AK722">
        <v>1910.6</v>
      </c>
      <c r="AL722" t="s">
        <v>3621</v>
      </c>
      <c r="AM722" t="s">
        <v>3621</v>
      </c>
      <c r="AN722">
        <v>29800</v>
      </c>
      <c r="AP722" s="287" t="str">
        <f>IFERROR(IF(Table_Merge1[[#This Row],[LME Zinc stock]]*Table_Merge1[[#This Row],[Nima.مقدار]]=0,"",Table_Merge1[[#This Row],[LME Zinc stock]]*Table_Merge1[[#This Row],[Nima.مقدار]]),"")</f>
        <v/>
      </c>
      <c r="AQ722" s="287" t="str">
        <f>IFERROR(IF(Table_Merge1[[#This Row],[LME Zinc 3-month]]*Table_Merge1[[#This Row],[Nima.مقدار]]=0,"",Table_Merge1[[#This Row],[LME Zinc 3-month]]*Table_Merge1[[#This Row],[Nima.مقدار]]),"")</f>
        <v/>
      </c>
      <c r="AR722" s="288" t="str">
        <f>IFERROR(IF(Table_Merge1[[#This Row],[LME Zinc stock]]*Table_Merge1[[#This Row],[Azad.Sell]]=0,"",Table_Merge1[[#This Row],[LME Zinc stock]]*Table_Merge1[[#This Row],[Azad.Sell]]),"")</f>
        <v/>
      </c>
      <c r="AS722" s="288" t="str">
        <f>IFERROR(IF(Table_Merge1[[#This Row],[LME Zinc 3-month]]*Table_Merge1[[#This Row],[Azad.Sell]]=0,"",Table_Merge1[[#This Row],[LME Zinc 3-month]]*Table_Merge1[[#This Row],[Azad.Sell]]),"")</f>
        <v/>
      </c>
      <c r="AT722"/>
    </row>
    <row r="723" spans="1:46" x14ac:dyDescent="0.25">
      <c r="A723" s="258">
        <v>41906</v>
      </c>
      <c r="B7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1393.07.02</v>
      </c>
      <c r="C723" s="195">
        <f t="shared" ca="1" si="47"/>
        <v>1393</v>
      </c>
      <c r="D7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23" s="195">
        <f>_xlfn.NUMBERVALUE(RIGHT(Table11[[#This Row],[تاریخ شمسی]],2))</f>
        <v>2</v>
      </c>
      <c r="F7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07-02</v>
      </c>
      <c r="G723" s="195" t="s">
        <v>874</v>
      </c>
      <c r="I723" s="259">
        <v>44462</v>
      </c>
      <c r="J723">
        <v>27680</v>
      </c>
      <c r="L723" s="259">
        <v>41906</v>
      </c>
      <c r="M723">
        <v>32040</v>
      </c>
      <c r="O723" s="284">
        <f>IFERROR(DATE(Table7[[#This Row],[year]],MONTH(DATEVALUE(Table7[[#This Row],[month]]&amp;"1")),Table7[[#This Row],[day]]),"")</f>
        <v>44047</v>
      </c>
      <c r="P723" s="195" t="s">
        <v>4148</v>
      </c>
      <c r="Q723" s="195">
        <v>2020</v>
      </c>
      <c r="R723" s="195" t="s">
        <v>3445</v>
      </c>
      <c r="S723" s="195">
        <v>4</v>
      </c>
      <c r="T723" s="195">
        <v>1972.25</v>
      </c>
      <c r="U723" s="195">
        <v>1789.5</v>
      </c>
      <c r="V723" s="195">
        <v>1606400</v>
      </c>
      <c r="X723" s="260">
        <v>44126</v>
      </c>
      <c r="Y723" t="s">
        <v>8841</v>
      </c>
      <c r="Z723" s="260">
        <v>11</v>
      </c>
      <c r="AA723">
        <v>1399</v>
      </c>
      <c r="AB723" s="260" t="str">
        <f ca="1">IFERROR(IFERROR(VLOOKUP(Table_Merge1[[#This Row],[Column1]],Table11[#All],2,FALSE),LEFT(AB724,8)&amp;IF(LEN((RIGHT(AB724,2)+1))&lt;2,"0"&amp;(RIGHT(AB724,2)+1),(RIGHT(AB724,2)-1))),"")</f>
        <v>1399.08.01</v>
      </c>
      <c r="AC723" s="259" t="str">
        <f ca="1">LEFT(Table_Merge1[[#This Row],[Column2]],4)</f>
        <v>1399</v>
      </c>
      <c r="AD723" s="259" t="str">
        <f ca="1">RIGHT(LEFT(Table_Merge1[[#This Row],[Column2]],7),2)</f>
        <v>08</v>
      </c>
      <c r="AE723" s="259" t="str">
        <f ca="1">RIGHT(Table_Merge1[[#This Row],[Column2]],2)</f>
        <v>01</v>
      </c>
      <c r="AF723">
        <v>8</v>
      </c>
      <c r="AG723">
        <v>1</v>
      </c>
      <c r="AH723" s="260">
        <v>2020</v>
      </c>
      <c r="AI723" t="s">
        <v>3448</v>
      </c>
      <c r="AJ723" s="260">
        <v>22</v>
      </c>
      <c r="AK723">
        <v>1916.85</v>
      </c>
      <c r="AL723">
        <v>1823.5</v>
      </c>
      <c r="AM723">
        <v>1462925</v>
      </c>
      <c r="AN723">
        <v>29800</v>
      </c>
      <c r="AO723">
        <v>260091</v>
      </c>
      <c r="AP723" s="287">
        <f>IFERROR(IF(Table_Merge1[[#This Row],[LME Zinc stock]]*Table_Merge1[[#This Row],[Nima.مقدار]]=0,"",Table_Merge1[[#This Row],[LME Zinc stock]]*Table_Merge1[[#This Row],[Nima.مقدار]]),"")</f>
        <v>380493626175</v>
      </c>
      <c r="AQ723" s="287">
        <f>IFERROR(IF(Table_Merge1[[#This Row],[LME Zinc 3-month]]*Table_Merge1[[#This Row],[Nima.مقدار]]=0,"",Table_Merge1[[#This Row],[LME Zinc 3-month]]*Table_Merge1[[#This Row],[Nima.مقدار]]),"")</f>
        <v>474275938.5</v>
      </c>
      <c r="AR723" s="288">
        <f>IFERROR(IF(Table_Merge1[[#This Row],[LME Zinc stock]]*Table_Merge1[[#This Row],[Azad.Sell]]=0,"",Table_Merge1[[#This Row],[LME Zinc stock]]*Table_Merge1[[#This Row],[Azad.Sell]]),"")</f>
        <v>43595165000</v>
      </c>
      <c r="AS723" s="288">
        <f>IFERROR(IF(Table_Merge1[[#This Row],[LME Zinc 3-month]]*Table_Merge1[[#This Row],[Azad.Sell]]=0,"",Table_Merge1[[#This Row],[LME Zinc 3-month]]*Table_Merge1[[#This Row],[Azad.Sell]]),"")</f>
        <v>54340300</v>
      </c>
      <c r="AT723"/>
    </row>
    <row r="724" spans="1:46" x14ac:dyDescent="0.25">
      <c r="A724" s="258">
        <v>41907</v>
      </c>
      <c r="B7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1393.07.03</v>
      </c>
      <c r="C724" s="195">
        <f t="shared" ca="1" si="47"/>
        <v>1393</v>
      </c>
      <c r="D7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24" s="195">
        <f>_xlfn.NUMBERVALUE(RIGHT(Table11[[#This Row],[تاریخ شمسی]],2))</f>
        <v>3</v>
      </c>
      <c r="F7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07-03</v>
      </c>
      <c r="G724" s="195" t="s">
        <v>875</v>
      </c>
      <c r="I724" s="259">
        <v>44463</v>
      </c>
      <c r="J724">
        <v>27680</v>
      </c>
      <c r="L724" s="259">
        <v>41907</v>
      </c>
      <c r="M724">
        <v>32020</v>
      </c>
      <c r="O724" s="283">
        <f>IFERROR(DATE(Table7[[#This Row],[year]],MONTH(DATEVALUE(Table7[[#This Row],[month]]&amp;"1")),Table7[[#This Row],[day]]),"")</f>
        <v>44046</v>
      </c>
      <c r="P724" s="257" t="s">
        <v>4149</v>
      </c>
      <c r="Q724" s="257">
        <v>2020</v>
      </c>
      <c r="R724" s="257" t="s">
        <v>3445</v>
      </c>
      <c r="S724" s="257">
        <v>3</v>
      </c>
      <c r="T724" s="257">
        <v>1972.95</v>
      </c>
      <c r="U724" s="257">
        <v>1786</v>
      </c>
      <c r="V724" s="257">
        <v>1617175</v>
      </c>
      <c r="X724" s="260">
        <v>44125</v>
      </c>
      <c r="Y724" t="s">
        <v>8840</v>
      </c>
      <c r="Z724" s="260">
        <v>11</v>
      </c>
      <c r="AA724">
        <v>1399</v>
      </c>
      <c r="AB724" s="260" t="str">
        <f ca="1">IFERROR(IFERROR(VLOOKUP(Table_Merge1[[#This Row],[Column1]],Table11[#All],2,FALSE),LEFT(AB725,8)&amp;IF(LEN((RIGHT(AB725,2)+1))&lt;2,"0"&amp;(RIGHT(AB725,2)+1),(RIGHT(AB725,2)-1))),"")</f>
        <v>1399.07.30</v>
      </c>
      <c r="AC724" s="259" t="str">
        <f ca="1">LEFT(Table_Merge1[[#This Row],[Column2]],4)</f>
        <v>1399</v>
      </c>
      <c r="AD724" s="259" t="str">
        <f ca="1">RIGHT(LEFT(Table_Merge1[[#This Row],[Column2]],7),2)</f>
        <v>07</v>
      </c>
      <c r="AE724" s="259" t="str">
        <f ca="1">RIGHT(Table_Merge1[[#This Row],[Column2]],2)</f>
        <v>30</v>
      </c>
      <c r="AF724">
        <v>7</v>
      </c>
      <c r="AG724">
        <v>30</v>
      </c>
      <c r="AH724" s="260">
        <v>2020</v>
      </c>
      <c r="AI724" t="s">
        <v>3448</v>
      </c>
      <c r="AJ724" s="260">
        <v>21</v>
      </c>
      <c r="AK724">
        <v>1918.95</v>
      </c>
      <c r="AL724">
        <v>1795.5</v>
      </c>
      <c r="AM724">
        <v>1462750</v>
      </c>
      <c r="AN724">
        <v>29500</v>
      </c>
      <c r="AO724">
        <v>258749</v>
      </c>
      <c r="AP724" s="287">
        <f>IFERROR(IF(Table_Merge1[[#This Row],[LME Zinc stock]]*Table_Merge1[[#This Row],[Nima.مقدار]]=0,"",Table_Merge1[[#This Row],[LME Zinc stock]]*Table_Merge1[[#This Row],[Nima.مقدار]]),"")</f>
        <v>378485099750</v>
      </c>
      <c r="AQ724" s="287">
        <f>IFERROR(IF(Table_Merge1[[#This Row],[LME Zinc 3-month]]*Table_Merge1[[#This Row],[Nima.مقدار]]=0,"",Table_Merge1[[#This Row],[LME Zinc 3-month]]*Table_Merge1[[#This Row],[Nima.مقدار]]),"")</f>
        <v>464583829.5</v>
      </c>
      <c r="AR724" s="288">
        <f>IFERROR(IF(Table_Merge1[[#This Row],[LME Zinc stock]]*Table_Merge1[[#This Row],[Azad.Sell]]=0,"",Table_Merge1[[#This Row],[LME Zinc stock]]*Table_Merge1[[#This Row],[Azad.Sell]]),"")</f>
        <v>43151125000</v>
      </c>
      <c r="AS724" s="288">
        <f>IFERROR(IF(Table_Merge1[[#This Row],[LME Zinc 3-month]]*Table_Merge1[[#This Row],[Azad.Sell]]=0,"",Table_Merge1[[#This Row],[LME Zinc 3-month]]*Table_Merge1[[#This Row],[Azad.Sell]]),"")</f>
        <v>52967250</v>
      </c>
      <c r="AT724"/>
    </row>
    <row r="725" spans="1:46" x14ac:dyDescent="0.25">
      <c r="A725" s="258">
        <v>41909</v>
      </c>
      <c r="B7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1393.07.05</v>
      </c>
      <c r="C725" s="195">
        <f t="shared" ca="1" si="47"/>
        <v>1393</v>
      </c>
      <c r="D7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25" s="195">
        <f>_xlfn.NUMBERVALUE(RIGHT(Table11[[#This Row],[تاریخ شمسی]],2))</f>
        <v>5</v>
      </c>
      <c r="F7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07-05</v>
      </c>
      <c r="G725" s="195" t="s">
        <v>876</v>
      </c>
      <c r="I725" s="259">
        <v>44464</v>
      </c>
      <c r="J725">
        <v>27600</v>
      </c>
      <c r="L725" s="259">
        <v>41909</v>
      </c>
      <c r="M725">
        <v>32360</v>
      </c>
      <c r="O725" s="284">
        <f>IFERROR(DATE(Table7[[#This Row],[year]],MONTH(DATEVALUE(Table7[[#This Row],[month]]&amp;"1")),Table7[[#This Row],[day]]),"")</f>
        <v>44043</v>
      </c>
      <c r="P725" s="195" t="s">
        <v>4150</v>
      </c>
      <c r="Q725" s="195">
        <v>2020</v>
      </c>
      <c r="R725" s="195" t="s">
        <v>3443</v>
      </c>
      <c r="S725" s="195">
        <v>31</v>
      </c>
      <c r="T725" s="195">
        <v>1974.7</v>
      </c>
      <c r="U725" s="195">
        <v>1780</v>
      </c>
      <c r="V725" s="195">
        <v>1626850</v>
      </c>
      <c r="X725" s="260">
        <v>44124</v>
      </c>
      <c r="Y725" t="s">
        <v>8839</v>
      </c>
      <c r="Z725" s="260">
        <v>11</v>
      </c>
      <c r="AA725">
        <v>1399</v>
      </c>
      <c r="AB725" s="260" t="str">
        <f ca="1">IFERROR(IFERROR(VLOOKUP(Table_Merge1[[#This Row],[Column1]],Table11[#All],2,FALSE),LEFT(AB726,8)&amp;IF(LEN((RIGHT(AB726,2)+1))&lt;2,"0"&amp;(RIGHT(AB726,2)+1),(RIGHT(AB726,2)-1))),"")</f>
        <v>1399.07.29</v>
      </c>
      <c r="AC725" s="259" t="str">
        <f ca="1">LEFT(Table_Merge1[[#This Row],[Column2]],4)</f>
        <v>1399</v>
      </c>
      <c r="AD725" s="259" t="str">
        <f ca="1">RIGHT(LEFT(Table_Merge1[[#This Row],[Column2]],7),2)</f>
        <v>07</v>
      </c>
      <c r="AE725" s="259" t="str">
        <f ca="1">RIGHT(Table_Merge1[[#This Row],[Column2]],2)</f>
        <v>29</v>
      </c>
      <c r="AF725">
        <v>7</v>
      </c>
      <c r="AG725">
        <v>29</v>
      </c>
      <c r="AH725" s="260">
        <v>2020</v>
      </c>
      <c r="AI725" t="s">
        <v>3448</v>
      </c>
      <c r="AJ725" s="260">
        <v>20</v>
      </c>
      <c r="AK725">
        <v>1906.35</v>
      </c>
      <c r="AL725">
        <v>1815</v>
      </c>
      <c r="AM725">
        <v>1466325</v>
      </c>
      <c r="AN725">
        <v>27500</v>
      </c>
      <c r="AO725">
        <v>266514</v>
      </c>
      <c r="AP725" s="287">
        <f>IFERROR(IF(Table_Merge1[[#This Row],[LME Zinc stock]]*Table_Merge1[[#This Row],[Nima.مقدار]]=0,"",Table_Merge1[[#This Row],[LME Zinc stock]]*Table_Merge1[[#This Row],[Nima.مقدار]]),"")</f>
        <v>390796141050</v>
      </c>
      <c r="AQ725" s="287">
        <f>IFERROR(IF(Table_Merge1[[#This Row],[LME Zinc 3-month]]*Table_Merge1[[#This Row],[Nima.مقدار]]=0,"",Table_Merge1[[#This Row],[LME Zinc 3-month]]*Table_Merge1[[#This Row],[Nima.مقدار]]),"")</f>
        <v>483722910</v>
      </c>
      <c r="AR725" s="288">
        <f>IFERROR(IF(Table_Merge1[[#This Row],[LME Zinc stock]]*Table_Merge1[[#This Row],[Azad.Sell]]=0,"",Table_Merge1[[#This Row],[LME Zinc stock]]*Table_Merge1[[#This Row],[Azad.Sell]]),"")</f>
        <v>40323937500</v>
      </c>
      <c r="AS725" s="288">
        <f>IFERROR(IF(Table_Merge1[[#This Row],[LME Zinc 3-month]]*Table_Merge1[[#This Row],[Azad.Sell]]=0,"",Table_Merge1[[#This Row],[LME Zinc 3-month]]*Table_Merge1[[#This Row],[Azad.Sell]]),"")</f>
        <v>49912500</v>
      </c>
      <c r="AT725"/>
    </row>
    <row r="726" spans="1:46" x14ac:dyDescent="0.25">
      <c r="A726" s="258">
        <v>41910</v>
      </c>
      <c r="B7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1393.07.06</v>
      </c>
      <c r="C726" s="195">
        <f t="shared" ca="1" si="47"/>
        <v>1393</v>
      </c>
      <c r="D7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26" s="195">
        <f>_xlfn.NUMBERVALUE(RIGHT(Table11[[#This Row],[تاریخ شمسی]],2))</f>
        <v>6</v>
      </c>
      <c r="F7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07-06</v>
      </c>
      <c r="G726" s="195" t="s">
        <v>877</v>
      </c>
      <c r="I726" s="259">
        <v>44465</v>
      </c>
      <c r="J726">
        <v>27720</v>
      </c>
      <c r="L726" s="259">
        <v>41910</v>
      </c>
      <c r="M726">
        <v>32610</v>
      </c>
      <c r="O726" s="283">
        <f>IFERROR(DATE(Table7[[#This Row],[year]],MONTH(DATEVALUE(Table7[[#This Row],[month]]&amp;"1")),Table7[[#This Row],[day]]),"")</f>
        <v>44042</v>
      </c>
      <c r="P726" s="257" t="s">
        <v>4151</v>
      </c>
      <c r="Q726" s="257">
        <v>2020</v>
      </c>
      <c r="R726" s="257" t="s">
        <v>3443</v>
      </c>
      <c r="S726" s="257">
        <v>30</v>
      </c>
      <c r="T726" s="257">
        <v>1952.2</v>
      </c>
      <c r="U726" s="257">
        <v>1758.5</v>
      </c>
      <c r="V726" s="257">
        <v>1632325</v>
      </c>
      <c r="X726" s="260">
        <v>44123</v>
      </c>
      <c r="Y726" t="s">
        <v>8838</v>
      </c>
      <c r="Z726" s="260">
        <v>11</v>
      </c>
      <c r="AA726">
        <v>1399</v>
      </c>
      <c r="AB726" s="260" t="str">
        <f ca="1">IFERROR(IFERROR(VLOOKUP(Table_Merge1[[#This Row],[Column1]],Table11[#All],2,FALSE),LEFT(AB727,8)&amp;IF(LEN((RIGHT(AB727,2)+1))&lt;2,"0"&amp;(RIGHT(AB727,2)+1),(RIGHT(AB727,2)-1))),"")</f>
        <v>1399.07.28</v>
      </c>
      <c r="AC726" s="259" t="str">
        <f ca="1">LEFT(Table_Merge1[[#This Row],[Column2]],4)</f>
        <v>1399</v>
      </c>
      <c r="AD726" s="259" t="str">
        <f ca="1">RIGHT(LEFT(Table_Merge1[[#This Row],[Column2]],7),2)</f>
        <v>07</v>
      </c>
      <c r="AE726" s="259" t="str">
        <f ca="1">RIGHT(Table_Merge1[[#This Row],[Column2]],2)</f>
        <v>28</v>
      </c>
      <c r="AF726">
        <v>7</v>
      </c>
      <c r="AG726">
        <v>28</v>
      </c>
      <c r="AH726" s="260">
        <v>2020</v>
      </c>
      <c r="AI726" t="s">
        <v>3448</v>
      </c>
      <c r="AJ726" s="260">
        <v>19</v>
      </c>
      <c r="AK726">
        <v>1910</v>
      </c>
      <c r="AL726">
        <v>1823</v>
      </c>
      <c r="AM726">
        <v>1469000</v>
      </c>
      <c r="AN726">
        <v>30450</v>
      </c>
      <c r="AO726">
        <v>262966</v>
      </c>
      <c r="AP726" s="287">
        <f>IFERROR(IF(Table_Merge1[[#This Row],[LME Zinc stock]]*Table_Merge1[[#This Row],[Nima.مقدار]]=0,"",Table_Merge1[[#This Row],[LME Zinc stock]]*Table_Merge1[[#This Row],[Nima.مقدار]]),"")</f>
        <v>386297054000</v>
      </c>
      <c r="AQ726" s="287">
        <f>IFERROR(IF(Table_Merge1[[#This Row],[LME Zinc 3-month]]*Table_Merge1[[#This Row],[Nima.مقدار]]=0,"",Table_Merge1[[#This Row],[LME Zinc 3-month]]*Table_Merge1[[#This Row],[Nima.مقدار]]),"")</f>
        <v>479387018</v>
      </c>
      <c r="AR726" s="288">
        <f>IFERROR(IF(Table_Merge1[[#This Row],[LME Zinc stock]]*Table_Merge1[[#This Row],[Azad.Sell]]=0,"",Table_Merge1[[#This Row],[LME Zinc stock]]*Table_Merge1[[#This Row],[Azad.Sell]]),"")</f>
        <v>44731050000</v>
      </c>
      <c r="AS726" s="288">
        <f>IFERROR(IF(Table_Merge1[[#This Row],[LME Zinc 3-month]]*Table_Merge1[[#This Row],[Azad.Sell]]=0,"",Table_Merge1[[#This Row],[LME Zinc 3-month]]*Table_Merge1[[#This Row],[Azad.Sell]]),"")</f>
        <v>55510350</v>
      </c>
      <c r="AT726"/>
    </row>
    <row r="727" spans="1:46" x14ac:dyDescent="0.25">
      <c r="A727" s="258">
        <v>41911</v>
      </c>
      <c r="B7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1393.07.07</v>
      </c>
      <c r="C727" s="195">
        <f t="shared" ca="1" si="47"/>
        <v>1393</v>
      </c>
      <c r="D7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27" s="195">
        <f>_xlfn.NUMBERVALUE(RIGHT(Table11[[#This Row],[تاریخ شمسی]],2))</f>
        <v>7</v>
      </c>
      <c r="F7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07-07</v>
      </c>
      <c r="G727" s="195" t="s">
        <v>878</v>
      </c>
      <c r="I727" s="259">
        <v>44466</v>
      </c>
      <c r="J727">
        <v>27720</v>
      </c>
      <c r="L727" s="259">
        <v>41911</v>
      </c>
      <c r="M727">
        <v>32470</v>
      </c>
      <c r="O727" s="284">
        <f>IFERROR(DATE(Table7[[#This Row],[year]],MONTH(DATEVALUE(Table7[[#This Row],[month]]&amp;"1")),Table7[[#This Row],[day]]),"")</f>
        <v>44041</v>
      </c>
      <c r="P727" s="195" t="s">
        <v>4152</v>
      </c>
      <c r="Q727" s="195">
        <v>2020</v>
      </c>
      <c r="R727" s="195" t="s">
        <v>3443</v>
      </c>
      <c r="S727" s="195">
        <v>29</v>
      </c>
      <c r="T727" s="195">
        <v>1954.35</v>
      </c>
      <c r="U727" s="195">
        <v>1778.5</v>
      </c>
      <c r="V727" s="195">
        <v>1637675</v>
      </c>
      <c r="X727" s="260">
        <v>44120</v>
      </c>
      <c r="Z727" s="260">
        <v>12</v>
      </c>
      <c r="AB727" s="260" t="str">
        <f ca="1">IFERROR(IFERROR(VLOOKUP(Table_Merge1[[#This Row],[Column1]],Table11[#All],2,FALSE),LEFT(AB728,8)&amp;IF(LEN((RIGHT(AB728,2)+1))&lt;2,"0"&amp;(RIGHT(AB728,2)+1),(RIGHT(AB728,2)-1))),"")</f>
        <v>1399.07.23</v>
      </c>
      <c r="AC727" s="259" t="str">
        <f ca="1">LEFT(Table_Merge1[[#This Row],[Column2]],4)</f>
        <v>1399</v>
      </c>
      <c r="AD727" s="259" t="str">
        <f ca="1">RIGHT(LEFT(Table_Merge1[[#This Row],[Column2]],7),2)</f>
        <v>07</v>
      </c>
      <c r="AE727" s="259" t="str">
        <f ca="1">RIGHT(Table_Merge1[[#This Row],[Column2]],2)</f>
        <v>23</v>
      </c>
      <c r="AH727" s="260">
        <v>2020</v>
      </c>
      <c r="AI727" t="s">
        <v>3448</v>
      </c>
      <c r="AJ727" s="260">
        <v>16</v>
      </c>
      <c r="AK727">
        <v>1908.2</v>
      </c>
      <c r="AL727">
        <v>1837.5</v>
      </c>
      <c r="AM727">
        <v>1473900</v>
      </c>
      <c r="AN727">
        <v>32200</v>
      </c>
      <c r="AP727" s="287" t="str">
        <f>IFERROR(IF(Table_Merge1[[#This Row],[LME Zinc stock]]*Table_Merge1[[#This Row],[Nima.مقدار]]=0,"",Table_Merge1[[#This Row],[LME Zinc stock]]*Table_Merge1[[#This Row],[Nima.مقدار]]),"")</f>
        <v/>
      </c>
      <c r="AQ727" s="287" t="str">
        <f>IFERROR(IF(Table_Merge1[[#This Row],[LME Zinc 3-month]]*Table_Merge1[[#This Row],[Nima.مقدار]]=0,"",Table_Merge1[[#This Row],[LME Zinc 3-month]]*Table_Merge1[[#This Row],[Nima.مقدار]]),"")</f>
        <v/>
      </c>
      <c r="AR727" s="288">
        <f>IFERROR(IF(Table_Merge1[[#This Row],[LME Zinc stock]]*Table_Merge1[[#This Row],[Azad.Sell]]=0,"",Table_Merge1[[#This Row],[LME Zinc stock]]*Table_Merge1[[#This Row],[Azad.Sell]]),"")</f>
        <v>47459580000</v>
      </c>
      <c r="AS727" s="288">
        <f>IFERROR(IF(Table_Merge1[[#This Row],[LME Zinc 3-month]]*Table_Merge1[[#This Row],[Azad.Sell]]=0,"",Table_Merge1[[#This Row],[LME Zinc 3-month]]*Table_Merge1[[#This Row],[Azad.Sell]]),"")</f>
        <v>59167500</v>
      </c>
      <c r="AT727"/>
    </row>
    <row r="728" spans="1:46" x14ac:dyDescent="0.25">
      <c r="A728" s="258">
        <v>41912</v>
      </c>
      <c r="B7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1393.07.08</v>
      </c>
      <c r="C728" s="195">
        <f t="shared" ca="1" si="47"/>
        <v>1393</v>
      </c>
      <c r="D7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28" s="195">
        <f>_xlfn.NUMBERVALUE(RIGHT(Table11[[#This Row],[تاریخ شمسی]],2))</f>
        <v>8</v>
      </c>
      <c r="F7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07-08</v>
      </c>
      <c r="G728" s="195" t="s">
        <v>879</v>
      </c>
      <c r="I728" s="259">
        <v>44467</v>
      </c>
      <c r="J728">
        <v>28100</v>
      </c>
      <c r="L728" s="259">
        <v>41912</v>
      </c>
      <c r="M728">
        <v>32380</v>
      </c>
      <c r="O728" s="283">
        <f>IFERROR(DATE(Table7[[#This Row],[year]],MONTH(DATEVALUE(Table7[[#This Row],[month]]&amp;"1")),Table7[[#This Row],[day]]),"")</f>
        <v>44040</v>
      </c>
      <c r="P728" s="257" t="s">
        <v>4153</v>
      </c>
      <c r="Q728" s="257">
        <v>2020</v>
      </c>
      <c r="R728" s="257" t="s">
        <v>3443</v>
      </c>
      <c r="S728" s="257">
        <v>28</v>
      </c>
      <c r="T728" s="257">
        <v>1931.65</v>
      </c>
      <c r="U728" s="257">
        <v>1748.5</v>
      </c>
      <c r="V728" s="257">
        <v>1642050</v>
      </c>
      <c r="X728" s="260">
        <v>44119</v>
      </c>
      <c r="Y728" t="s">
        <v>8837</v>
      </c>
      <c r="Z728" s="260">
        <v>12</v>
      </c>
      <c r="AA728">
        <v>1399</v>
      </c>
      <c r="AB728" s="260" t="str">
        <f ca="1">IFERROR(IFERROR(VLOOKUP(Table_Merge1[[#This Row],[Column1]],Table11[#All],2,FALSE),LEFT(AB729,8)&amp;IF(LEN((RIGHT(AB729,2)+1))&lt;2,"0"&amp;(RIGHT(AB729,2)+1),(RIGHT(AB729,2)-1))),"")</f>
        <v>1399.07.24</v>
      </c>
      <c r="AC728" s="259" t="str">
        <f ca="1">LEFT(Table_Merge1[[#This Row],[Column2]],4)</f>
        <v>1399</v>
      </c>
      <c r="AD728" s="259" t="str">
        <f ca="1">RIGHT(LEFT(Table_Merge1[[#This Row],[Column2]],7),2)</f>
        <v>07</v>
      </c>
      <c r="AE728" s="259" t="str">
        <f ca="1">RIGHT(Table_Merge1[[#This Row],[Column2]],2)</f>
        <v>24</v>
      </c>
      <c r="AF728">
        <v>7</v>
      </c>
      <c r="AG728">
        <v>24</v>
      </c>
      <c r="AH728" s="260">
        <v>2020</v>
      </c>
      <c r="AI728" t="s">
        <v>3448</v>
      </c>
      <c r="AJ728" s="260">
        <v>15</v>
      </c>
      <c r="AK728">
        <v>1891.7</v>
      </c>
      <c r="AL728">
        <v>1842.5</v>
      </c>
      <c r="AM728">
        <v>1479075</v>
      </c>
      <c r="AN728">
        <v>32200</v>
      </c>
      <c r="AO728">
        <v>239406</v>
      </c>
      <c r="AP728" s="287">
        <f>IFERROR(IF(Table_Merge1[[#This Row],[LME Zinc stock]]*Table_Merge1[[#This Row],[Nima.مقدار]]=0,"",Table_Merge1[[#This Row],[LME Zinc stock]]*Table_Merge1[[#This Row],[Nima.مقدار]]),"")</f>
        <v>354099429450</v>
      </c>
      <c r="AQ728" s="287">
        <f>IFERROR(IF(Table_Merge1[[#This Row],[LME Zinc 3-month]]*Table_Merge1[[#This Row],[Nima.مقدار]]=0,"",Table_Merge1[[#This Row],[LME Zinc 3-month]]*Table_Merge1[[#This Row],[Nima.مقدار]]),"")</f>
        <v>441105555</v>
      </c>
      <c r="AR728" s="288">
        <f>IFERROR(IF(Table_Merge1[[#This Row],[LME Zinc stock]]*Table_Merge1[[#This Row],[Azad.Sell]]=0,"",Table_Merge1[[#This Row],[LME Zinc stock]]*Table_Merge1[[#This Row],[Azad.Sell]]),"")</f>
        <v>47626215000</v>
      </c>
      <c r="AS728" s="288">
        <f>IFERROR(IF(Table_Merge1[[#This Row],[LME Zinc 3-month]]*Table_Merge1[[#This Row],[Azad.Sell]]=0,"",Table_Merge1[[#This Row],[LME Zinc 3-month]]*Table_Merge1[[#This Row],[Azad.Sell]]),"")</f>
        <v>59328500</v>
      </c>
      <c r="AT728"/>
    </row>
    <row r="729" spans="1:46" x14ac:dyDescent="0.25">
      <c r="A729" s="258">
        <v>41913</v>
      </c>
      <c r="B7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1393.07.09</v>
      </c>
      <c r="C729" s="195">
        <f t="shared" ca="1" si="47"/>
        <v>1393</v>
      </c>
      <c r="D7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29" s="195">
        <f>_xlfn.NUMBERVALUE(RIGHT(Table11[[#This Row],[تاریخ شمسی]],2))</f>
        <v>9</v>
      </c>
      <c r="F7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07-09</v>
      </c>
      <c r="G729" s="195" t="s">
        <v>880</v>
      </c>
      <c r="I729" s="259">
        <v>44468</v>
      </c>
      <c r="J729">
        <v>28300</v>
      </c>
      <c r="L729" s="259">
        <v>41913</v>
      </c>
      <c r="M729">
        <v>32520</v>
      </c>
      <c r="O729" s="284">
        <f>IFERROR(DATE(Table7[[#This Row],[year]],MONTH(DATEVALUE(Table7[[#This Row],[month]]&amp;"1")),Table7[[#This Row],[day]]),"")</f>
        <v>44039</v>
      </c>
      <c r="P729" s="195" t="s">
        <v>4154</v>
      </c>
      <c r="Q729" s="195">
        <v>2020</v>
      </c>
      <c r="R729" s="195" t="s">
        <v>3443</v>
      </c>
      <c r="S729" s="195">
        <v>27</v>
      </c>
      <c r="T729" s="195">
        <v>1940.55</v>
      </c>
      <c r="U729" s="195">
        <v>1718.5</v>
      </c>
      <c r="V729" s="195">
        <v>1632175</v>
      </c>
      <c r="X729" s="260">
        <v>44118</v>
      </c>
      <c r="Y729" t="s">
        <v>8836</v>
      </c>
      <c r="Z729" s="260">
        <v>12</v>
      </c>
      <c r="AA729">
        <v>1399</v>
      </c>
      <c r="AB729" s="260" t="str">
        <f ca="1">IFERROR(IFERROR(VLOOKUP(Table_Merge1[[#This Row],[Column1]],Table11[#All],2,FALSE),LEFT(AB730,8)&amp;IF(LEN((RIGHT(AB730,2)+1))&lt;2,"0"&amp;(RIGHT(AB730,2)+1),(RIGHT(AB730,2)-1))),"")</f>
        <v>1399.07.23</v>
      </c>
      <c r="AC729" s="259" t="str">
        <f ca="1">LEFT(Table_Merge1[[#This Row],[Column2]],4)</f>
        <v>1399</v>
      </c>
      <c r="AD729" s="259" t="str">
        <f ca="1">RIGHT(LEFT(Table_Merge1[[#This Row],[Column2]],7),2)</f>
        <v>07</v>
      </c>
      <c r="AE729" s="259" t="str">
        <f ca="1">RIGHT(Table_Merge1[[#This Row],[Column2]],2)</f>
        <v>23</v>
      </c>
      <c r="AF729">
        <v>7</v>
      </c>
      <c r="AG729">
        <v>23</v>
      </c>
      <c r="AH729" s="260">
        <v>2020</v>
      </c>
      <c r="AI729" t="s">
        <v>3448</v>
      </c>
      <c r="AJ729" s="260">
        <v>14</v>
      </c>
      <c r="AK729">
        <v>1896.45</v>
      </c>
      <c r="AL729">
        <v>1840</v>
      </c>
      <c r="AM729">
        <v>1481950</v>
      </c>
      <c r="AN729">
        <v>31850</v>
      </c>
      <c r="AO729">
        <v>264997</v>
      </c>
      <c r="AP729" s="287">
        <f>IFERROR(IF(Table_Merge1[[#This Row],[LME Zinc stock]]*Table_Merge1[[#This Row],[Nima.مقدار]]=0,"",Table_Merge1[[#This Row],[LME Zinc stock]]*Table_Merge1[[#This Row],[Nima.مقدار]]),"")</f>
        <v>392712304150</v>
      </c>
      <c r="AQ729" s="287">
        <f>IFERROR(IF(Table_Merge1[[#This Row],[LME Zinc 3-month]]*Table_Merge1[[#This Row],[Nima.مقدار]]=0,"",Table_Merge1[[#This Row],[LME Zinc 3-month]]*Table_Merge1[[#This Row],[Nima.مقدار]]),"")</f>
        <v>487594480</v>
      </c>
      <c r="AR729" s="288">
        <f>IFERROR(IF(Table_Merge1[[#This Row],[LME Zinc stock]]*Table_Merge1[[#This Row],[Azad.Sell]]=0,"",Table_Merge1[[#This Row],[LME Zinc stock]]*Table_Merge1[[#This Row],[Azad.Sell]]),"")</f>
        <v>47200107500</v>
      </c>
      <c r="AS729" s="288">
        <f>IFERROR(IF(Table_Merge1[[#This Row],[LME Zinc 3-month]]*Table_Merge1[[#This Row],[Azad.Sell]]=0,"",Table_Merge1[[#This Row],[LME Zinc 3-month]]*Table_Merge1[[#This Row],[Azad.Sell]]),"")</f>
        <v>58604000</v>
      </c>
      <c r="AT729"/>
    </row>
    <row r="730" spans="1:46" x14ac:dyDescent="0.25">
      <c r="A730" s="258">
        <v>41914</v>
      </c>
      <c r="B7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1393.07.10</v>
      </c>
      <c r="C730" s="195">
        <f t="shared" ca="1" si="47"/>
        <v>1393</v>
      </c>
      <c r="D7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30" s="195">
        <f>_xlfn.NUMBERVALUE(RIGHT(Table11[[#This Row],[تاریخ شمسی]],2))</f>
        <v>10</v>
      </c>
      <c r="F7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07-10</v>
      </c>
      <c r="G730" s="195" t="s">
        <v>881</v>
      </c>
      <c r="I730" s="259">
        <v>44469</v>
      </c>
      <c r="J730">
        <v>28450</v>
      </c>
      <c r="L730" s="259">
        <v>41914</v>
      </c>
      <c r="M730">
        <v>32420</v>
      </c>
      <c r="O730" s="283">
        <f>IFERROR(DATE(Table7[[#This Row],[year]],MONTH(DATEVALUE(Table7[[#This Row],[month]]&amp;"1")),Table7[[#This Row],[day]]),"")</f>
        <v>44036</v>
      </c>
      <c r="P730" s="257" t="s">
        <v>4155</v>
      </c>
      <c r="Q730" s="257">
        <v>2020</v>
      </c>
      <c r="R730" s="257" t="s">
        <v>3443</v>
      </c>
      <c r="S730" s="257">
        <v>24</v>
      </c>
      <c r="T730" s="257">
        <v>1893.85</v>
      </c>
      <c r="U730" s="257" t="s">
        <v>3621</v>
      </c>
      <c r="V730" s="257" t="s">
        <v>3621</v>
      </c>
      <c r="X730" s="260">
        <v>44117</v>
      </c>
      <c r="Y730" t="s">
        <v>8835</v>
      </c>
      <c r="Z730" s="260">
        <v>12</v>
      </c>
      <c r="AA730">
        <v>1399</v>
      </c>
      <c r="AB730" s="260" t="str">
        <f ca="1">IFERROR(IFERROR(VLOOKUP(Table_Merge1[[#This Row],[Column1]],Table11[#All],2,FALSE),LEFT(AB731,8)&amp;IF(LEN((RIGHT(AB731,2)+1))&lt;2,"0"&amp;(RIGHT(AB731,2)+1),(RIGHT(AB731,2)-1))),"")</f>
        <v>1399.07.22</v>
      </c>
      <c r="AC730" s="259" t="str">
        <f ca="1">LEFT(Table_Merge1[[#This Row],[Column2]],4)</f>
        <v>1399</v>
      </c>
      <c r="AD730" s="259" t="str">
        <f ca="1">RIGHT(LEFT(Table_Merge1[[#This Row],[Column2]],7),2)</f>
        <v>07</v>
      </c>
      <c r="AE730" s="259" t="str">
        <f ca="1">RIGHT(Table_Merge1[[#This Row],[Column2]],2)</f>
        <v>22</v>
      </c>
      <c r="AF730">
        <v>7</v>
      </c>
      <c r="AG730">
        <v>22</v>
      </c>
      <c r="AH730" s="260">
        <v>2020</v>
      </c>
      <c r="AI730" t="s">
        <v>3448</v>
      </c>
      <c r="AJ730" s="260">
        <v>13</v>
      </c>
      <c r="AK730">
        <v>1920.8</v>
      </c>
      <c r="AL730">
        <v>1854.5</v>
      </c>
      <c r="AM730">
        <v>1485125</v>
      </c>
      <c r="AN730">
        <v>31750</v>
      </c>
      <c r="AO730">
        <v>220789</v>
      </c>
      <c r="AP730" s="287">
        <f>IFERROR(IF(Table_Merge1[[#This Row],[LME Zinc stock]]*Table_Merge1[[#This Row],[Nima.مقدار]]=0,"",Table_Merge1[[#This Row],[LME Zinc stock]]*Table_Merge1[[#This Row],[Nima.مقدار]]),"")</f>
        <v>327899263625</v>
      </c>
      <c r="AQ730" s="287">
        <f>IFERROR(IF(Table_Merge1[[#This Row],[LME Zinc 3-month]]*Table_Merge1[[#This Row],[Nima.مقدار]]=0,"",Table_Merge1[[#This Row],[LME Zinc 3-month]]*Table_Merge1[[#This Row],[Nima.مقدار]]),"")</f>
        <v>409453200.5</v>
      </c>
      <c r="AR730" s="288">
        <f>IFERROR(IF(Table_Merge1[[#This Row],[LME Zinc stock]]*Table_Merge1[[#This Row],[Azad.Sell]]=0,"",Table_Merge1[[#This Row],[LME Zinc stock]]*Table_Merge1[[#This Row],[Azad.Sell]]),"")</f>
        <v>47152718750</v>
      </c>
      <c r="AS730" s="288">
        <f>IFERROR(IF(Table_Merge1[[#This Row],[LME Zinc 3-month]]*Table_Merge1[[#This Row],[Azad.Sell]]=0,"",Table_Merge1[[#This Row],[LME Zinc 3-month]]*Table_Merge1[[#This Row],[Azad.Sell]]),"")</f>
        <v>58880375</v>
      </c>
      <c r="AT730"/>
    </row>
    <row r="731" spans="1:46" x14ac:dyDescent="0.25">
      <c r="A731" s="258">
        <v>41916</v>
      </c>
      <c r="B7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1393.07.12</v>
      </c>
      <c r="C731" s="195">
        <f t="shared" ca="1" si="47"/>
        <v>1393</v>
      </c>
      <c r="D7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31" s="195">
        <f>_xlfn.NUMBERVALUE(RIGHT(Table11[[#This Row],[تاریخ شمسی]],2))</f>
        <v>12</v>
      </c>
      <c r="F7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07-12</v>
      </c>
      <c r="G731" s="195" t="s">
        <v>882</v>
      </c>
      <c r="I731" s="259">
        <v>44470</v>
      </c>
      <c r="J731">
        <v>28450</v>
      </c>
      <c r="L731" s="259">
        <v>41916</v>
      </c>
      <c r="M731">
        <v>32410</v>
      </c>
      <c r="O731" s="284">
        <f>IFERROR(DATE(Table7[[#This Row],[year]],MONTH(DATEVALUE(Table7[[#This Row],[month]]&amp;"1")),Table7[[#This Row],[day]]),"")</f>
        <v>44035</v>
      </c>
      <c r="P731" s="195" t="s">
        <v>4156</v>
      </c>
      <c r="Q731" s="195">
        <v>2020</v>
      </c>
      <c r="R731" s="195" t="s">
        <v>3443</v>
      </c>
      <c r="S731" s="195">
        <v>23</v>
      </c>
      <c r="T731" s="195">
        <v>1882.35</v>
      </c>
      <c r="U731" s="195">
        <v>1722</v>
      </c>
      <c r="V731" s="195">
        <v>1637425</v>
      </c>
      <c r="X731" s="260">
        <v>44116</v>
      </c>
      <c r="Y731" t="s">
        <v>8834</v>
      </c>
      <c r="Z731" s="260">
        <v>12</v>
      </c>
      <c r="AA731">
        <v>1399</v>
      </c>
      <c r="AB731" s="260" t="str">
        <f ca="1">IFERROR(IFERROR(VLOOKUP(Table_Merge1[[#This Row],[Column1]],Table11[#All],2,FALSE),LEFT(AB732,8)&amp;IF(LEN((RIGHT(AB732,2)+1))&lt;2,"0"&amp;(RIGHT(AB732,2)+1),(RIGHT(AB732,2)-1))),"")</f>
        <v>1399.07.21</v>
      </c>
      <c r="AC731" s="259" t="str">
        <f ca="1">LEFT(Table_Merge1[[#This Row],[Column2]],4)</f>
        <v>1399</v>
      </c>
      <c r="AD731" s="259" t="str">
        <f ca="1">RIGHT(LEFT(Table_Merge1[[#This Row],[Column2]],7),2)</f>
        <v>07</v>
      </c>
      <c r="AE731" s="259" t="str">
        <f ca="1">RIGHT(Table_Merge1[[#This Row],[Column2]],2)</f>
        <v>21</v>
      </c>
      <c r="AF731">
        <v>7</v>
      </c>
      <c r="AG731">
        <v>21</v>
      </c>
      <c r="AH731" s="260">
        <v>2020</v>
      </c>
      <c r="AI731" t="s">
        <v>3448</v>
      </c>
      <c r="AJ731" s="260">
        <v>12</v>
      </c>
      <c r="AK731">
        <v>1919.8</v>
      </c>
      <c r="AL731">
        <v>1844</v>
      </c>
      <c r="AM731">
        <v>1421500</v>
      </c>
      <c r="AN731">
        <v>31700</v>
      </c>
      <c r="AO731">
        <v>240318</v>
      </c>
      <c r="AP731" s="287">
        <f>IFERROR(IF(Table_Merge1[[#This Row],[LME Zinc stock]]*Table_Merge1[[#This Row],[Nima.مقدار]]=0,"",Table_Merge1[[#This Row],[LME Zinc stock]]*Table_Merge1[[#This Row],[Nima.مقدار]]),"")</f>
        <v>341612037000</v>
      </c>
      <c r="AQ731" s="287">
        <f>IFERROR(IF(Table_Merge1[[#This Row],[LME Zinc 3-month]]*Table_Merge1[[#This Row],[Nima.مقدار]]=0,"",Table_Merge1[[#This Row],[LME Zinc 3-month]]*Table_Merge1[[#This Row],[Nima.مقدار]]),"")</f>
        <v>443146392</v>
      </c>
      <c r="AR731" s="288">
        <f>IFERROR(IF(Table_Merge1[[#This Row],[LME Zinc stock]]*Table_Merge1[[#This Row],[Azad.Sell]]=0,"",Table_Merge1[[#This Row],[LME Zinc stock]]*Table_Merge1[[#This Row],[Azad.Sell]]),"")</f>
        <v>45061550000</v>
      </c>
      <c r="AS731" s="288">
        <f>IFERROR(IF(Table_Merge1[[#This Row],[LME Zinc 3-month]]*Table_Merge1[[#This Row],[Azad.Sell]]=0,"",Table_Merge1[[#This Row],[LME Zinc 3-month]]*Table_Merge1[[#This Row],[Azad.Sell]]),"")</f>
        <v>58454800</v>
      </c>
      <c r="AT731"/>
    </row>
    <row r="732" spans="1:46" x14ac:dyDescent="0.25">
      <c r="A732" s="258">
        <v>41918</v>
      </c>
      <c r="B7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1393.07.14</v>
      </c>
      <c r="C732" s="195">
        <f t="shared" ca="1" si="47"/>
        <v>1393</v>
      </c>
      <c r="D7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32" s="195">
        <f>_xlfn.NUMBERVALUE(RIGHT(Table11[[#This Row],[تاریخ شمسی]],2))</f>
        <v>14</v>
      </c>
      <c r="F7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07-14</v>
      </c>
      <c r="G732" s="195" t="s">
        <v>883</v>
      </c>
      <c r="I732" s="259">
        <v>44471</v>
      </c>
      <c r="J732">
        <v>28220</v>
      </c>
      <c r="L732" s="259">
        <v>41918</v>
      </c>
      <c r="M732">
        <v>32310</v>
      </c>
      <c r="O732" s="283">
        <f>IFERROR(DATE(Table7[[#This Row],[year]],MONTH(DATEVALUE(Table7[[#This Row],[month]]&amp;"1")),Table7[[#This Row],[day]]),"")</f>
        <v>44034</v>
      </c>
      <c r="P732" s="257" t="s">
        <v>4157</v>
      </c>
      <c r="Q732" s="257">
        <v>2020</v>
      </c>
      <c r="R732" s="257" t="s">
        <v>3443</v>
      </c>
      <c r="S732" s="257">
        <v>22</v>
      </c>
      <c r="T732" s="257">
        <v>1851</v>
      </c>
      <c r="U732" s="257">
        <v>1719</v>
      </c>
      <c r="V732" s="257">
        <v>1643125</v>
      </c>
      <c r="X732" s="260">
        <v>44113</v>
      </c>
      <c r="Z732" s="260">
        <v>12</v>
      </c>
      <c r="AB732" s="260" t="str">
        <f ca="1">IFERROR(IFERROR(VLOOKUP(Table_Merge1[[#This Row],[Column1]],Table11[#All],2,FALSE),LEFT(AB733,8)&amp;IF(LEN((RIGHT(AB733,2)+1))&lt;2,"0"&amp;(RIGHT(AB733,2)+1),(RIGHT(AB733,2)-1))),"")</f>
        <v>1399.07.14</v>
      </c>
      <c r="AC732" s="259" t="str">
        <f ca="1">LEFT(Table_Merge1[[#This Row],[Column2]],4)</f>
        <v>1399</v>
      </c>
      <c r="AD732" s="259" t="str">
        <f ca="1">RIGHT(LEFT(Table_Merge1[[#This Row],[Column2]],7),2)</f>
        <v>07</v>
      </c>
      <c r="AE732" s="259" t="str">
        <f ca="1">RIGHT(Table_Merge1[[#This Row],[Column2]],2)</f>
        <v>14</v>
      </c>
      <c r="AH732" s="260">
        <v>2020</v>
      </c>
      <c r="AI732" t="s">
        <v>3448</v>
      </c>
      <c r="AJ732" s="260">
        <v>9</v>
      </c>
      <c r="AK732">
        <v>1912.4</v>
      </c>
      <c r="AL732">
        <v>1859</v>
      </c>
      <c r="AM732">
        <v>1406550</v>
      </c>
      <c r="AN732">
        <v>29750</v>
      </c>
      <c r="AP732" s="287" t="str">
        <f>IFERROR(IF(Table_Merge1[[#This Row],[LME Zinc stock]]*Table_Merge1[[#This Row],[Nima.مقدار]]=0,"",Table_Merge1[[#This Row],[LME Zinc stock]]*Table_Merge1[[#This Row],[Nima.مقدار]]),"")</f>
        <v/>
      </c>
      <c r="AQ732" s="287" t="str">
        <f>IFERROR(IF(Table_Merge1[[#This Row],[LME Zinc 3-month]]*Table_Merge1[[#This Row],[Nima.مقدار]]=0,"",Table_Merge1[[#This Row],[LME Zinc 3-month]]*Table_Merge1[[#This Row],[Nima.مقدار]]),"")</f>
        <v/>
      </c>
      <c r="AR732" s="288">
        <f>IFERROR(IF(Table_Merge1[[#This Row],[LME Zinc stock]]*Table_Merge1[[#This Row],[Azad.Sell]]=0,"",Table_Merge1[[#This Row],[LME Zinc stock]]*Table_Merge1[[#This Row],[Azad.Sell]]),"")</f>
        <v>41844862500</v>
      </c>
      <c r="AS732" s="288">
        <f>IFERROR(IF(Table_Merge1[[#This Row],[LME Zinc 3-month]]*Table_Merge1[[#This Row],[Azad.Sell]]=0,"",Table_Merge1[[#This Row],[LME Zinc 3-month]]*Table_Merge1[[#This Row],[Azad.Sell]]),"")</f>
        <v>55305250</v>
      </c>
      <c r="AT732"/>
    </row>
    <row r="733" spans="1:46" x14ac:dyDescent="0.25">
      <c r="A733" s="258">
        <v>41919</v>
      </c>
      <c r="B7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1393.07.15</v>
      </c>
      <c r="C733" s="195">
        <f t="shared" ca="1" si="47"/>
        <v>1393</v>
      </c>
      <c r="D7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33" s="195">
        <f>_xlfn.NUMBERVALUE(RIGHT(Table11[[#This Row],[تاریخ شمسی]],2))</f>
        <v>15</v>
      </c>
      <c r="F7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07-15</v>
      </c>
      <c r="G733" s="195" t="s">
        <v>884</v>
      </c>
      <c r="I733" s="259">
        <v>44472</v>
      </c>
      <c r="J733">
        <v>28120</v>
      </c>
      <c r="L733" s="259">
        <v>41919</v>
      </c>
      <c r="M733">
        <v>32450</v>
      </c>
      <c r="O733" s="284">
        <f>IFERROR(DATE(Table7[[#This Row],[year]],MONTH(DATEVALUE(Table7[[#This Row],[month]]&amp;"1")),Table7[[#This Row],[day]]),"")</f>
        <v>44033</v>
      </c>
      <c r="P733" s="195" t="s">
        <v>4158</v>
      </c>
      <c r="Q733" s="195">
        <v>2020</v>
      </c>
      <c r="R733" s="195" t="s">
        <v>3443</v>
      </c>
      <c r="S733" s="195">
        <v>21</v>
      </c>
      <c r="T733" s="195">
        <v>1823.2</v>
      </c>
      <c r="U733" s="195">
        <v>1726.5</v>
      </c>
      <c r="V733" s="195">
        <v>1648775</v>
      </c>
      <c r="X733" s="260">
        <v>44112</v>
      </c>
      <c r="Z733" s="260">
        <v>12</v>
      </c>
      <c r="AB733" s="260" t="str">
        <f ca="1">IFERROR(IFERROR(VLOOKUP(Table_Merge1[[#This Row],[Column1]],Table11[#All],2,FALSE),LEFT(AB734,8)&amp;IF(LEN((RIGHT(AB734,2)+1))&lt;2,"0"&amp;(RIGHT(AB734,2)+1),(RIGHT(AB734,2)-1))),"")</f>
        <v>1399.07.15</v>
      </c>
      <c r="AC733" s="259" t="str">
        <f ca="1">LEFT(Table_Merge1[[#This Row],[Column2]],4)</f>
        <v>1399</v>
      </c>
      <c r="AD733" s="259" t="str">
        <f ca="1">RIGHT(LEFT(Table_Merge1[[#This Row],[Column2]],7),2)</f>
        <v>07</v>
      </c>
      <c r="AE733" s="259" t="str">
        <f ca="1">RIGHT(Table_Merge1[[#This Row],[Column2]],2)</f>
        <v>15</v>
      </c>
      <c r="AH733" s="260">
        <v>2020</v>
      </c>
      <c r="AI733" t="s">
        <v>3448</v>
      </c>
      <c r="AJ733" s="260">
        <v>8</v>
      </c>
      <c r="AK733">
        <v>1891.35</v>
      </c>
      <c r="AL733">
        <v>1863.5</v>
      </c>
      <c r="AM733">
        <v>1406575</v>
      </c>
      <c r="AN733">
        <v>29750</v>
      </c>
      <c r="AP733" s="287" t="str">
        <f>IFERROR(IF(Table_Merge1[[#This Row],[LME Zinc stock]]*Table_Merge1[[#This Row],[Nima.مقدار]]=0,"",Table_Merge1[[#This Row],[LME Zinc stock]]*Table_Merge1[[#This Row],[Nima.مقدار]]),"")</f>
        <v/>
      </c>
      <c r="AQ733" s="287" t="str">
        <f>IFERROR(IF(Table_Merge1[[#This Row],[LME Zinc 3-month]]*Table_Merge1[[#This Row],[Nima.مقدار]]=0,"",Table_Merge1[[#This Row],[LME Zinc 3-month]]*Table_Merge1[[#This Row],[Nima.مقدار]]),"")</f>
        <v/>
      </c>
      <c r="AR733" s="288">
        <f>IFERROR(IF(Table_Merge1[[#This Row],[LME Zinc stock]]*Table_Merge1[[#This Row],[Azad.Sell]]=0,"",Table_Merge1[[#This Row],[LME Zinc stock]]*Table_Merge1[[#This Row],[Azad.Sell]]),"")</f>
        <v>41845606250</v>
      </c>
      <c r="AS733" s="288">
        <f>IFERROR(IF(Table_Merge1[[#This Row],[LME Zinc 3-month]]*Table_Merge1[[#This Row],[Azad.Sell]]=0,"",Table_Merge1[[#This Row],[LME Zinc 3-month]]*Table_Merge1[[#This Row],[Azad.Sell]]),"")</f>
        <v>55439125</v>
      </c>
      <c r="AT733"/>
    </row>
    <row r="734" spans="1:46" x14ac:dyDescent="0.25">
      <c r="A734" s="258">
        <v>41920</v>
      </c>
      <c r="B7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1393.07.16</v>
      </c>
      <c r="C734" s="195">
        <f t="shared" ca="1" si="47"/>
        <v>1393</v>
      </c>
      <c r="D7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34" s="195">
        <f>_xlfn.NUMBERVALUE(RIGHT(Table11[[#This Row],[تاریخ شمسی]],2))</f>
        <v>16</v>
      </c>
      <c r="F7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07-16</v>
      </c>
      <c r="G734" s="195" t="s">
        <v>885</v>
      </c>
      <c r="I734" s="259">
        <v>44473</v>
      </c>
      <c r="J734">
        <v>28170</v>
      </c>
      <c r="L734" s="259">
        <v>41920</v>
      </c>
      <c r="M734">
        <v>32410</v>
      </c>
      <c r="O734" s="283">
        <f>IFERROR(DATE(Table7[[#This Row],[year]],MONTH(DATEVALUE(Table7[[#This Row],[month]]&amp;"1")),Table7[[#This Row],[day]]),"")</f>
        <v>44032</v>
      </c>
      <c r="P734" s="257" t="s">
        <v>4159</v>
      </c>
      <c r="Q734" s="257">
        <v>2020</v>
      </c>
      <c r="R734" s="257" t="s">
        <v>3443</v>
      </c>
      <c r="S734" s="257">
        <v>20</v>
      </c>
      <c r="T734" s="257">
        <v>1810.3</v>
      </c>
      <c r="U734" s="257">
        <v>1709</v>
      </c>
      <c r="V734" s="257">
        <v>1658175</v>
      </c>
      <c r="X734" s="260">
        <v>44111</v>
      </c>
      <c r="Y734" t="s">
        <v>8833</v>
      </c>
      <c r="Z734" s="260">
        <v>12</v>
      </c>
      <c r="AA734">
        <v>1399</v>
      </c>
      <c r="AB734" s="260" t="str">
        <f ca="1">IFERROR(IFERROR(VLOOKUP(Table_Merge1[[#This Row],[Column1]],Table11[#All],2,FALSE),LEFT(AB735,8)&amp;IF(LEN((RIGHT(AB735,2)+1))&lt;2,"0"&amp;(RIGHT(AB735,2)+1),(RIGHT(AB735,2)-1))),"")</f>
        <v>1399.07.16</v>
      </c>
      <c r="AC734" s="259" t="str">
        <f ca="1">LEFT(Table_Merge1[[#This Row],[Column2]],4)</f>
        <v>1399</v>
      </c>
      <c r="AD734" s="259" t="str">
        <f ca="1">RIGHT(LEFT(Table_Merge1[[#This Row],[Column2]],7),2)</f>
        <v>07</v>
      </c>
      <c r="AE734" s="259" t="str">
        <f ca="1">RIGHT(Table_Merge1[[#This Row],[Column2]],2)</f>
        <v>16</v>
      </c>
      <c r="AF734">
        <v>7</v>
      </c>
      <c r="AG734">
        <v>16</v>
      </c>
      <c r="AH734" s="260">
        <v>2020</v>
      </c>
      <c r="AI734" t="s">
        <v>3448</v>
      </c>
      <c r="AJ734" s="260">
        <v>7</v>
      </c>
      <c r="AK734">
        <v>1888</v>
      </c>
      <c r="AL734">
        <v>1839.5</v>
      </c>
      <c r="AM734">
        <v>1407025</v>
      </c>
      <c r="AN734">
        <v>29750</v>
      </c>
      <c r="AO734">
        <v>241441</v>
      </c>
      <c r="AP734" s="287">
        <f>IFERROR(IF(Table_Merge1[[#This Row],[LME Zinc stock]]*Table_Merge1[[#This Row],[Nima.مقدار]]=0,"",Table_Merge1[[#This Row],[LME Zinc stock]]*Table_Merge1[[#This Row],[Nima.مقدار]]),"")</f>
        <v>339713523025</v>
      </c>
      <c r="AQ734" s="287">
        <f>IFERROR(IF(Table_Merge1[[#This Row],[LME Zinc 3-month]]*Table_Merge1[[#This Row],[Nima.مقدار]]=0,"",Table_Merge1[[#This Row],[LME Zinc 3-month]]*Table_Merge1[[#This Row],[Nima.مقدار]]),"")</f>
        <v>444130719.5</v>
      </c>
      <c r="AR734" s="288">
        <f>IFERROR(IF(Table_Merge1[[#This Row],[LME Zinc stock]]*Table_Merge1[[#This Row],[Azad.Sell]]=0,"",Table_Merge1[[#This Row],[LME Zinc stock]]*Table_Merge1[[#This Row],[Azad.Sell]]),"")</f>
        <v>41858993750</v>
      </c>
      <c r="AS734" s="288">
        <f>IFERROR(IF(Table_Merge1[[#This Row],[LME Zinc 3-month]]*Table_Merge1[[#This Row],[Azad.Sell]]=0,"",Table_Merge1[[#This Row],[LME Zinc 3-month]]*Table_Merge1[[#This Row],[Azad.Sell]]),"")</f>
        <v>54725125</v>
      </c>
      <c r="AT734"/>
    </row>
    <row r="735" spans="1:46" x14ac:dyDescent="0.25">
      <c r="A735" s="258">
        <v>41921</v>
      </c>
      <c r="B7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1393.07.17</v>
      </c>
      <c r="C735" s="195">
        <f t="shared" ca="1" si="47"/>
        <v>1393</v>
      </c>
      <c r="D7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35" s="195">
        <f>_xlfn.NUMBERVALUE(RIGHT(Table11[[#This Row],[تاریخ شمسی]],2))</f>
        <v>17</v>
      </c>
      <c r="F7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07-17</v>
      </c>
      <c r="G735" s="195" t="s">
        <v>886</v>
      </c>
      <c r="I735" s="259">
        <v>44474</v>
      </c>
      <c r="J735">
        <v>28170</v>
      </c>
      <c r="L735" s="259">
        <v>41921</v>
      </c>
      <c r="M735">
        <v>32410</v>
      </c>
      <c r="O735" s="284">
        <f>IFERROR(DATE(Table7[[#This Row],[year]],MONTH(DATEVALUE(Table7[[#This Row],[month]]&amp;"1")),Table7[[#This Row],[day]]),"")</f>
        <v>44029</v>
      </c>
      <c r="P735" s="195" t="s">
        <v>4160</v>
      </c>
      <c r="Q735" s="195">
        <v>2020</v>
      </c>
      <c r="R735" s="195" t="s">
        <v>3443</v>
      </c>
      <c r="S735" s="195">
        <v>17</v>
      </c>
      <c r="T735" s="195">
        <v>1802.9</v>
      </c>
      <c r="U735" s="195">
        <v>1700.5</v>
      </c>
      <c r="V735" s="195">
        <v>1668500</v>
      </c>
      <c r="X735" s="260">
        <v>44110</v>
      </c>
      <c r="Y735" t="s">
        <v>8832</v>
      </c>
      <c r="Z735" s="260">
        <v>12</v>
      </c>
      <c r="AA735">
        <v>1399</v>
      </c>
      <c r="AB735" s="260" t="str">
        <f ca="1">IFERROR(IFERROR(VLOOKUP(Table_Merge1[[#This Row],[Column1]],Table11[#All],2,FALSE),LEFT(AB736,8)&amp;IF(LEN((RIGHT(AB736,2)+1))&lt;2,"0"&amp;(RIGHT(AB736,2)+1),(RIGHT(AB736,2)-1))),"")</f>
        <v>1399.07.15</v>
      </c>
      <c r="AC735" s="259" t="str">
        <f ca="1">LEFT(Table_Merge1[[#This Row],[Column2]],4)</f>
        <v>1399</v>
      </c>
      <c r="AD735" s="259" t="str">
        <f ca="1">RIGHT(LEFT(Table_Merge1[[#This Row],[Column2]],7),2)</f>
        <v>07</v>
      </c>
      <c r="AE735" s="259" t="str">
        <f ca="1">RIGHT(Table_Merge1[[#This Row],[Column2]],2)</f>
        <v>15</v>
      </c>
      <c r="AF735">
        <v>7</v>
      </c>
      <c r="AG735">
        <v>15</v>
      </c>
      <c r="AH735" s="260">
        <v>2020</v>
      </c>
      <c r="AI735" t="s">
        <v>3448</v>
      </c>
      <c r="AJ735" s="260">
        <v>6</v>
      </c>
      <c r="AK735">
        <v>1912.5</v>
      </c>
      <c r="AL735">
        <v>1853.5</v>
      </c>
      <c r="AM735">
        <v>1412125</v>
      </c>
      <c r="AN735">
        <v>29650</v>
      </c>
      <c r="AO735">
        <v>237019</v>
      </c>
      <c r="AP735" s="287">
        <f>IFERROR(IF(Table_Merge1[[#This Row],[LME Zinc stock]]*Table_Merge1[[#This Row],[Nima.مقدار]]=0,"",Table_Merge1[[#This Row],[LME Zinc stock]]*Table_Merge1[[#This Row],[Nima.مقدار]]),"")</f>
        <v>334700455375</v>
      </c>
      <c r="AQ735" s="287">
        <f>IFERROR(IF(Table_Merge1[[#This Row],[LME Zinc 3-month]]*Table_Merge1[[#This Row],[Nima.مقدار]]=0,"",Table_Merge1[[#This Row],[LME Zinc 3-month]]*Table_Merge1[[#This Row],[Nima.مقدار]]),"")</f>
        <v>439314716.5</v>
      </c>
      <c r="AR735" s="288">
        <f>IFERROR(IF(Table_Merge1[[#This Row],[LME Zinc stock]]*Table_Merge1[[#This Row],[Azad.Sell]]=0,"",Table_Merge1[[#This Row],[LME Zinc stock]]*Table_Merge1[[#This Row],[Azad.Sell]]),"")</f>
        <v>41869506250</v>
      </c>
      <c r="AS735" s="288">
        <f>IFERROR(IF(Table_Merge1[[#This Row],[LME Zinc 3-month]]*Table_Merge1[[#This Row],[Azad.Sell]]=0,"",Table_Merge1[[#This Row],[LME Zinc 3-month]]*Table_Merge1[[#This Row],[Azad.Sell]]),"")</f>
        <v>54956275</v>
      </c>
      <c r="AT735"/>
    </row>
    <row r="736" spans="1:46" x14ac:dyDescent="0.25">
      <c r="A736" s="258">
        <v>41923</v>
      </c>
      <c r="B7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1393.07.19</v>
      </c>
      <c r="C736" s="195">
        <f t="shared" ca="1" si="47"/>
        <v>1393</v>
      </c>
      <c r="D7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36" s="195">
        <f>_xlfn.NUMBERVALUE(RIGHT(Table11[[#This Row],[تاریخ شمسی]],2))</f>
        <v>19</v>
      </c>
      <c r="F7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07-19</v>
      </c>
      <c r="G736" s="195" t="s">
        <v>887</v>
      </c>
      <c r="I736" s="259">
        <v>44475</v>
      </c>
      <c r="J736">
        <v>27930</v>
      </c>
      <c r="L736" s="259">
        <v>41923</v>
      </c>
      <c r="M736">
        <v>32510</v>
      </c>
      <c r="O736" s="283">
        <f>IFERROR(DATE(Table7[[#This Row],[year]],MONTH(DATEVALUE(Table7[[#This Row],[month]]&amp;"1")),Table7[[#This Row],[day]]),"")</f>
        <v>44028</v>
      </c>
      <c r="P736" s="257" t="s">
        <v>4161</v>
      </c>
      <c r="Q736" s="257">
        <v>2020</v>
      </c>
      <c r="R736" s="257" t="s">
        <v>3443</v>
      </c>
      <c r="S736" s="257">
        <v>16</v>
      </c>
      <c r="T736" s="257">
        <v>1804.6</v>
      </c>
      <c r="U736" s="257">
        <v>1692</v>
      </c>
      <c r="V736" s="257">
        <v>1649275</v>
      </c>
      <c r="X736" s="260">
        <v>44109</v>
      </c>
      <c r="Y736" t="s">
        <v>8831</v>
      </c>
      <c r="Z736" s="260">
        <v>12</v>
      </c>
      <c r="AA736">
        <v>1399</v>
      </c>
      <c r="AB736" s="260" t="str">
        <f ca="1">IFERROR(IFERROR(VLOOKUP(Table_Merge1[[#This Row],[Column1]],Table11[#All],2,FALSE),LEFT(AB737,8)&amp;IF(LEN((RIGHT(AB737,2)+1))&lt;2,"0"&amp;(RIGHT(AB737,2)+1),(RIGHT(AB737,2)-1))),"")</f>
        <v>1399.07.14</v>
      </c>
      <c r="AC736" s="259" t="str">
        <f ca="1">LEFT(Table_Merge1[[#This Row],[Column2]],4)</f>
        <v>1399</v>
      </c>
      <c r="AD736" s="259" t="str">
        <f ca="1">RIGHT(LEFT(Table_Merge1[[#This Row],[Column2]],7),2)</f>
        <v>07</v>
      </c>
      <c r="AE736" s="259" t="str">
        <f ca="1">RIGHT(Table_Merge1[[#This Row],[Column2]],2)</f>
        <v>14</v>
      </c>
      <c r="AF736">
        <v>7</v>
      </c>
      <c r="AG736">
        <v>14</v>
      </c>
      <c r="AH736" s="260">
        <v>2020</v>
      </c>
      <c r="AI736" t="s">
        <v>3448</v>
      </c>
      <c r="AJ736" s="260">
        <v>5</v>
      </c>
      <c r="AK736">
        <v>1899.65</v>
      </c>
      <c r="AL736">
        <v>1854</v>
      </c>
      <c r="AM736">
        <v>1412600</v>
      </c>
      <c r="AN736">
        <v>29400</v>
      </c>
      <c r="AO736">
        <v>232597</v>
      </c>
      <c r="AP736" s="287">
        <f>IFERROR(IF(Table_Merge1[[#This Row],[LME Zinc stock]]*Table_Merge1[[#This Row],[Nima.مقدار]]=0,"",Table_Merge1[[#This Row],[LME Zinc stock]]*Table_Merge1[[#This Row],[Nima.مقدار]]),"")</f>
        <v>328566522200</v>
      </c>
      <c r="AQ736" s="287">
        <f>IFERROR(IF(Table_Merge1[[#This Row],[LME Zinc 3-month]]*Table_Merge1[[#This Row],[Nima.مقدار]]=0,"",Table_Merge1[[#This Row],[LME Zinc 3-month]]*Table_Merge1[[#This Row],[Nima.مقدار]]),"")</f>
        <v>431234838</v>
      </c>
      <c r="AR736" s="288">
        <f>IFERROR(IF(Table_Merge1[[#This Row],[LME Zinc stock]]*Table_Merge1[[#This Row],[Azad.Sell]]=0,"",Table_Merge1[[#This Row],[LME Zinc stock]]*Table_Merge1[[#This Row],[Azad.Sell]]),"")</f>
        <v>41530440000</v>
      </c>
      <c r="AS736" s="288">
        <f>IFERROR(IF(Table_Merge1[[#This Row],[LME Zinc 3-month]]*Table_Merge1[[#This Row],[Azad.Sell]]=0,"",Table_Merge1[[#This Row],[LME Zinc 3-month]]*Table_Merge1[[#This Row],[Azad.Sell]]),"")</f>
        <v>54507600</v>
      </c>
      <c r="AT736"/>
    </row>
    <row r="737" spans="1:46" x14ac:dyDescent="0.25">
      <c r="A737" s="258">
        <v>41924</v>
      </c>
      <c r="B7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1393.07.20</v>
      </c>
      <c r="C737" s="195">
        <f t="shared" ca="1" si="47"/>
        <v>1393</v>
      </c>
      <c r="D7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37" s="195">
        <f>_xlfn.NUMBERVALUE(RIGHT(Table11[[#This Row],[تاریخ شمسی]],2))</f>
        <v>20</v>
      </c>
      <c r="F7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07-20</v>
      </c>
      <c r="G737" s="195" t="s">
        <v>888</v>
      </c>
      <c r="I737" s="259">
        <v>44476</v>
      </c>
      <c r="J737">
        <v>27930</v>
      </c>
      <c r="L737" s="259">
        <v>41924</v>
      </c>
      <c r="M737">
        <v>32460</v>
      </c>
      <c r="O737" s="284">
        <f>IFERROR(DATE(Table7[[#This Row],[year]],MONTH(DATEVALUE(Table7[[#This Row],[month]]&amp;"1")),Table7[[#This Row],[day]]),"")</f>
        <v>44027</v>
      </c>
      <c r="P737" s="195" t="s">
        <v>4162</v>
      </c>
      <c r="Q737" s="195">
        <v>2020</v>
      </c>
      <c r="R737" s="195" t="s">
        <v>3443</v>
      </c>
      <c r="S737" s="195">
        <v>15</v>
      </c>
      <c r="T737" s="195">
        <v>1809.3</v>
      </c>
      <c r="U737" s="195">
        <v>1697.5</v>
      </c>
      <c r="V737" s="195">
        <v>1640425</v>
      </c>
      <c r="X737" s="260">
        <v>44106</v>
      </c>
      <c r="Z737" s="260">
        <v>12</v>
      </c>
      <c r="AB737" s="260" t="str">
        <f ca="1">IFERROR(IFERROR(VLOOKUP(Table_Merge1[[#This Row],[Column1]],Table11[#All],2,FALSE),LEFT(AB738,8)&amp;IF(LEN((RIGHT(AB738,2)+1))&lt;2,"0"&amp;(RIGHT(AB738,2)+1),(RIGHT(AB738,2)-1))),"")</f>
        <v>1399.07.9</v>
      </c>
      <c r="AC737" s="259" t="str">
        <f ca="1">LEFT(Table_Merge1[[#This Row],[Column2]],4)</f>
        <v>1399</v>
      </c>
      <c r="AD737" s="259" t="str">
        <f ca="1">RIGHT(LEFT(Table_Merge1[[#This Row],[Column2]],7),2)</f>
        <v>07</v>
      </c>
      <c r="AE737" s="259" t="str">
        <f ca="1">RIGHT(Table_Merge1[[#This Row],[Column2]],2)</f>
        <v>.9</v>
      </c>
      <c r="AH737" s="260">
        <v>2020</v>
      </c>
      <c r="AI737" t="s">
        <v>3448</v>
      </c>
      <c r="AJ737" s="260">
        <v>2</v>
      </c>
      <c r="AK737">
        <v>1906.4</v>
      </c>
      <c r="AL737">
        <v>1847</v>
      </c>
      <c r="AM737">
        <v>1422475</v>
      </c>
      <c r="AN737">
        <v>30000</v>
      </c>
      <c r="AP737" s="287" t="str">
        <f>IFERROR(IF(Table_Merge1[[#This Row],[LME Zinc stock]]*Table_Merge1[[#This Row],[Nima.مقدار]]=0,"",Table_Merge1[[#This Row],[LME Zinc stock]]*Table_Merge1[[#This Row],[Nima.مقدار]]),"")</f>
        <v/>
      </c>
      <c r="AQ737" s="287" t="str">
        <f>IFERROR(IF(Table_Merge1[[#This Row],[LME Zinc 3-month]]*Table_Merge1[[#This Row],[Nima.مقدار]]=0,"",Table_Merge1[[#This Row],[LME Zinc 3-month]]*Table_Merge1[[#This Row],[Nima.مقدار]]),"")</f>
        <v/>
      </c>
      <c r="AR737" s="288">
        <f>IFERROR(IF(Table_Merge1[[#This Row],[LME Zinc stock]]*Table_Merge1[[#This Row],[Azad.Sell]]=0,"",Table_Merge1[[#This Row],[LME Zinc stock]]*Table_Merge1[[#This Row],[Azad.Sell]]),"")</f>
        <v>42674250000</v>
      </c>
      <c r="AS737" s="288">
        <f>IFERROR(IF(Table_Merge1[[#This Row],[LME Zinc 3-month]]*Table_Merge1[[#This Row],[Azad.Sell]]=0,"",Table_Merge1[[#This Row],[LME Zinc 3-month]]*Table_Merge1[[#This Row],[Azad.Sell]]),"")</f>
        <v>55410000</v>
      </c>
      <c r="AT737"/>
    </row>
    <row r="738" spans="1:46" x14ac:dyDescent="0.25">
      <c r="A738" s="258">
        <v>41926</v>
      </c>
      <c r="B7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1393.07.22</v>
      </c>
      <c r="C738" s="195">
        <f t="shared" ca="1" si="47"/>
        <v>1393</v>
      </c>
      <c r="D7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38" s="195">
        <f>_xlfn.NUMBERVALUE(RIGHT(Table11[[#This Row],[تاریخ شمسی]],2))</f>
        <v>22</v>
      </c>
      <c r="F7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07-22</v>
      </c>
      <c r="G738" s="195" t="s">
        <v>889</v>
      </c>
      <c r="I738" s="259">
        <v>44477</v>
      </c>
      <c r="J738">
        <v>27930</v>
      </c>
      <c r="L738" s="259">
        <v>41926</v>
      </c>
      <c r="M738">
        <v>32510</v>
      </c>
      <c r="O738" s="283">
        <f>IFERROR(DATE(Table7[[#This Row],[year]],MONTH(DATEVALUE(Table7[[#This Row],[month]]&amp;"1")),Table7[[#This Row],[day]]),"")</f>
        <v>44026</v>
      </c>
      <c r="P738" s="257" t="s">
        <v>4163</v>
      </c>
      <c r="Q738" s="257">
        <v>2020</v>
      </c>
      <c r="R738" s="257" t="s">
        <v>3443</v>
      </c>
      <c r="S738" s="257">
        <v>14</v>
      </c>
      <c r="T738" s="257">
        <v>1798.2</v>
      </c>
      <c r="U738" s="257">
        <v>1686.5</v>
      </c>
      <c r="V738" s="257">
        <v>1648225</v>
      </c>
      <c r="X738" s="260">
        <v>44105</v>
      </c>
      <c r="Y738" t="s">
        <v>8830</v>
      </c>
      <c r="Z738" s="260">
        <v>12</v>
      </c>
      <c r="AA738">
        <v>1399</v>
      </c>
      <c r="AB738" s="260" t="str">
        <f ca="1">IFERROR(IFERROR(VLOOKUP(Table_Merge1[[#This Row],[Column1]],Table11[#All],2,FALSE),LEFT(AB739,8)&amp;IF(LEN((RIGHT(AB739,2)+1))&lt;2,"0"&amp;(RIGHT(AB739,2)+1),(RIGHT(AB739,2)-1))),"")</f>
        <v>1399.07.10</v>
      </c>
      <c r="AC738" s="259" t="str">
        <f ca="1">LEFT(Table_Merge1[[#This Row],[Column2]],4)</f>
        <v>1399</v>
      </c>
      <c r="AD738" s="259" t="str">
        <f ca="1">RIGHT(LEFT(Table_Merge1[[#This Row],[Column2]],7),2)</f>
        <v>07</v>
      </c>
      <c r="AE738" s="259" t="str">
        <f ca="1">RIGHT(Table_Merge1[[#This Row],[Column2]],2)</f>
        <v>10</v>
      </c>
      <c r="AF738">
        <v>7</v>
      </c>
      <c r="AG738">
        <v>10</v>
      </c>
      <c r="AH738" s="260">
        <v>2020</v>
      </c>
      <c r="AI738" t="s">
        <v>3448</v>
      </c>
      <c r="AJ738" s="260">
        <v>1</v>
      </c>
      <c r="AK738">
        <v>1895.55</v>
      </c>
      <c r="AL738">
        <v>1820</v>
      </c>
      <c r="AM738">
        <v>1416325</v>
      </c>
      <c r="AN738">
        <v>30000</v>
      </c>
      <c r="AO738">
        <v>235951</v>
      </c>
      <c r="AP738" s="287">
        <f>IFERROR(IF(Table_Merge1[[#This Row],[LME Zinc stock]]*Table_Merge1[[#This Row],[Nima.مقدار]]=0,"",Table_Merge1[[#This Row],[LME Zinc stock]]*Table_Merge1[[#This Row],[Nima.مقدار]]),"")</f>
        <v>334183300075</v>
      </c>
      <c r="AQ738" s="287">
        <f>IFERROR(IF(Table_Merge1[[#This Row],[LME Zinc 3-month]]*Table_Merge1[[#This Row],[Nima.مقدار]]=0,"",Table_Merge1[[#This Row],[LME Zinc 3-month]]*Table_Merge1[[#This Row],[Nima.مقدار]]),"")</f>
        <v>429430820</v>
      </c>
      <c r="AR738" s="288">
        <f>IFERROR(IF(Table_Merge1[[#This Row],[LME Zinc stock]]*Table_Merge1[[#This Row],[Azad.Sell]]=0,"",Table_Merge1[[#This Row],[LME Zinc stock]]*Table_Merge1[[#This Row],[Azad.Sell]]),"")</f>
        <v>42489750000</v>
      </c>
      <c r="AS738" s="288">
        <f>IFERROR(IF(Table_Merge1[[#This Row],[LME Zinc 3-month]]*Table_Merge1[[#This Row],[Azad.Sell]]=0,"",Table_Merge1[[#This Row],[LME Zinc 3-month]]*Table_Merge1[[#This Row],[Azad.Sell]]),"")</f>
        <v>54600000</v>
      </c>
      <c r="AT738"/>
    </row>
    <row r="739" spans="1:46" x14ac:dyDescent="0.25">
      <c r="A739" s="258">
        <v>41927</v>
      </c>
      <c r="B7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1393.07.23</v>
      </c>
      <c r="C739" s="195">
        <f t="shared" ca="1" si="47"/>
        <v>1393</v>
      </c>
      <c r="D7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39" s="195">
        <f>_xlfn.NUMBERVALUE(RIGHT(Table11[[#This Row],[تاریخ شمسی]],2))</f>
        <v>23</v>
      </c>
      <c r="F7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07-23</v>
      </c>
      <c r="G739" s="195" t="s">
        <v>890</v>
      </c>
      <c r="I739" s="259">
        <v>44478</v>
      </c>
      <c r="J739">
        <v>27650</v>
      </c>
      <c r="L739" s="259">
        <v>41927</v>
      </c>
      <c r="M739">
        <v>32550</v>
      </c>
      <c r="O739" s="284">
        <f>IFERROR(DATE(Table7[[#This Row],[year]],MONTH(DATEVALUE(Table7[[#This Row],[month]]&amp;"1")),Table7[[#This Row],[day]]),"")</f>
        <v>44025</v>
      </c>
      <c r="P739" s="195" t="s">
        <v>4164</v>
      </c>
      <c r="Q739" s="195">
        <v>2020</v>
      </c>
      <c r="R739" s="195" t="s">
        <v>3443</v>
      </c>
      <c r="S739" s="195">
        <v>13</v>
      </c>
      <c r="T739" s="195">
        <v>1808.05</v>
      </c>
      <c r="U739" s="195">
        <v>1682.5</v>
      </c>
      <c r="V739" s="195">
        <v>1652200</v>
      </c>
      <c r="X739" s="260">
        <v>44104</v>
      </c>
      <c r="Y739" t="s">
        <v>8829</v>
      </c>
      <c r="Z739" s="260">
        <v>12</v>
      </c>
      <c r="AA739">
        <v>1399</v>
      </c>
      <c r="AB739" s="260" t="str">
        <f ca="1">IFERROR(IFERROR(VLOOKUP(Table_Merge1[[#This Row],[Column1]],Table11[#All],2,FALSE),LEFT(AB740,8)&amp;IF(LEN((RIGHT(AB740,2)+1))&lt;2,"0"&amp;(RIGHT(AB740,2)+1),(RIGHT(AB740,2)-1))),"")</f>
        <v>1399.07.09</v>
      </c>
      <c r="AC739" s="259" t="str">
        <f ca="1">LEFT(Table_Merge1[[#This Row],[Column2]],4)</f>
        <v>1399</v>
      </c>
      <c r="AD739" s="259" t="str">
        <f ca="1">RIGHT(LEFT(Table_Merge1[[#This Row],[Column2]],7),2)</f>
        <v>07</v>
      </c>
      <c r="AE739" s="259" t="str">
        <f ca="1">RIGHT(Table_Merge1[[#This Row],[Column2]],2)</f>
        <v>09</v>
      </c>
      <c r="AF739">
        <v>7</v>
      </c>
      <c r="AG739">
        <v>9</v>
      </c>
      <c r="AH739" s="260">
        <v>2020</v>
      </c>
      <c r="AI739" t="s">
        <v>3447</v>
      </c>
      <c r="AJ739" s="260">
        <v>30</v>
      </c>
      <c r="AK739">
        <v>1883.4</v>
      </c>
      <c r="AL739">
        <v>1772.5</v>
      </c>
      <c r="AM739">
        <v>1428475</v>
      </c>
      <c r="AN739">
        <v>29800</v>
      </c>
      <c r="AO739">
        <v>235968</v>
      </c>
      <c r="AP739" s="287">
        <f>IFERROR(IF(Table_Merge1[[#This Row],[LME Zinc stock]]*Table_Merge1[[#This Row],[Nima.مقدار]]=0,"",Table_Merge1[[#This Row],[LME Zinc stock]]*Table_Merge1[[#This Row],[Nima.مقدار]]),"")</f>
        <v>337074388800</v>
      </c>
      <c r="AQ739" s="287">
        <f>IFERROR(IF(Table_Merge1[[#This Row],[LME Zinc 3-month]]*Table_Merge1[[#This Row],[Nima.مقدار]]=0,"",Table_Merge1[[#This Row],[LME Zinc 3-month]]*Table_Merge1[[#This Row],[Nima.مقدار]]),"")</f>
        <v>418253280</v>
      </c>
      <c r="AR739" s="288">
        <f>IFERROR(IF(Table_Merge1[[#This Row],[LME Zinc stock]]*Table_Merge1[[#This Row],[Azad.Sell]]=0,"",Table_Merge1[[#This Row],[LME Zinc stock]]*Table_Merge1[[#This Row],[Azad.Sell]]),"")</f>
        <v>42568555000</v>
      </c>
      <c r="AS739" s="288">
        <f>IFERROR(IF(Table_Merge1[[#This Row],[LME Zinc 3-month]]*Table_Merge1[[#This Row],[Azad.Sell]]=0,"",Table_Merge1[[#This Row],[LME Zinc 3-month]]*Table_Merge1[[#This Row],[Azad.Sell]]),"")</f>
        <v>52820500</v>
      </c>
      <c r="AT739"/>
    </row>
    <row r="740" spans="1:46" x14ac:dyDescent="0.25">
      <c r="A740" s="258">
        <v>41928</v>
      </c>
      <c r="B7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1393.07.24</v>
      </c>
      <c r="C740" s="195">
        <f t="shared" ca="1" si="47"/>
        <v>1393</v>
      </c>
      <c r="D7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40" s="195">
        <f>_xlfn.NUMBERVALUE(RIGHT(Table11[[#This Row],[تاریخ شمسی]],2))</f>
        <v>24</v>
      </c>
      <c r="F7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07-24</v>
      </c>
      <c r="G740" s="195" t="s">
        <v>891</v>
      </c>
      <c r="I740" s="259">
        <v>44479</v>
      </c>
      <c r="J740">
        <v>27620</v>
      </c>
      <c r="L740" s="259">
        <v>41928</v>
      </c>
      <c r="M740">
        <v>32520</v>
      </c>
      <c r="O740" s="283">
        <f>IFERROR(DATE(Table7[[#This Row],[year]],MONTH(DATEVALUE(Table7[[#This Row],[month]]&amp;"1")),Table7[[#This Row],[day]]),"")</f>
        <v>44022</v>
      </c>
      <c r="P740" s="257" t="s">
        <v>4165</v>
      </c>
      <c r="Q740" s="257">
        <v>2020</v>
      </c>
      <c r="R740" s="257" t="s">
        <v>3443</v>
      </c>
      <c r="S740" s="257">
        <v>10</v>
      </c>
      <c r="T740" s="257">
        <v>1805.75</v>
      </c>
      <c r="U740" s="257">
        <v>1658</v>
      </c>
      <c r="V740" s="257">
        <v>1658975</v>
      </c>
      <c r="X740" s="260">
        <v>44103</v>
      </c>
      <c r="Y740" t="s">
        <v>8828</v>
      </c>
      <c r="Z740" s="260">
        <v>12</v>
      </c>
      <c r="AA740">
        <v>1399</v>
      </c>
      <c r="AB740" s="260" t="str">
        <f ca="1">IFERROR(IFERROR(VLOOKUP(Table_Merge1[[#This Row],[Column1]],Table11[#All],2,FALSE),LEFT(AB741,8)&amp;IF(LEN((RIGHT(AB741,2)+1))&lt;2,"0"&amp;(RIGHT(AB741,2)+1),(RIGHT(AB741,2)-1))),"")</f>
        <v>1399.07.08</v>
      </c>
      <c r="AC740" s="259" t="str">
        <f ca="1">LEFT(Table_Merge1[[#This Row],[Column2]],4)</f>
        <v>1399</v>
      </c>
      <c r="AD740" s="259" t="str">
        <f ca="1">RIGHT(LEFT(Table_Merge1[[#This Row],[Column2]],7),2)</f>
        <v>07</v>
      </c>
      <c r="AE740" s="259" t="str">
        <f ca="1">RIGHT(Table_Merge1[[#This Row],[Column2]],2)</f>
        <v>08</v>
      </c>
      <c r="AF740">
        <v>7</v>
      </c>
      <c r="AG740">
        <v>8</v>
      </c>
      <c r="AH740" s="260">
        <v>2020</v>
      </c>
      <c r="AI740" t="s">
        <v>3447</v>
      </c>
      <c r="AJ740" s="260">
        <v>29</v>
      </c>
      <c r="AK740">
        <v>1882.4</v>
      </c>
      <c r="AL740">
        <v>1783</v>
      </c>
      <c r="AM740">
        <v>1432650</v>
      </c>
      <c r="AN740">
        <v>29480</v>
      </c>
      <c r="AO740">
        <v>231433</v>
      </c>
      <c r="AP740" s="287">
        <f>IFERROR(IF(Table_Merge1[[#This Row],[LME Zinc stock]]*Table_Merge1[[#This Row],[Nima.مقدار]]=0,"",Table_Merge1[[#This Row],[LME Zinc stock]]*Table_Merge1[[#This Row],[Nima.مقدار]]),"")</f>
        <v>331562487450</v>
      </c>
      <c r="AQ740" s="287">
        <f>IFERROR(IF(Table_Merge1[[#This Row],[LME Zinc 3-month]]*Table_Merge1[[#This Row],[Nima.مقدار]]=0,"",Table_Merge1[[#This Row],[LME Zinc 3-month]]*Table_Merge1[[#This Row],[Nima.مقدار]]),"")</f>
        <v>412645039</v>
      </c>
      <c r="AR740" s="288">
        <f>IFERROR(IF(Table_Merge1[[#This Row],[LME Zinc stock]]*Table_Merge1[[#This Row],[Azad.Sell]]=0,"",Table_Merge1[[#This Row],[LME Zinc stock]]*Table_Merge1[[#This Row],[Azad.Sell]]),"")</f>
        <v>42234522000</v>
      </c>
      <c r="AS740" s="288">
        <f>IFERROR(IF(Table_Merge1[[#This Row],[LME Zinc 3-month]]*Table_Merge1[[#This Row],[Azad.Sell]]=0,"",Table_Merge1[[#This Row],[LME Zinc 3-month]]*Table_Merge1[[#This Row],[Azad.Sell]]),"")</f>
        <v>52562840</v>
      </c>
      <c r="AT740"/>
    </row>
    <row r="741" spans="1:46" x14ac:dyDescent="0.25">
      <c r="A741" s="258">
        <v>41930</v>
      </c>
      <c r="B7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1393.07.26</v>
      </c>
      <c r="C741" s="195">
        <f t="shared" ca="1" si="47"/>
        <v>1393</v>
      </c>
      <c r="D7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41" s="195">
        <f>_xlfn.NUMBERVALUE(RIGHT(Table11[[#This Row],[تاریخ شمسی]],2))</f>
        <v>26</v>
      </c>
      <c r="F7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07-26</v>
      </c>
      <c r="G741" s="195" t="s">
        <v>892</v>
      </c>
      <c r="I741" s="259">
        <v>44480</v>
      </c>
      <c r="J741">
        <v>27360</v>
      </c>
      <c r="L741" s="259">
        <v>41930</v>
      </c>
      <c r="M741">
        <v>32420</v>
      </c>
      <c r="O741" s="284">
        <f>IFERROR(DATE(Table7[[#This Row],[year]],MONTH(DATEVALUE(Table7[[#This Row],[month]]&amp;"1")),Table7[[#This Row],[day]]),"")</f>
        <v>44021</v>
      </c>
      <c r="P741" s="195" t="s">
        <v>4166</v>
      </c>
      <c r="Q741" s="195">
        <v>2020</v>
      </c>
      <c r="R741" s="195" t="s">
        <v>3443</v>
      </c>
      <c r="S741" s="195">
        <v>9</v>
      </c>
      <c r="T741" s="195">
        <v>1812.45</v>
      </c>
      <c r="U741" s="195">
        <v>1654.5</v>
      </c>
      <c r="V741" s="195">
        <v>1664400</v>
      </c>
      <c r="X741" s="260">
        <v>44102</v>
      </c>
      <c r="Y741" t="s">
        <v>8827</v>
      </c>
      <c r="Z741" s="260">
        <v>12</v>
      </c>
      <c r="AA741">
        <v>1399</v>
      </c>
      <c r="AB741" s="260" t="str">
        <f ca="1">IFERROR(IFERROR(VLOOKUP(Table_Merge1[[#This Row],[Column1]],Table11[#All],2,FALSE),LEFT(AB742,8)&amp;IF(LEN((RIGHT(AB742,2)+1))&lt;2,"0"&amp;(RIGHT(AB742,2)+1),(RIGHT(AB742,2)-1))),"")</f>
        <v>1399.07.07</v>
      </c>
      <c r="AC741" s="259" t="str">
        <f ca="1">LEFT(Table_Merge1[[#This Row],[Column2]],4)</f>
        <v>1399</v>
      </c>
      <c r="AD741" s="259" t="str">
        <f ca="1">RIGHT(LEFT(Table_Merge1[[#This Row],[Column2]],7),2)</f>
        <v>07</v>
      </c>
      <c r="AE741" s="259" t="str">
        <f ca="1">RIGHT(Table_Merge1[[#This Row],[Column2]],2)</f>
        <v>07</v>
      </c>
      <c r="AF741">
        <v>7</v>
      </c>
      <c r="AG741">
        <v>7</v>
      </c>
      <c r="AH741" s="260">
        <v>2020</v>
      </c>
      <c r="AI741" t="s">
        <v>3447</v>
      </c>
      <c r="AJ741" s="260">
        <v>28</v>
      </c>
      <c r="AK741">
        <v>1850.95</v>
      </c>
      <c r="AL741">
        <v>1773</v>
      </c>
      <c r="AM741">
        <v>1438925</v>
      </c>
      <c r="AN741">
        <v>29550</v>
      </c>
      <c r="AO741">
        <v>230474.5</v>
      </c>
      <c r="AP741" s="287">
        <f>IFERROR(IF(Table_Merge1[[#This Row],[LME Zinc stock]]*Table_Merge1[[#This Row],[Nima.مقدار]]=0,"",Table_Merge1[[#This Row],[LME Zinc stock]]*Table_Merge1[[#This Row],[Nima.مقدار]]),"")</f>
        <v>331635519912.5</v>
      </c>
      <c r="AQ741" s="287">
        <f>IFERROR(IF(Table_Merge1[[#This Row],[LME Zinc 3-month]]*Table_Merge1[[#This Row],[Nima.مقدار]]=0,"",Table_Merge1[[#This Row],[LME Zinc 3-month]]*Table_Merge1[[#This Row],[Nima.مقدار]]),"")</f>
        <v>408631288.5</v>
      </c>
      <c r="AR741" s="288">
        <f>IFERROR(IF(Table_Merge1[[#This Row],[LME Zinc stock]]*Table_Merge1[[#This Row],[Azad.Sell]]=0,"",Table_Merge1[[#This Row],[LME Zinc stock]]*Table_Merge1[[#This Row],[Azad.Sell]]),"")</f>
        <v>42520233750</v>
      </c>
      <c r="AS741" s="288">
        <f>IFERROR(IF(Table_Merge1[[#This Row],[LME Zinc 3-month]]*Table_Merge1[[#This Row],[Azad.Sell]]=0,"",Table_Merge1[[#This Row],[LME Zinc 3-month]]*Table_Merge1[[#This Row],[Azad.Sell]]),"")</f>
        <v>52392150</v>
      </c>
      <c r="AT741"/>
    </row>
    <row r="742" spans="1:46" x14ac:dyDescent="0.25">
      <c r="A742" s="258">
        <v>41931</v>
      </c>
      <c r="B7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1393.07.27</v>
      </c>
      <c r="C742" s="195">
        <f t="shared" ca="1" si="47"/>
        <v>1393</v>
      </c>
      <c r="D7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42" s="195">
        <f>_xlfn.NUMBERVALUE(RIGHT(Table11[[#This Row],[تاریخ شمسی]],2))</f>
        <v>27</v>
      </c>
      <c r="F7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07-27</v>
      </c>
      <c r="G742" s="195" t="s">
        <v>893</v>
      </c>
      <c r="I742" s="259">
        <v>44481</v>
      </c>
      <c r="J742">
        <v>27130</v>
      </c>
      <c r="L742" s="259">
        <v>41931</v>
      </c>
      <c r="M742">
        <v>32390</v>
      </c>
      <c r="O742" s="283">
        <f>IFERROR(DATE(Table7[[#This Row],[year]],MONTH(DATEVALUE(Table7[[#This Row],[month]]&amp;"1")),Table7[[#This Row],[day]]),"")</f>
        <v>44020</v>
      </c>
      <c r="P742" s="257" t="s">
        <v>4167</v>
      </c>
      <c r="Q742" s="257">
        <v>2020</v>
      </c>
      <c r="R742" s="257" t="s">
        <v>3443</v>
      </c>
      <c r="S742" s="257">
        <v>8</v>
      </c>
      <c r="T742" s="257">
        <v>1799.35</v>
      </c>
      <c r="U742" s="257">
        <v>1660.5</v>
      </c>
      <c r="V742" s="257">
        <v>1668525</v>
      </c>
      <c r="X742" s="260">
        <v>44099</v>
      </c>
      <c r="Z742" s="260">
        <v>12</v>
      </c>
      <c r="AB742" s="260" t="str">
        <f ca="1">IFERROR(IFERROR(VLOOKUP(Table_Merge1[[#This Row],[Column1]],Table11[#All],2,FALSE),LEFT(AB743,8)&amp;IF(LEN((RIGHT(AB743,2)+1))&lt;2,"0"&amp;(RIGHT(AB743,2)+1),(RIGHT(AB743,2)-1))),"")</f>
        <v>1399.07.04</v>
      </c>
      <c r="AC742" s="259" t="str">
        <f ca="1">LEFT(Table_Merge1[[#This Row],[Column2]],4)</f>
        <v>1399</v>
      </c>
      <c r="AD742" s="259" t="str">
        <f ca="1">RIGHT(LEFT(Table_Merge1[[#This Row],[Column2]],7),2)</f>
        <v>07</v>
      </c>
      <c r="AE742" s="259" t="str">
        <f ca="1">RIGHT(Table_Merge1[[#This Row],[Column2]],2)</f>
        <v>04</v>
      </c>
      <c r="AH742" s="260">
        <v>2020</v>
      </c>
      <c r="AI742" t="s">
        <v>3447</v>
      </c>
      <c r="AJ742" s="260">
        <v>25</v>
      </c>
      <c r="AK742">
        <v>1870.05</v>
      </c>
      <c r="AL742">
        <v>1740</v>
      </c>
      <c r="AM742">
        <v>1444275</v>
      </c>
      <c r="AN742">
        <v>28750</v>
      </c>
      <c r="AP742" s="287" t="str">
        <f>IFERROR(IF(Table_Merge1[[#This Row],[LME Zinc stock]]*Table_Merge1[[#This Row],[Nima.مقدار]]=0,"",Table_Merge1[[#This Row],[LME Zinc stock]]*Table_Merge1[[#This Row],[Nima.مقدار]]),"")</f>
        <v/>
      </c>
      <c r="AQ742" s="287" t="str">
        <f>IFERROR(IF(Table_Merge1[[#This Row],[LME Zinc 3-month]]*Table_Merge1[[#This Row],[Nima.مقدار]]=0,"",Table_Merge1[[#This Row],[LME Zinc 3-month]]*Table_Merge1[[#This Row],[Nima.مقدار]]),"")</f>
        <v/>
      </c>
      <c r="AR742" s="288">
        <f>IFERROR(IF(Table_Merge1[[#This Row],[LME Zinc stock]]*Table_Merge1[[#This Row],[Azad.Sell]]=0,"",Table_Merge1[[#This Row],[LME Zinc stock]]*Table_Merge1[[#This Row],[Azad.Sell]]),"")</f>
        <v>41522906250</v>
      </c>
      <c r="AS742" s="288">
        <f>IFERROR(IF(Table_Merge1[[#This Row],[LME Zinc 3-month]]*Table_Merge1[[#This Row],[Azad.Sell]]=0,"",Table_Merge1[[#This Row],[LME Zinc 3-month]]*Table_Merge1[[#This Row],[Azad.Sell]]),"")</f>
        <v>50025000</v>
      </c>
      <c r="AT742"/>
    </row>
    <row r="743" spans="1:46" x14ac:dyDescent="0.25">
      <c r="A743" s="258">
        <v>41932</v>
      </c>
      <c r="B7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1393.07.28</v>
      </c>
      <c r="C743" s="195">
        <f t="shared" ca="1" si="47"/>
        <v>1393</v>
      </c>
      <c r="D7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43" s="195">
        <f>_xlfn.NUMBERVALUE(RIGHT(Table11[[#This Row],[تاریخ شمسی]],2))</f>
        <v>28</v>
      </c>
      <c r="F7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07-28</v>
      </c>
      <c r="G743" s="195" t="s">
        <v>894</v>
      </c>
      <c r="I743" s="259">
        <v>44482</v>
      </c>
      <c r="J743">
        <v>27200</v>
      </c>
      <c r="L743" s="259">
        <v>41932</v>
      </c>
      <c r="M743">
        <v>32250</v>
      </c>
      <c r="O743" s="284">
        <f>IFERROR(DATE(Table7[[#This Row],[year]],MONTH(DATEVALUE(Table7[[#This Row],[month]]&amp;"1")),Table7[[#This Row],[day]]),"")</f>
        <v>44019</v>
      </c>
      <c r="P743" s="195" t="s">
        <v>4168</v>
      </c>
      <c r="Q743" s="195">
        <v>2020</v>
      </c>
      <c r="R743" s="195" t="s">
        <v>3443</v>
      </c>
      <c r="S743" s="195">
        <v>7</v>
      </c>
      <c r="T743" s="195">
        <v>1775.5</v>
      </c>
      <c r="U743" s="195">
        <v>1686</v>
      </c>
      <c r="V743" s="195">
        <v>1663800</v>
      </c>
      <c r="X743" s="260">
        <v>44098</v>
      </c>
      <c r="Y743" t="s">
        <v>8826</v>
      </c>
      <c r="Z743" s="260">
        <v>12</v>
      </c>
      <c r="AA743">
        <v>1399</v>
      </c>
      <c r="AB743" s="260" t="str">
        <f ca="1">IFERROR(IFERROR(VLOOKUP(Table_Merge1[[#This Row],[Column1]],Table11[#All],2,FALSE),LEFT(AB744,8)&amp;IF(LEN((RIGHT(AB744,2)+1))&lt;2,"0"&amp;(RIGHT(AB744,2)+1),(RIGHT(AB744,2)-1))),"")</f>
        <v>1399.07.03</v>
      </c>
      <c r="AC743" s="259" t="str">
        <f ca="1">LEFT(Table_Merge1[[#This Row],[Column2]],4)</f>
        <v>1399</v>
      </c>
      <c r="AD743" s="259" t="str">
        <f ca="1">RIGHT(LEFT(Table_Merge1[[#This Row],[Column2]],7),2)</f>
        <v>07</v>
      </c>
      <c r="AE743" s="259" t="str">
        <f ca="1">RIGHT(Table_Merge1[[#This Row],[Column2]],2)</f>
        <v>03</v>
      </c>
      <c r="AF743">
        <v>7</v>
      </c>
      <c r="AG743">
        <v>3</v>
      </c>
      <c r="AH743" s="260">
        <v>2020</v>
      </c>
      <c r="AI743" t="s">
        <v>3447</v>
      </c>
      <c r="AJ743" s="260">
        <v>24</v>
      </c>
      <c r="AK743">
        <v>1861.75</v>
      </c>
      <c r="AL743">
        <v>1754</v>
      </c>
      <c r="AM743">
        <v>1450950</v>
      </c>
      <c r="AN743">
        <v>28750</v>
      </c>
      <c r="AO743">
        <v>219595</v>
      </c>
      <c r="AP743" s="287">
        <f>IFERROR(IF(Table_Merge1[[#This Row],[LME Zinc stock]]*Table_Merge1[[#This Row],[Nima.مقدار]]=0,"",Table_Merge1[[#This Row],[LME Zinc stock]]*Table_Merge1[[#This Row],[Nima.مقدار]]),"")</f>
        <v>318621365250</v>
      </c>
      <c r="AQ743" s="287">
        <f>IFERROR(IF(Table_Merge1[[#This Row],[LME Zinc 3-month]]*Table_Merge1[[#This Row],[Nima.مقدار]]=0,"",Table_Merge1[[#This Row],[LME Zinc 3-month]]*Table_Merge1[[#This Row],[Nima.مقدار]]),"")</f>
        <v>385169630</v>
      </c>
      <c r="AR743" s="288">
        <f>IFERROR(IF(Table_Merge1[[#This Row],[LME Zinc stock]]*Table_Merge1[[#This Row],[Azad.Sell]]=0,"",Table_Merge1[[#This Row],[LME Zinc stock]]*Table_Merge1[[#This Row],[Azad.Sell]]),"")</f>
        <v>41714812500</v>
      </c>
      <c r="AS743" s="288">
        <f>IFERROR(IF(Table_Merge1[[#This Row],[LME Zinc 3-month]]*Table_Merge1[[#This Row],[Azad.Sell]]=0,"",Table_Merge1[[#This Row],[LME Zinc 3-month]]*Table_Merge1[[#This Row],[Azad.Sell]]),"")</f>
        <v>50427500</v>
      </c>
      <c r="AT743"/>
    </row>
    <row r="744" spans="1:46" x14ac:dyDescent="0.25">
      <c r="A744" s="258">
        <v>41933</v>
      </c>
      <c r="B7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1393.07.29</v>
      </c>
      <c r="C744" s="195">
        <f t="shared" ca="1" si="47"/>
        <v>1393</v>
      </c>
      <c r="D7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44" s="195">
        <f>_xlfn.NUMBERVALUE(RIGHT(Table11[[#This Row],[تاریخ شمسی]],2))</f>
        <v>29</v>
      </c>
      <c r="F7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07-29</v>
      </c>
      <c r="G744" s="195" t="s">
        <v>895</v>
      </c>
      <c r="I744" s="259">
        <v>44483</v>
      </c>
      <c r="J744">
        <v>27130</v>
      </c>
      <c r="L744" s="259">
        <v>41933</v>
      </c>
      <c r="M744">
        <v>32290</v>
      </c>
      <c r="O744" s="283">
        <f>IFERROR(DATE(Table7[[#This Row],[year]],MONTH(DATEVALUE(Table7[[#This Row],[month]]&amp;"1")),Table7[[#This Row],[day]]),"")</f>
        <v>44018</v>
      </c>
      <c r="P744" s="257" t="s">
        <v>4169</v>
      </c>
      <c r="Q744" s="257">
        <v>2020</v>
      </c>
      <c r="R744" s="257" t="s">
        <v>3443</v>
      </c>
      <c r="S744" s="257">
        <v>6</v>
      </c>
      <c r="T744" s="257">
        <v>1774.4</v>
      </c>
      <c r="U744" s="257">
        <v>1675</v>
      </c>
      <c r="V744" s="257">
        <v>1669550</v>
      </c>
      <c r="X744" s="260">
        <v>44097</v>
      </c>
      <c r="Y744" t="s">
        <v>8825</v>
      </c>
      <c r="Z744" s="260">
        <v>12</v>
      </c>
      <c r="AA744">
        <v>1399</v>
      </c>
      <c r="AB744" s="260" t="str">
        <f ca="1">IFERROR(IFERROR(VLOOKUP(Table_Merge1[[#This Row],[Column1]],Table11[#All],2,FALSE),LEFT(AB745,8)&amp;IF(LEN((RIGHT(AB745,2)+1))&lt;2,"0"&amp;(RIGHT(AB745,2)+1),(RIGHT(AB745,2)-1))),"")</f>
        <v>1399.07.02</v>
      </c>
      <c r="AC744" s="259" t="str">
        <f ca="1">LEFT(Table_Merge1[[#This Row],[Column2]],4)</f>
        <v>1399</v>
      </c>
      <c r="AD744" s="259" t="str">
        <f ca="1">RIGHT(LEFT(Table_Merge1[[#This Row],[Column2]],7),2)</f>
        <v>07</v>
      </c>
      <c r="AE744" s="259" t="str">
        <f ca="1">RIGHT(Table_Merge1[[#This Row],[Column2]],2)</f>
        <v>02</v>
      </c>
      <c r="AF744">
        <v>7</v>
      </c>
      <c r="AG744">
        <v>2</v>
      </c>
      <c r="AH744" s="260">
        <v>2020</v>
      </c>
      <c r="AI744" t="s">
        <v>3447</v>
      </c>
      <c r="AJ744" s="260">
        <v>23</v>
      </c>
      <c r="AK744">
        <v>1888.1</v>
      </c>
      <c r="AL744" t="s">
        <v>3621</v>
      </c>
      <c r="AM744" t="s">
        <v>3621</v>
      </c>
      <c r="AN744">
        <v>28150</v>
      </c>
      <c r="AO744">
        <v>229601</v>
      </c>
      <c r="AP744" s="287" t="str">
        <f>IFERROR(IF(Table_Merge1[[#This Row],[LME Zinc stock]]*Table_Merge1[[#This Row],[Nima.مقدار]]=0,"",Table_Merge1[[#This Row],[LME Zinc stock]]*Table_Merge1[[#This Row],[Nima.مقدار]]),"")</f>
        <v/>
      </c>
      <c r="AQ744" s="287" t="str">
        <f>IFERROR(IF(Table_Merge1[[#This Row],[LME Zinc 3-month]]*Table_Merge1[[#This Row],[Nima.مقدار]]=0,"",Table_Merge1[[#This Row],[LME Zinc 3-month]]*Table_Merge1[[#This Row],[Nima.مقدار]]),"")</f>
        <v/>
      </c>
      <c r="AR744" s="288" t="str">
        <f>IFERROR(IF(Table_Merge1[[#This Row],[LME Zinc stock]]*Table_Merge1[[#This Row],[Azad.Sell]]=0,"",Table_Merge1[[#This Row],[LME Zinc stock]]*Table_Merge1[[#This Row],[Azad.Sell]]),"")</f>
        <v/>
      </c>
      <c r="AS744" s="288" t="str">
        <f>IFERROR(IF(Table_Merge1[[#This Row],[LME Zinc 3-month]]*Table_Merge1[[#This Row],[Azad.Sell]]=0,"",Table_Merge1[[#This Row],[LME Zinc 3-month]]*Table_Merge1[[#This Row],[Azad.Sell]]),"")</f>
        <v/>
      </c>
      <c r="AT744"/>
    </row>
    <row r="745" spans="1:46" x14ac:dyDescent="0.25">
      <c r="A745" s="258">
        <v>41934</v>
      </c>
      <c r="B7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1393.07.30</v>
      </c>
      <c r="C745" s="195">
        <f t="shared" ca="1" si="47"/>
        <v>1393</v>
      </c>
      <c r="D7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745" s="195">
        <f>_xlfn.NUMBERVALUE(RIGHT(Table11[[#This Row],[تاریخ شمسی]],2))</f>
        <v>30</v>
      </c>
      <c r="F7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07-30</v>
      </c>
      <c r="G745" s="195" t="s">
        <v>896</v>
      </c>
      <c r="I745" s="259">
        <v>44484</v>
      </c>
      <c r="J745">
        <v>27130</v>
      </c>
      <c r="L745" s="259">
        <v>41934</v>
      </c>
      <c r="M745">
        <v>32290</v>
      </c>
      <c r="O745" s="284">
        <f>IFERROR(DATE(Table7[[#This Row],[year]],MONTH(DATEVALUE(Table7[[#This Row],[month]]&amp;"1")),Table7[[#This Row],[day]]),"")</f>
        <v>44015</v>
      </c>
      <c r="P745" s="195" t="s">
        <v>4170</v>
      </c>
      <c r="Q745" s="195">
        <v>2020</v>
      </c>
      <c r="R745" s="195" t="s">
        <v>3443</v>
      </c>
      <c r="S745" s="195">
        <v>3</v>
      </c>
      <c r="T745" s="195">
        <v>1774.65</v>
      </c>
      <c r="U745" s="195">
        <v>1695.5</v>
      </c>
      <c r="V745" s="195">
        <v>1674900</v>
      </c>
      <c r="X745" s="260">
        <v>44096</v>
      </c>
      <c r="Y745" t="s">
        <v>8824</v>
      </c>
      <c r="Z745" s="260">
        <v>12</v>
      </c>
      <c r="AA745">
        <v>1399</v>
      </c>
      <c r="AB745" s="260" t="str">
        <f ca="1">IFERROR(IFERROR(VLOOKUP(Table_Merge1[[#This Row],[Column1]],Table11[#All],2,FALSE),LEFT(AB746,8)&amp;IF(LEN((RIGHT(AB746,2)+1))&lt;2,"0"&amp;(RIGHT(AB746,2)+1),(RIGHT(AB746,2)-1))),"")</f>
        <v>1399.07.01</v>
      </c>
      <c r="AC745" s="259" t="str">
        <f ca="1">LEFT(Table_Merge1[[#This Row],[Column2]],4)</f>
        <v>1399</v>
      </c>
      <c r="AD745" s="259" t="str">
        <f ca="1">RIGHT(LEFT(Table_Merge1[[#This Row],[Column2]],7),2)</f>
        <v>07</v>
      </c>
      <c r="AE745" s="259" t="str">
        <f ca="1">RIGHT(Table_Merge1[[#This Row],[Column2]],2)</f>
        <v>01</v>
      </c>
      <c r="AF745">
        <v>7</v>
      </c>
      <c r="AG745">
        <v>1</v>
      </c>
      <c r="AH745" s="260">
        <v>2020</v>
      </c>
      <c r="AI745" t="s">
        <v>3447</v>
      </c>
      <c r="AJ745" s="260">
        <v>22</v>
      </c>
      <c r="AK745">
        <v>1906</v>
      </c>
      <c r="AL745">
        <v>1770.5</v>
      </c>
      <c r="AM745">
        <v>1458900</v>
      </c>
      <c r="AN745">
        <v>27550</v>
      </c>
      <c r="AO745">
        <v>217413</v>
      </c>
      <c r="AP745" s="287">
        <f>IFERROR(IF(Table_Merge1[[#This Row],[LME Zinc stock]]*Table_Merge1[[#This Row],[Nima.مقدار]]=0,"",Table_Merge1[[#This Row],[LME Zinc stock]]*Table_Merge1[[#This Row],[Nima.مقدار]]),"")</f>
        <v>317183825700</v>
      </c>
      <c r="AQ745" s="287">
        <f>IFERROR(IF(Table_Merge1[[#This Row],[LME Zinc 3-month]]*Table_Merge1[[#This Row],[Nima.مقدار]]=0,"",Table_Merge1[[#This Row],[LME Zinc 3-month]]*Table_Merge1[[#This Row],[Nima.مقدار]]),"")</f>
        <v>384929716.5</v>
      </c>
      <c r="AR745" s="288">
        <f>IFERROR(IF(Table_Merge1[[#This Row],[LME Zinc stock]]*Table_Merge1[[#This Row],[Azad.Sell]]=0,"",Table_Merge1[[#This Row],[LME Zinc stock]]*Table_Merge1[[#This Row],[Azad.Sell]]),"")</f>
        <v>40192695000</v>
      </c>
      <c r="AS745" s="288">
        <f>IFERROR(IF(Table_Merge1[[#This Row],[LME Zinc 3-month]]*Table_Merge1[[#This Row],[Azad.Sell]]=0,"",Table_Merge1[[#This Row],[LME Zinc 3-month]]*Table_Merge1[[#This Row],[Azad.Sell]]),"")</f>
        <v>48777275</v>
      </c>
      <c r="AT745"/>
    </row>
    <row r="746" spans="1:46" x14ac:dyDescent="0.25">
      <c r="A746" s="258">
        <v>41935</v>
      </c>
      <c r="B7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1393.08.01</v>
      </c>
      <c r="C746" s="195">
        <f t="shared" ca="1" si="47"/>
        <v>1393</v>
      </c>
      <c r="D7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46" s="195">
        <f>_xlfn.NUMBERVALUE(RIGHT(Table11[[#This Row],[تاریخ شمسی]],2))</f>
        <v>1</v>
      </c>
      <c r="F7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08-01</v>
      </c>
      <c r="G746" s="195" t="s">
        <v>897</v>
      </c>
      <c r="I746" s="259">
        <v>44485</v>
      </c>
      <c r="J746">
        <v>27330</v>
      </c>
      <c r="L746" s="259">
        <v>41935</v>
      </c>
      <c r="M746">
        <v>32260</v>
      </c>
      <c r="O746" s="283">
        <f>IFERROR(DATE(Table7[[#This Row],[year]],MONTH(DATEVALUE(Table7[[#This Row],[month]]&amp;"1")),Table7[[#This Row],[day]]),"")</f>
        <v>44014</v>
      </c>
      <c r="P746" s="257" t="s">
        <v>4171</v>
      </c>
      <c r="Q746" s="257">
        <v>2020</v>
      </c>
      <c r="R746" s="257" t="s">
        <v>3443</v>
      </c>
      <c r="S746" s="257">
        <v>2</v>
      </c>
      <c r="T746" s="257">
        <v>1771.85</v>
      </c>
      <c r="U746" s="257">
        <v>1669</v>
      </c>
      <c r="V746" s="257">
        <v>1626550</v>
      </c>
      <c r="X746" s="260">
        <v>44095</v>
      </c>
      <c r="Y746" t="s">
        <v>8823</v>
      </c>
      <c r="Z746" s="260">
        <v>12</v>
      </c>
      <c r="AA746">
        <v>1399</v>
      </c>
      <c r="AB746" s="260" t="str">
        <f ca="1">IFERROR(IFERROR(VLOOKUP(Table_Merge1[[#This Row],[Column1]],Table11[#All],2,FALSE),LEFT(AB747,8)&amp;IF(LEN((RIGHT(AB747,2)+1))&lt;2,"0"&amp;(RIGHT(AB747,2)+1),(RIGHT(AB747,2)-1))),"")</f>
        <v>1399.06.31</v>
      </c>
      <c r="AC746" s="259" t="str">
        <f ca="1">LEFT(Table_Merge1[[#This Row],[Column2]],4)</f>
        <v>1399</v>
      </c>
      <c r="AD746" s="259" t="str">
        <f ca="1">RIGHT(LEFT(Table_Merge1[[#This Row],[Column2]],7),2)</f>
        <v>06</v>
      </c>
      <c r="AE746" s="259" t="str">
        <f ca="1">RIGHT(Table_Merge1[[#This Row],[Column2]],2)</f>
        <v>31</v>
      </c>
      <c r="AF746">
        <v>6</v>
      </c>
      <c r="AG746">
        <v>31</v>
      </c>
      <c r="AH746" s="260">
        <v>2020</v>
      </c>
      <c r="AI746" t="s">
        <v>3447</v>
      </c>
      <c r="AJ746" s="260">
        <v>21</v>
      </c>
      <c r="AK746">
        <v>1930.9</v>
      </c>
      <c r="AL746">
        <v>1780</v>
      </c>
      <c r="AM746">
        <v>1466925</v>
      </c>
      <c r="AN746">
        <v>27250</v>
      </c>
      <c r="AO746">
        <v>218203</v>
      </c>
      <c r="AP746" s="287">
        <f>IFERROR(IF(Table_Merge1[[#This Row],[LME Zinc stock]]*Table_Merge1[[#This Row],[Nima.مقدار]]=0,"",Table_Merge1[[#This Row],[LME Zinc stock]]*Table_Merge1[[#This Row],[Nima.مقدار]]),"")</f>
        <v>320087435775</v>
      </c>
      <c r="AQ746" s="287">
        <f>IFERROR(IF(Table_Merge1[[#This Row],[LME Zinc 3-month]]*Table_Merge1[[#This Row],[Nima.مقدار]]=0,"",Table_Merge1[[#This Row],[LME Zinc 3-month]]*Table_Merge1[[#This Row],[Nima.مقدار]]),"")</f>
        <v>388401340</v>
      </c>
      <c r="AR746" s="288">
        <f>IFERROR(IF(Table_Merge1[[#This Row],[LME Zinc stock]]*Table_Merge1[[#This Row],[Azad.Sell]]=0,"",Table_Merge1[[#This Row],[LME Zinc stock]]*Table_Merge1[[#This Row],[Azad.Sell]]),"")</f>
        <v>39973706250</v>
      </c>
      <c r="AS746" s="288">
        <f>IFERROR(IF(Table_Merge1[[#This Row],[LME Zinc 3-month]]*Table_Merge1[[#This Row],[Azad.Sell]]=0,"",Table_Merge1[[#This Row],[LME Zinc 3-month]]*Table_Merge1[[#This Row],[Azad.Sell]]),"")</f>
        <v>48505000</v>
      </c>
      <c r="AT746"/>
    </row>
    <row r="747" spans="1:46" x14ac:dyDescent="0.25">
      <c r="A747" s="258">
        <v>41937</v>
      </c>
      <c r="B7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1393.08.03</v>
      </c>
      <c r="C747" s="195">
        <f t="shared" ca="1" si="47"/>
        <v>1393</v>
      </c>
      <c r="D7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47" s="195">
        <f>_xlfn.NUMBERVALUE(RIGHT(Table11[[#This Row],[تاریخ شمسی]],2))</f>
        <v>3</v>
      </c>
      <c r="F7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08-03</v>
      </c>
      <c r="G747" s="195" t="s">
        <v>898</v>
      </c>
      <c r="I747" s="259">
        <v>44486</v>
      </c>
      <c r="J747">
        <v>27150</v>
      </c>
      <c r="L747" s="259">
        <v>41937</v>
      </c>
      <c r="M747">
        <v>32190</v>
      </c>
      <c r="O747" s="284">
        <f>IFERROR(DATE(Table7[[#This Row],[year]],MONTH(DATEVALUE(Table7[[#This Row],[month]]&amp;"1")),Table7[[#This Row],[day]]),"")</f>
        <v>44013</v>
      </c>
      <c r="P747" s="195" t="s">
        <v>4172</v>
      </c>
      <c r="Q747" s="195">
        <v>2020</v>
      </c>
      <c r="R747" s="195" t="s">
        <v>3443</v>
      </c>
      <c r="S747" s="195">
        <v>1</v>
      </c>
      <c r="T747" s="195">
        <v>1787.4</v>
      </c>
      <c r="U747" s="195">
        <v>1687</v>
      </c>
      <c r="V747" s="195">
        <v>1632675</v>
      </c>
      <c r="X747" s="260">
        <v>44092</v>
      </c>
      <c r="Z747" s="260">
        <v>12</v>
      </c>
      <c r="AB747" s="260" t="str">
        <f ca="1">IFERROR(IFERROR(VLOOKUP(Table_Merge1[[#This Row],[Column1]],Table11[#All],2,FALSE),LEFT(AB748,8)&amp;IF(LEN((RIGHT(AB748,2)+1))&lt;2,"0"&amp;(RIGHT(AB748,2)+1),(RIGHT(AB748,2)-1))),"")</f>
        <v>1399.06.26</v>
      </c>
      <c r="AC747" s="259" t="str">
        <f ca="1">LEFT(Table_Merge1[[#This Row],[Column2]],4)</f>
        <v>1399</v>
      </c>
      <c r="AD747" s="259" t="str">
        <f ca="1">RIGHT(LEFT(Table_Merge1[[#This Row],[Column2]],7),2)</f>
        <v>06</v>
      </c>
      <c r="AE747" s="259" t="str">
        <f ca="1">RIGHT(Table_Merge1[[#This Row],[Column2]],2)</f>
        <v>26</v>
      </c>
      <c r="AH747" s="260">
        <v>2020</v>
      </c>
      <c r="AI747" t="s">
        <v>3447</v>
      </c>
      <c r="AJ747" s="260">
        <v>18</v>
      </c>
      <c r="AK747">
        <v>1954.75</v>
      </c>
      <c r="AL747">
        <v>1772</v>
      </c>
      <c r="AM747">
        <v>1473025</v>
      </c>
      <c r="AN747">
        <v>26950</v>
      </c>
      <c r="AP747" s="287" t="str">
        <f>IFERROR(IF(Table_Merge1[[#This Row],[LME Zinc stock]]*Table_Merge1[[#This Row],[Nima.مقدار]]=0,"",Table_Merge1[[#This Row],[LME Zinc stock]]*Table_Merge1[[#This Row],[Nima.مقدار]]),"")</f>
        <v/>
      </c>
      <c r="AQ747" s="287" t="str">
        <f>IFERROR(IF(Table_Merge1[[#This Row],[LME Zinc 3-month]]*Table_Merge1[[#This Row],[Nima.مقدار]]=0,"",Table_Merge1[[#This Row],[LME Zinc 3-month]]*Table_Merge1[[#This Row],[Nima.مقدار]]),"")</f>
        <v/>
      </c>
      <c r="AR747" s="288">
        <f>IFERROR(IF(Table_Merge1[[#This Row],[LME Zinc stock]]*Table_Merge1[[#This Row],[Azad.Sell]]=0,"",Table_Merge1[[#This Row],[LME Zinc stock]]*Table_Merge1[[#This Row],[Azad.Sell]]),"")</f>
        <v>39698023750</v>
      </c>
      <c r="AS747" s="288">
        <f>IFERROR(IF(Table_Merge1[[#This Row],[LME Zinc 3-month]]*Table_Merge1[[#This Row],[Azad.Sell]]=0,"",Table_Merge1[[#This Row],[LME Zinc 3-month]]*Table_Merge1[[#This Row],[Azad.Sell]]),"")</f>
        <v>47755400</v>
      </c>
      <c r="AT747"/>
    </row>
    <row r="748" spans="1:46" x14ac:dyDescent="0.25">
      <c r="A748" s="258">
        <v>41938</v>
      </c>
      <c r="B7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1393.08.04</v>
      </c>
      <c r="C748" s="195">
        <f t="shared" ca="1" si="47"/>
        <v>1393</v>
      </c>
      <c r="D7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48" s="195">
        <f>_xlfn.NUMBERVALUE(RIGHT(Table11[[#This Row],[تاریخ شمسی]],2))</f>
        <v>4</v>
      </c>
      <c r="F7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08-04</v>
      </c>
      <c r="G748" s="195" t="s">
        <v>899</v>
      </c>
      <c r="I748" s="259">
        <v>44487</v>
      </c>
      <c r="J748">
        <v>27320</v>
      </c>
      <c r="L748" s="259">
        <v>41938</v>
      </c>
      <c r="M748">
        <v>32170</v>
      </c>
      <c r="O748" s="283">
        <f>IFERROR(DATE(Table7[[#This Row],[year]],MONTH(DATEVALUE(Table7[[#This Row],[month]]&amp;"1")),Table7[[#This Row],[day]]),"")</f>
        <v>44012</v>
      </c>
      <c r="P748" s="257" t="s">
        <v>4173</v>
      </c>
      <c r="Q748" s="257">
        <v>2020</v>
      </c>
      <c r="R748" s="257" t="s">
        <v>3441</v>
      </c>
      <c r="S748" s="257">
        <v>30</v>
      </c>
      <c r="T748" s="257">
        <v>1770.7</v>
      </c>
      <c r="U748" s="257">
        <v>1630</v>
      </c>
      <c r="V748" s="257">
        <v>1618025</v>
      </c>
      <c r="X748" s="260">
        <v>44091</v>
      </c>
      <c r="Y748" t="s">
        <v>8822</v>
      </c>
      <c r="Z748" s="260">
        <v>1</v>
      </c>
      <c r="AA748">
        <v>1399</v>
      </c>
      <c r="AB748" s="260" t="str">
        <f ca="1">IFERROR(IFERROR(VLOOKUP(Table_Merge1[[#This Row],[Column1]],Table11[#All],2,FALSE),LEFT(AB749,8)&amp;IF(LEN((RIGHT(AB749,2)+1))&lt;2,"0"&amp;(RIGHT(AB749,2)+1),(RIGHT(AB749,2)-1))),"")</f>
        <v>1399.06.27</v>
      </c>
      <c r="AC748" s="259" t="str">
        <f ca="1">LEFT(Table_Merge1[[#This Row],[Column2]],4)</f>
        <v>1399</v>
      </c>
      <c r="AD748" s="259" t="str">
        <f ca="1">RIGHT(LEFT(Table_Merge1[[#This Row],[Column2]],7),2)</f>
        <v>06</v>
      </c>
      <c r="AE748" s="259" t="str">
        <f ca="1">RIGHT(Table_Merge1[[#This Row],[Column2]],2)</f>
        <v>27</v>
      </c>
      <c r="AF748">
        <v>6</v>
      </c>
      <c r="AG748">
        <v>27</v>
      </c>
      <c r="AH748" s="260">
        <v>2020</v>
      </c>
      <c r="AI748" t="s">
        <v>3447</v>
      </c>
      <c r="AJ748" s="260">
        <v>17</v>
      </c>
      <c r="AK748">
        <v>1936.1</v>
      </c>
      <c r="AL748">
        <v>1746</v>
      </c>
      <c r="AM748">
        <v>1477175</v>
      </c>
      <c r="AN748">
        <v>26950</v>
      </c>
      <c r="AO748">
        <v>211812</v>
      </c>
      <c r="AP748" s="287">
        <f>IFERROR(IF(Table_Merge1[[#This Row],[LME Zinc stock]]*Table_Merge1[[#This Row],[Nima.مقدار]]=0,"",Table_Merge1[[#This Row],[LME Zinc stock]]*Table_Merge1[[#This Row],[Nima.مقدار]]),"")</f>
        <v>312883391100</v>
      </c>
      <c r="AQ748" s="287">
        <f>IFERROR(IF(Table_Merge1[[#This Row],[LME Zinc 3-month]]*Table_Merge1[[#This Row],[Nima.مقدار]]=0,"",Table_Merge1[[#This Row],[LME Zinc 3-month]]*Table_Merge1[[#This Row],[Nima.مقدار]]),"")</f>
        <v>369823752</v>
      </c>
      <c r="AR748" s="288">
        <f>IFERROR(IF(Table_Merge1[[#This Row],[LME Zinc stock]]*Table_Merge1[[#This Row],[Azad.Sell]]=0,"",Table_Merge1[[#This Row],[LME Zinc stock]]*Table_Merge1[[#This Row],[Azad.Sell]]),"")</f>
        <v>39809866250</v>
      </c>
      <c r="AS748" s="288">
        <f>IFERROR(IF(Table_Merge1[[#This Row],[LME Zinc 3-month]]*Table_Merge1[[#This Row],[Azad.Sell]]=0,"",Table_Merge1[[#This Row],[LME Zinc 3-month]]*Table_Merge1[[#This Row],[Azad.Sell]]),"")</f>
        <v>47054700</v>
      </c>
      <c r="AT748"/>
    </row>
    <row r="749" spans="1:46" x14ac:dyDescent="0.25">
      <c r="A749" s="258">
        <v>41939</v>
      </c>
      <c r="B7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1393.08.05</v>
      </c>
      <c r="C749" s="195">
        <f t="shared" ca="1" si="47"/>
        <v>1393</v>
      </c>
      <c r="D7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49" s="195">
        <f>_xlfn.NUMBERVALUE(RIGHT(Table11[[#This Row],[تاریخ شمسی]],2))</f>
        <v>5</v>
      </c>
      <c r="F7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08-05</v>
      </c>
      <c r="G749" s="195" t="s">
        <v>900</v>
      </c>
      <c r="I749" s="259">
        <v>44488</v>
      </c>
      <c r="J749">
        <v>27530</v>
      </c>
      <c r="L749" s="259">
        <v>41939</v>
      </c>
      <c r="M749">
        <v>32330</v>
      </c>
      <c r="O749" s="284">
        <f>IFERROR(DATE(Table7[[#This Row],[year]],MONTH(DATEVALUE(Table7[[#This Row],[month]]&amp;"1")),Table7[[#This Row],[day]]),"")</f>
        <v>44011</v>
      </c>
      <c r="P749" s="195" t="s">
        <v>4174</v>
      </c>
      <c r="Q749" s="195">
        <v>2020</v>
      </c>
      <c r="R749" s="195" t="s">
        <v>3441</v>
      </c>
      <c r="S749" s="195">
        <v>29</v>
      </c>
      <c r="T749" s="195">
        <v>1768.8</v>
      </c>
      <c r="U749" s="195">
        <v>1626</v>
      </c>
      <c r="V749" s="195">
        <v>1629275</v>
      </c>
      <c r="X749" s="260">
        <v>44090</v>
      </c>
      <c r="Y749" t="s">
        <v>8821</v>
      </c>
      <c r="Z749" s="260">
        <v>1</v>
      </c>
      <c r="AA749">
        <v>1399</v>
      </c>
      <c r="AB749" s="260" t="str">
        <f ca="1">IFERROR(IFERROR(VLOOKUP(Table_Merge1[[#This Row],[Column1]],Table11[#All],2,FALSE),LEFT(AB750,8)&amp;IF(LEN((RIGHT(AB750,2)+1))&lt;2,"0"&amp;(RIGHT(AB750,2)+1),(RIGHT(AB750,2)-1))),"")</f>
        <v>1399.06.26</v>
      </c>
      <c r="AC749" s="259" t="str">
        <f ca="1">LEFT(Table_Merge1[[#This Row],[Column2]],4)</f>
        <v>1399</v>
      </c>
      <c r="AD749" s="259" t="str">
        <f ca="1">RIGHT(LEFT(Table_Merge1[[#This Row],[Column2]],7),2)</f>
        <v>06</v>
      </c>
      <c r="AE749" s="259" t="str">
        <f ca="1">RIGHT(Table_Merge1[[#This Row],[Column2]],2)</f>
        <v>26</v>
      </c>
      <c r="AF749">
        <v>6</v>
      </c>
      <c r="AG749">
        <v>26</v>
      </c>
      <c r="AH749" s="260">
        <v>2020</v>
      </c>
      <c r="AI749" t="s">
        <v>3447</v>
      </c>
      <c r="AJ749" s="260">
        <v>16</v>
      </c>
      <c r="AK749">
        <v>1964.8</v>
      </c>
      <c r="AL749">
        <v>1735</v>
      </c>
      <c r="AM749">
        <v>1482225</v>
      </c>
      <c r="AN749">
        <v>26900</v>
      </c>
      <c r="AO749">
        <v>205256</v>
      </c>
      <c r="AP749" s="287">
        <f>IFERROR(IF(Table_Merge1[[#This Row],[LME Zinc stock]]*Table_Merge1[[#This Row],[Nima.مقدار]]=0,"",Table_Merge1[[#This Row],[LME Zinc stock]]*Table_Merge1[[#This Row],[Nima.مقدار]]),"")</f>
        <v>304235574600</v>
      </c>
      <c r="AQ749" s="287">
        <f>IFERROR(IF(Table_Merge1[[#This Row],[LME Zinc 3-month]]*Table_Merge1[[#This Row],[Nima.مقدار]]=0,"",Table_Merge1[[#This Row],[LME Zinc 3-month]]*Table_Merge1[[#This Row],[Nima.مقدار]]),"")</f>
        <v>356119160</v>
      </c>
      <c r="AR749" s="288">
        <f>IFERROR(IF(Table_Merge1[[#This Row],[LME Zinc stock]]*Table_Merge1[[#This Row],[Azad.Sell]]=0,"",Table_Merge1[[#This Row],[LME Zinc stock]]*Table_Merge1[[#This Row],[Azad.Sell]]),"")</f>
        <v>39871852500</v>
      </c>
      <c r="AS749" s="288">
        <f>IFERROR(IF(Table_Merge1[[#This Row],[LME Zinc 3-month]]*Table_Merge1[[#This Row],[Azad.Sell]]=0,"",Table_Merge1[[#This Row],[LME Zinc 3-month]]*Table_Merge1[[#This Row],[Azad.Sell]]),"")</f>
        <v>46671500</v>
      </c>
      <c r="AT749"/>
    </row>
    <row r="750" spans="1:46" x14ac:dyDescent="0.25">
      <c r="A750" s="258">
        <v>41940</v>
      </c>
      <c r="B7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1393.08.06</v>
      </c>
      <c r="C750" s="195">
        <f t="shared" ca="1" si="47"/>
        <v>1393</v>
      </c>
      <c r="D7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50" s="195">
        <f>_xlfn.NUMBERVALUE(RIGHT(Table11[[#This Row],[تاریخ شمسی]],2))</f>
        <v>6</v>
      </c>
      <c r="F7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08-06</v>
      </c>
      <c r="G750" s="195" t="s">
        <v>901</v>
      </c>
      <c r="I750" s="259">
        <v>44489</v>
      </c>
      <c r="J750">
        <v>27330</v>
      </c>
      <c r="L750" s="259">
        <v>41940</v>
      </c>
      <c r="M750">
        <v>32400</v>
      </c>
      <c r="O750" s="283">
        <f>IFERROR(DATE(Table7[[#This Row],[year]],MONTH(DATEVALUE(Table7[[#This Row],[month]]&amp;"1")),Table7[[#This Row],[day]]),"")</f>
        <v>44008</v>
      </c>
      <c r="P750" s="257" t="s">
        <v>4175</v>
      </c>
      <c r="Q750" s="257">
        <v>2020</v>
      </c>
      <c r="R750" s="257" t="s">
        <v>3441</v>
      </c>
      <c r="S750" s="257">
        <v>26</v>
      </c>
      <c r="T750" s="257">
        <v>1762.1</v>
      </c>
      <c r="U750" s="257">
        <v>1614</v>
      </c>
      <c r="V750" s="257">
        <v>1629275</v>
      </c>
      <c r="X750" s="260">
        <v>44089</v>
      </c>
      <c r="Y750" t="s">
        <v>8820</v>
      </c>
      <c r="Z750" s="260">
        <v>1</v>
      </c>
      <c r="AA750">
        <v>1399</v>
      </c>
      <c r="AB750" s="260" t="str">
        <f ca="1">IFERROR(IFERROR(VLOOKUP(Table_Merge1[[#This Row],[Column1]],Table11[#All],2,FALSE),LEFT(AB751,8)&amp;IF(LEN((RIGHT(AB751,2)+1))&lt;2,"0"&amp;(RIGHT(AB751,2)+1),(RIGHT(AB751,2)-1))),"")</f>
        <v>1399.06.25</v>
      </c>
      <c r="AC750" s="259" t="str">
        <f ca="1">LEFT(Table_Merge1[[#This Row],[Column2]],4)</f>
        <v>1399</v>
      </c>
      <c r="AD750" s="259" t="str">
        <f ca="1">RIGHT(LEFT(Table_Merge1[[#This Row],[Column2]],7),2)</f>
        <v>06</v>
      </c>
      <c r="AE750" s="259" t="str">
        <f ca="1">RIGHT(Table_Merge1[[#This Row],[Column2]],2)</f>
        <v>25</v>
      </c>
      <c r="AF750">
        <v>6</v>
      </c>
      <c r="AG750">
        <v>25</v>
      </c>
      <c r="AH750" s="260">
        <v>2020</v>
      </c>
      <c r="AI750" t="s">
        <v>3447</v>
      </c>
      <c r="AJ750" s="260">
        <v>15</v>
      </c>
      <c r="AK750">
        <v>1963.55</v>
      </c>
      <c r="AL750">
        <v>1759</v>
      </c>
      <c r="AM750">
        <v>1486175</v>
      </c>
      <c r="AN750">
        <v>26870</v>
      </c>
      <c r="AO750">
        <v>210986</v>
      </c>
      <c r="AP750" s="287">
        <f>IFERROR(IF(Table_Merge1[[#This Row],[LME Zinc stock]]*Table_Merge1[[#This Row],[Nima.مقدار]]=0,"",Table_Merge1[[#This Row],[LME Zinc stock]]*Table_Merge1[[#This Row],[Nima.مقدار]]),"")</f>
        <v>313562118550</v>
      </c>
      <c r="AQ750" s="287">
        <f>IFERROR(IF(Table_Merge1[[#This Row],[LME Zinc 3-month]]*Table_Merge1[[#This Row],[Nima.مقدار]]=0,"",Table_Merge1[[#This Row],[LME Zinc 3-month]]*Table_Merge1[[#This Row],[Nima.مقدار]]),"")</f>
        <v>371124374</v>
      </c>
      <c r="AR750" s="288">
        <f>IFERROR(IF(Table_Merge1[[#This Row],[LME Zinc stock]]*Table_Merge1[[#This Row],[Azad.Sell]]=0,"",Table_Merge1[[#This Row],[LME Zinc stock]]*Table_Merge1[[#This Row],[Azad.Sell]]),"")</f>
        <v>39933522250</v>
      </c>
      <c r="AS750" s="288">
        <f>IFERROR(IF(Table_Merge1[[#This Row],[LME Zinc 3-month]]*Table_Merge1[[#This Row],[Azad.Sell]]=0,"",Table_Merge1[[#This Row],[LME Zinc 3-month]]*Table_Merge1[[#This Row],[Azad.Sell]]),"")</f>
        <v>47264330</v>
      </c>
      <c r="AT750"/>
    </row>
    <row r="751" spans="1:46" x14ac:dyDescent="0.25">
      <c r="A751" s="258">
        <v>41941</v>
      </c>
      <c r="B7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1393.08.07</v>
      </c>
      <c r="C751" s="195">
        <f t="shared" ca="1" si="47"/>
        <v>1393</v>
      </c>
      <c r="D7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51" s="195">
        <f>_xlfn.NUMBERVALUE(RIGHT(Table11[[#This Row],[تاریخ شمسی]],2))</f>
        <v>7</v>
      </c>
      <c r="F7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08-07</v>
      </c>
      <c r="G751" s="195" t="s">
        <v>902</v>
      </c>
      <c r="I751" s="259">
        <v>44490</v>
      </c>
      <c r="J751">
        <v>27450</v>
      </c>
      <c r="L751" s="259">
        <v>41941</v>
      </c>
      <c r="M751">
        <v>32410</v>
      </c>
      <c r="O751" s="284">
        <f>IFERROR(DATE(Table7[[#This Row],[year]],MONTH(DATEVALUE(Table7[[#This Row],[month]]&amp;"1")),Table7[[#This Row],[day]]),"")</f>
        <v>44007</v>
      </c>
      <c r="P751" s="195" t="s">
        <v>4176</v>
      </c>
      <c r="Q751" s="195">
        <v>2020</v>
      </c>
      <c r="R751" s="195" t="s">
        <v>3441</v>
      </c>
      <c r="S751" s="195">
        <v>25</v>
      </c>
      <c r="T751" s="195">
        <v>1758.55</v>
      </c>
      <c r="U751" s="195">
        <v>1621.5</v>
      </c>
      <c r="V751" s="195">
        <v>1633775</v>
      </c>
      <c r="X751" s="260">
        <v>44088</v>
      </c>
      <c r="Y751" t="s">
        <v>8819</v>
      </c>
      <c r="Z751" s="260">
        <v>1</v>
      </c>
      <c r="AA751">
        <v>1399</v>
      </c>
      <c r="AB751" s="260" t="str">
        <f ca="1">IFERROR(IFERROR(VLOOKUP(Table_Merge1[[#This Row],[Column1]],Table11[#All],2,FALSE),LEFT(AB752,8)&amp;IF(LEN((RIGHT(AB752,2)+1))&lt;2,"0"&amp;(RIGHT(AB752,2)+1),(RIGHT(AB752,2)-1))),"")</f>
        <v>1399.06.24</v>
      </c>
      <c r="AC751" s="259" t="str">
        <f ca="1">LEFT(Table_Merge1[[#This Row],[Column2]],4)</f>
        <v>1399</v>
      </c>
      <c r="AD751" s="259" t="str">
        <f ca="1">RIGHT(LEFT(Table_Merge1[[#This Row],[Column2]],7),2)</f>
        <v>06</v>
      </c>
      <c r="AE751" s="259" t="str">
        <f ca="1">RIGHT(Table_Merge1[[#This Row],[Column2]],2)</f>
        <v>24</v>
      </c>
      <c r="AF751">
        <v>6</v>
      </c>
      <c r="AG751">
        <v>24</v>
      </c>
      <c r="AH751" s="260">
        <v>2020</v>
      </c>
      <c r="AI751" t="s">
        <v>3447</v>
      </c>
      <c r="AJ751" s="260">
        <v>14</v>
      </c>
      <c r="AK751">
        <v>1942.3</v>
      </c>
      <c r="AL751">
        <v>1785.5</v>
      </c>
      <c r="AM751">
        <v>1493175</v>
      </c>
      <c r="AN751">
        <v>26270</v>
      </c>
      <c r="AO751">
        <v>210662</v>
      </c>
      <c r="AP751" s="287">
        <f>IFERROR(IF(Table_Merge1[[#This Row],[LME Zinc stock]]*Table_Merge1[[#This Row],[Nima.مقدار]]=0,"",Table_Merge1[[#This Row],[LME Zinc stock]]*Table_Merge1[[#This Row],[Nima.مقدار]]),"")</f>
        <v>314555231850</v>
      </c>
      <c r="AQ751" s="287">
        <f>IFERROR(IF(Table_Merge1[[#This Row],[LME Zinc 3-month]]*Table_Merge1[[#This Row],[Nima.مقدار]]=0,"",Table_Merge1[[#This Row],[LME Zinc 3-month]]*Table_Merge1[[#This Row],[Nima.مقدار]]),"")</f>
        <v>376137001</v>
      </c>
      <c r="AR751" s="288">
        <f>IFERROR(IF(Table_Merge1[[#This Row],[LME Zinc stock]]*Table_Merge1[[#This Row],[Azad.Sell]]=0,"",Table_Merge1[[#This Row],[LME Zinc stock]]*Table_Merge1[[#This Row],[Azad.Sell]]),"")</f>
        <v>39225707250</v>
      </c>
      <c r="AS751" s="288">
        <f>IFERROR(IF(Table_Merge1[[#This Row],[LME Zinc 3-month]]*Table_Merge1[[#This Row],[Azad.Sell]]=0,"",Table_Merge1[[#This Row],[LME Zinc 3-month]]*Table_Merge1[[#This Row],[Azad.Sell]]),"")</f>
        <v>46905085</v>
      </c>
      <c r="AT751"/>
    </row>
    <row r="752" spans="1:46" x14ac:dyDescent="0.25">
      <c r="A752" s="258">
        <v>41942</v>
      </c>
      <c r="B7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1393.08.08</v>
      </c>
      <c r="C752" s="195">
        <f t="shared" ca="1" si="47"/>
        <v>1393</v>
      </c>
      <c r="D7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52" s="195">
        <f>_xlfn.NUMBERVALUE(RIGHT(Table11[[#This Row],[تاریخ شمسی]],2))</f>
        <v>8</v>
      </c>
      <c r="F7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08-08</v>
      </c>
      <c r="G752" s="195" t="s">
        <v>903</v>
      </c>
      <c r="I752" s="259">
        <v>44491</v>
      </c>
      <c r="J752">
        <v>27450</v>
      </c>
      <c r="L752" s="259">
        <v>41942</v>
      </c>
      <c r="M752">
        <v>32430</v>
      </c>
      <c r="O752" s="283">
        <f>IFERROR(DATE(Table7[[#This Row],[year]],MONTH(DATEVALUE(Table7[[#This Row],[month]]&amp;"1")),Table7[[#This Row],[day]]),"")</f>
        <v>44006</v>
      </c>
      <c r="P752" s="257" t="s">
        <v>4177</v>
      </c>
      <c r="Q752" s="257">
        <v>2020</v>
      </c>
      <c r="R752" s="257" t="s">
        <v>3441</v>
      </c>
      <c r="S752" s="257">
        <v>24</v>
      </c>
      <c r="T752" s="257">
        <v>1775.7</v>
      </c>
      <c r="U752" s="257">
        <v>1614</v>
      </c>
      <c r="V752" s="257">
        <v>1638300</v>
      </c>
      <c r="X752" s="260">
        <v>44085</v>
      </c>
      <c r="Z752" s="260">
        <v>1</v>
      </c>
      <c r="AB752" s="260" t="str">
        <f ca="1">IFERROR(IFERROR(VLOOKUP(Table_Merge1[[#This Row],[Column1]],Table11[#All],2,FALSE),LEFT(AB753,8)&amp;IF(LEN((RIGHT(AB753,2)+1))&lt;2,"0"&amp;(RIGHT(AB753,2)+1),(RIGHT(AB753,2)-1))),"")</f>
        <v>1399.06.19</v>
      </c>
      <c r="AC752" s="259" t="str">
        <f ca="1">LEFT(Table_Merge1[[#This Row],[Column2]],4)</f>
        <v>1399</v>
      </c>
      <c r="AD752" s="259" t="str">
        <f ca="1">RIGHT(LEFT(Table_Merge1[[#This Row],[Column2]],7),2)</f>
        <v>06</v>
      </c>
      <c r="AE752" s="259" t="str">
        <f ca="1">RIGHT(Table_Merge1[[#This Row],[Column2]],2)</f>
        <v>19</v>
      </c>
      <c r="AH752" s="260">
        <v>2020</v>
      </c>
      <c r="AI752" t="s">
        <v>3447</v>
      </c>
      <c r="AJ752" s="260">
        <v>11</v>
      </c>
      <c r="AK752">
        <v>1944.5</v>
      </c>
      <c r="AL752">
        <v>1793</v>
      </c>
      <c r="AM752">
        <v>1499100</v>
      </c>
      <c r="AN752">
        <v>25700</v>
      </c>
      <c r="AP752" s="287" t="str">
        <f>IFERROR(IF(Table_Merge1[[#This Row],[LME Zinc stock]]*Table_Merge1[[#This Row],[Nima.مقدار]]=0,"",Table_Merge1[[#This Row],[LME Zinc stock]]*Table_Merge1[[#This Row],[Nima.مقدار]]),"")</f>
        <v/>
      </c>
      <c r="AQ752" s="287" t="str">
        <f>IFERROR(IF(Table_Merge1[[#This Row],[LME Zinc 3-month]]*Table_Merge1[[#This Row],[Nima.مقدار]]=0,"",Table_Merge1[[#This Row],[LME Zinc 3-month]]*Table_Merge1[[#This Row],[Nima.مقدار]]),"")</f>
        <v/>
      </c>
      <c r="AR752" s="288">
        <f>IFERROR(IF(Table_Merge1[[#This Row],[LME Zinc stock]]*Table_Merge1[[#This Row],[Azad.Sell]]=0,"",Table_Merge1[[#This Row],[LME Zinc stock]]*Table_Merge1[[#This Row],[Azad.Sell]]),"")</f>
        <v>38526870000</v>
      </c>
      <c r="AS752" s="288">
        <f>IFERROR(IF(Table_Merge1[[#This Row],[LME Zinc 3-month]]*Table_Merge1[[#This Row],[Azad.Sell]]=0,"",Table_Merge1[[#This Row],[LME Zinc 3-month]]*Table_Merge1[[#This Row],[Azad.Sell]]),"")</f>
        <v>46080100</v>
      </c>
      <c r="AT752"/>
    </row>
    <row r="753" spans="1:46" x14ac:dyDescent="0.25">
      <c r="A753" s="258">
        <v>41944</v>
      </c>
      <c r="B7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1393.08.10</v>
      </c>
      <c r="C753" s="195">
        <f t="shared" ca="1" si="47"/>
        <v>1393</v>
      </c>
      <c r="D7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53" s="195">
        <f>_xlfn.NUMBERVALUE(RIGHT(Table11[[#This Row],[تاریخ شمسی]],2))</f>
        <v>10</v>
      </c>
      <c r="F7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08-10</v>
      </c>
      <c r="G753" s="195" t="s">
        <v>904</v>
      </c>
      <c r="I753" s="259">
        <v>44492</v>
      </c>
      <c r="J753">
        <v>27650</v>
      </c>
      <c r="L753" s="259">
        <v>41944</v>
      </c>
      <c r="M753">
        <v>32500</v>
      </c>
      <c r="O753" s="284">
        <f>IFERROR(DATE(Table7[[#This Row],[year]],MONTH(DATEVALUE(Table7[[#This Row],[month]]&amp;"1")),Table7[[#This Row],[day]]),"")</f>
        <v>44005</v>
      </c>
      <c r="P753" s="195" t="s">
        <v>4178</v>
      </c>
      <c r="Q753" s="195">
        <v>2020</v>
      </c>
      <c r="R753" s="195" t="s">
        <v>3441</v>
      </c>
      <c r="S753" s="195">
        <v>23</v>
      </c>
      <c r="T753" s="195">
        <v>1756.6</v>
      </c>
      <c r="U753" s="195" t="s">
        <v>3621</v>
      </c>
      <c r="V753" s="195" t="s">
        <v>3621</v>
      </c>
      <c r="X753" s="260">
        <v>44084</v>
      </c>
      <c r="Y753" t="s">
        <v>8818</v>
      </c>
      <c r="Z753" s="260">
        <v>1</v>
      </c>
      <c r="AA753">
        <v>1399</v>
      </c>
      <c r="AB753" s="260" t="str">
        <f ca="1">IFERROR(IFERROR(VLOOKUP(Table_Merge1[[#This Row],[Column1]],Table11[#All],2,FALSE),LEFT(AB754,8)&amp;IF(LEN((RIGHT(AB754,2)+1))&lt;2,"0"&amp;(RIGHT(AB754,2)+1),(RIGHT(AB754,2)-1))),"")</f>
        <v>1399.06.20</v>
      </c>
      <c r="AC753" s="259" t="str">
        <f ca="1">LEFT(Table_Merge1[[#This Row],[Column2]],4)</f>
        <v>1399</v>
      </c>
      <c r="AD753" s="259" t="str">
        <f ca="1">RIGHT(LEFT(Table_Merge1[[#This Row],[Column2]],7),2)</f>
        <v>06</v>
      </c>
      <c r="AE753" s="259" t="str">
        <f ca="1">RIGHT(Table_Merge1[[#This Row],[Column2]],2)</f>
        <v>20</v>
      </c>
      <c r="AF753">
        <v>6</v>
      </c>
      <c r="AG753">
        <v>20</v>
      </c>
      <c r="AH753" s="260">
        <v>2020</v>
      </c>
      <c r="AI753" t="s">
        <v>3447</v>
      </c>
      <c r="AJ753" s="260">
        <v>10</v>
      </c>
      <c r="AK753">
        <v>1944.8</v>
      </c>
      <c r="AL753">
        <v>1785.5</v>
      </c>
      <c r="AM753">
        <v>1504175</v>
      </c>
      <c r="AN753">
        <v>25700</v>
      </c>
      <c r="AO753">
        <v>208818</v>
      </c>
      <c r="AP753" s="287">
        <f>IFERROR(IF(Table_Merge1[[#This Row],[LME Zinc stock]]*Table_Merge1[[#This Row],[Nima.مقدار]]=0,"",Table_Merge1[[#This Row],[LME Zinc stock]]*Table_Merge1[[#This Row],[Nima.مقدار]]),"")</f>
        <v>314098815150</v>
      </c>
      <c r="AQ753" s="287">
        <f>IFERROR(IF(Table_Merge1[[#This Row],[LME Zinc 3-month]]*Table_Merge1[[#This Row],[Nima.مقدار]]=0,"",Table_Merge1[[#This Row],[LME Zinc 3-month]]*Table_Merge1[[#This Row],[Nima.مقدار]]),"")</f>
        <v>372844539</v>
      </c>
      <c r="AR753" s="288">
        <f>IFERROR(IF(Table_Merge1[[#This Row],[LME Zinc stock]]*Table_Merge1[[#This Row],[Azad.Sell]]=0,"",Table_Merge1[[#This Row],[LME Zinc stock]]*Table_Merge1[[#This Row],[Azad.Sell]]),"")</f>
        <v>38657297500</v>
      </c>
      <c r="AS753" s="288">
        <f>IFERROR(IF(Table_Merge1[[#This Row],[LME Zinc 3-month]]*Table_Merge1[[#This Row],[Azad.Sell]]=0,"",Table_Merge1[[#This Row],[LME Zinc 3-month]]*Table_Merge1[[#This Row],[Azad.Sell]]),"")</f>
        <v>45887350</v>
      </c>
      <c r="AT753"/>
    </row>
    <row r="754" spans="1:46" x14ac:dyDescent="0.25">
      <c r="A754" s="258">
        <v>41945</v>
      </c>
      <c r="B7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1393.08.11</v>
      </c>
      <c r="C754" s="195">
        <f t="shared" ca="1" si="47"/>
        <v>1393</v>
      </c>
      <c r="D7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54" s="195">
        <f>_xlfn.NUMBERVALUE(RIGHT(Table11[[#This Row],[تاریخ شمسی]],2))</f>
        <v>11</v>
      </c>
      <c r="F7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08-11</v>
      </c>
      <c r="G754" s="195" t="s">
        <v>905</v>
      </c>
      <c r="I754" s="259">
        <v>44493</v>
      </c>
      <c r="J754">
        <v>27650</v>
      </c>
      <c r="L754" s="259">
        <v>41945</v>
      </c>
      <c r="M754">
        <v>32540</v>
      </c>
      <c r="O754" s="283">
        <f>IFERROR(DATE(Table7[[#This Row],[year]],MONTH(DATEVALUE(Table7[[#This Row],[month]]&amp;"1")),Table7[[#This Row],[day]]),"")</f>
        <v>44004</v>
      </c>
      <c r="P754" s="257" t="s">
        <v>4179</v>
      </c>
      <c r="Q754" s="257">
        <v>2020</v>
      </c>
      <c r="R754" s="257" t="s">
        <v>3441</v>
      </c>
      <c r="S754" s="257">
        <v>22</v>
      </c>
      <c r="T754" s="257">
        <v>1745.45</v>
      </c>
      <c r="U754" s="257">
        <v>1621.5</v>
      </c>
      <c r="V754" s="257">
        <v>1642600</v>
      </c>
      <c r="X754" s="260">
        <v>44083</v>
      </c>
      <c r="Y754" t="s">
        <v>8817</v>
      </c>
      <c r="Z754" s="260">
        <v>1</v>
      </c>
      <c r="AA754">
        <v>1399</v>
      </c>
      <c r="AB754" s="260" t="str">
        <f ca="1">IFERROR(IFERROR(VLOOKUP(Table_Merge1[[#This Row],[Column1]],Table11[#All],2,FALSE),LEFT(AB755,8)&amp;IF(LEN((RIGHT(AB755,2)+1))&lt;2,"0"&amp;(RIGHT(AB755,2)+1),(RIGHT(AB755,2)-1))),"")</f>
        <v>1399.06.19</v>
      </c>
      <c r="AC754" s="259" t="str">
        <f ca="1">LEFT(Table_Merge1[[#This Row],[Column2]],4)</f>
        <v>1399</v>
      </c>
      <c r="AD754" s="259" t="str">
        <f ca="1">RIGHT(LEFT(Table_Merge1[[#This Row],[Column2]],7),2)</f>
        <v>06</v>
      </c>
      <c r="AE754" s="259" t="str">
        <f ca="1">RIGHT(Table_Merge1[[#This Row],[Column2]],2)</f>
        <v>19</v>
      </c>
      <c r="AF754">
        <v>6</v>
      </c>
      <c r="AG754">
        <v>19</v>
      </c>
      <c r="AH754" s="260">
        <v>2020</v>
      </c>
      <c r="AI754" t="s">
        <v>3447</v>
      </c>
      <c r="AJ754" s="260">
        <v>9</v>
      </c>
      <c r="AK754">
        <v>1928.4</v>
      </c>
      <c r="AL754">
        <v>1783</v>
      </c>
      <c r="AM754">
        <v>1506425</v>
      </c>
      <c r="AN754">
        <v>25730</v>
      </c>
      <c r="AO754">
        <v>208699</v>
      </c>
      <c r="AP754" s="287">
        <f>IFERROR(IF(Table_Merge1[[#This Row],[LME Zinc stock]]*Table_Merge1[[#This Row],[Nima.مقدار]]=0,"",Table_Merge1[[#This Row],[LME Zinc stock]]*Table_Merge1[[#This Row],[Nima.مقدار]]),"")</f>
        <v>314389391075</v>
      </c>
      <c r="AQ754" s="287">
        <f>IFERROR(IF(Table_Merge1[[#This Row],[LME Zinc 3-month]]*Table_Merge1[[#This Row],[Nima.مقدار]]=0,"",Table_Merge1[[#This Row],[LME Zinc 3-month]]*Table_Merge1[[#This Row],[Nima.مقدار]]),"")</f>
        <v>372110317</v>
      </c>
      <c r="AR754" s="288">
        <f>IFERROR(IF(Table_Merge1[[#This Row],[LME Zinc stock]]*Table_Merge1[[#This Row],[Azad.Sell]]=0,"",Table_Merge1[[#This Row],[LME Zinc stock]]*Table_Merge1[[#This Row],[Azad.Sell]]),"")</f>
        <v>38760315250</v>
      </c>
      <c r="AS754" s="288">
        <f>IFERROR(IF(Table_Merge1[[#This Row],[LME Zinc 3-month]]*Table_Merge1[[#This Row],[Azad.Sell]]=0,"",Table_Merge1[[#This Row],[LME Zinc 3-month]]*Table_Merge1[[#This Row],[Azad.Sell]]),"")</f>
        <v>45876590</v>
      </c>
      <c r="AT754"/>
    </row>
    <row r="755" spans="1:46" x14ac:dyDescent="0.25">
      <c r="A755" s="258">
        <v>41946</v>
      </c>
      <c r="B7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1393.08.12</v>
      </c>
      <c r="C755" s="195">
        <f t="shared" ca="1" si="47"/>
        <v>1393</v>
      </c>
      <c r="D7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55" s="195">
        <f>_xlfn.NUMBERVALUE(RIGHT(Table11[[#This Row],[تاریخ شمسی]],2))</f>
        <v>12</v>
      </c>
      <c r="F7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08-12</v>
      </c>
      <c r="G755" s="195" t="s">
        <v>906</v>
      </c>
      <c r="I755" s="259">
        <v>44494</v>
      </c>
      <c r="J755">
        <v>27630</v>
      </c>
      <c r="L755" s="259">
        <v>41946</v>
      </c>
      <c r="M755">
        <v>32540</v>
      </c>
      <c r="O755" s="284">
        <f>IFERROR(DATE(Table7[[#This Row],[year]],MONTH(DATEVALUE(Table7[[#This Row],[month]]&amp;"1")),Table7[[#This Row],[day]]),"")</f>
        <v>44001</v>
      </c>
      <c r="P755" s="195" t="s">
        <v>4180</v>
      </c>
      <c r="Q755" s="195">
        <v>2020</v>
      </c>
      <c r="R755" s="195" t="s">
        <v>3441</v>
      </c>
      <c r="S755" s="195">
        <v>19</v>
      </c>
      <c r="T755" s="195">
        <v>1728.55</v>
      </c>
      <c r="U755" s="195">
        <v>1607</v>
      </c>
      <c r="V755" s="195">
        <v>1648000</v>
      </c>
      <c r="X755" s="260">
        <v>44082</v>
      </c>
      <c r="Y755" t="s">
        <v>8816</v>
      </c>
      <c r="Z755" s="260">
        <v>1</v>
      </c>
      <c r="AA755">
        <v>1399</v>
      </c>
      <c r="AB755" s="260" t="str">
        <f ca="1">IFERROR(IFERROR(VLOOKUP(Table_Merge1[[#This Row],[Column1]],Table11[#All],2,FALSE),LEFT(AB756,8)&amp;IF(LEN((RIGHT(AB756,2)+1))&lt;2,"0"&amp;(RIGHT(AB756,2)+1),(RIGHT(AB756,2)-1))),"")</f>
        <v>1399.06.18</v>
      </c>
      <c r="AC755" s="259" t="str">
        <f ca="1">LEFT(Table_Merge1[[#This Row],[Column2]],4)</f>
        <v>1399</v>
      </c>
      <c r="AD755" s="259" t="str">
        <f ca="1">RIGHT(LEFT(Table_Merge1[[#This Row],[Column2]],7),2)</f>
        <v>06</v>
      </c>
      <c r="AE755" s="259" t="str">
        <f ca="1">RIGHT(Table_Merge1[[#This Row],[Column2]],2)</f>
        <v>18</v>
      </c>
      <c r="AF755">
        <v>6</v>
      </c>
      <c r="AG755">
        <v>18</v>
      </c>
      <c r="AH755" s="260">
        <v>2020</v>
      </c>
      <c r="AI755" t="s">
        <v>3447</v>
      </c>
      <c r="AJ755" s="260">
        <v>8</v>
      </c>
      <c r="AK755">
        <v>1920.6</v>
      </c>
      <c r="AL755">
        <v>1798</v>
      </c>
      <c r="AM755">
        <v>1510400</v>
      </c>
      <c r="AN755">
        <v>25350</v>
      </c>
      <c r="AO755">
        <v>209400</v>
      </c>
      <c r="AP755" s="287">
        <f>IFERROR(IF(Table_Merge1[[#This Row],[LME Zinc stock]]*Table_Merge1[[#This Row],[Nima.مقدار]]=0,"",Table_Merge1[[#This Row],[LME Zinc stock]]*Table_Merge1[[#This Row],[Nima.مقدار]]),"")</f>
        <v>316277760000</v>
      </c>
      <c r="AQ755" s="287">
        <f>IFERROR(IF(Table_Merge1[[#This Row],[LME Zinc 3-month]]*Table_Merge1[[#This Row],[Nima.مقدار]]=0,"",Table_Merge1[[#This Row],[LME Zinc 3-month]]*Table_Merge1[[#This Row],[Nima.مقدار]]),"")</f>
        <v>376501200</v>
      </c>
      <c r="AR755" s="288">
        <f>IFERROR(IF(Table_Merge1[[#This Row],[LME Zinc stock]]*Table_Merge1[[#This Row],[Azad.Sell]]=0,"",Table_Merge1[[#This Row],[LME Zinc stock]]*Table_Merge1[[#This Row],[Azad.Sell]]),"")</f>
        <v>38288640000</v>
      </c>
      <c r="AS755" s="288">
        <f>IFERROR(IF(Table_Merge1[[#This Row],[LME Zinc 3-month]]*Table_Merge1[[#This Row],[Azad.Sell]]=0,"",Table_Merge1[[#This Row],[LME Zinc 3-month]]*Table_Merge1[[#This Row],[Azad.Sell]]),"")</f>
        <v>45579300</v>
      </c>
      <c r="AT755"/>
    </row>
    <row r="756" spans="1:46" x14ac:dyDescent="0.25">
      <c r="A756" s="258">
        <v>41948</v>
      </c>
      <c r="B7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1393.08.14</v>
      </c>
      <c r="C756" s="195">
        <f t="shared" ca="1" si="47"/>
        <v>1393</v>
      </c>
      <c r="D7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56" s="195">
        <f>_xlfn.NUMBERVALUE(RIGHT(Table11[[#This Row],[تاریخ شمسی]],2))</f>
        <v>14</v>
      </c>
      <c r="F7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08-14</v>
      </c>
      <c r="G756" s="195" t="s">
        <v>907</v>
      </c>
      <c r="I756" s="259">
        <v>44495</v>
      </c>
      <c r="J756">
        <v>27580</v>
      </c>
      <c r="L756" s="259">
        <v>41948</v>
      </c>
      <c r="M756">
        <v>32590</v>
      </c>
      <c r="O756" s="283">
        <f>IFERROR(DATE(Table7[[#This Row],[year]],MONTH(DATEVALUE(Table7[[#This Row],[month]]&amp;"1")),Table7[[#This Row],[day]]),"")</f>
        <v>44000</v>
      </c>
      <c r="P756" s="257" t="s">
        <v>4181</v>
      </c>
      <c r="Q756" s="257">
        <v>2020</v>
      </c>
      <c r="R756" s="257" t="s">
        <v>3441</v>
      </c>
      <c r="S756" s="257">
        <v>18</v>
      </c>
      <c r="T756" s="257">
        <v>1732.65</v>
      </c>
      <c r="U756" s="257">
        <v>1597.5</v>
      </c>
      <c r="V756" s="257">
        <v>1652025</v>
      </c>
      <c r="X756" s="260">
        <v>44081</v>
      </c>
      <c r="Y756" t="s">
        <v>8815</v>
      </c>
      <c r="Z756" s="260">
        <v>1</v>
      </c>
      <c r="AA756">
        <v>1399</v>
      </c>
      <c r="AB756" s="260" t="str">
        <f ca="1">IFERROR(IFERROR(VLOOKUP(Table_Merge1[[#This Row],[Column1]],Table11[#All],2,FALSE),LEFT(AB757,8)&amp;IF(LEN((RIGHT(AB757,2)+1))&lt;2,"0"&amp;(RIGHT(AB757,2)+1),(RIGHT(AB757,2)-1))),"")</f>
        <v>1399.06.17</v>
      </c>
      <c r="AC756" s="259" t="str">
        <f ca="1">LEFT(Table_Merge1[[#This Row],[Column2]],4)</f>
        <v>1399</v>
      </c>
      <c r="AD756" s="259" t="str">
        <f ca="1">RIGHT(LEFT(Table_Merge1[[#This Row],[Column2]],7),2)</f>
        <v>06</v>
      </c>
      <c r="AE756" s="259" t="str">
        <f ca="1">RIGHT(Table_Merge1[[#This Row],[Column2]],2)</f>
        <v>17</v>
      </c>
      <c r="AF756">
        <v>6</v>
      </c>
      <c r="AG756">
        <v>17</v>
      </c>
      <c r="AH756" s="260">
        <v>2020</v>
      </c>
      <c r="AI756" t="s">
        <v>3447</v>
      </c>
      <c r="AJ756" s="260">
        <v>7</v>
      </c>
      <c r="AK756">
        <v>1928.4</v>
      </c>
      <c r="AL756">
        <v>1806.5</v>
      </c>
      <c r="AM756">
        <v>1513925</v>
      </c>
      <c r="AN756">
        <v>24820</v>
      </c>
      <c r="AO756">
        <v>209171</v>
      </c>
      <c r="AP756" s="287">
        <f>IFERROR(IF(Table_Merge1[[#This Row],[LME Zinc stock]]*Table_Merge1[[#This Row],[Nima.مقدار]]=0,"",Table_Merge1[[#This Row],[LME Zinc stock]]*Table_Merge1[[#This Row],[Nima.مقدار]]),"")</f>
        <v>316669206175</v>
      </c>
      <c r="AQ756" s="287">
        <f>IFERROR(IF(Table_Merge1[[#This Row],[LME Zinc 3-month]]*Table_Merge1[[#This Row],[Nima.مقدار]]=0,"",Table_Merge1[[#This Row],[LME Zinc 3-month]]*Table_Merge1[[#This Row],[Nima.مقدار]]),"")</f>
        <v>377867411.5</v>
      </c>
      <c r="AR756" s="288">
        <f>IFERROR(IF(Table_Merge1[[#This Row],[LME Zinc stock]]*Table_Merge1[[#This Row],[Azad.Sell]]=0,"",Table_Merge1[[#This Row],[LME Zinc stock]]*Table_Merge1[[#This Row],[Azad.Sell]]),"")</f>
        <v>37575618500</v>
      </c>
      <c r="AS756" s="288">
        <f>IFERROR(IF(Table_Merge1[[#This Row],[LME Zinc 3-month]]*Table_Merge1[[#This Row],[Azad.Sell]]=0,"",Table_Merge1[[#This Row],[LME Zinc 3-month]]*Table_Merge1[[#This Row],[Azad.Sell]]),"")</f>
        <v>44837330</v>
      </c>
      <c r="AT756"/>
    </row>
    <row r="757" spans="1:46" x14ac:dyDescent="0.25">
      <c r="A757" s="258">
        <v>41949</v>
      </c>
      <c r="B7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1393.08.15</v>
      </c>
      <c r="C757" s="195">
        <f t="shared" ca="1" si="47"/>
        <v>1393</v>
      </c>
      <c r="D7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57" s="195">
        <f>_xlfn.NUMBERVALUE(RIGHT(Table11[[#This Row],[تاریخ شمسی]],2))</f>
        <v>15</v>
      </c>
      <c r="F7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08-15</v>
      </c>
      <c r="G757" s="195" t="s">
        <v>908</v>
      </c>
      <c r="I757" s="259">
        <v>44496</v>
      </c>
      <c r="J757">
        <v>27750</v>
      </c>
      <c r="L757" s="259">
        <v>41949</v>
      </c>
      <c r="M757">
        <v>32570</v>
      </c>
      <c r="O757" s="284">
        <f>IFERROR(DATE(Table7[[#This Row],[year]],MONTH(DATEVALUE(Table7[[#This Row],[month]]&amp;"1")),Table7[[#This Row],[day]]),"")</f>
        <v>43999</v>
      </c>
      <c r="P757" s="195" t="s">
        <v>4182</v>
      </c>
      <c r="Q757" s="195">
        <v>2020</v>
      </c>
      <c r="R757" s="195" t="s">
        <v>3441</v>
      </c>
      <c r="S757" s="195">
        <v>17</v>
      </c>
      <c r="T757" s="195">
        <v>1717.3</v>
      </c>
      <c r="U757" s="195">
        <v>1563.5</v>
      </c>
      <c r="V757" s="195">
        <v>1637750</v>
      </c>
      <c r="X757" s="260">
        <v>44078</v>
      </c>
      <c r="Z757" s="260">
        <v>1</v>
      </c>
      <c r="AB757" s="260" t="str">
        <f ca="1">IFERROR(IFERROR(VLOOKUP(Table_Merge1[[#This Row],[Column1]],Table11[#All],2,FALSE),LEFT(AB758,8)&amp;IF(LEN((RIGHT(AB758,2)+1))&lt;2,"0"&amp;(RIGHT(AB758,2)+1),(RIGHT(AB758,2)-1))),"")</f>
        <v>1399.06.12</v>
      </c>
      <c r="AC757" s="259" t="str">
        <f ca="1">LEFT(Table_Merge1[[#This Row],[Column2]],4)</f>
        <v>1399</v>
      </c>
      <c r="AD757" s="259" t="str">
        <f ca="1">RIGHT(LEFT(Table_Merge1[[#This Row],[Column2]],7),2)</f>
        <v>06</v>
      </c>
      <c r="AE757" s="259" t="str">
        <f ca="1">RIGHT(Table_Merge1[[#This Row],[Column2]],2)</f>
        <v>12</v>
      </c>
      <c r="AH757" s="260">
        <v>2020</v>
      </c>
      <c r="AI757" t="s">
        <v>3447</v>
      </c>
      <c r="AJ757" s="260">
        <v>4</v>
      </c>
      <c r="AK757">
        <v>1937.6</v>
      </c>
      <c r="AL757">
        <v>1787.5</v>
      </c>
      <c r="AM757">
        <v>1516500</v>
      </c>
      <c r="AN757">
        <v>24250</v>
      </c>
      <c r="AP757" s="287" t="str">
        <f>IFERROR(IF(Table_Merge1[[#This Row],[LME Zinc stock]]*Table_Merge1[[#This Row],[Nima.مقدار]]=0,"",Table_Merge1[[#This Row],[LME Zinc stock]]*Table_Merge1[[#This Row],[Nima.مقدار]]),"")</f>
        <v/>
      </c>
      <c r="AQ757" s="287" t="str">
        <f>IFERROR(IF(Table_Merge1[[#This Row],[LME Zinc 3-month]]*Table_Merge1[[#This Row],[Nima.مقدار]]=0,"",Table_Merge1[[#This Row],[LME Zinc 3-month]]*Table_Merge1[[#This Row],[Nima.مقدار]]),"")</f>
        <v/>
      </c>
      <c r="AR757" s="288">
        <f>IFERROR(IF(Table_Merge1[[#This Row],[LME Zinc stock]]*Table_Merge1[[#This Row],[Azad.Sell]]=0,"",Table_Merge1[[#This Row],[LME Zinc stock]]*Table_Merge1[[#This Row],[Azad.Sell]]),"")</f>
        <v>36775125000</v>
      </c>
      <c r="AS757" s="288">
        <f>IFERROR(IF(Table_Merge1[[#This Row],[LME Zinc 3-month]]*Table_Merge1[[#This Row],[Azad.Sell]]=0,"",Table_Merge1[[#This Row],[LME Zinc 3-month]]*Table_Merge1[[#This Row],[Azad.Sell]]),"")</f>
        <v>43346875</v>
      </c>
      <c r="AT757"/>
    </row>
    <row r="758" spans="1:46" x14ac:dyDescent="0.25">
      <c r="A758" s="258">
        <v>41951</v>
      </c>
      <c r="B7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1393.08.17</v>
      </c>
      <c r="C758" s="195">
        <f t="shared" ca="1" si="47"/>
        <v>1393</v>
      </c>
      <c r="D7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58" s="195">
        <f>_xlfn.NUMBERVALUE(RIGHT(Table11[[#This Row],[تاریخ شمسی]],2))</f>
        <v>17</v>
      </c>
      <c r="F7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08-17</v>
      </c>
      <c r="G758" s="195" t="s">
        <v>909</v>
      </c>
      <c r="I758" s="259">
        <v>44497</v>
      </c>
      <c r="J758">
        <v>27630</v>
      </c>
      <c r="L758" s="259">
        <v>41951</v>
      </c>
      <c r="M758">
        <v>32590</v>
      </c>
      <c r="O758" s="283">
        <f>IFERROR(DATE(Table7[[#This Row],[year]],MONTH(DATEVALUE(Table7[[#This Row],[month]]&amp;"1")),Table7[[#This Row],[day]]),"")</f>
        <v>43998</v>
      </c>
      <c r="P758" s="257" t="s">
        <v>4183</v>
      </c>
      <c r="Q758" s="257">
        <v>2020</v>
      </c>
      <c r="R758" s="257" t="s">
        <v>3441</v>
      </c>
      <c r="S758" s="257">
        <v>16</v>
      </c>
      <c r="T758" s="257">
        <v>1728.35</v>
      </c>
      <c r="U758" s="257">
        <v>1586.5</v>
      </c>
      <c r="V758" s="257">
        <v>1614100</v>
      </c>
      <c r="X758" s="260">
        <v>44077</v>
      </c>
      <c r="Y758" t="s">
        <v>8814</v>
      </c>
      <c r="Z758" s="260">
        <v>1</v>
      </c>
      <c r="AA758">
        <v>1399</v>
      </c>
      <c r="AB758" s="260" t="str">
        <f ca="1">IFERROR(IFERROR(VLOOKUP(Table_Merge1[[#This Row],[Column1]],Table11[#All],2,FALSE),LEFT(AB759,8)&amp;IF(LEN((RIGHT(AB759,2)+1))&lt;2,"0"&amp;(RIGHT(AB759,2)+1),(RIGHT(AB759,2)-1))),"")</f>
        <v>1399.06.13</v>
      </c>
      <c r="AC758" s="259" t="str">
        <f ca="1">LEFT(Table_Merge1[[#This Row],[Column2]],4)</f>
        <v>1399</v>
      </c>
      <c r="AD758" s="259" t="str">
        <f ca="1">RIGHT(LEFT(Table_Merge1[[#This Row],[Column2]],7),2)</f>
        <v>06</v>
      </c>
      <c r="AE758" s="259" t="str">
        <f ca="1">RIGHT(Table_Merge1[[#This Row],[Column2]],2)</f>
        <v>13</v>
      </c>
      <c r="AF758">
        <v>6</v>
      </c>
      <c r="AG758">
        <v>13</v>
      </c>
      <c r="AH758" s="260">
        <v>2020</v>
      </c>
      <c r="AI758" t="s">
        <v>3447</v>
      </c>
      <c r="AJ758" s="260">
        <v>3</v>
      </c>
      <c r="AK758">
        <v>1934.1</v>
      </c>
      <c r="AL758">
        <v>1785.5</v>
      </c>
      <c r="AM758">
        <v>1520650</v>
      </c>
      <c r="AN758">
        <v>24250</v>
      </c>
      <c r="AO758">
        <v>208088</v>
      </c>
      <c r="AP758" s="287">
        <f>IFERROR(IF(Table_Merge1[[#This Row],[LME Zinc stock]]*Table_Merge1[[#This Row],[Nima.مقدار]]=0,"",Table_Merge1[[#This Row],[LME Zinc stock]]*Table_Merge1[[#This Row],[Nima.مقدار]]),"")</f>
        <v>316429017200</v>
      </c>
      <c r="AQ758" s="287">
        <f>IFERROR(IF(Table_Merge1[[#This Row],[LME Zinc 3-month]]*Table_Merge1[[#This Row],[Nima.مقدار]]=0,"",Table_Merge1[[#This Row],[LME Zinc 3-month]]*Table_Merge1[[#This Row],[Nima.مقدار]]),"")</f>
        <v>371541124</v>
      </c>
      <c r="AR758" s="288">
        <f>IFERROR(IF(Table_Merge1[[#This Row],[LME Zinc stock]]*Table_Merge1[[#This Row],[Azad.Sell]]=0,"",Table_Merge1[[#This Row],[LME Zinc stock]]*Table_Merge1[[#This Row],[Azad.Sell]]),"")</f>
        <v>36875762500</v>
      </c>
      <c r="AS758" s="288">
        <f>IFERROR(IF(Table_Merge1[[#This Row],[LME Zinc 3-month]]*Table_Merge1[[#This Row],[Azad.Sell]]=0,"",Table_Merge1[[#This Row],[LME Zinc 3-month]]*Table_Merge1[[#This Row],[Azad.Sell]]),"")</f>
        <v>43298375</v>
      </c>
      <c r="AT758"/>
    </row>
    <row r="759" spans="1:46" x14ac:dyDescent="0.25">
      <c r="A759" s="258">
        <v>41952</v>
      </c>
      <c r="B7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1393.08.18</v>
      </c>
      <c r="C759" s="195">
        <f t="shared" ca="1" si="47"/>
        <v>1393</v>
      </c>
      <c r="D7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59" s="195">
        <f>_xlfn.NUMBERVALUE(RIGHT(Table11[[#This Row],[تاریخ شمسی]],2))</f>
        <v>18</v>
      </c>
      <c r="F7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08-18</v>
      </c>
      <c r="G759" s="195" t="s">
        <v>910</v>
      </c>
      <c r="I759" s="259">
        <v>44498</v>
      </c>
      <c r="J759">
        <v>27630</v>
      </c>
      <c r="L759" s="259">
        <v>41952</v>
      </c>
      <c r="M759">
        <v>32520</v>
      </c>
      <c r="O759" s="284">
        <f>IFERROR(DATE(Table7[[#This Row],[year]],MONTH(DATEVALUE(Table7[[#This Row],[month]]&amp;"1")),Table7[[#This Row],[day]]),"")</f>
        <v>43997</v>
      </c>
      <c r="P759" s="195" t="s">
        <v>4184</v>
      </c>
      <c r="Q759" s="195">
        <v>2020</v>
      </c>
      <c r="R759" s="195" t="s">
        <v>3441</v>
      </c>
      <c r="S759" s="195">
        <v>15</v>
      </c>
      <c r="T759" s="195">
        <v>1710.4</v>
      </c>
      <c r="U759" s="195">
        <v>1598</v>
      </c>
      <c r="V759" s="195">
        <v>1617550</v>
      </c>
      <c r="X759" s="260">
        <v>44076</v>
      </c>
      <c r="Y759" t="s">
        <v>8813</v>
      </c>
      <c r="Z759" s="260">
        <v>1</v>
      </c>
      <c r="AA759">
        <v>1399</v>
      </c>
      <c r="AB759" s="260" t="str">
        <f ca="1">IFERROR(IFERROR(VLOOKUP(Table_Merge1[[#This Row],[Column1]],Table11[#All],2,FALSE),LEFT(AB760,8)&amp;IF(LEN((RIGHT(AB760,2)+1))&lt;2,"0"&amp;(RIGHT(AB760,2)+1),(RIGHT(AB760,2)-1))),"")</f>
        <v>1399.06.12</v>
      </c>
      <c r="AC759" s="259" t="str">
        <f ca="1">LEFT(Table_Merge1[[#This Row],[Column2]],4)</f>
        <v>1399</v>
      </c>
      <c r="AD759" s="259" t="str">
        <f ca="1">RIGHT(LEFT(Table_Merge1[[#This Row],[Column2]],7),2)</f>
        <v>06</v>
      </c>
      <c r="AE759" s="259" t="str">
        <f ca="1">RIGHT(Table_Merge1[[#This Row],[Column2]],2)</f>
        <v>12</v>
      </c>
      <c r="AF759">
        <v>6</v>
      </c>
      <c r="AG759">
        <v>12</v>
      </c>
      <c r="AH759" s="260">
        <v>2020</v>
      </c>
      <c r="AI759" t="s">
        <v>3447</v>
      </c>
      <c r="AJ759" s="260">
        <v>2</v>
      </c>
      <c r="AK759">
        <v>1969</v>
      </c>
      <c r="AL759">
        <v>1781</v>
      </c>
      <c r="AM759">
        <v>1524075</v>
      </c>
      <c r="AN759">
        <v>24500</v>
      </c>
      <c r="AO759">
        <v>206494</v>
      </c>
      <c r="AP759" s="287">
        <f>IFERROR(IF(Table_Merge1[[#This Row],[LME Zinc stock]]*Table_Merge1[[#This Row],[Nima.مقدار]]=0,"",Table_Merge1[[#This Row],[LME Zinc stock]]*Table_Merge1[[#This Row],[Nima.مقدار]]),"")</f>
        <v>314712343050</v>
      </c>
      <c r="AQ759" s="287">
        <f>IFERROR(IF(Table_Merge1[[#This Row],[LME Zinc 3-month]]*Table_Merge1[[#This Row],[Nima.مقدار]]=0,"",Table_Merge1[[#This Row],[LME Zinc 3-month]]*Table_Merge1[[#This Row],[Nima.مقدار]]),"")</f>
        <v>367765814</v>
      </c>
      <c r="AR759" s="288">
        <f>IFERROR(IF(Table_Merge1[[#This Row],[LME Zinc stock]]*Table_Merge1[[#This Row],[Azad.Sell]]=0,"",Table_Merge1[[#This Row],[LME Zinc stock]]*Table_Merge1[[#This Row],[Azad.Sell]]),"")</f>
        <v>37339837500</v>
      </c>
      <c r="AS759" s="288">
        <f>IFERROR(IF(Table_Merge1[[#This Row],[LME Zinc 3-month]]*Table_Merge1[[#This Row],[Azad.Sell]]=0,"",Table_Merge1[[#This Row],[LME Zinc 3-month]]*Table_Merge1[[#This Row],[Azad.Sell]]),"")</f>
        <v>43634500</v>
      </c>
      <c r="AT759"/>
    </row>
    <row r="760" spans="1:46" x14ac:dyDescent="0.25">
      <c r="A760" s="258">
        <v>41953</v>
      </c>
      <c r="B7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1393.08.19</v>
      </c>
      <c r="C760" s="195">
        <f t="shared" ca="1" si="47"/>
        <v>1393</v>
      </c>
      <c r="D7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60" s="195">
        <f>_xlfn.NUMBERVALUE(RIGHT(Table11[[#This Row],[تاریخ شمسی]],2))</f>
        <v>19</v>
      </c>
      <c r="F7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08-19</v>
      </c>
      <c r="G760" s="195" t="s">
        <v>911</v>
      </c>
      <c r="I760" s="259">
        <v>44499</v>
      </c>
      <c r="J760">
        <v>27670</v>
      </c>
      <c r="L760" s="259">
        <v>41953</v>
      </c>
      <c r="M760">
        <v>32460</v>
      </c>
      <c r="O760" s="283">
        <f>IFERROR(DATE(Table7[[#This Row],[year]],MONTH(DATEVALUE(Table7[[#This Row],[month]]&amp;"1")),Table7[[#This Row],[day]]),"")</f>
        <v>43994</v>
      </c>
      <c r="P760" s="257" t="s">
        <v>4185</v>
      </c>
      <c r="Q760" s="257">
        <v>2020</v>
      </c>
      <c r="R760" s="257" t="s">
        <v>3441</v>
      </c>
      <c r="S760" s="257">
        <v>12</v>
      </c>
      <c r="T760" s="257">
        <v>1735.85</v>
      </c>
      <c r="U760" s="257">
        <v>1590.5</v>
      </c>
      <c r="V760" s="257">
        <v>1617825</v>
      </c>
      <c r="X760" s="260">
        <v>44075</v>
      </c>
      <c r="Y760" t="s">
        <v>8812</v>
      </c>
      <c r="Z760" s="260">
        <v>1</v>
      </c>
      <c r="AA760">
        <v>1399</v>
      </c>
      <c r="AB760" s="260" t="str">
        <f ca="1">IFERROR(IFERROR(VLOOKUP(Table_Merge1[[#This Row],[Column1]],Table11[#All],2,FALSE),LEFT(AB761,8)&amp;IF(LEN((RIGHT(AB761,2)+1))&lt;2,"0"&amp;(RIGHT(AB761,2)+1),(RIGHT(AB761,2)-1))),"")</f>
        <v>1399.06.11</v>
      </c>
      <c r="AC760" s="259" t="str">
        <f ca="1">LEFT(Table_Merge1[[#This Row],[Column2]],4)</f>
        <v>1399</v>
      </c>
      <c r="AD760" s="259" t="str">
        <f ca="1">RIGHT(LEFT(Table_Merge1[[#This Row],[Column2]],7),2)</f>
        <v>06</v>
      </c>
      <c r="AE760" s="259" t="str">
        <f ca="1">RIGHT(Table_Merge1[[#This Row],[Column2]],2)</f>
        <v>11</v>
      </c>
      <c r="AF760">
        <v>6</v>
      </c>
      <c r="AG760">
        <v>11</v>
      </c>
      <c r="AH760" s="260">
        <v>2020</v>
      </c>
      <c r="AI760" t="s">
        <v>3447</v>
      </c>
      <c r="AJ760" s="260">
        <v>1</v>
      </c>
      <c r="AK760">
        <v>1987.95</v>
      </c>
      <c r="AL760">
        <v>1777.5</v>
      </c>
      <c r="AM760">
        <v>1526575</v>
      </c>
      <c r="AN760">
        <v>24350</v>
      </c>
      <c r="AO760">
        <v>200756</v>
      </c>
      <c r="AP760" s="287">
        <f>IFERROR(IF(Table_Merge1[[#This Row],[LME Zinc stock]]*Table_Merge1[[#This Row],[Nima.مقدار]]=0,"",Table_Merge1[[#This Row],[LME Zinc stock]]*Table_Merge1[[#This Row],[Nima.مقدار]]),"")</f>
        <v>306469090700</v>
      </c>
      <c r="AQ760" s="287">
        <f>IFERROR(IF(Table_Merge1[[#This Row],[LME Zinc 3-month]]*Table_Merge1[[#This Row],[Nima.مقدار]]=0,"",Table_Merge1[[#This Row],[LME Zinc 3-month]]*Table_Merge1[[#This Row],[Nima.مقدار]]),"")</f>
        <v>356843790</v>
      </c>
      <c r="AR760" s="288">
        <f>IFERROR(IF(Table_Merge1[[#This Row],[LME Zinc stock]]*Table_Merge1[[#This Row],[Azad.Sell]]=0,"",Table_Merge1[[#This Row],[LME Zinc stock]]*Table_Merge1[[#This Row],[Azad.Sell]]),"")</f>
        <v>37172101250</v>
      </c>
      <c r="AS760" s="288">
        <f>IFERROR(IF(Table_Merge1[[#This Row],[LME Zinc 3-month]]*Table_Merge1[[#This Row],[Azad.Sell]]=0,"",Table_Merge1[[#This Row],[LME Zinc 3-month]]*Table_Merge1[[#This Row],[Azad.Sell]]),"")</f>
        <v>43282125</v>
      </c>
      <c r="AT760"/>
    </row>
    <row r="761" spans="1:46" x14ac:dyDescent="0.25">
      <c r="A761" s="258">
        <v>41954</v>
      </c>
      <c r="B7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1393.08.20</v>
      </c>
      <c r="C761" s="195">
        <f t="shared" ca="1" si="47"/>
        <v>1393</v>
      </c>
      <c r="D7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61" s="195">
        <f>_xlfn.NUMBERVALUE(RIGHT(Table11[[#This Row],[تاریخ شمسی]],2))</f>
        <v>20</v>
      </c>
      <c r="F7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08-20</v>
      </c>
      <c r="G761" s="195" t="s">
        <v>912</v>
      </c>
      <c r="I761" s="259">
        <v>44500</v>
      </c>
      <c r="J761">
        <v>27630</v>
      </c>
      <c r="L761" s="259">
        <v>41954</v>
      </c>
      <c r="M761">
        <v>32570</v>
      </c>
      <c r="O761" s="284">
        <f>IFERROR(DATE(Table7[[#This Row],[year]],MONTH(DATEVALUE(Table7[[#This Row],[month]]&amp;"1")),Table7[[#This Row],[day]]),"")</f>
        <v>43993</v>
      </c>
      <c r="P761" s="195" t="s">
        <v>4186</v>
      </c>
      <c r="Q761" s="195">
        <v>2020</v>
      </c>
      <c r="R761" s="195" t="s">
        <v>3441</v>
      </c>
      <c r="S761" s="195">
        <v>11</v>
      </c>
      <c r="T761" s="195">
        <v>1731.9</v>
      </c>
      <c r="U761" s="195">
        <v>1599</v>
      </c>
      <c r="V761" s="195">
        <v>1605625</v>
      </c>
      <c r="X761" s="260">
        <v>44071</v>
      </c>
      <c r="Z761" s="260">
        <v>1</v>
      </c>
      <c r="AB761" s="260" t="str">
        <f ca="1">IFERROR(IFERROR(VLOOKUP(Table_Merge1[[#This Row],[Column1]],Table11[#All],2,FALSE),LEFT(AB762,8)&amp;IF(LEN((RIGHT(AB762,2)+1))&lt;2,"0"&amp;(RIGHT(AB762,2)+1),(RIGHT(AB762,2)-1))),"")</f>
        <v>1399.06.07</v>
      </c>
      <c r="AC761" s="259" t="str">
        <f ca="1">LEFT(Table_Merge1[[#This Row],[Column2]],4)</f>
        <v>1399</v>
      </c>
      <c r="AD761" s="259" t="str">
        <f ca="1">RIGHT(LEFT(Table_Merge1[[#This Row],[Column2]],7),2)</f>
        <v>06</v>
      </c>
      <c r="AE761" s="259" t="str">
        <f ca="1">RIGHT(Table_Merge1[[#This Row],[Column2]],2)</f>
        <v>07</v>
      </c>
      <c r="AH761" s="260">
        <v>2020</v>
      </c>
      <c r="AI761" t="s">
        <v>3445</v>
      </c>
      <c r="AJ761" s="260">
        <v>28</v>
      </c>
      <c r="AK761">
        <v>1955.85</v>
      </c>
      <c r="AL761">
        <v>1803.5</v>
      </c>
      <c r="AM761">
        <v>1533625</v>
      </c>
      <c r="AN761">
        <v>23450</v>
      </c>
      <c r="AP761" s="287" t="str">
        <f>IFERROR(IF(Table_Merge1[[#This Row],[LME Zinc stock]]*Table_Merge1[[#This Row],[Nima.مقدار]]=0,"",Table_Merge1[[#This Row],[LME Zinc stock]]*Table_Merge1[[#This Row],[Nima.مقدار]]),"")</f>
        <v/>
      </c>
      <c r="AQ761" s="287" t="str">
        <f>IFERROR(IF(Table_Merge1[[#This Row],[LME Zinc 3-month]]*Table_Merge1[[#This Row],[Nima.مقدار]]=0,"",Table_Merge1[[#This Row],[LME Zinc 3-month]]*Table_Merge1[[#This Row],[Nima.مقدار]]),"")</f>
        <v/>
      </c>
      <c r="AR761" s="288">
        <f>IFERROR(IF(Table_Merge1[[#This Row],[LME Zinc stock]]*Table_Merge1[[#This Row],[Azad.Sell]]=0,"",Table_Merge1[[#This Row],[LME Zinc stock]]*Table_Merge1[[#This Row],[Azad.Sell]]),"")</f>
        <v>35963506250</v>
      </c>
      <c r="AS761" s="288">
        <f>IFERROR(IF(Table_Merge1[[#This Row],[LME Zinc 3-month]]*Table_Merge1[[#This Row],[Azad.Sell]]=0,"",Table_Merge1[[#This Row],[LME Zinc 3-month]]*Table_Merge1[[#This Row],[Azad.Sell]]),"")</f>
        <v>42292075</v>
      </c>
      <c r="AT761"/>
    </row>
    <row r="762" spans="1:46" x14ac:dyDescent="0.25">
      <c r="A762" s="258">
        <v>41955</v>
      </c>
      <c r="B7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1393.08.21</v>
      </c>
      <c r="C762" s="195">
        <f t="shared" ca="1" si="47"/>
        <v>1393</v>
      </c>
      <c r="D7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62" s="195">
        <f>_xlfn.NUMBERVALUE(RIGHT(Table11[[#This Row],[تاریخ شمسی]],2))</f>
        <v>21</v>
      </c>
      <c r="F7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08-21</v>
      </c>
      <c r="G762" s="195" t="s">
        <v>913</v>
      </c>
      <c r="I762" s="259">
        <v>44501</v>
      </c>
      <c r="J762">
        <v>27550</v>
      </c>
      <c r="L762" s="259">
        <v>41955</v>
      </c>
      <c r="M762">
        <v>32610</v>
      </c>
      <c r="O762" s="283">
        <f>IFERROR(DATE(Table7[[#This Row],[year]],MONTH(DATEVALUE(Table7[[#This Row],[month]]&amp;"1")),Table7[[#This Row],[day]]),"")</f>
        <v>43992</v>
      </c>
      <c r="P762" s="257" t="s">
        <v>4187</v>
      </c>
      <c r="Q762" s="257">
        <v>2020</v>
      </c>
      <c r="R762" s="257" t="s">
        <v>3441</v>
      </c>
      <c r="S762" s="257">
        <v>10</v>
      </c>
      <c r="T762" s="257">
        <v>1717.65</v>
      </c>
      <c r="U762" s="257">
        <v>1608</v>
      </c>
      <c r="V762" s="257">
        <v>1610300</v>
      </c>
      <c r="X762" s="260">
        <v>44070</v>
      </c>
      <c r="Y762" t="s">
        <v>8811</v>
      </c>
      <c r="Z762" s="260">
        <v>1</v>
      </c>
      <c r="AA762">
        <v>1399</v>
      </c>
      <c r="AB762" s="260" t="str">
        <f ca="1">IFERROR(IFERROR(VLOOKUP(Table_Merge1[[#This Row],[Column1]],Table11[#All],2,FALSE),LEFT(AB763,8)&amp;IF(LEN((RIGHT(AB763,2)+1))&lt;2,"0"&amp;(RIGHT(AB763,2)+1),(RIGHT(AB763,2)-1))),"")</f>
        <v>1399.06.06</v>
      </c>
      <c r="AC762" s="259" t="str">
        <f ca="1">LEFT(Table_Merge1[[#This Row],[Column2]],4)</f>
        <v>1399</v>
      </c>
      <c r="AD762" s="259" t="str">
        <f ca="1">RIGHT(LEFT(Table_Merge1[[#This Row],[Column2]],7),2)</f>
        <v>06</v>
      </c>
      <c r="AE762" s="259" t="str">
        <f ca="1">RIGHT(Table_Merge1[[#This Row],[Column2]],2)</f>
        <v>06</v>
      </c>
      <c r="AF762">
        <v>6</v>
      </c>
      <c r="AG762">
        <v>6</v>
      </c>
      <c r="AH762" s="260">
        <v>2020</v>
      </c>
      <c r="AI762" t="s">
        <v>3445</v>
      </c>
      <c r="AJ762" s="260">
        <v>27</v>
      </c>
      <c r="AK762">
        <v>1938.8</v>
      </c>
      <c r="AL762">
        <v>1789</v>
      </c>
      <c r="AM762">
        <v>1537675</v>
      </c>
      <c r="AN762">
        <v>23450</v>
      </c>
      <c r="AO762">
        <v>201040</v>
      </c>
      <c r="AP762" s="287">
        <f>IFERROR(IF(Table_Merge1[[#This Row],[LME Zinc stock]]*Table_Merge1[[#This Row],[Nima.مقدار]]=0,"",Table_Merge1[[#This Row],[LME Zinc stock]]*Table_Merge1[[#This Row],[Nima.مقدار]]),"")</f>
        <v>309134182000</v>
      </c>
      <c r="AQ762" s="287">
        <f>IFERROR(IF(Table_Merge1[[#This Row],[LME Zinc 3-month]]*Table_Merge1[[#This Row],[Nima.مقدار]]=0,"",Table_Merge1[[#This Row],[LME Zinc 3-month]]*Table_Merge1[[#This Row],[Nima.مقدار]]),"")</f>
        <v>359660560</v>
      </c>
      <c r="AR762" s="288">
        <f>IFERROR(IF(Table_Merge1[[#This Row],[LME Zinc stock]]*Table_Merge1[[#This Row],[Azad.Sell]]=0,"",Table_Merge1[[#This Row],[LME Zinc stock]]*Table_Merge1[[#This Row],[Azad.Sell]]),"")</f>
        <v>36058478750</v>
      </c>
      <c r="AS762" s="288">
        <f>IFERROR(IF(Table_Merge1[[#This Row],[LME Zinc 3-month]]*Table_Merge1[[#This Row],[Azad.Sell]]=0,"",Table_Merge1[[#This Row],[LME Zinc 3-month]]*Table_Merge1[[#This Row],[Azad.Sell]]),"")</f>
        <v>41952050</v>
      </c>
      <c r="AT762"/>
    </row>
    <row r="763" spans="1:46" x14ac:dyDescent="0.25">
      <c r="A763" s="258">
        <v>41956</v>
      </c>
      <c r="B7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1393.08.22</v>
      </c>
      <c r="C763" s="195">
        <f t="shared" ca="1" si="47"/>
        <v>1393</v>
      </c>
      <c r="D7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63" s="195">
        <f>_xlfn.NUMBERVALUE(RIGHT(Table11[[#This Row],[تاریخ شمسی]],2))</f>
        <v>22</v>
      </c>
      <c r="F7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08-22</v>
      </c>
      <c r="G763" s="195" t="s">
        <v>914</v>
      </c>
      <c r="I763" s="259">
        <v>44502</v>
      </c>
      <c r="J763">
        <v>27650</v>
      </c>
      <c r="L763" s="259">
        <v>41956</v>
      </c>
      <c r="M763">
        <v>32610</v>
      </c>
      <c r="O763" s="284">
        <f>IFERROR(DATE(Table7[[#This Row],[year]],MONTH(DATEVALUE(Table7[[#This Row],[month]]&amp;"1")),Table7[[#This Row],[day]]),"")</f>
        <v>43991</v>
      </c>
      <c r="P763" s="195" t="s">
        <v>4188</v>
      </c>
      <c r="Q763" s="195">
        <v>2020</v>
      </c>
      <c r="R763" s="195" t="s">
        <v>3441</v>
      </c>
      <c r="S763" s="195">
        <v>9</v>
      </c>
      <c r="T763" s="195">
        <v>1707.5</v>
      </c>
      <c r="U763" s="195">
        <v>1600</v>
      </c>
      <c r="V763" s="195">
        <v>1614975</v>
      </c>
      <c r="X763" s="260">
        <v>44069</v>
      </c>
      <c r="Y763" t="s">
        <v>8810</v>
      </c>
      <c r="Z763" s="260">
        <v>1</v>
      </c>
      <c r="AA763">
        <v>1399</v>
      </c>
      <c r="AB763" s="260" t="str">
        <f ca="1">IFERROR(IFERROR(VLOOKUP(Table_Merge1[[#This Row],[Column1]],Table11[#All],2,FALSE),LEFT(AB764,8)&amp;IF(LEN((RIGHT(AB764,2)+1))&lt;2,"0"&amp;(RIGHT(AB764,2)+1),(RIGHT(AB764,2)-1))),"")</f>
        <v>1399.06.05</v>
      </c>
      <c r="AC763" s="259" t="str">
        <f ca="1">LEFT(Table_Merge1[[#This Row],[Column2]],4)</f>
        <v>1399</v>
      </c>
      <c r="AD763" s="259" t="str">
        <f ca="1">RIGHT(LEFT(Table_Merge1[[#This Row],[Column2]],7),2)</f>
        <v>06</v>
      </c>
      <c r="AE763" s="259" t="str">
        <f ca="1">RIGHT(Table_Merge1[[#This Row],[Column2]],2)</f>
        <v>05</v>
      </c>
      <c r="AF763">
        <v>6</v>
      </c>
      <c r="AG763">
        <v>5</v>
      </c>
      <c r="AH763" s="260">
        <v>2020</v>
      </c>
      <c r="AI763" t="s">
        <v>3445</v>
      </c>
      <c r="AJ763" s="260">
        <v>26</v>
      </c>
      <c r="AK763">
        <v>1918.5</v>
      </c>
      <c r="AL763">
        <v>1779</v>
      </c>
      <c r="AM763">
        <v>1541800</v>
      </c>
      <c r="AN763">
        <v>23550</v>
      </c>
      <c r="AO763">
        <v>199009</v>
      </c>
      <c r="AP763" s="287">
        <f>IFERROR(IF(Table_Merge1[[#This Row],[LME Zinc stock]]*Table_Merge1[[#This Row],[Nima.مقدار]]=0,"",Table_Merge1[[#This Row],[LME Zinc stock]]*Table_Merge1[[#This Row],[Nima.مقدار]]),"")</f>
        <v>306832076200</v>
      </c>
      <c r="AQ763" s="287">
        <f>IFERROR(IF(Table_Merge1[[#This Row],[LME Zinc 3-month]]*Table_Merge1[[#This Row],[Nima.مقدار]]=0,"",Table_Merge1[[#This Row],[LME Zinc 3-month]]*Table_Merge1[[#This Row],[Nima.مقدار]]),"")</f>
        <v>354037011</v>
      </c>
      <c r="AR763" s="288">
        <f>IFERROR(IF(Table_Merge1[[#This Row],[LME Zinc stock]]*Table_Merge1[[#This Row],[Azad.Sell]]=0,"",Table_Merge1[[#This Row],[LME Zinc stock]]*Table_Merge1[[#This Row],[Azad.Sell]]),"")</f>
        <v>36309390000</v>
      </c>
      <c r="AS763" s="288">
        <f>IFERROR(IF(Table_Merge1[[#This Row],[LME Zinc 3-month]]*Table_Merge1[[#This Row],[Azad.Sell]]=0,"",Table_Merge1[[#This Row],[LME Zinc 3-month]]*Table_Merge1[[#This Row],[Azad.Sell]]),"")</f>
        <v>41895450</v>
      </c>
      <c r="AT763"/>
    </row>
    <row r="764" spans="1:46" x14ac:dyDescent="0.25">
      <c r="A764" s="258">
        <v>41958</v>
      </c>
      <c r="B7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1393.08.24</v>
      </c>
      <c r="C764" s="195">
        <f t="shared" ca="1" si="47"/>
        <v>1393</v>
      </c>
      <c r="D7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64" s="195">
        <f>_xlfn.NUMBERVALUE(RIGHT(Table11[[#This Row],[تاریخ شمسی]],2))</f>
        <v>24</v>
      </c>
      <c r="F7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08-24</v>
      </c>
      <c r="G764" s="195" t="s">
        <v>915</v>
      </c>
      <c r="I764" s="259">
        <v>44503</v>
      </c>
      <c r="J764">
        <v>27970</v>
      </c>
      <c r="L764" s="259">
        <v>41958</v>
      </c>
      <c r="M764">
        <v>32500</v>
      </c>
      <c r="O764" s="283">
        <f>IFERROR(DATE(Table7[[#This Row],[year]],MONTH(DATEVALUE(Table7[[#This Row],[month]]&amp;"1")),Table7[[#This Row],[day]]),"")</f>
        <v>43990</v>
      </c>
      <c r="P764" s="257" t="s">
        <v>4189</v>
      </c>
      <c r="Q764" s="257">
        <v>2020</v>
      </c>
      <c r="R764" s="257" t="s">
        <v>3441</v>
      </c>
      <c r="S764" s="257">
        <v>8</v>
      </c>
      <c r="T764" s="257">
        <v>1692</v>
      </c>
      <c r="U764" s="257">
        <v>1595.5</v>
      </c>
      <c r="V764" s="257">
        <v>1616550</v>
      </c>
      <c r="X764" s="260">
        <v>44068</v>
      </c>
      <c r="Y764" t="s">
        <v>8809</v>
      </c>
      <c r="Z764" s="260">
        <v>1</v>
      </c>
      <c r="AA764">
        <v>1399</v>
      </c>
      <c r="AB764" s="260" t="str">
        <f ca="1">IFERROR(IFERROR(VLOOKUP(Table_Merge1[[#This Row],[Column1]],Table11[#All],2,FALSE),LEFT(AB765,8)&amp;IF(LEN((RIGHT(AB765,2)+1))&lt;2,"0"&amp;(RIGHT(AB765,2)+1),(RIGHT(AB765,2)-1))),"")</f>
        <v>1399.06.04</v>
      </c>
      <c r="AC764" s="259" t="str">
        <f ca="1">LEFT(Table_Merge1[[#This Row],[Column2]],4)</f>
        <v>1399</v>
      </c>
      <c r="AD764" s="259" t="str">
        <f ca="1">RIGHT(LEFT(Table_Merge1[[#This Row],[Column2]],7),2)</f>
        <v>06</v>
      </c>
      <c r="AE764" s="259" t="str">
        <f ca="1">RIGHT(Table_Merge1[[#This Row],[Column2]],2)</f>
        <v>04</v>
      </c>
      <c r="AF764">
        <v>6</v>
      </c>
      <c r="AG764">
        <v>4</v>
      </c>
      <c r="AH764" s="260">
        <v>2020</v>
      </c>
      <c r="AI764" t="s">
        <v>3445</v>
      </c>
      <c r="AJ764" s="260">
        <v>25</v>
      </c>
      <c r="AK764">
        <v>1925.45</v>
      </c>
      <c r="AL764">
        <v>1815</v>
      </c>
      <c r="AM764">
        <v>1545575</v>
      </c>
      <c r="AN764">
        <v>23450</v>
      </c>
      <c r="AO764">
        <v>196978</v>
      </c>
      <c r="AP764" s="287">
        <f>IFERROR(IF(Table_Merge1[[#This Row],[LME Zinc stock]]*Table_Merge1[[#This Row],[Nima.مقدار]]=0,"",Table_Merge1[[#This Row],[LME Zinc stock]]*Table_Merge1[[#This Row],[Nima.مقدار]]),"")</f>
        <v>304444272350</v>
      </c>
      <c r="AQ764" s="287">
        <f>IFERROR(IF(Table_Merge1[[#This Row],[LME Zinc 3-month]]*Table_Merge1[[#This Row],[Nima.مقدار]]=0,"",Table_Merge1[[#This Row],[LME Zinc 3-month]]*Table_Merge1[[#This Row],[Nima.مقدار]]),"")</f>
        <v>357515070</v>
      </c>
      <c r="AR764" s="288">
        <f>IFERROR(IF(Table_Merge1[[#This Row],[LME Zinc stock]]*Table_Merge1[[#This Row],[Azad.Sell]]=0,"",Table_Merge1[[#This Row],[LME Zinc stock]]*Table_Merge1[[#This Row],[Azad.Sell]]),"")</f>
        <v>36243733750</v>
      </c>
      <c r="AS764" s="288">
        <f>IFERROR(IF(Table_Merge1[[#This Row],[LME Zinc 3-month]]*Table_Merge1[[#This Row],[Azad.Sell]]=0,"",Table_Merge1[[#This Row],[LME Zinc 3-month]]*Table_Merge1[[#This Row],[Azad.Sell]]),"")</f>
        <v>42561750</v>
      </c>
      <c r="AT764"/>
    </row>
    <row r="765" spans="1:46" x14ac:dyDescent="0.25">
      <c r="A765" s="258">
        <v>41959</v>
      </c>
      <c r="B7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1393.08.25</v>
      </c>
      <c r="C765" s="195">
        <f t="shared" ca="1" si="47"/>
        <v>1393</v>
      </c>
      <c r="D7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65" s="195">
        <f>_xlfn.NUMBERVALUE(RIGHT(Table11[[#This Row],[تاریخ شمسی]],2))</f>
        <v>25</v>
      </c>
      <c r="F7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08-25</v>
      </c>
      <c r="G765" s="195" t="s">
        <v>916</v>
      </c>
      <c r="I765" s="259">
        <v>44504</v>
      </c>
      <c r="J765">
        <v>27730</v>
      </c>
      <c r="L765" s="259">
        <v>41959</v>
      </c>
      <c r="M765">
        <v>32480</v>
      </c>
      <c r="O765" s="284">
        <f>IFERROR(DATE(Table7[[#This Row],[year]],MONTH(DATEVALUE(Table7[[#This Row],[month]]&amp;"1")),Table7[[#This Row],[day]]),"")</f>
        <v>43987</v>
      </c>
      <c r="P765" s="195" t="s">
        <v>4190</v>
      </c>
      <c r="Q765" s="195">
        <v>2020</v>
      </c>
      <c r="R765" s="195" t="s">
        <v>3441</v>
      </c>
      <c r="S765" s="195">
        <v>5</v>
      </c>
      <c r="T765" s="195">
        <v>1709.55</v>
      </c>
      <c r="U765" s="195">
        <v>1570.5</v>
      </c>
      <c r="V765" s="195">
        <v>1577000</v>
      </c>
      <c r="X765" s="260">
        <v>44067</v>
      </c>
      <c r="Y765" t="s">
        <v>8808</v>
      </c>
      <c r="Z765" s="260">
        <v>1</v>
      </c>
      <c r="AA765">
        <v>1399</v>
      </c>
      <c r="AB765" s="260" t="str">
        <f ca="1">IFERROR(IFERROR(VLOOKUP(Table_Merge1[[#This Row],[Column1]],Table11[#All],2,FALSE),LEFT(AB766,8)&amp;IF(LEN((RIGHT(AB766,2)+1))&lt;2,"0"&amp;(RIGHT(AB766,2)+1),(RIGHT(AB766,2)-1))),"")</f>
        <v>1399.06.03</v>
      </c>
      <c r="AC765" s="259" t="str">
        <f ca="1">LEFT(Table_Merge1[[#This Row],[Column2]],4)</f>
        <v>1399</v>
      </c>
      <c r="AD765" s="259" t="str">
        <f ca="1">RIGHT(LEFT(Table_Merge1[[#This Row],[Column2]],7),2)</f>
        <v>06</v>
      </c>
      <c r="AE765" s="259" t="str">
        <f ca="1">RIGHT(Table_Merge1[[#This Row],[Column2]],2)</f>
        <v>03</v>
      </c>
      <c r="AF765">
        <v>6</v>
      </c>
      <c r="AG765">
        <v>3</v>
      </c>
      <c r="AH765" s="260">
        <v>2020</v>
      </c>
      <c r="AI765" t="s">
        <v>3445</v>
      </c>
      <c r="AJ765" s="260">
        <v>24</v>
      </c>
      <c r="AK765">
        <v>1947.55</v>
      </c>
      <c r="AL765">
        <v>1818</v>
      </c>
      <c r="AM765">
        <v>1550225</v>
      </c>
      <c r="AN765">
        <v>23120</v>
      </c>
      <c r="AO765">
        <v>194461</v>
      </c>
      <c r="AP765" s="287">
        <f>IFERROR(IF(Table_Merge1[[#This Row],[LME Zinc stock]]*Table_Merge1[[#This Row],[Nima.مقدار]]=0,"",Table_Merge1[[#This Row],[LME Zinc stock]]*Table_Merge1[[#This Row],[Nima.مقدار]]),"")</f>
        <v>301458303725</v>
      </c>
      <c r="AQ765" s="287">
        <f>IFERROR(IF(Table_Merge1[[#This Row],[LME Zinc 3-month]]*Table_Merge1[[#This Row],[Nima.مقدار]]=0,"",Table_Merge1[[#This Row],[LME Zinc 3-month]]*Table_Merge1[[#This Row],[Nima.مقدار]]),"")</f>
        <v>353530098</v>
      </c>
      <c r="AR765" s="288">
        <f>IFERROR(IF(Table_Merge1[[#This Row],[LME Zinc stock]]*Table_Merge1[[#This Row],[Azad.Sell]]=0,"",Table_Merge1[[#This Row],[LME Zinc stock]]*Table_Merge1[[#This Row],[Azad.Sell]]),"")</f>
        <v>35841202000</v>
      </c>
      <c r="AS765" s="288">
        <f>IFERROR(IF(Table_Merge1[[#This Row],[LME Zinc 3-month]]*Table_Merge1[[#This Row],[Azad.Sell]]=0,"",Table_Merge1[[#This Row],[LME Zinc 3-month]]*Table_Merge1[[#This Row],[Azad.Sell]]),"")</f>
        <v>42032160</v>
      </c>
      <c r="AT765"/>
    </row>
    <row r="766" spans="1:46" x14ac:dyDescent="0.25">
      <c r="A766" s="258">
        <v>41960</v>
      </c>
      <c r="B7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1393.08.26</v>
      </c>
      <c r="C766" s="195">
        <f t="shared" ca="1" si="47"/>
        <v>1393</v>
      </c>
      <c r="D7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66" s="195">
        <f>_xlfn.NUMBERVALUE(RIGHT(Table11[[#This Row],[تاریخ شمسی]],2))</f>
        <v>26</v>
      </c>
      <c r="F7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08-26</v>
      </c>
      <c r="G766" s="195" t="s">
        <v>917</v>
      </c>
      <c r="I766" s="259">
        <v>44505</v>
      </c>
      <c r="J766">
        <v>27730</v>
      </c>
      <c r="L766" s="259">
        <v>41960</v>
      </c>
      <c r="M766">
        <v>32480</v>
      </c>
      <c r="O766" s="283">
        <f>IFERROR(DATE(Table7[[#This Row],[year]],MONTH(DATEVALUE(Table7[[#This Row],[month]]&amp;"1")),Table7[[#This Row],[day]]),"")</f>
        <v>43986</v>
      </c>
      <c r="P766" s="257" t="s">
        <v>4191</v>
      </c>
      <c r="Q766" s="257">
        <v>2020</v>
      </c>
      <c r="R766" s="257" t="s">
        <v>3441</v>
      </c>
      <c r="S766" s="257">
        <v>4</v>
      </c>
      <c r="T766" s="257">
        <v>1706.45</v>
      </c>
      <c r="U766" s="257">
        <v>1586.5</v>
      </c>
      <c r="V766" s="257">
        <v>1548550</v>
      </c>
      <c r="X766" s="260">
        <v>44064</v>
      </c>
      <c r="Z766" s="260">
        <v>1</v>
      </c>
      <c r="AB766" s="260" t="str">
        <f ca="1">IFERROR(IFERROR(VLOOKUP(Table_Merge1[[#This Row],[Column1]],Table11[#All],2,FALSE),LEFT(AB767,8)&amp;IF(LEN((RIGHT(AB767,2)+1))&lt;2,"0"&amp;(RIGHT(AB767,2)+1),(RIGHT(AB767,2)-1))),"")</f>
        <v>1399.05.29</v>
      </c>
      <c r="AC766" s="259" t="str">
        <f ca="1">LEFT(Table_Merge1[[#This Row],[Column2]],4)</f>
        <v>1399</v>
      </c>
      <c r="AD766" s="259" t="str">
        <f ca="1">RIGHT(LEFT(Table_Merge1[[#This Row],[Column2]],7),2)</f>
        <v>05</v>
      </c>
      <c r="AE766" s="259" t="str">
        <f ca="1">RIGHT(Table_Merge1[[#This Row],[Column2]],2)</f>
        <v>29</v>
      </c>
      <c r="AH766" s="260">
        <v>2020</v>
      </c>
      <c r="AI766" t="s">
        <v>3445</v>
      </c>
      <c r="AJ766" s="260">
        <v>21</v>
      </c>
      <c r="AK766">
        <v>1932.85</v>
      </c>
      <c r="AL766" t="s">
        <v>3621</v>
      </c>
      <c r="AM766" t="s">
        <v>3621</v>
      </c>
      <c r="AN766">
        <v>23170</v>
      </c>
      <c r="AP766" s="287" t="str">
        <f>IFERROR(IF(Table_Merge1[[#This Row],[LME Zinc stock]]*Table_Merge1[[#This Row],[Nima.مقدار]]=0,"",Table_Merge1[[#This Row],[LME Zinc stock]]*Table_Merge1[[#This Row],[Nima.مقدار]]),"")</f>
        <v/>
      </c>
      <c r="AQ766" s="287" t="str">
        <f>IFERROR(IF(Table_Merge1[[#This Row],[LME Zinc 3-month]]*Table_Merge1[[#This Row],[Nima.مقدار]]=0,"",Table_Merge1[[#This Row],[LME Zinc 3-month]]*Table_Merge1[[#This Row],[Nima.مقدار]]),"")</f>
        <v/>
      </c>
      <c r="AR766" s="288" t="str">
        <f>IFERROR(IF(Table_Merge1[[#This Row],[LME Zinc stock]]*Table_Merge1[[#This Row],[Azad.Sell]]=0,"",Table_Merge1[[#This Row],[LME Zinc stock]]*Table_Merge1[[#This Row],[Azad.Sell]]),"")</f>
        <v/>
      </c>
      <c r="AS766" s="288" t="str">
        <f>IFERROR(IF(Table_Merge1[[#This Row],[LME Zinc 3-month]]*Table_Merge1[[#This Row],[Azad.Sell]]=0,"",Table_Merge1[[#This Row],[LME Zinc 3-month]]*Table_Merge1[[#This Row],[Azad.Sell]]),"")</f>
        <v/>
      </c>
      <c r="AT766"/>
    </row>
    <row r="767" spans="1:46" x14ac:dyDescent="0.25">
      <c r="A767" s="258">
        <v>41961</v>
      </c>
      <c r="B7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1393.08.27</v>
      </c>
      <c r="C767" s="195">
        <f t="shared" ca="1" si="47"/>
        <v>1393</v>
      </c>
      <c r="D7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67" s="195">
        <f>_xlfn.NUMBERVALUE(RIGHT(Table11[[#This Row],[تاریخ شمسی]],2))</f>
        <v>27</v>
      </c>
      <c r="F7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08-27</v>
      </c>
      <c r="G767" s="195" t="s">
        <v>918</v>
      </c>
      <c r="I767" s="259">
        <v>44506</v>
      </c>
      <c r="J767">
        <v>27870</v>
      </c>
      <c r="L767" s="259">
        <v>41961</v>
      </c>
      <c r="M767">
        <v>32560</v>
      </c>
      <c r="O767" s="284">
        <f>IFERROR(DATE(Table7[[#This Row],[year]],MONTH(DATEVALUE(Table7[[#This Row],[month]]&amp;"1")),Table7[[#This Row],[day]]),"")</f>
        <v>43985</v>
      </c>
      <c r="P767" s="195" t="s">
        <v>4192</v>
      </c>
      <c r="Q767" s="195">
        <v>2020</v>
      </c>
      <c r="R767" s="195" t="s">
        <v>3441</v>
      </c>
      <c r="S767" s="195">
        <v>3</v>
      </c>
      <c r="T767" s="195">
        <v>1717.6</v>
      </c>
      <c r="U767" s="195">
        <v>1605.5</v>
      </c>
      <c r="V767" s="195">
        <v>1535250</v>
      </c>
      <c r="X767" s="260">
        <v>44063</v>
      </c>
      <c r="Y767" t="s">
        <v>8807</v>
      </c>
      <c r="Z767" s="260">
        <v>1</v>
      </c>
      <c r="AA767">
        <v>1399</v>
      </c>
      <c r="AB767" s="260" t="str">
        <f ca="1">IFERROR(IFERROR(VLOOKUP(Table_Merge1[[#This Row],[Column1]],Table11[#All],2,FALSE),LEFT(AB768,8)&amp;IF(LEN((RIGHT(AB768,2)+1))&lt;2,"0"&amp;(RIGHT(AB768,2)+1),(RIGHT(AB768,2)-1))),"")</f>
        <v>1399.05.30</v>
      </c>
      <c r="AC767" s="259" t="str">
        <f ca="1">LEFT(Table_Merge1[[#This Row],[Column2]],4)</f>
        <v>1399</v>
      </c>
      <c r="AD767" s="259" t="str">
        <f ca="1">RIGHT(LEFT(Table_Merge1[[#This Row],[Column2]],7),2)</f>
        <v>05</v>
      </c>
      <c r="AE767" s="259" t="str">
        <f ca="1">RIGHT(Table_Merge1[[#This Row],[Column2]],2)</f>
        <v>30</v>
      </c>
      <c r="AF767">
        <v>5</v>
      </c>
      <c r="AG767">
        <v>30</v>
      </c>
      <c r="AH767" s="260">
        <v>2020</v>
      </c>
      <c r="AI767" t="s">
        <v>3445</v>
      </c>
      <c r="AJ767" s="260">
        <v>20</v>
      </c>
      <c r="AK767">
        <v>1928.05</v>
      </c>
      <c r="AL767">
        <v>1797.5</v>
      </c>
      <c r="AM767">
        <v>1554375</v>
      </c>
      <c r="AN767">
        <v>23170</v>
      </c>
      <c r="AO767">
        <v>196525</v>
      </c>
      <c r="AP767" s="287">
        <f>IFERROR(IF(Table_Merge1[[#This Row],[LME Zinc stock]]*Table_Merge1[[#This Row],[Nima.مقدار]]=0,"",Table_Merge1[[#This Row],[LME Zinc stock]]*Table_Merge1[[#This Row],[Nima.مقدار]]),"")</f>
        <v>305473546875</v>
      </c>
      <c r="AQ767" s="287">
        <f>IFERROR(IF(Table_Merge1[[#This Row],[LME Zinc 3-month]]*Table_Merge1[[#This Row],[Nima.مقدار]]=0,"",Table_Merge1[[#This Row],[LME Zinc 3-month]]*Table_Merge1[[#This Row],[Nima.مقدار]]),"")</f>
        <v>353253687.5</v>
      </c>
      <c r="AR767" s="288">
        <f>IFERROR(IF(Table_Merge1[[#This Row],[LME Zinc stock]]*Table_Merge1[[#This Row],[Azad.Sell]]=0,"",Table_Merge1[[#This Row],[LME Zinc stock]]*Table_Merge1[[#This Row],[Azad.Sell]]),"")</f>
        <v>36014868750</v>
      </c>
      <c r="AS767" s="288">
        <f>IFERROR(IF(Table_Merge1[[#This Row],[LME Zinc 3-month]]*Table_Merge1[[#This Row],[Azad.Sell]]=0,"",Table_Merge1[[#This Row],[LME Zinc 3-month]]*Table_Merge1[[#This Row],[Azad.Sell]]),"")</f>
        <v>41648075</v>
      </c>
      <c r="AT767"/>
    </row>
    <row r="768" spans="1:46" x14ac:dyDescent="0.25">
      <c r="A768" s="258">
        <v>41962</v>
      </c>
      <c r="B7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1393.08.28</v>
      </c>
      <c r="C768" s="195">
        <f t="shared" ca="1" si="47"/>
        <v>1393</v>
      </c>
      <c r="D7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68" s="195">
        <f>_xlfn.NUMBERVALUE(RIGHT(Table11[[#This Row],[تاریخ شمسی]],2))</f>
        <v>28</v>
      </c>
      <c r="F7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08-28</v>
      </c>
      <c r="G768" s="195" t="s">
        <v>919</v>
      </c>
      <c r="I768" s="259">
        <v>44507</v>
      </c>
      <c r="J768">
        <v>28050</v>
      </c>
      <c r="L768" s="259">
        <v>41962</v>
      </c>
      <c r="M768">
        <v>32530</v>
      </c>
      <c r="O768" s="283">
        <f>IFERROR(DATE(Table7[[#This Row],[year]],MONTH(DATEVALUE(Table7[[#This Row],[month]]&amp;"1")),Table7[[#This Row],[day]]),"")</f>
        <v>43984</v>
      </c>
      <c r="P768" s="257" t="s">
        <v>4193</v>
      </c>
      <c r="Q768" s="257">
        <v>2020</v>
      </c>
      <c r="R768" s="257" t="s">
        <v>3441</v>
      </c>
      <c r="S768" s="257">
        <v>2</v>
      </c>
      <c r="T768" s="257">
        <v>1740.25</v>
      </c>
      <c r="U768" s="257">
        <v>1638</v>
      </c>
      <c r="V768" s="257">
        <v>1541125</v>
      </c>
      <c r="X768" s="260">
        <v>44062</v>
      </c>
      <c r="Y768" t="s">
        <v>8806</v>
      </c>
      <c r="Z768" s="260">
        <v>2</v>
      </c>
      <c r="AA768">
        <v>1399</v>
      </c>
      <c r="AB768" s="260" t="str">
        <f ca="1">IFERROR(IFERROR(VLOOKUP(Table_Merge1[[#This Row],[Column1]],Table11[#All],2,FALSE),LEFT(AB769,8)&amp;IF(LEN((RIGHT(AB769,2)+1))&lt;2,"0"&amp;(RIGHT(AB769,2)+1),(RIGHT(AB769,2)-1))),"")</f>
        <v>1399.05.29</v>
      </c>
      <c r="AC768" s="259" t="str">
        <f ca="1">LEFT(Table_Merge1[[#This Row],[Column2]],4)</f>
        <v>1399</v>
      </c>
      <c r="AD768" s="259" t="str">
        <f ca="1">RIGHT(LEFT(Table_Merge1[[#This Row],[Column2]],7),2)</f>
        <v>05</v>
      </c>
      <c r="AE768" s="259" t="str">
        <f ca="1">RIGHT(Table_Merge1[[#This Row],[Column2]],2)</f>
        <v>29</v>
      </c>
      <c r="AF768">
        <v>5</v>
      </c>
      <c r="AG768">
        <v>29</v>
      </c>
      <c r="AH768" s="260">
        <v>2020</v>
      </c>
      <c r="AI768" t="s">
        <v>3445</v>
      </c>
      <c r="AJ768" s="260">
        <v>19</v>
      </c>
      <c r="AK768">
        <v>1993.15</v>
      </c>
      <c r="AL768">
        <v>1776.5</v>
      </c>
      <c r="AM768">
        <v>1559300</v>
      </c>
      <c r="AN768">
        <v>22850</v>
      </c>
      <c r="AO768">
        <v>197803</v>
      </c>
      <c r="AP768" s="287">
        <f>IFERROR(IF(Table_Merge1[[#This Row],[LME Zinc stock]]*Table_Merge1[[#This Row],[Nima.مقدار]]=0,"",Table_Merge1[[#This Row],[LME Zinc stock]]*Table_Merge1[[#This Row],[Nima.مقدار]]),"")</f>
        <v>308434217900</v>
      </c>
      <c r="AQ768" s="287">
        <f>IFERROR(IF(Table_Merge1[[#This Row],[LME Zinc 3-month]]*Table_Merge1[[#This Row],[Nima.مقدار]]=0,"",Table_Merge1[[#This Row],[LME Zinc 3-month]]*Table_Merge1[[#This Row],[Nima.مقدار]]),"")</f>
        <v>351397029.5</v>
      </c>
      <c r="AR768" s="288">
        <f>IFERROR(IF(Table_Merge1[[#This Row],[LME Zinc stock]]*Table_Merge1[[#This Row],[Azad.Sell]]=0,"",Table_Merge1[[#This Row],[LME Zinc stock]]*Table_Merge1[[#This Row],[Azad.Sell]]),"")</f>
        <v>35630005000</v>
      </c>
      <c r="AS768" s="288">
        <f>IFERROR(IF(Table_Merge1[[#This Row],[LME Zinc 3-month]]*Table_Merge1[[#This Row],[Azad.Sell]]=0,"",Table_Merge1[[#This Row],[LME Zinc 3-month]]*Table_Merge1[[#This Row],[Azad.Sell]]),"")</f>
        <v>40593025</v>
      </c>
      <c r="AT768"/>
    </row>
    <row r="769" spans="1:46" x14ac:dyDescent="0.25">
      <c r="A769" s="258">
        <v>41963</v>
      </c>
      <c r="B7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1393.08.29</v>
      </c>
      <c r="C769" s="195">
        <f t="shared" ca="1" si="47"/>
        <v>1393</v>
      </c>
      <c r="D7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769" s="195">
        <f>_xlfn.NUMBERVALUE(RIGHT(Table11[[#This Row],[تاریخ شمسی]],2))</f>
        <v>29</v>
      </c>
      <c r="F7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08-29</v>
      </c>
      <c r="G769" s="195" t="s">
        <v>920</v>
      </c>
      <c r="I769" s="259">
        <v>44508</v>
      </c>
      <c r="J769">
        <v>28100</v>
      </c>
      <c r="L769" s="259">
        <v>41963</v>
      </c>
      <c r="M769">
        <v>32520</v>
      </c>
      <c r="O769" s="284">
        <f>IFERROR(DATE(Table7[[#This Row],[year]],MONTH(DATEVALUE(Table7[[#This Row],[month]]&amp;"1")),Table7[[#This Row],[day]]),"")</f>
        <v>43983</v>
      </c>
      <c r="P769" s="195" t="s">
        <v>4194</v>
      </c>
      <c r="Q769" s="195">
        <v>2020</v>
      </c>
      <c r="R769" s="195" t="s">
        <v>3441</v>
      </c>
      <c r="S769" s="195">
        <v>1</v>
      </c>
      <c r="T769" s="195">
        <v>1734.8</v>
      </c>
      <c r="U769" s="195">
        <v>1592.5</v>
      </c>
      <c r="V769" s="195">
        <v>1541150</v>
      </c>
      <c r="X769" s="260">
        <v>44061</v>
      </c>
      <c r="Y769" t="s">
        <v>8805</v>
      </c>
      <c r="Z769" s="260">
        <v>2</v>
      </c>
      <c r="AA769">
        <v>1399</v>
      </c>
      <c r="AB769" s="260" t="str">
        <f ca="1">IFERROR(IFERROR(VLOOKUP(Table_Merge1[[#This Row],[Column1]],Table11[#All],2,FALSE),LEFT(AB770,8)&amp;IF(LEN((RIGHT(AB770,2)+1))&lt;2,"0"&amp;(RIGHT(AB770,2)+1),(RIGHT(AB770,2)-1))),"")</f>
        <v>1399.05.28</v>
      </c>
      <c r="AC769" s="259" t="str">
        <f ca="1">LEFT(Table_Merge1[[#This Row],[Column2]],4)</f>
        <v>1399</v>
      </c>
      <c r="AD769" s="259" t="str">
        <f ca="1">RIGHT(LEFT(Table_Merge1[[#This Row],[Column2]],7),2)</f>
        <v>05</v>
      </c>
      <c r="AE769" s="259" t="str">
        <f ca="1">RIGHT(Table_Merge1[[#This Row],[Column2]],2)</f>
        <v>28</v>
      </c>
      <c r="AF769">
        <v>5</v>
      </c>
      <c r="AG769">
        <v>28</v>
      </c>
      <c r="AH769" s="260">
        <v>2020</v>
      </c>
      <c r="AI769" t="s">
        <v>3445</v>
      </c>
      <c r="AJ769" s="260">
        <v>18</v>
      </c>
      <c r="AK769">
        <v>2005.15</v>
      </c>
      <c r="AL769">
        <v>1779</v>
      </c>
      <c r="AM769">
        <v>1563300</v>
      </c>
      <c r="AN769">
        <v>22850</v>
      </c>
      <c r="AO769">
        <v>187343</v>
      </c>
      <c r="AP769" s="287">
        <f>IFERROR(IF(Table_Merge1[[#This Row],[LME Zinc stock]]*Table_Merge1[[#This Row],[Nima.مقدار]]=0,"",Table_Merge1[[#This Row],[LME Zinc stock]]*Table_Merge1[[#This Row],[Nima.مقدار]]),"")</f>
        <v>292873311900</v>
      </c>
      <c r="AQ769" s="287">
        <f>IFERROR(IF(Table_Merge1[[#This Row],[LME Zinc 3-month]]*Table_Merge1[[#This Row],[Nima.مقدار]]=0,"",Table_Merge1[[#This Row],[LME Zinc 3-month]]*Table_Merge1[[#This Row],[Nima.مقدار]]),"")</f>
        <v>333283197</v>
      </c>
      <c r="AR769" s="288">
        <f>IFERROR(IF(Table_Merge1[[#This Row],[LME Zinc stock]]*Table_Merge1[[#This Row],[Azad.Sell]]=0,"",Table_Merge1[[#This Row],[LME Zinc stock]]*Table_Merge1[[#This Row],[Azad.Sell]]),"")</f>
        <v>35721405000</v>
      </c>
      <c r="AS769" s="288">
        <f>IFERROR(IF(Table_Merge1[[#This Row],[LME Zinc 3-month]]*Table_Merge1[[#This Row],[Azad.Sell]]=0,"",Table_Merge1[[#This Row],[LME Zinc 3-month]]*Table_Merge1[[#This Row],[Azad.Sell]]),"")</f>
        <v>40650150</v>
      </c>
      <c r="AT769"/>
    </row>
    <row r="770" spans="1:46" x14ac:dyDescent="0.25">
      <c r="A770" s="258">
        <v>41965</v>
      </c>
      <c r="B7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1393.09.01</v>
      </c>
      <c r="C770" s="195">
        <f t="shared" ref="C770:C833" ca="1" si="48">_xlfn.NUMBERVALUE(LEFT(G770, LEN(G770) - MAX(IF(ISNUMBER(MID(G770, ROW(INDIRECT("1:"&amp;LEN(G770))), 1) *1)=FALSE, ROW(INDIRECT("6:"&amp;LEN(G770))), 6))))</f>
        <v>1393</v>
      </c>
      <c r="D7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70" s="195">
        <f>_xlfn.NUMBERVALUE(RIGHT(Table11[[#This Row],[تاریخ شمسی]],2))</f>
        <v>1</v>
      </c>
      <c r="F7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09-01</v>
      </c>
      <c r="G770" s="195" t="s">
        <v>921</v>
      </c>
      <c r="I770" s="259">
        <v>44509</v>
      </c>
      <c r="J770">
        <v>28150</v>
      </c>
      <c r="L770" s="259">
        <v>41965</v>
      </c>
      <c r="M770">
        <v>32460</v>
      </c>
      <c r="O770" s="283">
        <f>IFERROR(DATE(Table7[[#This Row],[year]],MONTH(DATEVALUE(Table7[[#This Row],[month]]&amp;"1")),Table7[[#This Row],[day]]),"")</f>
        <v>43980</v>
      </c>
      <c r="P770" s="257" t="s">
        <v>4195</v>
      </c>
      <c r="Q770" s="257">
        <v>2020</v>
      </c>
      <c r="R770" s="257" t="s">
        <v>3439</v>
      </c>
      <c r="S770" s="257">
        <v>29</v>
      </c>
      <c r="T770" s="257">
        <v>1725.65</v>
      </c>
      <c r="U770" s="257">
        <v>1579</v>
      </c>
      <c r="V770" s="257">
        <v>1521325</v>
      </c>
      <c r="X770" s="260">
        <v>44060</v>
      </c>
      <c r="Y770" t="s">
        <v>8804</v>
      </c>
      <c r="Z770" s="260">
        <v>2</v>
      </c>
      <c r="AA770">
        <v>1399</v>
      </c>
      <c r="AB770" s="260" t="str">
        <f ca="1">IFERROR(IFERROR(VLOOKUP(Table_Merge1[[#This Row],[Column1]],Table11[#All],2,FALSE),LEFT(AB771,8)&amp;IF(LEN((RIGHT(AB771,2)+1))&lt;2,"0"&amp;(RIGHT(AB771,2)+1),(RIGHT(AB771,2)-1))),"")</f>
        <v>1399.05.27</v>
      </c>
      <c r="AC770" s="259" t="str">
        <f ca="1">LEFT(Table_Merge1[[#This Row],[Column2]],4)</f>
        <v>1399</v>
      </c>
      <c r="AD770" s="259" t="str">
        <f ca="1">RIGHT(LEFT(Table_Merge1[[#This Row],[Column2]],7),2)</f>
        <v>05</v>
      </c>
      <c r="AE770" s="259" t="str">
        <f ca="1">RIGHT(Table_Merge1[[#This Row],[Column2]],2)</f>
        <v>27</v>
      </c>
      <c r="AF770">
        <v>5</v>
      </c>
      <c r="AG770">
        <v>27</v>
      </c>
      <c r="AH770" s="260">
        <v>2020</v>
      </c>
      <c r="AI770" t="s">
        <v>3445</v>
      </c>
      <c r="AJ770" s="260">
        <v>17</v>
      </c>
      <c r="AK770">
        <v>1949.85</v>
      </c>
      <c r="AL770">
        <v>1773.5</v>
      </c>
      <c r="AM770">
        <v>1567375</v>
      </c>
      <c r="AN770">
        <v>23200</v>
      </c>
      <c r="AO770">
        <v>191231</v>
      </c>
      <c r="AP770" s="287">
        <f>IFERROR(IF(Table_Merge1[[#This Row],[LME Zinc stock]]*Table_Merge1[[#This Row],[Nima.مقدار]]=0,"",Table_Merge1[[#This Row],[LME Zinc stock]]*Table_Merge1[[#This Row],[Nima.مقدار]]),"")</f>
        <v>299730688625</v>
      </c>
      <c r="AQ770" s="287">
        <f>IFERROR(IF(Table_Merge1[[#This Row],[LME Zinc 3-month]]*Table_Merge1[[#This Row],[Nima.مقدار]]=0,"",Table_Merge1[[#This Row],[LME Zinc 3-month]]*Table_Merge1[[#This Row],[Nima.مقدار]]),"")</f>
        <v>339148178.5</v>
      </c>
      <c r="AR770" s="288">
        <f>IFERROR(IF(Table_Merge1[[#This Row],[LME Zinc stock]]*Table_Merge1[[#This Row],[Azad.Sell]]=0,"",Table_Merge1[[#This Row],[LME Zinc stock]]*Table_Merge1[[#This Row],[Azad.Sell]]),"")</f>
        <v>36363100000</v>
      </c>
      <c r="AS770" s="288">
        <f>IFERROR(IF(Table_Merge1[[#This Row],[LME Zinc 3-month]]*Table_Merge1[[#This Row],[Azad.Sell]]=0,"",Table_Merge1[[#This Row],[LME Zinc 3-month]]*Table_Merge1[[#This Row],[Azad.Sell]]),"")</f>
        <v>41145200</v>
      </c>
      <c r="AT770"/>
    </row>
    <row r="771" spans="1:46" x14ac:dyDescent="0.25">
      <c r="A771" s="258">
        <v>41966</v>
      </c>
      <c r="B7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1393.09.02</v>
      </c>
      <c r="C771" s="195">
        <f t="shared" ca="1" si="48"/>
        <v>1393</v>
      </c>
      <c r="D7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71" s="195">
        <f>_xlfn.NUMBERVALUE(RIGHT(Table11[[#This Row],[تاریخ شمسی]],2))</f>
        <v>2</v>
      </c>
      <c r="F7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09-02</v>
      </c>
      <c r="G771" s="195" t="s">
        <v>922</v>
      </c>
      <c r="I771" s="259">
        <v>44510</v>
      </c>
      <c r="J771">
        <v>28420</v>
      </c>
      <c r="L771" s="259">
        <v>41966</v>
      </c>
      <c r="M771">
        <v>32450</v>
      </c>
      <c r="O771" s="284">
        <f>IFERROR(DATE(Table7[[#This Row],[year]],MONTH(DATEVALUE(Table7[[#This Row],[month]]&amp;"1")),Table7[[#This Row],[day]]),"")</f>
        <v>43979</v>
      </c>
      <c r="P771" s="195" t="s">
        <v>4196</v>
      </c>
      <c r="Q771" s="195">
        <v>2020</v>
      </c>
      <c r="R771" s="195" t="s">
        <v>3439</v>
      </c>
      <c r="S771" s="195">
        <v>28</v>
      </c>
      <c r="T771" s="195">
        <v>1723.3</v>
      </c>
      <c r="U771" s="195">
        <v>1560.5</v>
      </c>
      <c r="V771" s="195">
        <v>1526250</v>
      </c>
      <c r="X771" s="260">
        <v>44057</v>
      </c>
      <c r="Z771" s="260">
        <v>2</v>
      </c>
      <c r="AB771" s="260" t="str">
        <f ca="1">IFERROR(IFERROR(VLOOKUP(Table_Merge1[[#This Row],[Column1]],Table11[#All],2,FALSE),LEFT(AB772,8)&amp;IF(LEN((RIGHT(AB772,2)+1))&lt;2,"0"&amp;(RIGHT(AB772,2)+1),(RIGHT(AB772,2)-1))),"")</f>
        <v>1399.05.22</v>
      </c>
      <c r="AC771" s="259" t="str">
        <f ca="1">LEFT(Table_Merge1[[#This Row],[Column2]],4)</f>
        <v>1399</v>
      </c>
      <c r="AD771" s="259" t="str">
        <f ca="1">RIGHT(LEFT(Table_Merge1[[#This Row],[Column2]],7),2)</f>
        <v>05</v>
      </c>
      <c r="AE771" s="259" t="str">
        <f ca="1">RIGHT(Table_Merge1[[#This Row],[Column2]],2)</f>
        <v>22</v>
      </c>
      <c r="AH771" s="260">
        <v>2020</v>
      </c>
      <c r="AI771" t="s">
        <v>3445</v>
      </c>
      <c r="AJ771" s="260">
        <v>14</v>
      </c>
      <c r="AK771">
        <v>1948.3</v>
      </c>
      <c r="AL771">
        <v>1776</v>
      </c>
      <c r="AM771">
        <v>1572950</v>
      </c>
      <c r="AN771">
        <v>22500</v>
      </c>
      <c r="AP771" s="287" t="str">
        <f>IFERROR(IF(Table_Merge1[[#This Row],[LME Zinc stock]]*Table_Merge1[[#This Row],[Nima.مقدار]]=0,"",Table_Merge1[[#This Row],[LME Zinc stock]]*Table_Merge1[[#This Row],[Nima.مقدار]]),"")</f>
        <v/>
      </c>
      <c r="AQ771" s="287" t="str">
        <f>IFERROR(IF(Table_Merge1[[#This Row],[LME Zinc 3-month]]*Table_Merge1[[#This Row],[Nima.مقدار]]=0,"",Table_Merge1[[#This Row],[LME Zinc 3-month]]*Table_Merge1[[#This Row],[Nima.مقدار]]),"")</f>
        <v/>
      </c>
      <c r="AR771" s="288">
        <f>IFERROR(IF(Table_Merge1[[#This Row],[LME Zinc stock]]*Table_Merge1[[#This Row],[Azad.Sell]]=0,"",Table_Merge1[[#This Row],[LME Zinc stock]]*Table_Merge1[[#This Row],[Azad.Sell]]),"")</f>
        <v>35391375000</v>
      </c>
      <c r="AS771" s="288">
        <f>IFERROR(IF(Table_Merge1[[#This Row],[LME Zinc 3-month]]*Table_Merge1[[#This Row],[Azad.Sell]]=0,"",Table_Merge1[[#This Row],[LME Zinc 3-month]]*Table_Merge1[[#This Row],[Azad.Sell]]),"")</f>
        <v>39960000</v>
      </c>
      <c r="AT771"/>
    </row>
    <row r="772" spans="1:46" x14ac:dyDescent="0.25">
      <c r="A772" s="258">
        <v>41967</v>
      </c>
      <c r="B7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1393.09.03</v>
      </c>
      <c r="C772" s="195">
        <f t="shared" ca="1" si="48"/>
        <v>1393</v>
      </c>
      <c r="D7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72" s="195">
        <f>_xlfn.NUMBERVALUE(RIGHT(Table11[[#This Row],[تاریخ شمسی]],2))</f>
        <v>3</v>
      </c>
      <c r="F7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09-03</v>
      </c>
      <c r="G772" s="195" t="s">
        <v>923</v>
      </c>
      <c r="I772" s="259">
        <v>44511</v>
      </c>
      <c r="J772">
        <v>28500</v>
      </c>
      <c r="L772" s="259">
        <v>41967</v>
      </c>
      <c r="M772">
        <v>32600</v>
      </c>
      <c r="O772" s="283">
        <f>IFERROR(DATE(Table7[[#This Row],[year]],MONTH(DATEVALUE(Table7[[#This Row],[month]]&amp;"1")),Table7[[#This Row],[day]]),"")</f>
        <v>43978</v>
      </c>
      <c r="P772" s="257" t="s">
        <v>4197</v>
      </c>
      <c r="Q772" s="257">
        <v>2020</v>
      </c>
      <c r="R772" s="257" t="s">
        <v>3439</v>
      </c>
      <c r="S772" s="257">
        <v>27</v>
      </c>
      <c r="T772" s="257">
        <v>1705.15</v>
      </c>
      <c r="U772" s="257">
        <v>1555.5</v>
      </c>
      <c r="V772" s="257">
        <v>1500900</v>
      </c>
      <c r="X772" s="260">
        <v>44056</v>
      </c>
      <c r="Y772" t="s">
        <v>8803</v>
      </c>
      <c r="Z772" s="260">
        <v>2</v>
      </c>
      <c r="AA772">
        <v>1399</v>
      </c>
      <c r="AB772" s="260" t="str">
        <f ca="1">IFERROR(IFERROR(VLOOKUP(Table_Merge1[[#This Row],[Column1]],Table11[#All],2,FALSE),LEFT(AB773,8)&amp;IF(LEN((RIGHT(AB773,2)+1))&lt;2,"0"&amp;(RIGHT(AB773,2)+1),(RIGHT(AB773,2)-1))),"")</f>
        <v>1399.05.23</v>
      </c>
      <c r="AC772" s="259" t="str">
        <f ca="1">LEFT(Table_Merge1[[#This Row],[Column2]],4)</f>
        <v>1399</v>
      </c>
      <c r="AD772" s="259" t="str">
        <f ca="1">RIGHT(LEFT(Table_Merge1[[#This Row],[Column2]],7),2)</f>
        <v>05</v>
      </c>
      <c r="AE772" s="259" t="str">
        <f ca="1">RIGHT(Table_Merge1[[#This Row],[Column2]],2)</f>
        <v>23</v>
      </c>
      <c r="AF772">
        <v>5</v>
      </c>
      <c r="AG772">
        <v>23</v>
      </c>
      <c r="AH772" s="260">
        <v>2020</v>
      </c>
      <c r="AI772" t="s">
        <v>3445</v>
      </c>
      <c r="AJ772" s="260">
        <v>13</v>
      </c>
      <c r="AK772">
        <v>1931</v>
      </c>
      <c r="AL772">
        <v>1761.5</v>
      </c>
      <c r="AM772">
        <v>1574100</v>
      </c>
      <c r="AN772">
        <v>22500</v>
      </c>
      <c r="AO772">
        <v>188041</v>
      </c>
      <c r="AP772" s="287">
        <f>IFERROR(IF(Table_Merge1[[#This Row],[LME Zinc stock]]*Table_Merge1[[#This Row],[Nima.مقدار]]=0,"",Table_Merge1[[#This Row],[LME Zinc stock]]*Table_Merge1[[#This Row],[Nima.مقدار]]),"")</f>
        <v>295995338100</v>
      </c>
      <c r="AQ772" s="287">
        <f>IFERROR(IF(Table_Merge1[[#This Row],[LME Zinc 3-month]]*Table_Merge1[[#This Row],[Nima.مقدار]]=0,"",Table_Merge1[[#This Row],[LME Zinc 3-month]]*Table_Merge1[[#This Row],[Nima.مقدار]]),"")</f>
        <v>331234221.5</v>
      </c>
      <c r="AR772" s="288">
        <f>IFERROR(IF(Table_Merge1[[#This Row],[LME Zinc stock]]*Table_Merge1[[#This Row],[Azad.Sell]]=0,"",Table_Merge1[[#This Row],[LME Zinc stock]]*Table_Merge1[[#This Row],[Azad.Sell]]),"")</f>
        <v>35417250000</v>
      </c>
      <c r="AS772" s="288">
        <f>IFERROR(IF(Table_Merge1[[#This Row],[LME Zinc 3-month]]*Table_Merge1[[#This Row],[Azad.Sell]]=0,"",Table_Merge1[[#This Row],[LME Zinc 3-month]]*Table_Merge1[[#This Row],[Azad.Sell]]),"")</f>
        <v>39633750</v>
      </c>
      <c r="AT772"/>
    </row>
    <row r="773" spans="1:46" x14ac:dyDescent="0.25">
      <c r="A773" s="258">
        <v>41968</v>
      </c>
      <c r="B7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1393.09.04</v>
      </c>
      <c r="C773" s="195">
        <f t="shared" ca="1" si="48"/>
        <v>1393</v>
      </c>
      <c r="D7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73" s="195">
        <f>_xlfn.NUMBERVALUE(RIGHT(Table11[[#This Row],[تاریخ شمسی]],2))</f>
        <v>4</v>
      </c>
      <c r="F7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09-04</v>
      </c>
      <c r="G773" s="195" t="s">
        <v>924</v>
      </c>
      <c r="I773" s="259">
        <v>44512</v>
      </c>
      <c r="J773">
        <v>28500</v>
      </c>
      <c r="L773" s="259">
        <v>41968</v>
      </c>
      <c r="M773">
        <v>32610</v>
      </c>
      <c r="O773" s="284">
        <f>IFERROR(DATE(Table7[[#This Row],[year]],MONTH(DATEVALUE(Table7[[#This Row],[month]]&amp;"1")),Table7[[#This Row],[day]]),"")</f>
        <v>43977</v>
      </c>
      <c r="P773" s="195" t="s">
        <v>4198</v>
      </c>
      <c r="Q773" s="195">
        <v>2020</v>
      </c>
      <c r="R773" s="195" t="s">
        <v>3439</v>
      </c>
      <c r="S773" s="195">
        <v>26</v>
      </c>
      <c r="T773" s="195">
        <v>1722.75</v>
      </c>
      <c r="U773" s="195">
        <v>1529</v>
      </c>
      <c r="V773" s="195">
        <v>1505550</v>
      </c>
      <c r="X773" s="260">
        <v>44055</v>
      </c>
      <c r="Y773" t="s">
        <v>8802</v>
      </c>
      <c r="Z773" s="260">
        <v>2</v>
      </c>
      <c r="AA773">
        <v>1399</v>
      </c>
      <c r="AB773" s="260" t="str">
        <f ca="1">IFERROR(IFERROR(VLOOKUP(Table_Merge1[[#This Row],[Column1]],Table11[#All],2,FALSE),LEFT(AB774,8)&amp;IF(LEN((RIGHT(AB774,2)+1))&lt;2,"0"&amp;(RIGHT(AB774,2)+1),(RIGHT(AB774,2)-1))),"")</f>
        <v>1399.05.22</v>
      </c>
      <c r="AC773" s="259" t="str">
        <f ca="1">LEFT(Table_Merge1[[#This Row],[Column2]],4)</f>
        <v>1399</v>
      </c>
      <c r="AD773" s="259" t="str">
        <f ca="1">RIGHT(LEFT(Table_Merge1[[#This Row],[Column2]],7),2)</f>
        <v>05</v>
      </c>
      <c r="AE773" s="259" t="str">
        <f ca="1">RIGHT(Table_Merge1[[#This Row],[Column2]],2)</f>
        <v>22</v>
      </c>
      <c r="AF773">
        <v>5</v>
      </c>
      <c r="AG773">
        <v>22</v>
      </c>
      <c r="AH773" s="260">
        <v>2020</v>
      </c>
      <c r="AI773" t="s">
        <v>3445</v>
      </c>
      <c r="AJ773" s="260">
        <v>12</v>
      </c>
      <c r="AK773">
        <v>1931.7</v>
      </c>
      <c r="AL773">
        <v>1791.5</v>
      </c>
      <c r="AM773">
        <v>1578200</v>
      </c>
      <c r="AN773">
        <v>22250</v>
      </c>
      <c r="AO773">
        <v>187860</v>
      </c>
      <c r="AP773" s="287">
        <f>IFERROR(IF(Table_Merge1[[#This Row],[LME Zinc stock]]*Table_Merge1[[#This Row],[Nima.مقدار]]=0,"",Table_Merge1[[#This Row],[LME Zinc stock]]*Table_Merge1[[#This Row],[Nima.مقدار]]),"")</f>
        <v>296480652000</v>
      </c>
      <c r="AQ773" s="287">
        <f>IFERROR(IF(Table_Merge1[[#This Row],[LME Zinc 3-month]]*Table_Merge1[[#This Row],[Nima.مقدار]]=0,"",Table_Merge1[[#This Row],[LME Zinc 3-month]]*Table_Merge1[[#This Row],[Nima.مقدار]]),"")</f>
        <v>336551190</v>
      </c>
      <c r="AR773" s="288">
        <f>IFERROR(IF(Table_Merge1[[#This Row],[LME Zinc stock]]*Table_Merge1[[#This Row],[Azad.Sell]]=0,"",Table_Merge1[[#This Row],[LME Zinc stock]]*Table_Merge1[[#This Row],[Azad.Sell]]),"")</f>
        <v>35114950000</v>
      </c>
      <c r="AS773" s="288">
        <f>IFERROR(IF(Table_Merge1[[#This Row],[LME Zinc 3-month]]*Table_Merge1[[#This Row],[Azad.Sell]]=0,"",Table_Merge1[[#This Row],[LME Zinc 3-month]]*Table_Merge1[[#This Row],[Azad.Sell]]),"")</f>
        <v>39860875</v>
      </c>
      <c r="AT773"/>
    </row>
    <row r="774" spans="1:46" x14ac:dyDescent="0.25">
      <c r="A774" s="258">
        <v>41969</v>
      </c>
      <c r="B7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1393.09.05</v>
      </c>
      <c r="C774" s="195">
        <f t="shared" ca="1" si="48"/>
        <v>1393</v>
      </c>
      <c r="D7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74" s="195">
        <f>_xlfn.NUMBERVALUE(RIGHT(Table11[[#This Row],[تاریخ شمسی]],2))</f>
        <v>5</v>
      </c>
      <c r="F7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09-05</v>
      </c>
      <c r="G774" s="195" t="s">
        <v>925</v>
      </c>
      <c r="I774" s="259">
        <v>44513</v>
      </c>
      <c r="J774">
        <v>28720</v>
      </c>
      <c r="L774" s="259">
        <v>41969</v>
      </c>
      <c r="M774">
        <v>32920</v>
      </c>
      <c r="O774" s="283">
        <f>IFERROR(DATE(Table7[[#This Row],[year]],MONTH(DATEVALUE(Table7[[#This Row],[month]]&amp;"1")),Table7[[#This Row],[day]]),"")</f>
        <v>43973</v>
      </c>
      <c r="P774" s="257" t="s">
        <v>4199</v>
      </c>
      <c r="Q774" s="257">
        <v>2020</v>
      </c>
      <c r="R774" s="257" t="s">
        <v>3439</v>
      </c>
      <c r="S774" s="257">
        <v>22</v>
      </c>
      <c r="T774" s="257">
        <v>1732.45</v>
      </c>
      <c r="U774" s="257">
        <v>1540</v>
      </c>
      <c r="V774" s="257">
        <v>1496050</v>
      </c>
      <c r="X774" s="260">
        <v>44054</v>
      </c>
      <c r="Y774" t="s">
        <v>8801</v>
      </c>
      <c r="Z774" s="260">
        <v>2</v>
      </c>
      <c r="AA774">
        <v>1399</v>
      </c>
      <c r="AB774" s="260" t="str">
        <f ca="1">IFERROR(IFERROR(VLOOKUP(Table_Merge1[[#This Row],[Column1]],Table11[#All],2,FALSE),LEFT(AB775,8)&amp;IF(LEN((RIGHT(AB775,2)+1))&lt;2,"0"&amp;(RIGHT(AB775,2)+1),(RIGHT(AB775,2)-1))),"")</f>
        <v>1399.05.21</v>
      </c>
      <c r="AC774" s="259" t="str">
        <f ca="1">LEFT(Table_Merge1[[#This Row],[Column2]],4)</f>
        <v>1399</v>
      </c>
      <c r="AD774" s="259" t="str">
        <f ca="1">RIGHT(LEFT(Table_Merge1[[#This Row],[Column2]],7),2)</f>
        <v>05</v>
      </c>
      <c r="AE774" s="259" t="str">
        <f ca="1">RIGHT(Table_Merge1[[#This Row],[Column2]],2)</f>
        <v>21</v>
      </c>
      <c r="AF774">
        <v>5</v>
      </c>
      <c r="AG774">
        <v>21</v>
      </c>
      <c r="AH774" s="260">
        <v>2020</v>
      </c>
      <c r="AI774" t="s">
        <v>3445</v>
      </c>
      <c r="AJ774" s="260">
        <v>11</v>
      </c>
      <c r="AK774">
        <v>1996.6</v>
      </c>
      <c r="AL774">
        <v>1783</v>
      </c>
      <c r="AM774">
        <v>1585000</v>
      </c>
      <c r="AN774">
        <v>22200</v>
      </c>
      <c r="AO774">
        <v>185501</v>
      </c>
      <c r="AP774" s="287">
        <f>IFERROR(IF(Table_Merge1[[#This Row],[LME Zinc stock]]*Table_Merge1[[#This Row],[Nima.مقدار]]=0,"",Table_Merge1[[#This Row],[LME Zinc stock]]*Table_Merge1[[#This Row],[Nima.مقدار]]),"")</f>
        <v>294019085000</v>
      </c>
      <c r="AQ774" s="287">
        <f>IFERROR(IF(Table_Merge1[[#This Row],[LME Zinc 3-month]]*Table_Merge1[[#This Row],[Nima.مقدار]]=0,"",Table_Merge1[[#This Row],[LME Zinc 3-month]]*Table_Merge1[[#This Row],[Nima.مقدار]]),"")</f>
        <v>330748283</v>
      </c>
      <c r="AR774" s="288">
        <f>IFERROR(IF(Table_Merge1[[#This Row],[LME Zinc stock]]*Table_Merge1[[#This Row],[Azad.Sell]]=0,"",Table_Merge1[[#This Row],[LME Zinc stock]]*Table_Merge1[[#This Row],[Azad.Sell]]),"")</f>
        <v>35187000000</v>
      </c>
      <c r="AS774" s="288">
        <f>IFERROR(IF(Table_Merge1[[#This Row],[LME Zinc 3-month]]*Table_Merge1[[#This Row],[Azad.Sell]]=0,"",Table_Merge1[[#This Row],[LME Zinc 3-month]]*Table_Merge1[[#This Row],[Azad.Sell]]),"")</f>
        <v>39582600</v>
      </c>
      <c r="AT774"/>
    </row>
    <row r="775" spans="1:46" x14ac:dyDescent="0.25">
      <c r="A775" s="258">
        <v>41970</v>
      </c>
      <c r="B7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1393.09.06</v>
      </c>
      <c r="C775" s="195">
        <f t="shared" ca="1" si="48"/>
        <v>1393</v>
      </c>
      <c r="D7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75" s="195">
        <f>_xlfn.NUMBERVALUE(RIGHT(Table11[[#This Row],[تاریخ شمسی]],2))</f>
        <v>6</v>
      </c>
      <c r="F7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09-06</v>
      </c>
      <c r="G775" s="195" t="s">
        <v>926</v>
      </c>
      <c r="I775" s="259">
        <v>44514</v>
      </c>
      <c r="J775">
        <v>28600</v>
      </c>
      <c r="L775" s="259">
        <v>41970</v>
      </c>
      <c r="M775">
        <v>33100</v>
      </c>
      <c r="O775" s="284">
        <f>IFERROR(DATE(Table7[[#This Row],[year]],MONTH(DATEVALUE(Table7[[#This Row],[month]]&amp;"1")),Table7[[#This Row],[day]]),"")</f>
        <v>43972</v>
      </c>
      <c r="P775" s="195" t="s">
        <v>4200</v>
      </c>
      <c r="Q775" s="195">
        <v>2020</v>
      </c>
      <c r="R775" s="195" t="s">
        <v>3439</v>
      </c>
      <c r="S775" s="195">
        <v>21</v>
      </c>
      <c r="T775" s="195">
        <v>1732.8</v>
      </c>
      <c r="U775" s="195" t="s">
        <v>3621</v>
      </c>
      <c r="V775" s="195" t="s">
        <v>3621</v>
      </c>
      <c r="X775" s="260">
        <v>44053</v>
      </c>
      <c r="Y775" t="s">
        <v>8800</v>
      </c>
      <c r="Z775" s="260">
        <v>2</v>
      </c>
      <c r="AA775">
        <v>1399</v>
      </c>
      <c r="AB775" s="260" t="str">
        <f ca="1">IFERROR(IFERROR(VLOOKUP(Table_Merge1[[#This Row],[Column1]],Table11[#All],2,FALSE),LEFT(AB776,8)&amp;IF(LEN((RIGHT(AB776,2)+1))&lt;2,"0"&amp;(RIGHT(AB776,2)+1),(RIGHT(AB776,2)-1))),"")</f>
        <v>1399.05.20</v>
      </c>
      <c r="AC775" s="259" t="str">
        <f ca="1">LEFT(Table_Merge1[[#This Row],[Column2]],4)</f>
        <v>1399</v>
      </c>
      <c r="AD775" s="259" t="str">
        <f ca="1">RIGHT(LEFT(Table_Merge1[[#This Row],[Column2]],7),2)</f>
        <v>05</v>
      </c>
      <c r="AE775" s="259" t="str">
        <f ca="1">RIGHT(Table_Merge1[[#This Row],[Column2]],2)</f>
        <v>20</v>
      </c>
      <c r="AF775">
        <v>5</v>
      </c>
      <c r="AG775">
        <v>20</v>
      </c>
      <c r="AH775" s="260">
        <v>2020</v>
      </c>
      <c r="AI775" t="s">
        <v>3445</v>
      </c>
      <c r="AJ775" s="260">
        <v>10</v>
      </c>
      <c r="AK775">
        <v>2030.3</v>
      </c>
      <c r="AL775">
        <v>1770</v>
      </c>
      <c r="AM775">
        <v>1590550</v>
      </c>
      <c r="AN775">
        <v>22000</v>
      </c>
      <c r="AO775">
        <v>184460</v>
      </c>
      <c r="AP775" s="287">
        <f>IFERROR(IF(Table_Merge1[[#This Row],[LME Zinc stock]]*Table_Merge1[[#This Row],[Nima.مقدار]]=0,"",Table_Merge1[[#This Row],[LME Zinc stock]]*Table_Merge1[[#This Row],[Nima.مقدار]]),"")</f>
        <v>293392853000</v>
      </c>
      <c r="AQ775" s="287">
        <f>IFERROR(IF(Table_Merge1[[#This Row],[LME Zinc 3-month]]*Table_Merge1[[#This Row],[Nima.مقدار]]=0,"",Table_Merge1[[#This Row],[LME Zinc 3-month]]*Table_Merge1[[#This Row],[Nima.مقدار]]),"")</f>
        <v>326494200</v>
      </c>
      <c r="AR775" s="288">
        <f>IFERROR(IF(Table_Merge1[[#This Row],[LME Zinc stock]]*Table_Merge1[[#This Row],[Azad.Sell]]=0,"",Table_Merge1[[#This Row],[LME Zinc stock]]*Table_Merge1[[#This Row],[Azad.Sell]]),"")</f>
        <v>34992100000</v>
      </c>
      <c r="AS775" s="288">
        <f>IFERROR(IF(Table_Merge1[[#This Row],[LME Zinc 3-month]]*Table_Merge1[[#This Row],[Azad.Sell]]=0,"",Table_Merge1[[#This Row],[LME Zinc 3-month]]*Table_Merge1[[#This Row],[Azad.Sell]]),"")</f>
        <v>38940000</v>
      </c>
      <c r="AT775"/>
    </row>
    <row r="776" spans="1:46" x14ac:dyDescent="0.25">
      <c r="A776" s="258">
        <v>41972</v>
      </c>
      <c r="B7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1393.09.08</v>
      </c>
      <c r="C776" s="195">
        <f t="shared" ca="1" si="48"/>
        <v>1393</v>
      </c>
      <c r="D7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76" s="195">
        <f>_xlfn.NUMBERVALUE(RIGHT(Table11[[#This Row],[تاریخ شمسی]],2))</f>
        <v>8</v>
      </c>
      <c r="F7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09-08</v>
      </c>
      <c r="G776" s="195" t="s">
        <v>927</v>
      </c>
      <c r="I776" s="259">
        <v>44515</v>
      </c>
      <c r="J776">
        <v>28150</v>
      </c>
      <c r="L776" s="259">
        <v>41972</v>
      </c>
      <c r="M776">
        <v>34020</v>
      </c>
      <c r="O776" s="283">
        <f>IFERROR(DATE(Table7[[#This Row],[year]],MONTH(DATEVALUE(Table7[[#This Row],[month]]&amp;"1")),Table7[[#This Row],[day]]),"")</f>
        <v>43971</v>
      </c>
      <c r="P776" s="257" t="s">
        <v>4201</v>
      </c>
      <c r="Q776" s="257">
        <v>2020</v>
      </c>
      <c r="R776" s="257" t="s">
        <v>3439</v>
      </c>
      <c r="S776" s="257">
        <v>20</v>
      </c>
      <c r="T776" s="257">
        <v>1750.05</v>
      </c>
      <c r="U776" s="257">
        <v>1536.5</v>
      </c>
      <c r="V776" s="257">
        <v>1500900</v>
      </c>
      <c r="X776" s="260">
        <v>44050</v>
      </c>
      <c r="Z776" s="260">
        <v>2</v>
      </c>
      <c r="AB776" s="260" t="str">
        <f ca="1">IFERROR(IFERROR(VLOOKUP(Table_Merge1[[#This Row],[Column1]],Table11[#All],2,FALSE),LEFT(AB777,8)&amp;IF(LEN((RIGHT(AB777,2)+1))&lt;2,"0"&amp;(RIGHT(AB777,2)+1),(RIGHT(AB777,2)-1))),"")</f>
        <v>1399.05.15</v>
      </c>
      <c r="AC776" s="259" t="str">
        <f ca="1">LEFT(Table_Merge1[[#This Row],[Column2]],4)</f>
        <v>1399</v>
      </c>
      <c r="AD776" s="259" t="str">
        <f ca="1">RIGHT(LEFT(Table_Merge1[[#This Row],[Column2]],7),2)</f>
        <v>05</v>
      </c>
      <c r="AE776" s="259" t="str">
        <f ca="1">RIGHT(Table_Merge1[[#This Row],[Column2]],2)</f>
        <v>15</v>
      </c>
      <c r="AH776" s="260">
        <v>2020</v>
      </c>
      <c r="AI776" t="s">
        <v>3445</v>
      </c>
      <c r="AJ776" s="260">
        <v>7</v>
      </c>
      <c r="AK776">
        <v>2061.5</v>
      </c>
      <c r="AL776">
        <v>1757</v>
      </c>
      <c r="AM776">
        <v>1588325</v>
      </c>
      <c r="AN776">
        <v>23700</v>
      </c>
      <c r="AP776" s="287" t="str">
        <f>IFERROR(IF(Table_Merge1[[#This Row],[LME Zinc stock]]*Table_Merge1[[#This Row],[Nima.مقدار]]=0,"",Table_Merge1[[#This Row],[LME Zinc stock]]*Table_Merge1[[#This Row],[Nima.مقدار]]),"")</f>
        <v/>
      </c>
      <c r="AQ776" s="287" t="str">
        <f>IFERROR(IF(Table_Merge1[[#This Row],[LME Zinc 3-month]]*Table_Merge1[[#This Row],[Nima.مقدار]]=0,"",Table_Merge1[[#This Row],[LME Zinc 3-month]]*Table_Merge1[[#This Row],[Nima.مقدار]]),"")</f>
        <v/>
      </c>
      <c r="AR776" s="288">
        <f>IFERROR(IF(Table_Merge1[[#This Row],[LME Zinc stock]]*Table_Merge1[[#This Row],[Azad.Sell]]=0,"",Table_Merge1[[#This Row],[LME Zinc stock]]*Table_Merge1[[#This Row],[Azad.Sell]]),"")</f>
        <v>37643302500</v>
      </c>
      <c r="AS776" s="288">
        <f>IFERROR(IF(Table_Merge1[[#This Row],[LME Zinc 3-month]]*Table_Merge1[[#This Row],[Azad.Sell]]=0,"",Table_Merge1[[#This Row],[LME Zinc 3-month]]*Table_Merge1[[#This Row],[Azad.Sell]]),"")</f>
        <v>41640900</v>
      </c>
      <c r="AT776"/>
    </row>
    <row r="777" spans="1:46" x14ac:dyDescent="0.25">
      <c r="A777" s="258">
        <v>41973</v>
      </c>
      <c r="B7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1393.09.09</v>
      </c>
      <c r="C777" s="195">
        <f t="shared" ca="1" si="48"/>
        <v>1393</v>
      </c>
      <c r="D7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77" s="195">
        <f>_xlfn.NUMBERVALUE(RIGHT(Table11[[#This Row],[تاریخ شمسی]],2))</f>
        <v>9</v>
      </c>
      <c r="F7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09-09</v>
      </c>
      <c r="G777" s="195" t="s">
        <v>928</v>
      </c>
      <c r="I777" s="259">
        <v>44516</v>
      </c>
      <c r="J777">
        <v>28300</v>
      </c>
      <c r="L777" s="259">
        <v>41973</v>
      </c>
      <c r="M777">
        <v>34690</v>
      </c>
      <c r="O777" s="284">
        <f>IFERROR(DATE(Table7[[#This Row],[year]],MONTH(DATEVALUE(Table7[[#This Row],[month]]&amp;"1")),Table7[[#This Row],[day]]),"")</f>
        <v>43970</v>
      </c>
      <c r="P777" s="195" t="s">
        <v>4202</v>
      </c>
      <c r="Q777" s="195">
        <v>2020</v>
      </c>
      <c r="R777" s="195" t="s">
        <v>3439</v>
      </c>
      <c r="S777" s="195">
        <v>19</v>
      </c>
      <c r="T777" s="195">
        <v>1735.25</v>
      </c>
      <c r="U777" s="195">
        <v>1524</v>
      </c>
      <c r="V777" s="195">
        <v>1493075</v>
      </c>
      <c r="X777" s="260">
        <v>44049</v>
      </c>
      <c r="Y777" t="s">
        <v>8799</v>
      </c>
      <c r="Z777" s="260">
        <v>2</v>
      </c>
      <c r="AA777">
        <v>1399</v>
      </c>
      <c r="AB777" s="260" t="str">
        <f ca="1">IFERROR(IFERROR(VLOOKUP(Table_Merge1[[#This Row],[Column1]],Table11[#All],2,FALSE),LEFT(AB778,8)&amp;IF(LEN((RIGHT(AB778,2)+1))&lt;2,"0"&amp;(RIGHT(AB778,2)+1),(RIGHT(AB778,2)-1))),"")</f>
        <v>1399.05.16</v>
      </c>
      <c r="AC777" s="259" t="str">
        <f ca="1">LEFT(Table_Merge1[[#This Row],[Column2]],4)</f>
        <v>1399</v>
      </c>
      <c r="AD777" s="259" t="str">
        <f ca="1">RIGHT(LEFT(Table_Merge1[[#This Row],[Column2]],7),2)</f>
        <v>05</v>
      </c>
      <c r="AE777" s="259" t="str">
        <f ca="1">RIGHT(Table_Merge1[[#This Row],[Column2]],2)</f>
        <v>16</v>
      </c>
      <c r="AF777">
        <v>5</v>
      </c>
      <c r="AG777">
        <v>16</v>
      </c>
      <c r="AH777" s="260">
        <v>2020</v>
      </c>
      <c r="AI777" t="s">
        <v>3445</v>
      </c>
      <c r="AJ777" s="260">
        <v>6</v>
      </c>
      <c r="AK777">
        <v>2049.15</v>
      </c>
      <c r="AL777">
        <v>1766</v>
      </c>
      <c r="AM777">
        <v>1594325</v>
      </c>
      <c r="AN777">
        <v>23700</v>
      </c>
      <c r="AO777">
        <v>184558</v>
      </c>
      <c r="AP777" s="287">
        <f>IFERROR(IF(Table_Merge1[[#This Row],[LME Zinc stock]]*Table_Merge1[[#This Row],[Nima.مقدار]]=0,"",Table_Merge1[[#This Row],[LME Zinc stock]]*Table_Merge1[[#This Row],[Nima.مقدار]]),"")</f>
        <v>294245433350</v>
      </c>
      <c r="AQ777" s="287">
        <f>IFERROR(IF(Table_Merge1[[#This Row],[LME Zinc 3-month]]*Table_Merge1[[#This Row],[Nima.مقدار]]=0,"",Table_Merge1[[#This Row],[LME Zinc 3-month]]*Table_Merge1[[#This Row],[Nima.مقدار]]),"")</f>
        <v>325929428</v>
      </c>
      <c r="AR777" s="288">
        <f>IFERROR(IF(Table_Merge1[[#This Row],[LME Zinc stock]]*Table_Merge1[[#This Row],[Azad.Sell]]=0,"",Table_Merge1[[#This Row],[LME Zinc stock]]*Table_Merge1[[#This Row],[Azad.Sell]]),"")</f>
        <v>37785502500</v>
      </c>
      <c r="AS777" s="288">
        <f>IFERROR(IF(Table_Merge1[[#This Row],[LME Zinc 3-month]]*Table_Merge1[[#This Row],[Azad.Sell]]=0,"",Table_Merge1[[#This Row],[LME Zinc 3-month]]*Table_Merge1[[#This Row],[Azad.Sell]]),"")</f>
        <v>41854200</v>
      </c>
      <c r="AT777"/>
    </row>
    <row r="778" spans="1:46" x14ac:dyDescent="0.25">
      <c r="A778" s="258">
        <v>41974</v>
      </c>
      <c r="B7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1393.09.10</v>
      </c>
      <c r="C778" s="195">
        <f t="shared" ca="1" si="48"/>
        <v>1393</v>
      </c>
      <c r="D7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78" s="195">
        <f>_xlfn.NUMBERVALUE(RIGHT(Table11[[#This Row],[تاریخ شمسی]],2))</f>
        <v>10</v>
      </c>
      <c r="F7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09-10</v>
      </c>
      <c r="G778" s="195" t="s">
        <v>929</v>
      </c>
      <c r="I778" s="259">
        <v>44517</v>
      </c>
      <c r="J778">
        <v>28380</v>
      </c>
      <c r="L778" s="259">
        <v>41974</v>
      </c>
      <c r="M778">
        <v>33770</v>
      </c>
      <c r="O778" s="283">
        <f>IFERROR(DATE(Table7[[#This Row],[year]],MONTH(DATEVALUE(Table7[[#This Row],[month]]&amp;"1")),Table7[[#This Row],[day]]),"")</f>
        <v>43969</v>
      </c>
      <c r="P778" s="257" t="s">
        <v>4203</v>
      </c>
      <c r="Q778" s="257">
        <v>2020</v>
      </c>
      <c r="R778" s="257" t="s">
        <v>3439</v>
      </c>
      <c r="S778" s="257">
        <v>18</v>
      </c>
      <c r="T778" s="257">
        <v>1756.9</v>
      </c>
      <c r="U778" s="257">
        <v>1527.5</v>
      </c>
      <c r="V778" s="257">
        <v>1493775</v>
      </c>
      <c r="X778" s="260">
        <v>44048</v>
      </c>
      <c r="Y778" t="s">
        <v>8798</v>
      </c>
      <c r="Z778" s="260">
        <v>2</v>
      </c>
      <c r="AA778">
        <v>1399</v>
      </c>
      <c r="AB778" s="260" t="str">
        <f ca="1">IFERROR(IFERROR(VLOOKUP(Table_Merge1[[#This Row],[Column1]],Table11[#All],2,FALSE),LEFT(AB779,8)&amp;IF(LEN((RIGHT(AB779,2)+1))&lt;2,"0"&amp;(RIGHT(AB779,2)+1),(RIGHT(AB779,2)-1))),"")</f>
        <v>1399.05.15</v>
      </c>
      <c r="AC778" s="259" t="str">
        <f ca="1">LEFT(Table_Merge1[[#This Row],[Column2]],4)</f>
        <v>1399</v>
      </c>
      <c r="AD778" s="259" t="str">
        <f ca="1">RIGHT(LEFT(Table_Merge1[[#This Row],[Column2]],7),2)</f>
        <v>05</v>
      </c>
      <c r="AE778" s="259" t="str">
        <f ca="1">RIGHT(Table_Merge1[[#This Row],[Column2]],2)</f>
        <v>15</v>
      </c>
      <c r="AF778">
        <v>5</v>
      </c>
      <c r="AG778">
        <v>15</v>
      </c>
      <c r="AH778" s="260">
        <v>2020</v>
      </c>
      <c r="AI778" t="s">
        <v>3445</v>
      </c>
      <c r="AJ778" s="260">
        <v>5</v>
      </c>
      <c r="AK778">
        <v>2034.45</v>
      </c>
      <c r="AL778">
        <v>1774</v>
      </c>
      <c r="AM778">
        <v>1600525</v>
      </c>
      <c r="AN778">
        <v>23620</v>
      </c>
      <c r="AO778">
        <v>183254</v>
      </c>
      <c r="AP778" s="287">
        <f>IFERROR(IF(Table_Merge1[[#This Row],[LME Zinc stock]]*Table_Merge1[[#This Row],[Nima.مقدار]]=0,"",Table_Merge1[[#This Row],[LME Zinc stock]]*Table_Merge1[[#This Row],[Nima.مقدار]]),"")</f>
        <v>293302608350</v>
      </c>
      <c r="AQ778" s="287">
        <f>IFERROR(IF(Table_Merge1[[#This Row],[LME Zinc 3-month]]*Table_Merge1[[#This Row],[Nima.مقدار]]=0,"",Table_Merge1[[#This Row],[LME Zinc 3-month]]*Table_Merge1[[#This Row],[Nima.مقدار]]),"")</f>
        <v>325092596</v>
      </c>
      <c r="AR778" s="288">
        <f>IFERROR(IF(Table_Merge1[[#This Row],[LME Zinc stock]]*Table_Merge1[[#This Row],[Azad.Sell]]=0,"",Table_Merge1[[#This Row],[LME Zinc stock]]*Table_Merge1[[#This Row],[Azad.Sell]]),"")</f>
        <v>37804400500</v>
      </c>
      <c r="AS778" s="288">
        <f>IFERROR(IF(Table_Merge1[[#This Row],[LME Zinc 3-month]]*Table_Merge1[[#This Row],[Azad.Sell]]=0,"",Table_Merge1[[#This Row],[LME Zinc 3-month]]*Table_Merge1[[#This Row],[Azad.Sell]]),"")</f>
        <v>41901880</v>
      </c>
      <c r="AT778"/>
    </row>
    <row r="779" spans="1:46" x14ac:dyDescent="0.25">
      <c r="A779" s="258">
        <v>41975</v>
      </c>
      <c r="B7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1393.09.11</v>
      </c>
      <c r="C779" s="195">
        <f t="shared" ca="1" si="48"/>
        <v>1393</v>
      </c>
      <c r="D7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79" s="195">
        <f>_xlfn.NUMBERVALUE(RIGHT(Table11[[#This Row],[تاریخ شمسی]],2))</f>
        <v>11</v>
      </c>
      <c r="F7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09-11</v>
      </c>
      <c r="G779" s="195" t="s">
        <v>930</v>
      </c>
      <c r="I779" s="259">
        <v>44518</v>
      </c>
      <c r="J779">
        <v>28230</v>
      </c>
      <c r="L779" s="259">
        <v>41975</v>
      </c>
      <c r="M779">
        <v>33700</v>
      </c>
      <c r="O779" s="284">
        <f>IFERROR(DATE(Table7[[#This Row],[year]],MONTH(DATEVALUE(Table7[[#This Row],[month]]&amp;"1")),Table7[[#This Row],[day]]),"")</f>
        <v>43966</v>
      </c>
      <c r="P779" s="195" t="s">
        <v>4204</v>
      </c>
      <c r="Q779" s="195">
        <v>2020</v>
      </c>
      <c r="R779" s="195" t="s">
        <v>3439</v>
      </c>
      <c r="S779" s="195">
        <v>15</v>
      </c>
      <c r="T779" s="195">
        <v>1734.85</v>
      </c>
      <c r="U779" s="195">
        <v>1513</v>
      </c>
      <c r="V779" s="195">
        <v>1479000</v>
      </c>
      <c r="X779" s="260">
        <v>44047</v>
      </c>
      <c r="Y779" t="s">
        <v>8797</v>
      </c>
      <c r="Z779" s="260">
        <v>2</v>
      </c>
      <c r="AA779">
        <v>1399</v>
      </c>
      <c r="AB779" s="260" t="str">
        <f ca="1">IFERROR(IFERROR(VLOOKUP(Table_Merge1[[#This Row],[Column1]],Table11[#All],2,FALSE),LEFT(AB780,8)&amp;IF(LEN((RIGHT(AB780,2)+1))&lt;2,"0"&amp;(RIGHT(AB780,2)+1),(RIGHT(AB780,2)-1))),"")</f>
        <v>1399.05.14</v>
      </c>
      <c r="AC779" s="259" t="str">
        <f ca="1">LEFT(Table_Merge1[[#This Row],[Column2]],4)</f>
        <v>1399</v>
      </c>
      <c r="AD779" s="259" t="str">
        <f ca="1">RIGHT(LEFT(Table_Merge1[[#This Row],[Column2]],7),2)</f>
        <v>05</v>
      </c>
      <c r="AE779" s="259" t="str">
        <f ca="1">RIGHT(Table_Merge1[[#This Row],[Column2]],2)</f>
        <v>14</v>
      </c>
      <c r="AF779">
        <v>5</v>
      </c>
      <c r="AG779">
        <v>14</v>
      </c>
      <c r="AH779" s="260">
        <v>2020</v>
      </c>
      <c r="AI779" t="s">
        <v>3445</v>
      </c>
      <c r="AJ779" s="260">
        <v>4</v>
      </c>
      <c r="AK779">
        <v>1972.25</v>
      </c>
      <c r="AL779">
        <v>1789.5</v>
      </c>
      <c r="AM779">
        <v>1606400</v>
      </c>
      <c r="AN779">
        <v>23300</v>
      </c>
      <c r="AO779">
        <v>181950</v>
      </c>
      <c r="AP779" s="287">
        <f>IFERROR(IF(Table_Merge1[[#This Row],[LME Zinc stock]]*Table_Merge1[[#This Row],[Nima.مقدار]]=0,"",Table_Merge1[[#This Row],[LME Zinc stock]]*Table_Merge1[[#This Row],[Nima.مقدار]]),"")</f>
        <v>292284480000</v>
      </c>
      <c r="AQ779" s="287">
        <f>IFERROR(IF(Table_Merge1[[#This Row],[LME Zinc 3-month]]*Table_Merge1[[#This Row],[Nima.مقدار]]=0,"",Table_Merge1[[#This Row],[LME Zinc 3-month]]*Table_Merge1[[#This Row],[Nima.مقدار]]),"")</f>
        <v>325599525</v>
      </c>
      <c r="AR779" s="288">
        <f>IFERROR(IF(Table_Merge1[[#This Row],[LME Zinc stock]]*Table_Merge1[[#This Row],[Azad.Sell]]=0,"",Table_Merge1[[#This Row],[LME Zinc stock]]*Table_Merge1[[#This Row],[Azad.Sell]]),"")</f>
        <v>37429120000</v>
      </c>
      <c r="AS779" s="288">
        <f>IFERROR(IF(Table_Merge1[[#This Row],[LME Zinc 3-month]]*Table_Merge1[[#This Row],[Azad.Sell]]=0,"",Table_Merge1[[#This Row],[LME Zinc 3-month]]*Table_Merge1[[#This Row],[Azad.Sell]]),"")</f>
        <v>41695350</v>
      </c>
      <c r="AT779"/>
    </row>
    <row r="780" spans="1:46" x14ac:dyDescent="0.25">
      <c r="A780" s="258">
        <v>41976</v>
      </c>
      <c r="B7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1393.09.12</v>
      </c>
      <c r="C780" s="195">
        <f t="shared" ca="1" si="48"/>
        <v>1393</v>
      </c>
      <c r="D7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80" s="195">
        <f>_xlfn.NUMBERVALUE(RIGHT(Table11[[#This Row],[تاریخ شمسی]],2))</f>
        <v>12</v>
      </c>
      <c r="F7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09-12</v>
      </c>
      <c r="G780" s="195" t="s">
        <v>931</v>
      </c>
      <c r="I780" s="259">
        <v>44519</v>
      </c>
      <c r="J780">
        <v>28230</v>
      </c>
      <c r="L780" s="259">
        <v>41976</v>
      </c>
      <c r="M780">
        <v>33730</v>
      </c>
      <c r="O780" s="283">
        <f>IFERROR(DATE(Table7[[#This Row],[year]],MONTH(DATEVALUE(Table7[[#This Row],[month]]&amp;"1")),Table7[[#This Row],[day]]),"")</f>
        <v>43965</v>
      </c>
      <c r="P780" s="257" t="s">
        <v>4205</v>
      </c>
      <c r="Q780" s="257">
        <v>2020</v>
      </c>
      <c r="R780" s="257" t="s">
        <v>3439</v>
      </c>
      <c r="S780" s="257">
        <v>14</v>
      </c>
      <c r="T780" s="257">
        <v>1716.4</v>
      </c>
      <c r="U780" s="257">
        <v>1498.5</v>
      </c>
      <c r="V780" s="257">
        <v>1458100</v>
      </c>
      <c r="X780" s="260">
        <v>44046</v>
      </c>
      <c r="Y780" t="s">
        <v>8796</v>
      </c>
      <c r="Z780" s="260">
        <v>2</v>
      </c>
      <c r="AA780">
        <v>1399</v>
      </c>
      <c r="AB780" s="260" t="str">
        <f ca="1">IFERROR(IFERROR(VLOOKUP(Table_Merge1[[#This Row],[Column1]],Table11[#All],2,FALSE),LEFT(AB781,8)&amp;IF(LEN((RIGHT(AB781,2)+1))&lt;2,"0"&amp;(RIGHT(AB781,2)+1),(RIGHT(AB781,2)-1))),"")</f>
        <v>1399.05.13</v>
      </c>
      <c r="AC780" s="259" t="str">
        <f ca="1">LEFT(Table_Merge1[[#This Row],[Column2]],4)</f>
        <v>1399</v>
      </c>
      <c r="AD780" s="259" t="str">
        <f ca="1">RIGHT(LEFT(Table_Merge1[[#This Row],[Column2]],7),2)</f>
        <v>05</v>
      </c>
      <c r="AE780" s="259" t="str">
        <f ca="1">RIGHT(Table_Merge1[[#This Row],[Column2]],2)</f>
        <v>13</v>
      </c>
      <c r="AF780">
        <v>5</v>
      </c>
      <c r="AG780">
        <v>13</v>
      </c>
      <c r="AH780" s="260">
        <v>2020</v>
      </c>
      <c r="AI780" t="s">
        <v>3445</v>
      </c>
      <c r="AJ780" s="260">
        <v>3</v>
      </c>
      <c r="AK780">
        <v>1972.95</v>
      </c>
      <c r="AL780">
        <v>1786</v>
      </c>
      <c r="AM780">
        <v>1617175</v>
      </c>
      <c r="AN780">
        <v>23300</v>
      </c>
      <c r="AO780">
        <v>183030</v>
      </c>
      <c r="AP780" s="287">
        <f>IFERROR(IF(Table_Merge1[[#This Row],[LME Zinc stock]]*Table_Merge1[[#This Row],[Nima.مقدار]]=0,"",Table_Merge1[[#This Row],[LME Zinc stock]]*Table_Merge1[[#This Row],[Nima.مقدار]]),"")</f>
        <v>295991540250</v>
      </c>
      <c r="AQ780" s="287">
        <f>IFERROR(IF(Table_Merge1[[#This Row],[LME Zinc 3-month]]*Table_Merge1[[#This Row],[Nima.مقدار]]=0,"",Table_Merge1[[#This Row],[LME Zinc 3-month]]*Table_Merge1[[#This Row],[Nima.مقدار]]),"")</f>
        <v>326891580</v>
      </c>
      <c r="AR780" s="288">
        <f>IFERROR(IF(Table_Merge1[[#This Row],[LME Zinc stock]]*Table_Merge1[[#This Row],[Azad.Sell]]=0,"",Table_Merge1[[#This Row],[LME Zinc stock]]*Table_Merge1[[#This Row],[Azad.Sell]]),"")</f>
        <v>37680177500</v>
      </c>
      <c r="AS780" s="288">
        <f>IFERROR(IF(Table_Merge1[[#This Row],[LME Zinc 3-month]]*Table_Merge1[[#This Row],[Azad.Sell]]=0,"",Table_Merge1[[#This Row],[LME Zinc 3-month]]*Table_Merge1[[#This Row],[Azad.Sell]]),"")</f>
        <v>41613800</v>
      </c>
      <c r="AT780"/>
    </row>
    <row r="781" spans="1:46" x14ac:dyDescent="0.25">
      <c r="A781" s="258">
        <v>41977</v>
      </c>
      <c r="B7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1393.09.13</v>
      </c>
      <c r="C781" s="195">
        <f t="shared" ca="1" si="48"/>
        <v>1393</v>
      </c>
      <c r="D7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81" s="195">
        <f>_xlfn.NUMBERVALUE(RIGHT(Table11[[#This Row],[تاریخ شمسی]],2))</f>
        <v>13</v>
      </c>
      <c r="F7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09-13</v>
      </c>
      <c r="G781" s="195" t="s">
        <v>932</v>
      </c>
      <c r="I781" s="259">
        <v>44520</v>
      </c>
      <c r="J781">
        <v>28190</v>
      </c>
      <c r="L781" s="259">
        <v>41977</v>
      </c>
      <c r="M781">
        <v>33710</v>
      </c>
      <c r="O781" s="284">
        <f>IFERROR(DATE(Table7[[#This Row],[year]],MONTH(DATEVALUE(Table7[[#This Row],[month]]&amp;"1")),Table7[[#This Row],[day]]),"")</f>
        <v>43964</v>
      </c>
      <c r="P781" s="195" t="s">
        <v>4206</v>
      </c>
      <c r="Q781" s="195">
        <v>2020</v>
      </c>
      <c r="R781" s="195" t="s">
        <v>3439</v>
      </c>
      <c r="S781" s="195">
        <v>13</v>
      </c>
      <c r="T781" s="195">
        <v>1699.85</v>
      </c>
      <c r="U781" s="195">
        <v>1514.5</v>
      </c>
      <c r="V781" s="195">
        <v>1462600</v>
      </c>
      <c r="X781" s="260">
        <v>44043</v>
      </c>
      <c r="Z781" s="260">
        <v>2</v>
      </c>
      <c r="AB781" s="260" t="str">
        <f ca="1">IFERROR(IFERROR(VLOOKUP(Table_Merge1[[#This Row],[Column1]],Table11[#All],2,FALSE),LEFT(AB782,8)&amp;IF(LEN((RIGHT(AB782,2)+1))&lt;2,"0"&amp;(RIGHT(AB782,2)+1),(RIGHT(AB782,2)-1))),"")</f>
        <v>1399.05.8</v>
      </c>
      <c r="AC781" s="259" t="str">
        <f ca="1">LEFT(Table_Merge1[[#This Row],[Column2]],4)</f>
        <v>1399</v>
      </c>
      <c r="AD781" s="259" t="str">
        <f ca="1">RIGHT(LEFT(Table_Merge1[[#This Row],[Column2]],7),2)</f>
        <v>05</v>
      </c>
      <c r="AE781" s="259" t="str">
        <f ca="1">RIGHT(Table_Merge1[[#This Row],[Column2]],2)</f>
        <v>.8</v>
      </c>
      <c r="AH781" s="260">
        <v>2020</v>
      </c>
      <c r="AI781" t="s">
        <v>3443</v>
      </c>
      <c r="AJ781" s="260">
        <v>31</v>
      </c>
      <c r="AK781">
        <v>1974.7</v>
      </c>
      <c r="AL781">
        <v>1780</v>
      </c>
      <c r="AM781">
        <v>1626850</v>
      </c>
      <c r="AN781">
        <v>23550</v>
      </c>
      <c r="AP781" s="287" t="str">
        <f>IFERROR(IF(Table_Merge1[[#This Row],[LME Zinc stock]]*Table_Merge1[[#This Row],[Nima.مقدار]]=0,"",Table_Merge1[[#This Row],[LME Zinc stock]]*Table_Merge1[[#This Row],[Nima.مقدار]]),"")</f>
        <v/>
      </c>
      <c r="AQ781" s="287" t="str">
        <f>IFERROR(IF(Table_Merge1[[#This Row],[LME Zinc 3-month]]*Table_Merge1[[#This Row],[Nima.مقدار]]=0,"",Table_Merge1[[#This Row],[LME Zinc 3-month]]*Table_Merge1[[#This Row],[Nima.مقدار]]),"")</f>
        <v/>
      </c>
      <c r="AR781" s="288">
        <f>IFERROR(IF(Table_Merge1[[#This Row],[LME Zinc stock]]*Table_Merge1[[#This Row],[Azad.Sell]]=0,"",Table_Merge1[[#This Row],[LME Zinc stock]]*Table_Merge1[[#This Row],[Azad.Sell]]),"")</f>
        <v>38312317500</v>
      </c>
      <c r="AS781" s="288">
        <f>IFERROR(IF(Table_Merge1[[#This Row],[LME Zinc 3-month]]*Table_Merge1[[#This Row],[Azad.Sell]]=0,"",Table_Merge1[[#This Row],[LME Zinc 3-month]]*Table_Merge1[[#This Row],[Azad.Sell]]),"")</f>
        <v>41919000</v>
      </c>
      <c r="AT781"/>
    </row>
    <row r="782" spans="1:46" x14ac:dyDescent="0.25">
      <c r="A782" s="258">
        <v>41979</v>
      </c>
      <c r="B7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1393.09.15</v>
      </c>
      <c r="C782" s="195">
        <f t="shared" ca="1" si="48"/>
        <v>1393</v>
      </c>
      <c r="D7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82" s="195">
        <f>_xlfn.NUMBERVALUE(RIGHT(Table11[[#This Row],[تاریخ شمسی]],2))</f>
        <v>15</v>
      </c>
      <c r="F7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09-15</v>
      </c>
      <c r="G782" s="195" t="s">
        <v>933</v>
      </c>
      <c r="I782" s="259">
        <v>44521</v>
      </c>
      <c r="J782">
        <v>28380</v>
      </c>
      <c r="L782" s="259">
        <v>41979</v>
      </c>
      <c r="M782">
        <v>33480</v>
      </c>
      <c r="O782" s="283">
        <f>IFERROR(DATE(Table7[[#This Row],[year]],MONTH(DATEVALUE(Table7[[#This Row],[month]]&amp;"1")),Table7[[#This Row],[day]]),"")</f>
        <v>43963</v>
      </c>
      <c r="P782" s="257" t="s">
        <v>4207</v>
      </c>
      <c r="Q782" s="257">
        <v>2020</v>
      </c>
      <c r="R782" s="257" t="s">
        <v>3439</v>
      </c>
      <c r="S782" s="257">
        <v>12</v>
      </c>
      <c r="T782" s="257">
        <v>1703.45</v>
      </c>
      <c r="U782" s="257">
        <v>1486.5</v>
      </c>
      <c r="V782" s="257">
        <v>1466625</v>
      </c>
      <c r="X782" s="260">
        <v>44042</v>
      </c>
      <c r="Y782" t="s">
        <v>8795</v>
      </c>
      <c r="Z782" s="260">
        <v>2</v>
      </c>
      <c r="AA782">
        <v>1399</v>
      </c>
      <c r="AB782" s="260" t="str">
        <f ca="1">IFERROR(IFERROR(VLOOKUP(Table_Merge1[[#This Row],[Column1]],Table11[#All],2,FALSE),LEFT(AB783,8)&amp;IF(LEN((RIGHT(AB783,2)+1))&lt;2,"0"&amp;(RIGHT(AB783,2)+1),(RIGHT(AB783,2)-1))),"")</f>
        <v>1399.05.09</v>
      </c>
      <c r="AC782" s="259" t="str">
        <f ca="1">LEFT(Table_Merge1[[#This Row],[Column2]],4)</f>
        <v>1399</v>
      </c>
      <c r="AD782" s="259" t="str">
        <f ca="1">RIGHT(LEFT(Table_Merge1[[#This Row],[Column2]],7),2)</f>
        <v>05</v>
      </c>
      <c r="AE782" s="259" t="str">
        <f ca="1">RIGHT(Table_Merge1[[#This Row],[Column2]],2)</f>
        <v>09</v>
      </c>
      <c r="AF782">
        <v>5</v>
      </c>
      <c r="AG782">
        <v>9</v>
      </c>
      <c r="AH782" s="260">
        <v>2020</v>
      </c>
      <c r="AI782" t="s">
        <v>3443</v>
      </c>
      <c r="AJ782" s="260">
        <v>30</v>
      </c>
      <c r="AK782">
        <v>1952.2</v>
      </c>
      <c r="AL782">
        <v>1758.5</v>
      </c>
      <c r="AM782">
        <v>1632325</v>
      </c>
      <c r="AN782">
        <v>23550</v>
      </c>
      <c r="AO782">
        <v>182289</v>
      </c>
      <c r="AP782" s="287">
        <f>IFERROR(IF(Table_Merge1[[#This Row],[LME Zinc stock]]*Table_Merge1[[#This Row],[Nima.مقدار]]=0,"",Table_Merge1[[#This Row],[LME Zinc stock]]*Table_Merge1[[#This Row],[Nima.مقدار]]),"")</f>
        <v>297554891925</v>
      </c>
      <c r="AQ782" s="287">
        <f>IFERROR(IF(Table_Merge1[[#This Row],[LME Zinc 3-month]]*Table_Merge1[[#This Row],[Nima.مقدار]]=0,"",Table_Merge1[[#This Row],[LME Zinc 3-month]]*Table_Merge1[[#This Row],[Nima.مقدار]]),"")</f>
        <v>320555206.5</v>
      </c>
      <c r="AR782" s="288">
        <f>IFERROR(IF(Table_Merge1[[#This Row],[LME Zinc stock]]*Table_Merge1[[#This Row],[Azad.Sell]]=0,"",Table_Merge1[[#This Row],[LME Zinc stock]]*Table_Merge1[[#This Row],[Azad.Sell]]),"")</f>
        <v>38441253750</v>
      </c>
      <c r="AS782" s="288">
        <f>IFERROR(IF(Table_Merge1[[#This Row],[LME Zinc 3-month]]*Table_Merge1[[#This Row],[Azad.Sell]]=0,"",Table_Merge1[[#This Row],[LME Zinc 3-month]]*Table_Merge1[[#This Row],[Azad.Sell]]),"")</f>
        <v>41412675</v>
      </c>
      <c r="AT782"/>
    </row>
    <row r="783" spans="1:46" x14ac:dyDescent="0.25">
      <c r="A783" s="258">
        <v>41980</v>
      </c>
      <c r="B7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1393.09.16</v>
      </c>
      <c r="C783" s="195">
        <f t="shared" ca="1" si="48"/>
        <v>1393</v>
      </c>
      <c r="D7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83" s="195">
        <f>_xlfn.NUMBERVALUE(RIGHT(Table11[[#This Row],[تاریخ شمسی]],2))</f>
        <v>16</v>
      </c>
      <c r="F7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09-16</v>
      </c>
      <c r="G783" s="195" t="s">
        <v>934</v>
      </c>
      <c r="I783" s="259">
        <v>44522</v>
      </c>
      <c r="J783">
        <v>28480</v>
      </c>
      <c r="L783" s="259">
        <v>41980</v>
      </c>
      <c r="M783">
        <v>34090</v>
      </c>
      <c r="O783" s="284">
        <f>IFERROR(DATE(Table7[[#This Row],[year]],MONTH(DATEVALUE(Table7[[#This Row],[month]]&amp;"1")),Table7[[#This Row],[day]]),"")</f>
        <v>43962</v>
      </c>
      <c r="P783" s="195" t="s">
        <v>4208</v>
      </c>
      <c r="Q783" s="195">
        <v>2020</v>
      </c>
      <c r="R783" s="195" t="s">
        <v>3439</v>
      </c>
      <c r="S783" s="195">
        <v>11</v>
      </c>
      <c r="T783" s="195">
        <v>1698.8</v>
      </c>
      <c r="U783" s="195">
        <v>1498</v>
      </c>
      <c r="V783" s="195">
        <v>1436575</v>
      </c>
      <c r="X783" s="260">
        <v>44041</v>
      </c>
      <c r="Y783" t="s">
        <v>8794</v>
      </c>
      <c r="Z783" s="260">
        <v>2</v>
      </c>
      <c r="AA783">
        <v>1399</v>
      </c>
      <c r="AB783" s="260" t="str">
        <f ca="1">IFERROR(IFERROR(VLOOKUP(Table_Merge1[[#This Row],[Column1]],Table11[#All],2,FALSE),LEFT(AB784,8)&amp;IF(LEN((RIGHT(AB784,2)+1))&lt;2,"0"&amp;(RIGHT(AB784,2)+1),(RIGHT(AB784,2)-1))),"")</f>
        <v>1399.05.08</v>
      </c>
      <c r="AC783" s="259" t="str">
        <f ca="1">LEFT(Table_Merge1[[#This Row],[Column2]],4)</f>
        <v>1399</v>
      </c>
      <c r="AD783" s="259" t="str">
        <f ca="1">RIGHT(LEFT(Table_Merge1[[#This Row],[Column2]],7),2)</f>
        <v>05</v>
      </c>
      <c r="AE783" s="259" t="str">
        <f ca="1">RIGHT(Table_Merge1[[#This Row],[Column2]],2)</f>
        <v>08</v>
      </c>
      <c r="AF783">
        <v>5</v>
      </c>
      <c r="AG783">
        <v>8</v>
      </c>
      <c r="AH783" s="260">
        <v>2020</v>
      </c>
      <c r="AI783" t="s">
        <v>3443</v>
      </c>
      <c r="AJ783" s="260">
        <v>29</v>
      </c>
      <c r="AK783">
        <v>1954.35</v>
      </c>
      <c r="AL783">
        <v>1778.5</v>
      </c>
      <c r="AM783">
        <v>1637675</v>
      </c>
      <c r="AN783">
        <v>23500</v>
      </c>
      <c r="AO783">
        <v>181718</v>
      </c>
      <c r="AP783" s="287">
        <f>IFERROR(IF(Table_Merge1[[#This Row],[LME Zinc stock]]*Table_Merge1[[#This Row],[Nima.مقدار]]=0,"",Table_Merge1[[#This Row],[LME Zinc stock]]*Table_Merge1[[#This Row],[Nima.مقدار]]),"")</f>
        <v>297595025650</v>
      </c>
      <c r="AQ783" s="287">
        <f>IFERROR(IF(Table_Merge1[[#This Row],[LME Zinc 3-month]]*Table_Merge1[[#This Row],[Nima.مقدار]]=0,"",Table_Merge1[[#This Row],[LME Zinc 3-month]]*Table_Merge1[[#This Row],[Nima.مقدار]]),"")</f>
        <v>323185463</v>
      </c>
      <c r="AR783" s="288">
        <f>IFERROR(IF(Table_Merge1[[#This Row],[LME Zinc stock]]*Table_Merge1[[#This Row],[Azad.Sell]]=0,"",Table_Merge1[[#This Row],[LME Zinc stock]]*Table_Merge1[[#This Row],[Azad.Sell]]),"")</f>
        <v>38485362500</v>
      </c>
      <c r="AS783" s="288">
        <f>IFERROR(IF(Table_Merge1[[#This Row],[LME Zinc 3-month]]*Table_Merge1[[#This Row],[Azad.Sell]]=0,"",Table_Merge1[[#This Row],[LME Zinc 3-month]]*Table_Merge1[[#This Row],[Azad.Sell]]),"")</f>
        <v>41794750</v>
      </c>
      <c r="AT783"/>
    </row>
    <row r="784" spans="1:46" x14ac:dyDescent="0.25">
      <c r="A784" s="258">
        <v>41981</v>
      </c>
      <c r="B7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1393.09.17</v>
      </c>
      <c r="C784" s="195">
        <f t="shared" ca="1" si="48"/>
        <v>1393</v>
      </c>
      <c r="D7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84" s="195">
        <f>_xlfn.NUMBERVALUE(RIGHT(Table11[[#This Row],[تاریخ شمسی]],2))</f>
        <v>17</v>
      </c>
      <c r="F7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09-17</v>
      </c>
      <c r="G784" s="195" t="s">
        <v>935</v>
      </c>
      <c r="I784" s="259">
        <v>44523</v>
      </c>
      <c r="J784">
        <v>28630</v>
      </c>
      <c r="L784" s="259">
        <v>41981</v>
      </c>
      <c r="M784">
        <v>34290</v>
      </c>
      <c r="O784" s="283">
        <f>IFERROR(DATE(Table7[[#This Row],[year]],MONTH(DATEVALUE(Table7[[#This Row],[month]]&amp;"1")),Table7[[#This Row],[day]]),"")</f>
        <v>43958</v>
      </c>
      <c r="P784" s="257" t="s">
        <v>4209</v>
      </c>
      <c r="Q784" s="257">
        <v>2020</v>
      </c>
      <c r="R784" s="257" t="s">
        <v>3439</v>
      </c>
      <c r="S784" s="257">
        <v>7</v>
      </c>
      <c r="T784" s="257">
        <v>1688.65</v>
      </c>
      <c r="U784" s="257">
        <v>1476</v>
      </c>
      <c r="V784" s="257">
        <v>1414475</v>
      </c>
      <c r="X784" s="260">
        <v>44040</v>
      </c>
      <c r="Y784" t="s">
        <v>8793</v>
      </c>
      <c r="Z784" s="260">
        <v>2</v>
      </c>
      <c r="AA784">
        <v>1399</v>
      </c>
      <c r="AB784" s="260" t="str">
        <f ca="1">IFERROR(IFERROR(VLOOKUP(Table_Merge1[[#This Row],[Column1]],Table11[#All],2,FALSE),LEFT(AB785,8)&amp;IF(LEN((RIGHT(AB785,2)+1))&lt;2,"0"&amp;(RIGHT(AB785,2)+1),(RIGHT(AB785,2)-1))),"")</f>
        <v>1399.05.07</v>
      </c>
      <c r="AC784" s="259" t="str">
        <f ca="1">LEFT(Table_Merge1[[#This Row],[Column2]],4)</f>
        <v>1399</v>
      </c>
      <c r="AD784" s="259" t="str">
        <f ca="1">RIGHT(LEFT(Table_Merge1[[#This Row],[Column2]],7),2)</f>
        <v>05</v>
      </c>
      <c r="AE784" s="259" t="str">
        <f ca="1">RIGHT(Table_Merge1[[#This Row],[Column2]],2)</f>
        <v>07</v>
      </c>
      <c r="AF784">
        <v>5</v>
      </c>
      <c r="AG784">
        <v>7</v>
      </c>
      <c r="AH784" s="260">
        <v>2020</v>
      </c>
      <c r="AI784" t="s">
        <v>3443</v>
      </c>
      <c r="AJ784" s="260">
        <v>28</v>
      </c>
      <c r="AK784">
        <v>1931.65</v>
      </c>
      <c r="AL784">
        <v>1748.5</v>
      </c>
      <c r="AM784">
        <v>1642050</v>
      </c>
      <c r="AN784">
        <v>23500</v>
      </c>
      <c r="AO784">
        <v>179795</v>
      </c>
      <c r="AP784" s="287">
        <f>IFERROR(IF(Table_Merge1[[#This Row],[LME Zinc stock]]*Table_Merge1[[#This Row],[Nima.مقدار]]=0,"",Table_Merge1[[#This Row],[LME Zinc stock]]*Table_Merge1[[#This Row],[Nima.مقدار]]),"")</f>
        <v>295232379750</v>
      </c>
      <c r="AQ784" s="287">
        <f>IFERROR(IF(Table_Merge1[[#This Row],[LME Zinc 3-month]]*Table_Merge1[[#This Row],[Nima.مقدار]]=0,"",Table_Merge1[[#This Row],[LME Zinc 3-month]]*Table_Merge1[[#This Row],[Nima.مقدار]]),"")</f>
        <v>314371557.5</v>
      </c>
      <c r="AR784" s="288">
        <f>IFERROR(IF(Table_Merge1[[#This Row],[LME Zinc stock]]*Table_Merge1[[#This Row],[Azad.Sell]]=0,"",Table_Merge1[[#This Row],[LME Zinc stock]]*Table_Merge1[[#This Row],[Azad.Sell]]),"")</f>
        <v>38588175000</v>
      </c>
      <c r="AS784" s="288">
        <f>IFERROR(IF(Table_Merge1[[#This Row],[LME Zinc 3-month]]*Table_Merge1[[#This Row],[Azad.Sell]]=0,"",Table_Merge1[[#This Row],[LME Zinc 3-month]]*Table_Merge1[[#This Row],[Azad.Sell]]),"")</f>
        <v>41089750</v>
      </c>
      <c r="AT784"/>
    </row>
    <row r="785" spans="1:46" x14ac:dyDescent="0.25">
      <c r="A785" s="258">
        <v>41982</v>
      </c>
      <c r="B7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1393.09.18</v>
      </c>
      <c r="C785" s="195">
        <f t="shared" ca="1" si="48"/>
        <v>1393</v>
      </c>
      <c r="D7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85" s="195">
        <f>_xlfn.NUMBERVALUE(RIGHT(Table11[[#This Row],[تاریخ شمسی]],2))</f>
        <v>18</v>
      </c>
      <c r="F7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09-18</v>
      </c>
      <c r="G785" s="195" t="s">
        <v>936</v>
      </c>
      <c r="I785" s="259">
        <v>44524</v>
      </c>
      <c r="J785">
        <v>29300</v>
      </c>
      <c r="L785" s="259">
        <v>41982</v>
      </c>
      <c r="M785">
        <v>34180</v>
      </c>
      <c r="O785" s="284">
        <f>IFERROR(DATE(Table7[[#This Row],[year]],MONTH(DATEVALUE(Table7[[#This Row],[month]]&amp;"1")),Table7[[#This Row],[day]]),"")</f>
        <v>43957</v>
      </c>
      <c r="P785" s="195" t="s">
        <v>4210</v>
      </c>
      <c r="Q785" s="195">
        <v>2020</v>
      </c>
      <c r="R785" s="195" t="s">
        <v>3439</v>
      </c>
      <c r="S785" s="195">
        <v>6</v>
      </c>
      <c r="T785" s="195">
        <v>1698.9</v>
      </c>
      <c r="U785" s="195">
        <v>1467</v>
      </c>
      <c r="V785" s="195">
        <v>1419675</v>
      </c>
      <c r="X785" s="260">
        <v>44039</v>
      </c>
      <c r="Y785" t="s">
        <v>8792</v>
      </c>
      <c r="Z785" s="260">
        <v>2</v>
      </c>
      <c r="AA785">
        <v>1399</v>
      </c>
      <c r="AB785" s="260" t="str">
        <f ca="1">IFERROR(IFERROR(VLOOKUP(Table_Merge1[[#This Row],[Column1]],Table11[#All],2,FALSE),LEFT(AB786,8)&amp;IF(LEN((RIGHT(AB786,2)+1))&lt;2,"0"&amp;(RIGHT(AB786,2)+1),(RIGHT(AB786,2)-1))),"")</f>
        <v>1399.05.06</v>
      </c>
      <c r="AC785" s="259" t="str">
        <f ca="1">LEFT(Table_Merge1[[#This Row],[Column2]],4)</f>
        <v>1399</v>
      </c>
      <c r="AD785" s="259" t="str">
        <f ca="1">RIGHT(LEFT(Table_Merge1[[#This Row],[Column2]],7),2)</f>
        <v>05</v>
      </c>
      <c r="AE785" s="259" t="str">
        <f ca="1">RIGHT(Table_Merge1[[#This Row],[Column2]],2)</f>
        <v>06</v>
      </c>
      <c r="AF785">
        <v>5</v>
      </c>
      <c r="AG785">
        <v>6</v>
      </c>
      <c r="AH785" s="260">
        <v>2020</v>
      </c>
      <c r="AI785" t="s">
        <v>3443</v>
      </c>
      <c r="AJ785" s="260">
        <v>27</v>
      </c>
      <c r="AK785">
        <v>1940.55</v>
      </c>
      <c r="AL785">
        <v>1718.5</v>
      </c>
      <c r="AM785">
        <v>1632175</v>
      </c>
      <c r="AN785">
        <v>23400</v>
      </c>
      <c r="AO785">
        <v>181907</v>
      </c>
      <c r="AP785" s="287">
        <f>IFERROR(IF(Table_Merge1[[#This Row],[LME Zinc stock]]*Table_Merge1[[#This Row],[Nima.مقدار]]=0,"",Table_Merge1[[#This Row],[LME Zinc stock]]*Table_Merge1[[#This Row],[Nima.مقدار]]),"")</f>
        <v>296904057725</v>
      </c>
      <c r="AQ785" s="287">
        <f>IFERROR(IF(Table_Merge1[[#This Row],[LME Zinc 3-month]]*Table_Merge1[[#This Row],[Nima.مقدار]]=0,"",Table_Merge1[[#This Row],[LME Zinc 3-month]]*Table_Merge1[[#This Row],[Nima.مقدار]]),"")</f>
        <v>312607179.5</v>
      </c>
      <c r="AR785" s="288">
        <f>IFERROR(IF(Table_Merge1[[#This Row],[LME Zinc stock]]*Table_Merge1[[#This Row],[Azad.Sell]]=0,"",Table_Merge1[[#This Row],[LME Zinc stock]]*Table_Merge1[[#This Row],[Azad.Sell]]),"")</f>
        <v>38192895000</v>
      </c>
      <c r="AS785" s="288">
        <f>IFERROR(IF(Table_Merge1[[#This Row],[LME Zinc 3-month]]*Table_Merge1[[#This Row],[Azad.Sell]]=0,"",Table_Merge1[[#This Row],[LME Zinc 3-month]]*Table_Merge1[[#This Row],[Azad.Sell]]),"")</f>
        <v>40212900</v>
      </c>
      <c r="AT785"/>
    </row>
    <row r="786" spans="1:46" x14ac:dyDescent="0.25">
      <c r="A786" s="258">
        <v>41983</v>
      </c>
      <c r="B7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1393.09.19</v>
      </c>
      <c r="C786" s="195">
        <f t="shared" ca="1" si="48"/>
        <v>1393</v>
      </c>
      <c r="D7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86" s="195">
        <f>_xlfn.NUMBERVALUE(RIGHT(Table11[[#This Row],[تاریخ شمسی]],2))</f>
        <v>19</v>
      </c>
      <c r="F7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09-19</v>
      </c>
      <c r="G786" s="195" t="s">
        <v>937</v>
      </c>
      <c r="I786" s="259">
        <v>44525</v>
      </c>
      <c r="J786">
        <v>29080</v>
      </c>
      <c r="L786" s="259">
        <v>41983</v>
      </c>
      <c r="M786">
        <v>34180</v>
      </c>
      <c r="O786" s="283">
        <f>IFERROR(DATE(Table7[[#This Row],[year]],MONTH(DATEVALUE(Table7[[#This Row],[month]]&amp;"1")),Table7[[#This Row],[day]]),"")</f>
        <v>43956</v>
      </c>
      <c r="P786" s="257" t="s">
        <v>4211</v>
      </c>
      <c r="Q786" s="257">
        <v>2020</v>
      </c>
      <c r="R786" s="257" t="s">
        <v>3439</v>
      </c>
      <c r="S786" s="257">
        <v>5</v>
      </c>
      <c r="T786" s="257">
        <v>1696.3</v>
      </c>
      <c r="U786" s="257">
        <v>1469</v>
      </c>
      <c r="V786" s="257">
        <v>1361575</v>
      </c>
      <c r="X786" s="260">
        <v>44036</v>
      </c>
      <c r="Z786" s="260">
        <v>2</v>
      </c>
      <c r="AB786" s="260" t="str">
        <f ca="1">IFERROR(IFERROR(VLOOKUP(Table_Merge1[[#This Row],[Column1]],Table11[#All],2,FALSE),LEFT(AB787,8)&amp;IF(LEN((RIGHT(AB787,2)+1))&lt;2,"0"&amp;(RIGHT(AB787,2)+1),(RIGHT(AB787,2)-1))),"")</f>
        <v>1399.05.03</v>
      </c>
      <c r="AC786" s="259" t="str">
        <f ca="1">LEFT(Table_Merge1[[#This Row],[Column2]],4)</f>
        <v>1399</v>
      </c>
      <c r="AD786" s="259" t="str">
        <f ca="1">RIGHT(LEFT(Table_Merge1[[#This Row],[Column2]],7),2)</f>
        <v>05</v>
      </c>
      <c r="AE786" s="259" t="str">
        <f ca="1">RIGHT(Table_Merge1[[#This Row],[Column2]],2)</f>
        <v>03</v>
      </c>
      <c r="AH786" s="260">
        <v>2020</v>
      </c>
      <c r="AI786" t="s">
        <v>3443</v>
      </c>
      <c r="AJ786" s="260">
        <v>24</v>
      </c>
      <c r="AK786">
        <v>1893.85</v>
      </c>
      <c r="AL786" t="s">
        <v>3621</v>
      </c>
      <c r="AM786" t="s">
        <v>3621</v>
      </c>
      <c r="AN786">
        <v>22000</v>
      </c>
      <c r="AP786" s="287" t="str">
        <f>IFERROR(IF(Table_Merge1[[#This Row],[LME Zinc stock]]*Table_Merge1[[#This Row],[Nima.مقدار]]=0,"",Table_Merge1[[#This Row],[LME Zinc stock]]*Table_Merge1[[#This Row],[Nima.مقدار]]),"")</f>
        <v/>
      </c>
      <c r="AQ786" s="287" t="str">
        <f>IFERROR(IF(Table_Merge1[[#This Row],[LME Zinc 3-month]]*Table_Merge1[[#This Row],[Nima.مقدار]]=0,"",Table_Merge1[[#This Row],[LME Zinc 3-month]]*Table_Merge1[[#This Row],[Nima.مقدار]]),"")</f>
        <v/>
      </c>
      <c r="AR786" s="288" t="str">
        <f>IFERROR(IF(Table_Merge1[[#This Row],[LME Zinc stock]]*Table_Merge1[[#This Row],[Azad.Sell]]=0,"",Table_Merge1[[#This Row],[LME Zinc stock]]*Table_Merge1[[#This Row],[Azad.Sell]]),"")</f>
        <v/>
      </c>
      <c r="AS786" s="288" t="str">
        <f>IFERROR(IF(Table_Merge1[[#This Row],[LME Zinc 3-month]]*Table_Merge1[[#This Row],[Azad.Sell]]=0,"",Table_Merge1[[#This Row],[LME Zinc 3-month]]*Table_Merge1[[#This Row],[Azad.Sell]]),"")</f>
        <v/>
      </c>
      <c r="AT786"/>
    </row>
    <row r="787" spans="1:46" x14ac:dyDescent="0.25">
      <c r="A787" s="258">
        <v>41984</v>
      </c>
      <c r="B7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1393.09.20</v>
      </c>
      <c r="C787" s="195">
        <f t="shared" ca="1" si="48"/>
        <v>1393</v>
      </c>
      <c r="D7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87" s="195">
        <f>_xlfn.NUMBERVALUE(RIGHT(Table11[[#This Row],[تاریخ شمسی]],2))</f>
        <v>20</v>
      </c>
      <c r="F7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09-20</v>
      </c>
      <c r="G787" s="195" t="s">
        <v>938</v>
      </c>
      <c r="I787" s="259">
        <v>44526</v>
      </c>
      <c r="J787">
        <v>29080</v>
      </c>
      <c r="L787" s="259">
        <v>41984</v>
      </c>
      <c r="M787">
        <v>34290</v>
      </c>
      <c r="O787" s="284">
        <f>IFERROR(DATE(Table7[[#This Row],[year]],MONTH(DATEVALUE(Table7[[#This Row],[month]]&amp;"1")),Table7[[#This Row],[day]]),"")</f>
        <v>43955</v>
      </c>
      <c r="P787" s="195" t="s">
        <v>4212</v>
      </c>
      <c r="Q787" s="195">
        <v>2020</v>
      </c>
      <c r="R787" s="195" t="s">
        <v>3439</v>
      </c>
      <c r="S787" s="195">
        <v>4</v>
      </c>
      <c r="T787" s="195">
        <v>1703.7</v>
      </c>
      <c r="U787" s="195">
        <v>1476.5</v>
      </c>
      <c r="V787" s="195">
        <v>1351800</v>
      </c>
      <c r="X787" s="260">
        <v>44035</v>
      </c>
      <c r="Y787" t="s">
        <v>8791</v>
      </c>
      <c r="Z787" s="260">
        <v>2</v>
      </c>
      <c r="AA787">
        <v>1399</v>
      </c>
      <c r="AB787" s="260" t="str">
        <f ca="1">IFERROR(IFERROR(VLOOKUP(Table_Merge1[[#This Row],[Column1]],Table11[#All],2,FALSE),LEFT(AB788,8)&amp;IF(LEN((RIGHT(AB788,2)+1))&lt;2,"0"&amp;(RIGHT(AB788,2)+1),(RIGHT(AB788,2)-1))),"")</f>
        <v>1399.05.02</v>
      </c>
      <c r="AC787" s="259" t="str">
        <f ca="1">LEFT(Table_Merge1[[#This Row],[Column2]],4)</f>
        <v>1399</v>
      </c>
      <c r="AD787" s="259" t="str">
        <f ca="1">RIGHT(LEFT(Table_Merge1[[#This Row],[Column2]],7),2)</f>
        <v>05</v>
      </c>
      <c r="AE787" s="259" t="str">
        <f ca="1">RIGHT(Table_Merge1[[#This Row],[Column2]],2)</f>
        <v>02</v>
      </c>
      <c r="AF787">
        <v>5</v>
      </c>
      <c r="AG787">
        <v>2</v>
      </c>
      <c r="AH787" s="260">
        <v>2020</v>
      </c>
      <c r="AI787" t="s">
        <v>3443</v>
      </c>
      <c r="AJ787" s="260">
        <v>23</v>
      </c>
      <c r="AK787">
        <v>1882.35</v>
      </c>
      <c r="AL787">
        <v>1722</v>
      </c>
      <c r="AM787">
        <v>1637425</v>
      </c>
      <c r="AN787">
        <v>22000</v>
      </c>
      <c r="AO787">
        <v>180853</v>
      </c>
      <c r="AP787" s="287">
        <f>IFERROR(IF(Table_Merge1[[#This Row],[LME Zinc stock]]*Table_Merge1[[#This Row],[Nima.مقدار]]=0,"",Table_Merge1[[#This Row],[LME Zinc stock]]*Table_Merge1[[#This Row],[Nima.مقدار]]),"")</f>
        <v>296133223525</v>
      </c>
      <c r="AQ787" s="287">
        <f>IFERROR(IF(Table_Merge1[[#This Row],[LME Zinc 3-month]]*Table_Merge1[[#This Row],[Nima.مقدار]]=0,"",Table_Merge1[[#This Row],[LME Zinc 3-month]]*Table_Merge1[[#This Row],[Nima.مقدار]]),"")</f>
        <v>311428866</v>
      </c>
      <c r="AR787" s="288">
        <f>IFERROR(IF(Table_Merge1[[#This Row],[LME Zinc stock]]*Table_Merge1[[#This Row],[Azad.Sell]]=0,"",Table_Merge1[[#This Row],[LME Zinc stock]]*Table_Merge1[[#This Row],[Azad.Sell]]),"")</f>
        <v>36023350000</v>
      </c>
      <c r="AS787" s="288">
        <f>IFERROR(IF(Table_Merge1[[#This Row],[LME Zinc 3-month]]*Table_Merge1[[#This Row],[Azad.Sell]]=0,"",Table_Merge1[[#This Row],[LME Zinc 3-month]]*Table_Merge1[[#This Row],[Azad.Sell]]),"")</f>
        <v>37884000</v>
      </c>
      <c r="AT787"/>
    </row>
    <row r="788" spans="1:46" x14ac:dyDescent="0.25">
      <c r="A788" s="258">
        <v>41987</v>
      </c>
      <c r="B7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1393.09.23</v>
      </c>
      <c r="C788" s="195">
        <f t="shared" ca="1" si="48"/>
        <v>1393</v>
      </c>
      <c r="D7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88" s="195">
        <f>_xlfn.NUMBERVALUE(RIGHT(Table11[[#This Row],[تاریخ شمسی]],2))</f>
        <v>23</v>
      </c>
      <c r="F7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09-23</v>
      </c>
      <c r="G788" s="195" t="s">
        <v>939</v>
      </c>
      <c r="I788" s="259">
        <v>44527</v>
      </c>
      <c r="J788">
        <v>29120</v>
      </c>
      <c r="L788" s="259">
        <v>41987</v>
      </c>
      <c r="M788">
        <v>34630</v>
      </c>
      <c r="O788" s="283">
        <f>IFERROR(DATE(Table7[[#This Row],[year]],MONTH(DATEVALUE(Table7[[#This Row],[month]]&amp;"1")),Table7[[#This Row],[day]]),"")</f>
        <v>43952</v>
      </c>
      <c r="P788" s="257" t="s">
        <v>4213</v>
      </c>
      <c r="Q788" s="257">
        <v>2020</v>
      </c>
      <c r="R788" s="257" t="s">
        <v>3439</v>
      </c>
      <c r="S788" s="257">
        <v>1</v>
      </c>
      <c r="T788" s="257">
        <v>1673.05</v>
      </c>
      <c r="U788" s="257">
        <v>1482</v>
      </c>
      <c r="V788" s="257">
        <v>1354375</v>
      </c>
      <c r="X788" s="260">
        <v>44034</v>
      </c>
      <c r="Y788" t="s">
        <v>8790</v>
      </c>
      <c r="Z788" s="260">
        <v>3</v>
      </c>
      <c r="AA788">
        <v>1399</v>
      </c>
      <c r="AB788" s="260" t="str">
        <f ca="1">IFERROR(IFERROR(VLOOKUP(Table_Merge1[[#This Row],[Column1]],Table11[#All],2,FALSE),LEFT(AB789,8)&amp;IF(LEN((RIGHT(AB789,2)+1))&lt;2,"0"&amp;(RIGHT(AB789,2)+1),(RIGHT(AB789,2)-1))),"")</f>
        <v>1399.05.01</v>
      </c>
      <c r="AC788" s="259" t="str">
        <f ca="1">LEFT(Table_Merge1[[#This Row],[Column2]],4)</f>
        <v>1399</v>
      </c>
      <c r="AD788" s="259" t="str">
        <f ca="1">RIGHT(LEFT(Table_Merge1[[#This Row],[Column2]],7),2)</f>
        <v>05</v>
      </c>
      <c r="AE788" s="259" t="str">
        <f ca="1">RIGHT(Table_Merge1[[#This Row],[Column2]],2)</f>
        <v>01</v>
      </c>
      <c r="AF788">
        <v>5</v>
      </c>
      <c r="AG788">
        <v>1</v>
      </c>
      <c r="AH788" s="260">
        <v>2020</v>
      </c>
      <c r="AI788" t="s">
        <v>3443</v>
      </c>
      <c r="AJ788" s="260">
        <v>22</v>
      </c>
      <c r="AK788">
        <v>1851</v>
      </c>
      <c r="AL788">
        <v>1719</v>
      </c>
      <c r="AM788">
        <v>1643125</v>
      </c>
      <c r="AN788">
        <v>21700</v>
      </c>
      <c r="AO788">
        <v>177037</v>
      </c>
      <c r="AP788" s="287">
        <f>IFERROR(IF(Table_Merge1[[#This Row],[LME Zinc stock]]*Table_Merge1[[#This Row],[Nima.مقدار]]=0,"",Table_Merge1[[#This Row],[LME Zinc stock]]*Table_Merge1[[#This Row],[Nima.مقدار]]),"")</f>
        <v>290893920625</v>
      </c>
      <c r="AQ788" s="287">
        <f>IFERROR(IF(Table_Merge1[[#This Row],[LME Zinc 3-month]]*Table_Merge1[[#This Row],[Nima.مقدار]]=0,"",Table_Merge1[[#This Row],[LME Zinc 3-month]]*Table_Merge1[[#This Row],[Nima.مقدار]]),"")</f>
        <v>304326603</v>
      </c>
      <c r="AR788" s="288">
        <f>IFERROR(IF(Table_Merge1[[#This Row],[LME Zinc stock]]*Table_Merge1[[#This Row],[Azad.Sell]]=0,"",Table_Merge1[[#This Row],[LME Zinc stock]]*Table_Merge1[[#This Row],[Azad.Sell]]),"")</f>
        <v>35655812500</v>
      </c>
      <c r="AS788" s="288">
        <f>IFERROR(IF(Table_Merge1[[#This Row],[LME Zinc 3-month]]*Table_Merge1[[#This Row],[Azad.Sell]]=0,"",Table_Merge1[[#This Row],[LME Zinc 3-month]]*Table_Merge1[[#This Row],[Azad.Sell]]),"")</f>
        <v>37302300</v>
      </c>
      <c r="AT788"/>
    </row>
    <row r="789" spans="1:46" x14ac:dyDescent="0.25">
      <c r="A789" s="258">
        <v>41988</v>
      </c>
      <c r="B7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1393.09.24</v>
      </c>
      <c r="C789" s="195">
        <f t="shared" ca="1" si="48"/>
        <v>1393</v>
      </c>
      <c r="D7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89" s="195">
        <f>_xlfn.NUMBERVALUE(RIGHT(Table11[[#This Row],[تاریخ شمسی]],2))</f>
        <v>24</v>
      </c>
      <c r="F7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09-24</v>
      </c>
      <c r="G789" s="195" t="s">
        <v>940</v>
      </c>
      <c r="I789" s="259">
        <v>44528</v>
      </c>
      <c r="J789">
        <v>29500</v>
      </c>
      <c r="L789" s="259">
        <v>41988</v>
      </c>
      <c r="M789">
        <v>34250</v>
      </c>
      <c r="O789" s="284">
        <f>IFERROR(DATE(Table7[[#This Row],[year]],MONTH(DATEVALUE(Table7[[#This Row],[month]]&amp;"1")),Table7[[#This Row],[day]]),"")</f>
        <v>43951</v>
      </c>
      <c r="P789" s="195" t="s">
        <v>4214</v>
      </c>
      <c r="Q789" s="195">
        <v>2020</v>
      </c>
      <c r="R789" s="195" t="s">
        <v>3437</v>
      </c>
      <c r="S789" s="195">
        <v>30</v>
      </c>
      <c r="T789" s="195">
        <v>1716.75</v>
      </c>
      <c r="U789" s="195">
        <v>1486.5</v>
      </c>
      <c r="V789" s="195">
        <v>1349800</v>
      </c>
      <c r="X789" s="260">
        <v>44033</v>
      </c>
      <c r="Y789" t="s">
        <v>8789</v>
      </c>
      <c r="Z789" s="260">
        <v>3</v>
      </c>
      <c r="AA789">
        <v>1399</v>
      </c>
      <c r="AB789" s="260" t="str">
        <f ca="1">IFERROR(IFERROR(VLOOKUP(Table_Merge1[[#This Row],[Column1]],Table11[#All],2,FALSE),LEFT(AB790,8)&amp;IF(LEN((RIGHT(AB790,2)+1))&lt;2,"0"&amp;(RIGHT(AB790,2)+1),(RIGHT(AB790,2)-1))),"")</f>
        <v>1399.04.31</v>
      </c>
      <c r="AC789" s="259" t="str">
        <f ca="1">LEFT(Table_Merge1[[#This Row],[Column2]],4)</f>
        <v>1399</v>
      </c>
      <c r="AD789" s="259" t="str">
        <f ca="1">RIGHT(LEFT(Table_Merge1[[#This Row],[Column2]],7),2)</f>
        <v>04</v>
      </c>
      <c r="AE789" s="259" t="str">
        <f ca="1">RIGHT(Table_Merge1[[#This Row],[Column2]],2)</f>
        <v>31</v>
      </c>
      <c r="AF789">
        <v>4</v>
      </c>
      <c r="AG789">
        <v>31</v>
      </c>
      <c r="AH789" s="260">
        <v>2020</v>
      </c>
      <c r="AI789" t="s">
        <v>3443</v>
      </c>
      <c r="AJ789" s="260">
        <v>21</v>
      </c>
      <c r="AK789">
        <v>1823.2</v>
      </c>
      <c r="AL789">
        <v>1726.5</v>
      </c>
      <c r="AM789">
        <v>1648775</v>
      </c>
      <c r="AN789">
        <v>22500</v>
      </c>
      <c r="AO789">
        <v>180998</v>
      </c>
      <c r="AP789" s="287">
        <f>IFERROR(IF(Table_Merge1[[#This Row],[LME Zinc stock]]*Table_Merge1[[#This Row],[Nima.مقدار]]=0,"",Table_Merge1[[#This Row],[LME Zinc stock]]*Table_Merge1[[#This Row],[Nima.مقدار]]),"")</f>
        <v>298424977450</v>
      </c>
      <c r="AQ789" s="287">
        <f>IFERROR(IF(Table_Merge1[[#This Row],[LME Zinc 3-month]]*Table_Merge1[[#This Row],[Nima.مقدار]]=0,"",Table_Merge1[[#This Row],[LME Zinc 3-month]]*Table_Merge1[[#This Row],[Nima.مقدار]]),"")</f>
        <v>312493047</v>
      </c>
      <c r="AR789" s="288">
        <f>IFERROR(IF(Table_Merge1[[#This Row],[LME Zinc stock]]*Table_Merge1[[#This Row],[Azad.Sell]]=0,"",Table_Merge1[[#This Row],[LME Zinc stock]]*Table_Merge1[[#This Row],[Azad.Sell]]),"")</f>
        <v>37097437500</v>
      </c>
      <c r="AS789" s="288">
        <f>IFERROR(IF(Table_Merge1[[#This Row],[LME Zinc 3-month]]*Table_Merge1[[#This Row],[Azad.Sell]]=0,"",Table_Merge1[[#This Row],[LME Zinc 3-month]]*Table_Merge1[[#This Row],[Azad.Sell]]),"")</f>
        <v>38846250</v>
      </c>
      <c r="AT789"/>
    </row>
    <row r="790" spans="1:46" x14ac:dyDescent="0.25">
      <c r="A790" s="258">
        <v>41989</v>
      </c>
      <c r="B7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1393.09.25</v>
      </c>
      <c r="C790" s="195">
        <f t="shared" ca="1" si="48"/>
        <v>1393</v>
      </c>
      <c r="D7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90" s="195">
        <f>_xlfn.NUMBERVALUE(RIGHT(Table11[[#This Row],[تاریخ شمسی]],2))</f>
        <v>25</v>
      </c>
      <c r="F7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09-25</v>
      </c>
      <c r="G790" s="195" t="s">
        <v>941</v>
      </c>
      <c r="I790" s="259">
        <v>44529</v>
      </c>
      <c r="J790">
        <v>29400</v>
      </c>
      <c r="L790" s="259">
        <v>41989</v>
      </c>
      <c r="M790">
        <v>34760</v>
      </c>
      <c r="O790" s="283">
        <f>IFERROR(DATE(Table7[[#This Row],[year]],MONTH(DATEVALUE(Table7[[#This Row],[month]]&amp;"1")),Table7[[#This Row],[day]]),"")</f>
        <v>43950</v>
      </c>
      <c r="P790" s="257" t="s">
        <v>4215</v>
      </c>
      <c r="Q790" s="257">
        <v>2020</v>
      </c>
      <c r="R790" s="257" t="s">
        <v>3437</v>
      </c>
      <c r="S790" s="257">
        <v>29</v>
      </c>
      <c r="T790" s="257">
        <v>1706</v>
      </c>
      <c r="U790" s="257">
        <v>1481</v>
      </c>
      <c r="V790" s="257">
        <v>1352525</v>
      </c>
      <c r="X790" s="260">
        <v>44032</v>
      </c>
      <c r="Y790" t="s">
        <v>8788</v>
      </c>
      <c r="Z790" s="260">
        <v>3</v>
      </c>
      <c r="AA790">
        <v>1399</v>
      </c>
      <c r="AB790" s="260" t="str">
        <f ca="1">IFERROR(IFERROR(VLOOKUP(Table_Merge1[[#This Row],[Column1]],Table11[#All],2,FALSE),LEFT(AB791,8)&amp;IF(LEN((RIGHT(AB791,2)+1))&lt;2,"0"&amp;(RIGHT(AB791,2)+1),(RIGHT(AB791,2)-1))),"")</f>
        <v>1399.04.30</v>
      </c>
      <c r="AC790" s="259" t="str">
        <f ca="1">LEFT(Table_Merge1[[#This Row],[Column2]],4)</f>
        <v>1399</v>
      </c>
      <c r="AD790" s="259" t="str">
        <f ca="1">RIGHT(LEFT(Table_Merge1[[#This Row],[Column2]],7),2)</f>
        <v>04</v>
      </c>
      <c r="AE790" s="259" t="str">
        <f ca="1">RIGHT(Table_Merge1[[#This Row],[Column2]],2)</f>
        <v>30</v>
      </c>
      <c r="AF790">
        <v>4</v>
      </c>
      <c r="AG790">
        <v>30</v>
      </c>
      <c r="AH790" s="260">
        <v>2020</v>
      </c>
      <c r="AI790" t="s">
        <v>3443</v>
      </c>
      <c r="AJ790" s="260">
        <v>20</v>
      </c>
      <c r="AK790">
        <v>1810.3</v>
      </c>
      <c r="AL790">
        <v>1709</v>
      </c>
      <c r="AM790">
        <v>1658175</v>
      </c>
      <c r="AN790">
        <v>22850</v>
      </c>
      <c r="AO790">
        <v>173346</v>
      </c>
      <c r="AP790" s="287">
        <f>IFERROR(IF(Table_Merge1[[#This Row],[LME Zinc stock]]*Table_Merge1[[#This Row],[Nima.مقدار]]=0,"",Table_Merge1[[#This Row],[LME Zinc stock]]*Table_Merge1[[#This Row],[Nima.مقدار]]),"")</f>
        <v>287438003550</v>
      </c>
      <c r="AQ790" s="287">
        <f>IFERROR(IF(Table_Merge1[[#This Row],[LME Zinc 3-month]]*Table_Merge1[[#This Row],[Nima.مقدار]]=0,"",Table_Merge1[[#This Row],[LME Zinc 3-month]]*Table_Merge1[[#This Row],[Nima.مقدار]]),"")</f>
        <v>296248314</v>
      </c>
      <c r="AR790" s="288">
        <f>IFERROR(IF(Table_Merge1[[#This Row],[LME Zinc stock]]*Table_Merge1[[#This Row],[Azad.Sell]]=0,"",Table_Merge1[[#This Row],[LME Zinc stock]]*Table_Merge1[[#This Row],[Azad.Sell]]),"")</f>
        <v>37889298750</v>
      </c>
      <c r="AS790" s="288">
        <f>IFERROR(IF(Table_Merge1[[#This Row],[LME Zinc 3-month]]*Table_Merge1[[#This Row],[Azad.Sell]]=0,"",Table_Merge1[[#This Row],[LME Zinc 3-month]]*Table_Merge1[[#This Row],[Azad.Sell]]),"")</f>
        <v>39050650</v>
      </c>
      <c r="AT790"/>
    </row>
    <row r="791" spans="1:46" x14ac:dyDescent="0.25">
      <c r="A791" s="258">
        <v>41990</v>
      </c>
      <c r="B7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1393.09.26</v>
      </c>
      <c r="C791" s="195">
        <f t="shared" ca="1" si="48"/>
        <v>1393</v>
      </c>
      <c r="D7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91" s="195">
        <f>_xlfn.NUMBERVALUE(RIGHT(Table11[[#This Row],[تاریخ شمسی]],2))</f>
        <v>26</v>
      </c>
      <c r="F7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09-26</v>
      </c>
      <c r="G791" s="195" t="s">
        <v>942</v>
      </c>
      <c r="I791" s="259">
        <v>44530</v>
      </c>
      <c r="J791">
        <v>29170</v>
      </c>
      <c r="L791" s="259">
        <v>41990</v>
      </c>
      <c r="M791">
        <v>34950</v>
      </c>
      <c r="O791" s="284">
        <f>IFERROR(DATE(Table7[[#This Row],[year]],MONTH(DATEVALUE(Table7[[#This Row],[month]]&amp;"1")),Table7[[#This Row],[day]]),"")</f>
        <v>43949</v>
      </c>
      <c r="P791" s="195" t="s">
        <v>4216</v>
      </c>
      <c r="Q791" s="195">
        <v>2020</v>
      </c>
      <c r="R791" s="195" t="s">
        <v>3437</v>
      </c>
      <c r="S791" s="195">
        <v>28</v>
      </c>
      <c r="T791" s="195">
        <v>1708.1</v>
      </c>
      <c r="U791" s="195">
        <v>1479.5</v>
      </c>
      <c r="V791" s="195">
        <v>1355025</v>
      </c>
      <c r="X791" s="260">
        <v>44029</v>
      </c>
      <c r="Z791" s="260">
        <v>3</v>
      </c>
      <c r="AB791" s="260" t="str">
        <f ca="1">IFERROR(IFERROR(VLOOKUP(Table_Merge1[[#This Row],[Column1]],Table11[#All],2,FALSE),LEFT(AB792,8)&amp;IF(LEN((RIGHT(AB792,2)+1))&lt;2,"0"&amp;(RIGHT(AB792,2)+1),(RIGHT(AB792,2)-1))),"")</f>
        <v>1399.04.25</v>
      </c>
      <c r="AC791" s="259" t="str">
        <f ca="1">LEFT(Table_Merge1[[#This Row],[Column2]],4)</f>
        <v>1399</v>
      </c>
      <c r="AD791" s="259" t="str">
        <f ca="1">RIGHT(LEFT(Table_Merge1[[#This Row],[Column2]],7),2)</f>
        <v>04</v>
      </c>
      <c r="AE791" s="259" t="str">
        <f ca="1">RIGHT(Table_Merge1[[#This Row],[Column2]],2)</f>
        <v>25</v>
      </c>
      <c r="AH791" s="260">
        <v>2020</v>
      </c>
      <c r="AI791" t="s">
        <v>3443</v>
      </c>
      <c r="AJ791" s="260">
        <v>17</v>
      </c>
      <c r="AK791">
        <v>1802.9</v>
      </c>
      <c r="AL791">
        <v>1700.5</v>
      </c>
      <c r="AM791">
        <v>1668500</v>
      </c>
      <c r="AN791">
        <v>24250</v>
      </c>
      <c r="AP791" s="287" t="str">
        <f>IFERROR(IF(Table_Merge1[[#This Row],[LME Zinc stock]]*Table_Merge1[[#This Row],[Nima.مقدار]]=0,"",Table_Merge1[[#This Row],[LME Zinc stock]]*Table_Merge1[[#This Row],[Nima.مقدار]]),"")</f>
        <v/>
      </c>
      <c r="AQ791" s="287" t="str">
        <f>IFERROR(IF(Table_Merge1[[#This Row],[LME Zinc 3-month]]*Table_Merge1[[#This Row],[Nima.مقدار]]=0,"",Table_Merge1[[#This Row],[LME Zinc 3-month]]*Table_Merge1[[#This Row],[Nima.مقدار]]),"")</f>
        <v/>
      </c>
      <c r="AR791" s="288">
        <f>IFERROR(IF(Table_Merge1[[#This Row],[LME Zinc stock]]*Table_Merge1[[#This Row],[Azad.Sell]]=0,"",Table_Merge1[[#This Row],[LME Zinc stock]]*Table_Merge1[[#This Row],[Azad.Sell]]),"")</f>
        <v>40461125000</v>
      </c>
      <c r="AS791" s="288">
        <f>IFERROR(IF(Table_Merge1[[#This Row],[LME Zinc 3-month]]*Table_Merge1[[#This Row],[Azad.Sell]]=0,"",Table_Merge1[[#This Row],[LME Zinc 3-month]]*Table_Merge1[[#This Row],[Azad.Sell]]),"")</f>
        <v>41237125</v>
      </c>
      <c r="AT791"/>
    </row>
    <row r="792" spans="1:46" x14ac:dyDescent="0.25">
      <c r="A792" s="258">
        <v>41991</v>
      </c>
      <c r="B7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1393.09.27</v>
      </c>
      <c r="C792" s="195">
        <f t="shared" ca="1" si="48"/>
        <v>1393</v>
      </c>
      <c r="D7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92" s="195">
        <f>_xlfn.NUMBERVALUE(RIGHT(Table11[[#This Row],[تاریخ شمسی]],2))</f>
        <v>27</v>
      </c>
      <c r="F7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09-27</v>
      </c>
      <c r="G792" s="195" t="s">
        <v>943</v>
      </c>
      <c r="I792" s="259">
        <v>44531</v>
      </c>
      <c r="J792">
        <v>29220</v>
      </c>
      <c r="L792" s="259">
        <v>41991</v>
      </c>
      <c r="M792">
        <v>35030</v>
      </c>
      <c r="O792" s="283">
        <f>IFERROR(DATE(Table7[[#This Row],[year]],MONTH(DATEVALUE(Table7[[#This Row],[month]]&amp;"1")),Table7[[#This Row],[day]]),"")</f>
        <v>43948</v>
      </c>
      <c r="P792" s="257" t="s">
        <v>4217</v>
      </c>
      <c r="Q792" s="257">
        <v>2020</v>
      </c>
      <c r="R792" s="257" t="s">
        <v>3437</v>
      </c>
      <c r="S792" s="257">
        <v>27</v>
      </c>
      <c r="T792" s="257">
        <v>1717.25</v>
      </c>
      <c r="U792" s="257">
        <v>1477</v>
      </c>
      <c r="V792" s="257">
        <v>1355175</v>
      </c>
      <c r="X792" s="260">
        <v>44028</v>
      </c>
      <c r="Y792" t="s">
        <v>8787</v>
      </c>
      <c r="Z792" s="260">
        <v>3</v>
      </c>
      <c r="AA792">
        <v>1399</v>
      </c>
      <c r="AB792" s="260" t="str">
        <f ca="1">IFERROR(IFERROR(VLOOKUP(Table_Merge1[[#This Row],[Column1]],Table11[#All],2,FALSE),LEFT(AB793,8)&amp;IF(LEN((RIGHT(AB793,2)+1))&lt;2,"0"&amp;(RIGHT(AB793,2)+1),(RIGHT(AB793,2)-1))),"")</f>
        <v>1399.04.26</v>
      </c>
      <c r="AC792" s="259" t="str">
        <f ca="1">LEFT(Table_Merge1[[#This Row],[Column2]],4)</f>
        <v>1399</v>
      </c>
      <c r="AD792" s="259" t="str">
        <f ca="1">RIGHT(LEFT(Table_Merge1[[#This Row],[Column2]],7),2)</f>
        <v>04</v>
      </c>
      <c r="AE792" s="259" t="str">
        <f ca="1">RIGHT(Table_Merge1[[#This Row],[Column2]],2)</f>
        <v>26</v>
      </c>
      <c r="AF792">
        <v>4</v>
      </c>
      <c r="AG792">
        <v>26</v>
      </c>
      <c r="AH792" s="260">
        <v>2020</v>
      </c>
      <c r="AI792" t="s">
        <v>3443</v>
      </c>
      <c r="AJ792" s="260">
        <v>16</v>
      </c>
      <c r="AK792">
        <v>1804.6</v>
      </c>
      <c r="AL792">
        <v>1692</v>
      </c>
      <c r="AM792">
        <v>1649275</v>
      </c>
      <c r="AN792">
        <v>24250</v>
      </c>
      <c r="AO792">
        <v>172661</v>
      </c>
      <c r="AP792" s="287">
        <f>IFERROR(IF(Table_Merge1[[#This Row],[LME Zinc stock]]*Table_Merge1[[#This Row],[Nima.مقدار]]=0,"",Table_Merge1[[#This Row],[LME Zinc stock]]*Table_Merge1[[#This Row],[Nima.مقدار]]),"")</f>
        <v>284765470775</v>
      </c>
      <c r="AQ792" s="287">
        <f>IFERROR(IF(Table_Merge1[[#This Row],[LME Zinc 3-month]]*Table_Merge1[[#This Row],[Nima.مقدار]]=0,"",Table_Merge1[[#This Row],[LME Zinc 3-month]]*Table_Merge1[[#This Row],[Nima.مقدار]]),"")</f>
        <v>292142412</v>
      </c>
      <c r="AR792" s="288">
        <f>IFERROR(IF(Table_Merge1[[#This Row],[LME Zinc stock]]*Table_Merge1[[#This Row],[Azad.Sell]]=0,"",Table_Merge1[[#This Row],[LME Zinc stock]]*Table_Merge1[[#This Row],[Azad.Sell]]),"")</f>
        <v>39994918750</v>
      </c>
      <c r="AS792" s="288">
        <f>IFERROR(IF(Table_Merge1[[#This Row],[LME Zinc 3-month]]*Table_Merge1[[#This Row],[Azad.Sell]]=0,"",Table_Merge1[[#This Row],[LME Zinc 3-month]]*Table_Merge1[[#This Row],[Azad.Sell]]),"")</f>
        <v>41031000</v>
      </c>
      <c r="AT792"/>
    </row>
    <row r="793" spans="1:46" x14ac:dyDescent="0.25">
      <c r="A793" s="258">
        <v>41993</v>
      </c>
      <c r="B7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1393.09.29</v>
      </c>
      <c r="C793" s="195">
        <f t="shared" ca="1" si="48"/>
        <v>1393</v>
      </c>
      <c r="D7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93" s="195">
        <f>_xlfn.NUMBERVALUE(RIGHT(Table11[[#This Row],[تاریخ شمسی]],2))</f>
        <v>29</v>
      </c>
      <c r="F7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09-29</v>
      </c>
      <c r="G793" s="195" t="s">
        <v>944</v>
      </c>
      <c r="I793" s="259">
        <v>44532</v>
      </c>
      <c r="J793">
        <v>29400</v>
      </c>
      <c r="L793" s="259">
        <v>41993</v>
      </c>
      <c r="M793">
        <v>35120</v>
      </c>
      <c r="O793" s="284">
        <f>IFERROR(DATE(Table7[[#This Row],[year]],MONTH(DATEVALUE(Table7[[#This Row],[month]]&amp;"1")),Table7[[#This Row],[day]]),"")</f>
        <v>43945</v>
      </c>
      <c r="P793" s="195" t="s">
        <v>4218</v>
      </c>
      <c r="Q793" s="195">
        <v>2020</v>
      </c>
      <c r="R793" s="195" t="s">
        <v>3437</v>
      </c>
      <c r="S793" s="195">
        <v>24</v>
      </c>
      <c r="T793" s="195">
        <v>1727.25</v>
      </c>
      <c r="U793" s="195">
        <v>1477.5</v>
      </c>
      <c r="V793" s="195">
        <v>1356150</v>
      </c>
      <c r="X793" s="260">
        <v>44027</v>
      </c>
      <c r="Y793" t="s">
        <v>8786</v>
      </c>
      <c r="Z793" s="260">
        <v>3</v>
      </c>
      <c r="AA793">
        <v>1399</v>
      </c>
      <c r="AB793" s="260" t="str">
        <f ca="1">IFERROR(IFERROR(VLOOKUP(Table_Merge1[[#This Row],[Column1]],Table11[#All],2,FALSE),LEFT(AB794,8)&amp;IF(LEN((RIGHT(AB794,2)+1))&lt;2,"0"&amp;(RIGHT(AB794,2)+1),(RIGHT(AB794,2)-1))),"")</f>
        <v>1399.04.25</v>
      </c>
      <c r="AC793" s="259" t="str">
        <f ca="1">LEFT(Table_Merge1[[#This Row],[Column2]],4)</f>
        <v>1399</v>
      </c>
      <c r="AD793" s="259" t="str">
        <f ca="1">RIGHT(LEFT(Table_Merge1[[#This Row],[Column2]],7),2)</f>
        <v>04</v>
      </c>
      <c r="AE793" s="259" t="str">
        <f ca="1">RIGHT(Table_Merge1[[#This Row],[Column2]],2)</f>
        <v>25</v>
      </c>
      <c r="AF793">
        <v>4</v>
      </c>
      <c r="AG793">
        <v>25</v>
      </c>
      <c r="AH793" s="260">
        <v>2020</v>
      </c>
      <c r="AI793" t="s">
        <v>3443</v>
      </c>
      <c r="AJ793" s="260">
        <v>15</v>
      </c>
      <c r="AK793">
        <v>1809.3</v>
      </c>
      <c r="AL793">
        <v>1697.5</v>
      </c>
      <c r="AM793">
        <v>1640425</v>
      </c>
      <c r="AN793">
        <v>23950</v>
      </c>
      <c r="AO793">
        <v>173831</v>
      </c>
      <c r="AP793" s="287">
        <f>IFERROR(IF(Table_Merge1[[#This Row],[LME Zinc stock]]*Table_Merge1[[#This Row],[Nima.مقدار]]=0,"",Table_Merge1[[#This Row],[LME Zinc stock]]*Table_Merge1[[#This Row],[Nima.مقدار]]),"")</f>
        <v>285156718175</v>
      </c>
      <c r="AQ793" s="287">
        <f>IFERROR(IF(Table_Merge1[[#This Row],[LME Zinc 3-month]]*Table_Merge1[[#This Row],[Nima.مقدار]]=0,"",Table_Merge1[[#This Row],[LME Zinc 3-month]]*Table_Merge1[[#This Row],[Nima.مقدار]]),"")</f>
        <v>295078122.5</v>
      </c>
      <c r="AR793" s="288">
        <f>IFERROR(IF(Table_Merge1[[#This Row],[LME Zinc stock]]*Table_Merge1[[#This Row],[Azad.Sell]]=0,"",Table_Merge1[[#This Row],[LME Zinc stock]]*Table_Merge1[[#This Row],[Azad.Sell]]),"")</f>
        <v>39288178750</v>
      </c>
      <c r="AS793" s="288">
        <f>IFERROR(IF(Table_Merge1[[#This Row],[LME Zinc 3-month]]*Table_Merge1[[#This Row],[Azad.Sell]]=0,"",Table_Merge1[[#This Row],[LME Zinc 3-month]]*Table_Merge1[[#This Row],[Azad.Sell]]),"")</f>
        <v>40655125</v>
      </c>
      <c r="AT793"/>
    </row>
    <row r="794" spans="1:46" x14ac:dyDescent="0.25">
      <c r="A794" s="258">
        <v>41994</v>
      </c>
      <c r="B7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1393.09.30</v>
      </c>
      <c r="C794" s="195">
        <f t="shared" ca="1" si="48"/>
        <v>1393</v>
      </c>
      <c r="D7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794" s="195">
        <f>_xlfn.NUMBERVALUE(RIGHT(Table11[[#This Row],[تاریخ شمسی]],2))</f>
        <v>30</v>
      </c>
      <c r="F7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09-30</v>
      </c>
      <c r="G794" s="195" t="s">
        <v>945</v>
      </c>
      <c r="I794" s="259">
        <v>44533</v>
      </c>
      <c r="J794">
        <v>29400</v>
      </c>
      <c r="L794" s="259">
        <v>41994</v>
      </c>
      <c r="M794">
        <v>35120</v>
      </c>
      <c r="O794" s="283">
        <f>IFERROR(DATE(Table7[[#This Row],[year]],MONTH(DATEVALUE(Table7[[#This Row],[month]]&amp;"1")),Table7[[#This Row],[day]]),"")</f>
        <v>43944</v>
      </c>
      <c r="P794" s="257" t="s">
        <v>4219</v>
      </c>
      <c r="Q794" s="257">
        <v>2020</v>
      </c>
      <c r="R794" s="257" t="s">
        <v>3437</v>
      </c>
      <c r="S794" s="257">
        <v>23</v>
      </c>
      <c r="T794" s="257">
        <v>1727.55</v>
      </c>
      <c r="U794" s="257" t="s">
        <v>3621</v>
      </c>
      <c r="V794" s="257" t="s">
        <v>3621</v>
      </c>
      <c r="X794" s="260">
        <v>44026</v>
      </c>
      <c r="Y794" t="s">
        <v>8785</v>
      </c>
      <c r="Z794" s="260">
        <v>3</v>
      </c>
      <c r="AA794">
        <v>1399</v>
      </c>
      <c r="AB794" s="260" t="str">
        <f ca="1">IFERROR(IFERROR(VLOOKUP(Table_Merge1[[#This Row],[Column1]],Table11[#All],2,FALSE),LEFT(AB795,8)&amp;IF(LEN((RIGHT(AB795,2)+1))&lt;2,"0"&amp;(RIGHT(AB795,2)+1),(RIGHT(AB795,2)-1))),"")</f>
        <v>1399.04.24</v>
      </c>
      <c r="AC794" s="259" t="str">
        <f ca="1">LEFT(Table_Merge1[[#This Row],[Column2]],4)</f>
        <v>1399</v>
      </c>
      <c r="AD794" s="259" t="str">
        <f ca="1">RIGHT(LEFT(Table_Merge1[[#This Row],[Column2]],7),2)</f>
        <v>04</v>
      </c>
      <c r="AE794" s="259" t="str">
        <f ca="1">RIGHT(Table_Merge1[[#This Row],[Column2]],2)</f>
        <v>24</v>
      </c>
      <c r="AF794">
        <v>4</v>
      </c>
      <c r="AG794">
        <v>24</v>
      </c>
      <c r="AH794" s="260">
        <v>2020</v>
      </c>
      <c r="AI794" t="s">
        <v>3443</v>
      </c>
      <c r="AJ794" s="260">
        <v>14</v>
      </c>
      <c r="AK794">
        <v>1798.2</v>
      </c>
      <c r="AL794">
        <v>1686.5</v>
      </c>
      <c r="AM794">
        <v>1648225</v>
      </c>
      <c r="AN794">
        <v>23700</v>
      </c>
      <c r="AO794">
        <v>174541</v>
      </c>
      <c r="AP794" s="287">
        <f>IFERROR(IF(Table_Merge1[[#This Row],[LME Zinc stock]]*Table_Merge1[[#This Row],[Nima.مقدار]]=0,"",Table_Merge1[[#This Row],[LME Zinc stock]]*Table_Merge1[[#This Row],[Nima.مقدار]]),"")</f>
        <v>287682839725</v>
      </c>
      <c r="AQ794" s="287">
        <f>IFERROR(IF(Table_Merge1[[#This Row],[LME Zinc 3-month]]*Table_Merge1[[#This Row],[Nima.مقدار]]=0,"",Table_Merge1[[#This Row],[LME Zinc 3-month]]*Table_Merge1[[#This Row],[Nima.مقدار]]),"")</f>
        <v>294363396.5</v>
      </c>
      <c r="AR794" s="288">
        <f>IFERROR(IF(Table_Merge1[[#This Row],[LME Zinc stock]]*Table_Merge1[[#This Row],[Azad.Sell]]=0,"",Table_Merge1[[#This Row],[LME Zinc stock]]*Table_Merge1[[#This Row],[Azad.Sell]]),"")</f>
        <v>39062932500</v>
      </c>
      <c r="AS794" s="288">
        <f>IFERROR(IF(Table_Merge1[[#This Row],[LME Zinc 3-month]]*Table_Merge1[[#This Row],[Azad.Sell]]=0,"",Table_Merge1[[#This Row],[LME Zinc 3-month]]*Table_Merge1[[#This Row],[Azad.Sell]]),"")</f>
        <v>39970050</v>
      </c>
      <c r="AT794"/>
    </row>
    <row r="795" spans="1:46" x14ac:dyDescent="0.25">
      <c r="A795" s="258">
        <v>41995</v>
      </c>
      <c r="B7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1393.10.01</v>
      </c>
      <c r="C795" s="195">
        <f t="shared" ca="1" si="48"/>
        <v>1393</v>
      </c>
      <c r="D7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795" s="195">
        <f>_xlfn.NUMBERVALUE(RIGHT(Table11[[#This Row],[تاریخ شمسی]],2))</f>
        <v>1</v>
      </c>
      <c r="F7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10-01</v>
      </c>
      <c r="G795" s="195" t="s">
        <v>946</v>
      </c>
      <c r="I795" s="259">
        <v>44534</v>
      </c>
      <c r="J795">
        <v>30250</v>
      </c>
      <c r="L795" s="259">
        <v>41995</v>
      </c>
      <c r="M795">
        <v>35580</v>
      </c>
      <c r="O795" s="284">
        <f>IFERROR(DATE(Table7[[#This Row],[year]],MONTH(DATEVALUE(Table7[[#This Row],[month]]&amp;"1")),Table7[[#This Row],[day]]),"")</f>
        <v>43943</v>
      </c>
      <c r="P795" s="195" t="s">
        <v>4220</v>
      </c>
      <c r="Q795" s="195">
        <v>2020</v>
      </c>
      <c r="R795" s="195" t="s">
        <v>3437</v>
      </c>
      <c r="S795" s="195">
        <v>22</v>
      </c>
      <c r="T795" s="195">
        <v>1702.65</v>
      </c>
      <c r="U795" s="195">
        <v>1498</v>
      </c>
      <c r="V795" s="195">
        <v>1346200</v>
      </c>
      <c r="X795" s="260">
        <v>44025</v>
      </c>
      <c r="Y795" t="s">
        <v>8784</v>
      </c>
      <c r="Z795" s="260">
        <v>3</v>
      </c>
      <c r="AA795">
        <v>1399</v>
      </c>
      <c r="AB795" s="260" t="str">
        <f ca="1">IFERROR(IFERROR(VLOOKUP(Table_Merge1[[#This Row],[Column1]],Table11[#All],2,FALSE),LEFT(AB796,8)&amp;IF(LEN((RIGHT(AB796,2)+1))&lt;2,"0"&amp;(RIGHT(AB796,2)+1),(RIGHT(AB796,2)-1))),"")</f>
        <v>1399.04.23</v>
      </c>
      <c r="AC795" s="259" t="str">
        <f ca="1">LEFT(Table_Merge1[[#This Row],[Column2]],4)</f>
        <v>1399</v>
      </c>
      <c r="AD795" s="259" t="str">
        <f ca="1">RIGHT(LEFT(Table_Merge1[[#This Row],[Column2]],7),2)</f>
        <v>04</v>
      </c>
      <c r="AE795" s="259" t="str">
        <f ca="1">RIGHT(Table_Merge1[[#This Row],[Column2]],2)</f>
        <v>23</v>
      </c>
      <c r="AF795">
        <v>4</v>
      </c>
      <c r="AG795">
        <v>23</v>
      </c>
      <c r="AH795" s="260">
        <v>2020</v>
      </c>
      <c r="AI795" t="s">
        <v>3443</v>
      </c>
      <c r="AJ795" s="260">
        <v>13</v>
      </c>
      <c r="AK795">
        <v>1808.05</v>
      </c>
      <c r="AL795">
        <v>1682.5</v>
      </c>
      <c r="AM795">
        <v>1652200</v>
      </c>
      <c r="AN795">
        <v>23550</v>
      </c>
      <c r="AO795">
        <v>172239</v>
      </c>
      <c r="AP795" s="287">
        <f>IFERROR(IF(Table_Merge1[[#This Row],[LME Zinc stock]]*Table_Merge1[[#This Row],[Nima.مقدار]]=0,"",Table_Merge1[[#This Row],[LME Zinc stock]]*Table_Merge1[[#This Row],[Nima.مقدار]]),"")</f>
        <v>284573275800</v>
      </c>
      <c r="AQ795" s="287">
        <f>IFERROR(IF(Table_Merge1[[#This Row],[LME Zinc 3-month]]*Table_Merge1[[#This Row],[Nima.مقدار]]=0,"",Table_Merge1[[#This Row],[LME Zinc 3-month]]*Table_Merge1[[#This Row],[Nima.مقدار]]),"")</f>
        <v>289792117.5</v>
      </c>
      <c r="AR795" s="288">
        <f>IFERROR(IF(Table_Merge1[[#This Row],[LME Zinc stock]]*Table_Merge1[[#This Row],[Azad.Sell]]=0,"",Table_Merge1[[#This Row],[LME Zinc stock]]*Table_Merge1[[#This Row],[Azad.Sell]]),"")</f>
        <v>38909310000</v>
      </c>
      <c r="AS795" s="288">
        <f>IFERROR(IF(Table_Merge1[[#This Row],[LME Zinc 3-month]]*Table_Merge1[[#This Row],[Azad.Sell]]=0,"",Table_Merge1[[#This Row],[LME Zinc 3-month]]*Table_Merge1[[#This Row],[Azad.Sell]]),"")</f>
        <v>39622875</v>
      </c>
      <c r="AT795"/>
    </row>
    <row r="796" spans="1:46" x14ac:dyDescent="0.25">
      <c r="A796" s="258">
        <v>41996</v>
      </c>
      <c r="B7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1393.10.02</v>
      </c>
      <c r="C796" s="195">
        <f t="shared" ca="1" si="48"/>
        <v>1393</v>
      </c>
      <c r="D7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796" s="195">
        <f>_xlfn.NUMBERVALUE(RIGHT(Table11[[#This Row],[تاریخ شمسی]],2))</f>
        <v>2</v>
      </c>
      <c r="F7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10-02</v>
      </c>
      <c r="G796" s="195" t="s">
        <v>947</v>
      </c>
      <c r="I796" s="259">
        <v>44535</v>
      </c>
      <c r="J796">
        <v>30450</v>
      </c>
      <c r="L796" s="259">
        <v>41996</v>
      </c>
      <c r="M796">
        <v>35490</v>
      </c>
      <c r="O796" s="283">
        <f>IFERROR(DATE(Table7[[#This Row],[year]],MONTH(DATEVALUE(Table7[[#This Row],[month]]&amp;"1")),Table7[[#This Row],[day]]),"")</f>
        <v>43942</v>
      </c>
      <c r="P796" s="257" t="s">
        <v>4221</v>
      </c>
      <c r="Q796" s="257">
        <v>2020</v>
      </c>
      <c r="R796" s="257" t="s">
        <v>3437</v>
      </c>
      <c r="S796" s="257">
        <v>21</v>
      </c>
      <c r="T796" s="257">
        <v>1678.6</v>
      </c>
      <c r="U796" s="257">
        <v>1504</v>
      </c>
      <c r="V796" s="257">
        <v>1346775</v>
      </c>
      <c r="X796" s="260">
        <v>44022</v>
      </c>
      <c r="Z796" s="260">
        <v>3</v>
      </c>
      <c r="AB796" s="260" t="str">
        <f ca="1">IFERROR(IFERROR(VLOOKUP(Table_Merge1[[#This Row],[Column1]],Table11[#All],2,FALSE),LEFT(AB797,8)&amp;IF(LEN((RIGHT(AB797,2)+1))&lt;2,"0"&amp;(RIGHT(AB797,2)+1),(RIGHT(AB797,2)-1))),"")</f>
        <v>1399.04.18</v>
      </c>
      <c r="AC796" s="259" t="str">
        <f ca="1">LEFT(Table_Merge1[[#This Row],[Column2]],4)</f>
        <v>1399</v>
      </c>
      <c r="AD796" s="259" t="str">
        <f ca="1">RIGHT(LEFT(Table_Merge1[[#This Row],[Column2]],7),2)</f>
        <v>04</v>
      </c>
      <c r="AE796" s="259" t="str">
        <f ca="1">RIGHT(Table_Merge1[[#This Row],[Column2]],2)</f>
        <v>18</v>
      </c>
      <c r="AH796" s="260">
        <v>2020</v>
      </c>
      <c r="AI796" t="s">
        <v>3443</v>
      </c>
      <c r="AJ796" s="260">
        <v>10</v>
      </c>
      <c r="AK796">
        <v>1805.75</v>
      </c>
      <c r="AL796">
        <v>1658</v>
      </c>
      <c r="AM796">
        <v>1658975</v>
      </c>
      <c r="AN796">
        <v>22400</v>
      </c>
      <c r="AP796" s="287" t="str">
        <f>IFERROR(IF(Table_Merge1[[#This Row],[LME Zinc stock]]*Table_Merge1[[#This Row],[Nima.مقدار]]=0,"",Table_Merge1[[#This Row],[LME Zinc stock]]*Table_Merge1[[#This Row],[Nima.مقدار]]),"")</f>
        <v/>
      </c>
      <c r="AQ796" s="287" t="str">
        <f>IFERROR(IF(Table_Merge1[[#This Row],[LME Zinc 3-month]]*Table_Merge1[[#This Row],[Nima.مقدار]]=0,"",Table_Merge1[[#This Row],[LME Zinc 3-month]]*Table_Merge1[[#This Row],[Nima.مقدار]]),"")</f>
        <v/>
      </c>
      <c r="AR796" s="288">
        <f>IFERROR(IF(Table_Merge1[[#This Row],[LME Zinc stock]]*Table_Merge1[[#This Row],[Azad.Sell]]=0,"",Table_Merge1[[#This Row],[LME Zinc stock]]*Table_Merge1[[#This Row],[Azad.Sell]]),"")</f>
        <v>37161040000</v>
      </c>
      <c r="AS796" s="288">
        <f>IFERROR(IF(Table_Merge1[[#This Row],[LME Zinc 3-month]]*Table_Merge1[[#This Row],[Azad.Sell]]=0,"",Table_Merge1[[#This Row],[LME Zinc 3-month]]*Table_Merge1[[#This Row],[Azad.Sell]]),"")</f>
        <v>37139200</v>
      </c>
      <c r="AT796"/>
    </row>
    <row r="797" spans="1:46" x14ac:dyDescent="0.25">
      <c r="A797" s="258">
        <v>41997</v>
      </c>
      <c r="B7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1393.10.03</v>
      </c>
      <c r="C797" s="195">
        <f t="shared" ca="1" si="48"/>
        <v>1393</v>
      </c>
      <c r="D7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797" s="195">
        <f>_xlfn.NUMBERVALUE(RIGHT(Table11[[#This Row],[تاریخ شمسی]],2))</f>
        <v>3</v>
      </c>
      <c r="F7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10-03</v>
      </c>
      <c r="G797" s="195" t="s">
        <v>948</v>
      </c>
      <c r="I797" s="259">
        <v>44536</v>
      </c>
      <c r="J797">
        <v>31100</v>
      </c>
      <c r="L797" s="259">
        <v>41997</v>
      </c>
      <c r="M797">
        <v>35500</v>
      </c>
      <c r="O797" s="284">
        <f>IFERROR(DATE(Table7[[#This Row],[year]],MONTH(DATEVALUE(Table7[[#This Row],[month]]&amp;"1")),Table7[[#This Row],[day]]),"")</f>
        <v>43941</v>
      </c>
      <c r="P797" s="195" t="s">
        <v>4222</v>
      </c>
      <c r="Q797" s="195">
        <v>2020</v>
      </c>
      <c r="R797" s="195" t="s">
        <v>3437</v>
      </c>
      <c r="S797" s="195">
        <v>20</v>
      </c>
      <c r="T797" s="195">
        <v>1684.95</v>
      </c>
      <c r="U797" s="195">
        <v>1503.5</v>
      </c>
      <c r="V797" s="195">
        <v>1347000</v>
      </c>
      <c r="X797" s="260">
        <v>44021</v>
      </c>
      <c r="Y797" t="s">
        <v>8783</v>
      </c>
      <c r="Z797" s="260">
        <v>3</v>
      </c>
      <c r="AA797">
        <v>1399</v>
      </c>
      <c r="AB797" s="260" t="str">
        <f ca="1">IFERROR(IFERROR(VLOOKUP(Table_Merge1[[#This Row],[Column1]],Table11[#All],2,FALSE),LEFT(AB798,8)&amp;IF(LEN((RIGHT(AB798,2)+1))&lt;2,"0"&amp;(RIGHT(AB798,2)+1),(RIGHT(AB798,2)-1))),"")</f>
        <v>1399.04.19</v>
      </c>
      <c r="AC797" s="259" t="str">
        <f ca="1">LEFT(Table_Merge1[[#This Row],[Column2]],4)</f>
        <v>1399</v>
      </c>
      <c r="AD797" s="259" t="str">
        <f ca="1">RIGHT(LEFT(Table_Merge1[[#This Row],[Column2]],7),2)</f>
        <v>04</v>
      </c>
      <c r="AE797" s="259" t="str">
        <f ca="1">RIGHT(Table_Merge1[[#This Row],[Column2]],2)</f>
        <v>19</v>
      </c>
      <c r="AF797">
        <v>4</v>
      </c>
      <c r="AG797">
        <v>19</v>
      </c>
      <c r="AH797" s="260">
        <v>2020</v>
      </c>
      <c r="AI797" t="s">
        <v>3443</v>
      </c>
      <c r="AJ797" s="260">
        <v>9</v>
      </c>
      <c r="AK797">
        <v>1812.45</v>
      </c>
      <c r="AL797">
        <v>1654.5</v>
      </c>
      <c r="AM797">
        <v>1664400</v>
      </c>
      <c r="AN797">
        <v>22400</v>
      </c>
      <c r="AO797">
        <v>177147</v>
      </c>
      <c r="AP797" s="287">
        <f>IFERROR(IF(Table_Merge1[[#This Row],[LME Zinc stock]]*Table_Merge1[[#This Row],[Nima.مقدار]]=0,"",Table_Merge1[[#This Row],[LME Zinc stock]]*Table_Merge1[[#This Row],[Nima.مقدار]]),"")</f>
        <v>294843466800</v>
      </c>
      <c r="AQ797" s="287">
        <f>IFERROR(IF(Table_Merge1[[#This Row],[LME Zinc 3-month]]*Table_Merge1[[#This Row],[Nima.مقدار]]=0,"",Table_Merge1[[#This Row],[LME Zinc 3-month]]*Table_Merge1[[#This Row],[Nima.مقدار]]),"")</f>
        <v>293089711.5</v>
      </c>
      <c r="AR797" s="288">
        <f>IFERROR(IF(Table_Merge1[[#This Row],[LME Zinc stock]]*Table_Merge1[[#This Row],[Azad.Sell]]=0,"",Table_Merge1[[#This Row],[LME Zinc stock]]*Table_Merge1[[#This Row],[Azad.Sell]]),"")</f>
        <v>37282560000</v>
      </c>
      <c r="AS797" s="288">
        <f>IFERROR(IF(Table_Merge1[[#This Row],[LME Zinc 3-month]]*Table_Merge1[[#This Row],[Azad.Sell]]=0,"",Table_Merge1[[#This Row],[LME Zinc 3-month]]*Table_Merge1[[#This Row],[Azad.Sell]]),"")</f>
        <v>37060800</v>
      </c>
      <c r="AT797"/>
    </row>
    <row r="798" spans="1:46" x14ac:dyDescent="0.25">
      <c r="A798" s="258">
        <v>41998</v>
      </c>
      <c r="B7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1393.10.04</v>
      </c>
      <c r="C798" s="195">
        <f t="shared" ca="1" si="48"/>
        <v>1393</v>
      </c>
      <c r="D7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798" s="195">
        <f>_xlfn.NUMBERVALUE(RIGHT(Table11[[#This Row],[تاریخ شمسی]],2))</f>
        <v>4</v>
      </c>
      <c r="F7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10-04</v>
      </c>
      <c r="G798" s="195" t="s">
        <v>949</v>
      </c>
      <c r="I798" s="259">
        <v>44537</v>
      </c>
      <c r="J798">
        <v>30800</v>
      </c>
      <c r="L798" s="259">
        <v>41998</v>
      </c>
      <c r="M798">
        <v>35400</v>
      </c>
      <c r="O798" s="283">
        <f>IFERROR(DATE(Table7[[#This Row],[year]],MONTH(DATEVALUE(Table7[[#This Row],[month]]&amp;"1")),Table7[[#This Row],[day]]),"")</f>
        <v>43938</v>
      </c>
      <c r="P798" s="257" t="s">
        <v>4223</v>
      </c>
      <c r="Q798" s="257">
        <v>2020</v>
      </c>
      <c r="R798" s="257" t="s">
        <v>3437</v>
      </c>
      <c r="S798" s="257">
        <v>17</v>
      </c>
      <c r="T798" s="257">
        <v>1693.15</v>
      </c>
      <c r="U798" s="257">
        <v>1509.5</v>
      </c>
      <c r="V798" s="257">
        <v>1336775</v>
      </c>
      <c r="X798" s="260">
        <v>44020</v>
      </c>
      <c r="Y798" t="s">
        <v>8782</v>
      </c>
      <c r="Z798" s="260">
        <v>3</v>
      </c>
      <c r="AA798">
        <v>1399</v>
      </c>
      <c r="AB798" s="260" t="str">
        <f ca="1">IFERROR(IFERROR(VLOOKUP(Table_Merge1[[#This Row],[Column1]],Table11[#All],2,FALSE),LEFT(AB799,8)&amp;IF(LEN((RIGHT(AB799,2)+1))&lt;2,"0"&amp;(RIGHT(AB799,2)+1),(RIGHT(AB799,2)-1))),"")</f>
        <v>1399.04.18</v>
      </c>
      <c r="AC798" s="259" t="str">
        <f ca="1">LEFT(Table_Merge1[[#This Row],[Column2]],4)</f>
        <v>1399</v>
      </c>
      <c r="AD798" s="259" t="str">
        <f ca="1">RIGHT(LEFT(Table_Merge1[[#This Row],[Column2]],7),2)</f>
        <v>04</v>
      </c>
      <c r="AE798" s="259" t="str">
        <f ca="1">RIGHT(Table_Merge1[[#This Row],[Column2]],2)</f>
        <v>18</v>
      </c>
      <c r="AF798">
        <v>4</v>
      </c>
      <c r="AG798">
        <v>18</v>
      </c>
      <c r="AH798" s="260">
        <v>2020</v>
      </c>
      <c r="AI798" t="s">
        <v>3443</v>
      </c>
      <c r="AJ798" s="260">
        <v>8</v>
      </c>
      <c r="AK798">
        <v>1799.35</v>
      </c>
      <c r="AL798">
        <v>1660.5</v>
      </c>
      <c r="AM798">
        <v>1668525</v>
      </c>
      <c r="AN798">
        <v>22600</v>
      </c>
      <c r="AO798">
        <v>168688</v>
      </c>
      <c r="AP798" s="287">
        <f>IFERROR(IF(Table_Merge1[[#This Row],[LME Zinc stock]]*Table_Merge1[[#This Row],[Nima.مقدار]]=0,"",Table_Merge1[[#This Row],[LME Zinc stock]]*Table_Merge1[[#This Row],[Nima.مقدار]]),"")</f>
        <v>281460145200</v>
      </c>
      <c r="AQ798" s="287">
        <f>IFERROR(IF(Table_Merge1[[#This Row],[LME Zinc 3-month]]*Table_Merge1[[#This Row],[Nima.مقدار]]=0,"",Table_Merge1[[#This Row],[LME Zinc 3-month]]*Table_Merge1[[#This Row],[Nima.مقدار]]),"")</f>
        <v>280106424</v>
      </c>
      <c r="AR798" s="288">
        <f>IFERROR(IF(Table_Merge1[[#This Row],[LME Zinc stock]]*Table_Merge1[[#This Row],[Azad.Sell]]=0,"",Table_Merge1[[#This Row],[LME Zinc stock]]*Table_Merge1[[#This Row],[Azad.Sell]]),"")</f>
        <v>37708665000</v>
      </c>
      <c r="AS798" s="288">
        <f>IFERROR(IF(Table_Merge1[[#This Row],[LME Zinc 3-month]]*Table_Merge1[[#This Row],[Azad.Sell]]=0,"",Table_Merge1[[#This Row],[LME Zinc 3-month]]*Table_Merge1[[#This Row],[Azad.Sell]]),"")</f>
        <v>37527300</v>
      </c>
      <c r="AT798"/>
    </row>
    <row r="799" spans="1:46" x14ac:dyDescent="0.25">
      <c r="A799" s="258">
        <v>42000</v>
      </c>
      <c r="B7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1393.10.06</v>
      </c>
      <c r="C799" s="195">
        <f t="shared" ca="1" si="48"/>
        <v>1393</v>
      </c>
      <c r="D7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799" s="195">
        <f>_xlfn.NUMBERVALUE(RIGHT(Table11[[#This Row],[تاریخ شمسی]],2))</f>
        <v>6</v>
      </c>
      <c r="F7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10-06</v>
      </c>
      <c r="G799" s="195" t="s">
        <v>950</v>
      </c>
      <c r="I799" s="259">
        <v>44538</v>
      </c>
      <c r="J799">
        <v>30800</v>
      </c>
      <c r="L799" s="259">
        <v>42000</v>
      </c>
      <c r="M799">
        <v>35600</v>
      </c>
      <c r="O799" s="284">
        <f>IFERROR(DATE(Table7[[#This Row],[year]],MONTH(DATEVALUE(Table7[[#This Row],[month]]&amp;"1")),Table7[[#This Row],[day]]),"")</f>
        <v>43937</v>
      </c>
      <c r="P799" s="195" t="s">
        <v>4224</v>
      </c>
      <c r="Q799" s="195">
        <v>2020</v>
      </c>
      <c r="R799" s="195" t="s">
        <v>3437</v>
      </c>
      <c r="S799" s="195">
        <v>16</v>
      </c>
      <c r="T799" s="195">
        <v>1717.85</v>
      </c>
      <c r="U799" s="195">
        <v>1508</v>
      </c>
      <c r="V799" s="195">
        <v>1317925</v>
      </c>
      <c r="X799" s="260">
        <v>44019</v>
      </c>
      <c r="Y799" t="s">
        <v>8781</v>
      </c>
      <c r="Z799" s="260">
        <v>3</v>
      </c>
      <c r="AA799">
        <v>1399</v>
      </c>
      <c r="AB799" s="260" t="str">
        <f ca="1">IFERROR(IFERROR(VLOOKUP(Table_Merge1[[#This Row],[Column1]],Table11[#All],2,FALSE),LEFT(AB800,8)&amp;IF(LEN((RIGHT(AB800,2)+1))&lt;2,"0"&amp;(RIGHT(AB800,2)+1),(RIGHT(AB800,2)-1))),"")</f>
        <v>1399.04.17</v>
      </c>
      <c r="AC799" s="259" t="str">
        <f ca="1">LEFT(Table_Merge1[[#This Row],[Column2]],4)</f>
        <v>1399</v>
      </c>
      <c r="AD799" s="259" t="str">
        <f ca="1">RIGHT(LEFT(Table_Merge1[[#This Row],[Column2]],7),2)</f>
        <v>04</v>
      </c>
      <c r="AE799" s="259" t="str">
        <f ca="1">RIGHT(Table_Merge1[[#This Row],[Column2]],2)</f>
        <v>17</v>
      </c>
      <c r="AF799">
        <v>4</v>
      </c>
      <c r="AG799">
        <v>17</v>
      </c>
      <c r="AH799" s="260">
        <v>2020</v>
      </c>
      <c r="AI799" t="s">
        <v>3443</v>
      </c>
      <c r="AJ799" s="260">
        <v>7</v>
      </c>
      <c r="AK799">
        <v>1775.5</v>
      </c>
      <c r="AL799">
        <v>1686</v>
      </c>
      <c r="AM799">
        <v>1663800</v>
      </c>
      <c r="AN799">
        <v>22120</v>
      </c>
      <c r="AO799">
        <v>168508</v>
      </c>
      <c r="AP799" s="287">
        <f>IFERROR(IF(Table_Merge1[[#This Row],[LME Zinc stock]]*Table_Merge1[[#This Row],[Nima.مقدار]]=0,"",Table_Merge1[[#This Row],[LME Zinc stock]]*Table_Merge1[[#This Row],[Nima.مقدار]]),"")</f>
        <v>280363610400</v>
      </c>
      <c r="AQ799" s="287">
        <f>IFERROR(IF(Table_Merge1[[#This Row],[LME Zinc 3-month]]*Table_Merge1[[#This Row],[Nima.مقدار]]=0,"",Table_Merge1[[#This Row],[LME Zinc 3-month]]*Table_Merge1[[#This Row],[Nima.مقدار]]),"")</f>
        <v>284104488</v>
      </c>
      <c r="AR799" s="288">
        <f>IFERROR(IF(Table_Merge1[[#This Row],[LME Zinc stock]]*Table_Merge1[[#This Row],[Azad.Sell]]=0,"",Table_Merge1[[#This Row],[LME Zinc stock]]*Table_Merge1[[#This Row],[Azad.Sell]]),"")</f>
        <v>36803256000</v>
      </c>
      <c r="AS799" s="288">
        <f>IFERROR(IF(Table_Merge1[[#This Row],[LME Zinc 3-month]]*Table_Merge1[[#This Row],[Azad.Sell]]=0,"",Table_Merge1[[#This Row],[LME Zinc 3-month]]*Table_Merge1[[#This Row],[Azad.Sell]]),"")</f>
        <v>37294320</v>
      </c>
      <c r="AT799"/>
    </row>
    <row r="800" spans="1:46" x14ac:dyDescent="0.25">
      <c r="A800" s="258">
        <v>42001</v>
      </c>
      <c r="B8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1393.10.07</v>
      </c>
      <c r="C800" s="195">
        <f t="shared" ca="1" si="48"/>
        <v>1393</v>
      </c>
      <c r="D8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00" s="195">
        <f>_xlfn.NUMBERVALUE(RIGHT(Table11[[#This Row],[تاریخ شمسی]],2))</f>
        <v>7</v>
      </c>
      <c r="F8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10-07</v>
      </c>
      <c r="G800" s="195" t="s">
        <v>951</v>
      </c>
      <c r="I800" s="259">
        <v>44539</v>
      </c>
      <c r="J800">
        <v>30750</v>
      </c>
      <c r="L800" s="259">
        <v>42001</v>
      </c>
      <c r="M800">
        <v>35620</v>
      </c>
      <c r="O800" s="283">
        <f>IFERROR(DATE(Table7[[#This Row],[year]],MONTH(DATEVALUE(Table7[[#This Row],[month]]&amp;"1")),Table7[[#This Row],[day]]),"")</f>
        <v>43936</v>
      </c>
      <c r="P800" s="257" t="s">
        <v>4225</v>
      </c>
      <c r="Q800" s="257">
        <v>2020</v>
      </c>
      <c r="R800" s="257" t="s">
        <v>3437</v>
      </c>
      <c r="S800" s="257">
        <v>15</v>
      </c>
      <c r="T800" s="257">
        <v>1712.25</v>
      </c>
      <c r="U800" s="257">
        <v>1509.5</v>
      </c>
      <c r="V800" s="257">
        <v>1307725</v>
      </c>
      <c r="X800" s="260">
        <v>44018</v>
      </c>
      <c r="Y800" t="s">
        <v>8780</v>
      </c>
      <c r="Z800" s="260">
        <v>3</v>
      </c>
      <c r="AA800">
        <v>1399</v>
      </c>
      <c r="AB800" s="260" t="str">
        <f ca="1">IFERROR(IFERROR(VLOOKUP(Table_Merge1[[#This Row],[Column1]],Table11[#All],2,FALSE),LEFT(AB801,8)&amp;IF(LEN((RIGHT(AB801,2)+1))&lt;2,"0"&amp;(RIGHT(AB801,2)+1),(RIGHT(AB801,2)-1))),"")</f>
        <v>1399.04.16</v>
      </c>
      <c r="AC800" s="259" t="str">
        <f ca="1">LEFT(Table_Merge1[[#This Row],[Column2]],4)</f>
        <v>1399</v>
      </c>
      <c r="AD800" s="259" t="str">
        <f ca="1">RIGHT(LEFT(Table_Merge1[[#This Row],[Column2]],7),2)</f>
        <v>04</v>
      </c>
      <c r="AE800" s="259" t="str">
        <f ca="1">RIGHT(Table_Merge1[[#This Row],[Column2]],2)</f>
        <v>16</v>
      </c>
      <c r="AF800">
        <v>4</v>
      </c>
      <c r="AG800">
        <v>16</v>
      </c>
      <c r="AH800" s="260">
        <v>2020</v>
      </c>
      <c r="AI800" t="s">
        <v>3443</v>
      </c>
      <c r="AJ800" s="260">
        <v>6</v>
      </c>
      <c r="AK800">
        <v>1774.4</v>
      </c>
      <c r="AL800">
        <v>1675</v>
      </c>
      <c r="AM800">
        <v>1669550</v>
      </c>
      <c r="AN800">
        <v>21800</v>
      </c>
      <c r="AO800">
        <v>169510</v>
      </c>
      <c r="AP800" s="287">
        <f>IFERROR(IF(Table_Merge1[[#This Row],[LME Zinc stock]]*Table_Merge1[[#This Row],[Nima.مقدار]]=0,"",Table_Merge1[[#This Row],[LME Zinc stock]]*Table_Merge1[[#This Row],[Nima.مقدار]]),"")</f>
        <v>283005420500</v>
      </c>
      <c r="AQ800" s="287">
        <f>IFERROR(IF(Table_Merge1[[#This Row],[LME Zinc 3-month]]*Table_Merge1[[#This Row],[Nima.مقدار]]=0,"",Table_Merge1[[#This Row],[LME Zinc 3-month]]*Table_Merge1[[#This Row],[Nima.مقدار]]),"")</f>
        <v>283929250</v>
      </c>
      <c r="AR800" s="288">
        <f>IFERROR(IF(Table_Merge1[[#This Row],[LME Zinc stock]]*Table_Merge1[[#This Row],[Azad.Sell]]=0,"",Table_Merge1[[#This Row],[LME Zinc stock]]*Table_Merge1[[#This Row],[Azad.Sell]]),"")</f>
        <v>36396190000</v>
      </c>
      <c r="AS800" s="288">
        <f>IFERROR(IF(Table_Merge1[[#This Row],[LME Zinc 3-month]]*Table_Merge1[[#This Row],[Azad.Sell]]=0,"",Table_Merge1[[#This Row],[LME Zinc 3-month]]*Table_Merge1[[#This Row],[Azad.Sell]]),"")</f>
        <v>36515000</v>
      </c>
      <c r="AT800"/>
    </row>
    <row r="801" spans="1:46" x14ac:dyDescent="0.25">
      <c r="A801" s="258">
        <v>42002</v>
      </c>
      <c r="B8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1393.10.08</v>
      </c>
      <c r="C801" s="195">
        <f t="shared" ca="1" si="48"/>
        <v>1393</v>
      </c>
      <c r="D8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01" s="195">
        <f>_xlfn.NUMBERVALUE(RIGHT(Table11[[#This Row],[تاریخ شمسی]],2))</f>
        <v>8</v>
      </c>
      <c r="F8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10-08</v>
      </c>
      <c r="G801" s="195" t="s">
        <v>952</v>
      </c>
      <c r="I801" s="259">
        <v>44540</v>
      </c>
      <c r="J801">
        <v>30750</v>
      </c>
      <c r="L801" s="259">
        <v>42002</v>
      </c>
      <c r="M801">
        <v>35590</v>
      </c>
      <c r="O801" s="284">
        <f>IFERROR(DATE(Table7[[#This Row],[year]],MONTH(DATEVALUE(Table7[[#This Row],[month]]&amp;"1")),Table7[[#This Row],[day]]),"")</f>
        <v>43935</v>
      </c>
      <c r="P801" s="195" t="s">
        <v>4226</v>
      </c>
      <c r="Q801" s="195">
        <v>2020</v>
      </c>
      <c r="R801" s="195" t="s">
        <v>3437</v>
      </c>
      <c r="S801" s="195">
        <v>14</v>
      </c>
      <c r="T801" s="195">
        <v>1715.85</v>
      </c>
      <c r="U801" s="195">
        <v>1501.5</v>
      </c>
      <c r="V801" s="195">
        <v>1298125</v>
      </c>
      <c r="X801" s="260">
        <v>44015</v>
      </c>
      <c r="Z801" s="260">
        <v>3</v>
      </c>
      <c r="AB801" s="260" t="str">
        <f ca="1">IFERROR(IFERROR(VLOOKUP(Table_Merge1[[#This Row],[Column1]],Table11[#All],2,FALSE),LEFT(AB802,8)&amp;IF(LEN((RIGHT(AB802,2)+1))&lt;2,"0"&amp;(RIGHT(AB802,2)+1),(RIGHT(AB802,2)-1))),"")</f>
        <v>1399.04.11</v>
      </c>
      <c r="AC801" s="259" t="str">
        <f ca="1">LEFT(Table_Merge1[[#This Row],[Column2]],4)</f>
        <v>1399</v>
      </c>
      <c r="AD801" s="259" t="str">
        <f ca="1">RIGHT(LEFT(Table_Merge1[[#This Row],[Column2]],7),2)</f>
        <v>04</v>
      </c>
      <c r="AE801" s="259" t="str">
        <f ca="1">RIGHT(Table_Merge1[[#This Row],[Column2]],2)</f>
        <v>11</v>
      </c>
      <c r="AH801" s="260">
        <v>2020</v>
      </c>
      <c r="AI801" t="s">
        <v>3443</v>
      </c>
      <c r="AJ801" s="260">
        <v>3</v>
      </c>
      <c r="AK801">
        <v>1774.65</v>
      </c>
      <c r="AL801">
        <v>1695.5</v>
      </c>
      <c r="AM801">
        <v>1674900</v>
      </c>
      <c r="AN801">
        <v>20820</v>
      </c>
      <c r="AP801" s="287" t="str">
        <f>IFERROR(IF(Table_Merge1[[#This Row],[LME Zinc stock]]*Table_Merge1[[#This Row],[Nima.مقدار]]=0,"",Table_Merge1[[#This Row],[LME Zinc stock]]*Table_Merge1[[#This Row],[Nima.مقدار]]),"")</f>
        <v/>
      </c>
      <c r="AQ801" s="287" t="str">
        <f>IFERROR(IF(Table_Merge1[[#This Row],[LME Zinc 3-month]]*Table_Merge1[[#This Row],[Nima.مقدار]]=0,"",Table_Merge1[[#This Row],[LME Zinc 3-month]]*Table_Merge1[[#This Row],[Nima.مقدار]]),"")</f>
        <v/>
      </c>
      <c r="AR801" s="288">
        <f>IFERROR(IF(Table_Merge1[[#This Row],[LME Zinc stock]]*Table_Merge1[[#This Row],[Azad.Sell]]=0,"",Table_Merge1[[#This Row],[LME Zinc stock]]*Table_Merge1[[#This Row],[Azad.Sell]]),"")</f>
        <v>34871418000</v>
      </c>
      <c r="AS801" s="288">
        <f>IFERROR(IF(Table_Merge1[[#This Row],[LME Zinc 3-month]]*Table_Merge1[[#This Row],[Azad.Sell]]=0,"",Table_Merge1[[#This Row],[LME Zinc 3-month]]*Table_Merge1[[#This Row],[Azad.Sell]]),"")</f>
        <v>35300310</v>
      </c>
      <c r="AT801"/>
    </row>
    <row r="802" spans="1:46" x14ac:dyDescent="0.25">
      <c r="A802" s="258">
        <v>42003</v>
      </c>
      <c r="B8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1393.10.09</v>
      </c>
      <c r="C802" s="195">
        <f t="shared" ca="1" si="48"/>
        <v>1393</v>
      </c>
      <c r="D8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02" s="195">
        <f>_xlfn.NUMBERVALUE(RIGHT(Table11[[#This Row],[تاریخ شمسی]],2))</f>
        <v>9</v>
      </c>
      <c r="F8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10-09</v>
      </c>
      <c r="G802" s="195" t="s">
        <v>953</v>
      </c>
      <c r="I802" s="259">
        <v>44541</v>
      </c>
      <c r="J802">
        <v>30350</v>
      </c>
      <c r="L802" s="259">
        <v>42003</v>
      </c>
      <c r="M802">
        <v>35150</v>
      </c>
      <c r="O802" s="283">
        <f>IFERROR(DATE(Table7[[#This Row],[year]],MONTH(DATEVALUE(Table7[[#This Row],[month]]&amp;"1")),Table7[[#This Row],[day]]),"")</f>
        <v>43930</v>
      </c>
      <c r="P802" s="257" t="s">
        <v>4227</v>
      </c>
      <c r="Q802" s="257">
        <v>2020</v>
      </c>
      <c r="R802" s="257" t="s">
        <v>3437</v>
      </c>
      <c r="S802" s="257">
        <v>9</v>
      </c>
      <c r="T802" s="257">
        <v>1662.5</v>
      </c>
      <c r="U802" s="257">
        <v>1483.5</v>
      </c>
      <c r="V802" s="257">
        <v>1298225</v>
      </c>
      <c r="X802" s="260">
        <v>44014</v>
      </c>
      <c r="Y802" t="s">
        <v>8779</v>
      </c>
      <c r="Z802" s="260">
        <v>3</v>
      </c>
      <c r="AA802">
        <v>1399</v>
      </c>
      <c r="AB802" s="260" t="str">
        <f ca="1">IFERROR(IFERROR(VLOOKUP(Table_Merge1[[#This Row],[Column1]],Table11[#All],2,FALSE),LEFT(AB803,8)&amp;IF(LEN((RIGHT(AB803,2)+1))&lt;2,"0"&amp;(RIGHT(AB803,2)+1),(RIGHT(AB803,2)-1))),"")</f>
        <v>1399.04.12</v>
      </c>
      <c r="AC802" s="259" t="str">
        <f ca="1">LEFT(Table_Merge1[[#This Row],[Column2]],4)</f>
        <v>1399</v>
      </c>
      <c r="AD802" s="259" t="str">
        <f ca="1">RIGHT(LEFT(Table_Merge1[[#This Row],[Column2]],7),2)</f>
        <v>04</v>
      </c>
      <c r="AE802" s="259" t="str">
        <f ca="1">RIGHT(Table_Merge1[[#This Row],[Column2]],2)</f>
        <v>12</v>
      </c>
      <c r="AF802">
        <v>4</v>
      </c>
      <c r="AG802">
        <v>12</v>
      </c>
      <c r="AH802" s="260">
        <v>2020</v>
      </c>
      <c r="AI802" t="s">
        <v>3443</v>
      </c>
      <c r="AJ802" s="260">
        <v>2</v>
      </c>
      <c r="AK802">
        <v>1771.85</v>
      </c>
      <c r="AL802">
        <v>1669</v>
      </c>
      <c r="AM802">
        <v>1626550</v>
      </c>
      <c r="AN802">
        <v>20820</v>
      </c>
      <c r="AO802">
        <v>164537</v>
      </c>
      <c r="AP802" s="287">
        <f>IFERROR(IF(Table_Merge1[[#This Row],[LME Zinc stock]]*Table_Merge1[[#This Row],[Nima.مقدار]]=0,"",Table_Merge1[[#This Row],[LME Zinc stock]]*Table_Merge1[[#This Row],[Nima.مقدار]]),"")</f>
        <v>267627657350</v>
      </c>
      <c r="AQ802" s="287">
        <f>IFERROR(IF(Table_Merge1[[#This Row],[LME Zinc 3-month]]*Table_Merge1[[#This Row],[Nima.مقدار]]=0,"",Table_Merge1[[#This Row],[LME Zinc 3-month]]*Table_Merge1[[#This Row],[Nima.مقدار]]),"")</f>
        <v>274612253</v>
      </c>
      <c r="AR802" s="288">
        <f>IFERROR(IF(Table_Merge1[[#This Row],[LME Zinc stock]]*Table_Merge1[[#This Row],[Azad.Sell]]=0,"",Table_Merge1[[#This Row],[LME Zinc stock]]*Table_Merge1[[#This Row],[Azad.Sell]]),"")</f>
        <v>33864771000</v>
      </c>
      <c r="AS802" s="288">
        <f>IFERROR(IF(Table_Merge1[[#This Row],[LME Zinc 3-month]]*Table_Merge1[[#This Row],[Azad.Sell]]=0,"",Table_Merge1[[#This Row],[LME Zinc 3-month]]*Table_Merge1[[#This Row],[Azad.Sell]]),"")</f>
        <v>34748580</v>
      </c>
      <c r="AT802"/>
    </row>
    <row r="803" spans="1:46" x14ac:dyDescent="0.25">
      <c r="A803" s="258">
        <v>42004</v>
      </c>
      <c r="B8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1393.10.10</v>
      </c>
      <c r="C803" s="195">
        <f t="shared" ca="1" si="48"/>
        <v>1393</v>
      </c>
      <c r="D8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03" s="195">
        <f>_xlfn.NUMBERVALUE(RIGHT(Table11[[#This Row],[تاریخ شمسی]],2))</f>
        <v>10</v>
      </c>
      <c r="F8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10-10</v>
      </c>
      <c r="G803" s="195" t="s">
        <v>954</v>
      </c>
      <c r="I803" s="259">
        <v>44542</v>
      </c>
      <c r="J803">
        <v>30230</v>
      </c>
      <c r="L803" s="259">
        <v>42004</v>
      </c>
      <c r="M803">
        <v>34990</v>
      </c>
      <c r="O803" s="284">
        <f>IFERROR(DATE(Table7[[#This Row],[year]],MONTH(DATEVALUE(Table7[[#This Row],[month]]&amp;"1")),Table7[[#This Row],[day]]),"")</f>
        <v>43929</v>
      </c>
      <c r="P803" s="195" t="s">
        <v>4228</v>
      </c>
      <c r="Q803" s="195">
        <v>2020</v>
      </c>
      <c r="R803" s="195" t="s">
        <v>3437</v>
      </c>
      <c r="S803" s="195">
        <v>8</v>
      </c>
      <c r="T803" s="195">
        <v>1649.05</v>
      </c>
      <c r="U803" s="195">
        <v>1490</v>
      </c>
      <c r="V803" s="195">
        <v>1300950</v>
      </c>
      <c r="X803" s="260">
        <v>44013</v>
      </c>
      <c r="Y803" t="s">
        <v>8778</v>
      </c>
      <c r="Z803" s="260">
        <v>3</v>
      </c>
      <c r="AA803">
        <v>1399</v>
      </c>
      <c r="AB803" s="260" t="str">
        <f ca="1">IFERROR(IFERROR(VLOOKUP(Table_Merge1[[#This Row],[Column1]],Table11[#All],2,FALSE),LEFT(AB804,8)&amp;IF(LEN((RIGHT(AB804,2)+1))&lt;2,"0"&amp;(RIGHT(AB804,2)+1),(RIGHT(AB804,2)-1))),"")</f>
        <v>1399.04.11</v>
      </c>
      <c r="AC803" s="259" t="str">
        <f ca="1">LEFT(Table_Merge1[[#This Row],[Column2]],4)</f>
        <v>1399</v>
      </c>
      <c r="AD803" s="259" t="str">
        <f ca="1">RIGHT(LEFT(Table_Merge1[[#This Row],[Column2]],7),2)</f>
        <v>04</v>
      </c>
      <c r="AE803" s="259" t="str">
        <f ca="1">RIGHT(Table_Merge1[[#This Row],[Column2]],2)</f>
        <v>11</v>
      </c>
      <c r="AF803">
        <v>4</v>
      </c>
      <c r="AG803">
        <v>11</v>
      </c>
      <c r="AH803" s="260">
        <v>2020</v>
      </c>
      <c r="AI803" t="s">
        <v>3443</v>
      </c>
      <c r="AJ803" s="260">
        <v>1</v>
      </c>
      <c r="AK803">
        <v>1787.4</v>
      </c>
      <c r="AL803">
        <v>1687</v>
      </c>
      <c r="AM803">
        <v>1632675</v>
      </c>
      <c r="AN803">
        <v>20550</v>
      </c>
      <c r="AO803">
        <v>164667</v>
      </c>
      <c r="AP803" s="287">
        <f>IFERROR(IF(Table_Merge1[[#This Row],[LME Zinc stock]]*Table_Merge1[[#This Row],[Nima.مقدار]]=0,"",Table_Merge1[[#This Row],[LME Zinc stock]]*Table_Merge1[[#This Row],[Nima.مقدار]]),"")</f>
        <v>268847694225</v>
      </c>
      <c r="AQ803" s="287">
        <f>IFERROR(IF(Table_Merge1[[#This Row],[LME Zinc 3-month]]*Table_Merge1[[#This Row],[Nima.مقدار]]=0,"",Table_Merge1[[#This Row],[LME Zinc 3-month]]*Table_Merge1[[#This Row],[Nima.مقدار]]),"")</f>
        <v>277793229</v>
      </c>
      <c r="AR803" s="288">
        <f>IFERROR(IF(Table_Merge1[[#This Row],[LME Zinc stock]]*Table_Merge1[[#This Row],[Azad.Sell]]=0,"",Table_Merge1[[#This Row],[LME Zinc stock]]*Table_Merge1[[#This Row],[Azad.Sell]]),"")</f>
        <v>33551471250</v>
      </c>
      <c r="AS803" s="288">
        <f>IFERROR(IF(Table_Merge1[[#This Row],[LME Zinc 3-month]]*Table_Merge1[[#This Row],[Azad.Sell]]=0,"",Table_Merge1[[#This Row],[LME Zinc 3-month]]*Table_Merge1[[#This Row],[Azad.Sell]]),"")</f>
        <v>34667850</v>
      </c>
      <c r="AT803"/>
    </row>
    <row r="804" spans="1:46" x14ac:dyDescent="0.25">
      <c r="A804" s="258">
        <v>42005</v>
      </c>
      <c r="B8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1393.10.11</v>
      </c>
      <c r="C804" s="195">
        <f t="shared" ca="1" si="48"/>
        <v>1393</v>
      </c>
      <c r="D8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04" s="195">
        <f>_xlfn.NUMBERVALUE(RIGHT(Table11[[#This Row],[تاریخ شمسی]],2))</f>
        <v>11</v>
      </c>
      <c r="F8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10-11</v>
      </c>
      <c r="G804" s="195" t="s">
        <v>955</v>
      </c>
      <c r="I804" s="259">
        <v>44543</v>
      </c>
      <c r="J804">
        <v>29850</v>
      </c>
      <c r="L804" s="259">
        <v>42005</v>
      </c>
      <c r="M804">
        <v>34960</v>
      </c>
      <c r="O804" s="283">
        <f>IFERROR(DATE(Table7[[#This Row],[year]],MONTH(DATEVALUE(Table7[[#This Row],[month]]&amp;"1")),Table7[[#This Row],[day]]),"")</f>
        <v>43928</v>
      </c>
      <c r="P804" s="257" t="s">
        <v>4229</v>
      </c>
      <c r="Q804" s="257">
        <v>2020</v>
      </c>
      <c r="R804" s="257" t="s">
        <v>3437</v>
      </c>
      <c r="S804" s="257">
        <v>7</v>
      </c>
      <c r="T804" s="257">
        <v>1652.2</v>
      </c>
      <c r="U804" s="257">
        <v>1520</v>
      </c>
      <c r="V804" s="257">
        <v>1259150</v>
      </c>
      <c r="X804" s="260">
        <v>44012</v>
      </c>
      <c r="Y804" t="s">
        <v>8777</v>
      </c>
      <c r="Z804" s="260">
        <v>3</v>
      </c>
      <c r="AA804">
        <v>1399</v>
      </c>
      <c r="AB804" s="260" t="str">
        <f ca="1">IFERROR(IFERROR(VLOOKUP(Table_Merge1[[#This Row],[Column1]],Table11[#All],2,FALSE),LEFT(AB805,8)&amp;IF(LEN((RIGHT(AB805,2)+1))&lt;2,"0"&amp;(RIGHT(AB805,2)+1),(RIGHT(AB805,2)-1))),"")</f>
        <v>1399.04.10</v>
      </c>
      <c r="AC804" s="259" t="str">
        <f ca="1">LEFT(Table_Merge1[[#This Row],[Column2]],4)</f>
        <v>1399</v>
      </c>
      <c r="AD804" s="259" t="str">
        <f ca="1">RIGHT(LEFT(Table_Merge1[[#This Row],[Column2]],7),2)</f>
        <v>04</v>
      </c>
      <c r="AE804" s="259" t="str">
        <f ca="1">RIGHT(Table_Merge1[[#This Row],[Column2]],2)</f>
        <v>10</v>
      </c>
      <c r="AF804">
        <v>4</v>
      </c>
      <c r="AG804">
        <v>10</v>
      </c>
      <c r="AH804" s="260">
        <v>2020</v>
      </c>
      <c r="AI804" t="s">
        <v>3441</v>
      </c>
      <c r="AJ804" s="260">
        <v>30</v>
      </c>
      <c r="AK804">
        <v>1770.7</v>
      </c>
      <c r="AL804">
        <v>1630</v>
      </c>
      <c r="AM804">
        <v>1618025</v>
      </c>
      <c r="AN804">
        <v>20600</v>
      </c>
      <c r="AO804">
        <v>166273</v>
      </c>
      <c r="AP804" s="287">
        <f>IFERROR(IF(Table_Merge1[[#This Row],[LME Zinc stock]]*Table_Merge1[[#This Row],[Nima.مقدار]]=0,"",Table_Merge1[[#This Row],[LME Zinc stock]]*Table_Merge1[[#This Row],[Nima.مقدار]]),"")</f>
        <v>269033870825</v>
      </c>
      <c r="AQ804" s="287">
        <f>IFERROR(IF(Table_Merge1[[#This Row],[LME Zinc 3-month]]*Table_Merge1[[#This Row],[Nima.مقدار]]=0,"",Table_Merge1[[#This Row],[LME Zinc 3-month]]*Table_Merge1[[#This Row],[Nima.مقدار]]),"")</f>
        <v>271024990</v>
      </c>
      <c r="AR804" s="288">
        <f>IFERROR(IF(Table_Merge1[[#This Row],[LME Zinc stock]]*Table_Merge1[[#This Row],[Azad.Sell]]=0,"",Table_Merge1[[#This Row],[LME Zinc stock]]*Table_Merge1[[#This Row],[Azad.Sell]]),"")</f>
        <v>33331315000</v>
      </c>
      <c r="AS804" s="288">
        <f>IFERROR(IF(Table_Merge1[[#This Row],[LME Zinc 3-month]]*Table_Merge1[[#This Row],[Azad.Sell]]=0,"",Table_Merge1[[#This Row],[LME Zinc 3-month]]*Table_Merge1[[#This Row],[Azad.Sell]]),"")</f>
        <v>33578000</v>
      </c>
      <c r="AT804"/>
    </row>
    <row r="805" spans="1:46" x14ac:dyDescent="0.25">
      <c r="A805" s="258">
        <v>42007</v>
      </c>
      <c r="B8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1393.10.13</v>
      </c>
      <c r="C805" s="195">
        <f t="shared" ca="1" si="48"/>
        <v>1393</v>
      </c>
      <c r="D8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05" s="195">
        <f>_xlfn.NUMBERVALUE(RIGHT(Table11[[#This Row],[تاریخ شمسی]],2))</f>
        <v>13</v>
      </c>
      <c r="F8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10-13</v>
      </c>
      <c r="G805" s="195" t="s">
        <v>956</v>
      </c>
      <c r="I805" s="259">
        <v>44544</v>
      </c>
      <c r="J805">
        <v>30250</v>
      </c>
      <c r="L805" s="259">
        <v>42007</v>
      </c>
      <c r="M805">
        <v>35020</v>
      </c>
      <c r="O805" s="284">
        <f>IFERROR(DATE(Table7[[#This Row],[year]],MONTH(DATEVALUE(Table7[[#This Row],[month]]&amp;"1")),Table7[[#This Row],[day]]),"")</f>
        <v>43927</v>
      </c>
      <c r="P805" s="195" t="s">
        <v>4230</v>
      </c>
      <c r="Q805" s="195">
        <v>2020</v>
      </c>
      <c r="R805" s="195" t="s">
        <v>3437</v>
      </c>
      <c r="S805" s="195">
        <v>6</v>
      </c>
      <c r="T805" s="195">
        <v>1636.6</v>
      </c>
      <c r="U805" s="195">
        <v>1514</v>
      </c>
      <c r="V805" s="195">
        <v>1261475</v>
      </c>
      <c r="X805" s="260">
        <v>44011</v>
      </c>
      <c r="Y805" t="s">
        <v>8776</v>
      </c>
      <c r="Z805" s="260">
        <v>3</v>
      </c>
      <c r="AA805">
        <v>1399</v>
      </c>
      <c r="AB805" s="260" t="str">
        <f ca="1">IFERROR(IFERROR(VLOOKUP(Table_Merge1[[#This Row],[Column1]],Table11[#All],2,FALSE),LEFT(AB806,8)&amp;IF(LEN((RIGHT(AB806,2)+1))&lt;2,"0"&amp;(RIGHT(AB806,2)+1),(RIGHT(AB806,2)-1))),"")</f>
        <v>1399.04.09</v>
      </c>
      <c r="AC805" s="259" t="str">
        <f ca="1">LEFT(Table_Merge1[[#This Row],[Column2]],4)</f>
        <v>1399</v>
      </c>
      <c r="AD805" s="259" t="str">
        <f ca="1">RIGHT(LEFT(Table_Merge1[[#This Row],[Column2]],7),2)</f>
        <v>04</v>
      </c>
      <c r="AE805" s="259" t="str">
        <f ca="1">RIGHT(Table_Merge1[[#This Row],[Column2]],2)</f>
        <v>09</v>
      </c>
      <c r="AF805">
        <v>4</v>
      </c>
      <c r="AG805">
        <v>9</v>
      </c>
      <c r="AH805" s="260">
        <v>2020</v>
      </c>
      <c r="AI805" t="s">
        <v>3441</v>
      </c>
      <c r="AJ805" s="260">
        <v>29</v>
      </c>
      <c r="AK805">
        <v>1768.8</v>
      </c>
      <c r="AL805">
        <v>1626</v>
      </c>
      <c r="AM805">
        <v>1629275</v>
      </c>
      <c r="AN805">
        <v>20230</v>
      </c>
      <c r="AO805">
        <v>163751.5</v>
      </c>
      <c r="AP805" s="287">
        <f>IFERROR(IF(Table_Merge1[[#This Row],[LME Zinc stock]]*Table_Merge1[[#This Row],[Nima.مقدار]]=0,"",Table_Merge1[[#This Row],[LME Zinc stock]]*Table_Merge1[[#This Row],[Nima.مقدار]]),"")</f>
        <v>266796225162.5</v>
      </c>
      <c r="AQ805" s="287">
        <f>IFERROR(IF(Table_Merge1[[#This Row],[LME Zinc 3-month]]*Table_Merge1[[#This Row],[Nima.مقدار]]=0,"",Table_Merge1[[#This Row],[LME Zinc 3-month]]*Table_Merge1[[#This Row],[Nima.مقدار]]),"")</f>
        <v>266259939</v>
      </c>
      <c r="AR805" s="288">
        <f>IFERROR(IF(Table_Merge1[[#This Row],[LME Zinc stock]]*Table_Merge1[[#This Row],[Azad.Sell]]=0,"",Table_Merge1[[#This Row],[LME Zinc stock]]*Table_Merge1[[#This Row],[Azad.Sell]]),"")</f>
        <v>32960233250</v>
      </c>
      <c r="AS805" s="288">
        <f>IFERROR(IF(Table_Merge1[[#This Row],[LME Zinc 3-month]]*Table_Merge1[[#This Row],[Azad.Sell]]=0,"",Table_Merge1[[#This Row],[LME Zinc 3-month]]*Table_Merge1[[#This Row],[Azad.Sell]]),"")</f>
        <v>32893980</v>
      </c>
      <c r="AT805"/>
    </row>
    <row r="806" spans="1:46" x14ac:dyDescent="0.25">
      <c r="A806" s="258">
        <v>42008</v>
      </c>
      <c r="B8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1393.10.14</v>
      </c>
      <c r="C806" s="195">
        <f t="shared" ca="1" si="48"/>
        <v>1393</v>
      </c>
      <c r="D8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06" s="195">
        <f>_xlfn.NUMBERVALUE(RIGHT(Table11[[#This Row],[تاریخ شمسی]],2))</f>
        <v>14</v>
      </c>
      <c r="F8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10-14</v>
      </c>
      <c r="G806" s="195" t="s">
        <v>957</v>
      </c>
      <c r="I806" s="259">
        <v>44545</v>
      </c>
      <c r="J806">
        <v>30180</v>
      </c>
      <c r="L806" s="259">
        <v>42008</v>
      </c>
      <c r="M806">
        <v>35230</v>
      </c>
      <c r="O806" s="283">
        <f>IFERROR(DATE(Table7[[#This Row],[year]],MONTH(DATEVALUE(Table7[[#This Row],[month]]&amp;"1")),Table7[[#This Row],[day]]),"")</f>
        <v>43924</v>
      </c>
      <c r="P806" s="257" t="s">
        <v>4231</v>
      </c>
      <c r="Q806" s="257">
        <v>2020</v>
      </c>
      <c r="R806" s="257" t="s">
        <v>3437</v>
      </c>
      <c r="S806" s="257">
        <v>3</v>
      </c>
      <c r="T806" s="257">
        <v>1609.75</v>
      </c>
      <c r="U806" s="257">
        <v>1507.5</v>
      </c>
      <c r="V806" s="257">
        <v>1261550</v>
      </c>
      <c r="X806" s="260">
        <v>44008</v>
      </c>
      <c r="Z806" s="260">
        <v>3</v>
      </c>
      <c r="AB806" s="260" t="str">
        <f ca="1">IFERROR(IFERROR(VLOOKUP(Table_Merge1[[#This Row],[Column1]],Table11[#All],2,FALSE),LEFT(AB807,8)&amp;IF(LEN((RIGHT(AB807,2)+1))&lt;2,"0"&amp;(RIGHT(AB807,2)+1),(RIGHT(AB807,2)-1))),"")</f>
        <v>1399.04.06</v>
      </c>
      <c r="AC806" s="259" t="str">
        <f ca="1">LEFT(Table_Merge1[[#This Row],[Column2]],4)</f>
        <v>1399</v>
      </c>
      <c r="AD806" s="259" t="str">
        <f ca="1">RIGHT(LEFT(Table_Merge1[[#This Row],[Column2]],7),2)</f>
        <v>04</v>
      </c>
      <c r="AE806" s="259" t="str">
        <f ca="1">RIGHT(Table_Merge1[[#This Row],[Column2]],2)</f>
        <v>06</v>
      </c>
      <c r="AH806" s="260">
        <v>2020</v>
      </c>
      <c r="AI806" t="s">
        <v>3441</v>
      </c>
      <c r="AJ806" s="260">
        <v>26</v>
      </c>
      <c r="AK806">
        <v>1762.1</v>
      </c>
      <c r="AL806">
        <v>1614</v>
      </c>
      <c r="AM806">
        <v>1629275</v>
      </c>
      <c r="AN806">
        <v>19200</v>
      </c>
      <c r="AP806" s="287" t="str">
        <f>IFERROR(IF(Table_Merge1[[#This Row],[LME Zinc stock]]*Table_Merge1[[#This Row],[Nima.مقدار]]=0,"",Table_Merge1[[#This Row],[LME Zinc stock]]*Table_Merge1[[#This Row],[Nima.مقدار]]),"")</f>
        <v/>
      </c>
      <c r="AQ806" s="287" t="str">
        <f>IFERROR(IF(Table_Merge1[[#This Row],[LME Zinc 3-month]]*Table_Merge1[[#This Row],[Nima.مقدار]]=0,"",Table_Merge1[[#This Row],[LME Zinc 3-month]]*Table_Merge1[[#This Row],[Nima.مقدار]]),"")</f>
        <v/>
      </c>
      <c r="AR806" s="288">
        <f>IFERROR(IF(Table_Merge1[[#This Row],[LME Zinc stock]]*Table_Merge1[[#This Row],[Azad.Sell]]=0,"",Table_Merge1[[#This Row],[LME Zinc stock]]*Table_Merge1[[#This Row],[Azad.Sell]]),"")</f>
        <v>31282080000</v>
      </c>
      <c r="AS806" s="288">
        <f>IFERROR(IF(Table_Merge1[[#This Row],[LME Zinc 3-month]]*Table_Merge1[[#This Row],[Azad.Sell]]=0,"",Table_Merge1[[#This Row],[LME Zinc 3-month]]*Table_Merge1[[#This Row],[Azad.Sell]]),"")</f>
        <v>30988800</v>
      </c>
      <c r="AT806"/>
    </row>
    <row r="807" spans="1:46" x14ac:dyDescent="0.25">
      <c r="A807" s="258">
        <v>42009</v>
      </c>
      <c r="B8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1393.10.15</v>
      </c>
      <c r="C807" s="195">
        <f t="shared" ca="1" si="48"/>
        <v>1393</v>
      </c>
      <c r="D8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07" s="195">
        <f>_xlfn.NUMBERVALUE(RIGHT(Table11[[#This Row],[تاریخ شمسی]],2))</f>
        <v>15</v>
      </c>
      <c r="F8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10-15</v>
      </c>
      <c r="G807" s="195" t="s">
        <v>958</v>
      </c>
      <c r="I807" s="259">
        <v>44546</v>
      </c>
      <c r="J807">
        <v>30050</v>
      </c>
      <c r="L807" s="259">
        <v>42009</v>
      </c>
      <c r="M807">
        <v>35090</v>
      </c>
      <c r="O807" s="284">
        <f>IFERROR(DATE(Table7[[#This Row],[year]],MONTH(DATEVALUE(Table7[[#This Row],[month]]&amp;"1")),Table7[[#This Row],[day]]),"")</f>
        <v>43923</v>
      </c>
      <c r="P807" s="195" t="s">
        <v>4232</v>
      </c>
      <c r="Q807" s="195">
        <v>2020</v>
      </c>
      <c r="R807" s="195" t="s">
        <v>3437</v>
      </c>
      <c r="S807" s="195">
        <v>2</v>
      </c>
      <c r="T807" s="195">
        <v>1588.05</v>
      </c>
      <c r="U807" s="195">
        <v>1495.5</v>
      </c>
      <c r="V807" s="195">
        <v>1248000</v>
      </c>
      <c r="X807" s="260">
        <v>44007</v>
      </c>
      <c r="Y807" t="s">
        <v>8775</v>
      </c>
      <c r="Z807" s="260">
        <v>3</v>
      </c>
      <c r="AA807">
        <v>1399</v>
      </c>
      <c r="AB807" s="260" t="str">
        <f ca="1">IFERROR(IFERROR(VLOOKUP(Table_Merge1[[#This Row],[Column1]],Table11[#All],2,FALSE),LEFT(AB808,8)&amp;IF(LEN((RIGHT(AB808,2)+1))&lt;2,"0"&amp;(RIGHT(AB808,2)+1),(RIGHT(AB808,2)-1))),"")</f>
        <v>1399.04.05</v>
      </c>
      <c r="AC807" s="259" t="str">
        <f ca="1">LEFT(Table_Merge1[[#This Row],[Column2]],4)</f>
        <v>1399</v>
      </c>
      <c r="AD807" s="259" t="str">
        <f ca="1">RIGHT(LEFT(Table_Merge1[[#This Row],[Column2]],7),2)</f>
        <v>04</v>
      </c>
      <c r="AE807" s="259" t="str">
        <f ca="1">RIGHT(Table_Merge1[[#This Row],[Column2]],2)</f>
        <v>05</v>
      </c>
      <c r="AF807">
        <v>4</v>
      </c>
      <c r="AG807">
        <v>5</v>
      </c>
      <c r="AH807" s="260">
        <v>2020</v>
      </c>
      <c r="AI807" t="s">
        <v>3441</v>
      </c>
      <c r="AJ807" s="260">
        <v>25</v>
      </c>
      <c r="AK807">
        <v>1758.55</v>
      </c>
      <c r="AL807">
        <v>1621.5</v>
      </c>
      <c r="AM807">
        <v>1633775</v>
      </c>
      <c r="AN807">
        <v>19200</v>
      </c>
      <c r="AO807">
        <v>161955</v>
      </c>
      <c r="AP807" s="287">
        <f>IFERROR(IF(Table_Merge1[[#This Row],[LME Zinc stock]]*Table_Merge1[[#This Row],[Nima.مقدار]]=0,"",Table_Merge1[[#This Row],[LME Zinc stock]]*Table_Merge1[[#This Row],[Nima.مقدار]]),"")</f>
        <v>264598030125</v>
      </c>
      <c r="AQ807" s="287">
        <f>IFERROR(IF(Table_Merge1[[#This Row],[LME Zinc 3-month]]*Table_Merge1[[#This Row],[Nima.مقدار]]=0,"",Table_Merge1[[#This Row],[LME Zinc 3-month]]*Table_Merge1[[#This Row],[Nima.مقدار]]),"")</f>
        <v>262610032.5</v>
      </c>
      <c r="AR807" s="288">
        <f>IFERROR(IF(Table_Merge1[[#This Row],[LME Zinc stock]]*Table_Merge1[[#This Row],[Azad.Sell]]=0,"",Table_Merge1[[#This Row],[LME Zinc stock]]*Table_Merge1[[#This Row],[Azad.Sell]]),"")</f>
        <v>31368480000</v>
      </c>
      <c r="AS807" s="288">
        <f>IFERROR(IF(Table_Merge1[[#This Row],[LME Zinc 3-month]]*Table_Merge1[[#This Row],[Azad.Sell]]=0,"",Table_Merge1[[#This Row],[LME Zinc 3-month]]*Table_Merge1[[#This Row],[Azad.Sell]]),"")</f>
        <v>31132800</v>
      </c>
      <c r="AT807"/>
    </row>
    <row r="808" spans="1:46" x14ac:dyDescent="0.25">
      <c r="A808" s="258">
        <v>42010</v>
      </c>
      <c r="B8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1393.10.16</v>
      </c>
      <c r="C808" s="195">
        <f t="shared" ca="1" si="48"/>
        <v>1393</v>
      </c>
      <c r="D8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08" s="195">
        <f>_xlfn.NUMBERVALUE(RIGHT(Table11[[#This Row],[تاریخ شمسی]],2))</f>
        <v>16</v>
      </c>
      <c r="F8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10-16</v>
      </c>
      <c r="G808" s="195" t="s">
        <v>959</v>
      </c>
      <c r="I808" s="259">
        <v>44547</v>
      </c>
      <c r="J808">
        <v>30050</v>
      </c>
      <c r="L808" s="259">
        <v>42010</v>
      </c>
      <c r="M808">
        <v>35210</v>
      </c>
      <c r="O808" s="283">
        <f>IFERROR(DATE(Table7[[#This Row],[year]],MONTH(DATEVALUE(Table7[[#This Row],[month]]&amp;"1")),Table7[[#This Row],[day]]),"")</f>
        <v>43922</v>
      </c>
      <c r="P808" s="257" t="s">
        <v>4233</v>
      </c>
      <c r="Q808" s="257">
        <v>2020</v>
      </c>
      <c r="R808" s="257" t="s">
        <v>3437</v>
      </c>
      <c r="S808" s="257">
        <v>1</v>
      </c>
      <c r="T808" s="257">
        <v>1594.25</v>
      </c>
      <c r="U808" s="257">
        <v>1467</v>
      </c>
      <c r="V808" s="257">
        <v>1239700</v>
      </c>
      <c r="X808" s="260">
        <v>44006</v>
      </c>
      <c r="Y808" t="s">
        <v>8774</v>
      </c>
      <c r="Z808" s="260">
        <v>3</v>
      </c>
      <c r="AA808">
        <v>1399</v>
      </c>
      <c r="AB808" s="260" t="str">
        <f ca="1">IFERROR(IFERROR(VLOOKUP(Table_Merge1[[#This Row],[Column1]],Table11[#All],2,FALSE),LEFT(AB809,8)&amp;IF(LEN((RIGHT(AB809,2)+1))&lt;2,"0"&amp;(RIGHT(AB809,2)+1),(RIGHT(AB809,2)-1))),"")</f>
        <v>1399.04.04</v>
      </c>
      <c r="AC808" s="259" t="str">
        <f ca="1">LEFT(Table_Merge1[[#This Row],[Column2]],4)</f>
        <v>1399</v>
      </c>
      <c r="AD808" s="259" t="str">
        <f ca="1">RIGHT(LEFT(Table_Merge1[[#This Row],[Column2]],7),2)</f>
        <v>04</v>
      </c>
      <c r="AE808" s="259" t="str">
        <f ca="1">RIGHT(Table_Merge1[[#This Row],[Column2]],2)</f>
        <v>04</v>
      </c>
      <c r="AF808">
        <v>4</v>
      </c>
      <c r="AG808">
        <v>4</v>
      </c>
      <c r="AH808" s="260">
        <v>2020</v>
      </c>
      <c r="AI808" t="s">
        <v>3441</v>
      </c>
      <c r="AJ808" s="260">
        <v>24</v>
      </c>
      <c r="AK808">
        <v>1775.7</v>
      </c>
      <c r="AL808">
        <v>1614</v>
      </c>
      <c r="AM808">
        <v>1638300</v>
      </c>
      <c r="AN808">
        <v>19650</v>
      </c>
      <c r="AO808">
        <v>160425</v>
      </c>
      <c r="AP808" s="287">
        <f>IFERROR(IF(Table_Merge1[[#This Row],[LME Zinc stock]]*Table_Merge1[[#This Row],[Nima.مقدار]]=0,"",Table_Merge1[[#This Row],[LME Zinc stock]]*Table_Merge1[[#This Row],[Nima.مقدار]]),"")</f>
        <v>262824277500</v>
      </c>
      <c r="AQ808" s="287">
        <f>IFERROR(IF(Table_Merge1[[#This Row],[LME Zinc 3-month]]*Table_Merge1[[#This Row],[Nima.مقدار]]=0,"",Table_Merge1[[#This Row],[LME Zinc 3-month]]*Table_Merge1[[#This Row],[Nima.مقدار]]),"")</f>
        <v>258925950</v>
      </c>
      <c r="AR808" s="288">
        <f>IFERROR(IF(Table_Merge1[[#This Row],[LME Zinc stock]]*Table_Merge1[[#This Row],[Azad.Sell]]=0,"",Table_Merge1[[#This Row],[LME Zinc stock]]*Table_Merge1[[#This Row],[Azad.Sell]]),"")</f>
        <v>32192595000</v>
      </c>
      <c r="AS808" s="288">
        <f>IFERROR(IF(Table_Merge1[[#This Row],[LME Zinc 3-month]]*Table_Merge1[[#This Row],[Azad.Sell]]=0,"",Table_Merge1[[#This Row],[LME Zinc 3-month]]*Table_Merge1[[#This Row],[Azad.Sell]]),"")</f>
        <v>31715100</v>
      </c>
      <c r="AT808"/>
    </row>
    <row r="809" spans="1:46" x14ac:dyDescent="0.25">
      <c r="A809" s="258">
        <v>42011</v>
      </c>
      <c r="B8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1393.10.17</v>
      </c>
      <c r="C809" s="195">
        <f t="shared" ca="1" si="48"/>
        <v>1393</v>
      </c>
      <c r="D8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09" s="195">
        <f>_xlfn.NUMBERVALUE(RIGHT(Table11[[#This Row],[تاریخ شمسی]],2))</f>
        <v>17</v>
      </c>
      <c r="F8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10-17</v>
      </c>
      <c r="G809" s="195" t="s">
        <v>960</v>
      </c>
      <c r="I809" s="259">
        <v>44548</v>
      </c>
      <c r="J809">
        <v>30000</v>
      </c>
      <c r="L809" s="259">
        <v>42011</v>
      </c>
      <c r="M809">
        <v>35110</v>
      </c>
      <c r="O809" s="284">
        <f>IFERROR(DATE(Table7[[#This Row],[year]],MONTH(DATEVALUE(Table7[[#This Row],[month]]&amp;"1")),Table7[[#This Row],[day]]),"")</f>
        <v>43921</v>
      </c>
      <c r="P809" s="195" t="s">
        <v>4234</v>
      </c>
      <c r="Q809" s="195">
        <v>2020</v>
      </c>
      <c r="R809" s="195" t="s">
        <v>3435</v>
      </c>
      <c r="S809" s="195">
        <v>31</v>
      </c>
      <c r="T809" s="195">
        <v>1604.65</v>
      </c>
      <c r="U809" s="195">
        <v>1491.5</v>
      </c>
      <c r="V809" s="195">
        <v>1213750</v>
      </c>
      <c r="X809" s="260">
        <v>44005</v>
      </c>
      <c r="Y809" t="s">
        <v>8773</v>
      </c>
      <c r="Z809" s="260">
        <v>3</v>
      </c>
      <c r="AA809">
        <v>1399</v>
      </c>
      <c r="AB809" s="260" t="str">
        <f ca="1">IFERROR(IFERROR(VLOOKUP(Table_Merge1[[#This Row],[Column1]],Table11[#All],2,FALSE),LEFT(AB810,8)&amp;IF(LEN((RIGHT(AB810,2)+1))&lt;2,"0"&amp;(RIGHT(AB810,2)+1),(RIGHT(AB810,2)-1))),"")</f>
        <v>1399.04.03</v>
      </c>
      <c r="AC809" s="259" t="str">
        <f ca="1">LEFT(Table_Merge1[[#This Row],[Column2]],4)</f>
        <v>1399</v>
      </c>
      <c r="AD809" s="259" t="str">
        <f ca="1">RIGHT(LEFT(Table_Merge1[[#This Row],[Column2]],7),2)</f>
        <v>04</v>
      </c>
      <c r="AE809" s="259" t="str">
        <f ca="1">RIGHT(Table_Merge1[[#This Row],[Column2]],2)</f>
        <v>03</v>
      </c>
      <c r="AF809">
        <v>4</v>
      </c>
      <c r="AG809">
        <v>3</v>
      </c>
      <c r="AH809" s="260">
        <v>2020</v>
      </c>
      <c r="AI809" t="s">
        <v>3441</v>
      </c>
      <c r="AJ809" s="260">
        <v>23</v>
      </c>
      <c r="AK809">
        <v>1756.6</v>
      </c>
      <c r="AL809" t="s">
        <v>3621</v>
      </c>
      <c r="AM809" t="s">
        <v>3621</v>
      </c>
      <c r="AN809">
        <v>20150</v>
      </c>
      <c r="AO809">
        <v>158410</v>
      </c>
      <c r="AP809" s="287" t="str">
        <f>IFERROR(IF(Table_Merge1[[#This Row],[LME Zinc stock]]*Table_Merge1[[#This Row],[Nima.مقدار]]=0,"",Table_Merge1[[#This Row],[LME Zinc stock]]*Table_Merge1[[#This Row],[Nima.مقدار]]),"")</f>
        <v/>
      </c>
      <c r="AQ809" s="287" t="str">
        <f>IFERROR(IF(Table_Merge1[[#This Row],[LME Zinc 3-month]]*Table_Merge1[[#This Row],[Nima.مقدار]]=0,"",Table_Merge1[[#This Row],[LME Zinc 3-month]]*Table_Merge1[[#This Row],[Nima.مقدار]]),"")</f>
        <v/>
      </c>
      <c r="AR809" s="288" t="str">
        <f>IFERROR(IF(Table_Merge1[[#This Row],[LME Zinc stock]]*Table_Merge1[[#This Row],[Azad.Sell]]=0,"",Table_Merge1[[#This Row],[LME Zinc stock]]*Table_Merge1[[#This Row],[Azad.Sell]]),"")</f>
        <v/>
      </c>
      <c r="AS809" s="288" t="str">
        <f>IFERROR(IF(Table_Merge1[[#This Row],[LME Zinc 3-month]]*Table_Merge1[[#This Row],[Azad.Sell]]=0,"",Table_Merge1[[#This Row],[LME Zinc 3-month]]*Table_Merge1[[#This Row],[Azad.Sell]]),"")</f>
        <v/>
      </c>
      <c r="AT809"/>
    </row>
    <row r="810" spans="1:46" x14ac:dyDescent="0.25">
      <c r="A810" s="258">
        <v>42012</v>
      </c>
      <c r="B8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1393.10.18</v>
      </c>
      <c r="C810" s="195">
        <f t="shared" ca="1" si="48"/>
        <v>1393</v>
      </c>
      <c r="D8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10" s="195">
        <f>_xlfn.NUMBERVALUE(RIGHT(Table11[[#This Row],[تاریخ شمسی]],2))</f>
        <v>18</v>
      </c>
      <c r="F8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10-18</v>
      </c>
      <c r="G810" s="195" t="s">
        <v>961</v>
      </c>
      <c r="I810" s="259">
        <v>44549</v>
      </c>
      <c r="J810">
        <v>30000</v>
      </c>
      <c r="L810" s="259">
        <v>42012</v>
      </c>
      <c r="M810">
        <v>35010</v>
      </c>
      <c r="O810" s="283">
        <f>IFERROR(DATE(Table7[[#This Row],[year]],MONTH(DATEVALUE(Table7[[#This Row],[month]]&amp;"1")),Table7[[#This Row],[day]]),"")</f>
        <v>43920</v>
      </c>
      <c r="P810" s="257" t="s">
        <v>4235</v>
      </c>
      <c r="Q810" s="257">
        <v>2020</v>
      </c>
      <c r="R810" s="257" t="s">
        <v>3435</v>
      </c>
      <c r="S810" s="257">
        <v>30</v>
      </c>
      <c r="T810" s="257">
        <v>1624.45</v>
      </c>
      <c r="U810" s="257">
        <v>1460.5</v>
      </c>
      <c r="V810" s="257">
        <v>1213400</v>
      </c>
      <c r="X810" s="260">
        <v>44004</v>
      </c>
      <c r="Y810" t="s">
        <v>8772</v>
      </c>
      <c r="Z810" s="260">
        <v>3</v>
      </c>
      <c r="AA810">
        <v>1399</v>
      </c>
      <c r="AB810" s="260" t="str">
        <f ca="1">IFERROR(IFERROR(VLOOKUP(Table_Merge1[[#This Row],[Column1]],Table11[#All],2,FALSE),LEFT(AB811,8)&amp;IF(LEN((RIGHT(AB811,2)+1))&lt;2,"0"&amp;(RIGHT(AB811,2)+1),(RIGHT(AB811,2)-1))),"")</f>
        <v>1399.04.02</v>
      </c>
      <c r="AC810" s="259" t="str">
        <f ca="1">LEFT(Table_Merge1[[#This Row],[Column2]],4)</f>
        <v>1399</v>
      </c>
      <c r="AD810" s="259" t="str">
        <f ca="1">RIGHT(LEFT(Table_Merge1[[#This Row],[Column2]],7),2)</f>
        <v>04</v>
      </c>
      <c r="AE810" s="259" t="str">
        <f ca="1">RIGHT(Table_Merge1[[#This Row],[Column2]],2)</f>
        <v>02</v>
      </c>
      <c r="AF810">
        <v>4</v>
      </c>
      <c r="AG810">
        <v>2</v>
      </c>
      <c r="AH810" s="260">
        <v>2020</v>
      </c>
      <c r="AI810" t="s">
        <v>3441</v>
      </c>
      <c r="AJ810" s="260">
        <v>22</v>
      </c>
      <c r="AK810">
        <v>1745.45</v>
      </c>
      <c r="AL810">
        <v>1621.5</v>
      </c>
      <c r="AM810">
        <v>1642600</v>
      </c>
      <c r="AN810">
        <v>19840</v>
      </c>
      <c r="AO810">
        <v>160264</v>
      </c>
      <c r="AP810" s="287">
        <f>IFERROR(IF(Table_Merge1[[#This Row],[LME Zinc stock]]*Table_Merge1[[#This Row],[Nima.مقدار]]=0,"",Table_Merge1[[#This Row],[LME Zinc stock]]*Table_Merge1[[#This Row],[Nima.مقدار]]),"")</f>
        <v>263249646400</v>
      </c>
      <c r="AQ810" s="287">
        <f>IFERROR(IF(Table_Merge1[[#This Row],[LME Zinc 3-month]]*Table_Merge1[[#This Row],[Nima.مقدار]]=0,"",Table_Merge1[[#This Row],[LME Zinc 3-month]]*Table_Merge1[[#This Row],[Nima.مقدار]]),"")</f>
        <v>259868076</v>
      </c>
      <c r="AR810" s="288">
        <f>IFERROR(IF(Table_Merge1[[#This Row],[LME Zinc stock]]*Table_Merge1[[#This Row],[Azad.Sell]]=0,"",Table_Merge1[[#This Row],[LME Zinc stock]]*Table_Merge1[[#This Row],[Azad.Sell]]),"")</f>
        <v>32589184000</v>
      </c>
      <c r="AS810" s="288">
        <f>IFERROR(IF(Table_Merge1[[#This Row],[LME Zinc 3-month]]*Table_Merge1[[#This Row],[Azad.Sell]]=0,"",Table_Merge1[[#This Row],[LME Zinc 3-month]]*Table_Merge1[[#This Row],[Azad.Sell]]),"")</f>
        <v>32170560</v>
      </c>
      <c r="AT810"/>
    </row>
    <row r="811" spans="1:46" x14ac:dyDescent="0.25">
      <c r="A811" s="258">
        <v>42014</v>
      </c>
      <c r="B8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1393.10.20</v>
      </c>
      <c r="C811" s="195">
        <f t="shared" ca="1" si="48"/>
        <v>1393</v>
      </c>
      <c r="D8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11" s="195">
        <f>_xlfn.NUMBERVALUE(RIGHT(Table11[[#This Row],[تاریخ شمسی]],2))</f>
        <v>20</v>
      </c>
      <c r="F8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10-20</v>
      </c>
      <c r="G811" s="195" t="s">
        <v>962</v>
      </c>
      <c r="I811" s="259">
        <v>44550</v>
      </c>
      <c r="J811">
        <v>30200</v>
      </c>
      <c r="L811" s="259">
        <v>42014</v>
      </c>
      <c r="M811">
        <v>34940</v>
      </c>
      <c r="O811" s="284">
        <f>IFERROR(DATE(Table7[[#This Row],[year]],MONTH(DATEVALUE(Table7[[#This Row],[month]]&amp;"1")),Table7[[#This Row],[day]]),"")</f>
        <v>43917</v>
      </c>
      <c r="P811" s="195" t="s">
        <v>4236</v>
      </c>
      <c r="Q811" s="195">
        <v>2020</v>
      </c>
      <c r="R811" s="195" t="s">
        <v>3435</v>
      </c>
      <c r="S811" s="195">
        <v>27</v>
      </c>
      <c r="T811" s="195">
        <v>1621.2</v>
      </c>
      <c r="U811" s="195">
        <v>1486</v>
      </c>
      <c r="V811" s="195">
        <v>1207925</v>
      </c>
      <c r="X811" s="260">
        <v>44001</v>
      </c>
      <c r="Z811" s="260">
        <v>4</v>
      </c>
      <c r="AB811" s="260" t="str">
        <f ca="1">IFERROR(IFERROR(VLOOKUP(Table_Merge1[[#This Row],[Column1]],Table11[#All],2,FALSE),LEFT(AB812,8)&amp;IF(LEN((RIGHT(AB812,2)+1))&lt;2,"0"&amp;(RIGHT(AB812,2)+1),(RIGHT(AB812,2)-1))),"")</f>
        <v>1399.03.28</v>
      </c>
      <c r="AC811" s="259" t="str">
        <f ca="1">LEFT(Table_Merge1[[#This Row],[Column2]],4)</f>
        <v>1399</v>
      </c>
      <c r="AD811" s="259" t="str">
        <f ca="1">RIGHT(LEFT(Table_Merge1[[#This Row],[Column2]],7),2)</f>
        <v>03</v>
      </c>
      <c r="AE811" s="259" t="str">
        <f ca="1">RIGHT(Table_Merge1[[#This Row],[Column2]],2)</f>
        <v>28</v>
      </c>
      <c r="AH811" s="260">
        <v>2020</v>
      </c>
      <c r="AI811" t="s">
        <v>3441</v>
      </c>
      <c r="AJ811" s="260">
        <v>19</v>
      </c>
      <c r="AK811">
        <v>1728.55</v>
      </c>
      <c r="AL811">
        <v>1607</v>
      </c>
      <c r="AM811">
        <v>1648000</v>
      </c>
      <c r="AN811">
        <v>18820</v>
      </c>
      <c r="AP811" s="287" t="str">
        <f>IFERROR(IF(Table_Merge1[[#This Row],[LME Zinc stock]]*Table_Merge1[[#This Row],[Nima.مقدار]]=0,"",Table_Merge1[[#This Row],[LME Zinc stock]]*Table_Merge1[[#This Row],[Nima.مقدار]]),"")</f>
        <v/>
      </c>
      <c r="AQ811" s="287" t="str">
        <f>IFERROR(IF(Table_Merge1[[#This Row],[LME Zinc 3-month]]*Table_Merge1[[#This Row],[Nima.مقدار]]=0,"",Table_Merge1[[#This Row],[LME Zinc 3-month]]*Table_Merge1[[#This Row],[Nima.مقدار]]),"")</f>
        <v/>
      </c>
      <c r="AR811" s="288">
        <f>IFERROR(IF(Table_Merge1[[#This Row],[LME Zinc stock]]*Table_Merge1[[#This Row],[Azad.Sell]]=0,"",Table_Merge1[[#This Row],[LME Zinc stock]]*Table_Merge1[[#This Row],[Azad.Sell]]),"")</f>
        <v>31015360000</v>
      </c>
      <c r="AS811" s="288">
        <f>IFERROR(IF(Table_Merge1[[#This Row],[LME Zinc 3-month]]*Table_Merge1[[#This Row],[Azad.Sell]]=0,"",Table_Merge1[[#This Row],[LME Zinc 3-month]]*Table_Merge1[[#This Row],[Azad.Sell]]),"")</f>
        <v>30243740</v>
      </c>
      <c r="AT811"/>
    </row>
    <row r="812" spans="1:46" x14ac:dyDescent="0.25">
      <c r="A812" s="258">
        <v>42015</v>
      </c>
      <c r="B8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1393.10.21</v>
      </c>
      <c r="C812" s="195">
        <f t="shared" ca="1" si="48"/>
        <v>1393</v>
      </c>
      <c r="D8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12" s="195">
        <f>_xlfn.NUMBERVALUE(RIGHT(Table11[[#This Row],[تاریخ شمسی]],2))</f>
        <v>21</v>
      </c>
      <c r="F8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10-21</v>
      </c>
      <c r="G812" s="195" t="s">
        <v>963</v>
      </c>
      <c r="I812" s="259">
        <v>44551</v>
      </c>
      <c r="J812">
        <v>30280</v>
      </c>
      <c r="L812" s="259">
        <v>42015</v>
      </c>
      <c r="M812">
        <v>34870</v>
      </c>
      <c r="O812" s="283">
        <f>IFERROR(DATE(Table7[[#This Row],[year]],MONTH(DATEVALUE(Table7[[#This Row],[month]]&amp;"1")),Table7[[#This Row],[day]]),"")</f>
        <v>43916</v>
      </c>
      <c r="P812" s="257" t="s">
        <v>4237</v>
      </c>
      <c r="Q812" s="257">
        <v>2020</v>
      </c>
      <c r="R812" s="257" t="s">
        <v>3435</v>
      </c>
      <c r="S812" s="257">
        <v>26</v>
      </c>
      <c r="T812" s="257">
        <v>1620.1</v>
      </c>
      <c r="U812" s="257">
        <v>1482.5</v>
      </c>
      <c r="V812" s="257">
        <v>1210475</v>
      </c>
      <c r="X812" s="260">
        <v>44000</v>
      </c>
      <c r="Y812" t="s">
        <v>8771</v>
      </c>
      <c r="Z812" s="260">
        <v>4</v>
      </c>
      <c r="AA812">
        <v>1399</v>
      </c>
      <c r="AB812" s="260" t="str">
        <f ca="1">IFERROR(IFERROR(VLOOKUP(Table_Merge1[[#This Row],[Column1]],Table11[#All],2,FALSE),LEFT(AB813,8)&amp;IF(LEN((RIGHT(AB813,2)+1))&lt;2,"0"&amp;(RIGHT(AB813,2)+1),(RIGHT(AB813,2)-1))),"")</f>
        <v>1399.03.29</v>
      </c>
      <c r="AC812" s="259" t="str">
        <f ca="1">LEFT(Table_Merge1[[#This Row],[Column2]],4)</f>
        <v>1399</v>
      </c>
      <c r="AD812" s="259" t="str">
        <f ca="1">RIGHT(LEFT(Table_Merge1[[#This Row],[Column2]],7),2)</f>
        <v>03</v>
      </c>
      <c r="AE812" s="259" t="str">
        <f ca="1">RIGHT(Table_Merge1[[#This Row],[Column2]],2)</f>
        <v>29</v>
      </c>
      <c r="AF812">
        <v>3</v>
      </c>
      <c r="AG812">
        <v>29</v>
      </c>
      <c r="AH812" s="260">
        <v>2020</v>
      </c>
      <c r="AI812" t="s">
        <v>3441</v>
      </c>
      <c r="AJ812" s="260">
        <v>18</v>
      </c>
      <c r="AK812">
        <v>1732.65</v>
      </c>
      <c r="AL812">
        <v>1597.5</v>
      </c>
      <c r="AM812">
        <v>1652025</v>
      </c>
      <c r="AN812">
        <v>18820</v>
      </c>
      <c r="AO812">
        <v>158636</v>
      </c>
      <c r="AP812" s="287">
        <f>IFERROR(IF(Table_Merge1[[#This Row],[LME Zinc stock]]*Table_Merge1[[#This Row],[Nima.مقدار]]=0,"",Table_Merge1[[#This Row],[LME Zinc stock]]*Table_Merge1[[#This Row],[Nima.مقدار]]),"")</f>
        <v>262070637900</v>
      </c>
      <c r="AQ812" s="287">
        <f>IFERROR(IF(Table_Merge1[[#This Row],[LME Zinc 3-month]]*Table_Merge1[[#This Row],[Nima.مقدار]]=0,"",Table_Merge1[[#This Row],[LME Zinc 3-month]]*Table_Merge1[[#This Row],[Nima.مقدار]]),"")</f>
        <v>253421010</v>
      </c>
      <c r="AR812" s="288">
        <f>IFERROR(IF(Table_Merge1[[#This Row],[LME Zinc stock]]*Table_Merge1[[#This Row],[Azad.Sell]]=0,"",Table_Merge1[[#This Row],[LME Zinc stock]]*Table_Merge1[[#This Row],[Azad.Sell]]),"")</f>
        <v>31091110500</v>
      </c>
      <c r="AS812" s="288">
        <f>IFERROR(IF(Table_Merge1[[#This Row],[LME Zinc 3-month]]*Table_Merge1[[#This Row],[Azad.Sell]]=0,"",Table_Merge1[[#This Row],[LME Zinc 3-month]]*Table_Merge1[[#This Row],[Azad.Sell]]),"")</f>
        <v>30064950</v>
      </c>
      <c r="AT812"/>
    </row>
    <row r="813" spans="1:46" x14ac:dyDescent="0.25">
      <c r="A813" s="258">
        <v>42016</v>
      </c>
      <c r="B8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1393.10.22</v>
      </c>
      <c r="C813" s="195">
        <f t="shared" ca="1" si="48"/>
        <v>1393</v>
      </c>
      <c r="D8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13" s="195">
        <f>_xlfn.NUMBERVALUE(RIGHT(Table11[[#This Row],[تاریخ شمسی]],2))</f>
        <v>22</v>
      </c>
      <c r="F8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10-22</v>
      </c>
      <c r="G813" s="195" t="s">
        <v>964</v>
      </c>
      <c r="I813" s="259">
        <v>44552</v>
      </c>
      <c r="J813">
        <v>30200</v>
      </c>
      <c r="L813" s="259">
        <v>42016</v>
      </c>
      <c r="M813">
        <v>34700</v>
      </c>
      <c r="O813" s="284">
        <f>IFERROR(DATE(Table7[[#This Row],[year]],MONTH(DATEVALUE(Table7[[#This Row],[month]]&amp;"1")),Table7[[#This Row],[day]]),"")</f>
        <v>43915</v>
      </c>
      <c r="P813" s="195" t="s">
        <v>4238</v>
      </c>
      <c r="Q813" s="195">
        <v>2020</v>
      </c>
      <c r="R813" s="195" t="s">
        <v>3435</v>
      </c>
      <c r="S813" s="195">
        <v>25</v>
      </c>
      <c r="T813" s="195">
        <v>1620.95</v>
      </c>
      <c r="U813" s="195">
        <v>1498</v>
      </c>
      <c r="V813" s="195">
        <v>1164200</v>
      </c>
      <c r="X813" s="260">
        <v>43999</v>
      </c>
      <c r="Z813" s="260">
        <v>4</v>
      </c>
      <c r="AB813" s="260" t="str">
        <f ca="1">IFERROR(IFERROR(VLOOKUP(Table_Merge1[[#This Row],[Column1]],Table11[#All],2,FALSE),LEFT(AB814,8)&amp;IF(LEN((RIGHT(AB814,2)+1))&lt;2,"0"&amp;(RIGHT(AB814,2)+1),(RIGHT(AB814,2)-1))),"")</f>
        <v>1399.03.26</v>
      </c>
      <c r="AC813" s="259" t="str">
        <f ca="1">LEFT(Table_Merge1[[#This Row],[Column2]],4)</f>
        <v>1399</v>
      </c>
      <c r="AD813" s="259" t="str">
        <f ca="1">RIGHT(LEFT(Table_Merge1[[#This Row],[Column2]],7),2)</f>
        <v>03</v>
      </c>
      <c r="AE813" s="259" t="str">
        <f ca="1">RIGHT(Table_Merge1[[#This Row],[Column2]],2)</f>
        <v>26</v>
      </c>
      <c r="AH813" s="260">
        <v>2020</v>
      </c>
      <c r="AI813" t="s">
        <v>3441</v>
      </c>
      <c r="AJ813" s="260">
        <v>17</v>
      </c>
      <c r="AK813">
        <v>1717.3</v>
      </c>
      <c r="AL813">
        <v>1563.5</v>
      </c>
      <c r="AM813">
        <v>1637750</v>
      </c>
      <c r="AN813">
        <v>18630</v>
      </c>
      <c r="AP813" s="287" t="str">
        <f>IFERROR(IF(Table_Merge1[[#This Row],[LME Zinc stock]]*Table_Merge1[[#This Row],[Nima.مقدار]]=0,"",Table_Merge1[[#This Row],[LME Zinc stock]]*Table_Merge1[[#This Row],[Nima.مقدار]]),"")</f>
        <v/>
      </c>
      <c r="AQ813" s="287" t="str">
        <f>IFERROR(IF(Table_Merge1[[#This Row],[LME Zinc 3-month]]*Table_Merge1[[#This Row],[Nima.مقدار]]=0,"",Table_Merge1[[#This Row],[LME Zinc 3-month]]*Table_Merge1[[#This Row],[Nima.مقدار]]),"")</f>
        <v/>
      </c>
      <c r="AR813" s="288">
        <f>IFERROR(IF(Table_Merge1[[#This Row],[LME Zinc stock]]*Table_Merge1[[#This Row],[Azad.Sell]]=0,"",Table_Merge1[[#This Row],[LME Zinc stock]]*Table_Merge1[[#This Row],[Azad.Sell]]),"")</f>
        <v>30511282500</v>
      </c>
      <c r="AS813" s="288">
        <f>IFERROR(IF(Table_Merge1[[#This Row],[LME Zinc 3-month]]*Table_Merge1[[#This Row],[Azad.Sell]]=0,"",Table_Merge1[[#This Row],[LME Zinc 3-month]]*Table_Merge1[[#This Row],[Azad.Sell]]),"")</f>
        <v>29128005</v>
      </c>
      <c r="AT813"/>
    </row>
    <row r="814" spans="1:46" x14ac:dyDescent="0.25">
      <c r="A814" s="258">
        <v>42017</v>
      </c>
      <c r="B8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1393.10.23</v>
      </c>
      <c r="C814" s="195">
        <f t="shared" ca="1" si="48"/>
        <v>1393</v>
      </c>
      <c r="D8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14" s="195">
        <f>_xlfn.NUMBERVALUE(RIGHT(Table11[[#This Row],[تاریخ شمسی]],2))</f>
        <v>23</v>
      </c>
      <c r="F8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10-23</v>
      </c>
      <c r="G814" s="195" t="s">
        <v>965</v>
      </c>
      <c r="I814" s="259">
        <v>44553</v>
      </c>
      <c r="J814">
        <v>30150</v>
      </c>
      <c r="L814" s="259">
        <v>42017</v>
      </c>
      <c r="M814">
        <v>34550</v>
      </c>
      <c r="O814" s="283">
        <f>IFERROR(DATE(Table7[[#This Row],[year]],MONTH(DATEVALUE(Table7[[#This Row],[month]]&amp;"1")),Table7[[#This Row],[day]]),"")</f>
        <v>43914</v>
      </c>
      <c r="P814" s="257" t="s">
        <v>4239</v>
      </c>
      <c r="Q814" s="257">
        <v>2020</v>
      </c>
      <c r="R814" s="257" t="s">
        <v>3435</v>
      </c>
      <c r="S814" s="257">
        <v>24</v>
      </c>
      <c r="T814" s="257">
        <v>1599.5</v>
      </c>
      <c r="U814" s="257" t="s">
        <v>3621</v>
      </c>
      <c r="V814" s="257" t="s">
        <v>3621</v>
      </c>
      <c r="X814" s="260">
        <v>43998</v>
      </c>
      <c r="Y814" t="s">
        <v>8770</v>
      </c>
      <c r="Z814" s="260">
        <v>4</v>
      </c>
      <c r="AA814">
        <v>1399</v>
      </c>
      <c r="AB814" s="260" t="str">
        <f ca="1">IFERROR(IFERROR(VLOOKUP(Table_Merge1[[#This Row],[Column1]],Table11[#All],2,FALSE),LEFT(AB815,8)&amp;IF(LEN((RIGHT(AB815,2)+1))&lt;2,"0"&amp;(RIGHT(AB815,2)+1),(RIGHT(AB815,2)-1))),"")</f>
        <v>1399.03.27</v>
      </c>
      <c r="AC814" s="259" t="str">
        <f ca="1">LEFT(Table_Merge1[[#This Row],[Column2]],4)</f>
        <v>1399</v>
      </c>
      <c r="AD814" s="259" t="str">
        <f ca="1">RIGHT(LEFT(Table_Merge1[[#This Row],[Column2]],7),2)</f>
        <v>03</v>
      </c>
      <c r="AE814" s="259" t="str">
        <f ca="1">RIGHT(Table_Merge1[[#This Row],[Column2]],2)</f>
        <v>27</v>
      </c>
      <c r="AF814">
        <v>3</v>
      </c>
      <c r="AG814">
        <v>27</v>
      </c>
      <c r="AH814" s="260">
        <v>2020</v>
      </c>
      <c r="AI814" t="s">
        <v>3441</v>
      </c>
      <c r="AJ814" s="260">
        <v>16</v>
      </c>
      <c r="AK814">
        <v>1728.35</v>
      </c>
      <c r="AL814">
        <v>1586.5</v>
      </c>
      <c r="AM814">
        <v>1614100</v>
      </c>
      <c r="AN814">
        <v>18630</v>
      </c>
      <c r="AO814">
        <v>158091</v>
      </c>
      <c r="AP814" s="287">
        <f>IFERROR(IF(Table_Merge1[[#This Row],[LME Zinc stock]]*Table_Merge1[[#This Row],[Nima.مقدار]]=0,"",Table_Merge1[[#This Row],[LME Zinc stock]]*Table_Merge1[[#This Row],[Nima.مقدار]]),"")</f>
        <v>255174683100</v>
      </c>
      <c r="AQ814" s="287">
        <f>IFERROR(IF(Table_Merge1[[#This Row],[LME Zinc 3-month]]*Table_Merge1[[#This Row],[Nima.مقدار]]=0,"",Table_Merge1[[#This Row],[LME Zinc 3-month]]*Table_Merge1[[#This Row],[Nima.مقدار]]),"")</f>
        <v>250811371.5</v>
      </c>
      <c r="AR814" s="288">
        <f>IFERROR(IF(Table_Merge1[[#This Row],[LME Zinc stock]]*Table_Merge1[[#This Row],[Azad.Sell]]=0,"",Table_Merge1[[#This Row],[LME Zinc stock]]*Table_Merge1[[#This Row],[Azad.Sell]]),"")</f>
        <v>30070683000</v>
      </c>
      <c r="AS814" s="288">
        <f>IFERROR(IF(Table_Merge1[[#This Row],[LME Zinc 3-month]]*Table_Merge1[[#This Row],[Azad.Sell]]=0,"",Table_Merge1[[#This Row],[LME Zinc 3-month]]*Table_Merge1[[#This Row],[Azad.Sell]]),"")</f>
        <v>29556495</v>
      </c>
      <c r="AT814"/>
    </row>
    <row r="815" spans="1:46" x14ac:dyDescent="0.25">
      <c r="A815" s="258">
        <v>42018</v>
      </c>
      <c r="B8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1393.10.24</v>
      </c>
      <c r="C815" s="195">
        <f t="shared" ca="1" si="48"/>
        <v>1393</v>
      </c>
      <c r="D8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15" s="195">
        <f>_xlfn.NUMBERVALUE(RIGHT(Table11[[#This Row],[تاریخ شمسی]],2))</f>
        <v>24</v>
      </c>
      <c r="F8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10-24</v>
      </c>
      <c r="G815" s="195" t="s">
        <v>966</v>
      </c>
      <c r="I815" s="259">
        <v>44554</v>
      </c>
      <c r="J815">
        <v>30150</v>
      </c>
      <c r="L815" s="259">
        <v>42018</v>
      </c>
      <c r="M815">
        <v>34550</v>
      </c>
      <c r="O815" s="284">
        <f>IFERROR(DATE(Table7[[#This Row],[year]],MONTH(DATEVALUE(Table7[[#This Row],[month]]&amp;"1")),Table7[[#This Row],[day]]),"")</f>
        <v>43913</v>
      </c>
      <c r="P815" s="195" t="s">
        <v>4240</v>
      </c>
      <c r="Q815" s="195">
        <v>2020</v>
      </c>
      <c r="R815" s="195" t="s">
        <v>3435</v>
      </c>
      <c r="S815" s="195">
        <v>23</v>
      </c>
      <c r="T815" s="195">
        <v>1494.5</v>
      </c>
      <c r="U815" s="195">
        <v>1524</v>
      </c>
      <c r="V815" s="195">
        <v>1148750</v>
      </c>
      <c r="X815" s="260">
        <v>43997</v>
      </c>
      <c r="Y815" t="s">
        <v>8769</v>
      </c>
      <c r="Z815" s="260">
        <v>4</v>
      </c>
      <c r="AA815">
        <v>1399</v>
      </c>
      <c r="AB815" s="260" t="str">
        <f ca="1">IFERROR(IFERROR(VLOOKUP(Table_Merge1[[#This Row],[Column1]],Table11[#All],2,FALSE),LEFT(AB816,8)&amp;IF(LEN((RIGHT(AB816,2)+1))&lt;2,"0"&amp;(RIGHT(AB816,2)+1),(RIGHT(AB816,2)-1))),"")</f>
        <v>1399.03.26</v>
      </c>
      <c r="AC815" s="259" t="str">
        <f ca="1">LEFT(Table_Merge1[[#This Row],[Column2]],4)</f>
        <v>1399</v>
      </c>
      <c r="AD815" s="259" t="str">
        <f ca="1">RIGHT(LEFT(Table_Merge1[[#This Row],[Column2]],7),2)</f>
        <v>03</v>
      </c>
      <c r="AE815" s="259" t="str">
        <f ca="1">RIGHT(Table_Merge1[[#This Row],[Column2]],2)</f>
        <v>26</v>
      </c>
      <c r="AF815">
        <v>3</v>
      </c>
      <c r="AG815">
        <v>26</v>
      </c>
      <c r="AH815" s="260">
        <v>2020</v>
      </c>
      <c r="AI815" t="s">
        <v>3441</v>
      </c>
      <c r="AJ815" s="260">
        <v>15</v>
      </c>
      <c r="AK815">
        <v>1710.4</v>
      </c>
      <c r="AL815">
        <v>1598</v>
      </c>
      <c r="AM815">
        <v>1617550</v>
      </c>
      <c r="AN815">
        <v>18350</v>
      </c>
      <c r="AO815">
        <v>158503</v>
      </c>
      <c r="AP815" s="287">
        <f>IFERROR(IF(Table_Merge1[[#This Row],[LME Zinc stock]]*Table_Merge1[[#This Row],[Nima.مقدار]]=0,"",Table_Merge1[[#This Row],[LME Zinc stock]]*Table_Merge1[[#This Row],[Nima.مقدار]]),"")</f>
        <v>256386527650</v>
      </c>
      <c r="AQ815" s="287">
        <f>IFERROR(IF(Table_Merge1[[#This Row],[LME Zinc 3-month]]*Table_Merge1[[#This Row],[Nima.مقدار]]=0,"",Table_Merge1[[#This Row],[LME Zinc 3-month]]*Table_Merge1[[#This Row],[Nima.مقدار]]),"")</f>
        <v>253287794</v>
      </c>
      <c r="AR815" s="288">
        <f>IFERROR(IF(Table_Merge1[[#This Row],[LME Zinc stock]]*Table_Merge1[[#This Row],[Azad.Sell]]=0,"",Table_Merge1[[#This Row],[LME Zinc stock]]*Table_Merge1[[#This Row],[Azad.Sell]]),"")</f>
        <v>29682042500</v>
      </c>
      <c r="AS815" s="288">
        <f>IFERROR(IF(Table_Merge1[[#This Row],[LME Zinc 3-month]]*Table_Merge1[[#This Row],[Azad.Sell]]=0,"",Table_Merge1[[#This Row],[LME Zinc 3-month]]*Table_Merge1[[#This Row],[Azad.Sell]]),"")</f>
        <v>29323300</v>
      </c>
      <c r="AT815"/>
    </row>
    <row r="816" spans="1:46" x14ac:dyDescent="0.25">
      <c r="A816" s="258">
        <v>42019</v>
      </c>
      <c r="B8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1393.10.25</v>
      </c>
      <c r="C816" s="195">
        <f t="shared" ca="1" si="48"/>
        <v>1393</v>
      </c>
      <c r="D8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16" s="195">
        <f>_xlfn.NUMBERVALUE(RIGHT(Table11[[#This Row],[تاریخ شمسی]],2))</f>
        <v>25</v>
      </c>
      <c r="F8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10-25</v>
      </c>
      <c r="G816" s="195" t="s">
        <v>967</v>
      </c>
      <c r="I816" s="259">
        <v>44555</v>
      </c>
      <c r="J816">
        <v>29900</v>
      </c>
      <c r="L816" s="259">
        <v>42019</v>
      </c>
      <c r="M816">
        <v>34490</v>
      </c>
      <c r="O816" s="283">
        <f>IFERROR(DATE(Table7[[#This Row],[year]],MONTH(DATEVALUE(Table7[[#This Row],[month]]&amp;"1")),Table7[[#This Row],[day]]),"")</f>
        <v>43910</v>
      </c>
      <c r="P816" s="257" t="s">
        <v>4241</v>
      </c>
      <c r="Q816" s="257">
        <v>2020</v>
      </c>
      <c r="R816" s="257" t="s">
        <v>3435</v>
      </c>
      <c r="S816" s="257">
        <v>20</v>
      </c>
      <c r="T816" s="257">
        <v>1504.45</v>
      </c>
      <c r="U816" s="257">
        <v>1528</v>
      </c>
      <c r="V816" s="257">
        <v>1150775</v>
      </c>
      <c r="X816" s="260">
        <v>43994</v>
      </c>
      <c r="Z816" s="260">
        <v>4</v>
      </c>
      <c r="AB816" s="260" t="str">
        <f ca="1">IFERROR(IFERROR(VLOOKUP(Table_Merge1[[#This Row],[Column1]],Table11[#All],2,FALSE),LEFT(AB817,8)&amp;IF(LEN((RIGHT(AB817,2)+1))&lt;2,"0"&amp;(RIGHT(AB817,2)+1),(RIGHT(AB817,2)-1))),"")</f>
        <v>1399.03.21</v>
      </c>
      <c r="AC816" s="259" t="str">
        <f ca="1">LEFT(Table_Merge1[[#This Row],[Column2]],4)</f>
        <v>1399</v>
      </c>
      <c r="AD816" s="259" t="str">
        <f ca="1">RIGHT(LEFT(Table_Merge1[[#This Row],[Column2]],7),2)</f>
        <v>03</v>
      </c>
      <c r="AE816" s="259" t="str">
        <f ca="1">RIGHT(Table_Merge1[[#This Row],[Column2]],2)</f>
        <v>21</v>
      </c>
      <c r="AH816" s="260">
        <v>2020</v>
      </c>
      <c r="AI816" t="s">
        <v>3441</v>
      </c>
      <c r="AJ816" s="260">
        <v>12</v>
      </c>
      <c r="AK816">
        <v>1735.85</v>
      </c>
      <c r="AL816">
        <v>1590.5</v>
      </c>
      <c r="AM816">
        <v>1617825</v>
      </c>
      <c r="AN816">
        <v>18030</v>
      </c>
      <c r="AP816" s="287" t="str">
        <f>IFERROR(IF(Table_Merge1[[#This Row],[LME Zinc stock]]*Table_Merge1[[#This Row],[Nima.مقدار]]=0,"",Table_Merge1[[#This Row],[LME Zinc stock]]*Table_Merge1[[#This Row],[Nima.مقدار]]),"")</f>
        <v/>
      </c>
      <c r="AQ816" s="287" t="str">
        <f>IFERROR(IF(Table_Merge1[[#This Row],[LME Zinc 3-month]]*Table_Merge1[[#This Row],[Nima.مقدار]]=0,"",Table_Merge1[[#This Row],[LME Zinc 3-month]]*Table_Merge1[[#This Row],[Nima.مقدار]]),"")</f>
        <v/>
      </c>
      <c r="AR816" s="288">
        <f>IFERROR(IF(Table_Merge1[[#This Row],[LME Zinc stock]]*Table_Merge1[[#This Row],[Azad.Sell]]=0,"",Table_Merge1[[#This Row],[LME Zinc stock]]*Table_Merge1[[#This Row],[Azad.Sell]]),"")</f>
        <v>29169384750</v>
      </c>
      <c r="AS816" s="288">
        <f>IFERROR(IF(Table_Merge1[[#This Row],[LME Zinc 3-month]]*Table_Merge1[[#This Row],[Azad.Sell]]=0,"",Table_Merge1[[#This Row],[LME Zinc 3-month]]*Table_Merge1[[#This Row],[Azad.Sell]]),"")</f>
        <v>28676715</v>
      </c>
      <c r="AT816"/>
    </row>
    <row r="817" spans="1:46" x14ac:dyDescent="0.25">
      <c r="A817" s="258">
        <v>42021</v>
      </c>
      <c r="B8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1393.10.27</v>
      </c>
      <c r="C817" s="195">
        <f t="shared" ca="1" si="48"/>
        <v>1393</v>
      </c>
      <c r="D8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17" s="195">
        <f>_xlfn.NUMBERVALUE(RIGHT(Table11[[#This Row],[تاریخ شمسی]],2))</f>
        <v>27</v>
      </c>
      <c r="F8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10-27</v>
      </c>
      <c r="G817" s="195" t="s">
        <v>968</v>
      </c>
      <c r="I817" s="259">
        <v>44556</v>
      </c>
      <c r="J817">
        <v>30050</v>
      </c>
      <c r="L817" s="259">
        <v>42021</v>
      </c>
      <c r="M817">
        <v>34450</v>
      </c>
      <c r="O817" s="284">
        <f>IFERROR(DATE(Table7[[#This Row],[year]],MONTH(DATEVALUE(Table7[[#This Row],[month]]&amp;"1")),Table7[[#This Row],[day]]),"")</f>
        <v>43909</v>
      </c>
      <c r="P817" s="195" t="s">
        <v>4242</v>
      </c>
      <c r="Q817" s="195">
        <v>2020</v>
      </c>
      <c r="R817" s="195" t="s">
        <v>3435</v>
      </c>
      <c r="S817" s="195">
        <v>19</v>
      </c>
      <c r="T817" s="195">
        <v>1480.7</v>
      </c>
      <c r="U817" s="195">
        <v>1538.5</v>
      </c>
      <c r="V817" s="195">
        <v>1131675</v>
      </c>
      <c r="X817" s="260">
        <v>43993</v>
      </c>
      <c r="Y817" t="s">
        <v>8768</v>
      </c>
      <c r="Z817" s="260">
        <v>4</v>
      </c>
      <c r="AA817">
        <v>1399</v>
      </c>
      <c r="AB817" s="260" t="str">
        <f ca="1">IFERROR(IFERROR(VLOOKUP(Table_Merge1[[#This Row],[Column1]],Table11[#All],2,FALSE),LEFT(AB818,8)&amp;IF(LEN((RIGHT(AB818,2)+1))&lt;2,"0"&amp;(RIGHT(AB818,2)+1),(RIGHT(AB818,2)-1))),"")</f>
        <v>1399.03.22</v>
      </c>
      <c r="AC817" s="259" t="str">
        <f ca="1">LEFT(Table_Merge1[[#This Row],[Column2]],4)</f>
        <v>1399</v>
      </c>
      <c r="AD817" s="259" t="str">
        <f ca="1">RIGHT(LEFT(Table_Merge1[[#This Row],[Column2]],7),2)</f>
        <v>03</v>
      </c>
      <c r="AE817" s="259" t="str">
        <f ca="1">RIGHT(Table_Merge1[[#This Row],[Column2]],2)</f>
        <v>22</v>
      </c>
      <c r="AF817">
        <v>3</v>
      </c>
      <c r="AG817">
        <v>22</v>
      </c>
      <c r="AH817" s="260">
        <v>2020</v>
      </c>
      <c r="AI817" t="s">
        <v>3441</v>
      </c>
      <c r="AJ817" s="260">
        <v>11</v>
      </c>
      <c r="AK817">
        <v>1731.9</v>
      </c>
      <c r="AL817">
        <v>1599</v>
      </c>
      <c r="AM817">
        <v>1605625</v>
      </c>
      <c r="AN817">
        <v>18030</v>
      </c>
      <c r="AO817">
        <v>157245</v>
      </c>
      <c r="AP817" s="287">
        <f>IFERROR(IF(Table_Merge1[[#This Row],[LME Zinc stock]]*Table_Merge1[[#This Row],[Nima.مقدار]]=0,"",Table_Merge1[[#This Row],[LME Zinc stock]]*Table_Merge1[[#This Row],[Nima.مقدار]]),"")</f>
        <v>252476503125</v>
      </c>
      <c r="AQ817" s="287">
        <f>IFERROR(IF(Table_Merge1[[#This Row],[LME Zinc 3-month]]*Table_Merge1[[#This Row],[Nima.مقدار]]=0,"",Table_Merge1[[#This Row],[LME Zinc 3-month]]*Table_Merge1[[#This Row],[Nima.مقدار]]),"")</f>
        <v>251434755</v>
      </c>
      <c r="AR817" s="288">
        <f>IFERROR(IF(Table_Merge1[[#This Row],[LME Zinc stock]]*Table_Merge1[[#This Row],[Azad.Sell]]=0,"",Table_Merge1[[#This Row],[LME Zinc stock]]*Table_Merge1[[#This Row],[Azad.Sell]]),"")</f>
        <v>28949418750</v>
      </c>
      <c r="AS817" s="288">
        <f>IFERROR(IF(Table_Merge1[[#This Row],[LME Zinc 3-month]]*Table_Merge1[[#This Row],[Azad.Sell]]=0,"",Table_Merge1[[#This Row],[LME Zinc 3-month]]*Table_Merge1[[#This Row],[Azad.Sell]]),"")</f>
        <v>28829970</v>
      </c>
      <c r="AT817"/>
    </row>
    <row r="818" spans="1:46" x14ac:dyDescent="0.25">
      <c r="A818" s="258">
        <v>42022</v>
      </c>
      <c r="B8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1393.10.28</v>
      </c>
      <c r="C818" s="195">
        <f t="shared" ca="1" si="48"/>
        <v>1393</v>
      </c>
      <c r="D8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18" s="195">
        <f>_xlfn.NUMBERVALUE(RIGHT(Table11[[#This Row],[تاریخ شمسی]],2))</f>
        <v>28</v>
      </c>
      <c r="F8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10-28</v>
      </c>
      <c r="G818" s="195" t="s">
        <v>969</v>
      </c>
      <c r="I818" s="259">
        <v>44557</v>
      </c>
      <c r="J818">
        <v>29980</v>
      </c>
      <c r="L818" s="259">
        <v>42022</v>
      </c>
      <c r="M818">
        <v>34650</v>
      </c>
      <c r="O818" s="283">
        <f>IFERROR(DATE(Table7[[#This Row],[year]],MONTH(DATEVALUE(Table7[[#This Row],[month]]&amp;"1")),Table7[[#This Row],[day]]),"")</f>
        <v>43908</v>
      </c>
      <c r="P818" s="257" t="s">
        <v>4243</v>
      </c>
      <c r="Q818" s="257">
        <v>2020</v>
      </c>
      <c r="R818" s="257" t="s">
        <v>3435</v>
      </c>
      <c r="S818" s="257">
        <v>18</v>
      </c>
      <c r="T818" s="257">
        <v>1506</v>
      </c>
      <c r="U818" s="257">
        <v>1539.5</v>
      </c>
      <c r="V818" s="257">
        <v>1112575</v>
      </c>
      <c r="X818" s="260">
        <v>43992</v>
      </c>
      <c r="Y818" t="s">
        <v>8767</v>
      </c>
      <c r="Z818" s="260">
        <v>4</v>
      </c>
      <c r="AA818">
        <v>1399</v>
      </c>
      <c r="AB818" s="260" t="str">
        <f ca="1">IFERROR(IFERROR(VLOOKUP(Table_Merge1[[#This Row],[Column1]],Table11[#All],2,FALSE),LEFT(AB819,8)&amp;IF(LEN((RIGHT(AB819,2)+1))&lt;2,"0"&amp;(RIGHT(AB819,2)+1),(RIGHT(AB819,2)-1))),"")</f>
        <v>1399.03.21</v>
      </c>
      <c r="AC818" s="259" t="str">
        <f ca="1">LEFT(Table_Merge1[[#This Row],[Column2]],4)</f>
        <v>1399</v>
      </c>
      <c r="AD818" s="259" t="str">
        <f ca="1">RIGHT(LEFT(Table_Merge1[[#This Row],[Column2]],7),2)</f>
        <v>03</v>
      </c>
      <c r="AE818" s="259" t="str">
        <f ca="1">RIGHT(Table_Merge1[[#This Row],[Column2]],2)</f>
        <v>21</v>
      </c>
      <c r="AF818">
        <v>3</v>
      </c>
      <c r="AG818">
        <v>21</v>
      </c>
      <c r="AH818" s="260">
        <v>2020</v>
      </c>
      <c r="AI818" t="s">
        <v>3441</v>
      </c>
      <c r="AJ818" s="260">
        <v>10</v>
      </c>
      <c r="AK818">
        <v>1717.65</v>
      </c>
      <c r="AL818">
        <v>1608</v>
      </c>
      <c r="AM818">
        <v>1610300</v>
      </c>
      <c r="AN818">
        <v>18030</v>
      </c>
      <c r="AO818">
        <v>157456</v>
      </c>
      <c r="AP818" s="287">
        <f>IFERROR(IF(Table_Merge1[[#This Row],[LME Zinc stock]]*Table_Merge1[[#This Row],[Nima.مقدار]]=0,"",Table_Merge1[[#This Row],[LME Zinc stock]]*Table_Merge1[[#This Row],[Nima.مقدار]]),"")</f>
        <v>253551396800</v>
      </c>
      <c r="AQ818" s="287">
        <f>IFERROR(IF(Table_Merge1[[#This Row],[LME Zinc 3-month]]*Table_Merge1[[#This Row],[Nima.مقدار]]=0,"",Table_Merge1[[#This Row],[LME Zinc 3-month]]*Table_Merge1[[#This Row],[Nima.مقدار]]),"")</f>
        <v>253189248</v>
      </c>
      <c r="AR818" s="288">
        <f>IFERROR(IF(Table_Merge1[[#This Row],[LME Zinc stock]]*Table_Merge1[[#This Row],[Azad.Sell]]=0,"",Table_Merge1[[#This Row],[LME Zinc stock]]*Table_Merge1[[#This Row],[Azad.Sell]]),"")</f>
        <v>29033709000</v>
      </c>
      <c r="AS818" s="288">
        <f>IFERROR(IF(Table_Merge1[[#This Row],[LME Zinc 3-month]]*Table_Merge1[[#This Row],[Azad.Sell]]=0,"",Table_Merge1[[#This Row],[LME Zinc 3-month]]*Table_Merge1[[#This Row],[Azad.Sell]]),"")</f>
        <v>28992240</v>
      </c>
      <c r="AT818"/>
    </row>
    <row r="819" spans="1:46" x14ac:dyDescent="0.25">
      <c r="A819" s="258">
        <v>42023</v>
      </c>
      <c r="B8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1393.10.29</v>
      </c>
      <c r="C819" s="195">
        <f t="shared" ca="1" si="48"/>
        <v>1393</v>
      </c>
      <c r="D8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19" s="195">
        <f>_xlfn.NUMBERVALUE(RIGHT(Table11[[#This Row],[تاریخ شمسی]],2))</f>
        <v>29</v>
      </c>
      <c r="F8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10-29</v>
      </c>
      <c r="G819" s="195" t="s">
        <v>970</v>
      </c>
      <c r="I819" s="259">
        <v>44558</v>
      </c>
      <c r="J819">
        <v>29630</v>
      </c>
      <c r="L819" s="259">
        <v>42023</v>
      </c>
      <c r="M819">
        <v>35150</v>
      </c>
      <c r="O819" s="284">
        <f>IFERROR(DATE(Table7[[#This Row],[year]],MONTH(DATEVALUE(Table7[[#This Row],[month]]&amp;"1")),Table7[[#This Row],[day]]),"")</f>
        <v>43907</v>
      </c>
      <c r="P819" s="195" t="s">
        <v>4244</v>
      </c>
      <c r="Q819" s="195">
        <v>2020</v>
      </c>
      <c r="R819" s="195" t="s">
        <v>3435</v>
      </c>
      <c r="S819" s="195">
        <v>17</v>
      </c>
      <c r="T819" s="195">
        <v>1472.35</v>
      </c>
      <c r="U819" s="195">
        <v>1541.5</v>
      </c>
      <c r="V819" s="195">
        <v>1098425</v>
      </c>
      <c r="X819" s="260">
        <v>43991</v>
      </c>
      <c r="Y819" t="s">
        <v>8766</v>
      </c>
      <c r="Z819" s="260">
        <v>4</v>
      </c>
      <c r="AA819">
        <v>1399</v>
      </c>
      <c r="AB819" s="260" t="str">
        <f ca="1">IFERROR(IFERROR(VLOOKUP(Table_Merge1[[#This Row],[Column1]],Table11[#All],2,FALSE),LEFT(AB820,8)&amp;IF(LEN((RIGHT(AB820,2)+1))&lt;2,"0"&amp;(RIGHT(AB820,2)+1),(RIGHT(AB820,2)-1))),"")</f>
        <v>1399.03.20</v>
      </c>
      <c r="AC819" s="259" t="str">
        <f ca="1">LEFT(Table_Merge1[[#This Row],[Column2]],4)</f>
        <v>1399</v>
      </c>
      <c r="AD819" s="259" t="str">
        <f ca="1">RIGHT(LEFT(Table_Merge1[[#This Row],[Column2]],7),2)</f>
        <v>03</v>
      </c>
      <c r="AE819" s="259" t="str">
        <f ca="1">RIGHT(Table_Merge1[[#This Row],[Column2]],2)</f>
        <v>20</v>
      </c>
      <c r="AF819">
        <v>3</v>
      </c>
      <c r="AG819">
        <v>20</v>
      </c>
      <c r="AH819" s="260">
        <v>2020</v>
      </c>
      <c r="AI819" t="s">
        <v>3441</v>
      </c>
      <c r="AJ819" s="260">
        <v>9</v>
      </c>
      <c r="AK819">
        <v>1707.5</v>
      </c>
      <c r="AL819">
        <v>1600</v>
      </c>
      <c r="AM819">
        <v>1614975</v>
      </c>
      <c r="AN819">
        <v>17840</v>
      </c>
      <c r="AO819">
        <v>156829</v>
      </c>
      <c r="AP819" s="287">
        <f>IFERROR(IF(Table_Merge1[[#This Row],[LME Zinc stock]]*Table_Merge1[[#This Row],[Nima.مقدار]]=0,"",Table_Merge1[[#This Row],[LME Zinc stock]]*Table_Merge1[[#This Row],[Nima.مقدار]]),"")</f>
        <v>253274914275</v>
      </c>
      <c r="AQ819" s="287">
        <f>IFERROR(IF(Table_Merge1[[#This Row],[LME Zinc 3-month]]*Table_Merge1[[#This Row],[Nima.مقدار]]=0,"",Table_Merge1[[#This Row],[LME Zinc 3-month]]*Table_Merge1[[#This Row],[Nima.مقدار]]),"")</f>
        <v>250926400</v>
      </c>
      <c r="AR819" s="288">
        <f>IFERROR(IF(Table_Merge1[[#This Row],[LME Zinc stock]]*Table_Merge1[[#This Row],[Azad.Sell]]=0,"",Table_Merge1[[#This Row],[LME Zinc stock]]*Table_Merge1[[#This Row],[Azad.Sell]]),"")</f>
        <v>28811154000</v>
      </c>
      <c r="AS819" s="288">
        <f>IFERROR(IF(Table_Merge1[[#This Row],[LME Zinc 3-month]]*Table_Merge1[[#This Row],[Azad.Sell]]=0,"",Table_Merge1[[#This Row],[LME Zinc 3-month]]*Table_Merge1[[#This Row],[Azad.Sell]]),"")</f>
        <v>28544000</v>
      </c>
      <c r="AT819"/>
    </row>
    <row r="820" spans="1:46" x14ac:dyDescent="0.25">
      <c r="A820" s="258">
        <v>42024</v>
      </c>
      <c r="B8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1393.10.30</v>
      </c>
      <c r="C820" s="195">
        <f t="shared" ca="1" si="48"/>
        <v>1393</v>
      </c>
      <c r="D8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820" s="195">
        <f>_xlfn.NUMBERVALUE(RIGHT(Table11[[#This Row],[تاریخ شمسی]],2))</f>
        <v>30</v>
      </c>
      <c r="F8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10-30</v>
      </c>
      <c r="G820" s="195" t="s">
        <v>971</v>
      </c>
      <c r="I820" s="259">
        <v>44559</v>
      </c>
      <c r="J820">
        <v>29760</v>
      </c>
      <c r="L820" s="259">
        <v>42024</v>
      </c>
      <c r="M820">
        <v>34720</v>
      </c>
      <c r="O820" s="283">
        <f>IFERROR(DATE(Table7[[#This Row],[year]],MONTH(DATEVALUE(Table7[[#This Row],[month]]&amp;"1")),Table7[[#This Row],[day]]),"")</f>
        <v>43906</v>
      </c>
      <c r="P820" s="257" t="s">
        <v>4245</v>
      </c>
      <c r="Q820" s="257">
        <v>2020</v>
      </c>
      <c r="R820" s="257" t="s">
        <v>3435</v>
      </c>
      <c r="S820" s="257">
        <v>16</v>
      </c>
      <c r="T820" s="257">
        <v>1504.65</v>
      </c>
      <c r="U820" s="257">
        <v>1567.5</v>
      </c>
      <c r="V820" s="257">
        <v>1100675</v>
      </c>
      <c r="X820" s="260">
        <v>43990</v>
      </c>
      <c r="Y820" t="s">
        <v>8765</v>
      </c>
      <c r="Z820" s="260">
        <v>4</v>
      </c>
      <c r="AA820">
        <v>1399</v>
      </c>
      <c r="AB820" s="260" t="str">
        <f ca="1">IFERROR(IFERROR(VLOOKUP(Table_Merge1[[#This Row],[Column1]],Table11[#All],2,FALSE),LEFT(AB821,8)&amp;IF(LEN((RIGHT(AB821,2)+1))&lt;2,"0"&amp;(RIGHT(AB821,2)+1),(RIGHT(AB821,2)-1))),"")</f>
        <v>1399.03.19</v>
      </c>
      <c r="AC820" s="259" t="str">
        <f ca="1">LEFT(Table_Merge1[[#This Row],[Column2]],4)</f>
        <v>1399</v>
      </c>
      <c r="AD820" s="259" t="str">
        <f ca="1">RIGHT(LEFT(Table_Merge1[[#This Row],[Column2]],7),2)</f>
        <v>03</v>
      </c>
      <c r="AE820" s="259" t="str">
        <f ca="1">RIGHT(Table_Merge1[[#This Row],[Column2]],2)</f>
        <v>19</v>
      </c>
      <c r="AF820">
        <v>3</v>
      </c>
      <c r="AG820">
        <v>19</v>
      </c>
      <c r="AH820" s="260">
        <v>2020</v>
      </c>
      <c r="AI820" t="s">
        <v>3441</v>
      </c>
      <c r="AJ820" s="260">
        <v>8</v>
      </c>
      <c r="AK820">
        <v>1692</v>
      </c>
      <c r="AL820">
        <v>1595.5</v>
      </c>
      <c r="AM820">
        <v>1616550</v>
      </c>
      <c r="AN820">
        <v>17650</v>
      </c>
      <c r="AO820">
        <v>156679</v>
      </c>
      <c r="AP820" s="287">
        <f>IFERROR(IF(Table_Merge1[[#This Row],[LME Zinc stock]]*Table_Merge1[[#This Row],[Nima.مقدار]]=0,"",Table_Merge1[[#This Row],[LME Zinc stock]]*Table_Merge1[[#This Row],[Nima.مقدار]]),"")</f>
        <v>253279437450</v>
      </c>
      <c r="AQ820" s="287">
        <f>IFERROR(IF(Table_Merge1[[#This Row],[LME Zinc 3-month]]*Table_Merge1[[#This Row],[Nima.مقدار]]=0,"",Table_Merge1[[#This Row],[LME Zinc 3-month]]*Table_Merge1[[#This Row],[Nima.مقدار]]),"")</f>
        <v>249981344.5</v>
      </c>
      <c r="AR820" s="288">
        <f>IFERROR(IF(Table_Merge1[[#This Row],[LME Zinc stock]]*Table_Merge1[[#This Row],[Azad.Sell]]=0,"",Table_Merge1[[#This Row],[LME Zinc stock]]*Table_Merge1[[#This Row],[Azad.Sell]]),"")</f>
        <v>28532107500</v>
      </c>
      <c r="AS820" s="288">
        <f>IFERROR(IF(Table_Merge1[[#This Row],[LME Zinc 3-month]]*Table_Merge1[[#This Row],[Azad.Sell]]=0,"",Table_Merge1[[#This Row],[LME Zinc 3-month]]*Table_Merge1[[#This Row],[Azad.Sell]]),"")</f>
        <v>28160575</v>
      </c>
      <c r="AT820"/>
    </row>
    <row r="821" spans="1:46" x14ac:dyDescent="0.25">
      <c r="A821" s="258">
        <v>42025</v>
      </c>
      <c r="B8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1393.11.01</v>
      </c>
      <c r="C821" s="195">
        <f t="shared" ca="1" si="48"/>
        <v>1393</v>
      </c>
      <c r="D8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21" s="195">
        <f>_xlfn.NUMBERVALUE(RIGHT(Table11[[#This Row],[تاریخ شمسی]],2))</f>
        <v>1</v>
      </c>
      <c r="F8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11-01</v>
      </c>
      <c r="G821" s="195" t="s">
        <v>972</v>
      </c>
      <c r="I821" s="259">
        <v>44560</v>
      </c>
      <c r="J821">
        <v>29970</v>
      </c>
      <c r="L821" s="259">
        <v>42025</v>
      </c>
      <c r="M821">
        <v>34550</v>
      </c>
      <c r="O821" s="284">
        <f>IFERROR(DATE(Table7[[#This Row],[year]],MONTH(DATEVALUE(Table7[[#This Row],[month]]&amp;"1")),Table7[[#This Row],[day]]),"")</f>
        <v>43903</v>
      </c>
      <c r="P821" s="195" t="s">
        <v>4246</v>
      </c>
      <c r="Q821" s="195">
        <v>2020</v>
      </c>
      <c r="R821" s="195" t="s">
        <v>3435</v>
      </c>
      <c r="S821" s="195">
        <v>13</v>
      </c>
      <c r="T821" s="195">
        <v>1588.15</v>
      </c>
      <c r="U821" s="195">
        <v>1568</v>
      </c>
      <c r="V821" s="195">
        <v>1076050</v>
      </c>
      <c r="X821" s="260">
        <v>43987</v>
      </c>
      <c r="Z821" s="260">
        <v>4</v>
      </c>
      <c r="AB821" s="260" t="str">
        <f ca="1">IFERROR(IFERROR(VLOOKUP(Table_Merge1[[#This Row],[Column1]],Table11[#All],2,FALSE),LEFT(AB822,8)&amp;IF(LEN((RIGHT(AB822,2)+1))&lt;2,"0"&amp;(RIGHT(AB822,2)+1),(RIGHT(AB822,2)-1))),"")</f>
        <v>1399.03.10</v>
      </c>
      <c r="AC821" s="259" t="str">
        <f ca="1">LEFT(Table_Merge1[[#This Row],[Column2]],4)</f>
        <v>1399</v>
      </c>
      <c r="AD821" s="259" t="str">
        <f ca="1">RIGHT(LEFT(Table_Merge1[[#This Row],[Column2]],7),2)</f>
        <v>03</v>
      </c>
      <c r="AE821" s="259" t="str">
        <f ca="1">RIGHT(Table_Merge1[[#This Row],[Column2]],2)</f>
        <v>10</v>
      </c>
      <c r="AH821" s="260">
        <v>2020</v>
      </c>
      <c r="AI821" t="s">
        <v>3441</v>
      </c>
      <c r="AJ821" s="260">
        <v>5</v>
      </c>
      <c r="AK821">
        <v>1709.55</v>
      </c>
      <c r="AL821">
        <v>1570.5</v>
      </c>
      <c r="AM821">
        <v>1577000</v>
      </c>
      <c r="AN821">
        <v>17750</v>
      </c>
      <c r="AP821" s="287" t="str">
        <f>IFERROR(IF(Table_Merge1[[#This Row],[LME Zinc stock]]*Table_Merge1[[#This Row],[Nima.مقدار]]=0,"",Table_Merge1[[#This Row],[LME Zinc stock]]*Table_Merge1[[#This Row],[Nima.مقدار]]),"")</f>
        <v/>
      </c>
      <c r="AQ821" s="287" t="str">
        <f>IFERROR(IF(Table_Merge1[[#This Row],[LME Zinc 3-month]]*Table_Merge1[[#This Row],[Nima.مقدار]]=0,"",Table_Merge1[[#This Row],[LME Zinc 3-month]]*Table_Merge1[[#This Row],[Nima.مقدار]]),"")</f>
        <v/>
      </c>
      <c r="AR821" s="288">
        <f>IFERROR(IF(Table_Merge1[[#This Row],[LME Zinc stock]]*Table_Merge1[[#This Row],[Azad.Sell]]=0,"",Table_Merge1[[#This Row],[LME Zinc stock]]*Table_Merge1[[#This Row],[Azad.Sell]]),"")</f>
        <v>27991750000</v>
      </c>
      <c r="AS821" s="288">
        <f>IFERROR(IF(Table_Merge1[[#This Row],[LME Zinc 3-month]]*Table_Merge1[[#This Row],[Azad.Sell]]=0,"",Table_Merge1[[#This Row],[LME Zinc 3-month]]*Table_Merge1[[#This Row],[Azad.Sell]]),"")</f>
        <v>27876375</v>
      </c>
      <c r="AT821"/>
    </row>
    <row r="822" spans="1:46" x14ac:dyDescent="0.25">
      <c r="A822" s="258">
        <v>42026</v>
      </c>
      <c r="B8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1393.11.02</v>
      </c>
      <c r="C822" s="195">
        <f t="shared" ca="1" si="48"/>
        <v>1393</v>
      </c>
      <c r="D8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22" s="195">
        <f>_xlfn.NUMBERVALUE(RIGHT(Table11[[#This Row],[تاریخ شمسی]],2))</f>
        <v>2</v>
      </c>
      <c r="F8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11-02</v>
      </c>
      <c r="G822" s="195" t="s">
        <v>973</v>
      </c>
      <c r="I822" s="259">
        <v>44561</v>
      </c>
      <c r="J822">
        <v>29970</v>
      </c>
      <c r="L822" s="259">
        <v>42026</v>
      </c>
      <c r="M822">
        <v>34580</v>
      </c>
      <c r="O822" s="283">
        <f>IFERROR(DATE(Table7[[#This Row],[year]],MONTH(DATEVALUE(Table7[[#This Row],[month]]&amp;"1")),Table7[[#This Row],[day]]),"")</f>
        <v>43902</v>
      </c>
      <c r="P822" s="257" t="s">
        <v>4247</v>
      </c>
      <c r="Q822" s="257">
        <v>2020</v>
      </c>
      <c r="R822" s="257" t="s">
        <v>3435</v>
      </c>
      <c r="S822" s="257">
        <v>12</v>
      </c>
      <c r="T822" s="257">
        <v>1636.65</v>
      </c>
      <c r="U822" s="257">
        <v>1605</v>
      </c>
      <c r="V822" s="257">
        <v>1069925</v>
      </c>
      <c r="X822" s="260">
        <v>43986</v>
      </c>
      <c r="Z822" s="260">
        <v>4</v>
      </c>
      <c r="AB822" s="260" t="str">
        <f ca="1">IFERROR(IFERROR(VLOOKUP(Table_Merge1[[#This Row],[Column1]],Table11[#All],2,FALSE),LEFT(AB823,8)&amp;IF(LEN((RIGHT(AB823,2)+1))&lt;2,"0"&amp;(RIGHT(AB823,2)+1),(RIGHT(AB823,2)-1))),"")</f>
        <v>1399.03.11</v>
      </c>
      <c r="AC822" s="259" t="str">
        <f ca="1">LEFT(Table_Merge1[[#This Row],[Column2]],4)</f>
        <v>1399</v>
      </c>
      <c r="AD822" s="259" t="str">
        <f ca="1">RIGHT(LEFT(Table_Merge1[[#This Row],[Column2]],7),2)</f>
        <v>03</v>
      </c>
      <c r="AE822" s="259" t="str">
        <f ca="1">RIGHT(Table_Merge1[[#This Row],[Column2]],2)</f>
        <v>11</v>
      </c>
      <c r="AH822" s="260">
        <v>2020</v>
      </c>
      <c r="AI822" t="s">
        <v>3441</v>
      </c>
      <c r="AJ822" s="260">
        <v>4</v>
      </c>
      <c r="AK822">
        <v>1706.45</v>
      </c>
      <c r="AL822">
        <v>1586.5</v>
      </c>
      <c r="AM822">
        <v>1548550</v>
      </c>
      <c r="AN822">
        <v>17750</v>
      </c>
      <c r="AP822" s="287" t="str">
        <f>IFERROR(IF(Table_Merge1[[#This Row],[LME Zinc stock]]*Table_Merge1[[#This Row],[Nima.مقدار]]=0,"",Table_Merge1[[#This Row],[LME Zinc stock]]*Table_Merge1[[#This Row],[Nima.مقدار]]),"")</f>
        <v/>
      </c>
      <c r="AQ822" s="287" t="str">
        <f>IFERROR(IF(Table_Merge1[[#This Row],[LME Zinc 3-month]]*Table_Merge1[[#This Row],[Nima.مقدار]]=0,"",Table_Merge1[[#This Row],[LME Zinc 3-month]]*Table_Merge1[[#This Row],[Nima.مقدار]]),"")</f>
        <v/>
      </c>
      <c r="AR822" s="288">
        <f>IFERROR(IF(Table_Merge1[[#This Row],[LME Zinc stock]]*Table_Merge1[[#This Row],[Azad.Sell]]=0,"",Table_Merge1[[#This Row],[LME Zinc stock]]*Table_Merge1[[#This Row],[Azad.Sell]]),"")</f>
        <v>27486762500</v>
      </c>
      <c r="AS822" s="288">
        <f>IFERROR(IF(Table_Merge1[[#This Row],[LME Zinc 3-month]]*Table_Merge1[[#This Row],[Azad.Sell]]=0,"",Table_Merge1[[#This Row],[LME Zinc 3-month]]*Table_Merge1[[#This Row],[Azad.Sell]]),"")</f>
        <v>28160375</v>
      </c>
      <c r="AT822"/>
    </row>
    <row r="823" spans="1:46" x14ac:dyDescent="0.25">
      <c r="A823" s="258">
        <v>42028</v>
      </c>
      <c r="B8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1393.11.04</v>
      </c>
      <c r="C823" s="195">
        <f t="shared" ca="1" si="48"/>
        <v>1393</v>
      </c>
      <c r="D8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23" s="195">
        <f>_xlfn.NUMBERVALUE(RIGHT(Table11[[#This Row],[تاریخ شمسی]],2))</f>
        <v>4</v>
      </c>
      <c r="F8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11-04</v>
      </c>
      <c r="G823" s="195" t="s">
        <v>974</v>
      </c>
      <c r="I823" s="259">
        <v>44562</v>
      </c>
      <c r="J823">
        <v>29740</v>
      </c>
      <c r="L823" s="259">
        <v>42028</v>
      </c>
      <c r="M823">
        <v>34440</v>
      </c>
      <c r="O823" s="284">
        <f>IFERROR(DATE(Table7[[#This Row],[year]],MONTH(DATEVALUE(Table7[[#This Row],[month]]&amp;"1")),Table7[[#This Row],[day]]),"")</f>
        <v>43901</v>
      </c>
      <c r="P823" s="195" t="s">
        <v>4248</v>
      </c>
      <c r="Q823" s="195">
        <v>2020</v>
      </c>
      <c r="R823" s="195" t="s">
        <v>3435</v>
      </c>
      <c r="S823" s="195">
        <v>11</v>
      </c>
      <c r="T823" s="195">
        <v>1662.5</v>
      </c>
      <c r="U823" s="195">
        <v>1607</v>
      </c>
      <c r="V823" s="195">
        <v>1009100</v>
      </c>
      <c r="X823" s="260">
        <v>43985</v>
      </c>
      <c r="Z823" s="260">
        <v>4</v>
      </c>
      <c r="AB823" s="260" t="str">
        <f ca="1">IFERROR(IFERROR(VLOOKUP(Table_Merge1[[#This Row],[Column1]],Table11[#All],2,FALSE),LEFT(AB824,8)&amp;IF(LEN((RIGHT(AB824,2)+1))&lt;2,"0"&amp;(RIGHT(AB824,2)+1),(RIGHT(AB824,2)-1))),"")</f>
        <v>1399.03.12</v>
      </c>
      <c r="AC823" s="259" t="str">
        <f ca="1">LEFT(Table_Merge1[[#This Row],[Column2]],4)</f>
        <v>1399</v>
      </c>
      <c r="AD823" s="259" t="str">
        <f ca="1">RIGHT(LEFT(Table_Merge1[[#This Row],[Column2]],7),2)</f>
        <v>03</v>
      </c>
      <c r="AE823" s="259" t="str">
        <f ca="1">RIGHT(Table_Merge1[[#This Row],[Column2]],2)</f>
        <v>12</v>
      </c>
      <c r="AH823" s="260">
        <v>2020</v>
      </c>
      <c r="AI823" t="s">
        <v>3441</v>
      </c>
      <c r="AJ823" s="260">
        <v>3</v>
      </c>
      <c r="AK823">
        <v>1717.6</v>
      </c>
      <c r="AL823">
        <v>1605.5</v>
      </c>
      <c r="AM823">
        <v>1535250</v>
      </c>
      <c r="AN823">
        <v>17750</v>
      </c>
      <c r="AP823" s="287" t="str">
        <f>IFERROR(IF(Table_Merge1[[#This Row],[LME Zinc stock]]*Table_Merge1[[#This Row],[Nima.مقدار]]=0,"",Table_Merge1[[#This Row],[LME Zinc stock]]*Table_Merge1[[#This Row],[Nima.مقدار]]),"")</f>
        <v/>
      </c>
      <c r="AQ823" s="287" t="str">
        <f>IFERROR(IF(Table_Merge1[[#This Row],[LME Zinc 3-month]]*Table_Merge1[[#This Row],[Nima.مقدار]]=0,"",Table_Merge1[[#This Row],[LME Zinc 3-month]]*Table_Merge1[[#This Row],[Nima.مقدار]]),"")</f>
        <v/>
      </c>
      <c r="AR823" s="288">
        <f>IFERROR(IF(Table_Merge1[[#This Row],[LME Zinc stock]]*Table_Merge1[[#This Row],[Azad.Sell]]=0,"",Table_Merge1[[#This Row],[LME Zinc stock]]*Table_Merge1[[#This Row],[Azad.Sell]]),"")</f>
        <v>27250687500</v>
      </c>
      <c r="AS823" s="288">
        <f>IFERROR(IF(Table_Merge1[[#This Row],[LME Zinc 3-month]]*Table_Merge1[[#This Row],[Azad.Sell]]=0,"",Table_Merge1[[#This Row],[LME Zinc 3-month]]*Table_Merge1[[#This Row],[Azad.Sell]]),"")</f>
        <v>28497625</v>
      </c>
      <c r="AT823"/>
    </row>
    <row r="824" spans="1:46" x14ac:dyDescent="0.25">
      <c r="A824" s="258">
        <v>42029</v>
      </c>
      <c r="B8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1393.11.05</v>
      </c>
      <c r="C824" s="195">
        <f t="shared" ca="1" si="48"/>
        <v>1393</v>
      </c>
      <c r="D8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24" s="195">
        <f>_xlfn.NUMBERVALUE(RIGHT(Table11[[#This Row],[تاریخ شمسی]],2))</f>
        <v>5</v>
      </c>
      <c r="F8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11-05</v>
      </c>
      <c r="G824" s="195" t="s">
        <v>975</v>
      </c>
      <c r="I824" s="259">
        <v>44563</v>
      </c>
      <c r="J824">
        <v>29600</v>
      </c>
      <c r="L824" s="259">
        <v>42029</v>
      </c>
      <c r="M824">
        <v>34640</v>
      </c>
      <c r="O824" s="283">
        <f>IFERROR(DATE(Table7[[#This Row],[year]],MONTH(DATEVALUE(Table7[[#This Row],[month]]&amp;"1")),Table7[[#This Row],[day]]),"")</f>
        <v>43900</v>
      </c>
      <c r="P824" s="257" t="s">
        <v>4249</v>
      </c>
      <c r="Q824" s="257">
        <v>2020</v>
      </c>
      <c r="R824" s="257" t="s">
        <v>3435</v>
      </c>
      <c r="S824" s="257">
        <v>10</v>
      </c>
      <c r="T824" s="257">
        <v>1657.4</v>
      </c>
      <c r="U824" s="257">
        <v>1628</v>
      </c>
      <c r="V824" s="257">
        <v>967325</v>
      </c>
      <c r="X824" s="260">
        <v>43984</v>
      </c>
      <c r="Y824" t="s">
        <v>8764</v>
      </c>
      <c r="Z824" s="260">
        <v>4</v>
      </c>
      <c r="AA824">
        <v>1399</v>
      </c>
      <c r="AB824" s="260" t="str">
        <f ca="1">IFERROR(IFERROR(VLOOKUP(Table_Merge1[[#This Row],[Column1]],Table11[#All],2,FALSE),LEFT(AB825,8)&amp;IF(LEN((RIGHT(AB825,2)+1))&lt;2,"0"&amp;(RIGHT(AB825,2)+1),(RIGHT(AB825,2)-1))),"")</f>
        <v>1399.03.13</v>
      </c>
      <c r="AC824" s="259" t="str">
        <f ca="1">LEFT(Table_Merge1[[#This Row],[Column2]],4)</f>
        <v>1399</v>
      </c>
      <c r="AD824" s="259" t="str">
        <f ca="1">RIGHT(LEFT(Table_Merge1[[#This Row],[Column2]],7),2)</f>
        <v>03</v>
      </c>
      <c r="AE824" s="259" t="str">
        <f ca="1">RIGHT(Table_Merge1[[#This Row],[Column2]],2)</f>
        <v>13</v>
      </c>
      <c r="AF824">
        <v>3</v>
      </c>
      <c r="AG824">
        <v>13</v>
      </c>
      <c r="AH824" s="260">
        <v>2020</v>
      </c>
      <c r="AI824" t="s">
        <v>3441</v>
      </c>
      <c r="AJ824" s="260">
        <v>2</v>
      </c>
      <c r="AK824">
        <v>1740.25</v>
      </c>
      <c r="AL824">
        <v>1638</v>
      </c>
      <c r="AM824">
        <v>1541125</v>
      </c>
      <c r="AN824">
        <v>17750</v>
      </c>
      <c r="AO824">
        <v>155926</v>
      </c>
      <c r="AP824" s="287">
        <f>IFERROR(IF(Table_Merge1[[#This Row],[LME Zinc stock]]*Table_Merge1[[#This Row],[Nima.مقدار]]=0,"",Table_Merge1[[#This Row],[LME Zinc stock]]*Table_Merge1[[#This Row],[Nima.مقدار]]),"")</f>
        <v>240301456750</v>
      </c>
      <c r="AQ824" s="287">
        <f>IFERROR(IF(Table_Merge1[[#This Row],[LME Zinc 3-month]]*Table_Merge1[[#This Row],[Nima.مقدار]]=0,"",Table_Merge1[[#This Row],[LME Zinc 3-month]]*Table_Merge1[[#This Row],[Nima.مقدار]]),"")</f>
        <v>255406788</v>
      </c>
      <c r="AR824" s="288">
        <f>IFERROR(IF(Table_Merge1[[#This Row],[LME Zinc stock]]*Table_Merge1[[#This Row],[Azad.Sell]]=0,"",Table_Merge1[[#This Row],[LME Zinc stock]]*Table_Merge1[[#This Row],[Azad.Sell]]),"")</f>
        <v>27354968750</v>
      </c>
      <c r="AS824" s="288">
        <f>IFERROR(IF(Table_Merge1[[#This Row],[LME Zinc 3-month]]*Table_Merge1[[#This Row],[Azad.Sell]]=0,"",Table_Merge1[[#This Row],[LME Zinc 3-month]]*Table_Merge1[[#This Row],[Azad.Sell]]),"")</f>
        <v>29074500</v>
      </c>
      <c r="AT824"/>
    </row>
    <row r="825" spans="1:46" x14ac:dyDescent="0.25">
      <c r="A825" s="258">
        <v>42030</v>
      </c>
      <c r="B8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1393.11.06</v>
      </c>
      <c r="C825" s="195">
        <f t="shared" ca="1" si="48"/>
        <v>1393</v>
      </c>
      <c r="D8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25" s="195">
        <f>_xlfn.NUMBERVALUE(RIGHT(Table11[[#This Row],[تاریخ شمسی]],2))</f>
        <v>6</v>
      </c>
      <c r="F8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11-06</v>
      </c>
      <c r="G825" s="195" t="s">
        <v>976</v>
      </c>
      <c r="I825" s="259">
        <v>44564</v>
      </c>
      <c r="J825">
        <v>29300</v>
      </c>
      <c r="L825" s="259">
        <v>42030</v>
      </c>
      <c r="M825">
        <v>34690</v>
      </c>
      <c r="O825" s="284">
        <f>IFERROR(DATE(Table7[[#This Row],[year]],MONTH(DATEVALUE(Table7[[#This Row],[month]]&amp;"1")),Table7[[#This Row],[day]]),"")</f>
        <v>43899</v>
      </c>
      <c r="P825" s="195" t="s">
        <v>4250</v>
      </c>
      <c r="Q825" s="195">
        <v>2020</v>
      </c>
      <c r="R825" s="195" t="s">
        <v>3435</v>
      </c>
      <c r="S825" s="195">
        <v>9</v>
      </c>
      <c r="T825" s="195">
        <v>1676.6</v>
      </c>
      <c r="U825" s="195">
        <v>1649</v>
      </c>
      <c r="V825" s="195">
        <v>973050</v>
      </c>
      <c r="X825" s="260">
        <v>43983</v>
      </c>
      <c r="Y825" t="s">
        <v>8763</v>
      </c>
      <c r="Z825" s="260">
        <v>4</v>
      </c>
      <c r="AA825">
        <v>1399</v>
      </c>
      <c r="AB825" s="260" t="str">
        <f ca="1">IFERROR(IFERROR(VLOOKUP(Table_Merge1[[#This Row],[Column1]],Table11[#All],2,FALSE),LEFT(AB826,8)&amp;IF(LEN((RIGHT(AB826,2)+1))&lt;2,"0"&amp;(RIGHT(AB826,2)+1),(RIGHT(AB826,2)-1))),"")</f>
        <v>1399.03.12</v>
      </c>
      <c r="AC825" s="259" t="str">
        <f ca="1">LEFT(Table_Merge1[[#This Row],[Column2]],4)</f>
        <v>1399</v>
      </c>
      <c r="AD825" s="259" t="str">
        <f ca="1">RIGHT(LEFT(Table_Merge1[[#This Row],[Column2]],7),2)</f>
        <v>03</v>
      </c>
      <c r="AE825" s="259" t="str">
        <f ca="1">RIGHT(Table_Merge1[[#This Row],[Column2]],2)</f>
        <v>12</v>
      </c>
      <c r="AF825">
        <v>3</v>
      </c>
      <c r="AG825">
        <v>12</v>
      </c>
      <c r="AH825" s="260">
        <v>2020</v>
      </c>
      <c r="AI825" t="s">
        <v>3441</v>
      </c>
      <c r="AJ825" s="260">
        <v>1</v>
      </c>
      <c r="AK825">
        <v>1734.8</v>
      </c>
      <c r="AL825">
        <v>1592.5</v>
      </c>
      <c r="AM825">
        <v>1541150</v>
      </c>
      <c r="AN825">
        <v>17740</v>
      </c>
      <c r="AO825">
        <v>157044</v>
      </c>
      <c r="AP825" s="287">
        <f>IFERROR(IF(Table_Merge1[[#This Row],[LME Zinc stock]]*Table_Merge1[[#This Row],[Nima.مقدار]]=0,"",Table_Merge1[[#This Row],[LME Zinc stock]]*Table_Merge1[[#This Row],[Nima.مقدار]]),"")</f>
        <v>242028360600</v>
      </c>
      <c r="AQ825" s="287">
        <f>IFERROR(IF(Table_Merge1[[#This Row],[LME Zinc 3-month]]*Table_Merge1[[#This Row],[Nima.مقدار]]=0,"",Table_Merge1[[#This Row],[LME Zinc 3-month]]*Table_Merge1[[#This Row],[Nima.مقدار]]),"")</f>
        <v>250092570</v>
      </c>
      <c r="AR825" s="288">
        <f>IFERROR(IF(Table_Merge1[[#This Row],[LME Zinc stock]]*Table_Merge1[[#This Row],[Azad.Sell]]=0,"",Table_Merge1[[#This Row],[LME Zinc stock]]*Table_Merge1[[#This Row],[Azad.Sell]]),"")</f>
        <v>27340001000</v>
      </c>
      <c r="AS825" s="288">
        <f>IFERROR(IF(Table_Merge1[[#This Row],[LME Zinc 3-month]]*Table_Merge1[[#This Row],[Azad.Sell]]=0,"",Table_Merge1[[#This Row],[LME Zinc 3-month]]*Table_Merge1[[#This Row],[Azad.Sell]]),"")</f>
        <v>28250950</v>
      </c>
      <c r="AT825"/>
    </row>
    <row r="826" spans="1:46" x14ac:dyDescent="0.25">
      <c r="A826" s="258">
        <v>42031</v>
      </c>
      <c r="B8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1393.11.07</v>
      </c>
      <c r="C826" s="195">
        <f t="shared" ca="1" si="48"/>
        <v>1393</v>
      </c>
      <c r="D8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26" s="195">
        <f>_xlfn.NUMBERVALUE(RIGHT(Table11[[#This Row],[تاریخ شمسی]],2))</f>
        <v>7</v>
      </c>
      <c r="F8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11-07</v>
      </c>
      <c r="G826" s="195" t="s">
        <v>977</v>
      </c>
      <c r="I826" s="259">
        <v>44565</v>
      </c>
      <c r="J826">
        <v>29130</v>
      </c>
      <c r="L826" s="259">
        <v>42031</v>
      </c>
      <c r="M826">
        <v>34620</v>
      </c>
      <c r="O826" s="283">
        <f>IFERROR(DATE(Table7[[#This Row],[year]],MONTH(DATEVALUE(Table7[[#This Row],[month]]&amp;"1")),Table7[[#This Row],[day]]),"")</f>
        <v>43896</v>
      </c>
      <c r="P826" s="257" t="s">
        <v>4251</v>
      </c>
      <c r="Q826" s="257">
        <v>2020</v>
      </c>
      <c r="R826" s="257" t="s">
        <v>3435</v>
      </c>
      <c r="S826" s="257">
        <v>6</v>
      </c>
      <c r="T826" s="257">
        <v>1687</v>
      </c>
      <c r="U826" s="257">
        <v>1655</v>
      </c>
      <c r="V826" s="257">
        <v>978450</v>
      </c>
      <c r="X826" s="260">
        <v>43980</v>
      </c>
      <c r="Z826" s="260">
        <v>4</v>
      </c>
      <c r="AB826" s="260" t="str">
        <f ca="1">IFERROR(IFERROR(VLOOKUP(Table_Merge1[[#This Row],[Column1]],Table11[#All],2,FALSE),LEFT(AB827,8)&amp;IF(LEN((RIGHT(AB827,2)+1))&lt;2,"0"&amp;(RIGHT(AB827,2)+1),(RIGHT(AB827,2)-1))),"")</f>
        <v>1399.03.09</v>
      </c>
      <c r="AC826" s="259" t="str">
        <f ca="1">LEFT(Table_Merge1[[#This Row],[Column2]],4)</f>
        <v>1399</v>
      </c>
      <c r="AD826" s="259" t="str">
        <f ca="1">RIGHT(LEFT(Table_Merge1[[#This Row],[Column2]],7),2)</f>
        <v>03</v>
      </c>
      <c r="AE826" s="259" t="str">
        <f ca="1">RIGHT(Table_Merge1[[#This Row],[Column2]],2)</f>
        <v>09</v>
      </c>
      <c r="AH826" s="260">
        <v>2020</v>
      </c>
      <c r="AI826" t="s">
        <v>3439</v>
      </c>
      <c r="AJ826" s="260">
        <v>29</v>
      </c>
      <c r="AK826">
        <v>1725.65</v>
      </c>
      <c r="AL826">
        <v>1579</v>
      </c>
      <c r="AM826">
        <v>1521325</v>
      </c>
      <c r="AN826">
        <v>17600</v>
      </c>
      <c r="AP826" s="287" t="str">
        <f>IFERROR(IF(Table_Merge1[[#This Row],[LME Zinc stock]]*Table_Merge1[[#This Row],[Nima.مقدار]]=0,"",Table_Merge1[[#This Row],[LME Zinc stock]]*Table_Merge1[[#This Row],[Nima.مقدار]]),"")</f>
        <v/>
      </c>
      <c r="AQ826" s="287" t="str">
        <f>IFERROR(IF(Table_Merge1[[#This Row],[LME Zinc 3-month]]*Table_Merge1[[#This Row],[Nima.مقدار]]=0,"",Table_Merge1[[#This Row],[LME Zinc 3-month]]*Table_Merge1[[#This Row],[Nima.مقدار]]),"")</f>
        <v/>
      </c>
      <c r="AR826" s="288">
        <f>IFERROR(IF(Table_Merge1[[#This Row],[LME Zinc stock]]*Table_Merge1[[#This Row],[Azad.Sell]]=0,"",Table_Merge1[[#This Row],[LME Zinc stock]]*Table_Merge1[[#This Row],[Azad.Sell]]),"")</f>
        <v>26775320000</v>
      </c>
      <c r="AS826" s="288">
        <f>IFERROR(IF(Table_Merge1[[#This Row],[LME Zinc 3-month]]*Table_Merge1[[#This Row],[Azad.Sell]]=0,"",Table_Merge1[[#This Row],[LME Zinc 3-month]]*Table_Merge1[[#This Row],[Azad.Sell]]),"")</f>
        <v>27790400</v>
      </c>
      <c r="AT826"/>
    </row>
    <row r="827" spans="1:46" x14ac:dyDescent="0.25">
      <c r="A827" s="258">
        <v>42032</v>
      </c>
      <c r="B8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1393.11.08</v>
      </c>
      <c r="C827" s="195">
        <f t="shared" ca="1" si="48"/>
        <v>1393</v>
      </c>
      <c r="D8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27" s="195">
        <f>_xlfn.NUMBERVALUE(RIGHT(Table11[[#This Row],[تاریخ شمسی]],2))</f>
        <v>8</v>
      </c>
      <c r="F8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11-08</v>
      </c>
      <c r="G827" s="195" t="s">
        <v>978</v>
      </c>
      <c r="I827" s="259">
        <v>44566</v>
      </c>
      <c r="J827">
        <v>28800</v>
      </c>
      <c r="L827" s="259">
        <v>42032</v>
      </c>
      <c r="M827">
        <v>34610</v>
      </c>
      <c r="O827" s="284">
        <f>IFERROR(DATE(Table7[[#This Row],[year]],MONTH(DATEVALUE(Table7[[#This Row],[month]]&amp;"1")),Table7[[#This Row],[day]]),"")</f>
        <v>43895</v>
      </c>
      <c r="P827" s="195" t="s">
        <v>4252</v>
      </c>
      <c r="Q827" s="195">
        <v>2020</v>
      </c>
      <c r="R827" s="195" t="s">
        <v>3435</v>
      </c>
      <c r="S827" s="195">
        <v>5</v>
      </c>
      <c r="T827" s="195">
        <v>1647.45</v>
      </c>
      <c r="U827" s="195">
        <v>1696</v>
      </c>
      <c r="V827" s="195">
        <v>987175</v>
      </c>
      <c r="X827" s="260">
        <v>43979</v>
      </c>
      <c r="Y827" t="s">
        <v>8762</v>
      </c>
      <c r="Z827" s="260">
        <v>4</v>
      </c>
      <c r="AA827">
        <v>1399</v>
      </c>
      <c r="AB827" s="260" t="str">
        <f ca="1">IFERROR(IFERROR(VLOOKUP(Table_Merge1[[#This Row],[Column1]],Table11[#All],2,FALSE),LEFT(AB828,8)&amp;IF(LEN((RIGHT(AB828,2)+1))&lt;2,"0"&amp;(RIGHT(AB828,2)+1),(RIGHT(AB828,2)-1))),"")</f>
        <v>1399.03.08</v>
      </c>
      <c r="AC827" s="259" t="str">
        <f ca="1">LEFT(Table_Merge1[[#This Row],[Column2]],4)</f>
        <v>1399</v>
      </c>
      <c r="AD827" s="259" t="str">
        <f ca="1">RIGHT(LEFT(Table_Merge1[[#This Row],[Column2]],7),2)</f>
        <v>03</v>
      </c>
      <c r="AE827" s="259" t="str">
        <f ca="1">RIGHT(Table_Merge1[[#This Row],[Column2]],2)</f>
        <v>08</v>
      </c>
      <c r="AF827">
        <v>3</v>
      </c>
      <c r="AG827">
        <v>8</v>
      </c>
      <c r="AH827" s="260">
        <v>2020</v>
      </c>
      <c r="AI827" t="s">
        <v>3439</v>
      </c>
      <c r="AJ827" s="260">
        <v>28</v>
      </c>
      <c r="AK827">
        <v>1723.3</v>
      </c>
      <c r="AL827">
        <v>1560.5</v>
      </c>
      <c r="AM827">
        <v>1526250</v>
      </c>
      <c r="AN827">
        <v>17600</v>
      </c>
      <c r="AO827">
        <v>155239</v>
      </c>
      <c r="AP827" s="287">
        <f>IFERROR(IF(Table_Merge1[[#This Row],[LME Zinc stock]]*Table_Merge1[[#This Row],[Nima.مقدار]]=0,"",Table_Merge1[[#This Row],[LME Zinc stock]]*Table_Merge1[[#This Row],[Nima.مقدار]]),"")</f>
        <v>236933523750</v>
      </c>
      <c r="AQ827" s="287">
        <f>IFERROR(IF(Table_Merge1[[#This Row],[LME Zinc 3-month]]*Table_Merge1[[#This Row],[Nima.مقدار]]=0,"",Table_Merge1[[#This Row],[LME Zinc 3-month]]*Table_Merge1[[#This Row],[Nima.مقدار]]),"")</f>
        <v>242250459.5</v>
      </c>
      <c r="AR827" s="288">
        <f>IFERROR(IF(Table_Merge1[[#This Row],[LME Zinc stock]]*Table_Merge1[[#This Row],[Azad.Sell]]=0,"",Table_Merge1[[#This Row],[LME Zinc stock]]*Table_Merge1[[#This Row],[Azad.Sell]]),"")</f>
        <v>26862000000</v>
      </c>
      <c r="AS827" s="288">
        <f>IFERROR(IF(Table_Merge1[[#This Row],[LME Zinc 3-month]]*Table_Merge1[[#This Row],[Azad.Sell]]=0,"",Table_Merge1[[#This Row],[LME Zinc 3-month]]*Table_Merge1[[#This Row],[Azad.Sell]]),"")</f>
        <v>27464800</v>
      </c>
      <c r="AT827"/>
    </row>
    <row r="828" spans="1:46" x14ac:dyDescent="0.25">
      <c r="A828" s="258">
        <v>42033</v>
      </c>
      <c r="B8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1393.11.09</v>
      </c>
      <c r="C828" s="195">
        <f t="shared" ca="1" si="48"/>
        <v>1393</v>
      </c>
      <c r="D8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28" s="195">
        <f>_xlfn.NUMBERVALUE(RIGHT(Table11[[#This Row],[تاریخ شمسی]],2))</f>
        <v>9</v>
      </c>
      <c r="F8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11-09</v>
      </c>
      <c r="G828" s="195" t="s">
        <v>979</v>
      </c>
      <c r="I828" s="259">
        <v>44567</v>
      </c>
      <c r="J828">
        <v>28800</v>
      </c>
      <c r="L828" s="259">
        <v>42033</v>
      </c>
      <c r="M828">
        <v>34540</v>
      </c>
      <c r="O828" s="283">
        <f>IFERROR(DATE(Table7[[#This Row],[year]],MONTH(DATEVALUE(Table7[[#This Row],[month]]&amp;"1")),Table7[[#This Row],[day]]),"")</f>
        <v>43894</v>
      </c>
      <c r="P828" s="257" t="s">
        <v>4253</v>
      </c>
      <c r="Q828" s="257">
        <v>2020</v>
      </c>
      <c r="R828" s="257" t="s">
        <v>3435</v>
      </c>
      <c r="S828" s="257">
        <v>4</v>
      </c>
      <c r="T828" s="257">
        <v>1644.8</v>
      </c>
      <c r="U828" s="257">
        <v>1658</v>
      </c>
      <c r="V828" s="257">
        <v>994675</v>
      </c>
      <c r="X828" s="260">
        <v>43978</v>
      </c>
      <c r="Y828" t="s">
        <v>8761</v>
      </c>
      <c r="Z828" s="260">
        <v>4</v>
      </c>
      <c r="AA828">
        <v>1399</v>
      </c>
      <c r="AB828" s="260" t="str">
        <f ca="1">IFERROR(IFERROR(VLOOKUP(Table_Merge1[[#This Row],[Column1]],Table11[#All],2,FALSE),LEFT(AB829,8)&amp;IF(LEN((RIGHT(AB829,2)+1))&lt;2,"0"&amp;(RIGHT(AB829,2)+1),(RIGHT(AB829,2)-1))),"")</f>
        <v>1399.03.07</v>
      </c>
      <c r="AC828" s="259" t="str">
        <f ca="1">LEFT(Table_Merge1[[#This Row],[Column2]],4)</f>
        <v>1399</v>
      </c>
      <c r="AD828" s="259" t="str">
        <f ca="1">RIGHT(LEFT(Table_Merge1[[#This Row],[Column2]],7),2)</f>
        <v>03</v>
      </c>
      <c r="AE828" s="259" t="str">
        <f ca="1">RIGHT(Table_Merge1[[#This Row],[Column2]],2)</f>
        <v>07</v>
      </c>
      <c r="AF828">
        <v>3</v>
      </c>
      <c r="AG828">
        <v>7</v>
      </c>
      <c r="AH828" s="260">
        <v>2020</v>
      </c>
      <c r="AI828" t="s">
        <v>3439</v>
      </c>
      <c r="AJ828" s="260">
        <v>27</v>
      </c>
      <c r="AK828">
        <v>1705.15</v>
      </c>
      <c r="AL828">
        <v>1555.5</v>
      </c>
      <c r="AM828">
        <v>1500900</v>
      </c>
      <c r="AN828">
        <v>17400</v>
      </c>
      <c r="AO828">
        <v>152393</v>
      </c>
      <c r="AP828" s="287">
        <f>IFERROR(IF(Table_Merge1[[#This Row],[LME Zinc stock]]*Table_Merge1[[#This Row],[Nima.مقدار]]=0,"",Table_Merge1[[#This Row],[LME Zinc stock]]*Table_Merge1[[#This Row],[Nima.مقدار]]),"")</f>
        <v>228726653700</v>
      </c>
      <c r="AQ828" s="287">
        <f>IFERROR(IF(Table_Merge1[[#This Row],[LME Zinc 3-month]]*Table_Merge1[[#This Row],[Nima.مقدار]]=0,"",Table_Merge1[[#This Row],[LME Zinc 3-month]]*Table_Merge1[[#This Row],[Nima.مقدار]]),"")</f>
        <v>237047311.5</v>
      </c>
      <c r="AR828" s="288">
        <f>IFERROR(IF(Table_Merge1[[#This Row],[LME Zinc stock]]*Table_Merge1[[#This Row],[Azad.Sell]]=0,"",Table_Merge1[[#This Row],[LME Zinc stock]]*Table_Merge1[[#This Row],[Azad.Sell]]),"")</f>
        <v>26115660000</v>
      </c>
      <c r="AS828" s="288">
        <f>IFERROR(IF(Table_Merge1[[#This Row],[LME Zinc 3-month]]*Table_Merge1[[#This Row],[Azad.Sell]]=0,"",Table_Merge1[[#This Row],[LME Zinc 3-month]]*Table_Merge1[[#This Row],[Azad.Sell]]),"")</f>
        <v>27065700</v>
      </c>
      <c r="AT828"/>
    </row>
    <row r="829" spans="1:46" x14ac:dyDescent="0.25">
      <c r="A829" s="258">
        <v>42035</v>
      </c>
      <c r="B8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1393.11.11</v>
      </c>
      <c r="C829" s="195">
        <f t="shared" ca="1" si="48"/>
        <v>1393</v>
      </c>
      <c r="D8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29" s="195">
        <f>_xlfn.NUMBERVALUE(RIGHT(Table11[[#This Row],[تاریخ شمسی]],2))</f>
        <v>11</v>
      </c>
      <c r="F8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11-11</v>
      </c>
      <c r="G829" s="195" t="s">
        <v>980</v>
      </c>
      <c r="I829" s="259">
        <v>44568</v>
      </c>
      <c r="J829">
        <v>28800</v>
      </c>
      <c r="L829" s="259">
        <v>42035</v>
      </c>
      <c r="M829">
        <v>34540</v>
      </c>
      <c r="O829" s="284">
        <f>IFERROR(DATE(Table7[[#This Row],[year]],MONTH(DATEVALUE(Table7[[#This Row],[month]]&amp;"1")),Table7[[#This Row],[day]]),"")</f>
        <v>43893</v>
      </c>
      <c r="P829" s="195" t="s">
        <v>4254</v>
      </c>
      <c r="Q829" s="195">
        <v>2020</v>
      </c>
      <c r="R829" s="195" t="s">
        <v>3435</v>
      </c>
      <c r="S829" s="195">
        <v>3</v>
      </c>
      <c r="T829" s="195">
        <v>1599.05</v>
      </c>
      <c r="U829" s="195">
        <v>1687</v>
      </c>
      <c r="V829" s="195">
        <v>1002300</v>
      </c>
      <c r="X829" s="260">
        <v>43977</v>
      </c>
      <c r="Y829" t="s">
        <v>8760</v>
      </c>
      <c r="Z829" s="260">
        <v>5</v>
      </c>
      <c r="AA829">
        <v>1399</v>
      </c>
      <c r="AB829" s="260" t="str">
        <f ca="1">IFERROR(IFERROR(VLOOKUP(Table_Merge1[[#This Row],[Column1]],Table11[#All],2,FALSE),LEFT(AB830,8)&amp;IF(LEN((RIGHT(AB830,2)+1))&lt;2,"0"&amp;(RIGHT(AB830,2)+1),(RIGHT(AB830,2)-1))),"")</f>
        <v>1399.03.06</v>
      </c>
      <c r="AC829" s="259" t="str">
        <f ca="1">LEFT(Table_Merge1[[#This Row],[Column2]],4)</f>
        <v>1399</v>
      </c>
      <c r="AD829" s="259" t="str">
        <f ca="1">RIGHT(LEFT(Table_Merge1[[#This Row],[Column2]],7),2)</f>
        <v>03</v>
      </c>
      <c r="AE829" s="259" t="str">
        <f ca="1">RIGHT(Table_Merge1[[#This Row],[Column2]],2)</f>
        <v>06</v>
      </c>
      <c r="AF829">
        <v>3</v>
      </c>
      <c r="AG829">
        <v>6</v>
      </c>
      <c r="AH829" s="260">
        <v>2020</v>
      </c>
      <c r="AI829" t="s">
        <v>3439</v>
      </c>
      <c r="AJ829" s="260">
        <v>26</v>
      </c>
      <c r="AK829">
        <v>1722.75</v>
      </c>
      <c r="AL829">
        <v>1529</v>
      </c>
      <c r="AM829">
        <v>1505550</v>
      </c>
      <c r="AN829">
        <v>17580</v>
      </c>
      <c r="AO829">
        <v>154228</v>
      </c>
      <c r="AP829" s="287">
        <f>IFERROR(IF(Table_Merge1[[#This Row],[LME Zinc stock]]*Table_Merge1[[#This Row],[Nima.مقدار]]=0,"",Table_Merge1[[#This Row],[LME Zinc stock]]*Table_Merge1[[#This Row],[Nima.مقدار]]),"")</f>
        <v>232197965400</v>
      </c>
      <c r="AQ829" s="287">
        <f>IFERROR(IF(Table_Merge1[[#This Row],[LME Zinc 3-month]]*Table_Merge1[[#This Row],[Nima.مقدار]]=0,"",Table_Merge1[[#This Row],[LME Zinc 3-month]]*Table_Merge1[[#This Row],[Nima.مقدار]]),"")</f>
        <v>235814612</v>
      </c>
      <c r="AR829" s="288">
        <f>IFERROR(IF(Table_Merge1[[#This Row],[LME Zinc stock]]*Table_Merge1[[#This Row],[Azad.Sell]]=0,"",Table_Merge1[[#This Row],[LME Zinc stock]]*Table_Merge1[[#This Row],[Azad.Sell]]),"")</f>
        <v>26467569000</v>
      </c>
      <c r="AS829" s="288">
        <f>IFERROR(IF(Table_Merge1[[#This Row],[LME Zinc 3-month]]*Table_Merge1[[#This Row],[Azad.Sell]]=0,"",Table_Merge1[[#This Row],[LME Zinc 3-month]]*Table_Merge1[[#This Row],[Azad.Sell]]),"")</f>
        <v>26879820</v>
      </c>
      <c r="AT829"/>
    </row>
    <row r="830" spans="1:46" x14ac:dyDescent="0.25">
      <c r="A830" s="258">
        <v>42036</v>
      </c>
      <c r="B8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1393.11.12</v>
      </c>
      <c r="C830" s="195">
        <f t="shared" ca="1" si="48"/>
        <v>1393</v>
      </c>
      <c r="D8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30" s="195">
        <f>_xlfn.NUMBERVALUE(RIGHT(Table11[[#This Row],[تاریخ شمسی]],2))</f>
        <v>12</v>
      </c>
      <c r="F8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11-12</v>
      </c>
      <c r="G830" s="195" t="s">
        <v>981</v>
      </c>
      <c r="I830" s="259">
        <v>44569</v>
      </c>
      <c r="J830">
        <v>28350</v>
      </c>
      <c r="L830" s="259">
        <v>42036</v>
      </c>
      <c r="M830">
        <v>34530</v>
      </c>
      <c r="O830" s="283">
        <f>IFERROR(DATE(Table7[[#This Row],[year]],MONTH(DATEVALUE(Table7[[#This Row],[month]]&amp;"1")),Table7[[#This Row],[day]]),"")</f>
        <v>43892</v>
      </c>
      <c r="P830" s="257" t="s">
        <v>4255</v>
      </c>
      <c r="Q830" s="257">
        <v>2020</v>
      </c>
      <c r="R830" s="257" t="s">
        <v>3435</v>
      </c>
      <c r="S830" s="257">
        <v>2</v>
      </c>
      <c r="T830" s="257">
        <v>1609.7</v>
      </c>
      <c r="U830" s="257">
        <v>1708.5</v>
      </c>
      <c r="V830" s="257">
        <v>1010025</v>
      </c>
      <c r="X830" s="260">
        <v>43973</v>
      </c>
      <c r="Z830" s="260">
        <v>5</v>
      </c>
      <c r="AB830" s="260" t="str">
        <f ca="1">IFERROR(IFERROR(VLOOKUP(Table_Merge1[[#This Row],[Column1]],Table11[#All],2,FALSE),LEFT(AB831,8)&amp;IF(LEN((RIGHT(AB831,2)+1))&lt;2,"0"&amp;(RIGHT(AB831,2)+1),(RIGHT(AB831,2)-1))),"")</f>
        <v>1399.03.02</v>
      </c>
      <c r="AC830" s="259" t="str">
        <f ca="1">LEFT(Table_Merge1[[#This Row],[Column2]],4)</f>
        <v>1399</v>
      </c>
      <c r="AD830" s="259" t="str">
        <f ca="1">RIGHT(LEFT(Table_Merge1[[#This Row],[Column2]],7),2)</f>
        <v>03</v>
      </c>
      <c r="AE830" s="259" t="str">
        <f ca="1">RIGHT(Table_Merge1[[#This Row],[Column2]],2)</f>
        <v>02</v>
      </c>
      <c r="AH830" s="260">
        <v>2020</v>
      </c>
      <c r="AI830" t="s">
        <v>3439</v>
      </c>
      <c r="AJ830" s="260">
        <v>22</v>
      </c>
      <c r="AK830">
        <v>1732.45</v>
      </c>
      <c r="AL830">
        <v>1540</v>
      </c>
      <c r="AM830">
        <v>1496050</v>
      </c>
      <c r="AN830">
        <v>17750</v>
      </c>
      <c r="AP830" s="287" t="str">
        <f>IFERROR(IF(Table_Merge1[[#This Row],[LME Zinc stock]]*Table_Merge1[[#This Row],[Nima.مقدار]]=0,"",Table_Merge1[[#This Row],[LME Zinc stock]]*Table_Merge1[[#This Row],[Nima.مقدار]]),"")</f>
        <v/>
      </c>
      <c r="AQ830" s="287" t="str">
        <f>IFERROR(IF(Table_Merge1[[#This Row],[LME Zinc 3-month]]*Table_Merge1[[#This Row],[Nima.مقدار]]=0,"",Table_Merge1[[#This Row],[LME Zinc 3-month]]*Table_Merge1[[#This Row],[Nima.مقدار]]),"")</f>
        <v/>
      </c>
      <c r="AR830" s="288">
        <f>IFERROR(IF(Table_Merge1[[#This Row],[LME Zinc stock]]*Table_Merge1[[#This Row],[Azad.Sell]]=0,"",Table_Merge1[[#This Row],[LME Zinc stock]]*Table_Merge1[[#This Row],[Azad.Sell]]),"")</f>
        <v>26554887500</v>
      </c>
      <c r="AS830" s="288">
        <f>IFERROR(IF(Table_Merge1[[#This Row],[LME Zinc 3-month]]*Table_Merge1[[#This Row],[Azad.Sell]]=0,"",Table_Merge1[[#This Row],[LME Zinc 3-month]]*Table_Merge1[[#This Row],[Azad.Sell]]),"")</f>
        <v>27335000</v>
      </c>
      <c r="AT830"/>
    </row>
    <row r="831" spans="1:46" x14ac:dyDescent="0.25">
      <c r="A831" s="258">
        <v>42037</v>
      </c>
      <c r="B8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1393.11.13</v>
      </c>
      <c r="C831" s="195">
        <f t="shared" ca="1" si="48"/>
        <v>1393</v>
      </c>
      <c r="D8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31" s="195">
        <f>_xlfn.NUMBERVALUE(RIGHT(Table11[[#This Row],[تاریخ شمسی]],2))</f>
        <v>13</v>
      </c>
      <c r="F8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11-13</v>
      </c>
      <c r="G831" s="195" t="s">
        <v>982</v>
      </c>
      <c r="I831" s="259">
        <v>44570</v>
      </c>
      <c r="J831">
        <v>27600</v>
      </c>
      <c r="L831" s="259">
        <v>42037</v>
      </c>
      <c r="M831">
        <v>34530</v>
      </c>
      <c r="O831" s="284">
        <f>IFERROR(DATE(Table7[[#This Row],[year]],MONTH(DATEVALUE(Table7[[#This Row],[month]]&amp;"1")),Table7[[#This Row],[day]]),"")</f>
        <v>43889</v>
      </c>
      <c r="P831" s="195" t="s">
        <v>4256</v>
      </c>
      <c r="Q831" s="195">
        <v>2020</v>
      </c>
      <c r="R831" s="195" t="s">
        <v>3433</v>
      </c>
      <c r="S831" s="195">
        <v>28</v>
      </c>
      <c r="T831" s="195">
        <v>1626.35</v>
      </c>
      <c r="U831" s="195">
        <v>1709</v>
      </c>
      <c r="V831" s="195">
        <v>1030750</v>
      </c>
      <c r="X831" s="260">
        <v>43972</v>
      </c>
      <c r="Y831" t="s">
        <v>8759</v>
      </c>
      <c r="Z831" s="260">
        <v>5</v>
      </c>
      <c r="AA831">
        <v>1399</v>
      </c>
      <c r="AB831" s="260" t="str">
        <f ca="1">IFERROR(IFERROR(VLOOKUP(Table_Merge1[[#This Row],[Column1]],Table11[#All],2,FALSE),LEFT(AB832,8)&amp;IF(LEN((RIGHT(AB832,2)+1))&lt;2,"0"&amp;(RIGHT(AB832,2)+1),(RIGHT(AB832,2)-1))),"")</f>
        <v>1399.03.01</v>
      </c>
      <c r="AC831" s="259" t="str">
        <f ca="1">LEFT(Table_Merge1[[#This Row],[Column2]],4)</f>
        <v>1399</v>
      </c>
      <c r="AD831" s="259" t="str">
        <f ca="1">RIGHT(LEFT(Table_Merge1[[#This Row],[Column2]],7),2)</f>
        <v>03</v>
      </c>
      <c r="AE831" s="259" t="str">
        <f ca="1">RIGHT(Table_Merge1[[#This Row],[Column2]],2)</f>
        <v>01</v>
      </c>
      <c r="AF831">
        <v>3</v>
      </c>
      <c r="AG831">
        <v>1</v>
      </c>
      <c r="AH831" s="260">
        <v>2020</v>
      </c>
      <c r="AI831" t="s">
        <v>3439</v>
      </c>
      <c r="AJ831" s="260">
        <v>21</v>
      </c>
      <c r="AK831">
        <v>1732.8</v>
      </c>
      <c r="AL831" t="s">
        <v>3621</v>
      </c>
      <c r="AM831" t="s">
        <v>3621</v>
      </c>
      <c r="AN831">
        <v>17750</v>
      </c>
      <c r="AO831">
        <v>153801</v>
      </c>
      <c r="AP831" s="287" t="str">
        <f>IFERROR(IF(Table_Merge1[[#This Row],[LME Zinc stock]]*Table_Merge1[[#This Row],[Nima.مقدار]]=0,"",Table_Merge1[[#This Row],[LME Zinc stock]]*Table_Merge1[[#This Row],[Nima.مقدار]]),"")</f>
        <v/>
      </c>
      <c r="AQ831" s="287" t="str">
        <f>IFERROR(IF(Table_Merge1[[#This Row],[LME Zinc 3-month]]*Table_Merge1[[#This Row],[Nima.مقدار]]=0,"",Table_Merge1[[#This Row],[LME Zinc 3-month]]*Table_Merge1[[#This Row],[Nima.مقدار]]),"")</f>
        <v/>
      </c>
      <c r="AR831" s="288" t="str">
        <f>IFERROR(IF(Table_Merge1[[#This Row],[LME Zinc stock]]*Table_Merge1[[#This Row],[Azad.Sell]]=0,"",Table_Merge1[[#This Row],[LME Zinc stock]]*Table_Merge1[[#This Row],[Azad.Sell]]),"")</f>
        <v/>
      </c>
      <c r="AS831" s="288" t="str">
        <f>IFERROR(IF(Table_Merge1[[#This Row],[LME Zinc 3-month]]*Table_Merge1[[#This Row],[Azad.Sell]]=0,"",Table_Merge1[[#This Row],[LME Zinc 3-month]]*Table_Merge1[[#This Row],[Azad.Sell]]),"")</f>
        <v/>
      </c>
      <c r="AT831"/>
    </row>
    <row r="832" spans="1:46" x14ac:dyDescent="0.25">
      <c r="A832" s="258">
        <v>42038</v>
      </c>
      <c r="B8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1393.11.14</v>
      </c>
      <c r="C832" s="195">
        <f t="shared" ca="1" si="48"/>
        <v>1393</v>
      </c>
      <c r="D8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32" s="195">
        <f>_xlfn.NUMBERVALUE(RIGHT(Table11[[#This Row],[تاریخ شمسی]],2))</f>
        <v>14</v>
      </c>
      <c r="F8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11-14</v>
      </c>
      <c r="G832" s="195" t="s">
        <v>983</v>
      </c>
      <c r="I832" s="259">
        <v>44571</v>
      </c>
      <c r="J832">
        <v>28050</v>
      </c>
      <c r="L832" s="259">
        <v>42038</v>
      </c>
      <c r="M832">
        <v>34550</v>
      </c>
      <c r="O832" s="283">
        <f>IFERROR(DATE(Table7[[#This Row],[year]],MONTH(DATEVALUE(Table7[[#This Row],[month]]&amp;"1")),Table7[[#This Row],[day]]),"")</f>
        <v>43888</v>
      </c>
      <c r="P832" s="257" t="s">
        <v>4257</v>
      </c>
      <c r="Q832" s="257">
        <v>2020</v>
      </c>
      <c r="R832" s="257" t="s">
        <v>3433</v>
      </c>
      <c r="S832" s="257">
        <v>27</v>
      </c>
      <c r="T832" s="257">
        <v>1646.6</v>
      </c>
      <c r="U832" s="257">
        <v>1726</v>
      </c>
      <c r="V832" s="257">
        <v>1040775</v>
      </c>
      <c r="X832" s="260">
        <v>43971</v>
      </c>
      <c r="Y832" t="s">
        <v>8758</v>
      </c>
      <c r="Z832" s="260">
        <v>5</v>
      </c>
      <c r="AA832">
        <v>1399</v>
      </c>
      <c r="AB832" s="260" t="str">
        <f ca="1">IFERROR(IFERROR(VLOOKUP(Table_Merge1[[#This Row],[Column1]],Table11[#All],2,FALSE),LEFT(AB833,8)&amp;IF(LEN((RIGHT(AB833,2)+1))&lt;2,"0"&amp;(RIGHT(AB833,2)+1),(RIGHT(AB833,2)-1))),"")</f>
        <v>1399.02.31</v>
      </c>
      <c r="AC832" s="259" t="str">
        <f ca="1">LEFT(Table_Merge1[[#This Row],[Column2]],4)</f>
        <v>1399</v>
      </c>
      <c r="AD832" s="259" t="str">
        <f ca="1">RIGHT(LEFT(Table_Merge1[[#This Row],[Column2]],7),2)</f>
        <v>02</v>
      </c>
      <c r="AE832" s="259" t="str">
        <f ca="1">RIGHT(Table_Merge1[[#This Row],[Column2]],2)</f>
        <v>31</v>
      </c>
      <c r="AF832">
        <v>2</v>
      </c>
      <c r="AG832">
        <v>31</v>
      </c>
      <c r="AH832" s="260">
        <v>2020</v>
      </c>
      <c r="AI832" t="s">
        <v>3439</v>
      </c>
      <c r="AJ832" s="260">
        <v>20</v>
      </c>
      <c r="AK832">
        <v>1750.05</v>
      </c>
      <c r="AL832">
        <v>1536.5</v>
      </c>
      <c r="AM832">
        <v>1500900</v>
      </c>
      <c r="AN832">
        <v>17900</v>
      </c>
      <c r="AO832">
        <v>150071</v>
      </c>
      <c r="AP832" s="287">
        <f>IFERROR(IF(Table_Merge1[[#This Row],[LME Zinc stock]]*Table_Merge1[[#This Row],[Nima.مقدار]]=0,"",Table_Merge1[[#This Row],[LME Zinc stock]]*Table_Merge1[[#This Row],[Nima.مقدار]]),"")</f>
        <v>225241563900</v>
      </c>
      <c r="AQ832" s="287">
        <f>IFERROR(IF(Table_Merge1[[#This Row],[LME Zinc 3-month]]*Table_Merge1[[#This Row],[Nima.مقدار]]=0,"",Table_Merge1[[#This Row],[LME Zinc 3-month]]*Table_Merge1[[#This Row],[Nima.مقدار]]),"")</f>
        <v>230584091.5</v>
      </c>
      <c r="AR832" s="288">
        <f>IFERROR(IF(Table_Merge1[[#This Row],[LME Zinc stock]]*Table_Merge1[[#This Row],[Azad.Sell]]=0,"",Table_Merge1[[#This Row],[LME Zinc stock]]*Table_Merge1[[#This Row],[Azad.Sell]]),"")</f>
        <v>26866110000</v>
      </c>
      <c r="AS832" s="288">
        <f>IFERROR(IF(Table_Merge1[[#This Row],[LME Zinc 3-month]]*Table_Merge1[[#This Row],[Azad.Sell]]=0,"",Table_Merge1[[#This Row],[LME Zinc 3-month]]*Table_Merge1[[#This Row],[Azad.Sell]]),"")</f>
        <v>27503350</v>
      </c>
      <c r="AT832"/>
    </row>
    <row r="833" spans="1:46" x14ac:dyDescent="0.25">
      <c r="A833" s="258">
        <v>42039</v>
      </c>
      <c r="B8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1393.11.15</v>
      </c>
      <c r="C833" s="195">
        <f t="shared" ca="1" si="48"/>
        <v>1393</v>
      </c>
      <c r="D8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33" s="195">
        <f>_xlfn.NUMBERVALUE(RIGHT(Table11[[#This Row],[تاریخ شمسی]],2))</f>
        <v>15</v>
      </c>
      <c r="F8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11-15</v>
      </c>
      <c r="G833" s="195" t="s">
        <v>984</v>
      </c>
      <c r="I833" s="259">
        <v>44572</v>
      </c>
      <c r="J833">
        <v>28200</v>
      </c>
      <c r="L833" s="259">
        <v>42039</v>
      </c>
      <c r="M833">
        <v>34390</v>
      </c>
      <c r="O833" s="284">
        <f>IFERROR(DATE(Table7[[#This Row],[year]],MONTH(DATEVALUE(Table7[[#This Row],[month]]&amp;"1")),Table7[[#This Row],[day]]),"")</f>
        <v>43887</v>
      </c>
      <c r="P833" s="195" t="s">
        <v>4258</v>
      </c>
      <c r="Q833" s="195">
        <v>2020</v>
      </c>
      <c r="R833" s="195" t="s">
        <v>3433</v>
      </c>
      <c r="S833" s="195">
        <v>26</v>
      </c>
      <c r="T833" s="195">
        <v>1647.95</v>
      </c>
      <c r="U833" s="195">
        <v>1732</v>
      </c>
      <c r="V833" s="195">
        <v>1050750</v>
      </c>
      <c r="X833" s="260">
        <v>43970</v>
      </c>
      <c r="Y833" t="s">
        <v>8757</v>
      </c>
      <c r="Z833" s="260">
        <v>5</v>
      </c>
      <c r="AA833">
        <v>1399</v>
      </c>
      <c r="AB833" s="260" t="str">
        <f ca="1">IFERROR(IFERROR(VLOOKUP(Table_Merge1[[#This Row],[Column1]],Table11[#All],2,FALSE),LEFT(AB834,8)&amp;IF(LEN((RIGHT(AB834,2)+1))&lt;2,"0"&amp;(RIGHT(AB834,2)+1),(RIGHT(AB834,2)-1))),"")</f>
        <v>1399.02.30</v>
      </c>
      <c r="AC833" s="259" t="str">
        <f ca="1">LEFT(Table_Merge1[[#This Row],[Column2]],4)</f>
        <v>1399</v>
      </c>
      <c r="AD833" s="259" t="str">
        <f ca="1">RIGHT(LEFT(Table_Merge1[[#This Row],[Column2]],7),2)</f>
        <v>02</v>
      </c>
      <c r="AE833" s="259" t="str">
        <f ca="1">RIGHT(Table_Merge1[[#This Row],[Column2]],2)</f>
        <v>30</v>
      </c>
      <c r="AF833">
        <v>2</v>
      </c>
      <c r="AG833">
        <v>30</v>
      </c>
      <c r="AH833" s="260">
        <v>2020</v>
      </c>
      <c r="AI833" t="s">
        <v>3439</v>
      </c>
      <c r="AJ833" s="260">
        <v>19</v>
      </c>
      <c r="AK833">
        <v>1735.25</v>
      </c>
      <c r="AL833">
        <v>1524</v>
      </c>
      <c r="AM833">
        <v>1493075</v>
      </c>
      <c r="AN833">
        <v>17730</v>
      </c>
      <c r="AO833">
        <v>147808</v>
      </c>
      <c r="AP833" s="287">
        <f>IFERROR(IF(Table_Merge1[[#This Row],[LME Zinc stock]]*Table_Merge1[[#This Row],[Nima.مقدار]]=0,"",Table_Merge1[[#This Row],[LME Zinc stock]]*Table_Merge1[[#This Row],[Nima.مقدار]]),"")</f>
        <v>220688429600</v>
      </c>
      <c r="AQ833" s="287">
        <f>IFERROR(IF(Table_Merge1[[#This Row],[LME Zinc 3-month]]*Table_Merge1[[#This Row],[Nima.مقدار]]=0,"",Table_Merge1[[#This Row],[LME Zinc 3-month]]*Table_Merge1[[#This Row],[Nima.مقدار]]),"")</f>
        <v>225259392</v>
      </c>
      <c r="AR833" s="288">
        <f>IFERROR(IF(Table_Merge1[[#This Row],[LME Zinc stock]]*Table_Merge1[[#This Row],[Azad.Sell]]=0,"",Table_Merge1[[#This Row],[LME Zinc stock]]*Table_Merge1[[#This Row],[Azad.Sell]]),"")</f>
        <v>26472219750</v>
      </c>
      <c r="AS833" s="288">
        <f>IFERROR(IF(Table_Merge1[[#This Row],[LME Zinc 3-month]]*Table_Merge1[[#This Row],[Azad.Sell]]=0,"",Table_Merge1[[#This Row],[LME Zinc 3-month]]*Table_Merge1[[#This Row],[Azad.Sell]]),"")</f>
        <v>27020520</v>
      </c>
      <c r="AT833"/>
    </row>
    <row r="834" spans="1:46" x14ac:dyDescent="0.25">
      <c r="A834" s="258">
        <v>42042</v>
      </c>
      <c r="B8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1393.11.18</v>
      </c>
      <c r="C834" s="195">
        <f t="shared" ref="C834:C897" ca="1" si="49">_xlfn.NUMBERVALUE(LEFT(G834, LEN(G834) - MAX(IF(ISNUMBER(MID(G834, ROW(INDIRECT("1:"&amp;LEN(G834))), 1) *1)=FALSE, ROW(INDIRECT("6:"&amp;LEN(G834))), 6))))</f>
        <v>1393</v>
      </c>
      <c r="D8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34" s="195">
        <f>_xlfn.NUMBERVALUE(RIGHT(Table11[[#This Row],[تاریخ شمسی]],2))</f>
        <v>18</v>
      </c>
      <c r="F8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11-18</v>
      </c>
      <c r="G834" s="195" t="s">
        <v>985</v>
      </c>
      <c r="I834" s="259">
        <v>44573</v>
      </c>
      <c r="J834">
        <v>27870</v>
      </c>
      <c r="L834" s="259">
        <v>42042</v>
      </c>
      <c r="M834">
        <v>34190</v>
      </c>
      <c r="O834" s="283">
        <f>IFERROR(DATE(Table7[[#This Row],[year]],MONTH(DATEVALUE(Table7[[#This Row],[month]]&amp;"1")),Table7[[#This Row],[day]]),"")</f>
        <v>43886</v>
      </c>
      <c r="P834" s="257" t="s">
        <v>4259</v>
      </c>
      <c r="Q834" s="257">
        <v>2020</v>
      </c>
      <c r="R834" s="257" t="s">
        <v>3433</v>
      </c>
      <c r="S834" s="257">
        <v>25</v>
      </c>
      <c r="T834" s="257">
        <v>1655.9</v>
      </c>
      <c r="U834" s="257">
        <v>1722</v>
      </c>
      <c r="V834" s="257">
        <v>1061375</v>
      </c>
      <c r="X834" s="260">
        <v>43969</v>
      </c>
      <c r="Y834" t="s">
        <v>8756</v>
      </c>
      <c r="Z834" s="260">
        <v>5</v>
      </c>
      <c r="AA834">
        <v>1399</v>
      </c>
      <c r="AB834" s="260" t="str">
        <f ca="1">IFERROR(IFERROR(VLOOKUP(Table_Merge1[[#This Row],[Column1]],Table11[#All],2,FALSE),LEFT(AB835,8)&amp;IF(LEN((RIGHT(AB835,2)+1))&lt;2,"0"&amp;(RIGHT(AB835,2)+1),(RIGHT(AB835,2)-1))),"")</f>
        <v>1399.02.29</v>
      </c>
      <c r="AC834" s="259" t="str">
        <f ca="1">LEFT(Table_Merge1[[#This Row],[Column2]],4)</f>
        <v>1399</v>
      </c>
      <c r="AD834" s="259" t="str">
        <f ca="1">RIGHT(LEFT(Table_Merge1[[#This Row],[Column2]],7),2)</f>
        <v>02</v>
      </c>
      <c r="AE834" s="259" t="str">
        <f ca="1">RIGHT(Table_Merge1[[#This Row],[Column2]],2)</f>
        <v>29</v>
      </c>
      <c r="AF834">
        <v>2</v>
      </c>
      <c r="AG834">
        <v>29</v>
      </c>
      <c r="AH834" s="260">
        <v>2020</v>
      </c>
      <c r="AI834" t="s">
        <v>3439</v>
      </c>
      <c r="AJ834" s="260">
        <v>18</v>
      </c>
      <c r="AK834">
        <v>1756.9</v>
      </c>
      <c r="AL834">
        <v>1527.5</v>
      </c>
      <c r="AM834">
        <v>1493775</v>
      </c>
      <c r="AN834">
        <v>17550</v>
      </c>
      <c r="AO834">
        <v>143169.5</v>
      </c>
      <c r="AP834" s="287">
        <f>IFERROR(IF(Table_Merge1[[#This Row],[LME Zinc stock]]*Table_Merge1[[#This Row],[Nima.مقدار]]=0,"",Table_Merge1[[#This Row],[LME Zinc stock]]*Table_Merge1[[#This Row],[Nima.مقدار]]),"")</f>
        <v>213863019862.5</v>
      </c>
      <c r="AQ834" s="287">
        <f>IFERROR(IF(Table_Merge1[[#This Row],[LME Zinc 3-month]]*Table_Merge1[[#This Row],[Nima.مقدار]]=0,"",Table_Merge1[[#This Row],[LME Zinc 3-month]]*Table_Merge1[[#This Row],[Nima.مقدار]]),"")</f>
        <v>218691411.25</v>
      </c>
      <c r="AR834" s="288">
        <f>IFERROR(IF(Table_Merge1[[#This Row],[LME Zinc stock]]*Table_Merge1[[#This Row],[Azad.Sell]]=0,"",Table_Merge1[[#This Row],[LME Zinc stock]]*Table_Merge1[[#This Row],[Azad.Sell]]),"")</f>
        <v>26215751250</v>
      </c>
      <c r="AS834" s="288">
        <f>IFERROR(IF(Table_Merge1[[#This Row],[LME Zinc 3-month]]*Table_Merge1[[#This Row],[Azad.Sell]]=0,"",Table_Merge1[[#This Row],[LME Zinc 3-month]]*Table_Merge1[[#This Row],[Azad.Sell]]),"")</f>
        <v>26807625</v>
      </c>
      <c r="AT834"/>
    </row>
    <row r="835" spans="1:46" x14ac:dyDescent="0.25">
      <c r="A835" s="258">
        <v>42043</v>
      </c>
      <c r="B8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1393.11.19</v>
      </c>
      <c r="C835" s="195">
        <f t="shared" ca="1" si="49"/>
        <v>1393</v>
      </c>
      <c r="D8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35" s="195">
        <f>_xlfn.NUMBERVALUE(RIGHT(Table11[[#This Row],[تاریخ شمسی]],2))</f>
        <v>19</v>
      </c>
      <c r="F8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11-19</v>
      </c>
      <c r="G835" s="195" t="s">
        <v>986</v>
      </c>
      <c r="I835" s="259">
        <v>44574</v>
      </c>
      <c r="J835">
        <v>28150</v>
      </c>
      <c r="L835" s="259">
        <v>42043</v>
      </c>
      <c r="M835">
        <v>34010</v>
      </c>
      <c r="O835" s="284">
        <f>IFERROR(DATE(Table7[[#This Row],[year]],MONTH(DATEVALUE(Table7[[#This Row],[month]]&amp;"1")),Table7[[#This Row],[day]]),"")</f>
        <v>43885</v>
      </c>
      <c r="P835" s="195" t="s">
        <v>4260</v>
      </c>
      <c r="Q835" s="195">
        <v>2020</v>
      </c>
      <c r="R835" s="195" t="s">
        <v>3433</v>
      </c>
      <c r="S835" s="195">
        <v>24</v>
      </c>
      <c r="T835" s="195">
        <v>1682.35</v>
      </c>
      <c r="U835" s="195">
        <v>1700</v>
      </c>
      <c r="V835" s="195">
        <v>1071875</v>
      </c>
      <c r="X835" s="260">
        <v>43966</v>
      </c>
      <c r="Z835" s="260">
        <v>5</v>
      </c>
      <c r="AB835" s="260" t="str">
        <f ca="1">IFERROR(IFERROR(VLOOKUP(Table_Merge1[[#This Row],[Column1]],Table11[#All],2,FALSE),LEFT(AB836,8)&amp;IF(LEN((RIGHT(AB836,2)+1))&lt;2,"0"&amp;(RIGHT(AB836,2)+1),(RIGHT(AB836,2)-1))),"")</f>
        <v>1399.02.24</v>
      </c>
      <c r="AC835" s="259" t="str">
        <f ca="1">LEFT(Table_Merge1[[#This Row],[Column2]],4)</f>
        <v>1399</v>
      </c>
      <c r="AD835" s="259" t="str">
        <f ca="1">RIGHT(LEFT(Table_Merge1[[#This Row],[Column2]],7),2)</f>
        <v>02</v>
      </c>
      <c r="AE835" s="259" t="str">
        <f ca="1">RIGHT(Table_Merge1[[#This Row],[Column2]],2)</f>
        <v>24</v>
      </c>
      <c r="AH835" s="260">
        <v>2020</v>
      </c>
      <c r="AI835" t="s">
        <v>3439</v>
      </c>
      <c r="AJ835" s="260">
        <v>15</v>
      </c>
      <c r="AK835">
        <v>1734.85</v>
      </c>
      <c r="AL835">
        <v>1513</v>
      </c>
      <c r="AM835">
        <v>1479000</v>
      </c>
      <c r="AN835">
        <v>16920</v>
      </c>
      <c r="AP835" s="287" t="str">
        <f>IFERROR(IF(Table_Merge1[[#This Row],[LME Zinc stock]]*Table_Merge1[[#This Row],[Nima.مقدار]]=0,"",Table_Merge1[[#This Row],[LME Zinc stock]]*Table_Merge1[[#This Row],[Nima.مقدار]]),"")</f>
        <v/>
      </c>
      <c r="AQ835" s="287" t="str">
        <f>IFERROR(IF(Table_Merge1[[#This Row],[LME Zinc 3-month]]*Table_Merge1[[#This Row],[Nima.مقدار]]=0,"",Table_Merge1[[#This Row],[LME Zinc 3-month]]*Table_Merge1[[#This Row],[Nima.مقدار]]),"")</f>
        <v/>
      </c>
      <c r="AR835" s="288">
        <f>IFERROR(IF(Table_Merge1[[#This Row],[LME Zinc stock]]*Table_Merge1[[#This Row],[Azad.Sell]]=0,"",Table_Merge1[[#This Row],[LME Zinc stock]]*Table_Merge1[[#This Row],[Azad.Sell]]),"")</f>
        <v>25024680000</v>
      </c>
      <c r="AS835" s="288">
        <f>IFERROR(IF(Table_Merge1[[#This Row],[LME Zinc 3-month]]*Table_Merge1[[#This Row],[Azad.Sell]]=0,"",Table_Merge1[[#This Row],[LME Zinc 3-month]]*Table_Merge1[[#This Row],[Azad.Sell]]),"")</f>
        <v>25599960</v>
      </c>
      <c r="AT835"/>
    </row>
    <row r="836" spans="1:46" x14ac:dyDescent="0.25">
      <c r="A836" s="258">
        <v>42044</v>
      </c>
      <c r="B8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1393.11.20</v>
      </c>
      <c r="C836" s="195">
        <f t="shared" ca="1" si="49"/>
        <v>1393</v>
      </c>
      <c r="D8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36" s="195">
        <f>_xlfn.NUMBERVALUE(RIGHT(Table11[[#This Row],[تاریخ شمسی]],2))</f>
        <v>20</v>
      </c>
      <c r="F8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11-20</v>
      </c>
      <c r="G836" s="195" t="s">
        <v>987</v>
      </c>
      <c r="I836" s="259">
        <v>44575</v>
      </c>
      <c r="J836">
        <v>28150</v>
      </c>
      <c r="L836" s="259">
        <v>42044</v>
      </c>
      <c r="M836">
        <v>34260</v>
      </c>
      <c r="O836" s="283">
        <f>IFERROR(DATE(Table7[[#This Row],[year]],MONTH(DATEVALUE(Table7[[#This Row],[month]]&amp;"1")),Table7[[#This Row],[day]]),"")</f>
        <v>43882</v>
      </c>
      <c r="P836" s="257" t="s">
        <v>4261</v>
      </c>
      <c r="Q836" s="257">
        <v>2020</v>
      </c>
      <c r="R836" s="257" t="s">
        <v>3433</v>
      </c>
      <c r="S836" s="257">
        <v>21</v>
      </c>
      <c r="T836" s="257">
        <v>1633.7</v>
      </c>
      <c r="U836" s="257" t="s">
        <v>3621</v>
      </c>
      <c r="V836" s="257" t="s">
        <v>3621</v>
      </c>
      <c r="X836" s="260">
        <v>43965</v>
      </c>
      <c r="Y836" t="s">
        <v>8755</v>
      </c>
      <c r="Z836" s="260">
        <v>5</v>
      </c>
      <c r="AA836">
        <v>1399</v>
      </c>
      <c r="AB836" s="260" t="str">
        <f ca="1">IFERROR(IFERROR(VLOOKUP(Table_Merge1[[#This Row],[Column1]],Table11[#All],2,FALSE),LEFT(AB837,8)&amp;IF(LEN((RIGHT(AB837,2)+1))&lt;2,"0"&amp;(RIGHT(AB837,2)+1),(RIGHT(AB837,2)-1))),"")</f>
        <v>1399.02.25</v>
      </c>
      <c r="AC836" s="259" t="str">
        <f ca="1">LEFT(Table_Merge1[[#This Row],[Column2]],4)</f>
        <v>1399</v>
      </c>
      <c r="AD836" s="259" t="str">
        <f ca="1">RIGHT(LEFT(Table_Merge1[[#This Row],[Column2]],7),2)</f>
        <v>02</v>
      </c>
      <c r="AE836" s="259" t="str">
        <f ca="1">RIGHT(Table_Merge1[[#This Row],[Column2]],2)</f>
        <v>25</v>
      </c>
      <c r="AF836">
        <v>2</v>
      </c>
      <c r="AG836">
        <v>25</v>
      </c>
      <c r="AH836" s="260">
        <v>2020</v>
      </c>
      <c r="AI836" t="s">
        <v>3439</v>
      </c>
      <c r="AJ836" s="260">
        <v>14</v>
      </c>
      <c r="AK836">
        <v>1716.4</v>
      </c>
      <c r="AL836">
        <v>1498.5</v>
      </c>
      <c r="AM836">
        <v>1458100</v>
      </c>
      <c r="AN836">
        <v>16920</v>
      </c>
      <c r="AO836">
        <v>139598</v>
      </c>
      <c r="AP836" s="287">
        <f>IFERROR(IF(Table_Merge1[[#This Row],[LME Zinc stock]]*Table_Merge1[[#This Row],[Nima.مقدار]]=0,"",Table_Merge1[[#This Row],[LME Zinc stock]]*Table_Merge1[[#This Row],[Nima.مقدار]]),"")</f>
        <v>203547843800</v>
      </c>
      <c r="AQ836" s="287">
        <f>IFERROR(IF(Table_Merge1[[#This Row],[LME Zinc 3-month]]*Table_Merge1[[#This Row],[Nima.مقدار]]=0,"",Table_Merge1[[#This Row],[LME Zinc 3-month]]*Table_Merge1[[#This Row],[Nima.مقدار]]),"")</f>
        <v>209187603</v>
      </c>
      <c r="AR836" s="288">
        <f>IFERROR(IF(Table_Merge1[[#This Row],[LME Zinc stock]]*Table_Merge1[[#This Row],[Azad.Sell]]=0,"",Table_Merge1[[#This Row],[LME Zinc stock]]*Table_Merge1[[#This Row],[Azad.Sell]]),"")</f>
        <v>24671052000</v>
      </c>
      <c r="AS836" s="288">
        <f>IFERROR(IF(Table_Merge1[[#This Row],[LME Zinc 3-month]]*Table_Merge1[[#This Row],[Azad.Sell]]=0,"",Table_Merge1[[#This Row],[LME Zinc 3-month]]*Table_Merge1[[#This Row],[Azad.Sell]]),"")</f>
        <v>25354620</v>
      </c>
      <c r="AT836"/>
    </row>
    <row r="837" spans="1:46" x14ac:dyDescent="0.25">
      <c r="A837" s="258">
        <v>42045</v>
      </c>
      <c r="B8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1393.11.21</v>
      </c>
      <c r="C837" s="195">
        <f t="shared" ca="1" si="49"/>
        <v>1393</v>
      </c>
      <c r="D8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37" s="195">
        <f>_xlfn.NUMBERVALUE(RIGHT(Table11[[#This Row],[تاریخ شمسی]],2))</f>
        <v>21</v>
      </c>
      <c r="F8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11-21</v>
      </c>
      <c r="G837" s="195" t="s">
        <v>988</v>
      </c>
      <c r="I837" s="259">
        <v>44576</v>
      </c>
      <c r="J837">
        <v>27750</v>
      </c>
      <c r="L837" s="259">
        <v>42045</v>
      </c>
      <c r="M837">
        <v>34240</v>
      </c>
      <c r="O837" s="284">
        <f>IFERROR(DATE(Table7[[#This Row],[year]],MONTH(DATEVALUE(Table7[[#This Row],[month]]&amp;"1")),Table7[[#This Row],[day]]),"")</f>
        <v>43881</v>
      </c>
      <c r="P837" s="195" t="s">
        <v>4262</v>
      </c>
      <c r="Q837" s="195">
        <v>2020</v>
      </c>
      <c r="R837" s="195" t="s">
        <v>3433</v>
      </c>
      <c r="S837" s="195">
        <v>20</v>
      </c>
      <c r="T837" s="195">
        <v>1610.35</v>
      </c>
      <c r="U837" s="195">
        <v>1680</v>
      </c>
      <c r="V837" s="195">
        <v>1082150</v>
      </c>
      <c r="X837" s="260">
        <v>43964</v>
      </c>
      <c r="Y837" t="s">
        <v>8754</v>
      </c>
      <c r="Z837" s="260">
        <v>5</v>
      </c>
      <c r="AA837">
        <v>1399</v>
      </c>
      <c r="AB837" s="260" t="str">
        <f ca="1">IFERROR(IFERROR(VLOOKUP(Table_Merge1[[#This Row],[Column1]],Table11[#All],2,FALSE),LEFT(AB838,8)&amp;IF(LEN((RIGHT(AB838,2)+1))&lt;2,"0"&amp;(RIGHT(AB838,2)+1),(RIGHT(AB838,2)-1))),"")</f>
        <v>1399.02.24</v>
      </c>
      <c r="AC837" s="259" t="str">
        <f ca="1">LEFT(Table_Merge1[[#This Row],[Column2]],4)</f>
        <v>1399</v>
      </c>
      <c r="AD837" s="259" t="str">
        <f ca="1">RIGHT(LEFT(Table_Merge1[[#This Row],[Column2]],7),2)</f>
        <v>02</v>
      </c>
      <c r="AE837" s="259" t="str">
        <f ca="1">RIGHT(Table_Merge1[[#This Row],[Column2]],2)</f>
        <v>24</v>
      </c>
      <c r="AF837">
        <v>2</v>
      </c>
      <c r="AG837">
        <v>24</v>
      </c>
      <c r="AH837" s="260">
        <v>2020</v>
      </c>
      <c r="AI837" t="s">
        <v>3439</v>
      </c>
      <c r="AJ837" s="260">
        <v>13</v>
      </c>
      <c r="AK837">
        <v>1699.85</v>
      </c>
      <c r="AL837">
        <v>1514.5</v>
      </c>
      <c r="AM837">
        <v>1462600</v>
      </c>
      <c r="AN837">
        <v>17150</v>
      </c>
      <c r="AO837">
        <v>140343</v>
      </c>
      <c r="AP837" s="287">
        <f>IFERROR(IF(Table_Merge1[[#This Row],[LME Zinc stock]]*Table_Merge1[[#This Row],[Nima.مقدار]]=0,"",Table_Merge1[[#This Row],[LME Zinc stock]]*Table_Merge1[[#This Row],[Nima.مقدار]]),"")</f>
        <v>205265671800</v>
      </c>
      <c r="AQ837" s="287">
        <f>IFERROR(IF(Table_Merge1[[#This Row],[LME Zinc 3-month]]*Table_Merge1[[#This Row],[Nima.مقدار]]=0,"",Table_Merge1[[#This Row],[LME Zinc 3-month]]*Table_Merge1[[#This Row],[Nima.مقدار]]),"")</f>
        <v>212549473.5</v>
      </c>
      <c r="AR837" s="288">
        <f>IFERROR(IF(Table_Merge1[[#This Row],[LME Zinc stock]]*Table_Merge1[[#This Row],[Azad.Sell]]=0,"",Table_Merge1[[#This Row],[LME Zinc stock]]*Table_Merge1[[#This Row],[Azad.Sell]]),"")</f>
        <v>25083590000</v>
      </c>
      <c r="AS837" s="288">
        <f>IFERROR(IF(Table_Merge1[[#This Row],[LME Zinc 3-month]]*Table_Merge1[[#This Row],[Azad.Sell]]=0,"",Table_Merge1[[#This Row],[LME Zinc 3-month]]*Table_Merge1[[#This Row],[Azad.Sell]]),"")</f>
        <v>25973675</v>
      </c>
      <c r="AT837"/>
    </row>
    <row r="838" spans="1:46" x14ac:dyDescent="0.25">
      <c r="A838" s="258">
        <v>42046</v>
      </c>
      <c r="B8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1393.11.22</v>
      </c>
      <c r="C838" s="195">
        <f t="shared" ca="1" si="49"/>
        <v>1393</v>
      </c>
      <c r="D8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38" s="195">
        <f>_xlfn.NUMBERVALUE(RIGHT(Table11[[#This Row],[تاریخ شمسی]],2))</f>
        <v>22</v>
      </c>
      <c r="F8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11-22</v>
      </c>
      <c r="G838" s="195" t="s">
        <v>989</v>
      </c>
      <c r="I838" s="259">
        <v>44577</v>
      </c>
      <c r="J838">
        <v>27770</v>
      </c>
      <c r="L838" s="259">
        <v>42046</v>
      </c>
      <c r="M838">
        <v>34230</v>
      </c>
      <c r="O838" s="283">
        <f>IFERROR(DATE(Table7[[#This Row],[year]],MONTH(DATEVALUE(Table7[[#This Row],[month]]&amp;"1")),Table7[[#This Row],[day]]),"")</f>
        <v>43880</v>
      </c>
      <c r="P838" s="257" t="s">
        <v>4263</v>
      </c>
      <c r="Q838" s="257">
        <v>2020</v>
      </c>
      <c r="R838" s="257" t="s">
        <v>3433</v>
      </c>
      <c r="S838" s="257">
        <v>19</v>
      </c>
      <c r="T838" s="257">
        <v>1609.5</v>
      </c>
      <c r="U838" s="257">
        <v>1690.5</v>
      </c>
      <c r="V838" s="257">
        <v>1092275</v>
      </c>
      <c r="X838" s="260">
        <v>43963</v>
      </c>
      <c r="Y838" t="s">
        <v>8753</v>
      </c>
      <c r="Z838" s="260">
        <v>5</v>
      </c>
      <c r="AA838">
        <v>1399</v>
      </c>
      <c r="AB838" s="260" t="str">
        <f ca="1">IFERROR(IFERROR(VLOOKUP(Table_Merge1[[#This Row],[Column1]],Table11[#All],2,FALSE),LEFT(AB839,8)&amp;IF(LEN((RIGHT(AB839,2)+1))&lt;2,"0"&amp;(RIGHT(AB839,2)+1),(RIGHT(AB839,2)-1))),"")</f>
        <v>1399.02.23</v>
      </c>
      <c r="AC838" s="259" t="str">
        <f ca="1">LEFT(Table_Merge1[[#This Row],[Column2]],4)</f>
        <v>1399</v>
      </c>
      <c r="AD838" s="259" t="str">
        <f ca="1">RIGHT(LEFT(Table_Merge1[[#This Row],[Column2]],7),2)</f>
        <v>02</v>
      </c>
      <c r="AE838" s="259" t="str">
        <f ca="1">RIGHT(Table_Merge1[[#This Row],[Column2]],2)</f>
        <v>23</v>
      </c>
      <c r="AF838">
        <v>2</v>
      </c>
      <c r="AG838">
        <v>23</v>
      </c>
      <c r="AH838" s="260">
        <v>2020</v>
      </c>
      <c r="AI838" t="s">
        <v>3439</v>
      </c>
      <c r="AJ838" s="260">
        <v>12</v>
      </c>
      <c r="AK838">
        <v>1703.45</v>
      </c>
      <c r="AL838">
        <v>1486.5</v>
      </c>
      <c r="AM838">
        <v>1466625</v>
      </c>
      <c r="AN838">
        <v>17020</v>
      </c>
      <c r="AO838">
        <v>137134</v>
      </c>
      <c r="AP838" s="287">
        <f>IFERROR(IF(Table_Merge1[[#This Row],[LME Zinc stock]]*Table_Merge1[[#This Row],[Nima.مقدار]]=0,"",Table_Merge1[[#This Row],[LME Zinc stock]]*Table_Merge1[[#This Row],[Nima.مقدار]]),"")</f>
        <v>201124152750</v>
      </c>
      <c r="AQ838" s="287">
        <f>IFERROR(IF(Table_Merge1[[#This Row],[LME Zinc 3-month]]*Table_Merge1[[#This Row],[Nima.مقدار]]=0,"",Table_Merge1[[#This Row],[LME Zinc 3-month]]*Table_Merge1[[#This Row],[Nima.مقدار]]),"")</f>
        <v>203849691</v>
      </c>
      <c r="AR838" s="288">
        <f>IFERROR(IF(Table_Merge1[[#This Row],[LME Zinc stock]]*Table_Merge1[[#This Row],[Azad.Sell]]=0,"",Table_Merge1[[#This Row],[LME Zinc stock]]*Table_Merge1[[#This Row],[Azad.Sell]]),"")</f>
        <v>24961957500</v>
      </c>
      <c r="AS838" s="288">
        <f>IFERROR(IF(Table_Merge1[[#This Row],[LME Zinc 3-month]]*Table_Merge1[[#This Row],[Azad.Sell]]=0,"",Table_Merge1[[#This Row],[LME Zinc 3-month]]*Table_Merge1[[#This Row],[Azad.Sell]]),"")</f>
        <v>25300230</v>
      </c>
      <c r="AT838"/>
    </row>
    <row r="839" spans="1:46" x14ac:dyDescent="0.25">
      <c r="A839" s="258">
        <v>42047</v>
      </c>
      <c r="B8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1393.11.23</v>
      </c>
      <c r="C839" s="195">
        <f t="shared" ca="1" si="49"/>
        <v>1393</v>
      </c>
      <c r="D8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39" s="195">
        <f>_xlfn.NUMBERVALUE(RIGHT(Table11[[#This Row],[تاریخ شمسی]],2))</f>
        <v>23</v>
      </c>
      <c r="F8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11-23</v>
      </c>
      <c r="G839" s="195" t="s">
        <v>990</v>
      </c>
      <c r="I839" s="259">
        <v>44578</v>
      </c>
      <c r="J839">
        <v>27570</v>
      </c>
      <c r="L839" s="259">
        <v>42047</v>
      </c>
      <c r="M839">
        <v>34230</v>
      </c>
      <c r="O839" s="284">
        <f>IFERROR(DATE(Table7[[#This Row],[year]],MONTH(DATEVALUE(Table7[[#This Row],[month]]&amp;"1")),Table7[[#This Row],[day]]),"")</f>
        <v>43879</v>
      </c>
      <c r="P839" s="195" t="s">
        <v>4264</v>
      </c>
      <c r="Q839" s="195">
        <v>2020</v>
      </c>
      <c r="R839" s="195" t="s">
        <v>3433</v>
      </c>
      <c r="S839" s="195">
        <v>18</v>
      </c>
      <c r="T839" s="195">
        <v>1588.2</v>
      </c>
      <c r="U839" s="195">
        <v>1698</v>
      </c>
      <c r="V839" s="195">
        <v>1103575</v>
      </c>
      <c r="X839" s="260">
        <v>43962</v>
      </c>
      <c r="Y839" t="s">
        <v>8752</v>
      </c>
      <c r="Z839" s="260">
        <v>5</v>
      </c>
      <c r="AA839">
        <v>1399</v>
      </c>
      <c r="AB839" s="260" t="str">
        <f ca="1">IFERROR(IFERROR(VLOOKUP(Table_Merge1[[#This Row],[Column1]],Table11[#All],2,FALSE),LEFT(AB840,8)&amp;IF(LEN((RIGHT(AB840,2)+1))&lt;2,"0"&amp;(RIGHT(AB840,2)+1),(RIGHT(AB840,2)-1))),"")</f>
        <v>1399.02.22</v>
      </c>
      <c r="AC839" s="259" t="str">
        <f ca="1">LEFT(Table_Merge1[[#This Row],[Column2]],4)</f>
        <v>1399</v>
      </c>
      <c r="AD839" s="259" t="str">
        <f ca="1">RIGHT(LEFT(Table_Merge1[[#This Row],[Column2]],7),2)</f>
        <v>02</v>
      </c>
      <c r="AE839" s="259" t="str">
        <f ca="1">RIGHT(Table_Merge1[[#This Row],[Column2]],2)</f>
        <v>22</v>
      </c>
      <c r="AF839">
        <v>2</v>
      </c>
      <c r="AG839">
        <v>22</v>
      </c>
      <c r="AH839" s="260">
        <v>2020</v>
      </c>
      <c r="AI839" t="s">
        <v>3439</v>
      </c>
      <c r="AJ839" s="260">
        <v>11</v>
      </c>
      <c r="AK839">
        <v>1698.8</v>
      </c>
      <c r="AL839">
        <v>1498</v>
      </c>
      <c r="AM839">
        <v>1436575</v>
      </c>
      <c r="AN839">
        <v>16880</v>
      </c>
      <c r="AO839">
        <v>137273</v>
      </c>
      <c r="AP839" s="287">
        <f>IFERROR(IF(Table_Merge1[[#This Row],[LME Zinc stock]]*Table_Merge1[[#This Row],[Nima.مقدار]]=0,"",Table_Merge1[[#This Row],[LME Zinc stock]]*Table_Merge1[[#This Row],[Nima.مقدار]]),"")</f>
        <v>197202959975</v>
      </c>
      <c r="AQ839" s="287">
        <f>IFERROR(IF(Table_Merge1[[#This Row],[LME Zinc 3-month]]*Table_Merge1[[#This Row],[Nima.مقدار]]=0,"",Table_Merge1[[#This Row],[LME Zinc 3-month]]*Table_Merge1[[#This Row],[Nima.مقدار]]),"")</f>
        <v>205634954</v>
      </c>
      <c r="AR839" s="288">
        <f>IFERROR(IF(Table_Merge1[[#This Row],[LME Zinc stock]]*Table_Merge1[[#This Row],[Azad.Sell]]=0,"",Table_Merge1[[#This Row],[LME Zinc stock]]*Table_Merge1[[#This Row],[Azad.Sell]]),"")</f>
        <v>24249386000</v>
      </c>
      <c r="AS839" s="288">
        <f>IFERROR(IF(Table_Merge1[[#This Row],[LME Zinc 3-month]]*Table_Merge1[[#This Row],[Azad.Sell]]=0,"",Table_Merge1[[#This Row],[LME Zinc 3-month]]*Table_Merge1[[#This Row],[Azad.Sell]]),"")</f>
        <v>25286240</v>
      </c>
      <c r="AT839"/>
    </row>
    <row r="840" spans="1:46" x14ac:dyDescent="0.25">
      <c r="A840" s="258">
        <v>42049</v>
      </c>
      <c r="B8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1393.11.25</v>
      </c>
      <c r="C840" s="195">
        <f t="shared" ca="1" si="49"/>
        <v>1393</v>
      </c>
      <c r="D8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40" s="195">
        <f>_xlfn.NUMBERVALUE(RIGHT(Table11[[#This Row],[تاریخ شمسی]],2))</f>
        <v>25</v>
      </c>
      <c r="F8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11-25</v>
      </c>
      <c r="G840" s="195" t="s">
        <v>991</v>
      </c>
      <c r="I840" s="259">
        <v>44579</v>
      </c>
      <c r="J840">
        <v>27780</v>
      </c>
      <c r="L840" s="259">
        <v>42049</v>
      </c>
      <c r="M840">
        <v>34240</v>
      </c>
      <c r="O840" s="283">
        <f>IFERROR(DATE(Table7[[#This Row],[year]],MONTH(DATEVALUE(Table7[[#This Row],[month]]&amp;"1")),Table7[[#This Row],[day]]),"")</f>
        <v>43878</v>
      </c>
      <c r="P840" s="257" t="s">
        <v>4265</v>
      </c>
      <c r="Q840" s="257">
        <v>2020</v>
      </c>
      <c r="R840" s="257" t="s">
        <v>3433</v>
      </c>
      <c r="S840" s="257">
        <v>17</v>
      </c>
      <c r="T840" s="257">
        <v>1580.3</v>
      </c>
      <c r="U840" s="257">
        <v>1705</v>
      </c>
      <c r="V840" s="257">
        <v>1115400</v>
      </c>
      <c r="X840" s="260">
        <v>43958</v>
      </c>
      <c r="Y840" t="s">
        <v>8751</v>
      </c>
      <c r="Z840" s="260">
        <v>5</v>
      </c>
      <c r="AA840">
        <v>1399</v>
      </c>
      <c r="AB840" s="260" t="str">
        <f ca="1">IFERROR(IFERROR(VLOOKUP(Table_Merge1[[#This Row],[Column1]],Table11[#All],2,FALSE),LEFT(AB841,8)&amp;IF(LEN((RIGHT(AB841,2)+1))&lt;2,"0"&amp;(RIGHT(AB841,2)+1),(RIGHT(AB841,2)-1))),"")</f>
        <v>1399.02.18</v>
      </c>
      <c r="AC840" s="259" t="str">
        <f ca="1">LEFT(Table_Merge1[[#This Row],[Column2]],4)</f>
        <v>1399</v>
      </c>
      <c r="AD840" s="259" t="str">
        <f ca="1">RIGHT(LEFT(Table_Merge1[[#This Row],[Column2]],7),2)</f>
        <v>02</v>
      </c>
      <c r="AE840" s="259" t="str">
        <f ca="1">RIGHT(Table_Merge1[[#This Row],[Column2]],2)</f>
        <v>18</v>
      </c>
      <c r="AF840">
        <v>2</v>
      </c>
      <c r="AG840">
        <v>18</v>
      </c>
      <c r="AH840" s="260">
        <v>2020</v>
      </c>
      <c r="AI840" t="s">
        <v>3439</v>
      </c>
      <c r="AJ840" s="260">
        <v>7</v>
      </c>
      <c r="AK840">
        <v>1688.65</v>
      </c>
      <c r="AL840">
        <v>1476</v>
      </c>
      <c r="AM840">
        <v>1414475</v>
      </c>
      <c r="AN840">
        <v>16350</v>
      </c>
      <c r="AO840">
        <v>138033</v>
      </c>
      <c r="AP840" s="287">
        <f>IFERROR(IF(Table_Merge1[[#This Row],[LME Zinc stock]]*Table_Merge1[[#This Row],[Nima.مقدار]]=0,"",Table_Merge1[[#This Row],[LME Zinc stock]]*Table_Merge1[[#This Row],[Nima.مقدار]]),"")</f>
        <v>195244227675</v>
      </c>
      <c r="AQ840" s="287">
        <f>IFERROR(IF(Table_Merge1[[#This Row],[LME Zinc 3-month]]*Table_Merge1[[#This Row],[Nima.مقدار]]=0,"",Table_Merge1[[#This Row],[LME Zinc 3-month]]*Table_Merge1[[#This Row],[Nima.مقدار]]),"")</f>
        <v>203736708</v>
      </c>
      <c r="AR840" s="288">
        <f>IFERROR(IF(Table_Merge1[[#This Row],[LME Zinc stock]]*Table_Merge1[[#This Row],[Azad.Sell]]=0,"",Table_Merge1[[#This Row],[LME Zinc stock]]*Table_Merge1[[#This Row],[Azad.Sell]]),"")</f>
        <v>23126666250</v>
      </c>
      <c r="AS840" s="288">
        <f>IFERROR(IF(Table_Merge1[[#This Row],[LME Zinc 3-month]]*Table_Merge1[[#This Row],[Azad.Sell]]=0,"",Table_Merge1[[#This Row],[LME Zinc 3-month]]*Table_Merge1[[#This Row],[Azad.Sell]]),"")</f>
        <v>24132600</v>
      </c>
      <c r="AT840"/>
    </row>
    <row r="841" spans="1:46" x14ac:dyDescent="0.25">
      <c r="A841" s="258">
        <v>42050</v>
      </c>
      <c r="B8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1393.11.26</v>
      </c>
      <c r="C841" s="195">
        <f t="shared" ca="1" si="49"/>
        <v>1393</v>
      </c>
      <c r="D8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41" s="195">
        <f>_xlfn.NUMBERVALUE(RIGHT(Table11[[#This Row],[تاریخ شمسی]],2))</f>
        <v>26</v>
      </c>
      <c r="F8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11-26</v>
      </c>
      <c r="G841" s="195" t="s">
        <v>992</v>
      </c>
      <c r="I841" s="259">
        <v>44580</v>
      </c>
      <c r="J841">
        <v>27820</v>
      </c>
      <c r="L841" s="259">
        <v>42050</v>
      </c>
      <c r="M841">
        <v>34270</v>
      </c>
      <c r="O841" s="284">
        <f>IFERROR(DATE(Table7[[#This Row],[year]],MONTH(DATEVALUE(Table7[[#This Row],[month]]&amp;"1")),Table7[[#This Row],[day]]),"")</f>
        <v>43875</v>
      </c>
      <c r="P841" s="195" t="s">
        <v>4266</v>
      </c>
      <c r="Q841" s="195">
        <v>2020</v>
      </c>
      <c r="R841" s="195" t="s">
        <v>3433</v>
      </c>
      <c r="S841" s="195">
        <v>14</v>
      </c>
      <c r="T841" s="195">
        <v>1576.35</v>
      </c>
      <c r="U841" s="195">
        <v>1698</v>
      </c>
      <c r="V841" s="195">
        <v>1127400</v>
      </c>
      <c r="X841" s="260">
        <v>43957</v>
      </c>
      <c r="Y841" t="s">
        <v>8750</v>
      </c>
      <c r="Z841" s="260">
        <v>5</v>
      </c>
      <c r="AA841">
        <v>1399</v>
      </c>
      <c r="AB841" s="260" t="str">
        <f ca="1">IFERROR(IFERROR(VLOOKUP(Table_Merge1[[#This Row],[Column1]],Table11[#All],2,FALSE),LEFT(AB842,8)&amp;IF(LEN((RIGHT(AB842,2)+1))&lt;2,"0"&amp;(RIGHT(AB842,2)+1),(RIGHT(AB842,2)-1))),"")</f>
        <v>1399.02.17</v>
      </c>
      <c r="AC841" s="259" t="str">
        <f ca="1">LEFT(Table_Merge1[[#This Row],[Column2]],4)</f>
        <v>1399</v>
      </c>
      <c r="AD841" s="259" t="str">
        <f ca="1">RIGHT(LEFT(Table_Merge1[[#This Row],[Column2]],7),2)</f>
        <v>02</v>
      </c>
      <c r="AE841" s="259" t="str">
        <f ca="1">RIGHT(Table_Merge1[[#This Row],[Column2]],2)</f>
        <v>17</v>
      </c>
      <c r="AF841">
        <v>2</v>
      </c>
      <c r="AG841">
        <v>17</v>
      </c>
      <c r="AH841" s="260">
        <v>2020</v>
      </c>
      <c r="AI841" t="s">
        <v>3439</v>
      </c>
      <c r="AJ841" s="260">
        <v>6</v>
      </c>
      <c r="AK841">
        <v>1698.9</v>
      </c>
      <c r="AL841">
        <v>1467</v>
      </c>
      <c r="AM841">
        <v>1419675</v>
      </c>
      <c r="AN841">
        <v>16300</v>
      </c>
      <c r="AO841">
        <v>138105</v>
      </c>
      <c r="AP841" s="287">
        <f>IFERROR(IF(Table_Merge1[[#This Row],[LME Zinc stock]]*Table_Merge1[[#This Row],[Nima.مقدار]]=0,"",Table_Merge1[[#This Row],[LME Zinc stock]]*Table_Merge1[[#This Row],[Nima.مقدار]]),"")</f>
        <v>196064215875</v>
      </c>
      <c r="AQ841" s="287">
        <f>IFERROR(IF(Table_Merge1[[#This Row],[LME Zinc 3-month]]*Table_Merge1[[#This Row],[Nima.مقدار]]=0,"",Table_Merge1[[#This Row],[LME Zinc 3-month]]*Table_Merge1[[#This Row],[Nima.مقدار]]),"")</f>
        <v>202600035</v>
      </c>
      <c r="AR841" s="288">
        <f>IFERROR(IF(Table_Merge1[[#This Row],[LME Zinc stock]]*Table_Merge1[[#This Row],[Azad.Sell]]=0,"",Table_Merge1[[#This Row],[LME Zinc stock]]*Table_Merge1[[#This Row],[Azad.Sell]]),"")</f>
        <v>23140702500</v>
      </c>
      <c r="AS841" s="288">
        <f>IFERROR(IF(Table_Merge1[[#This Row],[LME Zinc 3-month]]*Table_Merge1[[#This Row],[Azad.Sell]]=0,"",Table_Merge1[[#This Row],[LME Zinc 3-month]]*Table_Merge1[[#This Row],[Azad.Sell]]),"")</f>
        <v>23912100</v>
      </c>
      <c r="AT841"/>
    </row>
    <row r="842" spans="1:46" x14ac:dyDescent="0.25">
      <c r="A842" s="258">
        <v>42051</v>
      </c>
      <c r="B8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1393.11.27</v>
      </c>
      <c r="C842" s="195">
        <f t="shared" ca="1" si="49"/>
        <v>1393</v>
      </c>
      <c r="D8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42" s="195">
        <f>_xlfn.NUMBERVALUE(RIGHT(Table11[[#This Row],[تاریخ شمسی]],2))</f>
        <v>27</v>
      </c>
      <c r="F8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11-27</v>
      </c>
      <c r="G842" s="195" t="s">
        <v>993</v>
      </c>
      <c r="I842" s="259">
        <v>44581</v>
      </c>
      <c r="J842">
        <v>27950</v>
      </c>
      <c r="L842" s="259">
        <v>42051</v>
      </c>
      <c r="M842">
        <v>34220</v>
      </c>
      <c r="O842" s="283">
        <f>IFERROR(DATE(Table7[[#This Row],[year]],MONTH(DATEVALUE(Table7[[#This Row],[month]]&amp;"1")),Table7[[#This Row],[day]]),"")</f>
        <v>43874</v>
      </c>
      <c r="P842" s="257" t="s">
        <v>4267</v>
      </c>
      <c r="Q842" s="257">
        <v>2020</v>
      </c>
      <c r="R842" s="257" t="s">
        <v>3433</v>
      </c>
      <c r="S842" s="257">
        <v>13</v>
      </c>
      <c r="T842" s="257">
        <v>1575</v>
      </c>
      <c r="U842" s="257">
        <v>1703</v>
      </c>
      <c r="V842" s="257">
        <v>1138975</v>
      </c>
      <c r="X842" s="260">
        <v>43956</v>
      </c>
      <c r="Y842" t="s">
        <v>8749</v>
      </c>
      <c r="Z842" s="260">
        <v>5</v>
      </c>
      <c r="AA842">
        <v>1399</v>
      </c>
      <c r="AB842" s="260" t="str">
        <f ca="1">IFERROR(IFERROR(VLOOKUP(Table_Merge1[[#This Row],[Column1]],Table11[#All],2,FALSE),LEFT(AB843,8)&amp;IF(LEN((RIGHT(AB843,2)+1))&lt;2,"0"&amp;(RIGHT(AB843,2)+1),(RIGHT(AB843,2)-1))),"")</f>
        <v>1399.02.16</v>
      </c>
      <c r="AC842" s="259" t="str">
        <f ca="1">LEFT(Table_Merge1[[#This Row],[Column2]],4)</f>
        <v>1399</v>
      </c>
      <c r="AD842" s="259" t="str">
        <f ca="1">RIGHT(LEFT(Table_Merge1[[#This Row],[Column2]],7),2)</f>
        <v>02</v>
      </c>
      <c r="AE842" s="259" t="str">
        <f ca="1">RIGHT(Table_Merge1[[#This Row],[Column2]],2)</f>
        <v>16</v>
      </c>
      <c r="AF842">
        <v>2</v>
      </c>
      <c r="AG842">
        <v>16</v>
      </c>
      <c r="AH842" s="260">
        <v>2020</v>
      </c>
      <c r="AI842" t="s">
        <v>3439</v>
      </c>
      <c r="AJ842" s="260">
        <v>5</v>
      </c>
      <c r="AK842">
        <v>1696.3</v>
      </c>
      <c r="AL842">
        <v>1469</v>
      </c>
      <c r="AM842">
        <v>1361575</v>
      </c>
      <c r="AN842">
        <v>16180</v>
      </c>
      <c r="AO842">
        <v>138177</v>
      </c>
      <c r="AP842" s="287">
        <f>IFERROR(IF(Table_Merge1[[#This Row],[LME Zinc stock]]*Table_Merge1[[#This Row],[Nima.مقدار]]=0,"",Table_Merge1[[#This Row],[LME Zinc stock]]*Table_Merge1[[#This Row],[Nima.مقدار]]),"")</f>
        <v>188138348775</v>
      </c>
      <c r="AQ842" s="287">
        <f>IFERROR(IF(Table_Merge1[[#This Row],[LME Zinc 3-month]]*Table_Merge1[[#This Row],[Nima.مقدار]]=0,"",Table_Merge1[[#This Row],[LME Zinc 3-month]]*Table_Merge1[[#This Row],[Nima.مقدار]]),"")</f>
        <v>202982013</v>
      </c>
      <c r="AR842" s="288">
        <f>IFERROR(IF(Table_Merge1[[#This Row],[LME Zinc stock]]*Table_Merge1[[#This Row],[Azad.Sell]]=0,"",Table_Merge1[[#This Row],[LME Zinc stock]]*Table_Merge1[[#This Row],[Azad.Sell]]),"")</f>
        <v>22030283500</v>
      </c>
      <c r="AS842" s="288">
        <f>IFERROR(IF(Table_Merge1[[#This Row],[LME Zinc 3-month]]*Table_Merge1[[#This Row],[Azad.Sell]]=0,"",Table_Merge1[[#This Row],[LME Zinc 3-month]]*Table_Merge1[[#This Row],[Azad.Sell]]),"")</f>
        <v>23768420</v>
      </c>
      <c r="AT842"/>
    </row>
    <row r="843" spans="1:46" x14ac:dyDescent="0.25">
      <c r="A843" s="258">
        <v>42052</v>
      </c>
      <c r="B8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1393.11.28</v>
      </c>
      <c r="C843" s="195">
        <f t="shared" ca="1" si="49"/>
        <v>1393</v>
      </c>
      <c r="D8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43" s="195">
        <f>_xlfn.NUMBERVALUE(RIGHT(Table11[[#This Row],[تاریخ شمسی]],2))</f>
        <v>28</v>
      </c>
      <c r="F8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11-28</v>
      </c>
      <c r="G843" s="195" t="s">
        <v>994</v>
      </c>
      <c r="I843" s="259">
        <v>44582</v>
      </c>
      <c r="J843">
        <v>27950</v>
      </c>
      <c r="L843" s="259">
        <v>42052</v>
      </c>
      <c r="M843">
        <v>34030</v>
      </c>
      <c r="O843" s="284">
        <f>IFERROR(DATE(Table7[[#This Row],[year]],MONTH(DATEVALUE(Table7[[#This Row],[month]]&amp;"1")),Table7[[#This Row],[day]]),"")</f>
        <v>43873</v>
      </c>
      <c r="P843" s="195" t="s">
        <v>4268</v>
      </c>
      <c r="Q843" s="195">
        <v>2020</v>
      </c>
      <c r="R843" s="195" t="s">
        <v>3433</v>
      </c>
      <c r="S843" s="195">
        <v>12</v>
      </c>
      <c r="T843" s="195">
        <v>1566.75</v>
      </c>
      <c r="U843" s="195">
        <v>1715</v>
      </c>
      <c r="V843" s="195">
        <v>1150775</v>
      </c>
      <c r="X843" s="260">
        <v>43955</v>
      </c>
      <c r="Y843" t="s">
        <v>8748</v>
      </c>
      <c r="Z843" s="260">
        <v>5</v>
      </c>
      <c r="AA843">
        <v>1399</v>
      </c>
      <c r="AB843" s="260" t="str">
        <f ca="1">IFERROR(IFERROR(VLOOKUP(Table_Merge1[[#This Row],[Column1]],Table11[#All],2,FALSE),LEFT(AB844,8)&amp;IF(LEN((RIGHT(AB844,2)+1))&lt;2,"0"&amp;(RIGHT(AB844,2)+1),(RIGHT(AB844,2)-1))),"")</f>
        <v>1399.02.15</v>
      </c>
      <c r="AC843" s="259" t="str">
        <f ca="1">LEFT(Table_Merge1[[#This Row],[Column2]],4)</f>
        <v>1399</v>
      </c>
      <c r="AD843" s="259" t="str">
        <f ca="1">RIGHT(LEFT(Table_Merge1[[#This Row],[Column2]],7),2)</f>
        <v>02</v>
      </c>
      <c r="AE843" s="259" t="str">
        <f ca="1">RIGHT(Table_Merge1[[#This Row],[Column2]],2)</f>
        <v>15</v>
      </c>
      <c r="AF843">
        <v>2</v>
      </c>
      <c r="AG843">
        <v>15</v>
      </c>
      <c r="AH843" s="260">
        <v>2020</v>
      </c>
      <c r="AI843" t="s">
        <v>3439</v>
      </c>
      <c r="AJ843" s="260">
        <v>4</v>
      </c>
      <c r="AK843">
        <v>1703.7</v>
      </c>
      <c r="AL843">
        <v>1476.5</v>
      </c>
      <c r="AM843">
        <v>1351800</v>
      </c>
      <c r="AN843">
        <v>16200</v>
      </c>
      <c r="AO843">
        <v>138321</v>
      </c>
      <c r="AP843" s="287">
        <f>IFERROR(IF(Table_Merge1[[#This Row],[LME Zinc stock]]*Table_Merge1[[#This Row],[Nima.مقدار]]=0,"",Table_Merge1[[#This Row],[LME Zinc stock]]*Table_Merge1[[#This Row],[Nima.مقدار]]),"")</f>
        <v>186982327800</v>
      </c>
      <c r="AQ843" s="287">
        <f>IFERROR(IF(Table_Merge1[[#This Row],[LME Zinc 3-month]]*Table_Merge1[[#This Row],[Nima.مقدار]]=0,"",Table_Merge1[[#This Row],[LME Zinc 3-month]]*Table_Merge1[[#This Row],[Nima.مقدار]]),"")</f>
        <v>204230956.5</v>
      </c>
      <c r="AR843" s="288">
        <f>IFERROR(IF(Table_Merge1[[#This Row],[LME Zinc stock]]*Table_Merge1[[#This Row],[Azad.Sell]]=0,"",Table_Merge1[[#This Row],[LME Zinc stock]]*Table_Merge1[[#This Row],[Azad.Sell]]),"")</f>
        <v>21899160000</v>
      </c>
      <c r="AS843" s="288">
        <f>IFERROR(IF(Table_Merge1[[#This Row],[LME Zinc 3-month]]*Table_Merge1[[#This Row],[Azad.Sell]]=0,"",Table_Merge1[[#This Row],[LME Zinc 3-month]]*Table_Merge1[[#This Row],[Azad.Sell]]),"")</f>
        <v>23919300</v>
      </c>
      <c r="AT843"/>
    </row>
    <row r="844" spans="1:46" x14ac:dyDescent="0.25">
      <c r="A844" s="258">
        <v>42053</v>
      </c>
      <c r="B8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1393.11.29</v>
      </c>
      <c r="C844" s="195">
        <f t="shared" ca="1" si="49"/>
        <v>1393</v>
      </c>
      <c r="D8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44" s="195">
        <f>_xlfn.NUMBERVALUE(RIGHT(Table11[[#This Row],[تاریخ شمسی]],2))</f>
        <v>29</v>
      </c>
      <c r="F8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11-29</v>
      </c>
      <c r="G844" s="195" t="s">
        <v>995</v>
      </c>
      <c r="I844" s="259">
        <v>44583</v>
      </c>
      <c r="J844">
        <v>27920</v>
      </c>
      <c r="L844" s="259">
        <v>42053</v>
      </c>
      <c r="M844">
        <v>34100</v>
      </c>
      <c r="O844" s="283">
        <f>IFERROR(DATE(Table7[[#This Row],[year]],MONTH(DATEVALUE(Table7[[#This Row],[month]]&amp;"1")),Table7[[#This Row],[day]]),"")</f>
        <v>43872</v>
      </c>
      <c r="P844" s="257" t="s">
        <v>4269</v>
      </c>
      <c r="Q844" s="257">
        <v>2020</v>
      </c>
      <c r="R844" s="257" t="s">
        <v>3433</v>
      </c>
      <c r="S844" s="257">
        <v>11</v>
      </c>
      <c r="T844" s="257">
        <v>1567.7</v>
      </c>
      <c r="U844" s="257">
        <v>1712.5</v>
      </c>
      <c r="V844" s="257">
        <v>1162300</v>
      </c>
      <c r="X844" s="260">
        <v>43952</v>
      </c>
      <c r="Z844" s="260">
        <v>5</v>
      </c>
      <c r="AB844" s="260" t="str">
        <f ca="1">IFERROR(IFERROR(VLOOKUP(Table_Merge1[[#This Row],[Column1]],Table11[#All],2,FALSE),LEFT(AB845,8)&amp;IF(LEN((RIGHT(AB845,2)+1))&lt;2,"0"&amp;(RIGHT(AB845,2)+1),(RIGHT(AB845,2)-1))),"")</f>
        <v>1399.02.10</v>
      </c>
      <c r="AC844" s="259" t="str">
        <f ca="1">LEFT(Table_Merge1[[#This Row],[Column2]],4)</f>
        <v>1399</v>
      </c>
      <c r="AD844" s="259" t="str">
        <f ca="1">RIGHT(LEFT(Table_Merge1[[#This Row],[Column2]],7),2)</f>
        <v>02</v>
      </c>
      <c r="AE844" s="259" t="str">
        <f ca="1">RIGHT(Table_Merge1[[#This Row],[Column2]],2)</f>
        <v>10</v>
      </c>
      <c r="AH844" s="260">
        <v>2020</v>
      </c>
      <c r="AI844" t="s">
        <v>3439</v>
      </c>
      <c r="AJ844" s="260">
        <v>1</v>
      </c>
      <c r="AK844">
        <v>1673.05</v>
      </c>
      <c r="AL844">
        <v>1482</v>
      </c>
      <c r="AM844">
        <v>1354375</v>
      </c>
      <c r="AN844">
        <v>16140</v>
      </c>
      <c r="AP844" s="287" t="str">
        <f>IFERROR(IF(Table_Merge1[[#This Row],[LME Zinc stock]]*Table_Merge1[[#This Row],[Nima.مقدار]]=0,"",Table_Merge1[[#This Row],[LME Zinc stock]]*Table_Merge1[[#This Row],[Nima.مقدار]]),"")</f>
        <v/>
      </c>
      <c r="AQ844" s="287" t="str">
        <f>IFERROR(IF(Table_Merge1[[#This Row],[LME Zinc 3-month]]*Table_Merge1[[#This Row],[Nima.مقدار]]=0,"",Table_Merge1[[#This Row],[LME Zinc 3-month]]*Table_Merge1[[#This Row],[Nima.مقدار]]),"")</f>
        <v/>
      </c>
      <c r="AR844" s="288">
        <f>IFERROR(IF(Table_Merge1[[#This Row],[LME Zinc stock]]*Table_Merge1[[#This Row],[Azad.Sell]]=0,"",Table_Merge1[[#This Row],[LME Zinc stock]]*Table_Merge1[[#This Row],[Azad.Sell]]),"")</f>
        <v>21859612500</v>
      </c>
      <c r="AS844" s="288">
        <f>IFERROR(IF(Table_Merge1[[#This Row],[LME Zinc 3-month]]*Table_Merge1[[#This Row],[Azad.Sell]]=0,"",Table_Merge1[[#This Row],[LME Zinc 3-month]]*Table_Merge1[[#This Row],[Azad.Sell]]),"")</f>
        <v>23919480</v>
      </c>
      <c r="AT844"/>
    </row>
    <row r="845" spans="1:46" x14ac:dyDescent="0.25">
      <c r="A845" s="258">
        <v>42054</v>
      </c>
      <c r="B8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1393.11.30</v>
      </c>
      <c r="C845" s="195">
        <f t="shared" ca="1" si="49"/>
        <v>1393</v>
      </c>
      <c r="D8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845" s="195">
        <f>_xlfn.NUMBERVALUE(RIGHT(Table11[[#This Row],[تاریخ شمسی]],2))</f>
        <v>30</v>
      </c>
      <c r="F8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11-30</v>
      </c>
      <c r="G845" s="195" t="s">
        <v>996</v>
      </c>
      <c r="I845" s="259">
        <v>44584</v>
      </c>
      <c r="J845">
        <v>28080</v>
      </c>
      <c r="L845" s="259">
        <v>42054</v>
      </c>
      <c r="M845">
        <v>34100</v>
      </c>
      <c r="O845" s="284">
        <f>IFERROR(DATE(Table7[[#This Row],[year]],MONTH(DATEVALUE(Table7[[#This Row],[month]]&amp;"1")),Table7[[#This Row],[day]]),"")</f>
        <v>43871</v>
      </c>
      <c r="P845" s="195" t="s">
        <v>4270</v>
      </c>
      <c r="Q845" s="195">
        <v>2020</v>
      </c>
      <c r="R845" s="195" t="s">
        <v>3433</v>
      </c>
      <c r="S845" s="195">
        <v>10</v>
      </c>
      <c r="T845" s="195">
        <v>1574.05</v>
      </c>
      <c r="U845" s="195">
        <v>1708.5</v>
      </c>
      <c r="V845" s="195">
        <v>1177425</v>
      </c>
      <c r="X845" s="260">
        <v>43951</v>
      </c>
      <c r="Y845" t="s">
        <v>8747</v>
      </c>
      <c r="Z845" s="260">
        <v>5</v>
      </c>
      <c r="AA845">
        <v>1399</v>
      </c>
      <c r="AB845" s="260" t="str">
        <f ca="1">IFERROR(IFERROR(VLOOKUP(Table_Merge1[[#This Row],[Column1]],Table11[#All],2,FALSE),LEFT(AB846,8)&amp;IF(LEN((RIGHT(AB846,2)+1))&lt;2,"0"&amp;(RIGHT(AB846,2)+1),(RIGHT(AB846,2)-1))),"")</f>
        <v>1399.02.11</v>
      </c>
      <c r="AC845" s="259" t="str">
        <f ca="1">LEFT(Table_Merge1[[#This Row],[Column2]],4)</f>
        <v>1399</v>
      </c>
      <c r="AD845" s="259" t="str">
        <f ca="1">RIGHT(LEFT(Table_Merge1[[#This Row],[Column2]],7),2)</f>
        <v>02</v>
      </c>
      <c r="AE845" s="259" t="str">
        <f ca="1">RIGHT(Table_Merge1[[#This Row],[Column2]],2)</f>
        <v>11</v>
      </c>
      <c r="AF845">
        <v>2</v>
      </c>
      <c r="AG845">
        <v>11</v>
      </c>
      <c r="AH845" s="260">
        <v>2020</v>
      </c>
      <c r="AI845" t="s">
        <v>3437</v>
      </c>
      <c r="AJ845" s="260">
        <v>30</v>
      </c>
      <c r="AK845">
        <v>1716.75</v>
      </c>
      <c r="AL845">
        <v>1486.5</v>
      </c>
      <c r="AM845">
        <v>1349800</v>
      </c>
      <c r="AN845">
        <v>16140</v>
      </c>
      <c r="AO845">
        <v>138106</v>
      </c>
      <c r="AP845" s="287">
        <f>IFERROR(IF(Table_Merge1[[#This Row],[LME Zinc stock]]*Table_Merge1[[#This Row],[Nima.مقدار]]=0,"",Table_Merge1[[#This Row],[LME Zinc stock]]*Table_Merge1[[#This Row],[Nima.مقدار]]),"")</f>
        <v>186415478800</v>
      </c>
      <c r="AQ845" s="287">
        <f>IFERROR(IF(Table_Merge1[[#This Row],[LME Zinc 3-month]]*Table_Merge1[[#This Row],[Nima.مقدار]]=0,"",Table_Merge1[[#This Row],[LME Zinc 3-month]]*Table_Merge1[[#This Row],[Nima.مقدار]]),"")</f>
        <v>205294569</v>
      </c>
      <c r="AR845" s="288">
        <f>IFERROR(IF(Table_Merge1[[#This Row],[LME Zinc stock]]*Table_Merge1[[#This Row],[Azad.Sell]]=0,"",Table_Merge1[[#This Row],[LME Zinc stock]]*Table_Merge1[[#This Row],[Azad.Sell]]),"")</f>
        <v>21785772000</v>
      </c>
      <c r="AS845" s="288">
        <f>IFERROR(IF(Table_Merge1[[#This Row],[LME Zinc 3-month]]*Table_Merge1[[#This Row],[Azad.Sell]]=0,"",Table_Merge1[[#This Row],[LME Zinc 3-month]]*Table_Merge1[[#This Row],[Azad.Sell]]),"")</f>
        <v>23992110</v>
      </c>
      <c r="AT845"/>
    </row>
    <row r="846" spans="1:46" x14ac:dyDescent="0.25">
      <c r="A846" s="258">
        <v>42056</v>
      </c>
      <c r="B8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1393.12.02</v>
      </c>
      <c r="C846" s="195">
        <f t="shared" ca="1" si="49"/>
        <v>1393</v>
      </c>
      <c r="D8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46" s="195">
        <f>_xlfn.NUMBERVALUE(RIGHT(Table11[[#This Row],[تاریخ شمسی]],2))</f>
        <v>2</v>
      </c>
      <c r="F8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12-02</v>
      </c>
      <c r="G846" s="195" t="s">
        <v>997</v>
      </c>
      <c r="I846" s="259">
        <v>44585</v>
      </c>
      <c r="J846">
        <v>28170</v>
      </c>
      <c r="L846" s="259">
        <v>42056</v>
      </c>
      <c r="M846">
        <v>34050</v>
      </c>
      <c r="O846" s="283">
        <f>IFERROR(DATE(Table7[[#This Row],[year]],MONTH(DATEVALUE(Table7[[#This Row],[month]]&amp;"1")),Table7[[#This Row],[day]]),"")</f>
        <v>43868</v>
      </c>
      <c r="P846" s="257" t="s">
        <v>4271</v>
      </c>
      <c r="Q846" s="257">
        <v>2020</v>
      </c>
      <c r="R846" s="257" t="s">
        <v>3433</v>
      </c>
      <c r="S846" s="257">
        <v>7</v>
      </c>
      <c r="T846" s="257">
        <v>1568.3</v>
      </c>
      <c r="U846" s="257">
        <v>1712</v>
      </c>
      <c r="V846" s="257">
        <v>1192375</v>
      </c>
      <c r="X846" s="260">
        <v>43950</v>
      </c>
      <c r="Y846" t="s">
        <v>8746</v>
      </c>
      <c r="Z846" s="260">
        <v>5</v>
      </c>
      <c r="AA846">
        <v>1399</v>
      </c>
      <c r="AB846" s="260" t="str">
        <f ca="1">IFERROR(IFERROR(VLOOKUP(Table_Merge1[[#This Row],[Column1]],Table11[#All],2,FALSE),LEFT(AB847,8)&amp;IF(LEN((RIGHT(AB847,2)+1))&lt;2,"0"&amp;(RIGHT(AB847,2)+1),(RIGHT(AB847,2)-1))),"")</f>
        <v>1399.02.10</v>
      </c>
      <c r="AC846" s="259" t="str">
        <f ca="1">LEFT(Table_Merge1[[#This Row],[Column2]],4)</f>
        <v>1399</v>
      </c>
      <c r="AD846" s="259" t="str">
        <f ca="1">RIGHT(LEFT(Table_Merge1[[#This Row],[Column2]],7),2)</f>
        <v>02</v>
      </c>
      <c r="AE846" s="259" t="str">
        <f ca="1">RIGHT(Table_Merge1[[#This Row],[Column2]],2)</f>
        <v>10</v>
      </c>
      <c r="AF846">
        <v>2</v>
      </c>
      <c r="AG846">
        <v>10</v>
      </c>
      <c r="AH846" s="260">
        <v>2020</v>
      </c>
      <c r="AI846" t="s">
        <v>3437</v>
      </c>
      <c r="AJ846" s="260">
        <v>29</v>
      </c>
      <c r="AK846">
        <v>1706</v>
      </c>
      <c r="AL846">
        <v>1481</v>
      </c>
      <c r="AM846">
        <v>1352525</v>
      </c>
      <c r="AN846">
        <v>16270</v>
      </c>
      <c r="AO846">
        <v>139340</v>
      </c>
      <c r="AP846" s="287">
        <f>IFERROR(IF(Table_Merge1[[#This Row],[LME Zinc stock]]*Table_Merge1[[#This Row],[Nima.مقدار]]=0,"",Table_Merge1[[#This Row],[LME Zinc stock]]*Table_Merge1[[#This Row],[Nima.مقدار]]),"")</f>
        <v>188460833500</v>
      </c>
      <c r="AQ846" s="287">
        <f>IFERROR(IF(Table_Merge1[[#This Row],[LME Zinc 3-month]]*Table_Merge1[[#This Row],[Nima.مقدار]]=0,"",Table_Merge1[[#This Row],[LME Zinc 3-month]]*Table_Merge1[[#This Row],[Nima.مقدار]]),"")</f>
        <v>206362540</v>
      </c>
      <c r="AR846" s="288">
        <f>IFERROR(IF(Table_Merge1[[#This Row],[LME Zinc stock]]*Table_Merge1[[#This Row],[Azad.Sell]]=0,"",Table_Merge1[[#This Row],[LME Zinc stock]]*Table_Merge1[[#This Row],[Azad.Sell]]),"")</f>
        <v>22005581750</v>
      </c>
      <c r="AS846" s="288">
        <f>IFERROR(IF(Table_Merge1[[#This Row],[LME Zinc 3-month]]*Table_Merge1[[#This Row],[Azad.Sell]]=0,"",Table_Merge1[[#This Row],[LME Zinc 3-month]]*Table_Merge1[[#This Row],[Azad.Sell]]),"")</f>
        <v>24095870</v>
      </c>
      <c r="AT846"/>
    </row>
    <row r="847" spans="1:46" x14ac:dyDescent="0.25">
      <c r="A847" s="258">
        <v>42057</v>
      </c>
      <c r="B8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1393.12.03</v>
      </c>
      <c r="C847" s="195">
        <f t="shared" ca="1" si="49"/>
        <v>1393</v>
      </c>
      <c r="D8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47" s="195">
        <f>_xlfn.NUMBERVALUE(RIGHT(Table11[[#This Row],[تاریخ شمسی]],2))</f>
        <v>3</v>
      </c>
      <c r="F8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12-03</v>
      </c>
      <c r="G847" s="195" t="s">
        <v>998</v>
      </c>
      <c r="I847" s="259">
        <v>44586</v>
      </c>
      <c r="J847">
        <v>28100</v>
      </c>
      <c r="L847" s="259">
        <v>42057</v>
      </c>
      <c r="M847">
        <v>34180</v>
      </c>
      <c r="O847" s="284">
        <f>IFERROR(DATE(Table7[[#This Row],[year]],MONTH(DATEVALUE(Table7[[#This Row],[month]]&amp;"1")),Table7[[#This Row],[day]]),"")</f>
        <v>43867</v>
      </c>
      <c r="P847" s="195" t="s">
        <v>4272</v>
      </c>
      <c r="Q847" s="195">
        <v>2020</v>
      </c>
      <c r="R847" s="195" t="s">
        <v>3433</v>
      </c>
      <c r="S847" s="195">
        <v>6</v>
      </c>
      <c r="T847" s="195">
        <v>1564.75</v>
      </c>
      <c r="U847" s="195">
        <v>1734</v>
      </c>
      <c r="V847" s="195">
        <v>1206450</v>
      </c>
      <c r="X847" s="260">
        <v>43949</v>
      </c>
      <c r="Y847" t="s">
        <v>8745</v>
      </c>
      <c r="Z847" s="260">
        <v>5</v>
      </c>
      <c r="AA847">
        <v>1399</v>
      </c>
      <c r="AB847" s="260" t="str">
        <f ca="1">IFERROR(IFERROR(VLOOKUP(Table_Merge1[[#This Row],[Column1]],Table11[#All],2,FALSE),LEFT(AB848,8)&amp;IF(LEN((RIGHT(AB848,2)+1))&lt;2,"0"&amp;(RIGHT(AB848,2)+1),(RIGHT(AB848,2)-1))),"")</f>
        <v>1399.02.09</v>
      </c>
      <c r="AC847" s="259" t="str">
        <f ca="1">LEFT(Table_Merge1[[#This Row],[Column2]],4)</f>
        <v>1399</v>
      </c>
      <c r="AD847" s="259" t="str">
        <f ca="1">RIGHT(LEFT(Table_Merge1[[#This Row],[Column2]],7),2)</f>
        <v>02</v>
      </c>
      <c r="AE847" s="259" t="str">
        <f ca="1">RIGHT(Table_Merge1[[#This Row],[Column2]],2)</f>
        <v>09</v>
      </c>
      <c r="AF847">
        <v>2</v>
      </c>
      <c r="AG847">
        <v>9</v>
      </c>
      <c r="AH847" s="260">
        <v>2020</v>
      </c>
      <c r="AI847" t="s">
        <v>3437</v>
      </c>
      <c r="AJ847" s="260">
        <v>28</v>
      </c>
      <c r="AK847">
        <v>1708.1</v>
      </c>
      <c r="AL847">
        <v>1479.5</v>
      </c>
      <c r="AM847">
        <v>1355025</v>
      </c>
      <c r="AN847">
        <v>16150</v>
      </c>
      <c r="AO847">
        <v>139135</v>
      </c>
      <c r="AP847" s="287">
        <f>IFERROR(IF(Table_Merge1[[#This Row],[LME Zinc stock]]*Table_Merge1[[#This Row],[Nima.مقدار]]=0,"",Table_Merge1[[#This Row],[LME Zinc stock]]*Table_Merge1[[#This Row],[Nima.مقدار]]),"")</f>
        <v>188531403375</v>
      </c>
      <c r="AQ847" s="287">
        <f>IFERROR(IF(Table_Merge1[[#This Row],[LME Zinc 3-month]]*Table_Merge1[[#This Row],[Nima.مقدار]]=0,"",Table_Merge1[[#This Row],[LME Zinc 3-month]]*Table_Merge1[[#This Row],[Nima.مقدار]]),"")</f>
        <v>205850232.5</v>
      </c>
      <c r="AR847" s="288">
        <f>IFERROR(IF(Table_Merge1[[#This Row],[LME Zinc stock]]*Table_Merge1[[#This Row],[Azad.Sell]]=0,"",Table_Merge1[[#This Row],[LME Zinc stock]]*Table_Merge1[[#This Row],[Azad.Sell]]),"")</f>
        <v>21883653750</v>
      </c>
      <c r="AS847" s="288">
        <f>IFERROR(IF(Table_Merge1[[#This Row],[LME Zinc 3-month]]*Table_Merge1[[#This Row],[Azad.Sell]]=0,"",Table_Merge1[[#This Row],[LME Zinc 3-month]]*Table_Merge1[[#This Row],[Azad.Sell]]),"")</f>
        <v>23893925</v>
      </c>
      <c r="AT847"/>
    </row>
    <row r="848" spans="1:46" x14ac:dyDescent="0.25">
      <c r="A848" s="258">
        <v>42058</v>
      </c>
      <c r="B8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1393.12.04</v>
      </c>
      <c r="C848" s="195">
        <f t="shared" ca="1" si="49"/>
        <v>1393</v>
      </c>
      <c r="D8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48" s="195">
        <f>_xlfn.NUMBERVALUE(RIGHT(Table11[[#This Row],[تاریخ شمسی]],2))</f>
        <v>4</v>
      </c>
      <c r="F8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12-04</v>
      </c>
      <c r="G848" s="195" t="s">
        <v>999</v>
      </c>
      <c r="I848" s="259">
        <v>44587</v>
      </c>
      <c r="J848">
        <v>28050</v>
      </c>
      <c r="L848" s="259">
        <v>42058</v>
      </c>
      <c r="M848">
        <v>34290</v>
      </c>
      <c r="O848" s="283">
        <f>IFERROR(DATE(Table7[[#This Row],[year]],MONTH(DATEVALUE(Table7[[#This Row],[month]]&amp;"1")),Table7[[#This Row],[day]]),"")</f>
        <v>43866</v>
      </c>
      <c r="P848" s="257" t="s">
        <v>4273</v>
      </c>
      <c r="Q848" s="257">
        <v>2020</v>
      </c>
      <c r="R848" s="257" t="s">
        <v>3433</v>
      </c>
      <c r="S848" s="257">
        <v>5</v>
      </c>
      <c r="T848" s="257">
        <v>1552.2</v>
      </c>
      <c r="U848" s="257">
        <v>1727.5</v>
      </c>
      <c r="V848" s="257">
        <v>1221000</v>
      </c>
      <c r="X848" s="260">
        <v>43948</v>
      </c>
      <c r="Y848" t="s">
        <v>8744</v>
      </c>
      <c r="Z848" s="260">
        <v>5</v>
      </c>
      <c r="AA848">
        <v>1399</v>
      </c>
      <c r="AB848" s="260" t="str">
        <f ca="1">IFERROR(IFERROR(VLOOKUP(Table_Merge1[[#This Row],[Column1]],Table11[#All],2,FALSE),LEFT(AB849,8)&amp;IF(LEN((RIGHT(AB849,2)+1))&lt;2,"0"&amp;(RIGHT(AB849,2)+1),(RIGHT(AB849,2)-1))),"")</f>
        <v>1399.02.08</v>
      </c>
      <c r="AC848" s="259" t="str">
        <f ca="1">LEFT(Table_Merge1[[#This Row],[Column2]],4)</f>
        <v>1399</v>
      </c>
      <c r="AD848" s="259" t="str">
        <f ca="1">RIGHT(LEFT(Table_Merge1[[#This Row],[Column2]],7),2)</f>
        <v>02</v>
      </c>
      <c r="AE848" s="259" t="str">
        <f ca="1">RIGHT(Table_Merge1[[#This Row],[Column2]],2)</f>
        <v>08</v>
      </c>
      <c r="AF848">
        <v>2</v>
      </c>
      <c r="AG848">
        <v>8</v>
      </c>
      <c r="AH848" s="260">
        <v>2020</v>
      </c>
      <c r="AI848" t="s">
        <v>3437</v>
      </c>
      <c r="AJ848" s="260">
        <v>27</v>
      </c>
      <c r="AK848">
        <v>1717.25</v>
      </c>
      <c r="AL848">
        <v>1477</v>
      </c>
      <c r="AM848">
        <v>1355175</v>
      </c>
      <c r="AN848">
        <v>15950</v>
      </c>
      <c r="AO848">
        <v>138264</v>
      </c>
      <c r="AP848" s="287">
        <f>IFERROR(IF(Table_Merge1[[#This Row],[LME Zinc stock]]*Table_Merge1[[#This Row],[Nima.مقدار]]=0,"",Table_Merge1[[#This Row],[LME Zinc stock]]*Table_Merge1[[#This Row],[Nima.مقدار]]),"")</f>
        <v>187371916200</v>
      </c>
      <c r="AQ848" s="287">
        <f>IFERROR(IF(Table_Merge1[[#This Row],[LME Zinc 3-month]]*Table_Merge1[[#This Row],[Nima.مقدار]]=0,"",Table_Merge1[[#This Row],[LME Zinc 3-month]]*Table_Merge1[[#This Row],[Nima.مقدار]]),"")</f>
        <v>204215928</v>
      </c>
      <c r="AR848" s="288">
        <f>IFERROR(IF(Table_Merge1[[#This Row],[LME Zinc stock]]*Table_Merge1[[#This Row],[Azad.Sell]]=0,"",Table_Merge1[[#This Row],[LME Zinc stock]]*Table_Merge1[[#This Row],[Azad.Sell]]),"")</f>
        <v>21615041250</v>
      </c>
      <c r="AS848" s="288">
        <f>IFERROR(IF(Table_Merge1[[#This Row],[LME Zinc 3-month]]*Table_Merge1[[#This Row],[Azad.Sell]]=0,"",Table_Merge1[[#This Row],[LME Zinc 3-month]]*Table_Merge1[[#This Row],[Azad.Sell]]),"")</f>
        <v>23558150</v>
      </c>
      <c r="AT848"/>
    </row>
    <row r="849" spans="1:46" x14ac:dyDescent="0.25">
      <c r="A849" s="258">
        <v>42059</v>
      </c>
      <c r="B8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1393.12.05</v>
      </c>
      <c r="C849" s="195">
        <f t="shared" ca="1" si="49"/>
        <v>1393</v>
      </c>
      <c r="D8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49" s="195">
        <f>_xlfn.NUMBERVALUE(RIGHT(Table11[[#This Row],[تاریخ شمسی]],2))</f>
        <v>5</v>
      </c>
      <c r="F8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12-05</v>
      </c>
      <c r="G849" s="195" t="s">
        <v>1000</v>
      </c>
      <c r="I849" s="259">
        <v>44588</v>
      </c>
      <c r="J849">
        <v>28050</v>
      </c>
      <c r="L849" s="259">
        <v>42059</v>
      </c>
      <c r="M849">
        <v>34300</v>
      </c>
      <c r="O849" s="284">
        <f>IFERROR(DATE(Table7[[#This Row],[year]],MONTH(DATEVALUE(Table7[[#This Row],[month]]&amp;"1")),Table7[[#This Row],[day]]),"")</f>
        <v>43865</v>
      </c>
      <c r="P849" s="195" t="s">
        <v>4274</v>
      </c>
      <c r="Q849" s="195">
        <v>2020</v>
      </c>
      <c r="R849" s="195" t="s">
        <v>3433</v>
      </c>
      <c r="S849" s="195">
        <v>4</v>
      </c>
      <c r="T849" s="195">
        <v>1571.2</v>
      </c>
      <c r="U849" s="195">
        <v>1733</v>
      </c>
      <c r="V849" s="195">
        <v>1232200</v>
      </c>
      <c r="X849" s="260">
        <v>43945</v>
      </c>
      <c r="Z849" s="260">
        <v>6</v>
      </c>
      <c r="AB849" s="260" t="str">
        <f ca="1">IFERROR(IFERROR(VLOOKUP(Table_Merge1[[#This Row],[Column1]],Table11[#All],2,FALSE),LEFT(AB850,8)&amp;IF(LEN((RIGHT(AB850,2)+1))&lt;2,"0"&amp;(RIGHT(AB850,2)+1),(RIGHT(AB850,2)-1))),"")</f>
        <v>1399.02.05</v>
      </c>
      <c r="AC849" s="259" t="str">
        <f ca="1">LEFT(Table_Merge1[[#This Row],[Column2]],4)</f>
        <v>1399</v>
      </c>
      <c r="AD849" s="259" t="str">
        <f ca="1">RIGHT(LEFT(Table_Merge1[[#This Row],[Column2]],7),2)</f>
        <v>02</v>
      </c>
      <c r="AE849" s="259" t="str">
        <f ca="1">RIGHT(Table_Merge1[[#This Row],[Column2]],2)</f>
        <v>05</v>
      </c>
      <c r="AH849" s="260">
        <v>2020</v>
      </c>
      <c r="AI849" t="s">
        <v>3437</v>
      </c>
      <c r="AJ849" s="260">
        <v>24</v>
      </c>
      <c r="AK849">
        <v>1727.25</v>
      </c>
      <c r="AL849">
        <v>1477.5</v>
      </c>
      <c r="AM849">
        <v>1356150</v>
      </c>
      <c r="AN849">
        <v>16310</v>
      </c>
      <c r="AP849" s="287" t="str">
        <f>IFERROR(IF(Table_Merge1[[#This Row],[LME Zinc stock]]*Table_Merge1[[#This Row],[Nima.مقدار]]=0,"",Table_Merge1[[#This Row],[LME Zinc stock]]*Table_Merge1[[#This Row],[Nima.مقدار]]),"")</f>
        <v/>
      </c>
      <c r="AQ849" s="287" t="str">
        <f>IFERROR(IF(Table_Merge1[[#This Row],[LME Zinc 3-month]]*Table_Merge1[[#This Row],[Nima.مقدار]]=0,"",Table_Merge1[[#This Row],[LME Zinc 3-month]]*Table_Merge1[[#This Row],[Nima.مقدار]]),"")</f>
        <v/>
      </c>
      <c r="AR849" s="288">
        <f>IFERROR(IF(Table_Merge1[[#This Row],[LME Zinc stock]]*Table_Merge1[[#This Row],[Azad.Sell]]=0,"",Table_Merge1[[#This Row],[LME Zinc stock]]*Table_Merge1[[#This Row],[Azad.Sell]]),"")</f>
        <v>22118806500</v>
      </c>
      <c r="AS849" s="288">
        <f>IFERROR(IF(Table_Merge1[[#This Row],[LME Zinc 3-month]]*Table_Merge1[[#This Row],[Azad.Sell]]=0,"",Table_Merge1[[#This Row],[LME Zinc 3-month]]*Table_Merge1[[#This Row],[Azad.Sell]]),"")</f>
        <v>24098025</v>
      </c>
      <c r="AT849"/>
    </row>
    <row r="850" spans="1:46" x14ac:dyDescent="0.25">
      <c r="A850" s="258">
        <v>42060</v>
      </c>
      <c r="B8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1393.12.06</v>
      </c>
      <c r="C850" s="195">
        <f t="shared" ca="1" si="49"/>
        <v>1393</v>
      </c>
      <c r="D8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50" s="195">
        <f>_xlfn.NUMBERVALUE(RIGHT(Table11[[#This Row],[تاریخ شمسی]],2))</f>
        <v>6</v>
      </c>
      <c r="F8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12-06</v>
      </c>
      <c r="G850" s="195" t="s">
        <v>1001</v>
      </c>
      <c r="I850" s="259">
        <v>44589</v>
      </c>
      <c r="J850">
        <v>28050</v>
      </c>
      <c r="L850" s="259">
        <v>42060</v>
      </c>
      <c r="M850">
        <v>34330</v>
      </c>
      <c r="O850" s="283">
        <f>IFERROR(DATE(Table7[[#This Row],[year]],MONTH(DATEVALUE(Table7[[#This Row],[month]]&amp;"1")),Table7[[#This Row],[day]]),"")</f>
        <v>43864</v>
      </c>
      <c r="P850" s="257" t="s">
        <v>4275</v>
      </c>
      <c r="Q850" s="257">
        <v>2020</v>
      </c>
      <c r="R850" s="257" t="s">
        <v>3433</v>
      </c>
      <c r="S850" s="257">
        <v>3</v>
      </c>
      <c r="T850" s="257">
        <v>1578.85</v>
      </c>
      <c r="U850" s="257">
        <v>1717</v>
      </c>
      <c r="V850" s="257">
        <v>1239800</v>
      </c>
      <c r="X850" s="260">
        <v>43944</v>
      </c>
      <c r="Y850" t="s">
        <v>8743</v>
      </c>
      <c r="Z850" s="260">
        <v>6</v>
      </c>
      <c r="AA850">
        <v>1399</v>
      </c>
      <c r="AB850" s="260" t="str">
        <f ca="1">IFERROR(IFERROR(VLOOKUP(Table_Merge1[[#This Row],[Column1]],Table11[#All],2,FALSE),LEFT(AB851,8)&amp;IF(LEN((RIGHT(AB851,2)+1))&lt;2,"0"&amp;(RIGHT(AB851,2)+1),(RIGHT(AB851,2)-1))),"")</f>
        <v>1399.02.04</v>
      </c>
      <c r="AC850" s="259" t="str">
        <f ca="1">LEFT(Table_Merge1[[#This Row],[Column2]],4)</f>
        <v>1399</v>
      </c>
      <c r="AD850" s="259" t="str">
        <f ca="1">RIGHT(LEFT(Table_Merge1[[#This Row],[Column2]],7),2)</f>
        <v>02</v>
      </c>
      <c r="AE850" s="259" t="str">
        <f ca="1">RIGHT(Table_Merge1[[#This Row],[Column2]],2)</f>
        <v>04</v>
      </c>
      <c r="AF850">
        <v>2</v>
      </c>
      <c r="AG850">
        <v>4</v>
      </c>
      <c r="AH850" s="260">
        <v>2020</v>
      </c>
      <c r="AI850" t="s">
        <v>3437</v>
      </c>
      <c r="AJ850" s="260">
        <v>23</v>
      </c>
      <c r="AK850">
        <v>1727.55</v>
      </c>
      <c r="AL850" t="s">
        <v>3621</v>
      </c>
      <c r="AM850" t="s">
        <v>3621</v>
      </c>
      <c r="AN850">
        <v>16310</v>
      </c>
      <c r="AO850">
        <v>141532</v>
      </c>
      <c r="AP850" s="287" t="str">
        <f>IFERROR(IF(Table_Merge1[[#This Row],[LME Zinc stock]]*Table_Merge1[[#This Row],[Nima.مقدار]]=0,"",Table_Merge1[[#This Row],[LME Zinc stock]]*Table_Merge1[[#This Row],[Nima.مقدار]]),"")</f>
        <v/>
      </c>
      <c r="AQ850" s="287" t="str">
        <f>IFERROR(IF(Table_Merge1[[#This Row],[LME Zinc 3-month]]*Table_Merge1[[#This Row],[Nima.مقدار]]=0,"",Table_Merge1[[#This Row],[LME Zinc 3-month]]*Table_Merge1[[#This Row],[Nima.مقدار]]),"")</f>
        <v/>
      </c>
      <c r="AR850" s="288" t="str">
        <f>IFERROR(IF(Table_Merge1[[#This Row],[LME Zinc stock]]*Table_Merge1[[#This Row],[Azad.Sell]]=0,"",Table_Merge1[[#This Row],[LME Zinc stock]]*Table_Merge1[[#This Row],[Azad.Sell]]),"")</f>
        <v/>
      </c>
      <c r="AS850" s="288" t="str">
        <f>IFERROR(IF(Table_Merge1[[#This Row],[LME Zinc 3-month]]*Table_Merge1[[#This Row],[Azad.Sell]]=0,"",Table_Merge1[[#This Row],[LME Zinc 3-month]]*Table_Merge1[[#This Row],[Azad.Sell]]),"")</f>
        <v/>
      </c>
      <c r="AT850"/>
    </row>
    <row r="851" spans="1:46" x14ac:dyDescent="0.25">
      <c r="A851" s="258">
        <v>42061</v>
      </c>
      <c r="B8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1393.12.07</v>
      </c>
      <c r="C851" s="195">
        <f t="shared" ca="1" si="49"/>
        <v>1393</v>
      </c>
      <c r="D8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51" s="195">
        <f>_xlfn.NUMBERVALUE(RIGHT(Table11[[#This Row],[تاریخ شمسی]],2))</f>
        <v>7</v>
      </c>
      <c r="F8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12-07</v>
      </c>
      <c r="G851" s="195" t="s">
        <v>1002</v>
      </c>
      <c r="I851" s="259">
        <v>44590</v>
      </c>
      <c r="J851">
        <v>28120</v>
      </c>
      <c r="L851" s="259">
        <v>42061</v>
      </c>
      <c r="M851">
        <v>34370</v>
      </c>
      <c r="O851" s="284">
        <f>IFERROR(DATE(Table7[[#This Row],[year]],MONTH(DATEVALUE(Table7[[#This Row],[month]]&amp;"1")),Table7[[#This Row],[day]]),"")</f>
        <v>43861</v>
      </c>
      <c r="P851" s="195" t="s">
        <v>4276</v>
      </c>
      <c r="Q851" s="195">
        <v>2020</v>
      </c>
      <c r="R851" s="195" t="s">
        <v>3431</v>
      </c>
      <c r="S851" s="195">
        <v>31</v>
      </c>
      <c r="T851" s="195">
        <v>1580.85</v>
      </c>
      <c r="U851" s="195">
        <v>1721</v>
      </c>
      <c r="V851" s="195">
        <v>1242950</v>
      </c>
      <c r="X851" s="260">
        <v>43943</v>
      </c>
      <c r="Y851" t="s">
        <v>8742</v>
      </c>
      <c r="Z851" s="260">
        <v>6</v>
      </c>
      <c r="AA851">
        <v>1399</v>
      </c>
      <c r="AB851" s="260" t="str">
        <f ca="1">IFERROR(IFERROR(VLOOKUP(Table_Merge1[[#This Row],[Column1]],Table11[#All],2,FALSE),LEFT(AB852,8)&amp;IF(LEN((RIGHT(AB852,2)+1))&lt;2,"0"&amp;(RIGHT(AB852,2)+1),(RIGHT(AB852,2)-1))),"")</f>
        <v>1399.02.03</v>
      </c>
      <c r="AC851" s="259" t="str">
        <f ca="1">LEFT(Table_Merge1[[#This Row],[Column2]],4)</f>
        <v>1399</v>
      </c>
      <c r="AD851" s="259" t="str">
        <f ca="1">RIGHT(LEFT(Table_Merge1[[#This Row],[Column2]],7),2)</f>
        <v>02</v>
      </c>
      <c r="AE851" s="259" t="str">
        <f ca="1">RIGHT(Table_Merge1[[#This Row],[Column2]],2)</f>
        <v>03</v>
      </c>
      <c r="AF851">
        <v>2</v>
      </c>
      <c r="AG851">
        <v>3</v>
      </c>
      <c r="AH851" s="260">
        <v>2020</v>
      </c>
      <c r="AI851" t="s">
        <v>3437</v>
      </c>
      <c r="AJ851" s="260">
        <v>22</v>
      </c>
      <c r="AK851">
        <v>1702.65</v>
      </c>
      <c r="AL851">
        <v>1498</v>
      </c>
      <c r="AM851">
        <v>1346200</v>
      </c>
      <c r="AN851">
        <v>16380</v>
      </c>
      <c r="AO851">
        <v>135838</v>
      </c>
      <c r="AP851" s="287">
        <f>IFERROR(IF(Table_Merge1[[#This Row],[LME Zinc stock]]*Table_Merge1[[#This Row],[Nima.مقدار]]=0,"",Table_Merge1[[#This Row],[LME Zinc stock]]*Table_Merge1[[#This Row],[Nima.مقدار]]),"")</f>
        <v>182865115600</v>
      </c>
      <c r="AQ851" s="287">
        <f>IFERROR(IF(Table_Merge1[[#This Row],[LME Zinc 3-month]]*Table_Merge1[[#This Row],[Nima.مقدار]]=0,"",Table_Merge1[[#This Row],[LME Zinc 3-month]]*Table_Merge1[[#This Row],[Nima.مقدار]]),"")</f>
        <v>203485324</v>
      </c>
      <c r="AR851" s="288">
        <f>IFERROR(IF(Table_Merge1[[#This Row],[LME Zinc stock]]*Table_Merge1[[#This Row],[Azad.Sell]]=0,"",Table_Merge1[[#This Row],[LME Zinc stock]]*Table_Merge1[[#This Row],[Azad.Sell]]),"")</f>
        <v>22050756000</v>
      </c>
      <c r="AS851" s="288">
        <f>IFERROR(IF(Table_Merge1[[#This Row],[LME Zinc 3-month]]*Table_Merge1[[#This Row],[Azad.Sell]]=0,"",Table_Merge1[[#This Row],[LME Zinc 3-month]]*Table_Merge1[[#This Row],[Azad.Sell]]),"")</f>
        <v>24537240</v>
      </c>
      <c r="AT851"/>
    </row>
    <row r="852" spans="1:46" x14ac:dyDescent="0.25">
      <c r="A852" s="258">
        <v>42063</v>
      </c>
      <c r="B8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1393.12.09</v>
      </c>
      <c r="C852" s="195">
        <f t="shared" ca="1" si="49"/>
        <v>1393</v>
      </c>
      <c r="D8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52" s="195">
        <f>_xlfn.NUMBERVALUE(RIGHT(Table11[[#This Row],[تاریخ شمسی]],2))</f>
        <v>9</v>
      </c>
      <c r="F8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12-09</v>
      </c>
      <c r="G852" s="195" t="s">
        <v>1003</v>
      </c>
      <c r="I852" s="259">
        <v>44591</v>
      </c>
      <c r="J852">
        <v>28170</v>
      </c>
      <c r="L852" s="259">
        <v>42063</v>
      </c>
      <c r="M852">
        <v>34240</v>
      </c>
      <c r="O852" s="283">
        <f>IFERROR(DATE(Table7[[#This Row],[year]],MONTH(DATEVALUE(Table7[[#This Row],[month]]&amp;"1")),Table7[[#This Row],[day]]),"")</f>
        <v>43860</v>
      </c>
      <c r="P852" s="257" t="s">
        <v>4277</v>
      </c>
      <c r="Q852" s="257">
        <v>2020</v>
      </c>
      <c r="R852" s="257" t="s">
        <v>3431</v>
      </c>
      <c r="S852" s="257">
        <v>30</v>
      </c>
      <c r="T852" s="257">
        <v>1580.4</v>
      </c>
      <c r="U852" s="257">
        <v>1723.5</v>
      </c>
      <c r="V852" s="257">
        <v>1257750</v>
      </c>
      <c r="X852" s="260">
        <v>43942</v>
      </c>
      <c r="Y852" t="s">
        <v>8741</v>
      </c>
      <c r="Z852" s="260">
        <v>6</v>
      </c>
      <c r="AA852">
        <v>1399</v>
      </c>
      <c r="AB852" s="260" t="str">
        <f ca="1">IFERROR(IFERROR(VLOOKUP(Table_Merge1[[#This Row],[Column1]],Table11[#All],2,FALSE),LEFT(AB853,8)&amp;IF(LEN((RIGHT(AB853,2)+1))&lt;2,"0"&amp;(RIGHT(AB853,2)+1),(RIGHT(AB853,2)-1))),"")</f>
        <v>1399.02.02</v>
      </c>
      <c r="AC852" s="259" t="str">
        <f ca="1">LEFT(Table_Merge1[[#This Row],[Column2]],4)</f>
        <v>1399</v>
      </c>
      <c r="AD852" s="259" t="str">
        <f ca="1">RIGHT(LEFT(Table_Merge1[[#This Row],[Column2]],7),2)</f>
        <v>02</v>
      </c>
      <c r="AE852" s="259" t="str">
        <f ca="1">RIGHT(Table_Merge1[[#This Row],[Column2]],2)</f>
        <v>02</v>
      </c>
      <c r="AF852">
        <v>2</v>
      </c>
      <c r="AG852">
        <v>2</v>
      </c>
      <c r="AH852" s="260">
        <v>2020</v>
      </c>
      <c r="AI852" t="s">
        <v>3437</v>
      </c>
      <c r="AJ852" s="260">
        <v>21</v>
      </c>
      <c r="AK852">
        <v>1678.6</v>
      </c>
      <c r="AL852">
        <v>1504</v>
      </c>
      <c r="AM852">
        <v>1346775</v>
      </c>
      <c r="AN852">
        <v>16150</v>
      </c>
      <c r="AO852">
        <v>135197</v>
      </c>
      <c r="AP852" s="287">
        <f>IFERROR(IF(Table_Merge1[[#This Row],[LME Zinc stock]]*Table_Merge1[[#This Row],[Nima.مقدار]]=0,"",Table_Merge1[[#This Row],[LME Zinc stock]]*Table_Merge1[[#This Row],[Nima.مقدار]]),"")</f>
        <v>182079939675</v>
      </c>
      <c r="AQ852" s="287">
        <f>IFERROR(IF(Table_Merge1[[#This Row],[LME Zinc 3-month]]*Table_Merge1[[#This Row],[Nima.مقدار]]=0,"",Table_Merge1[[#This Row],[LME Zinc 3-month]]*Table_Merge1[[#This Row],[Nima.مقدار]]),"")</f>
        <v>203336288</v>
      </c>
      <c r="AR852" s="288">
        <f>IFERROR(IF(Table_Merge1[[#This Row],[LME Zinc stock]]*Table_Merge1[[#This Row],[Azad.Sell]]=0,"",Table_Merge1[[#This Row],[LME Zinc stock]]*Table_Merge1[[#This Row],[Azad.Sell]]),"")</f>
        <v>21750416250</v>
      </c>
      <c r="AS852" s="288">
        <f>IFERROR(IF(Table_Merge1[[#This Row],[LME Zinc 3-month]]*Table_Merge1[[#This Row],[Azad.Sell]]=0,"",Table_Merge1[[#This Row],[LME Zinc 3-month]]*Table_Merge1[[#This Row],[Azad.Sell]]),"")</f>
        <v>24289600</v>
      </c>
      <c r="AT852"/>
    </row>
    <row r="853" spans="1:46" x14ac:dyDescent="0.25">
      <c r="A853" s="258">
        <v>42064</v>
      </c>
      <c r="B8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1393.12.10</v>
      </c>
      <c r="C853" s="195">
        <f t="shared" ca="1" si="49"/>
        <v>1393</v>
      </c>
      <c r="D8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53" s="195">
        <f>_xlfn.NUMBERVALUE(RIGHT(Table11[[#This Row],[تاریخ شمسی]],2))</f>
        <v>10</v>
      </c>
      <c r="F8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12-10</v>
      </c>
      <c r="G853" s="195" t="s">
        <v>1004</v>
      </c>
      <c r="I853" s="259">
        <v>44592</v>
      </c>
      <c r="J853">
        <v>27950</v>
      </c>
      <c r="L853" s="259">
        <v>42064</v>
      </c>
      <c r="M853">
        <v>34240</v>
      </c>
      <c r="O853" s="284">
        <f>IFERROR(DATE(Table7[[#This Row],[year]],MONTH(DATEVALUE(Table7[[#This Row],[month]]&amp;"1")),Table7[[#This Row],[day]]),"")</f>
        <v>43859</v>
      </c>
      <c r="P853" s="195" t="s">
        <v>4278</v>
      </c>
      <c r="Q853" s="195">
        <v>2020</v>
      </c>
      <c r="R853" s="195" t="s">
        <v>3431</v>
      </c>
      <c r="S853" s="195">
        <v>29</v>
      </c>
      <c r="T853" s="195">
        <v>1571.2</v>
      </c>
      <c r="U853" s="195">
        <v>1716</v>
      </c>
      <c r="V853" s="195">
        <v>1274550</v>
      </c>
      <c r="X853" s="260">
        <v>43941</v>
      </c>
      <c r="Y853" t="s">
        <v>8740</v>
      </c>
      <c r="Z853" s="260">
        <v>6</v>
      </c>
      <c r="AA853">
        <v>1399</v>
      </c>
      <c r="AB853" s="260" t="str">
        <f ca="1">IFERROR(IFERROR(VLOOKUP(Table_Merge1[[#This Row],[Column1]],Table11[#All],2,FALSE),LEFT(AB854,8)&amp;IF(LEN((RIGHT(AB854,2)+1))&lt;2,"0"&amp;(RIGHT(AB854,2)+1),(RIGHT(AB854,2)-1))),"")</f>
        <v>1399.02.01</v>
      </c>
      <c r="AC853" s="259" t="str">
        <f ca="1">LEFT(Table_Merge1[[#This Row],[Column2]],4)</f>
        <v>1399</v>
      </c>
      <c r="AD853" s="259" t="str">
        <f ca="1">RIGHT(LEFT(Table_Merge1[[#This Row],[Column2]],7),2)</f>
        <v>02</v>
      </c>
      <c r="AE853" s="259" t="str">
        <f ca="1">RIGHT(Table_Merge1[[#This Row],[Column2]],2)</f>
        <v>01</v>
      </c>
      <c r="AF853">
        <v>2</v>
      </c>
      <c r="AG853">
        <v>1</v>
      </c>
      <c r="AH853" s="260">
        <v>2020</v>
      </c>
      <c r="AI853" t="s">
        <v>3437</v>
      </c>
      <c r="AJ853" s="260">
        <v>20</v>
      </c>
      <c r="AK853">
        <v>1684.95</v>
      </c>
      <c r="AL853">
        <v>1503.5</v>
      </c>
      <c r="AM853">
        <v>1347000</v>
      </c>
      <c r="AN853">
        <v>15750</v>
      </c>
      <c r="AO853">
        <v>136773</v>
      </c>
      <c r="AP853" s="287">
        <f>IFERROR(IF(Table_Merge1[[#This Row],[LME Zinc stock]]*Table_Merge1[[#This Row],[Nima.مقدار]]=0,"",Table_Merge1[[#This Row],[LME Zinc stock]]*Table_Merge1[[#This Row],[Nima.مقدار]]),"")</f>
        <v>184233231000</v>
      </c>
      <c r="AQ853" s="287">
        <f>IFERROR(IF(Table_Merge1[[#This Row],[LME Zinc 3-month]]*Table_Merge1[[#This Row],[Nima.مقدار]]=0,"",Table_Merge1[[#This Row],[LME Zinc 3-month]]*Table_Merge1[[#This Row],[Nima.مقدار]]),"")</f>
        <v>205638205.5</v>
      </c>
      <c r="AR853" s="288">
        <f>IFERROR(IF(Table_Merge1[[#This Row],[LME Zinc stock]]*Table_Merge1[[#This Row],[Azad.Sell]]=0,"",Table_Merge1[[#This Row],[LME Zinc stock]]*Table_Merge1[[#This Row],[Azad.Sell]]),"")</f>
        <v>21215250000</v>
      </c>
      <c r="AS853" s="288">
        <f>IFERROR(IF(Table_Merge1[[#This Row],[LME Zinc 3-month]]*Table_Merge1[[#This Row],[Azad.Sell]]=0,"",Table_Merge1[[#This Row],[LME Zinc 3-month]]*Table_Merge1[[#This Row],[Azad.Sell]]),"")</f>
        <v>23680125</v>
      </c>
      <c r="AT853"/>
    </row>
    <row r="854" spans="1:46" x14ac:dyDescent="0.25">
      <c r="A854" s="258">
        <v>42065</v>
      </c>
      <c r="B8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1393.12.11</v>
      </c>
      <c r="C854" s="195">
        <f t="shared" ca="1" si="49"/>
        <v>1393</v>
      </c>
      <c r="D8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54" s="195">
        <f>_xlfn.NUMBERVALUE(RIGHT(Table11[[#This Row],[تاریخ شمسی]],2))</f>
        <v>11</v>
      </c>
      <c r="F8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12-11</v>
      </c>
      <c r="G854" s="195" t="s">
        <v>1005</v>
      </c>
      <c r="I854" s="259">
        <v>44621</v>
      </c>
      <c r="J854">
        <v>26230</v>
      </c>
      <c r="L854" s="259">
        <v>42065</v>
      </c>
      <c r="M854">
        <v>34250</v>
      </c>
      <c r="O854" s="283">
        <f>IFERROR(DATE(Table7[[#This Row],[year]],MONTH(DATEVALUE(Table7[[#This Row],[month]]&amp;"1")),Table7[[#This Row],[day]]),"")</f>
        <v>43858</v>
      </c>
      <c r="P854" s="257" t="s">
        <v>4279</v>
      </c>
      <c r="Q854" s="257">
        <v>2020</v>
      </c>
      <c r="R854" s="257" t="s">
        <v>3431</v>
      </c>
      <c r="S854" s="257">
        <v>28</v>
      </c>
      <c r="T854" s="257">
        <v>1579.6</v>
      </c>
      <c r="U854" s="257">
        <v>1713</v>
      </c>
      <c r="V854" s="257">
        <v>1257950</v>
      </c>
      <c r="X854" s="260">
        <v>43938</v>
      </c>
      <c r="Z854" s="260">
        <v>6</v>
      </c>
      <c r="AB854" s="260" t="str">
        <f ca="1">IFERROR(IFERROR(VLOOKUP(Table_Merge1[[#This Row],[Column1]],Table11[#All],2,FALSE),LEFT(AB855,8)&amp;IF(LEN((RIGHT(AB855,2)+1))&lt;2,"0"&amp;(RIGHT(AB855,2)+1),(RIGHT(AB855,2)-1))),"")</f>
        <v>1399.01.25</v>
      </c>
      <c r="AC854" s="259" t="str">
        <f ca="1">LEFT(Table_Merge1[[#This Row],[Column2]],4)</f>
        <v>1399</v>
      </c>
      <c r="AD854" s="259" t="str">
        <f ca="1">RIGHT(LEFT(Table_Merge1[[#This Row],[Column2]],7),2)</f>
        <v>01</v>
      </c>
      <c r="AE854" s="259" t="str">
        <f ca="1">RIGHT(Table_Merge1[[#This Row],[Column2]],2)</f>
        <v>25</v>
      </c>
      <c r="AH854" s="260">
        <v>2020</v>
      </c>
      <c r="AI854" t="s">
        <v>3437</v>
      </c>
      <c r="AJ854" s="260">
        <v>17</v>
      </c>
      <c r="AK854">
        <v>1693.15</v>
      </c>
      <c r="AL854">
        <v>1509.5</v>
      </c>
      <c r="AM854">
        <v>1336775</v>
      </c>
      <c r="AN854">
        <v>15870</v>
      </c>
      <c r="AP854" s="287" t="str">
        <f>IFERROR(IF(Table_Merge1[[#This Row],[LME Zinc stock]]*Table_Merge1[[#This Row],[Nima.مقدار]]=0,"",Table_Merge1[[#This Row],[LME Zinc stock]]*Table_Merge1[[#This Row],[Nima.مقدار]]),"")</f>
        <v/>
      </c>
      <c r="AQ854" s="287" t="str">
        <f>IFERROR(IF(Table_Merge1[[#This Row],[LME Zinc 3-month]]*Table_Merge1[[#This Row],[Nima.مقدار]]=0,"",Table_Merge1[[#This Row],[LME Zinc 3-month]]*Table_Merge1[[#This Row],[Nima.مقدار]]),"")</f>
        <v/>
      </c>
      <c r="AR854" s="288">
        <f>IFERROR(IF(Table_Merge1[[#This Row],[LME Zinc stock]]*Table_Merge1[[#This Row],[Azad.Sell]]=0,"",Table_Merge1[[#This Row],[LME Zinc stock]]*Table_Merge1[[#This Row],[Azad.Sell]]),"")</f>
        <v>21214619250</v>
      </c>
      <c r="AS854" s="288">
        <f>IFERROR(IF(Table_Merge1[[#This Row],[LME Zinc 3-month]]*Table_Merge1[[#This Row],[Azad.Sell]]=0,"",Table_Merge1[[#This Row],[LME Zinc 3-month]]*Table_Merge1[[#This Row],[Azad.Sell]]),"")</f>
        <v>23955765</v>
      </c>
      <c r="AT854"/>
    </row>
    <row r="855" spans="1:46" x14ac:dyDescent="0.25">
      <c r="A855" s="258">
        <v>42066</v>
      </c>
      <c r="B8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1393.12.12</v>
      </c>
      <c r="C855" s="195">
        <f t="shared" ca="1" si="49"/>
        <v>1393</v>
      </c>
      <c r="D8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55" s="195">
        <f>_xlfn.NUMBERVALUE(RIGHT(Table11[[#This Row],[تاریخ شمسی]],2))</f>
        <v>12</v>
      </c>
      <c r="F8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12-12</v>
      </c>
      <c r="G855" s="195" t="s">
        <v>1006</v>
      </c>
      <c r="I855" s="259">
        <v>44622</v>
      </c>
      <c r="J855">
        <v>26200</v>
      </c>
      <c r="L855" s="259">
        <v>42066</v>
      </c>
      <c r="M855">
        <v>34110</v>
      </c>
      <c r="O855" s="284">
        <f>IFERROR(DATE(Table7[[#This Row],[year]],MONTH(DATEVALUE(Table7[[#This Row],[month]]&amp;"1")),Table7[[#This Row],[day]]),"")</f>
        <v>43857</v>
      </c>
      <c r="P855" s="195" t="s">
        <v>4280</v>
      </c>
      <c r="Q855" s="195">
        <v>2020</v>
      </c>
      <c r="R855" s="195" t="s">
        <v>3431</v>
      </c>
      <c r="S855" s="195">
        <v>27</v>
      </c>
      <c r="T855" s="195">
        <v>1583.45</v>
      </c>
      <c r="U855" s="195">
        <v>1719</v>
      </c>
      <c r="V855" s="195">
        <v>1272525</v>
      </c>
      <c r="X855" s="260">
        <v>43937</v>
      </c>
      <c r="Z855" s="260">
        <v>6</v>
      </c>
      <c r="AB855" s="260" t="str">
        <f ca="1">IFERROR(IFERROR(VLOOKUP(Table_Merge1[[#This Row],[Column1]],Table11[#All],2,FALSE),LEFT(AB856,8)&amp;IF(LEN((RIGHT(AB856,2)+1))&lt;2,"0"&amp;(RIGHT(AB856,2)+1),(RIGHT(AB856,2)-1))),"")</f>
        <v>1399.01.26</v>
      </c>
      <c r="AC855" s="259" t="str">
        <f ca="1">LEFT(Table_Merge1[[#This Row],[Column2]],4)</f>
        <v>1399</v>
      </c>
      <c r="AD855" s="259" t="str">
        <f ca="1">RIGHT(LEFT(Table_Merge1[[#This Row],[Column2]],7),2)</f>
        <v>01</v>
      </c>
      <c r="AE855" s="259" t="str">
        <f ca="1">RIGHT(Table_Merge1[[#This Row],[Column2]],2)</f>
        <v>26</v>
      </c>
      <c r="AH855" s="260">
        <v>2020</v>
      </c>
      <c r="AI855" t="s">
        <v>3437</v>
      </c>
      <c r="AJ855" s="260">
        <v>16</v>
      </c>
      <c r="AK855">
        <v>1717.85</v>
      </c>
      <c r="AL855">
        <v>1508</v>
      </c>
      <c r="AM855">
        <v>1317925</v>
      </c>
      <c r="AN855">
        <v>15870</v>
      </c>
      <c r="AP855" s="287" t="str">
        <f>IFERROR(IF(Table_Merge1[[#This Row],[LME Zinc stock]]*Table_Merge1[[#This Row],[Nima.مقدار]]=0,"",Table_Merge1[[#This Row],[LME Zinc stock]]*Table_Merge1[[#This Row],[Nima.مقدار]]),"")</f>
        <v/>
      </c>
      <c r="AQ855" s="287" t="str">
        <f>IFERROR(IF(Table_Merge1[[#This Row],[LME Zinc 3-month]]*Table_Merge1[[#This Row],[Nima.مقدار]]=0,"",Table_Merge1[[#This Row],[LME Zinc 3-month]]*Table_Merge1[[#This Row],[Nima.مقدار]]),"")</f>
        <v/>
      </c>
      <c r="AR855" s="288">
        <f>IFERROR(IF(Table_Merge1[[#This Row],[LME Zinc stock]]*Table_Merge1[[#This Row],[Azad.Sell]]=0,"",Table_Merge1[[#This Row],[LME Zinc stock]]*Table_Merge1[[#This Row],[Azad.Sell]]),"")</f>
        <v>20915469750</v>
      </c>
      <c r="AS855" s="288">
        <f>IFERROR(IF(Table_Merge1[[#This Row],[LME Zinc 3-month]]*Table_Merge1[[#This Row],[Azad.Sell]]=0,"",Table_Merge1[[#This Row],[LME Zinc 3-month]]*Table_Merge1[[#This Row],[Azad.Sell]]),"")</f>
        <v>23931960</v>
      </c>
      <c r="AT855"/>
    </row>
    <row r="856" spans="1:46" x14ac:dyDescent="0.25">
      <c r="A856" s="258">
        <v>42067</v>
      </c>
      <c r="B8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1393.12.13</v>
      </c>
      <c r="C856" s="195">
        <f t="shared" ca="1" si="49"/>
        <v>1393</v>
      </c>
      <c r="D8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56" s="195">
        <f>_xlfn.NUMBERVALUE(RIGHT(Table11[[#This Row],[تاریخ شمسی]],2))</f>
        <v>13</v>
      </c>
      <c r="F8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12-13</v>
      </c>
      <c r="G856" s="195" t="s">
        <v>1007</v>
      </c>
      <c r="I856" s="259">
        <v>44623</v>
      </c>
      <c r="J856">
        <v>26050</v>
      </c>
      <c r="L856" s="259">
        <v>42067</v>
      </c>
      <c r="M856">
        <v>34150</v>
      </c>
      <c r="O856" s="283">
        <f>IFERROR(DATE(Table7[[#This Row],[year]],MONTH(DATEVALUE(Table7[[#This Row],[month]]&amp;"1")),Table7[[#This Row],[day]]),"")</f>
        <v>43854</v>
      </c>
      <c r="P856" s="257" t="s">
        <v>4281</v>
      </c>
      <c r="Q856" s="257">
        <v>2020</v>
      </c>
      <c r="R856" s="257" t="s">
        <v>3431</v>
      </c>
      <c r="S856" s="257">
        <v>24</v>
      </c>
      <c r="T856" s="257">
        <v>1561.85</v>
      </c>
      <c r="U856" s="257" t="s">
        <v>3621</v>
      </c>
      <c r="V856" s="257" t="s">
        <v>3621</v>
      </c>
      <c r="X856" s="260">
        <v>43936</v>
      </c>
      <c r="Y856" t="s">
        <v>8739</v>
      </c>
      <c r="Z856" s="260">
        <v>6</v>
      </c>
      <c r="AA856">
        <v>1399</v>
      </c>
      <c r="AB856" s="260" t="str">
        <f ca="1">IFERROR(IFERROR(VLOOKUP(Table_Merge1[[#This Row],[Column1]],Table11[#All],2,FALSE),LEFT(AB857,8)&amp;IF(LEN((RIGHT(AB857,2)+1))&lt;2,"0"&amp;(RIGHT(AB857,2)+1),(RIGHT(AB857,2)-1))),"")</f>
        <v>1399.01.27</v>
      </c>
      <c r="AC856" s="259" t="str">
        <f ca="1">LEFT(Table_Merge1[[#This Row],[Column2]],4)</f>
        <v>1399</v>
      </c>
      <c r="AD856" s="259" t="str">
        <f ca="1">RIGHT(LEFT(Table_Merge1[[#This Row],[Column2]],7),2)</f>
        <v>01</v>
      </c>
      <c r="AE856" s="259" t="str">
        <f ca="1">RIGHT(Table_Merge1[[#This Row],[Column2]],2)</f>
        <v>27</v>
      </c>
      <c r="AF856">
        <v>1</v>
      </c>
      <c r="AG856">
        <v>27</v>
      </c>
      <c r="AH856" s="260">
        <v>2020</v>
      </c>
      <c r="AI856" t="s">
        <v>3437</v>
      </c>
      <c r="AJ856" s="260">
        <v>15</v>
      </c>
      <c r="AK856">
        <v>1712.25</v>
      </c>
      <c r="AL856">
        <v>1509.5</v>
      </c>
      <c r="AM856">
        <v>1307725</v>
      </c>
      <c r="AN856">
        <v>16020</v>
      </c>
      <c r="AO856">
        <v>134897</v>
      </c>
      <c r="AP856" s="287">
        <f>IFERROR(IF(Table_Merge1[[#This Row],[LME Zinc stock]]*Table_Merge1[[#This Row],[Nima.مقدار]]=0,"",Table_Merge1[[#This Row],[LME Zinc stock]]*Table_Merge1[[#This Row],[Nima.مقدار]]),"")</f>
        <v>176408179325</v>
      </c>
      <c r="AQ856" s="287">
        <f>IFERROR(IF(Table_Merge1[[#This Row],[LME Zinc 3-month]]*Table_Merge1[[#This Row],[Nima.مقدار]]=0,"",Table_Merge1[[#This Row],[LME Zinc 3-month]]*Table_Merge1[[#This Row],[Nima.مقدار]]),"")</f>
        <v>203627021.5</v>
      </c>
      <c r="AR856" s="288">
        <f>IFERROR(IF(Table_Merge1[[#This Row],[LME Zinc stock]]*Table_Merge1[[#This Row],[Azad.Sell]]=0,"",Table_Merge1[[#This Row],[LME Zinc stock]]*Table_Merge1[[#This Row],[Azad.Sell]]),"")</f>
        <v>20949754500</v>
      </c>
      <c r="AS856" s="288">
        <f>IFERROR(IF(Table_Merge1[[#This Row],[LME Zinc 3-month]]*Table_Merge1[[#This Row],[Azad.Sell]]=0,"",Table_Merge1[[#This Row],[LME Zinc 3-month]]*Table_Merge1[[#This Row],[Azad.Sell]]),"")</f>
        <v>24182190</v>
      </c>
      <c r="AT856"/>
    </row>
    <row r="857" spans="1:46" x14ac:dyDescent="0.25">
      <c r="A857" s="258">
        <v>42068</v>
      </c>
      <c r="B8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1393.12.14</v>
      </c>
      <c r="C857" s="195">
        <f t="shared" ca="1" si="49"/>
        <v>1393</v>
      </c>
      <c r="D8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57" s="195">
        <f>_xlfn.NUMBERVALUE(RIGHT(Table11[[#This Row],[تاریخ شمسی]],2))</f>
        <v>14</v>
      </c>
      <c r="F8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12-14</v>
      </c>
      <c r="G857" s="195" t="s">
        <v>1008</v>
      </c>
      <c r="I857" s="259">
        <v>44624</v>
      </c>
      <c r="J857">
        <v>26050</v>
      </c>
      <c r="L857" s="259">
        <v>42068</v>
      </c>
      <c r="M857">
        <v>34100</v>
      </c>
      <c r="O857" s="284">
        <f>IFERROR(DATE(Table7[[#This Row],[year]],MONTH(DATEVALUE(Table7[[#This Row],[month]]&amp;"1")),Table7[[#This Row],[day]]),"")</f>
        <v>43853</v>
      </c>
      <c r="P857" s="195" t="s">
        <v>4282</v>
      </c>
      <c r="Q857" s="195">
        <v>2020</v>
      </c>
      <c r="R857" s="195" t="s">
        <v>3431</v>
      </c>
      <c r="S857" s="195">
        <v>23</v>
      </c>
      <c r="T857" s="195">
        <v>1554.05</v>
      </c>
      <c r="U857" s="195">
        <v>1724.5</v>
      </c>
      <c r="V857" s="195">
        <v>1288350</v>
      </c>
      <c r="X857" s="260">
        <v>43935</v>
      </c>
      <c r="Y857" t="s">
        <v>8738</v>
      </c>
      <c r="Z857" s="260">
        <v>6</v>
      </c>
      <c r="AA857">
        <v>1399</v>
      </c>
      <c r="AB857" s="260" t="str">
        <f ca="1">IFERROR(IFERROR(VLOOKUP(Table_Merge1[[#This Row],[Column1]],Table11[#All],2,FALSE),LEFT(AB858,8)&amp;IF(LEN((RIGHT(AB858,2)+1))&lt;2,"0"&amp;(RIGHT(AB858,2)+1),(RIGHT(AB858,2)-1))),"")</f>
        <v>1399.01.26</v>
      </c>
      <c r="AC857" s="259" t="str">
        <f ca="1">LEFT(Table_Merge1[[#This Row],[Column2]],4)</f>
        <v>1399</v>
      </c>
      <c r="AD857" s="259" t="str">
        <f ca="1">RIGHT(LEFT(Table_Merge1[[#This Row],[Column2]],7),2)</f>
        <v>01</v>
      </c>
      <c r="AE857" s="259" t="str">
        <f ca="1">RIGHT(Table_Merge1[[#This Row],[Column2]],2)</f>
        <v>26</v>
      </c>
      <c r="AF857">
        <v>1</v>
      </c>
      <c r="AG857">
        <v>26</v>
      </c>
      <c r="AH857" s="260">
        <v>2020</v>
      </c>
      <c r="AI857" t="s">
        <v>3437</v>
      </c>
      <c r="AJ857" s="260">
        <v>14</v>
      </c>
      <c r="AK857">
        <v>1715.85</v>
      </c>
      <c r="AL857">
        <v>1501.5</v>
      </c>
      <c r="AM857">
        <v>1298125</v>
      </c>
      <c r="AN857">
        <v>16080</v>
      </c>
      <c r="AO857">
        <v>137886</v>
      </c>
      <c r="AP857" s="287">
        <f>IFERROR(IF(Table_Merge1[[#This Row],[LME Zinc stock]]*Table_Merge1[[#This Row],[Nima.مقدار]]=0,"",Table_Merge1[[#This Row],[LME Zinc stock]]*Table_Merge1[[#This Row],[Nima.مقدار]]),"")</f>
        <v>178993263750</v>
      </c>
      <c r="AQ857" s="287">
        <f>IFERROR(IF(Table_Merge1[[#This Row],[LME Zinc 3-month]]*Table_Merge1[[#This Row],[Nima.مقدار]]=0,"",Table_Merge1[[#This Row],[LME Zinc 3-month]]*Table_Merge1[[#This Row],[Nima.مقدار]]),"")</f>
        <v>207035829</v>
      </c>
      <c r="AR857" s="288">
        <f>IFERROR(IF(Table_Merge1[[#This Row],[LME Zinc stock]]*Table_Merge1[[#This Row],[Azad.Sell]]=0,"",Table_Merge1[[#This Row],[LME Zinc stock]]*Table_Merge1[[#This Row],[Azad.Sell]]),"")</f>
        <v>20873850000</v>
      </c>
      <c r="AS857" s="288">
        <f>IFERROR(IF(Table_Merge1[[#This Row],[LME Zinc 3-month]]*Table_Merge1[[#This Row],[Azad.Sell]]=0,"",Table_Merge1[[#This Row],[LME Zinc 3-month]]*Table_Merge1[[#This Row],[Azad.Sell]]),"")</f>
        <v>24144120</v>
      </c>
      <c r="AT857"/>
    </row>
    <row r="858" spans="1:46" x14ac:dyDescent="0.25">
      <c r="A858" s="258">
        <v>42070</v>
      </c>
      <c r="B8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1393.12.16</v>
      </c>
      <c r="C858" s="195">
        <f t="shared" ca="1" si="49"/>
        <v>1393</v>
      </c>
      <c r="D8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58" s="195">
        <f>_xlfn.NUMBERVALUE(RIGHT(Table11[[#This Row],[تاریخ شمسی]],2))</f>
        <v>16</v>
      </c>
      <c r="F8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12-16</v>
      </c>
      <c r="G858" s="195" t="s">
        <v>1009</v>
      </c>
      <c r="I858" s="259">
        <v>44625</v>
      </c>
      <c r="J858">
        <v>25800</v>
      </c>
      <c r="L858" s="259">
        <v>42070</v>
      </c>
      <c r="M858">
        <v>34000</v>
      </c>
      <c r="O858" s="283">
        <f>IFERROR(DATE(Table7[[#This Row],[year]],MONTH(DATEVALUE(Table7[[#This Row],[month]]&amp;"1")),Table7[[#This Row],[day]]),"")</f>
        <v>43852</v>
      </c>
      <c r="P858" s="257" t="s">
        <v>4283</v>
      </c>
      <c r="Q858" s="257">
        <v>2020</v>
      </c>
      <c r="R858" s="257" t="s">
        <v>3431</v>
      </c>
      <c r="S858" s="257">
        <v>22</v>
      </c>
      <c r="T858" s="257">
        <v>1558.1</v>
      </c>
      <c r="U858" s="257">
        <v>1736</v>
      </c>
      <c r="V858" s="257">
        <v>1274325</v>
      </c>
      <c r="X858" s="260">
        <v>43930</v>
      </c>
      <c r="Z858" s="260">
        <v>6</v>
      </c>
      <c r="AB858" s="260" t="str">
        <f ca="1">IFERROR(IFERROR(VLOOKUP(Table_Merge1[[#This Row],[Column1]],Table11[#All],2,FALSE),LEFT(AB859,8)&amp;IF(LEN((RIGHT(AB859,2)+1))&lt;2,"0"&amp;(RIGHT(AB859,2)+1),(RIGHT(AB859,2)-1))),"")</f>
        <v>1399.01.19</v>
      </c>
      <c r="AC858" s="259" t="str">
        <f ca="1">LEFT(Table_Merge1[[#This Row],[Column2]],4)</f>
        <v>1399</v>
      </c>
      <c r="AD858" s="259" t="str">
        <f ca="1">RIGHT(LEFT(Table_Merge1[[#This Row],[Column2]],7),2)</f>
        <v>01</v>
      </c>
      <c r="AE858" s="259" t="str">
        <f ca="1">RIGHT(Table_Merge1[[#This Row],[Column2]],2)</f>
        <v>19</v>
      </c>
      <c r="AH858" s="260">
        <v>2020</v>
      </c>
      <c r="AI858" t="s">
        <v>3437</v>
      </c>
      <c r="AJ858" s="260">
        <v>9</v>
      </c>
      <c r="AK858">
        <v>1662.5</v>
      </c>
      <c r="AL858">
        <v>1483.5</v>
      </c>
      <c r="AM858">
        <v>1298225</v>
      </c>
      <c r="AN858">
        <v>16040</v>
      </c>
      <c r="AP858" s="287" t="str">
        <f>IFERROR(IF(Table_Merge1[[#This Row],[LME Zinc stock]]*Table_Merge1[[#This Row],[Nima.مقدار]]=0,"",Table_Merge1[[#This Row],[LME Zinc stock]]*Table_Merge1[[#This Row],[Nima.مقدار]]),"")</f>
        <v/>
      </c>
      <c r="AQ858" s="287" t="str">
        <f>IFERROR(IF(Table_Merge1[[#This Row],[LME Zinc 3-month]]*Table_Merge1[[#This Row],[Nima.مقدار]]=0,"",Table_Merge1[[#This Row],[LME Zinc 3-month]]*Table_Merge1[[#This Row],[Nima.مقدار]]),"")</f>
        <v/>
      </c>
      <c r="AR858" s="288">
        <f>IFERROR(IF(Table_Merge1[[#This Row],[LME Zinc stock]]*Table_Merge1[[#This Row],[Azad.Sell]]=0,"",Table_Merge1[[#This Row],[LME Zinc stock]]*Table_Merge1[[#This Row],[Azad.Sell]]),"")</f>
        <v>20823529000</v>
      </c>
      <c r="AS858" s="288">
        <f>IFERROR(IF(Table_Merge1[[#This Row],[LME Zinc 3-month]]*Table_Merge1[[#This Row],[Azad.Sell]]=0,"",Table_Merge1[[#This Row],[LME Zinc 3-month]]*Table_Merge1[[#This Row],[Azad.Sell]]),"")</f>
        <v>23795340</v>
      </c>
      <c r="AT858"/>
    </row>
    <row r="859" spans="1:46" x14ac:dyDescent="0.25">
      <c r="A859" s="258">
        <v>42071</v>
      </c>
      <c r="B8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1393.12.17</v>
      </c>
      <c r="C859" s="195">
        <f t="shared" ca="1" si="49"/>
        <v>1393</v>
      </c>
      <c r="D8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59" s="195">
        <f>_xlfn.NUMBERVALUE(RIGHT(Table11[[#This Row],[تاریخ شمسی]],2))</f>
        <v>17</v>
      </c>
      <c r="F8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12-17</v>
      </c>
      <c r="G859" s="195" t="s">
        <v>1010</v>
      </c>
      <c r="I859" s="259">
        <v>44626</v>
      </c>
      <c r="J859">
        <v>25580</v>
      </c>
      <c r="L859" s="259">
        <v>42071</v>
      </c>
      <c r="M859">
        <v>34030</v>
      </c>
      <c r="O859" s="284">
        <f>IFERROR(DATE(Table7[[#This Row],[year]],MONTH(DATEVALUE(Table7[[#This Row],[month]]&amp;"1")),Table7[[#This Row],[day]]),"")</f>
        <v>43851</v>
      </c>
      <c r="P859" s="195" t="s">
        <v>4284</v>
      </c>
      <c r="Q859" s="195">
        <v>2020</v>
      </c>
      <c r="R859" s="195" t="s">
        <v>3431</v>
      </c>
      <c r="S859" s="195">
        <v>21</v>
      </c>
      <c r="T859" s="195">
        <v>1556.25</v>
      </c>
      <c r="U859" s="195">
        <v>1748</v>
      </c>
      <c r="V859" s="195">
        <v>1256350</v>
      </c>
      <c r="X859" s="260">
        <v>43929</v>
      </c>
      <c r="Y859" t="s">
        <v>8737</v>
      </c>
      <c r="Z859" s="260">
        <v>6</v>
      </c>
      <c r="AA859">
        <v>1399</v>
      </c>
      <c r="AB859" s="260" t="str">
        <f ca="1">IFERROR(IFERROR(VLOOKUP(Table_Merge1[[#This Row],[Column1]],Table11[#All],2,FALSE),LEFT(AB860,8)&amp;IF(LEN((RIGHT(AB860,2)+1))&lt;2,"0"&amp;(RIGHT(AB860,2)+1),(RIGHT(AB860,2)-1))),"")</f>
        <v>1399.01.20</v>
      </c>
      <c r="AC859" s="259" t="str">
        <f ca="1">LEFT(Table_Merge1[[#This Row],[Column2]],4)</f>
        <v>1399</v>
      </c>
      <c r="AD859" s="259" t="str">
        <f ca="1">RIGHT(LEFT(Table_Merge1[[#This Row],[Column2]],7),2)</f>
        <v>01</v>
      </c>
      <c r="AE859" s="259" t="str">
        <f ca="1">RIGHT(Table_Merge1[[#This Row],[Column2]],2)</f>
        <v>20</v>
      </c>
      <c r="AF859">
        <v>1</v>
      </c>
      <c r="AG859">
        <v>20</v>
      </c>
      <c r="AH859" s="260">
        <v>2020</v>
      </c>
      <c r="AI859" t="s">
        <v>3437</v>
      </c>
      <c r="AJ859" s="260">
        <v>8</v>
      </c>
      <c r="AK859">
        <v>1649.05</v>
      </c>
      <c r="AL859">
        <v>1490</v>
      </c>
      <c r="AM859">
        <v>1300950</v>
      </c>
      <c r="AN859">
        <v>16040</v>
      </c>
      <c r="AO859">
        <v>136508</v>
      </c>
      <c r="AP859" s="287">
        <f>IFERROR(IF(Table_Merge1[[#This Row],[LME Zinc stock]]*Table_Merge1[[#This Row],[Nima.مقدار]]=0,"",Table_Merge1[[#This Row],[LME Zinc stock]]*Table_Merge1[[#This Row],[Nima.مقدار]]),"")</f>
        <v>177590082600</v>
      </c>
      <c r="AQ859" s="287">
        <f>IFERROR(IF(Table_Merge1[[#This Row],[LME Zinc 3-month]]*Table_Merge1[[#This Row],[Nima.مقدار]]=0,"",Table_Merge1[[#This Row],[LME Zinc 3-month]]*Table_Merge1[[#This Row],[Nima.مقدار]]),"")</f>
        <v>203396920</v>
      </c>
      <c r="AR859" s="288">
        <f>IFERROR(IF(Table_Merge1[[#This Row],[LME Zinc stock]]*Table_Merge1[[#This Row],[Azad.Sell]]=0,"",Table_Merge1[[#This Row],[LME Zinc stock]]*Table_Merge1[[#This Row],[Azad.Sell]]),"")</f>
        <v>20867238000</v>
      </c>
      <c r="AS859" s="288">
        <f>IFERROR(IF(Table_Merge1[[#This Row],[LME Zinc 3-month]]*Table_Merge1[[#This Row],[Azad.Sell]]=0,"",Table_Merge1[[#This Row],[LME Zinc 3-month]]*Table_Merge1[[#This Row],[Azad.Sell]]),"")</f>
        <v>23899600</v>
      </c>
      <c r="AT859"/>
    </row>
    <row r="860" spans="1:46" x14ac:dyDescent="0.25">
      <c r="A860" s="258">
        <v>42072</v>
      </c>
      <c r="B8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1393.12.18</v>
      </c>
      <c r="C860" s="195">
        <f t="shared" ca="1" si="49"/>
        <v>1393</v>
      </c>
      <c r="D8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60" s="195">
        <f>_xlfn.NUMBERVALUE(RIGHT(Table11[[#This Row],[تاریخ شمسی]],2))</f>
        <v>18</v>
      </c>
      <c r="F8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12-18</v>
      </c>
      <c r="G860" s="195" t="s">
        <v>1011</v>
      </c>
      <c r="I860" s="259">
        <v>44627</v>
      </c>
      <c r="J860">
        <v>25950</v>
      </c>
      <c r="L860" s="259">
        <v>42072</v>
      </c>
      <c r="M860">
        <v>33960</v>
      </c>
      <c r="O860" s="283">
        <f>IFERROR(DATE(Table7[[#This Row],[year]],MONTH(DATEVALUE(Table7[[#This Row],[month]]&amp;"1")),Table7[[#This Row],[day]]),"")</f>
        <v>43850</v>
      </c>
      <c r="P860" s="257" t="s">
        <v>4285</v>
      </c>
      <c r="Q860" s="257">
        <v>2020</v>
      </c>
      <c r="R860" s="257" t="s">
        <v>3431</v>
      </c>
      <c r="S860" s="257">
        <v>20</v>
      </c>
      <c r="T860" s="257">
        <v>1559.25</v>
      </c>
      <c r="U860" s="257">
        <v>1759.5</v>
      </c>
      <c r="V860" s="257">
        <v>1242425</v>
      </c>
      <c r="X860" s="260">
        <v>43928</v>
      </c>
      <c r="Y860" t="s">
        <v>8736</v>
      </c>
      <c r="Z860" s="260">
        <v>6</v>
      </c>
      <c r="AA860">
        <v>1399</v>
      </c>
      <c r="AB860" s="260" t="str">
        <f ca="1">IFERROR(IFERROR(VLOOKUP(Table_Merge1[[#This Row],[Column1]],Table11[#All],2,FALSE),LEFT(AB861,8)&amp;IF(LEN((RIGHT(AB861,2)+1))&lt;2,"0"&amp;(RIGHT(AB861,2)+1),(RIGHT(AB861,2)-1))),"")</f>
        <v>1399.01.19</v>
      </c>
      <c r="AC860" s="259" t="str">
        <f ca="1">LEFT(Table_Merge1[[#This Row],[Column2]],4)</f>
        <v>1399</v>
      </c>
      <c r="AD860" s="259" t="str">
        <f ca="1">RIGHT(LEFT(Table_Merge1[[#This Row],[Column2]],7),2)</f>
        <v>01</v>
      </c>
      <c r="AE860" s="259" t="str">
        <f ca="1">RIGHT(Table_Merge1[[#This Row],[Column2]],2)</f>
        <v>19</v>
      </c>
      <c r="AF860">
        <v>1</v>
      </c>
      <c r="AG860">
        <v>19</v>
      </c>
      <c r="AH860" s="260">
        <v>2020</v>
      </c>
      <c r="AI860" t="s">
        <v>3437</v>
      </c>
      <c r="AJ860" s="260">
        <v>7</v>
      </c>
      <c r="AK860">
        <v>1652.2</v>
      </c>
      <c r="AL860">
        <v>1520</v>
      </c>
      <c r="AM860">
        <v>1259150</v>
      </c>
      <c r="AN860">
        <v>16200</v>
      </c>
      <c r="AO860">
        <v>136251</v>
      </c>
      <c r="AP860" s="287">
        <f>IFERROR(IF(Table_Merge1[[#This Row],[LME Zinc stock]]*Table_Merge1[[#This Row],[Nima.مقدار]]=0,"",Table_Merge1[[#This Row],[LME Zinc stock]]*Table_Merge1[[#This Row],[Nima.مقدار]]),"")</f>
        <v>171560446650</v>
      </c>
      <c r="AQ860" s="287">
        <f>IFERROR(IF(Table_Merge1[[#This Row],[LME Zinc 3-month]]*Table_Merge1[[#This Row],[Nima.مقدار]]=0,"",Table_Merge1[[#This Row],[LME Zinc 3-month]]*Table_Merge1[[#This Row],[Nima.مقدار]]),"")</f>
        <v>207101520</v>
      </c>
      <c r="AR860" s="288">
        <f>IFERROR(IF(Table_Merge1[[#This Row],[LME Zinc stock]]*Table_Merge1[[#This Row],[Azad.Sell]]=0,"",Table_Merge1[[#This Row],[LME Zinc stock]]*Table_Merge1[[#This Row],[Azad.Sell]]),"")</f>
        <v>20398230000</v>
      </c>
      <c r="AS860" s="288">
        <f>IFERROR(IF(Table_Merge1[[#This Row],[LME Zinc 3-month]]*Table_Merge1[[#This Row],[Azad.Sell]]=0,"",Table_Merge1[[#This Row],[LME Zinc 3-month]]*Table_Merge1[[#This Row],[Azad.Sell]]),"")</f>
        <v>24624000</v>
      </c>
      <c r="AT860"/>
    </row>
    <row r="861" spans="1:46" x14ac:dyDescent="0.25">
      <c r="A861" s="258">
        <v>42073</v>
      </c>
      <c r="B8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1393.12.19</v>
      </c>
      <c r="C861" s="195">
        <f t="shared" ca="1" si="49"/>
        <v>1393</v>
      </c>
      <c r="D8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61" s="195">
        <f>_xlfn.NUMBERVALUE(RIGHT(Table11[[#This Row],[تاریخ شمسی]],2))</f>
        <v>19</v>
      </c>
      <c r="F8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12-19</v>
      </c>
      <c r="G861" s="195" t="s">
        <v>1012</v>
      </c>
      <c r="I861" s="259">
        <v>44628</v>
      </c>
      <c r="J861">
        <v>26250</v>
      </c>
      <c r="L861" s="259">
        <v>42073</v>
      </c>
      <c r="M861">
        <v>33830</v>
      </c>
      <c r="O861" s="284">
        <f>IFERROR(DATE(Table7[[#This Row],[year]],MONTH(DATEVALUE(Table7[[#This Row],[month]]&amp;"1")),Table7[[#This Row],[day]]),"")</f>
        <v>43847</v>
      </c>
      <c r="P861" s="195" t="s">
        <v>4286</v>
      </c>
      <c r="Q861" s="195">
        <v>2020</v>
      </c>
      <c r="R861" s="195" t="s">
        <v>3431</v>
      </c>
      <c r="S861" s="195">
        <v>17</v>
      </c>
      <c r="T861" s="195">
        <v>1556.5</v>
      </c>
      <c r="U861" s="195">
        <v>1765</v>
      </c>
      <c r="V861" s="195">
        <v>1248025</v>
      </c>
      <c r="X861" s="260">
        <v>43927</v>
      </c>
      <c r="Y861" t="s">
        <v>8735</v>
      </c>
      <c r="Z861" s="260">
        <v>6</v>
      </c>
      <c r="AA861">
        <v>1399</v>
      </c>
      <c r="AB861" s="260" t="str">
        <f ca="1">IFERROR(IFERROR(VLOOKUP(Table_Merge1[[#This Row],[Column1]],Table11[#All],2,FALSE),LEFT(AB862,8)&amp;IF(LEN((RIGHT(AB862,2)+1))&lt;2,"0"&amp;(RIGHT(AB862,2)+1),(RIGHT(AB862,2)-1))),"")</f>
        <v>1399.01.18</v>
      </c>
      <c r="AC861" s="259" t="str">
        <f ca="1">LEFT(Table_Merge1[[#This Row],[Column2]],4)</f>
        <v>1399</v>
      </c>
      <c r="AD861" s="259" t="str">
        <f ca="1">RIGHT(LEFT(Table_Merge1[[#This Row],[Column2]],7),2)</f>
        <v>01</v>
      </c>
      <c r="AE861" s="259" t="str">
        <f ca="1">RIGHT(Table_Merge1[[#This Row],[Column2]],2)</f>
        <v>18</v>
      </c>
      <c r="AF861">
        <v>1</v>
      </c>
      <c r="AG861">
        <v>18</v>
      </c>
      <c r="AH861" s="260">
        <v>2020</v>
      </c>
      <c r="AI861" t="s">
        <v>3437</v>
      </c>
      <c r="AJ861" s="260">
        <v>6</v>
      </c>
      <c r="AK861">
        <v>1636.6</v>
      </c>
      <c r="AL861">
        <v>1514</v>
      </c>
      <c r="AM861">
        <v>1261475</v>
      </c>
      <c r="AN861">
        <v>16400</v>
      </c>
      <c r="AO861">
        <v>139749</v>
      </c>
      <c r="AP861" s="287">
        <f>IFERROR(IF(Table_Merge1[[#This Row],[LME Zinc stock]]*Table_Merge1[[#This Row],[Nima.مقدار]]=0,"",Table_Merge1[[#This Row],[LME Zinc stock]]*Table_Merge1[[#This Row],[Nima.مقدار]]),"")</f>
        <v>176289869775</v>
      </c>
      <c r="AQ861" s="287">
        <f>IFERROR(IF(Table_Merge1[[#This Row],[LME Zinc 3-month]]*Table_Merge1[[#This Row],[Nima.مقدار]]=0,"",Table_Merge1[[#This Row],[LME Zinc 3-month]]*Table_Merge1[[#This Row],[Nima.مقدار]]),"")</f>
        <v>211579986</v>
      </c>
      <c r="AR861" s="288">
        <f>IFERROR(IF(Table_Merge1[[#This Row],[LME Zinc stock]]*Table_Merge1[[#This Row],[Azad.Sell]]=0,"",Table_Merge1[[#This Row],[LME Zinc stock]]*Table_Merge1[[#This Row],[Azad.Sell]]),"")</f>
        <v>20688190000</v>
      </c>
      <c r="AS861" s="288">
        <f>IFERROR(IF(Table_Merge1[[#This Row],[LME Zinc 3-month]]*Table_Merge1[[#This Row],[Azad.Sell]]=0,"",Table_Merge1[[#This Row],[LME Zinc 3-month]]*Table_Merge1[[#This Row],[Azad.Sell]]),"")</f>
        <v>24829600</v>
      </c>
      <c r="AT861"/>
    </row>
    <row r="862" spans="1:46" x14ac:dyDescent="0.25">
      <c r="A862" s="258">
        <v>42074</v>
      </c>
      <c r="B8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1393.12.20</v>
      </c>
      <c r="C862" s="195">
        <f t="shared" ca="1" si="49"/>
        <v>1393</v>
      </c>
      <c r="D8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62" s="195">
        <f>_xlfn.NUMBERVALUE(RIGHT(Table11[[#This Row],[تاریخ شمسی]],2))</f>
        <v>20</v>
      </c>
      <c r="F8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12-20</v>
      </c>
      <c r="G862" s="195" t="s">
        <v>1013</v>
      </c>
      <c r="I862" s="259">
        <v>44629</v>
      </c>
      <c r="J862">
        <v>25800</v>
      </c>
      <c r="L862" s="259">
        <v>42074</v>
      </c>
      <c r="M862">
        <v>33390</v>
      </c>
      <c r="O862" s="283">
        <f>IFERROR(DATE(Table7[[#This Row],[year]],MONTH(DATEVALUE(Table7[[#This Row],[month]]&amp;"1")),Table7[[#This Row],[day]]),"")</f>
        <v>43846</v>
      </c>
      <c r="P862" s="257" t="s">
        <v>4287</v>
      </c>
      <c r="Q862" s="257">
        <v>2020</v>
      </c>
      <c r="R862" s="257" t="s">
        <v>3431</v>
      </c>
      <c r="S862" s="257">
        <v>16</v>
      </c>
      <c r="T862" s="257">
        <v>1555.2</v>
      </c>
      <c r="U862" s="257">
        <v>1786</v>
      </c>
      <c r="V862" s="257">
        <v>1260150</v>
      </c>
      <c r="X862" s="260">
        <v>43924</v>
      </c>
      <c r="Z862" s="260">
        <v>6</v>
      </c>
      <c r="AB862" s="260" t="str">
        <f ca="1">IFERROR(IFERROR(VLOOKUP(Table_Merge1[[#This Row],[Column1]],Table11[#All],2,FALSE),LEFT(AB863,8)&amp;IF(LEN((RIGHT(AB863,2)+1))&lt;2,"0"&amp;(RIGHT(AB863,2)+1),(RIGHT(AB863,2)-1))),"")</f>
        <v>1399.01.13</v>
      </c>
      <c r="AC862" s="259" t="str">
        <f ca="1">LEFT(Table_Merge1[[#This Row],[Column2]],4)</f>
        <v>1399</v>
      </c>
      <c r="AD862" s="259" t="str">
        <f ca="1">RIGHT(LEFT(Table_Merge1[[#This Row],[Column2]],7),2)</f>
        <v>01</v>
      </c>
      <c r="AE862" s="259" t="str">
        <f ca="1">RIGHT(Table_Merge1[[#This Row],[Column2]],2)</f>
        <v>13</v>
      </c>
      <c r="AH862" s="260">
        <v>2020</v>
      </c>
      <c r="AI862" t="s">
        <v>3437</v>
      </c>
      <c r="AJ862" s="260">
        <v>3</v>
      </c>
      <c r="AK862">
        <v>1609.75</v>
      </c>
      <c r="AL862">
        <v>1507.5</v>
      </c>
      <c r="AM862">
        <v>1261550</v>
      </c>
      <c r="AN862">
        <v>16600</v>
      </c>
      <c r="AP862" s="287" t="str">
        <f>IFERROR(IF(Table_Merge1[[#This Row],[LME Zinc stock]]*Table_Merge1[[#This Row],[Nima.مقدار]]=0,"",Table_Merge1[[#This Row],[LME Zinc stock]]*Table_Merge1[[#This Row],[Nima.مقدار]]),"")</f>
        <v/>
      </c>
      <c r="AQ862" s="287" t="str">
        <f>IFERROR(IF(Table_Merge1[[#This Row],[LME Zinc 3-month]]*Table_Merge1[[#This Row],[Nima.مقدار]]=0,"",Table_Merge1[[#This Row],[LME Zinc 3-month]]*Table_Merge1[[#This Row],[Nima.مقدار]]),"")</f>
        <v/>
      </c>
      <c r="AR862" s="288">
        <f>IFERROR(IF(Table_Merge1[[#This Row],[LME Zinc stock]]*Table_Merge1[[#This Row],[Azad.Sell]]=0,"",Table_Merge1[[#This Row],[LME Zinc stock]]*Table_Merge1[[#This Row],[Azad.Sell]]),"")</f>
        <v>20941730000</v>
      </c>
      <c r="AS862" s="288">
        <f>IFERROR(IF(Table_Merge1[[#This Row],[LME Zinc 3-month]]*Table_Merge1[[#This Row],[Azad.Sell]]=0,"",Table_Merge1[[#This Row],[LME Zinc 3-month]]*Table_Merge1[[#This Row],[Azad.Sell]]),"")</f>
        <v>25024500</v>
      </c>
      <c r="AT862"/>
    </row>
    <row r="863" spans="1:46" x14ac:dyDescent="0.25">
      <c r="A863" s="258">
        <v>42075</v>
      </c>
      <c r="B8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1393.12.21</v>
      </c>
      <c r="C863" s="195">
        <f t="shared" ca="1" si="49"/>
        <v>1393</v>
      </c>
      <c r="D8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63" s="195">
        <f>_xlfn.NUMBERVALUE(RIGHT(Table11[[#This Row],[تاریخ شمسی]],2))</f>
        <v>21</v>
      </c>
      <c r="F8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12-21</v>
      </c>
      <c r="G863" s="195" t="s">
        <v>1014</v>
      </c>
      <c r="I863" s="259">
        <v>44630</v>
      </c>
      <c r="J863">
        <v>25830</v>
      </c>
      <c r="L863" s="259">
        <v>42075</v>
      </c>
      <c r="M863">
        <v>33290</v>
      </c>
      <c r="O863" s="284">
        <f>IFERROR(DATE(Table7[[#This Row],[year]],MONTH(DATEVALUE(Table7[[#This Row],[month]]&amp;"1")),Table7[[#This Row],[day]]),"")</f>
        <v>43845</v>
      </c>
      <c r="P863" s="195" t="s">
        <v>4288</v>
      </c>
      <c r="Q863" s="195">
        <v>2020</v>
      </c>
      <c r="R863" s="195" t="s">
        <v>3431</v>
      </c>
      <c r="S863" s="195">
        <v>15</v>
      </c>
      <c r="T863" s="195">
        <v>1551.9</v>
      </c>
      <c r="U863" s="195">
        <v>1794</v>
      </c>
      <c r="V863" s="195">
        <v>1276850</v>
      </c>
      <c r="X863" s="260">
        <v>43923</v>
      </c>
      <c r="Y863" t="s">
        <v>8734</v>
      </c>
      <c r="Z863" s="260">
        <v>6</v>
      </c>
      <c r="AA863">
        <v>1399</v>
      </c>
      <c r="AB863" s="260" t="str">
        <f ca="1">IFERROR(IFERROR(VLOOKUP(Table_Merge1[[#This Row],[Column1]],Table11[#All],2,FALSE),LEFT(AB864,8)&amp;IF(LEN((RIGHT(AB864,2)+1))&lt;2,"0"&amp;(RIGHT(AB864,2)+1),(RIGHT(AB864,2)-1))),"")</f>
        <v>1399.01.14</v>
      </c>
      <c r="AC863" s="259" t="str">
        <f ca="1">LEFT(Table_Merge1[[#This Row],[Column2]],4)</f>
        <v>1399</v>
      </c>
      <c r="AD863" s="259" t="str">
        <f ca="1">RIGHT(LEFT(Table_Merge1[[#This Row],[Column2]],7),2)</f>
        <v>01</v>
      </c>
      <c r="AE863" s="259" t="str">
        <f ca="1">RIGHT(Table_Merge1[[#This Row],[Column2]],2)</f>
        <v>14</v>
      </c>
      <c r="AF863">
        <v>1</v>
      </c>
      <c r="AG863">
        <v>14</v>
      </c>
      <c r="AH863" s="260">
        <v>2020</v>
      </c>
      <c r="AI863" t="s">
        <v>3437</v>
      </c>
      <c r="AJ863" s="260">
        <v>2</v>
      </c>
      <c r="AK863">
        <v>1588.05</v>
      </c>
      <c r="AL863">
        <v>1495.5</v>
      </c>
      <c r="AM863">
        <v>1248000</v>
      </c>
      <c r="AN863">
        <v>16600</v>
      </c>
      <c r="AO863">
        <v>139586</v>
      </c>
      <c r="AP863" s="287">
        <f>IFERROR(IF(Table_Merge1[[#This Row],[LME Zinc stock]]*Table_Merge1[[#This Row],[Nima.مقدار]]=0,"",Table_Merge1[[#This Row],[LME Zinc stock]]*Table_Merge1[[#This Row],[Nima.مقدار]]),"")</f>
        <v>174203328000</v>
      </c>
      <c r="AQ863" s="287">
        <f>IFERROR(IF(Table_Merge1[[#This Row],[LME Zinc 3-month]]*Table_Merge1[[#This Row],[Nima.مقدار]]=0,"",Table_Merge1[[#This Row],[LME Zinc 3-month]]*Table_Merge1[[#This Row],[Nima.مقدار]]),"")</f>
        <v>208750863</v>
      </c>
      <c r="AR863" s="288">
        <f>IFERROR(IF(Table_Merge1[[#This Row],[LME Zinc stock]]*Table_Merge1[[#This Row],[Azad.Sell]]=0,"",Table_Merge1[[#This Row],[LME Zinc stock]]*Table_Merge1[[#This Row],[Azad.Sell]]),"")</f>
        <v>20716800000</v>
      </c>
      <c r="AS863" s="288">
        <f>IFERROR(IF(Table_Merge1[[#This Row],[LME Zinc 3-month]]*Table_Merge1[[#This Row],[Azad.Sell]]=0,"",Table_Merge1[[#This Row],[LME Zinc 3-month]]*Table_Merge1[[#This Row],[Azad.Sell]]),"")</f>
        <v>24825300</v>
      </c>
      <c r="AT863"/>
    </row>
    <row r="864" spans="1:46" x14ac:dyDescent="0.25">
      <c r="A864" s="258">
        <v>42077</v>
      </c>
      <c r="B8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1393.12.23</v>
      </c>
      <c r="C864" s="195">
        <f t="shared" ca="1" si="49"/>
        <v>1393</v>
      </c>
      <c r="D8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64" s="195">
        <f>_xlfn.NUMBERVALUE(RIGHT(Table11[[#This Row],[تاریخ شمسی]],2))</f>
        <v>23</v>
      </c>
      <c r="F8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12-23</v>
      </c>
      <c r="G864" s="195" t="s">
        <v>1015</v>
      </c>
      <c r="I864" s="259">
        <v>44631</v>
      </c>
      <c r="J864">
        <v>25830</v>
      </c>
      <c r="L864" s="259">
        <v>42077</v>
      </c>
      <c r="M864">
        <v>32390</v>
      </c>
      <c r="O864" s="283">
        <f>IFERROR(DATE(Table7[[#This Row],[year]],MONTH(DATEVALUE(Table7[[#This Row],[month]]&amp;"1")),Table7[[#This Row],[day]]),"")</f>
        <v>43844</v>
      </c>
      <c r="P864" s="257" t="s">
        <v>4289</v>
      </c>
      <c r="Q864" s="257">
        <v>2020</v>
      </c>
      <c r="R864" s="257" t="s">
        <v>3431</v>
      </c>
      <c r="S864" s="257">
        <v>14</v>
      </c>
      <c r="T864" s="257">
        <v>1544.95</v>
      </c>
      <c r="U864" s="257">
        <v>1819</v>
      </c>
      <c r="V864" s="257">
        <v>1292500</v>
      </c>
      <c r="X864" s="260">
        <v>43922</v>
      </c>
      <c r="Z864" s="260">
        <v>6</v>
      </c>
      <c r="AB864" s="260" t="str">
        <f ca="1">IFERROR(IFERROR(VLOOKUP(Table_Merge1[[#This Row],[Column1]],Table11[#All],2,FALSE),LEFT(AB865,8)&amp;IF(LEN((RIGHT(AB865,2)+1))&lt;2,"0"&amp;(RIGHT(AB865,2)+1),(RIGHT(AB865,2)-1))),"")</f>
        <v>1399.01.9</v>
      </c>
      <c r="AC864" s="259" t="str">
        <f ca="1">LEFT(Table_Merge1[[#This Row],[Column2]],4)</f>
        <v>1399</v>
      </c>
      <c r="AD864" s="259" t="str">
        <f ca="1">RIGHT(LEFT(Table_Merge1[[#This Row],[Column2]],7),2)</f>
        <v>01</v>
      </c>
      <c r="AE864" s="259" t="str">
        <f ca="1">RIGHT(Table_Merge1[[#This Row],[Column2]],2)</f>
        <v>.9</v>
      </c>
      <c r="AH864" s="260">
        <v>2020</v>
      </c>
      <c r="AI864" t="s">
        <v>3437</v>
      </c>
      <c r="AJ864" s="260">
        <v>1</v>
      </c>
      <c r="AK864">
        <v>1594.25</v>
      </c>
      <c r="AL864">
        <v>1467</v>
      </c>
      <c r="AM864">
        <v>1239700</v>
      </c>
      <c r="AN864">
        <v>16620</v>
      </c>
      <c r="AP864" s="287" t="str">
        <f>IFERROR(IF(Table_Merge1[[#This Row],[LME Zinc stock]]*Table_Merge1[[#This Row],[Nima.مقدار]]=0,"",Table_Merge1[[#This Row],[LME Zinc stock]]*Table_Merge1[[#This Row],[Nima.مقدار]]),"")</f>
        <v/>
      </c>
      <c r="AQ864" s="287" t="str">
        <f>IFERROR(IF(Table_Merge1[[#This Row],[LME Zinc 3-month]]*Table_Merge1[[#This Row],[Nima.مقدار]]=0,"",Table_Merge1[[#This Row],[LME Zinc 3-month]]*Table_Merge1[[#This Row],[Nima.مقدار]]),"")</f>
        <v/>
      </c>
      <c r="AR864" s="288">
        <f>IFERROR(IF(Table_Merge1[[#This Row],[LME Zinc stock]]*Table_Merge1[[#This Row],[Azad.Sell]]=0,"",Table_Merge1[[#This Row],[LME Zinc stock]]*Table_Merge1[[#This Row],[Azad.Sell]]),"")</f>
        <v>20603814000</v>
      </c>
      <c r="AS864" s="288">
        <f>IFERROR(IF(Table_Merge1[[#This Row],[LME Zinc 3-month]]*Table_Merge1[[#This Row],[Azad.Sell]]=0,"",Table_Merge1[[#This Row],[LME Zinc 3-month]]*Table_Merge1[[#This Row],[Azad.Sell]]),"")</f>
        <v>24381540</v>
      </c>
      <c r="AT864"/>
    </row>
    <row r="865" spans="1:46" x14ac:dyDescent="0.25">
      <c r="A865" s="258">
        <v>42078</v>
      </c>
      <c r="B8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1393.12.24</v>
      </c>
      <c r="C865" s="195">
        <f t="shared" ca="1" si="49"/>
        <v>1393</v>
      </c>
      <c r="D8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65" s="195">
        <f>_xlfn.NUMBERVALUE(RIGHT(Table11[[#This Row],[تاریخ شمسی]],2))</f>
        <v>24</v>
      </c>
      <c r="F8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12-24</v>
      </c>
      <c r="G865" s="195" t="s">
        <v>1016</v>
      </c>
      <c r="I865" s="259">
        <v>44632</v>
      </c>
      <c r="J865">
        <v>26000</v>
      </c>
      <c r="L865" s="259">
        <v>42078</v>
      </c>
      <c r="M865">
        <v>32230</v>
      </c>
      <c r="O865" s="284">
        <f>IFERROR(DATE(Table7[[#This Row],[year]],MONTH(DATEVALUE(Table7[[#This Row],[month]]&amp;"1")),Table7[[#This Row],[day]]),"")</f>
        <v>43843</v>
      </c>
      <c r="P865" s="195" t="s">
        <v>4290</v>
      </c>
      <c r="Q865" s="195">
        <v>2020</v>
      </c>
      <c r="R865" s="195" t="s">
        <v>3431</v>
      </c>
      <c r="S865" s="195">
        <v>13</v>
      </c>
      <c r="T865" s="195">
        <v>1550.35</v>
      </c>
      <c r="U865" s="195">
        <v>1818</v>
      </c>
      <c r="V865" s="195">
        <v>1309050</v>
      </c>
      <c r="X865" s="260">
        <v>43921</v>
      </c>
      <c r="Z865" s="260">
        <v>6</v>
      </c>
      <c r="AB865" s="260" t="str">
        <f ca="1">IFERROR(IFERROR(VLOOKUP(Table_Merge1[[#This Row],[Column1]],Table11[#All],2,FALSE),LEFT(AB866,8)&amp;IF(LEN((RIGHT(AB866,2)+1))&lt;2,"0"&amp;(RIGHT(AB866,2)+1),(RIGHT(AB866,2)-1))),"")</f>
        <v>1399.01.10</v>
      </c>
      <c r="AC865" s="259" t="str">
        <f ca="1">LEFT(Table_Merge1[[#This Row],[Column2]],4)</f>
        <v>1399</v>
      </c>
      <c r="AD865" s="259" t="str">
        <f ca="1">RIGHT(LEFT(Table_Merge1[[#This Row],[Column2]],7),2)</f>
        <v>01</v>
      </c>
      <c r="AE865" s="259" t="str">
        <f ca="1">RIGHT(Table_Merge1[[#This Row],[Column2]],2)</f>
        <v>10</v>
      </c>
      <c r="AH865" s="260">
        <v>2020</v>
      </c>
      <c r="AI865" t="s">
        <v>3435</v>
      </c>
      <c r="AJ865" s="260">
        <v>31</v>
      </c>
      <c r="AK865">
        <v>1604.65</v>
      </c>
      <c r="AL865">
        <v>1491.5</v>
      </c>
      <c r="AM865">
        <v>1213750</v>
      </c>
      <c r="AN865">
        <v>16620</v>
      </c>
      <c r="AP865" s="287" t="str">
        <f>IFERROR(IF(Table_Merge1[[#This Row],[LME Zinc stock]]*Table_Merge1[[#This Row],[Nima.مقدار]]=0,"",Table_Merge1[[#This Row],[LME Zinc stock]]*Table_Merge1[[#This Row],[Nima.مقدار]]),"")</f>
        <v/>
      </c>
      <c r="AQ865" s="287" t="str">
        <f>IFERROR(IF(Table_Merge1[[#This Row],[LME Zinc 3-month]]*Table_Merge1[[#This Row],[Nima.مقدار]]=0,"",Table_Merge1[[#This Row],[LME Zinc 3-month]]*Table_Merge1[[#This Row],[Nima.مقدار]]),"")</f>
        <v/>
      </c>
      <c r="AR865" s="288">
        <f>IFERROR(IF(Table_Merge1[[#This Row],[LME Zinc stock]]*Table_Merge1[[#This Row],[Azad.Sell]]=0,"",Table_Merge1[[#This Row],[LME Zinc stock]]*Table_Merge1[[#This Row],[Azad.Sell]]),"")</f>
        <v>20172525000</v>
      </c>
      <c r="AS865" s="288">
        <f>IFERROR(IF(Table_Merge1[[#This Row],[LME Zinc 3-month]]*Table_Merge1[[#This Row],[Azad.Sell]]=0,"",Table_Merge1[[#This Row],[LME Zinc 3-month]]*Table_Merge1[[#This Row],[Azad.Sell]]),"")</f>
        <v>24788730</v>
      </c>
      <c r="AT865"/>
    </row>
    <row r="866" spans="1:46" x14ac:dyDescent="0.25">
      <c r="A866" s="258">
        <v>42079</v>
      </c>
      <c r="B8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1393.12.25</v>
      </c>
      <c r="C866" s="195">
        <f t="shared" ca="1" si="49"/>
        <v>1393</v>
      </c>
      <c r="D8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66" s="195">
        <f>_xlfn.NUMBERVALUE(RIGHT(Table11[[#This Row],[تاریخ شمسی]],2))</f>
        <v>25</v>
      </c>
      <c r="F8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12-25</v>
      </c>
      <c r="G866" s="195" t="s">
        <v>1017</v>
      </c>
      <c r="I866" s="259">
        <v>44633</v>
      </c>
      <c r="J866">
        <v>26450</v>
      </c>
      <c r="L866" s="259">
        <v>42079</v>
      </c>
      <c r="M866">
        <v>32830</v>
      </c>
      <c r="O866" s="283">
        <f>IFERROR(DATE(Table7[[#This Row],[year]],MONTH(DATEVALUE(Table7[[#This Row],[month]]&amp;"1")),Table7[[#This Row],[day]]),"")</f>
        <v>43840</v>
      </c>
      <c r="P866" s="257" t="s">
        <v>4291</v>
      </c>
      <c r="Q866" s="257">
        <v>2020</v>
      </c>
      <c r="R866" s="257" t="s">
        <v>3431</v>
      </c>
      <c r="S866" s="257">
        <v>10</v>
      </c>
      <c r="T866" s="257">
        <v>1548.8</v>
      </c>
      <c r="U866" s="257">
        <v>1814</v>
      </c>
      <c r="V866" s="257">
        <v>1327675</v>
      </c>
      <c r="X866" s="260">
        <v>43920</v>
      </c>
      <c r="Y866" t="s">
        <v>8733</v>
      </c>
      <c r="Z866" s="260">
        <v>6</v>
      </c>
      <c r="AA866">
        <v>1399</v>
      </c>
      <c r="AB866" s="260" t="str">
        <f ca="1">IFERROR(IFERROR(VLOOKUP(Table_Merge1[[#This Row],[Column1]],Table11[#All],2,FALSE),LEFT(AB867,8)&amp;IF(LEN((RIGHT(AB867,2)+1))&lt;2,"0"&amp;(RIGHT(AB867,2)+1),(RIGHT(AB867,2)-1))),"")</f>
        <v>1399.01.11</v>
      </c>
      <c r="AC866" s="259" t="str">
        <f ca="1">LEFT(Table_Merge1[[#This Row],[Column2]],4)</f>
        <v>1399</v>
      </c>
      <c r="AD866" s="259" t="str">
        <f ca="1">RIGHT(LEFT(Table_Merge1[[#This Row],[Column2]],7),2)</f>
        <v>01</v>
      </c>
      <c r="AE866" s="259" t="str">
        <f ca="1">RIGHT(Table_Merge1[[#This Row],[Column2]],2)</f>
        <v>11</v>
      </c>
      <c r="AF866">
        <v>1</v>
      </c>
      <c r="AG866">
        <v>11</v>
      </c>
      <c r="AH866" s="260">
        <v>2020</v>
      </c>
      <c r="AI866" t="s">
        <v>3435</v>
      </c>
      <c r="AJ866" s="260">
        <v>30</v>
      </c>
      <c r="AK866">
        <v>1624.45</v>
      </c>
      <c r="AL866">
        <v>1460.5</v>
      </c>
      <c r="AM866">
        <v>1213400</v>
      </c>
      <c r="AN866">
        <v>16620</v>
      </c>
      <c r="AO866">
        <v>135111</v>
      </c>
      <c r="AP866" s="287">
        <f>IFERROR(IF(Table_Merge1[[#This Row],[LME Zinc stock]]*Table_Merge1[[#This Row],[Nima.مقدار]]=0,"",Table_Merge1[[#This Row],[LME Zinc stock]]*Table_Merge1[[#This Row],[Nima.مقدار]]),"")</f>
        <v>163943687400</v>
      </c>
      <c r="AQ866" s="287">
        <f>IFERROR(IF(Table_Merge1[[#This Row],[LME Zinc 3-month]]*Table_Merge1[[#This Row],[Nima.مقدار]]=0,"",Table_Merge1[[#This Row],[LME Zinc 3-month]]*Table_Merge1[[#This Row],[Nima.مقدار]]),"")</f>
        <v>197329615.5</v>
      </c>
      <c r="AR866" s="288">
        <f>IFERROR(IF(Table_Merge1[[#This Row],[LME Zinc stock]]*Table_Merge1[[#This Row],[Azad.Sell]]=0,"",Table_Merge1[[#This Row],[LME Zinc stock]]*Table_Merge1[[#This Row],[Azad.Sell]]),"")</f>
        <v>20166708000</v>
      </c>
      <c r="AS866" s="288">
        <f>IFERROR(IF(Table_Merge1[[#This Row],[LME Zinc 3-month]]*Table_Merge1[[#This Row],[Azad.Sell]]=0,"",Table_Merge1[[#This Row],[LME Zinc 3-month]]*Table_Merge1[[#This Row],[Azad.Sell]]),"")</f>
        <v>24273510</v>
      </c>
      <c r="AT866"/>
    </row>
    <row r="867" spans="1:46" x14ac:dyDescent="0.25">
      <c r="A867" s="258">
        <v>42080</v>
      </c>
      <c r="B8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1393.12.26</v>
      </c>
      <c r="C867" s="195">
        <f t="shared" ca="1" si="49"/>
        <v>1393</v>
      </c>
      <c r="D8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67" s="195">
        <f>_xlfn.NUMBERVALUE(RIGHT(Table11[[#This Row],[تاریخ شمسی]],2))</f>
        <v>26</v>
      </c>
      <c r="F8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12-26</v>
      </c>
      <c r="G867" s="195" t="s">
        <v>1018</v>
      </c>
      <c r="I867" s="259">
        <v>44634</v>
      </c>
      <c r="J867">
        <v>26310</v>
      </c>
      <c r="L867" s="259">
        <v>42080</v>
      </c>
      <c r="M867">
        <v>33340</v>
      </c>
      <c r="O867" s="284">
        <f>IFERROR(DATE(Table7[[#This Row],[year]],MONTH(DATEVALUE(Table7[[#This Row],[month]]&amp;"1")),Table7[[#This Row],[day]]),"")</f>
        <v>43839</v>
      </c>
      <c r="P867" s="195" t="s">
        <v>4292</v>
      </c>
      <c r="Q867" s="195">
        <v>2020</v>
      </c>
      <c r="R867" s="195" t="s">
        <v>3431</v>
      </c>
      <c r="S867" s="195">
        <v>9</v>
      </c>
      <c r="T867" s="195">
        <v>1547.85</v>
      </c>
      <c r="U867" s="195">
        <v>1808</v>
      </c>
      <c r="V867" s="195">
        <v>1340725</v>
      </c>
      <c r="X867" s="260">
        <v>43917</v>
      </c>
      <c r="Z867" s="260">
        <v>6</v>
      </c>
      <c r="AB867" s="260" t="str">
        <f ca="1">IFERROR(IFERROR(VLOOKUP(Table_Merge1[[#This Row],[Column1]],Table11[#All],2,FALSE),LEFT(AB868,8)&amp;IF(LEN((RIGHT(AB868,2)+1))&lt;2,"0"&amp;(RIGHT(AB868,2)+1),(RIGHT(AB868,2)-1))),"")</f>
        <v>1399.01.08</v>
      </c>
      <c r="AC867" s="259" t="str">
        <f ca="1">LEFT(Table_Merge1[[#This Row],[Column2]],4)</f>
        <v>1399</v>
      </c>
      <c r="AD867" s="259" t="str">
        <f ca="1">RIGHT(LEFT(Table_Merge1[[#This Row],[Column2]],7),2)</f>
        <v>01</v>
      </c>
      <c r="AE867" s="259" t="str">
        <f ca="1">RIGHT(Table_Merge1[[#This Row],[Column2]],2)</f>
        <v>08</v>
      </c>
      <c r="AH867" s="260">
        <v>2020</v>
      </c>
      <c r="AI867" t="s">
        <v>3435</v>
      </c>
      <c r="AJ867" s="260">
        <v>27</v>
      </c>
      <c r="AK867">
        <v>1621.2</v>
      </c>
      <c r="AL867">
        <v>1486</v>
      </c>
      <c r="AM867">
        <v>1207925</v>
      </c>
      <c r="AN867">
        <v>16000</v>
      </c>
      <c r="AP867" s="287" t="str">
        <f>IFERROR(IF(Table_Merge1[[#This Row],[LME Zinc stock]]*Table_Merge1[[#This Row],[Nima.مقدار]]=0,"",Table_Merge1[[#This Row],[LME Zinc stock]]*Table_Merge1[[#This Row],[Nima.مقدار]]),"")</f>
        <v/>
      </c>
      <c r="AQ867" s="287" t="str">
        <f>IFERROR(IF(Table_Merge1[[#This Row],[LME Zinc 3-month]]*Table_Merge1[[#This Row],[Nima.مقدار]]=0,"",Table_Merge1[[#This Row],[LME Zinc 3-month]]*Table_Merge1[[#This Row],[Nima.مقدار]]),"")</f>
        <v/>
      </c>
      <c r="AR867" s="288">
        <f>IFERROR(IF(Table_Merge1[[#This Row],[LME Zinc stock]]*Table_Merge1[[#This Row],[Azad.Sell]]=0,"",Table_Merge1[[#This Row],[LME Zinc stock]]*Table_Merge1[[#This Row],[Azad.Sell]]),"")</f>
        <v>19326800000</v>
      </c>
      <c r="AS867" s="288">
        <f>IFERROR(IF(Table_Merge1[[#This Row],[LME Zinc 3-month]]*Table_Merge1[[#This Row],[Azad.Sell]]=0,"",Table_Merge1[[#This Row],[LME Zinc 3-month]]*Table_Merge1[[#This Row],[Azad.Sell]]),"")</f>
        <v>23776000</v>
      </c>
      <c r="AT867"/>
    </row>
    <row r="868" spans="1:46" x14ac:dyDescent="0.25">
      <c r="A868" s="258">
        <v>42081</v>
      </c>
      <c r="B8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1393.12.27</v>
      </c>
      <c r="C868" s="195">
        <f t="shared" ca="1" si="49"/>
        <v>1393</v>
      </c>
      <c r="D8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68" s="195">
        <f>_xlfn.NUMBERVALUE(RIGHT(Table11[[#This Row],[تاریخ شمسی]],2))</f>
        <v>27</v>
      </c>
      <c r="F8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12-27</v>
      </c>
      <c r="G868" s="195" t="s">
        <v>1019</v>
      </c>
      <c r="I868" s="259">
        <v>44635</v>
      </c>
      <c r="J868">
        <v>26600</v>
      </c>
      <c r="L868" s="259">
        <v>42081</v>
      </c>
      <c r="M868">
        <v>33420</v>
      </c>
      <c r="O868" s="283">
        <f>IFERROR(DATE(Table7[[#This Row],[year]],MONTH(DATEVALUE(Table7[[#This Row],[month]]&amp;"1")),Table7[[#This Row],[day]]),"")</f>
        <v>43838</v>
      </c>
      <c r="P868" s="257" t="s">
        <v>4293</v>
      </c>
      <c r="Q868" s="257">
        <v>2020</v>
      </c>
      <c r="R868" s="257" t="s">
        <v>3431</v>
      </c>
      <c r="S868" s="257">
        <v>8</v>
      </c>
      <c r="T868" s="257">
        <v>1582.85</v>
      </c>
      <c r="U868" s="257">
        <v>1814</v>
      </c>
      <c r="V868" s="257">
        <v>1353875</v>
      </c>
      <c r="X868" s="260">
        <v>43916</v>
      </c>
      <c r="Z868" s="260">
        <v>6</v>
      </c>
      <c r="AB868" s="260" t="str">
        <f ca="1">IFERROR(IFERROR(VLOOKUP(Table_Merge1[[#This Row],[Column1]],Table11[#All],2,FALSE),LEFT(AB869,8)&amp;IF(LEN((RIGHT(AB869,2)+1))&lt;2,"0"&amp;(RIGHT(AB869,2)+1),(RIGHT(AB869,2)-1))),"")</f>
        <v>1399.01.07</v>
      </c>
      <c r="AC868" s="259" t="str">
        <f ca="1">LEFT(Table_Merge1[[#This Row],[Column2]],4)</f>
        <v>1399</v>
      </c>
      <c r="AD868" s="259" t="str">
        <f ca="1">RIGHT(LEFT(Table_Merge1[[#This Row],[Column2]],7),2)</f>
        <v>01</v>
      </c>
      <c r="AE868" s="259" t="str">
        <f ca="1">RIGHT(Table_Merge1[[#This Row],[Column2]],2)</f>
        <v>07</v>
      </c>
      <c r="AH868" s="260">
        <v>2020</v>
      </c>
      <c r="AI868" t="s">
        <v>3435</v>
      </c>
      <c r="AJ868" s="260">
        <v>26</v>
      </c>
      <c r="AK868">
        <v>1620.1</v>
      </c>
      <c r="AL868">
        <v>1482.5</v>
      </c>
      <c r="AM868">
        <v>1210475</v>
      </c>
      <c r="AN868">
        <v>16000</v>
      </c>
      <c r="AP868" s="287" t="str">
        <f>IFERROR(IF(Table_Merge1[[#This Row],[LME Zinc stock]]*Table_Merge1[[#This Row],[Nima.مقدار]]=0,"",Table_Merge1[[#This Row],[LME Zinc stock]]*Table_Merge1[[#This Row],[Nima.مقدار]]),"")</f>
        <v/>
      </c>
      <c r="AQ868" s="287" t="str">
        <f>IFERROR(IF(Table_Merge1[[#This Row],[LME Zinc 3-month]]*Table_Merge1[[#This Row],[Nima.مقدار]]=0,"",Table_Merge1[[#This Row],[LME Zinc 3-month]]*Table_Merge1[[#This Row],[Nima.مقدار]]),"")</f>
        <v/>
      </c>
      <c r="AR868" s="288">
        <f>IFERROR(IF(Table_Merge1[[#This Row],[LME Zinc stock]]*Table_Merge1[[#This Row],[Azad.Sell]]=0,"",Table_Merge1[[#This Row],[LME Zinc stock]]*Table_Merge1[[#This Row],[Azad.Sell]]),"")</f>
        <v>19367600000</v>
      </c>
      <c r="AS868" s="288">
        <f>IFERROR(IF(Table_Merge1[[#This Row],[LME Zinc 3-month]]*Table_Merge1[[#This Row],[Azad.Sell]]=0,"",Table_Merge1[[#This Row],[LME Zinc 3-month]]*Table_Merge1[[#This Row],[Azad.Sell]]),"")</f>
        <v>23720000</v>
      </c>
      <c r="AT868"/>
    </row>
    <row r="869" spans="1:46" x14ac:dyDescent="0.25">
      <c r="A869" s="258">
        <v>42082</v>
      </c>
      <c r="B8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1393.12.28</v>
      </c>
      <c r="C869" s="195">
        <f t="shared" ca="1" si="49"/>
        <v>1393</v>
      </c>
      <c r="D8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869" s="195">
        <f>_xlfn.NUMBERVALUE(RIGHT(Table11[[#This Row],[تاریخ شمسی]],2))</f>
        <v>28</v>
      </c>
      <c r="F8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12-28</v>
      </c>
      <c r="G869" s="195" t="s">
        <v>1020</v>
      </c>
      <c r="I869" s="259">
        <v>44636</v>
      </c>
      <c r="J869">
        <v>26420</v>
      </c>
      <c r="L869" s="259">
        <v>42082</v>
      </c>
      <c r="M869">
        <v>32740</v>
      </c>
      <c r="O869" s="284">
        <f>IFERROR(DATE(Table7[[#This Row],[year]],MONTH(DATEVALUE(Table7[[#This Row],[month]]&amp;"1")),Table7[[#This Row],[day]]),"")</f>
        <v>43837</v>
      </c>
      <c r="P869" s="195" t="s">
        <v>4294</v>
      </c>
      <c r="Q869" s="195">
        <v>2020</v>
      </c>
      <c r="R869" s="195" t="s">
        <v>3431</v>
      </c>
      <c r="S869" s="195">
        <v>7</v>
      </c>
      <c r="T869" s="195">
        <v>1566.5</v>
      </c>
      <c r="U869" s="195">
        <v>1805.5</v>
      </c>
      <c r="V869" s="195">
        <v>1367875</v>
      </c>
      <c r="X869" s="260">
        <v>43915</v>
      </c>
      <c r="Y869" t="s">
        <v>8732</v>
      </c>
      <c r="Z869" s="260">
        <v>6</v>
      </c>
      <c r="AA869">
        <v>1399</v>
      </c>
      <c r="AB869" s="260" t="str">
        <f ca="1">IFERROR(IFERROR(VLOOKUP(Table_Merge1[[#This Row],[Column1]],Table11[#All],2,FALSE),LEFT(AB870,8)&amp;IF(LEN((RIGHT(AB870,2)+1))&lt;2,"0"&amp;(RIGHT(AB870,2)+1),(RIGHT(AB870,2)-1))),"")</f>
        <v>1399.01.06</v>
      </c>
      <c r="AC869" s="259" t="str">
        <f ca="1">LEFT(Table_Merge1[[#This Row],[Column2]],4)</f>
        <v>1399</v>
      </c>
      <c r="AD869" s="259" t="str">
        <f ca="1">RIGHT(LEFT(Table_Merge1[[#This Row],[Column2]],7),2)</f>
        <v>01</v>
      </c>
      <c r="AE869" s="259" t="str">
        <f ca="1">RIGHT(Table_Merge1[[#This Row],[Column2]],2)</f>
        <v>06</v>
      </c>
      <c r="AF869">
        <v>1</v>
      </c>
      <c r="AG869">
        <v>6</v>
      </c>
      <c r="AH869" s="260">
        <v>2020</v>
      </c>
      <c r="AI869" t="s">
        <v>3435</v>
      </c>
      <c r="AJ869" s="260">
        <v>25</v>
      </c>
      <c r="AK869">
        <v>1620.95</v>
      </c>
      <c r="AL869">
        <v>1498</v>
      </c>
      <c r="AM869">
        <v>1164200</v>
      </c>
      <c r="AN869">
        <v>16000</v>
      </c>
      <c r="AO869">
        <v>135717</v>
      </c>
      <c r="AP869" s="287">
        <f>IFERROR(IF(Table_Merge1[[#This Row],[LME Zinc stock]]*Table_Merge1[[#This Row],[Nima.مقدار]]=0,"",Table_Merge1[[#This Row],[LME Zinc stock]]*Table_Merge1[[#This Row],[Nima.مقدار]]),"")</f>
        <v>158001731400</v>
      </c>
      <c r="AQ869" s="287">
        <f>IFERROR(IF(Table_Merge1[[#This Row],[LME Zinc 3-month]]*Table_Merge1[[#This Row],[Nima.مقدار]]=0,"",Table_Merge1[[#This Row],[LME Zinc 3-month]]*Table_Merge1[[#This Row],[Nima.مقدار]]),"")</f>
        <v>203304066</v>
      </c>
      <c r="AR869" s="288">
        <f>IFERROR(IF(Table_Merge1[[#This Row],[LME Zinc stock]]*Table_Merge1[[#This Row],[Azad.Sell]]=0,"",Table_Merge1[[#This Row],[LME Zinc stock]]*Table_Merge1[[#This Row],[Azad.Sell]]),"")</f>
        <v>18627200000</v>
      </c>
      <c r="AS869" s="288">
        <f>IFERROR(IF(Table_Merge1[[#This Row],[LME Zinc 3-month]]*Table_Merge1[[#This Row],[Azad.Sell]]=0,"",Table_Merge1[[#This Row],[LME Zinc 3-month]]*Table_Merge1[[#This Row],[Azad.Sell]]),"")</f>
        <v>23968000</v>
      </c>
      <c r="AT869"/>
    </row>
    <row r="870" spans="1:46" x14ac:dyDescent="0.25">
      <c r="A870" s="258">
        <v>42088</v>
      </c>
      <c r="B8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1394.01.05</v>
      </c>
      <c r="C870" s="195">
        <f t="shared" ca="1" si="49"/>
        <v>1394</v>
      </c>
      <c r="D8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70" s="195">
        <f>_xlfn.NUMBERVALUE(RIGHT(Table11[[#This Row],[تاریخ شمسی]],2))</f>
        <v>5</v>
      </c>
      <c r="F8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01-05</v>
      </c>
      <c r="G870" s="195" t="s">
        <v>1021</v>
      </c>
      <c r="I870" s="259">
        <v>44637</v>
      </c>
      <c r="J870">
        <v>26300</v>
      </c>
      <c r="L870" s="259">
        <v>42088</v>
      </c>
      <c r="M870">
        <v>32840</v>
      </c>
      <c r="O870" s="283">
        <f>IFERROR(DATE(Table7[[#This Row],[year]],MONTH(DATEVALUE(Table7[[#This Row],[month]]&amp;"1")),Table7[[#This Row],[day]]),"")</f>
        <v>43836</v>
      </c>
      <c r="P870" s="257" t="s">
        <v>4295</v>
      </c>
      <c r="Q870" s="257">
        <v>2020</v>
      </c>
      <c r="R870" s="257" t="s">
        <v>3431</v>
      </c>
      <c r="S870" s="257">
        <v>6</v>
      </c>
      <c r="T870" s="257">
        <v>1576.85</v>
      </c>
      <c r="U870" s="257">
        <v>1797</v>
      </c>
      <c r="V870" s="257">
        <v>1381175</v>
      </c>
      <c r="X870" s="260">
        <v>43914</v>
      </c>
      <c r="Y870" t="s">
        <v>8731</v>
      </c>
      <c r="Z870" s="260">
        <v>6</v>
      </c>
      <c r="AA870">
        <v>1399</v>
      </c>
      <c r="AB870" s="260" t="str">
        <f ca="1">IFERROR(IFERROR(VLOOKUP(Table_Merge1[[#This Row],[Column1]],Table11[#All],2,FALSE),LEFT(AB871,8)&amp;IF(LEN((RIGHT(AB871,2)+1))&lt;2,"0"&amp;(RIGHT(AB871,2)+1),(RIGHT(AB871,2)-1))),"")</f>
        <v>1399.01.05</v>
      </c>
      <c r="AC870" s="259" t="str">
        <f ca="1">LEFT(Table_Merge1[[#This Row],[Column2]],4)</f>
        <v>1399</v>
      </c>
      <c r="AD870" s="259" t="str">
        <f ca="1">RIGHT(LEFT(Table_Merge1[[#This Row],[Column2]],7),2)</f>
        <v>01</v>
      </c>
      <c r="AE870" s="259" t="str">
        <f ca="1">RIGHT(Table_Merge1[[#This Row],[Column2]],2)</f>
        <v>05</v>
      </c>
      <c r="AF870">
        <v>1</v>
      </c>
      <c r="AG870">
        <v>5</v>
      </c>
      <c r="AH870" s="260">
        <v>2020</v>
      </c>
      <c r="AI870" t="s">
        <v>3435</v>
      </c>
      <c r="AJ870" s="260">
        <v>24</v>
      </c>
      <c r="AK870">
        <v>1599.5</v>
      </c>
      <c r="AL870" t="s">
        <v>3621</v>
      </c>
      <c r="AM870" t="s">
        <v>3621</v>
      </c>
      <c r="AN870">
        <v>16030</v>
      </c>
      <c r="AO870">
        <v>136323</v>
      </c>
      <c r="AP870" s="287" t="str">
        <f>IFERROR(IF(Table_Merge1[[#This Row],[LME Zinc stock]]*Table_Merge1[[#This Row],[Nima.مقدار]]=0,"",Table_Merge1[[#This Row],[LME Zinc stock]]*Table_Merge1[[#This Row],[Nima.مقدار]]),"")</f>
        <v/>
      </c>
      <c r="AQ870" s="287" t="str">
        <f>IFERROR(IF(Table_Merge1[[#This Row],[LME Zinc 3-month]]*Table_Merge1[[#This Row],[Nima.مقدار]]=0,"",Table_Merge1[[#This Row],[LME Zinc 3-month]]*Table_Merge1[[#This Row],[Nima.مقدار]]),"")</f>
        <v/>
      </c>
      <c r="AR870" s="288" t="str">
        <f>IFERROR(IF(Table_Merge1[[#This Row],[LME Zinc stock]]*Table_Merge1[[#This Row],[Azad.Sell]]=0,"",Table_Merge1[[#This Row],[LME Zinc stock]]*Table_Merge1[[#This Row],[Azad.Sell]]),"")</f>
        <v/>
      </c>
      <c r="AS870" s="288" t="str">
        <f>IFERROR(IF(Table_Merge1[[#This Row],[LME Zinc 3-month]]*Table_Merge1[[#This Row],[Azad.Sell]]=0,"",Table_Merge1[[#This Row],[LME Zinc 3-month]]*Table_Merge1[[#This Row],[Azad.Sell]]),"")</f>
        <v/>
      </c>
      <c r="AT870"/>
    </row>
    <row r="871" spans="1:46" x14ac:dyDescent="0.25">
      <c r="A871" s="258">
        <v>42091</v>
      </c>
      <c r="B8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1394.01.08</v>
      </c>
      <c r="C871" s="195">
        <f t="shared" ca="1" si="49"/>
        <v>1394</v>
      </c>
      <c r="D8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71" s="195">
        <f>_xlfn.NUMBERVALUE(RIGHT(Table11[[#This Row],[تاریخ شمسی]],2))</f>
        <v>8</v>
      </c>
      <c r="F8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01-08</v>
      </c>
      <c r="G871" s="195" t="s">
        <v>1022</v>
      </c>
      <c r="I871" s="259">
        <v>44638</v>
      </c>
      <c r="J871">
        <v>26300</v>
      </c>
      <c r="L871" s="259">
        <v>42091</v>
      </c>
      <c r="M871">
        <v>32890</v>
      </c>
      <c r="O871" s="284">
        <f>IFERROR(DATE(Table7[[#This Row],[year]],MONTH(DATEVALUE(Table7[[#This Row],[month]]&amp;"1")),Table7[[#This Row],[day]]),"")</f>
        <v>43833</v>
      </c>
      <c r="P871" s="195" t="s">
        <v>4296</v>
      </c>
      <c r="Q871" s="195">
        <v>2020</v>
      </c>
      <c r="R871" s="195" t="s">
        <v>3431</v>
      </c>
      <c r="S871" s="195">
        <v>3</v>
      </c>
      <c r="T871" s="195">
        <v>1547.4</v>
      </c>
      <c r="U871" s="195">
        <v>1793</v>
      </c>
      <c r="V871" s="195">
        <v>1396550</v>
      </c>
      <c r="X871" s="260">
        <v>43913</v>
      </c>
      <c r="Z871" s="260">
        <v>7</v>
      </c>
      <c r="AB871" s="260" t="str">
        <f ca="1">IFERROR(IFERROR(VLOOKUP(Table_Merge1[[#This Row],[Column1]],Table11[#All],2,FALSE),LEFT(AB872,8)&amp;IF(LEN((RIGHT(AB872,2)+1))&lt;2,"0"&amp;(RIGHT(AB872,2)+1),(RIGHT(AB872,2)-1))),"")</f>
        <v>1398.12.25</v>
      </c>
      <c r="AC871" s="259" t="str">
        <f ca="1">LEFT(Table_Merge1[[#This Row],[Column2]],4)</f>
        <v>1398</v>
      </c>
      <c r="AD871" s="259" t="str">
        <f ca="1">RIGHT(LEFT(Table_Merge1[[#This Row],[Column2]],7),2)</f>
        <v>12</v>
      </c>
      <c r="AE871" s="259" t="str">
        <f ca="1">RIGHT(Table_Merge1[[#This Row],[Column2]],2)</f>
        <v>25</v>
      </c>
      <c r="AH871" s="260">
        <v>2020</v>
      </c>
      <c r="AI871" t="s">
        <v>3435</v>
      </c>
      <c r="AJ871" s="260">
        <v>23</v>
      </c>
      <c r="AK871">
        <v>1494.5</v>
      </c>
      <c r="AL871">
        <v>1524</v>
      </c>
      <c r="AM871">
        <v>1148750</v>
      </c>
      <c r="AN871">
        <v>16100</v>
      </c>
      <c r="AP871" s="287" t="str">
        <f>IFERROR(IF(Table_Merge1[[#This Row],[LME Zinc stock]]*Table_Merge1[[#This Row],[Nima.مقدار]]=0,"",Table_Merge1[[#This Row],[LME Zinc stock]]*Table_Merge1[[#This Row],[Nima.مقدار]]),"")</f>
        <v/>
      </c>
      <c r="AQ871" s="287" t="str">
        <f>IFERROR(IF(Table_Merge1[[#This Row],[LME Zinc 3-month]]*Table_Merge1[[#This Row],[Nima.مقدار]]=0,"",Table_Merge1[[#This Row],[LME Zinc 3-month]]*Table_Merge1[[#This Row],[Nima.مقدار]]),"")</f>
        <v/>
      </c>
      <c r="AR871" s="288">
        <f>IFERROR(IF(Table_Merge1[[#This Row],[LME Zinc stock]]*Table_Merge1[[#This Row],[Azad.Sell]]=0,"",Table_Merge1[[#This Row],[LME Zinc stock]]*Table_Merge1[[#This Row],[Azad.Sell]]),"")</f>
        <v>18494875000</v>
      </c>
      <c r="AS871" s="288">
        <f>IFERROR(IF(Table_Merge1[[#This Row],[LME Zinc 3-month]]*Table_Merge1[[#This Row],[Azad.Sell]]=0,"",Table_Merge1[[#This Row],[LME Zinc 3-month]]*Table_Merge1[[#This Row],[Azad.Sell]]),"")</f>
        <v>24536400</v>
      </c>
      <c r="AT871"/>
    </row>
    <row r="872" spans="1:46" x14ac:dyDescent="0.25">
      <c r="A872" s="258">
        <v>42092</v>
      </c>
      <c r="B8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1394.01.09</v>
      </c>
      <c r="C872" s="195">
        <f t="shared" ca="1" si="49"/>
        <v>1394</v>
      </c>
      <c r="D8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72" s="195">
        <f>_xlfn.NUMBERVALUE(RIGHT(Table11[[#This Row],[تاریخ شمسی]],2))</f>
        <v>9</v>
      </c>
      <c r="F8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01-09</v>
      </c>
      <c r="G872" s="195" t="s">
        <v>1023</v>
      </c>
      <c r="I872" s="259">
        <v>44639</v>
      </c>
      <c r="J872">
        <v>26300</v>
      </c>
      <c r="L872" s="259">
        <v>42092</v>
      </c>
      <c r="M872">
        <v>32940</v>
      </c>
      <c r="O872" s="283">
        <f>IFERROR(DATE(Table7[[#This Row],[year]],MONTH(DATEVALUE(Table7[[#This Row],[month]]&amp;"1")),Table7[[#This Row],[day]]),"")</f>
        <v>43832</v>
      </c>
      <c r="P872" s="257" t="s">
        <v>4297</v>
      </c>
      <c r="Q872" s="257">
        <v>2020</v>
      </c>
      <c r="R872" s="257" t="s">
        <v>3431</v>
      </c>
      <c r="S872" s="257">
        <v>2</v>
      </c>
      <c r="T872" s="257">
        <v>1520.55</v>
      </c>
      <c r="U872" s="257">
        <v>1798</v>
      </c>
      <c r="V872" s="257">
        <v>1410675</v>
      </c>
      <c r="X872" s="260">
        <v>43910</v>
      </c>
      <c r="Z872" s="260">
        <v>7</v>
      </c>
      <c r="AB872" s="260" t="str">
        <f ca="1">IFERROR(IFERROR(VLOOKUP(Table_Merge1[[#This Row],[Column1]],Table11[#All],2,FALSE),LEFT(AB873,8)&amp;IF(LEN((RIGHT(AB873,2)+1))&lt;2,"0"&amp;(RIGHT(AB873,2)+1),(RIGHT(AB873,2)-1))),"")</f>
        <v>1398.12.26</v>
      </c>
      <c r="AC872" s="259" t="str">
        <f ca="1">LEFT(Table_Merge1[[#This Row],[Column2]],4)</f>
        <v>1398</v>
      </c>
      <c r="AD872" s="259" t="str">
        <f ca="1">RIGHT(LEFT(Table_Merge1[[#This Row],[Column2]],7),2)</f>
        <v>12</v>
      </c>
      <c r="AE872" s="259" t="str">
        <f ca="1">RIGHT(Table_Merge1[[#This Row],[Column2]],2)</f>
        <v>26</v>
      </c>
      <c r="AH872" s="260">
        <v>2020</v>
      </c>
      <c r="AI872" t="s">
        <v>3435</v>
      </c>
      <c r="AJ872" s="260">
        <v>20</v>
      </c>
      <c r="AK872">
        <v>1504.45</v>
      </c>
      <c r="AL872">
        <v>1528</v>
      </c>
      <c r="AM872">
        <v>1150775</v>
      </c>
      <c r="AN872">
        <v>16100</v>
      </c>
      <c r="AP872" s="287" t="str">
        <f>IFERROR(IF(Table_Merge1[[#This Row],[LME Zinc stock]]*Table_Merge1[[#This Row],[Nima.مقدار]]=0,"",Table_Merge1[[#This Row],[LME Zinc stock]]*Table_Merge1[[#This Row],[Nima.مقدار]]),"")</f>
        <v/>
      </c>
      <c r="AQ872" s="287" t="str">
        <f>IFERROR(IF(Table_Merge1[[#This Row],[LME Zinc 3-month]]*Table_Merge1[[#This Row],[Nima.مقدار]]=0,"",Table_Merge1[[#This Row],[LME Zinc 3-month]]*Table_Merge1[[#This Row],[Nima.مقدار]]),"")</f>
        <v/>
      </c>
      <c r="AR872" s="288">
        <f>IFERROR(IF(Table_Merge1[[#This Row],[LME Zinc stock]]*Table_Merge1[[#This Row],[Azad.Sell]]=0,"",Table_Merge1[[#This Row],[LME Zinc stock]]*Table_Merge1[[#This Row],[Azad.Sell]]),"")</f>
        <v>18527477500</v>
      </c>
      <c r="AS872" s="288">
        <f>IFERROR(IF(Table_Merge1[[#This Row],[LME Zinc 3-month]]*Table_Merge1[[#This Row],[Azad.Sell]]=0,"",Table_Merge1[[#This Row],[LME Zinc 3-month]]*Table_Merge1[[#This Row],[Azad.Sell]]),"")</f>
        <v>24600800</v>
      </c>
      <c r="AT872"/>
    </row>
    <row r="873" spans="1:46" x14ac:dyDescent="0.25">
      <c r="A873" s="258">
        <v>42093</v>
      </c>
      <c r="B8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1394.01.10</v>
      </c>
      <c r="C873" s="195">
        <f t="shared" ca="1" si="49"/>
        <v>1394</v>
      </c>
      <c r="D8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73" s="195">
        <f>_xlfn.NUMBERVALUE(RIGHT(Table11[[#This Row],[تاریخ شمسی]],2))</f>
        <v>10</v>
      </c>
      <c r="F8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01-10</v>
      </c>
      <c r="G873" s="195" t="s">
        <v>1024</v>
      </c>
      <c r="I873" s="259">
        <v>44640</v>
      </c>
      <c r="J873">
        <v>26300</v>
      </c>
      <c r="L873" s="259">
        <v>42093</v>
      </c>
      <c r="M873">
        <v>33070</v>
      </c>
      <c r="O873" s="284">
        <f>IFERROR(DATE(Table7[[#This Row],[year]],MONTH(DATEVALUE(Table7[[#This Row],[month]]&amp;"1")),Table7[[#This Row],[day]]),"")</f>
        <v>43829</v>
      </c>
      <c r="P873" s="195" t="s">
        <v>4298</v>
      </c>
      <c r="Q873" s="195">
        <v>2019</v>
      </c>
      <c r="R873" s="195" t="s">
        <v>3452</v>
      </c>
      <c r="S873" s="195">
        <v>30</v>
      </c>
      <c r="T873" s="195">
        <v>1511.5</v>
      </c>
      <c r="U873" s="195">
        <v>0</v>
      </c>
      <c r="V873" s="195">
        <v>0</v>
      </c>
      <c r="X873" s="260">
        <v>43909</v>
      </c>
      <c r="Z873" s="260">
        <v>7</v>
      </c>
      <c r="AB873" s="260" t="str">
        <f ca="1">IFERROR(IFERROR(VLOOKUP(Table_Merge1[[#This Row],[Column1]],Table11[#All],2,FALSE),LEFT(AB874,8)&amp;IF(LEN((RIGHT(AB874,2)+1))&lt;2,"0"&amp;(RIGHT(AB874,2)+1),(RIGHT(AB874,2)-1))),"")</f>
        <v>1398.12.27</v>
      </c>
      <c r="AC873" s="259" t="str">
        <f ca="1">LEFT(Table_Merge1[[#This Row],[Column2]],4)</f>
        <v>1398</v>
      </c>
      <c r="AD873" s="259" t="str">
        <f ca="1">RIGHT(LEFT(Table_Merge1[[#This Row],[Column2]],7),2)</f>
        <v>12</v>
      </c>
      <c r="AE873" s="259" t="str">
        <f ca="1">RIGHT(Table_Merge1[[#This Row],[Column2]],2)</f>
        <v>27</v>
      </c>
      <c r="AH873" s="260">
        <v>2020</v>
      </c>
      <c r="AI873" t="s">
        <v>3435</v>
      </c>
      <c r="AJ873" s="260">
        <v>19</v>
      </c>
      <c r="AK873">
        <v>1480.7</v>
      </c>
      <c r="AL873">
        <v>1538.5</v>
      </c>
      <c r="AM873">
        <v>1131675</v>
      </c>
      <c r="AN873">
        <v>16100</v>
      </c>
      <c r="AP873" s="287" t="str">
        <f>IFERROR(IF(Table_Merge1[[#This Row],[LME Zinc stock]]*Table_Merge1[[#This Row],[Nima.مقدار]]=0,"",Table_Merge1[[#This Row],[LME Zinc stock]]*Table_Merge1[[#This Row],[Nima.مقدار]]),"")</f>
        <v/>
      </c>
      <c r="AQ873" s="287" t="str">
        <f>IFERROR(IF(Table_Merge1[[#This Row],[LME Zinc 3-month]]*Table_Merge1[[#This Row],[Nima.مقدار]]=0,"",Table_Merge1[[#This Row],[LME Zinc 3-month]]*Table_Merge1[[#This Row],[Nima.مقدار]]),"")</f>
        <v/>
      </c>
      <c r="AR873" s="288">
        <f>IFERROR(IF(Table_Merge1[[#This Row],[LME Zinc stock]]*Table_Merge1[[#This Row],[Azad.Sell]]=0,"",Table_Merge1[[#This Row],[LME Zinc stock]]*Table_Merge1[[#This Row],[Azad.Sell]]),"")</f>
        <v>18219967500</v>
      </c>
      <c r="AS873" s="288">
        <f>IFERROR(IF(Table_Merge1[[#This Row],[LME Zinc 3-month]]*Table_Merge1[[#This Row],[Azad.Sell]]=0,"",Table_Merge1[[#This Row],[LME Zinc 3-month]]*Table_Merge1[[#This Row],[Azad.Sell]]),"")</f>
        <v>24769850</v>
      </c>
      <c r="AT873"/>
    </row>
    <row r="874" spans="1:46" x14ac:dyDescent="0.25">
      <c r="A874" s="258">
        <v>42094</v>
      </c>
      <c r="B8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1394.01.11</v>
      </c>
      <c r="C874" s="195">
        <f t="shared" ca="1" si="49"/>
        <v>1394</v>
      </c>
      <c r="D8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74" s="195">
        <f>_xlfn.NUMBERVALUE(RIGHT(Table11[[#This Row],[تاریخ شمسی]],2))</f>
        <v>11</v>
      </c>
      <c r="F8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01-11</v>
      </c>
      <c r="G874" s="195" t="s">
        <v>1025</v>
      </c>
      <c r="I874" s="259">
        <v>44641</v>
      </c>
      <c r="J874">
        <v>26300</v>
      </c>
      <c r="L874" s="259">
        <v>42094</v>
      </c>
      <c r="M874">
        <v>32960</v>
      </c>
      <c r="O874" s="283">
        <f>IFERROR(DATE(Table7[[#This Row],[year]],MONTH(DATEVALUE(Table7[[#This Row],[month]]&amp;"1")),Table7[[#This Row],[day]]),"")</f>
        <v>43826</v>
      </c>
      <c r="P874" s="257" t="s">
        <v>4299</v>
      </c>
      <c r="Q874" s="257">
        <v>2019</v>
      </c>
      <c r="R874" s="257" t="s">
        <v>3452</v>
      </c>
      <c r="S874" s="257">
        <v>27</v>
      </c>
      <c r="T874" s="257">
        <v>1510.6</v>
      </c>
      <c r="U874" s="257">
        <v>0</v>
      </c>
      <c r="V874" s="257">
        <v>0</v>
      </c>
      <c r="X874" s="260">
        <v>43908</v>
      </c>
      <c r="Y874" t="s">
        <v>8730</v>
      </c>
      <c r="Z874" s="260">
        <v>7</v>
      </c>
      <c r="AA874">
        <v>1398</v>
      </c>
      <c r="AB874" s="260" t="str">
        <f ca="1">IFERROR(IFERROR(VLOOKUP(Table_Merge1[[#This Row],[Column1]],Table11[#All],2,FALSE),LEFT(AB875,8)&amp;IF(LEN((RIGHT(AB875,2)+1))&lt;2,"0"&amp;(RIGHT(AB875,2)+1),(RIGHT(AB875,2)-1))),"")</f>
        <v>1398.12.28</v>
      </c>
      <c r="AC874" s="259" t="str">
        <f ca="1">LEFT(Table_Merge1[[#This Row],[Column2]],4)</f>
        <v>1398</v>
      </c>
      <c r="AD874" s="259" t="str">
        <f ca="1">RIGHT(LEFT(Table_Merge1[[#This Row],[Column2]],7),2)</f>
        <v>12</v>
      </c>
      <c r="AE874" s="259" t="str">
        <f ca="1">RIGHT(Table_Merge1[[#This Row],[Column2]],2)</f>
        <v>28</v>
      </c>
      <c r="AF874">
        <v>12</v>
      </c>
      <c r="AG874">
        <v>28</v>
      </c>
      <c r="AH874" s="260">
        <v>2020</v>
      </c>
      <c r="AI874" t="s">
        <v>3435</v>
      </c>
      <c r="AJ874" s="260">
        <v>18</v>
      </c>
      <c r="AK874">
        <v>1506</v>
      </c>
      <c r="AL874">
        <v>1539.5</v>
      </c>
      <c r="AM874">
        <v>1112575</v>
      </c>
      <c r="AN874">
        <v>16100</v>
      </c>
      <c r="AO874">
        <v>136007</v>
      </c>
      <c r="AP874" s="287">
        <f>IFERROR(IF(Table_Merge1[[#This Row],[LME Zinc stock]]*Table_Merge1[[#This Row],[Nima.مقدار]]=0,"",Table_Merge1[[#This Row],[LME Zinc stock]]*Table_Merge1[[#This Row],[Nima.مقدار]]),"")</f>
        <v>151317988025</v>
      </c>
      <c r="AQ874" s="287">
        <f>IFERROR(IF(Table_Merge1[[#This Row],[LME Zinc 3-month]]*Table_Merge1[[#This Row],[Nima.مقدار]]=0,"",Table_Merge1[[#This Row],[LME Zinc 3-month]]*Table_Merge1[[#This Row],[Nima.مقدار]]),"")</f>
        <v>209382776.5</v>
      </c>
      <c r="AR874" s="288">
        <f>IFERROR(IF(Table_Merge1[[#This Row],[LME Zinc stock]]*Table_Merge1[[#This Row],[Azad.Sell]]=0,"",Table_Merge1[[#This Row],[LME Zinc stock]]*Table_Merge1[[#This Row],[Azad.Sell]]),"")</f>
        <v>17912457500</v>
      </c>
      <c r="AS874" s="288">
        <f>IFERROR(IF(Table_Merge1[[#This Row],[LME Zinc 3-month]]*Table_Merge1[[#This Row],[Azad.Sell]]=0,"",Table_Merge1[[#This Row],[LME Zinc 3-month]]*Table_Merge1[[#This Row],[Azad.Sell]]),"")</f>
        <v>24785950</v>
      </c>
      <c r="AT874"/>
    </row>
    <row r="875" spans="1:46" x14ac:dyDescent="0.25">
      <c r="A875" s="258">
        <v>42098</v>
      </c>
      <c r="B8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1394.01.15</v>
      </c>
      <c r="C875" s="195">
        <f t="shared" ca="1" si="49"/>
        <v>1394</v>
      </c>
      <c r="D8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75" s="195">
        <f>_xlfn.NUMBERVALUE(RIGHT(Table11[[#This Row],[تاریخ شمسی]],2))</f>
        <v>15</v>
      </c>
      <c r="F8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01-15</v>
      </c>
      <c r="G875" s="195" t="s">
        <v>1026</v>
      </c>
      <c r="I875" s="259">
        <v>44642</v>
      </c>
      <c r="J875">
        <v>26300</v>
      </c>
      <c r="L875" s="259">
        <v>42098</v>
      </c>
      <c r="M875">
        <v>32530</v>
      </c>
      <c r="O875" s="284">
        <f>IFERROR(DATE(Table7[[#This Row],[year]],MONTH(DATEVALUE(Table7[[#This Row],[month]]&amp;"1")),Table7[[#This Row],[day]]),"")</f>
        <v>43822</v>
      </c>
      <c r="P875" s="195" t="s">
        <v>4300</v>
      </c>
      <c r="Q875" s="195">
        <v>2019</v>
      </c>
      <c r="R875" s="195" t="s">
        <v>3452</v>
      </c>
      <c r="S875" s="195">
        <v>23</v>
      </c>
      <c r="T875" s="195">
        <v>1483.95</v>
      </c>
      <c r="U875" s="195">
        <v>0</v>
      </c>
      <c r="V875" s="195">
        <v>0</v>
      </c>
      <c r="X875" s="260">
        <v>43907</v>
      </c>
      <c r="Y875" t="s">
        <v>8729</v>
      </c>
      <c r="Z875" s="260">
        <v>7</v>
      </c>
      <c r="AA875">
        <v>1398</v>
      </c>
      <c r="AB875" s="260" t="str">
        <f ca="1">IFERROR(IFERROR(VLOOKUP(Table_Merge1[[#This Row],[Column1]],Table11[#All],2,FALSE),LEFT(AB876,8)&amp;IF(LEN((RIGHT(AB876,2)+1))&lt;2,"0"&amp;(RIGHT(AB876,2)+1),(RIGHT(AB876,2)-1))),"")</f>
        <v>1398.12.27</v>
      </c>
      <c r="AC875" s="259" t="str">
        <f ca="1">LEFT(Table_Merge1[[#This Row],[Column2]],4)</f>
        <v>1398</v>
      </c>
      <c r="AD875" s="259" t="str">
        <f ca="1">RIGHT(LEFT(Table_Merge1[[#This Row],[Column2]],7),2)</f>
        <v>12</v>
      </c>
      <c r="AE875" s="259" t="str">
        <f ca="1">RIGHT(Table_Merge1[[#This Row],[Column2]],2)</f>
        <v>27</v>
      </c>
      <c r="AF875">
        <v>12</v>
      </c>
      <c r="AG875">
        <v>27</v>
      </c>
      <c r="AH875" s="260">
        <v>2020</v>
      </c>
      <c r="AI875" t="s">
        <v>3435</v>
      </c>
      <c r="AJ875" s="260">
        <v>17</v>
      </c>
      <c r="AK875">
        <v>1472.35</v>
      </c>
      <c r="AL875">
        <v>1541.5</v>
      </c>
      <c r="AM875">
        <v>1098425</v>
      </c>
      <c r="AN875">
        <v>16150</v>
      </c>
      <c r="AO875">
        <v>136175</v>
      </c>
      <c r="AP875" s="287">
        <f>IFERROR(IF(Table_Merge1[[#This Row],[LME Zinc stock]]*Table_Merge1[[#This Row],[Nima.مقدار]]=0,"",Table_Merge1[[#This Row],[LME Zinc stock]]*Table_Merge1[[#This Row],[Nima.مقدار]]),"")</f>
        <v>149578024375</v>
      </c>
      <c r="AQ875" s="287">
        <f>IFERROR(IF(Table_Merge1[[#This Row],[LME Zinc 3-month]]*Table_Merge1[[#This Row],[Nima.مقدار]]=0,"",Table_Merge1[[#This Row],[LME Zinc 3-month]]*Table_Merge1[[#This Row],[Nima.مقدار]]),"")</f>
        <v>209913762.5</v>
      </c>
      <c r="AR875" s="288">
        <f>IFERROR(IF(Table_Merge1[[#This Row],[LME Zinc stock]]*Table_Merge1[[#This Row],[Azad.Sell]]=0,"",Table_Merge1[[#This Row],[LME Zinc stock]]*Table_Merge1[[#This Row],[Azad.Sell]]),"")</f>
        <v>17739563750</v>
      </c>
      <c r="AS875" s="288">
        <f>IFERROR(IF(Table_Merge1[[#This Row],[LME Zinc 3-month]]*Table_Merge1[[#This Row],[Azad.Sell]]=0,"",Table_Merge1[[#This Row],[LME Zinc 3-month]]*Table_Merge1[[#This Row],[Azad.Sell]]),"")</f>
        <v>24895225</v>
      </c>
      <c r="AT875"/>
    </row>
    <row r="876" spans="1:46" x14ac:dyDescent="0.25">
      <c r="A876" s="258">
        <v>42099</v>
      </c>
      <c r="B8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1394.01.16</v>
      </c>
      <c r="C876" s="195">
        <f t="shared" ca="1" si="49"/>
        <v>1394</v>
      </c>
      <c r="D8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76" s="195">
        <f>_xlfn.NUMBERVALUE(RIGHT(Table11[[#This Row],[تاریخ شمسی]],2))</f>
        <v>16</v>
      </c>
      <c r="F8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01-16</v>
      </c>
      <c r="G876" s="195" t="s">
        <v>1027</v>
      </c>
      <c r="I876" s="259">
        <v>44643</v>
      </c>
      <c r="J876">
        <v>26300</v>
      </c>
      <c r="L876" s="259">
        <v>42099</v>
      </c>
      <c r="M876">
        <v>32830</v>
      </c>
      <c r="O876" s="283">
        <f>IFERROR(DATE(Table7[[#This Row],[year]],MONTH(DATEVALUE(Table7[[#This Row],[month]]&amp;"1")),Table7[[#This Row],[day]]),"")</f>
        <v>43819</v>
      </c>
      <c r="P876" s="257" t="s">
        <v>4301</v>
      </c>
      <c r="Q876" s="257">
        <v>2019</v>
      </c>
      <c r="R876" s="257" t="s">
        <v>3452</v>
      </c>
      <c r="S876" s="257">
        <v>20</v>
      </c>
      <c r="T876" s="257">
        <v>1476.9</v>
      </c>
      <c r="U876" s="257">
        <v>0</v>
      </c>
      <c r="V876" s="257">
        <v>0</v>
      </c>
      <c r="X876" s="260">
        <v>43906</v>
      </c>
      <c r="Y876" t="s">
        <v>8728</v>
      </c>
      <c r="Z876" s="260">
        <v>7</v>
      </c>
      <c r="AA876">
        <v>1398</v>
      </c>
      <c r="AB876" s="260" t="str">
        <f ca="1">IFERROR(IFERROR(VLOOKUP(Table_Merge1[[#This Row],[Column1]],Table11[#All],2,FALSE),LEFT(AB877,8)&amp;IF(LEN((RIGHT(AB877,2)+1))&lt;2,"0"&amp;(RIGHT(AB877,2)+1),(RIGHT(AB877,2)-1))),"")</f>
        <v>1398.12.26</v>
      </c>
      <c r="AC876" s="259" t="str">
        <f ca="1">LEFT(Table_Merge1[[#This Row],[Column2]],4)</f>
        <v>1398</v>
      </c>
      <c r="AD876" s="259" t="str">
        <f ca="1">RIGHT(LEFT(Table_Merge1[[#This Row],[Column2]],7),2)</f>
        <v>12</v>
      </c>
      <c r="AE876" s="259" t="str">
        <f ca="1">RIGHT(Table_Merge1[[#This Row],[Column2]],2)</f>
        <v>26</v>
      </c>
      <c r="AF876">
        <v>12</v>
      </c>
      <c r="AG876">
        <v>26</v>
      </c>
      <c r="AH876" s="260">
        <v>2020</v>
      </c>
      <c r="AI876" t="s">
        <v>3435</v>
      </c>
      <c r="AJ876" s="260">
        <v>16</v>
      </c>
      <c r="AK876">
        <v>1504.65</v>
      </c>
      <c r="AL876">
        <v>1567.5</v>
      </c>
      <c r="AM876">
        <v>1100675</v>
      </c>
      <c r="AN876">
        <v>16000</v>
      </c>
      <c r="AO876">
        <v>137186</v>
      </c>
      <c r="AP876" s="287">
        <f>IFERROR(IF(Table_Merge1[[#This Row],[LME Zinc stock]]*Table_Merge1[[#This Row],[Nima.مقدار]]=0,"",Table_Merge1[[#This Row],[LME Zinc stock]]*Table_Merge1[[#This Row],[Nima.مقدار]]),"")</f>
        <v>150997200550</v>
      </c>
      <c r="AQ876" s="287">
        <f>IFERROR(IF(Table_Merge1[[#This Row],[LME Zinc 3-month]]*Table_Merge1[[#This Row],[Nima.مقدار]]=0,"",Table_Merge1[[#This Row],[LME Zinc 3-month]]*Table_Merge1[[#This Row],[Nima.مقدار]]),"")</f>
        <v>215039055</v>
      </c>
      <c r="AR876" s="288">
        <f>IFERROR(IF(Table_Merge1[[#This Row],[LME Zinc stock]]*Table_Merge1[[#This Row],[Azad.Sell]]=0,"",Table_Merge1[[#This Row],[LME Zinc stock]]*Table_Merge1[[#This Row],[Azad.Sell]]),"")</f>
        <v>17610800000</v>
      </c>
      <c r="AS876" s="288">
        <f>IFERROR(IF(Table_Merge1[[#This Row],[LME Zinc 3-month]]*Table_Merge1[[#This Row],[Azad.Sell]]=0,"",Table_Merge1[[#This Row],[LME Zinc 3-month]]*Table_Merge1[[#This Row],[Azad.Sell]]),"")</f>
        <v>25080000</v>
      </c>
      <c r="AT876"/>
    </row>
    <row r="877" spans="1:46" x14ac:dyDescent="0.25">
      <c r="A877" s="258">
        <v>42100</v>
      </c>
      <c r="B8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1394.01.17</v>
      </c>
      <c r="C877" s="195">
        <f t="shared" ca="1" si="49"/>
        <v>1394</v>
      </c>
      <c r="D8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77" s="195">
        <f>_xlfn.NUMBERVALUE(RIGHT(Table11[[#This Row],[تاریخ شمسی]],2))</f>
        <v>17</v>
      </c>
      <c r="F8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01-17</v>
      </c>
      <c r="G877" s="195" t="s">
        <v>1028</v>
      </c>
      <c r="I877" s="259">
        <v>44644</v>
      </c>
      <c r="J877">
        <v>26300</v>
      </c>
      <c r="L877" s="259">
        <v>42100</v>
      </c>
      <c r="M877">
        <v>32790</v>
      </c>
      <c r="O877" s="284">
        <f>IFERROR(DATE(Table7[[#This Row],[year]],MONTH(DATEVALUE(Table7[[#This Row],[month]]&amp;"1")),Table7[[#This Row],[day]]),"")</f>
        <v>43818</v>
      </c>
      <c r="P877" s="195" t="s">
        <v>4302</v>
      </c>
      <c r="Q877" s="195">
        <v>2019</v>
      </c>
      <c r="R877" s="195" t="s">
        <v>3452</v>
      </c>
      <c r="S877" s="195">
        <v>19</v>
      </c>
      <c r="T877" s="195">
        <v>1474.4</v>
      </c>
      <c r="U877" s="195">
        <v>0</v>
      </c>
      <c r="V877" s="195">
        <v>0</v>
      </c>
      <c r="X877" s="260">
        <v>43903</v>
      </c>
      <c r="Z877" s="260">
        <v>7</v>
      </c>
      <c r="AB877" s="260" t="str">
        <f ca="1">IFERROR(IFERROR(VLOOKUP(Table_Merge1[[#This Row],[Column1]],Table11[#All],2,FALSE),LEFT(AB878,8)&amp;IF(LEN((RIGHT(AB878,2)+1))&lt;2,"0"&amp;(RIGHT(AB878,2)+1),(RIGHT(AB878,2)-1))),"")</f>
        <v>1398.12.21</v>
      </c>
      <c r="AC877" s="259" t="str">
        <f ca="1">LEFT(Table_Merge1[[#This Row],[Column2]],4)</f>
        <v>1398</v>
      </c>
      <c r="AD877" s="259" t="str">
        <f ca="1">RIGHT(LEFT(Table_Merge1[[#This Row],[Column2]],7),2)</f>
        <v>12</v>
      </c>
      <c r="AE877" s="259" t="str">
        <f ca="1">RIGHT(Table_Merge1[[#This Row],[Column2]],2)</f>
        <v>21</v>
      </c>
      <c r="AH877" s="260">
        <v>2020</v>
      </c>
      <c r="AI877" t="s">
        <v>3435</v>
      </c>
      <c r="AJ877" s="260">
        <v>13</v>
      </c>
      <c r="AK877">
        <v>1588.15</v>
      </c>
      <c r="AL877">
        <v>1568</v>
      </c>
      <c r="AM877">
        <v>1076050</v>
      </c>
      <c r="AN877">
        <v>15450</v>
      </c>
      <c r="AP877" s="287" t="str">
        <f>IFERROR(IF(Table_Merge1[[#This Row],[LME Zinc stock]]*Table_Merge1[[#This Row],[Nima.مقدار]]=0,"",Table_Merge1[[#This Row],[LME Zinc stock]]*Table_Merge1[[#This Row],[Nima.مقدار]]),"")</f>
        <v/>
      </c>
      <c r="AQ877" s="287" t="str">
        <f>IFERROR(IF(Table_Merge1[[#This Row],[LME Zinc 3-month]]*Table_Merge1[[#This Row],[Nima.مقدار]]=0,"",Table_Merge1[[#This Row],[LME Zinc 3-month]]*Table_Merge1[[#This Row],[Nima.مقدار]]),"")</f>
        <v/>
      </c>
      <c r="AR877" s="288">
        <f>IFERROR(IF(Table_Merge1[[#This Row],[LME Zinc stock]]*Table_Merge1[[#This Row],[Azad.Sell]]=0,"",Table_Merge1[[#This Row],[LME Zinc stock]]*Table_Merge1[[#This Row],[Azad.Sell]]),"")</f>
        <v>16624972500</v>
      </c>
      <c r="AS877" s="288">
        <f>IFERROR(IF(Table_Merge1[[#This Row],[LME Zinc 3-month]]*Table_Merge1[[#This Row],[Azad.Sell]]=0,"",Table_Merge1[[#This Row],[LME Zinc 3-month]]*Table_Merge1[[#This Row],[Azad.Sell]]),"")</f>
        <v>24225600</v>
      </c>
      <c r="AT877"/>
    </row>
    <row r="878" spans="1:46" x14ac:dyDescent="0.25">
      <c r="A878" s="258">
        <v>42101</v>
      </c>
      <c r="B8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1394.01.18</v>
      </c>
      <c r="C878" s="195">
        <f t="shared" ca="1" si="49"/>
        <v>1394</v>
      </c>
      <c r="D8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78" s="195">
        <f>_xlfn.NUMBERVALUE(RIGHT(Table11[[#This Row],[تاریخ شمسی]],2))</f>
        <v>18</v>
      </c>
      <c r="F8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01-18</v>
      </c>
      <c r="G878" s="195" t="s">
        <v>1029</v>
      </c>
      <c r="I878" s="259">
        <v>44645</v>
      </c>
      <c r="J878">
        <v>26300</v>
      </c>
      <c r="L878" s="259">
        <v>42101</v>
      </c>
      <c r="M878">
        <v>33050</v>
      </c>
      <c r="O878" s="283">
        <f>IFERROR(DATE(Table7[[#This Row],[year]],MONTH(DATEVALUE(Table7[[#This Row],[month]]&amp;"1")),Table7[[#This Row],[day]]),"")</f>
        <v>43817</v>
      </c>
      <c r="P878" s="257" t="s">
        <v>4303</v>
      </c>
      <c r="Q878" s="257">
        <v>2019</v>
      </c>
      <c r="R878" s="257" t="s">
        <v>3452</v>
      </c>
      <c r="S878" s="257">
        <v>18</v>
      </c>
      <c r="T878" s="257">
        <v>1478.9</v>
      </c>
      <c r="U878" s="257" t="s">
        <v>3621</v>
      </c>
      <c r="V878" s="257" t="s">
        <v>3621</v>
      </c>
      <c r="X878" s="260">
        <v>43902</v>
      </c>
      <c r="Y878" t="s">
        <v>8727</v>
      </c>
      <c r="Z878" s="260">
        <v>7</v>
      </c>
      <c r="AA878">
        <v>1398</v>
      </c>
      <c r="AB878" s="260" t="str">
        <f ca="1">IFERROR(IFERROR(VLOOKUP(Table_Merge1[[#This Row],[Column1]],Table11[#All],2,FALSE),LEFT(AB879,8)&amp;IF(LEN((RIGHT(AB879,2)+1))&lt;2,"0"&amp;(RIGHT(AB879,2)+1),(RIGHT(AB879,2)-1))),"")</f>
        <v>1398.12.22</v>
      </c>
      <c r="AC878" s="259" t="str">
        <f ca="1">LEFT(Table_Merge1[[#This Row],[Column2]],4)</f>
        <v>1398</v>
      </c>
      <c r="AD878" s="259" t="str">
        <f ca="1">RIGHT(LEFT(Table_Merge1[[#This Row],[Column2]],7),2)</f>
        <v>12</v>
      </c>
      <c r="AE878" s="259" t="str">
        <f ca="1">RIGHT(Table_Merge1[[#This Row],[Column2]],2)</f>
        <v>22</v>
      </c>
      <c r="AF878">
        <v>12</v>
      </c>
      <c r="AG878">
        <v>22</v>
      </c>
      <c r="AH878" s="260">
        <v>2020</v>
      </c>
      <c r="AI878" t="s">
        <v>3435</v>
      </c>
      <c r="AJ878" s="260">
        <v>12</v>
      </c>
      <c r="AK878">
        <v>1636.65</v>
      </c>
      <c r="AL878">
        <v>1605</v>
      </c>
      <c r="AM878">
        <v>1069925</v>
      </c>
      <c r="AN878">
        <v>15450</v>
      </c>
      <c r="AO878">
        <v>135053</v>
      </c>
      <c r="AP878" s="287">
        <f>IFERROR(IF(Table_Merge1[[#This Row],[LME Zinc stock]]*Table_Merge1[[#This Row],[Nima.مقدار]]=0,"",Table_Merge1[[#This Row],[LME Zinc stock]]*Table_Merge1[[#This Row],[Nima.مقدار]]),"")</f>
        <v>144496581025</v>
      </c>
      <c r="AQ878" s="287">
        <f>IFERROR(IF(Table_Merge1[[#This Row],[LME Zinc 3-month]]*Table_Merge1[[#This Row],[Nima.مقدار]]=0,"",Table_Merge1[[#This Row],[LME Zinc 3-month]]*Table_Merge1[[#This Row],[Nima.مقدار]]),"")</f>
        <v>216760065</v>
      </c>
      <c r="AR878" s="288">
        <f>IFERROR(IF(Table_Merge1[[#This Row],[LME Zinc stock]]*Table_Merge1[[#This Row],[Azad.Sell]]=0,"",Table_Merge1[[#This Row],[LME Zinc stock]]*Table_Merge1[[#This Row],[Azad.Sell]]),"")</f>
        <v>16530341250</v>
      </c>
      <c r="AS878" s="288">
        <f>IFERROR(IF(Table_Merge1[[#This Row],[LME Zinc 3-month]]*Table_Merge1[[#This Row],[Azad.Sell]]=0,"",Table_Merge1[[#This Row],[LME Zinc 3-month]]*Table_Merge1[[#This Row],[Azad.Sell]]),"")</f>
        <v>24797250</v>
      </c>
      <c r="AT878"/>
    </row>
    <row r="879" spans="1:46" x14ac:dyDescent="0.25">
      <c r="A879" s="258">
        <v>42102</v>
      </c>
      <c r="B8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1394.01.19</v>
      </c>
      <c r="C879" s="195">
        <f t="shared" ca="1" si="49"/>
        <v>1394</v>
      </c>
      <c r="D8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79" s="195">
        <f>_xlfn.NUMBERVALUE(RIGHT(Table11[[#This Row],[تاریخ شمسی]],2))</f>
        <v>19</v>
      </c>
      <c r="F8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01-19</v>
      </c>
      <c r="G879" s="195" t="s">
        <v>1030</v>
      </c>
      <c r="I879" s="259">
        <v>44646</v>
      </c>
      <c r="J879">
        <v>26270</v>
      </c>
      <c r="L879" s="259">
        <v>42102</v>
      </c>
      <c r="M879">
        <v>32910</v>
      </c>
      <c r="O879" s="284">
        <f>IFERROR(DATE(Table7[[#This Row],[year]],MONTH(DATEVALUE(Table7[[#This Row],[month]]&amp;"1")),Table7[[#This Row],[day]]),"")</f>
        <v>43816</v>
      </c>
      <c r="P879" s="195" t="s">
        <v>4304</v>
      </c>
      <c r="Q879" s="195">
        <v>2019</v>
      </c>
      <c r="R879" s="195" t="s">
        <v>3452</v>
      </c>
      <c r="S879" s="195">
        <v>17</v>
      </c>
      <c r="T879" s="195">
        <v>1478.4</v>
      </c>
      <c r="U879" s="195">
        <v>1830</v>
      </c>
      <c r="V879" s="195">
        <v>1475025</v>
      </c>
      <c r="X879" s="260">
        <v>43901</v>
      </c>
      <c r="Y879" t="s">
        <v>8726</v>
      </c>
      <c r="Z879" s="260">
        <v>7</v>
      </c>
      <c r="AA879">
        <v>1398</v>
      </c>
      <c r="AB879" s="260" t="str">
        <f ca="1">IFERROR(IFERROR(VLOOKUP(Table_Merge1[[#This Row],[Column1]],Table11[#All],2,FALSE),LEFT(AB880,8)&amp;IF(LEN((RIGHT(AB880,2)+1))&lt;2,"0"&amp;(RIGHT(AB880,2)+1),(RIGHT(AB880,2)-1))),"")</f>
        <v>1398.12.21</v>
      </c>
      <c r="AC879" s="259" t="str">
        <f ca="1">LEFT(Table_Merge1[[#This Row],[Column2]],4)</f>
        <v>1398</v>
      </c>
      <c r="AD879" s="259" t="str">
        <f ca="1">RIGHT(LEFT(Table_Merge1[[#This Row],[Column2]],7),2)</f>
        <v>12</v>
      </c>
      <c r="AE879" s="259" t="str">
        <f ca="1">RIGHT(Table_Merge1[[#This Row],[Column2]],2)</f>
        <v>21</v>
      </c>
      <c r="AF879">
        <v>12</v>
      </c>
      <c r="AG879">
        <v>21</v>
      </c>
      <c r="AH879" s="260">
        <v>2020</v>
      </c>
      <c r="AI879" t="s">
        <v>3435</v>
      </c>
      <c r="AJ879" s="260">
        <v>11</v>
      </c>
      <c r="AK879">
        <v>1662.5</v>
      </c>
      <c r="AL879">
        <v>1607</v>
      </c>
      <c r="AM879">
        <v>1009100</v>
      </c>
      <c r="AN879">
        <v>15420</v>
      </c>
      <c r="AO879">
        <v>132015</v>
      </c>
      <c r="AP879" s="287">
        <f>IFERROR(IF(Table_Merge1[[#This Row],[LME Zinc stock]]*Table_Merge1[[#This Row],[Nima.مقدار]]=0,"",Table_Merge1[[#This Row],[LME Zinc stock]]*Table_Merge1[[#This Row],[Nima.مقدار]]),"")</f>
        <v>133216336500</v>
      </c>
      <c r="AQ879" s="287">
        <f>IFERROR(IF(Table_Merge1[[#This Row],[LME Zinc 3-month]]*Table_Merge1[[#This Row],[Nima.مقدار]]=0,"",Table_Merge1[[#This Row],[LME Zinc 3-month]]*Table_Merge1[[#This Row],[Nima.مقدار]]),"")</f>
        <v>212148105</v>
      </c>
      <c r="AR879" s="288">
        <f>IFERROR(IF(Table_Merge1[[#This Row],[LME Zinc stock]]*Table_Merge1[[#This Row],[Azad.Sell]]=0,"",Table_Merge1[[#This Row],[LME Zinc stock]]*Table_Merge1[[#This Row],[Azad.Sell]]),"")</f>
        <v>15560322000</v>
      </c>
      <c r="AS879" s="288">
        <f>IFERROR(IF(Table_Merge1[[#This Row],[LME Zinc 3-month]]*Table_Merge1[[#This Row],[Azad.Sell]]=0,"",Table_Merge1[[#This Row],[LME Zinc 3-month]]*Table_Merge1[[#This Row],[Azad.Sell]]),"")</f>
        <v>24779940</v>
      </c>
      <c r="AT879"/>
    </row>
    <row r="880" spans="1:46" x14ac:dyDescent="0.25">
      <c r="A880" s="258">
        <v>42103</v>
      </c>
      <c r="B8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1394.01.20</v>
      </c>
      <c r="C880" s="195">
        <f t="shared" ca="1" si="49"/>
        <v>1394</v>
      </c>
      <c r="D8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80" s="195">
        <f>_xlfn.NUMBERVALUE(RIGHT(Table11[[#This Row],[تاریخ شمسی]],2))</f>
        <v>20</v>
      </c>
      <c r="F8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01-20</v>
      </c>
      <c r="G880" s="195" t="s">
        <v>1031</v>
      </c>
      <c r="I880" s="259">
        <v>44647</v>
      </c>
      <c r="J880">
        <v>26380</v>
      </c>
      <c r="L880" s="259">
        <v>42103</v>
      </c>
      <c r="M880">
        <v>32890</v>
      </c>
      <c r="O880" s="283">
        <f>IFERROR(DATE(Table7[[#This Row],[year]],MONTH(DATEVALUE(Table7[[#This Row],[month]]&amp;"1")),Table7[[#This Row],[day]]),"")</f>
        <v>43815</v>
      </c>
      <c r="P880" s="257" t="s">
        <v>4305</v>
      </c>
      <c r="Q880" s="257">
        <v>2019</v>
      </c>
      <c r="R880" s="257" t="s">
        <v>3452</v>
      </c>
      <c r="S880" s="257">
        <v>16</v>
      </c>
      <c r="T880" s="257">
        <v>1477.4</v>
      </c>
      <c r="U880" s="257">
        <v>1822</v>
      </c>
      <c r="V880" s="257">
        <v>1477725</v>
      </c>
      <c r="X880" s="260">
        <v>43900</v>
      </c>
      <c r="Y880" t="s">
        <v>8725</v>
      </c>
      <c r="Z880" s="260">
        <v>7</v>
      </c>
      <c r="AA880">
        <v>1398</v>
      </c>
      <c r="AB880" s="260" t="str">
        <f ca="1">IFERROR(IFERROR(VLOOKUP(Table_Merge1[[#This Row],[Column1]],Table11[#All],2,FALSE),LEFT(AB881,8)&amp;IF(LEN((RIGHT(AB881,2)+1))&lt;2,"0"&amp;(RIGHT(AB881,2)+1),(RIGHT(AB881,2)-1))),"")</f>
        <v>1398.12.20</v>
      </c>
      <c r="AC880" s="259" t="str">
        <f ca="1">LEFT(Table_Merge1[[#This Row],[Column2]],4)</f>
        <v>1398</v>
      </c>
      <c r="AD880" s="259" t="str">
        <f ca="1">RIGHT(LEFT(Table_Merge1[[#This Row],[Column2]],7),2)</f>
        <v>12</v>
      </c>
      <c r="AE880" s="259" t="str">
        <f ca="1">RIGHT(Table_Merge1[[#This Row],[Column2]],2)</f>
        <v>20</v>
      </c>
      <c r="AF880">
        <v>12</v>
      </c>
      <c r="AG880">
        <v>20</v>
      </c>
      <c r="AH880" s="260">
        <v>2020</v>
      </c>
      <c r="AI880" t="s">
        <v>3435</v>
      </c>
      <c r="AJ880" s="260">
        <v>10</v>
      </c>
      <c r="AK880">
        <v>1657.4</v>
      </c>
      <c r="AL880">
        <v>1628</v>
      </c>
      <c r="AM880">
        <v>967325</v>
      </c>
      <c r="AN880">
        <v>15440</v>
      </c>
      <c r="AO880">
        <v>135269</v>
      </c>
      <c r="AP880" s="287">
        <f>IFERROR(IF(Table_Merge1[[#This Row],[LME Zinc stock]]*Table_Merge1[[#This Row],[Nima.مقدار]]=0,"",Table_Merge1[[#This Row],[LME Zinc stock]]*Table_Merge1[[#This Row],[Nima.مقدار]]),"")</f>
        <v>130849085425</v>
      </c>
      <c r="AQ880" s="287">
        <f>IFERROR(IF(Table_Merge1[[#This Row],[LME Zinc 3-month]]*Table_Merge1[[#This Row],[Nima.مقدار]]=0,"",Table_Merge1[[#This Row],[LME Zinc 3-month]]*Table_Merge1[[#This Row],[Nima.مقدار]]),"")</f>
        <v>220217932</v>
      </c>
      <c r="AR880" s="288">
        <f>IFERROR(IF(Table_Merge1[[#This Row],[LME Zinc stock]]*Table_Merge1[[#This Row],[Azad.Sell]]=0,"",Table_Merge1[[#This Row],[LME Zinc stock]]*Table_Merge1[[#This Row],[Azad.Sell]]),"")</f>
        <v>14935498000</v>
      </c>
      <c r="AS880" s="288">
        <f>IFERROR(IF(Table_Merge1[[#This Row],[LME Zinc 3-month]]*Table_Merge1[[#This Row],[Azad.Sell]]=0,"",Table_Merge1[[#This Row],[LME Zinc 3-month]]*Table_Merge1[[#This Row],[Azad.Sell]]),"")</f>
        <v>25136320</v>
      </c>
      <c r="AT880"/>
    </row>
    <row r="881" spans="1:46" x14ac:dyDescent="0.25">
      <c r="A881" s="258">
        <v>42105</v>
      </c>
      <c r="B8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1394.01.22</v>
      </c>
      <c r="C881" s="195">
        <f t="shared" ca="1" si="49"/>
        <v>1394</v>
      </c>
      <c r="D8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81" s="195">
        <f>_xlfn.NUMBERVALUE(RIGHT(Table11[[#This Row],[تاریخ شمسی]],2))</f>
        <v>22</v>
      </c>
      <c r="F8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01-22</v>
      </c>
      <c r="G881" s="195" t="s">
        <v>1032</v>
      </c>
      <c r="I881" s="259">
        <v>44648</v>
      </c>
      <c r="J881">
        <v>26550</v>
      </c>
      <c r="L881" s="259">
        <v>42105</v>
      </c>
      <c r="M881">
        <v>33085</v>
      </c>
      <c r="O881" s="284">
        <f>IFERROR(DATE(Table7[[#This Row],[year]],MONTH(DATEVALUE(Table7[[#This Row],[month]]&amp;"1")),Table7[[#This Row],[day]]),"")</f>
        <v>43812</v>
      </c>
      <c r="P881" s="195" t="s">
        <v>4306</v>
      </c>
      <c r="Q881" s="195">
        <v>2019</v>
      </c>
      <c r="R881" s="195" t="s">
        <v>3452</v>
      </c>
      <c r="S881" s="195">
        <v>13</v>
      </c>
      <c r="T881" s="195">
        <v>1470.6</v>
      </c>
      <c r="U881" s="195">
        <v>1816.5</v>
      </c>
      <c r="V881" s="195">
        <v>1483625</v>
      </c>
      <c r="X881" s="260">
        <v>43899</v>
      </c>
      <c r="Y881" t="s">
        <v>8724</v>
      </c>
      <c r="Z881" s="260">
        <v>7</v>
      </c>
      <c r="AA881">
        <v>1398</v>
      </c>
      <c r="AB881" s="260" t="str">
        <f ca="1">IFERROR(IFERROR(VLOOKUP(Table_Merge1[[#This Row],[Column1]],Table11[#All],2,FALSE),LEFT(AB882,8)&amp;IF(LEN((RIGHT(AB882,2)+1))&lt;2,"0"&amp;(RIGHT(AB882,2)+1),(RIGHT(AB882,2)-1))),"")</f>
        <v>1398.12.19</v>
      </c>
      <c r="AC881" s="259" t="str">
        <f ca="1">LEFT(Table_Merge1[[#This Row],[Column2]],4)</f>
        <v>1398</v>
      </c>
      <c r="AD881" s="259" t="str">
        <f ca="1">RIGHT(LEFT(Table_Merge1[[#This Row],[Column2]],7),2)</f>
        <v>12</v>
      </c>
      <c r="AE881" s="259" t="str">
        <f ca="1">RIGHT(Table_Merge1[[#This Row],[Column2]],2)</f>
        <v>19</v>
      </c>
      <c r="AF881">
        <v>12</v>
      </c>
      <c r="AG881">
        <v>19</v>
      </c>
      <c r="AH881" s="260">
        <v>2020</v>
      </c>
      <c r="AI881" t="s">
        <v>3435</v>
      </c>
      <c r="AJ881" s="260">
        <v>9</v>
      </c>
      <c r="AK881">
        <v>1676.6</v>
      </c>
      <c r="AL881">
        <v>1649</v>
      </c>
      <c r="AM881">
        <v>973050</v>
      </c>
      <c r="AN881">
        <v>15550</v>
      </c>
      <c r="AO881">
        <v>138523</v>
      </c>
      <c r="AP881" s="287">
        <f>IFERROR(IF(Table_Merge1[[#This Row],[LME Zinc stock]]*Table_Merge1[[#This Row],[Nima.مقدار]]=0,"",Table_Merge1[[#This Row],[LME Zinc stock]]*Table_Merge1[[#This Row],[Nima.مقدار]]),"")</f>
        <v>134789805150</v>
      </c>
      <c r="AQ881" s="287">
        <f>IFERROR(IF(Table_Merge1[[#This Row],[LME Zinc 3-month]]*Table_Merge1[[#This Row],[Nima.مقدار]]=0,"",Table_Merge1[[#This Row],[LME Zinc 3-month]]*Table_Merge1[[#This Row],[Nima.مقدار]]),"")</f>
        <v>228424427</v>
      </c>
      <c r="AR881" s="288">
        <f>IFERROR(IF(Table_Merge1[[#This Row],[LME Zinc stock]]*Table_Merge1[[#This Row],[Azad.Sell]]=0,"",Table_Merge1[[#This Row],[LME Zinc stock]]*Table_Merge1[[#This Row],[Azad.Sell]]),"")</f>
        <v>15130927500</v>
      </c>
      <c r="AS881" s="288">
        <f>IFERROR(IF(Table_Merge1[[#This Row],[LME Zinc 3-month]]*Table_Merge1[[#This Row],[Azad.Sell]]=0,"",Table_Merge1[[#This Row],[LME Zinc 3-month]]*Table_Merge1[[#This Row],[Azad.Sell]]),"")</f>
        <v>25641950</v>
      </c>
      <c r="AT881"/>
    </row>
    <row r="882" spans="1:46" x14ac:dyDescent="0.25">
      <c r="A882" s="258">
        <v>42106</v>
      </c>
      <c r="B8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1394.01.23</v>
      </c>
      <c r="C882" s="195">
        <f t="shared" ca="1" si="49"/>
        <v>1394</v>
      </c>
      <c r="D8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82" s="195">
        <f>_xlfn.NUMBERVALUE(RIGHT(Table11[[#This Row],[تاریخ شمسی]],2))</f>
        <v>23</v>
      </c>
      <c r="F8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01-23</v>
      </c>
      <c r="G882" s="195" t="s">
        <v>1033</v>
      </c>
      <c r="I882" s="259">
        <v>44649</v>
      </c>
      <c r="J882">
        <v>27050</v>
      </c>
      <c r="L882" s="259">
        <v>42106</v>
      </c>
      <c r="M882">
        <v>33364</v>
      </c>
      <c r="O882" s="283">
        <f>IFERROR(DATE(Table7[[#This Row],[year]],MONTH(DATEVALUE(Table7[[#This Row],[month]]&amp;"1")),Table7[[#This Row],[day]]),"")</f>
        <v>43811</v>
      </c>
      <c r="P882" s="257" t="s">
        <v>4307</v>
      </c>
      <c r="Q882" s="257">
        <v>2019</v>
      </c>
      <c r="R882" s="257" t="s">
        <v>3452</v>
      </c>
      <c r="S882" s="257">
        <v>12</v>
      </c>
      <c r="T882" s="257">
        <v>1474.7</v>
      </c>
      <c r="U882" s="257">
        <v>1816</v>
      </c>
      <c r="V882" s="257">
        <v>1484525</v>
      </c>
      <c r="X882" s="260">
        <v>43896</v>
      </c>
      <c r="Z882" s="260">
        <v>7</v>
      </c>
      <c r="AB882" s="260" t="str">
        <f ca="1">IFERROR(IFERROR(VLOOKUP(Table_Merge1[[#This Row],[Column1]],Table11[#All],2,FALSE),LEFT(AB883,8)&amp;IF(LEN((RIGHT(AB883,2)+1))&lt;2,"0"&amp;(RIGHT(AB883,2)+1),(RIGHT(AB883,2)-1))),"")</f>
        <v>1398.12.14</v>
      </c>
      <c r="AC882" s="259" t="str">
        <f ca="1">LEFT(Table_Merge1[[#This Row],[Column2]],4)</f>
        <v>1398</v>
      </c>
      <c r="AD882" s="259" t="str">
        <f ca="1">RIGHT(LEFT(Table_Merge1[[#This Row],[Column2]],7),2)</f>
        <v>12</v>
      </c>
      <c r="AE882" s="259" t="str">
        <f ca="1">RIGHT(Table_Merge1[[#This Row],[Column2]],2)</f>
        <v>14</v>
      </c>
      <c r="AH882" s="260">
        <v>2020</v>
      </c>
      <c r="AI882" t="s">
        <v>3435</v>
      </c>
      <c r="AJ882" s="260">
        <v>6</v>
      </c>
      <c r="AK882">
        <v>1687</v>
      </c>
      <c r="AL882">
        <v>1655</v>
      </c>
      <c r="AM882">
        <v>978450</v>
      </c>
      <c r="AN882">
        <v>15350</v>
      </c>
      <c r="AP882" s="287" t="str">
        <f>IFERROR(IF(Table_Merge1[[#This Row],[LME Zinc stock]]*Table_Merge1[[#This Row],[Nima.مقدار]]=0,"",Table_Merge1[[#This Row],[LME Zinc stock]]*Table_Merge1[[#This Row],[Nima.مقدار]]),"")</f>
        <v/>
      </c>
      <c r="AQ882" s="287" t="str">
        <f>IFERROR(IF(Table_Merge1[[#This Row],[LME Zinc 3-month]]*Table_Merge1[[#This Row],[Nima.مقدار]]=0,"",Table_Merge1[[#This Row],[LME Zinc 3-month]]*Table_Merge1[[#This Row],[Nima.مقدار]]),"")</f>
        <v/>
      </c>
      <c r="AR882" s="288">
        <f>IFERROR(IF(Table_Merge1[[#This Row],[LME Zinc stock]]*Table_Merge1[[#This Row],[Azad.Sell]]=0,"",Table_Merge1[[#This Row],[LME Zinc stock]]*Table_Merge1[[#This Row],[Azad.Sell]]),"")</f>
        <v>15019207500</v>
      </c>
      <c r="AS882" s="288">
        <f>IFERROR(IF(Table_Merge1[[#This Row],[LME Zinc 3-month]]*Table_Merge1[[#This Row],[Azad.Sell]]=0,"",Table_Merge1[[#This Row],[LME Zinc 3-month]]*Table_Merge1[[#This Row],[Azad.Sell]]),"")</f>
        <v>25404250</v>
      </c>
      <c r="AT882"/>
    </row>
    <row r="883" spans="1:46" x14ac:dyDescent="0.25">
      <c r="A883" s="258">
        <v>42107</v>
      </c>
      <c r="B8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1394.01.24</v>
      </c>
      <c r="C883" s="195">
        <f t="shared" ca="1" si="49"/>
        <v>1394</v>
      </c>
      <c r="D8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83" s="195">
        <f>_xlfn.NUMBERVALUE(RIGHT(Table11[[#This Row],[تاریخ شمسی]],2))</f>
        <v>24</v>
      </c>
      <c r="F8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01-24</v>
      </c>
      <c r="G883" s="195" t="s">
        <v>1034</v>
      </c>
      <c r="I883" s="259">
        <v>44650</v>
      </c>
      <c r="J883">
        <v>27000</v>
      </c>
      <c r="L883" s="259">
        <v>42107</v>
      </c>
      <c r="M883">
        <v>33502</v>
      </c>
      <c r="O883" s="284">
        <f>IFERROR(DATE(Table7[[#This Row],[year]],MONTH(DATEVALUE(Table7[[#This Row],[month]]&amp;"1")),Table7[[#This Row],[day]]),"")</f>
        <v>43810</v>
      </c>
      <c r="P883" s="195" t="s">
        <v>4308</v>
      </c>
      <c r="Q883" s="195">
        <v>2019</v>
      </c>
      <c r="R883" s="195" t="s">
        <v>3452</v>
      </c>
      <c r="S883" s="195">
        <v>11</v>
      </c>
      <c r="T883" s="195">
        <v>1468.05</v>
      </c>
      <c r="U883" s="195">
        <v>1802</v>
      </c>
      <c r="V883" s="195">
        <v>1485625</v>
      </c>
      <c r="X883" s="260">
        <v>43895</v>
      </c>
      <c r="Y883" t="s">
        <v>8723</v>
      </c>
      <c r="Z883" s="260">
        <v>7</v>
      </c>
      <c r="AA883">
        <v>1398</v>
      </c>
      <c r="AB883" s="260" t="str">
        <f ca="1">IFERROR(IFERROR(VLOOKUP(Table_Merge1[[#This Row],[Column1]],Table11[#All],2,FALSE),LEFT(AB884,8)&amp;IF(LEN((RIGHT(AB884,2)+1))&lt;2,"0"&amp;(RIGHT(AB884,2)+1),(RIGHT(AB884,2)-1))),"")</f>
        <v>1398.12.15</v>
      </c>
      <c r="AC883" s="259" t="str">
        <f ca="1">LEFT(Table_Merge1[[#This Row],[Column2]],4)</f>
        <v>1398</v>
      </c>
      <c r="AD883" s="259" t="str">
        <f ca="1">RIGHT(LEFT(Table_Merge1[[#This Row],[Column2]],7),2)</f>
        <v>12</v>
      </c>
      <c r="AE883" s="259" t="str">
        <f ca="1">RIGHT(Table_Merge1[[#This Row],[Column2]],2)</f>
        <v>15</v>
      </c>
      <c r="AF883">
        <v>12</v>
      </c>
      <c r="AG883">
        <v>15</v>
      </c>
      <c r="AH883" s="260">
        <v>2020</v>
      </c>
      <c r="AI883" t="s">
        <v>3435</v>
      </c>
      <c r="AJ883" s="260">
        <v>5</v>
      </c>
      <c r="AK883">
        <v>1647.45</v>
      </c>
      <c r="AL883">
        <v>1696</v>
      </c>
      <c r="AM883">
        <v>987175</v>
      </c>
      <c r="AN883">
        <v>15350</v>
      </c>
      <c r="AO883">
        <v>136187</v>
      </c>
      <c r="AP883" s="287">
        <f>IFERROR(IF(Table_Merge1[[#This Row],[LME Zinc stock]]*Table_Merge1[[#This Row],[Nima.مقدار]]=0,"",Table_Merge1[[#This Row],[LME Zinc stock]]*Table_Merge1[[#This Row],[Nima.مقدار]]),"")</f>
        <v>134440401725</v>
      </c>
      <c r="AQ883" s="287">
        <f>IFERROR(IF(Table_Merge1[[#This Row],[LME Zinc 3-month]]*Table_Merge1[[#This Row],[Nima.مقدار]]=0,"",Table_Merge1[[#This Row],[LME Zinc 3-month]]*Table_Merge1[[#This Row],[Nima.مقدار]]),"")</f>
        <v>230973152</v>
      </c>
      <c r="AR883" s="288">
        <f>IFERROR(IF(Table_Merge1[[#This Row],[LME Zinc stock]]*Table_Merge1[[#This Row],[Azad.Sell]]=0,"",Table_Merge1[[#This Row],[LME Zinc stock]]*Table_Merge1[[#This Row],[Azad.Sell]]),"")</f>
        <v>15153136250</v>
      </c>
      <c r="AS883" s="288">
        <f>IFERROR(IF(Table_Merge1[[#This Row],[LME Zinc 3-month]]*Table_Merge1[[#This Row],[Azad.Sell]]=0,"",Table_Merge1[[#This Row],[LME Zinc 3-month]]*Table_Merge1[[#This Row],[Azad.Sell]]),"")</f>
        <v>26033600</v>
      </c>
      <c r="AT883"/>
    </row>
    <row r="884" spans="1:46" x14ac:dyDescent="0.25">
      <c r="A884" s="258">
        <v>42108</v>
      </c>
      <c r="B8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1394.01.25</v>
      </c>
      <c r="C884" s="195">
        <f t="shared" ca="1" si="49"/>
        <v>1394</v>
      </c>
      <c r="D8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84" s="195">
        <f>_xlfn.NUMBERVALUE(RIGHT(Table11[[#This Row],[تاریخ شمسی]],2))</f>
        <v>25</v>
      </c>
      <c r="F8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01-25</v>
      </c>
      <c r="G884" s="195" t="s">
        <v>1035</v>
      </c>
      <c r="I884" s="259">
        <v>44651</v>
      </c>
      <c r="J884">
        <v>27050</v>
      </c>
      <c r="L884" s="259">
        <v>42108</v>
      </c>
      <c r="M884">
        <v>33279</v>
      </c>
      <c r="O884" s="283">
        <f>IFERROR(DATE(Table7[[#This Row],[year]],MONTH(DATEVALUE(Table7[[#This Row],[month]]&amp;"1")),Table7[[#This Row],[day]]),"")</f>
        <v>43809</v>
      </c>
      <c r="P884" s="257" t="s">
        <v>4309</v>
      </c>
      <c r="Q884" s="257">
        <v>2019</v>
      </c>
      <c r="R884" s="257" t="s">
        <v>3452</v>
      </c>
      <c r="S884" s="257">
        <v>10</v>
      </c>
      <c r="T884" s="257">
        <v>1464.45</v>
      </c>
      <c r="U884" s="257">
        <v>1803</v>
      </c>
      <c r="V884" s="257">
        <v>1486550</v>
      </c>
      <c r="X884" s="260">
        <v>43894</v>
      </c>
      <c r="Y884" t="s">
        <v>8722</v>
      </c>
      <c r="Z884" s="260">
        <v>7</v>
      </c>
      <c r="AA884">
        <v>1398</v>
      </c>
      <c r="AB884" s="260" t="str">
        <f ca="1">IFERROR(IFERROR(VLOOKUP(Table_Merge1[[#This Row],[Column1]],Table11[#All],2,FALSE),LEFT(AB885,8)&amp;IF(LEN((RIGHT(AB885,2)+1))&lt;2,"0"&amp;(RIGHT(AB885,2)+1),(RIGHT(AB885,2)-1))),"")</f>
        <v>1398.12.14</v>
      </c>
      <c r="AC884" s="259" t="str">
        <f ca="1">LEFT(Table_Merge1[[#This Row],[Column2]],4)</f>
        <v>1398</v>
      </c>
      <c r="AD884" s="259" t="str">
        <f ca="1">RIGHT(LEFT(Table_Merge1[[#This Row],[Column2]],7),2)</f>
        <v>12</v>
      </c>
      <c r="AE884" s="259" t="str">
        <f ca="1">RIGHT(Table_Merge1[[#This Row],[Column2]],2)</f>
        <v>14</v>
      </c>
      <c r="AF884">
        <v>12</v>
      </c>
      <c r="AG884">
        <v>14</v>
      </c>
      <c r="AH884" s="260">
        <v>2020</v>
      </c>
      <c r="AI884" t="s">
        <v>3435</v>
      </c>
      <c r="AJ884" s="260">
        <v>4</v>
      </c>
      <c r="AK884">
        <v>1644.8</v>
      </c>
      <c r="AL884">
        <v>1658</v>
      </c>
      <c r="AM884">
        <v>994675</v>
      </c>
      <c r="AN884">
        <v>15470</v>
      </c>
      <c r="AO884">
        <v>138115</v>
      </c>
      <c r="AP884" s="287">
        <f>IFERROR(IF(Table_Merge1[[#This Row],[LME Zinc stock]]*Table_Merge1[[#This Row],[Nima.مقدار]]=0,"",Table_Merge1[[#This Row],[LME Zinc stock]]*Table_Merge1[[#This Row],[Nima.مقدار]]),"")</f>
        <v>137379537625</v>
      </c>
      <c r="AQ884" s="287">
        <f>IFERROR(IF(Table_Merge1[[#This Row],[LME Zinc 3-month]]*Table_Merge1[[#This Row],[Nima.مقدار]]=0,"",Table_Merge1[[#This Row],[LME Zinc 3-month]]*Table_Merge1[[#This Row],[Nima.مقدار]]),"")</f>
        <v>228994670</v>
      </c>
      <c r="AR884" s="288">
        <f>IFERROR(IF(Table_Merge1[[#This Row],[LME Zinc stock]]*Table_Merge1[[#This Row],[Azad.Sell]]=0,"",Table_Merge1[[#This Row],[LME Zinc stock]]*Table_Merge1[[#This Row],[Azad.Sell]]),"")</f>
        <v>15387622250</v>
      </c>
      <c r="AS884" s="288">
        <f>IFERROR(IF(Table_Merge1[[#This Row],[LME Zinc 3-month]]*Table_Merge1[[#This Row],[Azad.Sell]]=0,"",Table_Merge1[[#This Row],[LME Zinc 3-month]]*Table_Merge1[[#This Row],[Azad.Sell]]),"")</f>
        <v>25649260</v>
      </c>
      <c r="AT884"/>
    </row>
    <row r="885" spans="1:46" x14ac:dyDescent="0.25">
      <c r="A885" s="258">
        <v>42109</v>
      </c>
      <c r="B8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1394.01.26</v>
      </c>
      <c r="C885" s="195">
        <f t="shared" ca="1" si="49"/>
        <v>1394</v>
      </c>
      <c r="D8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85" s="195">
        <f>_xlfn.NUMBERVALUE(RIGHT(Table11[[#This Row],[تاریخ شمسی]],2))</f>
        <v>26</v>
      </c>
      <c r="F8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01-26</v>
      </c>
      <c r="G885" s="195" t="s">
        <v>1036</v>
      </c>
      <c r="I885" s="259">
        <v>44652</v>
      </c>
      <c r="J885">
        <v>27050</v>
      </c>
      <c r="L885" s="259">
        <v>42109</v>
      </c>
      <c r="M885">
        <v>33493</v>
      </c>
      <c r="O885" s="284">
        <f>IFERROR(DATE(Table7[[#This Row],[year]],MONTH(DATEVALUE(Table7[[#This Row],[month]]&amp;"1")),Table7[[#This Row],[day]]),"")</f>
        <v>43808</v>
      </c>
      <c r="P885" s="195" t="s">
        <v>4310</v>
      </c>
      <c r="Q885" s="195">
        <v>2019</v>
      </c>
      <c r="R885" s="195" t="s">
        <v>3452</v>
      </c>
      <c r="S885" s="195">
        <v>9</v>
      </c>
      <c r="T885" s="195">
        <v>1463.6</v>
      </c>
      <c r="U885" s="195">
        <v>1788</v>
      </c>
      <c r="V885" s="195">
        <v>1487300</v>
      </c>
      <c r="X885" s="260">
        <v>43893</v>
      </c>
      <c r="Y885" t="s">
        <v>8721</v>
      </c>
      <c r="Z885" s="260">
        <v>7</v>
      </c>
      <c r="AA885">
        <v>1398</v>
      </c>
      <c r="AB885" s="260" t="str">
        <f ca="1">IFERROR(IFERROR(VLOOKUP(Table_Merge1[[#This Row],[Column1]],Table11[#All],2,FALSE),LEFT(AB886,8)&amp;IF(LEN((RIGHT(AB886,2)+1))&lt;2,"0"&amp;(RIGHT(AB886,2)+1),(RIGHT(AB886,2)-1))),"")</f>
        <v>1398.12.13</v>
      </c>
      <c r="AC885" s="259" t="str">
        <f ca="1">LEFT(Table_Merge1[[#This Row],[Column2]],4)</f>
        <v>1398</v>
      </c>
      <c r="AD885" s="259" t="str">
        <f ca="1">RIGHT(LEFT(Table_Merge1[[#This Row],[Column2]],7),2)</f>
        <v>12</v>
      </c>
      <c r="AE885" s="259" t="str">
        <f ca="1">RIGHT(Table_Merge1[[#This Row],[Column2]],2)</f>
        <v>13</v>
      </c>
      <c r="AF885">
        <v>12</v>
      </c>
      <c r="AG885">
        <v>13</v>
      </c>
      <c r="AH885" s="260">
        <v>2020</v>
      </c>
      <c r="AI885" t="s">
        <v>3435</v>
      </c>
      <c r="AJ885" s="260">
        <v>3</v>
      </c>
      <c r="AK885">
        <v>1599.05</v>
      </c>
      <c r="AL885">
        <v>1687</v>
      </c>
      <c r="AM885">
        <v>1002300</v>
      </c>
      <c r="AN885">
        <v>15400</v>
      </c>
      <c r="AO885">
        <v>137452</v>
      </c>
      <c r="AP885" s="287">
        <f>IFERROR(IF(Table_Merge1[[#This Row],[LME Zinc stock]]*Table_Merge1[[#This Row],[Nima.مقدار]]=0,"",Table_Merge1[[#This Row],[LME Zinc stock]]*Table_Merge1[[#This Row],[Nima.مقدار]]),"")</f>
        <v>137768139600</v>
      </c>
      <c r="AQ885" s="287">
        <f>IFERROR(IF(Table_Merge1[[#This Row],[LME Zinc 3-month]]*Table_Merge1[[#This Row],[Nima.مقدار]]=0,"",Table_Merge1[[#This Row],[LME Zinc 3-month]]*Table_Merge1[[#This Row],[Nima.مقدار]]),"")</f>
        <v>231881524</v>
      </c>
      <c r="AR885" s="288">
        <f>IFERROR(IF(Table_Merge1[[#This Row],[LME Zinc stock]]*Table_Merge1[[#This Row],[Azad.Sell]]=0,"",Table_Merge1[[#This Row],[LME Zinc stock]]*Table_Merge1[[#This Row],[Azad.Sell]]),"")</f>
        <v>15435420000</v>
      </c>
      <c r="AS885" s="288">
        <f>IFERROR(IF(Table_Merge1[[#This Row],[LME Zinc 3-month]]*Table_Merge1[[#This Row],[Azad.Sell]]=0,"",Table_Merge1[[#This Row],[LME Zinc 3-month]]*Table_Merge1[[#This Row],[Azad.Sell]]),"")</f>
        <v>25979800</v>
      </c>
      <c r="AT885"/>
    </row>
    <row r="886" spans="1:46" x14ac:dyDescent="0.25">
      <c r="A886" s="258">
        <v>42110</v>
      </c>
      <c r="B8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1394.01.27</v>
      </c>
      <c r="C886" s="195">
        <f t="shared" ca="1" si="49"/>
        <v>1394</v>
      </c>
      <c r="D8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86" s="195">
        <f>_xlfn.NUMBERVALUE(RIGHT(Table11[[#This Row],[تاریخ شمسی]],2))</f>
        <v>27</v>
      </c>
      <c r="F8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01-27</v>
      </c>
      <c r="G886" s="195" t="s">
        <v>1037</v>
      </c>
      <c r="I886" s="259">
        <v>44653</v>
      </c>
      <c r="J886">
        <v>27050</v>
      </c>
      <c r="L886" s="259">
        <v>42110</v>
      </c>
      <c r="M886">
        <v>33362</v>
      </c>
      <c r="O886" s="283">
        <f>IFERROR(DATE(Table7[[#This Row],[year]],MONTH(DATEVALUE(Table7[[#This Row],[month]]&amp;"1")),Table7[[#This Row],[day]]),"")</f>
        <v>43805</v>
      </c>
      <c r="P886" s="257" t="s">
        <v>4311</v>
      </c>
      <c r="Q886" s="257">
        <v>2019</v>
      </c>
      <c r="R886" s="257" t="s">
        <v>3452</v>
      </c>
      <c r="S886" s="257">
        <v>6</v>
      </c>
      <c r="T886" s="257">
        <v>1474.85</v>
      </c>
      <c r="U886" s="257">
        <v>1777</v>
      </c>
      <c r="V886" s="257">
        <v>1487775</v>
      </c>
      <c r="X886" s="260">
        <v>43892</v>
      </c>
      <c r="Y886" t="s">
        <v>8720</v>
      </c>
      <c r="Z886" s="260">
        <v>7</v>
      </c>
      <c r="AA886">
        <v>1398</v>
      </c>
      <c r="AB886" s="260" t="str">
        <f ca="1">IFERROR(IFERROR(VLOOKUP(Table_Merge1[[#This Row],[Column1]],Table11[#All],2,FALSE),LEFT(AB887,8)&amp;IF(LEN((RIGHT(AB887,2)+1))&lt;2,"0"&amp;(RIGHT(AB887,2)+1),(RIGHT(AB887,2)-1))),"")</f>
        <v>1398.12.12</v>
      </c>
      <c r="AC886" s="259" t="str">
        <f ca="1">LEFT(Table_Merge1[[#This Row],[Column2]],4)</f>
        <v>1398</v>
      </c>
      <c r="AD886" s="259" t="str">
        <f ca="1">RIGHT(LEFT(Table_Merge1[[#This Row],[Column2]],7),2)</f>
        <v>12</v>
      </c>
      <c r="AE886" s="259" t="str">
        <f ca="1">RIGHT(Table_Merge1[[#This Row],[Column2]],2)</f>
        <v>12</v>
      </c>
      <c r="AF886">
        <v>12</v>
      </c>
      <c r="AG886">
        <v>12</v>
      </c>
      <c r="AH886" s="260">
        <v>2020</v>
      </c>
      <c r="AI886" t="s">
        <v>3435</v>
      </c>
      <c r="AJ886" s="260">
        <v>2</v>
      </c>
      <c r="AK886">
        <v>1609.7</v>
      </c>
      <c r="AL886">
        <v>1708.5</v>
      </c>
      <c r="AM886">
        <v>1010025</v>
      </c>
      <c r="AN886">
        <v>15480</v>
      </c>
      <c r="AO886">
        <v>134303</v>
      </c>
      <c r="AP886" s="287">
        <f>IFERROR(IF(Table_Merge1[[#This Row],[LME Zinc stock]]*Table_Merge1[[#This Row],[Nima.مقدار]]=0,"",Table_Merge1[[#This Row],[LME Zinc stock]]*Table_Merge1[[#This Row],[Nima.مقدار]]),"")</f>
        <v>135649387575</v>
      </c>
      <c r="AQ886" s="287">
        <f>IFERROR(IF(Table_Merge1[[#This Row],[LME Zinc 3-month]]*Table_Merge1[[#This Row],[Nima.مقدار]]=0,"",Table_Merge1[[#This Row],[LME Zinc 3-month]]*Table_Merge1[[#This Row],[Nima.مقدار]]),"")</f>
        <v>229456675.5</v>
      </c>
      <c r="AR886" s="288">
        <f>IFERROR(IF(Table_Merge1[[#This Row],[LME Zinc stock]]*Table_Merge1[[#This Row],[Azad.Sell]]=0,"",Table_Merge1[[#This Row],[LME Zinc stock]]*Table_Merge1[[#This Row],[Azad.Sell]]),"")</f>
        <v>15635187000</v>
      </c>
      <c r="AS886" s="288">
        <f>IFERROR(IF(Table_Merge1[[#This Row],[LME Zinc 3-month]]*Table_Merge1[[#This Row],[Azad.Sell]]=0,"",Table_Merge1[[#This Row],[LME Zinc 3-month]]*Table_Merge1[[#This Row],[Azad.Sell]]),"")</f>
        <v>26447580</v>
      </c>
      <c r="AT886"/>
    </row>
    <row r="887" spans="1:46" x14ac:dyDescent="0.25">
      <c r="A887" s="258">
        <v>42112</v>
      </c>
      <c r="B8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1394.01.29</v>
      </c>
      <c r="C887" s="195">
        <f t="shared" ca="1" si="49"/>
        <v>1394</v>
      </c>
      <c r="D8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87" s="195">
        <f>_xlfn.NUMBERVALUE(RIGHT(Table11[[#This Row],[تاریخ شمسی]],2))</f>
        <v>29</v>
      </c>
      <c r="F8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01-29</v>
      </c>
      <c r="G887" s="195" t="s">
        <v>1038</v>
      </c>
      <c r="I887" s="259">
        <v>44654</v>
      </c>
      <c r="J887">
        <v>26930</v>
      </c>
      <c r="L887" s="259">
        <v>42112</v>
      </c>
      <c r="M887">
        <v>33238</v>
      </c>
      <c r="O887" s="284">
        <f>IFERROR(DATE(Table7[[#This Row],[year]],MONTH(DATEVALUE(Table7[[#This Row],[month]]&amp;"1")),Table7[[#This Row],[day]]),"")</f>
        <v>43804</v>
      </c>
      <c r="P887" s="195" t="s">
        <v>4312</v>
      </c>
      <c r="Q887" s="195">
        <v>2019</v>
      </c>
      <c r="R887" s="195" t="s">
        <v>3452</v>
      </c>
      <c r="S887" s="195">
        <v>5</v>
      </c>
      <c r="T887" s="195">
        <v>1474.6</v>
      </c>
      <c r="U887" s="195">
        <v>1767</v>
      </c>
      <c r="V887" s="195">
        <v>1444300</v>
      </c>
      <c r="X887" s="260">
        <v>43889</v>
      </c>
      <c r="Z887" s="260">
        <v>7</v>
      </c>
      <c r="AB887" s="260" t="str">
        <f ca="1">IFERROR(IFERROR(VLOOKUP(Table_Merge1[[#This Row],[Column1]],Table11[#All],2,FALSE),LEFT(AB888,8)&amp;IF(LEN((RIGHT(AB888,2)+1))&lt;2,"0"&amp;(RIGHT(AB888,2)+1),(RIGHT(AB888,2)-1))),"")</f>
        <v>1398.12.09</v>
      </c>
      <c r="AC887" s="259" t="str">
        <f ca="1">LEFT(Table_Merge1[[#This Row],[Column2]],4)</f>
        <v>1398</v>
      </c>
      <c r="AD887" s="259" t="str">
        <f ca="1">RIGHT(LEFT(Table_Merge1[[#This Row],[Column2]],7),2)</f>
        <v>12</v>
      </c>
      <c r="AE887" s="259" t="str">
        <f ca="1">RIGHT(Table_Merge1[[#This Row],[Column2]],2)</f>
        <v>09</v>
      </c>
      <c r="AH887" s="260">
        <v>2020</v>
      </c>
      <c r="AI887" t="s">
        <v>3433</v>
      </c>
      <c r="AJ887" s="260">
        <v>28</v>
      </c>
      <c r="AK887">
        <v>1626.35</v>
      </c>
      <c r="AL887">
        <v>1709</v>
      </c>
      <c r="AM887">
        <v>1030750</v>
      </c>
      <c r="AN887">
        <v>15800</v>
      </c>
      <c r="AP887" s="287" t="str">
        <f>IFERROR(IF(Table_Merge1[[#This Row],[LME Zinc stock]]*Table_Merge1[[#This Row],[Nima.مقدار]]=0,"",Table_Merge1[[#This Row],[LME Zinc stock]]*Table_Merge1[[#This Row],[Nima.مقدار]]),"")</f>
        <v/>
      </c>
      <c r="AQ887" s="287" t="str">
        <f>IFERROR(IF(Table_Merge1[[#This Row],[LME Zinc 3-month]]*Table_Merge1[[#This Row],[Nima.مقدار]]=0,"",Table_Merge1[[#This Row],[LME Zinc 3-month]]*Table_Merge1[[#This Row],[Nima.مقدار]]),"")</f>
        <v/>
      </c>
      <c r="AR887" s="288">
        <f>IFERROR(IF(Table_Merge1[[#This Row],[LME Zinc stock]]*Table_Merge1[[#This Row],[Azad.Sell]]=0,"",Table_Merge1[[#This Row],[LME Zinc stock]]*Table_Merge1[[#This Row],[Azad.Sell]]),"")</f>
        <v>16285850000</v>
      </c>
      <c r="AS887" s="288">
        <f>IFERROR(IF(Table_Merge1[[#This Row],[LME Zinc 3-month]]*Table_Merge1[[#This Row],[Azad.Sell]]=0,"",Table_Merge1[[#This Row],[LME Zinc 3-month]]*Table_Merge1[[#This Row],[Azad.Sell]]),"")</f>
        <v>27002200</v>
      </c>
      <c r="AT887"/>
    </row>
    <row r="888" spans="1:46" x14ac:dyDescent="0.25">
      <c r="A888" s="258">
        <v>42113</v>
      </c>
      <c r="B8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1394.01.30</v>
      </c>
      <c r="C888" s="195">
        <f t="shared" ca="1" si="49"/>
        <v>1394</v>
      </c>
      <c r="D8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88" s="195">
        <f>_xlfn.NUMBERVALUE(RIGHT(Table11[[#This Row],[تاریخ شمسی]],2))</f>
        <v>30</v>
      </c>
      <c r="F8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01-30</v>
      </c>
      <c r="G888" s="195" t="s">
        <v>1039</v>
      </c>
      <c r="I888" s="259">
        <v>44655</v>
      </c>
      <c r="J888">
        <v>27200</v>
      </c>
      <c r="L888" s="259">
        <v>42113</v>
      </c>
      <c r="M888">
        <v>33223</v>
      </c>
      <c r="O888" s="283">
        <f>IFERROR(DATE(Table7[[#This Row],[year]],MONTH(DATEVALUE(Table7[[#This Row],[month]]&amp;"1")),Table7[[#This Row],[day]]),"")</f>
        <v>43803</v>
      </c>
      <c r="P888" s="257" t="s">
        <v>4313</v>
      </c>
      <c r="Q888" s="257">
        <v>2019</v>
      </c>
      <c r="R888" s="257" t="s">
        <v>3452</v>
      </c>
      <c r="S888" s="257">
        <v>4</v>
      </c>
      <c r="T888" s="257">
        <v>1475.85</v>
      </c>
      <c r="U888" s="257">
        <v>1771</v>
      </c>
      <c r="V888" s="257">
        <v>1403075</v>
      </c>
      <c r="X888" s="260">
        <v>43888</v>
      </c>
      <c r="Y888" t="s">
        <v>8719</v>
      </c>
      <c r="Z888" s="260">
        <v>7</v>
      </c>
      <c r="AA888">
        <v>1398</v>
      </c>
      <c r="AB888" s="260" t="str">
        <f ca="1">IFERROR(IFERROR(VLOOKUP(Table_Merge1[[#This Row],[Column1]],Table11[#All],2,FALSE),LEFT(AB889,8)&amp;IF(LEN((RIGHT(AB889,2)+1))&lt;2,"0"&amp;(RIGHT(AB889,2)+1),(RIGHT(AB889,2)-1))),"")</f>
        <v>1398.12.08</v>
      </c>
      <c r="AC888" s="259" t="str">
        <f ca="1">LEFT(Table_Merge1[[#This Row],[Column2]],4)</f>
        <v>1398</v>
      </c>
      <c r="AD888" s="259" t="str">
        <f ca="1">RIGHT(LEFT(Table_Merge1[[#This Row],[Column2]],7),2)</f>
        <v>12</v>
      </c>
      <c r="AE888" s="259" t="str">
        <f ca="1">RIGHT(Table_Merge1[[#This Row],[Column2]],2)</f>
        <v>08</v>
      </c>
      <c r="AF888">
        <v>12</v>
      </c>
      <c r="AG888">
        <v>8</v>
      </c>
      <c r="AH888" s="260">
        <v>2020</v>
      </c>
      <c r="AI888" t="s">
        <v>3433</v>
      </c>
      <c r="AJ888" s="260">
        <v>27</v>
      </c>
      <c r="AK888">
        <v>1646.6</v>
      </c>
      <c r="AL888">
        <v>1726</v>
      </c>
      <c r="AM888">
        <v>1040775</v>
      </c>
      <c r="AN888">
        <v>15800</v>
      </c>
      <c r="AO888">
        <v>136269</v>
      </c>
      <c r="AP888" s="287">
        <f>IFERROR(IF(Table_Merge1[[#This Row],[LME Zinc stock]]*Table_Merge1[[#This Row],[Nima.مقدار]]=0,"",Table_Merge1[[#This Row],[LME Zinc stock]]*Table_Merge1[[#This Row],[Nima.مقدار]]),"")</f>
        <v>141825368475</v>
      </c>
      <c r="AQ888" s="287">
        <f>IFERROR(IF(Table_Merge1[[#This Row],[LME Zinc 3-month]]*Table_Merge1[[#This Row],[Nima.مقدار]]=0,"",Table_Merge1[[#This Row],[LME Zinc 3-month]]*Table_Merge1[[#This Row],[Nima.مقدار]]),"")</f>
        <v>235200294</v>
      </c>
      <c r="AR888" s="288">
        <f>IFERROR(IF(Table_Merge1[[#This Row],[LME Zinc stock]]*Table_Merge1[[#This Row],[Azad.Sell]]=0,"",Table_Merge1[[#This Row],[LME Zinc stock]]*Table_Merge1[[#This Row],[Azad.Sell]]),"")</f>
        <v>16444245000</v>
      </c>
      <c r="AS888" s="288">
        <f>IFERROR(IF(Table_Merge1[[#This Row],[LME Zinc 3-month]]*Table_Merge1[[#This Row],[Azad.Sell]]=0,"",Table_Merge1[[#This Row],[LME Zinc 3-month]]*Table_Merge1[[#This Row],[Azad.Sell]]),"")</f>
        <v>27270800</v>
      </c>
      <c r="AT888"/>
    </row>
    <row r="889" spans="1:46" x14ac:dyDescent="0.25">
      <c r="A889" s="258">
        <v>42114</v>
      </c>
      <c r="B8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1394.01.31</v>
      </c>
      <c r="C889" s="195">
        <f t="shared" ca="1" si="49"/>
        <v>1394</v>
      </c>
      <c r="D8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889" s="195">
        <f>_xlfn.NUMBERVALUE(RIGHT(Table11[[#This Row],[تاریخ شمسی]],2))</f>
        <v>31</v>
      </c>
      <c r="F8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01-31</v>
      </c>
      <c r="G889" s="195" t="s">
        <v>1040</v>
      </c>
      <c r="I889" s="259">
        <v>44656</v>
      </c>
      <c r="J889">
        <v>27720</v>
      </c>
      <c r="L889" s="259">
        <v>42114</v>
      </c>
      <c r="M889">
        <v>33283</v>
      </c>
      <c r="O889" s="284">
        <f>IFERROR(DATE(Table7[[#This Row],[year]],MONTH(DATEVALUE(Table7[[#This Row],[month]]&amp;"1")),Table7[[#This Row],[day]]),"")</f>
        <v>43802</v>
      </c>
      <c r="P889" s="195" t="s">
        <v>4314</v>
      </c>
      <c r="Q889" s="195">
        <v>2019</v>
      </c>
      <c r="R889" s="195" t="s">
        <v>3452</v>
      </c>
      <c r="S889" s="195">
        <v>3</v>
      </c>
      <c r="T889" s="195">
        <v>1470.4</v>
      </c>
      <c r="U889" s="195">
        <v>1774.5</v>
      </c>
      <c r="V889" s="195">
        <v>1375675</v>
      </c>
      <c r="X889" s="260">
        <v>43887</v>
      </c>
      <c r="Y889" t="s">
        <v>8718</v>
      </c>
      <c r="Z889" s="260">
        <v>7</v>
      </c>
      <c r="AA889">
        <v>1398</v>
      </c>
      <c r="AB889" s="260" t="str">
        <f ca="1">IFERROR(IFERROR(VLOOKUP(Table_Merge1[[#This Row],[Column1]],Table11[#All],2,FALSE),LEFT(AB890,8)&amp;IF(LEN((RIGHT(AB890,2)+1))&lt;2,"0"&amp;(RIGHT(AB890,2)+1),(RIGHT(AB890,2)-1))),"")</f>
        <v>1398.12.07</v>
      </c>
      <c r="AC889" s="259" t="str">
        <f ca="1">LEFT(Table_Merge1[[#This Row],[Column2]],4)</f>
        <v>1398</v>
      </c>
      <c r="AD889" s="259" t="str">
        <f ca="1">RIGHT(LEFT(Table_Merge1[[#This Row],[Column2]],7),2)</f>
        <v>12</v>
      </c>
      <c r="AE889" s="259" t="str">
        <f ca="1">RIGHT(Table_Merge1[[#This Row],[Column2]],2)</f>
        <v>07</v>
      </c>
      <c r="AF889">
        <v>12</v>
      </c>
      <c r="AG889">
        <v>7</v>
      </c>
      <c r="AH889" s="260">
        <v>2020</v>
      </c>
      <c r="AI889" t="s">
        <v>3433</v>
      </c>
      <c r="AJ889" s="260">
        <v>26</v>
      </c>
      <c r="AK889">
        <v>1647.95</v>
      </c>
      <c r="AL889">
        <v>1732</v>
      </c>
      <c r="AM889">
        <v>1050750</v>
      </c>
      <c r="AN889">
        <v>15920</v>
      </c>
      <c r="AO889">
        <v>133563</v>
      </c>
      <c r="AP889" s="287">
        <f>IFERROR(IF(Table_Merge1[[#This Row],[LME Zinc stock]]*Table_Merge1[[#This Row],[Nima.مقدار]]=0,"",Table_Merge1[[#This Row],[LME Zinc stock]]*Table_Merge1[[#This Row],[Nima.مقدار]]),"")</f>
        <v>140341322250</v>
      </c>
      <c r="AQ889" s="287">
        <f>IFERROR(IF(Table_Merge1[[#This Row],[LME Zinc 3-month]]*Table_Merge1[[#This Row],[Nima.مقدار]]=0,"",Table_Merge1[[#This Row],[LME Zinc 3-month]]*Table_Merge1[[#This Row],[Nima.مقدار]]),"")</f>
        <v>231331116</v>
      </c>
      <c r="AR889" s="288">
        <f>IFERROR(IF(Table_Merge1[[#This Row],[LME Zinc stock]]*Table_Merge1[[#This Row],[Azad.Sell]]=0,"",Table_Merge1[[#This Row],[LME Zinc stock]]*Table_Merge1[[#This Row],[Azad.Sell]]),"")</f>
        <v>16727940000</v>
      </c>
      <c r="AS889" s="288">
        <f>IFERROR(IF(Table_Merge1[[#This Row],[LME Zinc 3-month]]*Table_Merge1[[#This Row],[Azad.Sell]]=0,"",Table_Merge1[[#This Row],[LME Zinc 3-month]]*Table_Merge1[[#This Row],[Azad.Sell]]),"")</f>
        <v>27573440</v>
      </c>
      <c r="AT889"/>
    </row>
    <row r="890" spans="1:46" x14ac:dyDescent="0.25">
      <c r="A890" s="258">
        <v>42115</v>
      </c>
      <c r="B8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1394.02.01</v>
      </c>
      <c r="C890" s="195">
        <f t="shared" ca="1" si="49"/>
        <v>1394</v>
      </c>
      <c r="D8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890" s="195">
        <f>_xlfn.NUMBERVALUE(RIGHT(Table11[[#This Row],[تاریخ شمسی]],2))</f>
        <v>1</v>
      </c>
      <c r="F8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02-01</v>
      </c>
      <c r="G890" s="195" t="s">
        <v>1041</v>
      </c>
      <c r="I890" s="259">
        <v>44657</v>
      </c>
      <c r="J890">
        <v>27400</v>
      </c>
      <c r="L890" s="259">
        <v>42115</v>
      </c>
      <c r="M890">
        <v>33306</v>
      </c>
      <c r="O890" s="283">
        <f>IFERROR(DATE(Table7[[#This Row],[year]],MONTH(DATEVALUE(Table7[[#This Row],[month]]&amp;"1")),Table7[[#This Row],[day]]),"")</f>
        <v>43801</v>
      </c>
      <c r="P890" s="257" t="s">
        <v>4315</v>
      </c>
      <c r="Q890" s="257">
        <v>2019</v>
      </c>
      <c r="R890" s="257" t="s">
        <v>3452</v>
      </c>
      <c r="S890" s="257">
        <v>2</v>
      </c>
      <c r="T890" s="257">
        <v>1457.5</v>
      </c>
      <c r="U890" s="257">
        <v>1767</v>
      </c>
      <c r="V890" s="257">
        <v>1343800</v>
      </c>
      <c r="X890" s="260">
        <v>43886</v>
      </c>
      <c r="Y890" t="s">
        <v>8717</v>
      </c>
      <c r="Z890" s="260">
        <v>7</v>
      </c>
      <c r="AA890">
        <v>1398</v>
      </c>
      <c r="AB890" s="260" t="str">
        <f ca="1">IFERROR(IFERROR(VLOOKUP(Table_Merge1[[#This Row],[Column1]],Table11[#All],2,FALSE),LEFT(AB891,8)&amp;IF(LEN((RIGHT(AB891,2)+1))&lt;2,"0"&amp;(RIGHT(AB891,2)+1),(RIGHT(AB891,2)-1))),"")</f>
        <v>1398.12.06</v>
      </c>
      <c r="AC890" s="259" t="str">
        <f ca="1">LEFT(Table_Merge1[[#This Row],[Column2]],4)</f>
        <v>1398</v>
      </c>
      <c r="AD890" s="259" t="str">
        <f ca="1">RIGHT(LEFT(Table_Merge1[[#This Row],[Column2]],7),2)</f>
        <v>12</v>
      </c>
      <c r="AE890" s="259" t="str">
        <f ca="1">RIGHT(Table_Merge1[[#This Row],[Column2]],2)</f>
        <v>06</v>
      </c>
      <c r="AF890">
        <v>12</v>
      </c>
      <c r="AG890">
        <v>6</v>
      </c>
      <c r="AH890" s="260">
        <v>2020</v>
      </c>
      <c r="AI890" t="s">
        <v>3433</v>
      </c>
      <c r="AJ890" s="260">
        <v>25</v>
      </c>
      <c r="AK890">
        <v>1655.9</v>
      </c>
      <c r="AL890">
        <v>1722</v>
      </c>
      <c r="AM890">
        <v>1061375</v>
      </c>
      <c r="AN890">
        <v>15850</v>
      </c>
      <c r="AO890">
        <v>134164</v>
      </c>
      <c r="AP890" s="287">
        <f>IFERROR(IF(Table_Merge1[[#This Row],[LME Zinc stock]]*Table_Merge1[[#This Row],[Nima.مقدار]]=0,"",Table_Merge1[[#This Row],[LME Zinc stock]]*Table_Merge1[[#This Row],[Nima.مقدار]]),"")</f>
        <v>142398315500</v>
      </c>
      <c r="AQ890" s="287">
        <f>IFERROR(IF(Table_Merge1[[#This Row],[LME Zinc 3-month]]*Table_Merge1[[#This Row],[Nima.مقدار]]=0,"",Table_Merge1[[#This Row],[LME Zinc 3-month]]*Table_Merge1[[#This Row],[Nima.مقدار]]),"")</f>
        <v>231030408</v>
      </c>
      <c r="AR890" s="288">
        <f>IFERROR(IF(Table_Merge1[[#This Row],[LME Zinc stock]]*Table_Merge1[[#This Row],[Azad.Sell]]=0,"",Table_Merge1[[#This Row],[LME Zinc stock]]*Table_Merge1[[#This Row],[Azad.Sell]]),"")</f>
        <v>16822793750</v>
      </c>
      <c r="AS890" s="288">
        <f>IFERROR(IF(Table_Merge1[[#This Row],[LME Zinc 3-month]]*Table_Merge1[[#This Row],[Azad.Sell]]=0,"",Table_Merge1[[#This Row],[LME Zinc 3-month]]*Table_Merge1[[#This Row],[Azad.Sell]]),"")</f>
        <v>27293700</v>
      </c>
      <c r="AT890"/>
    </row>
    <row r="891" spans="1:46" x14ac:dyDescent="0.25">
      <c r="A891" s="258">
        <v>42116</v>
      </c>
      <c r="B8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1394.02.02</v>
      </c>
      <c r="C891" s="195">
        <f t="shared" ca="1" si="49"/>
        <v>1394</v>
      </c>
      <c r="D8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891" s="195">
        <f>_xlfn.NUMBERVALUE(RIGHT(Table11[[#This Row],[تاریخ شمسی]],2))</f>
        <v>2</v>
      </c>
      <c r="F8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02-02</v>
      </c>
      <c r="G891" s="195" t="s">
        <v>1042</v>
      </c>
      <c r="I891" s="259">
        <v>44658</v>
      </c>
      <c r="J891">
        <v>27650</v>
      </c>
      <c r="L891" s="259">
        <v>42116</v>
      </c>
      <c r="M891">
        <v>33283</v>
      </c>
      <c r="O891" s="284">
        <f>IFERROR(DATE(Table7[[#This Row],[year]],MONTH(DATEVALUE(Table7[[#This Row],[month]]&amp;"1")),Table7[[#This Row],[day]]),"")</f>
        <v>43798</v>
      </c>
      <c r="P891" s="195" t="s">
        <v>4316</v>
      </c>
      <c r="Q891" s="195">
        <v>2019</v>
      </c>
      <c r="R891" s="195" t="s">
        <v>3450</v>
      </c>
      <c r="S891" s="195">
        <v>29</v>
      </c>
      <c r="T891" s="195">
        <v>1456.35</v>
      </c>
      <c r="U891" s="195">
        <v>1752.5</v>
      </c>
      <c r="V891" s="195">
        <v>1303975</v>
      </c>
      <c r="X891" s="260">
        <v>43885</v>
      </c>
      <c r="Y891" t="s">
        <v>8716</v>
      </c>
      <c r="Z891" s="260">
        <v>7</v>
      </c>
      <c r="AA891">
        <v>1398</v>
      </c>
      <c r="AB891" s="260" t="str">
        <f ca="1">IFERROR(IFERROR(VLOOKUP(Table_Merge1[[#This Row],[Column1]],Table11[#All],2,FALSE),LEFT(AB892,8)&amp;IF(LEN((RIGHT(AB892,2)+1))&lt;2,"0"&amp;(RIGHT(AB892,2)+1),(RIGHT(AB892,2)-1))),"")</f>
        <v>1398.12.05</v>
      </c>
      <c r="AC891" s="259" t="str">
        <f ca="1">LEFT(Table_Merge1[[#This Row],[Column2]],4)</f>
        <v>1398</v>
      </c>
      <c r="AD891" s="259" t="str">
        <f ca="1">RIGHT(LEFT(Table_Merge1[[#This Row],[Column2]],7),2)</f>
        <v>12</v>
      </c>
      <c r="AE891" s="259" t="str">
        <f ca="1">RIGHT(Table_Merge1[[#This Row],[Column2]],2)</f>
        <v>05</v>
      </c>
      <c r="AF891">
        <v>12</v>
      </c>
      <c r="AG891">
        <v>5</v>
      </c>
      <c r="AH891" s="260">
        <v>2020</v>
      </c>
      <c r="AI891" t="s">
        <v>3433</v>
      </c>
      <c r="AJ891" s="260">
        <v>24</v>
      </c>
      <c r="AK891">
        <v>1682.35</v>
      </c>
      <c r="AL891">
        <v>1700</v>
      </c>
      <c r="AM891">
        <v>1071875</v>
      </c>
      <c r="AN891">
        <v>15650</v>
      </c>
      <c r="AO891">
        <v>132574</v>
      </c>
      <c r="AP891" s="287">
        <f>IFERROR(IF(Table_Merge1[[#This Row],[LME Zinc stock]]*Table_Merge1[[#This Row],[Nima.مقدار]]=0,"",Table_Merge1[[#This Row],[LME Zinc stock]]*Table_Merge1[[#This Row],[Nima.مقدار]]),"")</f>
        <v>142102756250</v>
      </c>
      <c r="AQ891" s="287">
        <f>IFERROR(IF(Table_Merge1[[#This Row],[LME Zinc 3-month]]*Table_Merge1[[#This Row],[Nima.مقدار]]=0,"",Table_Merge1[[#This Row],[LME Zinc 3-month]]*Table_Merge1[[#This Row],[Nima.مقدار]]),"")</f>
        <v>225375800</v>
      </c>
      <c r="AR891" s="288">
        <f>IFERROR(IF(Table_Merge1[[#This Row],[LME Zinc stock]]*Table_Merge1[[#This Row],[Azad.Sell]]=0,"",Table_Merge1[[#This Row],[LME Zinc stock]]*Table_Merge1[[#This Row],[Azad.Sell]]),"")</f>
        <v>16774843750</v>
      </c>
      <c r="AS891" s="288">
        <f>IFERROR(IF(Table_Merge1[[#This Row],[LME Zinc 3-month]]*Table_Merge1[[#This Row],[Azad.Sell]]=0,"",Table_Merge1[[#This Row],[LME Zinc 3-month]]*Table_Merge1[[#This Row],[Azad.Sell]]),"")</f>
        <v>26605000</v>
      </c>
      <c r="AT891"/>
    </row>
    <row r="892" spans="1:46" x14ac:dyDescent="0.25">
      <c r="A892" s="258">
        <v>42117</v>
      </c>
      <c r="B8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1394.02.03</v>
      </c>
      <c r="C892" s="195">
        <f t="shared" ca="1" si="49"/>
        <v>1394</v>
      </c>
      <c r="D8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892" s="195">
        <f>_xlfn.NUMBERVALUE(RIGHT(Table11[[#This Row],[تاریخ شمسی]],2))</f>
        <v>3</v>
      </c>
      <c r="F8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02-03</v>
      </c>
      <c r="G892" s="195" t="s">
        <v>1043</v>
      </c>
      <c r="I892" s="259">
        <v>44659</v>
      </c>
      <c r="J892">
        <v>27650</v>
      </c>
      <c r="L892" s="259">
        <v>42117</v>
      </c>
      <c r="M892">
        <v>33141</v>
      </c>
      <c r="O892" s="283">
        <f>IFERROR(DATE(Table7[[#This Row],[year]],MONTH(DATEVALUE(Table7[[#This Row],[month]]&amp;"1")),Table7[[#This Row],[day]]),"")</f>
        <v>43797</v>
      </c>
      <c r="P892" s="257" t="s">
        <v>4317</v>
      </c>
      <c r="Q892" s="257">
        <v>2019</v>
      </c>
      <c r="R892" s="257" t="s">
        <v>3450</v>
      </c>
      <c r="S892" s="257">
        <v>28</v>
      </c>
      <c r="T892" s="257">
        <v>1457.55</v>
      </c>
      <c r="U892" s="257">
        <v>1762</v>
      </c>
      <c r="V892" s="257">
        <v>1288150</v>
      </c>
      <c r="X892" s="260">
        <v>43882</v>
      </c>
      <c r="Z892" s="260">
        <v>8</v>
      </c>
      <c r="AB892" s="260" t="str">
        <f ca="1">IFERROR(IFERROR(VLOOKUP(Table_Merge1[[#This Row],[Column1]],Table11[#All],2,FALSE),LEFT(AB893,8)&amp;IF(LEN((RIGHT(AB893,2)+1))&lt;2,"0"&amp;(RIGHT(AB893,2)+1),(RIGHT(AB893,2)-1))),"")</f>
        <v>1398.12.02</v>
      </c>
      <c r="AC892" s="259" t="str">
        <f ca="1">LEFT(Table_Merge1[[#This Row],[Column2]],4)</f>
        <v>1398</v>
      </c>
      <c r="AD892" s="259" t="str">
        <f ca="1">RIGHT(LEFT(Table_Merge1[[#This Row],[Column2]],7),2)</f>
        <v>12</v>
      </c>
      <c r="AE892" s="259" t="str">
        <f ca="1">RIGHT(Table_Merge1[[#This Row],[Column2]],2)</f>
        <v>02</v>
      </c>
      <c r="AH892" s="260">
        <v>2020</v>
      </c>
      <c r="AI892" t="s">
        <v>3433</v>
      </c>
      <c r="AJ892" s="260">
        <v>21</v>
      </c>
      <c r="AK892">
        <v>1633.7</v>
      </c>
      <c r="AL892" t="s">
        <v>3621</v>
      </c>
      <c r="AM892" t="s">
        <v>3621</v>
      </c>
      <c r="AN892">
        <v>14450</v>
      </c>
      <c r="AP892" s="287" t="str">
        <f>IFERROR(IF(Table_Merge1[[#This Row],[LME Zinc stock]]*Table_Merge1[[#This Row],[Nima.مقدار]]=0,"",Table_Merge1[[#This Row],[LME Zinc stock]]*Table_Merge1[[#This Row],[Nima.مقدار]]),"")</f>
        <v/>
      </c>
      <c r="AQ892" s="287" t="str">
        <f>IFERROR(IF(Table_Merge1[[#This Row],[LME Zinc 3-month]]*Table_Merge1[[#This Row],[Nima.مقدار]]=0,"",Table_Merge1[[#This Row],[LME Zinc 3-month]]*Table_Merge1[[#This Row],[Nima.مقدار]]),"")</f>
        <v/>
      </c>
      <c r="AR892" s="288" t="str">
        <f>IFERROR(IF(Table_Merge1[[#This Row],[LME Zinc stock]]*Table_Merge1[[#This Row],[Azad.Sell]]=0,"",Table_Merge1[[#This Row],[LME Zinc stock]]*Table_Merge1[[#This Row],[Azad.Sell]]),"")</f>
        <v/>
      </c>
      <c r="AS892" s="288" t="str">
        <f>IFERROR(IF(Table_Merge1[[#This Row],[LME Zinc 3-month]]*Table_Merge1[[#This Row],[Azad.Sell]]=0,"",Table_Merge1[[#This Row],[LME Zinc 3-month]]*Table_Merge1[[#This Row],[Azad.Sell]]),"")</f>
        <v/>
      </c>
      <c r="AT892"/>
    </row>
    <row r="893" spans="1:46" x14ac:dyDescent="0.25">
      <c r="A893" s="258">
        <v>42119</v>
      </c>
      <c r="B8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1394.02.05</v>
      </c>
      <c r="C893" s="195">
        <f t="shared" ca="1" si="49"/>
        <v>1394</v>
      </c>
      <c r="D8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893" s="195">
        <f>_xlfn.NUMBERVALUE(RIGHT(Table11[[#This Row],[تاریخ شمسی]],2))</f>
        <v>5</v>
      </c>
      <c r="F8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02-05</v>
      </c>
      <c r="G893" s="195" t="s">
        <v>1044</v>
      </c>
      <c r="I893" s="259">
        <v>44660</v>
      </c>
      <c r="J893">
        <v>27770</v>
      </c>
      <c r="L893" s="259">
        <v>42119</v>
      </c>
      <c r="M893">
        <v>33215</v>
      </c>
      <c r="O893" s="284">
        <f>IFERROR(DATE(Table7[[#This Row],[year]],MONTH(DATEVALUE(Table7[[#This Row],[month]]&amp;"1")),Table7[[#This Row],[day]]),"")</f>
        <v>43796</v>
      </c>
      <c r="P893" s="195" t="s">
        <v>4318</v>
      </c>
      <c r="Q893" s="195">
        <v>2019</v>
      </c>
      <c r="R893" s="195" t="s">
        <v>3450</v>
      </c>
      <c r="S893" s="195">
        <v>27</v>
      </c>
      <c r="T893" s="195">
        <v>1459.8</v>
      </c>
      <c r="U893" s="195">
        <v>1741</v>
      </c>
      <c r="V893" s="195">
        <v>1284300</v>
      </c>
      <c r="X893" s="260">
        <v>43881</v>
      </c>
      <c r="Y893" t="s">
        <v>8715</v>
      </c>
      <c r="Z893" s="260">
        <v>8</v>
      </c>
      <c r="AA893">
        <v>1398</v>
      </c>
      <c r="AB893" s="260" t="str">
        <f ca="1">IFERROR(IFERROR(VLOOKUP(Table_Merge1[[#This Row],[Column1]],Table11[#All],2,FALSE),LEFT(AB894,8)&amp;IF(LEN((RIGHT(AB894,2)+1))&lt;2,"0"&amp;(RIGHT(AB894,2)+1),(RIGHT(AB894,2)-1))),"")</f>
        <v>1398.12.01</v>
      </c>
      <c r="AC893" s="259" t="str">
        <f ca="1">LEFT(Table_Merge1[[#This Row],[Column2]],4)</f>
        <v>1398</v>
      </c>
      <c r="AD893" s="259" t="str">
        <f ca="1">RIGHT(LEFT(Table_Merge1[[#This Row],[Column2]],7),2)</f>
        <v>12</v>
      </c>
      <c r="AE893" s="259" t="str">
        <f ca="1">RIGHT(Table_Merge1[[#This Row],[Column2]],2)</f>
        <v>01</v>
      </c>
      <c r="AF893">
        <v>12</v>
      </c>
      <c r="AG893">
        <v>1</v>
      </c>
      <c r="AH893" s="260">
        <v>2020</v>
      </c>
      <c r="AI893" t="s">
        <v>3433</v>
      </c>
      <c r="AJ893" s="260">
        <v>20</v>
      </c>
      <c r="AK893">
        <v>1610.35</v>
      </c>
      <c r="AL893">
        <v>1680</v>
      </c>
      <c r="AM893">
        <v>1082150</v>
      </c>
      <c r="AN893">
        <v>14450</v>
      </c>
      <c r="AO893">
        <v>128424</v>
      </c>
      <c r="AP893" s="287">
        <f>IFERROR(IF(Table_Merge1[[#This Row],[LME Zinc stock]]*Table_Merge1[[#This Row],[Nima.مقدار]]=0,"",Table_Merge1[[#This Row],[LME Zinc stock]]*Table_Merge1[[#This Row],[Nima.مقدار]]),"")</f>
        <v>138974031600</v>
      </c>
      <c r="AQ893" s="287">
        <f>IFERROR(IF(Table_Merge1[[#This Row],[LME Zinc 3-month]]*Table_Merge1[[#This Row],[Nima.مقدار]]=0,"",Table_Merge1[[#This Row],[LME Zinc 3-month]]*Table_Merge1[[#This Row],[Nima.مقدار]]),"")</f>
        <v>215752320</v>
      </c>
      <c r="AR893" s="288">
        <f>IFERROR(IF(Table_Merge1[[#This Row],[LME Zinc stock]]*Table_Merge1[[#This Row],[Azad.Sell]]=0,"",Table_Merge1[[#This Row],[LME Zinc stock]]*Table_Merge1[[#This Row],[Azad.Sell]]),"")</f>
        <v>15637067500</v>
      </c>
      <c r="AS893" s="288">
        <f>IFERROR(IF(Table_Merge1[[#This Row],[LME Zinc 3-month]]*Table_Merge1[[#This Row],[Azad.Sell]]=0,"",Table_Merge1[[#This Row],[LME Zinc 3-month]]*Table_Merge1[[#This Row],[Azad.Sell]]),"")</f>
        <v>24276000</v>
      </c>
      <c r="AT893"/>
    </row>
    <row r="894" spans="1:46" x14ac:dyDescent="0.25">
      <c r="A894" s="258">
        <v>42120</v>
      </c>
      <c r="B8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1394.02.06</v>
      </c>
      <c r="C894" s="195">
        <f t="shared" ca="1" si="49"/>
        <v>1394</v>
      </c>
      <c r="D8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894" s="195">
        <f>_xlfn.NUMBERVALUE(RIGHT(Table11[[#This Row],[تاریخ شمسی]],2))</f>
        <v>6</v>
      </c>
      <c r="F8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02-06</v>
      </c>
      <c r="G894" s="195" t="s">
        <v>1045</v>
      </c>
      <c r="I894" s="259">
        <v>44661</v>
      </c>
      <c r="J894">
        <v>28000</v>
      </c>
      <c r="L894" s="259">
        <v>42120</v>
      </c>
      <c r="M894">
        <v>33183</v>
      </c>
      <c r="O894" s="283">
        <f>IFERROR(DATE(Table7[[#This Row],[year]],MONTH(DATEVALUE(Table7[[#This Row],[month]]&amp;"1")),Table7[[#This Row],[day]]),"")</f>
        <v>43795</v>
      </c>
      <c r="P894" s="257" t="s">
        <v>4319</v>
      </c>
      <c r="Q894" s="257">
        <v>2019</v>
      </c>
      <c r="R894" s="257" t="s">
        <v>3450</v>
      </c>
      <c r="S894" s="257">
        <v>26</v>
      </c>
      <c r="T894" s="257">
        <v>1457.65</v>
      </c>
      <c r="U894" s="257">
        <v>1748</v>
      </c>
      <c r="V894" s="257">
        <v>1285275</v>
      </c>
      <c r="X894" s="260">
        <v>43880</v>
      </c>
      <c r="Y894" t="s">
        <v>8714</v>
      </c>
      <c r="Z894" s="260">
        <v>8</v>
      </c>
      <c r="AA894">
        <v>1398</v>
      </c>
      <c r="AB894" s="260" t="str">
        <f ca="1">IFERROR(IFERROR(VLOOKUP(Table_Merge1[[#This Row],[Column1]],Table11[#All],2,FALSE),LEFT(AB895,8)&amp;IF(LEN((RIGHT(AB895,2)+1))&lt;2,"0"&amp;(RIGHT(AB895,2)+1),(RIGHT(AB895,2)-1))),"")</f>
        <v>1398.11.30</v>
      </c>
      <c r="AC894" s="259" t="str">
        <f ca="1">LEFT(Table_Merge1[[#This Row],[Column2]],4)</f>
        <v>1398</v>
      </c>
      <c r="AD894" s="259" t="str">
        <f ca="1">RIGHT(LEFT(Table_Merge1[[#This Row],[Column2]],7),2)</f>
        <v>11</v>
      </c>
      <c r="AE894" s="259" t="str">
        <f ca="1">RIGHT(Table_Merge1[[#This Row],[Column2]],2)</f>
        <v>30</v>
      </c>
      <c r="AF894">
        <v>11</v>
      </c>
      <c r="AG894">
        <v>30</v>
      </c>
      <c r="AH894" s="260">
        <v>2020</v>
      </c>
      <c r="AI894" t="s">
        <v>3433</v>
      </c>
      <c r="AJ894" s="260">
        <v>19</v>
      </c>
      <c r="AK894">
        <v>1609.5</v>
      </c>
      <c r="AL894">
        <v>1690.5</v>
      </c>
      <c r="AM894">
        <v>1092275</v>
      </c>
      <c r="AN894">
        <v>14400</v>
      </c>
      <c r="AO894">
        <v>127686</v>
      </c>
      <c r="AP894" s="287">
        <f>IFERROR(IF(Table_Merge1[[#This Row],[LME Zinc stock]]*Table_Merge1[[#This Row],[Nima.مقدار]]=0,"",Table_Merge1[[#This Row],[LME Zinc stock]]*Table_Merge1[[#This Row],[Nima.مقدار]]),"")</f>
        <v>139468225650</v>
      </c>
      <c r="AQ894" s="287">
        <f>IFERROR(IF(Table_Merge1[[#This Row],[LME Zinc 3-month]]*Table_Merge1[[#This Row],[Nima.مقدار]]=0,"",Table_Merge1[[#This Row],[LME Zinc 3-month]]*Table_Merge1[[#This Row],[Nima.مقدار]]),"")</f>
        <v>215853183</v>
      </c>
      <c r="AR894" s="288">
        <f>IFERROR(IF(Table_Merge1[[#This Row],[LME Zinc stock]]*Table_Merge1[[#This Row],[Azad.Sell]]=0,"",Table_Merge1[[#This Row],[LME Zinc stock]]*Table_Merge1[[#This Row],[Azad.Sell]]),"")</f>
        <v>15728760000</v>
      </c>
      <c r="AS894" s="288">
        <f>IFERROR(IF(Table_Merge1[[#This Row],[LME Zinc 3-month]]*Table_Merge1[[#This Row],[Azad.Sell]]=0,"",Table_Merge1[[#This Row],[LME Zinc 3-month]]*Table_Merge1[[#This Row],[Azad.Sell]]),"")</f>
        <v>24343200</v>
      </c>
      <c r="AT894"/>
    </row>
    <row r="895" spans="1:46" x14ac:dyDescent="0.25">
      <c r="A895" s="258">
        <v>42121</v>
      </c>
      <c r="B8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1394.02.07</v>
      </c>
      <c r="C895" s="195">
        <f t="shared" ca="1" si="49"/>
        <v>1394</v>
      </c>
      <c r="D8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895" s="195">
        <f>_xlfn.NUMBERVALUE(RIGHT(Table11[[#This Row],[تاریخ شمسی]],2))</f>
        <v>7</v>
      </c>
      <c r="F8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02-07</v>
      </c>
      <c r="G895" s="195" t="s">
        <v>1046</v>
      </c>
      <c r="I895" s="259">
        <v>44662</v>
      </c>
      <c r="J895">
        <v>28080</v>
      </c>
      <c r="L895" s="259">
        <v>42121</v>
      </c>
      <c r="M895">
        <v>33317</v>
      </c>
      <c r="O895" s="284">
        <f>IFERROR(DATE(Table7[[#This Row],[year]],MONTH(DATEVALUE(Table7[[#This Row],[month]]&amp;"1")),Table7[[#This Row],[day]]),"")</f>
        <v>43794</v>
      </c>
      <c r="P895" s="195" t="s">
        <v>4320</v>
      </c>
      <c r="Q895" s="195">
        <v>2019</v>
      </c>
      <c r="R895" s="195" t="s">
        <v>3450</v>
      </c>
      <c r="S895" s="195">
        <v>25</v>
      </c>
      <c r="T895" s="195">
        <v>1459.45</v>
      </c>
      <c r="U895" s="195">
        <v>1763.5</v>
      </c>
      <c r="V895" s="195">
        <v>1274850</v>
      </c>
      <c r="X895" s="260">
        <v>43879</v>
      </c>
      <c r="Y895" t="s">
        <v>8713</v>
      </c>
      <c r="Z895" s="260">
        <v>8</v>
      </c>
      <c r="AA895">
        <v>1398</v>
      </c>
      <c r="AB895" s="260" t="str">
        <f ca="1">IFERROR(IFERROR(VLOOKUP(Table_Merge1[[#This Row],[Column1]],Table11[#All],2,FALSE),LEFT(AB896,8)&amp;IF(LEN((RIGHT(AB896,2)+1))&lt;2,"0"&amp;(RIGHT(AB896,2)+1),(RIGHT(AB896,2)-1))),"")</f>
        <v>1398.11.29</v>
      </c>
      <c r="AC895" s="259" t="str">
        <f ca="1">LEFT(Table_Merge1[[#This Row],[Column2]],4)</f>
        <v>1398</v>
      </c>
      <c r="AD895" s="259" t="str">
        <f ca="1">RIGHT(LEFT(Table_Merge1[[#This Row],[Column2]],7),2)</f>
        <v>11</v>
      </c>
      <c r="AE895" s="259" t="str">
        <f ca="1">RIGHT(Table_Merge1[[#This Row],[Column2]],2)</f>
        <v>29</v>
      </c>
      <c r="AF895">
        <v>11</v>
      </c>
      <c r="AG895">
        <v>29</v>
      </c>
      <c r="AH895" s="260">
        <v>2020</v>
      </c>
      <c r="AI895" t="s">
        <v>3433</v>
      </c>
      <c r="AJ895" s="260">
        <v>18</v>
      </c>
      <c r="AK895">
        <v>1588.2</v>
      </c>
      <c r="AL895">
        <v>1698</v>
      </c>
      <c r="AM895">
        <v>1103575</v>
      </c>
      <c r="AN895">
        <v>14400</v>
      </c>
      <c r="AO895">
        <v>128102</v>
      </c>
      <c r="AP895" s="287">
        <f>IFERROR(IF(Table_Merge1[[#This Row],[LME Zinc stock]]*Table_Merge1[[#This Row],[Nima.مقدار]]=0,"",Table_Merge1[[#This Row],[LME Zinc stock]]*Table_Merge1[[#This Row],[Nima.مقدار]]),"")</f>
        <v>141370164650</v>
      </c>
      <c r="AQ895" s="287">
        <f>IFERROR(IF(Table_Merge1[[#This Row],[LME Zinc 3-month]]*Table_Merge1[[#This Row],[Nima.مقدار]]=0,"",Table_Merge1[[#This Row],[LME Zinc 3-month]]*Table_Merge1[[#This Row],[Nima.مقدار]]),"")</f>
        <v>217517196</v>
      </c>
      <c r="AR895" s="288">
        <f>IFERROR(IF(Table_Merge1[[#This Row],[LME Zinc stock]]*Table_Merge1[[#This Row],[Azad.Sell]]=0,"",Table_Merge1[[#This Row],[LME Zinc stock]]*Table_Merge1[[#This Row],[Azad.Sell]]),"")</f>
        <v>15891480000</v>
      </c>
      <c r="AS895" s="288">
        <f>IFERROR(IF(Table_Merge1[[#This Row],[LME Zinc 3-month]]*Table_Merge1[[#This Row],[Azad.Sell]]=0,"",Table_Merge1[[#This Row],[LME Zinc 3-month]]*Table_Merge1[[#This Row],[Azad.Sell]]),"")</f>
        <v>24451200</v>
      </c>
      <c r="AT895"/>
    </row>
    <row r="896" spans="1:46" x14ac:dyDescent="0.25">
      <c r="A896" s="258">
        <v>42122</v>
      </c>
      <c r="B8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1394.02.08</v>
      </c>
      <c r="C896" s="195">
        <f t="shared" ca="1" si="49"/>
        <v>1394</v>
      </c>
      <c r="D8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896" s="195">
        <f>_xlfn.NUMBERVALUE(RIGHT(Table11[[#This Row],[تاریخ شمسی]],2))</f>
        <v>8</v>
      </c>
      <c r="F8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02-08</v>
      </c>
      <c r="G896" s="195" t="s">
        <v>1047</v>
      </c>
      <c r="I896" s="259">
        <v>44663</v>
      </c>
      <c r="J896">
        <v>28130</v>
      </c>
      <c r="L896" s="259">
        <v>42122</v>
      </c>
      <c r="M896">
        <v>33220</v>
      </c>
      <c r="O896" s="283">
        <f>IFERROR(DATE(Table7[[#This Row],[year]],MONTH(DATEVALUE(Table7[[#This Row],[month]]&amp;"1")),Table7[[#This Row],[day]]),"")</f>
        <v>43791</v>
      </c>
      <c r="P896" s="257" t="s">
        <v>4321</v>
      </c>
      <c r="Q896" s="257">
        <v>2019</v>
      </c>
      <c r="R896" s="257" t="s">
        <v>3450</v>
      </c>
      <c r="S896" s="257">
        <v>22</v>
      </c>
      <c r="T896" s="257">
        <v>1471.3</v>
      </c>
      <c r="U896" s="257">
        <v>1788</v>
      </c>
      <c r="V896" s="257">
        <v>1277300</v>
      </c>
      <c r="X896" s="260">
        <v>43878</v>
      </c>
      <c r="Y896" t="s">
        <v>8712</v>
      </c>
      <c r="Z896" s="260">
        <v>8</v>
      </c>
      <c r="AA896">
        <v>1398</v>
      </c>
      <c r="AB896" s="260" t="str">
        <f ca="1">IFERROR(IFERROR(VLOOKUP(Table_Merge1[[#This Row],[Column1]],Table11[#All],2,FALSE),LEFT(AB897,8)&amp;IF(LEN((RIGHT(AB897,2)+1))&lt;2,"0"&amp;(RIGHT(AB897,2)+1),(RIGHT(AB897,2)-1))),"")</f>
        <v>1398.11.28</v>
      </c>
      <c r="AC896" s="259" t="str">
        <f ca="1">LEFT(Table_Merge1[[#This Row],[Column2]],4)</f>
        <v>1398</v>
      </c>
      <c r="AD896" s="259" t="str">
        <f ca="1">RIGHT(LEFT(Table_Merge1[[#This Row],[Column2]],7),2)</f>
        <v>11</v>
      </c>
      <c r="AE896" s="259" t="str">
        <f ca="1">RIGHT(Table_Merge1[[#This Row],[Column2]],2)</f>
        <v>28</v>
      </c>
      <c r="AF896">
        <v>11</v>
      </c>
      <c r="AG896">
        <v>28</v>
      </c>
      <c r="AH896" s="260">
        <v>2020</v>
      </c>
      <c r="AI896" t="s">
        <v>3433</v>
      </c>
      <c r="AJ896" s="260">
        <v>17</v>
      </c>
      <c r="AK896">
        <v>1580.3</v>
      </c>
      <c r="AL896">
        <v>1705</v>
      </c>
      <c r="AM896">
        <v>1115400</v>
      </c>
      <c r="AN896">
        <v>14360</v>
      </c>
      <c r="AO896">
        <v>128725</v>
      </c>
      <c r="AP896" s="287">
        <f>IFERROR(IF(Table_Merge1[[#This Row],[LME Zinc stock]]*Table_Merge1[[#This Row],[Nima.مقدار]]=0,"",Table_Merge1[[#This Row],[LME Zinc stock]]*Table_Merge1[[#This Row],[Nima.مقدار]]),"")</f>
        <v>143579865000</v>
      </c>
      <c r="AQ896" s="287">
        <f>IFERROR(IF(Table_Merge1[[#This Row],[LME Zinc 3-month]]*Table_Merge1[[#This Row],[Nima.مقدار]]=0,"",Table_Merge1[[#This Row],[LME Zinc 3-month]]*Table_Merge1[[#This Row],[Nima.مقدار]]),"")</f>
        <v>219476125</v>
      </c>
      <c r="AR896" s="288">
        <f>IFERROR(IF(Table_Merge1[[#This Row],[LME Zinc stock]]*Table_Merge1[[#This Row],[Azad.Sell]]=0,"",Table_Merge1[[#This Row],[LME Zinc stock]]*Table_Merge1[[#This Row],[Azad.Sell]]),"")</f>
        <v>16017144000</v>
      </c>
      <c r="AS896" s="288">
        <f>IFERROR(IF(Table_Merge1[[#This Row],[LME Zinc 3-month]]*Table_Merge1[[#This Row],[Azad.Sell]]=0,"",Table_Merge1[[#This Row],[LME Zinc 3-month]]*Table_Merge1[[#This Row],[Azad.Sell]]),"")</f>
        <v>24483800</v>
      </c>
      <c r="AT896"/>
    </row>
    <row r="897" spans="1:46" x14ac:dyDescent="0.25">
      <c r="A897" s="258">
        <v>42123</v>
      </c>
      <c r="B8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1394.02.09</v>
      </c>
      <c r="C897" s="195">
        <f t="shared" ca="1" si="49"/>
        <v>1394</v>
      </c>
      <c r="D8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897" s="195">
        <f>_xlfn.NUMBERVALUE(RIGHT(Table11[[#This Row],[تاریخ شمسی]],2))</f>
        <v>9</v>
      </c>
      <c r="F8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02-09</v>
      </c>
      <c r="G897" s="195" t="s">
        <v>1048</v>
      </c>
      <c r="I897" s="259">
        <v>44664</v>
      </c>
      <c r="J897">
        <v>27800</v>
      </c>
      <c r="L897" s="259">
        <v>42123</v>
      </c>
      <c r="M897">
        <v>33330</v>
      </c>
      <c r="O897" s="284">
        <f>IFERROR(DATE(Table7[[#This Row],[year]],MONTH(DATEVALUE(Table7[[#This Row],[month]]&amp;"1")),Table7[[#This Row],[day]]),"")</f>
        <v>43790</v>
      </c>
      <c r="P897" s="195" t="s">
        <v>4322</v>
      </c>
      <c r="Q897" s="195">
        <v>2019</v>
      </c>
      <c r="R897" s="195" t="s">
        <v>3450</v>
      </c>
      <c r="S897" s="195">
        <v>21</v>
      </c>
      <c r="T897" s="195">
        <v>1468.9</v>
      </c>
      <c r="U897" s="195">
        <v>1769</v>
      </c>
      <c r="V897" s="195">
        <v>1273300</v>
      </c>
      <c r="X897" s="260">
        <v>43875</v>
      </c>
      <c r="Z897" s="260">
        <v>8</v>
      </c>
      <c r="AB897" s="260" t="str">
        <f ca="1">IFERROR(IFERROR(VLOOKUP(Table_Merge1[[#This Row],[Column1]],Table11[#All],2,FALSE),LEFT(AB898,8)&amp;IF(LEN((RIGHT(AB898,2)+1))&lt;2,"0"&amp;(RIGHT(AB898,2)+1),(RIGHT(AB898,2)-1))),"")</f>
        <v>1398.11.23</v>
      </c>
      <c r="AC897" s="259" t="str">
        <f ca="1">LEFT(Table_Merge1[[#This Row],[Column2]],4)</f>
        <v>1398</v>
      </c>
      <c r="AD897" s="259" t="str">
        <f ca="1">RIGHT(LEFT(Table_Merge1[[#This Row],[Column2]],7),2)</f>
        <v>11</v>
      </c>
      <c r="AE897" s="259" t="str">
        <f ca="1">RIGHT(Table_Merge1[[#This Row],[Column2]],2)</f>
        <v>23</v>
      </c>
      <c r="AH897" s="260">
        <v>2020</v>
      </c>
      <c r="AI897" t="s">
        <v>3433</v>
      </c>
      <c r="AJ897" s="260">
        <v>14</v>
      </c>
      <c r="AK897">
        <v>1576.35</v>
      </c>
      <c r="AL897">
        <v>1698</v>
      </c>
      <c r="AM897">
        <v>1127400</v>
      </c>
      <c r="AN897">
        <v>13970</v>
      </c>
      <c r="AP897" s="287" t="str">
        <f>IFERROR(IF(Table_Merge1[[#This Row],[LME Zinc stock]]*Table_Merge1[[#This Row],[Nima.مقدار]]=0,"",Table_Merge1[[#This Row],[LME Zinc stock]]*Table_Merge1[[#This Row],[Nima.مقدار]]),"")</f>
        <v/>
      </c>
      <c r="AQ897" s="287" t="str">
        <f>IFERROR(IF(Table_Merge1[[#This Row],[LME Zinc 3-month]]*Table_Merge1[[#This Row],[Nima.مقدار]]=0,"",Table_Merge1[[#This Row],[LME Zinc 3-month]]*Table_Merge1[[#This Row],[Nima.مقدار]]),"")</f>
        <v/>
      </c>
      <c r="AR897" s="288">
        <f>IFERROR(IF(Table_Merge1[[#This Row],[LME Zinc stock]]*Table_Merge1[[#This Row],[Azad.Sell]]=0,"",Table_Merge1[[#This Row],[LME Zinc stock]]*Table_Merge1[[#This Row],[Azad.Sell]]),"")</f>
        <v>15749778000</v>
      </c>
      <c r="AS897" s="288">
        <f>IFERROR(IF(Table_Merge1[[#This Row],[LME Zinc 3-month]]*Table_Merge1[[#This Row],[Azad.Sell]]=0,"",Table_Merge1[[#This Row],[LME Zinc 3-month]]*Table_Merge1[[#This Row],[Azad.Sell]]),"")</f>
        <v>23721060</v>
      </c>
      <c r="AT897"/>
    </row>
    <row r="898" spans="1:46" x14ac:dyDescent="0.25">
      <c r="A898" s="258">
        <v>42124</v>
      </c>
      <c r="B8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1394.02.10</v>
      </c>
      <c r="C898" s="195">
        <f t="shared" ref="C898:C961" ca="1" si="50">_xlfn.NUMBERVALUE(LEFT(G898, LEN(G898) - MAX(IF(ISNUMBER(MID(G898, ROW(INDIRECT("1:"&amp;LEN(G898))), 1) *1)=FALSE, ROW(INDIRECT("6:"&amp;LEN(G898))), 6))))</f>
        <v>1394</v>
      </c>
      <c r="D8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898" s="195">
        <f>_xlfn.NUMBERVALUE(RIGHT(Table11[[#This Row],[تاریخ شمسی]],2))</f>
        <v>10</v>
      </c>
      <c r="F8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02-10</v>
      </c>
      <c r="G898" s="195" t="s">
        <v>1049</v>
      </c>
      <c r="I898" s="259">
        <v>44665</v>
      </c>
      <c r="J898">
        <v>27530</v>
      </c>
      <c r="L898" s="259">
        <v>42124</v>
      </c>
      <c r="M898">
        <v>33221</v>
      </c>
      <c r="O898" s="283">
        <f>IFERROR(DATE(Table7[[#This Row],[year]],MONTH(DATEVALUE(Table7[[#This Row],[month]]&amp;"1")),Table7[[#This Row],[day]]),"")</f>
        <v>43789</v>
      </c>
      <c r="P898" s="257" t="s">
        <v>4323</v>
      </c>
      <c r="Q898" s="257">
        <v>2019</v>
      </c>
      <c r="R898" s="257" t="s">
        <v>3450</v>
      </c>
      <c r="S898" s="257">
        <v>20</v>
      </c>
      <c r="T898" s="257">
        <v>1475.7</v>
      </c>
      <c r="U898" s="257" t="s">
        <v>3621</v>
      </c>
      <c r="V898" s="257" t="s">
        <v>3621</v>
      </c>
      <c r="X898" s="260">
        <v>43874</v>
      </c>
      <c r="Y898" t="s">
        <v>8711</v>
      </c>
      <c r="Z898" s="260">
        <v>8</v>
      </c>
      <c r="AA898">
        <v>1398</v>
      </c>
      <c r="AB898" s="260" t="str">
        <f ca="1">IFERROR(IFERROR(VLOOKUP(Table_Merge1[[#This Row],[Column1]],Table11[#All],2,FALSE),LEFT(AB899,8)&amp;IF(LEN((RIGHT(AB899,2)+1))&lt;2,"0"&amp;(RIGHT(AB899,2)+1),(RIGHT(AB899,2)-1))),"")</f>
        <v>1398.11.24</v>
      </c>
      <c r="AC898" s="259" t="str">
        <f ca="1">LEFT(Table_Merge1[[#This Row],[Column2]],4)</f>
        <v>1398</v>
      </c>
      <c r="AD898" s="259" t="str">
        <f ca="1">RIGHT(LEFT(Table_Merge1[[#This Row],[Column2]],7),2)</f>
        <v>11</v>
      </c>
      <c r="AE898" s="259" t="str">
        <f ca="1">RIGHT(Table_Merge1[[#This Row],[Column2]],2)</f>
        <v>24</v>
      </c>
      <c r="AF898">
        <v>11</v>
      </c>
      <c r="AG898">
        <v>24</v>
      </c>
      <c r="AH898" s="260">
        <v>2020</v>
      </c>
      <c r="AI898" t="s">
        <v>3433</v>
      </c>
      <c r="AJ898" s="260">
        <v>13</v>
      </c>
      <c r="AK898">
        <v>1575</v>
      </c>
      <c r="AL898">
        <v>1703</v>
      </c>
      <c r="AM898">
        <v>1138975</v>
      </c>
      <c r="AN898">
        <v>13970</v>
      </c>
      <c r="AO898">
        <v>126312</v>
      </c>
      <c r="AP898" s="287">
        <f>IFERROR(IF(Table_Merge1[[#This Row],[LME Zinc stock]]*Table_Merge1[[#This Row],[Nima.مقدار]]=0,"",Table_Merge1[[#This Row],[LME Zinc stock]]*Table_Merge1[[#This Row],[Nima.مقدار]]),"")</f>
        <v>143866210200</v>
      </c>
      <c r="AQ898" s="287">
        <f>IFERROR(IF(Table_Merge1[[#This Row],[LME Zinc 3-month]]*Table_Merge1[[#This Row],[Nima.مقدار]]=0,"",Table_Merge1[[#This Row],[LME Zinc 3-month]]*Table_Merge1[[#This Row],[Nima.مقدار]]),"")</f>
        <v>215109336</v>
      </c>
      <c r="AR898" s="288">
        <f>IFERROR(IF(Table_Merge1[[#This Row],[LME Zinc stock]]*Table_Merge1[[#This Row],[Azad.Sell]]=0,"",Table_Merge1[[#This Row],[LME Zinc stock]]*Table_Merge1[[#This Row],[Azad.Sell]]),"")</f>
        <v>15911480750</v>
      </c>
      <c r="AS898" s="288">
        <f>IFERROR(IF(Table_Merge1[[#This Row],[LME Zinc 3-month]]*Table_Merge1[[#This Row],[Azad.Sell]]=0,"",Table_Merge1[[#This Row],[LME Zinc 3-month]]*Table_Merge1[[#This Row],[Azad.Sell]]),"")</f>
        <v>23790910</v>
      </c>
      <c r="AT898"/>
    </row>
    <row r="899" spans="1:46" x14ac:dyDescent="0.25">
      <c r="A899" s="258">
        <v>42127</v>
      </c>
      <c r="B8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1394.02.13</v>
      </c>
      <c r="C899" s="195">
        <f t="shared" ca="1" si="50"/>
        <v>1394</v>
      </c>
      <c r="D8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899" s="195">
        <f>_xlfn.NUMBERVALUE(RIGHT(Table11[[#This Row],[تاریخ شمسی]],2))</f>
        <v>13</v>
      </c>
      <c r="F8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02-13</v>
      </c>
      <c r="G899" s="195" t="s">
        <v>1050</v>
      </c>
      <c r="I899" s="259">
        <v>44666</v>
      </c>
      <c r="J899">
        <v>27530</v>
      </c>
      <c r="L899" s="259">
        <v>42127</v>
      </c>
      <c r="M899">
        <v>33267</v>
      </c>
      <c r="O899" s="284">
        <f>IFERROR(DATE(Table7[[#This Row],[year]],MONTH(DATEVALUE(Table7[[#This Row],[month]]&amp;"1")),Table7[[#This Row],[day]]),"")</f>
        <v>43788</v>
      </c>
      <c r="P899" s="195" t="s">
        <v>4324</v>
      </c>
      <c r="Q899" s="195">
        <v>2019</v>
      </c>
      <c r="R899" s="195" t="s">
        <v>3450</v>
      </c>
      <c r="S899" s="195">
        <v>19</v>
      </c>
      <c r="T899" s="195">
        <v>1464.9</v>
      </c>
      <c r="U899" s="195">
        <v>1761</v>
      </c>
      <c r="V899" s="195">
        <v>1271650</v>
      </c>
      <c r="X899" s="260">
        <v>43873</v>
      </c>
      <c r="Y899" t="s">
        <v>8710</v>
      </c>
      <c r="Z899" s="260">
        <v>8</v>
      </c>
      <c r="AA899">
        <v>1398</v>
      </c>
      <c r="AB899" s="260" t="str">
        <f ca="1">IFERROR(IFERROR(VLOOKUP(Table_Merge1[[#This Row],[Column1]],Table11[#All],2,FALSE),LEFT(AB900,8)&amp;IF(LEN((RIGHT(AB900,2)+1))&lt;2,"0"&amp;(RIGHT(AB900,2)+1),(RIGHT(AB900,2)-1))),"")</f>
        <v>1398.11.23</v>
      </c>
      <c r="AC899" s="259" t="str">
        <f ca="1">LEFT(Table_Merge1[[#This Row],[Column2]],4)</f>
        <v>1398</v>
      </c>
      <c r="AD899" s="259" t="str">
        <f ca="1">RIGHT(LEFT(Table_Merge1[[#This Row],[Column2]],7),2)</f>
        <v>11</v>
      </c>
      <c r="AE899" s="259" t="str">
        <f ca="1">RIGHT(Table_Merge1[[#This Row],[Column2]],2)</f>
        <v>23</v>
      </c>
      <c r="AF899">
        <v>11</v>
      </c>
      <c r="AG899">
        <v>23</v>
      </c>
      <c r="AH899" s="260">
        <v>2020</v>
      </c>
      <c r="AI899" t="s">
        <v>3433</v>
      </c>
      <c r="AJ899" s="260">
        <v>12</v>
      </c>
      <c r="AK899">
        <v>1566.75</v>
      </c>
      <c r="AL899">
        <v>1715</v>
      </c>
      <c r="AM899">
        <v>1150775</v>
      </c>
      <c r="AN899">
        <v>14050</v>
      </c>
      <c r="AO899">
        <v>126557</v>
      </c>
      <c r="AP899" s="287">
        <f>IFERROR(IF(Table_Merge1[[#This Row],[LME Zinc stock]]*Table_Merge1[[#This Row],[Nima.مقدار]]=0,"",Table_Merge1[[#This Row],[LME Zinc stock]]*Table_Merge1[[#This Row],[Nima.مقدار]]),"")</f>
        <v>145638631675</v>
      </c>
      <c r="AQ899" s="287">
        <f>IFERROR(IF(Table_Merge1[[#This Row],[LME Zinc 3-month]]*Table_Merge1[[#This Row],[Nima.مقدار]]=0,"",Table_Merge1[[#This Row],[LME Zinc 3-month]]*Table_Merge1[[#This Row],[Nima.مقدار]]),"")</f>
        <v>217045255</v>
      </c>
      <c r="AR899" s="288">
        <f>IFERROR(IF(Table_Merge1[[#This Row],[LME Zinc stock]]*Table_Merge1[[#This Row],[Azad.Sell]]=0,"",Table_Merge1[[#This Row],[LME Zinc stock]]*Table_Merge1[[#This Row],[Azad.Sell]]),"")</f>
        <v>16168388750</v>
      </c>
      <c r="AS899" s="288">
        <f>IFERROR(IF(Table_Merge1[[#This Row],[LME Zinc 3-month]]*Table_Merge1[[#This Row],[Azad.Sell]]=0,"",Table_Merge1[[#This Row],[LME Zinc 3-month]]*Table_Merge1[[#This Row],[Azad.Sell]]),"")</f>
        <v>24095750</v>
      </c>
      <c r="AT899"/>
    </row>
    <row r="900" spans="1:46" x14ac:dyDescent="0.25">
      <c r="A900" s="258">
        <v>42128</v>
      </c>
      <c r="B9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1394.02.14</v>
      </c>
      <c r="C900" s="195">
        <f t="shared" ca="1" si="50"/>
        <v>1394</v>
      </c>
      <c r="D9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900" s="195">
        <f>_xlfn.NUMBERVALUE(RIGHT(Table11[[#This Row],[تاریخ شمسی]],2))</f>
        <v>14</v>
      </c>
      <c r="F9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02-14</v>
      </c>
      <c r="G900" s="195" t="s">
        <v>1051</v>
      </c>
      <c r="I900" s="259">
        <v>44667</v>
      </c>
      <c r="J900">
        <v>27950</v>
      </c>
      <c r="L900" s="259">
        <v>42128</v>
      </c>
      <c r="M900">
        <v>33272</v>
      </c>
      <c r="O900" s="283">
        <f>IFERROR(DATE(Table7[[#This Row],[year]],MONTH(DATEVALUE(Table7[[#This Row],[month]]&amp;"1")),Table7[[#This Row],[day]]),"")</f>
        <v>43787</v>
      </c>
      <c r="P900" s="257" t="s">
        <v>4325</v>
      </c>
      <c r="Q900" s="257">
        <v>2019</v>
      </c>
      <c r="R900" s="257" t="s">
        <v>3450</v>
      </c>
      <c r="S900" s="257">
        <v>18</v>
      </c>
      <c r="T900" s="257">
        <v>1458.4</v>
      </c>
      <c r="U900" s="257">
        <v>1756.5</v>
      </c>
      <c r="V900" s="257">
        <v>1230300</v>
      </c>
      <c r="X900" s="260">
        <v>43872</v>
      </c>
      <c r="Z900" s="260">
        <v>8</v>
      </c>
      <c r="AB900" s="260" t="str">
        <f ca="1">IFERROR(IFERROR(VLOOKUP(Table_Merge1[[#This Row],[Column1]],Table11[#All],2,FALSE),LEFT(AB901,8)&amp;IF(LEN((RIGHT(AB901,2)+1))&lt;2,"0"&amp;(RIGHT(AB901,2)+1),(RIGHT(AB901,2)-1))),"")</f>
        <v>1398.11.20</v>
      </c>
      <c r="AC900" s="259" t="str">
        <f ca="1">LEFT(Table_Merge1[[#This Row],[Column2]],4)</f>
        <v>1398</v>
      </c>
      <c r="AD900" s="259" t="str">
        <f ca="1">RIGHT(LEFT(Table_Merge1[[#This Row],[Column2]],7),2)</f>
        <v>11</v>
      </c>
      <c r="AE900" s="259" t="str">
        <f ca="1">RIGHT(Table_Merge1[[#This Row],[Column2]],2)</f>
        <v>20</v>
      </c>
      <c r="AH900" s="260">
        <v>2020</v>
      </c>
      <c r="AI900" t="s">
        <v>3433</v>
      </c>
      <c r="AJ900" s="260">
        <v>11</v>
      </c>
      <c r="AK900">
        <v>1567.7</v>
      </c>
      <c r="AL900">
        <v>1712.5</v>
      </c>
      <c r="AM900">
        <v>1162300</v>
      </c>
      <c r="AN900">
        <v>14000</v>
      </c>
      <c r="AP900" s="287" t="str">
        <f>IFERROR(IF(Table_Merge1[[#This Row],[LME Zinc stock]]*Table_Merge1[[#This Row],[Nima.مقدار]]=0,"",Table_Merge1[[#This Row],[LME Zinc stock]]*Table_Merge1[[#This Row],[Nima.مقدار]]),"")</f>
        <v/>
      </c>
      <c r="AQ900" s="287" t="str">
        <f>IFERROR(IF(Table_Merge1[[#This Row],[LME Zinc 3-month]]*Table_Merge1[[#This Row],[Nima.مقدار]]=0,"",Table_Merge1[[#This Row],[LME Zinc 3-month]]*Table_Merge1[[#This Row],[Nima.مقدار]]),"")</f>
        <v/>
      </c>
      <c r="AR900" s="288">
        <f>IFERROR(IF(Table_Merge1[[#This Row],[LME Zinc stock]]*Table_Merge1[[#This Row],[Azad.Sell]]=0,"",Table_Merge1[[#This Row],[LME Zinc stock]]*Table_Merge1[[#This Row],[Azad.Sell]]),"")</f>
        <v>16272200000</v>
      </c>
      <c r="AS900" s="288">
        <f>IFERROR(IF(Table_Merge1[[#This Row],[LME Zinc 3-month]]*Table_Merge1[[#This Row],[Azad.Sell]]=0,"",Table_Merge1[[#This Row],[LME Zinc 3-month]]*Table_Merge1[[#This Row],[Azad.Sell]]),"")</f>
        <v>23975000</v>
      </c>
      <c r="AT900"/>
    </row>
    <row r="901" spans="1:46" x14ac:dyDescent="0.25">
      <c r="A901" s="258">
        <v>42129</v>
      </c>
      <c r="B9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1394.02.15</v>
      </c>
      <c r="C901" s="195">
        <f t="shared" ca="1" si="50"/>
        <v>1394</v>
      </c>
      <c r="D9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901" s="195">
        <f>_xlfn.NUMBERVALUE(RIGHT(Table11[[#This Row],[تاریخ شمسی]],2))</f>
        <v>15</v>
      </c>
      <c r="F9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02-15</v>
      </c>
      <c r="G901" s="195" t="s">
        <v>1052</v>
      </c>
      <c r="I901" s="259">
        <v>44668</v>
      </c>
      <c r="J901">
        <v>27930</v>
      </c>
      <c r="L901" s="259">
        <v>42129</v>
      </c>
      <c r="M901">
        <v>33143</v>
      </c>
      <c r="O901" s="284">
        <f>IFERROR(DATE(Table7[[#This Row],[year]],MONTH(DATEVALUE(Table7[[#This Row],[month]]&amp;"1")),Table7[[#This Row],[day]]),"")</f>
        <v>43784</v>
      </c>
      <c r="P901" s="195" t="s">
        <v>4326</v>
      </c>
      <c r="Q901" s="195">
        <v>2019</v>
      </c>
      <c r="R901" s="195" t="s">
        <v>3450</v>
      </c>
      <c r="S901" s="195">
        <v>15</v>
      </c>
      <c r="T901" s="195">
        <v>1465.6</v>
      </c>
      <c r="U901" s="195">
        <v>1761</v>
      </c>
      <c r="V901" s="195">
        <v>1228325</v>
      </c>
      <c r="X901" s="260">
        <v>43871</v>
      </c>
      <c r="Y901" t="s">
        <v>8709</v>
      </c>
      <c r="Z901" s="260">
        <v>8</v>
      </c>
      <c r="AA901">
        <v>1398</v>
      </c>
      <c r="AB901" s="260" t="str">
        <f ca="1">IFERROR(IFERROR(VLOOKUP(Table_Merge1[[#This Row],[Column1]],Table11[#All],2,FALSE),LEFT(AB902,8)&amp;IF(LEN((RIGHT(AB902,2)+1))&lt;2,"0"&amp;(RIGHT(AB902,2)+1),(RIGHT(AB902,2)-1))),"")</f>
        <v>1398.11.21</v>
      </c>
      <c r="AC901" s="259" t="str">
        <f ca="1">LEFT(Table_Merge1[[#This Row],[Column2]],4)</f>
        <v>1398</v>
      </c>
      <c r="AD901" s="259" t="str">
        <f ca="1">RIGHT(LEFT(Table_Merge1[[#This Row],[Column2]],7),2)</f>
        <v>11</v>
      </c>
      <c r="AE901" s="259" t="str">
        <f ca="1">RIGHT(Table_Merge1[[#This Row],[Column2]],2)</f>
        <v>21</v>
      </c>
      <c r="AF901">
        <v>11</v>
      </c>
      <c r="AG901">
        <v>21</v>
      </c>
      <c r="AH901" s="260">
        <v>2020</v>
      </c>
      <c r="AI901" t="s">
        <v>3433</v>
      </c>
      <c r="AJ901" s="260">
        <v>10</v>
      </c>
      <c r="AK901">
        <v>1574.05</v>
      </c>
      <c r="AL901">
        <v>1708.5</v>
      </c>
      <c r="AM901">
        <v>1177425</v>
      </c>
      <c r="AN901">
        <v>14000</v>
      </c>
      <c r="AO901">
        <v>128477</v>
      </c>
      <c r="AP901" s="287">
        <f>IFERROR(IF(Table_Merge1[[#This Row],[LME Zinc stock]]*Table_Merge1[[#This Row],[Nima.مقدار]]=0,"",Table_Merge1[[#This Row],[LME Zinc stock]]*Table_Merge1[[#This Row],[Nima.مقدار]]),"")</f>
        <v>151272031725</v>
      </c>
      <c r="AQ901" s="287">
        <f>IFERROR(IF(Table_Merge1[[#This Row],[LME Zinc 3-month]]*Table_Merge1[[#This Row],[Nima.مقدار]]=0,"",Table_Merge1[[#This Row],[LME Zinc 3-month]]*Table_Merge1[[#This Row],[Nima.مقدار]]),"")</f>
        <v>219502954.5</v>
      </c>
      <c r="AR901" s="288">
        <f>IFERROR(IF(Table_Merge1[[#This Row],[LME Zinc stock]]*Table_Merge1[[#This Row],[Azad.Sell]]=0,"",Table_Merge1[[#This Row],[LME Zinc stock]]*Table_Merge1[[#This Row],[Azad.Sell]]),"")</f>
        <v>16483950000</v>
      </c>
      <c r="AS901" s="288">
        <f>IFERROR(IF(Table_Merge1[[#This Row],[LME Zinc 3-month]]*Table_Merge1[[#This Row],[Azad.Sell]]=0,"",Table_Merge1[[#This Row],[LME Zinc 3-month]]*Table_Merge1[[#This Row],[Azad.Sell]]),"")</f>
        <v>23919000</v>
      </c>
      <c r="AT901"/>
    </row>
    <row r="902" spans="1:46" x14ac:dyDescent="0.25">
      <c r="A902" s="258">
        <v>42130</v>
      </c>
      <c r="B9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1394.02.16</v>
      </c>
      <c r="C902" s="195">
        <f t="shared" ca="1" si="50"/>
        <v>1394</v>
      </c>
      <c r="D9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902" s="195">
        <f>_xlfn.NUMBERVALUE(RIGHT(Table11[[#This Row],[تاریخ شمسی]],2))</f>
        <v>16</v>
      </c>
      <c r="F9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02-16</v>
      </c>
      <c r="G902" s="195" t="s">
        <v>1053</v>
      </c>
      <c r="I902" s="259">
        <v>44669</v>
      </c>
      <c r="J902">
        <v>27700</v>
      </c>
      <c r="L902" s="259">
        <v>42130</v>
      </c>
      <c r="M902">
        <v>33148</v>
      </c>
      <c r="O902" s="283">
        <f>IFERROR(DATE(Table7[[#This Row],[year]],MONTH(DATEVALUE(Table7[[#This Row],[month]]&amp;"1")),Table7[[#This Row],[day]]),"")</f>
        <v>43783</v>
      </c>
      <c r="P902" s="257" t="s">
        <v>4327</v>
      </c>
      <c r="Q902" s="257">
        <v>2019</v>
      </c>
      <c r="R902" s="257" t="s">
        <v>3450</v>
      </c>
      <c r="S902" s="257">
        <v>14</v>
      </c>
      <c r="T902" s="257">
        <v>1467.65</v>
      </c>
      <c r="U902" s="257">
        <v>1742.5</v>
      </c>
      <c r="V902" s="257">
        <v>1229475</v>
      </c>
      <c r="X902" s="260">
        <v>43868</v>
      </c>
      <c r="Z902" s="260">
        <v>8</v>
      </c>
      <c r="AB902" s="260" t="str">
        <f ca="1">IFERROR(IFERROR(VLOOKUP(Table_Merge1[[#This Row],[Column1]],Table11[#All],2,FALSE),LEFT(AB903,8)&amp;IF(LEN((RIGHT(AB903,2)+1))&lt;2,"0"&amp;(RIGHT(AB903,2)+1),(RIGHT(AB903,2)-1))),"")</f>
        <v>1398.11.16</v>
      </c>
      <c r="AC902" s="259" t="str">
        <f ca="1">LEFT(Table_Merge1[[#This Row],[Column2]],4)</f>
        <v>1398</v>
      </c>
      <c r="AD902" s="259" t="str">
        <f ca="1">RIGHT(LEFT(Table_Merge1[[#This Row],[Column2]],7),2)</f>
        <v>11</v>
      </c>
      <c r="AE902" s="259" t="str">
        <f ca="1">RIGHT(Table_Merge1[[#This Row],[Column2]],2)</f>
        <v>16</v>
      </c>
      <c r="AH902" s="260">
        <v>2020</v>
      </c>
      <c r="AI902" t="s">
        <v>3433</v>
      </c>
      <c r="AJ902" s="260">
        <v>7</v>
      </c>
      <c r="AK902">
        <v>1568.3</v>
      </c>
      <c r="AL902">
        <v>1712</v>
      </c>
      <c r="AM902">
        <v>1192375</v>
      </c>
      <c r="AN902">
        <v>13720</v>
      </c>
      <c r="AP902" s="287" t="str">
        <f>IFERROR(IF(Table_Merge1[[#This Row],[LME Zinc stock]]*Table_Merge1[[#This Row],[Nima.مقدار]]=0,"",Table_Merge1[[#This Row],[LME Zinc stock]]*Table_Merge1[[#This Row],[Nima.مقدار]]),"")</f>
        <v/>
      </c>
      <c r="AQ902" s="287" t="str">
        <f>IFERROR(IF(Table_Merge1[[#This Row],[LME Zinc 3-month]]*Table_Merge1[[#This Row],[Nima.مقدار]]=0,"",Table_Merge1[[#This Row],[LME Zinc 3-month]]*Table_Merge1[[#This Row],[Nima.مقدار]]),"")</f>
        <v/>
      </c>
      <c r="AR902" s="288">
        <f>IFERROR(IF(Table_Merge1[[#This Row],[LME Zinc stock]]*Table_Merge1[[#This Row],[Azad.Sell]]=0,"",Table_Merge1[[#This Row],[LME Zinc stock]]*Table_Merge1[[#This Row],[Azad.Sell]]),"")</f>
        <v>16359385000</v>
      </c>
      <c r="AS902" s="288">
        <f>IFERROR(IF(Table_Merge1[[#This Row],[LME Zinc 3-month]]*Table_Merge1[[#This Row],[Azad.Sell]]=0,"",Table_Merge1[[#This Row],[LME Zinc 3-month]]*Table_Merge1[[#This Row],[Azad.Sell]]),"")</f>
        <v>23488640</v>
      </c>
      <c r="AT902"/>
    </row>
    <row r="903" spans="1:46" x14ac:dyDescent="0.25">
      <c r="A903" s="258">
        <v>42131</v>
      </c>
      <c r="B9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1394.02.17</v>
      </c>
      <c r="C903" s="195">
        <f t="shared" ca="1" si="50"/>
        <v>1394</v>
      </c>
      <c r="D9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903" s="195">
        <f>_xlfn.NUMBERVALUE(RIGHT(Table11[[#This Row],[تاریخ شمسی]],2))</f>
        <v>17</v>
      </c>
      <c r="F9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02-17</v>
      </c>
      <c r="G903" s="195" t="s">
        <v>1054</v>
      </c>
      <c r="I903" s="259">
        <v>44670</v>
      </c>
      <c r="J903">
        <v>27600</v>
      </c>
      <c r="L903" s="259">
        <v>42131</v>
      </c>
      <c r="M903">
        <v>33257</v>
      </c>
      <c r="O903" s="284">
        <f>IFERROR(DATE(Table7[[#This Row],[year]],MONTH(DATEVALUE(Table7[[#This Row],[month]]&amp;"1")),Table7[[#This Row],[day]]),"")</f>
        <v>43782</v>
      </c>
      <c r="P903" s="195" t="s">
        <v>4328</v>
      </c>
      <c r="Q903" s="195">
        <v>2019</v>
      </c>
      <c r="R903" s="195" t="s">
        <v>3450</v>
      </c>
      <c r="S903" s="195">
        <v>13</v>
      </c>
      <c r="T903" s="195">
        <v>1463.45</v>
      </c>
      <c r="U903" s="195">
        <v>1736.5</v>
      </c>
      <c r="V903" s="195">
        <v>1230025</v>
      </c>
      <c r="X903" s="260">
        <v>43867</v>
      </c>
      <c r="Y903" t="s">
        <v>8708</v>
      </c>
      <c r="Z903" s="260">
        <v>8</v>
      </c>
      <c r="AA903">
        <v>1398</v>
      </c>
      <c r="AB903" s="260" t="str">
        <f ca="1">IFERROR(IFERROR(VLOOKUP(Table_Merge1[[#This Row],[Column1]],Table11[#All],2,FALSE),LEFT(AB904,8)&amp;IF(LEN((RIGHT(AB904,2)+1))&lt;2,"0"&amp;(RIGHT(AB904,2)+1),(RIGHT(AB904,2)-1))),"")</f>
        <v>1398.11.17</v>
      </c>
      <c r="AC903" s="259" t="str">
        <f ca="1">LEFT(Table_Merge1[[#This Row],[Column2]],4)</f>
        <v>1398</v>
      </c>
      <c r="AD903" s="259" t="str">
        <f ca="1">RIGHT(LEFT(Table_Merge1[[#This Row],[Column2]],7),2)</f>
        <v>11</v>
      </c>
      <c r="AE903" s="259" t="str">
        <f ca="1">RIGHT(Table_Merge1[[#This Row],[Column2]],2)</f>
        <v>17</v>
      </c>
      <c r="AF903">
        <v>11</v>
      </c>
      <c r="AG903">
        <v>17</v>
      </c>
      <c r="AH903" s="260">
        <v>2020</v>
      </c>
      <c r="AI903" t="s">
        <v>3433</v>
      </c>
      <c r="AJ903" s="260">
        <v>6</v>
      </c>
      <c r="AK903">
        <v>1564.75</v>
      </c>
      <c r="AL903">
        <v>1734</v>
      </c>
      <c r="AM903">
        <v>1206450</v>
      </c>
      <c r="AN903">
        <v>13720</v>
      </c>
      <c r="AO903">
        <v>125947</v>
      </c>
      <c r="AP903" s="287">
        <f>IFERROR(IF(Table_Merge1[[#This Row],[LME Zinc stock]]*Table_Merge1[[#This Row],[Nima.مقدار]]=0,"",Table_Merge1[[#This Row],[LME Zinc stock]]*Table_Merge1[[#This Row],[Nima.مقدار]]),"")</f>
        <v>151948758150</v>
      </c>
      <c r="AQ903" s="287">
        <f>IFERROR(IF(Table_Merge1[[#This Row],[LME Zinc 3-month]]*Table_Merge1[[#This Row],[Nima.مقدار]]=0,"",Table_Merge1[[#This Row],[LME Zinc 3-month]]*Table_Merge1[[#This Row],[Nima.مقدار]]),"")</f>
        <v>218392098</v>
      </c>
      <c r="AR903" s="288">
        <f>IFERROR(IF(Table_Merge1[[#This Row],[LME Zinc stock]]*Table_Merge1[[#This Row],[Azad.Sell]]=0,"",Table_Merge1[[#This Row],[LME Zinc stock]]*Table_Merge1[[#This Row],[Azad.Sell]]),"")</f>
        <v>16552494000</v>
      </c>
      <c r="AS903" s="288">
        <f>IFERROR(IF(Table_Merge1[[#This Row],[LME Zinc 3-month]]*Table_Merge1[[#This Row],[Azad.Sell]]=0,"",Table_Merge1[[#This Row],[LME Zinc 3-month]]*Table_Merge1[[#This Row],[Azad.Sell]]),"")</f>
        <v>23790480</v>
      </c>
      <c r="AT903"/>
    </row>
    <row r="904" spans="1:46" x14ac:dyDescent="0.25">
      <c r="A904" s="258">
        <v>42133</v>
      </c>
      <c r="B9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1394.02.19</v>
      </c>
      <c r="C904" s="195">
        <f t="shared" ca="1" si="50"/>
        <v>1394</v>
      </c>
      <c r="D9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904" s="195">
        <f>_xlfn.NUMBERVALUE(RIGHT(Table11[[#This Row],[تاریخ شمسی]],2))</f>
        <v>19</v>
      </c>
      <c r="F9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02-19</v>
      </c>
      <c r="G904" s="195" t="s">
        <v>1055</v>
      </c>
      <c r="I904" s="259">
        <v>44671</v>
      </c>
      <c r="J904">
        <v>27750</v>
      </c>
      <c r="L904" s="259">
        <v>42133</v>
      </c>
      <c r="M904">
        <v>33181</v>
      </c>
      <c r="O904" s="283">
        <f>IFERROR(DATE(Table7[[#This Row],[year]],MONTH(DATEVALUE(Table7[[#This Row],[month]]&amp;"1")),Table7[[#This Row],[day]]),"")</f>
        <v>43781</v>
      </c>
      <c r="P904" s="257" t="s">
        <v>4329</v>
      </c>
      <c r="Q904" s="257">
        <v>2019</v>
      </c>
      <c r="R904" s="257" t="s">
        <v>3450</v>
      </c>
      <c r="S904" s="257">
        <v>12</v>
      </c>
      <c r="T904" s="257">
        <v>1455</v>
      </c>
      <c r="U904" s="257">
        <v>1738.5</v>
      </c>
      <c r="V904" s="257">
        <v>1180400</v>
      </c>
      <c r="X904" s="260">
        <v>43866</v>
      </c>
      <c r="Y904" t="s">
        <v>8707</v>
      </c>
      <c r="Z904" s="260">
        <v>8</v>
      </c>
      <c r="AA904">
        <v>1398</v>
      </c>
      <c r="AB904" s="260" t="str">
        <f ca="1">IFERROR(IFERROR(VLOOKUP(Table_Merge1[[#This Row],[Column1]],Table11[#All],2,FALSE),LEFT(AB905,8)&amp;IF(LEN((RIGHT(AB905,2)+1))&lt;2,"0"&amp;(RIGHT(AB905,2)+1),(RIGHT(AB905,2)-1))),"")</f>
        <v>1398.11.16</v>
      </c>
      <c r="AC904" s="259" t="str">
        <f ca="1">LEFT(Table_Merge1[[#This Row],[Column2]],4)</f>
        <v>1398</v>
      </c>
      <c r="AD904" s="259" t="str">
        <f ca="1">RIGHT(LEFT(Table_Merge1[[#This Row],[Column2]],7),2)</f>
        <v>11</v>
      </c>
      <c r="AE904" s="259" t="str">
        <f ca="1">RIGHT(Table_Merge1[[#This Row],[Column2]],2)</f>
        <v>16</v>
      </c>
      <c r="AF904">
        <v>11</v>
      </c>
      <c r="AG904">
        <v>16</v>
      </c>
      <c r="AH904" s="260">
        <v>2020</v>
      </c>
      <c r="AI904" t="s">
        <v>3433</v>
      </c>
      <c r="AJ904" s="260">
        <v>5</v>
      </c>
      <c r="AK904">
        <v>1552.2</v>
      </c>
      <c r="AL904">
        <v>1727.5</v>
      </c>
      <c r="AM904">
        <v>1221000</v>
      </c>
      <c r="AN904">
        <v>13700</v>
      </c>
      <c r="AO904">
        <v>124178</v>
      </c>
      <c r="AP904" s="287">
        <f>IFERROR(IF(Table_Merge1[[#This Row],[LME Zinc stock]]*Table_Merge1[[#This Row],[Nima.مقدار]]=0,"",Table_Merge1[[#This Row],[LME Zinc stock]]*Table_Merge1[[#This Row],[Nima.مقدار]]),"")</f>
        <v>151621338000</v>
      </c>
      <c r="AQ904" s="287">
        <f>IFERROR(IF(Table_Merge1[[#This Row],[LME Zinc 3-month]]*Table_Merge1[[#This Row],[Nima.مقدار]]=0,"",Table_Merge1[[#This Row],[LME Zinc 3-month]]*Table_Merge1[[#This Row],[Nima.مقدار]]),"")</f>
        <v>214517495</v>
      </c>
      <c r="AR904" s="288">
        <f>IFERROR(IF(Table_Merge1[[#This Row],[LME Zinc stock]]*Table_Merge1[[#This Row],[Azad.Sell]]=0,"",Table_Merge1[[#This Row],[LME Zinc stock]]*Table_Merge1[[#This Row],[Azad.Sell]]),"")</f>
        <v>16727700000</v>
      </c>
      <c r="AS904" s="288">
        <f>IFERROR(IF(Table_Merge1[[#This Row],[LME Zinc 3-month]]*Table_Merge1[[#This Row],[Azad.Sell]]=0,"",Table_Merge1[[#This Row],[LME Zinc 3-month]]*Table_Merge1[[#This Row],[Azad.Sell]]),"")</f>
        <v>23666750</v>
      </c>
      <c r="AT904"/>
    </row>
    <row r="905" spans="1:46" x14ac:dyDescent="0.25">
      <c r="A905" s="258">
        <v>42134</v>
      </c>
      <c r="B9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1394.02.20</v>
      </c>
      <c r="C905" s="195">
        <f t="shared" ca="1" si="50"/>
        <v>1394</v>
      </c>
      <c r="D9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905" s="195">
        <f>_xlfn.NUMBERVALUE(RIGHT(Table11[[#This Row],[تاریخ شمسی]],2))</f>
        <v>20</v>
      </c>
      <c r="F9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02-20</v>
      </c>
      <c r="G905" s="195" t="s">
        <v>1056</v>
      </c>
      <c r="I905" s="259">
        <v>44672</v>
      </c>
      <c r="J905">
        <v>27900</v>
      </c>
      <c r="L905" s="259">
        <v>42134</v>
      </c>
      <c r="M905">
        <v>33137</v>
      </c>
      <c r="O905" s="284">
        <f>IFERROR(DATE(Table7[[#This Row],[year]],MONTH(DATEVALUE(Table7[[#This Row],[month]]&amp;"1")),Table7[[#This Row],[day]]),"")</f>
        <v>43780</v>
      </c>
      <c r="P905" s="195" t="s">
        <v>4330</v>
      </c>
      <c r="Q905" s="195">
        <v>2019</v>
      </c>
      <c r="R905" s="195" t="s">
        <v>3450</v>
      </c>
      <c r="S905" s="195">
        <v>11</v>
      </c>
      <c r="T905" s="195">
        <v>1465.5</v>
      </c>
      <c r="U905" s="195">
        <v>1736</v>
      </c>
      <c r="V905" s="195">
        <v>1170675</v>
      </c>
      <c r="X905" s="260">
        <v>43865</v>
      </c>
      <c r="Y905" t="s">
        <v>8706</v>
      </c>
      <c r="Z905" s="260">
        <v>8</v>
      </c>
      <c r="AA905">
        <v>1398</v>
      </c>
      <c r="AB905" s="260" t="str">
        <f ca="1">IFERROR(IFERROR(VLOOKUP(Table_Merge1[[#This Row],[Column1]],Table11[#All],2,FALSE),LEFT(AB906,8)&amp;IF(LEN((RIGHT(AB906,2)+1))&lt;2,"0"&amp;(RIGHT(AB906,2)+1),(RIGHT(AB906,2)-1))),"")</f>
        <v>1398.11.15</v>
      </c>
      <c r="AC905" s="259" t="str">
        <f ca="1">LEFT(Table_Merge1[[#This Row],[Column2]],4)</f>
        <v>1398</v>
      </c>
      <c r="AD905" s="259" t="str">
        <f ca="1">RIGHT(LEFT(Table_Merge1[[#This Row],[Column2]],7),2)</f>
        <v>11</v>
      </c>
      <c r="AE905" s="259" t="str">
        <f ca="1">RIGHT(Table_Merge1[[#This Row],[Column2]],2)</f>
        <v>15</v>
      </c>
      <c r="AF905">
        <v>11</v>
      </c>
      <c r="AG905">
        <v>15</v>
      </c>
      <c r="AH905" s="260">
        <v>2020</v>
      </c>
      <c r="AI905" t="s">
        <v>3433</v>
      </c>
      <c r="AJ905" s="260">
        <v>4</v>
      </c>
      <c r="AK905">
        <v>1571.2</v>
      </c>
      <c r="AL905">
        <v>1733</v>
      </c>
      <c r="AM905">
        <v>1232200</v>
      </c>
      <c r="AN905">
        <v>13600</v>
      </c>
      <c r="AO905">
        <v>124521</v>
      </c>
      <c r="AP905" s="287">
        <f>IFERROR(IF(Table_Merge1[[#This Row],[LME Zinc stock]]*Table_Merge1[[#This Row],[Nima.مقدار]]=0,"",Table_Merge1[[#This Row],[LME Zinc stock]]*Table_Merge1[[#This Row],[Nima.مقدار]]),"")</f>
        <v>153434776200</v>
      </c>
      <c r="AQ905" s="287">
        <f>IFERROR(IF(Table_Merge1[[#This Row],[LME Zinc 3-month]]*Table_Merge1[[#This Row],[Nima.مقدار]]=0,"",Table_Merge1[[#This Row],[LME Zinc 3-month]]*Table_Merge1[[#This Row],[Nima.مقدار]]),"")</f>
        <v>215794893</v>
      </c>
      <c r="AR905" s="288">
        <f>IFERROR(IF(Table_Merge1[[#This Row],[LME Zinc stock]]*Table_Merge1[[#This Row],[Azad.Sell]]=0,"",Table_Merge1[[#This Row],[LME Zinc stock]]*Table_Merge1[[#This Row],[Azad.Sell]]),"")</f>
        <v>16757920000</v>
      </c>
      <c r="AS905" s="288">
        <f>IFERROR(IF(Table_Merge1[[#This Row],[LME Zinc 3-month]]*Table_Merge1[[#This Row],[Azad.Sell]]=0,"",Table_Merge1[[#This Row],[LME Zinc 3-month]]*Table_Merge1[[#This Row],[Azad.Sell]]),"")</f>
        <v>23568800</v>
      </c>
      <c r="AT905"/>
    </row>
    <row r="906" spans="1:46" x14ac:dyDescent="0.25">
      <c r="A906" s="258">
        <v>42135</v>
      </c>
      <c r="B9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1394.02.21</v>
      </c>
      <c r="C906" s="195">
        <f t="shared" ca="1" si="50"/>
        <v>1394</v>
      </c>
      <c r="D9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906" s="195">
        <f>_xlfn.NUMBERVALUE(RIGHT(Table11[[#This Row],[تاریخ شمسی]],2))</f>
        <v>21</v>
      </c>
      <c r="F9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02-21</v>
      </c>
      <c r="G906" s="195" t="s">
        <v>1057</v>
      </c>
      <c r="I906" s="259">
        <v>44673</v>
      </c>
      <c r="J906">
        <v>27900</v>
      </c>
      <c r="L906" s="259">
        <v>42135</v>
      </c>
      <c r="M906">
        <v>33071</v>
      </c>
      <c r="O906" s="283">
        <f>IFERROR(DATE(Table7[[#This Row],[year]],MONTH(DATEVALUE(Table7[[#This Row],[month]]&amp;"1")),Table7[[#This Row],[day]]),"")</f>
        <v>43777</v>
      </c>
      <c r="P906" s="257" t="s">
        <v>4331</v>
      </c>
      <c r="Q906" s="257">
        <v>2019</v>
      </c>
      <c r="R906" s="257" t="s">
        <v>3450</v>
      </c>
      <c r="S906" s="257">
        <v>8</v>
      </c>
      <c r="T906" s="257">
        <v>1466.85</v>
      </c>
      <c r="U906" s="257">
        <v>1740.5</v>
      </c>
      <c r="V906" s="257">
        <v>1169525</v>
      </c>
      <c r="X906" s="260">
        <v>43864</v>
      </c>
      <c r="Y906" t="s">
        <v>8705</v>
      </c>
      <c r="Z906" s="260">
        <v>8</v>
      </c>
      <c r="AA906">
        <v>1398</v>
      </c>
      <c r="AB906" s="260" t="str">
        <f ca="1">IFERROR(IFERROR(VLOOKUP(Table_Merge1[[#This Row],[Column1]],Table11[#All],2,FALSE),LEFT(AB907,8)&amp;IF(LEN((RIGHT(AB907,2)+1))&lt;2,"0"&amp;(RIGHT(AB907,2)+1),(RIGHT(AB907,2)-1))),"")</f>
        <v>1398.11.14</v>
      </c>
      <c r="AC906" s="259" t="str">
        <f ca="1">LEFT(Table_Merge1[[#This Row],[Column2]],4)</f>
        <v>1398</v>
      </c>
      <c r="AD906" s="259" t="str">
        <f ca="1">RIGHT(LEFT(Table_Merge1[[#This Row],[Column2]],7),2)</f>
        <v>11</v>
      </c>
      <c r="AE906" s="259" t="str">
        <f ca="1">RIGHT(Table_Merge1[[#This Row],[Column2]],2)</f>
        <v>14</v>
      </c>
      <c r="AF906">
        <v>11</v>
      </c>
      <c r="AG906">
        <v>14</v>
      </c>
      <c r="AH906" s="260">
        <v>2020</v>
      </c>
      <c r="AI906" t="s">
        <v>3433</v>
      </c>
      <c r="AJ906" s="260">
        <v>3</v>
      </c>
      <c r="AK906">
        <v>1578.85</v>
      </c>
      <c r="AL906">
        <v>1717</v>
      </c>
      <c r="AM906">
        <v>1239800</v>
      </c>
      <c r="AN906">
        <v>13650</v>
      </c>
      <c r="AO906">
        <v>116871</v>
      </c>
      <c r="AP906" s="287">
        <f>IFERROR(IF(Table_Merge1[[#This Row],[LME Zinc stock]]*Table_Merge1[[#This Row],[Nima.مقدار]]=0,"",Table_Merge1[[#This Row],[LME Zinc stock]]*Table_Merge1[[#This Row],[Nima.مقدار]]),"")</f>
        <v>144896665800</v>
      </c>
      <c r="AQ906" s="287">
        <f>IFERROR(IF(Table_Merge1[[#This Row],[LME Zinc 3-month]]*Table_Merge1[[#This Row],[Nima.مقدار]]=0,"",Table_Merge1[[#This Row],[LME Zinc 3-month]]*Table_Merge1[[#This Row],[Nima.مقدار]]),"")</f>
        <v>200667507</v>
      </c>
      <c r="AR906" s="288">
        <f>IFERROR(IF(Table_Merge1[[#This Row],[LME Zinc stock]]*Table_Merge1[[#This Row],[Azad.Sell]]=0,"",Table_Merge1[[#This Row],[LME Zinc stock]]*Table_Merge1[[#This Row],[Azad.Sell]]),"")</f>
        <v>16923270000</v>
      </c>
      <c r="AS906" s="288">
        <f>IFERROR(IF(Table_Merge1[[#This Row],[LME Zinc 3-month]]*Table_Merge1[[#This Row],[Azad.Sell]]=0,"",Table_Merge1[[#This Row],[LME Zinc 3-month]]*Table_Merge1[[#This Row],[Azad.Sell]]),"")</f>
        <v>23437050</v>
      </c>
      <c r="AT906"/>
    </row>
    <row r="907" spans="1:46" x14ac:dyDescent="0.25">
      <c r="A907" s="258">
        <v>42136</v>
      </c>
      <c r="B9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1394.02.22</v>
      </c>
      <c r="C907" s="195">
        <f t="shared" ca="1" si="50"/>
        <v>1394</v>
      </c>
      <c r="D9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907" s="195">
        <f>_xlfn.NUMBERVALUE(RIGHT(Table11[[#This Row],[تاریخ شمسی]],2))</f>
        <v>22</v>
      </c>
      <c r="F9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02-22</v>
      </c>
      <c r="G907" s="195" t="s">
        <v>1058</v>
      </c>
      <c r="I907" s="259">
        <v>44674</v>
      </c>
      <c r="J907">
        <v>27900</v>
      </c>
      <c r="L907" s="259">
        <v>42136</v>
      </c>
      <c r="M907">
        <v>33089</v>
      </c>
      <c r="O907" s="284">
        <f>IFERROR(DATE(Table7[[#This Row],[year]],MONTH(DATEVALUE(Table7[[#This Row],[month]]&amp;"1")),Table7[[#This Row],[day]]),"")</f>
        <v>43776</v>
      </c>
      <c r="P907" s="195" t="s">
        <v>4332</v>
      </c>
      <c r="Q907" s="195">
        <v>2019</v>
      </c>
      <c r="R907" s="195" t="s">
        <v>3450</v>
      </c>
      <c r="S907" s="195">
        <v>7</v>
      </c>
      <c r="T907" s="195">
        <v>1484.1</v>
      </c>
      <c r="U907" s="195">
        <v>1734</v>
      </c>
      <c r="V907" s="195">
        <v>1158975</v>
      </c>
      <c r="X907" s="260">
        <v>43861</v>
      </c>
      <c r="Z907" s="260">
        <v>8</v>
      </c>
      <c r="AB907" s="260" t="str">
        <f ca="1">IFERROR(IFERROR(VLOOKUP(Table_Merge1[[#This Row],[Column1]],Table11[#All],2,FALSE),LEFT(AB908,8)&amp;IF(LEN((RIGHT(AB908,2)+1))&lt;2,"0"&amp;(RIGHT(AB908,2)+1),(RIGHT(AB908,2)-1))),"")</f>
        <v>1398.11.9</v>
      </c>
      <c r="AC907" s="259" t="str">
        <f ca="1">LEFT(Table_Merge1[[#This Row],[Column2]],4)</f>
        <v>1398</v>
      </c>
      <c r="AD907" s="259" t="str">
        <f ca="1">RIGHT(LEFT(Table_Merge1[[#This Row],[Column2]],7),2)</f>
        <v>11</v>
      </c>
      <c r="AE907" s="259" t="str">
        <f ca="1">RIGHT(Table_Merge1[[#This Row],[Column2]],2)</f>
        <v>.9</v>
      </c>
      <c r="AH907" s="260">
        <v>2020</v>
      </c>
      <c r="AI907" t="s">
        <v>3431</v>
      </c>
      <c r="AJ907" s="260">
        <v>31</v>
      </c>
      <c r="AK907">
        <v>1580.85</v>
      </c>
      <c r="AL907">
        <v>1721</v>
      </c>
      <c r="AM907">
        <v>1242950</v>
      </c>
      <c r="AN907">
        <v>13770</v>
      </c>
      <c r="AP907" s="287" t="str">
        <f>IFERROR(IF(Table_Merge1[[#This Row],[LME Zinc stock]]*Table_Merge1[[#This Row],[Nima.مقدار]]=0,"",Table_Merge1[[#This Row],[LME Zinc stock]]*Table_Merge1[[#This Row],[Nima.مقدار]]),"")</f>
        <v/>
      </c>
      <c r="AQ907" s="287" t="str">
        <f>IFERROR(IF(Table_Merge1[[#This Row],[LME Zinc 3-month]]*Table_Merge1[[#This Row],[Nima.مقدار]]=0,"",Table_Merge1[[#This Row],[LME Zinc 3-month]]*Table_Merge1[[#This Row],[Nima.مقدار]]),"")</f>
        <v/>
      </c>
      <c r="AR907" s="288">
        <f>IFERROR(IF(Table_Merge1[[#This Row],[LME Zinc stock]]*Table_Merge1[[#This Row],[Azad.Sell]]=0,"",Table_Merge1[[#This Row],[LME Zinc stock]]*Table_Merge1[[#This Row],[Azad.Sell]]),"")</f>
        <v>17115421500</v>
      </c>
      <c r="AS907" s="288">
        <f>IFERROR(IF(Table_Merge1[[#This Row],[LME Zinc 3-month]]*Table_Merge1[[#This Row],[Azad.Sell]]=0,"",Table_Merge1[[#This Row],[LME Zinc 3-month]]*Table_Merge1[[#This Row],[Azad.Sell]]),"")</f>
        <v>23698170</v>
      </c>
      <c r="AT907"/>
    </row>
    <row r="908" spans="1:46" x14ac:dyDescent="0.25">
      <c r="A908" s="258">
        <v>42137</v>
      </c>
      <c r="B9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1394.02.23</v>
      </c>
      <c r="C908" s="195">
        <f t="shared" ca="1" si="50"/>
        <v>1394</v>
      </c>
      <c r="D9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908" s="195">
        <f>_xlfn.NUMBERVALUE(RIGHT(Table11[[#This Row],[تاریخ شمسی]],2))</f>
        <v>23</v>
      </c>
      <c r="F9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02-23</v>
      </c>
      <c r="G908" s="195" t="s">
        <v>1059</v>
      </c>
      <c r="I908" s="259">
        <v>44675</v>
      </c>
      <c r="J908">
        <v>27800</v>
      </c>
      <c r="L908" s="259">
        <v>42137</v>
      </c>
      <c r="M908">
        <v>33120</v>
      </c>
      <c r="O908" s="283">
        <f>IFERROR(DATE(Table7[[#This Row],[year]],MONTH(DATEVALUE(Table7[[#This Row],[month]]&amp;"1")),Table7[[#This Row],[day]]),"")</f>
        <v>43775</v>
      </c>
      <c r="P908" s="257" t="s">
        <v>4333</v>
      </c>
      <c r="Q908" s="257">
        <v>2019</v>
      </c>
      <c r="R908" s="257" t="s">
        <v>3450</v>
      </c>
      <c r="S908" s="257">
        <v>6</v>
      </c>
      <c r="T908" s="257">
        <v>1488.55</v>
      </c>
      <c r="U908" s="257">
        <v>1746</v>
      </c>
      <c r="V908" s="257">
        <v>1156250</v>
      </c>
      <c r="X908" s="260">
        <v>43860</v>
      </c>
      <c r="Y908" t="s">
        <v>8704</v>
      </c>
      <c r="Z908" s="260">
        <v>8</v>
      </c>
      <c r="AA908">
        <v>1398</v>
      </c>
      <c r="AB908" s="260" t="str">
        <f ca="1">IFERROR(IFERROR(VLOOKUP(Table_Merge1[[#This Row],[Column1]],Table11[#All],2,FALSE),LEFT(AB909,8)&amp;IF(LEN((RIGHT(AB909,2)+1))&lt;2,"0"&amp;(RIGHT(AB909,2)+1),(RIGHT(AB909,2)-1))),"")</f>
        <v>1398.11.10</v>
      </c>
      <c r="AC908" s="259" t="str">
        <f ca="1">LEFT(Table_Merge1[[#This Row],[Column2]],4)</f>
        <v>1398</v>
      </c>
      <c r="AD908" s="259" t="str">
        <f ca="1">RIGHT(LEFT(Table_Merge1[[#This Row],[Column2]],7),2)</f>
        <v>11</v>
      </c>
      <c r="AE908" s="259" t="str">
        <f ca="1">RIGHT(Table_Merge1[[#This Row],[Column2]],2)</f>
        <v>10</v>
      </c>
      <c r="AF908">
        <v>11</v>
      </c>
      <c r="AG908">
        <v>10</v>
      </c>
      <c r="AH908" s="260">
        <v>2020</v>
      </c>
      <c r="AI908" t="s">
        <v>3431</v>
      </c>
      <c r="AJ908" s="260">
        <v>30</v>
      </c>
      <c r="AK908">
        <v>1580.4</v>
      </c>
      <c r="AL908">
        <v>1723.5</v>
      </c>
      <c r="AM908">
        <v>1257750</v>
      </c>
      <c r="AN908">
        <v>13770</v>
      </c>
      <c r="AO908">
        <v>122544</v>
      </c>
      <c r="AP908" s="287">
        <f>IFERROR(IF(Table_Merge1[[#This Row],[LME Zinc stock]]*Table_Merge1[[#This Row],[Nima.مقدار]]=0,"",Table_Merge1[[#This Row],[LME Zinc stock]]*Table_Merge1[[#This Row],[Nima.مقدار]]),"")</f>
        <v>154129716000</v>
      </c>
      <c r="AQ908" s="287">
        <f>IFERROR(IF(Table_Merge1[[#This Row],[LME Zinc 3-month]]*Table_Merge1[[#This Row],[Nima.مقدار]]=0,"",Table_Merge1[[#This Row],[LME Zinc 3-month]]*Table_Merge1[[#This Row],[Nima.مقدار]]),"")</f>
        <v>211204584</v>
      </c>
      <c r="AR908" s="288">
        <f>IFERROR(IF(Table_Merge1[[#This Row],[LME Zinc stock]]*Table_Merge1[[#This Row],[Azad.Sell]]=0,"",Table_Merge1[[#This Row],[LME Zinc stock]]*Table_Merge1[[#This Row],[Azad.Sell]]),"")</f>
        <v>17319217500</v>
      </c>
      <c r="AS908" s="288">
        <f>IFERROR(IF(Table_Merge1[[#This Row],[LME Zinc 3-month]]*Table_Merge1[[#This Row],[Azad.Sell]]=0,"",Table_Merge1[[#This Row],[LME Zinc 3-month]]*Table_Merge1[[#This Row],[Azad.Sell]]),"")</f>
        <v>23732595</v>
      </c>
      <c r="AT908"/>
    </row>
    <row r="909" spans="1:46" x14ac:dyDescent="0.25">
      <c r="A909" s="258">
        <v>42138</v>
      </c>
      <c r="B9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1394.02.24</v>
      </c>
      <c r="C909" s="195">
        <f t="shared" ca="1" si="50"/>
        <v>1394</v>
      </c>
      <c r="D9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909" s="195">
        <f>_xlfn.NUMBERVALUE(RIGHT(Table11[[#This Row],[تاریخ شمسی]],2))</f>
        <v>24</v>
      </c>
      <c r="F9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02-24</v>
      </c>
      <c r="G909" s="195" t="s">
        <v>1060</v>
      </c>
      <c r="I909" s="259">
        <v>44676</v>
      </c>
      <c r="J909">
        <v>27840</v>
      </c>
      <c r="L909" s="259">
        <v>42138</v>
      </c>
      <c r="M909">
        <v>33049</v>
      </c>
      <c r="O909" s="284">
        <f>IFERROR(DATE(Table7[[#This Row],[year]],MONTH(DATEVALUE(Table7[[#This Row],[month]]&amp;"1")),Table7[[#This Row],[day]]),"")</f>
        <v>43774</v>
      </c>
      <c r="P909" s="195" t="s">
        <v>4334</v>
      </c>
      <c r="Q909" s="195">
        <v>2019</v>
      </c>
      <c r="R909" s="195" t="s">
        <v>3450</v>
      </c>
      <c r="S909" s="195">
        <v>5</v>
      </c>
      <c r="T909" s="195">
        <v>1504.6</v>
      </c>
      <c r="U909" s="195">
        <v>1745</v>
      </c>
      <c r="V909" s="195">
        <v>1065175</v>
      </c>
      <c r="X909" s="260">
        <v>43859</v>
      </c>
      <c r="Z909" s="260">
        <v>8</v>
      </c>
      <c r="AB909" s="260" t="str">
        <f ca="1">IFERROR(IFERROR(VLOOKUP(Table_Merge1[[#This Row],[Column1]],Table11[#All],2,FALSE),LEFT(AB910,8)&amp;IF(LEN((RIGHT(AB910,2)+1))&lt;2,"0"&amp;(RIGHT(AB910,2)+1),(RIGHT(AB910,2)-1))),"")</f>
        <v>1398.11.09</v>
      </c>
      <c r="AC909" s="259" t="str">
        <f ca="1">LEFT(Table_Merge1[[#This Row],[Column2]],4)</f>
        <v>1398</v>
      </c>
      <c r="AD909" s="259" t="str">
        <f ca="1">RIGHT(LEFT(Table_Merge1[[#This Row],[Column2]],7),2)</f>
        <v>11</v>
      </c>
      <c r="AE909" s="259" t="str">
        <f ca="1">RIGHT(Table_Merge1[[#This Row],[Column2]],2)</f>
        <v>09</v>
      </c>
      <c r="AH909" s="260">
        <v>2020</v>
      </c>
      <c r="AI909" t="s">
        <v>3431</v>
      </c>
      <c r="AJ909" s="260">
        <v>29</v>
      </c>
      <c r="AK909">
        <v>1571.2</v>
      </c>
      <c r="AL909">
        <v>1716</v>
      </c>
      <c r="AM909">
        <v>1274550</v>
      </c>
      <c r="AN909">
        <v>13750</v>
      </c>
      <c r="AP909" s="287" t="str">
        <f>IFERROR(IF(Table_Merge1[[#This Row],[LME Zinc stock]]*Table_Merge1[[#This Row],[Nima.مقدار]]=0,"",Table_Merge1[[#This Row],[LME Zinc stock]]*Table_Merge1[[#This Row],[Nima.مقدار]]),"")</f>
        <v/>
      </c>
      <c r="AQ909" s="287" t="str">
        <f>IFERROR(IF(Table_Merge1[[#This Row],[LME Zinc 3-month]]*Table_Merge1[[#This Row],[Nima.مقدار]]=0,"",Table_Merge1[[#This Row],[LME Zinc 3-month]]*Table_Merge1[[#This Row],[Nima.مقدار]]),"")</f>
        <v/>
      </c>
      <c r="AR909" s="288">
        <f>IFERROR(IF(Table_Merge1[[#This Row],[LME Zinc stock]]*Table_Merge1[[#This Row],[Azad.Sell]]=0,"",Table_Merge1[[#This Row],[LME Zinc stock]]*Table_Merge1[[#This Row],[Azad.Sell]]),"")</f>
        <v>17525062500</v>
      </c>
      <c r="AS909" s="288">
        <f>IFERROR(IF(Table_Merge1[[#This Row],[LME Zinc 3-month]]*Table_Merge1[[#This Row],[Azad.Sell]]=0,"",Table_Merge1[[#This Row],[LME Zinc 3-month]]*Table_Merge1[[#This Row],[Azad.Sell]]),"")</f>
        <v>23595000</v>
      </c>
      <c r="AT909"/>
    </row>
    <row r="910" spans="1:46" x14ac:dyDescent="0.25">
      <c r="A910" s="258">
        <v>42141</v>
      </c>
      <c r="B9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1394.02.27</v>
      </c>
      <c r="C910" s="195">
        <f t="shared" ca="1" si="50"/>
        <v>1394</v>
      </c>
      <c r="D9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910" s="195">
        <f>_xlfn.NUMBERVALUE(RIGHT(Table11[[#This Row],[تاریخ شمسی]],2))</f>
        <v>27</v>
      </c>
      <c r="F9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02-27</v>
      </c>
      <c r="G910" s="195" t="s">
        <v>1061</v>
      </c>
      <c r="I910" s="259">
        <v>44677</v>
      </c>
      <c r="J910">
        <v>27950</v>
      </c>
      <c r="L910" s="259">
        <v>42141</v>
      </c>
      <c r="M910">
        <v>33119</v>
      </c>
      <c r="O910" s="283">
        <f>IFERROR(DATE(Table7[[#This Row],[year]],MONTH(DATEVALUE(Table7[[#This Row],[month]]&amp;"1")),Table7[[#This Row],[day]]),"")</f>
        <v>43773</v>
      </c>
      <c r="P910" s="257" t="s">
        <v>4335</v>
      </c>
      <c r="Q910" s="257">
        <v>2019</v>
      </c>
      <c r="R910" s="257" t="s">
        <v>3450</v>
      </c>
      <c r="S910" s="257">
        <v>4</v>
      </c>
      <c r="T910" s="257">
        <v>1506.4</v>
      </c>
      <c r="U910" s="257">
        <v>1759</v>
      </c>
      <c r="V910" s="257">
        <v>1020975</v>
      </c>
      <c r="X910" s="260">
        <v>43858</v>
      </c>
      <c r="Y910" t="s">
        <v>8703</v>
      </c>
      <c r="Z910" s="260">
        <v>8</v>
      </c>
      <c r="AA910">
        <v>1398</v>
      </c>
      <c r="AB910" s="260" t="str">
        <f ca="1">IFERROR(IFERROR(VLOOKUP(Table_Merge1[[#This Row],[Column1]],Table11[#All],2,FALSE),LEFT(AB911,8)&amp;IF(LEN((RIGHT(AB911,2)+1))&lt;2,"0"&amp;(RIGHT(AB911,2)+1),(RIGHT(AB911,2)-1))),"")</f>
        <v>1398.11.08</v>
      </c>
      <c r="AC910" s="259" t="str">
        <f ca="1">LEFT(Table_Merge1[[#This Row],[Column2]],4)</f>
        <v>1398</v>
      </c>
      <c r="AD910" s="259" t="str">
        <f ca="1">RIGHT(LEFT(Table_Merge1[[#This Row],[Column2]],7),2)</f>
        <v>11</v>
      </c>
      <c r="AE910" s="259" t="str">
        <f ca="1">RIGHT(Table_Merge1[[#This Row],[Column2]],2)</f>
        <v>08</v>
      </c>
      <c r="AF910">
        <v>11</v>
      </c>
      <c r="AG910">
        <v>8</v>
      </c>
      <c r="AH910" s="260">
        <v>2020</v>
      </c>
      <c r="AI910" t="s">
        <v>3431</v>
      </c>
      <c r="AJ910" s="260">
        <v>28</v>
      </c>
      <c r="AK910">
        <v>1579.6</v>
      </c>
      <c r="AL910">
        <v>1713</v>
      </c>
      <c r="AM910">
        <v>1257950</v>
      </c>
      <c r="AN910">
        <v>13750</v>
      </c>
      <c r="AO910">
        <v>122157</v>
      </c>
      <c r="AP910" s="287">
        <f>IFERROR(IF(Table_Merge1[[#This Row],[LME Zinc stock]]*Table_Merge1[[#This Row],[Nima.مقدار]]=0,"",Table_Merge1[[#This Row],[LME Zinc stock]]*Table_Merge1[[#This Row],[Nima.مقدار]]),"")</f>
        <v>153667398150</v>
      </c>
      <c r="AQ910" s="287">
        <f>IFERROR(IF(Table_Merge1[[#This Row],[LME Zinc 3-month]]*Table_Merge1[[#This Row],[Nima.مقدار]]=0,"",Table_Merge1[[#This Row],[LME Zinc 3-month]]*Table_Merge1[[#This Row],[Nima.مقدار]]),"")</f>
        <v>209254941</v>
      </c>
      <c r="AR910" s="288">
        <f>IFERROR(IF(Table_Merge1[[#This Row],[LME Zinc stock]]*Table_Merge1[[#This Row],[Azad.Sell]]=0,"",Table_Merge1[[#This Row],[LME Zinc stock]]*Table_Merge1[[#This Row],[Azad.Sell]]),"")</f>
        <v>17296812500</v>
      </c>
      <c r="AS910" s="288">
        <f>IFERROR(IF(Table_Merge1[[#This Row],[LME Zinc 3-month]]*Table_Merge1[[#This Row],[Azad.Sell]]=0,"",Table_Merge1[[#This Row],[LME Zinc 3-month]]*Table_Merge1[[#This Row],[Azad.Sell]]),"")</f>
        <v>23553750</v>
      </c>
      <c r="AT910"/>
    </row>
    <row r="911" spans="1:46" x14ac:dyDescent="0.25">
      <c r="A911" s="258">
        <v>42142</v>
      </c>
      <c r="B9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1394.02.28</v>
      </c>
      <c r="C911" s="195">
        <f t="shared" ca="1" si="50"/>
        <v>1394</v>
      </c>
      <c r="D9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911" s="195">
        <f>_xlfn.NUMBERVALUE(RIGHT(Table11[[#This Row],[تاریخ شمسی]],2))</f>
        <v>28</v>
      </c>
      <c r="F9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02-28</v>
      </c>
      <c r="G911" s="195" t="s">
        <v>1062</v>
      </c>
      <c r="I911" s="259">
        <v>44678</v>
      </c>
      <c r="J911">
        <v>28100</v>
      </c>
      <c r="L911" s="259">
        <v>42142</v>
      </c>
      <c r="M911">
        <v>32972</v>
      </c>
      <c r="O911" s="284">
        <f>IFERROR(DATE(Table7[[#This Row],[year]],MONTH(DATEVALUE(Table7[[#This Row],[month]]&amp;"1")),Table7[[#This Row],[day]]),"")</f>
        <v>43770</v>
      </c>
      <c r="P911" s="195" t="s">
        <v>4336</v>
      </c>
      <c r="Q911" s="195">
        <v>2019</v>
      </c>
      <c r="R911" s="195" t="s">
        <v>3450</v>
      </c>
      <c r="S911" s="195">
        <v>1</v>
      </c>
      <c r="T911" s="195">
        <v>1509.85</v>
      </c>
      <c r="U911" s="195">
        <v>1769</v>
      </c>
      <c r="V911" s="195">
        <v>945900</v>
      </c>
      <c r="X911" s="260">
        <v>43857</v>
      </c>
      <c r="Y911" t="s">
        <v>8702</v>
      </c>
      <c r="Z911" s="260">
        <v>8</v>
      </c>
      <c r="AA911">
        <v>1398</v>
      </c>
      <c r="AB911" s="260" t="str">
        <f ca="1">IFERROR(IFERROR(VLOOKUP(Table_Merge1[[#This Row],[Column1]],Table11[#All],2,FALSE),LEFT(AB912,8)&amp;IF(LEN((RIGHT(AB912,2)+1))&lt;2,"0"&amp;(RIGHT(AB912,2)+1),(RIGHT(AB912,2)-1))),"")</f>
        <v>1398.11.07</v>
      </c>
      <c r="AC911" s="259" t="str">
        <f ca="1">LEFT(Table_Merge1[[#This Row],[Column2]],4)</f>
        <v>1398</v>
      </c>
      <c r="AD911" s="259" t="str">
        <f ca="1">RIGHT(LEFT(Table_Merge1[[#This Row],[Column2]],7),2)</f>
        <v>11</v>
      </c>
      <c r="AE911" s="259" t="str">
        <f ca="1">RIGHT(Table_Merge1[[#This Row],[Column2]],2)</f>
        <v>07</v>
      </c>
      <c r="AF911">
        <v>11</v>
      </c>
      <c r="AG911">
        <v>7</v>
      </c>
      <c r="AH911" s="260">
        <v>2020</v>
      </c>
      <c r="AI911" t="s">
        <v>3431</v>
      </c>
      <c r="AJ911" s="260">
        <v>27</v>
      </c>
      <c r="AK911">
        <v>1583.45</v>
      </c>
      <c r="AL911">
        <v>1719</v>
      </c>
      <c r="AM911">
        <v>1272525</v>
      </c>
      <c r="AN911">
        <v>13680</v>
      </c>
      <c r="AO911">
        <v>121340</v>
      </c>
      <c r="AP911" s="287">
        <f>IFERROR(IF(Table_Merge1[[#This Row],[LME Zinc stock]]*Table_Merge1[[#This Row],[Nima.مقدار]]=0,"",Table_Merge1[[#This Row],[LME Zinc stock]]*Table_Merge1[[#This Row],[Nima.مقدار]]),"")</f>
        <v>154408183500</v>
      </c>
      <c r="AQ911" s="287">
        <f>IFERROR(IF(Table_Merge1[[#This Row],[LME Zinc 3-month]]*Table_Merge1[[#This Row],[Nima.مقدار]]=0,"",Table_Merge1[[#This Row],[LME Zinc 3-month]]*Table_Merge1[[#This Row],[Nima.مقدار]]),"")</f>
        <v>208583460</v>
      </c>
      <c r="AR911" s="288">
        <f>IFERROR(IF(Table_Merge1[[#This Row],[LME Zinc stock]]*Table_Merge1[[#This Row],[Azad.Sell]]=0,"",Table_Merge1[[#This Row],[LME Zinc stock]]*Table_Merge1[[#This Row],[Azad.Sell]]),"")</f>
        <v>17408142000</v>
      </c>
      <c r="AS911" s="288">
        <f>IFERROR(IF(Table_Merge1[[#This Row],[LME Zinc 3-month]]*Table_Merge1[[#This Row],[Azad.Sell]]=0,"",Table_Merge1[[#This Row],[LME Zinc 3-month]]*Table_Merge1[[#This Row],[Azad.Sell]]),"")</f>
        <v>23515920</v>
      </c>
      <c r="AT911"/>
    </row>
    <row r="912" spans="1:46" x14ac:dyDescent="0.25">
      <c r="A912" s="258">
        <v>42143</v>
      </c>
      <c r="B9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1394.02.29</v>
      </c>
      <c r="C912" s="195">
        <f t="shared" ca="1" si="50"/>
        <v>1394</v>
      </c>
      <c r="D9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912" s="195">
        <f>_xlfn.NUMBERVALUE(RIGHT(Table11[[#This Row],[تاریخ شمسی]],2))</f>
        <v>29</v>
      </c>
      <c r="F9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02-29</v>
      </c>
      <c r="G912" s="195" t="s">
        <v>1063</v>
      </c>
      <c r="I912" s="259">
        <v>44679</v>
      </c>
      <c r="J912">
        <v>28080</v>
      </c>
      <c r="L912" s="259">
        <v>42143</v>
      </c>
      <c r="M912">
        <v>33021</v>
      </c>
      <c r="O912" s="283">
        <f>IFERROR(DATE(Table7[[#This Row],[year]],MONTH(DATEVALUE(Table7[[#This Row],[month]]&amp;"1")),Table7[[#This Row],[day]]),"")</f>
        <v>43769</v>
      </c>
      <c r="P912" s="257" t="s">
        <v>4337</v>
      </c>
      <c r="Q912" s="257">
        <v>2019</v>
      </c>
      <c r="R912" s="257" t="s">
        <v>3448</v>
      </c>
      <c r="S912" s="257">
        <v>31</v>
      </c>
      <c r="T912" s="257">
        <v>1506.4</v>
      </c>
      <c r="U912" s="257">
        <v>1805</v>
      </c>
      <c r="V912" s="257">
        <v>940500</v>
      </c>
      <c r="X912" s="260">
        <v>43854</v>
      </c>
      <c r="Z912" s="260">
        <v>8</v>
      </c>
      <c r="AB912" s="260" t="str">
        <f ca="1">IFERROR(IFERROR(VLOOKUP(Table_Merge1[[#This Row],[Column1]],Table11[#All],2,FALSE),LEFT(AB913,8)&amp;IF(LEN((RIGHT(AB913,2)+1))&lt;2,"0"&amp;(RIGHT(AB913,2)+1),(RIGHT(AB913,2)-1))),"")</f>
        <v>1398.11.04</v>
      </c>
      <c r="AC912" s="259" t="str">
        <f ca="1">LEFT(Table_Merge1[[#This Row],[Column2]],4)</f>
        <v>1398</v>
      </c>
      <c r="AD912" s="259" t="str">
        <f ca="1">RIGHT(LEFT(Table_Merge1[[#This Row],[Column2]],7),2)</f>
        <v>11</v>
      </c>
      <c r="AE912" s="259" t="str">
        <f ca="1">RIGHT(Table_Merge1[[#This Row],[Column2]],2)</f>
        <v>04</v>
      </c>
      <c r="AH912" s="260">
        <v>2020</v>
      </c>
      <c r="AI912" t="s">
        <v>3431</v>
      </c>
      <c r="AJ912" s="260">
        <v>24</v>
      </c>
      <c r="AK912">
        <v>1561.85</v>
      </c>
      <c r="AL912" t="s">
        <v>3621</v>
      </c>
      <c r="AM912" t="s">
        <v>3621</v>
      </c>
      <c r="AN912">
        <v>13570</v>
      </c>
      <c r="AP912" s="287" t="str">
        <f>IFERROR(IF(Table_Merge1[[#This Row],[LME Zinc stock]]*Table_Merge1[[#This Row],[Nima.مقدار]]=0,"",Table_Merge1[[#This Row],[LME Zinc stock]]*Table_Merge1[[#This Row],[Nima.مقدار]]),"")</f>
        <v/>
      </c>
      <c r="AQ912" s="287" t="str">
        <f>IFERROR(IF(Table_Merge1[[#This Row],[LME Zinc 3-month]]*Table_Merge1[[#This Row],[Nima.مقدار]]=0,"",Table_Merge1[[#This Row],[LME Zinc 3-month]]*Table_Merge1[[#This Row],[Nima.مقدار]]),"")</f>
        <v/>
      </c>
      <c r="AR912" s="288" t="str">
        <f>IFERROR(IF(Table_Merge1[[#This Row],[LME Zinc stock]]*Table_Merge1[[#This Row],[Azad.Sell]]=0,"",Table_Merge1[[#This Row],[LME Zinc stock]]*Table_Merge1[[#This Row],[Azad.Sell]]),"")</f>
        <v/>
      </c>
      <c r="AS912" s="288" t="str">
        <f>IFERROR(IF(Table_Merge1[[#This Row],[LME Zinc 3-month]]*Table_Merge1[[#This Row],[Azad.Sell]]=0,"",Table_Merge1[[#This Row],[LME Zinc 3-month]]*Table_Merge1[[#This Row],[Azad.Sell]]),"")</f>
        <v/>
      </c>
      <c r="AT912"/>
    </row>
    <row r="913" spans="1:46" x14ac:dyDescent="0.25">
      <c r="A913" s="258">
        <v>42144</v>
      </c>
      <c r="B9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1394.02.30</v>
      </c>
      <c r="C913" s="195">
        <f t="shared" ca="1" si="50"/>
        <v>1394</v>
      </c>
      <c r="D9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913" s="195">
        <f>_xlfn.NUMBERVALUE(RIGHT(Table11[[#This Row],[تاریخ شمسی]],2))</f>
        <v>30</v>
      </c>
      <c r="F9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02-30</v>
      </c>
      <c r="G913" s="195" t="s">
        <v>1064</v>
      </c>
      <c r="I913" s="259">
        <v>44680</v>
      </c>
      <c r="J913">
        <v>28080</v>
      </c>
      <c r="L913" s="259">
        <v>42144</v>
      </c>
      <c r="M913">
        <v>32825</v>
      </c>
      <c r="O913" s="284">
        <f>IFERROR(DATE(Table7[[#This Row],[year]],MONTH(DATEVALUE(Table7[[#This Row],[month]]&amp;"1")),Table7[[#This Row],[day]]),"")</f>
        <v>43768</v>
      </c>
      <c r="P913" s="195" t="s">
        <v>4338</v>
      </c>
      <c r="Q913" s="195">
        <v>2019</v>
      </c>
      <c r="R913" s="195" t="s">
        <v>3448</v>
      </c>
      <c r="S913" s="195">
        <v>30</v>
      </c>
      <c r="T913" s="195">
        <v>1490.15</v>
      </c>
      <c r="U913" s="195">
        <v>1820</v>
      </c>
      <c r="V913" s="195">
        <v>943175</v>
      </c>
      <c r="X913" s="260">
        <v>43853</v>
      </c>
      <c r="Y913" t="s">
        <v>8701</v>
      </c>
      <c r="Z913" s="260">
        <v>8</v>
      </c>
      <c r="AA913">
        <v>1398</v>
      </c>
      <c r="AB913" s="260" t="str">
        <f ca="1">IFERROR(IFERROR(VLOOKUP(Table_Merge1[[#This Row],[Column1]],Table11[#All],2,FALSE),LEFT(AB914,8)&amp;IF(LEN((RIGHT(AB914,2)+1))&lt;2,"0"&amp;(RIGHT(AB914,2)+1),(RIGHT(AB914,2)-1))),"")</f>
        <v>1398.11.03</v>
      </c>
      <c r="AC913" s="259" t="str">
        <f ca="1">LEFT(Table_Merge1[[#This Row],[Column2]],4)</f>
        <v>1398</v>
      </c>
      <c r="AD913" s="259" t="str">
        <f ca="1">RIGHT(LEFT(Table_Merge1[[#This Row],[Column2]],7),2)</f>
        <v>11</v>
      </c>
      <c r="AE913" s="259" t="str">
        <f ca="1">RIGHT(Table_Merge1[[#This Row],[Column2]],2)</f>
        <v>03</v>
      </c>
      <c r="AF913">
        <v>11</v>
      </c>
      <c r="AG913">
        <v>3</v>
      </c>
      <c r="AH913" s="260">
        <v>2020</v>
      </c>
      <c r="AI913" t="s">
        <v>3431</v>
      </c>
      <c r="AJ913" s="260">
        <v>23</v>
      </c>
      <c r="AK913">
        <v>1554.05</v>
      </c>
      <c r="AL913">
        <v>1724.5</v>
      </c>
      <c r="AM913">
        <v>1288350</v>
      </c>
      <c r="AN913">
        <v>13570</v>
      </c>
      <c r="AO913">
        <v>120846</v>
      </c>
      <c r="AP913" s="287">
        <f>IFERROR(IF(Table_Merge1[[#This Row],[LME Zinc stock]]*Table_Merge1[[#This Row],[Nima.مقدار]]=0,"",Table_Merge1[[#This Row],[LME Zinc stock]]*Table_Merge1[[#This Row],[Nima.مقدار]]),"")</f>
        <v>155691944100</v>
      </c>
      <c r="AQ913" s="287">
        <f>IFERROR(IF(Table_Merge1[[#This Row],[LME Zinc 3-month]]*Table_Merge1[[#This Row],[Nima.مقدار]]=0,"",Table_Merge1[[#This Row],[LME Zinc 3-month]]*Table_Merge1[[#This Row],[Nima.مقدار]]),"")</f>
        <v>208398927</v>
      </c>
      <c r="AR913" s="288">
        <f>IFERROR(IF(Table_Merge1[[#This Row],[LME Zinc stock]]*Table_Merge1[[#This Row],[Azad.Sell]]=0,"",Table_Merge1[[#This Row],[LME Zinc stock]]*Table_Merge1[[#This Row],[Azad.Sell]]),"")</f>
        <v>17482909500</v>
      </c>
      <c r="AS913" s="288">
        <f>IFERROR(IF(Table_Merge1[[#This Row],[LME Zinc 3-month]]*Table_Merge1[[#This Row],[Azad.Sell]]=0,"",Table_Merge1[[#This Row],[LME Zinc 3-month]]*Table_Merge1[[#This Row],[Azad.Sell]]),"")</f>
        <v>23401465</v>
      </c>
      <c r="AT913"/>
    </row>
    <row r="914" spans="1:46" x14ac:dyDescent="0.25">
      <c r="A914" s="258">
        <v>42145</v>
      </c>
      <c r="B9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1394.02.31</v>
      </c>
      <c r="C914" s="195">
        <f t="shared" ca="1" si="50"/>
        <v>1394</v>
      </c>
      <c r="D9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914" s="195">
        <f>_xlfn.NUMBERVALUE(RIGHT(Table11[[#This Row],[تاریخ شمسی]],2))</f>
        <v>31</v>
      </c>
      <c r="F9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02-31</v>
      </c>
      <c r="G914" s="195" t="s">
        <v>1065</v>
      </c>
      <c r="I914" s="259">
        <v>44681</v>
      </c>
      <c r="J914">
        <v>28100</v>
      </c>
      <c r="L914" s="259">
        <v>42145</v>
      </c>
      <c r="M914">
        <v>32749</v>
      </c>
      <c r="O914" s="283">
        <f>IFERROR(DATE(Table7[[#This Row],[year]],MONTH(DATEVALUE(Table7[[#This Row],[month]]&amp;"1")),Table7[[#This Row],[day]]),"")</f>
        <v>43767</v>
      </c>
      <c r="P914" s="257" t="s">
        <v>4339</v>
      </c>
      <c r="Q914" s="257">
        <v>2019</v>
      </c>
      <c r="R914" s="257" t="s">
        <v>3448</v>
      </c>
      <c r="S914" s="257">
        <v>29</v>
      </c>
      <c r="T914" s="257">
        <v>1492.75</v>
      </c>
      <c r="U914" s="257">
        <v>1808</v>
      </c>
      <c r="V914" s="257">
        <v>945475</v>
      </c>
      <c r="X914" s="260">
        <v>43852</v>
      </c>
      <c r="Y914" t="s">
        <v>8700</v>
      </c>
      <c r="Z914" s="260">
        <v>9</v>
      </c>
      <c r="AA914">
        <v>1398</v>
      </c>
      <c r="AB914" s="260" t="str">
        <f ca="1">IFERROR(IFERROR(VLOOKUP(Table_Merge1[[#This Row],[Column1]],Table11[#All],2,FALSE),LEFT(AB915,8)&amp;IF(LEN((RIGHT(AB915,2)+1))&lt;2,"0"&amp;(RIGHT(AB915,2)+1),(RIGHT(AB915,2)-1))),"")</f>
        <v>1398.11.02</v>
      </c>
      <c r="AC914" s="259" t="str">
        <f ca="1">LEFT(Table_Merge1[[#This Row],[Column2]],4)</f>
        <v>1398</v>
      </c>
      <c r="AD914" s="259" t="str">
        <f ca="1">RIGHT(LEFT(Table_Merge1[[#This Row],[Column2]],7),2)</f>
        <v>11</v>
      </c>
      <c r="AE914" s="259" t="str">
        <f ca="1">RIGHT(Table_Merge1[[#This Row],[Column2]],2)</f>
        <v>02</v>
      </c>
      <c r="AF914">
        <v>11</v>
      </c>
      <c r="AG914">
        <v>2</v>
      </c>
      <c r="AH914" s="260">
        <v>2020</v>
      </c>
      <c r="AI914" t="s">
        <v>3431</v>
      </c>
      <c r="AJ914" s="260">
        <v>22</v>
      </c>
      <c r="AK914">
        <v>1558.1</v>
      </c>
      <c r="AL914">
        <v>1736</v>
      </c>
      <c r="AM914">
        <v>1274325</v>
      </c>
      <c r="AN914">
        <v>13530</v>
      </c>
      <c r="AO914">
        <v>121703</v>
      </c>
      <c r="AP914" s="287">
        <f>IFERROR(IF(Table_Merge1[[#This Row],[LME Zinc stock]]*Table_Merge1[[#This Row],[Nima.مقدار]]=0,"",Table_Merge1[[#This Row],[LME Zinc stock]]*Table_Merge1[[#This Row],[Nima.مقدار]]),"")</f>
        <v>155089175475</v>
      </c>
      <c r="AQ914" s="287">
        <f>IFERROR(IF(Table_Merge1[[#This Row],[LME Zinc 3-month]]*Table_Merge1[[#This Row],[Nima.مقدار]]=0,"",Table_Merge1[[#This Row],[LME Zinc 3-month]]*Table_Merge1[[#This Row],[Nima.مقدار]]),"")</f>
        <v>211276408</v>
      </c>
      <c r="AR914" s="288">
        <f>IFERROR(IF(Table_Merge1[[#This Row],[LME Zinc stock]]*Table_Merge1[[#This Row],[Azad.Sell]]=0,"",Table_Merge1[[#This Row],[LME Zinc stock]]*Table_Merge1[[#This Row],[Azad.Sell]]),"")</f>
        <v>17241617250</v>
      </c>
      <c r="AS914" s="288">
        <f>IFERROR(IF(Table_Merge1[[#This Row],[LME Zinc 3-month]]*Table_Merge1[[#This Row],[Azad.Sell]]=0,"",Table_Merge1[[#This Row],[LME Zinc 3-month]]*Table_Merge1[[#This Row],[Azad.Sell]]),"")</f>
        <v>23488080</v>
      </c>
      <c r="AT914"/>
    </row>
    <row r="915" spans="1:46" x14ac:dyDescent="0.25">
      <c r="A915" s="258">
        <v>42147</v>
      </c>
      <c r="B9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1394.03.02</v>
      </c>
      <c r="C915" s="195">
        <f t="shared" ca="1" si="50"/>
        <v>1394</v>
      </c>
      <c r="D9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15" s="195">
        <f>_xlfn.NUMBERVALUE(RIGHT(Table11[[#This Row],[تاریخ شمسی]],2))</f>
        <v>2</v>
      </c>
      <c r="F9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03-02</v>
      </c>
      <c r="G915" s="195" t="s">
        <v>1066</v>
      </c>
      <c r="I915" s="259">
        <v>44713</v>
      </c>
      <c r="J915">
        <v>31850</v>
      </c>
      <c r="L915" s="259">
        <v>42147</v>
      </c>
      <c r="M915">
        <v>33016</v>
      </c>
      <c r="O915" s="284">
        <f>IFERROR(DATE(Table7[[#This Row],[year]],MONTH(DATEVALUE(Table7[[#This Row],[month]]&amp;"1")),Table7[[#This Row],[day]]),"")</f>
        <v>43766</v>
      </c>
      <c r="P915" s="195" t="s">
        <v>4340</v>
      </c>
      <c r="Q915" s="195">
        <v>2019</v>
      </c>
      <c r="R915" s="195" t="s">
        <v>3448</v>
      </c>
      <c r="S915" s="195">
        <v>28</v>
      </c>
      <c r="T915" s="195">
        <v>1505.05</v>
      </c>
      <c r="U915" s="195">
        <v>1809.5</v>
      </c>
      <c r="V915" s="195">
        <v>948600</v>
      </c>
      <c r="X915" s="260">
        <v>43851</v>
      </c>
      <c r="Y915" t="s">
        <v>8699</v>
      </c>
      <c r="Z915" s="260">
        <v>9</v>
      </c>
      <c r="AA915">
        <v>1398</v>
      </c>
      <c r="AB915" s="260" t="str">
        <f ca="1">IFERROR(IFERROR(VLOOKUP(Table_Merge1[[#This Row],[Column1]],Table11[#All],2,FALSE),LEFT(AB916,8)&amp;IF(LEN((RIGHT(AB916,2)+1))&lt;2,"0"&amp;(RIGHT(AB916,2)+1),(RIGHT(AB916,2)-1))),"")</f>
        <v>1398.11.01</v>
      </c>
      <c r="AC915" s="259" t="str">
        <f ca="1">LEFT(Table_Merge1[[#This Row],[Column2]],4)</f>
        <v>1398</v>
      </c>
      <c r="AD915" s="259" t="str">
        <f ca="1">RIGHT(LEFT(Table_Merge1[[#This Row],[Column2]],7),2)</f>
        <v>11</v>
      </c>
      <c r="AE915" s="259" t="str">
        <f ca="1">RIGHT(Table_Merge1[[#This Row],[Column2]],2)</f>
        <v>01</v>
      </c>
      <c r="AF915">
        <v>11</v>
      </c>
      <c r="AG915">
        <v>1</v>
      </c>
      <c r="AH915" s="260">
        <v>2020</v>
      </c>
      <c r="AI915" t="s">
        <v>3431</v>
      </c>
      <c r="AJ915" s="260">
        <v>21</v>
      </c>
      <c r="AK915">
        <v>1556.25</v>
      </c>
      <c r="AL915">
        <v>1748</v>
      </c>
      <c r="AM915">
        <v>1256350</v>
      </c>
      <c r="AN915">
        <v>13470</v>
      </c>
      <c r="AO915">
        <v>120452</v>
      </c>
      <c r="AP915" s="287">
        <f>IFERROR(IF(Table_Merge1[[#This Row],[LME Zinc stock]]*Table_Merge1[[#This Row],[Nima.مقدار]]=0,"",Table_Merge1[[#This Row],[LME Zinc stock]]*Table_Merge1[[#This Row],[Nima.مقدار]]),"")</f>
        <v>151329870200</v>
      </c>
      <c r="AQ915" s="287">
        <f>IFERROR(IF(Table_Merge1[[#This Row],[LME Zinc 3-month]]*Table_Merge1[[#This Row],[Nima.مقدار]]=0,"",Table_Merge1[[#This Row],[LME Zinc 3-month]]*Table_Merge1[[#This Row],[Nima.مقدار]]),"")</f>
        <v>210550096</v>
      </c>
      <c r="AR915" s="288">
        <f>IFERROR(IF(Table_Merge1[[#This Row],[LME Zinc stock]]*Table_Merge1[[#This Row],[Azad.Sell]]=0,"",Table_Merge1[[#This Row],[LME Zinc stock]]*Table_Merge1[[#This Row],[Azad.Sell]]),"")</f>
        <v>16923034500</v>
      </c>
      <c r="AS915" s="288">
        <f>IFERROR(IF(Table_Merge1[[#This Row],[LME Zinc 3-month]]*Table_Merge1[[#This Row],[Azad.Sell]]=0,"",Table_Merge1[[#This Row],[LME Zinc 3-month]]*Table_Merge1[[#This Row],[Azad.Sell]]),"")</f>
        <v>23545560</v>
      </c>
      <c r="AT915"/>
    </row>
    <row r="916" spans="1:46" x14ac:dyDescent="0.25">
      <c r="A916" s="258">
        <v>42148</v>
      </c>
      <c r="B9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1394.03.03</v>
      </c>
      <c r="C916" s="195">
        <f t="shared" ca="1" si="50"/>
        <v>1394</v>
      </c>
      <c r="D9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16" s="195">
        <f>_xlfn.NUMBERVALUE(RIGHT(Table11[[#This Row],[تاریخ شمسی]],2))</f>
        <v>3</v>
      </c>
      <c r="F9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03-03</v>
      </c>
      <c r="G916" s="195" t="s">
        <v>1067</v>
      </c>
      <c r="I916" s="259">
        <v>44714</v>
      </c>
      <c r="J916">
        <v>31650</v>
      </c>
      <c r="L916" s="259">
        <v>42148</v>
      </c>
      <c r="M916">
        <v>33061</v>
      </c>
      <c r="O916" s="283">
        <f>IFERROR(DATE(Table7[[#This Row],[year]],MONTH(DATEVALUE(Table7[[#This Row],[month]]&amp;"1")),Table7[[#This Row],[day]]),"")</f>
        <v>43763</v>
      </c>
      <c r="P916" s="257" t="s">
        <v>4341</v>
      </c>
      <c r="Q916" s="257">
        <v>2019</v>
      </c>
      <c r="R916" s="257" t="s">
        <v>3448</v>
      </c>
      <c r="S916" s="257">
        <v>25</v>
      </c>
      <c r="T916" s="257">
        <v>1504.65</v>
      </c>
      <c r="U916" s="257">
        <v>1811.5</v>
      </c>
      <c r="V916" s="257">
        <v>951275</v>
      </c>
      <c r="X916" s="260">
        <v>43850</v>
      </c>
      <c r="Y916" t="s">
        <v>8698</v>
      </c>
      <c r="Z916" s="260">
        <v>9</v>
      </c>
      <c r="AA916">
        <v>1398</v>
      </c>
      <c r="AB916" s="260" t="str">
        <f ca="1">IFERROR(IFERROR(VLOOKUP(Table_Merge1[[#This Row],[Column1]],Table11[#All],2,FALSE),LEFT(AB917,8)&amp;IF(LEN((RIGHT(AB917,2)+1))&lt;2,"0"&amp;(RIGHT(AB917,2)+1),(RIGHT(AB917,2)-1))),"")</f>
        <v>1398.10.30</v>
      </c>
      <c r="AC916" s="259" t="str">
        <f ca="1">LEFT(Table_Merge1[[#This Row],[Column2]],4)</f>
        <v>1398</v>
      </c>
      <c r="AD916" s="259" t="str">
        <f ca="1">RIGHT(LEFT(Table_Merge1[[#This Row],[Column2]],7),2)</f>
        <v>10</v>
      </c>
      <c r="AE916" s="259" t="str">
        <f ca="1">RIGHT(Table_Merge1[[#This Row],[Column2]],2)</f>
        <v>30</v>
      </c>
      <c r="AF916">
        <v>10</v>
      </c>
      <c r="AG916">
        <v>30</v>
      </c>
      <c r="AH916" s="260">
        <v>2020</v>
      </c>
      <c r="AI916" t="s">
        <v>3431</v>
      </c>
      <c r="AJ916" s="260">
        <v>20</v>
      </c>
      <c r="AK916">
        <v>1559.25</v>
      </c>
      <c r="AL916">
        <v>1759.5</v>
      </c>
      <c r="AM916">
        <v>1242425</v>
      </c>
      <c r="AN916">
        <v>13550</v>
      </c>
      <c r="AO916">
        <v>118887</v>
      </c>
      <c r="AP916" s="287">
        <f>IFERROR(IF(Table_Merge1[[#This Row],[LME Zinc stock]]*Table_Merge1[[#This Row],[Nima.مقدار]]=0,"",Table_Merge1[[#This Row],[LME Zinc stock]]*Table_Merge1[[#This Row],[Nima.مقدار]]),"")</f>
        <v>147708180975</v>
      </c>
      <c r="AQ916" s="287">
        <f>IFERROR(IF(Table_Merge1[[#This Row],[LME Zinc 3-month]]*Table_Merge1[[#This Row],[Nima.مقدار]]=0,"",Table_Merge1[[#This Row],[LME Zinc 3-month]]*Table_Merge1[[#This Row],[Nima.مقدار]]),"")</f>
        <v>209181676.5</v>
      </c>
      <c r="AR916" s="288">
        <f>IFERROR(IF(Table_Merge1[[#This Row],[LME Zinc stock]]*Table_Merge1[[#This Row],[Azad.Sell]]=0,"",Table_Merge1[[#This Row],[LME Zinc stock]]*Table_Merge1[[#This Row],[Azad.Sell]]),"")</f>
        <v>16834858750</v>
      </c>
      <c r="AS916" s="288">
        <f>IFERROR(IF(Table_Merge1[[#This Row],[LME Zinc 3-month]]*Table_Merge1[[#This Row],[Azad.Sell]]=0,"",Table_Merge1[[#This Row],[LME Zinc 3-month]]*Table_Merge1[[#This Row],[Azad.Sell]]),"")</f>
        <v>23841225</v>
      </c>
      <c r="AT916"/>
    </row>
    <row r="917" spans="1:46" x14ac:dyDescent="0.25">
      <c r="A917" s="258">
        <v>42149</v>
      </c>
      <c r="B9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1394.03.04</v>
      </c>
      <c r="C917" s="195">
        <f t="shared" ca="1" si="50"/>
        <v>1394</v>
      </c>
      <c r="D9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17" s="195">
        <f>_xlfn.NUMBERVALUE(RIGHT(Table11[[#This Row],[تاریخ شمسی]],2))</f>
        <v>4</v>
      </c>
      <c r="F9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03-04</v>
      </c>
      <c r="G917" s="195" t="s">
        <v>1068</v>
      </c>
      <c r="I917" s="259">
        <v>44715</v>
      </c>
      <c r="J917">
        <v>31650</v>
      </c>
      <c r="L917" s="259">
        <v>42149</v>
      </c>
      <c r="M917">
        <v>33033</v>
      </c>
      <c r="O917" s="284">
        <f>IFERROR(DATE(Table7[[#This Row],[year]],MONTH(DATEVALUE(Table7[[#This Row],[month]]&amp;"1")),Table7[[#This Row],[day]]),"")</f>
        <v>43762</v>
      </c>
      <c r="P917" s="195" t="s">
        <v>4342</v>
      </c>
      <c r="Q917" s="195">
        <v>2019</v>
      </c>
      <c r="R917" s="195" t="s">
        <v>3448</v>
      </c>
      <c r="S917" s="195">
        <v>24</v>
      </c>
      <c r="T917" s="195">
        <v>1488.85</v>
      </c>
      <c r="U917" s="195">
        <v>1782</v>
      </c>
      <c r="V917" s="195">
        <v>953900</v>
      </c>
      <c r="X917" s="260">
        <v>43847</v>
      </c>
      <c r="Z917" s="260">
        <v>9</v>
      </c>
      <c r="AB917" s="260" t="str">
        <f ca="1">IFERROR(IFERROR(VLOOKUP(Table_Merge1[[#This Row],[Column1]],Table11[#All],2,FALSE),LEFT(AB918,8)&amp;IF(LEN((RIGHT(AB918,2)+1))&lt;2,"0"&amp;(RIGHT(AB918,2)+1),(RIGHT(AB918,2)-1))),"")</f>
        <v>1398.10.25</v>
      </c>
      <c r="AC917" s="259" t="str">
        <f ca="1">LEFT(Table_Merge1[[#This Row],[Column2]],4)</f>
        <v>1398</v>
      </c>
      <c r="AD917" s="259" t="str">
        <f ca="1">RIGHT(LEFT(Table_Merge1[[#This Row],[Column2]],7),2)</f>
        <v>10</v>
      </c>
      <c r="AE917" s="259" t="str">
        <f ca="1">RIGHT(Table_Merge1[[#This Row],[Column2]],2)</f>
        <v>25</v>
      </c>
      <c r="AH917" s="260">
        <v>2020</v>
      </c>
      <c r="AI917" t="s">
        <v>3431</v>
      </c>
      <c r="AJ917" s="260">
        <v>17</v>
      </c>
      <c r="AK917">
        <v>1556.5</v>
      </c>
      <c r="AL917">
        <v>1765</v>
      </c>
      <c r="AM917">
        <v>1248025</v>
      </c>
      <c r="AN917">
        <v>13570</v>
      </c>
      <c r="AP917" s="287" t="str">
        <f>IFERROR(IF(Table_Merge1[[#This Row],[LME Zinc stock]]*Table_Merge1[[#This Row],[Nima.مقدار]]=0,"",Table_Merge1[[#This Row],[LME Zinc stock]]*Table_Merge1[[#This Row],[Nima.مقدار]]),"")</f>
        <v/>
      </c>
      <c r="AQ917" s="287" t="str">
        <f>IFERROR(IF(Table_Merge1[[#This Row],[LME Zinc 3-month]]*Table_Merge1[[#This Row],[Nima.مقدار]]=0,"",Table_Merge1[[#This Row],[LME Zinc 3-month]]*Table_Merge1[[#This Row],[Nima.مقدار]]),"")</f>
        <v/>
      </c>
      <c r="AR917" s="288">
        <f>IFERROR(IF(Table_Merge1[[#This Row],[LME Zinc stock]]*Table_Merge1[[#This Row],[Azad.Sell]]=0,"",Table_Merge1[[#This Row],[LME Zinc stock]]*Table_Merge1[[#This Row],[Azad.Sell]]),"")</f>
        <v>16935699250</v>
      </c>
      <c r="AS917" s="288">
        <f>IFERROR(IF(Table_Merge1[[#This Row],[LME Zinc 3-month]]*Table_Merge1[[#This Row],[Azad.Sell]]=0,"",Table_Merge1[[#This Row],[LME Zinc 3-month]]*Table_Merge1[[#This Row],[Azad.Sell]]),"")</f>
        <v>23951050</v>
      </c>
      <c r="AT917"/>
    </row>
    <row r="918" spans="1:46" x14ac:dyDescent="0.25">
      <c r="A918" s="258">
        <v>42150</v>
      </c>
      <c r="B9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1394.03.05</v>
      </c>
      <c r="C918" s="195">
        <f t="shared" ca="1" si="50"/>
        <v>1394</v>
      </c>
      <c r="D9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18" s="195">
        <f>_xlfn.NUMBERVALUE(RIGHT(Table11[[#This Row],[تاریخ شمسی]],2))</f>
        <v>5</v>
      </c>
      <c r="F9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03-05</v>
      </c>
      <c r="G918" s="195" t="s">
        <v>1069</v>
      </c>
      <c r="I918" s="259">
        <v>44716</v>
      </c>
      <c r="J918">
        <v>31650</v>
      </c>
      <c r="L918" s="259">
        <v>42150</v>
      </c>
      <c r="M918">
        <v>33058</v>
      </c>
      <c r="O918" s="283">
        <f>IFERROR(DATE(Table7[[#This Row],[year]],MONTH(DATEVALUE(Table7[[#This Row],[month]]&amp;"1")),Table7[[#This Row],[day]]),"")</f>
        <v>43761</v>
      </c>
      <c r="P918" s="257" t="s">
        <v>4343</v>
      </c>
      <c r="Q918" s="257">
        <v>2019</v>
      </c>
      <c r="R918" s="257" t="s">
        <v>3448</v>
      </c>
      <c r="S918" s="257">
        <v>23</v>
      </c>
      <c r="T918" s="257">
        <v>1494.25</v>
      </c>
      <c r="U918" s="257">
        <v>1764</v>
      </c>
      <c r="V918" s="257">
        <v>956200</v>
      </c>
      <c r="X918" s="260">
        <v>43846</v>
      </c>
      <c r="Y918" t="s">
        <v>8697</v>
      </c>
      <c r="Z918" s="260">
        <v>9</v>
      </c>
      <c r="AA918">
        <v>1398</v>
      </c>
      <c r="AB918" s="260" t="str">
        <f ca="1">IFERROR(IFERROR(VLOOKUP(Table_Merge1[[#This Row],[Column1]],Table11[#All],2,FALSE),LEFT(AB919,8)&amp;IF(LEN((RIGHT(AB919,2)+1))&lt;2,"0"&amp;(RIGHT(AB919,2)+1),(RIGHT(AB919,2)-1))),"")</f>
        <v>1398.10.26</v>
      </c>
      <c r="AC918" s="259" t="str">
        <f ca="1">LEFT(Table_Merge1[[#This Row],[Column2]],4)</f>
        <v>1398</v>
      </c>
      <c r="AD918" s="259" t="str">
        <f ca="1">RIGHT(LEFT(Table_Merge1[[#This Row],[Column2]],7),2)</f>
        <v>10</v>
      </c>
      <c r="AE918" s="259" t="str">
        <f ca="1">RIGHT(Table_Merge1[[#This Row],[Column2]],2)</f>
        <v>26</v>
      </c>
      <c r="AF918">
        <v>10</v>
      </c>
      <c r="AG918">
        <v>26</v>
      </c>
      <c r="AH918" s="260">
        <v>2020</v>
      </c>
      <c r="AI918" t="s">
        <v>3431</v>
      </c>
      <c r="AJ918" s="260">
        <v>16</v>
      </c>
      <c r="AK918">
        <v>1555.2</v>
      </c>
      <c r="AL918">
        <v>1786</v>
      </c>
      <c r="AM918">
        <v>1260150</v>
      </c>
      <c r="AN918">
        <v>13570</v>
      </c>
      <c r="AO918">
        <v>119182</v>
      </c>
      <c r="AP918" s="287">
        <f>IFERROR(IF(Table_Merge1[[#This Row],[LME Zinc stock]]*Table_Merge1[[#This Row],[Nima.مقدار]]=0,"",Table_Merge1[[#This Row],[LME Zinc stock]]*Table_Merge1[[#This Row],[Nima.مقدار]]),"")</f>
        <v>150187197300</v>
      </c>
      <c r="AQ918" s="287">
        <f>IFERROR(IF(Table_Merge1[[#This Row],[LME Zinc 3-month]]*Table_Merge1[[#This Row],[Nima.مقدار]]=0,"",Table_Merge1[[#This Row],[LME Zinc 3-month]]*Table_Merge1[[#This Row],[Nima.مقدار]]),"")</f>
        <v>212859052</v>
      </c>
      <c r="AR918" s="288">
        <f>IFERROR(IF(Table_Merge1[[#This Row],[LME Zinc stock]]*Table_Merge1[[#This Row],[Azad.Sell]]=0,"",Table_Merge1[[#This Row],[LME Zinc stock]]*Table_Merge1[[#This Row],[Azad.Sell]]),"")</f>
        <v>17100235500</v>
      </c>
      <c r="AS918" s="288">
        <f>IFERROR(IF(Table_Merge1[[#This Row],[LME Zinc 3-month]]*Table_Merge1[[#This Row],[Azad.Sell]]=0,"",Table_Merge1[[#This Row],[LME Zinc 3-month]]*Table_Merge1[[#This Row],[Azad.Sell]]),"")</f>
        <v>24236020</v>
      </c>
      <c r="AT918"/>
    </row>
    <row r="919" spans="1:46" x14ac:dyDescent="0.25">
      <c r="A919" s="258">
        <v>42151</v>
      </c>
      <c r="B9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1394.03.06</v>
      </c>
      <c r="C919" s="195">
        <f t="shared" ca="1" si="50"/>
        <v>1394</v>
      </c>
      <c r="D9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19" s="195">
        <f>_xlfn.NUMBERVALUE(RIGHT(Table11[[#This Row],[تاریخ شمسی]],2))</f>
        <v>6</v>
      </c>
      <c r="F9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03-06</v>
      </c>
      <c r="G919" s="195" t="s">
        <v>1070</v>
      </c>
      <c r="I919" s="259">
        <v>44717</v>
      </c>
      <c r="J919">
        <v>31700</v>
      </c>
      <c r="L919" s="259">
        <v>42151</v>
      </c>
      <c r="M919">
        <v>33063</v>
      </c>
      <c r="O919" s="284">
        <f>IFERROR(DATE(Table7[[#This Row],[year]],MONTH(DATEVALUE(Table7[[#This Row],[month]]&amp;"1")),Table7[[#This Row],[day]]),"")</f>
        <v>43760</v>
      </c>
      <c r="P919" s="195" t="s">
        <v>4344</v>
      </c>
      <c r="Q919" s="195">
        <v>2019</v>
      </c>
      <c r="R919" s="195" t="s">
        <v>3448</v>
      </c>
      <c r="S919" s="195">
        <v>22</v>
      </c>
      <c r="T919" s="195">
        <v>1487.45</v>
      </c>
      <c r="U919" s="195" t="s">
        <v>3621</v>
      </c>
      <c r="V919" s="195" t="s">
        <v>3621</v>
      </c>
      <c r="X919" s="260">
        <v>43845</v>
      </c>
      <c r="Y919" t="s">
        <v>8696</v>
      </c>
      <c r="Z919" s="260">
        <v>9</v>
      </c>
      <c r="AA919">
        <v>1398</v>
      </c>
      <c r="AB919" s="260" t="str">
        <f ca="1">IFERROR(IFERROR(VLOOKUP(Table_Merge1[[#This Row],[Column1]],Table11[#All],2,FALSE),LEFT(AB920,8)&amp;IF(LEN((RIGHT(AB920,2)+1))&lt;2,"0"&amp;(RIGHT(AB920,2)+1),(RIGHT(AB920,2)-1))),"")</f>
        <v>1398.10.25</v>
      </c>
      <c r="AC919" s="259" t="str">
        <f ca="1">LEFT(Table_Merge1[[#This Row],[Column2]],4)</f>
        <v>1398</v>
      </c>
      <c r="AD919" s="259" t="str">
        <f ca="1">RIGHT(LEFT(Table_Merge1[[#This Row],[Column2]],7),2)</f>
        <v>10</v>
      </c>
      <c r="AE919" s="259" t="str">
        <f ca="1">RIGHT(Table_Merge1[[#This Row],[Column2]],2)</f>
        <v>25</v>
      </c>
      <c r="AF919">
        <v>10</v>
      </c>
      <c r="AG919">
        <v>25</v>
      </c>
      <c r="AH919" s="260">
        <v>2020</v>
      </c>
      <c r="AI919" t="s">
        <v>3431</v>
      </c>
      <c r="AJ919" s="260">
        <v>15</v>
      </c>
      <c r="AK919">
        <v>1551.9</v>
      </c>
      <c r="AL919">
        <v>1794</v>
      </c>
      <c r="AM919">
        <v>1276850</v>
      </c>
      <c r="AN919">
        <v>13550</v>
      </c>
      <c r="AO919">
        <v>118537</v>
      </c>
      <c r="AP919" s="287">
        <f>IFERROR(IF(Table_Merge1[[#This Row],[LME Zinc stock]]*Table_Merge1[[#This Row],[Nima.مقدار]]=0,"",Table_Merge1[[#This Row],[LME Zinc stock]]*Table_Merge1[[#This Row],[Nima.مقدار]]),"")</f>
        <v>151353968450</v>
      </c>
      <c r="AQ919" s="287">
        <f>IFERROR(IF(Table_Merge1[[#This Row],[LME Zinc 3-month]]*Table_Merge1[[#This Row],[Nima.مقدار]]=0,"",Table_Merge1[[#This Row],[LME Zinc 3-month]]*Table_Merge1[[#This Row],[Nima.مقدار]]),"")</f>
        <v>212655378</v>
      </c>
      <c r="AR919" s="288">
        <f>IFERROR(IF(Table_Merge1[[#This Row],[LME Zinc stock]]*Table_Merge1[[#This Row],[Azad.Sell]]=0,"",Table_Merge1[[#This Row],[LME Zinc stock]]*Table_Merge1[[#This Row],[Azad.Sell]]),"")</f>
        <v>17301317500</v>
      </c>
      <c r="AS919" s="288">
        <f>IFERROR(IF(Table_Merge1[[#This Row],[LME Zinc 3-month]]*Table_Merge1[[#This Row],[Azad.Sell]]=0,"",Table_Merge1[[#This Row],[LME Zinc 3-month]]*Table_Merge1[[#This Row],[Azad.Sell]]),"")</f>
        <v>24308700</v>
      </c>
      <c r="AT919"/>
    </row>
    <row r="920" spans="1:46" x14ac:dyDescent="0.25">
      <c r="A920" s="258">
        <v>42152</v>
      </c>
      <c r="B9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1394.03.07</v>
      </c>
      <c r="C920" s="195">
        <f t="shared" ca="1" si="50"/>
        <v>1394</v>
      </c>
      <c r="D9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20" s="195">
        <f>_xlfn.NUMBERVALUE(RIGHT(Table11[[#This Row],[تاریخ شمسی]],2))</f>
        <v>7</v>
      </c>
      <c r="F9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03-07</v>
      </c>
      <c r="G920" s="195" t="s">
        <v>1071</v>
      </c>
      <c r="I920" s="259">
        <v>44718</v>
      </c>
      <c r="J920">
        <v>31600</v>
      </c>
      <c r="L920" s="259">
        <v>42152</v>
      </c>
      <c r="M920">
        <v>33133</v>
      </c>
      <c r="O920" s="283">
        <f>IFERROR(DATE(Table7[[#This Row],[year]],MONTH(DATEVALUE(Table7[[#This Row],[month]]&amp;"1")),Table7[[#This Row],[day]]),"")</f>
        <v>43759</v>
      </c>
      <c r="P920" s="257" t="s">
        <v>4345</v>
      </c>
      <c r="Q920" s="257">
        <v>2019</v>
      </c>
      <c r="R920" s="257" t="s">
        <v>3448</v>
      </c>
      <c r="S920" s="257">
        <v>21</v>
      </c>
      <c r="T920" s="257">
        <v>1490.85</v>
      </c>
      <c r="U920" s="257">
        <v>1747</v>
      </c>
      <c r="V920" s="257">
        <v>959050</v>
      </c>
      <c r="X920" s="260">
        <v>43844</v>
      </c>
      <c r="Y920" t="s">
        <v>8695</v>
      </c>
      <c r="Z920" s="260">
        <v>9</v>
      </c>
      <c r="AA920">
        <v>1398</v>
      </c>
      <c r="AB920" s="260" t="str">
        <f ca="1">IFERROR(IFERROR(VLOOKUP(Table_Merge1[[#This Row],[Column1]],Table11[#All],2,FALSE),LEFT(AB921,8)&amp;IF(LEN((RIGHT(AB921,2)+1))&lt;2,"0"&amp;(RIGHT(AB921,2)+1),(RIGHT(AB921,2)-1))),"")</f>
        <v>1398.10.24</v>
      </c>
      <c r="AC920" s="259" t="str">
        <f ca="1">LEFT(Table_Merge1[[#This Row],[Column2]],4)</f>
        <v>1398</v>
      </c>
      <c r="AD920" s="259" t="str">
        <f ca="1">RIGHT(LEFT(Table_Merge1[[#This Row],[Column2]],7),2)</f>
        <v>10</v>
      </c>
      <c r="AE920" s="259" t="str">
        <f ca="1">RIGHT(Table_Merge1[[#This Row],[Column2]],2)</f>
        <v>24</v>
      </c>
      <c r="AF920">
        <v>10</v>
      </c>
      <c r="AG920">
        <v>24</v>
      </c>
      <c r="AH920" s="260">
        <v>2020</v>
      </c>
      <c r="AI920" t="s">
        <v>3431</v>
      </c>
      <c r="AJ920" s="260">
        <v>14</v>
      </c>
      <c r="AK920">
        <v>1544.95</v>
      </c>
      <c r="AL920">
        <v>1819</v>
      </c>
      <c r="AM920">
        <v>1292500</v>
      </c>
      <c r="AN920">
        <v>13550</v>
      </c>
      <c r="AO920">
        <v>119566</v>
      </c>
      <c r="AP920" s="287">
        <f>IFERROR(IF(Table_Merge1[[#This Row],[LME Zinc stock]]*Table_Merge1[[#This Row],[Nima.مقدار]]=0,"",Table_Merge1[[#This Row],[LME Zinc stock]]*Table_Merge1[[#This Row],[Nima.مقدار]]),"")</f>
        <v>154539055000</v>
      </c>
      <c r="AQ920" s="287">
        <f>IFERROR(IF(Table_Merge1[[#This Row],[LME Zinc 3-month]]*Table_Merge1[[#This Row],[Nima.مقدار]]=0,"",Table_Merge1[[#This Row],[LME Zinc 3-month]]*Table_Merge1[[#This Row],[Nima.مقدار]]),"")</f>
        <v>217490554</v>
      </c>
      <c r="AR920" s="288">
        <f>IFERROR(IF(Table_Merge1[[#This Row],[LME Zinc stock]]*Table_Merge1[[#This Row],[Azad.Sell]]=0,"",Table_Merge1[[#This Row],[LME Zinc stock]]*Table_Merge1[[#This Row],[Azad.Sell]]),"")</f>
        <v>17513375000</v>
      </c>
      <c r="AS920" s="288">
        <f>IFERROR(IF(Table_Merge1[[#This Row],[LME Zinc 3-month]]*Table_Merge1[[#This Row],[Azad.Sell]]=0,"",Table_Merge1[[#This Row],[LME Zinc 3-month]]*Table_Merge1[[#This Row],[Azad.Sell]]),"")</f>
        <v>24647450</v>
      </c>
      <c r="AT920"/>
    </row>
    <row r="921" spans="1:46" x14ac:dyDescent="0.25">
      <c r="A921" s="258">
        <v>42154</v>
      </c>
      <c r="B9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1394.03.09</v>
      </c>
      <c r="C921" s="195">
        <f t="shared" ca="1" si="50"/>
        <v>1394</v>
      </c>
      <c r="D9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21" s="195">
        <f>_xlfn.NUMBERVALUE(RIGHT(Table11[[#This Row],[تاریخ شمسی]],2))</f>
        <v>9</v>
      </c>
      <c r="F9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03-09</v>
      </c>
      <c r="G921" s="195" t="s">
        <v>1072</v>
      </c>
      <c r="I921" s="259">
        <v>44719</v>
      </c>
      <c r="J921">
        <v>32000</v>
      </c>
      <c r="L921" s="259">
        <v>42154</v>
      </c>
      <c r="M921">
        <v>33425</v>
      </c>
      <c r="O921" s="284">
        <f>IFERROR(DATE(Table7[[#This Row],[year]],MONTH(DATEVALUE(Table7[[#This Row],[month]]&amp;"1")),Table7[[#This Row],[day]]),"")</f>
        <v>43756</v>
      </c>
      <c r="P921" s="195" t="s">
        <v>4346</v>
      </c>
      <c r="Q921" s="195">
        <v>2019</v>
      </c>
      <c r="R921" s="195" t="s">
        <v>3448</v>
      </c>
      <c r="S921" s="195">
        <v>18</v>
      </c>
      <c r="T921" s="195">
        <v>1487.5</v>
      </c>
      <c r="U921" s="195">
        <v>1751</v>
      </c>
      <c r="V921" s="195">
        <v>961375</v>
      </c>
      <c r="X921" s="260">
        <v>43843</v>
      </c>
      <c r="Y921" t="s">
        <v>8694</v>
      </c>
      <c r="Z921" s="260">
        <v>9</v>
      </c>
      <c r="AA921">
        <v>1398</v>
      </c>
      <c r="AB921" s="260" t="str">
        <f ca="1">IFERROR(IFERROR(VLOOKUP(Table_Merge1[[#This Row],[Column1]],Table11[#All],2,FALSE),LEFT(AB922,8)&amp;IF(LEN((RIGHT(AB922,2)+1))&lt;2,"0"&amp;(RIGHT(AB922,2)+1),(RIGHT(AB922,2)-1))),"")</f>
        <v>1398.10.23</v>
      </c>
      <c r="AC921" s="259" t="str">
        <f ca="1">LEFT(Table_Merge1[[#This Row],[Column2]],4)</f>
        <v>1398</v>
      </c>
      <c r="AD921" s="259" t="str">
        <f ca="1">RIGHT(LEFT(Table_Merge1[[#This Row],[Column2]],7),2)</f>
        <v>10</v>
      </c>
      <c r="AE921" s="259" t="str">
        <f ca="1">RIGHT(Table_Merge1[[#This Row],[Column2]],2)</f>
        <v>23</v>
      </c>
      <c r="AF921">
        <v>10</v>
      </c>
      <c r="AG921">
        <v>23</v>
      </c>
      <c r="AH921" s="260">
        <v>2020</v>
      </c>
      <c r="AI921" t="s">
        <v>3431</v>
      </c>
      <c r="AJ921" s="260">
        <v>13</v>
      </c>
      <c r="AK921">
        <v>1550.35</v>
      </c>
      <c r="AL921">
        <v>1818</v>
      </c>
      <c r="AM921">
        <v>1309050</v>
      </c>
      <c r="AN921">
        <v>13500</v>
      </c>
      <c r="AO921">
        <v>119068</v>
      </c>
      <c r="AP921" s="287">
        <f>IFERROR(IF(Table_Merge1[[#This Row],[LME Zinc stock]]*Table_Merge1[[#This Row],[Nima.مقدار]]=0,"",Table_Merge1[[#This Row],[LME Zinc stock]]*Table_Merge1[[#This Row],[Nima.مقدار]]),"")</f>
        <v>155865965400</v>
      </c>
      <c r="AQ921" s="287">
        <f>IFERROR(IF(Table_Merge1[[#This Row],[LME Zinc 3-month]]*Table_Merge1[[#This Row],[Nima.مقدار]]=0,"",Table_Merge1[[#This Row],[LME Zinc 3-month]]*Table_Merge1[[#This Row],[Nima.مقدار]]),"")</f>
        <v>216465624</v>
      </c>
      <c r="AR921" s="288">
        <f>IFERROR(IF(Table_Merge1[[#This Row],[LME Zinc stock]]*Table_Merge1[[#This Row],[Azad.Sell]]=0,"",Table_Merge1[[#This Row],[LME Zinc stock]]*Table_Merge1[[#This Row],[Azad.Sell]]),"")</f>
        <v>17672175000</v>
      </c>
      <c r="AS921" s="288">
        <f>IFERROR(IF(Table_Merge1[[#This Row],[LME Zinc 3-month]]*Table_Merge1[[#This Row],[Azad.Sell]]=0,"",Table_Merge1[[#This Row],[LME Zinc 3-month]]*Table_Merge1[[#This Row],[Azad.Sell]]),"")</f>
        <v>24543000</v>
      </c>
      <c r="AT921"/>
    </row>
    <row r="922" spans="1:46" x14ac:dyDescent="0.25">
      <c r="A922" s="258">
        <v>42155</v>
      </c>
      <c r="B9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1394.03.10</v>
      </c>
      <c r="C922" s="195">
        <f t="shared" ca="1" si="50"/>
        <v>1394</v>
      </c>
      <c r="D9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22" s="195">
        <f>_xlfn.NUMBERVALUE(RIGHT(Table11[[#This Row],[تاریخ شمسی]],2))</f>
        <v>10</v>
      </c>
      <c r="F9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03-10</v>
      </c>
      <c r="G922" s="195" t="s">
        <v>1073</v>
      </c>
      <c r="I922" s="259">
        <v>44720</v>
      </c>
      <c r="J922">
        <v>31850</v>
      </c>
      <c r="L922" s="259">
        <v>42155</v>
      </c>
      <c r="M922">
        <v>33327</v>
      </c>
      <c r="O922" s="283">
        <f>IFERROR(DATE(Table7[[#This Row],[year]],MONTH(DATEVALUE(Table7[[#This Row],[month]]&amp;"1")),Table7[[#This Row],[day]]),"")</f>
        <v>43755</v>
      </c>
      <c r="P922" s="257" t="s">
        <v>4347</v>
      </c>
      <c r="Q922" s="257">
        <v>2019</v>
      </c>
      <c r="R922" s="257" t="s">
        <v>3448</v>
      </c>
      <c r="S922" s="257">
        <v>17</v>
      </c>
      <c r="T922" s="257">
        <v>1484.45</v>
      </c>
      <c r="U922" s="257">
        <v>1742</v>
      </c>
      <c r="V922" s="257">
        <v>961650</v>
      </c>
      <c r="X922" s="260">
        <v>43840</v>
      </c>
      <c r="Z922" s="260">
        <v>9</v>
      </c>
      <c r="AB922" s="260" t="str">
        <f ca="1">IFERROR(IFERROR(VLOOKUP(Table_Merge1[[#This Row],[Column1]],Table11[#All],2,FALSE),LEFT(AB923,8)&amp;IF(LEN((RIGHT(AB923,2)+1))&lt;2,"0"&amp;(RIGHT(AB923,2)+1),(RIGHT(AB923,2)-1))),"")</f>
        <v>1398.10.18</v>
      </c>
      <c r="AC922" s="259" t="str">
        <f ca="1">LEFT(Table_Merge1[[#This Row],[Column2]],4)</f>
        <v>1398</v>
      </c>
      <c r="AD922" s="259" t="str">
        <f ca="1">RIGHT(LEFT(Table_Merge1[[#This Row],[Column2]],7),2)</f>
        <v>10</v>
      </c>
      <c r="AE922" s="259" t="str">
        <f ca="1">RIGHT(Table_Merge1[[#This Row],[Column2]],2)</f>
        <v>18</v>
      </c>
      <c r="AH922" s="260">
        <v>2020</v>
      </c>
      <c r="AI922" t="s">
        <v>3431</v>
      </c>
      <c r="AJ922" s="260">
        <v>10</v>
      </c>
      <c r="AK922">
        <v>1548.8</v>
      </c>
      <c r="AL922">
        <v>1814</v>
      </c>
      <c r="AM922">
        <v>1327675</v>
      </c>
      <c r="AN922">
        <v>13500</v>
      </c>
      <c r="AP922" s="287" t="str">
        <f>IFERROR(IF(Table_Merge1[[#This Row],[LME Zinc stock]]*Table_Merge1[[#This Row],[Nima.مقدار]]=0,"",Table_Merge1[[#This Row],[LME Zinc stock]]*Table_Merge1[[#This Row],[Nima.مقدار]]),"")</f>
        <v/>
      </c>
      <c r="AQ922" s="287" t="str">
        <f>IFERROR(IF(Table_Merge1[[#This Row],[LME Zinc 3-month]]*Table_Merge1[[#This Row],[Nima.مقدار]]=0,"",Table_Merge1[[#This Row],[LME Zinc 3-month]]*Table_Merge1[[#This Row],[Nima.مقدار]]),"")</f>
        <v/>
      </c>
      <c r="AR922" s="288">
        <f>IFERROR(IF(Table_Merge1[[#This Row],[LME Zinc stock]]*Table_Merge1[[#This Row],[Azad.Sell]]=0,"",Table_Merge1[[#This Row],[LME Zinc stock]]*Table_Merge1[[#This Row],[Azad.Sell]]),"")</f>
        <v>17923612500</v>
      </c>
      <c r="AS922" s="288">
        <f>IFERROR(IF(Table_Merge1[[#This Row],[LME Zinc 3-month]]*Table_Merge1[[#This Row],[Azad.Sell]]=0,"",Table_Merge1[[#This Row],[LME Zinc 3-month]]*Table_Merge1[[#This Row],[Azad.Sell]]),"")</f>
        <v>24489000</v>
      </c>
      <c r="AT922"/>
    </row>
    <row r="923" spans="1:46" x14ac:dyDescent="0.25">
      <c r="A923" s="258">
        <v>42156</v>
      </c>
      <c r="B9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1394.03.11</v>
      </c>
      <c r="C923" s="195">
        <f t="shared" ca="1" si="50"/>
        <v>1394</v>
      </c>
      <c r="D9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23" s="195">
        <f>_xlfn.NUMBERVALUE(RIGHT(Table11[[#This Row],[تاریخ شمسی]],2))</f>
        <v>11</v>
      </c>
      <c r="F9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03-11</v>
      </c>
      <c r="G923" s="195" t="s">
        <v>1074</v>
      </c>
      <c r="I923" s="259">
        <v>44721</v>
      </c>
      <c r="J923">
        <v>32250</v>
      </c>
      <c r="L923" s="259">
        <v>42156</v>
      </c>
      <c r="M923">
        <v>33347</v>
      </c>
      <c r="O923" s="284">
        <f>IFERROR(DATE(Table7[[#This Row],[year]],MONTH(DATEVALUE(Table7[[#This Row],[month]]&amp;"1")),Table7[[#This Row],[day]]),"")</f>
        <v>43754</v>
      </c>
      <c r="P923" s="195" t="s">
        <v>4348</v>
      </c>
      <c r="Q923" s="195">
        <v>2019</v>
      </c>
      <c r="R923" s="195" t="s">
        <v>3448</v>
      </c>
      <c r="S923" s="195">
        <v>16</v>
      </c>
      <c r="T923" s="195">
        <v>1482.55</v>
      </c>
      <c r="U923" s="195">
        <v>1732</v>
      </c>
      <c r="V923" s="195">
        <v>963825</v>
      </c>
      <c r="X923" s="260">
        <v>43839</v>
      </c>
      <c r="Y923" t="s">
        <v>8693</v>
      </c>
      <c r="Z923" s="260">
        <v>9</v>
      </c>
      <c r="AA923">
        <v>1398</v>
      </c>
      <c r="AB923" s="260" t="str">
        <f ca="1">IFERROR(IFERROR(VLOOKUP(Table_Merge1[[#This Row],[Column1]],Table11[#All],2,FALSE),LEFT(AB924,8)&amp;IF(LEN((RIGHT(AB924,2)+1))&lt;2,"0"&amp;(RIGHT(AB924,2)+1),(RIGHT(AB924,2)-1))),"")</f>
        <v>1398.10.19</v>
      </c>
      <c r="AC923" s="259" t="str">
        <f ca="1">LEFT(Table_Merge1[[#This Row],[Column2]],4)</f>
        <v>1398</v>
      </c>
      <c r="AD923" s="259" t="str">
        <f ca="1">RIGHT(LEFT(Table_Merge1[[#This Row],[Column2]],7),2)</f>
        <v>10</v>
      </c>
      <c r="AE923" s="259" t="str">
        <f ca="1">RIGHT(Table_Merge1[[#This Row],[Column2]],2)</f>
        <v>19</v>
      </c>
      <c r="AF923">
        <v>10</v>
      </c>
      <c r="AG923">
        <v>19</v>
      </c>
      <c r="AH923" s="260">
        <v>2020</v>
      </c>
      <c r="AI923" t="s">
        <v>3431</v>
      </c>
      <c r="AJ923" s="260">
        <v>9</v>
      </c>
      <c r="AK923">
        <v>1547.85</v>
      </c>
      <c r="AL923">
        <v>1808</v>
      </c>
      <c r="AM923">
        <v>1340725</v>
      </c>
      <c r="AN923">
        <v>13500</v>
      </c>
      <c r="AO923">
        <v>117541</v>
      </c>
      <c r="AP923" s="287">
        <f>IFERROR(IF(Table_Merge1[[#This Row],[LME Zinc stock]]*Table_Merge1[[#This Row],[Nima.مقدار]]=0,"",Table_Merge1[[#This Row],[LME Zinc stock]]*Table_Merge1[[#This Row],[Nima.مقدار]]),"")</f>
        <v>157590157225</v>
      </c>
      <c r="AQ923" s="287">
        <f>IFERROR(IF(Table_Merge1[[#This Row],[LME Zinc 3-month]]*Table_Merge1[[#This Row],[Nima.مقدار]]=0,"",Table_Merge1[[#This Row],[LME Zinc 3-month]]*Table_Merge1[[#This Row],[Nima.مقدار]]),"")</f>
        <v>212514128</v>
      </c>
      <c r="AR923" s="288">
        <f>IFERROR(IF(Table_Merge1[[#This Row],[LME Zinc stock]]*Table_Merge1[[#This Row],[Azad.Sell]]=0,"",Table_Merge1[[#This Row],[LME Zinc stock]]*Table_Merge1[[#This Row],[Azad.Sell]]),"")</f>
        <v>18099787500</v>
      </c>
      <c r="AS923" s="288">
        <f>IFERROR(IF(Table_Merge1[[#This Row],[LME Zinc 3-month]]*Table_Merge1[[#This Row],[Azad.Sell]]=0,"",Table_Merge1[[#This Row],[LME Zinc 3-month]]*Table_Merge1[[#This Row],[Azad.Sell]]),"")</f>
        <v>24408000</v>
      </c>
      <c r="AT923"/>
    </row>
    <row r="924" spans="1:46" x14ac:dyDescent="0.25">
      <c r="A924" s="258">
        <v>42157</v>
      </c>
      <c r="B9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1394.03.12</v>
      </c>
      <c r="C924" s="195">
        <f t="shared" ca="1" si="50"/>
        <v>1394</v>
      </c>
      <c r="D9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24" s="195">
        <f>_xlfn.NUMBERVALUE(RIGHT(Table11[[#This Row],[تاریخ شمسی]],2))</f>
        <v>12</v>
      </c>
      <c r="F9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03-12</v>
      </c>
      <c r="G924" s="195" t="s">
        <v>1075</v>
      </c>
      <c r="I924" s="259">
        <v>44722</v>
      </c>
      <c r="J924">
        <v>32250</v>
      </c>
      <c r="L924" s="259">
        <v>42157</v>
      </c>
      <c r="M924">
        <v>33370</v>
      </c>
      <c r="O924" s="283">
        <f>IFERROR(DATE(Table7[[#This Row],[year]],MONTH(DATEVALUE(Table7[[#This Row],[month]]&amp;"1")),Table7[[#This Row],[day]]),"")</f>
        <v>43753</v>
      </c>
      <c r="P924" s="257" t="s">
        <v>4349</v>
      </c>
      <c r="Q924" s="257">
        <v>2019</v>
      </c>
      <c r="R924" s="257" t="s">
        <v>3448</v>
      </c>
      <c r="S924" s="257">
        <v>15</v>
      </c>
      <c r="T924" s="257">
        <v>1494.75</v>
      </c>
      <c r="U924" s="257">
        <v>1720</v>
      </c>
      <c r="V924" s="257">
        <v>966200</v>
      </c>
      <c r="X924" s="260">
        <v>43838</v>
      </c>
      <c r="Y924" t="s">
        <v>8692</v>
      </c>
      <c r="Z924" s="260">
        <v>9</v>
      </c>
      <c r="AA924">
        <v>1398</v>
      </c>
      <c r="AB924" s="260" t="str">
        <f ca="1">IFERROR(IFERROR(VLOOKUP(Table_Merge1[[#This Row],[Column1]],Table11[#All],2,FALSE),LEFT(AB925,8)&amp;IF(LEN((RIGHT(AB925,2)+1))&lt;2,"0"&amp;(RIGHT(AB925,2)+1),(RIGHT(AB925,2)-1))),"")</f>
        <v>1398.10.18</v>
      </c>
      <c r="AC924" s="259" t="str">
        <f ca="1">LEFT(Table_Merge1[[#This Row],[Column2]],4)</f>
        <v>1398</v>
      </c>
      <c r="AD924" s="259" t="str">
        <f ca="1">RIGHT(LEFT(Table_Merge1[[#This Row],[Column2]],7),2)</f>
        <v>10</v>
      </c>
      <c r="AE924" s="259" t="str">
        <f ca="1">RIGHT(Table_Merge1[[#This Row],[Column2]],2)</f>
        <v>18</v>
      </c>
      <c r="AF924">
        <v>10</v>
      </c>
      <c r="AG924">
        <v>18</v>
      </c>
      <c r="AH924" s="260">
        <v>2020</v>
      </c>
      <c r="AI924" t="s">
        <v>3431</v>
      </c>
      <c r="AJ924" s="260">
        <v>8</v>
      </c>
      <c r="AK924">
        <v>1582.85</v>
      </c>
      <c r="AL924">
        <v>1814</v>
      </c>
      <c r="AM924">
        <v>1353875</v>
      </c>
      <c r="AN924">
        <v>14020</v>
      </c>
      <c r="AO924">
        <v>118048</v>
      </c>
      <c r="AP924" s="287">
        <f>IFERROR(IF(Table_Merge1[[#This Row],[LME Zinc stock]]*Table_Merge1[[#This Row],[Nima.مقدار]]=0,"",Table_Merge1[[#This Row],[LME Zinc stock]]*Table_Merge1[[#This Row],[Nima.مقدار]]),"")</f>
        <v>159822236000</v>
      </c>
      <c r="AQ924" s="287">
        <f>IFERROR(IF(Table_Merge1[[#This Row],[LME Zinc 3-month]]*Table_Merge1[[#This Row],[Nima.مقدار]]=0,"",Table_Merge1[[#This Row],[LME Zinc 3-month]]*Table_Merge1[[#This Row],[Nima.مقدار]]),"")</f>
        <v>214139072</v>
      </c>
      <c r="AR924" s="288">
        <f>IFERROR(IF(Table_Merge1[[#This Row],[LME Zinc stock]]*Table_Merge1[[#This Row],[Azad.Sell]]=0,"",Table_Merge1[[#This Row],[LME Zinc stock]]*Table_Merge1[[#This Row],[Azad.Sell]]),"")</f>
        <v>18981327500</v>
      </c>
      <c r="AS924" s="288">
        <f>IFERROR(IF(Table_Merge1[[#This Row],[LME Zinc 3-month]]*Table_Merge1[[#This Row],[Azad.Sell]]=0,"",Table_Merge1[[#This Row],[LME Zinc 3-month]]*Table_Merge1[[#This Row],[Azad.Sell]]),"")</f>
        <v>25432280</v>
      </c>
      <c r="AT924"/>
    </row>
    <row r="925" spans="1:46" x14ac:dyDescent="0.25">
      <c r="A925" s="258">
        <v>42161</v>
      </c>
      <c r="B9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1394.03.16</v>
      </c>
      <c r="C925" s="195">
        <f t="shared" ca="1" si="50"/>
        <v>1394</v>
      </c>
      <c r="D9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25" s="195">
        <f>_xlfn.NUMBERVALUE(RIGHT(Table11[[#This Row],[تاریخ شمسی]],2))</f>
        <v>16</v>
      </c>
      <c r="F9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03-16</v>
      </c>
      <c r="G925" s="195" t="s">
        <v>1076</v>
      </c>
      <c r="I925" s="259">
        <v>44723</v>
      </c>
      <c r="J925">
        <v>32750</v>
      </c>
      <c r="L925" s="259">
        <v>42161</v>
      </c>
      <c r="M925">
        <v>33199</v>
      </c>
      <c r="O925" s="284">
        <f>IFERROR(DATE(Table7[[#This Row],[year]],MONTH(DATEVALUE(Table7[[#This Row],[month]]&amp;"1")),Table7[[#This Row],[day]]),"")</f>
        <v>43752</v>
      </c>
      <c r="P925" s="195" t="s">
        <v>4350</v>
      </c>
      <c r="Q925" s="195">
        <v>2019</v>
      </c>
      <c r="R925" s="195" t="s">
        <v>3448</v>
      </c>
      <c r="S925" s="195">
        <v>14</v>
      </c>
      <c r="T925" s="195">
        <v>1494.2</v>
      </c>
      <c r="U925" s="195">
        <v>1724</v>
      </c>
      <c r="V925" s="195">
        <v>968525</v>
      </c>
      <c r="X925" s="260">
        <v>43837</v>
      </c>
      <c r="Y925" t="s">
        <v>8691</v>
      </c>
      <c r="Z925" s="260">
        <v>9</v>
      </c>
      <c r="AA925">
        <v>1398</v>
      </c>
      <c r="AB925" s="260" t="str">
        <f ca="1">IFERROR(IFERROR(VLOOKUP(Table_Merge1[[#This Row],[Column1]],Table11[#All],2,FALSE),LEFT(AB926,8)&amp;IF(LEN((RIGHT(AB926,2)+1))&lt;2,"0"&amp;(RIGHT(AB926,2)+1),(RIGHT(AB926,2)-1))),"")</f>
        <v>1398.10.17</v>
      </c>
      <c r="AC925" s="259" t="str">
        <f ca="1">LEFT(Table_Merge1[[#This Row],[Column2]],4)</f>
        <v>1398</v>
      </c>
      <c r="AD925" s="259" t="str">
        <f ca="1">RIGHT(LEFT(Table_Merge1[[#This Row],[Column2]],7),2)</f>
        <v>10</v>
      </c>
      <c r="AE925" s="259" t="str">
        <f ca="1">RIGHT(Table_Merge1[[#This Row],[Column2]],2)</f>
        <v>17</v>
      </c>
      <c r="AF925">
        <v>10</v>
      </c>
      <c r="AG925">
        <v>17</v>
      </c>
      <c r="AH925" s="260">
        <v>2020</v>
      </c>
      <c r="AI925" t="s">
        <v>3431</v>
      </c>
      <c r="AJ925" s="260">
        <v>7</v>
      </c>
      <c r="AK925">
        <v>1566.5</v>
      </c>
      <c r="AL925">
        <v>1805.5</v>
      </c>
      <c r="AM925">
        <v>1367875</v>
      </c>
      <c r="AN925">
        <v>14000</v>
      </c>
      <c r="AO925">
        <v>139000</v>
      </c>
      <c r="AP925" s="287">
        <f>IFERROR(IF(Table_Merge1[[#This Row],[LME Zinc stock]]*Table_Merge1[[#This Row],[Nima.مقدار]]=0,"",Table_Merge1[[#This Row],[LME Zinc stock]]*Table_Merge1[[#This Row],[Nima.مقدار]]),"")</f>
        <v>190134625000</v>
      </c>
      <c r="AQ925" s="287">
        <f>IFERROR(IF(Table_Merge1[[#This Row],[LME Zinc 3-month]]*Table_Merge1[[#This Row],[Nima.مقدار]]=0,"",Table_Merge1[[#This Row],[LME Zinc 3-month]]*Table_Merge1[[#This Row],[Nima.مقدار]]),"")</f>
        <v>250964500</v>
      </c>
      <c r="AR925" s="288">
        <f>IFERROR(IF(Table_Merge1[[#This Row],[LME Zinc stock]]*Table_Merge1[[#This Row],[Azad.Sell]]=0,"",Table_Merge1[[#This Row],[LME Zinc stock]]*Table_Merge1[[#This Row],[Azad.Sell]]),"")</f>
        <v>19150250000</v>
      </c>
      <c r="AS925" s="288">
        <f>IFERROR(IF(Table_Merge1[[#This Row],[LME Zinc 3-month]]*Table_Merge1[[#This Row],[Azad.Sell]]=0,"",Table_Merge1[[#This Row],[LME Zinc 3-month]]*Table_Merge1[[#This Row],[Azad.Sell]]),"")</f>
        <v>25277000</v>
      </c>
      <c r="AT925"/>
    </row>
    <row r="926" spans="1:46" x14ac:dyDescent="0.25">
      <c r="A926" s="258">
        <v>42162</v>
      </c>
      <c r="B9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1394.03.17</v>
      </c>
      <c r="C926" s="195">
        <f t="shared" ca="1" si="50"/>
        <v>1394</v>
      </c>
      <c r="D9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26" s="195">
        <f>_xlfn.NUMBERVALUE(RIGHT(Table11[[#This Row],[تاریخ شمسی]],2))</f>
        <v>17</v>
      </c>
      <c r="F9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03-17</v>
      </c>
      <c r="G926" s="195" t="s">
        <v>1077</v>
      </c>
      <c r="I926" s="259">
        <v>44724</v>
      </c>
      <c r="J926">
        <v>33200</v>
      </c>
      <c r="L926" s="259">
        <v>42162</v>
      </c>
      <c r="M926">
        <v>33150</v>
      </c>
      <c r="O926" s="283">
        <f>IFERROR(DATE(Table7[[#This Row],[year]],MONTH(DATEVALUE(Table7[[#This Row],[month]]&amp;"1")),Table7[[#This Row],[day]]),"")</f>
        <v>43749</v>
      </c>
      <c r="P926" s="257" t="s">
        <v>4351</v>
      </c>
      <c r="Q926" s="257">
        <v>2019</v>
      </c>
      <c r="R926" s="257" t="s">
        <v>3448</v>
      </c>
      <c r="S926" s="257">
        <v>11</v>
      </c>
      <c r="T926" s="257">
        <v>1498.35</v>
      </c>
      <c r="U926" s="257">
        <v>1720</v>
      </c>
      <c r="V926" s="257">
        <v>970425</v>
      </c>
      <c r="X926" s="260">
        <v>43836</v>
      </c>
      <c r="Y926" t="s">
        <v>8690</v>
      </c>
      <c r="Z926" s="260">
        <v>9</v>
      </c>
      <c r="AA926">
        <v>1398</v>
      </c>
      <c r="AB926" s="260" t="str">
        <f ca="1">IFERROR(IFERROR(VLOOKUP(Table_Merge1[[#This Row],[Column1]],Table11[#All],2,FALSE),LEFT(AB927,8)&amp;IF(LEN((RIGHT(AB927,2)+1))&lt;2,"0"&amp;(RIGHT(AB927,2)+1),(RIGHT(AB927,2)-1))),"")</f>
        <v>1398.10.16</v>
      </c>
      <c r="AC926" s="259" t="str">
        <f ca="1">LEFT(Table_Merge1[[#This Row],[Column2]],4)</f>
        <v>1398</v>
      </c>
      <c r="AD926" s="259" t="str">
        <f ca="1">RIGHT(LEFT(Table_Merge1[[#This Row],[Column2]],7),2)</f>
        <v>10</v>
      </c>
      <c r="AE926" s="259" t="str">
        <f ca="1">RIGHT(Table_Merge1[[#This Row],[Column2]],2)</f>
        <v>16</v>
      </c>
      <c r="AF926">
        <v>10</v>
      </c>
      <c r="AG926">
        <v>16</v>
      </c>
      <c r="AH926" s="260">
        <v>2020</v>
      </c>
      <c r="AI926" t="s">
        <v>3431</v>
      </c>
      <c r="AJ926" s="260">
        <v>6</v>
      </c>
      <c r="AK926">
        <v>1576.85</v>
      </c>
      <c r="AL926">
        <v>1797</v>
      </c>
      <c r="AM926">
        <v>1381175</v>
      </c>
      <c r="AN926">
        <v>13950</v>
      </c>
      <c r="AO926">
        <v>117669</v>
      </c>
      <c r="AP926" s="287">
        <f>IFERROR(IF(Table_Merge1[[#This Row],[LME Zinc stock]]*Table_Merge1[[#This Row],[Nima.مقدار]]=0,"",Table_Merge1[[#This Row],[LME Zinc stock]]*Table_Merge1[[#This Row],[Nima.مقدار]]),"")</f>
        <v>162521481075</v>
      </c>
      <c r="AQ926" s="287">
        <f>IFERROR(IF(Table_Merge1[[#This Row],[LME Zinc 3-month]]*Table_Merge1[[#This Row],[Nima.مقدار]]=0,"",Table_Merge1[[#This Row],[LME Zinc 3-month]]*Table_Merge1[[#This Row],[Nima.مقدار]]),"")</f>
        <v>211451193</v>
      </c>
      <c r="AR926" s="288">
        <f>IFERROR(IF(Table_Merge1[[#This Row],[LME Zinc stock]]*Table_Merge1[[#This Row],[Azad.Sell]]=0,"",Table_Merge1[[#This Row],[LME Zinc stock]]*Table_Merge1[[#This Row],[Azad.Sell]]),"")</f>
        <v>19267391250</v>
      </c>
      <c r="AS926" s="288">
        <f>IFERROR(IF(Table_Merge1[[#This Row],[LME Zinc 3-month]]*Table_Merge1[[#This Row],[Azad.Sell]]=0,"",Table_Merge1[[#This Row],[LME Zinc 3-month]]*Table_Merge1[[#This Row],[Azad.Sell]]),"")</f>
        <v>25068150</v>
      </c>
      <c r="AT926"/>
    </row>
    <row r="927" spans="1:46" x14ac:dyDescent="0.25">
      <c r="A927" s="258">
        <v>42163</v>
      </c>
      <c r="B9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1394.03.18</v>
      </c>
      <c r="C927" s="195">
        <f t="shared" ca="1" si="50"/>
        <v>1394</v>
      </c>
      <c r="D9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27" s="195">
        <f>_xlfn.NUMBERVALUE(RIGHT(Table11[[#This Row],[تاریخ شمسی]],2))</f>
        <v>18</v>
      </c>
      <c r="F9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03-18</v>
      </c>
      <c r="G927" s="195" t="s">
        <v>1078</v>
      </c>
      <c r="I927" s="259">
        <v>44725</v>
      </c>
      <c r="J927">
        <v>33000</v>
      </c>
      <c r="L927" s="259">
        <v>42163</v>
      </c>
      <c r="M927">
        <v>33172</v>
      </c>
      <c r="O927" s="284">
        <f>IFERROR(DATE(Table7[[#This Row],[year]],MONTH(DATEVALUE(Table7[[#This Row],[month]]&amp;"1")),Table7[[#This Row],[day]]),"")</f>
        <v>43748</v>
      </c>
      <c r="P927" s="195" t="s">
        <v>4352</v>
      </c>
      <c r="Q927" s="195">
        <v>2019</v>
      </c>
      <c r="R927" s="195" t="s">
        <v>3448</v>
      </c>
      <c r="S927" s="195">
        <v>10</v>
      </c>
      <c r="T927" s="195">
        <v>1508.2</v>
      </c>
      <c r="U927" s="195">
        <v>1717</v>
      </c>
      <c r="V927" s="195">
        <v>972475</v>
      </c>
      <c r="X927" s="260">
        <v>43833</v>
      </c>
      <c r="Z927" s="260">
        <v>9</v>
      </c>
      <c r="AB927" s="260" t="str">
        <f ca="1">IFERROR(IFERROR(VLOOKUP(Table_Merge1[[#This Row],[Column1]],Table11[#All],2,FALSE),LEFT(AB928,8)&amp;IF(LEN((RIGHT(AB928,2)+1))&lt;2,"0"&amp;(RIGHT(AB928,2)+1),(RIGHT(AB928,2)-1))),"")</f>
        <v>1398.10.11</v>
      </c>
      <c r="AC927" s="259" t="str">
        <f ca="1">LEFT(Table_Merge1[[#This Row],[Column2]],4)</f>
        <v>1398</v>
      </c>
      <c r="AD927" s="259" t="str">
        <f ca="1">RIGHT(LEFT(Table_Merge1[[#This Row],[Column2]],7),2)</f>
        <v>10</v>
      </c>
      <c r="AE927" s="259" t="str">
        <f ca="1">RIGHT(Table_Merge1[[#This Row],[Column2]],2)</f>
        <v>11</v>
      </c>
      <c r="AH927" s="260">
        <v>2020</v>
      </c>
      <c r="AI927" t="s">
        <v>3431</v>
      </c>
      <c r="AJ927" s="260">
        <v>3</v>
      </c>
      <c r="AK927">
        <v>1547.4</v>
      </c>
      <c r="AL927">
        <v>1793</v>
      </c>
      <c r="AM927">
        <v>1396550</v>
      </c>
      <c r="AN927">
        <v>13350</v>
      </c>
      <c r="AP927" s="287" t="str">
        <f>IFERROR(IF(Table_Merge1[[#This Row],[LME Zinc stock]]*Table_Merge1[[#This Row],[Nima.مقدار]]=0,"",Table_Merge1[[#This Row],[LME Zinc stock]]*Table_Merge1[[#This Row],[Nima.مقدار]]),"")</f>
        <v/>
      </c>
      <c r="AQ927" s="287" t="str">
        <f>IFERROR(IF(Table_Merge1[[#This Row],[LME Zinc 3-month]]*Table_Merge1[[#This Row],[Nima.مقدار]]=0,"",Table_Merge1[[#This Row],[LME Zinc 3-month]]*Table_Merge1[[#This Row],[Nima.مقدار]]),"")</f>
        <v/>
      </c>
      <c r="AR927" s="288">
        <f>IFERROR(IF(Table_Merge1[[#This Row],[LME Zinc stock]]*Table_Merge1[[#This Row],[Azad.Sell]]=0,"",Table_Merge1[[#This Row],[LME Zinc stock]]*Table_Merge1[[#This Row],[Azad.Sell]]),"")</f>
        <v>18643942500</v>
      </c>
      <c r="AS927" s="288">
        <f>IFERROR(IF(Table_Merge1[[#This Row],[LME Zinc 3-month]]*Table_Merge1[[#This Row],[Azad.Sell]]=0,"",Table_Merge1[[#This Row],[LME Zinc 3-month]]*Table_Merge1[[#This Row],[Azad.Sell]]),"")</f>
        <v>23936550</v>
      </c>
      <c r="AT927"/>
    </row>
    <row r="928" spans="1:46" x14ac:dyDescent="0.25">
      <c r="A928" s="258">
        <v>42164</v>
      </c>
      <c r="B9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1394.03.19</v>
      </c>
      <c r="C928" s="195">
        <f t="shared" ca="1" si="50"/>
        <v>1394</v>
      </c>
      <c r="D9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28" s="195">
        <f>_xlfn.NUMBERVALUE(RIGHT(Table11[[#This Row],[تاریخ شمسی]],2))</f>
        <v>19</v>
      </c>
      <c r="F9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03-19</v>
      </c>
      <c r="G928" s="195" t="s">
        <v>1079</v>
      </c>
      <c r="I928" s="259">
        <v>44726</v>
      </c>
      <c r="J928">
        <v>32350</v>
      </c>
      <c r="L928" s="259">
        <v>42164</v>
      </c>
      <c r="M928">
        <v>33285</v>
      </c>
      <c r="O928" s="283">
        <f>IFERROR(DATE(Table7[[#This Row],[year]],MONTH(DATEVALUE(Table7[[#This Row],[month]]&amp;"1")),Table7[[#This Row],[day]]),"")</f>
        <v>43747</v>
      </c>
      <c r="P928" s="257" t="s">
        <v>4353</v>
      </c>
      <c r="Q928" s="257">
        <v>2019</v>
      </c>
      <c r="R928" s="257" t="s">
        <v>3448</v>
      </c>
      <c r="S928" s="257">
        <v>9</v>
      </c>
      <c r="T928" s="257">
        <v>1503.4</v>
      </c>
      <c r="U928" s="257">
        <v>1742</v>
      </c>
      <c r="V928" s="257">
        <v>974625</v>
      </c>
      <c r="X928" s="260">
        <v>43832</v>
      </c>
      <c r="Y928" t="s">
        <v>8689</v>
      </c>
      <c r="Z928" s="260">
        <v>9</v>
      </c>
      <c r="AA928">
        <v>1398</v>
      </c>
      <c r="AB928" s="260" t="str">
        <f ca="1">IFERROR(IFERROR(VLOOKUP(Table_Merge1[[#This Row],[Column1]],Table11[#All],2,FALSE),LEFT(AB929,8)&amp;IF(LEN((RIGHT(AB929,2)+1))&lt;2,"0"&amp;(RIGHT(AB929,2)+1),(RIGHT(AB929,2)-1))),"")</f>
        <v>1398.10.12</v>
      </c>
      <c r="AC928" s="259" t="str">
        <f ca="1">LEFT(Table_Merge1[[#This Row],[Column2]],4)</f>
        <v>1398</v>
      </c>
      <c r="AD928" s="259" t="str">
        <f ca="1">RIGHT(LEFT(Table_Merge1[[#This Row],[Column2]],7),2)</f>
        <v>10</v>
      </c>
      <c r="AE928" s="259" t="str">
        <f ca="1">RIGHT(Table_Merge1[[#This Row],[Column2]],2)</f>
        <v>12</v>
      </c>
      <c r="AF928">
        <v>10</v>
      </c>
      <c r="AG928">
        <v>12</v>
      </c>
      <c r="AH928" s="260">
        <v>2020</v>
      </c>
      <c r="AI928" t="s">
        <v>3431</v>
      </c>
      <c r="AJ928" s="260">
        <v>2</v>
      </c>
      <c r="AK928">
        <v>1520.55</v>
      </c>
      <c r="AL928">
        <v>1798</v>
      </c>
      <c r="AM928">
        <v>1410675</v>
      </c>
      <c r="AN928">
        <v>13350</v>
      </c>
      <c r="AO928">
        <v>118347</v>
      </c>
      <c r="AP928" s="287">
        <f>IFERROR(IF(Table_Merge1[[#This Row],[LME Zinc stock]]*Table_Merge1[[#This Row],[Nima.مقدار]]=0,"",Table_Merge1[[#This Row],[LME Zinc stock]]*Table_Merge1[[#This Row],[Nima.مقدار]]),"")</f>
        <v>166949154225</v>
      </c>
      <c r="AQ928" s="287">
        <f>IFERROR(IF(Table_Merge1[[#This Row],[LME Zinc 3-month]]*Table_Merge1[[#This Row],[Nima.مقدار]]=0,"",Table_Merge1[[#This Row],[LME Zinc 3-month]]*Table_Merge1[[#This Row],[Nima.مقدار]]),"")</f>
        <v>212787906</v>
      </c>
      <c r="AR928" s="288">
        <f>IFERROR(IF(Table_Merge1[[#This Row],[LME Zinc stock]]*Table_Merge1[[#This Row],[Azad.Sell]]=0,"",Table_Merge1[[#This Row],[LME Zinc stock]]*Table_Merge1[[#This Row],[Azad.Sell]]),"")</f>
        <v>18832511250</v>
      </c>
      <c r="AS928" s="288">
        <f>IFERROR(IF(Table_Merge1[[#This Row],[LME Zinc 3-month]]*Table_Merge1[[#This Row],[Azad.Sell]]=0,"",Table_Merge1[[#This Row],[LME Zinc 3-month]]*Table_Merge1[[#This Row],[Azad.Sell]]),"")</f>
        <v>24003300</v>
      </c>
      <c r="AT928"/>
    </row>
    <row r="929" spans="1:46" x14ac:dyDescent="0.25">
      <c r="A929" s="258">
        <v>42165</v>
      </c>
      <c r="B9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1394.03.20</v>
      </c>
      <c r="C929" s="195">
        <f t="shared" ca="1" si="50"/>
        <v>1394</v>
      </c>
      <c r="D9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29" s="195">
        <f>_xlfn.NUMBERVALUE(RIGHT(Table11[[#This Row],[تاریخ شمسی]],2))</f>
        <v>20</v>
      </c>
      <c r="F9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03-20</v>
      </c>
      <c r="G929" s="195" t="s">
        <v>1080</v>
      </c>
      <c r="I929" s="259">
        <v>44727</v>
      </c>
      <c r="J929">
        <v>31850</v>
      </c>
      <c r="L929" s="259">
        <v>42165</v>
      </c>
      <c r="M929">
        <v>33221</v>
      </c>
      <c r="O929" s="284">
        <f>IFERROR(DATE(Table7[[#This Row],[year]],MONTH(DATEVALUE(Table7[[#This Row],[month]]&amp;"1")),Table7[[#This Row],[day]]),"")</f>
        <v>43746</v>
      </c>
      <c r="P929" s="195" t="s">
        <v>4354</v>
      </c>
      <c r="Q929" s="195">
        <v>2019</v>
      </c>
      <c r="R929" s="195" t="s">
        <v>3448</v>
      </c>
      <c r="S929" s="195">
        <v>8</v>
      </c>
      <c r="T929" s="195">
        <v>1500</v>
      </c>
      <c r="U929" s="195">
        <v>1731</v>
      </c>
      <c r="V929" s="195">
        <v>977125</v>
      </c>
      <c r="X929" s="260">
        <v>43829</v>
      </c>
      <c r="Y929" t="s">
        <v>8688</v>
      </c>
      <c r="Z929" s="260">
        <v>9</v>
      </c>
      <c r="AA929">
        <v>1398</v>
      </c>
      <c r="AB929" s="260" t="str">
        <f ca="1">IFERROR(IFERROR(VLOOKUP(Table_Merge1[[#This Row],[Column1]],Table11[#All],2,FALSE),LEFT(AB930,8)&amp;IF(LEN((RIGHT(AB930,2)+1))&lt;2,"0"&amp;(RIGHT(AB930,2)+1),(RIGHT(AB930,2)-1))),"")</f>
        <v>1398.10.09</v>
      </c>
      <c r="AC929" s="259" t="str">
        <f ca="1">LEFT(Table_Merge1[[#This Row],[Column2]],4)</f>
        <v>1398</v>
      </c>
      <c r="AD929" s="259" t="str">
        <f ca="1">RIGHT(LEFT(Table_Merge1[[#This Row],[Column2]],7),2)</f>
        <v>10</v>
      </c>
      <c r="AE929" s="259" t="str">
        <f ca="1">RIGHT(Table_Merge1[[#This Row],[Column2]],2)</f>
        <v>09</v>
      </c>
      <c r="AF929">
        <v>10</v>
      </c>
      <c r="AG929">
        <v>9</v>
      </c>
      <c r="AH929" s="260">
        <v>2019</v>
      </c>
      <c r="AI929" t="s">
        <v>3452</v>
      </c>
      <c r="AJ929" s="260">
        <v>30</v>
      </c>
      <c r="AK929">
        <v>1511.5</v>
      </c>
      <c r="AL929">
        <v>0</v>
      </c>
      <c r="AM929">
        <v>0</v>
      </c>
      <c r="AO929">
        <v>115206</v>
      </c>
      <c r="AP929" s="287" t="str">
        <f>IFERROR(IF(Table_Merge1[[#This Row],[LME Zinc stock]]*Table_Merge1[[#This Row],[Nima.مقدار]]=0,"",Table_Merge1[[#This Row],[LME Zinc stock]]*Table_Merge1[[#This Row],[Nima.مقدار]]),"")</f>
        <v/>
      </c>
      <c r="AQ929" s="287" t="str">
        <f>IFERROR(IF(Table_Merge1[[#This Row],[LME Zinc 3-month]]*Table_Merge1[[#This Row],[Nima.مقدار]]=0,"",Table_Merge1[[#This Row],[LME Zinc 3-month]]*Table_Merge1[[#This Row],[Nima.مقدار]]),"")</f>
        <v/>
      </c>
      <c r="AR929" s="288" t="str">
        <f>IFERROR(IF(Table_Merge1[[#This Row],[LME Zinc stock]]*Table_Merge1[[#This Row],[Azad.Sell]]=0,"",Table_Merge1[[#This Row],[LME Zinc stock]]*Table_Merge1[[#This Row],[Azad.Sell]]),"")</f>
        <v/>
      </c>
      <c r="AS929" s="288" t="str">
        <f>IFERROR(IF(Table_Merge1[[#This Row],[LME Zinc 3-month]]*Table_Merge1[[#This Row],[Azad.Sell]]=0,"",Table_Merge1[[#This Row],[LME Zinc 3-month]]*Table_Merge1[[#This Row],[Azad.Sell]]),"")</f>
        <v/>
      </c>
      <c r="AT929"/>
    </row>
    <row r="930" spans="1:46" x14ac:dyDescent="0.25">
      <c r="A930" s="258">
        <v>42166</v>
      </c>
      <c r="B9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1394.03.21</v>
      </c>
      <c r="C930" s="195">
        <f t="shared" ca="1" si="50"/>
        <v>1394</v>
      </c>
      <c r="D9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30" s="195">
        <f>_xlfn.NUMBERVALUE(RIGHT(Table11[[#This Row],[تاریخ شمسی]],2))</f>
        <v>21</v>
      </c>
      <c r="F9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03-21</v>
      </c>
      <c r="G930" s="195" t="s">
        <v>1081</v>
      </c>
      <c r="I930" s="259">
        <v>44728</v>
      </c>
      <c r="J930">
        <v>31900</v>
      </c>
      <c r="L930" s="259">
        <v>42166</v>
      </c>
      <c r="M930">
        <v>33052</v>
      </c>
      <c r="O930" s="283">
        <f>IFERROR(DATE(Table7[[#This Row],[year]],MONTH(DATEVALUE(Table7[[#This Row],[month]]&amp;"1")),Table7[[#This Row],[day]]),"")</f>
        <v>43745</v>
      </c>
      <c r="P930" s="257" t="s">
        <v>4355</v>
      </c>
      <c r="Q930" s="257">
        <v>2019</v>
      </c>
      <c r="R930" s="257" t="s">
        <v>3448</v>
      </c>
      <c r="S930" s="257">
        <v>7</v>
      </c>
      <c r="T930" s="257">
        <v>1502.15</v>
      </c>
      <c r="U930" s="257">
        <v>1730</v>
      </c>
      <c r="V930" s="257">
        <v>979575</v>
      </c>
      <c r="X930" s="260">
        <v>43826</v>
      </c>
      <c r="Z930" s="260">
        <v>9</v>
      </c>
      <c r="AB930" s="260" t="str">
        <f ca="1">IFERROR(IFERROR(VLOOKUP(Table_Merge1[[#This Row],[Column1]],Table11[#All],2,FALSE),LEFT(AB931,8)&amp;IF(LEN((RIGHT(AB931,2)+1))&lt;2,"0"&amp;(RIGHT(AB931,2)+1),(RIGHT(AB931,2)-1))),"")</f>
        <v>1398.10.03</v>
      </c>
      <c r="AC930" s="259" t="str">
        <f ca="1">LEFT(Table_Merge1[[#This Row],[Column2]],4)</f>
        <v>1398</v>
      </c>
      <c r="AD930" s="259" t="str">
        <f ca="1">RIGHT(LEFT(Table_Merge1[[#This Row],[Column2]],7),2)</f>
        <v>10</v>
      </c>
      <c r="AE930" s="259" t="str">
        <f ca="1">RIGHT(Table_Merge1[[#This Row],[Column2]],2)</f>
        <v>03</v>
      </c>
      <c r="AH930" s="260">
        <v>2019</v>
      </c>
      <c r="AI930" t="s">
        <v>3452</v>
      </c>
      <c r="AJ930" s="260">
        <v>27</v>
      </c>
      <c r="AK930">
        <v>1510.6</v>
      </c>
      <c r="AL930">
        <v>0</v>
      </c>
      <c r="AM930">
        <v>0</v>
      </c>
      <c r="AP930" s="287" t="str">
        <f>IFERROR(IF(Table_Merge1[[#This Row],[LME Zinc stock]]*Table_Merge1[[#This Row],[Nima.مقدار]]=0,"",Table_Merge1[[#This Row],[LME Zinc stock]]*Table_Merge1[[#This Row],[Nima.مقدار]]),"")</f>
        <v/>
      </c>
      <c r="AQ930" s="287" t="str">
        <f>IFERROR(IF(Table_Merge1[[#This Row],[LME Zinc 3-month]]*Table_Merge1[[#This Row],[Nima.مقدار]]=0,"",Table_Merge1[[#This Row],[LME Zinc 3-month]]*Table_Merge1[[#This Row],[Nima.مقدار]]),"")</f>
        <v/>
      </c>
      <c r="AR930" s="288" t="str">
        <f>IFERROR(IF(Table_Merge1[[#This Row],[LME Zinc stock]]*Table_Merge1[[#This Row],[Azad.Sell]]=0,"",Table_Merge1[[#This Row],[LME Zinc stock]]*Table_Merge1[[#This Row],[Azad.Sell]]),"")</f>
        <v/>
      </c>
      <c r="AS930" s="288" t="str">
        <f>IFERROR(IF(Table_Merge1[[#This Row],[LME Zinc 3-month]]*Table_Merge1[[#This Row],[Azad.Sell]]=0,"",Table_Merge1[[#This Row],[LME Zinc 3-month]]*Table_Merge1[[#This Row],[Azad.Sell]]),"")</f>
        <v/>
      </c>
      <c r="AT930"/>
    </row>
    <row r="931" spans="1:46" x14ac:dyDescent="0.25">
      <c r="A931" s="258">
        <v>42168</v>
      </c>
      <c r="B9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1394.03.23</v>
      </c>
      <c r="C931" s="195">
        <f t="shared" ca="1" si="50"/>
        <v>1394</v>
      </c>
      <c r="D9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31" s="195">
        <f>_xlfn.NUMBERVALUE(RIGHT(Table11[[#This Row],[تاریخ شمسی]],2))</f>
        <v>23</v>
      </c>
      <c r="F9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03-23</v>
      </c>
      <c r="G931" s="195" t="s">
        <v>1082</v>
      </c>
      <c r="I931" s="259">
        <v>44729</v>
      </c>
      <c r="J931">
        <v>31900</v>
      </c>
      <c r="L931" s="259">
        <v>42168</v>
      </c>
      <c r="M931">
        <v>33240</v>
      </c>
      <c r="O931" s="284">
        <f>IFERROR(DATE(Table7[[#This Row],[year]],MONTH(DATEVALUE(Table7[[#This Row],[month]]&amp;"1")),Table7[[#This Row],[day]]),"")</f>
        <v>43742</v>
      </c>
      <c r="P931" s="195" t="s">
        <v>4356</v>
      </c>
      <c r="Q931" s="195">
        <v>2019</v>
      </c>
      <c r="R931" s="195" t="s">
        <v>3448</v>
      </c>
      <c r="S931" s="195">
        <v>4</v>
      </c>
      <c r="T931" s="195">
        <v>1509.5</v>
      </c>
      <c r="U931" s="195">
        <v>1715</v>
      </c>
      <c r="V931" s="195">
        <v>983525</v>
      </c>
      <c r="X931" s="260">
        <v>43822</v>
      </c>
      <c r="Y931" t="s">
        <v>8687</v>
      </c>
      <c r="Z931" s="260">
        <v>9</v>
      </c>
      <c r="AA931">
        <v>1398</v>
      </c>
      <c r="AB931" s="260" t="str">
        <f ca="1">IFERROR(IFERROR(VLOOKUP(Table_Merge1[[#This Row],[Column1]],Table11[#All],2,FALSE),LEFT(AB932,8)&amp;IF(LEN((RIGHT(AB932,2)+1))&lt;2,"0"&amp;(RIGHT(AB932,2)+1),(RIGHT(AB932,2)-1))),"")</f>
        <v>1398.10.02</v>
      </c>
      <c r="AC931" s="259" t="str">
        <f ca="1">LEFT(Table_Merge1[[#This Row],[Column2]],4)</f>
        <v>1398</v>
      </c>
      <c r="AD931" s="259" t="str">
        <f ca="1">RIGHT(LEFT(Table_Merge1[[#This Row],[Column2]],7),2)</f>
        <v>10</v>
      </c>
      <c r="AE931" s="259" t="str">
        <f ca="1">RIGHT(Table_Merge1[[#This Row],[Column2]],2)</f>
        <v>02</v>
      </c>
      <c r="AF931">
        <v>10</v>
      </c>
      <c r="AG931">
        <v>2</v>
      </c>
      <c r="AH931" s="260">
        <v>2019</v>
      </c>
      <c r="AI931" t="s">
        <v>3452</v>
      </c>
      <c r="AJ931" s="260">
        <v>23</v>
      </c>
      <c r="AK931">
        <v>1483.95</v>
      </c>
      <c r="AL931">
        <v>0</v>
      </c>
      <c r="AM931">
        <v>0</v>
      </c>
      <c r="AO931">
        <v>114367</v>
      </c>
      <c r="AP931" s="287" t="str">
        <f>IFERROR(IF(Table_Merge1[[#This Row],[LME Zinc stock]]*Table_Merge1[[#This Row],[Nima.مقدار]]=0,"",Table_Merge1[[#This Row],[LME Zinc stock]]*Table_Merge1[[#This Row],[Nima.مقدار]]),"")</f>
        <v/>
      </c>
      <c r="AQ931" s="287" t="str">
        <f>IFERROR(IF(Table_Merge1[[#This Row],[LME Zinc 3-month]]*Table_Merge1[[#This Row],[Nima.مقدار]]=0,"",Table_Merge1[[#This Row],[LME Zinc 3-month]]*Table_Merge1[[#This Row],[Nima.مقدار]]),"")</f>
        <v/>
      </c>
      <c r="AR931" s="288" t="str">
        <f>IFERROR(IF(Table_Merge1[[#This Row],[LME Zinc stock]]*Table_Merge1[[#This Row],[Azad.Sell]]=0,"",Table_Merge1[[#This Row],[LME Zinc stock]]*Table_Merge1[[#This Row],[Azad.Sell]]),"")</f>
        <v/>
      </c>
      <c r="AS931" s="288" t="str">
        <f>IFERROR(IF(Table_Merge1[[#This Row],[LME Zinc 3-month]]*Table_Merge1[[#This Row],[Azad.Sell]]=0,"",Table_Merge1[[#This Row],[LME Zinc 3-month]]*Table_Merge1[[#This Row],[Azad.Sell]]),"")</f>
        <v/>
      </c>
      <c r="AT931"/>
    </row>
    <row r="932" spans="1:46" x14ac:dyDescent="0.25">
      <c r="A932" s="258">
        <v>42169</v>
      </c>
      <c r="B9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1394.03.24</v>
      </c>
      <c r="C932" s="195">
        <f t="shared" ca="1" si="50"/>
        <v>1394</v>
      </c>
      <c r="D9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32" s="195">
        <f>_xlfn.NUMBERVALUE(RIGHT(Table11[[#This Row],[تاریخ شمسی]],2))</f>
        <v>24</v>
      </c>
      <c r="F9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03-24</v>
      </c>
      <c r="G932" s="195" t="s">
        <v>1083</v>
      </c>
      <c r="I932" s="259">
        <v>44730</v>
      </c>
      <c r="J932">
        <v>32100</v>
      </c>
      <c r="L932" s="259">
        <v>42169</v>
      </c>
      <c r="M932">
        <v>32954</v>
      </c>
      <c r="O932" s="283">
        <f>IFERROR(DATE(Table7[[#This Row],[year]],MONTH(DATEVALUE(Table7[[#This Row],[month]]&amp;"1")),Table7[[#This Row],[day]]),"")</f>
        <v>43741</v>
      </c>
      <c r="P932" s="257" t="s">
        <v>4357</v>
      </c>
      <c r="Q932" s="257">
        <v>2019</v>
      </c>
      <c r="R932" s="257" t="s">
        <v>3448</v>
      </c>
      <c r="S932" s="257">
        <v>3</v>
      </c>
      <c r="T932" s="257">
        <v>1504</v>
      </c>
      <c r="U932" s="257">
        <v>1716</v>
      </c>
      <c r="V932" s="257">
        <v>985900</v>
      </c>
      <c r="X932" s="260">
        <v>43819</v>
      </c>
      <c r="Z932" s="260">
        <v>9</v>
      </c>
      <c r="AB932" s="260" t="str">
        <f ca="1">IFERROR(IFERROR(VLOOKUP(Table_Merge1[[#This Row],[Column1]],Table11[#All],2,FALSE),LEFT(AB933,8)&amp;IF(LEN((RIGHT(AB933,2)+1))&lt;2,"0"&amp;(RIGHT(AB933,2)+1),(RIGHT(AB933,2)-1))),"")</f>
        <v>1398.09.27</v>
      </c>
      <c r="AC932" s="259" t="str">
        <f ca="1">LEFT(Table_Merge1[[#This Row],[Column2]],4)</f>
        <v>1398</v>
      </c>
      <c r="AD932" s="259" t="str">
        <f ca="1">RIGHT(LEFT(Table_Merge1[[#This Row],[Column2]],7),2)</f>
        <v>09</v>
      </c>
      <c r="AE932" s="259" t="str">
        <f ca="1">RIGHT(Table_Merge1[[#This Row],[Column2]],2)</f>
        <v>27</v>
      </c>
      <c r="AH932" s="260">
        <v>2019</v>
      </c>
      <c r="AI932" t="s">
        <v>3452</v>
      </c>
      <c r="AJ932" s="260">
        <v>20</v>
      </c>
      <c r="AK932">
        <v>1476.9</v>
      </c>
      <c r="AL932">
        <v>0</v>
      </c>
      <c r="AM932">
        <v>0</v>
      </c>
      <c r="AP932" s="287" t="str">
        <f>IFERROR(IF(Table_Merge1[[#This Row],[LME Zinc stock]]*Table_Merge1[[#This Row],[Nima.مقدار]]=0,"",Table_Merge1[[#This Row],[LME Zinc stock]]*Table_Merge1[[#This Row],[Nima.مقدار]]),"")</f>
        <v/>
      </c>
      <c r="AQ932" s="287" t="str">
        <f>IFERROR(IF(Table_Merge1[[#This Row],[LME Zinc 3-month]]*Table_Merge1[[#This Row],[Nima.مقدار]]=0,"",Table_Merge1[[#This Row],[LME Zinc 3-month]]*Table_Merge1[[#This Row],[Nima.مقدار]]),"")</f>
        <v/>
      </c>
      <c r="AR932" s="288" t="str">
        <f>IFERROR(IF(Table_Merge1[[#This Row],[LME Zinc stock]]*Table_Merge1[[#This Row],[Azad.Sell]]=0,"",Table_Merge1[[#This Row],[LME Zinc stock]]*Table_Merge1[[#This Row],[Azad.Sell]]),"")</f>
        <v/>
      </c>
      <c r="AS932" s="288" t="str">
        <f>IFERROR(IF(Table_Merge1[[#This Row],[LME Zinc 3-month]]*Table_Merge1[[#This Row],[Azad.Sell]]=0,"",Table_Merge1[[#This Row],[LME Zinc 3-month]]*Table_Merge1[[#This Row],[Azad.Sell]]),"")</f>
        <v/>
      </c>
      <c r="AT932"/>
    </row>
    <row r="933" spans="1:46" x14ac:dyDescent="0.25">
      <c r="A933" s="258">
        <v>42170</v>
      </c>
      <c r="B9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1394.03.25</v>
      </c>
      <c r="C933" s="195">
        <f t="shared" ca="1" si="50"/>
        <v>1394</v>
      </c>
      <c r="D9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33" s="195">
        <f>_xlfn.NUMBERVALUE(RIGHT(Table11[[#This Row],[تاریخ شمسی]],2))</f>
        <v>25</v>
      </c>
      <c r="F9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03-25</v>
      </c>
      <c r="G933" s="195" t="s">
        <v>1084</v>
      </c>
      <c r="I933" s="259">
        <v>44731</v>
      </c>
      <c r="J933">
        <v>31800</v>
      </c>
      <c r="L933" s="259">
        <v>42170</v>
      </c>
      <c r="M933">
        <v>32941</v>
      </c>
      <c r="O933" s="284">
        <f>IFERROR(DATE(Table7[[#This Row],[year]],MONTH(DATEVALUE(Table7[[#This Row],[month]]&amp;"1")),Table7[[#This Row],[day]]),"")</f>
        <v>43740</v>
      </c>
      <c r="P933" s="195" t="s">
        <v>4358</v>
      </c>
      <c r="Q933" s="195">
        <v>2019</v>
      </c>
      <c r="R933" s="195" t="s">
        <v>3448</v>
      </c>
      <c r="S933" s="195">
        <v>2</v>
      </c>
      <c r="T933" s="195">
        <v>1484.05</v>
      </c>
      <c r="U933" s="195">
        <v>1716</v>
      </c>
      <c r="V933" s="195">
        <v>983600</v>
      </c>
      <c r="X933" s="260">
        <v>43818</v>
      </c>
      <c r="Y933" t="s">
        <v>8686</v>
      </c>
      <c r="Z933" s="260">
        <v>9</v>
      </c>
      <c r="AA933">
        <v>1398</v>
      </c>
      <c r="AB933" s="260" t="str">
        <f ca="1">IFERROR(IFERROR(VLOOKUP(Table_Merge1[[#This Row],[Column1]],Table11[#All],2,FALSE),LEFT(AB934,8)&amp;IF(LEN((RIGHT(AB934,2)+1))&lt;2,"0"&amp;(RIGHT(AB934,2)+1),(RIGHT(AB934,2)-1))),"")</f>
        <v>1398.09.28</v>
      </c>
      <c r="AC933" s="259" t="str">
        <f ca="1">LEFT(Table_Merge1[[#This Row],[Column2]],4)</f>
        <v>1398</v>
      </c>
      <c r="AD933" s="259" t="str">
        <f ca="1">RIGHT(LEFT(Table_Merge1[[#This Row],[Column2]],7),2)</f>
        <v>09</v>
      </c>
      <c r="AE933" s="259" t="str">
        <f ca="1">RIGHT(Table_Merge1[[#This Row],[Column2]],2)</f>
        <v>28</v>
      </c>
      <c r="AF933">
        <v>9</v>
      </c>
      <c r="AG933">
        <v>28</v>
      </c>
      <c r="AH933" s="260">
        <v>2019</v>
      </c>
      <c r="AI933" t="s">
        <v>3452</v>
      </c>
      <c r="AJ933" s="260">
        <v>19</v>
      </c>
      <c r="AK933">
        <v>1474.4</v>
      </c>
      <c r="AL933">
        <v>0</v>
      </c>
      <c r="AM933">
        <v>0</v>
      </c>
      <c r="AO933">
        <v>112704</v>
      </c>
      <c r="AP933" s="287" t="str">
        <f>IFERROR(IF(Table_Merge1[[#This Row],[LME Zinc stock]]*Table_Merge1[[#This Row],[Nima.مقدار]]=0,"",Table_Merge1[[#This Row],[LME Zinc stock]]*Table_Merge1[[#This Row],[Nima.مقدار]]),"")</f>
        <v/>
      </c>
      <c r="AQ933" s="287" t="str">
        <f>IFERROR(IF(Table_Merge1[[#This Row],[LME Zinc 3-month]]*Table_Merge1[[#This Row],[Nima.مقدار]]=0,"",Table_Merge1[[#This Row],[LME Zinc 3-month]]*Table_Merge1[[#This Row],[Nima.مقدار]]),"")</f>
        <v/>
      </c>
      <c r="AR933" s="288" t="str">
        <f>IFERROR(IF(Table_Merge1[[#This Row],[LME Zinc stock]]*Table_Merge1[[#This Row],[Azad.Sell]]=0,"",Table_Merge1[[#This Row],[LME Zinc stock]]*Table_Merge1[[#This Row],[Azad.Sell]]),"")</f>
        <v/>
      </c>
      <c r="AS933" s="288" t="str">
        <f>IFERROR(IF(Table_Merge1[[#This Row],[LME Zinc 3-month]]*Table_Merge1[[#This Row],[Azad.Sell]]=0,"",Table_Merge1[[#This Row],[LME Zinc 3-month]]*Table_Merge1[[#This Row],[Azad.Sell]]),"")</f>
        <v/>
      </c>
      <c r="AT933"/>
    </row>
    <row r="934" spans="1:46" x14ac:dyDescent="0.25">
      <c r="A934" s="258">
        <v>42171</v>
      </c>
      <c r="B9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1394.03.26</v>
      </c>
      <c r="C934" s="195">
        <f t="shared" ca="1" si="50"/>
        <v>1394</v>
      </c>
      <c r="D9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34" s="195">
        <f>_xlfn.NUMBERVALUE(RIGHT(Table11[[#This Row],[تاریخ شمسی]],2))</f>
        <v>26</v>
      </c>
      <c r="F9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03-26</v>
      </c>
      <c r="G934" s="195" t="s">
        <v>1085</v>
      </c>
      <c r="I934" s="259">
        <v>44732</v>
      </c>
      <c r="J934">
        <v>31870</v>
      </c>
      <c r="L934" s="259">
        <v>42171</v>
      </c>
      <c r="M934">
        <v>32765</v>
      </c>
      <c r="O934" s="283">
        <f>IFERROR(DATE(Table7[[#This Row],[year]],MONTH(DATEVALUE(Table7[[#This Row],[month]]&amp;"1")),Table7[[#This Row],[day]]),"")</f>
        <v>43739</v>
      </c>
      <c r="P934" s="257" t="s">
        <v>4359</v>
      </c>
      <c r="Q934" s="257">
        <v>2019</v>
      </c>
      <c r="R934" s="257" t="s">
        <v>3448</v>
      </c>
      <c r="S934" s="257">
        <v>1</v>
      </c>
      <c r="T934" s="257">
        <v>1466.1</v>
      </c>
      <c r="U934" s="257">
        <v>1726</v>
      </c>
      <c r="V934" s="257">
        <v>974200</v>
      </c>
      <c r="X934" s="260">
        <v>43817</v>
      </c>
      <c r="Y934" t="s">
        <v>8685</v>
      </c>
      <c r="Z934" s="260">
        <v>9</v>
      </c>
      <c r="AA934">
        <v>1398</v>
      </c>
      <c r="AB934" s="260" t="str">
        <f ca="1">IFERROR(IFERROR(VLOOKUP(Table_Merge1[[#This Row],[Column1]],Table11[#All],2,FALSE),LEFT(AB935,8)&amp;IF(LEN((RIGHT(AB935,2)+1))&lt;2,"0"&amp;(RIGHT(AB935,2)+1),(RIGHT(AB935,2)-1))),"")</f>
        <v>1398.09.27</v>
      </c>
      <c r="AC934" s="259" t="str">
        <f ca="1">LEFT(Table_Merge1[[#This Row],[Column2]],4)</f>
        <v>1398</v>
      </c>
      <c r="AD934" s="259" t="str">
        <f ca="1">RIGHT(LEFT(Table_Merge1[[#This Row],[Column2]],7),2)</f>
        <v>09</v>
      </c>
      <c r="AE934" s="259" t="str">
        <f ca="1">RIGHT(Table_Merge1[[#This Row],[Column2]],2)</f>
        <v>27</v>
      </c>
      <c r="AF934">
        <v>9</v>
      </c>
      <c r="AG934">
        <v>27</v>
      </c>
      <c r="AH934" s="260">
        <v>2019</v>
      </c>
      <c r="AI934" t="s">
        <v>3452</v>
      </c>
      <c r="AJ934" s="260">
        <v>18</v>
      </c>
      <c r="AK934">
        <v>1478.9</v>
      </c>
      <c r="AL934" t="s">
        <v>3621</v>
      </c>
      <c r="AM934" t="s">
        <v>3621</v>
      </c>
      <c r="AO934">
        <v>113519</v>
      </c>
      <c r="AP934" s="287" t="str">
        <f>IFERROR(IF(Table_Merge1[[#This Row],[LME Zinc stock]]*Table_Merge1[[#This Row],[Nima.مقدار]]=0,"",Table_Merge1[[#This Row],[LME Zinc stock]]*Table_Merge1[[#This Row],[Nima.مقدار]]),"")</f>
        <v/>
      </c>
      <c r="AQ934" s="287" t="str">
        <f>IFERROR(IF(Table_Merge1[[#This Row],[LME Zinc 3-month]]*Table_Merge1[[#This Row],[Nima.مقدار]]=0,"",Table_Merge1[[#This Row],[LME Zinc 3-month]]*Table_Merge1[[#This Row],[Nima.مقدار]]),"")</f>
        <v/>
      </c>
      <c r="AR934" s="288" t="str">
        <f>IFERROR(IF(Table_Merge1[[#This Row],[LME Zinc stock]]*Table_Merge1[[#This Row],[Azad.Sell]]=0,"",Table_Merge1[[#This Row],[LME Zinc stock]]*Table_Merge1[[#This Row],[Azad.Sell]]),"")</f>
        <v/>
      </c>
      <c r="AS934" s="288" t="str">
        <f>IFERROR(IF(Table_Merge1[[#This Row],[LME Zinc 3-month]]*Table_Merge1[[#This Row],[Azad.Sell]]=0,"",Table_Merge1[[#This Row],[LME Zinc 3-month]]*Table_Merge1[[#This Row],[Azad.Sell]]),"")</f>
        <v/>
      </c>
      <c r="AT934"/>
    </row>
    <row r="935" spans="1:46" x14ac:dyDescent="0.25">
      <c r="A935" s="258">
        <v>42172</v>
      </c>
      <c r="B9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1394.03.27</v>
      </c>
      <c r="C935" s="195">
        <f t="shared" ca="1" si="50"/>
        <v>1394</v>
      </c>
      <c r="D9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35" s="195">
        <f>_xlfn.NUMBERVALUE(RIGHT(Table11[[#This Row],[تاریخ شمسی]],2))</f>
        <v>27</v>
      </c>
      <c r="F9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03-27</v>
      </c>
      <c r="G935" s="195" t="s">
        <v>1086</v>
      </c>
      <c r="I935" s="259">
        <v>44733</v>
      </c>
      <c r="J935">
        <v>31850</v>
      </c>
      <c r="L935" s="259">
        <v>42172</v>
      </c>
      <c r="M935">
        <v>32907</v>
      </c>
      <c r="O935" s="284">
        <f>IFERROR(DATE(Table7[[#This Row],[year]],MONTH(DATEVALUE(Table7[[#This Row],[month]]&amp;"1")),Table7[[#This Row],[day]]),"")</f>
        <v>43738</v>
      </c>
      <c r="P935" s="195" t="s">
        <v>4360</v>
      </c>
      <c r="Q935" s="195">
        <v>2019</v>
      </c>
      <c r="R935" s="195" t="s">
        <v>3447</v>
      </c>
      <c r="S935" s="195">
        <v>30</v>
      </c>
      <c r="T935" s="195">
        <v>1487.6</v>
      </c>
      <c r="U935" s="195">
        <v>1738.5</v>
      </c>
      <c r="V935" s="195">
        <v>966125</v>
      </c>
      <c r="X935" s="260">
        <v>43816</v>
      </c>
      <c r="Y935" t="s">
        <v>8684</v>
      </c>
      <c r="Z935" s="260">
        <v>9</v>
      </c>
      <c r="AA935">
        <v>1398</v>
      </c>
      <c r="AB935" s="260" t="str">
        <f ca="1">IFERROR(IFERROR(VLOOKUP(Table_Merge1[[#This Row],[Column1]],Table11[#All],2,FALSE),LEFT(AB936,8)&amp;IF(LEN((RIGHT(AB936,2)+1))&lt;2,"0"&amp;(RIGHT(AB936,2)+1),(RIGHT(AB936,2)-1))),"")</f>
        <v>1398.09.26</v>
      </c>
      <c r="AC935" s="259" t="str">
        <f ca="1">LEFT(Table_Merge1[[#This Row],[Column2]],4)</f>
        <v>1398</v>
      </c>
      <c r="AD935" s="259" t="str">
        <f ca="1">RIGHT(LEFT(Table_Merge1[[#This Row],[Column2]],7),2)</f>
        <v>09</v>
      </c>
      <c r="AE935" s="259" t="str">
        <f ca="1">RIGHT(Table_Merge1[[#This Row],[Column2]],2)</f>
        <v>26</v>
      </c>
      <c r="AF935">
        <v>9</v>
      </c>
      <c r="AG935">
        <v>26</v>
      </c>
      <c r="AH935" s="260">
        <v>2019</v>
      </c>
      <c r="AI935" t="s">
        <v>3452</v>
      </c>
      <c r="AJ935" s="260">
        <v>17</v>
      </c>
      <c r="AK935">
        <v>1478.4</v>
      </c>
      <c r="AL935">
        <v>1830</v>
      </c>
      <c r="AM935">
        <v>1475025</v>
      </c>
      <c r="AO935">
        <v>112644</v>
      </c>
      <c r="AP935" s="287">
        <f>IFERROR(IF(Table_Merge1[[#This Row],[LME Zinc stock]]*Table_Merge1[[#This Row],[Nima.مقدار]]=0,"",Table_Merge1[[#This Row],[LME Zinc stock]]*Table_Merge1[[#This Row],[Nima.مقدار]]),"")</f>
        <v>166152716100</v>
      </c>
      <c r="AQ935" s="287">
        <f>IFERROR(IF(Table_Merge1[[#This Row],[LME Zinc 3-month]]*Table_Merge1[[#This Row],[Nima.مقدار]]=0,"",Table_Merge1[[#This Row],[LME Zinc 3-month]]*Table_Merge1[[#This Row],[Nima.مقدار]]),"")</f>
        <v>206138520</v>
      </c>
      <c r="AR935" s="288" t="str">
        <f>IFERROR(IF(Table_Merge1[[#This Row],[LME Zinc stock]]*Table_Merge1[[#This Row],[Azad.Sell]]=0,"",Table_Merge1[[#This Row],[LME Zinc stock]]*Table_Merge1[[#This Row],[Azad.Sell]]),"")</f>
        <v/>
      </c>
      <c r="AS935" s="288" t="str">
        <f>IFERROR(IF(Table_Merge1[[#This Row],[LME Zinc 3-month]]*Table_Merge1[[#This Row],[Azad.Sell]]=0,"",Table_Merge1[[#This Row],[LME Zinc 3-month]]*Table_Merge1[[#This Row],[Azad.Sell]]),"")</f>
        <v/>
      </c>
      <c r="AT935"/>
    </row>
    <row r="936" spans="1:46" x14ac:dyDescent="0.25">
      <c r="A936" s="258">
        <v>42173</v>
      </c>
      <c r="B9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1394.03.28</v>
      </c>
      <c r="C936" s="195">
        <f t="shared" ca="1" si="50"/>
        <v>1394</v>
      </c>
      <c r="D9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36" s="195">
        <f>_xlfn.NUMBERVALUE(RIGHT(Table11[[#This Row],[تاریخ شمسی]],2))</f>
        <v>28</v>
      </c>
      <c r="F9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03-28</v>
      </c>
      <c r="G936" s="195" t="s">
        <v>1087</v>
      </c>
      <c r="I936" s="259">
        <v>44734</v>
      </c>
      <c r="J936">
        <v>32150</v>
      </c>
      <c r="L936" s="259">
        <v>42173</v>
      </c>
      <c r="M936">
        <v>32703</v>
      </c>
      <c r="O936" s="283">
        <f>IFERROR(DATE(Table7[[#This Row],[year]],MONTH(DATEVALUE(Table7[[#This Row],[month]]&amp;"1")),Table7[[#This Row],[day]]),"")</f>
        <v>43735</v>
      </c>
      <c r="P936" s="257" t="s">
        <v>4361</v>
      </c>
      <c r="Q936" s="257">
        <v>2019</v>
      </c>
      <c r="R936" s="257" t="s">
        <v>3447</v>
      </c>
      <c r="S936" s="257">
        <v>27</v>
      </c>
      <c r="T936" s="257">
        <v>1496.15</v>
      </c>
      <c r="U936" s="257">
        <v>1738.5</v>
      </c>
      <c r="V936" s="257">
        <v>965575</v>
      </c>
      <c r="X936" s="260">
        <v>43815</v>
      </c>
      <c r="Y936" t="s">
        <v>8683</v>
      </c>
      <c r="Z936" s="260">
        <v>10</v>
      </c>
      <c r="AA936">
        <v>1398</v>
      </c>
      <c r="AB936" s="260" t="str">
        <f ca="1">IFERROR(IFERROR(VLOOKUP(Table_Merge1[[#This Row],[Column1]],Table11[#All],2,FALSE),LEFT(AB937,8)&amp;IF(LEN((RIGHT(AB937,2)+1))&lt;2,"0"&amp;(RIGHT(AB937,2)+1),(RIGHT(AB937,2)-1))),"")</f>
        <v>1398.09.25</v>
      </c>
      <c r="AC936" s="259" t="str">
        <f ca="1">LEFT(Table_Merge1[[#This Row],[Column2]],4)</f>
        <v>1398</v>
      </c>
      <c r="AD936" s="259" t="str">
        <f ca="1">RIGHT(LEFT(Table_Merge1[[#This Row],[Column2]],7),2)</f>
        <v>09</v>
      </c>
      <c r="AE936" s="259" t="str">
        <f ca="1">RIGHT(Table_Merge1[[#This Row],[Column2]],2)</f>
        <v>25</v>
      </c>
      <c r="AF936">
        <v>9</v>
      </c>
      <c r="AG936">
        <v>25</v>
      </c>
      <c r="AH936" s="260">
        <v>2019</v>
      </c>
      <c r="AI936" t="s">
        <v>3452</v>
      </c>
      <c r="AJ936" s="260">
        <v>16</v>
      </c>
      <c r="AK936">
        <v>1477.4</v>
      </c>
      <c r="AL936">
        <v>1822</v>
      </c>
      <c r="AM936">
        <v>1477725</v>
      </c>
      <c r="AO936">
        <v>112127</v>
      </c>
      <c r="AP936" s="287">
        <f>IFERROR(IF(Table_Merge1[[#This Row],[LME Zinc stock]]*Table_Merge1[[#This Row],[Nima.مقدار]]=0,"",Table_Merge1[[#This Row],[LME Zinc stock]]*Table_Merge1[[#This Row],[Nima.مقدار]]),"")</f>
        <v>165692871075</v>
      </c>
      <c r="AQ936" s="287">
        <f>IFERROR(IF(Table_Merge1[[#This Row],[LME Zinc 3-month]]*Table_Merge1[[#This Row],[Nima.مقدار]]=0,"",Table_Merge1[[#This Row],[LME Zinc 3-month]]*Table_Merge1[[#This Row],[Nima.مقدار]]),"")</f>
        <v>204295394</v>
      </c>
      <c r="AR936" s="288" t="str">
        <f>IFERROR(IF(Table_Merge1[[#This Row],[LME Zinc stock]]*Table_Merge1[[#This Row],[Azad.Sell]]=0,"",Table_Merge1[[#This Row],[LME Zinc stock]]*Table_Merge1[[#This Row],[Azad.Sell]]),"")</f>
        <v/>
      </c>
      <c r="AS936" s="288" t="str">
        <f>IFERROR(IF(Table_Merge1[[#This Row],[LME Zinc 3-month]]*Table_Merge1[[#This Row],[Azad.Sell]]=0,"",Table_Merge1[[#This Row],[LME Zinc 3-month]]*Table_Merge1[[#This Row],[Azad.Sell]]),"")</f>
        <v/>
      </c>
      <c r="AT936"/>
    </row>
    <row r="937" spans="1:46" x14ac:dyDescent="0.25">
      <c r="A937" s="258">
        <v>42175</v>
      </c>
      <c r="B9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1394.03.30</v>
      </c>
      <c r="C937" s="195">
        <f t="shared" ca="1" si="50"/>
        <v>1394</v>
      </c>
      <c r="D9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37" s="195">
        <f>_xlfn.NUMBERVALUE(RIGHT(Table11[[#This Row],[تاریخ شمسی]],2))</f>
        <v>30</v>
      </c>
      <c r="F9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03-30</v>
      </c>
      <c r="G937" s="195" t="s">
        <v>1088</v>
      </c>
      <c r="I937" s="259">
        <v>44735</v>
      </c>
      <c r="J937">
        <v>32000</v>
      </c>
      <c r="L937" s="259">
        <v>42175</v>
      </c>
      <c r="M937">
        <v>32722</v>
      </c>
      <c r="O937" s="284">
        <f>IFERROR(DATE(Table7[[#This Row],[year]],MONTH(DATEVALUE(Table7[[#This Row],[month]]&amp;"1")),Table7[[#This Row],[day]]),"")</f>
        <v>43734</v>
      </c>
      <c r="P937" s="195" t="s">
        <v>4362</v>
      </c>
      <c r="Q937" s="195">
        <v>2019</v>
      </c>
      <c r="R937" s="195" t="s">
        <v>3447</v>
      </c>
      <c r="S937" s="195">
        <v>26</v>
      </c>
      <c r="T937" s="195">
        <v>1507.05</v>
      </c>
      <c r="U937" s="195">
        <v>1720</v>
      </c>
      <c r="V937" s="195">
        <v>964225</v>
      </c>
      <c r="X937" s="260">
        <v>43812</v>
      </c>
      <c r="Z937" s="260">
        <v>10</v>
      </c>
      <c r="AB937" s="260" t="str">
        <f ca="1">IFERROR(IFERROR(VLOOKUP(Table_Merge1[[#This Row],[Column1]],Table11[#All],2,FALSE),LEFT(AB938,8)&amp;IF(LEN((RIGHT(AB938,2)+1))&lt;2,"0"&amp;(RIGHT(AB938,2)+1),(RIGHT(AB938,2)-1))),"")</f>
        <v>1398.09.20</v>
      </c>
      <c r="AC937" s="259" t="str">
        <f ca="1">LEFT(Table_Merge1[[#This Row],[Column2]],4)</f>
        <v>1398</v>
      </c>
      <c r="AD937" s="259" t="str">
        <f ca="1">RIGHT(LEFT(Table_Merge1[[#This Row],[Column2]],7),2)</f>
        <v>09</v>
      </c>
      <c r="AE937" s="259" t="str">
        <f ca="1">RIGHT(Table_Merge1[[#This Row],[Column2]],2)</f>
        <v>20</v>
      </c>
      <c r="AH937" s="260">
        <v>2019</v>
      </c>
      <c r="AI937" t="s">
        <v>3452</v>
      </c>
      <c r="AJ937" s="260">
        <v>13</v>
      </c>
      <c r="AK937">
        <v>1470.6</v>
      </c>
      <c r="AL937">
        <v>1816.5</v>
      </c>
      <c r="AM937">
        <v>1483625</v>
      </c>
      <c r="AP937" s="287" t="str">
        <f>IFERROR(IF(Table_Merge1[[#This Row],[LME Zinc stock]]*Table_Merge1[[#This Row],[Nima.مقدار]]=0,"",Table_Merge1[[#This Row],[LME Zinc stock]]*Table_Merge1[[#This Row],[Nima.مقدار]]),"")</f>
        <v/>
      </c>
      <c r="AQ937" s="287" t="str">
        <f>IFERROR(IF(Table_Merge1[[#This Row],[LME Zinc 3-month]]*Table_Merge1[[#This Row],[Nima.مقدار]]=0,"",Table_Merge1[[#This Row],[LME Zinc 3-month]]*Table_Merge1[[#This Row],[Nima.مقدار]]),"")</f>
        <v/>
      </c>
      <c r="AR937" s="288" t="str">
        <f>IFERROR(IF(Table_Merge1[[#This Row],[LME Zinc stock]]*Table_Merge1[[#This Row],[Azad.Sell]]=0,"",Table_Merge1[[#This Row],[LME Zinc stock]]*Table_Merge1[[#This Row],[Azad.Sell]]),"")</f>
        <v/>
      </c>
      <c r="AS937" s="288" t="str">
        <f>IFERROR(IF(Table_Merge1[[#This Row],[LME Zinc 3-month]]*Table_Merge1[[#This Row],[Azad.Sell]]=0,"",Table_Merge1[[#This Row],[LME Zinc 3-month]]*Table_Merge1[[#This Row],[Azad.Sell]]),"")</f>
        <v/>
      </c>
      <c r="AT937"/>
    </row>
    <row r="938" spans="1:46" x14ac:dyDescent="0.25">
      <c r="A938" s="258">
        <v>42176</v>
      </c>
      <c r="B9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1394.03.31</v>
      </c>
      <c r="C938" s="195">
        <f t="shared" ca="1" si="50"/>
        <v>1394</v>
      </c>
      <c r="D9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938" s="195">
        <f>_xlfn.NUMBERVALUE(RIGHT(Table11[[#This Row],[تاریخ شمسی]],2))</f>
        <v>31</v>
      </c>
      <c r="F9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03-31</v>
      </c>
      <c r="G938" s="195" t="s">
        <v>1089</v>
      </c>
      <c r="I938" s="259">
        <v>44736</v>
      </c>
      <c r="J938">
        <v>32000</v>
      </c>
      <c r="L938" s="259">
        <v>42176</v>
      </c>
      <c r="M938">
        <v>32697</v>
      </c>
      <c r="O938" s="283">
        <f>IFERROR(DATE(Table7[[#This Row],[year]],MONTH(DATEVALUE(Table7[[#This Row],[month]]&amp;"1")),Table7[[#This Row],[day]]),"")</f>
        <v>43733</v>
      </c>
      <c r="P938" s="257" t="s">
        <v>4363</v>
      </c>
      <c r="Q938" s="257">
        <v>2019</v>
      </c>
      <c r="R938" s="257" t="s">
        <v>3447</v>
      </c>
      <c r="S938" s="257">
        <v>25</v>
      </c>
      <c r="T938" s="257">
        <v>1530.85</v>
      </c>
      <c r="U938" s="257">
        <v>1715.5</v>
      </c>
      <c r="V938" s="257">
        <v>966525</v>
      </c>
      <c r="X938" s="260">
        <v>43811</v>
      </c>
      <c r="Y938" t="s">
        <v>8682</v>
      </c>
      <c r="Z938" s="260">
        <v>10</v>
      </c>
      <c r="AA938">
        <v>1398</v>
      </c>
      <c r="AB938" s="260" t="str">
        <f ca="1">IFERROR(IFERROR(VLOOKUP(Table_Merge1[[#This Row],[Column1]],Table11[#All],2,FALSE),LEFT(AB939,8)&amp;IF(LEN((RIGHT(AB939,2)+1))&lt;2,"0"&amp;(RIGHT(AB939,2)+1),(RIGHT(AB939,2)-1))),"")</f>
        <v>1398.09.21</v>
      </c>
      <c r="AC938" s="259" t="str">
        <f ca="1">LEFT(Table_Merge1[[#This Row],[Column2]],4)</f>
        <v>1398</v>
      </c>
      <c r="AD938" s="259" t="str">
        <f ca="1">RIGHT(LEFT(Table_Merge1[[#This Row],[Column2]],7),2)</f>
        <v>09</v>
      </c>
      <c r="AE938" s="259" t="str">
        <f ca="1">RIGHT(Table_Merge1[[#This Row],[Column2]],2)</f>
        <v>21</v>
      </c>
      <c r="AF938">
        <v>9</v>
      </c>
      <c r="AG938">
        <v>21</v>
      </c>
      <c r="AH938" s="260">
        <v>2019</v>
      </c>
      <c r="AI938" t="s">
        <v>3452</v>
      </c>
      <c r="AJ938" s="260">
        <v>12</v>
      </c>
      <c r="AK938">
        <v>1474.7</v>
      </c>
      <c r="AL938">
        <v>1816</v>
      </c>
      <c r="AM938">
        <v>1484525</v>
      </c>
      <c r="AO938">
        <v>112585</v>
      </c>
      <c r="AP938" s="287">
        <f>IFERROR(IF(Table_Merge1[[#This Row],[LME Zinc stock]]*Table_Merge1[[#This Row],[Nima.مقدار]]=0,"",Table_Merge1[[#This Row],[LME Zinc stock]]*Table_Merge1[[#This Row],[Nima.مقدار]]),"")</f>
        <v>167135247125</v>
      </c>
      <c r="AQ938" s="287">
        <f>IFERROR(IF(Table_Merge1[[#This Row],[LME Zinc 3-month]]*Table_Merge1[[#This Row],[Nima.مقدار]]=0,"",Table_Merge1[[#This Row],[LME Zinc 3-month]]*Table_Merge1[[#This Row],[Nima.مقدار]]),"")</f>
        <v>204454360</v>
      </c>
      <c r="AR938" s="288" t="str">
        <f>IFERROR(IF(Table_Merge1[[#This Row],[LME Zinc stock]]*Table_Merge1[[#This Row],[Azad.Sell]]=0,"",Table_Merge1[[#This Row],[LME Zinc stock]]*Table_Merge1[[#This Row],[Azad.Sell]]),"")</f>
        <v/>
      </c>
      <c r="AS938" s="288" t="str">
        <f>IFERROR(IF(Table_Merge1[[#This Row],[LME Zinc 3-month]]*Table_Merge1[[#This Row],[Azad.Sell]]=0,"",Table_Merge1[[#This Row],[LME Zinc 3-month]]*Table_Merge1[[#This Row],[Azad.Sell]]),"")</f>
        <v/>
      </c>
      <c r="AT938"/>
    </row>
    <row r="939" spans="1:46" x14ac:dyDescent="0.25">
      <c r="A939" s="258">
        <v>42177</v>
      </c>
      <c r="B9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1394.04.01</v>
      </c>
      <c r="C939" s="195">
        <f t="shared" ca="1" si="50"/>
        <v>1394</v>
      </c>
      <c r="D9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39" s="195">
        <f>_xlfn.NUMBERVALUE(RIGHT(Table11[[#This Row],[تاریخ شمسی]],2))</f>
        <v>1</v>
      </c>
      <c r="F9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04-01</v>
      </c>
      <c r="G939" s="195" t="s">
        <v>1090</v>
      </c>
      <c r="I939" s="259">
        <v>44737</v>
      </c>
      <c r="J939">
        <v>31750</v>
      </c>
      <c r="L939" s="259">
        <v>42177</v>
      </c>
      <c r="M939">
        <v>32661</v>
      </c>
      <c r="O939" s="284">
        <f>IFERROR(DATE(Table7[[#This Row],[year]],MONTH(DATEVALUE(Table7[[#This Row],[month]]&amp;"1")),Table7[[#This Row],[day]]),"")</f>
        <v>43732</v>
      </c>
      <c r="P939" s="195" t="s">
        <v>4364</v>
      </c>
      <c r="Q939" s="195">
        <v>2019</v>
      </c>
      <c r="R939" s="195" t="s">
        <v>3447</v>
      </c>
      <c r="S939" s="195">
        <v>24</v>
      </c>
      <c r="T939" s="195">
        <v>1520.25</v>
      </c>
      <c r="U939" s="195">
        <v>1711</v>
      </c>
      <c r="V939" s="195">
        <v>964275</v>
      </c>
      <c r="X939" s="260">
        <v>43810</v>
      </c>
      <c r="Y939" t="s">
        <v>8681</v>
      </c>
      <c r="Z939" s="260">
        <v>10</v>
      </c>
      <c r="AA939">
        <v>1398</v>
      </c>
      <c r="AB939" s="260" t="str">
        <f ca="1">IFERROR(IFERROR(VLOOKUP(Table_Merge1[[#This Row],[Column1]],Table11[#All],2,FALSE),LEFT(AB940,8)&amp;IF(LEN((RIGHT(AB940,2)+1))&lt;2,"0"&amp;(RIGHT(AB940,2)+1),(RIGHT(AB940,2)-1))),"")</f>
        <v>1398.09.20</v>
      </c>
      <c r="AC939" s="259" t="str">
        <f ca="1">LEFT(Table_Merge1[[#This Row],[Column2]],4)</f>
        <v>1398</v>
      </c>
      <c r="AD939" s="259" t="str">
        <f ca="1">RIGHT(LEFT(Table_Merge1[[#This Row],[Column2]],7),2)</f>
        <v>09</v>
      </c>
      <c r="AE939" s="259" t="str">
        <f ca="1">RIGHT(Table_Merge1[[#This Row],[Column2]],2)</f>
        <v>20</v>
      </c>
      <c r="AF939">
        <v>9</v>
      </c>
      <c r="AG939">
        <v>20</v>
      </c>
      <c r="AH939" s="260">
        <v>2019</v>
      </c>
      <c r="AI939" t="s">
        <v>3452</v>
      </c>
      <c r="AJ939" s="260">
        <v>11</v>
      </c>
      <c r="AK939">
        <v>1468.05</v>
      </c>
      <c r="AL939">
        <v>1802</v>
      </c>
      <c r="AM939">
        <v>1485625</v>
      </c>
      <c r="AO939">
        <v>113672</v>
      </c>
      <c r="AP939" s="287">
        <f>IFERROR(IF(Table_Merge1[[#This Row],[LME Zinc stock]]*Table_Merge1[[#This Row],[Nima.مقدار]]=0,"",Table_Merge1[[#This Row],[LME Zinc stock]]*Table_Merge1[[#This Row],[Nima.مقدار]]),"")</f>
        <v>168873965000</v>
      </c>
      <c r="AQ939" s="287">
        <f>IFERROR(IF(Table_Merge1[[#This Row],[LME Zinc 3-month]]*Table_Merge1[[#This Row],[Nima.مقدار]]=0,"",Table_Merge1[[#This Row],[LME Zinc 3-month]]*Table_Merge1[[#This Row],[Nima.مقدار]]),"")</f>
        <v>204836944</v>
      </c>
      <c r="AR939" s="288" t="str">
        <f>IFERROR(IF(Table_Merge1[[#This Row],[LME Zinc stock]]*Table_Merge1[[#This Row],[Azad.Sell]]=0,"",Table_Merge1[[#This Row],[LME Zinc stock]]*Table_Merge1[[#This Row],[Azad.Sell]]),"")</f>
        <v/>
      </c>
      <c r="AS939" s="288" t="str">
        <f>IFERROR(IF(Table_Merge1[[#This Row],[LME Zinc 3-month]]*Table_Merge1[[#This Row],[Azad.Sell]]=0,"",Table_Merge1[[#This Row],[LME Zinc 3-month]]*Table_Merge1[[#This Row],[Azad.Sell]]),"")</f>
        <v/>
      </c>
      <c r="AT939"/>
    </row>
    <row r="940" spans="1:46" x14ac:dyDescent="0.25">
      <c r="A940" s="258">
        <v>42178</v>
      </c>
      <c r="B9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1394.04.02</v>
      </c>
      <c r="C940" s="195">
        <f t="shared" ca="1" si="50"/>
        <v>1394</v>
      </c>
      <c r="D9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40" s="195">
        <f>_xlfn.NUMBERVALUE(RIGHT(Table11[[#This Row],[تاریخ شمسی]],2))</f>
        <v>2</v>
      </c>
      <c r="F9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04-02</v>
      </c>
      <c r="G940" s="195" t="s">
        <v>1091</v>
      </c>
      <c r="I940" s="259">
        <v>44738</v>
      </c>
      <c r="J940">
        <v>31380</v>
      </c>
      <c r="L940" s="259">
        <v>42178</v>
      </c>
      <c r="M940">
        <v>32614</v>
      </c>
      <c r="O940" s="283">
        <f>IFERROR(DATE(Table7[[#This Row],[year]],MONTH(DATEVALUE(Table7[[#This Row],[month]]&amp;"1")),Table7[[#This Row],[day]]),"")</f>
        <v>43731</v>
      </c>
      <c r="P940" s="257" t="s">
        <v>4365</v>
      </c>
      <c r="Q940" s="257">
        <v>2019</v>
      </c>
      <c r="R940" s="257" t="s">
        <v>3447</v>
      </c>
      <c r="S940" s="257">
        <v>23</v>
      </c>
      <c r="T940" s="257">
        <v>1519.5</v>
      </c>
      <c r="U940" s="257">
        <v>1719</v>
      </c>
      <c r="V940" s="257">
        <v>962350</v>
      </c>
      <c r="X940" s="260">
        <v>43809</v>
      </c>
      <c r="Y940" t="s">
        <v>8680</v>
      </c>
      <c r="Z940" s="260">
        <v>10</v>
      </c>
      <c r="AA940">
        <v>1398</v>
      </c>
      <c r="AB940" s="260" t="str">
        <f ca="1">IFERROR(IFERROR(VLOOKUP(Table_Merge1[[#This Row],[Column1]],Table11[#All],2,FALSE),LEFT(AB941,8)&amp;IF(LEN((RIGHT(AB941,2)+1))&lt;2,"0"&amp;(RIGHT(AB941,2)+1),(RIGHT(AB941,2)-1))),"")</f>
        <v>1398.09.19</v>
      </c>
      <c r="AC940" s="259" t="str">
        <f ca="1">LEFT(Table_Merge1[[#This Row],[Column2]],4)</f>
        <v>1398</v>
      </c>
      <c r="AD940" s="259" t="str">
        <f ca="1">RIGHT(LEFT(Table_Merge1[[#This Row],[Column2]],7),2)</f>
        <v>09</v>
      </c>
      <c r="AE940" s="259" t="str">
        <f ca="1">RIGHT(Table_Merge1[[#This Row],[Column2]],2)</f>
        <v>19</v>
      </c>
      <c r="AF940">
        <v>9</v>
      </c>
      <c r="AG940">
        <v>19</v>
      </c>
      <c r="AH940" s="260">
        <v>2019</v>
      </c>
      <c r="AI940" t="s">
        <v>3452</v>
      </c>
      <c r="AJ940" s="260">
        <v>10</v>
      </c>
      <c r="AK940">
        <v>1464.45</v>
      </c>
      <c r="AL940">
        <v>1803</v>
      </c>
      <c r="AM940">
        <v>1486550</v>
      </c>
      <c r="AO940">
        <v>109813</v>
      </c>
      <c r="AP940" s="287">
        <f>IFERROR(IF(Table_Merge1[[#This Row],[LME Zinc stock]]*Table_Merge1[[#This Row],[Nima.مقدار]]=0,"",Table_Merge1[[#This Row],[LME Zinc stock]]*Table_Merge1[[#This Row],[Nima.مقدار]]),"")</f>
        <v>163242515150</v>
      </c>
      <c r="AQ940" s="287">
        <f>IFERROR(IF(Table_Merge1[[#This Row],[LME Zinc 3-month]]*Table_Merge1[[#This Row],[Nima.مقدار]]=0,"",Table_Merge1[[#This Row],[LME Zinc 3-month]]*Table_Merge1[[#This Row],[Nima.مقدار]]),"")</f>
        <v>197992839</v>
      </c>
      <c r="AR940" s="288" t="str">
        <f>IFERROR(IF(Table_Merge1[[#This Row],[LME Zinc stock]]*Table_Merge1[[#This Row],[Azad.Sell]]=0,"",Table_Merge1[[#This Row],[LME Zinc stock]]*Table_Merge1[[#This Row],[Azad.Sell]]),"")</f>
        <v/>
      </c>
      <c r="AS940" s="288" t="str">
        <f>IFERROR(IF(Table_Merge1[[#This Row],[LME Zinc 3-month]]*Table_Merge1[[#This Row],[Azad.Sell]]=0,"",Table_Merge1[[#This Row],[LME Zinc 3-month]]*Table_Merge1[[#This Row],[Azad.Sell]]),"")</f>
        <v/>
      </c>
      <c r="AT940"/>
    </row>
    <row r="941" spans="1:46" x14ac:dyDescent="0.25">
      <c r="A941" s="258">
        <v>42179</v>
      </c>
      <c r="B9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1394.04.03</v>
      </c>
      <c r="C941" s="195">
        <f t="shared" ca="1" si="50"/>
        <v>1394</v>
      </c>
      <c r="D9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41" s="195">
        <f>_xlfn.NUMBERVALUE(RIGHT(Table11[[#This Row],[تاریخ شمسی]],2))</f>
        <v>3</v>
      </c>
      <c r="F9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04-03</v>
      </c>
      <c r="G941" s="195" t="s">
        <v>1092</v>
      </c>
      <c r="I941" s="259">
        <v>44739</v>
      </c>
      <c r="J941">
        <v>30400</v>
      </c>
      <c r="L941" s="259">
        <v>42179</v>
      </c>
      <c r="M941">
        <v>32678</v>
      </c>
      <c r="O941" s="284">
        <f>IFERROR(DATE(Table7[[#This Row],[year]],MONTH(DATEVALUE(Table7[[#This Row],[month]]&amp;"1")),Table7[[#This Row],[day]]),"")</f>
        <v>43728</v>
      </c>
      <c r="P941" s="195" t="s">
        <v>4366</v>
      </c>
      <c r="Q941" s="195">
        <v>2019</v>
      </c>
      <c r="R941" s="195" t="s">
        <v>3447</v>
      </c>
      <c r="S941" s="195">
        <v>20</v>
      </c>
      <c r="T941" s="195">
        <v>1504.1</v>
      </c>
      <c r="U941" s="195">
        <v>1719.5</v>
      </c>
      <c r="V941" s="195">
        <v>936025</v>
      </c>
      <c r="X941" s="260">
        <v>43808</v>
      </c>
      <c r="Y941" t="s">
        <v>8679</v>
      </c>
      <c r="Z941" s="260">
        <v>10</v>
      </c>
      <c r="AA941">
        <v>1398</v>
      </c>
      <c r="AB941" s="260" t="str">
        <f ca="1">IFERROR(IFERROR(VLOOKUP(Table_Merge1[[#This Row],[Column1]],Table11[#All],2,FALSE),LEFT(AB942,8)&amp;IF(LEN((RIGHT(AB942,2)+1))&lt;2,"0"&amp;(RIGHT(AB942,2)+1),(RIGHT(AB942,2)-1))),"")</f>
        <v>1398.09.18</v>
      </c>
      <c r="AC941" s="259" t="str">
        <f ca="1">LEFT(Table_Merge1[[#This Row],[Column2]],4)</f>
        <v>1398</v>
      </c>
      <c r="AD941" s="259" t="str">
        <f ca="1">RIGHT(LEFT(Table_Merge1[[#This Row],[Column2]],7),2)</f>
        <v>09</v>
      </c>
      <c r="AE941" s="259" t="str">
        <f ca="1">RIGHT(Table_Merge1[[#This Row],[Column2]],2)</f>
        <v>18</v>
      </c>
      <c r="AF941">
        <v>9</v>
      </c>
      <c r="AG941">
        <v>18</v>
      </c>
      <c r="AH941" s="260">
        <v>2019</v>
      </c>
      <c r="AI941" t="s">
        <v>3452</v>
      </c>
      <c r="AJ941" s="260">
        <v>9</v>
      </c>
      <c r="AK941">
        <v>1463.6</v>
      </c>
      <c r="AL941">
        <v>1788</v>
      </c>
      <c r="AM941">
        <v>1487300</v>
      </c>
      <c r="AO941">
        <v>109339</v>
      </c>
      <c r="AP941" s="287">
        <f>IFERROR(IF(Table_Merge1[[#This Row],[LME Zinc stock]]*Table_Merge1[[#This Row],[Nima.مقدار]]=0,"",Table_Merge1[[#This Row],[LME Zinc stock]]*Table_Merge1[[#This Row],[Nima.مقدار]]),"")</f>
        <v>162619894700</v>
      </c>
      <c r="AQ941" s="287">
        <f>IFERROR(IF(Table_Merge1[[#This Row],[LME Zinc 3-month]]*Table_Merge1[[#This Row],[Nima.مقدار]]=0,"",Table_Merge1[[#This Row],[LME Zinc 3-month]]*Table_Merge1[[#This Row],[Nima.مقدار]]),"")</f>
        <v>195498132</v>
      </c>
      <c r="AR941" s="288" t="str">
        <f>IFERROR(IF(Table_Merge1[[#This Row],[LME Zinc stock]]*Table_Merge1[[#This Row],[Azad.Sell]]=0,"",Table_Merge1[[#This Row],[LME Zinc stock]]*Table_Merge1[[#This Row],[Azad.Sell]]),"")</f>
        <v/>
      </c>
      <c r="AS941" s="288" t="str">
        <f>IFERROR(IF(Table_Merge1[[#This Row],[LME Zinc 3-month]]*Table_Merge1[[#This Row],[Azad.Sell]]=0,"",Table_Merge1[[#This Row],[LME Zinc 3-month]]*Table_Merge1[[#This Row],[Azad.Sell]]),"")</f>
        <v/>
      </c>
      <c r="AT941"/>
    </row>
    <row r="942" spans="1:46" x14ac:dyDescent="0.25">
      <c r="A942" s="258">
        <v>42180</v>
      </c>
      <c r="B9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1394.04.04</v>
      </c>
      <c r="C942" s="195">
        <f t="shared" ca="1" si="50"/>
        <v>1394</v>
      </c>
      <c r="D9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42" s="195">
        <f>_xlfn.NUMBERVALUE(RIGHT(Table11[[#This Row],[تاریخ شمسی]],2))</f>
        <v>4</v>
      </c>
      <c r="F9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04-04</v>
      </c>
      <c r="G942" s="195" t="s">
        <v>1093</v>
      </c>
      <c r="I942" s="259">
        <v>44740</v>
      </c>
      <c r="J942">
        <v>30700</v>
      </c>
      <c r="L942" s="259">
        <v>42180</v>
      </c>
      <c r="M942">
        <v>32718</v>
      </c>
      <c r="O942" s="283">
        <f>IFERROR(DATE(Table7[[#This Row],[year]],MONTH(DATEVALUE(Table7[[#This Row],[month]]&amp;"1")),Table7[[#This Row],[day]]),"")</f>
        <v>43727</v>
      </c>
      <c r="P942" s="257" t="s">
        <v>4367</v>
      </c>
      <c r="Q942" s="257">
        <v>2019</v>
      </c>
      <c r="R942" s="257" t="s">
        <v>3447</v>
      </c>
      <c r="S942" s="257">
        <v>19</v>
      </c>
      <c r="T942" s="257">
        <v>1498.4</v>
      </c>
      <c r="U942" s="257" t="s">
        <v>3621</v>
      </c>
      <c r="V942" s="257" t="s">
        <v>3621</v>
      </c>
      <c r="X942" s="260">
        <v>43805</v>
      </c>
      <c r="Z942" s="260">
        <v>10</v>
      </c>
      <c r="AB942" s="260" t="str">
        <f ca="1">IFERROR(IFERROR(VLOOKUP(Table_Merge1[[#This Row],[Column1]],Table11[#All],2,FALSE),LEFT(AB943,8)&amp;IF(LEN((RIGHT(AB943,2)+1))&lt;2,"0"&amp;(RIGHT(AB943,2)+1),(RIGHT(AB943,2)-1))),"")</f>
        <v>1398.09.13</v>
      </c>
      <c r="AC942" s="259" t="str">
        <f ca="1">LEFT(Table_Merge1[[#This Row],[Column2]],4)</f>
        <v>1398</v>
      </c>
      <c r="AD942" s="259" t="str">
        <f ca="1">RIGHT(LEFT(Table_Merge1[[#This Row],[Column2]],7),2)</f>
        <v>09</v>
      </c>
      <c r="AE942" s="259" t="str">
        <f ca="1">RIGHT(Table_Merge1[[#This Row],[Column2]],2)</f>
        <v>13</v>
      </c>
      <c r="AH942" s="260">
        <v>2019</v>
      </c>
      <c r="AI942" t="s">
        <v>3452</v>
      </c>
      <c r="AJ942" s="260">
        <v>6</v>
      </c>
      <c r="AK942">
        <v>1474.85</v>
      </c>
      <c r="AL942">
        <v>1777</v>
      </c>
      <c r="AM942">
        <v>1487775</v>
      </c>
      <c r="AP942" s="287" t="str">
        <f>IFERROR(IF(Table_Merge1[[#This Row],[LME Zinc stock]]*Table_Merge1[[#This Row],[Nima.مقدار]]=0,"",Table_Merge1[[#This Row],[LME Zinc stock]]*Table_Merge1[[#This Row],[Nima.مقدار]]),"")</f>
        <v/>
      </c>
      <c r="AQ942" s="287" t="str">
        <f>IFERROR(IF(Table_Merge1[[#This Row],[LME Zinc 3-month]]*Table_Merge1[[#This Row],[Nima.مقدار]]=0,"",Table_Merge1[[#This Row],[LME Zinc 3-month]]*Table_Merge1[[#This Row],[Nima.مقدار]]),"")</f>
        <v/>
      </c>
      <c r="AR942" s="288" t="str">
        <f>IFERROR(IF(Table_Merge1[[#This Row],[LME Zinc stock]]*Table_Merge1[[#This Row],[Azad.Sell]]=0,"",Table_Merge1[[#This Row],[LME Zinc stock]]*Table_Merge1[[#This Row],[Azad.Sell]]),"")</f>
        <v/>
      </c>
      <c r="AS942" s="288" t="str">
        <f>IFERROR(IF(Table_Merge1[[#This Row],[LME Zinc 3-month]]*Table_Merge1[[#This Row],[Azad.Sell]]=0,"",Table_Merge1[[#This Row],[LME Zinc 3-month]]*Table_Merge1[[#This Row],[Azad.Sell]]),"")</f>
        <v/>
      </c>
      <c r="AT942"/>
    </row>
    <row r="943" spans="1:46" x14ac:dyDescent="0.25">
      <c r="A943" s="258">
        <v>42182</v>
      </c>
      <c r="B9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1394.04.06</v>
      </c>
      <c r="C943" s="195">
        <f t="shared" ca="1" si="50"/>
        <v>1394</v>
      </c>
      <c r="D9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43" s="195">
        <f>_xlfn.NUMBERVALUE(RIGHT(Table11[[#This Row],[تاریخ شمسی]],2))</f>
        <v>6</v>
      </c>
      <c r="F9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04-06</v>
      </c>
      <c r="G943" s="195" t="s">
        <v>1094</v>
      </c>
      <c r="I943" s="259">
        <v>44741</v>
      </c>
      <c r="J943">
        <v>31150</v>
      </c>
      <c r="L943" s="259">
        <v>42182</v>
      </c>
      <c r="M943">
        <v>32944</v>
      </c>
      <c r="O943" s="284">
        <f>IFERROR(DATE(Table7[[#This Row],[year]],MONTH(DATEVALUE(Table7[[#This Row],[month]]&amp;"1")),Table7[[#This Row],[day]]),"")</f>
        <v>43726</v>
      </c>
      <c r="P943" s="195" t="s">
        <v>4368</v>
      </c>
      <c r="Q943" s="195">
        <v>2019</v>
      </c>
      <c r="R943" s="195" t="s">
        <v>3447</v>
      </c>
      <c r="S943" s="195">
        <v>18</v>
      </c>
      <c r="T943" s="195">
        <v>1502.2</v>
      </c>
      <c r="U943" s="195">
        <v>1722.5</v>
      </c>
      <c r="V943" s="195">
        <v>927475</v>
      </c>
      <c r="X943" s="260">
        <v>43804</v>
      </c>
      <c r="Y943" t="s">
        <v>8678</v>
      </c>
      <c r="Z943" s="260">
        <v>10</v>
      </c>
      <c r="AA943">
        <v>1398</v>
      </c>
      <c r="AB943" s="260" t="str">
        <f ca="1">IFERROR(IFERROR(VLOOKUP(Table_Merge1[[#This Row],[Column1]],Table11[#All],2,FALSE),LEFT(AB944,8)&amp;IF(LEN((RIGHT(AB944,2)+1))&lt;2,"0"&amp;(RIGHT(AB944,2)+1),(RIGHT(AB944,2)-1))),"")</f>
        <v>1398.09.14</v>
      </c>
      <c r="AC943" s="259" t="str">
        <f ca="1">LEFT(Table_Merge1[[#This Row],[Column2]],4)</f>
        <v>1398</v>
      </c>
      <c r="AD943" s="259" t="str">
        <f ca="1">RIGHT(LEFT(Table_Merge1[[#This Row],[Column2]],7),2)</f>
        <v>09</v>
      </c>
      <c r="AE943" s="259" t="str">
        <f ca="1">RIGHT(Table_Merge1[[#This Row],[Column2]],2)</f>
        <v>14</v>
      </c>
      <c r="AF943">
        <v>9</v>
      </c>
      <c r="AG943">
        <v>14</v>
      </c>
      <c r="AH943" s="260">
        <v>2019</v>
      </c>
      <c r="AI943" t="s">
        <v>3452</v>
      </c>
      <c r="AJ943" s="260">
        <v>5</v>
      </c>
      <c r="AK943">
        <v>1474.6</v>
      </c>
      <c r="AL943">
        <v>1767</v>
      </c>
      <c r="AM943">
        <v>1444300</v>
      </c>
      <c r="AO943">
        <v>108769</v>
      </c>
      <c r="AP943" s="287">
        <f>IFERROR(IF(Table_Merge1[[#This Row],[LME Zinc stock]]*Table_Merge1[[#This Row],[Nima.مقدار]]=0,"",Table_Merge1[[#This Row],[LME Zinc stock]]*Table_Merge1[[#This Row],[Nima.مقدار]]),"")</f>
        <v>157095066700</v>
      </c>
      <c r="AQ943" s="287">
        <f>IFERROR(IF(Table_Merge1[[#This Row],[LME Zinc 3-month]]*Table_Merge1[[#This Row],[Nima.مقدار]]=0,"",Table_Merge1[[#This Row],[LME Zinc 3-month]]*Table_Merge1[[#This Row],[Nima.مقدار]]),"")</f>
        <v>192194823</v>
      </c>
      <c r="AR943" s="288" t="str">
        <f>IFERROR(IF(Table_Merge1[[#This Row],[LME Zinc stock]]*Table_Merge1[[#This Row],[Azad.Sell]]=0,"",Table_Merge1[[#This Row],[LME Zinc stock]]*Table_Merge1[[#This Row],[Azad.Sell]]),"")</f>
        <v/>
      </c>
      <c r="AS943" s="288" t="str">
        <f>IFERROR(IF(Table_Merge1[[#This Row],[LME Zinc 3-month]]*Table_Merge1[[#This Row],[Azad.Sell]]=0,"",Table_Merge1[[#This Row],[LME Zinc 3-month]]*Table_Merge1[[#This Row],[Azad.Sell]]),"")</f>
        <v/>
      </c>
      <c r="AT943"/>
    </row>
    <row r="944" spans="1:46" x14ac:dyDescent="0.25">
      <c r="A944" s="258">
        <v>42183</v>
      </c>
      <c r="B9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1394.04.07</v>
      </c>
      <c r="C944" s="195">
        <f t="shared" ca="1" si="50"/>
        <v>1394</v>
      </c>
      <c r="D9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44" s="195">
        <f>_xlfn.NUMBERVALUE(RIGHT(Table11[[#This Row],[تاریخ شمسی]],2))</f>
        <v>7</v>
      </c>
      <c r="F9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04-07</v>
      </c>
      <c r="G944" s="195" t="s">
        <v>1095</v>
      </c>
      <c r="I944" s="259">
        <v>44742</v>
      </c>
      <c r="J944">
        <v>32050</v>
      </c>
      <c r="L944" s="259">
        <v>42183</v>
      </c>
      <c r="M944">
        <v>33126</v>
      </c>
      <c r="O944" s="283">
        <f>IFERROR(DATE(Table7[[#This Row],[year]],MONTH(DATEVALUE(Table7[[#This Row],[month]]&amp;"1")),Table7[[#This Row],[day]]),"")</f>
        <v>43725</v>
      </c>
      <c r="P944" s="257" t="s">
        <v>4369</v>
      </c>
      <c r="Q944" s="257">
        <v>2019</v>
      </c>
      <c r="R944" s="257" t="s">
        <v>3447</v>
      </c>
      <c r="S944" s="257">
        <v>17</v>
      </c>
      <c r="T944" s="257">
        <v>1499.3</v>
      </c>
      <c r="U944" s="257">
        <v>1733.5</v>
      </c>
      <c r="V944" s="257">
        <v>914725</v>
      </c>
      <c r="X944" s="260">
        <v>43803</v>
      </c>
      <c r="Y944" t="s">
        <v>8677</v>
      </c>
      <c r="Z944" s="260">
        <v>10</v>
      </c>
      <c r="AA944">
        <v>1398</v>
      </c>
      <c r="AB944" s="260" t="str">
        <f ca="1">IFERROR(IFERROR(VLOOKUP(Table_Merge1[[#This Row],[Column1]],Table11[#All],2,FALSE),LEFT(AB945,8)&amp;IF(LEN((RIGHT(AB945,2)+1))&lt;2,"0"&amp;(RIGHT(AB945,2)+1),(RIGHT(AB945,2)-1))),"")</f>
        <v>1398.09.13</v>
      </c>
      <c r="AC944" s="259" t="str">
        <f ca="1">LEFT(Table_Merge1[[#This Row],[Column2]],4)</f>
        <v>1398</v>
      </c>
      <c r="AD944" s="259" t="str">
        <f ca="1">RIGHT(LEFT(Table_Merge1[[#This Row],[Column2]],7),2)</f>
        <v>09</v>
      </c>
      <c r="AE944" s="259" t="str">
        <f ca="1">RIGHT(Table_Merge1[[#This Row],[Column2]],2)</f>
        <v>13</v>
      </c>
      <c r="AF944">
        <v>9</v>
      </c>
      <c r="AG944">
        <v>13</v>
      </c>
      <c r="AH944" s="260">
        <v>2019</v>
      </c>
      <c r="AI944" t="s">
        <v>3452</v>
      </c>
      <c r="AJ944" s="260">
        <v>4</v>
      </c>
      <c r="AK944">
        <v>1475.85</v>
      </c>
      <c r="AL944">
        <v>1771</v>
      </c>
      <c r="AM944">
        <v>1403075</v>
      </c>
      <c r="AO944">
        <v>109564</v>
      </c>
      <c r="AP944" s="287">
        <f>IFERROR(IF(Table_Merge1[[#This Row],[LME Zinc stock]]*Table_Merge1[[#This Row],[Nima.مقدار]]=0,"",Table_Merge1[[#This Row],[LME Zinc stock]]*Table_Merge1[[#This Row],[Nima.مقدار]]),"")</f>
        <v>153726509300</v>
      </c>
      <c r="AQ944" s="287">
        <f>IFERROR(IF(Table_Merge1[[#This Row],[LME Zinc 3-month]]*Table_Merge1[[#This Row],[Nima.مقدار]]=0,"",Table_Merge1[[#This Row],[LME Zinc 3-month]]*Table_Merge1[[#This Row],[Nima.مقدار]]),"")</f>
        <v>194037844</v>
      </c>
      <c r="AR944" s="288" t="str">
        <f>IFERROR(IF(Table_Merge1[[#This Row],[LME Zinc stock]]*Table_Merge1[[#This Row],[Azad.Sell]]=0,"",Table_Merge1[[#This Row],[LME Zinc stock]]*Table_Merge1[[#This Row],[Azad.Sell]]),"")</f>
        <v/>
      </c>
      <c r="AS944" s="288" t="str">
        <f>IFERROR(IF(Table_Merge1[[#This Row],[LME Zinc 3-month]]*Table_Merge1[[#This Row],[Azad.Sell]]=0,"",Table_Merge1[[#This Row],[LME Zinc 3-month]]*Table_Merge1[[#This Row],[Azad.Sell]]),"")</f>
        <v/>
      </c>
      <c r="AT944"/>
    </row>
    <row r="945" spans="1:46" x14ac:dyDescent="0.25">
      <c r="A945" s="258">
        <v>42184</v>
      </c>
      <c r="B9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1394.04.08</v>
      </c>
      <c r="C945" s="195">
        <f t="shared" ca="1" si="50"/>
        <v>1394</v>
      </c>
      <c r="D9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45" s="195">
        <f>_xlfn.NUMBERVALUE(RIGHT(Table11[[#This Row],[تاریخ شمسی]],2))</f>
        <v>8</v>
      </c>
      <c r="F9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04-08</v>
      </c>
      <c r="G945" s="195" t="s">
        <v>1096</v>
      </c>
      <c r="I945" s="259">
        <v>44743</v>
      </c>
      <c r="J945">
        <v>32050</v>
      </c>
      <c r="L945" s="259">
        <v>42184</v>
      </c>
      <c r="M945">
        <v>33134</v>
      </c>
      <c r="O945" s="284">
        <f>IFERROR(DATE(Table7[[#This Row],[year]],MONTH(DATEVALUE(Table7[[#This Row],[month]]&amp;"1")),Table7[[#This Row],[day]]),"")</f>
        <v>43724</v>
      </c>
      <c r="P945" s="195" t="s">
        <v>4370</v>
      </c>
      <c r="Q945" s="195">
        <v>2019</v>
      </c>
      <c r="R945" s="195" t="s">
        <v>3447</v>
      </c>
      <c r="S945" s="195">
        <v>16</v>
      </c>
      <c r="T945" s="195">
        <v>1502.05</v>
      </c>
      <c r="U945" s="195">
        <v>1744</v>
      </c>
      <c r="V945" s="195">
        <v>910575</v>
      </c>
      <c r="X945" s="260">
        <v>43802</v>
      </c>
      <c r="Y945" t="s">
        <v>8676</v>
      </c>
      <c r="Z945" s="260">
        <v>10</v>
      </c>
      <c r="AA945">
        <v>1398</v>
      </c>
      <c r="AB945" s="260" t="str">
        <f ca="1">IFERROR(IFERROR(VLOOKUP(Table_Merge1[[#This Row],[Column1]],Table11[#All],2,FALSE),LEFT(AB946,8)&amp;IF(LEN((RIGHT(AB946,2)+1))&lt;2,"0"&amp;(RIGHT(AB946,2)+1),(RIGHT(AB946,2)-1))),"")</f>
        <v>1398.09.12</v>
      </c>
      <c r="AC945" s="259" t="str">
        <f ca="1">LEFT(Table_Merge1[[#This Row],[Column2]],4)</f>
        <v>1398</v>
      </c>
      <c r="AD945" s="259" t="str">
        <f ca="1">RIGHT(LEFT(Table_Merge1[[#This Row],[Column2]],7),2)</f>
        <v>09</v>
      </c>
      <c r="AE945" s="259" t="str">
        <f ca="1">RIGHT(Table_Merge1[[#This Row],[Column2]],2)</f>
        <v>12</v>
      </c>
      <c r="AF945">
        <v>9</v>
      </c>
      <c r="AG945">
        <v>12</v>
      </c>
      <c r="AH945" s="260">
        <v>2019</v>
      </c>
      <c r="AI945" t="s">
        <v>3452</v>
      </c>
      <c r="AJ945" s="260">
        <v>3</v>
      </c>
      <c r="AK945">
        <v>1470.4</v>
      </c>
      <c r="AL945">
        <v>1774.5</v>
      </c>
      <c r="AM945">
        <v>1375675</v>
      </c>
      <c r="AO945">
        <v>110032</v>
      </c>
      <c r="AP945" s="287">
        <f>IFERROR(IF(Table_Merge1[[#This Row],[LME Zinc stock]]*Table_Merge1[[#This Row],[Nima.مقدار]]=0,"",Table_Merge1[[#This Row],[LME Zinc stock]]*Table_Merge1[[#This Row],[Nima.مقدار]]),"")</f>
        <v>151368271600</v>
      </c>
      <c r="AQ945" s="287">
        <f>IFERROR(IF(Table_Merge1[[#This Row],[LME Zinc 3-month]]*Table_Merge1[[#This Row],[Nima.مقدار]]=0,"",Table_Merge1[[#This Row],[LME Zinc 3-month]]*Table_Merge1[[#This Row],[Nima.مقدار]]),"")</f>
        <v>195251784</v>
      </c>
      <c r="AR945" s="288" t="str">
        <f>IFERROR(IF(Table_Merge1[[#This Row],[LME Zinc stock]]*Table_Merge1[[#This Row],[Azad.Sell]]=0,"",Table_Merge1[[#This Row],[LME Zinc stock]]*Table_Merge1[[#This Row],[Azad.Sell]]),"")</f>
        <v/>
      </c>
      <c r="AS945" s="288" t="str">
        <f>IFERROR(IF(Table_Merge1[[#This Row],[LME Zinc 3-month]]*Table_Merge1[[#This Row],[Azad.Sell]]=0,"",Table_Merge1[[#This Row],[LME Zinc 3-month]]*Table_Merge1[[#This Row],[Azad.Sell]]),"")</f>
        <v/>
      </c>
      <c r="AT945"/>
    </row>
    <row r="946" spans="1:46" x14ac:dyDescent="0.25">
      <c r="A946" s="258">
        <v>42185</v>
      </c>
      <c r="B9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1394.04.09</v>
      </c>
      <c r="C946" s="195">
        <f t="shared" ca="1" si="50"/>
        <v>1394</v>
      </c>
      <c r="D9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46" s="195">
        <f>_xlfn.NUMBERVALUE(RIGHT(Table11[[#This Row],[تاریخ شمسی]],2))</f>
        <v>9</v>
      </c>
      <c r="F9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04-09</v>
      </c>
      <c r="G946" s="195" t="s">
        <v>1097</v>
      </c>
      <c r="I946" s="259">
        <v>44744</v>
      </c>
      <c r="J946">
        <v>32750</v>
      </c>
      <c r="L946" s="259">
        <v>42185</v>
      </c>
      <c r="M946">
        <v>33163</v>
      </c>
      <c r="O946" s="283">
        <f>IFERROR(DATE(Table7[[#This Row],[year]],MONTH(DATEVALUE(Table7[[#This Row],[month]]&amp;"1")),Table7[[#This Row],[day]]),"")</f>
        <v>43721</v>
      </c>
      <c r="P946" s="257" t="s">
        <v>4371</v>
      </c>
      <c r="Q946" s="257">
        <v>2019</v>
      </c>
      <c r="R946" s="257" t="s">
        <v>3447</v>
      </c>
      <c r="S946" s="257">
        <v>13</v>
      </c>
      <c r="T946" s="257">
        <v>1503.1</v>
      </c>
      <c r="U946" s="257">
        <v>1758.5</v>
      </c>
      <c r="V946" s="257">
        <v>907400</v>
      </c>
      <c r="X946" s="260">
        <v>43801</v>
      </c>
      <c r="Y946" t="s">
        <v>8675</v>
      </c>
      <c r="Z946" s="260">
        <v>10</v>
      </c>
      <c r="AA946">
        <v>1398</v>
      </c>
      <c r="AB946" s="260" t="str">
        <f ca="1">IFERROR(IFERROR(VLOOKUP(Table_Merge1[[#This Row],[Column1]],Table11[#All],2,FALSE),LEFT(AB947,8)&amp;IF(LEN((RIGHT(AB947,2)+1))&lt;2,"0"&amp;(RIGHT(AB947,2)+1),(RIGHT(AB947,2)-1))),"")</f>
        <v>1398.09.11</v>
      </c>
      <c r="AC946" s="259" t="str">
        <f ca="1">LEFT(Table_Merge1[[#This Row],[Column2]],4)</f>
        <v>1398</v>
      </c>
      <c r="AD946" s="259" t="str">
        <f ca="1">RIGHT(LEFT(Table_Merge1[[#This Row],[Column2]],7),2)</f>
        <v>09</v>
      </c>
      <c r="AE946" s="259" t="str">
        <f ca="1">RIGHT(Table_Merge1[[#This Row],[Column2]],2)</f>
        <v>11</v>
      </c>
      <c r="AF946">
        <v>9</v>
      </c>
      <c r="AG946">
        <v>11</v>
      </c>
      <c r="AH946" s="260">
        <v>2019</v>
      </c>
      <c r="AI946" t="s">
        <v>3452</v>
      </c>
      <c r="AJ946" s="260">
        <v>2</v>
      </c>
      <c r="AK946">
        <v>1457.5</v>
      </c>
      <c r="AL946">
        <v>1767</v>
      </c>
      <c r="AM946">
        <v>1343800</v>
      </c>
      <c r="AO946">
        <v>109056</v>
      </c>
      <c r="AP946" s="287">
        <f>IFERROR(IF(Table_Merge1[[#This Row],[LME Zinc stock]]*Table_Merge1[[#This Row],[Nima.مقدار]]=0,"",Table_Merge1[[#This Row],[LME Zinc stock]]*Table_Merge1[[#This Row],[Nima.مقدار]]),"")</f>
        <v>146549452800</v>
      </c>
      <c r="AQ946" s="287">
        <f>IFERROR(IF(Table_Merge1[[#This Row],[LME Zinc 3-month]]*Table_Merge1[[#This Row],[Nima.مقدار]]=0,"",Table_Merge1[[#This Row],[LME Zinc 3-month]]*Table_Merge1[[#This Row],[Nima.مقدار]]),"")</f>
        <v>192701952</v>
      </c>
      <c r="AR946" s="288" t="str">
        <f>IFERROR(IF(Table_Merge1[[#This Row],[LME Zinc stock]]*Table_Merge1[[#This Row],[Azad.Sell]]=0,"",Table_Merge1[[#This Row],[LME Zinc stock]]*Table_Merge1[[#This Row],[Azad.Sell]]),"")</f>
        <v/>
      </c>
      <c r="AS946" s="288" t="str">
        <f>IFERROR(IF(Table_Merge1[[#This Row],[LME Zinc 3-month]]*Table_Merge1[[#This Row],[Azad.Sell]]=0,"",Table_Merge1[[#This Row],[LME Zinc 3-month]]*Table_Merge1[[#This Row],[Azad.Sell]]),"")</f>
        <v/>
      </c>
      <c r="AT946"/>
    </row>
    <row r="947" spans="1:46" x14ac:dyDescent="0.25">
      <c r="A947" s="258">
        <v>42186</v>
      </c>
      <c r="B9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1394.04.10</v>
      </c>
      <c r="C947" s="195">
        <f t="shared" ca="1" si="50"/>
        <v>1394</v>
      </c>
      <c r="D9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47" s="195">
        <f>_xlfn.NUMBERVALUE(RIGHT(Table11[[#This Row],[تاریخ شمسی]],2))</f>
        <v>10</v>
      </c>
      <c r="F9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04-10</v>
      </c>
      <c r="G947" s="195" t="s">
        <v>1098</v>
      </c>
      <c r="I947" s="259">
        <v>44745</v>
      </c>
      <c r="J947">
        <v>32000</v>
      </c>
      <c r="L947" s="259">
        <v>42186</v>
      </c>
      <c r="M947">
        <v>33114</v>
      </c>
      <c r="O947" s="284">
        <f>IFERROR(DATE(Table7[[#This Row],[year]],MONTH(DATEVALUE(Table7[[#This Row],[month]]&amp;"1")),Table7[[#This Row],[day]]),"")</f>
        <v>43720</v>
      </c>
      <c r="P947" s="195" t="s">
        <v>4372</v>
      </c>
      <c r="Q947" s="195">
        <v>2019</v>
      </c>
      <c r="R947" s="195" t="s">
        <v>3447</v>
      </c>
      <c r="S947" s="195">
        <v>12</v>
      </c>
      <c r="T947" s="195">
        <v>1502.95</v>
      </c>
      <c r="U947" s="195">
        <v>1772</v>
      </c>
      <c r="V947" s="195">
        <v>899925</v>
      </c>
      <c r="X947" s="260">
        <v>43798</v>
      </c>
      <c r="Z947" s="260">
        <v>10</v>
      </c>
      <c r="AB947" s="260" t="str">
        <f ca="1">IFERROR(IFERROR(VLOOKUP(Table_Merge1[[#This Row],[Column1]],Table11[#All],2,FALSE),LEFT(AB948,8)&amp;IF(LEN((RIGHT(AB948,2)+1))&lt;2,"0"&amp;(RIGHT(AB948,2)+1),(RIGHT(AB948,2)-1))),"")</f>
        <v>1398.09.08</v>
      </c>
      <c r="AC947" s="259" t="str">
        <f ca="1">LEFT(Table_Merge1[[#This Row],[Column2]],4)</f>
        <v>1398</v>
      </c>
      <c r="AD947" s="259" t="str">
        <f ca="1">RIGHT(LEFT(Table_Merge1[[#This Row],[Column2]],7),2)</f>
        <v>09</v>
      </c>
      <c r="AE947" s="259" t="str">
        <f ca="1">RIGHT(Table_Merge1[[#This Row],[Column2]],2)</f>
        <v>08</v>
      </c>
      <c r="AH947" s="260">
        <v>2019</v>
      </c>
      <c r="AI947" t="s">
        <v>3450</v>
      </c>
      <c r="AJ947" s="260">
        <v>29</v>
      </c>
      <c r="AK947">
        <v>1456.35</v>
      </c>
      <c r="AL947">
        <v>1752.5</v>
      </c>
      <c r="AM947">
        <v>1303975</v>
      </c>
      <c r="AP947" s="287" t="str">
        <f>IFERROR(IF(Table_Merge1[[#This Row],[LME Zinc stock]]*Table_Merge1[[#This Row],[Nima.مقدار]]=0,"",Table_Merge1[[#This Row],[LME Zinc stock]]*Table_Merge1[[#This Row],[Nima.مقدار]]),"")</f>
        <v/>
      </c>
      <c r="AQ947" s="287" t="str">
        <f>IFERROR(IF(Table_Merge1[[#This Row],[LME Zinc 3-month]]*Table_Merge1[[#This Row],[Nima.مقدار]]=0,"",Table_Merge1[[#This Row],[LME Zinc 3-month]]*Table_Merge1[[#This Row],[Nima.مقدار]]),"")</f>
        <v/>
      </c>
      <c r="AR947" s="288" t="str">
        <f>IFERROR(IF(Table_Merge1[[#This Row],[LME Zinc stock]]*Table_Merge1[[#This Row],[Azad.Sell]]=0,"",Table_Merge1[[#This Row],[LME Zinc stock]]*Table_Merge1[[#This Row],[Azad.Sell]]),"")</f>
        <v/>
      </c>
      <c r="AS947" s="288" t="str">
        <f>IFERROR(IF(Table_Merge1[[#This Row],[LME Zinc 3-month]]*Table_Merge1[[#This Row],[Azad.Sell]]=0,"",Table_Merge1[[#This Row],[LME Zinc 3-month]]*Table_Merge1[[#This Row],[Azad.Sell]]),"")</f>
        <v/>
      </c>
      <c r="AT947"/>
    </row>
    <row r="948" spans="1:46" x14ac:dyDescent="0.25">
      <c r="A948" s="258">
        <v>42187</v>
      </c>
      <c r="B9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1394.04.11</v>
      </c>
      <c r="C948" s="195">
        <f t="shared" ca="1" si="50"/>
        <v>1394</v>
      </c>
      <c r="D9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48" s="195">
        <f>_xlfn.NUMBERVALUE(RIGHT(Table11[[#This Row],[تاریخ شمسی]],2))</f>
        <v>11</v>
      </c>
      <c r="F9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04-11</v>
      </c>
      <c r="G948" s="195" t="s">
        <v>1099</v>
      </c>
      <c r="I948" s="259">
        <v>44746</v>
      </c>
      <c r="J948">
        <v>31800</v>
      </c>
      <c r="L948" s="259">
        <v>42187</v>
      </c>
      <c r="M948">
        <v>33019</v>
      </c>
      <c r="O948" s="283">
        <f>IFERROR(DATE(Table7[[#This Row],[year]],MONTH(DATEVALUE(Table7[[#This Row],[month]]&amp;"1")),Table7[[#This Row],[day]]),"")</f>
        <v>43719</v>
      </c>
      <c r="P948" s="257" t="s">
        <v>4373</v>
      </c>
      <c r="Q948" s="257">
        <v>2019</v>
      </c>
      <c r="R948" s="257" t="s">
        <v>3447</v>
      </c>
      <c r="S948" s="257">
        <v>11</v>
      </c>
      <c r="T948" s="257">
        <v>1493.65</v>
      </c>
      <c r="U948" s="257">
        <v>1778</v>
      </c>
      <c r="V948" s="257">
        <v>895625</v>
      </c>
      <c r="X948" s="260">
        <v>43797</v>
      </c>
      <c r="Y948" t="s">
        <v>8674</v>
      </c>
      <c r="Z948" s="260">
        <v>10</v>
      </c>
      <c r="AA948">
        <v>1398</v>
      </c>
      <c r="AB948" s="260" t="str">
        <f ca="1">IFERROR(IFERROR(VLOOKUP(Table_Merge1[[#This Row],[Column1]],Table11[#All],2,FALSE),LEFT(AB949,8)&amp;IF(LEN((RIGHT(AB949,2)+1))&lt;2,"0"&amp;(RIGHT(AB949,2)+1),(RIGHT(AB949,2)-1))),"")</f>
        <v>1398.09.07</v>
      </c>
      <c r="AC948" s="259" t="str">
        <f ca="1">LEFT(Table_Merge1[[#This Row],[Column2]],4)</f>
        <v>1398</v>
      </c>
      <c r="AD948" s="259" t="str">
        <f ca="1">RIGHT(LEFT(Table_Merge1[[#This Row],[Column2]],7),2)</f>
        <v>09</v>
      </c>
      <c r="AE948" s="259" t="str">
        <f ca="1">RIGHT(Table_Merge1[[#This Row],[Column2]],2)</f>
        <v>07</v>
      </c>
      <c r="AF948">
        <v>9</v>
      </c>
      <c r="AG948">
        <v>7</v>
      </c>
      <c r="AH948" s="260">
        <v>2019</v>
      </c>
      <c r="AI948" t="s">
        <v>3450</v>
      </c>
      <c r="AJ948" s="260">
        <v>28</v>
      </c>
      <c r="AK948">
        <v>1457.55</v>
      </c>
      <c r="AL948">
        <v>1762</v>
      </c>
      <c r="AM948">
        <v>1288150</v>
      </c>
      <c r="AO948">
        <v>108545</v>
      </c>
      <c r="AP948" s="287">
        <f>IFERROR(IF(Table_Merge1[[#This Row],[LME Zinc stock]]*Table_Merge1[[#This Row],[Nima.مقدار]]=0,"",Table_Merge1[[#This Row],[LME Zinc stock]]*Table_Merge1[[#This Row],[Nima.مقدار]]),"")</f>
        <v>139822241750</v>
      </c>
      <c r="AQ948" s="287">
        <f>IFERROR(IF(Table_Merge1[[#This Row],[LME Zinc 3-month]]*Table_Merge1[[#This Row],[Nima.مقدار]]=0,"",Table_Merge1[[#This Row],[LME Zinc 3-month]]*Table_Merge1[[#This Row],[Nima.مقدار]]),"")</f>
        <v>191256290</v>
      </c>
      <c r="AR948" s="288" t="str">
        <f>IFERROR(IF(Table_Merge1[[#This Row],[LME Zinc stock]]*Table_Merge1[[#This Row],[Azad.Sell]]=0,"",Table_Merge1[[#This Row],[LME Zinc stock]]*Table_Merge1[[#This Row],[Azad.Sell]]),"")</f>
        <v/>
      </c>
      <c r="AS948" s="288" t="str">
        <f>IFERROR(IF(Table_Merge1[[#This Row],[LME Zinc 3-month]]*Table_Merge1[[#This Row],[Azad.Sell]]=0,"",Table_Merge1[[#This Row],[LME Zinc 3-month]]*Table_Merge1[[#This Row],[Azad.Sell]]),"")</f>
        <v/>
      </c>
      <c r="AT948"/>
    </row>
    <row r="949" spans="1:46" x14ac:dyDescent="0.25">
      <c r="A949" s="258">
        <v>42189</v>
      </c>
      <c r="B9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1394.04.13</v>
      </c>
      <c r="C949" s="195">
        <f t="shared" ca="1" si="50"/>
        <v>1394</v>
      </c>
      <c r="D9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49" s="195">
        <f>_xlfn.NUMBERVALUE(RIGHT(Table11[[#This Row],[تاریخ شمسی]],2))</f>
        <v>13</v>
      </c>
      <c r="F9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04-13</v>
      </c>
      <c r="G949" s="195" t="s">
        <v>1100</v>
      </c>
      <c r="I949" s="259">
        <v>44747</v>
      </c>
      <c r="J949">
        <v>31500</v>
      </c>
      <c r="L949" s="259">
        <v>42189</v>
      </c>
      <c r="M949">
        <v>33069</v>
      </c>
      <c r="O949" s="284">
        <f>IFERROR(DATE(Table7[[#This Row],[year]],MONTH(DATEVALUE(Table7[[#This Row],[month]]&amp;"1")),Table7[[#This Row],[day]]),"")</f>
        <v>43718</v>
      </c>
      <c r="P949" s="195" t="s">
        <v>4374</v>
      </c>
      <c r="Q949" s="195">
        <v>2019</v>
      </c>
      <c r="R949" s="195" t="s">
        <v>3447</v>
      </c>
      <c r="S949" s="195">
        <v>10</v>
      </c>
      <c r="T949" s="195">
        <v>1494.6</v>
      </c>
      <c r="U949" s="195">
        <v>1792</v>
      </c>
      <c r="V949" s="195">
        <v>897900</v>
      </c>
      <c r="X949" s="260">
        <v>43796</v>
      </c>
      <c r="Y949" t="s">
        <v>8673</v>
      </c>
      <c r="Z949" s="260">
        <v>10</v>
      </c>
      <c r="AA949">
        <v>1398</v>
      </c>
      <c r="AB949" s="260" t="str">
        <f ca="1">IFERROR(IFERROR(VLOOKUP(Table_Merge1[[#This Row],[Column1]],Table11[#All],2,FALSE),LEFT(AB950,8)&amp;IF(LEN((RIGHT(AB950,2)+1))&lt;2,"0"&amp;(RIGHT(AB950,2)+1),(RIGHT(AB950,2)-1))),"")</f>
        <v>1398.09.06</v>
      </c>
      <c r="AC949" s="259" t="str">
        <f ca="1">LEFT(Table_Merge1[[#This Row],[Column2]],4)</f>
        <v>1398</v>
      </c>
      <c r="AD949" s="259" t="str">
        <f ca="1">RIGHT(LEFT(Table_Merge1[[#This Row],[Column2]],7),2)</f>
        <v>09</v>
      </c>
      <c r="AE949" s="259" t="str">
        <f ca="1">RIGHT(Table_Merge1[[#This Row],[Column2]],2)</f>
        <v>06</v>
      </c>
      <c r="AF949">
        <v>9</v>
      </c>
      <c r="AG949">
        <v>6</v>
      </c>
      <c r="AH949" s="260">
        <v>2019</v>
      </c>
      <c r="AI949" t="s">
        <v>3450</v>
      </c>
      <c r="AJ949" s="260">
        <v>27</v>
      </c>
      <c r="AK949">
        <v>1459.8</v>
      </c>
      <c r="AL949">
        <v>1741</v>
      </c>
      <c r="AM949">
        <v>1284300</v>
      </c>
      <c r="AO949">
        <v>108150</v>
      </c>
      <c r="AP949" s="287">
        <f>IFERROR(IF(Table_Merge1[[#This Row],[LME Zinc stock]]*Table_Merge1[[#This Row],[Nima.مقدار]]=0,"",Table_Merge1[[#This Row],[LME Zinc stock]]*Table_Merge1[[#This Row],[Nima.مقدار]]),"")</f>
        <v>138897045000</v>
      </c>
      <c r="AQ949" s="287">
        <f>IFERROR(IF(Table_Merge1[[#This Row],[LME Zinc 3-month]]*Table_Merge1[[#This Row],[Nima.مقدار]]=0,"",Table_Merge1[[#This Row],[LME Zinc 3-month]]*Table_Merge1[[#This Row],[Nima.مقدار]]),"")</f>
        <v>188289150</v>
      </c>
      <c r="AR949" s="288" t="str">
        <f>IFERROR(IF(Table_Merge1[[#This Row],[LME Zinc stock]]*Table_Merge1[[#This Row],[Azad.Sell]]=0,"",Table_Merge1[[#This Row],[LME Zinc stock]]*Table_Merge1[[#This Row],[Azad.Sell]]),"")</f>
        <v/>
      </c>
      <c r="AS949" s="288" t="str">
        <f>IFERROR(IF(Table_Merge1[[#This Row],[LME Zinc 3-month]]*Table_Merge1[[#This Row],[Azad.Sell]]=0,"",Table_Merge1[[#This Row],[LME Zinc 3-month]]*Table_Merge1[[#This Row],[Azad.Sell]]),"")</f>
        <v/>
      </c>
      <c r="AT949"/>
    </row>
    <row r="950" spans="1:46" x14ac:dyDescent="0.25">
      <c r="A950" s="258">
        <v>42190</v>
      </c>
      <c r="B9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1394.04.14</v>
      </c>
      <c r="C950" s="195">
        <f t="shared" ca="1" si="50"/>
        <v>1394</v>
      </c>
      <c r="D9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50" s="195">
        <f>_xlfn.NUMBERVALUE(RIGHT(Table11[[#This Row],[تاریخ شمسی]],2))</f>
        <v>14</v>
      </c>
      <c r="F9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04-14</v>
      </c>
      <c r="G950" s="195" t="s">
        <v>1101</v>
      </c>
      <c r="I950" s="259">
        <v>44748</v>
      </c>
      <c r="J950">
        <v>31500</v>
      </c>
      <c r="L950" s="259">
        <v>42190</v>
      </c>
      <c r="M950">
        <v>32985</v>
      </c>
      <c r="O950" s="283">
        <f>IFERROR(DATE(Table7[[#This Row],[year]],MONTH(DATEVALUE(Table7[[#This Row],[month]]&amp;"1")),Table7[[#This Row],[day]]),"")</f>
        <v>43717</v>
      </c>
      <c r="P950" s="257" t="s">
        <v>4375</v>
      </c>
      <c r="Q950" s="257">
        <v>2019</v>
      </c>
      <c r="R950" s="257" t="s">
        <v>3447</v>
      </c>
      <c r="S950" s="257">
        <v>9</v>
      </c>
      <c r="T950" s="257">
        <v>1509.95</v>
      </c>
      <c r="U950" s="257">
        <v>1792</v>
      </c>
      <c r="V950" s="257">
        <v>900725</v>
      </c>
      <c r="X950" s="260">
        <v>43795</v>
      </c>
      <c r="Y950" t="s">
        <v>8672</v>
      </c>
      <c r="Z950" s="260">
        <v>10</v>
      </c>
      <c r="AA950">
        <v>1398</v>
      </c>
      <c r="AB950" s="260" t="str">
        <f ca="1">IFERROR(IFERROR(VLOOKUP(Table_Merge1[[#This Row],[Column1]],Table11[#All],2,FALSE),LEFT(AB951,8)&amp;IF(LEN((RIGHT(AB951,2)+1))&lt;2,"0"&amp;(RIGHT(AB951,2)+1),(RIGHT(AB951,2)-1))),"")</f>
        <v>1398.09.05</v>
      </c>
      <c r="AC950" s="259" t="str">
        <f ca="1">LEFT(Table_Merge1[[#This Row],[Column2]],4)</f>
        <v>1398</v>
      </c>
      <c r="AD950" s="259" t="str">
        <f ca="1">RIGHT(LEFT(Table_Merge1[[#This Row],[Column2]],7),2)</f>
        <v>09</v>
      </c>
      <c r="AE950" s="259" t="str">
        <f ca="1">RIGHT(Table_Merge1[[#This Row],[Column2]],2)</f>
        <v>05</v>
      </c>
      <c r="AF950">
        <v>9</v>
      </c>
      <c r="AG950">
        <v>5</v>
      </c>
      <c r="AH950" s="260">
        <v>2019</v>
      </c>
      <c r="AI950" t="s">
        <v>3450</v>
      </c>
      <c r="AJ950" s="260">
        <v>26</v>
      </c>
      <c r="AK950">
        <v>1457.65</v>
      </c>
      <c r="AL950">
        <v>1748</v>
      </c>
      <c r="AM950">
        <v>1285275</v>
      </c>
      <c r="AO950">
        <v>108813</v>
      </c>
      <c r="AP950" s="287">
        <f>IFERROR(IF(Table_Merge1[[#This Row],[LME Zinc stock]]*Table_Merge1[[#This Row],[Nima.مقدار]]=0,"",Table_Merge1[[#This Row],[LME Zinc stock]]*Table_Merge1[[#This Row],[Nima.مقدار]]),"")</f>
        <v>139854628575</v>
      </c>
      <c r="AQ950" s="287">
        <f>IFERROR(IF(Table_Merge1[[#This Row],[LME Zinc 3-month]]*Table_Merge1[[#This Row],[Nima.مقدار]]=0,"",Table_Merge1[[#This Row],[LME Zinc 3-month]]*Table_Merge1[[#This Row],[Nima.مقدار]]),"")</f>
        <v>190205124</v>
      </c>
      <c r="AR950" s="288" t="str">
        <f>IFERROR(IF(Table_Merge1[[#This Row],[LME Zinc stock]]*Table_Merge1[[#This Row],[Azad.Sell]]=0,"",Table_Merge1[[#This Row],[LME Zinc stock]]*Table_Merge1[[#This Row],[Azad.Sell]]),"")</f>
        <v/>
      </c>
      <c r="AS950" s="288" t="str">
        <f>IFERROR(IF(Table_Merge1[[#This Row],[LME Zinc 3-month]]*Table_Merge1[[#This Row],[Azad.Sell]]=0,"",Table_Merge1[[#This Row],[LME Zinc 3-month]]*Table_Merge1[[#This Row],[Azad.Sell]]),"")</f>
        <v/>
      </c>
      <c r="AT950"/>
    </row>
    <row r="951" spans="1:46" x14ac:dyDescent="0.25">
      <c r="A951" s="258">
        <v>42191</v>
      </c>
      <c r="B9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1394.04.15</v>
      </c>
      <c r="C951" s="195">
        <f t="shared" ca="1" si="50"/>
        <v>1394</v>
      </c>
      <c r="D9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51" s="195">
        <f>_xlfn.NUMBERVALUE(RIGHT(Table11[[#This Row],[تاریخ شمسی]],2))</f>
        <v>15</v>
      </c>
      <c r="F9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04-15</v>
      </c>
      <c r="G951" s="195" t="s">
        <v>1102</v>
      </c>
      <c r="I951" s="259">
        <v>44749</v>
      </c>
      <c r="J951">
        <v>31550</v>
      </c>
      <c r="L951" s="259">
        <v>42191</v>
      </c>
      <c r="M951">
        <v>32738</v>
      </c>
      <c r="O951" s="284">
        <f>IFERROR(DATE(Table7[[#This Row],[year]],MONTH(DATEVALUE(Table7[[#This Row],[month]]&amp;"1")),Table7[[#This Row],[day]]),"")</f>
        <v>43714</v>
      </c>
      <c r="P951" s="195" t="s">
        <v>4376</v>
      </c>
      <c r="Q951" s="195">
        <v>2019</v>
      </c>
      <c r="R951" s="195" t="s">
        <v>3447</v>
      </c>
      <c r="S951" s="195">
        <v>6</v>
      </c>
      <c r="T951" s="195">
        <v>1504.95</v>
      </c>
      <c r="U951" s="195">
        <v>1782</v>
      </c>
      <c r="V951" s="195">
        <v>904175</v>
      </c>
      <c r="X951" s="260">
        <v>43794</v>
      </c>
      <c r="Y951" t="s">
        <v>8671</v>
      </c>
      <c r="Z951" s="260">
        <v>10</v>
      </c>
      <c r="AA951">
        <v>1398</v>
      </c>
      <c r="AB951" s="260" t="str">
        <f ca="1">IFERROR(IFERROR(VLOOKUP(Table_Merge1[[#This Row],[Column1]],Table11[#All],2,FALSE),LEFT(AB952,8)&amp;IF(LEN((RIGHT(AB952,2)+1))&lt;2,"0"&amp;(RIGHT(AB952,2)+1),(RIGHT(AB952,2)-1))),"")</f>
        <v>1398.09.04</v>
      </c>
      <c r="AC951" s="259" t="str">
        <f ca="1">LEFT(Table_Merge1[[#This Row],[Column2]],4)</f>
        <v>1398</v>
      </c>
      <c r="AD951" s="259" t="str">
        <f ca="1">RIGHT(LEFT(Table_Merge1[[#This Row],[Column2]],7),2)</f>
        <v>09</v>
      </c>
      <c r="AE951" s="259" t="str">
        <f ca="1">RIGHT(Table_Merge1[[#This Row],[Column2]],2)</f>
        <v>04</v>
      </c>
      <c r="AF951">
        <v>9</v>
      </c>
      <c r="AG951">
        <v>4</v>
      </c>
      <c r="AH951" s="260">
        <v>2019</v>
      </c>
      <c r="AI951" t="s">
        <v>3450</v>
      </c>
      <c r="AJ951" s="260">
        <v>25</v>
      </c>
      <c r="AK951">
        <v>1459.45</v>
      </c>
      <c r="AL951">
        <v>1763.5</v>
      </c>
      <c r="AM951">
        <v>1274850</v>
      </c>
      <c r="AO951">
        <v>108228</v>
      </c>
      <c r="AP951" s="287">
        <f>IFERROR(IF(Table_Merge1[[#This Row],[LME Zinc stock]]*Table_Merge1[[#This Row],[Nima.مقدار]]=0,"",Table_Merge1[[#This Row],[LME Zinc stock]]*Table_Merge1[[#This Row],[Nima.مقدار]]),"")</f>
        <v>137974465800</v>
      </c>
      <c r="AQ951" s="287">
        <f>IFERROR(IF(Table_Merge1[[#This Row],[LME Zinc 3-month]]*Table_Merge1[[#This Row],[Nima.مقدار]]=0,"",Table_Merge1[[#This Row],[LME Zinc 3-month]]*Table_Merge1[[#This Row],[Nima.مقدار]]),"")</f>
        <v>190860078</v>
      </c>
      <c r="AR951" s="288" t="str">
        <f>IFERROR(IF(Table_Merge1[[#This Row],[LME Zinc stock]]*Table_Merge1[[#This Row],[Azad.Sell]]=0,"",Table_Merge1[[#This Row],[LME Zinc stock]]*Table_Merge1[[#This Row],[Azad.Sell]]),"")</f>
        <v/>
      </c>
      <c r="AS951" s="288" t="str">
        <f>IFERROR(IF(Table_Merge1[[#This Row],[LME Zinc 3-month]]*Table_Merge1[[#This Row],[Azad.Sell]]=0,"",Table_Merge1[[#This Row],[LME Zinc 3-month]]*Table_Merge1[[#This Row],[Azad.Sell]]),"")</f>
        <v/>
      </c>
      <c r="AT951"/>
    </row>
    <row r="952" spans="1:46" x14ac:dyDescent="0.25">
      <c r="A952" s="258">
        <v>42192</v>
      </c>
      <c r="B9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1394.04.16</v>
      </c>
      <c r="C952" s="195">
        <f t="shared" ca="1" si="50"/>
        <v>1394</v>
      </c>
      <c r="D9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52" s="195">
        <f>_xlfn.NUMBERVALUE(RIGHT(Table11[[#This Row],[تاریخ شمسی]],2))</f>
        <v>16</v>
      </c>
      <c r="F9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04-16</v>
      </c>
      <c r="G952" s="195" t="s">
        <v>1103</v>
      </c>
      <c r="I952" s="259">
        <v>44750</v>
      </c>
      <c r="J952">
        <v>31550</v>
      </c>
      <c r="L952" s="259">
        <v>42192</v>
      </c>
      <c r="M952">
        <v>32629</v>
      </c>
      <c r="O952" s="283">
        <f>IFERROR(DATE(Table7[[#This Row],[year]],MONTH(DATEVALUE(Table7[[#This Row],[month]]&amp;"1")),Table7[[#This Row],[day]]),"")</f>
        <v>43713</v>
      </c>
      <c r="P952" s="257" t="s">
        <v>4377</v>
      </c>
      <c r="Q952" s="257">
        <v>2019</v>
      </c>
      <c r="R952" s="257" t="s">
        <v>3447</v>
      </c>
      <c r="S952" s="257">
        <v>5</v>
      </c>
      <c r="T952" s="257">
        <v>1542.6</v>
      </c>
      <c r="U952" s="257">
        <v>1779</v>
      </c>
      <c r="V952" s="257">
        <v>905725</v>
      </c>
      <c r="X952" s="260">
        <v>43791</v>
      </c>
      <c r="Z952" s="260">
        <v>10</v>
      </c>
      <c r="AB952" s="260" t="str">
        <f ca="1">IFERROR(IFERROR(VLOOKUP(Table_Merge1[[#This Row],[Column1]],Table11[#All],2,FALSE),LEFT(AB953,8)&amp;IF(LEN((RIGHT(AB953,2)+1))&lt;2,"0"&amp;(RIGHT(AB953,2)+1),(RIGHT(AB953,2)-1))),"")</f>
        <v>1398.08.29</v>
      </c>
      <c r="AC952" s="259" t="str">
        <f ca="1">LEFT(Table_Merge1[[#This Row],[Column2]],4)</f>
        <v>1398</v>
      </c>
      <c r="AD952" s="259" t="str">
        <f ca="1">RIGHT(LEFT(Table_Merge1[[#This Row],[Column2]],7),2)</f>
        <v>08</v>
      </c>
      <c r="AE952" s="259" t="str">
        <f ca="1">RIGHT(Table_Merge1[[#This Row],[Column2]],2)</f>
        <v>29</v>
      </c>
      <c r="AH952" s="260">
        <v>2019</v>
      </c>
      <c r="AI952" t="s">
        <v>3450</v>
      </c>
      <c r="AJ952" s="260">
        <v>22</v>
      </c>
      <c r="AK952">
        <v>1471.3</v>
      </c>
      <c r="AL952">
        <v>1788</v>
      </c>
      <c r="AM952">
        <v>1277300</v>
      </c>
      <c r="AP952" s="287" t="str">
        <f>IFERROR(IF(Table_Merge1[[#This Row],[LME Zinc stock]]*Table_Merge1[[#This Row],[Nima.مقدار]]=0,"",Table_Merge1[[#This Row],[LME Zinc stock]]*Table_Merge1[[#This Row],[Nima.مقدار]]),"")</f>
        <v/>
      </c>
      <c r="AQ952" s="287" t="str">
        <f>IFERROR(IF(Table_Merge1[[#This Row],[LME Zinc 3-month]]*Table_Merge1[[#This Row],[Nima.مقدار]]=0,"",Table_Merge1[[#This Row],[LME Zinc 3-month]]*Table_Merge1[[#This Row],[Nima.مقدار]]),"")</f>
        <v/>
      </c>
      <c r="AR952" s="288" t="str">
        <f>IFERROR(IF(Table_Merge1[[#This Row],[LME Zinc stock]]*Table_Merge1[[#This Row],[Azad.Sell]]=0,"",Table_Merge1[[#This Row],[LME Zinc stock]]*Table_Merge1[[#This Row],[Azad.Sell]]),"")</f>
        <v/>
      </c>
      <c r="AS952" s="288" t="str">
        <f>IFERROR(IF(Table_Merge1[[#This Row],[LME Zinc 3-month]]*Table_Merge1[[#This Row],[Azad.Sell]]=0,"",Table_Merge1[[#This Row],[LME Zinc 3-month]]*Table_Merge1[[#This Row],[Azad.Sell]]),"")</f>
        <v/>
      </c>
      <c r="AT952"/>
    </row>
    <row r="953" spans="1:46" x14ac:dyDescent="0.25">
      <c r="A953" s="258">
        <v>42194</v>
      </c>
      <c r="B9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1394.04.18</v>
      </c>
      <c r="C953" s="195">
        <f t="shared" ca="1" si="50"/>
        <v>1394</v>
      </c>
      <c r="D9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53" s="195">
        <f>_xlfn.NUMBERVALUE(RIGHT(Table11[[#This Row],[تاریخ شمسی]],2))</f>
        <v>18</v>
      </c>
      <c r="F9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04-18</v>
      </c>
      <c r="G953" s="195" t="s">
        <v>1104</v>
      </c>
      <c r="I953" s="259">
        <v>44751</v>
      </c>
      <c r="J953">
        <v>31550</v>
      </c>
      <c r="L953" s="259">
        <v>42194</v>
      </c>
      <c r="M953">
        <v>32468</v>
      </c>
      <c r="O953" s="284">
        <f>IFERROR(DATE(Table7[[#This Row],[year]],MONTH(DATEVALUE(Table7[[#This Row],[month]]&amp;"1")),Table7[[#This Row],[day]]),"")</f>
        <v>43712</v>
      </c>
      <c r="P953" s="195" t="s">
        <v>4378</v>
      </c>
      <c r="Q953" s="195">
        <v>2019</v>
      </c>
      <c r="R953" s="195" t="s">
        <v>3447</v>
      </c>
      <c r="S953" s="195">
        <v>4</v>
      </c>
      <c r="T953" s="195">
        <v>1538.8</v>
      </c>
      <c r="U953" s="195">
        <v>1805</v>
      </c>
      <c r="V953" s="195">
        <v>908425</v>
      </c>
      <c r="X953" s="260">
        <v>43790</v>
      </c>
      <c r="Y953" t="s">
        <v>8670</v>
      </c>
      <c r="Z953" s="260">
        <v>10</v>
      </c>
      <c r="AA953">
        <v>1398</v>
      </c>
      <c r="AB953" s="260" t="str">
        <f ca="1">IFERROR(IFERROR(VLOOKUP(Table_Merge1[[#This Row],[Column1]],Table11[#All],2,FALSE),LEFT(AB954,8)&amp;IF(LEN((RIGHT(AB954,2)+1))&lt;2,"0"&amp;(RIGHT(AB954,2)+1),(RIGHT(AB954,2)-1))),"")</f>
        <v>1398.08.30</v>
      </c>
      <c r="AC953" s="259" t="str">
        <f ca="1">LEFT(Table_Merge1[[#This Row],[Column2]],4)</f>
        <v>1398</v>
      </c>
      <c r="AD953" s="259" t="str">
        <f ca="1">RIGHT(LEFT(Table_Merge1[[#This Row],[Column2]],7),2)</f>
        <v>08</v>
      </c>
      <c r="AE953" s="259" t="str">
        <f ca="1">RIGHT(Table_Merge1[[#This Row],[Column2]],2)</f>
        <v>30</v>
      </c>
      <c r="AF953">
        <v>8</v>
      </c>
      <c r="AG953">
        <v>30</v>
      </c>
      <c r="AH953" s="260">
        <v>2019</v>
      </c>
      <c r="AI953" t="s">
        <v>3450</v>
      </c>
      <c r="AJ953" s="260">
        <v>21</v>
      </c>
      <c r="AK953">
        <v>1468.9</v>
      </c>
      <c r="AL953">
        <v>1769</v>
      </c>
      <c r="AM953">
        <v>1273300</v>
      </c>
      <c r="AO953">
        <v>107390</v>
      </c>
      <c r="AP953" s="287">
        <f>IFERROR(IF(Table_Merge1[[#This Row],[LME Zinc stock]]*Table_Merge1[[#This Row],[Nima.مقدار]]=0,"",Table_Merge1[[#This Row],[LME Zinc stock]]*Table_Merge1[[#This Row],[Nima.مقدار]]),"")</f>
        <v>136739687000</v>
      </c>
      <c r="AQ953" s="287">
        <f>IFERROR(IF(Table_Merge1[[#This Row],[LME Zinc 3-month]]*Table_Merge1[[#This Row],[Nima.مقدار]]=0,"",Table_Merge1[[#This Row],[LME Zinc 3-month]]*Table_Merge1[[#This Row],[Nima.مقدار]]),"")</f>
        <v>189972910</v>
      </c>
      <c r="AR953" s="288" t="str">
        <f>IFERROR(IF(Table_Merge1[[#This Row],[LME Zinc stock]]*Table_Merge1[[#This Row],[Azad.Sell]]=0,"",Table_Merge1[[#This Row],[LME Zinc stock]]*Table_Merge1[[#This Row],[Azad.Sell]]),"")</f>
        <v/>
      </c>
      <c r="AS953" s="288" t="str">
        <f>IFERROR(IF(Table_Merge1[[#This Row],[LME Zinc 3-month]]*Table_Merge1[[#This Row],[Azad.Sell]]=0,"",Table_Merge1[[#This Row],[LME Zinc 3-month]]*Table_Merge1[[#This Row],[Azad.Sell]]),"")</f>
        <v/>
      </c>
      <c r="AT953"/>
    </row>
    <row r="954" spans="1:46" x14ac:dyDescent="0.25">
      <c r="A954" s="258">
        <v>42196</v>
      </c>
      <c r="B9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1394.04.20</v>
      </c>
      <c r="C954" s="195">
        <f t="shared" ca="1" si="50"/>
        <v>1394</v>
      </c>
      <c r="D9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54" s="195">
        <f>_xlfn.NUMBERVALUE(RIGHT(Table11[[#This Row],[تاریخ شمسی]],2))</f>
        <v>20</v>
      </c>
      <c r="F9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04-20</v>
      </c>
      <c r="G954" s="195" t="s">
        <v>1105</v>
      </c>
      <c r="I954" s="259">
        <v>44752</v>
      </c>
      <c r="J954">
        <v>31550</v>
      </c>
      <c r="L954" s="259">
        <v>42196</v>
      </c>
      <c r="M954">
        <v>32497</v>
      </c>
      <c r="O954" s="283">
        <f>IFERROR(DATE(Table7[[#This Row],[year]],MONTH(DATEVALUE(Table7[[#This Row],[month]]&amp;"1")),Table7[[#This Row],[day]]),"")</f>
        <v>43711</v>
      </c>
      <c r="P954" s="257" t="s">
        <v>4379</v>
      </c>
      <c r="Q954" s="257">
        <v>2019</v>
      </c>
      <c r="R954" s="257" t="s">
        <v>3447</v>
      </c>
      <c r="S954" s="257">
        <v>3</v>
      </c>
      <c r="T954" s="257">
        <v>1532.45</v>
      </c>
      <c r="U954" s="257">
        <v>1802</v>
      </c>
      <c r="V954" s="257">
        <v>910950</v>
      </c>
      <c r="X954" s="260">
        <v>43789</v>
      </c>
      <c r="Y954" t="s">
        <v>8669</v>
      </c>
      <c r="Z954" s="260">
        <v>10</v>
      </c>
      <c r="AA954">
        <v>1398</v>
      </c>
      <c r="AB954" s="260" t="str">
        <f ca="1">IFERROR(IFERROR(VLOOKUP(Table_Merge1[[#This Row],[Column1]],Table11[#All],2,FALSE),LEFT(AB955,8)&amp;IF(LEN((RIGHT(AB955,2)+1))&lt;2,"0"&amp;(RIGHT(AB955,2)+1),(RIGHT(AB955,2)-1))),"")</f>
        <v>1398.08.29</v>
      </c>
      <c r="AC954" s="259" t="str">
        <f ca="1">LEFT(Table_Merge1[[#This Row],[Column2]],4)</f>
        <v>1398</v>
      </c>
      <c r="AD954" s="259" t="str">
        <f ca="1">RIGHT(LEFT(Table_Merge1[[#This Row],[Column2]],7),2)</f>
        <v>08</v>
      </c>
      <c r="AE954" s="259" t="str">
        <f ca="1">RIGHT(Table_Merge1[[#This Row],[Column2]],2)</f>
        <v>29</v>
      </c>
      <c r="AF954">
        <v>8</v>
      </c>
      <c r="AG954">
        <v>29</v>
      </c>
      <c r="AH954" s="260">
        <v>2019</v>
      </c>
      <c r="AI954" t="s">
        <v>3450</v>
      </c>
      <c r="AJ954" s="260">
        <v>20</v>
      </c>
      <c r="AK954">
        <v>1475.7</v>
      </c>
      <c r="AL954" t="s">
        <v>3621</v>
      </c>
      <c r="AM954" t="s">
        <v>3621</v>
      </c>
      <c r="AO954">
        <v>107346</v>
      </c>
      <c r="AP954" s="287" t="str">
        <f>IFERROR(IF(Table_Merge1[[#This Row],[LME Zinc stock]]*Table_Merge1[[#This Row],[Nima.مقدار]]=0,"",Table_Merge1[[#This Row],[LME Zinc stock]]*Table_Merge1[[#This Row],[Nima.مقدار]]),"")</f>
        <v/>
      </c>
      <c r="AQ954" s="287" t="str">
        <f>IFERROR(IF(Table_Merge1[[#This Row],[LME Zinc 3-month]]*Table_Merge1[[#This Row],[Nima.مقدار]]=0,"",Table_Merge1[[#This Row],[LME Zinc 3-month]]*Table_Merge1[[#This Row],[Nima.مقدار]]),"")</f>
        <v/>
      </c>
      <c r="AR954" s="288" t="str">
        <f>IFERROR(IF(Table_Merge1[[#This Row],[LME Zinc stock]]*Table_Merge1[[#This Row],[Azad.Sell]]=0,"",Table_Merge1[[#This Row],[LME Zinc stock]]*Table_Merge1[[#This Row],[Azad.Sell]]),"")</f>
        <v/>
      </c>
      <c r="AS954" s="288" t="str">
        <f>IFERROR(IF(Table_Merge1[[#This Row],[LME Zinc 3-month]]*Table_Merge1[[#This Row],[Azad.Sell]]=0,"",Table_Merge1[[#This Row],[LME Zinc 3-month]]*Table_Merge1[[#This Row],[Azad.Sell]]),"")</f>
        <v/>
      </c>
      <c r="AT954"/>
    </row>
    <row r="955" spans="1:46" x14ac:dyDescent="0.25">
      <c r="A955" s="258">
        <v>42197</v>
      </c>
      <c r="B9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1394.04.21</v>
      </c>
      <c r="C955" s="195">
        <f t="shared" ca="1" si="50"/>
        <v>1394</v>
      </c>
      <c r="D9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55" s="195">
        <f>_xlfn.NUMBERVALUE(RIGHT(Table11[[#This Row],[تاریخ شمسی]],2))</f>
        <v>21</v>
      </c>
      <c r="F9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04-21</v>
      </c>
      <c r="G955" s="195" t="s">
        <v>1106</v>
      </c>
      <c r="I955" s="259">
        <v>44753</v>
      </c>
      <c r="J955">
        <v>31700</v>
      </c>
      <c r="L955" s="259">
        <v>42197</v>
      </c>
      <c r="M955">
        <v>32495</v>
      </c>
      <c r="O955" s="284">
        <f>IFERROR(DATE(Table7[[#This Row],[year]],MONTH(DATEVALUE(Table7[[#This Row],[month]]&amp;"1")),Table7[[#This Row],[day]]),"")</f>
        <v>43710</v>
      </c>
      <c r="P955" s="195" t="s">
        <v>4380</v>
      </c>
      <c r="Q955" s="195">
        <v>2019</v>
      </c>
      <c r="R955" s="195" t="s">
        <v>3447</v>
      </c>
      <c r="S955" s="195">
        <v>2</v>
      </c>
      <c r="T955" s="195">
        <v>1523.35</v>
      </c>
      <c r="U955" s="195">
        <v>1809</v>
      </c>
      <c r="V955" s="195">
        <v>913625</v>
      </c>
      <c r="X955" s="260">
        <v>43788</v>
      </c>
      <c r="Y955" t="s">
        <v>8668</v>
      </c>
      <c r="Z955" s="260">
        <v>10</v>
      </c>
      <c r="AA955">
        <v>1398</v>
      </c>
      <c r="AB955" s="260" t="str">
        <f ca="1">IFERROR(IFERROR(VLOOKUP(Table_Merge1[[#This Row],[Column1]],Table11[#All],2,FALSE),LEFT(AB956,8)&amp;IF(LEN((RIGHT(AB956,2)+1))&lt;2,"0"&amp;(RIGHT(AB956,2)+1),(RIGHT(AB956,2)-1))),"")</f>
        <v>1398.08.28</v>
      </c>
      <c r="AC955" s="259" t="str">
        <f ca="1">LEFT(Table_Merge1[[#This Row],[Column2]],4)</f>
        <v>1398</v>
      </c>
      <c r="AD955" s="259" t="str">
        <f ca="1">RIGHT(LEFT(Table_Merge1[[#This Row],[Column2]],7),2)</f>
        <v>08</v>
      </c>
      <c r="AE955" s="259" t="str">
        <f ca="1">RIGHT(Table_Merge1[[#This Row],[Column2]],2)</f>
        <v>28</v>
      </c>
      <c r="AF955">
        <v>8</v>
      </c>
      <c r="AG955">
        <v>28</v>
      </c>
      <c r="AH955" s="260">
        <v>2019</v>
      </c>
      <c r="AI955" t="s">
        <v>3450</v>
      </c>
      <c r="AJ955" s="260">
        <v>19</v>
      </c>
      <c r="AK955">
        <v>1464.9</v>
      </c>
      <c r="AL955">
        <v>1761</v>
      </c>
      <c r="AM955">
        <v>1271650</v>
      </c>
      <c r="AO955">
        <v>107569</v>
      </c>
      <c r="AP955" s="287">
        <f>IFERROR(IF(Table_Merge1[[#This Row],[LME Zinc stock]]*Table_Merge1[[#This Row],[Nima.مقدار]]=0,"",Table_Merge1[[#This Row],[LME Zinc stock]]*Table_Merge1[[#This Row],[Nima.مقدار]]),"")</f>
        <v>136790118850</v>
      </c>
      <c r="AQ955" s="287">
        <f>IFERROR(IF(Table_Merge1[[#This Row],[LME Zinc 3-month]]*Table_Merge1[[#This Row],[Nima.مقدار]]=0,"",Table_Merge1[[#This Row],[LME Zinc 3-month]]*Table_Merge1[[#This Row],[Nima.مقدار]]),"")</f>
        <v>189429009</v>
      </c>
      <c r="AR955" s="288" t="str">
        <f>IFERROR(IF(Table_Merge1[[#This Row],[LME Zinc stock]]*Table_Merge1[[#This Row],[Azad.Sell]]=0,"",Table_Merge1[[#This Row],[LME Zinc stock]]*Table_Merge1[[#This Row],[Azad.Sell]]),"")</f>
        <v/>
      </c>
      <c r="AS955" s="288" t="str">
        <f>IFERROR(IF(Table_Merge1[[#This Row],[LME Zinc 3-month]]*Table_Merge1[[#This Row],[Azad.Sell]]=0,"",Table_Merge1[[#This Row],[LME Zinc 3-month]]*Table_Merge1[[#This Row],[Azad.Sell]]),"")</f>
        <v/>
      </c>
      <c r="AT955"/>
    </row>
    <row r="956" spans="1:46" x14ac:dyDescent="0.25">
      <c r="A956" s="258">
        <v>42198</v>
      </c>
      <c r="B9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1394.04.22</v>
      </c>
      <c r="C956" s="195">
        <f t="shared" ca="1" si="50"/>
        <v>1394</v>
      </c>
      <c r="D9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56" s="195">
        <f>_xlfn.NUMBERVALUE(RIGHT(Table11[[#This Row],[تاریخ شمسی]],2))</f>
        <v>22</v>
      </c>
      <c r="F9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04-22</v>
      </c>
      <c r="G956" s="195" t="s">
        <v>1107</v>
      </c>
      <c r="I956" s="259">
        <v>44754</v>
      </c>
      <c r="J956">
        <v>31650</v>
      </c>
      <c r="L956" s="259">
        <v>42198</v>
      </c>
      <c r="M956">
        <v>32282</v>
      </c>
      <c r="O956" s="283">
        <f>IFERROR(DATE(Table7[[#This Row],[year]],MONTH(DATEVALUE(Table7[[#This Row],[month]]&amp;"1")),Table7[[#This Row],[day]]),"")</f>
        <v>43707</v>
      </c>
      <c r="P956" s="257" t="s">
        <v>4381</v>
      </c>
      <c r="Q956" s="257">
        <v>2019</v>
      </c>
      <c r="R956" s="257" t="s">
        <v>3445</v>
      </c>
      <c r="S956" s="257">
        <v>30</v>
      </c>
      <c r="T956" s="257">
        <v>1526.55</v>
      </c>
      <c r="U956" s="257">
        <v>1804</v>
      </c>
      <c r="V956" s="257">
        <v>916825</v>
      </c>
      <c r="X956" s="260">
        <v>43787</v>
      </c>
      <c r="Y956" t="s">
        <v>8667</v>
      </c>
      <c r="Z956" s="260">
        <v>10</v>
      </c>
      <c r="AA956">
        <v>1398</v>
      </c>
      <c r="AB956" s="260" t="str">
        <f ca="1">IFERROR(IFERROR(VLOOKUP(Table_Merge1[[#This Row],[Column1]],Table11[#All],2,FALSE),LEFT(AB957,8)&amp;IF(LEN((RIGHT(AB957,2)+1))&lt;2,"0"&amp;(RIGHT(AB957,2)+1),(RIGHT(AB957,2)-1))),"")</f>
        <v>1398.08.27</v>
      </c>
      <c r="AC956" s="259" t="str">
        <f ca="1">LEFT(Table_Merge1[[#This Row],[Column2]],4)</f>
        <v>1398</v>
      </c>
      <c r="AD956" s="259" t="str">
        <f ca="1">RIGHT(LEFT(Table_Merge1[[#This Row],[Column2]],7),2)</f>
        <v>08</v>
      </c>
      <c r="AE956" s="259" t="str">
        <f ca="1">RIGHT(Table_Merge1[[#This Row],[Column2]],2)</f>
        <v>27</v>
      </c>
      <c r="AF956">
        <v>8</v>
      </c>
      <c r="AG956">
        <v>27</v>
      </c>
      <c r="AH956" s="260">
        <v>2019</v>
      </c>
      <c r="AI956" t="s">
        <v>3450</v>
      </c>
      <c r="AJ956" s="260">
        <v>18</v>
      </c>
      <c r="AK956">
        <v>1458.4</v>
      </c>
      <c r="AL956">
        <v>1756.5</v>
      </c>
      <c r="AM956">
        <v>1230300</v>
      </c>
      <c r="AO956">
        <v>107317.5</v>
      </c>
      <c r="AP956" s="287">
        <f>IFERROR(IF(Table_Merge1[[#This Row],[LME Zinc stock]]*Table_Merge1[[#This Row],[Nima.مقدار]]=0,"",Table_Merge1[[#This Row],[LME Zinc stock]]*Table_Merge1[[#This Row],[Nima.مقدار]]),"")</f>
        <v>132032720250</v>
      </c>
      <c r="AQ956" s="287">
        <f>IFERROR(IF(Table_Merge1[[#This Row],[LME Zinc 3-month]]*Table_Merge1[[#This Row],[Nima.مقدار]]=0,"",Table_Merge1[[#This Row],[LME Zinc 3-month]]*Table_Merge1[[#This Row],[Nima.مقدار]]),"")</f>
        <v>188503188.75</v>
      </c>
      <c r="AR956" s="288" t="str">
        <f>IFERROR(IF(Table_Merge1[[#This Row],[LME Zinc stock]]*Table_Merge1[[#This Row],[Azad.Sell]]=0,"",Table_Merge1[[#This Row],[LME Zinc stock]]*Table_Merge1[[#This Row],[Azad.Sell]]),"")</f>
        <v/>
      </c>
      <c r="AS956" s="288" t="str">
        <f>IFERROR(IF(Table_Merge1[[#This Row],[LME Zinc 3-month]]*Table_Merge1[[#This Row],[Azad.Sell]]=0,"",Table_Merge1[[#This Row],[LME Zinc 3-month]]*Table_Merge1[[#This Row],[Azad.Sell]]),"")</f>
        <v/>
      </c>
      <c r="AT956"/>
    </row>
    <row r="957" spans="1:46" x14ac:dyDescent="0.25">
      <c r="A957" s="258">
        <v>42199</v>
      </c>
      <c r="B9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1394.04.23</v>
      </c>
      <c r="C957" s="195">
        <f t="shared" ca="1" si="50"/>
        <v>1394</v>
      </c>
      <c r="D9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57" s="195">
        <f>_xlfn.NUMBERVALUE(RIGHT(Table11[[#This Row],[تاریخ شمسی]],2))</f>
        <v>23</v>
      </c>
      <c r="F9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04-23</v>
      </c>
      <c r="G957" s="195" t="s">
        <v>1108</v>
      </c>
      <c r="I957" s="259">
        <v>44755</v>
      </c>
      <c r="J957">
        <v>31850</v>
      </c>
      <c r="L957" s="259">
        <v>42199</v>
      </c>
      <c r="M957">
        <v>32116</v>
      </c>
      <c r="O957" s="284">
        <f>IFERROR(DATE(Table7[[#This Row],[year]],MONTH(DATEVALUE(Table7[[#This Row],[month]]&amp;"1")),Table7[[#This Row],[day]]),"")</f>
        <v>43706</v>
      </c>
      <c r="P957" s="195" t="s">
        <v>4382</v>
      </c>
      <c r="Q957" s="195">
        <v>2019</v>
      </c>
      <c r="R957" s="195" t="s">
        <v>3445</v>
      </c>
      <c r="S957" s="195">
        <v>29</v>
      </c>
      <c r="T957" s="195">
        <v>1536.65</v>
      </c>
      <c r="U957" s="195">
        <v>1796.5</v>
      </c>
      <c r="V957" s="195">
        <v>920000</v>
      </c>
      <c r="X957" s="260">
        <v>43784</v>
      </c>
      <c r="Z957" s="260">
        <v>11</v>
      </c>
      <c r="AB957" s="260" t="str">
        <f ca="1">IFERROR(IFERROR(VLOOKUP(Table_Merge1[[#This Row],[Column1]],Table11[#All],2,FALSE),LEFT(AB958,8)&amp;IF(LEN((RIGHT(AB958,2)+1))&lt;2,"0"&amp;(RIGHT(AB958,2)+1),(RIGHT(AB958,2)-1))),"")</f>
        <v>1398.08.22</v>
      </c>
      <c r="AC957" s="259" t="str">
        <f ca="1">LEFT(Table_Merge1[[#This Row],[Column2]],4)</f>
        <v>1398</v>
      </c>
      <c r="AD957" s="259" t="str">
        <f ca="1">RIGHT(LEFT(Table_Merge1[[#This Row],[Column2]],7),2)</f>
        <v>08</v>
      </c>
      <c r="AE957" s="259" t="str">
        <f ca="1">RIGHT(Table_Merge1[[#This Row],[Column2]],2)</f>
        <v>22</v>
      </c>
      <c r="AH957" s="260">
        <v>2019</v>
      </c>
      <c r="AI957" t="s">
        <v>3450</v>
      </c>
      <c r="AJ957" s="260">
        <v>15</v>
      </c>
      <c r="AK957">
        <v>1465.6</v>
      </c>
      <c r="AL957">
        <v>1761</v>
      </c>
      <c r="AM957">
        <v>1228325</v>
      </c>
      <c r="AP957" s="287" t="str">
        <f>IFERROR(IF(Table_Merge1[[#This Row],[LME Zinc stock]]*Table_Merge1[[#This Row],[Nima.مقدار]]=0,"",Table_Merge1[[#This Row],[LME Zinc stock]]*Table_Merge1[[#This Row],[Nima.مقدار]]),"")</f>
        <v/>
      </c>
      <c r="AQ957" s="287" t="str">
        <f>IFERROR(IF(Table_Merge1[[#This Row],[LME Zinc 3-month]]*Table_Merge1[[#This Row],[Nima.مقدار]]=0,"",Table_Merge1[[#This Row],[LME Zinc 3-month]]*Table_Merge1[[#This Row],[Nima.مقدار]]),"")</f>
        <v/>
      </c>
      <c r="AR957" s="288" t="str">
        <f>IFERROR(IF(Table_Merge1[[#This Row],[LME Zinc stock]]*Table_Merge1[[#This Row],[Azad.Sell]]=0,"",Table_Merge1[[#This Row],[LME Zinc stock]]*Table_Merge1[[#This Row],[Azad.Sell]]),"")</f>
        <v/>
      </c>
      <c r="AS957" s="288" t="str">
        <f>IFERROR(IF(Table_Merge1[[#This Row],[LME Zinc 3-month]]*Table_Merge1[[#This Row],[Azad.Sell]]=0,"",Table_Merge1[[#This Row],[LME Zinc 3-month]]*Table_Merge1[[#This Row],[Azad.Sell]]),"")</f>
        <v/>
      </c>
      <c r="AT957"/>
    </row>
    <row r="958" spans="1:46" x14ac:dyDescent="0.25">
      <c r="A958" s="258">
        <v>42200</v>
      </c>
      <c r="B9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1394.04.24</v>
      </c>
      <c r="C958" s="195">
        <f t="shared" ca="1" si="50"/>
        <v>1394</v>
      </c>
      <c r="D9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58" s="195">
        <f>_xlfn.NUMBERVALUE(RIGHT(Table11[[#This Row],[تاریخ شمسی]],2))</f>
        <v>24</v>
      </c>
      <c r="F9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04-24</v>
      </c>
      <c r="G958" s="195" t="s">
        <v>1109</v>
      </c>
      <c r="I958" s="259">
        <v>44756</v>
      </c>
      <c r="J958">
        <v>32100</v>
      </c>
      <c r="L958" s="259">
        <v>42200</v>
      </c>
      <c r="M958">
        <v>32359</v>
      </c>
      <c r="O958" s="283">
        <f>IFERROR(DATE(Table7[[#This Row],[year]],MONTH(DATEVALUE(Table7[[#This Row],[month]]&amp;"1")),Table7[[#This Row],[day]]),"")</f>
        <v>43705</v>
      </c>
      <c r="P958" s="257" t="s">
        <v>4383</v>
      </c>
      <c r="Q958" s="257">
        <v>2019</v>
      </c>
      <c r="R958" s="257" t="s">
        <v>3445</v>
      </c>
      <c r="S958" s="257">
        <v>28</v>
      </c>
      <c r="T958" s="257">
        <v>1541.75</v>
      </c>
      <c r="U958" s="257">
        <v>1787.5</v>
      </c>
      <c r="V958" s="257">
        <v>923225</v>
      </c>
      <c r="X958" s="260">
        <v>43783</v>
      </c>
      <c r="Y958" t="s">
        <v>8666</v>
      </c>
      <c r="Z958" s="260">
        <v>11</v>
      </c>
      <c r="AA958">
        <v>1398</v>
      </c>
      <c r="AB958" s="260" t="str">
        <f ca="1">IFERROR(IFERROR(VLOOKUP(Table_Merge1[[#This Row],[Column1]],Table11[#All],2,FALSE),LEFT(AB959,8)&amp;IF(LEN((RIGHT(AB959,2)+1))&lt;2,"0"&amp;(RIGHT(AB959,2)+1),(RIGHT(AB959,2)-1))),"")</f>
        <v>1398.08.23</v>
      </c>
      <c r="AC958" s="259" t="str">
        <f ca="1">LEFT(Table_Merge1[[#This Row],[Column2]],4)</f>
        <v>1398</v>
      </c>
      <c r="AD958" s="259" t="str">
        <f ca="1">RIGHT(LEFT(Table_Merge1[[#This Row],[Column2]],7),2)</f>
        <v>08</v>
      </c>
      <c r="AE958" s="259" t="str">
        <f ca="1">RIGHT(Table_Merge1[[#This Row],[Column2]],2)</f>
        <v>23</v>
      </c>
      <c r="AF958">
        <v>8</v>
      </c>
      <c r="AG958">
        <v>23</v>
      </c>
      <c r="AH958" s="260">
        <v>2019</v>
      </c>
      <c r="AI958" t="s">
        <v>3450</v>
      </c>
      <c r="AJ958" s="260">
        <v>14</v>
      </c>
      <c r="AK958">
        <v>1467.65</v>
      </c>
      <c r="AL958">
        <v>1742.5</v>
      </c>
      <c r="AM958">
        <v>1229475</v>
      </c>
      <c r="AO958">
        <v>106661</v>
      </c>
      <c r="AP958" s="287">
        <f>IFERROR(IF(Table_Merge1[[#This Row],[LME Zinc stock]]*Table_Merge1[[#This Row],[Nima.مقدار]]=0,"",Table_Merge1[[#This Row],[LME Zinc stock]]*Table_Merge1[[#This Row],[Nima.مقدار]]),"")</f>
        <v>131137032975</v>
      </c>
      <c r="AQ958" s="287">
        <f>IFERROR(IF(Table_Merge1[[#This Row],[LME Zinc 3-month]]*Table_Merge1[[#This Row],[Nima.مقدار]]=0,"",Table_Merge1[[#This Row],[LME Zinc 3-month]]*Table_Merge1[[#This Row],[Nima.مقدار]]),"")</f>
        <v>185856792.5</v>
      </c>
      <c r="AR958" s="288" t="str">
        <f>IFERROR(IF(Table_Merge1[[#This Row],[LME Zinc stock]]*Table_Merge1[[#This Row],[Azad.Sell]]=0,"",Table_Merge1[[#This Row],[LME Zinc stock]]*Table_Merge1[[#This Row],[Azad.Sell]]),"")</f>
        <v/>
      </c>
      <c r="AS958" s="288" t="str">
        <f>IFERROR(IF(Table_Merge1[[#This Row],[LME Zinc 3-month]]*Table_Merge1[[#This Row],[Azad.Sell]]=0,"",Table_Merge1[[#This Row],[LME Zinc 3-month]]*Table_Merge1[[#This Row],[Azad.Sell]]),"")</f>
        <v/>
      </c>
      <c r="AT958"/>
    </row>
    <row r="959" spans="1:46" x14ac:dyDescent="0.25">
      <c r="A959" s="258">
        <v>42201</v>
      </c>
      <c r="B9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1394.04.25</v>
      </c>
      <c r="C959" s="195">
        <f t="shared" ca="1" si="50"/>
        <v>1394</v>
      </c>
      <c r="D9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59" s="195">
        <f>_xlfn.NUMBERVALUE(RIGHT(Table11[[#This Row],[تاریخ شمسی]],2))</f>
        <v>25</v>
      </c>
      <c r="F9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04-25</v>
      </c>
      <c r="G959" s="195" t="s">
        <v>1110</v>
      </c>
      <c r="I959" s="259">
        <v>44757</v>
      </c>
      <c r="J959">
        <v>32100</v>
      </c>
      <c r="L959" s="259">
        <v>42201</v>
      </c>
      <c r="M959">
        <v>32215</v>
      </c>
      <c r="O959" s="284">
        <f>IFERROR(DATE(Table7[[#This Row],[year]],MONTH(DATEVALUE(Table7[[#This Row],[month]]&amp;"1")),Table7[[#This Row],[day]]),"")</f>
        <v>43704</v>
      </c>
      <c r="P959" s="195" t="s">
        <v>4384</v>
      </c>
      <c r="Q959" s="195">
        <v>2019</v>
      </c>
      <c r="R959" s="195" t="s">
        <v>3445</v>
      </c>
      <c r="S959" s="195">
        <v>27</v>
      </c>
      <c r="T959" s="195">
        <v>1531.85</v>
      </c>
      <c r="U959" s="195">
        <v>1778</v>
      </c>
      <c r="V959" s="195">
        <v>918925</v>
      </c>
      <c r="X959" s="260">
        <v>43782</v>
      </c>
      <c r="Y959" t="s">
        <v>8665</v>
      </c>
      <c r="Z959" s="260">
        <v>11</v>
      </c>
      <c r="AA959">
        <v>1398</v>
      </c>
      <c r="AB959" s="260" t="str">
        <f ca="1">IFERROR(IFERROR(VLOOKUP(Table_Merge1[[#This Row],[Column1]],Table11[#All],2,FALSE),LEFT(AB960,8)&amp;IF(LEN((RIGHT(AB960,2)+1))&lt;2,"0"&amp;(RIGHT(AB960,2)+1),(RIGHT(AB960,2)-1))),"")</f>
        <v>1398.08.22</v>
      </c>
      <c r="AC959" s="259" t="str">
        <f ca="1">LEFT(Table_Merge1[[#This Row],[Column2]],4)</f>
        <v>1398</v>
      </c>
      <c r="AD959" s="259" t="str">
        <f ca="1">RIGHT(LEFT(Table_Merge1[[#This Row],[Column2]],7),2)</f>
        <v>08</v>
      </c>
      <c r="AE959" s="259" t="str">
        <f ca="1">RIGHT(Table_Merge1[[#This Row],[Column2]],2)</f>
        <v>22</v>
      </c>
      <c r="AF959">
        <v>8</v>
      </c>
      <c r="AG959">
        <v>22</v>
      </c>
      <c r="AH959" s="260">
        <v>2019</v>
      </c>
      <c r="AI959" t="s">
        <v>3450</v>
      </c>
      <c r="AJ959" s="260">
        <v>13</v>
      </c>
      <c r="AK959">
        <v>1463.45</v>
      </c>
      <c r="AL959">
        <v>1736.5</v>
      </c>
      <c r="AM959">
        <v>1230025</v>
      </c>
      <c r="AO959">
        <v>107542</v>
      </c>
      <c r="AP959" s="287">
        <f>IFERROR(IF(Table_Merge1[[#This Row],[LME Zinc stock]]*Table_Merge1[[#This Row],[Nima.مقدار]]=0,"",Table_Merge1[[#This Row],[LME Zinc stock]]*Table_Merge1[[#This Row],[Nima.مقدار]]),"")</f>
        <v>132279348550</v>
      </c>
      <c r="AQ959" s="287">
        <f>IFERROR(IF(Table_Merge1[[#This Row],[LME Zinc 3-month]]*Table_Merge1[[#This Row],[Nima.مقدار]]=0,"",Table_Merge1[[#This Row],[LME Zinc 3-month]]*Table_Merge1[[#This Row],[Nima.مقدار]]),"")</f>
        <v>186746683</v>
      </c>
      <c r="AR959" s="288" t="str">
        <f>IFERROR(IF(Table_Merge1[[#This Row],[LME Zinc stock]]*Table_Merge1[[#This Row],[Azad.Sell]]=0,"",Table_Merge1[[#This Row],[LME Zinc stock]]*Table_Merge1[[#This Row],[Azad.Sell]]),"")</f>
        <v/>
      </c>
      <c r="AS959" s="288" t="str">
        <f>IFERROR(IF(Table_Merge1[[#This Row],[LME Zinc 3-month]]*Table_Merge1[[#This Row],[Azad.Sell]]=0,"",Table_Merge1[[#This Row],[LME Zinc 3-month]]*Table_Merge1[[#This Row],[Azad.Sell]]),"")</f>
        <v/>
      </c>
      <c r="AT959"/>
    </row>
    <row r="960" spans="1:46" x14ac:dyDescent="0.25">
      <c r="A960" s="258">
        <v>42205</v>
      </c>
      <c r="B9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1394.04.29</v>
      </c>
      <c r="C960" s="195">
        <f t="shared" ca="1" si="50"/>
        <v>1394</v>
      </c>
      <c r="D9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60" s="195">
        <f>_xlfn.NUMBERVALUE(RIGHT(Table11[[#This Row],[تاریخ شمسی]],2))</f>
        <v>29</v>
      </c>
      <c r="F9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04-29</v>
      </c>
      <c r="G960" s="195" t="s">
        <v>1111</v>
      </c>
      <c r="I960" s="259">
        <v>44758</v>
      </c>
      <c r="J960">
        <v>32150</v>
      </c>
      <c r="L960" s="259">
        <v>42205</v>
      </c>
      <c r="M960">
        <v>32270</v>
      </c>
      <c r="O960" s="283">
        <f>IFERROR(DATE(Table7[[#This Row],[year]],MONTH(DATEVALUE(Table7[[#This Row],[month]]&amp;"1")),Table7[[#This Row],[day]]),"")</f>
        <v>43700</v>
      </c>
      <c r="P960" s="257" t="s">
        <v>4385</v>
      </c>
      <c r="Q960" s="257">
        <v>2019</v>
      </c>
      <c r="R960" s="257" t="s">
        <v>3445</v>
      </c>
      <c r="S960" s="257">
        <v>23</v>
      </c>
      <c r="T960" s="257">
        <v>1495.5</v>
      </c>
      <c r="U960" s="257">
        <v>1764.5</v>
      </c>
      <c r="V960" s="257">
        <v>922375</v>
      </c>
      <c r="X960" s="260">
        <v>43781</v>
      </c>
      <c r="Y960" t="s">
        <v>8664</v>
      </c>
      <c r="Z960" s="260">
        <v>11</v>
      </c>
      <c r="AA960">
        <v>1398</v>
      </c>
      <c r="AB960" s="260" t="str">
        <f ca="1">IFERROR(IFERROR(VLOOKUP(Table_Merge1[[#This Row],[Column1]],Table11[#All],2,FALSE),LEFT(AB961,8)&amp;IF(LEN((RIGHT(AB961,2)+1))&lt;2,"0"&amp;(RIGHT(AB961,2)+1),(RIGHT(AB961,2)-1))),"")</f>
        <v>1398.08.21</v>
      </c>
      <c r="AC960" s="259" t="str">
        <f ca="1">LEFT(Table_Merge1[[#This Row],[Column2]],4)</f>
        <v>1398</v>
      </c>
      <c r="AD960" s="259" t="str">
        <f ca="1">RIGHT(LEFT(Table_Merge1[[#This Row],[Column2]],7),2)</f>
        <v>08</v>
      </c>
      <c r="AE960" s="259" t="str">
        <f ca="1">RIGHT(Table_Merge1[[#This Row],[Column2]],2)</f>
        <v>21</v>
      </c>
      <c r="AF960">
        <v>8</v>
      </c>
      <c r="AG960">
        <v>21</v>
      </c>
      <c r="AH960" s="260">
        <v>2019</v>
      </c>
      <c r="AI960" t="s">
        <v>3450</v>
      </c>
      <c r="AJ960" s="260">
        <v>12</v>
      </c>
      <c r="AK960">
        <v>1455</v>
      </c>
      <c r="AL960">
        <v>1738.5</v>
      </c>
      <c r="AM960">
        <v>1180400</v>
      </c>
      <c r="AO960">
        <v>107783</v>
      </c>
      <c r="AP960" s="287">
        <f>IFERROR(IF(Table_Merge1[[#This Row],[LME Zinc stock]]*Table_Merge1[[#This Row],[Nima.مقدار]]=0,"",Table_Merge1[[#This Row],[LME Zinc stock]]*Table_Merge1[[#This Row],[Nima.مقدار]]),"")</f>
        <v>127227053200</v>
      </c>
      <c r="AQ960" s="287">
        <f>IFERROR(IF(Table_Merge1[[#This Row],[LME Zinc 3-month]]*Table_Merge1[[#This Row],[Nima.مقدار]]=0,"",Table_Merge1[[#This Row],[LME Zinc 3-month]]*Table_Merge1[[#This Row],[Nima.مقدار]]),"")</f>
        <v>187380745.5</v>
      </c>
      <c r="AR960" s="288" t="str">
        <f>IFERROR(IF(Table_Merge1[[#This Row],[LME Zinc stock]]*Table_Merge1[[#This Row],[Azad.Sell]]=0,"",Table_Merge1[[#This Row],[LME Zinc stock]]*Table_Merge1[[#This Row],[Azad.Sell]]),"")</f>
        <v/>
      </c>
      <c r="AS960" s="288" t="str">
        <f>IFERROR(IF(Table_Merge1[[#This Row],[LME Zinc 3-month]]*Table_Merge1[[#This Row],[Azad.Sell]]=0,"",Table_Merge1[[#This Row],[LME Zinc 3-month]]*Table_Merge1[[#This Row],[Azad.Sell]]),"")</f>
        <v/>
      </c>
      <c r="AT960"/>
    </row>
    <row r="961" spans="1:46" x14ac:dyDescent="0.25">
      <c r="A961" s="258">
        <v>42206</v>
      </c>
      <c r="B9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1394.04.30</v>
      </c>
      <c r="C961" s="195">
        <f t="shared" ca="1" si="50"/>
        <v>1394</v>
      </c>
      <c r="D9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61" s="195">
        <f>_xlfn.NUMBERVALUE(RIGHT(Table11[[#This Row],[تاریخ شمسی]],2))</f>
        <v>30</v>
      </c>
      <c r="F9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04-30</v>
      </c>
      <c r="G961" s="195" t="s">
        <v>1112</v>
      </c>
      <c r="I961" s="259">
        <v>44759</v>
      </c>
      <c r="J961">
        <v>32100</v>
      </c>
      <c r="L961" s="259">
        <v>42206</v>
      </c>
      <c r="M961">
        <v>32324</v>
      </c>
      <c r="O961" s="284">
        <f>IFERROR(DATE(Table7[[#This Row],[year]],MONTH(DATEVALUE(Table7[[#This Row],[month]]&amp;"1")),Table7[[#This Row],[day]]),"")</f>
        <v>43699</v>
      </c>
      <c r="P961" s="195" t="s">
        <v>4386</v>
      </c>
      <c r="Q961" s="195">
        <v>2019</v>
      </c>
      <c r="R961" s="195" t="s">
        <v>3445</v>
      </c>
      <c r="S961" s="195">
        <v>22</v>
      </c>
      <c r="T961" s="195">
        <v>1498.7</v>
      </c>
      <c r="U961" s="195">
        <v>1743.5</v>
      </c>
      <c r="V961" s="195">
        <v>913925</v>
      </c>
      <c r="X961" s="260">
        <v>43780</v>
      </c>
      <c r="Y961" t="s">
        <v>8663</v>
      </c>
      <c r="Z961" s="260">
        <v>11</v>
      </c>
      <c r="AA961">
        <v>1398</v>
      </c>
      <c r="AB961" s="260" t="str">
        <f ca="1">IFERROR(IFERROR(VLOOKUP(Table_Merge1[[#This Row],[Column1]],Table11[#All],2,FALSE),LEFT(AB962,8)&amp;IF(LEN((RIGHT(AB962,2)+1))&lt;2,"0"&amp;(RIGHT(AB962,2)+1),(RIGHT(AB962,2)-1))),"")</f>
        <v>1398.08.20</v>
      </c>
      <c r="AC961" s="259" t="str">
        <f ca="1">LEFT(Table_Merge1[[#This Row],[Column2]],4)</f>
        <v>1398</v>
      </c>
      <c r="AD961" s="259" t="str">
        <f ca="1">RIGHT(LEFT(Table_Merge1[[#This Row],[Column2]],7),2)</f>
        <v>08</v>
      </c>
      <c r="AE961" s="259" t="str">
        <f ca="1">RIGHT(Table_Merge1[[#This Row],[Column2]],2)</f>
        <v>20</v>
      </c>
      <c r="AF961">
        <v>8</v>
      </c>
      <c r="AG961">
        <v>20</v>
      </c>
      <c r="AH961" s="260">
        <v>2019</v>
      </c>
      <c r="AI961" t="s">
        <v>3450</v>
      </c>
      <c r="AJ961" s="260">
        <v>11</v>
      </c>
      <c r="AK961">
        <v>1465.5</v>
      </c>
      <c r="AL961">
        <v>1736</v>
      </c>
      <c r="AM961">
        <v>1170675</v>
      </c>
      <c r="AO961">
        <v>106302</v>
      </c>
      <c r="AP961" s="287">
        <f>IFERROR(IF(Table_Merge1[[#This Row],[LME Zinc stock]]*Table_Merge1[[#This Row],[Nima.مقدار]]=0,"",Table_Merge1[[#This Row],[LME Zinc stock]]*Table_Merge1[[#This Row],[Nima.مقدار]]),"")</f>
        <v>124445093850</v>
      </c>
      <c r="AQ961" s="287">
        <f>IFERROR(IF(Table_Merge1[[#This Row],[LME Zinc 3-month]]*Table_Merge1[[#This Row],[Nima.مقدار]]=0,"",Table_Merge1[[#This Row],[LME Zinc 3-month]]*Table_Merge1[[#This Row],[Nima.مقدار]]),"")</f>
        <v>184540272</v>
      </c>
      <c r="AR961" s="288" t="str">
        <f>IFERROR(IF(Table_Merge1[[#This Row],[LME Zinc stock]]*Table_Merge1[[#This Row],[Azad.Sell]]=0,"",Table_Merge1[[#This Row],[LME Zinc stock]]*Table_Merge1[[#This Row],[Azad.Sell]]),"")</f>
        <v/>
      </c>
      <c r="AS961" s="288" t="str">
        <f>IFERROR(IF(Table_Merge1[[#This Row],[LME Zinc 3-month]]*Table_Merge1[[#This Row],[Azad.Sell]]=0,"",Table_Merge1[[#This Row],[LME Zinc 3-month]]*Table_Merge1[[#This Row],[Azad.Sell]]),"")</f>
        <v/>
      </c>
      <c r="AT961"/>
    </row>
    <row r="962" spans="1:46" x14ac:dyDescent="0.25">
      <c r="A962" s="258">
        <v>42207</v>
      </c>
      <c r="B9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1394.04.31</v>
      </c>
      <c r="C962" s="195">
        <f t="shared" ref="C962:C1025" ca="1" si="51">_xlfn.NUMBERVALUE(LEFT(G962, LEN(G962) - MAX(IF(ISNUMBER(MID(G962, ROW(INDIRECT("1:"&amp;LEN(G962))), 1) *1)=FALSE, ROW(INDIRECT("6:"&amp;LEN(G962))), 6))))</f>
        <v>1394</v>
      </c>
      <c r="D9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962" s="195">
        <f>_xlfn.NUMBERVALUE(RIGHT(Table11[[#This Row],[تاریخ شمسی]],2))</f>
        <v>31</v>
      </c>
      <c r="F9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04-31</v>
      </c>
      <c r="G962" s="195" t="s">
        <v>1113</v>
      </c>
      <c r="I962" s="259">
        <v>44760</v>
      </c>
      <c r="J962">
        <v>32100</v>
      </c>
      <c r="L962" s="259">
        <v>42207</v>
      </c>
      <c r="M962">
        <v>32358</v>
      </c>
      <c r="O962" s="283">
        <f>IFERROR(DATE(Table7[[#This Row],[year]],MONTH(DATEVALUE(Table7[[#This Row],[month]]&amp;"1")),Table7[[#This Row],[day]]),"")</f>
        <v>43698</v>
      </c>
      <c r="P962" s="257" t="s">
        <v>4387</v>
      </c>
      <c r="Q962" s="257">
        <v>2019</v>
      </c>
      <c r="R962" s="257" t="s">
        <v>3445</v>
      </c>
      <c r="S962" s="257">
        <v>21</v>
      </c>
      <c r="T962" s="257">
        <v>1499.65</v>
      </c>
      <c r="U962" s="257">
        <v>1745.5</v>
      </c>
      <c r="V962" s="257">
        <v>919050</v>
      </c>
      <c r="X962" s="260">
        <v>43777</v>
      </c>
      <c r="Z962" s="260">
        <v>11</v>
      </c>
      <c r="AB962" s="260" t="str">
        <f ca="1">IFERROR(IFERROR(VLOOKUP(Table_Merge1[[#This Row],[Column1]],Table11[#All],2,FALSE),LEFT(AB963,8)&amp;IF(LEN((RIGHT(AB963,2)+1))&lt;2,"0"&amp;(RIGHT(AB963,2)+1),(RIGHT(AB963,2)-1))),"")</f>
        <v>1398.08.15</v>
      </c>
      <c r="AC962" s="259" t="str">
        <f ca="1">LEFT(Table_Merge1[[#This Row],[Column2]],4)</f>
        <v>1398</v>
      </c>
      <c r="AD962" s="259" t="str">
        <f ca="1">RIGHT(LEFT(Table_Merge1[[#This Row],[Column2]],7),2)</f>
        <v>08</v>
      </c>
      <c r="AE962" s="259" t="str">
        <f ca="1">RIGHT(Table_Merge1[[#This Row],[Column2]],2)</f>
        <v>15</v>
      </c>
      <c r="AH962" s="260">
        <v>2019</v>
      </c>
      <c r="AI962" t="s">
        <v>3450</v>
      </c>
      <c r="AJ962" s="260">
        <v>8</v>
      </c>
      <c r="AK962">
        <v>1466.85</v>
      </c>
      <c r="AL962">
        <v>1740.5</v>
      </c>
      <c r="AM962">
        <v>1169525</v>
      </c>
      <c r="AP962" s="287" t="str">
        <f>IFERROR(IF(Table_Merge1[[#This Row],[LME Zinc stock]]*Table_Merge1[[#This Row],[Nima.مقدار]]=0,"",Table_Merge1[[#This Row],[LME Zinc stock]]*Table_Merge1[[#This Row],[Nima.مقدار]]),"")</f>
        <v/>
      </c>
      <c r="AQ962" s="287" t="str">
        <f>IFERROR(IF(Table_Merge1[[#This Row],[LME Zinc 3-month]]*Table_Merge1[[#This Row],[Nima.مقدار]]=0,"",Table_Merge1[[#This Row],[LME Zinc 3-month]]*Table_Merge1[[#This Row],[Nima.مقدار]]),"")</f>
        <v/>
      </c>
      <c r="AR962" s="288" t="str">
        <f>IFERROR(IF(Table_Merge1[[#This Row],[LME Zinc stock]]*Table_Merge1[[#This Row],[Azad.Sell]]=0,"",Table_Merge1[[#This Row],[LME Zinc stock]]*Table_Merge1[[#This Row],[Azad.Sell]]),"")</f>
        <v/>
      </c>
      <c r="AS962" s="288" t="str">
        <f>IFERROR(IF(Table_Merge1[[#This Row],[LME Zinc 3-month]]*Table_Merge1[[#This Row],[Azad.Sell]]=0,"",Table_Merge1[[#This Row],[LME Zinc 3-month]]*Table_Merge1[[#This Row],[Azad.Sell]]),"")</f>
        <v/>
      </c>
      <c r="AT962"/>
    </row>
    <row r="963" spans="1:46" x14ac:dyDescent="0.25">
      <c r="A963" s="258">
        <v>42208</v>
      </c>
      <c r="B9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1394.05.01</v>
      </c>
      <c r="C963" s="195">
        <f t="shared" ca="1" si="51"/>
        <v>1394</v>
      </c>
      <c r="D9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63" s="195">
        <f>_xlfn.NUMBERVALUE(RIGHT(Table11[[#This Row],[تاریخ شمسی]],2))</f>
        <v>1</v>
      </c>
      <c r="F9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05-01</v>
      </c>
      <c r="G963" s="195" t="s">
        <v>1114</v>
      </c>
      <c r="I963" s="259">
        <v>44761</v>
      </c>
      <c r="J963">
        <v>31900</v>
      </c>
      <c r="L963" s="259">
        <v>42208</v>
      </c>
      <c r="M963">
        <v>32499</v>
      </c>
      <c r="O963" s="284">
        <f>IFERROR(DATE(Table7[[#This Row],[year]],MONTH(DATEVALUE(Table7[[#This Row],[month]]&amp;"1")),Table7[[#This Row],[day]]),"")</f>
        <v>43697</v>
      </c>
      <c r="P963" s="195" t="s">
        <v>4388</v>
      </c>
      <c r="Q963" s="195">
        <v>2019</v>
      </c>
      <c r="R963" s="195" t="s">
        <v>3445</v>
      </c>
      <c r="S963" s="195">
        <v>20</v>
      </c>
      <c r="T963" s="195">
        <v>1502.65</v>
      </c>
      <c r="U963" s="195" t="s">
        <v>3621</v>
      </c>
      <c r="V963" s="195" t="s">
        <v>3621</v>
      </c>
      <c r="X963" s="260">
        <v>43776</v>
      </c>
      <c r="Y963" t="s">
        <v>8662</v>
      </c>
      <c r="Z963" s="260">
        <v>11</v>
      </c>
      <c r="AA963">
        <v>1398</v>
      </c>
      <c r="AB963" s="260" t="str">
        <f ca="1">IFERROR(IFERROR(VLOOKUP(Table_Merge1[[#This Row],[Column1]],Table11[#All],2,FALSE),LEFT(AB964,8)&amp;IF(LEN((RIGHT(AB964,2)+1))&lt;2,"0"&amp;(RIGHT(AB964,2)+1),(RIGHT(AB964,2)-1))),"")</f>
        <v>1398.08.16</v>
      </c>
      <c r="AC963" s="259" t="str">
        <f ca="1">LEFT(Table_Merge1[[#This Row],[Column2]],4)</f>
        <v>1398</v>
      </c>
      <c r="AD963" s="259" t="str">
        <f ca="1">RIGHT(LEFT(Table_Merge1[[#This Row],[Column2]],7),2)</f>
        <v>08</v>
      </c>
      <c r="AE963" s="259" t="str">
        <f ca="1">RIGHT(Table_Merge1[[#This Row],[Column2]],2)</f>
        <v>16</v>
      </c>
      <c r="AF963">
        <v>8</v>
      </c>
      <c r="AG963">
        <v>16</v>
      </c>
      <c r="AH963" s="260">
        <v>2019</v>
      </c>
      <c r="AI963" t="s">
        <v>3450</v>
      </c>
      <c r="AJ963" s="260">
        <v>7</v>
      </c>
      <c r="AK963">
        <v>1484.1</v>
      </c>
      <c r="AL963">
        <v>1734</v>
      </c>
      <c r="AM963">
        <v>1158975</v>
      </c>
      <c r="AO963">
        <v>106137</v>
      </c>
      <c r="AP963" s="287">
        <f>IFERROR(IF(Table_Merge1[[#This Row],[LME Zinc stock]]*Table_Merge1[[#This Row],[Nima.مقدار]]=0,"",Table_Merge1[[#This Row],[LME Zinc stock]]*Table_Merge1[[#This Row],[Nima.مقدار]]),"")</f>
        <v>123010129575</v>
      </c>
      <c r="AQ963" s="287">
        <f>IFERROR(IF(Table_Merge1[[#This Row],[LME Zinc 3-month]]*Table_Merge1[[#This Row],[Nima.مقدار]]=0,"",Table_Merge1[[#This Row],[LME Zinc 3-month]]*Table_Merge1[[#This Row],[Nima.مقدار]]),"")</f>
        <v>184041558</v>
      </c>
      <c r="AR963" s="288" t="str">
        <f>IFERROR(IF(Table_Merge1[[#This Row],[LME Zinc stock]]*Table_Merge1[[#This Row],[Azad.Sell]]=0,"",Table_Merge1[[#This Row],[LME Zinc stock]]*Table_Merge1[[#This Row],[Azad.Sell]]),"")</f>
        <v/>
      </c>
      <c r="AS963" s="288" t="str">
        <f>IFERROR(IF(Table_Merge1[[#This Row],[LME Zinc 3-month]]*Table_Merge1[[#This Row],[Azad.Sell]]=0,"",Table_Merge1[[#This Row],[LME Zinc 3-month]]*Table_Merge1[[#This Row],[Azad.Sell]]),"")</f>
        <v/>
      </c>
      <c r="AT963"/>
    </row>
    <row r="964" spans="1:46" x14ac:dyDescent="0.25">
      <c r="A964" s="258">
        <v>42210</v>
      </c>
      <c r="B9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1394.05.03</v>
      </c>
      <c r="C964" s="195">
        <f t="shared" ca="1" si="51"/>
        <v>1394</v>
      </c>
      <c r="D9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64" s="195">
        <f>_xlfn.NUMBERVALUE(RIGHT(Table11[[#This Row],[تاریخ شمسی]],2))</f>
        <v>3</v>
      </c>
      <c r="F9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05-03</v>
      </c>
      <c r="G964" s="195" t="s">
        <v>1115</v>
      </c>
      <c r="I964" s="259">
        <v>44762</v>
      </c>
      <c r="J964">
        <v>31850</v>
      </c>
      <c r="L964" s="259">
        <v>42210</v>
      </c>
      <c r="M964">
        <v>32694</v>
      </c>
      <c r="O964" s="283">
        <f>IFERROR(DATE(Table7[[#This Row],[year]],MONTH(DATEVALUE(Table7[[#This Row],[month]]&amp;"1")),Table7[[#This Row],[day]]),"")</f>
        <v>43696</v>
      </c>
      <c r="P964" s="257" t="s">
        <v>4389</v>
      </c>
      <c r="Q964" s="257">
        <v>2019</v>
      </c>
      <c r="R964" s="257" t="s">
        <v>3445</v>
      </c>
      <c r="S964" s="257">
        <v>19</v>
      </c>
      <c r="T964" s="257">
        <v>1499.35</v>
      </c>
      <c r="U964" s="257">
        <v>1741.5</v>
      </c>
      <c r="V964" s="257">
        <v>927000</v>
      </c>
      <c r="X964" s="260">
        <v>43775</v>
      </c>
      <c r="Z964" s="260">
        <v>11</v>
      </c>
      <c r="AB964" s="260" t="str">
        <f ca="1">IFERROR(IFERROR(VLOOKUP(Table_Merge1[[#This Row],[Column1]],Table11[#All],2,FALSE),LEFT(AB965,8)&amp;IF(LEN((RIGHT(AB965,2)+1))&lt;2,"0"&amp;(RIGHT(AB965,2)+1),(RIGHT(AB965,2)-1))),"")</f>
        <v>1398.08.13</v>
      </c>
      <c r="AC964" s="259" t="str">
        <f ca="1">LEFT(Table_Merge1[[#This Row],[Column2]],4)</f>
        <v>1398</v>
      </c>
      <c r="AD964" s="259" t="str">
        <f ca="1">RIGHT(LEFT(Table_Merge1[[#This Row],[Column2]],7),2)</f>
        <v>08</v>
      </c>
      <c r="AE964" s="259" t="str">
        <f ca="1">RIGHT(Table_Merge1[[#This Row],[Column2]],2)</f>
        <v>13</v>
      </c>
      <c r="AH964" s="260">
        <v>2019</v>
      </c>
      <c r="AI964" t="s">
        <v>3450</v>
      </c>
      <c r="AJ964" s="260">
        <v>6</v>
      </c>
      <c r="AK964">
        <v>1488.55</v>
      </c>
      <c r="AL964">
        <v>1746</v>
      </c>
      <c r="AM964">
        <v>1156250</v>
      </c>
      <c r="AP964" s="287" t="str">
        <f>IFERROR(IF(Table_Merge1[[#This Row],[LME Zinc stock]]*Table_Merge1[[#This Row],[Nima.مقدار]]=0,"",Table_Merge1[[#This Row],[LME Zinc stock]]*Table_Merge1[[#This Row],[Nima.مقدار]]),"")</f>
        <v/>
      </c>
      <c r="AQ964" s="287" t="str">
        <f>IFERROR(IF(Table_Merge1[[#This Row],[LME Zinc 3-month]]*Table_Merge1[[#This Row],[Nima.مقدار]]=0,"",Table_Merge1[[#This Row],[LME Zinc 3-month]]*Table_Merge1[[#This Row],[Nima.مقدار]]),"")</f>
        <v/>
      </c>
      <c r="AR964" s="288" t="str">
        <f>IFERROR(IF(Table_Merge1[[#This Row],[LME Zinc stock]]*Table_Merge1[[#This Row],[Azad.Sell]]=0,"",Table_Merge1[[#This Row],[LME Zinc stock]]*Table_Merge1[[#This Row],[Azad.Sell]]),"")</f>
        <v/>
      </c>
      <c r="AS964" s="288" t="str">
        <f>IFERROR(IF(Table_Merge1[[#This Row],[LME Zinc 3-month]]*Table_Merge1[[#This Row],[Azad.Sell]]=0,"",Table_Merge1[[#This Row],[LME Zinc 3-month]]*Table_Merge1[[#This Row],[Azad.Sell]]),"")</f>
        <v/>
      </c>
      <c r="AT964"/>
    </row>
    <row r="965" spans="1:46" x14ac:dyDescent="0.25">
      <c r="A965" s="258">
        <v>42211</v>
      </c>
      <c r="B9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1394.05.04</v>
      </c>
      <c r="C965" s="195">
        <f t="shared" ca="1" si="51"/>
        <v>1394</v>
      </c>
      <c r="D9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65" s="195">
        <f>_xlfn.NUMBERVALUE(RIGHT(Table11[[#This Row],[تاریخ شمسی]],2))</f>
        <v>4</v>
      </c>
      <c r="F9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05-04</v>
      </c>
      <c r="G965" s="195" t="s">
        <v>1116</v>
      </c>
      <c r="I965" s="259">
        <v>44763</v>
      </c>
      <c r="J965">
        <v>31900</v>
      </c>
      <c r="L965" s="259">
        <v>42211</v>
      </c>
      <c r="M965">
        <v>32880</v>
      </c>
      <c r="O965" s="284">
        <f>IFERROR(DATE(Table7[[#This Row],[year]],MONTH(DATEVALUE(Table7[[#This Row],[month]]&amp;"1")),Table7[[#This Row],[day]]),"")</f>
        <v>43693</v>
      </c>
      <c r="P965" s="195" t="s">
        <v>4390</v>
      </c>
      <c r="Q965" s="195">
        <v>2019</v>
      </c>
      <c r="R965" s="195" t="s">
        <v>3445</v>
      </c>
      <c r="S965" s="195">
        <v>16</v>
      </c>
      <c r="T965" s="195">
        <v>1509.05</v>
      </c>
      <c r="U965" s="195">
        <v>1742.5</v>
      </c>
      <c r="V965" s="195">
        <v>928275</v>
      </c>
      <c r="X965" s="260">
        <v>43774</v>
      </c>
      <c r="Y965" t="s">
        <v>8661</v>
      </c>
      <c r="Z965" s="260">
        <v>11</v>
      </c>
      <c r="AA965">
        <v>1398</v>
      </c>
      <c r="AB965" s="260" t="str">
        <f ca="1">IFERROR(IFERROR(VLOOKUP(Table_Merge1[[#This Row],[Column1]],Table11[#All],2,FALSE),LEFT(AB966,8)&amp;IF(LEN((RIGHT(AB966,2)+1))&lt;2,"0"&amp;(RIGHT(AB966,2)+1),(RIGHT(AB966,2)-1))),"")</f>
        <v>1398.08.14</v>
      </c>
      <c r="AC965" s="259" t="str">
        <f ca="1">LEFT(Table_Merge1[[#This Row],[Column2]],4)</f>
        <v>1398</v>
      </c>
      <c r="AD965" s="259" t="str">
        <f ca="1">RIGHT(LEFT(Table_Merge1[[#This Row],[Column2]],7),2)</f>
        <v>08</v>
      </c>
      <c r="AE965" s="259" t="str">
        <f ca="1">RIGHT(Table_Merge1[[#This Row],[Column2]],2)</f>
        <v>14</v>
      </c>
      <c r="AF965">
        <v>8</v>
      </c>
      <c r="AG965">
        <v>14</v>
      </c>
      <c r="AH965" s="260">
        <v>2019</v>
      </c>
      <c r="AI965" t="s">
        <v>3450</v>
      </c>
      <c r="AJ965" s="260">
        <v>5</v>
      </c>
      <c r="AK965">
        <v>1504.6</v>
      </c>
      <c r="AL965">
        <v>1745</v>
      </c>
      <c r="AM965">
        <v>1065175</v>
      </c>
      <c r="AO965">
        <v>106373</v>
      </c>
      <c r="AP965" s="287">
        <f>IFERROR(IF(Table_Merge1[[#This Row],[LME Zinc stock]]*Table_Merge1[[#This Row],[Nima.مقدار]]=0,"",Table_Merge1[[#This Row],[LME Zinc stock]]*Table_Merge1[[#This Row],[Nima.مقدار]]),"")</f>
        <v>113305860275</v>
      </c>
      <c r="AQ965" s="287">
        <f>IFERROR(IF(Table_Merge1[[#This Row],[LME Zinc 3-month]]*Table_Merge1[[#This Row],[Nima.مقدار]]=0,"",Table_Merge1[[#This Row],[LME Zinc 3-month]]*Table_Merge1[[#This Row],[Nima.مقدار]]),"")</f>
        <v>185620885</v>
      </c>
      <c r="AR965" s="288" t="str">
        <f>IFERROR(IF(Table_Merge1[[#This Row],[LME Zinc stock]]*Table_Merge1[[#This Row],[Azad.Sell]]=0,"",Table_Merge1[[#This Row],[LME Zinc stock]]*Table_Merge1[[#This Row],[Azad.Sell]]),"")</f>
        <v/>
      </c>
      <c r="AS965" s="288" t="str">
        <f>IFERROR(IF(Table_Merge1[[#This Row],[LME Zinc 3-month]]*Table_Merge1[[#This Row],[Azad.Sell]]=0,"",Table_Merge1[[#This Row],[LME Zinc 3-month]]*Table_Merge1[[#This Row],[Azad.Sell]]),"")</f>
        <v/>
      </c>
      <c r="AT965"/>
    </row>
    <row r="966" spans="1:46" x14ac:dyDescent="0.25">
      <c r="A966" s="258">
        <v>42212</v>
      </c>
      <c r="B9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1394.05.05</v>
      </c>
      <c r="C966" s="195">
        <f t="shared" ca="1" si="51"/>
        <v>1394</v>
      </c>
      <c r="D9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66" s="195">
        <f>_xlfn.NUMBERVALUE(RIGHT(Table11[[#This Row],[تاریخ شمسی]],2))</f>
        <v>5</v>
      </c>
      <c r="F9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05-05</v>
      </c>
      <c r="G966" s="195" t="s">
        <v>1117</v>
      </c>
      <c r="I966" s="259">
        <v>44764</v>
      </c>
      <c r="J966">
        <v>31900</v>
      </c>
      <c r="L966" s="259">
        <v>42212</v>
      </c>
      <c r="M966">
        <v>32951</v>
      </c>
      <c r="O966" s="283">
        <f>IFERROR(DATE(Table7[[#This Row],[year]],MONTH(DATEVALUE(Table7[[#This Row],[month]]&amp;"1")),Table7[[#This Row],[day]]),"")</f>
        <v>43692</v>
      </c>
      <c r="P966" s="257" t="s">
        <v>4391</v>
      </c>
      <c r="Q966" s="257">
        <v>2019</v>
      </c>
      <c r="R966" s="257" t="s">
        <v>3445</v>
      </c>
      <c r="S966" s="257">
        <v>15</v>
      </c>
      <c r="T966" s="257">
        <v>1517.65</v>
      </c>
      <c r="U966" s="257">
        <v>1758.5</v>
      </c>
      <c r="V966" s="257">
        <v>936225</v>
      </c>
      <c r="X966" s="260">
        <v>43773</v>
      </c>
      <c r="Y966" t="s">
        <v>8660</v>
      </c>
      <c r="Z966" s="260">
        <v>11</v>
      </c>
      <c r="AA966">
        <v>1398</v>
      </c>
      <c r="AB966" s="260" t="str">
        <f ca="1">IFERROR(IFERROR(VLOOKUP(Table_Merge1[[#This Row],[Column1]],Table11[#All],2,FALSE),LEFT(AB967,8)&amp;IF(LEN((RIGHT(AB967,2)+1))&lt;2,"0"&amp;(RIGHT(AB967,2)+1),(RIGHT(AB967,2)-1))),"")</f>
        <v>1398.08.13</v>
      </c>
      <c r="AC966" s="259" t="str">
        <f ca="1">LEFT(Table_Merge1[[#This Row],[Column2]],4)</f>
        <v>1398</v>
      </c>
      <c r="AD966" s="259" t="str">
        <f ca="1">RIGHT(LEFT(Table_Merge1[[#This Row],[Column2]],7),2)</f>
        <v>08</v>
      </c>
      <c r="AE966" s="259" t="str">
        <f ca="1">RIGHT(Table_Merge1[[#This Row],[Column2]],2)</f>
        <v>13</v>
      </c>
      <c r="AF966">
        <v>8</v>
      </c>
      <c r="AG966">
        <v>13</v>
      </c>
      <c r="AH966" s="260">
        <v>2019</v>
      </c>
      <c r="AI966" t="s">
        <v>3450</v>
      </c>
      <c r="AJ966" s="260">
        <v>4</v>
      </c>
      <c r="AK966">
        <v>1506.4</v>
      </c>
      <c r="AL966">
        <v>1759</v>
      </c>
      <c r="AM966">
        <v>1020975</v>
      </c>
      <c r="AO966">
        <v>106010</v>
      </c>
      <c r="AP966" s="287">
        <f>IFERROR(IF(Table_Merge1[[#This Row],[LME Zinc stock]]*Table_Merge1[[#This Row],[Nima.مقدار]]=0,"",Table_Merge1[[#This Row],[LME Zinc stock]]*Table_Merge1[[#This Row],[Nima.مقدار]]),"")</f>
        <v>108233559750</v>
      </c>
      <c r="AQ966" s="287">
        <f>IFERROR(IF(Table_Merge1[[#This Row],[LME Zinc 3-month]]*Table_Merge1[[#This Row],[Nima.مقدار]]=0,"",Table_Merge1[[#This Row],[LME Zinc 3-month]]*Table_Merge1[[#This Row],[Nima.مقدار]]),"")</f>
        <v>186471590</v>
      </c>
      <c r="AR966" s="288" t="str">
        <f>IFERROR(IF(Table_Merge1[[#This Row],[LME Zinc stock]]*Table_Merge1[[#This Row],[Azad.Sell]]=0,"",Table_Merge1[[#This Row],[LME Zinc stock]]*Table_Merge1[[#This Row],[Azad.Sell]]),"")</f>
        <v/>
      </c>
      <c r="AS966" s="288" t="str">
        <f>IFERROR(IF(Table_Merge1[[#This Row],[LME Zinc 3-month]]*Table_Merge1[[#This Row],[Azad.Sell]]=0,"",Table_Merge1[[#This Row],[LME Zinc 3-month]]*Table_Merge1[[#This Row],[Azad.Sell]]),"")</f>
        <v/>
      </c>
      <c r="AT966"/>
    </row>
    <row r="967" spans="1:46" x14ac:dyDescent="0.25">
      <c r="A967" s="258">
        <v>42213</v>
      </c>
      <c r="B9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1394.05.06</v>
      </c>
      <c r="C967" s="195">
        <f t="shared" ca="1" si="51"/>
        <v>1394</v>
      </c>
      <c r="D9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67" s="195">
        <f>_xlfn.NUMBERVALUE(RIGHT(Table11[[#This Row],[تاریخ شمسی]],2))</f>
        <v>6</v>
      </c>
      <c r="F9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05-06</v>
      </c>
      <c r="G967" s="195" t="s">
        <v>1118</v>
      </c>
      <c r="I967" s="259">
        <v>44765</v>
      </c>
      <c r="J967">
        <v>32150</v>
      </c>
      <c r="L967" s="259">
        <v>42213</v>
      </c>
      <c r="M967">
        <v>33020</v>
      </c>
      <c r="O967" s="284">
        <f>IFERROR(DATE(Table7[[#This Row],[year]],MONTH(DATEVALUE(Table7[[#This Row],[month]]&amp;"1")),Table7[[#This Row],[day]]),"")</f>
        <v>43691</v>
      </c>
      <c r="P967" s="195" t="s">
        <v>4392</v>
      </c>
      <c r="Q967" s="195">
        <v>2019</v>
      </c>
      <c r="R967" s="195" t="s">
        <v>3445</v>
      </c>
      <c r="S967" s="195">
        <v>14</v>
      </c>
      <c r="T967" s="195">
        <v>1500.35</v>
      </c>
      <c r="U967" s="195">
        <v>1778</v>
      </c>
      <c r="V967" s="195">
        <v>929125</v>
      </c>
      <c r="X967" s="260">
        <v>43770</v>
      </c>
      <c r="Z967" s="260">
        <v>11</v>
      </c>
      <c r="AB967" s="260" t="str">
        <f ca="1">IFERROR(IFERROR(VLOOKUP(Table_Merge1[[#This Row],[Column1]],Table11[#All],2,FALSE),LEFT(AB968,8)&amp;IF(LEN((RIGHT(AB968,2)+1))&lt;2,"0"&amp;(RIGHT(AB968,2)+1),(RIGHT(AB968,2)-1))),"")</f>
        <v>1398.08.8</v>
      </c>
      <c r="AC967" s="259" t="str">
        <f ca="1">LEFT(Table_Merge1[[#This Row],[Column2]],4)</f>
        <v>1398</v>
      </c>
      <c r="AD967" s="259" t="str">
        <f ca="1">RIGHT(LEFT(Table_Merge1[[#This Row],[Column2]],7),2)</f>
        <v>08</v>
      </c>
      <c r="AE967" s="259" t="str">
        <f ca="1">RIGHT(Table_Merge1[[#This Row],[Column2]],2)</f>
        <v>.8</v>
      </c>
      <c r="AH967" s="260">
        <v>2019</v>
      </c>
      <c r="AI967" t="s">
        <v>3450</v>
      </c>
      <c r="AJ967" s="260">
        <v>1</v>
      </c>
      <c r="AK967">
        <v>1509.85</v>
      </c>
      <c r="AL967">
        <v>1769</v>
      </c>
      <c r="AM967">
        <v>945900</v>
      </c>
      <c r="AP967" s="287" t="str">
        <f>IFERROR(IF(Table_Merge1[[#This Row],[LME Zinc stock]]*Table_Merge1[[#This Row],[Nima.مقدار]]=0,"",Table_Merge1[[#This Row],[LME Zinc stock]]*Table_Merge1[[#This Row],[Nima.مقدار]]),"")</f>
        <v/>
      </c>
      <c r="AQ967" s="287" t="str">
        <f>IFERROR(IF(Table_Merge1[[#This Row],[LME Zinc 3-month]]*Table_Merge1[[#This Row],[Nima.مقدار]]=0,"",Table_Merge1[[#This Row],[LME Zinc 3-month]]*Table_Merge1[[#This Row],[Nima.مقدار]]),"")</f>
        <v/>
      </c>
      <c r="AR967" s="288" t="str">
        <f>IFERROR(IF(Table_Merge1[[#This Row],[LME Zinc stock]]*Table_Merge1[[#This Row],[Azad.Sell]]=0,"",Table_Merge1[[#This Row],[LME Zinc stock]]*Table_Merge1[[#This Row],[Azad.Sell]]),"")</f>
        <v/>
      </c>
      <c r="AS967" s="288" t="str">
        <f>IFERROR(IF(Table_Merge1[[#This Row],[LME Zinc 3-month]]*Table_Merge1[[#This Row],[Azad.Sell]]=0,"",Table_Merge1[[#This Row],[LME Zinc 3-month]]*Table_Merge1[[#This Row],[Azad.Sell]]),"")</f>
        <v/>
      </c>
      <c r="AT967"/>
    </row>
    <row r="968" spans="1:46" x14ac:dyDescent="0.25">
      <c r="A968" s="258">
        <v>42214</v>
      </c>
      <c r="B9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1394.05.07</v>
      </c>
      <c r="C968" s="195">
        <f t="shared" ca="1" si="51"/>
        <v>1394</v>
      </c>
      <c r="D9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68" s="195">
        <f>_xlfn.NUMBERVALUE(RIGHT(Table11[[#This Row],[تاریخ شمسی]],2))</f>
        <v>7</v>
      </c>
      <c r="F9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05-07</v>
      </c>
      <c r="G968" s="195" t="s">
        <v>1119</v>
      </c>
      <c r="I968" s="259">
        <v>44766</v>
      </c>
      <c r="J968">
        <v>32000</v>
      </c>
      <c r="L968" s="259">
        <v>42214</v>
      </c>
      <c r="M968">
        <v>32945</v>
      </c>
      <c r="O968" s="283">
        <f>IFERROR(DATE(Table7[[#This Row],[year]],MONTH(DATEVALUE(Table7[[#This Row],[month]]&amp;"1")),Table7[[#This Row],[day]]),"")</f>
        <v>43690</v>
      </c>
      <c r="P968" s="257" t="s">
        <v>4393</v>
      </c>
      <c r="Q968" s="257">
        <v>2019</v>
      </c>
      <c r="R968" s="257" t="s">
        <v>3445</v>
      </c>
      <c r="S968" s="257">
        <v>13</v>
      </c>
      <c r="T968" s="257">
        <v>1527.2</v>
      </c>
      <c r="U968" s="257">
        <v>1770</v>
      </c>
      <c r="V968" s="257">
        <v>935200</v>
      </c>
      <c r="X968" s="260">
        <v>43769</v>
      </c>
      <c r="Y968" t="s">
        <v>8659</v>
      </c>
      <c r="Z968" s="260">
        <v>11</v>
      </c>
      <c r="AA968">
        <v>1398</v>
      </c>
      <c r="AB968" s="260" t="str">
        <f ca="1">IFERROR(IFERROR(VLOOKUP(Table_Merge1[[#This Row],[Column1]],Table11[#All],2,FALSE),LEFT(AB969,8)&amp;IF(LEN((RIGHT(AB969,2)+1))&lt;2,"0"&amp;(RIGHT(AB969,2)+1),(RIGHT(AB969,2)-1))),"")</f>
        <v>1398.08.09</v>
      </c>
      <c r="AC968" s="259" t="str">
        <f ca="1">LEFT(Table_Merge1[[#This Row],[Column2]],4)</f>
        <v>1398</v>
      </c>
      <c r="AD968" s="259" t="str">
        <f ca="1">RIGHT(LEFT(Table_Merge1[[#This Row],[Column2]],7),2)</f>
        <v>08</v>
      </c>
      <c r="AE968" s="259" t="str">
        <f ca="1">RIGHT(Table_Merge1[[#This Row],[Column2]],2)</f>
        <v>09</v>
      </c>
      <c r="AF968">
        <v>8</v>
      </c>
      <c r="AG968">
        <v>9</v>
      </c>
      <c r="AH968" s="260">
        <v>2019</v>
      </c>
      <c r="AI968" t="s">
        <v>3448</v>
      </c>
      <c r="AJ968" s="260">
        <v>31</v>
      </c>
      <c r="AK968">
        <v>1506.4</v>
      </c>
      <c r="AL968">
        <v>1805</v>
      </c>
      <c r="AM968">
        <v>940500</v>
      </c>
      <c r="AO968">
        <v>106335</v>
      </c>
      <c r="AP968" s="287">
        <f>IFERROR(IF(Table_Merge1[[#This Row],[LME Zinc stock]]*Table_Merge1[[#This Row],[Nima.مقدار]]=0,"",Table_Merge1[[#This Row],[LME Zinc stock]]*Table_Merge1[[#This Row],[Nima.مقدار]]),"")</f>
        <v>100008067500</v>
      </c>
      <c r="AQ968" s="287">
        <f>IFERROR(IF(Table_Merge1[[#This Row],[LME Zinc 3-month]]*Table_Merge1[[#This Row],[Nima.مقدار]]=0,"",Table_Merge1[[#This Row],[LME Zinc 3-month]]*Table_Merge1[[#This Row],[Nima.مقدار]]),"")</f>
        <v>191934675</v>
      </c>
      <c r="AR968" s="288" t="str">
        <f>IFERROR(IF(Table_Merge1[[#This Row],[LME Zinc stock]]*Table_Merge1[[#This Row],[Azad.Sell]]=0,"",Table_Merge1[[#This Row],[LME Zinc stock]]*Table_Merge1[[#This Row],[Azad.Sell]]),"")</f>
        <v/>
      </c>
      <c r="AS968" s="288" t="str">
        <f>IFERROR(IF(Table_Merge1[[#This Row],[LME Zinc 3-month]]*Table_Merge1[[#This Row],[Azad.Sell]]=0,"",Table_Merge1[[#This Row],[LME Zinc 3-month]]*Table_Merge1[[#This Row],[Azad.Sell]]),"")</f>
        <v/>
      </c>
      <c r="AT968"/>
    </row>
    <row r="969" spans="1:46" x14ac:dyDescent="0.25">
      <c r="A969" s="258">
        <v>42215</v>
      </c>
      <c r="B9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1394.05.08</v>
      </c>
      <c r="C969" s="195">
        <f t="shared" ca="1" si="51"/>
        <v>1394</v>
      </c>
      <c r="D9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69" s="195">
        <f>_xlfn.NUMBERVALUE(RIGHT(Table11[[#This Row],[تاریخ شمسی]],2))</f>
        <v>8</v>
      </c>
      <c r="F9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05-08</v>
      </c>
      <c r="G969" s="195" t="s">
        <v>1120</v>
      </c>
      <c r="I969" s="259">
        <v>44767</v>
      </c>
      <c r="J969">
        <v>31850</v>
      </c>
      <c r="L969" s="259">
        <v>42215</v>
      </c>
      <c r="M969">
        <v>32892</v>
      </c>
      <c r="O969" s="284">
        <f>IFERROR(DATE(Table7[[#This Row],[year]],MONTH(DATEVALUE(Table7[[#This Row],[month]]&amp;"1")),Table7[[#This Row],[day]]),"")</f>
        <v>43689</v>
      </c>
      <c r="P969" s="195" t="s">
        <v>4394</v>
      </c>
      <c r="Q969" s="195">
        <v>2019</v>
      </c>
      <c r="R969" s="195" t="s">
        <v>3445</v>
      </c>
      <c r="S969" s="195">
        <v>12</v>
      </c>
      <c r="T969" s="195">
        <v>1501.95</v>
      </c>
      <c r="U969" s="195">
        <v>1766.5</v>
      </c>
      <c r="V969" s="195">
        <v>941350</v>
      </c>
      <c r="X969" s="260">
        <v>43768</v>
      </c>
      <c r="Y969" t="s">
        <v>8658</v>
      </c>
      <c r="Z969" s="260">
        <v>11</v>
      </c>
      <c r="AA969">
        <v>1398</v>
      </c>
      <c r="AB969" s="260" t="str">
        <f ca="1">IFERROR(IFERROR(VLOOKUP(Table_Merge1[[#This Row],[Column1]],Table11[#All],2,FALSE),LEFT(AB970,8)&amp;IF(LEN((RIGHT(AB970,2)+1))&lt;2,"0"&amp;(RIGHT(AB970,2)+1),(RIGHT(AB970,2)-1))),"")</f>
        <v>1398.08.08</v>
      </c>
      <c r="AC969" s="259" t="str">
        <f ca="1">LEFT(Table_Merge1[[#This Row],[Column2]],4)</f>
        <v>1398</v>
      </c>
      <c r="AD969" s="259" t="str">
        <f ca="1">RIGHT(LEFT(Table_Merge1[[#This Row],[Column2]],7),2)</f>
        <v>08</v>
      </c>
      <c r="AE969" s="259" t="str">
        <f ca="1">RIGHT(Table_Merge1[[#This Row],[Column2]],2)</f>
        <v>08</v>
      </c>
      <c r="AF969">
        <v>8</v>
      </c>
      <c r="AG969">
        <v>8</v>
      </c>
      <c r="AH969" s="260">
        <v>2019</v>
      </c>
      <c r="AI969" t="s">
        <v>3448</v>
      </c>
      <c r="AJ969" s="260">
        <v>30</v>
      </c>
      <c r="AK969">
        <v>1490.15</v>
      </c>
      <c r="AL969">
        <v>1820</v>
      </c>
      <c r="AM969">
        <v>943175</v>
      </c>
      <c r="AO969">
        <v>106429</v>
      </c>
      <c r="AP969" s="287">
        <f>IFERROR(IF(Table_Merge1[[#This Row],[LME Zinc stock]]*Table_Merge1[[#This Row],[Nima.مقدار]]=0,"",Table_Merge1[[#This Row],[LME Zinc stock]]*Table_Merge1[[#This Row],[Nima.مقدار]]),"")</f>
        <v>100381172075</v>
      </c>
      <c r="AQ969" s="287">
        <f>IFERROR(IF(Table_Merge1[[#This Row],[LME Zinc 3-month]]*Table_Merge1[[#This Row],[Nima.مقدار]]=0,"",Table_Merge1[[#This Row],[LME Zinc 3-month]]*Table_Merge1[[#This Row],[Nima.مقدار]]),"")</f>
        <v>193700780</v>
      </c>
      <c r="AR969" s="288" t="str">
        <f>IFERROR(IF(Table_Merge1[[#This Row],[LME Zinc stock]]*Table_Merge1[[#This Row],[Azad.Sell]]=0,"",Table_Merge1[[#This Row],[LME Zinc stock]]*Table_Merge1[[#This Row],[Azad.Sell]]),"")</f>
        <v/>
      </c>
      <c r="AS969" s="288" t="str">
        <f>IFERROR(IF(Table_Merge1[[#This Row],[LME Zinc 3-month]]*Table_Merge1[[#This Row],[Azad.Sell]]=0,"",Table_Merge1[[#This Row],[LME Zinc 3-month]]*Table_Merge1[[#This Row],[Azad.Sell]]),"")</f>
        <v/>
      </c>
      <c r="AT969"/>
    </row>
    <row r="970" spans="1:46" x14ac:dyDescent="0.25">
      <c r="A970" s="258">
        <v>42217</v>
      </c>
      <c r="B9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1394.05.10</v>
      </c>
      <c r="C970" s="195">
        <f t="shared" ca="1" si="51"/>
        <v>1394</v>
      </c>
      <c r="D9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70" s="195">
        <f>_xlfn.NUMBERVALUE(RIGHT(Table11[[#This Row],[تاریخ شمسی]],2))</f>
        <v>10</v>
      </c>
      <c r="F9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05-10</v>
      </c>
      <c r="G970" s="195" t="s">
        <v>1121</v>
      </c>
      <c r="I970" s="259">
        <v>44768</v>
      </c>
      <c r="J970">
        <v>31900</v>
      </c>
      <c r="L970" s="259">
        <v>42217</v>
      </c>
      <c r="M970">
        <v>33107</v>
      </c>
      <c r="O970" s="283">
        <f>IFERROR(DATE(Table7[[#This Row],[year]],MONTH(DATEVALUE(Table7[[#This Row],[month]]&amp;"1")),Table7[[#This Row],[day]]),"")</f>
        <v>43686</v>
      </c>
      <c r="P970" s="257" t="s">
        <v>4395</v>
      </c>
      <c r="Q970" s="257">
        <v>2019</v>
      </c>
      <c r="R970" s="257" t="s">
        <v>3445</v>
      </c>
      <c r="S970" s="257">
        <v>9</v>
      </c>
      <c r="T970" s="257">
        <v>1495.75</v>
      </c>
      <c r="U970" s="257">
        <v>1781</v>
      </c>
      <c r="V970" s="257">
        <v>947925</v>
      </c>
      <c r="X970" s="260">
        <v>43767</v>
      </c>
      <c r="Z970" s="260">
        <v>11</v>
      </c>
      <c r="AB970" s="260" t="str">
        <f ca="1">IFERROR(IFERROR(VLOOKUP(Table_Merge1[[#This Row],[Column1]],Table11[#All],2,FALSE),LEFT(AB971,8)&amp;IF(LEN((RIGHT(AB971,2)+1))&lt;2,"0"&amp;(RIGHT(AB971,2)+1),(RIGHT(AB971,2)-1))),"")</f>
        <v>1398.08.07</v>
      </c>
      <c r="AC970" s="259" t="str">
        <f ca="1">LEFT(Table_Merge1[[#This Row],[Column2]],4)</f>
        <v>1398</v>
      </c>
      <c r="AD970" s="259" t="str">
        <f ca="1">RIGHT(LEFT(Table_Merge1[[#This Row],[Column2]],7),2)</f>
        <v>08</v>
      </c>
      <c r="AE970" s="259" t="str">
        <f ca="1">RIGHT(Table_Merge1[[#This Row],[Column2]],2)</f>
        <v>07</v>
      </c>
      <c r="AH970" s="260">
        <v>2019</v>
      </c>
      <c r="AI970" t="s">
        <v>3448</v>
      </c>
      <c r="AJ970" s="260">
        <v>29</v>
      </c>
      <c r="AK970">
        <v>1492.75</v>
      </c>
      <c r="AL970">
        <v>1808</v>
      </c>
      <c r="AM970">
        <v>945475</v>
      </c>
      <c r="AP970" s="287" t="str">
        <f>IFERROR(IF(Table_Merge1[[#This Row],[LME Zinc stock]]*Table_Merge1[[#This Row],[Nima.مقدار]]=0,"",Table_Merge1[[#This Row],[LME Zinc stock]]*Table_Merge1[[#This Row],[Nima.مقدار]]),"")</f>
        <v/>
      </c>
      <c r="AQ970" s="287" t="str">
        <f>IFERROR(IF(Table_Merge1[[#This Row],[LME Zinc 3-month]]*Table_Merge1[[#This Row],[Nima.مقدار]]=0,"",Table_Merge1[[#This Row],[LME Zinc 3-month]]*Table_Merge1[[#This Row],[Nima.مقدار]]),"")</f>
        <v/>
      </c>
      <c r="AR970" s="288" t="str">
        <f>IFERROR(IF(Table_Merge1[[#This Row],[LME Zinc stock]]*Table_Merge1[[#This Row],[Azad.Sell]]=0,"",Table_Merge1[[#This Row],[LME Zinc stock]]*Table_Merge1[[#This Row],[Azad.Sell]]),"")</f>
        <v/>
      </c>
      <c r="AS970" s="288" t="str">
        <f>IFERROR(IF(Table_Merge1[[#This Row],[LME Zinc 3-month]]*Table_Merge1[[#This Row],[Azad.Sell]]=0,"",Table_Merge1[[#This Row],[LME Zinc 3-month]]*Table_Merge1[[#This Row],[Azad.Sell]]),"")</f>
        <v/>
      </c>
      <c r="AT970"/>
    </row>
    <row r="971" spans="1:46" x14ac:dyDescent="0.25">
      <c r="A971" s="258">
        <v>42218</v>
      </c>
      <c r="B9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1394.05.11</v>
      </c>
      <c r="C971" s="195">
        <f t="shared" ca="1" si="51"/>
        <v>1394</v>
      </c>
      <c r="D9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71" s="195">
        <f>_xlfn.NUMBERVALUE(RIGHT(Table11[[#This Row],[تاریخ شمسی]],2))</f>
        <v>11</v>
      </c>
      <c r="F9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05-11</v>
      </c>
      <c r="G971" s="195" t="s">
        <v>1122</v>
      </c>
      <c r="I971" s="259">
        <v>44769</v>
      </c>
      <c r="J971">
        <v>31930</v>
      </c>
      <c r="L971" s="259">
        <v>42218</v>
      </c>
      <c r="M971">
        <v>33129</v>
      </c>
      <c r="O971" s="284">
        <f>IFERROR(DATE(Table7[[#This Row],[year]],MONTH(DATEVALUE(Table7[[#This Row],[month]]&amp;"1")),Table7[[#This Row],[day]]),"")</f>
        <v>43685</v>
      </c>
      <c r="P971" s="195" t="s">
        <v>4396</v>
      </c>
      <c r="Q971" s="195">
        <v>2019</v>
      </c>
      <c r="R971" s="195" t="s">
        <v>3445</v>
      </c>
      <c r="S971" s="195">
        <v>8</v>
      </c>
      <c r="T971" s="195">
        <v>1497.4</v>
      </c>
      <c r="U971" s="195">
        <v>1786</v>
      </c>
      <c r="V971" s="195">
        <v>955025</v>
      </c>
      <c r="X971" s="260">
        <v>43766</v>
      </c>
      <c r="Y971" t="s">
        <v>8657</v>
      </c>
      <c r="Z971" s="260">
        <v>11</v>
      </c>
      <c r="AA971">
        <v>1398</v>
      </c>
      <c r="AB971" s="260" t="str">
        <f ca="1">IFERROR(IFERROR(VLOOKUP(Table_Merge1[[#This Row],[Column1]],Table11[#All],2,FALSE),LEFT(AB972,8)&amp;IF(LEN((RIGHT(AB972,2)+1))&lt;2,"0"&amp;(RIGHT(AB972,2)+1),(RIGHT(AB972,2)-1))),"")</f>
        <v>1398.08.06</v>
      </c>
      <c r="AC971" s="259" t="str">
        <f ca="1">LEFT(Table_Merge1[[#This Row],[Column2]],4)</f>
        <v>1398</v>
      </c>
      <c r="AD971" s="259" t="str">
        <f ca="1">RIGHT(LEFT(Table_Merge1[[#This Row],[Column2]],7),2)</f>
        <v>08</v>
      </c>
      <c r="AE971" s="259" t="str">
        <f ca="1">RIGHT(Table_Merge1[[#This Row],[Column2]],2)</f>
        <v>06</v>
      </c>
      <c r="AF971">
        <v>8</v>
      </c>
      <c r="AG971">
        <v>6</v>
      </c>
      <c r="AH971" s="260">
        <v>2019</v>
      </c>
      <c r="AI971" t="s">
        <v>3448</v>
      </c>
      <c r="AJ971" s="260">
        <v>28</v>
      </c>
      <c r="AK971">
        <v>1505.05</v>
      </c>
      <c r="AL971">
        <v>1809.5</v>
      </c>
      <c r="AM971">
        <v>948600</v>
      </c>
      <c r="AO971">
        <v>107464</v>
      </c>
      <c r="AP971" s="287">
        <f>IFERROR(IF(Table_Merge1[[#This Row],[LME Zinc stock]]*Table_Merge1[[#This Row],[Nima.مقدار]]=0,"",Table_Merge1[[#This Row],[LME Zinc stock]]*Table_Merge1[[#This Row],[Nima.مقدار]]),"")</f>
        <v>101940350400</v>
      </c>
      <c r="AQ971" s="287">
        <f>IFERROR(IF(Table_Merge1[[#This Row],[LME Zinc 3-month]]*Table_Merge1[[#This Row],[Nima.مقدار]]=0,"",Table_Merge1[[#This Row],[LME Zinc 3-month]]*Table_Merge1[[#This Row],[Nima.مقدار]]),"")</f>
        <v>194456108</v>
      </c>
      <c r="AR971" s="288" t="str">
        <f>IFERROR(IF(Table_Merge1[[#This Row],[LME Zinc stock]]*Table_Merge1[[#This Row],[Azad.Sell]]=0,"",Table_Merge1[[#This Row],[LME Zinc stock]]*Table_Merge1[[#This Row],[Azad.Sell]]),"")</f>
        <v/>
      </c>
      <c r="AS971" s="288" t="str">
        <f>IFERROR(IF(Table_Merge1[[#This Row],[LME Zinc 3-month]]*Table_Merge1[[#This Row],[Azad.Sell]]=0,"",Table_Merge1[[#This Row],[LME Zinc 3-month]]*Table_Merge1[[#This Row],[Azad.Sell]]),"")</f>
        <v/>
      </c>
      <c r="AT971"/>
    </row>
    <row r="972" spans="1:46" x14ac:dyDescent="0.25">
      <c r="A972" s="258">
        <v>42219</v>
      </c>
      <c r="B9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1394.05.12</v>
      </c>
      <c r="C972" s="195">
        <f t="shared" ca="1" si="51"/>
        <v>1394</v>
      </c>
      <c r="D9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72" s="195">
        <f>_xlfn.NUMBERVALUE(RIGHT(Table11[[#This Row],[تاریخ شمسی]],2))</f>
        <v>12</v>
      </c>
      <c r="F9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05-12</v>
      </c>
      <c r="G972" s="195" t="s">
        <v>1123</v>
      </c>
      <c r="I972" s="259">
        <v>44770</v>
      </c>
      <c r="J972">
        <v>31900</v>
      </c>
      <c r="L972" s="259">
        <v>42219</v>
      </c>
      <c r="M972">
        <v>33216</v>
      </c>
      <c r="O972" s="283">
        <f>IFERROR(DATE(Table7[[#This Row],[year]],MONTH(DATEVALUE(Table7[[#This Row],[month]]&amp;"1")),Table7[[#This Row],[day]]),"")</f>
        <v>43684</v>
      </c>
      <c r="P972" s="257" t="s">
        <v>4397</v>
      </c>
      <c r="Q972" s="257">
        <v>2019</v>
      </c>
      <c r="R972" s="257" t="s">
        <v>3445</v>
      </c>
      <c r="S972" s="257">
        <v>7</v>
      </c>
      <c r="T972" s="257">
        <v>1487.65</v>
      </c>
      <c r="U972" s="257">
        <v>1795</v>
      </c>
      <c r="V972" s="257">
        <v>962350</v>
      </c>
      <c r="X972" s="260">
        <v>43763</v>
      </c>
      <c r="Z972" s="260">
        <v>11</v>
      </c>
      <c r="AB972" s="260" t="str">
        <f ca="1">IFERROR(IFERROR(VLOOKUP(Table_Merge1[[#This Row],[Column1]],Table11[#All],2,FALSE),LEFT(AB973,8)&amp;IF(LEN((RIGHT(AB973,2)+1))&lt;2,"0"&amp;(RIGHT(AB973,2)+1),(RIGHT(AB973,2)-1))),"")</f>
        <v>1398.08.03</v>
      </c>
      <c r="AC972" s="259" t="str">
        <f ca="1">LEFT(Table_Merge1[[#This Row],[Column2]],4)</f>
        <v>1398</v>
      </c>
      <c r="AD972" s="259" t="str">
        <f ca="1">RIGHT(LEFT(Table_Merge1[[#This Row],[Column2]],7),2)</f>
        <v>08</v>
      </c>
      <c r="AE972" s="259" t="str">
        <f ca="1">RIGHT(Table_Merge1[[#This Row],[Column2]],2)</f>
        <v>03</v>
      </c>
      <c r="AH972" s="260">
        <v>2019</v>
      </c>
      <c r="AI972" t="s">
        <v>3448</v>
      </c>
      <c r="AJ972" s="260">
        <v>25</v>
      </c>
      <c r="AK972">
        <v>1504.65</v>
      </c>
      <c r="AL972">
        <v>1811.5</v>
      </c>
      <c r="AM972">
        <v>951275</v>
      </c>
      <c r="AP972" s="287" t="str">
        <f>IFERROR(IF(Table_Merge1[[#This Row],[LME Zinc stock]]*Table_Merge1[[#This Row],[Nima.مقدار]]=0,"",Table_Merge1[[#This Row],[LME Zinc stock]]*Table_Merge1[[#This Row],[Nima.مقدار]]),"")</f>
        <v/>
      </c>
      <c r="AQ972" s="287" t="str">
        <f>IFERROR(IF(Table_Merge1[[#This Row],[LME Zinc 3-month]]*Table_Merge1[[#This Row],[Nima.مقدار]]=0,"",Table_Merge1[[#This Row],[LME Zinc 3-month]]*Table_Merge1[[#This Row],[Nima.مقدار]]),"")</f>
        <v/>
      </c>
      <c r="AR972" s="288" t="str">
        <f>IFERROR(IF(Table_Merge1[[#This Row],[LME Zinc stock]]*Table_Merge1[[#This Row],[Azad.Sell]]=0,"",Table_Merge1[[#This Row],[LME Zinc stock]]*Table_Merge1[[#This Row],[Azad.Sell]]),"")</f>
        <v/>
      </c>
      <c r="AS972" s="288" t="str">
        <f>IFERROR(IF(Table_Merge1[[#This Row],[LME Zinc 3-month]]*Table_Merge1[[#This Row],[Azad.Sell]]=0,"",Table_Merge1[[#This Row],[LME Zinc 3-month]]*Table_Merge1[[#This Row],[Azad.Sell]]),"")</f>
        <v/>
      </c>
      <c r="AT972"/>
    </row>
    <row r="973" spans="1:46" x14ac:dyDescent="0.25">
      <c r="A973" s="258">
        <v>42220</v>
      </c>
      <c r="B9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1394.05.13</v>
      </c>
      <c r="C973" s="195">
        <f t="shared" ca="1" si="51"/>
        <v>1394</v>
      </c>
      <c r="D9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73" s="195">
        <f>_xlfn.NUMBERVALUE(RIGHT(Table11[[#This Row],[تاریخ شمسی]],2))</f>
        <v>13</v>
      </c>
      <c r="F9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05-13</v>
      </c>
      <c r="G973" s="195" t="s">
        <v>1124</v>
      </c>
      <c r="I973" s="259">
        <v>44771</v>
      </c>
      <c r="J973">
        <v>31900</v>
      </c>
      <c r="L973" s="259">
        <v>42220</v>
      </c>
      <c r="M973">
        <v>33336</v>
      </c>
      <c r="O973" s="284">
        <f>IFERROR(DATE(Table7[[#This Row],[year]],MONTH(DATEVALUE(Table7[[#This Row],[month]]&amp;"1")),Table7[[#This Row],[day]]),"")</f>
        <v>43683</v>
      </c>
      <c r="P973" s="195" t="s">
        <v>4398</v>
      </c>
      <c r="Q973" s="195">
        <v>2019</v>
      </c>
      <c r="R973" s="195" t="s">
        <v>3445</v>
      </c>
      <c r="S973" s="195">
        <v>6</v>
      </c>
      <c r="T973" s="195">
        <v>1461.85</v>
      </c>
      <c r="U973" s="195">
        <v>1784</v>
      </c>
      <c r="V973" s="195">
        <v>969250</v>
      </c>
      <c r="X973" s="260">
        <v>43762</v>
      </c>
      <c r="Y973" t="s">
        <v>8656</v>
      </c>
      <c r="Z973" s="260">
        <v>11</v>
      </c>
      <c r="AA973">
        <v>1398</v>
      </c>
      <c r="AB973" s="260" t="str">
        <f ca="1">IFERROR(IFERROR(VLOOKUP(Table_Merge1[[#This Row],[Column1]],Table11[#All],2,FALSE),LEFT(AB974,8)&amp;IF(LEN((RIGHT(AB974,2)+1))&lt;2,"0"&amp;(RIGHT(AB974,2)+1),(RIGHT(AB974,2)-1))),"")</f>
        <v>1398.08.02</v>
      </c>
      <c r="AC973" s="259" t="str">
        <f ca="1">LEFT(Table_Merge1[[#This Row],[Column2]],4)</f>
        <v>1398</v>
      </c>
      <c r="AD973" s="259" t="str">
        <f ca="1">RIGHT(LEFT(Table_Merge1[[#This Row],[Column2]],7),2)</f>
        <v>08</v>
      </c>
      <c r="AE973" s="259" t="str">
        <f ca="1">RIGHT(Table_Merge1[[#This Row],[Column2]],2)</f>
        <v>02</v>
      </c>
      <c r="AF973">
        <v>8</v>
      </c>
      <c r="AG973">
        <v>2</v>
      </c>
      <c r="AH973" s="260">
        <v>2019</v>
      </c>
      <c r="AI973" t="s">
        <v>3448</v>
      </c>
      <c r="AJ973" s="260">
        <v>24</v>
      </c>
      <c r="AK973">
        <v>1488.85</v>
      </c>
      <c r="AL973">
        <v>1782</v>
      </c>
      <c r="AM973">
        <v>953900</v>
      </c>
      <c r="AO973">
        <v>107495</v>
      </c>
      <c r="AP973" s="287">
        <f>IFERROR(IF(Table_Merge1[[#This Row],[LME Zinc stock]]*Table_Merge1[[#This Row],[Nima.مقدار]]=0,"",Table_Merge1[[#This Row],[LME Zinc stock]]*Table_Merge1[[#This Row],[Nima.مقدار]]),"")</f>
        <v>102539480500</v>
      </c>
      <c r="AQ973" s="287">
        <f>IFERROR(IF(Table_Merge1[[#This Row],[LME Zinc 3-month]]*Table_Merge1[[#This Row],[Nima.مقدار]]=0,"",Table_Merge1[[#This Row],[LME Zinc 3-month]]*Table_Merge1[[#This Row],[Nima.مقدار]]),"")</f>
        <v>191556090</v>
      </c>
      <c r="AR973" s="288" t="str">
        <f>IFERROR(IF(Table_Merge1[[#This Row],[LME Zinc stock]]*Table_Merge1[[#This Row],[Azad.Sell]]=0,"",Table_Merge1[[#This Row],[LME Zinc stock]]*Table_Merge1[[#This Row],[Azad.Sell]]),"")</f>
        <v/>
      </c>
      <c r="AS973" s="288" t="str">
        <f>IFERROR(IF(Table_Merge1[[#This Row],[LME Zinc 3-month]]*Table_Merge1[[#This Row],[Azad.Sell]]=0,"",Table_Merge1[[#This Row],[LME Zinc 3-month]]*Table_Merge1[[#This Row],[Azad.Sell]]),"")</f>
        <v/>
      </c>
      <c r="AT973"/>
    </row>
    <row r="974" spans="1:46" x14ac:dyDescent="0.25">
      <c r="A974" s="258">
        <v>42221</v>
      </c>
      <c r="B9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1394.05.14</v>
      </c>
      <c r="C974" s="195">
        <f t="shared" ca="1" si="51"/>
        <v>1394</v>
      </c>
      <c r="D9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74" s="195">
        <f>_xlfn.NUMBERVALUE(RIGHT(Table11[[#This Row],[تاریخ شمسی]],2))</f>
        <v>14</v>
      </c>
      <c r="F9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05-14</v>
      </c>
      <c r="G974" s="195" t="s">
        <v>1125</v>
      </c>
      <c r="I974" s="259">
        <v>44772</v>
      </c>
      <c r="J974">
        <v>31950</v>
      </c>
      <c r="L974" s="259">
        <v>42221</v>
      </c>
      <c r="M974">
        <v>33240</v>
      </c>
      <c r="O974" s="283">
        <f>IFERROR(DATE(Table7[[#This Row],[year]],MONTH(DATEVALUE(Table7[[#This Row],[month]]&amp;"1")),Table7[[#This Row],[day]]),"")</f>
        <v>43682</v>
      </c>
      <c r="P974" s="257" t="s">
        <v>4399</v>
      </c>
      <c r="Q974" s="257">
        <v>2019</v>
      </c>
      <c r="R974" s="257" t="s">
        <v>3445</v>
      </c>
      <c r="S974" s="257">
        <v>5</v>
      </c>
      <c r="T974" s="257">
        <v>1457.45</v>
      </c>
      <c r="U974" s="257">
        <v>1777</v>
      </c>
      <c r="V974" s="257">
        <v>976700</v>
      </c>
      <c r="X974" s="260">
        <v>43761</v>
      </c>
      <c r="Y974" t="s">
        <v>8655</v>
      </c>
      <c r="Z974" s="260">
        <v>11</v>
      </c>
      <c r="AA974">
        <v>1398</v>
      </c>
      <c r="AB974" s="260" t="str">
        <f ca="1">IFERROR(IFERROR(VLOOKUP(Table_Merge1[[#This Row],[Column1]],Table11[#All],2,FALSE),LEFT(AB975,8)&amp;IF(LEN((RIGHT(AB975,2)+1))&lt;2,"0"&amp;(RIGHT(AB975,2)+1),(RIGHT(AB975,2)-1))),"")</f>
        <v>1398.08.01</v>
      </c>
      <c r="AC974" s="259" t="str">
        <f ca="1">LEFT(Table_Merge1[[#This Row],[Column2]],4)</f>
        <v>1398</v>
      </c>
      <c r="AD974" s="259" t="str">
        <f ca="1">RIGHT(LEFT(Table_Merge1[[#This Row],[Column2]],7),2)</f>
        <v>08</v>
      </c>
      <c r="AE974" s="259" t="str">
        <f ca="1">RIGHT(Table_Merge1[[#This Row],[Column2]],2)</f>
        <v>01</v>
      </c>
      <c r="AF974">
        <v>8</v>
      </c>
      <c r="AG974">
        <v>1</v>
      </c>
      <c r="AH974" s="260">
        <v>2019</v>
      </c>
      <c r="AI974" t="s">
        <v>3448</v>
      </c>
      <c r="AJ974" s="260">
        <v>23</v>
      </c>
      <c r="AK974">
        <v>1494.25</v>
      </c>
      <c r="AL974">
        <v>1764</v>
      </c>
      <c r="AM974">
        <v>956200</v>
      </c>
      <c r="AO974">
        <v>107416</v>
      </c>
      <c r="AP974" s="287">
        <f>IFERROR(IF(Table_Merge1[[#This Row],[LME Zinc stock]]*Table_Merge1[[#This Row],[Nima.مقدار]]=0,"",Table_Merge1[[#This Row],[LME Zinc stock]]*Table_Merge1[[#This Row],[Nima.مقدار]]),"")</f>
        <v>102711179200</v>
      </c>
      <c r="AQ974" s="287">
        <f>IFERROR(IF(Table_Merge1[[#This Row],[LME Zinc 3-month]]*Table_Merge1[[#This Row],[Nima.مقدار]]=0,"",Table_Merge1[[#This Row],[LME Zinc 3-month]]*Table_Merge1[[#This Row],[Nima.مقدار]]),"")</f>
        <v>189481824</v>
      </c>
      <c r="AR974" s="288" t="str">
        <f>IFERROR(IF(Table_Merge1[[#This Row],[LME Zinc stock]]*Table_Merge1[[#This Row],[Azad.Sell]]=0,"",Table_Merge1[[#This Row],[LME Zinc stock]]*Table_Merge1[[#This Row],[Azad.Sell]]),"")</f>
        <v/>
      </c>
      <c r="AS974" s="288" t="str">
        <f>IFERROR(IF(Table_Merge1[[#This Row],[LME Zinc 3-month]]*Table_Merge1[[#This Row],[Azad.Sell]]=0,"",Table_Merge1[[#This Row],[LME Zinc 3-month]]*Table_Merge1[[#This Row],[Azad.Sell]]),"")</f>
        <v/>
      </c>
      <c r="AT974"/>
    </row>
    <row r="975" spans="1:46" x14ac:dyDescent="0.25">
      <c r="A975" s="258">
        <v>42222</v>
      </c>
      <c r="B9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1394.05.15</v>
      </c>
      <c r="C975" s="195">
        <f t="shared" ca="1" si="51"/>
        <v>1394</v>
      </c>
      <c r="D9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75" s="195">
        <f>_xlfn.NUMBERVALUE(RIGHT(Table11[[#This Row],[تاریخ شمسی]],2))</f>
        <v>15</v>
      </c>
      <c r="F9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05-15</v>
      </c>
      <c r="G975" s="195" t="s">
        <v>1126</v>
      </c>
      <c r="I975" s="259">
        <v>44773</v>
      </c>
      <c r="J975">
        <v>31800</v>
      </c>
      <c r="L975" s="259">
        <v>42222</v>
      </c>
      <c r="M975">
        <v>33047</v>
      </c>
      <c r="O975" s="284">
        <f>IFERROR(DATE(Table7[[#This Row],[year]],MONTH(DATEVALUE(Table7[[#This Row],[month]]&amp;"1")),Table7[[#This Row],[day]]),"")</f>
        <v>43679</v>
      </c>
      <c r="P975" s="195" t="s">
        <v>4400</v>
      </c>
      <c r="Q975" s="195">
        <v>2019</v>
      </c>
      <c r="R975" s="195" t="s">
        <v>3445</v>
      </c>
      <c r="S975" s="195">
        <v>2</v>
      </c>
      <c r="T975" s="195">
        <v>1436.05</v>
      </c>
      <c r="U975" s="195">
        <v>1773</v>
      </c>
      <c r="V975" s="195">
        <v>984250</v>
      </c>
      <c r="X975" s="260">
        <v>43760</v>
      </c>
      <c r="Y975" t="s">
        <v>8654</v>
      </c>
      <c r="Z975" s="260">
        <v>11</v>
      </c>
      <c r="AA975">
        <v>1398</v>
      </c>
      <c r="AB975" s="260" t="str">
        <f ca="1">IFERROR(IFERROR(VLOOKUP(Table_Merge1[[#This Row],[Column1]],Table11[#All],2,FALSE),LEFT(AB976,8)&amp;IF(LEN((RIGHT(AB976,2)+1))&lt;2,"0"&amp;(RIGHT(AB976,2)+1),(RIGHT(AB976,2)-1))),"")</f>
        <v>1398.07.30</v>
      </c>
      <c r="AC975" s="259" t="str">
        <f ca="1">LEFT(Table_Merge1[[#This Row],[Column2]],4)</f>
        <v>1398</v>
      </c>
      <c r="AD975" s="259" t="str">
        <f ca="1">RIGHT(LEFT(Table_Merge1[[#This Row],[Column2]],7),2)</f>
        <v>07</v>
      </c>
      <c r="AE975" s="259" t="str">
        <f ca="1">RIGHT(Table_Merge1[[#This Row],[Column2]],2)</f>
        <v>30</v>
      </c>
      <c r="AF975">
        <v>7</v>
      </c>
      <c r="AG975">
        <v>30</v>
      </c>
      <c r="AH975" s="260">
        <v>2019</v>
      </c>
      <c r="AI975" t="s">
        <v>3448</v>
      </c>
      <c r="AJ975" s="260">
        <v>22</v>
      </c>
      <c r="AK975">
        <v>1487.45</v>
      </c>
      <c r="AL975" t="s">
        <v>3621</v>
      </c>
      <c r="AM975" t="s">
        <v>3621</v>
      </c>
      <c r="AO975">
        <v>107623</v>
      </c>
      <c r="AP975" s="287" t="str">
        <f>IFERROR(IF(Table_Merge1[[#This Row],[LME Zinc stock]]*Table_Merge1[[#This Row],[Nima.مقدار]]=0,"",Table_Merge1[[#This Row],[LME Zinc stock]]*Table_Merge1[[#This Row],[Nima.مقدار]]),"")</f>
        <v/>
      </c>
      <c r="AQ975" s="287" t="str">
        <f>IFERROR(IF(Table_Merge1[[#This Row],[LME Zinc 3-month]]*Table_Merge1[[#This Row],[Nima.مقدار]]=0,"",Table_Merge1[[#This Row],[LME Zinc 3-month]]*Table_Merge1[[#This Row],[Nima.مقدار]]),"")</f>
        <v/>
      </c>
      <c r="AR975" s="288" t="str">
        <f>IFERROR(IF(Table_Merge1[[#This Row],[LME Zinc stock]]*Table_Merge1[[#This Row],[Azad.Sell]]=0,"",Table_Merge1[[#This Row],[LME Zinc stock]]*Table_Merge1[[#This Row],[Azad.Sell]]),"")</f>
        <v/>
      </c>
      <c r="AS975" s="288" t="str">
        <f>IFERROR(IF(Table_Merge1[[#This Row],[LME Zinc 3-month]]*Table_Merge1[[#This Row],[Azad.Sell]]=0,"",Table_Merge1[[#This Row],[LME Zinc 3-month]]*Table_Merge1[[#This Row],[Azad.Sell]]),"")</f>
        <v/>
      </c>
      <c r="AT975"/>
    </row>
    <row r="976" spans="1:46" x14ac:dyDescent="0.25">
      <c r="A976" s="258">
        <v>42224</v>
      </c>
      <c r="B9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1394.05.17</v>
      </c>
      <c r="C976" s="195">
        <f t="shared" ca="1" si="51"/>
        <v>1394</v>
      </c>
      <c r="D9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76" s="195">
        <f>_xlfn.NUMBERVALUE(RIGHT(Table11[[#This Row],[تاریخ شمسی]],2))</f>
        <v>17</v>
      </c>
      <c r="F9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05-17</v>
      </c>
      <c r="G976" s="195" t="s">
        <v>1127</v>
      </c>
      <c r="I976" s="259">
        <v>44774</v>
      </c>
      <c r="J976">
        <v>31740</v>
      </c>
      <c r="L976" s="259">
        <v>42224</v>
      </c>
      <c r="M976">
        <v>33357</v>
      </c>
      <c r="O976" s="283">
        <f>IFERROR(DATE(Table7[[#This Row],[year]],MONTH(DATEVALUE(Table7[[#This Row],[month]]&amp;"1")),Table7[[#This Row],[day]]),"")</f>
        <v>43678</v>
      </c>
      <c r="P976" s="257" t="s">
        <v>4401</v>
      </c>
      <c r="Q976" s="257">
        <v>2019</v>
      </c>
      <c r="R976" s="257" t="s">
        <v>3445</v>
      </c>
      <c r="S976" s="257">
        <v>1</v>
      </c>
      <c r="T976" s="257">
        <v>1406.4</v>
      </c>
      <c r="U976" s="257">
        <v>1761.5</v>
      </c>
      <c r="V976" s="257">
        <v>984300</v>
      </c>
      <c r="X976" s="260">
        <v>43759</v>
      </c>
      <c r="Y976" t="s">
        <v>8653</v>
      </c>
      <c r="Z976" s="260">
        <v>11</v>
      </c>
      <c r="AA976">
        <v>1398</v>
      </c>
      <c r="AB976" s="260" t="str">
        <f ca="1">IFERROR(IFERROR(VLOOKUP(Table_Merge1[[#This Row],[Column1]],Table11[#All],2,FALSE),LEFT(AB977,8)&amp;IF(LEN((RIGHT(AB977,2)+1))&lt;2,"0"&amp;(RIGHT(AB977,2)+1),(RIGHT(AB977,2)-1))),"")</f>
        <v>1398.07.29</v>
      </c>
      <c r="AC976" s="259" t="str">
        <f ca="1">LEFT(Table_Merge1[[#This Row],[Column2]],4)</f>
        <v>1398</v>
      </c>
      <c r="AD976" s="259" t="str">
        <f ca="1">RIGHT(LEFT(Table_Merge1[[#This Row],[Column2]],7),2)</f>
        <v>07</v>
      </c>
      <c r="AE976" s="259" t="str">
        <f ca="1">RIGHT(Table_Merge1[[#This Row],[Column2]],2)</f>
        <v>29</v>
      </c>
      <c r="AF976">
        <v>7</v>
      </c>
      <c r="AG976">
        <v>29</v>
      </c>
      <c r="AH976" s="260">
        <v>2019</v>
      </c>
      <c r="AI976" t="s">
        <v>3448</v>
      </c>
      <c r="AJ976" s="260">
        <v>21</v>
      </c>
      <c r="AK976">
        <v>1490.85</v>
      </c>
      <c r="AL976">
        <v>1747</v>
      </c>
      <c r="AM976">
        <v>959050</v>
      </c>
      <c r="AO976">
        <v>108242</v>
      </c>
      <c r="AP976" s="287">
        <f>IFERROR(IF(Table_Merge1[[#This Row],[LME Zinc stock]]*Table_Merge1[[#This Row],[Nima.مقدار]]=0,"",Table_Merge1[[#This Row],[LME Zinc stock]]*Table_Merge1[[#This Row],[Nima.مقدار]]),"")</f>
        <v>103809490100</v>
      </c>
      <c r="AQ976" s="287">
        <f>IFERROR(IF(Table_Merge1[[#This Row],[LME Zinc 3-month]]*Table_Merge1[[#This Row],[Nima.مقدار]]=0,"",Table_Merge1[[#This Row],[LME Zinc 3-month]]*Table_Merge1[[#This Row],[Nima.مقدار]]),"")</f>
        <v>189098774</v>
      </c>
      <c r="AR976" s="288" t="str">
        <f>IFERROR(IF(Table_Merge1[[#This Row],[LME Zinc stock]]*Table_Merge1[[#This Row],[Azad.Sell]]=0,"",Table_Merge1[[#This Row],[LME Zinc stock]]*Table_Merge1[[#This Row],[Azad.Sell]]),"")</f>
        <v/>
      </c>
      <c r="AS976" s="288" t="str">
        <f>IFERROR(IF(Table_Merge1[[#This Row],[LME Zinc 3-month]]*Table_Merge1[[#This Row],[Azad.Sell]]=0,"",Table_Merge1[[#This Row],[LME Zinc 3-month]]*Table_Merge1[[#This Row],[Azad.Sell]]),"")</f>
        <v/>
      </c>
      <c r="AT976"/>
    </row>
    <row r="977" spans="1:46" x14ac:dyDescent="0.25">
      <c r="A977" s="258">
        <v>42225</v>
      </c>
      <c r="B9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1394.05.18</v>
      </c>
      <c r="C977" s="195">
        <f t="shared" ca="1" si="51"/>
        <v>1394</v>
      </c>
      <c r="D9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77" s="195">
        <f>_xlfn.NUMBERVALUE(RIGHT(Table11[[#This Row],[تاریخ شمسی]],2))</f>
        <v>18</v>
      </c>
      <c r="F9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05-18</v>
      </c>
      <c r="G977" s="195" t="s">
        <v>1128</v>
      </c>
      <c r="I977" s="259">
        <v>44775</v>
      </c>
      <c r="J977">
        <v>31650</v>
      </c>
      <c r="L977" s="259">
        <v>42225</v>
      </c>
      <c r="M977">
        <v>33448</v>
      </c>
      <c r="O977" s="284">
        <f>IFERROR(DATE(Table7[[#This Row],[year]],MONTH(DATEVALUE(Table7[[#This Row],[month]]&amp;"1")),Table7[[#This Row],[day]]),"")</f>
        <v>43677</v>
      </c>
      <c r="P977" s="195" t="s">
        <v>4402</v>
      </c>
      <c r="Q977" s="195">
        <v>2019</v>
      </c>
      <c r="R977" s="195" t="s">
        <v>3443</v>
      </c>
      <c r="S977" s="195">
        <v>31</v>
      </c>
      <c r="T977" s="195">
        <v>1430.55</v>
      </c>
      <c r="U977" s="195">
        <v>1776.5</v>
      </c>
      <c r="V977" s="195">
        <v>998250</v>
      </c>
      <c r="X977" s="260">
        <v>43756</v>
      </c>
      <c r="Z977" s="260">
        <v>11</v>
      </c>
      <c r="AB977" s="260" t="str">
        <f ca="1">IFERROR(IFERROR(VLOOKUP(Table_Merge1[[#This Row],[Column1]],Table11[#All],2,FALSE),LEFT(AB978,8)&amp;IF(LEN((RIGHT(AB978,2)+1))&lt;2,"0"&amp;(RIGHT(AB978,2)+1),(RIGHT(AB978,2)-1))),"")</f>
        <v>1398.07.24</v>
      </c>
      <c r="AC977" s="259" t="str">
        <f ca="1">LEFT(Table_Merge1[[#This Row],[Column2]],4)</f>
        <v>1398</v>
      </c>
      <c r="AD977" s="259" t="str">
        <f ca="1">RIGHT(LEFT(Table_Merge1[[#This Row],[Column2]],7),2)</f>
        <v>07</v>
      </c>
      <c r="AE977" s="259" t="str">
        <f ca="1">RIGHT(Table_Merge1[[#This Row],[Column2]],2)</f>
        <v>24</v>
      </c>
      <c r="AH977" s="260">
        <v>2019</v>
      </c>
      <c r="AI977" t="s">
        <v>3448</v>
      </c>
      <c r="AJ977" s="260">
        <v>18</v>
      </c>
      <c r="AK977">
        <v>1487.5</v>
      </c>
      <c r="AL977">
        <v>1751</v>
      </c>
      <c r="AM977">
        <v>961375</v>
      </c>
      <c r="AP977" s="287" t="str">
        <f>IFERROR(IF(Table_Merge1[[#This Row],[LME Zinc stock]]*Table_Merge1[[#This Row],[Nima.مقدار]]=0,"",Table_Merge1[[#This Row],[LME Zinc stock]]*Table_Merge1[[#This Row],[Nima.مقدار]]),"")</f>
        <v/>
      </c>
      <c r="AQ977" s="287" t="str">
        <f>IFERROR(IF(Table_Merge1[[#This Row],[LME Zinc 3-month]]*Table_Merge1[[#This Row],[Nima.مقدار]]=0,"",Table_Merge1[[#This Row],[LME Zinc 3-month]]*Table_Merge1[[#This Row],[Nima.مقدار]]),"")</f>
        <v/>
      </c>
      <c r="AR977" s="288" t="str">
        <f>IFERROR(IF(Table_Merge1[[#This Row],[LME Zinc stock]]*Table_Merge1[[#This Row],[Azad.Sell]]=0,"",Table_Merge1[[#This Row],[LME Zinc stock]]*Table_Merge1[[#This Row],[Azad.Sell]]),"")</f>
        <v/>
      </c>
      <c r="AS977" s="288" t="str">
        <f>IFERROR(IF(Table_Merge1[[#This Row],[LME Zinc 3-month]]*Table_Merge1[[#This Row],[Azad.Sell]]=0,"",Table_Merge1[[#This Row],[LME Zinc 3-month]]*Table_Merge1[[#This Row],[Azad.Sell]]),"")</f>
        <v/>
      </c>
      <c r="AT977"/>
    </row>
    <row r="978" spans="1:46" x14ac:dyDescent="0.25">
      <c r="A978" s="258">
        <v>42226</v>
      </c>
      <c r="B9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1394.05.19</v>
      </c>
      <c r="C978" s="195">
        <f t="shared" ca="1" si="51"/>
        <v>1394</v>
      </c>
      <c r="D9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78" s="195">
        <f>_xlfn.NUMBERVALUE(RIGHT(Table11[[#This Row],[تاریخ شمسی]],2))</f>
        <v>19</v>
      </c>
      <c r="F9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05-19</v>
      </c>
      <c r="G978" s="195" t="s">
        <v>1129</v>
      </c>
      <c r="I978" s="259">
        <v>44776</v>
      </c>
      <c r="J978">
        <v>31450</v>
      </c>
      <c r="L978" s="259">
        <v>42226</v>
      </c>
      <c r="M978">
        <v>33546</v>
      </c>
      <c r="O978" s="283">
        <f>IFERROR(DATE(Table7[[#This Row],[year]],MONTH(DATEVALUE(Table7[[#This Row],[month]]&amp;"1")),Table7[[#This Row],[day]]),"")</f>
        <v>43676</v>
      </c>
      <c r="P978" s="257" t="s">
        <v>4403</v>
      </c>
      <c r="Q978" s="257">
        <v>2019</v>
      </c>
      <c r="R978" s="257" t="s">
        <v>3443</v>
      </c>
      <c r="S978" s="257">
        <v>30</v>
      </c>
      <c r="T978" s="257">
        <v>1428.45</v>
      </c>
      <c r="U978" s="257">
        <v>1768.5</v>
      </c>
      <c r="V978" s="257">
        <v>1004225</v>
      </c>
      <c r="X978" s="260">
        <v>43755</v>
      </c>
      <c r="Y978" t="s">
        <v>8652</v>
      </c>
      <c r="Z978" s="260">
        <v>11</v>
      </c>
      <c r="AA978">
        <v>1398</v>
      </c>
      <c r="AB978" s="260" t="str">
        <f ca="1">IFERROR(IFERROR(VLOOKUP(Table_Merge1[[#This Row],[Column1]],Table11[#All],2,FALSE),LEFT(AB979,8)&amp;IF(LEN((RIGHT(AB979,2)+1))&lt;2,"0"&amp;(RIGHT(AB979,2)+1),(RIGHT(AB979,2)-1))),"")</f>
        <v>1398.07.25</v>
      </c>
      <c r="AC978" s="259" t="str">
        <f ca="1">LEFT(Table_Merge1[[#This Row],[Column2]],4)</f>
        <v>1398</v>
      </c>
      <c r="AD978" s="259" t="str">
        <f ca="1">RIGHT(LEFT(Table_Merge1[[#This Row],[Column2]],7),2)</f>
        <v>07</v>
      </c>
      <c r="AE978" s="259" t="str">
        <f ca="1">RIGHT(Table_Merge1[[#This Row],[Column2]],2)</f>
        <v>25</v>
      </c>
      <c r="AF978">
        <v>7</v>
      </c>
      <c r="AG978">
        <v>25</v>
      </c>
      <c r="AH978" s="260">
        <v>2019</v>
      </c>
      <c r="AI978" t="s">
        <v>3448</v>
      </c>
      <c r="AJ978" s="260">
        <v>17</v>
      </c>
      <c r="AK978">
        <v>1484.45</v>
      </c>
      <c r="AL978">
        <v>1742</v>
      </c>
      <c r="AM978">
        <v>961650</v>
      </c>
      <c r="AO978">
        <v>107507</v>
      </c>
      <c r="AP978" s="287">
        <f>IFERROR(IF(Table_Merge1[[#This Row],[LME Zinc stock]]*Table_Merge1[[#This Row],[Nima.مقدار]]=0,"",Table_Merge1[[#This Row],[LME Zinc stock]]*Table_Merge1[[#This Row],[Nima.مقدار]]),"")</f>
        <v>103384106550</v>
      </c>
      <c r="AQ978" s="287">
        <f>IFERROR(IF(Table_Merge1[[#This Row],[LME Zinc 3-month]]*Table_Merge1[[#This Row],[Nima.مقدار]]=0,"",Table_Merge1[[#This Row],[LME Zinc 3-month]]*Table_Merge1[[#This Row],[Nima.مقدار]]),"")</f>
        <v>187277194</v>
      </c>
      <c r="AR978" s="288" t="str">
        <f>IFERROR(IF(Table_Merge1[[#This Row],[LME Zinc stock]]*Table_Merge1[[#This Row],[Azad.Sell]]=0,"",Table_Merge1[[#This Row],[LME Zinc stock]]*Table_Merge1[[#This Row],[Azad.Sell]]),"")</f>
        <v/>
      </c>
      <c r="AS978" s="288" t="str">
        <f>IFERROR(IF(Table_Merge1[[#This Row],[LME Zinc 3-month]]*Table_Merge1[[#This Row],[Azad.Sell]]=0,"",Table_Merge1[[#This Row],[LME Zinc 3-month]]*Table_Merge1[[#This Row],[Azad.Sell]]),"")</f>
        <v/>
      </c>
      <c r="AT978"/>
    </row>
    <row r="979" spans="1:46" x14ac:dyDescent="0.25">
      <c r="A979" s="258">
        <v>42228</v>
      </c>
      <c r="B9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1394.05.21</v>
      </c>
      <c r="C979" s="195">
        <f t="shared" ca="1" si="51"/>
        <v>1394</v>
      </c>
      <c r="D9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79" s="195">
        <f>_xlfn.NUMBERVALUE(RIGHT(Table11[[#This Row],[تاریخ شمسی]],2))</f>
        <v>21</v>
      </c>
      <c r="F9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05-21</v>
      </c>
      <c r="G979" s="195" t="s">
        <v>1130</v>
      </c>
      <c r="I979" s="259">
        <v>44777</v>
      </c>
      <c r="J979">
        <v>31400</v>
      </c>
      <c r="L979" s="259">
        <v>42228</v>
      </c>
      <c r="M979">
        <v>33471</v>
      </c>
      <c r="O979" s="284">
        <f>IFERROR(DATE(Table7[[#This Row],[year]],MONTH(DATEVALUE(Table7[[#This Row],[month]]&amp;"1")),Table7[[#This Row],[day]]),"")</f>
        <v>43675</v>
      </c>
      <c r="P979" s="195" t="s">
        <v>4404</v>
      </c>
      <c r="Q979" s="195">
        <v>2019</v>
      </c>
      <c r="R979" s="195" t="s">
        <v>3443</v>
      </c>
      <c r="S979" s="195">
        <v>29</v>
      </c>
      <c r="T979" s="195">
        <v>1418.95</v>
      </c>
      <c r="U979" s="195">
        <v>1756.5</v>
      </c>
      <c r="V979" s="195">
        <v>1009925</v>
      </c>
      <c r="X979" s="260">
        <v>43754</v>
      </c>
      <c r="Y979" t="s">
        <v>8651</v>
      </c>
      <c r="Z979" s="260">
        <v>12</v>
      </c>
      <c r="AA979">
        <v>1398</v>
      </c>
      <c r="AB979" s="260" t="str">
        <f ca="1">IFERROR(IFERROR(VLOOKUP(Table_Merge1[[#This Row],[Column1]],Table11[#All],2,FALSE),LEFT(AB980,8)&amp;IF(LEN((RIGHT(AB980,2)+1))&lt;2,"0"&amp;(RIGHT(AB980,2)+1),(RIGHT(AB980,2)-1))),"")</f>
        <v>1398.07.24</v>
      </c>
      <c r="AC979" s="259" t="str">
        <f ca="1">LEFT(Table_Merge1[[#This Row],[Column2]],4)</f>
        <v>1398</v>
      </c>
      <c r="AD979" s="259" t="str">
        <f ca="1">RIGHT(LEFT(Table_Merge1[[#This Row],[Column2]],7),2)</f>
        <v>07</v>
      </c>
      <c r="AE979" s="259" t="str">
        <f ca="1">RIGHT(Table_Merge1[[#This Row],[Column2]],2)</f>
        <v>24</v>
      </c>
      <c r="AF979">
        <v>7</v>
      </c>
      <c r="AG979">
        <v>24</v>
      </c>
      <c r="AH979" s="260">
        <v>2019</v>
      </c>
      <c r="AI979" t="s">
        <v>3448</v>
      </c>
      <c r="AJ979" s="260">
        <v>16</v>
      </c>
      <c r="AK979">
        <v>1482.55</v>
      </c>
      <c r="AL979">
        <v>1732</v>
      </c>
      <c r="AM979">
        <v>963825</v>
      </c>
      <c r="AO979">
        <v>107004</v>
      </c>
      <c r="AP979" s="287">
        <f>IFERROR(IF(Table_Merge1[[#This Row],[LME Zinc stock]]*Table_Merge1[[#This Row],[Nima.مقدار]]=0,"",Table_Merge1[[#This Row],[LME Zinc stock]]*Table_Merge1[[#This Row],[Nima.مقدار]]),"")</f>
        <v>103133130300</v>
      </c>
      <c r="AQ979" s="287">
        <f>IFERROR(IF(Table_Merge1[[#This Row],[LME Zinc 3-month]]*Table_Merge1[[#This Row],[Nima.مقدار]]=0,"",Table_Merge1[[#This Row],[LME Zinc 3-month]]*Table_Merge1[[#This Row],[Nima.مقدار]]),"")</f>
        <v>185330928</v>
      </c>
      <c r="AR979" s="288" t="str">
        <f>IFERROR(IF(Table_Merge1[[#This Row],[LME Zinc stock]]*Table_Merge1[[#This Row],[Azad.Sell]]=0,"",Table_Merge1[[#This Row],[LME Zinc stock]]*Table_Merge1[[#This Row],[Azad.Sell]]),"")</f>
        <v/>
      </c>
      <c r="AS979" s="288" t="str">
        <f>IFERROR(IF(Table_Merge1[[#This Row],[LME Zinc 3-month]]*Table_Merge1[[#This Row],[Azad.Sell]]=0,"",Table_Merge1[[#This Row],[LME Zinc 3-month]]*Table_Merge1[[#This Row],[Azad.Sell]]),"")</f>
        <v/>
      </c>
      <c r="AT979"/>
    </row>
    <row r="980" spans="1:46" x14ac:dyDescent="0.25">
      <c r="A980" s="258">
        <v>42229</v>
      </c>
      <c r="B9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1394.05.22</v>
      </c>
      <c r="C980" s="195">
        <f t="shared" ca="1" si="51"/>
        <v>1394</v>
      </c>
      <c r="D9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80" s="195">
        <f>_xlfn.NUMBERVALUE(RIGHT(Table11[[#This Row],[تاریخ شمسی]],2))</f>
        <v>22</v>
      </c>
      <c r="F9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05-22</v>
      </c>
      <c r="G980" s="195" t="s">
        <v>1131</v>
      </c>
      <c r="I980" s="259">
        <v>44778</v>
      </c>
      <c r="J980">
        <v>31400</v>
      </c>
      <c r="L980" s="259">
        <v>42229</v>
      </c>
      <c r="M980">
        <v>33390</v>
      </c>
      <c r="O980" s="283">
        <f>IFERROR(DATE(Table7[[#This Row],[year]],MONTH(DATEVALUE(Table7[[#This Row],[month]]&amp;"1")),Table7[[#This Row],[day]]),"")</f>
        <v>43672</v>
      </c>
      <c r="P980" s="257" t="s">
        <v>4405</v>
      </c>
      <c r="Q980" s="257">
        <v>2019</v>
      </c>
      <c r="R980" s="257" t="s">
        <v>3443</v>
      </c>
      <c r="S980" s="257">
        <v>26</v>
      </c>
      <c r="T980" s="257">
        <v>1418.25</v>
      </c>
      <c r="U980" s="257">
        <v>1766.5</v>
      </c>
      <c r="V980" s="257">
        <v>1017700</v>
      </c>
      <c r="X980" s="260">
        <v>43753</v>
      </c>
      <c r="Y980" t="s">
        <v>8650</v>
      </c>
      <c r="Z980" s="260">
        <v>12</v>
      </c>
      <c r="AA980">
        <v>1398</v>
      </c>
      <c r="AB980" s="260" t="str">
        <f ca="1">IFERROR(IFERROR(VLOOKUP(Table_Merge1[[#This Row],[Column1]],Table11[#All],2,FALSE),LEFT(AB981,8)&amp;IF(LEN((RIGHT(AB981,2)+1))&lt;2,"0"&amp;(RIGHT(AB981,2)+1),(RIGHT(AB981,2)-1))),"")</f>
        <v>1398.07.23</v>
      </c>
      <c r="AC980" s="259" t="str">
        <f ca="1">LEFT(Table_Merge1[[#This Row],[Column2]],4)</f>
        <v>1398</v>
      </c>
      <c r="AD980" s="259" t="str">
        <f ca="1">RIGHT(LEFT(Table_Merge1[[#This Row],[Column2]],7),2)</f>
        <v>07</v>
      </c>
      <c r="AE980" s="259" t="str">
        <f ca="1">RIGHT(Table_Merge1[[#This Row],[Column2]],2)</f>
        <v>23</v>
      </c>
      <c r="AF980">
        <v>7</v>
      </c>
      <c r="AG980">
        <v>23</v>
      </c>
      <c r="AH980" s="260">
        <v>2019</v>
      </c>
      <c r="AI980" t="s">
        <v>3448</v>
      </c>
      <c r="AJ980" s="260">
        <v>15</v>
      </c>
      <c r="AK980">
        <v>1494.75</v>
      </c>
      <c r="AL980">
        <v>1720</v>
      </c>
      <c r="AM980">
        <v>966200</v>
      </c>
      <c r="AO980">
        <v>106463</v>
      </c>
      <c r="AP980" s="287">
        <f>IFERROR(IF(Table_Merge1[[#This Row],[LME Zinc stock]]*Table_Merge1[[#This Row],[Nima.مقدار]]=0,"",Table_Merge1[[#This Row],[LME Zinc stock]]*Table_Merge1[[#This Row],[Nima.مقدار]]),"")</f>
        <v>102864550600</v>
      </c>
      <c r="AQ980" s="287">
        <f>IFERROR(IF(Table_Merge1[[#This Row],[LME Zinc 3-month]]*Table_Merge1[[#This Row],[Nima.مقدار]]=0,"",Table_Merge1[[#This Row],[LME Zinc 3-month]]*Table_Merge1[[#This Row],[Nima.مقدار]]),"")</f>
        <v>183116360</v>
      </c>
      <c r="AR980" s="288" t="str">
        <f>IFERROR(IF(Table_Merge1[[#This Row],[LME Zinc stock]]*Table_Merge1[[#This Row],[Azad.Sell]]=0,"",Table_Merge1[[#This Row],[LME Zinc stock]]*Table_Merge1[[#This Row],[Azad.Sell]]),"")</f>
        <v/>
      </c>
      <c r="AS980" s="288" t="str">
        <f>IFERROR(IF(Table_Merge1[[#This Row],[LME Zinc 3-month]]*Table_Merge1[[#This Row],[Azad.Sell]]=0,"",Table_Merge1[[#This Row],[LME Zinc 3-month]]*Table_Merge1[[#This Row],[Azad.Sell]]),"")</f>
        <v/>
      </c>
      <c r="AT980"/>
    </row>
    <row r="981" spans="1:46" x14ac:dyDescent="0.25">
      <c r="A981" s="258">
        <v>42231</v>
      </c>
      <c r="B9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1394.05.24</v>
      </c>
      <c r="C981" s="195">
        <f t="shared" ca="1" si="51"/>
        <v>1394</v>
      </c>
      <c r="D9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81" s="195">
        <f>_xlfn.NUMBERVALUE(RIGHT(Table11[[#This Row],[تاریخ شمسی]],2))</f>
        <v>24</v>
      </c>
      <c r="F9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05-24</v>
      </c>
      <c r="G981" s="195" t="s">
        <v>1132</v>
      </c>
      <c r="I981" s="259">
        <v>44779</v>
      </c>
      <c r="J981">
        <v>31550</v>
      </c>
      <c r="L981" s="259">
        <v>42231</v>
      </c>
      <c r="M981">
        <v>33512</v>
      </c>
      <c r="O981" s="284">
        <f>IFERROR(DATE(Table7[[#This Row],[year]],MONTH(DATEVALUE(Table7[[#This Row],[month]]&amp;"1")),Table7[[#This Row],[day]]),"")</f>
        <v>43671</v>
      </c>
      <c r="P981" s="195" t="s">
        <v>4406</v>
      </c>
      <c r="Q981" s="195">
        <v>2019</v>
      </c>
      <c r="R981" s="195" t="s">
        <v>3443</v>
      </c>
      <c r="S981" s="195">
        <v>25</v>
      </c>
      <c r="T981" s="195">
        <v>1426.35</v>
      </c>
      <c r="U981" s="195">
        <v>1772</v>
      </c>
      <c r="V981" s="195">
        <v>1020000</v>
      </c>
      <c r="X981" s="260">
        <v>43752</v>
      </c>
      <c r="Y981" t="s">
        <v>8649</v>
      </c>
      <c r="Z981" s="260">
        <v>12</v>
      </c>
      <c r="AA981">
        <v>1398</v>
      </c>
      <c r="AB981" s="260" t="str">
        <f ca="1">IFERROR(IFERROR(VLOOKUP(Table_Merge1[[#This Row],[Column1]],Table11[#All],2,FALSE),LEFT(AB982,8)&amp;IF(LEN((RIGHT(AB982,2)+1))&lt;2,"0"&amp;(RIGHT(AB982,2)+1),(RIGHT(AB982,2)-1))),"")</f>
        <v>1398.07.22</v>
      </c>
      <c r="AC981" s="259" t="str">
        <f ca="1">LEFT(Table_Merge1[[#This Row],[Column2]],4)</f>
        <v>1398</v>
      </c>
      <c r="AD981" s="259" t="str">
        <f ca="1">RIGHT(LEFT(Table_Merge1[[#This Row],[Column2]],7),2)</f>
        <v>07</v>
      </c>
      <c r="AE981" s="259" t="str">
        <f ca="1">RIGHT(Table_Merge1[[#This Row],[Column2]],2)</f>
        <v>22</v>
      </c>
      <c r="AF981">
        <v>7</v>
      </c>
      <c r="AG981">
        <v>22</v>
      </c>
      <c r="AH981" s="260">
        <v>2019</v>
      </c>
      <c r="AI981" t="s">
        <v>3448</v>
      </c>
      <c r="AJ981" s="260">
        <v>14</v>
      </c>
      <c r="AK981">
        <v>1494.2</v>
      </c>
      <c r="AL981">
        <v>1724</v>
      </c>
      <c r="AM981">
        <v>968525</v>
      </c>
      <c r="AO981">
        <v>106711</v>
      </c>
      <c r="AP981" s="287">
        <f>IFERROR(IF(Table_Merge1[[#This Row],[LME Zinc stock]]*Table_Merge1[[#This Row],[Nima.مقدار]]=0,"",Table_Merge1[[#This Row],[LME Zinc stock]]*Table_Merge1[[#This Row],[Nima.مقدار]]),"")</f>
        <v>103352271275</v>
      </c>
      <c r="AQ981" s="287">
        <f>IFERROR(IF(Table_Merge1[[#This Row],[LME Zinc 3-month]]*Table_Merge1[[#This Row],[Nima.مقدار]]=0,"",Table_Merge1[[#This Row],[LME Zinc 3-month]]*Table_Merge1[[#This Row],[Nima.مقدار]]),"")</f>
        <v>183969764</v>
      </c>
      <c r="AR981" s="288" t="str">
        <f>IFERROR(IF(Table_Merge1[[#This Row],[LME Zinc stock]]*Table_Merge1[[#This Row],[Azad.Sell]]=0,"",Table_Merge1[[#This Row],[LME Zinc stock]]*Table_Merge1[[#This Row],[Azad.Sell]]),"")</f>
        <v/>
      </c>
      <c r="AS981" s="288" t="str">
        <f>IFERROR(IF(Table_Merge1[[#This Row],[LME Zinc 3-month]]*Table_Merge1[[#This Row],[Azad.Sell]]=0,"",Table_Merge1[[#This Row],[LME Zinc 3-month]]*Table_Merge1[[#This Row],[Azad.Sell]]),"")</f>
        <v/>
      </c>
      <c r="AT981"/>
    </row>
    <row r="982" spans="1:46" x14ac:dyDescent="0.25">
      <c r="A982" s="258">
        <v>42232</v>
      </c>
      <c r="B9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1394.05.25</v>
      </c>
      <c r="C982" s="195">
        <f t="shared" ca="1" si="51"/>
        <v>1394</v>
      </c>
      <c r="D9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82" s="195">
        <f>_xlfn.NUMBERVALUE(RIGHT(Table11[[#This Row],[تاریخ شمسی]],2))</f>
        <v>25</v>
      </c>
      <c r="F9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05-25</v>
      </c>
      <c r="G982" s="195" t="s">
        <v>1133</v>
      </c>
      <c r="I982" s="259">
        <v>44780</v>
      </c>
      <c r="J982">
        <v>31550</v>
      </c>
      <c r="L982" s="259">
        <v>42232</v>
      </c>
      <c r="M982">
        <v>33443</v>
      </c>
      <c r="O982" s="283">
        <f>IFERROR(DATE(Table7[[#This Row],[year]],MONTH(DATEVALUE(Table7[[#This Row],[month]]&amp;"1")),Table7[[#This Row],[day]]),"")</f>
        <v>43670</v>
      </c>
      <c r="P982" s="257" t="s">
        <v>4407</v>
      </c>
      <c r="Q982" s="257">
        <v>2019</v>
      </c>
      <c r="R982" s="257" t="s">
        <v>3443</v>
      </c>
      <c r="S982" s="257">
        <v>24</v>
      </c>
      <c r="T982" s="257">
        <v>1425.55</v>
      </c>
      <c r="U982" s="257">
        <v>1777.5</v>
      </c>
      <c r="V982" s="257">
        <v>1024200</v>
      </c>
      <c r="X982" s="260">
        <v>43749</v>
      </c>
      <c r="Z982" s="260">
        <v>12</v>
      </c>
      <c r="AB982" s="260" t="str">
        <f ca="1">IFERROR(IFERROR(VLOOKUP(Table_Merge1[[#This Row],[Column1]],Table11[#All],2,FALSE),LEFT(AB983,8)&amp;IF(LEN((RIGHT(AB983,2)+1))&lt;2,"0"&amp;(RIGHT(AB983,2)+1),(RIGHT(AB983,2)-1))),"")</f>
        <v>1398.07.17</v>
      </c>
      <c r="AC982" s="259" t="str">
        <f ca="1">LEFT(Table_Merge1[[#This Row],[Column2]],4)</f>
        <v>1398</v>
      </c>
      <c r="AD982" s="259" t="str">
        <f ca="1">RIGHT(LEFT(Table_Merge1[[#This Row],[Column2]],7),2)</f>
        <v>07</v>
      </c>
      <c r="AE982" s="259" t="str">
        <f ca="1">RIGHT(Table_Merge1[[#This Row],[Column2]],2)</f>
        <v>17</v>
      </c>
      <c r="AH982" s="260">
        <v>2019</v>
      </c>
      <c r="AI982" t="s">
        <v>3448</v>
      </c>
      <c r="AJ982" s="260">
        <v>11</v>
      </c>
      <c r="AK982">
        <v>1498.35</v>
      </c>
      <c r="AL982">
        <v>1720</v>
      </c>
      <c r="AM982">
        <v>970425</v>
      </c>
      <c r="AP982" s="287" t="str">
        <f>IFERROR(IF(Table_Merge1[[#This Row],[LME Zinc stock]]*Table_Merge1[[#This Row],[Nima.مقدار]]=0,"",Table_Merge1[[#This Row],[LME Zinc stock]]*Table_Merge1[[#This Row],[Nima.مقدار]]),"")</f>
        <v/>
      </c>
      <c r="AQ982" s="287" t="str">
        <f>IFERROR(IF(Table_Merge1[[#This Row],[LME Zinc 3-month]]*Table_Merge1[[#This Row],[Nima.مقدار]]=0,"",Table_Merge1[[#This Row],[LME Zinc 3-month]]*Table_Merge1[[#This Row],[Nima.مقدار]]),"")</f>
        <v/>
      </c>
      <c r="AR982" s="288" t="str">
        <f>IFERROR(IF(Table_Merge1[[#This Row],[LME Zinc stock]]*Table_Merge1[[#This Row],[Azad.Sell]]=0,"",Table_Merge1[[#This Row],[LME Zinc stock]]*Table_Merge1[[#This Row],[Azad.Sell]]),"")</f>
        <v/>
      </c>
      <c r="AS982" s="288" t="str">
        <f>IFERROR(IF(Table_Merge1[[#This Row],[LME Zinc 3-month]]*Table_Merge1[[#This Row],[Azad.Sell]]=0,"",Table_Merge1[[#This Row],[LME Zinc 3-month]]*Table_Merge1[[#This Row],[Azad.Sell]]),"")</f>
        <v/>
      </c>
      <c r="AT982"/>
    </row>
    <row r="983" spans="1:46" x14ac:dyDescent="0.25">
      <c r="A983" s="258">
        <v>42233</v>
      </c>
      <c r="B9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1394.05.26</v>
      </c>
      <c r="C983" s="195">
        <f t="shared" ca="1" si="51"/>
        <v>1394</v>
      </c>
      <c r="D9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83" s="195">
        <f>_xlfn.NUMBERVALUE(RIGHT(Table11[[#This Row],[تاریخ شمسی]],2))</f>
        <v>26</v>
      </c>
      <c r="F9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05-26</v>
      </c>
      <c r="G983" s="195" t="s">
        <v>1134</v>
      </c>
      <c r="I983" s="259">
        <v>44781</v>
      </c>
      <c r="J983">
        <v>31550</v>
      </c>
      <c r="L983" s="259">
        <v>42233</v>
      </c>
      <c r="M983">
        <v>33502</v>
      </c>
      <c r="O983" s="284">
        <f>IFERROR(DATE(Table7[[#This Row],[year]],MONTH(DATEVALUE(Table7[[#This Row],[month]]&amp;"1")),Table7[[#This Row],[day]]),"")</f>
        <v>43669</v>
      </c>
      <c r="P983" s="195" t="s">
        <v>4408</v>
      </c>
      <c r="Q983" s="195">
        <v>2019</v>
      </c>
      <c r="R983" s="195" t="s">
        <v>3443</v>
      </c>
      <c r="S983" s="195">
        <v>23</v>
      </c>
      <c r="T983" s="195">
        <v>1417.55</v>
      </c>
      <c r="U983" s="195">
        <v>1785</v>
      </c>
      <c r="V983" s="195">
        <v>1027950</v>
      </c>
      <c r="X983" s="260">
        <v>43748</v>
      </c>
      <c r="Y983" t="s">
        <v>8648</v>
      </c>
      <c r="Z983" s="260">
        <v>12</v>
      </c>
      <c r="AA983">
        <v>1398</v>
      </c>
      <c r="AB983" s="260" t="str">
        <f ca="1">IFERROR(IFERROR(VLOOKUP(Table_Merge1[[#This Row],[Column1]],Table11[#All],2,FALSE),LEFT(AB984,8)&amp;IF(LEN((RIGHT(AB984,2)+1))&lt;2,"0"&amp;(RIGHT(AB984,2)+1),(RIGHT(AB984,2)-1))),"")</f>
        <v>1398.07.18</v>
      </c>
      <c r="AC983" s="259" t="str">
        <f ca="1">LEFT(Table_Merge1[[#This Row],[Column2]],4)</f>
        <v>1398</v>
      </c>
      <c r="AD983" s="259" t="str">
        <f ca="1">RIGHT(LEFT(Table_Merge1[[#This Row],[Column2]],7),2)</f>
        <v>07</v>
      </c>
      <c r="AE983" s="259" t="str">
        <f ca="1">RIGHT(Table_Merge1[[#This Row],[Column2]],2)</f>
        <v>18</v>
      </c>
      <c r="AF983">
        <v>7</v>
      </c>
      <c r="AG983">
        <v>18</v>
      </c>
      <c r="AH983" s="260">
        <v>2019</v>
      </c>
      <c r="AI983" t="s">
        <v>3448</v>
      </c>
      <c r="AJ983" s="260">
        <v>10</v>
      </c>
      <c r="AK983">
        <v>1508.2</v>
      </c>
      <c r="AL983">
        <v>1717</v>
      </c>
      <c r="AM983">
        <v>972475</v>
      </c>
      <c r="AO983">
        <v>107542</v>
      </c>
      <c r="AP983" s="287">
        <f>IFERROR(IF(Table_Merge1[[#This Row],[LME Zinc stock]]*Table_Merge1[[#This Row],[Nima.مقدار]]=0,"",Table_Merge1[[#This Row],[LME Zinc stock]]*Table_Merge1[[#This Row],[Nima.مقدار]]),"")</f>
        <v>104581906450</v>
      </c>
      <c r="AQ983" s="287">
        <f>IFERROR(IF(Table_Merge1[[#This Row],[LME Zinc 3-month]]*Table_Merge1[[#This Row],[Nima.مقدار]]=0,"",Table_Merge1[[#This Row],[LME Zinc 3-month]]*Table_Merge1[[#This Row],[Nima.مقدار]]),"")</f>
        <v>184649614</v>
      </c>
      <c r="AR983" s="288" t="str">
        <f>IFERROR(IF(Table_Merge1[[#This Row],[LME Zinc stock]]*Table_Merge1[[#This Row],[Azad.Sell]]=0,"",Table_Merge1[[#This Row],[LME Zinc stock]]*Table_Merge1[[#This Row],[Azad.Sell]]),"")</f>
        <v/>
      </c>
      <c r="AS983" s="288" t="str">
        <f>IFERROR(IF(Table_Merge1[[#This Row],[LME Zinc 3-month]]*Table_Merge1[[#This Row],[Azad.Sell]]=0,"",Table_Merge1[[#This Row],[LME Zinc 3-month]]*Table_Merge1[[#This Row],[Azad.Sell]]),"")</f>
        <v/>
      </c>
      <c r="AT983"/>
    </row>
    <row r="984" spans="1:46" x14ac:dyDescent="0.25">
      <c r="A984" s="258">
        <v>42234</v>
      </c>
      <c r="B9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1394.05.27</v>
      </c>
      <c r="C984" s="195">
        <f t="shared" ca="1" si="51"/>
        <v>1394</v>
      </c>
      <c r="D9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84" s="195">
        <f>_xlfn.NUMBERVALUE(RIGHT(Table11[[#This Row],[تاریخ شمسی]],2))</f>
        <v>27</v>
      </c>
      <c r="F9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05-27</v>
      </c>
      <c r="G984" s="195" t="s">
        <v>1135</v>
      </c>
      <c r="I984" s="259">
        <v>44782</v>
      </c>
      <c r="J984">
        <v>31550</v>
      </c>
      <c r="L984" s="259">
        <v>42234</v>
      </c>
      <c r="M984">
        <v>33671</v>
      </c>
      <c r="O984" s="283">
        <f>IFERROR(DATE(Table7[[#This Row],[year]],MONTH(DATEVALUE(Table7[[#This Row],[month]]&amp;"1")),Table7[[#This Row],[day]]),"")</f>
        <v>43668</v>
      </c>
      <c r="P984" s="257" t="s">
        <v>4409</v>
      </c>
      <c r="Q984" s="257">
        <v>2019</v>
      </c>
      <c r="R984" s="257" t="s">
        <v>3443</v>
      </c>
      <c r="S984" s="257">
        <v>22</v>
      </c>
      <c r="T984" s="257">
        <v>1424.45</v>
      </c>
      <c r="U984" s="257" t="s">
        <v>3621</v>
      </c>
      <c r="V984" s="257" t="s">
        <v>3621</v>
      </c>
      <c r="X984" s="260">
        <v>43747</v>
      </c>
      <c r="Y984" t="s">
        <v>8647</v>
      </c>
      <c r="Z984" s="260">
        <v>12</v>
      </c>
      <c r="AA984">
        <v>1398</v>
      </c>
      <c r="AB984" s="260" t="str">
        <f ca="1">IFERROR(IFERROR(VLOOKUP(Table_Merge1[[#This Row],[Column1]],Table11[#All],2,FALSE),LEFT(AB985,8)&amp;IF(LEN((RIGHT(AB985,2)+1))&lt;2,"0"&amp;(RIGHT(AB985,2)+1),(RIGHT(AB985,2)-1))),"")</f>
        <v>1398.07.17</v>
      </c>
      <c r="AC984" s="259" t="str">
        <f ca="1">LEFT(Table_Merge1[[#This Row],[Column2]],4)</f>
        <v>1398</v>
      </c>
      <c r="AD984" s="259" t="str">
        <f ca="1">RIGHT(LEFT(Table_Merge1[[#This Row],[Column2]],7),2)</f>
        <v>07</v>
      </c>
      <c r="AE984" s="259" t="str">
        <f ca="1">RIGHT(Table_Merge1[[#This Row],[Column2]],2)</f>
        <v>17</v>
      </c>
      <c r="AF984">
        <v>7</v>
      </c>
      <c r="AG984">
        <v>17</v>
      </c>
      <c r="AH984" s="260">
        <v>2019</v>
      </c>
      <c r="AI984" t="s">
        <v>3448</v>
      </c>
      <c r="AJ984" s="260">
        <v>9</v>
      </c>
      <c r="AK984">
        <v>1503.4</v>
      </c>
      <c r="AL984">
        <v>1742</v>
      </c>
      <c r="AM984">
        <v>974625</v>
      </c>
      <c r="AO984">
        <v>107239</v>
      </c>
      <c r="AP984" s="287">
        <f>IFERROR(IF(Table_Merge1[[#This Row],[LME Zinc stock]]*Table_Merge1[[#This Row],[Nima.مقدار]]=0,"",Table_Merge1[[#This Row],[LME Zinc stock]]*Table_Merge1[[#This Row],[Nima.مقدار]]),"")</f>
        <v>104517810375</v>
      </c>
      <c r="AQ984" s="287">
        <f>IFERROR(IF(Table_Merge1[[#This Row],[LME Zinc 3-month]]*Table_Merge1[[#This Row],[Nima.مقدار]]=0,"",Table_Merge1[[#This Row],[LME Zinc 3-month]]*Table_Merge1[[#This Row],[Nima.مقدار]]),"")</f>
        <v>186810338</v>
      </c>
      <c r="AR984" s="288" t="str">
        <f>IFERROR(IF(Table_Merge1[[#This Row],[LME Zinc stock]]*Table_Merge1[[#This Row],[Azad.Sell]]=0,"",Table_Merge1[[#This Row],[LME Zinc stock]]*Table_Merge1[[#This Row],[Azad.Sell]]),"")</f>
        <v/>
      </c>
      <c r="AS984" s="288" t="str">
        <f>IFERROR(IF(Table_Merge1[[#This Row],[LME Zinc 3-month]]*Table_Merge1[[#This Row],[Azad.Sell]]=0,"",Table_Merge1[[#This Row],[LME Zinc 3-month]]*Table_Merge1[[#This Row],[Azad.Sell]]),"")</f>
        <v/>
      </c>
      <c r="AT984"/>
    </row>
    <row r="985" spans="1:46" x14ac:dyDescent="0.25">
      <c r="A985" s="258">
        <v>42235</v>
      </c>
      <c r="B9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1394.05.28</v>
      </c>
      <c r="C985" s="195">
        <f t="shared" ca="1" si="51"/>
        <v>1394</v>
      </c>
      <c r="D9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85" s="195">
        <f>_xlfn.NUMBERVALUE(RIGHT(Table11[[#This Row],[تاریخ شمسی]],2))</f>
        <v>28</v>
      </c>
      <c r="F9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05-28</v>
      </c>
      <c r="G985" s="195" t="s">
        <v>1136</v>
      </c>
      <c r="I985" s="259">
        <v>44783</v>
      </c>
      <c r="J985">
        <v>31250</v>
      </c>
      <c r="L985" s="259">
        <v>42235</v>
      </c>
      <c r="M985">
        <v>33576</v>
      </c>
      <c r="O985" s="284">
        <f>IFERROR(DATE(Table7[[#This Row],[year]],MONTH(DATEVALUE(Table7[[#This Row],[month]]&amp;"1")),Table7[[#This Row],[day]]),"")</f>
        <v>43665</v>
      </c>
      <c r="P985" s="195" t="s">
        <v>4410</v>
      </c>
      <c r="Q985" s="195">
        <v>2019</v>
      </c>
      <c r="R985" s="195" t="s">
        <v>3443</v>
      </c>
      <c r="S985" s="195">
        <v>19</v>
      </c>
      <c r="T985" s="195">
        <v>1437.05</v>
      </c>
      <c r="U985" s="195">
        <v>1807</v>
      </c>
      <c r="V985" s="195">
        <v>1028875</v>
      </c>
      <c r="X985" s="260">
        <v>43746</v>
      </c>
      <c r="Y985" t="s">
        <v>8646</v>
      </c>
      <c r="Z985" s="260">
        <v>12</v>
      </c>
      <c r="AA985">
        <v>1398</v>
      </c>
      <c r="AB985" s="260" t="str">
        <f ca="1">IFERROR(IFERROR(VLOOKUP(Table_Merge1[[#This Row],[Column1]],Table11[#All],2,FALSE),LEFT(AB986,8)&amp;IF(LEN((RIGHT(AB986,2)+1))&lt;2,"0"&amp;(RIGHT(AB986,2)+1),(RIGHT(AB986,2)-1))),"")</f>
        <v>1398.07.16</v>
      </c>
      <c r="AC985" s="259" t="str">
        <f ca="1">LEFT(Table_Merge1[[#This Row],[Column2]],4)</f>
        <v>1398</v>
      </c>
      <c r="AD985" s="259" t="str">
        <f ca="1">RIGHT(LEFT(Table_Merge1[[#This Row],[Column2]],7),2)</f>
        <v>07</v>
      </c>
      <c r="AE985" s="259" t="str">
        <f ca="1">RIGHT(Table_Merge1[[#This Row],[Column2]],2)</f>
        <v>16</v>
      </c>
      <c r="AF985">
        <v>7</v>
      </c>
      <c r="AG985">
        <v>16</v>
      </c>
      <c r="AH985" s="260">
        <v>2019</v>
      </c>
      <c r="AI985" t="s">
        <v>3448</v>
      </c>
      <c r="AJ985" s="260">
        <v>8</v>
      </c>
      <c r="AK985">
        <v>1500</v>
      </c>
      <c r="AL985">
        <v>1731</v>
      </c>
      <c r="AM985">
        <v>977125</v>
      </c>
      <c r="AO985">
        <v>107384</v>
      </c>
      <c r="AP985" s="287">
        <f>IFERROR(IF(Table_Merge1[[#This Row],[LME Zinc stock]]*Table_Merge1[[#This Row],[Nima.مقدار]]=0,"",Table_Merge1[[#This Row],[LME Zinc stock]]*Table_Merge1[[#This Row],[Nima.مقدار]]),"")</f>
        <v>104927591000</v>
      </c>
      <c r="AQ985" s="287">
        <f>IFERROR(IF(Table_Merge1[[#This Row],[LME Zinc 3-month]]*Table_Merge1[[#This Row],[Nima.مقدار]]=0,"",Table_Merge1[[#This Row],[LME Zinc 3-month]]*Table_Merge1[[#This Row],[Nima.مقدار]]),"")</f>
        <v>185881704</v>
      </c>
      <c r="AR985" s="288" t="str">
        <f>IFERROR(IF(Table_Merge1[[#This Row],[LME Zinc stock]]*Table_Merge1[[#This Row],[Azad.Sell]]=0,"",Table_Merge1[[#This Row],[LME Zinc stock]]*Table_Merge1[[#This Row],[Azad.Sell]]),"")</f>
        <v/>
      </c>
      <c r="AS985" s="288" t="str">
        <f>IFERROR(IF(Table_Merge1[[#This Row],[LME Zinc 3-month]]*Table_Merge1[[#This Row],[Azad.Sell]]=0,"",Table_Merge1[[#This Row],[LME Zinc 3-month]]*Table_Merge1[[#This Row],[Azad.Sell]]),"")</f>
        <v/>
      </c>
      <c r="AT985"/>
    </row>
    <row r="986" spans="1:46" x14ac:dyDescent="0.25">
      <c r="A986" s="258">
        <v>42236</v>
      </c>
      <c r="B9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1394.05.29</v>
      </c>
      <c r="C986" s="195">
        <f t="shared" ca="1" si="51"/>
        <v>1394</v>
      </c>
      <c r="D9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86" s="195">
        <f>_xlfn.NUMBERVALUE(RIGHT(Table11[[#This Row],[تاریخ شمسی]],2))</f>
        <v>29</v>
      </c>
      <c r="F9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05-29</v>
      </c>
      <c r="G986" s="195" t="s">
        <v>1137</v>
      </c>
      <c r="I986" s="259">
        <v>44784</v>
      </c>
      <c r="J986">
        <v>31200</v>
      </c>
      <c r="L986" s="259">
        <v>42236</v>
      </c>
      <c r="M986">
        <v>33512</v>
      </c>
      <c r="O986" s="283">
        <f>IFERROR(DATE(Table7[[#This Row],[year]],MONTH(DATEVALUE(Table7[[#This Row],[month]]&amp;"1")),Table7[[#This Row],[day]]),"")</f>
        <v>43664</v>
      </c>
      <c r="P986" s="257" t="s">
        <v>4411</v>
      </c>
      <c r="Q986" s="257">
        <v>2019</v>
      </c>
      <c r="R986" s="257" t="s">
        <v>3443</v>
      </c>
      <c r="S986" s="257">
        <v>18</v>
      </c>
      <c r="T986" s="257">
        <v>1420.9</v>
      </c>
      <c r="U986" s="257">
        <v>1806.5</v>
      </c>
      <c r="V986" s="257">
        <v>1023875</v>
      </c>
      <c r="X986" s="260">
        <v>43745</v>
      </c>
      <c r="Y986" t="s">
        <v>8645</v>
      </c>
      <c r="Z986" s="260">
        <v>12</v>
      </c>
      <c r="AA986">
        <v>1398</v>
      </c>
      <c r="AB986" s="260" t="str">
        <f ca="1">IFERROR(IFERROR(VLOOKUP(Table_Merge1[[#This Row],[Column1]],Table11[#All],2,FALSE),LEFT(AB987,8)&amp;IF(LEN((RIGHT(AB987,2)+1))&lt;2,"0"&amp;(RIGHT(AB987,2)+1),(RIGHT(AB987,2)-1))),"")</f>
        <v>1398.07.15</v>
      </c>
      <c r="AC986" s="259" t="str">
        <f ca="1">LEFT(Table_Merge1[[#This Row],[Column2]],4)</f>
        <v>1398</v>
      </c>
      <c r="AD986" s="259" t="str">
        <f ca="1">RIGHT(LEFT(Table_Merge1[[#This Row],[Column2]],7),2)</f>
        <v>07</v>
      </c>
      <c r="AE986" s="259" t="str">
        <f ca="1">RIGHT(Table_Merge1[[#This Row],[Column2]],2)</f>
        <v>15</v>
      </c>
      <c r="AF986">
        <v>7</v>
      </c>
      <c r="AG986">
        <v>15</v>
      </c>
      <c r="AH986" s="260">
        <v>2019</v>
      </c>
      <c r="AI986" t="s">
        <v>3448</v>
      </c>
      <c r="AJ986" s="260">
        <v>7</v>
      </c>
      <c r="AK986">
        <v>1502.15</v>
      </c>
      <c r="AL986">
        <v>1730</v>
      </c>
      <c r="AM986">
        <v>979575</v>
      </c>
      <c r="AO986">
        <v>108277</v>
      </c>
      <c r="AP986" s="287">
        <f>IFERROR(IF(Table_Merge1[[#This Row],[LME Zinc stock]]*Table_Merge1[[#This Row],[Nima.مقدار]]=0,"",Table_Merge1[[#This Row],[LME Zinc stock]]*Table_Merge1[[#This Row],[Nima.مقدار]]),"")</f>
        <v>106065442275</v>
      </c>
      <c r="AQ986" s="287">
        <f>IFERROR(IF(Table_Merge1[[#This Row],[LME Zinc 3-month]]*Table_Merge1[[#This Row],[Nima.مقدار]]=0,"",Table_Merge1[[#This Row],[LME Zinc 3-month]]*Table_Merge1[[#This Row],[Nima.مقدار]]),"")</f>
        <v>187319210</v>
      </c>
      <c r="AR986" s="288" t="str">
        <f>IFERROR(IF(Table_Merge1[[#This Row],[LME Zinc stock]]*Table_Merge1[[#This Row],[Azad.Sell]]=0,"",Table_Merge1[[#This Row],[LME Zinc stock]]*Table_Merge1[[#This Row],[Azad.Sell]]),"")</f>
        <v/>
      </c>
      <c r="AS986" s="288" t="str">
        <f>IFERROR(IF(Table_Merge1[[#This Row],[LME Zinc 3-month]]*Table_Merge1[[#This Row],[Azad.Sell]]=0,"",Table_Merge1[[#This Row],[LME Zinc 3-month]]*Table_Merge1[[#This Row],[Azad.Sell]]),"")</f>
        <v/>
      </c>
      <c r="AT986"/>
    </row>
    <row r="987" spans="1:46" x14ac:dyDescent="0.25">
      <c r="A987" s="258">
        <v>42238</v>
      </c>
      <c r="B9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1394.05.31</v>
      </c>
      <c r="C987" s="195">
        <f t="shared" ca="1" si="51"/>
        <v>1394</v>
      </c>
      <c r="D9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987" s="195">
        <f>_xlfn.NUMBERVALUE(RIGHT(Table11[[#This Row],[تاریخ شمسی]],2))</f>
        <v>31</v>
      </c>
      <c r="F9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05-31</v>
      </c>
      <c r="G987" s="195" t="s">
        <v>1138</v>
      </c>
      <c r="I987" s="259">
        <v>44785</v>
      </c>
      <c r="J987">
        <v>31200</v>
      </c>
      <c r="L987" s="259">
        <v>42238</v>
      </c>
      <c r="M987">
        <v>33591</v>
      </c>
      <c r="O987" s="284">
        <f>IFERROR(DATE(Table7[[#This Row],[year]],MONTH(DATEVALUE(Table7[[#This Row],[month]]&amp;"1")),Table7[[#This Row],[day]]),"")</f>
        <v>43663</v>
      </c>
      <c r="P987" s="195" t="s">
        <v>4412</v>
      </c>
      <c r="Q987" s="195">
        <v>2019</v>
      </c>
      <c r="R987" s="195" t="s">
        <v>3443</v>
      </c>
      <c r="S987" s="195">
        <v>17</v>
      </c>
      <c r="T987" s="195">
        <v>1400.8</v>
      </c>
      <c r="U987" s="195">
        <v>1799</v>
      </c>
      <c r="V987" s="195">
        <v>1016800</v>
      </c>
      <c r="X987" s="260">
        <v>43742</v>
      </c>
      <c r="Z987" s="260">
        <v>12</v>
      </c>
      <c r="AB987" s="260" t="str">
        <f ca="1">IFERROR(IFERROR(VLOOKUP(Table_Merge1[[#This Row],[Column1]],Table11[#All],2,FALSE),LEFT(AB988,8)&amp;IF(LEN((RIGHT(AB988,2)+1))&lt;2,"0"&amp;(RIGHT(AB988,2)+1),(RIGHT(AB988,2)-1))),"")</f>
        <v>1398.07.10</v>
      </c>
      <c r="AC987" s="259" t="str">
        <f ca="1">LEFT(Table_Merge1[[#This Row],[Column2]],4)</f>
        <v>1398</v>
      </c>
      <c r="AD987" s="259" t="str">
        <f ca="1">RIGHT(LEFT(Table_Merge1[[#This Row],[Column2]],7),2)</f>
        <v>07</v>
      </c>
      <c r="AE987" s="259" t="str">
        <f ca="1">RIGHT(Table_Merge1[[#This Row],[Column2]],2)</f>
        <v>10</v>
      </c>
      <c r="AH987" s="260">
        <v>2019</v>
      </c>
      <c r="AI987" t="s">
        <v>3448</v>
      </c>
      <c r="AJ987" s="260">
        <v>4</v>
      </c>
      <c r="AK987">
        <v>1509.5</v>
      </c>
      <c r="AL987">
        <v>1715</v>
      </c>
      <c r="AM987">
        <v>983525</v>
      </c>
      <c r="AP987" s="287" t="str">
        <f>IFERROR(IF(Table_Merge1[[#This Row],[LME Zinc stock]]*Table_Merge1[[#This Row],[Nima.مقدار]]=0,"",Table_Merge1[[#This Row],[LME Zinc stock]]*Table_Merge1[[#This Row],[Nima.مقدار]]),"")</f>
        <v/>
      </c>
      <c r="AQ987" s="287" t="str">
        <f>IFERROR(IF(Table_Merge1[[#This Row],[LME Zinc 3-month]]*Table_Merge1[[#This Row],[Nima.مقدار]]=0,"",Table_Merge1[[#This Row],[LME Zinc 3-month]]*Table_Merge1[[#This Row],[Nima.مقدار]]),"")</f>
        <v/>
      </c>
      <c r="AR987" s="288" t="str">
        <f>IFERROR(IF(Table_Merge1[[#This Row],[LME Zinc stock]]*Table_Merge1[[#This Row],[Azad.Sell]]=0,"",Table_Merge1[[#This Row],[LME Zinc stock]]*Table_Merge1[[#This Row],[Azad.Sell]]),"")</f>
        <v/>
      </c>
      <c r="AS987" s="288" t="str">
        <f>IFERROR(IF(Table_Merge1[[#This Row],[LME Zinc 3-month]]*Table_Merge1[[#This Row],[Azad.Sell]]=0,"",Table_Merge1[[#This Row],[LME Zinc 3-month]]*Table_Merge1[[#This Row],[Azad.Sell]]),"")</f>
        <v/>
      </c>
      <c r="AT987"/>
    </row>
    <row r="988" spans="1:46" x14ac:dyDescent="0.25">
      <c r="A988" s="258">
        <v>42239</v>
      </c>
      <c r="B9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1394.06.01</v>
      </c>
      <c r="C988" s="195">
        <f t="shared" ca="1" si="51"/>
        <v>1394</v>
      </c>
      <c r="D9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988" s="195">
        <f>_xlfn.NUMBERVALUE(RIGHT(Table11[[#This Row],[تاریخ شمسی]],2))</f>
        <v>1</v>
      </c>
      <c r="F9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06-01</v>
      </c>
      <c r="G988" s="195" t="s">
        <v>1139</v>
      </c>
      <c r="I988" s="259">
        <v>44786</v>
      </c>
      <c r="J988">
        <v>30500</v>
      </c>
      <c r="L988" s="259">
        <v>42239</v>
      </c>
      <c r="M988">
        <v>33659</v>
      </c>
      <c r="O988" s="283">
        <f>IFERROR(DATE(Table7[[#This Row],[year]],MONTH(DATEVALUE(Table7[[#This Row],[month]]&amp;"1")),Table7[[#This Row],[day]]),"")</f>
        <v>43662</v>
      </c>
      <c r="P988" s="257" t="s">
        <v>4413</v>
      </c>
      <c r="Q988" s="257">
        <v>2019</v>
      </c>
      <c r="R988" s="257" t="s">
        <v>3443</v>
      </c>
      <c r="S988" s="257">
        <v>16</v>
      </c>
      <c r="T988" s="257">
        <v>1416.1</v>
      </c>
      <c r="U988" s="257">
        <v>1804.5</v>
      </c>
      <c r="V988" s="257">
        <v>1021325</v>
      </c>
      <c r="X988" s="260">
        <v>43741</v>
      </c>
      <c r="Y988" t="s">
        <v>8644</v>
      </c>
      <c r="Z988" s="260">
        <v>12</v>
      </c>
      <c r="AA988">
        <v>1398</v>
      </c>
      <c r="AB988" s="260" t="str">
        <f ca="1">IFERROR(IFERROR(VLOOKUP(Table_Merge1[[#This Row],[Column1]],Table11[#All],2,FALSE),LEFT(AB989,8)&amp;IF(LEN((RIGHT(AB989,2)+1))&lt;2,"0"&amp;(RIGHT(AB989,2)+1),(RIGHT(AB989,2)-1))),"")</f>
        <v>1398.07.11</v>
      </c>
      <c r="AC988" s="259" t="str">
        <f ca="1">LEFT(Table_Merge1[[#This Row],[Column2]],4)</f>
        <v>1398</v>
      </c>
      <c r="AD988" s="259" t="str">
        <f ca="1">RIGHT(LEFT(Table_Merge1[[#This Row],[Column2]],7),2)</f>
        <v>07</v>
      </c>
      <c r="AE988" s="259" t="str">
        <f ca="1">RIGHT(Table_Merge1[[#This Row],[Column2]],2)</f>
        <v>11</v>
      </c>
      <c r="AF988">
        <v>7</v>
      </c>
      <c r="AG988">
        <v>11</v>
      </c>
      <c r="AH988" s="260">
        <v>2019</v>
      </c>
      <c r="AI988" t="s">
        <v>3448</v>
      </c>
      <c r="AJ988" s="260">
        <v>3</v>
      </c>
      <c r="AK988">
        <v>1504</v>
      </c>
      <c r="AL988">
        <v>1716</v>
      </c>
      <c r="AM988">
        <v>985900</v>
      </c>
      <c r="AO988">
        <v>111702</v>
      </c>
      <c r="AP988" s="287">
        <f>IFERROR(IF(Table_Merge1[[#This Row],[LME Zinc stock]]*Table_Merge1[[#This Row],[Nima.مقدار]]=0,"",Table_Merge1[[#This Row],[LME Zinc stock]]*Table_Merge1[[#This Row],[Nima.مقدار]]),"")</f>
        <v>110127001800</v>
      </c>
      <c r="AQ988" s="287">
        <f>IFERROR(IF(Table_Merge1[[#This Row],[LME Zinc 3-month]]*Table_Merge1[[#This Row],[Nima.مقدار]]=0,"",Table_Merge1[[#This Row],[LME Zinc 3-month]]*Table_Merge1[[#This Row],[Nima.مقدار]]),"")</f>
        <v>191680632</v>
      </c>
      <c r="AR988" s="288" t="str">
        <f>IFERROR(IF(Table_Merge1[[#This Row],[LME Zinc stock]]*Table_Merge1[[#This Row],[Azad.Sell]]=0,"",Table_Merge1[[#This Row],[LME Zinc stock]]*Table_Merge1[[#This Row],[Azad.Sell]]),"")</f>
        <v/>
      </c>
      <c r="AS988" s="288" t="str">
        <f>IFERROR(IF(Table_Merge1[[#This Row],[LME Zinc 3-month]]*Table_Merge1[[#This Row],[Azad.Sell]]=0,"",Table_Merge1[[#This Row],[LME Zinc 3-month]]*Table_Merge1[[#This Row],[Azad.Sell]]),"")</f>
        <v/>
      </c>
      <c r="AT988"/>
    </row>
    <row r="989" spans="1:46" x14ac:dyDescent="0.25">
      <c r="A989" s="258">
        <v>42240</v>
      </c>
      <c r="B9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1394.06.02</v>
      </c>
      <c r="C989" s="195">
        <f t="shared" ca="1" si="51"/>
        <v>1394</v>
      </c>
      <c r="D9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989" s="195">
        <f>_xlfn.NUMBERVALUE(RIGHT(Table11[[#This Row],[تاریخ شمسی]],2))</f>
        <v>2</v>
      </c>
      <c r="F9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06-02</v>
      </c>
      <c r="G989" s="195" t="s">
        <v>1140</v>
      </c>
      <c r="I989" s="259">
        <v>44787</v>
      </c>
      <c r="J989">
        <v>30450</v>
      </c>
      <c r="L989" s="259">
        <v>42240</v>
      </c>
      <c r="M989">
        <v>33703</v>
      </c>
      <c r="O989" s="284">
        <f>IFERROR(DATE(Table7[[#This Row],[year]],MONTH(DATEVALUE(Table7[[#This Row],[month]]&amp;"1")),Table7[[#This Row],[day]]),"")</f>
        <v>43661</v>
      </c>
      <c r="P989" s="195" t="s">
        <v>4414</v>
      </c>
      <c r="Q989" s="195">
        <v>2019</v>
      </c>
      <c r="R989" s="195" t="s">
        <v>3443</v>
      </c>
      <c r="S989" s="195">
        <v>15</v>
      </c>
      <c r="T989" s="195">
        <v>1416.25</v>
      </c>
      <c r="U989" s="195">
        <v>1825</v>
      </c>
      <c r="V989" s="195">
        <v>987975</v>
      </c>
      <c r="X989" s="260">
        <v>43740</v>
      </c>
      <c r="Y989" t="s">
        <v>8643</v>
      </c>
      <c r="Z989" s="260">
        <v>12</v>
      </c>
      <c r="AA989">
        <v>1398</v>
      </c>
      <c r="AB989" s="260" t="str">
        <f ca="1">IFERROR(IFERROR(VLOOKUP(Table_Merge1[[#This Row],[Column1]],Table11[#All],2,FALSE),LEFT(AB990,8)&amp;IF(LEN((RIGHT(AB990,2)+1))&lt;2,"0"&amp;(RIGHT(AB990,2)+1),(RIGHT(AB990,2)-1))),"")</f>
        <v>1398.07.10</v>
      </c>
      <c r="AC989" s="259" t="str">
        <f ca="1">LEFT(Table_Merge1[[#This Row],[Column2]],4)</f>
        <v>1398</v>
      </c>
      <c r="AD989" s="259" t="str">
        <f ca="1">RIGHT(LEFT(Table_Merge1[[#This Row],[Column2]],7),2)</f>
        <v>07</v>
      </c>
      <c r="AE989" s="259" t="str">
        <f ca="1">RIGHT(Table_Merge1[[#This Row],[Column2]],2)</f>
        <v>10</v>
      </c>
      <c r="AF989">
        <v>7</v>
      </c>
      <c r="AG989">
        <v>10</v>
      </c>
      <c r="AH989" s="260">
        <v>2019</v>
      </c>
      <c r="AI989" t="s">
        <v>3448</v>
      </c>
      <c r="AJ989" s="260">
        <v>2</v>
      </c>
      <c r="AK989">
        <v>1484.05</v>
      </c>
      <c r="AL989">
        <v>1716</v>
      </c>
      <c r="AM989">
        <v>983600</v>
      </c>
      <c r="AO989">
        <v>110328</v>
      </c>
      <c r="AP989" s="287">
        <f>IFERROR(IF(Table_Merge1[[#This Row],[LME Zinc stock]]*Table_Merge1[[#This Row],[Nima.مقدار]]=0,"",Table_Merge1[[#This Row],[LME Zinc stock]]*Table_Merge1[[#This Row],[Nima.مقدار]]),"")</f>
        <v>108518620800</v>
      </c>
      <c r="AQ989" s="287">
        <f>IFERROR(IF(Table_Merge1[[#This Row],[LME Zinc 3-month]]*Table_Merge1[[#This Row],[Nima.مقدار]]=0,"",Table_Merge1[[#This Row],[LME Zinc 3-month]]*Table_Merge1[[#This Row],[Nima.مقدار]]),"")</f>
        <v>189322848</v>
      </c>
      <c r="AR989" s="288" t="str">
        <f>IFERROR(IF(Table_Merge1[[#This Row],[LME Zinc stock]]*Table_Merge1[[#This Row],[Azad.Sell]]=0,"",Table_Merge1[[#This Row],[LME Zinc stock]]*Table_Merge1[[#This Row],[Azad.Sell]]),"")</f>
        <v/>
      </c>
      <c r="AS989" s="288" t="str">
        <f>IFERROR(IF(Table_Merge1[[#This Row],[LME Zinc 3-month]]*Table_Merge1[[#This Row],[Azad.Sell]]=0,"",Table_Merge1[[#This Row],[LME Zinc 3-month]]*Table_Merge1[[#This Row],[Azad.Sell]]),"")</f>
        <v/>
      </c>
      <c r="AT989"/>
    </row>
    <row r="990" spans="1:46" x14ac:dyDescent="0.25">
      <c r="A990" s="258">
        <v>42241</v>
      </c>
      <c r="B9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1394.06.03</v>
      </c>
      <c r="C990" s="195">
        <f t="shared" ca="1" si="51"/>
        <v>1394</v>
      </c>
      <c r="D9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990" s="195">
        <f>_xlfn.NUMBERVALUE(RIGHT(Table11[[#This Row],[تاریخ شمسی]],2))</f>
        <v>3</v>
      </c>
      <c r="F9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06-03</v>
      </c>
      <c r="G990" s="195" t="s">
        <v>1141</v>
      </c>
      <c r="I990" s="259">
        <v>44788</v>
      </c>
      <c r="J990">
        <v>30150</v>
      </c>
      <c r="L990" s="259">
        <v>42241</v>
      </c>
      <c r="M990">
        <v>33819</v>
      </c>
      <c r="O990" s="283">
        <f>IFERROR(DATE(Table7[[#This Row],[year]],MONTH(DATEVALUE(Table7[[#This Row],[month]]&amp;"1")),Table7[[#This Row],[day]]),"")</f>
        <v>43658</v>
      </c>
      <c r="P990" s="257" t="s">
        <v>4415</v>
      </c>
      <c r="Q990" s="257">
        <v>2019</v>
      </c>
      <c r="R990" s="257" t="s">
        <v>3443</v>
      </c>
      <c r="S990" s="257">
        <v>12</v>
      </c>
      <c r="T990" s="257">
        <v>1405.6</v>
      </c>
      <c r="U990" s="257">
        <v>1827</v>
      </c>
      <c r="V990" s="257">
        <v>953500</v>
      </c>
      <c r="X990" s="260">
        <v>43739</v>
      </c>
      <c r="Y990" t="s">
        <v>8642</v>
      </c>
      <c r="Z990" s="260">
        <v>12</v>
      </c>
      <c r="AA990">
        <v>1398</v>
      </c>
      <c r="AB990" s="260" t="str">
        <f ca="1">IFERROR(IFERROR(VLOOKUP(Table_Merge1[[#This Row],[Column1]],Table11[#All],2,FALSE),LEFT(AB991,8)&amp;IF(LEN((RIGHT(AB991,2)+1))&lt;2,"0"&amp;(RIGHT(AB991,2)+1),(RIGHT(AB991,2)-1))),"")</f>
        <v>1398.07.09</v>
      </c>
      <c r="AC990" s="259" t="str">
        <f ca="1">LEFT(Table_Merge1[[#This Row],[Column2]],4)</f>
        <v>1398</v>
      </c>
      <c r="AD990" s="259" t="str">
        <f ca="1">RIGHT(LEFT(Table_Merge1[[#This Row],[Column2]],7),2)</f>
        <v>07</v>
      </c>
      <c r="AE990" s="259" t="str">
        <f ca="1">RIGHT(Table_Merge1[[#This Row],[Column2]],2)</f>
        <v>09</v>
      </c>
      <c r="AF990">
        <v>7</v>
      </c>
      <c r="AG990">
        <v>9</v>
      </c>
      <c r="AH990" s="260">
        <v>2019</v>
      </c>
      <c r="AI990" t="s">
        <v>3448</v>
      </c>
      <c r="AJ990" s="260">
        <v>1</v>
      </c>
      <c r="AK990">
        <v>1466.1</v>
      </c>
      <c r="AL990">
        <v>1726</v>
      </c>
      <c r="AM990">
        <v>974200</v>
      </c>
      <c r="AO990">
        <v>108517</v>
      </c>
      <c r="AP990" s="287">
        <f>IFERROR(IF(Table_Merge1[[#This Row],[LME Zinc stock]]*Table_Merge1[[#This Row],[Nima.مقدار]]=0,"",Table_Merge1[[#This Row],[LME Zinc stock]]*Table_Merge1[[#This Row],[Nima.مقدار]]),"")</f>
        <v>105717261400</v>
      </c>
      <c r="AQ990" s="287">
        <f>IFERROR(IF(Table_Merge1[[#This Row],[LME Zinc 3-month]]*Table_Merge1[[#This Row],[Nima.مقدار]]=0,"",Table_Merge1[[#This Row],[LME Zinc 3-month]]*Table_Merge1[[#This Row],[Nima.مقدار]]),"")</f>
        <v>187300342</v>
      </c>
      <c r="AR990" s="288" t="str">
        <f>IFERROR(IF(Table_Merge1[[#This Row],[LME Zinc stock]]*Table_Merge1[[#This Row],[Azad.Sell]]=0,"",Table_Merge1[[#This Row],[LME Zinc stock]]*Table_Merge1[[#This Row],[Azad.Sell]]),"")</f>
        <v/>
      </c>
      <c r="AS990" s="288" t="str">
        <f>IFERROR(IF(Table_Merge1[[#This Row],[LME Zinc 3-month]]*Table_Merge1[[#This Row],[Azad.Sell]]=0,"",Table_Merge1[[#This Row],[LME Zinc 3-month]]*Table_Merge1[[#This Row],[Azad.Sell]]),"")</f>
        <v/>
      </c>
      <c r="AT990"/>
    </row>
    <row r="991" spans="1:46" x14ac:dyDescent="0.25">
      <c r="A991" s="258">
        <v>42242</v>
      </c>
      <c r="B9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1394.06.04</v>
      </c>
      <c r="C991" s="195">
        <f t="shared" ca="1" si="51"/>
        <v>1394</v>
      </c>
      <c r="D9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991" s="195">
        <f>_xlfn.NUMBERVALUE(RIGHT(Table11[[#This Row],[تاریخ شمسی]],2))</f>
        <v>4</v>
      </c>
      <c r="F9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06-04</v>
      </c>
      <c r="G991" s="195" t="s">
        <v>1142</v>
      </c>
      <c r="I991" s="259">
        <v>44789</v>
      </c>
      <c r="J991">
        <v>30100</v>
      </c>
      <c r="L991" s="259">
        <v>42242</v>
      </c>
      <c r="M991">
        <v>33782</v>
      </c>
      <c r="O991" s="284">
        <f>IFERROR(DATE(Table7[[#This Row],[year]],MONTH(DATEVALUE(Table7[[#This Row],[month]]&amp;"1")),Table7[[#This Row],[day]]),"")</f>
        <v>43657</v>
      </c>
      <c r="P991" s="195" t="s">
        <v>4416</v>
      </c>
      <c r="Q991" s="195">
        <v>2019</v>
      </c>
      <c r="R991" s="195" t="s">
        <v>3443</v>
      </c>
      <c r="S991" s="195">
        <v>11</v>
      </c>
      <c r="T991" s="195">
        <v>1423.1</v>
      </c>
      <c r="U991" s="195">
        <v>1821</v>
      </c>
      <c r="V991" s="195">
        <v>960175</v>
      </c>
      <c r="X991" s="260">
        <v>43738</v>
      </c>
      <c r="Y991" t="s">
        <v>8641</v>
      </c>
      <c r="Z991" s="260">
        <v>12</v>
      </c>
      <c r="AA991">
        <v>1398</v>
      </c>
      <c r="AB991" s="260" t="str">
        <f ca="1">IFERROR(IFERROR(VLOOKUP(Table_Merge1[[#This Row],[Column1]],Table11[#All],2,FALSE),LEFT(AB992,8)&amp;IF(LEN((RIGHT(AB992,2)+1))&lt;2,"0"&amp;(RIGHT(AB992,2)+1),(RIGHT(AB992,2)-1))),"")</f>
        <v>1398.07.08</v>
      </c>
      <c r="AC991" s="259" t="str">
        <f ca="1">LEFT(Table_Merge1[[#This Row],[Column2]],4)</f>
        <v>1398</v>
      </c>
      <c r="AD991" s="259" t="str">
        <f ca="1">RIGHT(LEFT(Table_Merge1[[#This Row],[Column2]],7),2)</f>
        <v>07</v>
      </c>
      <c r="AE991" s="259" t="str">
        <f ca="1">RIGHT(Table_Merge1[[#This Row],[Column2]],2)</f>
        <v>08</v>
      </c>
      <c r="AF991">
        <v>7</v>
      </c>
      <c r="AG991">
        <v>8</v>
      </c>
      <c r="AH991" s="260">
        <v>2019</v>
      </c>
      <c r="AI991" t="s">
        <v>3447</v>
      </c>
      <c r="AJ991" s="260">
        <v>30</v>
      </c>
      <c r="AK991">
        <v>1487.6</v>
      </c>
      <c r="AL991">
        <v>1738.5</v>
      </c>
      <c r="AM991">
        <v>966125</v>
      </c>
      <c r="AO991">
        <v>108577</v>
      </c>
      <c r="AP991" s="287">
        <f>IFERROR(IF(Table_Merge1[[#This Row],[LME Zinc stock]]*Table_Merge1[[#This Row],[Nima.مقدار]]=0,"",Table_Merge1[[#This Row],[LME Zinc stock]]*Table_Merge1[[#This Row],[Nima.مقدار]]),"")</f>
        <v>104898954125</v>
      </c>
      <c r="AQ991" s="287">
        <f>IFERROR(IF(Table_Merge1[[#This Row],[LME Zinc 3-month]]*Table_Merge1[[#This Row],[Nima.مقدار]]=0,"",Table_Merge1[[#This Row],[LME Zinc 3-month]]*Table_Merge1[[#This Row],[Nima.مقدار]]),"")</f>
        <v>188761114.5</v>
      </c>
      <c r="AR991" s="288" t="str">
        <f>IFERROR(IF(Table_Merge1[[#This Row],[LME Zinc stock]]*Table_Merge1[[#This Row],[Azad.Sell]]=0,"",Table_Merge1[[#This Row],[LME Zinc stock]]*Table_Merge1[[#This Row],[Azad.Sell]]),"")</f>
        <v/>
      </c>
      <c r="AS991" s="288" t="str">
        <f>IFERROR(IF(Table_Merge1[[#This Row],[LME Zinc 3-month]]*Table_Merge1[[#This Row],[Azad.Sell]]=0,"",Table_Merge1[[#This Row],[LME Zinc 3-month]]*Table_Merge1[[#This Row],[Azad.Sell]]),"")</f>
        <v/>
      </c>
      <c r="AT991"/>
    </row>
    <row r="992" spans="1:46" x14ac:dyDescent="0.25">
      <c r="A992" s="258">
        <v>42243</v>
      </c>
      <c r="B9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1394.06.05</v>
      </c>
      <c r="C992" s="195">
        <f t="shared" ca="1" si="51"/>
        <v>1394</v>
      </c>
      <c r="D9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992" s="195">
        <f>_xlfn.NUMBERVALUE(RIGHT(Table11[[#This Row],[تاریخ شمسی]],2))</f>
        <v>5</v>
      </c>
      <c r="F9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06-05</v>
      </c>
      <c r="G992" s="195" t="s">
        <v>1143</v>
      </c>
      <c r="I992" s="259">
        <v>44790</v>
      </c>
      <c r="J992">
        <v>29900</v>
      </c>
      <c r="L992" s="259">
        <v>42243</v>
      </c>
      <c r="M992">
        <v>34108</v>
      </c>
      <c r="O992" s="283">
        <f>IFERROR(DATE(Table7[[#This Row],[year]],MONTH(DATEVALUE(Table7[[#This Row],[month]]&amp;"1")),Table7[[#This Row],[day]]),"")</f>
        <v>43656</v>
      </c>
      <c r="P992" s="257" t="s">
        <v>4417</v>
      </c>
      <c r="Q992" s="257">
        <v>2019</v>
      </c>
      <c r="R992" s="257" t="s">
        <v>3443</v>
      </c>
      <c r="S992" s="257">
        <v>10</v>
      </c>
      <c r="T992" s="257">
        <v>1395.45</v>
      </c>
      <c r="U992" s="257">
        <v>1836</v>
      </c>
      <c r="V992" s="257">
        <v>966600</v>
      </c>
      <c r="X992" s="260">
        <v>43735</v>
      </c>
      <c r="Z992" s="260">
        <v>12</v>
      </c>
      <c r="AB992" s="260" t="str">
        <f ca="1">IFERROR(IFERROR(VLOOKUP(Table_Merge1[[#This Row],[Column1]],Table11[#All],2,FALSE),LEFT(AB993,8)&amp;IF(LEN((RIGHT(AB993,2)+1))&lt;2,"0"&amp;(RIGHT(AB993,2)+1),(RIGHT(AB993,2)-1))),"")</f>
        <v>1398.07.05</v>
      </c>
      <c r="AC992" s="259" t="str">
        <f ca="1">LEFT(Table_Merge1[[#This Row],[Column2]],4)</f>
        <v>1398</v>
      </c>
      <c r="AD992" s="259" t="str">
        <f ca="1">RIGHT(LEFT(Table_Merge1[[#This Row],[Column2]],7),2)</f>
        <v>07</v>
      </c>
      <c r="AE992" s="259" t="str">
        <f ca="1">RIGHT(Table_Merge1[[#This Row],[Column2]],2)</f>
        <v>05</v>
      </c>
      <c r="AH992" s="260">
        <v>2019</v>
      </c>
      <c r="AI992" t="s">
        <v>3447</v>
      </c>
      <c r="AJ992" s="260">
        <v>27</v>
      </c>
      <c r="AK992">
        <v>1496.15</v>
      </c>
      <c r="AL992">
        <v>1738.5</v>
      </c>
      <c r="AM992">
        <v>965575</v>
      </c>
      <c r="AP992" s="287" t="str">
        <f>IFERROR(IF(Table_Merge1[[#This Row],[LME Zinc stock]]*Table_Merge1[[#This Row],[Nima.مقدار]]=0,"",Table_Merge1[[#This Row],[LME Zinc stock]]*Table_Merge1[[#This Row],[Nima.مقدار]]),"")</f>
        <v/>
      </c>
      <c r="AQ992" s="287" t="str">
        <f>IFERROR(IF(Table_Merge1[[#This Row],[LME Zinc 3-month]]*Table_Merge1[[#This Row],[Nima.مقدار]]=0,"",Table_Merge1[[#This Row],[LME Zinc 3-month]]*Table_Merge1[[#This Row],[Nima.مقدار]]),"")</f>
        <v/>
      </c>
      <c r="AR992" s="288" t="str">
        <f>IFERROR(IF(Table_Merge1[[#This Row],[LME Zinc stock]]*Table_Merge1[[#This Row],[Azad.Sell]]=0,"",Table_Merge1[[#This Row],[LME Zinc stock]]*Table_Merge1[[#This Row],[Azad.Sell]]),"")</f>
        <v/>
      </c>
      <c r="AS992" s="288" t="str">
        <f>IFERROR(IF(Table_Merge1[[#This Row],[LME Zinc 3-month]]*Table_Merge1[[#This Row],[Azad.Sell]]=0,"",Table_Merge1[[#This Row],[LME Zinc 3-month]]*Table_Merge1[[#This Row],[Azad.Sell]]),"")</f>
        <v/>
      </c>
      <c r="AT992"/>
    </row>
    <row r="993" spans="1:46" x14ac:dyDescent="0.25">
      <c r="A993" s="258">
        <v>42245</v>
      </c>
      <c r="B9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1394.06.07</v>
      </c>
      <c r="C993" s="195">
        <f t="shared" ca="1" si="51"/>
        <v>1394</v>
      </c>
      <c r="D9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993" s="195">
        <f>_xlfn.NUMBERVALUE(RIGHT(Table11[[#This Row],[تاریخ شمسی]],2))</f>
        <v>7</v>
      </c>
      <c r="F9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06-07</v>
      </c>
      <c r="G993" s="195" t="s">
        <v>1144</v>
      </c>
      <c r="I993" s="259">
        <v>44791</v>
      </c>
      <c r="J993">
        <v>29900</v>
      </c>
      <c r="L993" s="259">
        <v>42245</v>
      </c>
      <c r="M993">
        <v>33847</v>
      </c>
      <c r="O993" s="284">
        <f>IFERROR(DATE(Table7[[#This Row],[year]],MONTH(DATEVALUE(Table7[[#This Row],[month]]&amp;"1")),Table7[[#This Row],[day]]),"")</f>
        <v>43655</v>
      </c>
      <c r="P993" s="195" t="s">
        <v>4418</v>
      </c>
      <c r="Q993" s="195">
        <v>2019</v>
      </c>
      <c r="R993" s="195" t="s">
        <v>3443</v>
      </c>
      <c r="S993" s="195">
        <v>9</v>
      </c>
      <c r="T993" s="195">
        <v>1387.9</v>
      </c>
      <c r="U993" s="195">
        <v>1856</v>
      </c>
      <c r="V993" s="195">
        <v>974000</v>
      </c>
      <c r="X993" s="260">
        <v>43734</v>
      </c>
      <c r="Y993" t="s">
        <v>8640</v>
      </c>
      <c r="Z993" s="260">
        <v>12</v>
      </c>
      <c r="AA993">
        <v>1398</v>
      </c>
      <c r="AB993" s="260" t="str">
        <f ca="1">IFERROR(IFERROR(VLOOKUP(Table_Merge1[[#This Row],[Column1]],Table11[#All],2,FALSE),LEFT(AB994,8)&amp;IF(LEN((RIGHT(AB994,2)+1))&lt;2,"0"&amp;(RIGHT(AB994,2)+1),(RIGHT(AB994,2)-1))),"")</f>
        <v>1398.07.04</v>
      </c>
      <c r="AC993" s="259" t="str">
        <f ca="1">LEFT(Table_Merge1[[#This Row],[Column2]],4)</f>
        <v>1398</v>
      </c>
      <c r="AD993" s="259" t="str">
        <f ca="1">RIGHT(LEFT(Table_Merge1[[#This Row],[Column2]],7),2)</f>
        <v>07</v>
      </c>
      <c r="AE993" s="259" t="str">
        <f ca="1">RIGHT(Table_Merge1[[#This Row],[Column2]],2)</f>
        <v>04</v>
      </c>
      <c r="AF993">
        <v>7</v>
      </c>
      <c r="AG993">
        <v>4</v>
      </c>
      <c r="AH993" s="260">
        <v>2019</v>
      </c>
      <c r="AI993" t="s">
        <v>3447</v>
      </c>
      <c r="AJ993" s="260">
        <v>26</v>
      </c>
      <c r="AK993">
        <v>1507.05</v>
      </c>
      <c r="AL993">
        <v>1720</v>
      </c>
      <c r="AM993">
        <v>964225</v>
      </c>
      <c r="AO993">
        <v>110149</v>
      </c>
      <c r="AP993" s="287">
        <f>IFERROR(IF(Table_Merge1[[#This Row],[LME Zinc stock]]*Table_Merge1[[#This Row],[Nima.مقدار]]=0,"",Table_Merge1[[#This Row],[LME Zinc stock]]*Table_Merge1[[#This Row],[Nima.مقدار]]),"")</f>
        <v>106208419525</v>
      </c>
      <c r="AQ993" s="287">
        <f>IFERROR(IF(Table_Merge1[[#This Row],[LME Zinc 3-month]]*Table_Merge1[[#This Row],[Nima.مقدار]]=0,"",Table_Merge1[[#This Row],[LME Zinc 3-month]]*Table_Merge1[[#This Row],[Nima.مقدار]]),"")</f>
        <v>189456280</v>
      </c>
      <c r="AR993" s="288" t="str">
        <f>IFERROR(IF(Table_Merge1[[#This Row],[LME Zinc stock]]*Table_Merge1[[#This Row],[Azad.Sell]]=0,"",Table_Merge1[[#This Row],[LME Zinc stock]]*Table_Merge1[[#This Row],[Azad.Sell]]),"")</f>
        <v/>
      </c>
      <c r="AS993" s="288" t="str">
        <f>IFERROR(IF(Table_Merge1[[#This Row],[LME Zinc 3-month]]*Table_Merge1[[#This Row],[Azad.Sell]]=0,"",Table_Merge1[[#This Row],[LME Zinc 3-month]]*Table_Merge1[[#This Row],[Azad.Sell]]),"")</f>
        <v/>
      </c>
      <c r="AT993"/>
    </row>
    <row r="994" spans="1:46" x14ac:dyDescent="0.25">
      <c r="A994" s="258">
        <v>42246</v>
      </c>
      <c r="B9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1394.06.08</v>
      </c>
      <c r="C994" s="195">
        <f t="shared" ca="1" si="51"/>
        <v>1394</v>
      </c>
      <c r="D9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994" s="195">
        <f>_xlfn.NUMBERVALUE(RIGHT(Table11[[#This Row],[تاریخ شمسی]],2))</f>
        <v>8</v>
      </c>
      <c r="F9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06-08</v>
      </c>
      <c r="G994" s="195" t="s">
        <v>1145</v>
      </c>
      <c r="I994" s="259">
        <v>44792</v>
      </c>
      <c r="J994">
        <v>29900</v>
      </c>
      <c r="L994" s="259">
        <v>42246</v>
      </c>
      <c r="M994">
        <v>33803</v>
      </c>
      <c r="O994" s="283">
        <f>IFERROR(DATE(Table7[[#This Row],[year]],MONTH(DATEVALUE(Table7[[#This Row],[month]]&amp;"1")),Table7[[#This Row],[day]]),"")</f>
        <v>43654</v>
      </c>
      <c r="P994" s="257" t="s">
        <v>4419</v>
      </c>
      <c r="Q994" s="257">
        <v>2019</v>
      </c>
      <c r="R994" s="257" t="s">
        <v>3443</v>
      </c>
      <c r="S994" s="257">
        <v>8</v>
      </c>
      <c r="T994" s="257">
        <v>1404.9</v>
      </c>
      <c r="U994" s="257">
        <v>1846</v>
      </c>
      <c r="V994" s="257">
        <v>980200</v>
      </c>
      <c r="X994" s="260">
        <v>43733</v>
      </c>
      <c r="Y994" t="s">
        <v>8639</v>
      </c>
      <c r="Z994" s="260">
        <v>12</v>
      </c>
      <c r="AA994">
        <v>1398</v>
      </c>
      <c r="AB994" s="260" t="str">
        <f ca="1">IFERROR(IFERROR(VLOOKUP(Table_Merge1[[#This Row],[Column1]],Table11[#All],2,FALSE),LEFT(AB995,8)&amp;IF(LEN((RIGHT(AB995,2)+1))&lt;2,"0"&amp;(RIGHT(AB995,2)+1),(RIGHT(AB995,2)-1))),"")</f>
        <v>1398.07.03</v>
      </c>
      <c r="AC994" s="259" t="str">
        <f ca="1">LEFT(Table_Merge1[[#This Row],[Column2]],4)</f>
        <v>1398</v>
      </c>
      <c r="AD994" s="259" t="str">
        <f ca="1">RIGHT(LEFT(Table_Merge1[[#This Row],[Column2]],7),2)</f>
        <v>07</v>
      </c>
      <c r="AE994" s="259" t="str">
        <f ca="1">RIGHT(Table_Merge1[[#This Row],[Column2]],2)</f>
        <v>03</v>
      </c>
      <c r="AF994">
        <v>7</v>
      </c>
      <c r="AG994">
        <v>3</v>
      </c>
      <c r="AH994" s="260">
        <v>2019</v>
      </c>
      <c r="AI994" t="s">
        <v>3447</v>
      </c>
      <c r="AJ994" s="260">
        <v>25</v>
      </c>
      <c r="AK994">
        <v>1530.85</v>
      </c>
      <c r="AL994">
        <v>1715.5</v>
      </c>
      <c r="AM994">
        <v>966525</v>
      </c>
      <c r="AO994">
        <v>107060</v>
      </c>
      <c r="AP994" s="287">
        <f>IFERROR(IF(Table_Merge1[[#This Row],[LME Zinc stock]]*Table_Merge1[[#This Row],[Nima.مقدار]]=0,"",Table_Merge1[[#This Row],[LME Zinc stock]]*Table_Merge1[[#This Row],[Nima.مقدار]]),"")</f>
        <v>103476166500</v>
      </c>
      <c r="AQ994" s="287">
        <f>IFERROR(IF(Table_Merge1[[#This Row],[LME Zinc 3-month]]*Table_Merge1[[#This Row],[Nima.مقدار]]=0,"",Table_Merge1[[#This Row],[LME Zinc 3-month]]*Table_Merge1[[#This Row],[Nima.مقدار]]),"")</f>
        <v>183661430</v>
      </c>
      <c r="AR994" s="288" t="str">
        <f>IFERROR(IF(Table_Merge1[[#This Row],[LME Zinc stock]]*Table_Merge1[[#This Row],[Azad.Sell]]=0,"",Table_Merge1[[#This Row],[LME Zinc stock]]*Table_Merge1[[#This Row],[Azad.Sell]]),"")</f>
        <v/>
      </c>
      <c r="AS994" s="288" t="str">
        <f>IFERROR(IF(Table_Merge1[[#This Row],[LME Zinc 3-month]]*Table_Merge1[[#This Row],[Azad.Sell]]=0,"",Table_Merge1[[#This Row],[LME Zinc 3-month]]*Table_Merge1[[#This Row],[Azad.Sell]]),"")</f>
        <v/>
      </c>
      <c r="AT994"/>
    </row>
    <row r="995" spans="1:46" x14ac:dyDescent="0.25">
      <c r="A995" s="258">
        <v>42247</v>
      </c>
      <c r="B9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1394.06.09</v>
      </c>
      <c r="C995" s="195">
        <f t="shared" ca="1" si="51"/>
        <v>1394</v>
      </c>
      <c r="D9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995" s="195">
        <f>_xlfn.NUMBERVALUE(RIGHT(Table11[[#This Row],[تاریخ شمسی]],2))</f>
        <v>9</v>
      </c>
      <c r="F9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06-09</v>
      </c>
      <c r="G995" s="195" t="s">
        <v>1146</v>
      </c>
      <c r="I995" s="259">
        <v>44793</v>
      </c>
      <c r="J995">
        <v>28700</v>
      </c>
      <c r="L995" s="259">
        <v>42247</v>
      </c>
      <c r="M995">
        <v>34046</v>
      </c>
      <c r="O995" s="284">
        <f>IFERROR(DATE(Table7[[#This Row],[year]],MONTH(DATEVALUE(Table7[[#This Row],[month]]&amp;"1")),Table7[[#This Row],[day]]),"")</f>
        <v>43651</v>
      </c>
      <c r="P995" s="195" t="s">
        <v>4420</v>
      </c>
      <c r="Q995" s="195">
        <v>2019</v>
      </c>
      <c r="R995" s="195" t="s">
        <v>3443</v>
      </c>
      <c r="S995" s="195">
        <v>5</v>
      </c>
      <c r="T995" s="195">
        <v>1414.4</v>
      </c>
      <c r="U995" s="195">
        <v>1839</v>
      </c>
      <c r="V995" s="195">
        <v>987275</v>
      </c>
      <c r="X995" s="260">
        <v>43732</v>
      </c>
      <c r="Y995" t="s">
        <v>8638</v>
      </c>
      <c r="Z995" s="260">
        <v>12</v>
      </c>
      <c r="AA995">
        <v>1398</v>
      </c>
      <c r="AB995" s="260" t="str">
        <f ca="1">IFERROR(IFERROR(VLOOKUP(Table_Merge1[[#This Row],[Column1]],Table11[#All],2,FALSE),LEFT(AB996,8)&amp;IF(LEN((RIGHT(AB996,2)+1))&lt;2,"0"&amp;(RIGHT(AB996,2)+1),(RIGHT(AB996,2)-1))),"")</f>
        <v>1398.07.02</v>
      </c>
      <c r="AC995" s="259" t="str">
        <f ca="1">LEFT(Table_Merge1[[#This Row],[Column2]],4)</f>
        <v>1398</v>
      </c>
      <c r="AD995" s="259" t="str">
        <f ca="1">RIGHT(LEFT(Table_Merge1[[#This Row],[Column2]],7),2)</f>
        <v>07</v>
      </c>
      <c r="AE995" s="259" t="str">
        <f ca="1">RIGHT(Table_Merge1[[#This Row],[Column2]],2)</f>
        <v>02</v>
      </c>
      <c r="AF995">
        <v>7</v>
      </c>
      <c r="AG995">
        <v>2</v>
      </c>
      <c r="AH995" s="260">
        <v>2019</v>
      </c>
      <c r="AI995" t="s">
        <v>3447</v>
      </c>
      <c r="AJ995" s="260">
        <v>24</v>
      </c>
      <c r="AK995">
        <v>1520.25</v>
      </c>
      <c r="AL995">
        <v>1711</v>
      </c>
      <c r="AM995">
        <v>964275</v>
      </c>
      <c r="AO995">
        <v>109528</v>
      </c>
      <c r="AP995" s="287">
        <f>IFERROR(IF(Table_Merge1[[#This Row],[LME Zinc stock]]*Table_Merge1[[#This Row],[Nima.مقدار]]=0,"",Table_Merge1[[#This Row],[LME Zinc stock]]*Table_Merge1[[#This Row],[Nima.مقدار]]),"")</f>
        <v>105615112200</v>
      </c>
      <c r="AQ995" s="287">
        <f>IFERROR(IF(Table_Merge1[[#This Row],[LME Zinc 3-month]]*Table_Merge1[[#This Row],[Nima.مقدار]]=0,"",Table_Merge1[[#This Row],[LME Zinc 3-month]]*Table_Merge1[[#This Row],[Nima.مقدار]]),"")</f>
        <v>187402408</v>
      </c>
      <c r="AR995" s="288" t="str">
        <f>IFERROR(IF(Table_Merge1[[#This Row],[LME Zinc stock]]*Table_Merge1[[#This Row],[Azad.Sell]]=0,"",Table_Merge1[[#This Row],[LME Zinc stock]]*Table_Merge1[[#This Row],[Azad.Sell]]),"")</f>
        <v/>
      </c>
      <c r="AS995" s="288" t="str">
        <f>IFERROR(IF(Table_Merge1[[#This Row],[LME Zinc 3-month]]*Table_Merge1[[#This Row],[Azad.Sell]]=0,"",Table_Merge1[[#This Row],[LME Zinc 3-month]]*Table_Merge1[[#This Row],[Azad.Sell]]),"")</f>
        <v/>
      </c>
      <c r="AT995"/>
    </row>
    <row r="996" spans="1:46" x14ac:dyDescent="0.25">
      <c r="A996" s="258">
        <v>42248</v>
      </c>
      <c r="B9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1394.06.10</v>
      </c>
      <c r="C996" s="195">
        <f t="shared" ca="1" si="51"/>
        <v>1394</v>
      </c>
      <c r="D9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996" s="195">
        <f>_xlfn.NUMBERVALUE(RIGHT(Table11[[#This Row],[تاریخ شمسی]],2))</f>
        <v>10</v>
      </c>
      <c r="F9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06-10</v>
      </c>
      <c r="G996" s="195" t="s">
        <v>1147</v>
      </c>
      <c r="I996" s="259">
        <v>44794</v>
      </c>
      <c r="J996">
        <v>29000</v>
      </c>
      <c r="L996" s="259">
        <v>42248</v>
      </c>
      <c r="M996">
        <v>34086</v>
      </c>
      <c r="O996" s="283">
        <f>IFERROR(DATE(Table7[[#This Row],[year]],MONTH(DATEVALUE(Table7[[#This Row],[month]]&amp;"1")),Table7[[#This Row],[day]]),"")</f>
        <v>43650</v>
      </c>
      <c r="P996" s="257" t="s">
        <v>4421</v>
      </c>
      <c r="Q996" s="257">
        <v>2019</v>
      </c>
      <c r="R996" s="257" t="s">
        <v>3443</v>
      </c>
      <c r="S996" s="257">
        <v>4</v>
      </c>
      <c r="T996" s="257">
        <v>1415.25</v>
      </c>
      <c r="U996" s="257">
        <v>1837</v>
      </c>
      <c r="V996" s="257">
        <v>994125</v>
      </c>
      <c r="X996" s="260">
        <v>43731</v>
      </c>
      <c r="Y996" t="s">
        <v>8637</v>
      </c>
      <c r="Z996" s="260">
        <v>12</v>
      </c>
      <c r="AA996">
        <v>1398</v>
      </c>
      <c r="AB996" s="260" t="str">
        <f ca="1">IFERROR(IFERROR(VLOOKUP(Table_Merge1[[#This Row],[Column1]],Table11[#All],2,FALSE),LEFT(AB997,8)&amp;IF(LEN((RIGHT(AB997,2)+1))&lt;2,"0"&amp;(RIGHT(AB997,2)+1),(RIGHT(AB997,2)-1))),"")</f>
        <v>1398.07.01</v>
      </c>
      <c r="AC996" s="259" t="str">
        <f ca="1">LEFT(Table_Merge1[[#This Row],[Column2]],4)</f>
        <v>1398</v>
      </c>
      <c r="AD996" s="259" t="str">
        <f ca="1">RIGHT(LEFT(Table_Merge1[[#This Row],[Column2]],7),2)</f>
        <v>07</v>
      </c>
      <c r="AE996" s="259" t="str">
        <f ca="1">RIGHT(Table_Merge1[[#This Row],[Column2]],2)</f>
        <v>01</v>
      </c>
      <c r="AF996">
        <v>7</v>
      </c>
      <c r="AG996">
        <v>1</v>
      </c>
      <c r="AH996" s="260">
        <v>2019</v>
      </c>
      <c r="AI996" t="s">
        <v>3447</v>
      </c>
      <c r="AJ996" s="260">
        <v>23</v>
      </c>
      <c r="AK996">
        <v>1519.5</v>
      </c>
      <c r="AL996">
        <v>1719</v>
      </c>
      <c r="AM996">
        <v>962350</v>
      </c>
      <c r="AO996">
        <v>108900</v>
      </c>
      <c r="AP996" s="287">
        <f>IFERROR(IF(Table_Merge1[[#This Row],[LME Zinc stock]]*Table_Merge1[[#This Row],[Nima.مقدار]]=0,"",Table_Merge1[[#This Row],[LME Zinc stock]]*Table_Merge1[[#This Row],[Nima.مقدار]]),"")</f>
        <v>104799915000</v>
      </c>
      <c r="AQ996" s="287">
        <f>IFERROR(IF(Table_Merge1[[#This Row],[LME Zinc 3-month]]*Table_Merge1[[#This Row],[Nima.مقدار]]=0,"",Table_Merge1[[#This Row],[LME Zinc 3-month]]*Table_Merge1[[#This Row],[Nima.مقدار]]),"")</f>
        <v>187199100</v>
      </c>
      <c r="AR996" s="288" t="str">
        <f>IFERROR(IF(Table_Merge1[[#This Row],[LME Zinc stock]]*Table_Merge1[[#This Row],[Azad.Sell]]=0,"",Table_Merge1[[#This Row],[LME Zinc stock]]*Table_Merge1[[#This Row],[Azad.Sell]]),"")</f>
        <v/>
      </c>
      <c r="AS996" s="288" t="str">
        <f>IFERROR(IF(Table_Merge1[[#This Row],[LME Zinc 3-month]]*Table_Merge1[[#This Row],[Azad.Sell]]=0,"",Table_Merge1[[#This Row],[LME Zinc 3-month]]*Table_Merge1[[#This Row],[Azad.Sell]]),"")</f>
        <v/>
      </c>
      <c r="AT996"/>
    </row>
    <row r="997" spans="1:46" x14ac:dyDescent="0.25">
      <c r="A997" s="258">
        <v>42249</v>
      </c>
      <c r="B9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1394.06.11</v>
      </c>
      <c r="C997" s="195">
        <f t="shared" ca="1" si="51"/>
        <v>1394</v>
      </c>
      <c r="D9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997" s="195">
        <f>_xlfn.NUMBERVALUE(RIGHT(Table11[[#This Row],[تاریخ شمسی]],2))</f>
        <v>11</v>
      </c>
      <c r="F9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06-11</v>
      </c>
      <c r="G997" s="195" t="s">
        <v>1148</v>
      </c>
      <c r="I997" s="259">
        <v>44795</v>
      </c>
      <c r="J997">
        <v>29400</v>
      </c>
      <c r="L997" s="259">
        <v>42249</v>
      </c>
      <c r="M997">
        <v>34158</v>
      </c>
      <c r="O997" s="284">
        <f>IFERROR(DATE(Table7[[#This Row],[year]],MONTH(DATEVALUE(Table7[[#This Row],[month]]&amp;"1")),Table7[[#This Row],[day]]),"")</f>
        <v>43649</v>
      </c>
      <c r="P997" s="195" t="s">
        <v>4422</v>
      </c>
      <c r="Q997" s="195">
        <v>2019</v>
      </c>
      <c r="R997" s="195" t="s">
        <v>3443</v>
      </c>
      <c r="S997" s="195">
        <v>3</v>
      </c>
      <c r="T997" s="195">
        <v>1425.1</v>
      </c>
      <c r="U997" s="195">
        <v>1830</v>
      </c>
      <c r="V997" s="195">
        <v>945375</v>
      </c>
      <c r="X997" s="260">
        <v>43728</v>
      </c>
      <c r="Z997" s="260">
        <v>12</v>
      </c>
      <c r="AB997" s="260" t="str">
        <f ca="1">IFERROR(IFERROR(VLOOKUP(Table_Merge1[[#This Row],[Column1]],Table11[#All],2,FALSE),LEFT(AB998,8)&amp;IF(LEN((RIGHT(AB998,2)+1))&lt;2,"0"&amp;(RIGHT(AB998,2)+1),(RIGHT(AB998,2)-1))),"")</f>
        <v>1398.06.27</v>
      </c>
      <c r="AC997" s="259" t="str">
        <f ca="1">LEFT(Table_Merge1[[#This Row],[Column2]],4)</f>
        <v>1398</v>
      </c>
      <c r="AD997" s="259" t="str">
        <f ca="1">RIGHT(LEFT(Table_Merge1[[#This Row],[Column2]],7),2)</f>
        <v>06</v>
      </c>
      <c r="AE997" s="259" t="str">
        <f ca="1">RIGHT(Table_Merge1[[#This Row],[Column2]],2)</f>
        <v>27</v>
      </c>
      <c r="AH997" s="260">
        <v>2019</v>
      </c>
      <c r="AI997" t="s">
        <v>3447</v>
      </c>
      <c r="AJ997" s="260">
        <v>20</v>
      </c>
      <c r="AK997">
        <v>1504.1</v>
      </c>
      <c r="AL997">
        <v>1719.5</v>
      </c>
      <c r="AM997">
        <v>936025</v>
      </c>
      <c r="AP997" s="287" t="str">
        <f>IFERROR(IF(Table_Merge1[[#This Row],[LME Zinc stock]]*Table_Merge1[[#This Row],[Nima.مقدار]]=0,"",Table_Merge1[[#This Row],[LME Zinc stock]]*Table_Merge1[[#This Row],[Nima.مقدار]]),"")</f>
        <v/>
      </c>
      <c r="AQ997" s="287" t="str">
        <f>IFERROR(IF(Table_Merge1[[#This Row],[LME Zinc 3-month]]*Table_Merge1[[#This Row],[Nima.مقدار]]=0,"",Table_Merge1[[#This Row],[LME Zinc 3-month]]*Table_Merge1[[#This Row],[Nima.مقدار]]),"")</f>
        <v/>
      </c>
      <c r="AR997" s="288" t="str">
        <f>IFERROR(IF(Table_Merge1[[#This Row],[LME Zinc stock]]*Table_Merge1[[#This Row],[Azad.Sell]]=0,"",Table_Merge1[[#This Row],[LME Zinc stock]]*Table_Merge1[[#This Row],[Azad.Sell]]),"")</f>
        <v/>
      </c>
      <c r="AS997" s="288" t="str">
        <f>IFERROR(IF(Table_Merge1[[#This Row],[LME Zinc 3-month]]*Table_Merge1[[#This Row],[Azad.Sell]]=0,"",Table_Merge1[[#This Row],[LME Zinc 3-month]]*Table_Merge1[[#This Row],[Azad.Sell]]),"")</f>
        <v/>
      </c>
      <c r="AT997"/>
    </row>
    <row r="998" spans="1:46" x14ac:dyDescent="0.25">
      <c r="A998" s="258">
        <v>42250</v>
      </c>
      <c r="B9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1394.06.12</v>
      </c>
      <c r="C998" s="195">
        <f t="shared" ca="1" si="51"/>
        <v>1394</v>
      </c>
      <c r="D9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998" s="195">
        <f>_xlfn.NUMBERVALUE(RIGHT(Table11[[#This Row],[تاریخ شمسی]],2))</f>
        <v>12</v>
      </c>
      <c r="F9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06-12</v>
      </c>
      <c r="G998" s="195" t="s">
        <v>1149</v>
      </c>
      <c r="I998" s="259">
        <v>44796</v>
      </c>
      <c r="J998">
        <v>29300</v>
      </c>
      <c r="L998" s="259">
        <v>42250</v>
      </c>
      <c r="M998">
        <v>34182</v>
      </c>
      <c r="O998" s="283">
        <f>IFERROR(DATE(Table7[[#This Row],[year]],MONTH(DATEVALUE(Table7[[#This Row],[month]]&amp;"1")),Table7[[#This Row],[day]]),"")</f>
        <v>43648</v>
      </c>
      <c r="P998" s="257" t="s">
        <v>4423</v>
      </c>
      <c r="Q998" s="257">
        <v>2019</v>
      </c>
      <c r="R998" s="257" t="s">
        <v>3443</v>
      </c>
      <c r="S998" s="257">
        <v>2</v>
      </c>
      <c r="T998" s="257">
        <v>1393.1</v>
      </c>
      <c r="U998" s="257">
        <v>1819.5</v>
      </c>
      <c r="V998" s="257">
        <v>926875</v>
      </c>
      <c r="X998" s="260">
        <v>43727</v>
      </c>
      <c r="Y998" t="s">
        <v>8636</v>
      </c>
      <c r="Z998" s="260">
        <v>12</v>
      </c>
      <c r="AA998">
        <v>1398</v>
      </c>
      <c r="AB998" s="260" t="str">
        <f ca="1">IFERROR(IFERROR(VLOOKUP(Table_Merge1[[#This Row],[Column1]],Table11[#All],2,FALSE),LEFT(AB999,8)&amp;IF(LEN((RIGHT(AB999,2)+1))&lt;2,"0"&amp;(RIGHT(AB999,2)+1),(RIGHT(AB999,2)-1))),"")</f>
        <v>1398.06.28</v>
      </c>
      <c r="AC998" s="259" t="str">
        <f ca="1">LEFT(Table_Merge1[[#This Row],[Column2]],4)</f>
        <v>1398</v>
      </c>
      <c r="AD998" s="259" t="str">
        <f ca="1">RIGHT(LEFT(Table_Merge1[[#This Row],[Column2]],7),2)</f>
        <v>06</v>
      </c>
      <c r="AE998" s="259" t="str">
        <f ca="1">RIGHT(Table_Merge1[[#This Row],[Column2]],2)</f>
        <v>28</v>
      </c>
      <c r="AF998">
        <v>6</v>
      </c>
      <c r="AG998">
        <v>28</v>
      </c>
      <c r="AH998" s="260">
        <v>2019</v>
      </c>
      <c r="AI998" t="s">
        <v>3447</v>
      </c>
      <c r="AJ998" s="260">
        <v>19</v>
      </c>
      <c r="AK998">
        <v>1498.4</v>
      </c>
      <c r="AL998" t="s">
        <v>3621</v>
      </c>
      <c r="AM998" t="s">
        <v>3621</v>
      </c>
      <c r="AO998">
        <v>109901</v>
      </c>
      <c r="AP998" s="287" t="str">
        <f>IFERROR(IF(Table_Merge1[[#This Row],[LME Zinc stock]]*Table_Merge1[[#This Row],[Nima.مقدار]]=0,"",Table_Merge1[[#This Row],[LME Zinc stock]]*Table_Merge1[[#This Row],[Nima.مقدار]]),"")</f>
        <v/>
      </c>
      <c r="AQ998" s="287" t="str">
        <f>IFERROR(IF(Table_Merge1[[#This Row],[LME Zinc 3-month]]*Table_Merge1[[#This Row],[Nima.مقدار]]=0,"",Table_Merge1[[#This Row],[LME Zinc 3-month]]*Table_Merge1[[#This Row],[Nima.مقدار]]),"")</f>
        <v/>
      </c>
      <c r="AR998" s="288" t="str">
        <f>IFERROR(IF(Table_Merge1[[#This Row],[LME Zinc stock]]*Table_Merge1[[#This Row],[Azad.Sell]]=0,"",Table_Merge1[[#This Row],[LME Zinc stock]]*Table_Merge1[[#This Row],[Azad.Sell]]),"")</f>
        <v/>
      </c>
      <c r="AS998" s="288" t="str">
        <f>IFERROR(IF(Table_Merge1[[#This Row],[LME Zinc 3-month]]*Table_Merge1[[#This Row],[Azad.Sell]]=0,"",Table_Merge1[[#This Row],[LME Zinc 3-month]]*Table_Merge1[[#This Row],[Azad.Sell]]),"")</f>
        <v/>
      </c>
      <c r="AT998"/>
    </row>
    <row r="999" spans="1:46" x14ac:dyDescent="0.25">
      <c r="A999" s="258">
        <v>42252</v>
      </c>
      <c r="B9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1394.06.14</v>
      </c>
      <c r="C999" s="195">
        <f t="shared" ca="1" si="51"/>
        <v>1394</v>
      </c>
      <c r="D9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999" s="195">
        <f>_xlfn.NUMBERVALUE(RIGHT(Table11[[#This Row],[تاریخ شمسی]],2))</f>
        <v>14</v>
      </c>
      <c r="F9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06-14</v>
      </c>
      <c r="G999" s="195" t="s">
        <v>1150</v>
      </c>
      <c r="I999" s="259">
        <v>44797</v>
      </c>
      <c r="J999">
        <v>29200</v>
      </c>
      <c r="L999" s="259">
        <v>42252</v>
      </c>
      <c r="M999">
        <v>34132</v>
      </c>
      <c r="O999" s="284">
        <f>IFERROR(DATE(Table7[[#This Row],[year]],MONTH(DATEVALUE(Table7[[#This Row],[month]]&amp;"1")),Table7[[#This Row],[day]]),"")</f>
        <v>43647</v>
      </c>
      <c r="P999" s="195" t="s">
        <v>4424</v>
      </c>
      <c r="Q999" s="195">
        <v>2019</v>
      </c>
      <c r="R999" s="195" t="s">
        <v>3443</v>
      </c>
      <c r="S999" s="195">
        <v>1</v>
      </c>
      <c r="T999" s="195">
        <v>1390.05</v>
      </c>
      <c r="U999" s="195">
        <v>1828</v>
      </c>
      <c r="V999" s="195">
        <v>934500</v>
      </c>
      <c r="X999" s="260">
        <v>43726</v>
      </c>
      <c r="Y999" t="s">
        <v>8635</v>
      </c>
      <c r="Z999" s="260">
        <v>1</v>
      </c>
      <c r="AA999">
        <v>1398</v>
      </c>
      <c r="AB999" s="260" t="str">
        <f ca="1">IFERROR(IFERROR(VLOOKUP(Table_Merge1[[#This Row],[Column1]],Table11[#All],2,FALSE),LEFT(AB1000,8)&amp;IF(LEN((RIGHT(AB1000,2)+1))&lt;2,"0"&amp;(RIGHT(AB1000,2)+1),(RIGHT(AB1000,2)-1))),"")</f>
        <v>1398.06.27</v>
      </c>
      <c r="AC999" s="259" t="str">
        <f ca="1">LEFT(Table_Merge1[[#This Row],[Column2]],4)</f>
        <v>1398</v>
      </c>
      <c r="AD999" s="259" t="str">
        <f ca="1">RIGHT(LEFT(Table_Merge1[[#This Row],[Column2]],7),2)</f>
        <v>06</v>
      </c>
      <c r="AE999" s="259" t="str">
        <f ca="1">RIGHT(Table_Merge1[[#This Row],[Column2]],2)</f>
        <v>27</v>
      </c>
      <c r="AF999">
        <v>6</v>
      </c>
      <c r="AG999">
        <v>27</v>
      </c>
      <c r="AH999" s="260">
        <v>2019</v>
      </c>
      <c r="AI999" t="s">
        <v>3447</v>
      </c>
      <c r="AJ999" s="260">
        <v>18</v>
      </c>
      <c r="AK999">
        <v>1502.2</v>
      </c>
      <c r="AL999">
        <v>1722.5</v>
      </c>
      <c r="AM999">
        <v>927475</v>
      </c>
      <c r="AO999">
        <v>110105</v>
      </c>
      <c r="AP999" s="287">
        <f>IFERROR(IF(Table_Merge1[[#This Row],[LME Zinc stock]]*Table_Merge1[[#This Row],[Nima.مقدار]]=0,"",Table_Merge1[[#This Row],[LME Zinc stock]]*Table_Merge1[[#This Row],[Nima.مقدار]]),"")</f>
        <v>102119634875</v>
      </c>
      <c r="AQ999" s="287">
        <f>IFERROR(IF(Table_Merge1[[#This Row],[LME Zinc 3-month]]*Table_Merge1[[#This Row],[Nima.مقدار]]=0,"",Table_Merge1[[#This Row],[LME Zinc 3-month]]*Table_Merge1[[#This Row],[Nima.مقدار]]),"")</f>
        <v>189655862.5</v>
      </c>
      <c r="AR999" s="288" t="str">
        <f>IFERROR(IF(Table_Merge1[[#This Row],[LME Zinc stock]]*Table_Merge1[[#This Row],[Azad.Sell]]=0,"",Table_Merge1[[#This Row],[LME Zinc stock]]*Table_Merge1[[#This Row],[Azad.Sell]]),"")</f>
        <v/>
      </c>
      <c r="AS999" s="288" t="str">
        <f>IFERROR(IF(Table_Merge1[[#This Row],[LME Zinc 3-month]]*Table_Merge1[[#This Row],[Azad.Sell]]=0,"",Table_Merge1[[#This Row],[LME Zinc 3-month]]*Table_Merge1[[#This Row],[Azad.Sell]]),"")</f>
        <v/>
      </c>
      <c r="AT999"/>
    </row>
    <row r="1000" spans="1:46" x14ac:dyDescent="0.25">
      <c r="A1000" s="258">
        <v>42253</v>
      </c>
      <c r="B10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1394.06.15</v>
      </c>
      <c r="C1000" s="195">
        <f t="shared" ca="1" si="51"/>
        <v>1394</v>
      </c>
      <c r="D10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000" s="195">
        <f>_xlfn.NUMBERVALUE(RIGHT(Table11[[#This Row],[تاریخ شمسی]],2))</f>
        <v>15</v>
      </c>
      <c r="F10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06-15</v>
      </c>
      <c r="G1000" s="195" t="s">
        <v>1151</v>
      </c>
      <c r="I1000" s="259">
        <v>44798</v>
      </c>
      <c r="J1000">
        <v>29750</v>
      </c>
      <c r="L1000" s="259">
        <v>42253</v>
      </c>
      <c r="M1000">
        <v>34160.5</v>
      </c>
      <c r="O1000" s="283">
        <f>IFERROR(DATE(Table7[[#This Row],[year]],MONTH(DATEVALUE(Table7[[#This Row],[month]]&amp;"1")),Table7[[#This Row],[day]]),"")</f>
        <v>43644</v>
      </c>
      <c r="P1000" s="257" t="s">
        <v>4425</v>
      </c>
      <c r="Q1000" s="257">
        <v>2019</v>
      </c>
      <c r="R1000" s="257" t="s">
        <v>3441</v>
      </c>
      <c r="S1000" s="257">
        <v>28</v>
      </c>
      <c r="T1000" s="257">
        <v>1413.2</v>
      </c>
      <c r="U1000" s="257">
        <v>1803</v>
      </c>
      <c r="V1000" s="257">
        <v>948650</v>
      </c>
      <c r="X1000" s="260">
        <v>43725</v>
      </c>
      <c r="Y1000" t="s">
        <v>8634</v>
      </c>
      <c r="Z1000" s="260">
        <v>1</v>
      </c>
      <c r="AA1000">
        <v>1398</v>
      </c>
      <c r="AB1000" s="260" t="str">
        <f ca="1">IFERROR(IFERROR(VLOOKUP(Table_Merge1[[#This Row],[Column1]],Table11[#All],2,FALSE),LEFT(AB1001,8)&amp;IF(LEN((RIGHT(AB1001,2)+1))&lt;2,"0"&amp;(RIGHT(AB1001,2)+1),(RIGHT(AB1001,2)-1))),"")</f>
        <v>1398.06.26</v>
      </c>
      <c r="AC1000" s="259" t="str">
        <f ca="1">LEFT(Table_Merge1[[#This Row],[Column2]],4)</f>
        <v>1398</v>
      </c>
      <c r="AD1000" s="259" t="str">
        <f ca="1">RIGHT(LEFT(Table_Merge1[[#This Row],[Column2]],7),2)</f>
        <v>06</v>
      </c>
      <c r="AE1000" s="259" t="str">
        <f ca="1">RIGHT(Table_Merge1[[#This Row],[Column2]],2)</f>
        <v>26</v>
      </c>
      <c r="AF1000">
        <v>6</v>
      </c>
      <c r="AG1000">
        <v>26</v>
      </c>
      <c r="AH1000" s="260">
        <v>2019</v>
      </c>
      <c r="AI1000" t="s">
        <v>3447</v>
      </c>
      <c r="AJ1000" s="260">
        <v>17</v>
      </c>
      <c r="AK1000">
        <v>1499.3</v>
      </c>
      <c r="AL1000">
        <v>1733.5</v>
      </c>
      <c r="AM1000">
        <v>914725</v>
      </c>
      <c r="AO1000">
        <v>109850</v>
      </c>
      <c r="AP1000" s="287">
        <f>IFERROR(IF(Table_Merge1[[#This Row],[LME Zinc stock]]*Table_Merge1[[#This Row],[Nima.مقدار]]=0,"",Table_Merge1[[#This Row],[LME Zinc stock]]*Table_Merge1[[#This Row],[Nima.مقدار]]),"")</f>
        <v>100482541250</v>
      </c>
      <c r="AQ1000" s="287">
        <f>IFERROR(IF(Table_Merge1[[#This Row],[LME Zinc 3-month]]*Table_Merge1[[#This Row],[Nima.مقدار]]=0,"",Table_Merge1[[#This Row],[LME Zinc 3-month]]*Table_Merge1[[#This Row],[Nima.مقدار]]),"")</f>
        <v>190424975</v>
      </c>
      <c r="AR1000" s="288" t="str">
        <f>IFERROR(IF(Table_Merge1[[#This Row],[LME Zinc stock]]*Table_Merge1[[#This Row],[Azad.Sell]]=0,"",Table_Merge1[[#This Row],[LME Zinc stock]]*Table_Merge1[[#This Row],[Azad.Sell]]),"")</f>
        <v/>
      </c>
      <c r="AS1000" s="288" t="str">
        <f>IFERROR(IF(Table_Merge1[[#This Row],[LME Zinc 3-month]]*Table_Merge1[[#This Row],[Azad.Sell]]=0,"",Table_Merge1[[#This Row],[LME Zinc 3-month]]*Table_Merge1[[#This Row],[Azad.Sell]]),"")</f>
        <v/>
      </c>
      <c r="AT1000"/>
    </row>
    <row r="1001" spans="1:46" x14ac:dyDescent="0.25">
      <c r="A1001" s="258">
        <v>42254</v>
      </c>
      <c r="B10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1394.06.16</v>
      </c>
      <c r="C1001" s="195">
        <f t="shared" ca="1" si="51"/>
        <v>1394</v>
      </c>
      <c r="D10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001" s="195">
        <f>_xlfn.NUMBERVALUE(RIGHT(Table11[[#This Row],[تاریخ شمسی]],2))</f>
        <v>16</v>
      </c>
      <c r="F10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06-16</v>
      </c>
      <c r="G1001" s="195" t="s">
        <v>1152</v>
      </c>
      <c r="I1001" s="259">
        <v>44799</v>
      </c>
      <c r="J1001">
        <v>29750</v>
      </c>
      <c r="L1001" s="259">
        <v>42254</v>
      </c>
      <c r="M1001">
        <v>34189</v>
      </c>
      <c r="O1001" s="284">
        <f>IFERROR(DATE(Table7[[#This Row],[year]],MONTH(DATEVALUE(Table7[[#This Row],[month]]&amp;"1")),Table7[[#This Row],[day]]),"")</f>
        <v>43643</v>
      </c>
      <c r="P1001" s="195" t="s">
        <v>4426</v>
      </c>
      <c r="Q1001" s="195">
        <v>2019</v>
      </c>
      <c r="R1001" s="195" t="s">
        <v>3441</v>
      </c>
      <c r="S1001" s="195">
        <v>27</v>
      </c>
      <c r="T1001" s="195">
        <v>1402.25</v>
      </c>
      <c r="U1001" s="195">
        <v>1800</v>
      </c>
      <c r="V1001" s="195">
        <v>956575</v>
      </c>
      <c r="X1001" s="260">
        <v>43724</v>
      </c>
      <c r="Y1001" t="s">
        <v>8633</v>
      </c>
      <c r="Z1001" s="260">
        <v>1</v>
      </c>
      <c r="AA1001">
        <v>1398</v>
      </c>
      <c r="AB1001" s="260" t="str">
        <f ca="1">IFERROR(IFERROR(VLOOKUP(Table_Merge1[[#This Row],[Column1]],Table11[#All],2,FALSE),LEFT(AB1002,8)&amp;IF(LEN((RIGHT(AB1002,2)+1))&lt;2,"0"&amp;(RIGHT(AB1002,2)+1),(RIGHT(AB1002,2)-1))),"")</f>
        <v>1398.06.25</v>
      </c>
      <c r="AC1001" s="259" t="str">
        <f ca="1">LEFT(Table_Merge1[[#This Row],[Column2]],4)</f>
        <v>1398</v>
      </c>
      <c r="AD1001" s="259" t="str">
        <f ca="1">RIGHT(LEFT(Table_Merge1[[#This Row],[Column2]],7),2)</f>
        <v>06</v>
      </c>
      <c r="AE1001" s="259" t="str">
        <f ca="1">RIGHT(Table_Merge1[[#This Row],[Column2]],2)</f>
        <v>25</v>
      </c>
      <c r="AF1001">
        <v>6</v>
      </c>
      <c r="AG1001">
        <v>25</v>
      </c>
      <c r="AH1001" s="260">
        <v>2019</v>
      </c>
      <c r="AI1001" t="s">
        <v>3447</v>
      </c>
      <c r="AJ1001" s="260">
        <v>16</v>
      </c>
      <c r="AK1001">
        <v>1502.05</v>
      </c>
      <c r="AL1001">
        <v>1744</v>
      </c>
      <c r="AM1001">
        <v>910575</v>
      </c>
      <c r="AO1001">
        <v>109681</v>
      </c>
      <c r="AP1001" s="287">
        <f>IFERROR(IF(Table_Merge1[[#This Row],[LME Zinc stock]]*Table_Merge1[[#This Row],[Nima.مقدار]]=0,"",Table_Merge1[[#This Row],[LME Zinc stock]]*Table_Merge1[[#This Row],[Nima.مقدار]]),"")</f>
        <v>99872776575</v>
      </c>
      <c r="AQ1001" s="287">
        <f>IFERROR(IF(Table_Merge1[[#This Row],[LME Zinc 3-month]]*Table_Merge1[[#This Row],[Nima.مقدار]]=0,"",Table_Merge1[[#This Row],[LME Zinc 3-month]]*Table_Merge1[[#This Row],[Nima.مقدار]]),"")</f>
        <v>191283664</v>
      </c>
      <c r="AR1001" s="288" t="str">
        <f>IFERROR(IF(Table_Merge1[[#This Row],[LME Zinc stock]]*Table_Merge1[[#This Row],[Azad.Sell]]=0,"",Table_Merge1[[#This Row],[LME Zinc stock]]*Table_Merge1[[#This Row],[Azad.Sell]]),"")</f>
        <v/>
      </c>
      <c r="AS1001" s="288" t="str">
        <f>IFERROR(IF(Table_Merge1[[#This Row],[LME Zinc 3-month]]*Table_Merge1[[#This Row],[Azad.Sell]]=0,"",Table_Merge1[[#This Row],[LME Zinc 3-month]]*Table_Merge1[[#This Row],[Azad.Sell]]),"")</f>
        <v/>
      </c>
      <c r="AT1001"/>
    </row>
    <row r="1002" spans="1:46" x14ac:dyDescent="0.25">
      <c r="A1002" s="258">
        <v>42255</v>
      </c>
      <c r="B10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1394.06.17</v>
      </c>
      <c r="C1002" s="195">
        <f t="shared" ca="1" si="51"/>
        <v>1394</v>
      </c>
      <c r="D10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002" s="195">
        <f>_xlfn.NUMBERVALUE(RIGHT(Table11[[#This Row],[تاریخ شمسی]],2))</f>
        <v>17</v>
      </c>
      <c r="F10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06-17</v>
      </c>
      <c r="G1002" s="195" t="s">
        <v>1153</v>
      </c>
      <c r="I1002" s="259">
        <v>44800</v>
      </c>
      <c r="J1002">
        <v>29900</v>
      </c>
      <c r="L1002" s="259">
        <v>42255</v>
      </c>
      <c r="M1002">
        <v>34322</v>
      </c>
      <c r="O1002" s="283">
        <f>IFERROR(DATE(Table7[[#This Row],[year]],MONTH(DATEVALUE(Table7[[#This Row],[month]]&amp;"1")),Table7[[#This Row],[day]]),"")</f>
        <v>43642</v>
      </c>
      <c r="P1002" s="257" t="s">
        <v>4427</v>
      </c>
      <c r="Q1002" s="257">
        <v>2019</v>
      </c>
      <c r="R1002" s="257" t="s">
        <v>3441</v>
      </c>
      <c r="S1002" s="257">
        <v>26</v>
      </c>
      <c r="T1002" s="257">
        <v>1406.75</v>
      </c>
      <c r="U1002" s="257">
        <v>1802</v>
      </c>
      <c r="V1002" s="257">
        <v>964400</v>
      </c>
      <c r="X1002" s="260">
        <v>43721</v>
      </c>
      <c r="Z1002" s="260">
        <v>1</v>
      </c>
      <c r="AB1002" s="260" t="str">
        <f ca="1">IFERROR(IFERROR(VLOOKUP(Table_Merge1[[#This Row],[Column1]],Table11[#All],2,FALSE),LEFT(AB1003,8)&amp;IF(LEN((RIGHT(AB1003,2)+1))&lt;2,"0"&amp;(RIGHT(AB1003,2)+1),(RIGHT(AB1003,2)-1))),"")</f>
        <v>1398.06.20</v>
      </c>
      <c r="AC1002" s="259" t="str">
        <f ca="1">LEFT(Table_Merge1[[#This Row],[Column2]],4)</f>
        <v>1398</v>
      </c>
      <c r="AD1002" s="259" t="str">
        <f ca="1">RIGHT(LEFT(Table_Merge1[[#This Row],[Column2]],7),2)</f>
        <v>06</v>
      </c>
      <c r="AE1002" s="259" t="str">
        <f ca="1">RIGHT(Table_Merge1[[#This Row],[Column2]],2)</f>
        <v>20</v>
      </c>
      <c r="AH1002" s="260">
        <v>2019</v>
      </c>
      <c r="AI1002" t="s">
        <v>3447</v>
      </c>
      <c r="AJ1002" s="260">
        <v>13</v>
      </c>
      <c r="AK1002">
        <v>1503.1</v>
      </c>
      <c r="AL1002">
        <v>1758.5</v>
      </c>
      <c r="AM1002">
        <v>907400</v>
      </c>
      <c r="AP1002" s="287" t="str">
        <f>IFERROR(IF(Table_Merge1[[#This Row],[LME Zinc stock]]*Table_Merge1[[#This Row],[Nima.مقدار]]=0,"",Table_Merge1[[#This Row],[LME Zinc stock]]*Table_Merge1[[#This Row],[Nima.مقدار]]),"")</f>
        <v/>
      </c>
      <c r="AQ1002" s="287" t="str">
        <f>IFERROR(IF(Table_Merge1[[#This Row],[LME Zinc 3-month]]*Table_Merge1[[#This Row],[Nima.مقدار]]=0,"",Table_Merge1[[#This Row],[LME Zinc 3-month]]*Table_Merge1[[#This Row],[Nima.مقدار]]),"")</f>
        <v/>
      </c>
      <c r="AR1002" s="288" t="str">
        <f>IFERROR(IF(Table_Merge1[[#This Row],[LME Zinc stock]]*Table_Merge1[[#This Row],[Azad.Sell]]=0,"",Table_Merge1[[#This Row],[LME Zinc stock]]*Table_Merge1[[#This Row],[Azad.Sell]]),"")</f>
        <v/>
      </c>
      <c r="AS1002" s="288" t="str">
        <f>IFERROR(IF(Table_Merge1[[#This Row],[LME Zinc 3-month]]*Table_Merge1[[#This Row],[Azad.Sell]]=0,"",Table_Merge1[[#This Row],[LME Zinc 3-month]]*Table_Merge1[[#This Row],[Azad.Sell]]),"")</f>
        <v/>
      </c>
      <c r="AT1002"/>
    </row>
    <row r="1003" spans="1:46" x14ac:dyDescent="0.25">
      <c r="A1003" s="258">
        <v>42256</v>
      </c>
      <c r="B10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1394.06.18</v>
      </c>
      <c r="C1003" s="195">
        <f t="shared" ca="1" si="51"/>
        <v>1394</v>
      </c>
      <c r="D10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003" s="195">
        <f>_xlfn.NUMBERVALUE(RIGHT(Table11[[#This Row],[تاریخ شمسی]],2))</f>
        <v>18</v>
      </c>
      <c r="F10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06-18</v>
      </c>
      <c r="G1003" s="195" t="s">
        <v>1154</v>
      </c>
      <c r="I1003" s="259">
        <v>44801</v>
      </c>
      <c r="J1003">
        <v>29600</v>
      </c>
      <c r="L1003" s="259">
        <v>42256</v>
      </c>
      <c r="M1003">
        <v>34312</v>
      </c>
      <c r="O1003" s="284">
        <f>IFERROR(DATE(Table7[[#This Row],[year]],MONTH(DATEVALUE(Table7[[#This Row],[month]]&amp;"1")),Table7[[#This Row],[day]]),"")</f>
        <v>43641</v>
      </c>
      <c r="P1003" s="195" t="s">
        <v>4428</v>
      </c>
      <c r="Q1003" s="195">
        <v>2019</v>
      </c>
      <c r="R1003" s="195" t="s">
        <v>3441</v>
      </c>
      <c r="S1003" s="195">
        <v>25</v>
      </c>
      <c r="T1003" s="195">
        <v>1405.7</v>
      </c>
      <c r="U1003" s="195">
        <v>1794.5</v>
      </c>
      <c r="V1003" s="195">
        <v>971500</v>
      </c>
      <c r="X1003" s="260">
        <v>43720</v>
      </c>
      <c r="Y1003" t="s">
        <v>8632</v>
      </c>
      <c r="Z1003" s="260">
        <v>1</v>
      </c>
      <c r="AA1003">
        <v>1398</v>
      </c>
      <c r="AB1003" s="260" t="str">
        <f ca="1">IFERROR(IFERROR(VLOOKUP(Table_Merge1[[#This Row],[Column1]],Table11[#All],2,FALSE),LEFT(AB1004,8)&amp;IF(LEN((RIGHT(AB1004,2)+1))&lt;2,"0"&amp;(RIGHT(AB1004,2)+1),(RIGHT(AB1004,2)-1))),"")</f>
        <v>1398.06.21</v>
      </c>
      <c r="AC1003" s="259" t="str">
        <f ca="1">LEFT(Table_Merge1[[#This Row],[Column2]],4)</f>
        <v>1398</v>
      </c>
      <c r="AD1003" s="259" t="str">
        <f ca="1">RIGHT(LEFT(Table_Merge1[[#This Row],[Column2]],7),2)</f>
        <v>06</v>
      </c>
      <c r="AE1003" s="259" t="str">
        <f ca="1">RIGHT(Table_Merge1[[#This Row],[Column2]],2)</f>
        <v>21</v>
      </c>
      <c r="AF1003">
        <v>6</v>
      </c>
      <c r="AG1003">
        <v>21</v>
      </c>
      <c r="AH1003" s="260">
        <v>2019</v>
      </c>
      <c r="AI1003" t="s">
        <v>3447</v>
      </c>
      <c r="AJ1003" s="260">
        <v>12</v>
      </c>
      <c r="AK1003">
        <v>1502.95</v>
      </c>
      <c r="AL1003">
        <v>1772</v>
      </c>
      <c r="AM1003">
        <v>899925</v>
      </c>
      <c r="AO1003">
        <v>109536</v>
      </c>
      <c r="AP1003" s="287">
        <f>IFERROR(IF(Table_Merge1[[#This Row],[LME Zinc stock]]*Table_Merge1[[#This Row],[Nima.مقدار]]=0,"",Table_Merge1[[#This Row],[LME Zinc stock]]*Table_Merge1[[#This Row],[Nima.مقدار]]),"")</f>
        <v>98574184800</v>
      </c>
      <c r="AQ1003" s="287">
        <f>IFERROR(IF(Table_Merge1[[#This Row],[LME Zinc 3-month]]*Table_Merge1[[#This Row],[Nima.مقدار]]=0,"",Table_Merge1[[#This Row],[LME Zinc 3-month]]*Table_Merge1[[#This Row],[Nima.مقدار]]),"")</f>
        <v>194097792</v>
      </c>
      <c r="AR1003" s="288" t="str">
        <f>IFERROR(IF(Table_Merge1[[#This Row],[LME Zinc stock]]*Table_Merge1[[#This Row],[Azad.Sell]]=0,"",Table_Merge1[[#This Row],[LME Zinc stock]]*Table_Merge1[[#This Row],[Azad.Sell]]),"")</f>
        <v/>
      </c>
      <c r="AS1003" s="288" t="str">
        <f>IFERROR(IF(Table_Merge1[[#This Row],[LME Zinc 3-month]]*Table_Merge1[[#This Row],[Azad.Sell]]=0,"",Table_Merge1[[#This Row],[LME Zinc 3-month]]*Table_Merge1[[#This Row],[Azad.Sell]]),"")</f>
        <v/>
      </c>
      <c r="AT1003"/>
    </row>
    <row r="1004" spans="1:46" x14ac:dyDescent="0.25">
      <c r="A1004" s="258">
        <v>42257</v>
      </c>
      <c r="B10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1394.06.19</v>
      </c>
      <c r="C1004" s="195">
        <f t="shared" ca="1" si="51"/>
        <v>1394</v>
      </c>
      <c r="D10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004" s="195">
        <f>_xlfn.NUMBERVALUE(RIGHT(Table11[[#This Row],[تاریخ شمسی]],2))</f>
        <v>19</v>
      </c>
      <c r="F10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06-19</v>
      </c>
      <c r="G1004" s="195" t="s">
        <v>1155</v>
      </c>
      <c r="I1004" s="259">
        <v>44802</v>
      </c>
      <c r="J1004">
        <v>29700</v>
      </c>
      <c r="L1004" s="259">
        <v>42257</v>
      </c>
      <c r="M1004">
        <v>34314</v>
      </c>
      <c r="O1004" s="283">
        <f>IFERROR(DATE(Table7[[#This Row],[year]],MONTH(DATEVALUE(Table7[[#This Row],[month]]&amp;"1")),Table7[[#This Row],[day]]),"")</f>
        <v>43640</v>
      </c>
      <c r="P1004" s="257" t="s">
        <v>4429</v>
      </c>
      <c r="Q1004" s="257">
        <v>2019</v>
      </c>
      <c r="R1004" s="257" t="s">
        <v>3441</v>
      </c>
      <c r="S1004" s="257">
        <v>24</v>
      </c>
      <c r="T1004" s="257">
        <v>1405.45</v>
      </c>
      <c r="U1004" s="257">
        <v>1779</v>
      </c>
      <c r="V1004" s="257">
        <v>977750</v>
      </c>
      <c r="X1004" s="260">
        <v>43719</v>
      </c>
      <c r="Y1004" t="s">
        <v>8631</v>
      </c>
      <c r="Z1004" s="260">
        <v>1</v>
      </c>
      <c r="AA1004">
        <v>1398</v>
      </c>
      <c r="AB1004" s="260" t="str">
        <f ca="1">IFERROR(IFERROR(VLOOKUP(Table_Merge1[[#This Row],[Column1]],Table11[#All],2,FALSE),LEFT(AB1005,8)&amp;IF(LEN((RIGHT(AB1005,2)+1))&lt;2,"0"&amp;(RIGHT(AB1005,2)+1),(RIGHT(AB1005,2)-1))),"")</f>
        <v>1398.06.20</v>
      </c>
      <c r="AC1004" s="259" t="str">
        <f ca="1">LEFT(Table_Merge1[[#This Row],[Column2]],4)</f>
        <v>1398</v>
      </c>
      <c r="AD1004" s="259" t="str">
        <f ca="1">RIGHT(LEFT(Table_Merge1[[#This Row],[Column2]],7),2)</f>
        <v>06</v>
      </c>
      <c r="AE1004" s="259" t="str">
        <f ca="1">RIGHT(Table_Merge1[[#This Row],[Column2]],2)</f>
        <v>20</v>
      </c>
      <c r="AF1004">
        <v>6</v>
      </c>
      <c r="AG1004">
        <v>20</v>
      </c>
      <c r="AH1004" s="260">
        <v>2019</v>
      </c>
      <c r="AI1004" t="s">
        <v>3447</v>
      </c>
      <c r="AJ1004" s="260">
        <v>11</v>
      </c>
      <c r="AK1004">
        <v>1493.65</v>
      </c>
      <c r="AL1004">
        <v>1778</v>
      </c>
      <c r="AM1004">
        <v>895625</v>
      </c>
      <c r="AO1004">
        <v>109111</v>
      </c>
      <c r="AP1004" s="287">
        <f>IFERROR(IF(Table_Merge1[[#This Row],[LME Zinc stock]]*Table_Merge1[[#This Row],[Nima.مقدار]]=0,"",Table_Merge1[[#This Row],[LME Zinc stock]]*Table_Merge1[[#This Row],[Nima.مقدار]]),"")</f>
        <v>97722539375</v>
      </c>
      <c r="AQ1004" s="287">
        <f>IFERROR(IF(Table_Merge1[[#This Row],[LME Zinc 3-month]]*Table_Merge1[[#This Row],[Nima.مقدار]]=0,"",Table_Merge1[[#This Row],[LME Zinc 3-month]]*Table_Merge1[[#This Row],[Nima.مقدار]]),"")</f>
        <v>193999358</v>
      </c>
      <c r="AR1004" s="288" t="str">
        <f>IFERROR(IF(Table_Merge1[[#This Row],[LME Zinc stock]]*Table_Merge1[[#This Row],[Azad.Sell]]=0,"",Table_Merge1[[#This Row],[LME Zinc stock]]*Table_Merge1[[#This Row],[Azad.Sell]]),"")</f>
        <v/>
      </c>
      <c r="AS1004" s="288" t="str">
        <f>IFERROR(IF(Table_Merge1[[#This Row],[LME Zinc 3-month]]*Table_Merge1[[#This Row],[Azad.Sell]]=0,"",Table_Merge1[[#This Row],[LME Zinc 3-month]]*Table_Merge1[[#This Row],[Azad.Sell]]),"")</f>
        <v/>
      </c>
      <c r="AT1004"/>
    </row>
    <row r="1005" spans="1:46" x14ac:dyDescent="0.25">
      <c r="A1005" s="258">
        <v>42259</v>
      </c>
      <c r="B10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1394.06.21</v>
      </c>
      <c r="C1005" s="195">
        <f t="shared" ca="1" si="51"/>
        <v>1394</v>
      </c>
      <c r="D10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005" s="195">
        <f>_xlfn.NUMBERVALUE(RIGHT(Table11[[#This Row],[تاریخ شمسی]],2))</f>
        <v>21</v>
      </c>
      <c r="F10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06-21</v>
      </c>
      <c r="G1005" s="195" t="s">
        <v>1156</v>
      </c>
      <c r="I1005" s="259">
        <v>44803</v>
      </c>
      <c r="J1005">
        <v>29800</v>
      </c>
      <c r="L1005" s="259">
        <v>42259</v>
      </c>
      <c r="M1005">
        <v>34601</v>
      </c>
      <c r="O1005" s="284">
        <f>IFERROR(DATE(Table7[[#This Row],[year]],MONTH(DATEVALUE(Table7[[#This Row],[month]]&amp;"1")),Table7[[#This Row],[day]]),"")</f>
        <v>43637</v>
      </c>
      <c r="P1005" s="195" t="s">
        <v>4430</v>
      </c>
      <c r="Q1005" s="195">
        <v>2019</v>
      </c>
      <c r="R1005" s="195" t="s">
        <v>3441</v>
      </c>
      <c r="S1005" s="195">
        <v>21</v>
      </c>
      <c r="T1005" s="195">
        <v>1388.35</v>
      </c>
      <c r="U1005" s="195">
        <v>1780</v>
      </c>
      <c r="V1005" s="195">
        <v>984450</v>
      </c>
      <c r="X1005" s="260">
        <v>43718</v>
      </c>
      <c r="Z1005" s="260">
        <v>1</v>
      </c>
      <c r="AB1005" s="260" t="str">
        <f ca="1">IFERROR(IFERROR(VLOOKUP(Table_Merge1[[#This Row],[Column1]],Table11[#All],2,FALSE),LEFT(AB1006,8)&amp;IF(LEN((RIGHT(AB1006,2)+1))&lt;2,"0"&amp;(RIGHT(AB1006,2)+1),(RIGHT(AB1006,2)-1))),"")</f>
        <v>1398.06.11</v>
      </c>
      <c r="AC1005" s="259" t="str">
        <f ca="1">LEFT(Table_Merge1[[#This Row],[Column2]],4)</f>
        <v>1398</v>
      </c>
      <c r="AD1005" s="259" t="str">
        <f ca="1">RIGHT(LEFT(Table_Merge1[[#This Row],[Column2]],7),2)</f>
        <v>06</v>
      </c>
      <c r="AE1005" s="259" t="str">
        <f ca="1">RIGHT(Table_Merge1[[#This Row],[Column2]],2)</f>
        <v>11</v>
      </c>
      <c r="AH1005" s="260">
        <v>2019</v>
      </c>
      <c r="AI1005" t="s">
        <v>3447</v>
      </c>
      <c r="AJ1005" s="260">
        <v>10</v>
      </c>
      <c r="AK1005">
        <v>1494.6</v>
      </c>
      <c r="AL1005">
        <v>1792</v>
      </c>
      <c r="AM1005">
        <v>897900</v>
      </c>
      <c r="AP1005" s="287" t="str">
        <f>IFERROR(IF(Table_Merge1[[#This Row],[LME Zinc stock]]*Table_Merge1[[#This Row],[Nima.مقدار]]=0,"",Table_Merge1[[#This Row],[LME Zinc stock]]*Table_Merge1[[#This Row],[Nima.مقدار]]),"")</f>
        <v/>
      </c>
      <c r="AQ1005" s="287" t="str">
        <f>IFERROR(IF(Table_Merge1[[#This Row],[LME Zinc 3-month]]*Table_Merge1[[#This Row],[Nima.مقدار]]=0,"",Table_Merge1[[#This Row],[LME Zinc 3-month]]*Table_Merge1[[#This Row],[Nima.مقدار]]),"")</f>
        <v/>
      </c>
      <c r="AR1005" s="288" t="str">
        <f>IFERROR(IF(Table_Merge1[[#This Row],[LME Zinc stock]]*Table_Merge1[[#This Row],[Azad.Sell]]=0,"",Table_Merge1[[#This Row],[LME Zinc stock]]*Table_Merge1[[#This Row],[Azad.Sell]]),"")</f>
        <v/>
      </c>
      <c r="AS1005" s="288" t="str">
        <f>IFERROR(IF(Table_Merge1[[#This Row],[LME Zinc 3-month]]*Table_Merge1[[#This Row],[Azad.Sell]]=0,"",Table_Merge1[[#This Row],[LME Zinc 3-month]]*Table_Merge1[[#This Row],[Azad.Sell]]),"")</f>
        <v/>
      </c>
      <c r="AT1005"/>
    </row>
    <row r="1006" spans="1:46" x14ac:dyDescent="0.25">
      <c r="A1006" s="258">
        <v>42260</v>
      </c>
      <c r="B10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1394.06.22</v>
      </c>
      <c r="C1006" s="195">
        <f t="shared" ca="1" si="51"/>
        <v>1394</v>
      </c>
      <c r="D10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006" s="195">
        <f>_xlfn.NUMBERVALUE(RIGHT(Table11[[#This Row],[تاریخ شمسی]],2))</f>
        <v>22</v>
      </c>
      <c r="F10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06-22</v>
      </c>
      <c r="G1006" s="195" t="s">
        <v>1157</v>
      </c>
      <c r="I1006" s="259">
        <v>44804</v>
      </c>
      <c r="J1006">
        <v>29950</v>
      </c>
      <c r="L1006" s="259">
        <v>42260</v>
      </c>
      <c r="M1006">
        <v>34577</v>
      </c>
      <c r="O1006" s="283">
        <f>IFERROR(DATE(Table7[[#This Row],[year]],MONTH(DATEVALUE(Table7[[#This Row],[month]]&amp;"1")),Table7[[#This Row],[day]]),"")</f>
        <v>43636</v>
      </c>
      <c r="P1006" s="257" t="s">
        <v>4431</v>
      </c>
      <c r="Q1006" s="257">
        <v>2019</v>
      </c>
      <c r="R1006" s="257" t="s">
        <v>3441</v>
      </c>
      <c r="S1006" s="257">
        <v>20</v>
      </c>
      <c r="T1006" s="257">
        <v>1381.65</v>
      </c>
      <c r="U1006" s="257">
        <v>1803.5</v>
      </c>
      <c r="V1006" s="257">
        <v>989125</v>
      </c>
      <c r="X1006" s="260">
        <v>43717</v>
      </c>
      <c r="Z1006" s="260">
        <v>1</v>
      </c>
      <c r="AB1006" s="260" t="str">
        <f ca="1">IFERROR(IFERROR(VLOOKUP(Table_Merge1[[#This Row],[Column1]],Table11[#All],2,FALSE),LEFT(AB1007,8)&amp;IF(LEN((RIGHT(AB1007,2)+1))&lt;2,"0"&amp;(RIGHT(AB1007,2)+1),(RIGHT(AB1007,2)-1))),"")</f>
        <v>1398.06.12</v>
      </c>
      <c r="AC1006" s="259" t="str">
        <f ca="1">LEFT(Table_Merge1[[#This Row],[Column2]],4)</f>
        <v>1398</v>
      </c>
      <c r="AD1006" s="259" t="str">
        <f ca="1">RIGHT(LEFT(Table_Merge1[[#This Row],[Column2]],7),2)</f>
        <v>06</v>
      </c>
      <c r="AE1006" s="259" t="str">
        <f ca="1">RIGHT(Table_Merge1[[#This Row],[Column2]],2)</f>
        <v>12</v>
      </c>
      <c r="AH1006" s="260">
        <v>2019</v>
      </c>
      <c r="AI1006" t="s">
        <v>3447</v>
      </c>
      <c r="AJ1006" s="260">
        <v>9</v>
      </c>
      <c r="AK1006">
        <v>1509.95</v>
      </c>
      <c r="AL1006">
        <v>1792</v>
      </c>
      <c r="AM1006">
        <v>900725</v>
      </c>
      <c r="AP1006" s="287" t="str">
        <f>IFERROR(IF(Table_Merge1[[#This Row],[LME Zinc stock]]*Table_Merge1[[#This Row],[Nima.مقدار]]=0,"",Table_Merge1[[#This Row],[LME Zinc stock]]*Table_Merge1[[#This Row],[Nima.مقدار]]),"")</f>
        <v/>
      </c>
      <c r="AQ1006" s="287" t="str">
        <f>IFERROR(IF(Table_Merge1[[#This Row],[LME Zinc 3-month]]*Table_Merge1[[#This Row],[Nima.مقدار]]=0,"",Table_Merge1[[#This Row],[LME Zinc 3-month]]*Table_Merge1[[#This Row],[Nima.مقدار]]),"")</f>
        <v/>
      </c>
      <c r="AR1006" s="288" t="str">
        <f>IFERROR(IF(Table_Merge1[[#This Row],[LME Zinc stock]]*Table_Merge1[[#This Row],[Azad.Sell]]=0,"",Table_Merge1[[#This Row],[LME Zinc stock]]*Table_Merge1[[#This Row],[Azad.Sell]]),"")</f>
        <v/>
      </c>
      <c r="AS1006" s="288" t="str">
        <f>IFERROR(IF(Table_Merge1[[#This Row],[LME Zinc 3-month]]*Table_Merge1[[#This Row],[Azad.Sell]]=0,"",Table_Merge1[[#This Row],[LME Zinc 3-month]]*Table_Merge1[[#This Row],[Azad.Sell]]),"")</f>
        <v/>
      </c>
      <c r="AT1006"/>
    </row>
    <row r="1007" spans="1:46" x14ac:dyDescent="0.25">
      <c r="A1007" s="258">
        <v>42261</v>
      </c>
      <c r="B10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1394.06.23</v>
      </c>
      <c r="C1007" s="195">
        <f t="shared" ca="1" si="51"/>
        <v>1394</v>
      </c>
      <c r="D10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007" s="195">
        <f>_xlfn.NUMBERVALUE(RIGHT(Table11[[#This Row],[تاریخ شمسی]],2))</f>
        <v>23</v>
      </c>
      <c r="F10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06-23</v>
      </c>
      <c r="G1007" s="195" t="s">
        <v>1158</v>
      </c>
      <c r="I1007" s="259">
        <v>44805</v>
      </c>
      <c r="J1007">
        <v>29820</v>
      </c>
      <c r="L1007" s="259">
        <v>42261</v>
      </c>
      <c r="M1007">
        <v>34703</v>
      </c>
      <c r="O1007" s="284">
        <f>IFERROR(DATE(Table7[[#This Row],[year]],MONTH(DATEVALUE(Table7[[#This Row],[month]]&amp;"1")),Table7[[#This Row],[day]]),"")</f>
        <v>43635</v>
      </c>
      <c r="P1007" s="195" t="s">
        <v>4432</v>
      </c>
      <c r="Q1007" s="195">
        <v>2019</v>
      </c>
      <c r="R1007" s="195" t="s">
        <v>3441</v>
      </c>
      <c r="S1007" s="195">
        <v>19</v>
      </c>
      <c r="T1007" s="195">
        <v>1342.4</v>
      </c>
      <c r="U1007" s="195" t="s">
        <v>3621</v>
      </c>
      <c r="V1007" s="195" t="s">
        <v>3621</v>
      </c>
      <c r="X1007" s="260">
        <v>43714</v>
      </c>
      <c r="Z1007" s="260">
        <v>1</v>
      </c>
      <c r="AB1007" s="260" t="str">
        <f ca="1">IFERROR(IFERROR(VLOOKUP(Table_Merge1[[#This Row],[Column1]],Table11[#All],2,FALSE),LEFT(AB1008,8)&amp;IF(LEN((RIGHT(AB1008,2)+1))&lt;2,"0"&amp;(RIGHT(AB1008,2)+1),(RIGHT(AB1008,2)-1))),"")</f>
        <v>1398.06.13</v>
      </c>
      <c r="AC1007" s="259" t="str">
        <f ca="1">LEFT(Table_Merge1[[#This Row],[Column2]],4)</f>
        <v>1398</v>
      </c>
      <c r="AD1007" s="259" t="str">
        <f ca="1">RIGHT(LEFT(Table_Merge1[[#This Row],[Column2]],7),2)</f>
        <v>06</v>
      </c>
      <c r="AE1007" s="259" t="str">
        <f ca="1">RIGHT(Table_Merge1[[#This Row],[Column2]],2)</f>
        <v>13</v>
      </c>
      <c r="AH1007" s="260">
        <v>2019</v>
      </c>
      <c r="AI1007" t="s">
        <v>3447</v>
      </c>
      <c r="AJ1007" s="260">
        <v>6</v>
      </c>
      <c r="AK1007">
        <v>1504.95</v>
      </c>
      <c r="AL1007">
        <v>1782</v>
      </c>
      <c r="AM1007">
        <v>904175</v>
      </c>
      <c r="AP1007" s="287" t="str">
        <f>IFERROR(IF(Table_Merge1[[#This Row],[LME Zinc stock]]*Table_Merge1[[#This Row],[Nima.مقدار]]=0,"",Table_Merge1[[#This Row],[LME Zinc stock]]*Table_Merge1[[#This Row],[Nima.مقدار]]),"")</f>
        <v/>
      </c>
      <c r="AQ1007" s="287" t="str">
        <f>IFERROR(IF(Table_Merge1[[#This Row],[LME Zinc 3-month]]*Table_Merge1[[#This Row],[Nima.مقدار]]=0,"",Table_Merge1[[#This Row],[LME Zinc 3-month]]*Table_Merge1[[#This Row],[Nima.مقدار]]),"")</f>
        <v/>
      </c>
      <c r="AR1007" s="288" t="str">
        <f>IFERROR(IF(Table_Merge1[[#This Row],[LME Zinc stock]]*Table_Merge1[[#This Row],[Azad.Sell]]=0,"",Table_Merge1[[#This Row],[LME Zinc stock]]*Table_Merge1[[#This Row],[Azad.Sell]]),"")</f>
        <v/>
      </c>
      <c r="AS1007" s="288" t="str">
        <f>IFERROR(IF(Table_Merge1[[#This Row],[LME Zinc 3-month]]*Table_Merge1[[#This Row],[Azad.Sell]]=0,"",Table_Merge1[[#This Row],[LME Zinc 3-month]]*Table_Merge1[[#This Row],[Azad.Sell]]),"")</f>
        <v/>
      </c>
      <c r="AT1007"/>
    </row>
    <row r="1008" spans="1:46" x14ac:dyDescent="0.25">
      <c r="A1008" s="258">
        <v>42262</v>
      </c>
      <c r="B10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1394.06.24</v>
      </c>
      <c r="C1008" s="195">
        <f t="shared" ca="1" si="51"/>
        <v>1394</v>
      </c>
      <c r="D10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008" s="195">
        <f>_xlfn.NUMBERVALUE(RIGHT(Table11[[#This Row],[تاریخ شمسی]],2))</f>
        <v>24</v>
      </c>
      <c r="F10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06-24</v>
      </c>
      <c r="G1008" s="195" t="s">
        <v>1159</v>
      </c>
      <c r="I1008" s="259">
        <v>44806</v>
      </c>
      <c r="J1008">
        <v>29820</v>
      </c>
      <c r="L1008" s="259">
        <v>42262</v>
      </c>
      <c r="M1008">
        <v>34620</v>
      </c>
      <c r="O1008" s="283">
        <f>IFERROR(DATE(Table7[[#This Row],[year]],MONTH(DATEVALUE(Table7[[#This Row],[month]]&amp;"1")),Table7[[#This Row],[day]]),"")</f>
        <v>43634</v>
      </c>
      <c r="P1008" s="257" t="s">
        <v>4433</v>
      </c>
      <c r="Q1008" s="257">
        <v>2019</v>
      </c>
      <c r="R1008" s="257" t="s">
        <v>3441</v>
      </c>
      <c r="S1008" s="257">
        <v>18</v>
      </c>
      <c r="T1008" s="257">
        <v>1344.55</v>
      </c>
      <c r="U1008" s="257">
        <v>1793.5</v>
      </c>
      <c r="V1008" s="257">
        <v>996725</v>
      </c>
      <c r="X1008" s="260">
        <v>43713</v>
      </c>
      <c r="Y1008" t="s">
        <v>8630</v>
      </c>
      <c r="Z1008" s="260">
        <v>1</v>
      </c>
      <c r="AA1008">
        <v>1398</v>
      </c>
      <c r="AB1008" s="260" t="str">
        <f ca="1">IFERROR(IFERROR(VLOOKUP(Table_Merge1[[#This Row],[Column1]],Table11[#All],2,FALSE),LEFT(AB1009,8)&amp;IF(LEN((RIGHT(AB1009,2)+1))&lt;2,"0"&amp;(RIGHT(AB1009,2)+1),(RIGHT(AB1009,2)-1))),"")</f>
        <v>1398.06.14</v>
      </c>
      <c r="AC1008" s="259" t="str">
        <f ca="1">LEFT(Table_Merge1[[#This Row],[Column2]],4)</f>
        <v>1398</v>
      </c>
      <c r="AD1008" s="259" t="str">
        <f ca="1">RIGHT(LEFT(Table_Merge1[[#This Row],[Column2]],7),2)</f>
        <v>06</v>
      </c>
      <c r="AE1008" s="259" t="str">
        <f ca="1">RIGHT(Table_Merge1[[#This Row],[Column2]],2)</f>
        <v>14</v>
      </c>
      <c r="AF1008">
        <v>6</v>
      </c>
      <c r="AG1008">
        <v>14</v>
      </c>
      <c r="AH1008" s="260">
        <v>2019</v>
      </c>
      <c r="AI1008" t="s">
        <v>3447</v>
      </c>
      <c r="AJ1008" s="260">
        <v>5</v>
      </c>
      <c r="AK1008">
        <v>1542.6</v>
      </c>
      <c r="AL1008">
        <v>1779</v>
      </c>
      <c r="AM1008">
        <v>905725</v>
      </c>
      <c r="AO1008">
        <v>107880</v>
      </c>
      <c r="AP1008" s="287">
        <f>IFERROR(IF(Table_Merge1[[#This Row],[LME Zinc stock]]*Table_Merge1[[#This Row],[Nima.مقدار]]=0,"",Table_Merge1[[#This Row],[LME Zinc stock]]*Table_Merge1[[#This Row],[Nima.مقدار]]),"")</f>
        <v>97709613000</v>
      </c>
      <c r="AQ1008" s="287">
        <f>IFERROR(IF(Table_Merge1[[#This Row],[LME Zinc 3-month]]*Table_Merge1[[#This Row],[Nima.مقدار]]=0,"",Table_Merge1[[#This Row],[LME Zinc 3-month]]*Table_Merge1[[#This Row],[Nima.مقدار]]),"")</f>
        <v>191918520</v>
      </c>
      <c r="AR1008" s="288" t="str">
        <f>IFERROR(IF(Table_Merge1[[#This Row],[LME Zinc stock]]*Table_Merge1[[#This Row],[Azad.Sell]]=0,"",Table_Merge1[[#This Row],[LME Zinc stock]]*Table_Merge1[[#This Row],[Azad.Sell]]),"")</f>
        <v/>
      </c>
      <c r="AS1008" s="288" t="str">
        <f>IFERROR(IF(Table_Merge1[[#This Row],[LME Zinc 3-month]]*Table_Merge1[[#This Row],[Azad.Sell]]=0,"",Table_Merge1[[#This Row],[LME Zinc 3-month]]*Table_Merge1[[#This Row],[Azad.Sell]]),"")</f>
        <v/>
      </c>
      <c r="AT1008"/>
    </row>
    <row r="1009" spans="1:46" x14ac:dyDescent="0.25">
      <c r="A1009" s="258">
        <v>42263</v>
      </c>
      <c r="B10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1394.06.25</v>
      </c>
      <c r="C1009" s="195">
        <f t="shared" ca="1" si="51"/>
        <v>1394</v>
      </c>
      <c r="D10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009" s="195">
        <f>_xlfn.NUMBERVALUE(RIGHT(Table11[[#This Row],[تاریخ شمسی]],2))</f>
        <v>25</v>
      </c>
      <c r="F10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06-25</v>
      </c>
      <c r="G1009" s="195" t="s">
        <v>1160</v>
      </c>
      <c r="I1009" s="259">
        <v>44807</v>
      </c>
      <c r="J1009">
        <v>30000</v>
      </c>
      <c r="L1009" s="259">
        <v>42263</v>
      </c>
      <c r="M1009">
        <v>34464</v>
      </c>
      <c r="O1009" s="284">
        <f>IFERROR(DATE(Table7[[#This Row],[year]],MONTH(DATEVALUE(Table7[[#This Row],[month]]&amp;"1")),Table7[[#This Row],[day]]),"")</f>
        <v>43633</v>
      </c>
      <c r="P1009" s="195" t="s">
        <v>4434</v>
      </c>
      <c r="Q1009" s="195">
        <v>2019</v>
      </c>
      <c r="R1009" s="195" t="s">
        <v>3441</v>
      </c>
      <c r="S1009" s="195">
        <v>17</v>
      </c>
      <c r="T1009" s="195">
        <v>1333.2</v>
      </c>
      <c r="U1009" s="195">
        <v>1804</v>
      </c>
      <c r="V1009" s="195">
        <v>1003750</v>
      </c>
      <c r="X1009" s="260">
        <v>43712</v>
      </c>
      <c r="Y1009" t="s">
        <v>8629</v>
      </c>
      <c r="Z1009" s="260">
        <v>1</v>
      </c>
      <c r="AA1009">
        <v>1398</v>
      </c>
      <c r="AB1009" s="260" t="str">
        <f ca="1">IFERROR(IFERROR(VLOOKUP(Table_Merge1[[#This Row],[Column1]],Table11[#All],2,FALSE),LEFT(AB1010,8)&amp;IF(LEN((RIGHT(AB1010,2)+1))&lt;2,"0"&amp;(RIGHT(AB1010,2)+1),(RIGHT(AB1010,2)-1))),"")</f>
        <v>1398.06.13</v>
      </c>
      <c r="AC1009" s="259" t="str">
        <f ca="1">LEFT(Table_Merge1[[#This Row],[Column2]],4)</f>
        <v>1398</v>
      </c>
      <c r="AD1009" s="259" t="str">
        <f ca="1">RIGHT(LEFT(Table_Merge1[[#This Row],[Column2]],7),2)</f>
        <v>06</v>
      </c>
      <c r="AE1009" s="259" t="str">
        <f ca="1">RIGHT(Table_Merge1[[#This Row],[Column2]],2)</f>
        <v>13</v>
      </c>
      <c r="AF1009">
        <v>6</v>
      </c>
      <c r="AG1009">
        <v>13</v>
      </c>
      <c r="AH1009" s="260">
        <v>2019</v>
      </c>
      <c r="AI1009" t="s">
        <v>3447</v>
      </c>
      <c r="AJ1009" s="260">
        <v>4</v>
      </c>
      <c r="AK1009">
        <v>1538.8</v>
      </c>
      <c r="AL1009">
        <v>1805</v>
      </c>
      <c r="AM1009">
        <v>908425</v>
      </c>
      <c r="AO1009">
        <v>107810</v>
      </c>
      <c r="AP1009" s="287">
        <f>IFERROR(IF(Table_Merge1[[#This Row],[LME Zinc stock]]*Table_Merge1[[#This Row],[Nima.مقدار]]=0,"",Table_Merge1[[#This Row],[LME Zinc stock]]*Table_Merge1[[#This Row],[Nima.مقدار]]),"")</f>
        <v>97937299250</v>
      </c>
      <c r="AQ1009" s="287">
        <f>IFERROR(IF(Table_Merge1[[#This Row],[LME Zinc 3-month]]*Table_Merge1[[#This Row],[Nima.مقدار]]=0,"",Table_Merge1[[#This Row],[LME Zinc 3-month]]*Table_Merge1[[#This Row],[Nima.مقدار]]),"")</f>
        <v>194597050</v>
      </c>
      <c r="AR1009" s="288" t="str">
        <f>IFERROR(IF(Table_Merge1[[#This Row],[LME Zinc stock]]*Table_Merge1[[#This Row],[Azad.Sell]]=0,"",Table_Merge1[[#This Row],[LME Zinc stock]]*Table_Merge1[[#This Row],[Azad.Sell]]),"")</f>
        <v/>
      </c>
      <c r="AS1009" s="288" t="str">
        <f>IFERROR(IF(Table_Merge1[[#This Row],[LME Zinc 3-month]]*Table_Merge1[[#This Row],[Azad.Sell]]=0,"",Table_Merge1[[#This Row],[LME Zinc 3-month]]*Table_Merge1[[#This Row],[Azad.Sell]]),"")</f>
        <v/>
      </c>
      <c r="AT1009"/>
    </row>
    <row r="1010" spans="1:46" x14ac:dyDescent="0.25">
      <c r="A1010" s="258">
        <v>42264</v>
      </c>
      <c r="B10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1394.06.26</v>
      </c>
      <c r="C1010" s="195">
        <f t="shared" ca="1" si="51"/>
        <v>1394</v>
      </c>
      <c r="D10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010" s="195">
        <f>_xlfn.NUMBERVALUE(RIGHT(Table11[[#This Row],[تاریخ شمسی]],2))</f>
        <v>26</v>
      </c>
      <c r="F10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06-26</v>
      </c>
      <c r="G1010" s="195" t="s">
        <v>1161</v>
      </c>
      <c r="I1010" s="259">
        <v>44808</v>
      </c>
      <c r="J1010">
        <v>30250</v>
      </c>
      <c r="L1010" s="259">
        <v>42264</v>
      </c>
      <c r="M1010">
        <v>34438</v>
      </c>
      <c r="O1010" s="283">
        <f>IFERROR(DATE(Table7[[#This Row],[year]],MONTH(DATEVALUE(Table7[[#This Row],[month]]&amp;"1")),Table7[[#This Row],[day]]),"")</f>
        <v>43630</v>
      </c>
      <c r="P1010" s="257" t="s">
        <v>4435</v>
      </c>
      <c r="Q1010" s="257">
        <v>2019</v>
      </c>
      <c r="R1010" s="257" t="s">
        <v>3441</v>
      </c>
      <c r="S1010" s="257">
        <v>14</v>
      </c>
      <c r="T1010" s="257">
        <v>1352.45</v>
      </c>
      <c r="U1010" s="257">
        <v>1825</v>
      </c>
      <c r="V1010" s="257">
        <v>998600</v>
      </c>
      <c r="X1010" s="260">
        <v>43711</v>
      </c>
      <c r="Y1010" t="s">
        <v>8628</v>
      </c>
      <c r="Z1010" s="260">
        <v>1</v>
      </c>
      <c r="AA1010">
        <v>1398</v>
      </c>
      <c r="AB1010" s="260" t="str">
        <f ca="1">IFERROR(IFERROR(VLOOKUP(Table_Merge1[[#This Row],[Column1]],Table11[#All],2,FALSE),LEFT(AB1011,8)&amp;IF(LEN((RIGHT(AB1011,2)+1))&lt;2,"0"&amp;(RIGHT(AB1011,2)+1),(RIGHT(AB1011,2)-1))),"")</f>
        <v>1398.06.12</v>
      </c>
      <c r="AC1010" s="259" t="str">
        <f ca="1">LEFT(Table_Merge1[[#This Row],[Column2]],4)</f>
        <v>1398</v>
      </c>
      <c r="AD1010" s="259" t="str">
        <f ca="1">RIGHT(LEFT(Table_Merge1[[#This Row],[Column2]],7),2)</f>
        <v>06</v>
      </c>
      <c r="AE1010" s="259" t="str">
        <f ca="1">RIGHT(Table_Merge1[[#This Row],[Column2]],2)</f>
        <v>12</v>
      </c>
      <c r="AF1010">
        <v>6</v>
      </c>
      <c r="AG1010">
        <v>12</v>
      </c>
      <c r="AH1010" s="260">
        <v>2019</v>
      </c>
      <c r="AI1010" t="s">
        <v>3447</v>
      </c>
      <c r="AJ1010" s="260">
        <v>3</v>
      </c>
      <c r="AK1010">
        <v>1532.45</v>
      </c>
      <c r="AL1010">
        <v>1802</v>
      </c>
      <c r="AM1010">
        <v>910950</v>
      </c>
      <c r="AO1010">
        <v>108310</v>
      </c>
      <c r="AP1010" s="287">
        <f>IFERROR(IF(Table_Merge1[[#This Row],[LME Zinc stock]]*Table_Merge1[[#This Row],[Nima.مقدار]]=0,"",Table_Merge1[[#This Row],[LME Zinc stock]]*Table_Merge1[[#This Row],[Nima.مقدار]]),"")</f>
        <v>98664994500</v>
      </c>
      <c r="AQ1010" s="287">
        <f>IFERROR(IF(Table_Merge1[[#This Row],[LME Zinc 3-month]]*Table_Merge1[[#This Row],[Nima.مقدار]]=0,"",Table_Merge1[[#This Row],[LME Zinc 3-month]]*Table_Merge1[[#This Row],[Nima.مقدار]]),"")</f>
        <v>195174620</v>
      </c>
      <c r="AR1010" s="288" t="str">
        <f>IFERROR(IF(Table_Merge1[[#This Row],[LME Zinc stock]]*Table_Merge1[[#This Row],[Azad.Sell]]=0,"",Table_Merge1[[#This Row],[LME Zinc stock]]*Table_Merge1[[#This Row],[Azad.Sell]]),"")</f>
        <v/>
      </c>
      <c r="AS1010" s="288" t="str">
        <f>IFERROR(IF(Table_Merge1[[#This Row],[LME Zinc 3-month]]*Table_Merge1[[#This Row],[Azad.Sell]]=0,"",Table_Merge1[[#This Row],[LME Zinc 3-month]]*Table_Merge1[[#This Row],[Azad.Sell]]),"")</f>
        <v/>
      </c>
      <c r="AT1010"/>
    </row>
    <row r="1011" spans="1:46" x14ac:dyDescent="0.25">
      <c r="A1011" s="258">
        <v>42266</v>
      </c>
      <c r="B10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1394.06.28</v>
      </c>
      <c r="C1011" s="195">
        <f t="shared" ca="1" si="51"/>
        <v>1394</v>
      </c>
      <c r="D10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011" s="195">
        <f>_xlfn.NUMBERVALUE(RIGHT(Table11[[#This Row],[تاریخ شمسی]],2))</f>
        <v>28</v>
      </c>
      <c r="F10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06-28</v>
      </c>
      <c r="G1011" s="195" t="s">
        <v>1162</v>
      </c>
      <c r="I1011" s="259">
        <v>44809</v>
      </c>
      <c r="J1011">
        <v>30220</v>
      </c>
      <c r="L1011" s="259">
        <v>42266</v>
      </c>
      <c r="M1011">
        <v>34092</v>
      </c>
      <c r="O1011" s="284">
        <f>IFERROR(DATE(Table7[[#This Row],[year]],MONTH(DATEVALUE(Table7[[#This Row],[month]]&amp;"1")),Table7[[#This Row],[day]]),"")</f>
        <v>43629</v>
      </c>
      <c r="P1011" s="195" t="s">
        <v>4436</v>
      </c>
      <c r="Q1011" s="195">
        <v>2019</v>
      </c>
      <c r="R1011" s="195" t="s">
        <v>3441</v>
      </c>
      <c r="S1011" s="195">
        <v>13</v>
      </c>
      <c r="T1011" s="195">
        <v>1335.8</v>
      </c>
      <c r="U1011" s="195">
        <v>1801</v>
      </c>
      <c r="V1011" s="195">
        <v>1007300</v>
      </c>
      <c r="X1011" s="260">
        <v>43710</v>
      </c>
      <c r="Y1011" t="s">
        <v>8627</v>
      </c>
      <c r="Z1011" s="260">
        <v>1</v>
      </c>
      <c r="AA1011">
        <v>1398</v>
      </c>
      <c r="AB1011" s="260" t="str">
        <f ca="1">IFERROR(IFERROR(VLOOKUP(Table_Merge1[[#This Row],[Column1]],Table11[#All],2,FALSE),LEFT(AB1012,8)&amp;IF(LEN((RIGHT(AB1012,2)+1))&lt;2,"0"&amp;(RIGHT(AB1012,2)+1),(RIGHT(AB1012,2)-1))),"")</f>
        <v>1398.06.11</v>
      </c>
      <c r="AC1011" s="259" t="str">
        <f ca="1">LEFT(Table_Merge1[[#This Row],[Column2]],4)</f>
        <v>1398</v>
      </c>
      <c r="AD1011" s="259" t="str">
        <f ca="1">RIGHT(LEFT(Table_Merge1[[#This Row],[Column2]],7),2)</f>
        <v>06</v>
      </c>
      <c r="AE1011" s="259" t="str">
        <f ca="1">RIGHT(Table_Merge1[[#This Row],[Column2]],2)</f>
        <v>11</v>
      </c>
      <c r="AF1011">
        <v>6</v>
      </c>
      <c r="AG1011">
        <v>11</v>
      </c>
      <c r="AH1011" s="260">
        <v>2019</v>
      </c>
      <c r="AI1011" t="s">
        <v>3447</v>
      </c>
      <c r="AJ1011" s="260">
        <v>2</v>
      </c>
      <c r="AK1011">
        <v>1523.35</v>
      </c>
      <c r="AL1011">
        <v>1809</v>
      </c>
      <c r="AM1011">
        <v>913625</v>
      </c>
      <c r="AO1011">
        <v>108291</v>
      </c>
      <c r="AP1011" s="287">
        <f>IFERROR(IF(Table_Merge1[[#This Row],[LME Zinc stock]]*Table_Merge1[[#This Row],[Nima.مقدار]]=0,"",Table_Merge1[[#This Row],[LME Zinc stock]]*Table_Merge1[[#This Row],[Nima.مقدار]]),"")</f>
        <v>98937364875</v>
      </c>
      <c r="AQ1011" s="287">
        <f>IFERROR(IF(Table_Merge1[[#This Row],[LME Zinc 3-month]]*Table_Merge1[[#This Row],[Nima.مقدار]]=0,"",Table_Merge1[[#This Row],[LME Zinc 3-month]]*Table_Merge1[[#This Row],[Nima.مقدار]]),"")</f>
        <v>195898419</v>
      </c>
      <c r="AR1011" s="288" t="str">
        <f>IFERROR(IF(Table_Merge1[[#This Row],[LME Zinc stock]]*Table_Merge1[[#This Row],[Azad.Sell]]=0,"",Table_Merge1[[#This Row],[LME Zinc stock]]*Table_Merge1[[#This Row],[Azad.Sell]]),"")</f>
        <v/>
      </c>
      <c r="AS1011" s="288" t="str">
        <f>IFERROR(IF(Table_Merge1[[#This Row],[LME Zinc 3-month]]*Table_Merge1[[#This Row],[Azad.Sell]]=0,"",Table_Merge1[[#This Row],[LME Zinc 3-month]]*Table_Merge1[[#This Row],[Azad.Sell]]),"")</f>
        <v/>
      </c>
      <c r="AT1011"/>
    </row>
    <row r="1012" spans="1:46" x14ac:dyDescent="0.25">
      <c r="A1012" s="258">
        <v>42267</v>
      </c>
      <c r="B10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1394.06.29</v>
      </c>
      <c r="C1012" s="195">
        <f t="shared" ca="1" si="51"/>
        <v>1394</v>
      </c>
      <c r="D10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012" s="195">
        <f>_xlfn.NUMBERVALUE(RIGHT(Table11[[#This Row],[تاریخ شمسی]],2))</f>
        <v>29</v>
      </c>
      <c r="F10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06-29</v>
      </c>
      <c r="G1012" s="195" t="s">
        <v>1163</v>
      </c>
      <c r="I1012" s="259">
        <v>44810</v>
      </c>
      <c r="J1012">
        <v>30140</v>
      </c>
      <c r="L1012" s="259">
        <v>42267</v>
      </c>
      <c r="M1012">
        <v>34007</v>
      </c>
      <c r="O1012" s="283">
        <f>IFERROR(DATE(Table7[[#This Row],[year]],MONTH(DATEVALUE(Table7[[#This Row],[month]]&amp;"1")),Table7[[#This Row],[day]]),"")</f>
        <v>43628</v>
      </c>
      <c r="P1012" s="257" t="s">
        <v>4437</v>
      </c>
      <c r="Q1012" s="257">
        <v>2019</v>
      </c>
      <c r="R1012" s="257" t="s">
        <v>3441</v>
      </c>
      <c r="S1012" s="257">
        <v>12</v>
      </c>
      <c r="T1012" s="257">
        <v>1336.65</v>
      </c>
      <c r="U1012" s="257">
        <v>1773</v>
      </c>
      <c r="V1012" s="257">
        <v>1016025</v>
      </c>
      <c r="X1012" s="260">
        <v>43707</v>
      </c>
      <c r="Z1012" s="260">
        <v>1</v>
      </c>
      <c r="AB1012" s="260" t="str">
        <f ca="1">IFERROR(IFERROR(VLOOKUP(Table_Merge1[[#This Row],[Column1]],Table11[#All],2,FALSE),LEFT(AB1013,8)&amp;IF(LEN((RIGHT(AB1013,2)+1))&lt;2,"0"&amp;(RIGHT(AB1013,2)+1),(RIGHT(AB1013,2)-1))),"")</f>
        <v>1398.06.08</v>
      </c>
      <c r="AC1012" s="259" t="str">
        <f ca="1">LEFT(Table_Merge1[[#This Row],[Column2]],4)</f>
        <v>1398</v>
      </c>
      <c r="AD1012" s="259" t="str">
        <f ca="1">RIGHT(LEFT(Table_Merge1[[#This Row],[Column2]],7),2)</f>
        <v>06</v>
      </c>
      <c r="AE1012" s="259" t="str">
        <f ca="1">RIGHT(Table_Merge1[[#This Row],[Column2]],2)</f>
        <v>08</v>
      </c>
      <c r="AH1012" s="260">
        <v>2019</v>
      </c>
      <c r="AI1012" t="s">
        <v>3445</v>
      </c>
      <c r="AJ1012" s="260">
        <v>30</v>
      </c>
      <c r="AK1012">
        <v>1526.55</v>
      </c>
      <c r="AL1012">
        <v>1804</v>
      </c>
      <c r="AM1012">
        <v>916825</v>
      </c>
      <c r="AP1012" s="287" t="str">
        <f>IFERROR(IF(Table_Merge1[[#This Row],[LME Zinc stock]]*Table_Merge1[[#This Row],[Nima.مقدار]]=0,"",Table_Merge1[[#This Row],[LME Zinc stock]]*Table_Merge1[[#This Row],[Nima.مقدار]]),"")</f>
        <v/>
      </c>
      <c r="AQ1012" s="287" t="str">
        <f>IFERROR(IF(Table_Merge1[[#This Row],[LME Zinc 3-month]]*Table_Merge1[[#This Row],[Nima.مقدار]]=0,"",Table_Merge1[[#This Row],[LME Zinc 3-month]]*Table_Merge1[[#This Row],[Nima.مقدار]]),"")</f>
        <v/>
      </c>
      <c r="AR1012" s="288" t="str">
        <f>IFERROR(IF(Table_Merge1[[#This Row],[LME Zinc stock]]*Table_Merge1[[#This Row],[Azad.Sell]]=0,"",Table_Merge1[[#This Row],[LME Zinc stock]]*Table_Merge1[[#This Row],[Azad.Sell]]),"")</f>
        <v/>
      </c>
      <c r="AS1012" s="288" t="str">
        <f>IFERROR(IF(Table_Merge1[[#This Row],[LME Zinc 3-month]]*Table_Merge1[[#This Row],[Azad.Sell]]=0,"",Table_Merge1[[#This Row],[LME Zinc 3-month]]*Table_Merge1[[#This Row],[Azad.Sell]]),"")</f>
        <v/>
      </c>
      <c r="AT1012"/>
    </row>
    <row r="1013" spans="1:46" x14ac:dyDescent="0.25">
      <c r="A1013" s="258">
        <v>42268</v>
      </c>
      <c r="B10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1394.06.30</v>
      </c>
      <c r="C1013" s="195">
        <f t="shared" ca="1" si="51"/>
        <v>1394</v>
      </c>
      <c r="D10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013" s="195">
        <f>_xlfn.NUMBERVALUE(RIGHT(Table11[[#This Row],[تاریخ شمسی]],2))</f>
        <v>30</v>
      </c>
      <c r="F10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06-30</v>
      </c>
      <c r="G1013" s="195" t="s">
        <v>1164</v>
      </c>
      <c r="I1013" s="259">
        <v>44811</v>
      </c>
      <c r="J1013">
        <v>30180</v>
      </c>
      <c r="L1013" s="259">
        <v>42268</v>
      </c>
      <c r="M1013">
        <v>33802</v>
      </c>
      <c r="O1013" s="284">
        <f>IFERROR(DATE(Table7[[#This Row],[year]],MONTH(DATEVALUE(Table7[[#This Row],[month]]&amp;"1")),Table7[[#This Row],[day]]),"")</f>
        <v>43627</v>
      </c>
      <c r="P1013" s="195" t="s">
        <v>4438</v>
      </c>
      <c r="Q1013" s="195">
        <v>2019</v>
      </c>
      <c r="R1013" s="195" t="s">
        <v>3441</v>
      </c>
      <c r="S1013" s="195">
        <v>11</v>
      </c>
      <c r="T1013" s="195">
        <v>1322.65</v>
      </c>
      <c r="U1013" s="195">
        <v>1767.5</v>
      </c>
      <c r="V1013" s="195">
        <v>1023450</v>
      </c>
      <c r="X1013" s="260">
        <v>43706</v>
      </c>
      <c r="Y1013" t="s">
        <v>8626</v>
      </c>
      <c r="Z1013" s="260">
        <v>1</v>
      </c>
      <c r="AA1013">
        <v>1398</v>
      </c>
      <c r="AB1013" s="260" t="str">
        <f ca="1">IFERROR(IFERROR(VLOOKUP(Table_Merge1[[#This Row],[Column1]],Table11[#All],2,FALSE),LEFT(AB1014,8)&amp;IF(LEN((RIGHT(AB1014,2)+1))&lt;2,"0"&amp;(RIGHT(AB1014,2)+1),(RIGHT(AB1014,2)-1))),"")</f>
        <v>1398.06.07</v>
      </c>
      <c r="AC1013" s="259" t="str">
        <f ca="1">LEFT(Table_Merge1[[#This Row],[Column2]],4)</f>
        <v>1398</v>
      </c>
      <c r="AD1013" s="259" t="str">
        <f ca="1">RIGHT(LEFT(Table_Merge1[[#This Row],[Column2]],7),2)</f>
        <v>06</v>
      </c>
      <c r="AE1013" s="259" t="str">
        <f ca="1">RIGHT(Table_Merge1[[#This Row],[Column2]],2)</f>
        <v>07</v>
      </c>
      <c r="AF1013">
        <v>6</v>
      </c>
      <c r="AG1013">
        <v>7</v>
      </c>
      <c r="AH1013" s="260">
        <v>2019</v>
      </c>
      <c r="AI1013" t="s">
        <v>3445</v>
      </c>
      <c r="AJ1013" s="260">
        <v>29</v>
      </c>
      <c r="AK1013">
        <v>1536.65</v>
      </c>
      <c r="AL1013">
        <v>1796.5</v>
      </c>
      <c r="AM1013">
        <v>920000</v>
      </c>
      <c r="AO1013">
        <v>111022</v>
      </c>
      <c r="AP1013" s="287">
        <f>IFERROR(IF(Table_Merge1[[#This Row],[LME Zinc stock]]*Table_Merge1[[#This Row],[Nima.مقدار]]=0,"",Table_Merge1[[#This Row],[LME Zinc stock]]*Table_Merge1[[#This Row],[Nima.مقدار]]),"")</f>
        <v>102140240000</v>
      </c>
      <c r="AQ1013" s="287">
        <f>IFERROR(IF(Table_Merge1[[#This Row],[LME Zinc 3-month]]*Table_Merge1[[#This Row],[Nima.مقدار]]=0,"",Table_Merge1[[#This Row],[LME Zinc 3-month]]*Table_Merge1[[#This Row],[Nima.مقدار]]),"")</f>
        <v>199451023</v>
      </c>
      <c r="AR1013" s="288" t="str">
        <f>IFERROR(IF(Table_Merge1[[#This Row],[LME Zinc stock]]*Table_Merge1[[#This Row],[Azad.Sell]]=0,"",Table_Merge1[[#This Row],[LME Zinc stock]]*Table_Merge1[[#This Row],[Azad.Sell]]),"")</f>
        <v/>
      </c>
      <c r="AS1013" s="288" t="str">
        <f>IFERROR(IF(Table_Merge1[[#This Row],[LME Zinc 3-month]]*Table_Merge1[[#This Row],[Azad.Sell]]=0,"",Table_Merge1[[#This Row],[LME Zinc 3-month]]*Table_Merge1[[#This Row],[Azad.Sell]]),"")</f>
        <v/>
      </c>
      <c r="AT1013"/>
    </row>
    <row r="1014" spans="1:46" x14ac:dyDescent="0.25">
      <c r="A1014" s="258">
        <v>42269</v>
      </c>
      <c r="B10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1394.06.31</v>
      </c>
      <c r="C1014" s="195">
        <f t="shared" ca="1" si="51"/>
        <v>1394</v>
      </c>
      <c r="D10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014" s="195">
        <f>_xlfn.NUMBERVALUE(RIGHT(Table11[[#This Row],[تاریخ شمسی]],2))</f>
        <v>31</v>
      </c>
      <c r="F10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06-31</v>
      </c>
      <c r="G1014" s="195" t="s">
        <v>1165</v>
      </c>
      <c r="I1014" s="259">
        <v>44812</v>
      </c>
      <c r="J1014">
        <v>30250</v>
      </c>
      <c r="L1014" s="259">
        <v>42269</v>
      </c>
      <c r="M1014">
        <v>33903</v>
      </c>
      <c r="O1014" s="283">
        <f>IFERROR(DATE(Table7[[#This Row],[year]],MONTH(DATEVALUE(Table7[[#This Row],[month]]&amp;"1")),Table7[[#This Row],[day]]),"")</f>
        <v>43626</v>
      </c>
      <c r="P1014" s="257" t="s">
        <v>4439</v>
      </c>
      <c r="Q1014" s="257">
        <v>2019</v>
      </c>
      <c r="R1014" s="257" t="s">
        <v>3441</v>
      </c>
      <c r="S1014" s="257">
        <v>10</v>
      </c>
      <c r="T1014" s="257">
        <v>1328.6</v>
      </c>
      <c r="U1014" s="257">
        <v>1803</v>
      </c>
      <c r="V1014" s="257">
        <v>1031625</v>
      </c>
      <c r="X1014" s="260">
        <v>43705</v>
      </c>
      <c r="Y1014" t="s">
        <v>8625</v>
      </c>
      <c r="Z1014" s="260">
        <v>1</v>
      </c>
      <c r="AA1014">
        <v>1398</v>
      </c>
      <c r="AB1014" s="260" t="str">
        <f ca="1">IFERROR(IFERROR(VLOOKUP(Table_Merge1[[#This Row],[Column1]],Table11[#All],2,FALSE),LEFT(AB1015,8)&amp;IF(LEN((RIGHT(AB1015,2)+1))&lt;2,"0"&amp;(RIGHT(AB1015,2)+1),(RIGHT(AB1015,2)-1))),"")</f>
        <v>1398.06.06</v>
      </c>
      <c r="AC1014" s="259" t="str">
        <f ca="1">LEFT(Table_Merge1[[#This Row],[Column2]],4)</f>
        <v>1398</v>
      </c>
      <c r="AD1014" s="259" t="str">
        <f ca="1">RIGHT(LEFT(Table_Merge1[[#This Row],[Column2]],7),2)</f>
        <v>06</v>
      </c>
      <c r="AE1014" s="259" t="str">
        <f ca="1">RIGHT(Table_Merge1[[#This Row],[Column2]],2)</f>
        <v>06</v>
      </c>
      <c r="AF1014">
        <v>6</v>
      </c>
      <c r="AG1014">
        <v>6</v>
      </c>
      <c r="AH1014" s="260">
        <v>2019</v>
      </c>
      <c r="AI1014" t="s">
        <v>3445</v>
      </c>
      <c r="AJ1014" s="260">
        <v>28</v>
      </c>
      <c r="AK1014">
        <v>1541.75</v>
      </c>
      <c r="AL1014">
        <v>1787.5</v>
      </c>
      <c r="AM1014">
        <v>923225</v>
      </c>
      <c r="AO1014">
        <v>111145</v>
      </c>
      <c r="AP1014" s="287">
        <f>IFERROR(IF(Table_Merge1[[#This Row],[LME Zinc stock]]*Table_Merge1[[#This Row],[Nima.مقدار]]=0,"",Table_Merge1[[#This Row],[LME Zinc stock]]*Table_Merge1[[#This Row],[Nima.مقدار]]),"")</f>
        <v>102611842625</v>
      </c>
      <c r="AQ1014" s="287">
        <f>IFERROR(IF(Table_Merge1[[#This Row],[LME Zinc 3-month]]*Table_Merge1[[#This Row],[Nima.مقدار]]=0,"",Table_Merge1[[#This Row],[LME Zinc 3-month]]*Table_Merge1[[#This Row],[Nima.مقدار]]),"")</f>
        <v>198671687.5</v>
      </c>
      <c r="AR1014" s="288" t="str">
        <f>IFERROR(IF(Table_Merge1[[#This Row],[LME Zinc stock]]*Table_Merge1[[#This Row],[Azad.Sell]]=0,"",Table_Merge1[[#This Row],[LME Zinc stock]]*Table_Merge1[[#This Row],[Azad.Sell]]),"")</f>
        <v/>
      </c>
      <c r="AS1014" s="288" t="str">
        <f>IFERROR(IF(Table_Merge1[[#This Row],[LME Zinc 3-month]]*Table_Merge1[[#This Row],[Azad.Sell]]=0,"",Table_Merge1[[#This Row],[LME Zinc 3-month]]*Table_Merge1[[#This Row],[Azad.Sell]]),"")</f>
        <v/>
      </c>
      <c r="AT1014"/>
    </row>
    <row r="1015" spans="1:46" x14ac:dyDescent="0.25">
      <c r="A1015" s="258">
        <v>42270</v>
      </c>
      <c r="B10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1394.07.01</v>
      </c>
      <c r="C1015" s="195">
        <f t="shared" ca="1" si="51"/>
        <v>1394</v>
      </c>
      <c r="D10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15" s="195">
        <f>_xlfn.NUMBERVALUE(RIGHT(Table11[[#This Row],[تاریخ شمسی]],2))</f>
        <v>1</v>
      </c>
      <c r="F10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07-01</v>
      </c>
      <c r="G1015" s="195" t="s">
        <v>1166</v>
      </c>
      <c r="I1015" s="259">
        <v>44813</v>
      </c>
      <c r="J1015">
        <v>30300</v>
      </c>
      <c r="L1015" s="259">
        <v>42270</v>
      </c>
      <c r="M1015">
        <v>34010</v>
      </c>
      <c r="O1015" s="284">
        <f>IFERROR(DATE(Table7[[#This Row],[year]],MONTH(DATEVALUE(Table7[[#This Row],[month]]&amp;"1")),Table7[[#This Row],[day]]),"")</f>
        <v>43623</v>
      </c>
      <c r="P1015" s="195" t="s">
        <v>4440</v>
      </c>
      <c r="Q1015" s="195">
        <v>2019</v>
      </c>
      <c r="R1015" s="195" t="s">
        <v>3441</v>
      </c>
      <c r="S1015" s="195">
        <v>7</v>
      </c>
      <c r="T1015" s="195">
        <v>1334.3</v>
      </c>
      <c r="U1015" s="195">
        <v>1776.5</v>
      </c>
      <c r="V1015" s="195">
        <v>1038700</v>
      </c>
      <c r="X1015" s="260">
        <v>43704</v>
      </c>
      <c r="Y1015" t="s">
        <v>8624</v>
      </c>
      <c r="Z1015" s="260">
        <v>1</v>
      </c>
      <c r="AA1015">
        <v>1398</v>
      </c>
      <c r="AB1015" s="260" t="str">
        <f ca="1">IFERROR(IFERROR(VLOOKUP(Table_Merge1[[#This Row],[Column1]],Table11[#All],2,FALSE),LEFT(AB1016,8)&amp;IF(LEN((RIGHT(AB1016,2)+1))&lt;2,"0"&amp;(RIGHT(AB1016,2)+1),(RIGHT(AB1016,2)-1))),"")</f>
        <v>1398.06.05</v>
      </c>
      <c r="AC1015" s="259" t="str">
        <f ca="1">LEFT(Table_Merge1[[#This Row],[Column2]],4)</f>
        <v>1398</v>
      </c>
      <c r="AD1015" s="259" t="str">
        <f ca="1">RIGHT(LEFT(Table_Merge1[[#This Row],[Column2]],7),2)</f>
        <v>06</v>
      </c>
      <c r="AE1015" s="259" t="str">
        <f ca="1">RIGHT(Table_Merge1[[#This Row],[Column2]],2)</f>
        <v>05</v>
      </c>
      <c r="AF1015">
        <v>6</v>
      </c>
      <c r="AG1015">
        <v>5</v>
      </c>
      <c r="AH1015" s="260">
        <v>2019</v>
      </c>
      <c r="AI1015" t="s">
        <v>3445</v>
      </c>
      <c r="AJ1015" s="260">
        <v>27</v>
      </c>
      <c r="AK1015">
        <v>1531.85</v>
      </c>
      <c r="AL1015">
        <v>1778</v>
      </c>
      <c r="AM1015">
        <v>918925</v>
      </c>
      <c r="AO1015">
        <v>111291</v>
      </c>
      <c r="AP1015" s="287">
        <f>IFERROR(IF(Table_Merge1[[#This Row],[LME Zinc stock]]*Table_Merge1[[#This Row],[Nima.مقدار]]=0,"",Table_Merge1[[#This Row],[LME Zinc stock]]*Table_Merge1[[#This Row],[Nima.مقدار]]),"")</f>
        <v>102268082175</v>
      </c>
      <c r="AQ1015" s="287">
        <f>IFERROR(IF(Table_Merge1[[#This Row],[LME Zinc 3-month]]*Table_Merge1[[#This Row],[Nima.مقدار]]=0,"",Table_Merge1[[#This Row],[LME Zinc 3-month]]*Table_Merge1[[#This Row],[Nima.مقدار]]),"")</f>
        <v>197875398</v>
      </c>
      <c r="AR1015" s="288" t="str">
        <f>IFERROR(IF(Table_Merge1[[#This Row],[LME Zinc stock]]*Table_Merge1[[#This Row],[Azad.Sell]]=0,"",Table_Merge1[[#This Row],[LME Zinc stock]]*Table_Merge1[[#This Row],[Azad.Sell]]),"")</f>
        <v/>
      </c>
      <c r="AS1015" s="288" t="str">
        <f>IFERROR(IF(Table_Merge1[[#This Row],[LME Zinc 3-month]]*Table_Merge1[[#This Row],[Azad.Sell]]=0,"",Table_Merge1[[#This Row],[LME Zinc 3-month]]*Table_Merge1[[#This Row],[Azad.Sell]]),"")</f>
        <v/>
      </c>
      <c r="AT1015"/>
    </row>
    <row r="1016" spans="1:46" x14ac:dyDescent="0.25">
      <c r="A1016" s="258">
        <v>42273</v>
      </c>
      <c r="B10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1394.07.04</v>
      </c>
      <c r="C1016" s="195">
        <f t="shared" ca="1" si="51"/>
        <v>1394</v>
      </c>
      <c r="D10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16" s="195">
        <f>_xlfn.NUMBERVALUE(RIGHT(Table11[[#This Row],[تاریخ شمسی]],2))</f>
        <v>4</v>
      </c>
      <c r="F10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07-04</v>
      </c>
      <c r="G1016" s="195" t="s">
        <v>1167</v>
      </c>
      <c r="I1016" s="259">
        <v>44814</v>
      </c>
      <c r="J1016">
        <v>30380</v>
      </c>
      <c r="L1016" s="259">
        <v>42273</v>
      </c>
      <c r="M1016">
        <v>33983</v>
      </c>
      <c r="O1016" s="283">
        <f>IFERROR(DATE(Table7[[#This Row],[year]],MONTH(DATEVALUE(Table7[[#This Row],[month]]&amp;"1")),Table7[[#This Row],[day]]),"")</f>
        <v>43622</v>
      </c>
      <c r="P1016" s="257" t="s">
        <v>4441</v>
      </c>
      <c r="Q1016" s="257">
        <v>2019</v>
      </c>
      <c r="R1016" s="257" t="s">
        <v>3441</v>
      </c>
      <c r="S1016" s="257">
        <v>6</v>
      </c>
      <c r="T1016" s="257">
        <v>1336.65</v>
      </c>
      <c r="U1016" s="257">
        <v>1763</v>
      </c>
      <c r="V1016" s="257">
        <v>1046850</v>
      </c>
      <c r="X1016" s="260">
        <v>43700</v>
      </c>
      <c r="Z1016" s="260">
        <v>1</v>
      </c>
      <c r="AB1016" s="260" t="str">
        <f ca="1">IFERROR(IFERROR(VLOOKUP(Table_Merge1[[#This Row],[Column1]],Table11[#All],2,FALSE),LEFT(AB1017,8)&amp;IF(LEN((RIGHT(AB1017,2)+1))&lt;2,"0"&amp;(RIGHT(AB1017,2)+1),(RIGHT(AB1017,2)-1))),"")</f>
        <v>1398.05.30</v>
      </c>
      <c r="AC1016" s="259" t="str">
        <f ca="1">LEFT(Table_Merge1[[#This Row],[Column2]],4)</f>
        <v>1398</v>
      </c>
      <c r="AD1016" s="259" t="str">
        <f ca="1">RIGHT(LEFT(Table_Merge1[[#This Row],[Column2]],7),2)</f>
        <v>05</v>
      </c>
      <c r="AE1016" s="259" t="str">
        <f ca="1">RIGHT(Table_Merge1[[#This Row],[Column2]],2)</f>
        <v>30</v>
      </c>
      <c r="AH1016" s="260">
        <v>2019</v>
      </c>
      <c r="AI1016" t="s">
        <v>3445</v>
      </c>
      <c r="AJ1016" s="260">
        <v>23</v>
      </c>
      <c r="AK1016">
        <v>1495.5</v>
      </c>
      <c r="AL1016">
        <v>1764.5</v>
      </c>
      <c r="AM1016">
        <v>922375</v>
      </c>
      <c r="AP1016" s="287" t="str">
        <f>IFERROR(IF(Table_Merge1[[#This Row],[LME Zinc stock]]*Table_Merge1[[#This Row],[Nima.مقدار]]=0,"",Table_Merge1[[#This Row],[LME Zinc stock]]*Table_Merge1[[#This Row],[Nima.مقدار]]),"")</f>
        <v/>
      </c>
      <c r="AQ1016" s="287" t="str">
        <f>IFERROR(IF(Table_Merge1[[#This Row],[LME Zinc 3-month]]*Table_Merge1[[#This Row],[Nima.مقدار]]=0,"",Table_Merge1[[#This Row],[LME Zinc 3-month]]*Table_Merge1[[#This Row],[Nima.مقدار]]),"")</f>
        <v/>
      </c>
      <c r="AR1016" s="288" t="str">
        <f>IFERROR(IF(Table_Merge1[[#This Row],[LME Zinc stock]]*Table_Merge1[[#This Row],[Azad.Sell]]=0,"",Table_Merge1[[#This Row],[LME Zinc stock]]*Table_Merge1[[#This Row],[Azad.Sell]]),"")</f>
        <v/>
      </c>
      <c r="AS1016" s="288" t="str">
        <f>IFERROR(IF(Table_Merge1[[#This Row],[LME Zinc 3-month]]*Table_Merge1[[#This Row],[Azad.Sell]]=0,"",Table_Merge1[[#This Row],[LME Zinc 3-month]]*Table_Merge1[[#This Row],[Azad.Sell]]),"")</f>
        <v/>
      </c>
      <c r="AT1016"/>
    </row>
    <row r="1017" spans="1:46" x14ac:dyDescent="0.25">
      <c r="A1017" s="258">
        <v>42274</v>
      </c>
      <c r="B10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1394.07.05</v>
      </c>
      <c r="C1017" s="195">
        <f t="shared" ca="1" si="51"/>
        <v>1394</v>
      </c>
      <c r="D10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17" s="195">
        <f>_xlfn.NUMBERVALUE(RIGHT(Table11[[#This Row],[تاریخ شمسی]],2))</f>
        <v>5</v>
      </c>
      <c r="F10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07-05</v>
      </c>
      <c r="G1017" s="195" t="s">
        <v>1168</v>
      </c>
      <c r="I1017" s="259">
        <v>44815</v>
      </c>
      <c r="J1017">
        <v>30900</v>
      </c>
      <c r="L1017" s="259">
        <v>42274</v>
      </c>
      <c r="M1017">
        <v>34084</v>
      </c>
      <c r="O1017" s="284">
        <f>IFERROR(DATE(Table7[[#This Row],[year]],MONTH(DATEVALUE(Table7[[#This Row],[month]]&amp;"1")),Table7[[#This Row],[day]]),"")</f>
        <v>43621</v>
      </c>
      <c r="P1017" s="195" t="s">
        <v>4442</v>
      </c>
      <c r="Q1017" s="195">
        <v>2019</v>
      </c>
      <c r="R1017" s="195" t="s">
        <v>3441</v>
      </c>
      <c r="S1017" s="195">
        <v>5</v>
      </c>
      <c r="T1017" s="195">
        <v>1337.75</v>
      </c>
      <c r="U1017" s="195">
        <v>1754.5</v>
      </c>
      <c r="V1017" s="195">
        <v>1055075</v>
      </c>
      <c r="X1017" s="260">
        <v>43699</v>
      </c>
      <c r="Y1017" t="s">
        <v>8623</v>
      </c>
      <c r="Z1017" s="260">
        <v>1</v>
      </c>
      <c r="AA1017">
        <v>1398</v>
      </c>
      <c r="AB1017" s="260" t="str">
        <f ca="1">IFERROR(IFERROR(VLOOKUP(Table_Merge1[[#This Row],[Column1]],Table11[#All],2,FALSE),LEFT(AB1018,8)&amp;IF(LEN((RIGHT(AB1018,2)+1))&lt;2,"0"&amp;(RIGHT(AB1018,2)+1),(RIGHT(AB1018,2)-1))),"")</f>
        <v>1398.05.31</v>
      </c>
      <c r="AC1017" s="259" t="str">
        <f ca="1">LEFT(Table_Merge1[[#This Row],[Column2]],4)</f>
        <v>1398</v>
      </c>
      <c r="AD1017" s="259" t="str">
        <f ca="1">RIGHT(LEFT(Table_Merge1[[#This Row],[Column2]],7),2)</f>
        <v>05</v>
      </c>
      <c r="AE1017" s="259" t="str">
        <f ca="1">RIGHT(Table_Merge1[[#This Row],[Column2]],2)</f>
        <v>31</v>
      </c>
      <c r="AF1017">
        <v>5</v>
      </c>
      <c r="AG1017">
        <v>31</v>
      </c>
      <c r="AH1017" s="260">
        <v>2019</v>
      </c>
      <c r="AI1017" t="s">
        <v>3445</v>
      </c>
      <c r="AJ1017" s="260">
        <v>22</v>
      </c>
      <c r="AK1017">
        <v>1498.7</v>
      </c>
      <c r="AL1017">
        <v>1743.5</v>
      </c>
      <c r="AM1017">
        <v>913925</v>
      </c>
      <c r="AO1017">
        <v>112913</v>
      </c>
      <c r="AP1017" s="287">
        <f>IFERROR(IF(Table_Merge1[[#This Row],[LME Zinc stock]]*Table_Merge1[[#This Row],[Nima.مقدار]]=0,"",Table_Merge1[[#This Row],[LME Zinc stock]]*Table_Merge1[[#This Row],[Nima.مقدار]]),"")</f>
        <v>103194013525</v>
      </c>
      <c r="AQ1017" s="287">
        <f>IFERROR(IF(Table_Merge1[[#This Row],[LME Zinc 3-month]]*Table_Merge1[[#This Row],[Nima.مقدار]]=0,"",Table_Merge1[[#This Row],[LME Zinc 3-month]]*Table_Merge1[[#This Row],[Nima.مقدار]]),"")</f>
        <v>196863815.5</v>
      </c>
      <c r="AR1017" s="288" t="str">
        <f>IFERROR(IF(Table_Merge1[[#This Row],[LME Zinc stock]]*Table_Merge1[[#This Row],[Azad.Sell]]=0,"",Table_Merge1[[#This Row],[LME Zinc stock]]*Table_Merge1[[#This Row],[Azad.Sell]]),"")</f>
        <v/>
      </c>
      <c r="AS1017" s="288" t="str">
        <f>IFERROR(IF(Table_Merge1[[#This Row],[LME Zinc 3-month]]*Table_Merge1[[#This Row],[Azad.Sell]]=0,"",Table_Merge1[[#This Row],[LME Zinc 3-month]]*Table_Merge1[[#This Row],[Azad.Sell]]),"")</f>
        <v/>
      </c>
      <c r="AT1017"/>
    </row>
    <row r="1018" spans="1:46" x14ac:dyDescent="0.25">
      <c r="A1018" s="258">
        <v>42275</v>
      </c>
      <c r="B10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1394.07.06</v>
      </c>
      <c r="C1018" s="195">
        <f t="shared" ca="1" si="51"/>
        <v>1394</v>
      </c>
      <c r="D10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18" s="195">
        <f>_xlfn.NUMBERVALUE(RIGHT(Table11[[#This Row],[تاریخ شمسی]],2))</f>
        <v>6</v>
      </c>
      <c r="F10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07-06</v>
      </c>
      <c r="G1018" s="195" t="s">
        <v>1169</v>
      </c>
      <c r="I1018" s="259">
        <v>44816</v>
      </c>
      <c r="J1018">
        <v>31100</v>
      </c>
      <c r="L1018" s="259">
        <v>42275</v>
      </c>
      <c r="M1018">
        <v>34210</v>
      </c>
      <c r="O1018" s="283">
        <f>IFERROR(DATE(Table7[[#This Row],[year]],MONTH(DATEVALUE(Table7[[#This Row],[month]]&amp;"1")),Table7[[#This Row],[day]]),"")</f>
        <v>43620</v>
      </c>
      <c r="P1018" s="257" t="s">
        <v>4443</v>
      </c>
      <c r="Q1018" s="257">
        <v>2019</v>
      </c>
      <c r="R1018" s="257" t="s">
        <v>3441</v>
      </c>
      <c r="S1018" s="257">
        <v>4</v>
      </c>
      <c r="T1018" s="257">
        <v>1323.6</v>
      </c>
      <c r="U1018" s="257">
        <v>1771</v>
      </c>
      <c r="V1018" s="257">
        <v>1064625</v>
      </c>
      <c r="X1018" s="260">
        <v>43698</v>
      </c>
      <c r="Y1018" t="s">
        <v>8622</v>
      </c>
      <c r="Z1018" s="260">
        <v>1</v>
      </c>
      <c r="AA1018">
        <v>1398</v>
      </c>
      <c r="AB1018" s="260" t="str">
        <f ca="1">IFERROR(IFERROR(VLOOKUP(Table_Merge1[[#This Row],[Column1]],Table11[#All],2,FALSE),LEFT(AB1019,8)&amp;IF(LEN((RIGHT(AB1019,2)+1))&lt;2,"0"&amp;(RIGHT(AB1019,2)+1),(RIGHT(AB1019,2)-1))),"")</f>
        <v>1398.05.30</v>
      </c>
      <c r="AC1018" s="259" t="str">
        <f ca="1">LEFT(Table_Merge1[[#This Row],[Column2]],4)</f>
        <v>1398</v>
      </c>
      <c r="AD1018" s="259" t="str">
        <f ca="1">RIGHT(LEFT(Table_Merge1[[#This Row],[Column2]],7),2)</f>
        <v>05</v>
      </c>
      <c r="AE1018" s="259" t="str">
        <f ca="1">RIGHT(Table_Merge1[[#This Row],[Column2]],2)</f>
        <v>30</v>
      </c>
      <c r="AF1018">
        <v>5</v>
      </c>
      <c r="AG1018">
        <v>30</v>
      </c>
      <c r="AH1018" s="260">
        <v>2019</v>
      </c>
      <c r="AI1018" t="s">
        <v>3445</v>
      </c>
      <c r="AJ1018" s="260">
        <v>21</v>
      </c>
      <c r="AK1018">
        <v>1499.65</v>
      </c>
      <c r="AL1018">
        <v>1745.5</v>
      </c>
      <c r="AM1018">
        <v>919050</v>
      </c>
      <c r="AO1018">
        <v>112359</v>
      </c>
      <c r="AP1018" s="287">
        <f>IFERROR(IF(Table_Merge1[[#This Row],[LME Zinc stock]]*Table_Merge1[[#This Row],[Nima.مقدار]]=0,"",Table_Merge1[[#This Row],[LME Zinc stock]]*Table_Merge1[[#This Row],[Nima.مقدار]]),"")</f>
        <v>103263538950</v>
      </c>
      <c r="AQ1018" s="287">
        <f>IFERROR(IF(Table_Merge1[[#This Row],[LME Zinc 3-month]]*Table_Merge1[[#This Row],[Nima.مقدار]]=0,"",Table_Merge1[[#This Row],[LME Zinc 3-month]]*Table_Merge1[[#This Row],[Nima.مقدار]]),"")</f>
        <v>196122634.5</v>
      </c>
      <c r="AR1018" s="288" t="str">
        <f>IFERROR(IF(Table_Merge1[[#This Row],[LME Zinc stock]]*Table_Merge1[[#This Row],[Azad.Sell]]=0,"",Table_Merge1[[#This Row],[LME Zinc stock]]*Table_Merge1[[#This Row],[Azad.Sell]]),"")</f>
        <v/>
      </c>
      <c r="AS1018" s="288" t="str">
        <f>IFERROR(IF(Table_Merge1[[#This Row],[LME Zinc 3-month]]*Table_Merge1[[#This Row],[Azad.Sell]]=0,"",Table_Merge1[[#This Row],[LME Zinc 3-month]]*Table_Merge1[[#This Row],[Azad.Sell]]),"")</f>
        <v/>
      </c>
      <c r="AT1018"/>
    </row>
    <row r="1019" spans="1:46" x14ac:dyDescent="0.25">
      <c r="A1019" s="258">
        <v>42276</v>
      </c>
      <c r="B10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1394.07.07</v>
      </c>
      <c r="C1019" s="195">
        <f t="shared" ca="1" si="51"/>
        <v>1394</v>
      </c>
      <c r="D10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19" s="195">
        <f>_xlfn.NUMBERVALUE(RIGHT(Table11[[#This Row],[تاریخ شمسی]],2))</f>
        <v>7</v>
      </c>
      <c r="F10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07-07</v>
      </c>
      <c r="G1019" s="195" t="s">
        <v>1170</v>
      </c>
      <c r="I1019" s="259">
        <v>44817</v>
      </c>
      <c r="J1019">
        <v>31700</v>
      </c>
      <c r="L1019" s="259">
        <v>42276</v>
      </c>
      <c r="M1019">
        <v>34204</v>
      </c>
      <c r="O1019" s="284">
        <f>IFERROR(DATE(Table7[[#This Row],[year]],MONTH(DATEVALUE(Table7[[#This Row],[month]]&amp;"1")),Table7[[#This Row],[day]]),"")</f>
        <v>43619</v>
      </c>
      <c r="P1019" s="195" t="s">
        <v>4444</v>
      </c>
      <c r="Q1019" s="195">
        <v>2019</v>
      </c>
      <c r="R1019" s="195" t="s">
        <v>3441</v>
      </c>
      <c r="S1019" s="195">
        <v>3</v>
      </c>
      <c r="T1019" s="195">
        <v>1313.95</v>
      </c>
      <c r="U1019" s="195">
        <v>1788</v>
      </c>
      <c r="V1019" s="195">
        <v>1075750</v>
      </c>
      <c r="X1019" s="260">
        <v>43697</v>
      </c>
      <c r="Z1019" s="260">
        <v>1</v>
      </c>
      <c r="AB1019" s="260" t="str">
        <f ca="1">IFERROR(IFERROR(VLOOKUP(Table_Merge1[[#This Row],[Column1]],Table11[#All],2,FALSE),LEFT(AB1020,8)&amp;IF(LEN((RIGHT(AB1020,2)+1))&lt;2,"0"&amp;(RIGHT(AB1020,2)+1),(RIGHT(AB1020,2)-1))),"")</f>
        <v>1398.05.27</v>
      </c>
      <c r="AC1019" s="259" t="str">
        <f ca="1">LEFT(Table_Merge1[[#This Row],[Column2]],4)</f>
        <v>1398</v>
      </c>
      <c r="AD1019" s="259" t="str">
        <f ca="1">RIGHT(LEFT(Table_Merge1[[#This Row],[Column2]],7),2)</f>
        <v>05</v>
      </c>
      <c r="AE1019" s="259" t="str">
        <f ca="1">RIGHT(Table_Merge1[[#This Row],[Column2]],2)</f>
        <v>27</v>
      </c>
      <c r="AH1019" s="260">
        <v>2019</v>
      </c>
      <c r="AI1019" t="s">
        <v>3445</v>
      </c>
      <c r="AJ1019" s="260">
        <v>20</v>
      </c>
      <c r="AK1019">
        <v>1502.65</v>
      </c>
      <c r="AL1019" t="s">
        <v>3621</v>
      </c>
      <c r="AM1019" t="s">
        <v>3621</v>
      </c>
      <c r="AP1019" s="287" t="str">
        <f>IFERROR(IF(Table_Merge1[[#This Row],[LME Zinc stock]]*Table_Merge1[[#This Row],[Nima.مقدار]]=0,"",Table_Merge1[[#This Row],[LME Zinc stock]]*Table_Merge1[[#This Row],[Nima.مقدار]]),"")</f>
        <v/>
      </c>
      <c r="AQ1019" s="287" t="str">
        <f>IFERROR(IF(Table_Merge1[[#This Row],[LME Zinc 3-month]]*Table_Merge1[[#This Row],[Nima.مقدار]]=0,"",Table_Merge1[[#This Row],[LME Zinc 3-month]]*Table_Merge1[[#This Row],[Nima.مقدار]]),"")</f>
        <v/>
      </c>
      <c r="AR1019" s="288" t="str">
        <f>IFERROR(IF(Table_Merge1[[#This Row],[LME Zinc stock]]*Table_Merge1[[#This Row],[Azad.Sell]]=0,"",Table_Merge1[[#This Row],[LME Zinc stock]]*Table_Merge1[[#This Row],[Azad.Sell]]),"")</f>
        <v/>
      </c>
      <c r="AS1019" s="288" t="str">
        <f>IFERROR(IF(Table_Merge1[[#This Row],[LME Zinc 3-month]]*Table_Merge1[[#This Row],[Azad.Sell]]=0,"",Table_Merge1[[#This Row],[LME Zinc 3-month]]*Table_Merge1[[#This Row],[Azad.Sell]]),"")</f>
        <v/>
      </c>
      <c r="AT1019"/>
    </row>
    <row r="1020" spans="1:46" x14ac:dyDescent="0.25">
      <c r="A1020" s="258">
        <v>42277</v>
      </c>
      <c r="B10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1394.07.08</v>
      </c>
      <c r="C1020" s="195">
        <f t="shared" ca="1" si="51"/>
        <v>1394</v>
      </c>
      <c r="D10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20" s="195">
        <f>_xlfn.NUMBERVALUE(RIGHT(Table11[[#This Row],[تاریخ شمسی]],2))</f>
        <v>8</v>
      </c>
      <c r="F10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07-08</v>
      </c>
      <c r="G1020" s="195" t="s">
        <v>1171</v>
      </c>
      <c r="I1020" s="259">
        <v>44818</v>
      </c>
      <c r="J1020">
        <v>31500</v>
      </c>
      <c r="L1020" s="259">
        <v>42277</v>
      </c>
      <c r="M1020">
        <v>34358</v>
      </c>
      <c r="O1020" s="283">
        <f>IFERROR(DATE(Table7[[#This Row],[year]],MONTH(DATEVALUE(Table7[[#This Row],[month]]&amp;"1")),Table7[[#This Row],[day]]),"")</f>
        <v>43616</v>
      </c>
      <c r="P1020" s="257" t="s">
        <v>4445</v>
      </c>
      <c r="Q1020" s="257">
        <v>2019</v>
      </c>
      <c r="R1020" s="257" t="s">
        <v>3439</v>
      </c>
      <c r="S1020" s="257">
        <v>31</v>
      </c>
      <c r="T1020" s="257">
        <v>1296</v>
      </c>
      <c r="U1020" s="257">
        <v>1784</v>
      </c>
      <c r="V1020" s="257">
        <v>1096300</v>
      </c>
      <c r="X1020" s="260">
        <v>43696</v>
      </c>
      <c r="Y1020" t="s">
        <v>8621</v>
      </c>
      <c r="Z1020" s="260">
        <v>2</v>
      </c>
      <c r="AA1020">
        <v>1398</v>
      </c>
      <c r="AB1020" s="260" t="str">
        <f ca="1">IFERROR(IFERROR(VLOOKUP(Table_Merge1[[#This Row],[Column1]],Table11[#All],2,FALSE),LEFT(AB1021,8)&amp;IF(LEN((RIGHT(AB1021,2)+1))&lt;2,"0"&amp;(RIGHT(AB1021,2)+1),(RIGHT(AB1021,2)-1))),"")</f>
        <v>1398.05.28</v>
      </c>
      <c r="AC1020" s="259" t="str">
        <f ca="1">LEFT(Table_Merge1[[#This Row],[Column2]],4)</f>
        <v>1398</v>
      </c>
      <c r="AD1020" s="259" t="str">
        <f ca="1">RIGHT(LEFT(Table_Merge1[[#This Row],[Column2]],7),2)</f>
        <v>05</v>
      </c>
      <c r="AE1020" s="259" t="str">
        <f ca="1">RIGHT(Table_Merge1[[#This Row],[Column2]],2)</f>
        <v>28</v>
      </c>
      <c r="AF1020">
        <v>5</v>
      </c>
      <c r="AG1020">
        <v>28</v>
      </c>
      <c r="AH1020" s="260">
        <v>2019</v>
      </c>
      <c r="AI1020" t="s">
        <v>3445</v>
      </c>
      <c r="AJ1020" s="260">
        <v>19</v>
      </c>
      <c r="AK1020">
        <v>1499.35</v>
      </c>
      <c r="AL1020">
        <v>1741.5</v>
      </c>
      <c r="AM1020">
        <v>927000</v>
      </c>
      <c r="AO1020">
        <v>112282</v>
      </c>
      <c r="AP1020" s="287">
        <f>IFERROR(IF(Table_Merge1[[#This Row],[LME Zinc stock]]*Table_Merge1[[#This Row],[Nima.مقدار]]=0,"",Table_Merge1[[#This Row],[LME Zinc stock]]*Table_Merge1[[#This Row],[Nima.مقدار]]),"")</f>
        <v>104085414000</v>
      </c>
      <c r="AQ1020" s="287">
        <f>IFERROR(IF(Table_Merge1[[#This Row],[LME Zinc 3-month]]*Table_Merge1[[#This Row],[Nima.مقدار]]=0,"",Table_Merge1[[#This Row],[LME Zinc 3-month]]*Table_Merge1[[#This Row],[Nima.مقدار]]),"")</f>
        <v>195539103</v>
      </c>
      <c r="AR1020" s="288" t="str">
        <f>IFERROR(IF(Table_Merge1[[#This Row],[LME Zinc stock]]*Table_Merge1[[#This Row],[Azad.Sell]]=0,"",Table_Merge1[[#This Row],[LME Zinc stock]]*Table_Merge1[[#This Row],[Azad.Sell]]),"")</f>
        <v/>
      </c>
      <c r="AS1020" s="288" t="str">
        <f>IFERROR(IF(Table_Merge1[[#This Row],[LME Zinc 3-month]]*Table_Merge1[[#This Row],[Azad.Sell]]=0,"",Table_Merge1[[#This Row],[LME Zinc 3-month]]*Table_Merge1[[#This Row],[Azad.Sell]]),"")</f>
        <v/>
      </c>
      <c r="AT1020"/>
    </row>
    <row r="1021" spans="1:46" x14ac:dyDescent="0.25">
      <c r="A1021" s="258">
        <v>42278</v>
      </c>
      <c r="B10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1394.07.09</v>
      </c>
      <c r="C1021" s="195">
        <f t="shared" ca="1" si="51"/>
        <v>1394</v>
      </c>
      <c r="D10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21" s="195">
        <f>_xlfn.NUMBERVALUE(RIGHT(Table11[[#This Row],[تاریخ شمسی]],2))</f>
        <v>9</v>
      </c>
      <c r="F10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07-09</v>
      </c>
      <c r="G1021" s="195" t="s">
        <v>1172</v>
      </c>
      <c r="I1021" s="259">
        <v>44819</v>
      </c>
      <c r="J1021">
        <v>31670</v>
      </c>
      <c r="L1021" s="259">
        <v>42278</v>
      </c>
      <c r="M1021">
        <v>34350</v>
      </c>
      <c r="O1021" s="284">
        <f>IFERROR(DATE(Table7[[#This Row],[year]],MONTH(DATEVALUE(Table7[[#This Row],[month]]&amp;"1")),Table7[[#This Row],[day]]),"")</f>
        <v>43614</v>
      </c>
      <c r="P1021" s="195" t="s">
        <v>4446</v>
      </c>
      <c r="Q1021" s="195">
        <v>2019</v>
      </c>
      <c r="R1021" s="195" t="s">
        <v>3439</v>
      </c>
      <c r="S1021" s="195">
        <v>29</v>
      </c>
      <c r="T1021" s="195">
        <v>1283.5</v>
      </c>
      <c r="U1021" s="195">
        <v>1753</v>
      </c>
      <c r="V1021" s="195">
        <v>1105750</v>
      </c>
      <c r="X1021" s="260">
        <v>43693</v>
      </c>
      <c r="Z1021" s="260">
        <v>2</v>
      </c>
      <c r="AB1021" s="260" t="str">
        <f ca="1">IFERROR(IFERROR(VLOOKUP(Table_Merge1[[#This Row],[Column1]],Table11[#All],2,FALSE),LEFT(AB1022,8)&amp;IF(LEN((RIGHT(AB1022,2)+1))&lt;2,"0"&amp;(RIGHT(AB1022,2)+1),(RIGHT(AB1022,2)-1))),"")</f>
        <v>1398.05.23</v>
      </c>
      <c r="AC1021" s="259" t="str">
        <f ca="1">LEFT(Table_Merge1[[#This Row],[Column2]],4)</f>
        <v>1398</v>
      </c>
      <c r="AD1021" s="259" t="str">
        <f ca="1">RIGHT(LEFT(Table_Merge1[[#This Row],[Column2]],7),2)</f>
        <v>05</v>
      </c>
      <c r="AE1021" s="259" t="str">
        <f ca="1">RIGHT(Table_Merge1[[#This Row],[Column2]],2)</f>
        <v>23</v>
      </c>
      <c r="AH1021" s="260">
        <v>2019</v>
      </c>
      <c r="AI1021" t="s">
        <v>3445</v>
      </c>
      <c r="AJ1021" s="260">
        <v>16</v>
      </c>
      <c r="AK1021">
        <v>1509.05</v>
      </c>
      <c r="AL1021">
        <v>1742.5</v>
      </c>
      <c r="AM1021">
        <v>928275</v>
      </c>
      <c r="AP1021" s="287" t="str">
        <f>IFERROR(IF(Table_Merge1[[#This Row],[LME Zinc stock]]*Table_Merge1[[#This Row],[Nima.مقدار]]=0,"",Table_Merge1[[#This Row],[LME Zinc stock]]*Table_Merge1[[#This Row],[Nima.مقدار]]),"")</f>
        <v/>
      </c>
      <c r="AQ1021" s="287" t="str">
        <f>IFERROR(IF(Table_Merge1[[#This Row],[LME Zinc 3-month]]*Table_Merge1[[#This Row],[Nima.مقدار]]=0,"",Table_Merge1[[#This Row],[LME Zinc 3-month]]*Table_Merge1[[#This Row],[Nima.مقدار]]),"")</f>
        <v/>
      </c>
      <c r="AR1021" s="288" t="str">
        <f>IFERROR(IF(Table_Merge1[[#This Row],[LME Zinc stock]]*Table_Merge1[[#This Row],[Azad.Sell]]=0,"",Table_Merge1[[#This Row],[LME Zinc stock]]*Table_Merge1[[#This Row],[Azad.Sell]]),"")</f>
        <v/>
      </c>
      <c r="AS1021" s="288" t="str">
        <f>IFERROR(IF(Table_Merge1[[#This Row],[LME Zinc 3-month]]*Table_Merge1[[#This Row],[Azad.Sell]]=0,"",Table_Merge1[[#This Row],[LME Zinc 3-month]]*Table_Merge1[[#This Row],[Azad.Sell]]),"")</f>
        <v/>
      </c>
      <c r="AT1021"/>
    </row>
    <row r="1022" spans="1:46" x14ac:dyDescent="0.25">
      <c r="A1022" s="258">
        <v>42280</v>
      </c>
      <c r="B10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1394.07.11</v>
      </c>
      <c r="C1022" s="195">
        <f t="shared" ca="1" si="51"/>
        <v>1394</v>
      </c>
      <c r="D10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22" s="195">
        <f>_xlfn.NUMBERVALUE(RIGHT(Table11[[#This Row],[تاریخ شمسی]],2))</f>
        <v>11</v>
      </c>
      <c r="F10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07-11</v>
      </c>
      <c r="G1022" s="195" t="s">
        <v>1173</v>
      </c>
      <c r="I1022" s="259">
        <v>44820</v>
      </c>
      <c r="J1022">
        <v>31670</v>
      </c>
      <c r="L1022" s="259">
        <v>42280</v>
      </c>
      <c r="M1022">
        <v>34444</v>
      </c>
      <c r="O1022" s="283">
        <f>IFERROR(DATE(Table7[[#This Row],[year]],MONTH(DATEVALUE(Table7[[#This Row],[month]]&amp;"1")),Table7[[#This Row],[day]]),"")</f>
        <v>43613</v>
      </c>
      <c r="P1022" s="257" t="s">
        <v>4447</v>
      </c>
      <c r="Q1022" s="257">
        <v>2019</v>
      </c>
      <c r="R1022" s="257" t="s">
        <v>3439</v>
      </c>
      <c r="S1022" s="257">
        <v>28</v>
      </c>
      <c r="T1022" s="257">
        <v>1283.9000000000001</v>
      </c>
      <c r="U1022" s="257">
        <v>1765.5</v>
      </c>
      <c r="V1022" s="257">
        <v>1111475</v>
      </c>
      <c r="X1022" s="260">
        <v>43692</v>
      </c>
      <c r="Y1022" t="s">
        <v>8620</v>
      </c>
      <c r="Z1022" s="260">
        <v>2</v>
      </c>
      <c r="AA1022">
        <v>1398</v>
      </c>
      <c r="AB1022" s="260" t="str">
        <f ca="1">IFERROR(IFERROR(VLOOKUP(Table_Merge1[[#This Row],[Column1]],Table11[#All],2,FALSE),LEFT(AB1023,8)&amp;IF(LEN((RIGHT(AB1023,2)+1))&lt;2,"0"&amp;(RIGHT(AB1023,2)+1),(RIGHT(AB1023,2)-1))),"")</f>
        <v>1398.05.24</v>
      </c>
      <c r="AC1022" s="259" t="str">
        <f ca="1">LEFT(Table_Merge1[[#This Row],[Column2]],4)</f>
        <v>1398</v>
      </c>
      <c r="AD1022" s="259" t="str">
        <f ca="1">RIGHT(LEFT(Table_Merge1[[#This Row],[Column2]],7),2)</f>
        <v>05</v>
      </c>
      <c r="AE1022" s="259" t="str">
        <f ca="1">RIGHT(Table_Merge1[[#This Row],[Column2]],2)</f>
        <v>24</v>
      </c>
      <c r="AF1022">
        <v>5</v>
      </c>
      <c r="AG1022">
        <v>24</v>
      </c>
      <c r="AH1022" s="260">
        <v>2019</v>
      </c>
      <c r="AI1022" t="s">
        <v>3445</v>
      </c>
      <c r="AJ1022" s="260">
        <v>15</v>
      </c>
      <c r="AK1022">
        <v>1517.65</v>
      </c>
      <c r="AL1022">
        <v>1758.5</v>
      </c>
      <c r="AM1022">
        <v>936225</v>
      </c>
      <c r="AO1022">
        <v>113298</v>
      </c>
      <c r="AP1022" s="287">
        <f>IFERROR(IF(Table_Merge1[[#This Row],[LME Zinc stock]]*Table_Merge1[[#This Row],[Nima.مقدار]]=0,"",Table_Merge1[[#This Row],[LME Zinc stock]]*Table_Merge1[[#This Row],[Nima.مقدار]]),"")</f>
        <v>106072420050</v>
      </c>
      <c r="AQ1022" s="287">
        <f>IFERROR(IF(Table_Merge1[[#This Row],[LME Zinc 3-month]]*Table_Merge1[[#This Row],[Nima.مقدار]]=0,"",Table_Merge1[[#This Row],[LME Zinc 3-month]]*Table_Merge1[[#This Row],[Nima.مقدار]]),"")</f>
        <v>199234533</v>
      </c>
      <c r="AR1022" s="288" t="str">
        <f>IFERROR(IF(Table_Merge1[[#This Row],[LME Zinc stock]]*Table_Merge1[[#This Row],[Azad.Sell]]=0,"",Table_Merge1[[#This Row],[LME Zinc stock]]*Table_Merge1[[#This Row],[Azad.Sell]]),"")</f>
        <v/>
      </c>
      <c r="AS1022" s="288" t="str">
        <f>IFERROR(IF(Table_Merge1[[#This Row],[LME Zinc 3-month]]*Table_Merge1[[#This Row],[Azad.Sell]]=0,"",Table_Merge1[[#This Row],[LME Zinc 3-month]]*Table_Merge1[[#This Row],[Azad.Sell]]),"")</f>
        <v/>
      </c>
      <c r="AT1022"/>
    </row>
    <row r="1023" spans="1:46" x14ac:dyDescent="0.25">
      <c r="A1023" s="258">
        <v>42281</v>
      </c>
      <c r="B10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1394.07.12</v>
      </c>
      <c r="C1023" s="195">
        <f t="shared" ca="1" si="51"/>
        <v>1394</v>
      </c>
      <c r="D10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23" s="195">
        <f>_xlfn.NUMBERVALUE(RIGHT(Table11[[#This Row],[تاریخ شمسی]],2))</f>
        <v>12</v>
      </c>
      <c r="F10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07-12</v>
      </c>
      <c r="G1023" s="195" t="s">
        <v>1174</v>
      </c>
      <c r="I1023" s="259">
        <v>44821</v>
      </c>
      <c r="J1023">
        <v>31900</v>
      </c>
      <c r="L1023" s="259">
        <v>42281</v>
      </c>
      <c r="M1023">
        <v>34465</v>
      </c>
      <c r="O1023" s="284">
        <f>IFERROR(DATE(Table7[[#This Row],[year]],MONTH(DATEVALUE(Table7[[#This Row],[month]]&amp;"1")),Table7[[#This Row],[day]]),"")</f>
        <v>43609</v>
      </c>
      <c r="P1023" s="195" t="s">
        <v>4448</v>
      </c>
      <c r="Q1023" s="195">
        <v>2019</v>
      </c>
      <c r="R1023" s="195" t="s">
        <v>3439</v>
      </c>
      <c r="S1023" s="195">
        <v>24</v>
      </c>
      <c r="T1023" s="195">
        <v>1281.5</v>
      </c>
      <c r="U1023" s="195">
        <v>1774</v>
      </c>
      <c r="V1023" s="195">
        <v>1114125</v>
      </c>
      <c r="X1023" s="260">
        <v>43691</v>
      </c>
      <c r="Y1023" t="s">
        <v>8619</v>
      </c>
      <c r="Z1023" s="260">
        <v>2</v>
      </c>
      <c r="AA1023">
        <v>1398</v>
      </c>
      <c r="AB1023" s="260" t="str">
        <f ca="1">IFERROR(IFERROR(VLOOKUP(Table_Merge1[[#This Row],[Column1]],Table11[#All],2,FALSE),LEFT(AB1024,8)&amp;IF(LEN((RIGHT(AB1024,2)+1))&lt;2,"0"&amp;(RIGHT(AB1024,2)+1),(RIGHT(AB1024,2)-1))),"")</f>
        <v>1398.05.23</v>
      </c>
      <c r="AC1023" s="259" t="str">
        <f ca="1">LEFT(Table_Merge1[[#This Row],[Column2]],4)</f>
        <v>1398</v>
      </c>
      <c r="AD1023" s="259" t="str">
        <f ca="1">RIGHT(LEFT(Table_Merge1[[#This Row],[Column2]],7),2)</f>
        <v>05</v>
      </c>
      <c r="AE1023" s="259" t="str">
        <f ca="1">RIGHT(Table_Merge1[[#This Row],[Column2]],2)</f>
        <v>23</v>
      </c>
      <c r="AF1023">
        <v>5</v>
      </c>
      <c r="AG1023">
        <v>23</v>
      </c>
      <c r="AH1023" s="260">
        <v>2019</v>
      </c>
      <c r="AI1023" t="s">
        <v>3445</v>
      </c>
      <c r="AJ1023" s="260">
        <v>14</v>
      </c>
      <c r="AK1023">
        <v>1500.35</v>
      </c>
      <c r="AL1023">
        <v>1778</v>
      </c>
      <c r="AM1023">
        <v>929125</v>
      </c>
      <c r="AO1023">
        <v>112806</v>
      </c>
      <c r="AP1023" s="287">
        <f>IFERROR(IF(Table_Merge1[[#This Row],[LME Zinc stock]]*Table_Merge1[[#This Row],[Nima.مقدار]]=0,"",Table_Merge1[[#This Row],[LME Zinc stock]]*Table_Merge1[[#This Row],[Nima.مقدار]]),"")</f>
        <v>104810874750</v>
      </c>
      <c r="AQ1023" s="287">
        <f>IFERROR(IF(Table_Merge1[[#This Row],[LME Zinc 3-month]]*Table_Merge1[[#This Row],[Nima.مقدار]]=0,"",Table_Merge1[[#This Row],[LME Zinc 3-month]]*Table_Merge1[[#This Row],[Nima.مقدار]]),"")</f>
        <v>200569068</v>
      </c>
      <c r="AR1023" s="288" t="str">
        <f>IFERROR(IF(Table_Merge1[[#This Row],[LME Zinc stock]]*Table_Merge1[[#This Row],[Azad.Sell]]=0,"",Table_Merge1[[#This Row],[LME Zinc stock]]*Table_Merge1[[#This Row],[Azad.Sell]]),"")</f>
        <v/>
      </c>
      <c r="AS1023" s="288" t="str">
        <f>IFERROR(IF(Table_Merge1[[#This Row],[LME Zinc 3-month]]*Table_Merge1[[#This Row],[Azad.Sell]]=0,"",Table_Merge1[[#This Row],[LME Zinc 3-month]]*Table_Merge1[[#This Row],[Azad.Sell]]),"")</f>
        <v/>
      </c>
      <c r="AT1023"/>
    </row>
    <row r="1024" spans="1:46" x14ac:dyDescent="0.25">
      <c r="A1024" s="258">
        <v>42282</v>
      </c>
      <c r="B10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1394.07.13</v>
      </c>
      <c r="C1024" s="195">
        <f t="shared" ca="1" si="51"/>
        <v>1394</v>
      </c>
      <c r="D10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24" s="195">
        <f>_xlfn.NUMBERVALUE(RIGHT(Table11[[#This Row],[تاریخ شمسی]],2))</f>
        <v>13</v>
      </c>
      <c r="F10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07-13</v>
      </c>
      <c r="G1024" s="195" t="s">
        <v>1175</v>
      </c>
      <c r="I1024" s="259">
        <v>44822</v>
      </c>
      <c r="J1024">
        <v>31750</v>
      </c>
      <c r="L1024" s="259">
        <v>42282</v>
      </c>
      <c r="M1024">
        <v>34514</v>
      </c>
      <c r="O1024" s="283">
        <f>IFERROR(DATE(Table7[[#This Row],[year]],MONTH(DATEVALUE(Table7[[#This Row],[month]]&amp;"1")),Table7[[#This Row],[day]]),"")</f>
        <v>43608</v>
      </c>
      <c r="P1024" s="257" t="s">
        <v>4449</v>
      </c>
      <c r="Q1024" s="257">
        <v>2019</v>
      </c>
      <c r="R1024" s="257" t="s">
        <v>3439</v>
      </c>
      <c r="S1024" s="257">
        <v>23</v>
      </c>
      <c r="T1024" s="257">
        <v>1275.95</v>
      </c>
      <c r="U1024" s="257">
        <v>1794</v>
      </c>
      <c r="V1024" s="257">
        <v>1119350</v>
      </c>
      <c r="X1024" s="260">
        <v>43690</v>
      </c>
      <c r="Y1024" t="s">
        <v>8618</v>
      </c>
      <c r="Z1024" s="260">
        <v>2</v>
      </c>
      <c r="AA1024">
        <v>1398</v>
      </c>
      <c r="AB1024" s="260" t="str">
        <f ca="1">IFERROR(IFERROR(VLOOKUP(Table_Merge1[[#This Row],[Column1]],Table11[#All],2,FALSE),LEFT(AB1025,8)&amp;IF(LEN((RIGHT(AB1025,2)+1))&lt;2,"0"&amp;(RIGHT(AB1025,2)+1),(RIGHT(AB1025,2)-1))),"")</f>
        <v>1398.05.22</v>
      </c>
      <c r="AC1024" s="259" t="str">
        <f ca="1">LEFT(Table_Merge1[[#This Row],[Column2]],4)</f>
        <v>1398</v>
      </c>
      <c r="AD1024" s="259" t="str">
        <f ca="1">RIGHT(LEFT(Table_Merge1[[#This Row],[Column2]],7),2)</f>
        <v>05</v>
      </c>
      <c r="AE1024" s="259" t="str">
        <f ca="1">RIGHT(Table_Merge1[[#This Row],[Column2]],2)</f>
        <v>22</v>
      </c>
      <c r="AF1024">
        <v>5</v>
      </c>
      <c r="AG1024">
        <v>22</v>
      </c>
      <c r="AH1024" s="260">
        <v>2019</v>
      </c>
      <c r="AI1024" t="s">
        <v>3445</v>
      </c>
      <c r="AJ1024" s="260">
        <v>13</v>
      </c>
      <c r="AK1024">
        <v>1527.2</v>
      </c>
      <c r="AL1024">
        <v>1770</v>
      </c>
      <c r="AM1024">
        <v>935200</v>
      </c>
      <c r="AO1024">
        <v>113494</v>
      </c>
      <c r="AP1024" s="287">
        <f>IFERROR(IF(Table_Merge1[[#This Row],[LME Zinc stock]]*Table_Merge1[[#This Row],[Nima.مقدار]]=0,"",Table_Merge1[[#This Row],[LME Zinc stock]]*Table_Merge1[[#This Row],[Nima.مقدار]]),"")</f>
        <v>106139588800</v>
      </c>
      <c r="AQ1024" s="287">
        <f>IFERROR(IF(Table_Merge1[[#This Row],[LME Zinc 3-month]]*Table_Merge1[[#This Row],[Nima.مقدار]]=0,"",Table_Merge1[[#This Row],[LME Zinc 3-month]]*Table_Merge1[[#This Row],[Nima.مقدار]]),"")</f>
        <v>200884380</v>
      </c>
      <c r="AR1024" s="288" t="str">
        <f>IFERROR(IF(Table_Merge1[[#This Row],[LME Zinc stock]]*Table_Merge1[[#This Row],[Azad.Sell]]=0,"",Table_Merge1[[#This Row],[LME Zinc stock]]*Table_Merge1[[#This Row],[Azad.Sell]]),"")</f>
        <v/>
      </c>
      <c r="AS1024" s="288" t="str">
        <f>IFERROR(IF(Table_Merge1[[#This Row],[LME Zinc 3-month]]*Table_Merge1[[#This Row],[Azad.Sell]]=0,"",Table_Merge1[[#This Row],[LME Zinc 3-month]]*Table_Merge1[[#This Row],[Azad.Sell]]),"")</f>
        <v/>
      </c>
      <c r="AT1024"/>
    </row>
    <row r="1025" spans="1:46" x14ac:dyDescent="0.25">
      <c r="A1025" s="258">
        <v>42283</v>
      </c>
      <c r="B10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1394.07.14</v>
      </c>
      <c r="C1025" s="195">
        <f t="shared" ca="1" si="51"/>
        <v>1394</v>
      </c>
      <c r="D10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25" s="195">
        <f>_xlfn.NUMBERVALUE(RIGHT(Table11[[#This Row],[تاریخ شمسی]],2))</f>
        <v>14</v>
      </c>
      <c r="F10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07-14</v>
      </c>
      <c r="G1025" s="195" t="s">
        <v>1176</v>
      </c>
      <c r="I1025" s="259">
        <v>44823</v>
      </c>
      <c r="J1025">
        <v>31800</v>
      </c>
      <c r="L1025" s="259">
        <v>42283</v>
      </c>
      <c r="M1025">
        <v>34649</v>
      </c>
      <c r="O1025" s="284">
        <f>IFERROR(DATE(Table7[[#This Row],[year]],MONTH(DATEVALUE(Table7[[#This Row],[month]]&amp;"1")),Table7[[#This Row],[day]]),"")</f>
        <v>43607</v>
      </c>
      <c r="P1025" s="195" t="s">
        <v>4450</v>
      </c>
      <c r="Q1025" s="195">
        <v>2019</v>
      </c>
      <c r="R1025" s="195" t="s">
        <v>3439</v>
      </c>
      <c r="S1025" s="195">
        <v>22</v>
      </c>
      <c r="T1025" s="195">
        <v>1274</v>
      </c>
      <c r="U1025" s="195">
        <v>1776</v>
      </c>
      <c r="V1025" s="195">
        <v>1131900</v>
      </c>
      <c r="X1025" s="260">
        <v>43689</v>
      </c>
      <c r="Z1025" s="260">
        <v>2</v>
      </c>
      <c r="AB1025" s="260" t="str">
        <f ca="1">IFERROR(IFERROR(VLOOKUP(Table_Merge1[[#This Row],[Column1]],Table11[#All],2,FALSE),LEFT(AB1026,8)&amp;IF(LEN((RIGHT(AB1026,2)+1))&lt;2,"0"&amp;(RIGHT(AB1026,2)+1),(RIGHT(AB1026,2)-1))),"")</f>
        <v>1398.05.15</v>
      </c>
      <c r="AC1025" s="259" t="str">
        <f ca="1">LEFT(Table_Merge1[[#This Row],[Column2]],4)</f>
        <v>1398</v>
      </c>
      <c r="AD1025" s="259" t="str">
        <f ca="1">RIGHT(LEFT(Table_Merge1[[#This Row],[Column2]],7),2)</f>
        <v>05</v>
      </c>
      <c r="AE1025" s="259" t="str">
        <f ca="1">RIGHT(Table_Merge1[[#This Row],[Column2]],2)</f>
        <v>15</v>
      </c>
      <c r="AH1025" s="260">
        <v>2019</v>
      </c>
      <c r="AI1025" t="s">
        <v>3445</v>
      </c>
      <c r="AJ1025" s="260">
        <v>12</v>
      </c>
      <c r="AK1025">
        <v>1501.95</v>
      </c>
      <c r="AL1025">
        <v>1766.5</v>
      </c>
      <c r="AM1025">
        <v>941350</v>
      </c>
      <c r="AP1025" s="287" t="str">
        <f>IFERROR(IF(Table_Merge1[[#This Row],[LME Zinc stock]]*Table_Merge1[[#This Row],[Nima.مقدار]]=0,"",Table_Merge1[[#This Row],[LME Zinc stock]]*Table_Merge1[[#This Row],[Nima.مقدار]]),"")</f>
        <v/>
      </c>
      <c r="AQ1025" s="287" t="str">
        <f>IFERROR(IF(Table_Merge1[[#This Row],[LME Zinc 3-month]]*Table_Merge1[[#This Row],[Nima.مقدار]]=0,"",Table_Merge1[[#This Row],[LME Zinc 3-month]]*Table_Merge1[[#This Row],[Nima.مقدار]]),"")</f>
        <v/>
      </c>
      <c r="AR1025" s="288" t="str">
        <f>IFERROR(IF(Table_Merge1[[#This Row],[LME Zinc stock]]*Table_Merge1[[#This Row],[Azad.Sell]]=0,"",Table_Merge1[[#This Row],[LME Zinc stock]]*Table_Merge1[[#This Row],[Azad.Sell]]),"")</f>
        <v/>
      </c>
      <c r="AS1025" s="288" t="str">
        <f>IFERROR(IF(Table_Merge1[[#This Row],[LME Zinc 3-month]]*Table_Merge1[[#This Row],[Azad.Sell]]=0,"",Table_Merge1[[#This Row],[LME Zinc 3-month]]*Table_Merge1[[#This Row],[Azad.Sell]]),"")</f>
        <v/>
      </c>
      <c r="AT1025"/>
    </row>
    <row r="1026" spans="1:46" x14ac:dyDescent="0.25">
      <c r="A1026" s="258">
        <v>42284</v>
      </c>
      <c r="B10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1394.07.15</v>
      </c>
      <c r="C1026" s="195">
        <f t="shared" ref="C1026:C1089" ca="1" si="52">_xlfn.NUMBERVALUE(LEFT(G1026, LEN(G1026) - MAX(IF(ISNUMBER(MID(G1026, ROW(INDIRECT("1:"&amp;LEN(G1026))), 1) *1)=FALSE, ROW(INDIRECT("6:"&amp;LEN(G1026))), 6))))</f>
        <v>1394</v>
      </c>
      <c r="D10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26" s="195">
        <f>_xlfn.NUMBERVALUE(RIGHT(Table11[[#This Row],[تاریخ شمسی]],2))</f>
        <v>15</v>
      </c>
      <c r="F10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07-15</v>
      </c>
      <c r="G1026" s="195" t="s">
        <v>1177</v>
      </c>
      <c r="I1026" s="259">
        <v>44824</v>
      </c>
      <c r="J1026">
        <v>31700</v>
      </c>
      <c r="L1026" s="259">
        <v>42284</v>
      </c>
      <c r="M1026">
        <v>34777</v>
      </c>
      <c r="O1026" s="283">
        <f>IFERROR(DATE(Table7[[#This Row],[year]],MONTH(DATEVALUE(Table7[[#This Row],[month]]&amp;"1")),Table7[[#This Row],[day]]),"")</f>
        <v>43606</v>
      </c>
      <c r="P1026" s="257" t="s">
        <v>4451</v>
      </c>
      <c r="Q1026" s="257">
        <v>2019</v>
      </c>
      <c r="R1026" s="257" t="s">
        <v>3439</v>
      </c>
      <c r="S1026" s="257">
        <v>21</v>
      </c>
      <c r="T1026" s="257">
        <v>1276</v>
      </c>
      <c r="U1026" s="257">
        <v>1788.5</v>
      </c>
      <c r="V1026" s="257">
        <v>1141100</v>
      </c>
      <c r="X1026" s="260">
        <v>43686</v>
      </c>
      <c r="Z1026" s="260">
        <v>2</v>
      </c>
      <c r="AB1026" s="260" t="str">
        <f ca="1">IFERROR(IFERROR(VLOOKUP(Table_Merge1[[#This Row],[Column1]],Table11[#All],2,FALSE),LEFT(AB1027,8)&amp;IF(LEN((RIGHT(AB1027,2)+1))&lt;2,"0"&amp;(RIGHT(AB1027,2)+1),(RIGHT(AB1027,2)-1))),"")</f>
        <v>1398.05.16</v>
      </c>
      <c r="AC1026" s="259" t="str">
        <f ca="1">LEFT(Table_Merge1[[#This Row],[Column2]],4)</f>
        <v>1398</v>
      </c>
      <c r="AD1026" s="259" t="str">
        <f ca="1">RIGHT(LEFT(Table_Merge1[[#This Row],[Column2]],7),2)</f>
        <v>05</v>
      </c>
      <c r="AE1026" s="259" t="str">
        <f ca="1">RIGHT(Table_Merge1[[#This Row],[Column2]],2)</f>
        <v>16</v>
      </c>
      <c r="AH1026" s="260">
        <v>2019</v>
      </c>
      <c r="AI1026" t="s">
        <v>3445</v>
      </c>
      <c r="AJ1026" s="260">
        <v>9</v>
      </c>
      <c r="AK1026">
        <v>1495.75</v>
      </c>
      <c r="AL1026">
        <v>1781</v>
      </c>
      <c r="AM1026">
        <v>947925</v>
      </c>
      <c r="AP1026" s="287" t="str">
        <f>IFERROR(IF(Table_Merge1[[#This Row],[LME Zinc stock]]*Table_Merge1[[#This Row],[Nima.مقدار]]=0,"",Table_Merge1[[#This Row],[LME Zinc stock]]*Table_Merge1[[#This Row],[Nima.مقدار]]),"")</f>
        <v/>
      </c>
      <c r="AQ1026" s="287" t="str">
        <f>IFERROR(IF(Table_Merge1[[#This Row],[LME Zinc 3-month]]*Table_Merge1[[#This Row],[Nima.مقدار]]=0,"",Table_Merge1[[#This Row],[LME Zinc 3-month]]*Table_Merge1[[#This Row],[Nima.مقدار]]),"")</f>
        <v/>
      </c>
      <c r="AR1026" s="288" t="str">
        <f>IFERROR(IF(Table_Merge1[[#This Row],[LME Zinc stock]]*Table_Merge1[[#This Row],[Azad.Sell]]=0,"",Table_Merge1[[#This Row],[LME Zinc stock]]*Table_Merge1[[#This Row],[Azad.Sell]]),"")</f>
        <v/>
      </c>
      <c r="AS1026" s="288" t="str">
        <f>IFERROR(IF(Table_Merge1[[#This Row],[LME Zinc 3-month]]*Table_Merge1[[#This Row],[Azad.Sell]]=0,"",Table_Merge1[[#This Row],[LME Zinc 3-month]]*Table_Merge1[[#This Row],[Azad.Sell]]),"")</f>
        <v/>
      </c>
      <c r="AT1026"/>
    </row>
    <row r="1027" spans="1:46" x14ac:dyDescent="0.25">
      <c r="A1027" s="258">
        <v>42285</v>
      </c>
      <c r="B10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1394.07.16</v>
      </c>
      <c r="C1027" s="195">
        <f t="shared" ca="1" si="52"/>
        <v>1394</v>
      </c>
      <c r="D10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27" s="195">
        <f>_xlfn.NUMBERVALUE(RIGHT(Table11[[#This Row],[تاریخ شمسی]],2))</f>
        <v>16</v>
      </c>
      <c r="F10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07-16</v>
      </c>
      <c r="G1027" s="195" t="s">
        <v>1178</v>
      </c>
      <c r="I1027" s="259">
        <v>44825</v>
      </c>
      <c r="J1027">
        <v>31750</v>
      </c>
      <c r="L1027" s="259">
        <v>42285</v>
      </c>
      <c r="M1027">
        <v>34702</v>
      </c>
      <c r="O1027" s="284">
        <f>IFERROR(DATE(Table7[[#This Row],[year]],MONTH(DATEVALUE(Table7[[#This Row],[month]]&amp;"1")),Table7[[#This Row],[day]]),"")</f>
        <v>43605</v>
      </c>
      <c r="P1027" s="195" t="s">
        <v>4452</v>
      </c>
      <c r="Q1027" s="195">
        <v>2019</v>
      </c>
      <c r="R1027" s="195" t="s">
        <v>3439</v>
      </c>
      <c r="S1027" s="195">
        <v>20</v>
      </c>
      <c r="T1027" s="195">
        <v>1275.25</v>
      </c>
      <c r="U1027" s="195" t="s">
        <v>3621</v>
      </c>
      <c r="V1027" s="195" t="s">
        <v>3621</v>
      </c>
      <c r="X1027" s="260">
        <v>43685</v>
      </c>
      <c r="Y1027" t="s">
        <v>8617</v>
      </c>
      <c r="Z1027" s="260">
        <v>2</v>
      </c>
      <c r="AA1027">
        <v>1398</v>
      </c>
      <c r="AB1027" s="260" t="str">
        <f ca="1">IFERROR(IFERROR(VLOOKUP(Table_Merge1[[#This Row],[Column1]],Table11[#All],2,FALSE),LEFT(AB1028,8)&amp;IF(LEN((RIGHT(AB1028,2)+1))&lt;2,"0"&amp;(RIGHT(AB1028,2)+1),(RIGHT(AB1028,2)-1))),"")</f>
        <v>1398.05.17</v>
      </c>
      <c r="AC1027" s="259" t="str">
        <f ca="1">LEFT(Table_Merge1[[#This Row],[Column2]],4)</f>
        <v>1398</v>
      </c>
      <c r="AD1027" s="259" t="str">
        <f ca="1">RIGHT(LEFT(Table_Merge1[[#This Row],[Column2]],7),2)</f>
        <v>05</v>
      </c>
      <c r="AE1027" s="259" t="str">
        <f ca="1">RIGHT(Table_Merge1[[#This Row],[Column2]],2)</f>
        <v>17</v>
      </c>
      <c r="AF1027">
        <v>5</v>
      </c>
      <c r="AG1027">
        <v>17</v>
      </c>
      <c r="AH1027" s="260">
        <v>2019</v>
      </c>
      <c r="AI1027" t="s">
        <v>3445</v>
      </c>
      <c r="AJ1027" s="260">
        <v>8</v>
      </c>
      <c r="AK1027">
        <v>1497.4</v>
      </c>
      <c r="AL1027">
        <v>1786</v>
      </c>
      <c r="AM1027">
        <v>955025</v>
      </c>
      <c r="AO1027">
        <v>115049</v>
      </c>
      <c r="AP1027" s="287">
        <f>IFERROR(IF(Table_Merge1[[#This Row],[LME Zinc stock]]*Table_Merge1[[#This Row],[Nima.مقدار]]=0,"",Table_Merge1[[#This Row],[LME Zinc stock]]*Table_Merge1[[#This Row],[Nima.مقدار]]),"")</f>
        <v>109874671225</v>
      </c>
      <c r="AQ1027" s="287">
        <f>IFERROR(IF(Table_Merge1[[#This Row],[LME Zinc 3-month]]*Table_Merge1[[#This Row],[Nima.مقدار]]=0,"",Table_Merge1[[#This Row],[LME Zinc 3-month]]*Table_Merge1[[#This Row],[Nima.مقدار]]),"")</f>
        <v>205477514</v>
      </c>
      <c r="AR1027" s="288" t="str">
        <f>IFERROR(IF(Table_Merge1[[#This Row],[LME Zinc stock]]*Table_Merge1[[#This Row],[Azad.Sell]]=0,"",Table_Merge1[[#This Row],[LME Zinc stock]]*Table_Merge1[[#This Row],[Azad.Sell]]),"")</f>
        <v/>
      </c>
      <c r="AS1027" s="288" t="str">
        <f>IFERROR(IF(Table_Merge1[[#This Row],[LME Zinc 3-month]]*Table_Merge1[[#This Row],[Azad.Sell]]=0,"",Table_Merge1[[#This Row],[LME Zinc 3-month]]*Table_Merge1[[#This Row],[Azad.Sell]]),"")</f>
        <v/>
      </c>
      <c r="AT1027"/>
    </row>
    <row r="1028" spans="1:46" x14ac:dyDescent="0.25">
      <c r="A1028" s="258">
        <v>42287</v>
      </c>
      <c r="B10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1394.07.18</v>
      </c>
      <c r="C1028" s="195">
        <f t="shared" ca="1" si="52"/>
        <v>1394</v>
      </c>
      <c r="D10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28" s="195">
        <f>_xlfn.NUMBERVALUE(RIGHT(Table11[[#This Row],[تاریخ شمسی]],2))</f>
        <v>18</v>
      </c>
      <c r="F10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07-18</v>
      </c>
      <c r="G1028" s="195" t="s">
        <v>1179</v>
      </c>
      <c r="I1028" s="259">
        <v>44826</v>
      </c>
      <c r="J1028">
        <v>31760</v>
      </c>
      <c r="L1028" s="259">
        <v>42287</v>
      </c>
      <c r="M1028">
        <v>34692</v>
      </c>
      <c r="O1028" s="283">
        <f>IFERROR(DATE(Table7[[#This Row],[year]],MONTH(DATEVALUE(Table7[[#This Row],[month]]&amp;"1")),Table7[[#This Row],[day]]),"")</f>
        <v>43602</v>
      </c>
      <c r="P1028" s="257" t="s">
        <v>4453</v>
      </c>
      <c r="Q1028" s="257">
        <v>2019</v>
      </c>
      <c r="R1028" s="257" t="s">
        <v>3439</v>
      </c>
      <c r="S1028" s="257">
        <v>17</v>
      </c>
      <c r="T1028" s="257">
        <v>1285.8</v>
      </c>
      <c r="U1028" s="257">
        <v>1788.5</v>
      </c>
      <c r="V1028" s="257">
        <v>1155025</v>
      </c>
      <c r="X1028" s="260">
        <v>43684</v>
      </c>
      <c r="Y1028" t="s">
        <v>8616</v>
      </c>
      <c r="Z1028" s="260">
        <v>2</v>
      </c>
      <c r="AA1028">
        <v>1398</v>
      </c>
      <c r="AB1028" s="260" t="str">
        <f ca="1">IFERROR(IFERROR(VLOOKUP(Table_Merge1[[#This Row],[Column1]],Table11[#All],2,FALSE),LEFT(AB1029,8)&amp;IF(LEN((RIGHT(AB1029,2)+1))&lt;2,"0"&amp;(RIGHT(AB1029,2)+1),(RIGHT(AB1029,2)-1))),"")</f>
        <v>1398.05.16</v>
      </c>
      <c r="AC1028" s="259" t="str">
        <f ca="1">LEFT(Table_Merge1[[#This Row],[Column2]],4)</f>
        <v>1398</v>
      </c>
      <c r="AD1028" s="259" t="str">
        <f ca="1">RIGHT(LEFT(Table_Merge1[[#This Row],[Column2]],7),2)</f>
        <v>05</v>
      </c>
      <c r="AE1028" s="259" t="str">
        <f ca="1">RIGHT(Table_Merge1[[#This Row],[Column2]],2)</f>
        <v>16</v>
      </c>
      <c r="AF1028">
        <v>5</v>
      </c>
      <c r="AG1028">
        <v>16</v>
      </c>
      <c r="AH1028" s="260">
        <v>2019</v>
      </c>
      <c r="AI1028" t="s">
        <v>3445</v>
      </c>
      <c r="AJ1028" s="260">
        <v>7</v>
      </c>
      <c r="AK1028">
        <v>1487.65</v>
      </c>
      <c r="AL1028">
        <v>1795</v>
      </c>
      <c r="AM1028">
        <v>962350</v>
      </c>
      <c r="AO1028">
        <v>114473</v>
      </c>
      <c r="AP1028" s="287">
        <f>IFERROR(IF(Table_Merge1[[#This Row],[LME Zinc stock]]*Table_Merge1[[#This Row],[Nima.مقدار]]=0,"",Table_Merge1[[#This Row],[LME Zinc stock]]*Table_Merge1[[#This Row],[Nima.مقدار]]),"")</f>
        <v>110163091550</v>
      </c>
      <c r="AQ1028" s="287">
        <f>IFERROR(IF(Table_Merge1[[#This Row],[LME Zinc 3-month]]*Table_Merge1[[#This Row],[Nima.مقدار]]=0,"",Table_Merge1[[#This Row],[LME Zinc 3-month]]*Table_Merge1[[#This Row],[Nima.مقدار]]),"")</f>
        <v>205479035</v>
      </c>
      <c r="AR1028" s="288" t="str">
        <f>IFERROR(IF(Table_Merge1[[#This Row],[LME Zinc stock]]*Table_Merge1[[#This Row],[Azad.Sell]]=0,"",Table_Merge1[[#This Row],[LME Zinc stock]]*Table_Merge1[[#This Row],[Azad.Sell]]),"")</f>
        <v/>
      </c>
      <c r="AS1028" s="288" t="str">
        <f>IFERROR(IF(Table_Merge1[[#This Row],[LME Zinc 3-month]]*Table_Merge1[[#This Row],[Azad.Sell]]=0,"",Table_Merge1[[#This Row],[LME Zinc 3-month]]*Table_Merge1[[#This Row],[Azad.Sell]]),"")</f>
        <v/>
      </c>
      <c r="AT1028"/>
    </row>
    <row r="1029" spans="1:46" x14ac:dyDescent="0.25">
      <c r="A1029" s="258">
        <v>42288</v>
      </c>
      <c r="B10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1394.07.19</v>
      </c>
      <c r="C1029" s="195">
        <f t="shared" ca="1" si="52"/>
        <v>1394</v>
      </c>
      <c r="D10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29" s="195">
        <f>_xlfn.NUMBERVALUE(RIGHT(Table11[[#This Row],[تاریخ شمسی]],2))</f>
        <v>19</v>
      </c>
      <c r="F10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07-19</v>
      </c>
      <c r="G1029" s="195" t="s">
        <v>1180</v>
      </c>
      <c r="I1029" s="259">
        <v>44827</v>
      </c>
      <c r="J1029">
        <v>31750</v>
      </c>
      <c r="L1029" s="259">
        <v>42288</v>
      </c>
      <c r="M1029">
        <v>34637</v>
      </c>
      <c r="O1029" s="284">
        <f>IFERROR(DATE(Table7[[#This Row],[year]],MONTH(DATEVALUE(Table7[[#This Row],[month]]&amp;"1")),Table7[[#This Row],[day]]),"")</f>
        <v>43601</v>
      </c>
      <c r="P1029" s="195" t="s">
        <v>4454</v>
      </c>
      <c r="Q1029" s="195">
        <v>2019</v>
      </c>
      <c r="R1029" s="195" t="s">
        <v>3439</v>
      </c>
      <c r="S1029" s="195">
        <v>16</v>
      </c>
      <c r="T1029" s="195">
        <v>1295.55</v>
      </c>
      <c r="U1029" s="195">
        <v>1787</v>
      </c>
      <c r="V1029" s="195">
        <v>1164975</v>
      </c>
      <c r="X1029" s="260">
        <v>43683</v>
      </c>
      <c r="Y1029" t="s">
        <v>8615</v>
      </c>
      <c r="Z1029" s="260">
        <v>2</v>
      </c>
      <c r="AA1029">
        <v>1398</v>
      </c>
      <c r="AB1029" s="260" t="str">
        <f ca="1">IFERROR(IFERROR(VLOOKUP(Table_Merge1[[#This Row],[Column1]],Table11[#All],2,FALSE),LEFT(AB1030,8)&amp;IF(LEN((RIGHT(AB1030,2)+1))&lt;2,"0"&amp;(RIGHT(AB1030,2)+1),(RIGHT(AB1030,2)-1))),"")</f>
        <v>1398.05.15</v>
      </c>
      <c r="AC1029" s="259" t="str">
        <f ca="1">LEFT(Table_Merge1[[#This Row],[Column2]],4)</f>
        <v>1398</v>
      </c>
      <c r="AD1029" s="259" t="str">
        <f ca="1">RIGHT(LEFT(Table_Merge1[[#This Row],[Column2]],7),2)</f>
        <v>05</v>
      </c>
      <c r="AE1029" s="259" t="str">
        <f ca="1">RIGHT(Table_Merge1[[#This Row],[Column2]],2)</f>
        <v>15</v>
      </c>
      <c r="AF1029">
        <v>5</v>
      </c>
      <c r="AG1029">
        <v>15</v>
      </c>
      <c r="AH1029" s="260">
        <v>2019</v>
      </c>
      <c r="AI1029" t="s">
        <v>3445</v>
      </c>
      <c r="AJ1029" s="260">
        <v>6</v>
      </c>
      <c r="AK1029">
        <v>1461.85</v>
      </c>
      <c r="AL1029">
        <v>1784</v>
      </c>
      <c r="AM1029">
        <v>969250</v>
      </c>
      <c r="AO1029">
        <v>114616</v>
      </c>
      <c r="AP1029" s="287">
        <f>IFERROR(IF(Table_Merge1[[#This Row],[LME Zinc stock]]*Table_Merge1[[#This Row],[Nima.مقدار]]=0,"",Table_Merge1[[#This Row],[LME Zinc stock]]*Table_Merge1[[#This Row],[Nima.مقدار]]),"")</f>
        <v>111091558000</v>
      </c>
      <c r="AQ1029" s="287">
        <f>IFERROR(IF(Table_Merge1[[#This Row],[LME Zinc 3-month]]*Table_Merge1[[#This Row],[Nima.مقدار]]=0,"",Table_Merge1[[#This Row],[LME Zinc 3-month]]*Table_Merge1[[#This Row],[Nima.مقدار]]),"")</f>
        <v>204474944</v>
      </c>
      <c r="AR1029" s="288" t="str">
        <f>IFERROR(IF(Table_Merge1[[#This Row],[LME Zinc stock]]*Table_Merge1[[#This Row],[Azad.Sell]]=0,"",Table_Merge1[[#This Row],[LME Zinc stock]]*Table_Merge1[[#This Row],[Azad.Sell]]),"")</f>
        <v/>
      </c>
      <c r="AS1029" s="288" t="str">
        <f>IFERROR(IF(Table_Merge1[[#This Row],[LME Zinc 3-month]]*Table_Merge1[[#This Row],[Azad.Sell]]=0,"",Table_Merge1[[#This Row],[LME Zinc 3-month]]*Table_Merge1[[#This Row],[Azad.Sell]]),"")</f>
        <v/>
      </c>
      <c r="AT1029"/>
    </row>
    <row r="1030" spans="1:46" x14ac:dyDescent="0.25">
      <c r="A1030" s="258">
        <v>42289</v>
      </c>
      <c r="B10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1394.07.20</v>
      </c>
      <c r="C1030" s="195">
        <f t="shared" ca="1" si="52"/>
        <v>1394</v>
      </c>
      <c r="D10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30" s="195">
        <f>_xlfn.NUMBERVALUE(RIGHT(Table11[[#This Row],[تاریخ شمسی]],2))</f>
        <v>20</v>
      </c>
      <c r="F10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07-20</v>
      </c>
      <c r="G1030" s="195" t="s">
        <v>1181</v>
      </c>
      <c r="I1030" s="259">
        <v>44828</v>
      </c>
      <c r="J1030">
        <v>31700</v>
      </c>
      <c r="L1030" s="259">
        <v>42289</v>
      </c>
      <c r="M1030">
        <v>34651</v>
      </c>
      <c r="O1030" s="283">
        <f>IFERROR(DATE(Table7[[#This Row],[year]],MONTH(DATEVALUE(Table7[[#This Row],[month]]&amp;"1")),Table7[[#This Row],[day]]),"")</f>
        <v>43600</v>
      </c>
      <c r="P1030" s="257" t="s">
        <v>4455</v>
      </c>
      <c r="Q1030" s="257">
        <v>2019</v>
      </c>
      <c r="R1030" s="257" t="s">
        <v>3439</v>
      </c>
      <c r="S1030" s="257">
        <v>15</v>
      </c>
      <c r="T1030" s="257">
        <v>1298.4000000000001</v>
      </c>
      <c r="U1030" s="257">
        <v>1797</v>
      </c>
      <c r="V1030" s="257">
        <v>1177250</v>
      </c>
      <c r="X1030" s="260">
        <v>43682</v>
      </c>
      <c r="Y1030" t="s">
        <v>8614</v>
      </c>
      <c r="Z1030" s="260">
        <v>2</v>
      </c>
      <c r="AA1030">
        <v>1398</v>
      </c>
      <c r="AB1030" s="260" t="str">
        <f ca="1">IFERROR(IFERROR(VLOOKUP(Table_Merge1[[#This Row],[Column1]],Table11[#All],2,FALSE),LEFT(AB1031,8)&amp;IF(LEN((RIGHT(AB1031,2)+1))&lt;2,"0"&amp;(RIGHT(AB1031,2)+1),(RIGHT(AB1031,2)-1))),"")</f>
        <v>1398.05.14</v>
      </c>
      <c r="AC1030" s="259" t="str">
        <f ca="1">LEFT(Table_Merge1[[#This Row],[Column2]],4)</f>
        <v>1398</v>
      </c>
      <c r="AD1030" s="259" t="str">
        <f ca="1">RIGHT(LEFT(Table_Merge1[[#This Row],[Column2]],7),2)</f>
        <v>05</v>
      </c>
      <c r="AE1030" s="259" t="str">
        <f ca="1">RIGHT(Table_Merge1[[#This Row],[Column2]],2)</f>
        <v>14</v>
      </c>
      <c r="AF1030">
        <v>5</v>
      </c>
      <c r="AG1030">
        <v>14</v>
      </c>
      <c r="AH1030" s="260">
        <v>2019</v>
      </c>
      <c r="AI1030" t="s">
        <v>3445</v>
      </c>
      <c r="AJ1030" s="260">
        <v>5</v>
      </c>
      <c r="AK1030">
        <v>1457.45</v>
      </c>
      <c r="AL1030">
        <v>1777</v>
      </c>
      <c r="AM1030">
        <v>976700</v>
      </c>
      <c r="AO1030">
        <v>114404</v>
      </c>
      <c r="AP1030" s="287">
        <f>IFERROR(IF(Table_Merge1[[#This Row],[LME Zinc stock]]*Table_Merge1[[#This Row],[Nima.مقدار]]=0,"",Table_Merge1[[#This Row],[LME Zinc stock]]*Table_Merge1[[#This Row],[Nima.مقدار]]),"")</f>
        <v>111738386800</v>
      </c>
      <c r="AQ1030" s="287">
        <f>IFERROR(IF(Table_Merge1[[#This Row],[LME Zinc 3-month]]*Table_Merge1[[#This Row],[Nima.مقدار]]=0,"",Table_Merge1[[#This Row],[LME Zinc 3-month]]*Table_Merge1[[#This Row],[Nima.مقدار]]),"")</f>
        <v>203295908</v>
      </c>
      <c r="AR1030" s="288" t="str">
        <f>IFERROR(IF(Table_Merge1[[#This Row],[LME Zinc stock]]*Table_Merge1[[#This Row],[Azad.Sell]]=0,"",Table_Merge1[[#This Row],[LME Zinc stock]]*Table_Merge1[[#This Row],[Azad.Sell]]),"")</f>
        <v/>
      </c>
      <c r="AS1030" s="288" t="str">
        <f>IFERROR(IF(Table_Merge1[[#This Row],[LME Zinc 3-month]]*Table_Merge1[[#This Row],[Azad.Sell]]=0,"",Table_Merge1[[#This Row],[LME Zinc 3-month]]*Table_Merge1[[#This Row],[Azad.Sell]]),"")</f>
        <v/>
      </c>
      <c r="AT1030"/>
    </row>
    <row r="1031" spans="1:46" x14ac:dyDescent="0.25">
      <c r="A1031" s="258">
        <v>42290</v>
      </c>
      <c r="B10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1394.07.21</v>
      </c>
      <c r="C1031" s="195">
        <f t="shared" ca="1" si="52"/>
        <v>1394</v>
      </c>
      <c r="D10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31" s="195">
        <f>_xlfn.NUMBERVALUE(RIGHT(Table11[[#This Row],[تاریخ شمسی]],2))</f>
        <v>21</v>
      </c>
      <c r="F10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07-21</v>
      </c>
      <c r="G1031" s="195" t="s">
        <v>1182</v>
      </c>
      <c r="I1031" s="259">
        <v>44829</v>
      </c>
      <c r="J1031">
        <v>31650</v>
      </c>
      <c r="L1031" s="259">
        <v>42290</v>
      </c>
      <c r="M1031">
        <v>34607</v>
      </c>
      <c r="O1031" s="284">
        <f>IFERROR(DATE(Table7[[#This Row],[year]],MONTH(DATEVALUE(Table7[[#This Row],[month]]&amp;"1")),Table7[[#This Row],[day]]),"")</f>
        <v>43599</v>
      </c>
      <c r="P1031" s="195" t="s">
        <v>4456</v>
      </c>
      <c r="Q1031" s="195">
        <v>2019</v>
      </c>
      <c r="R1031" s="195" t="s">
        <v>3439</v>
      </c>
      <c r="S1031" s="195">
        <v>14</v>
      </c>
      <c r="T1031" s="195">
        <v>1295.5999999999999</v>
      </c>
      <c r="U1031" s="195">
        <v>1804</v>
      </c>
      <c r="V1031" s="195">
        <v>1200800</v>
      </c>
      <c r="X1031" s="260">
        <v>43679</v>
      </c>
      <c r="Z1031" s="260">
        <v>2</v>
      </c>
      <c r="AB1031" s="260" t="str">
        <f ca="1">IFERROR(IFERROR(VLOOKUP(Table_Merge1[[#This Row],[Column1]],Table11[#All],2,FALSE),LEFT(AB1032,8)&amp;IF(LEN((RIGHT(AB1032,2)+1))&lt;2,"0"&amp;(RIGHT(AB1032,2)+1),(RIGHT(AB1032,2)-1))),"")</f>
        <v>1398.05.9</v>
      </c>
      <c r="AC1031" s="259" t="str">
        <f ca="1">LEFT(Table_Merge1[[#This Row],[Column2]],4)</f>
        <v>1398</v>
      </c>
      <c r="AD1031" s="259" t="str">
        <f ca="1">RIGHT(LEFT(Table_Merge1[[#This Row],[Column2]],7),2)</f>
        <v>05</v>
      </c>
      <c r="AE1031" s="259" t="str">
        <f ca="1">RIGHT(Table_Merge1[[#This Row],[Column2]],2)</f>
        <v>.9</v>
      </c>
      <c r="AH1031" s="260">
        <v>2019</v>
      </c>
      <c r="AI1031" t="s">
        <v>3445</v>
      </c>
      <c r="AJ1031" s="260">
        <v>2</v>
      </c>
      <c r="AK1031">
        <v>1436.05</v>
      </c>
      <c r="AL1031">
        <v>1773</v>
      </c>
      <c r="AM1031">
        <v>984250</v>
      </c>
      <c r="AP1031" s="287" t="str">
        <f>IFERROR(IF(Table_Merge1[[#This Row],[LME Zinc stock]]*Table_Merge1[[#This Row],[Nima.مقدار]]=0,"",Table_Merge1[[#This Row],[LME Zinc stock]]*Table_Merge1[[#This Row],[Nima.مقدار]]),"")</f>
        <v/>
      </c>
      <c r="AQ1031" s="287" t="str">
        <f>IFERROR(IF(Table_Merge1[[#This Row],[LME Zinc 3-month]]*Table_Merge1[[#This Row],[Nima.مقدار]]=0,"",Table_Merge1[[#This Row],[LME Zinc 3-month]]*Table_Merge1[[#This Row],[Nima.مقدار]]),"")</f>
        <v/>
      </c>
      <c r="AR1031" s="288" t="str">
        <f>IFERROR(IF(Table_Merge1[[#This Row],[LME Zinc stock]]*Table_Merge1[[#This Row],[Azad.Sell]]=0,"",Table_Merge1[[#This Row],[LME Zinc stock]]*Table_Merge1[[#This Row],[Azad.Sell]]),"")</f>
        <v/>
      </c>
      <c r="AS1031" s="288" t="str">
        <f>IFERROR(IF(Table_Merge1[[#This Row],[LME Zinc 3-month]]*Table_Merge1[[#This Row],[Azad.Sell]]=0,"",Table_Merge1[[#This Row],[LME Zinc 3-month]]*Table_Merge1[[#This Row],[Azad.Sell]]),"")</f>
        <v/>
      </c>
      <c r="AT1031"/>
    </row>
    <row r="1032" spans="1:46" x14ac:dyDescent="0.25">
      <c r="A1032" s="258">
        <v>42291</v>
      </c>
      <c r="B10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1394.07.22</v>
      </c>
      <c r="C1032" s="195">
        <f t="shared" ca="1" si="52"/>
        <v>1394</v>
      </c>
      <c r="D10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32" s="195">
        <f>_xlfn.NUMBERVALUE(RIGHT(Table11[[#This Row],[تاریخ شمسی]],2))</f>
        <v>22</v>
      </c>
      <c r="F10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07-22</v>
      </c>
      <c r="G1032" s="195" t="s">
        <v>1183</v>
      </c>
      <c r="I1032" s="259">
        <v>44830</v>
      </c>
      <c r="J1032">
        <v>31680</v>
      </c>
      <c r="L1032" s="259">
        <v>42291</v>
      </c>
      <c r="M1032">
        <v>34586</v>
      </c>
      <c r="O1032" s="283">
        <f>IFERROR(DATE(Table7[[#This Row],[year]],MONTH(DATEVALUE(Table7[[#This Row],[month]]&amp;"1")),Table7[[#This Row],[day]]),"")</f>
        <v>43598</v>
      </c>
      <c r="P1032" s="257" t="s">
        <v>4457</v>
      </c>
      <c r="Q1032" s="257">
        <v>2019</v>
      </c>
      <c r="R1032" s="257" t="s">
        <v>3439</v>
      </c>
      <c r="S1032" s="257">
        <v>13</v>
      </c>
      <c r="T1032" s="257">
        <v>1287.0999999999999</v>
      </c>
      <c r="U1032" s="257">
        <v>1795</v>
      </c>
      <c r="V1032" s="257">
        <v>1208900</v>
      </c>
      <c r="X1032" s="260">
        <v>43678</v>
      </c>
      <c r="Y1032" t="s">
        <v>8613</v>
      </c>
      <c r="Z1032" s="260">
        <v>2</v>
      </c>
      <c r="AA1032">
        <v>1398</v>
      </c>
      <c r="AB1032" s="260" t="str">
        <f ca="1">IFERROR(IFERROR(VLOOKUP(Table_Merge1[[#This Row],[Column1]],Table11[#All],2,FALSE),LEFT(AB1033,8)&amp;IF(LEN((RIGHT(AB1033,2)+1))&lt;2,"0"&amp;(RIGHT(AB1033,2)+1),(RIGHT(AB1033,2)-1))),"")</f>
        <v>1398.05.10</v>
      </c>
      <c r="AC1032" s="259" t="str">
        <f ca="1">LEFT(Table_Merge1[[#This Row],[Column2]],4)</f>
        <v>1398</v>
      </c>
      <c r="AD1032" s="259" t="str">
        <f ca="1">RIGHT(LEFT(Table_Merge1[[#This Row],[Column2]],7),2)</f>
        <v>05</v>
      </c>
      <c r="AE1032" s="259" t="str">
        <f ca="1">RIGHT(Table_Merge1[[#This Row],[Column2]],2)</f>
        <v>10</v>
      </c>
      <c r="AF1032">
        <v>5</v>
      </c>
      <c r="AG1032">
        <v>10</v>
      </c>
      <c r="AH1032" s="260">
        <v>2019</v>
      </c>
      <c r="AI1032" t="s">
        <v>3445</v>
      </c>
      <c r="AJ1032" s="260">
        <v>1</v>
      </c>
      <c r="AK1032">
        <v>1406.4</v>
      </c>
      <c r="AL1032">
        <v>1761.5</v>
      </c>
      <c r="AM1032">
        <v>984300</v>
      </c>
      <c r="AO1032">
        <v>114235</v>
      </c>
      <c r="AP1032" s="287">
        <f>IFERROR(IF(Table_Merge1[[#This Row],[LME Zinc stock]]*Table_Merge1[[#This Row],[Nima.مقدار]]=0,"",Table_Merge1[[#This Row],[LME Zinc stock]]*Table_Merge1[[#This Row],[Nima.مقدار]]),"")</f>
        <v>112441510500</v>
      </c>
      <c r="AQ1032" s="287">
        <f>IFERROR(IF(Table_Merge1[[#This Row],[LME Zinc 3-month]]*Table_Merge1[[#This Row],[Nima.مقدار]]=0,"",Table_Merge1[[#This Row],[LME Zinc 3-month]]*Table_Merge1[[#This Row],[Nima.مقدار]]),"")</f>
        <v>201224952.5</v>
      </c>
      <c r="AR1032" s="288" t="str">
        <f>IFERROR(IF(Table_Merge1[[#This Row],[LME Zinc stock]]*Table_Merge1[[#This Row],[Azad.Sell]]=0,"",Table_Merge1[[#This Row],[LME Zinc stock]]*Table_Merge1[[#This Row],[Azad.Sell]]),"")</f>
        <v/>
      </c>
      <c r="AS1032" s="288" t="str">
        <f>IFERROR(IF(Table_Merge1[[#This Row],[LME Zinc 3-month]]*Table_Merge1[[#This Row],[Azad.Sell]]=0,"",Table_Merge1[[#This Row],[LME Zinc 3-month]]*Table_Merge1[[#This Row],[Azad.Sell]]),"")</f>
        <v/>
      </c>
      <c r="AT1032"/>
    </row>
    <row r="1033" spans="1:46" x14ac:dyDescent="0.25">
      <c r="A1033" s="258">
        <v>42292</v>
      </c>
      <c r="B10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1394.07.23</v>
      </c>
      <c r="C1033" s="195">
        <f t="shared" ca="1" si="52"/>
        <v>1394</v>
      </c>
      <c r="D10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33" s="195">
        <f>_xlfn.NUMBERVALUE(RIGHT(Table11[[#This Row],[تاریخ شمسی]],2))</f>
        <v>23</v>
      </c>
      <c r="F10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07-23</v>
      </c>
      <c r="G1033" s="195" t="s">
        <v>1184</v>
      </c>
      <c r="I1033" s="259">
        <v>44831</v>
      </c>
      <c r="J1033">
        <v>31730</v>
      </c>
      <c r="L1033" s="259">
        <v>42292</v>
      </c>
      <c r="M1033">
        <v>34601</v>
      </c>
      <c r="O1033" s="284">
        <f>IFERROR(DATE(Table7[[#This Row],[year]],MONTH(DATEVALUE(Table7[[#This Row],[month]]&amp;"1")),Table7[[#This Row],[day]]),"")</f>
        <v>43595</v>
      </c>
      <c r="P1033" s="195" t="s">
        <v>4458</v>
      </c>
      <c r="Q1033" s="195">
        <v>2019</v>
      </c>
      <c r="R1033" s="195" t="s">
        <v>3439</v>
      </c>
      <c r="S1033" s="195">
        <v>10</v>
      </c>
      <c r="T1033" s="195">
        <v>1285.4000000000001</v>
      </c>
      <c r="U1033" s="195">
        <v>1770.5</v>
      </c>
      <c r="V1033" s="195">
        <v>1214025</v>
      </c>
      <c r="X1033" s="260">
        <v>43677</v>
      </c>
      <c r="Y1033" t="s">
        <v>8612</v>
      </c>
      <c r="Z1033" s="260">
        <v>2</v>
      </c>
      <c r="AA1033">
        <v>1398</v>
      </c>
      <c r="AB1033" s="260" t="str">
        <f ca="1">IFERROR(IFERROR(VLOOKUP(Table_Merge1[[#This Row],[Column1]],Table11[#All],2,FALSE),LEFT(AB1034,8)&amp;IF(LEN((RIGHT(AB1034,2)+1))&lt;2,"0"&amp;(RIGHT(AB1034,2)+1),(RIGHT(AB1034,2)-1))),"")</f>
        <v>1398.05.09</v>
      </c>
      <c r="AC1033" s="259" t="str">
        <f ca="1">LEFT(Table_Merge1[[#This Row],[Column2]],4)</f>
        <v>1398</v>
      </c>
      <c r="AD1033" s="259" t="str">
        <f ca="1">RIGHT(LEFT(Table_Merge1[[#This Row],[Column2]],7),2)</f>
        <v>05</v>
      </c>
      <c r="AE1033" s="259" t="str">
        <f ca="1">RIGHT(Table_Merge1[[#This Row],[Column2]],2)</f>
        <v>09</v>
      </c>
      <c r="AF1033">
        <v>5</v>
      </c>
      <c r="AG1033">
        <v>9</v>
      </c>
      <c r="AH1033" s="260">
        <v>2019</v>
      </c>
      <c r="AI1033" t="s">
        <v>3443</v>
      </c>
      <c r="AJ1033" s="260">
        <v>31</v>
      </c>
      <c r="AK1033">
        <v>1430.55</v>
      </c>
      <c r="AL1033">
        <v>1776.5</v>
      </c>
      <c r="AM1033">
        <v>998250</v>
      </c>
      <c r="AO1033">
        <v>115740</v>
      </c>
      <c r="AP1033" s="287">
        <f>IFERROR(IF(Table_Merge1[[#This Row],[LME Zinc stock]]*Table_Merge1[[#This Row],[Nima.مقدار]]=0,"",Table_Merge1[[#This Row],[LME Zinc stock]]*Table_Merge1[[#This Row],[Nima.مقدار]]),"")</f>
        <v>115537455000</v>
      </c>
      <c r="AQ1033" s="287">
        <f>IFERROR(IF(Table_Merge1[[#This Row],[LME Zinc 3-month]]*Table_Merge1[[#This Row],[Nima.مقدار]]=0,"",Table_Merge1[[#This Row],[LME Zinc 3-month]]*Table_Merge1[[#This Row],[Nima.مقدار]]),"")</f>
        <v>205612110</v>
      </c>
      <c r="AR1033" s="288" t="str">
        <f>IFERROR(IF(Table_Merge1[[#This Row],[LME Zinc stock]]*Table_Merge1[[#This Row],[Azad.Sell]]=0,"",Table_Merge1[[#This Row],[LME Zinc stock]]*Table_Merge1[[#This Row],[Azad.Sell]]),"")</f>
        <v/>
      </c>
      <c r="AS1033" s="288" t="str">
        <f>IFERROR(IF(Table_Merge1[[#This Row],[LME Zinc 3-month]]*Table_Merge1[[#This Row],[Azad.Sell]]=0,"",Table_Merge1[[#This Row],[LME Zinc 3-month]]*Table_Merge1[[#This Row],[Azad.Sell]]),"")</f>
        <v/>
      </c>
      <c r="AT1033"/>
    </row>
    <row r="1034" spans="1:46" x14ac:dyDescent="0.25">
      <c r="A1034" s="258">
        <v>42294</v>
      </c>
      <c r="B10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1394.07.25</v>
      </c>
      <c r="C1034" s="195">
        <f t="shared" ca="1" si="52"/>
        <v>1394</v>
      </c>
      <c r="D10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34" s="195">
        <f>_xlfn.NUMBERVALUE(RIGHT(Table11[[#This Row],[تاریخ شمسی]],2))</f>
        <v>25</v>
      </c>
      <c r="F10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07-25</v>
      </c>
      <c r="G1034" s="195" t="s">
        <v>1185</v>
      </c>
      <c r="I1034" s="259">
        <v>44832</v>
      </c>
      <c r="J1034">
        <v>31830</v>
      </c>
      <c r="L1034" s="259">
        <v>42294</v>
      </c>
      <c r="M1034">
        <v>34556</v>
      </c>
      <c r="O1034" s="283">
        <f>IFERROR(DATE(Table7[[#This Row],[year]],MONTH(DATEVALUE(Table7[[#This Row],[month]]&amp;"1")),Table7[[#This Row],[day]]),"")</f>
        <v>43594</v>
      </c>
      <c r="P1034" s="257" t="s">
        <v>4459</v>
      </c>
      <c r="Q1034" s="257">
        <v>2019</v>
      </c>
      <c r="R1034" s="257" t="s">
        <v>3439</v>
      </c>
      <c r="S1034" s="257">
        <v>9</v>
      </c>
      <c r="T1034" s="257">
        <v>1284.0999999999999</v>
      </c>
      <c r="U1034" s="257">
        <v>1781.5</v>
      </c>
      <c r="V1034" s="257">
        <v>1222625</v>
      </c>
      <c r="X1034" s="260">
        <v>43676</v>
      </c>
      <c r="Y1034" t="s">
        <v>8611</v>
      </c>
      <c r="Z1034" s="260">
        <v>2</v>
      </c>
      <c r="AA1034">
        <v>1398</v>
      </c>
      <c r="AB1034" s="260" t="str">
        <f ca="1">IFERROR(IFERROR(VLOOKUP(Table_Merge1[[#This Row],[Column1]],Table11[#All],2,FALSE),LEFT(AB1035,8)&amp;IF(LEN((RIGHT(AB1035,2)+1))&lt;2,"0"&amp;(RIGHT(AB1035,2)+1),(RIGHT(AB1035,2)-1))),"")</f>
        <v>1398.05.08</v>
      </c>
      <c r="AC1034" s="259" t="str">
        <f ca="1">LEFT(Table_Merge1[[#This Row],[Column2]],4)</f>
        <v>1398</v>
      </c>
      <c r="AD1034" s="259" t="str">
        <f ca="1">RIGHT(LEFT(Table_Merge1[[#This Row],[Column2]],7),2)</f>
        <v>05</v>
      </c>
      <c r="AE1034" s="259" t="str">
        <f ca="1">RIGHT(Table_Merge1[[#This Row],[Column2]],2)</f>
        <v>08</v>
      </c>
      <c r="AF1034">
        <v>5</v>
      </c>
      <c r="AG1034">
        <v>8</v>
      </c>
      <c r="AH1034" s="260">
        <v>2019</v>
      </c>
      <c r="AI1034" t="s">
        <v>3443</v>
      </c>
      <c r="AJ1034" s="260">
        <v>30</v>
      </c>
      <c r="AK1034">
        <v>1428.45</v>
      </c>
      <c r="AL1034">
        <v>1768.5</v>
      </c>
      <c r="AM1034">
        <v>1004225</v>
      </c>
      <c r="AO1034">
        <v>114227</v>
      </c>
      <c r="AP1034" s="287">
        <f>IFERROR(IF(Table_Merge1[[#This Row],[LME Zinc stock]]*Table_Merge1[[#This Row],[Nima.مقدار]]=0,"",Table_Merge1[[#This Row],[LME Zinc stock]]*Table_Merge1[[#This Row],[Nima.مقدار]]),"")</f>
        <v>114709609075</v>
      </c>
      <c r="AQ1034" s="287">
        <f>IFERROR(IF(Table_Merge1[[#This Row],[LME Zinc 3-month]]*Table_Merge1[[#This Row],[Nima.مقدار]]=0,"",Table_Merge1[[#This Row],[LME Zinc 3-month]]*Table_Merge1[[#This Row],[Nima.مقدار]]),"")</f>
        <v>202010449.5</v>
      </c>
      <c r="AR1034" s="288" t="str">
        <f>IFERROR(IF(Table_Merge1[[#This Row],[LME Zinc stock]]*Table_Merge1[[#This Row],[Azad.Sell]]=0,"",Table_Merge1[[#This Row],[LME Zinc stock]]*Table_Merge1[[#This Row],[Azad.Sell]]),"")</f>
        <v/>
      </c>
      <c r="AS1034" s="288" t="str">
        <f>IFERROR(IF(Table_Merge1[[#This Row],[LME Zinc 3-month]]*Table_Merge1[[#This Row],[Azad.Sell]]=0,"",Table_Merge1[[#This Row],[LME Zinc 3-month]]*Table_Merge1[[#This Row],[Azad.Sell]]),"")</f>
        <v/>
      </c>
      <c r="AT1034"/>
    </row>
    <row r="1035" spans="1:46" x14ac:dyDescent="0.25">
      <c r="A1035" s="258">
        <v>42295</v>
      </c>
      <c r="B10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1394.07.26</v>
      </c>
      <c r="C1035" s="195">
        <f t="shared" ca="1" si="52"/>
        <v>1394</v>
      </c>
      <c r="D10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35" s="195">
        <f>_xlfn.NUMBERVALUE(RIGHT(Table11[[#This Row],[تاریخ شمسی]],2))</f>
        <v>26</v>
      </c>
      <c r="F10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07-26</v>
      </c>
      <c r="G1035" s="195" t="s">
        <v>1186</v>
      </c>
      <c r="I1035" s="259">
        <v>44833</v>
      </c>
      <c r="J1035">
        <v>32150</v>
      </c>
      <c r="L1035" s="259">
        <v>42295</v>
      </c>
      <c r="M1035">
        <v>34465</v>
      </c>
      <c r="O1035" s="284">
        <f>IFERROR(DATE(Table7[[#This Row],[year]],MONTH(DATEVALUE(Table7[[#This Row],[month]]&amp;"1")),Table7[[#This Row],[day]]),"")</f>
        <v>43593</v>
      </c>
      <c r="P1035" s="195" t="s">
        <v>4460</v>
      </c>
      <c r="Q1035" s="195">
        <v>2019</v>
      </c>
      <c r="R1035" s="195" t="s">
        <v>3439</v>
      </c>
      <c r="S1035" s="195">
        <v>8</v>
      </c>
      <c r="T1035" s="195">
        <v>1287.75</v>
      </c>
      <c r="U1035" s="195">
        <v>1805</v>
      </c>
      <c r="V1035" s="195">
        <v>1225400</v>
      </c>
      <c r="X1035" s="260">
        <v>43675</v>
      </c>
      <c r="Y1035" t="s">
        <v>8610</v>
      </c>
      <c r="Z1035" s="260">
        <v>2</v>
      </c>
      <c r="AA1035">
        <v>1398</v>
      </c>
      <c r="AB1035" s="260" t="str">
        <f ca="1">IFERROR(IFERROR(VLOOKUP(Table_Merge1[[#This Row],[Column1]],Table11[#All],2,FALSE),LEFT(AB1036,8)&amp;IF(LEN((RIGHT(AB1036,2)+1))&lt;2,"0"&amp;(RIGHT(AB1036,2)+1),(RIGHT(AB1036,2)-1))),"")</f>
        <v>1398.05.07</v>
      </c>
      <c r="AC1035" s="259" t="str">
        <f ca="1">LEFT(Table_Merge1[[#This Row],[Column2]],4)</f>
        <v>1398</v>
      </c>
      <c r="AD1035" s="259" t="str">
        <f ca="1">RIGHT(LEFT(Table_Merge1[[#This Row],[Column2]],7),2)</f>
        <v>05</v>
      </c>
      <c r="AE1035" s="259" t="str">
        <f ca="1">RIGHT(Table_Merge1[[#This Row],[Column2]],2)</f>
        <v>07</v>
      </c>
      <c r="AF1035">
        <v>5</v>
      </c>
      <c r="AG1035">
        <v>7</v>
      </c>
      <c r="AH1035" s="260">
        <v>2019</v>
      </c>
      <c r="AI1035" t="s">
        <v>3443</v>
      </c>
      <c r="AJ1035" s="260">
        <v>29</v>
      </c>
      <c r="AK1035">
        <v>1418.95</v>
      </c>
      <c r="AL1035">
        <v>1756.5</v>
      </c>
      <c r="AM1035">
        <v>1009925</v>
      </c>
      <c r="AO1035">
        <v>114966</v>
      </c>
      <c r="AP1035" s="287">
        <f>IFERROR(IF(Table_Merge1[[#This Row],[LME Zinc stock]]*Table_Merge1[[#This Row],[Nima.مقدار]]=0,"",Table_Merge1[[#This Row],[LME Zinc stock]]*Table_Merge1[[#This Row],[Nima.مقدار]]),"")</f>
        <v>116107037550</v>
      </c>
      <c r="AQ1035" s="287">
        <f>IFERROR(IF(Table_Merge1[[#This Row],[LME Zinc 3-month]]*Table_Merge1[[#This Row],[Nima.مقدار]]=0,"",Table_Merge1[[#This Row],[LME Zinc 3-month]]*Table_Merge1[[#This Row],[Nima.مقدار]]),"")</f>
        <v>201937779</v>
      </c>
      <c r="AR1035" s="288" t="str">
        <f>IFERROR(IF(Table_Merge1[[#This Row],[LME Zinc stock]]*Table_Merge1[[#This Row],[Azad.Sell]]=0,"",Table_Merge1[[#This Row],[LME Zinc stock]]*Table_Merge1[[#This Row],[Azad.Sell]]),"")</f>
        <v/>
      </c>
      <c r="AS1035" s="288" t="str">
        <f>IFERROR(IF(Table_Merge1[[#This Row],[LME Zinc 3-month]]*Table_Merge1[[#This Row],[Azad.Sell]]=0,"",Table_Merge1[[#This Row],[LME Zinc 3-month]]*Table_Merge1[[#This Row],[Azad.Sell]]),"")</f>
        <v/>
      </c>
      <c r="AT1035"/>
    </row>
    <row r="1036" spans="1:46" x14ac:dyDescent="0.25">
      <c r="A1036" s="258">
        <v>42296</v>
      </c>
      <c r="B10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1394.07.27</v>
      </c>
      <c r="C1036" s="195">
        <f t="shared" ca="1" si="52"/>
        <v>1394</v>
      </c>
      <c r="D10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36" s="195">
        <f>_xlfn.NUMBERVALUE(RIGHT(Table11[[#This Row],[تاریخ شمسی]],2))</f>
        <v>27</v>
      </c>
      <c r="F10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07-27</v>
      </c>
      <c r="G1036" s="195" t="s">
        <v>1187</v>
      </c>
      <c r="I1036" s="259">
        <v>44834</v>
      </c>
      <c r="J1036">
        <v>32120</v>
      </c>
      <c r="L1036" s="259">
        <v>42296</v>
      </c>
      <c r="M1036">
        <v>34370</v>
      </c>
      <c r="O1036" s="283">
        <f>IFERROR(DATE(Table7[[#This Row],[year]],MONTH(DATEVALUE(Table7[[#This Row],[month]]&amp;"1")),Table7[[#This Row],[day]]),"")</f>
        <v>43592</v>
      </c>
      <c r="P1036" s="257" t="s">
        <v>4461</v>
      </c>
      <c r="Q1036" s="257">
        <v>2019</v>
      </c>
      <c r="R1036" s="257" t="s">
        <v>3439</v>
      </c>
      <c r="S1036" s="257">
        <v>7</v>
      </c>
      <c r="T1036" s="257">
        <v>1281.3</v>
      </c>
      <c r="U1036" s="257">
        <v>1819.5</v>
      </c>
      <c r="V1036" s="257">
        <v>1231200</v>
      </c>
      <c r="X1036" s="260">
        <v>43672</v>
      </c>
      <c r="Z1036" s="260">
        <v>2</v>
      </c>
      <c r="AB1036" s="260" t="str">
        <f ca="1">IFERROR(IFERROR(VLOOKUP(Table_Merge1[[#This Row],[Column1]],Table11[#All],2,FALSE),LEFT(AB1037,8)&amp;IF(LEN((RIGHT(AB1037,2)+1))&lt;2,"0"&amp;(RIGHT(AB1037,2)+1),(RIGHT(AB1037,2)-1))),"")</f>
        <v>1398.05.04</v>
      </c>
      <c r="AC1036" s="259" t="str">
        <f ca="1">LEFT(Table_Merge1[[#This Row],[Column2]],4)</f>
        <v>1398</v>
      </c>
      <c r="AD1036" s="259" t="str">
        <f ca="1">RIGHT(LEFT(Table_Merge1[[#This Row],[Column2]],7),2)</f>
        <v>05</v>
      </c>
      <c r="AE1036" s="259" t="str">
        <f ca="1">RIGHT(Table_Merge1[[#This Row],[Column2]],2)</f>
        <v>04</v>
      </c>
      <c r="AH1036" s="260">
        <v>2019</v>
      </c>
      <c r="AI1036" t="s">
        <v>3443</v>
      </c>
      <c r="AJ1036" s="260">
        <v>26</v>
      </c>
      <c r="AK1036">
        <v>1418.25</v>
      </c>
      <c r="AL1036">
        <v>1766.5</v>
      </c>
      <c r="AM1036">
        <v>1017700</v>
      </c>
      <c r="AP1036" s="287" t="str">
        <f>IFERROR(IF(Table_Merge1[[#This Row],[LME Zinc stock]]*Table_Merge1[[#This Row],[Nima.مقدار]]=0,"",Table_Merge1[[#This Row],[LME Zinc stock]]*Table_Merge1[[#This Row],[Nima.مقدار]]),"")</f>
        <v/>
      </c>
      <c r="AQ1036" s="287" t="str">
        <f>IFERROR(IF(Table_Merge1[[#This Row],[LME Zinc 3-month]]*Table_Merge1[[#This Row],[Nima.مقدار]]=0,"",Table_Merge1[[#This Row],[LME Zinc 3-month]]*Table_Merge1[[#This Row],[Nima.مقدار]]),"")</f>
        <v/>
      </c>
      <c r="AR1036" s="288" t="str">
        <f>IFERROR(IF(Table_Merge1[[#This Row],[LME Zinc stock]]*Table_Merge1[[#This Row],[Azad.Sell]]=0,"",Table_Merge1[[#This Row],[LME Zinc stock]]*Table_Merge1[[#This Row],[Azad.Sell]]),"")</f>
        <v/>
      </c>
      <c r="AS1036" s="288" t="str">
        <f>IFERROR(IF(Table_Merge1[[#This Row],[LME Zinc 3-month]]*Table_Merge1[[#This Row],[Azad.Sell]]=0,"",Table_Merge1[[#This Row],[LME Zinc 3-month]]*Table_Merge1[[#This Row],[Azad.Sell]]),"")</f>
        <v/>
      </c>
      <c r="AT1036"/>
    </row>
    <row r="1037" spans="1:46" x14ac:dyDescent="0.25">
      <c r="A1037" s="258">
        <v>42297</v>
      </c>
      <c r="B10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1394.07.28</v>
      </c>
      <c r="C1037" s="195">
        <f t="shared" ca="1" si="52"/>
        <v>1394</v>
      </c>
      <c r="D10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37" s="195">
        <f>_xlfn.NUMBERVALUE(RIGHT(Table11[[#This Row],[تاریخ شمسی]],2))</f>
        <v>28</v>
      </c>
      <c r="F10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07-28</v>
      </c>
      <c r="G1037" s="195" t="s">
        <v>1188</v>
      </c>
      <c r="I1037" s="259">
        <v>44835</v>
      </c>
      <c r="J1037">
        <v>33180</v>
      </c>
      <c r="L1037" s="259">
        <v>42297</v>
      </c>
      <c r="M1037">
        <v>34412</v>
      </c>
      <c r="O1037" s="284">
        <f>IFERROR(DATE(Table7[[#This Row],[year]],MONTH(DATEVALUE(Table7[[#This Row],[month]]&amp;"1")),Table7[[#This Row],[day]]),"")</f>
        <v>43588</v>
      </c>
      <c r="P1037" s="195" t="s">
        <v>4462</v>
      </c>
      <c r="Q1037" s="195">
        <v>2019</v>
      </c>
      <c r="R1037" s="195" t="s">
        <v>3439</v>
      </c>
      <c r="S1037" s="195">
        <v>3</v>
      </c>
      <c r="T1037" s="195">
        <v>1270.05</v>
      </c>
      <c r="U1037" s="195">
        <v>1835</v>
      </c>
      <c r="V1037" s="195">
        <v>1239975</v>
      </c>
      <c r="X1037" s="260">
        <v>43671</v>
      </c>
      <c r="Y1037" t="s">
        <v>8609</v>
      </c>
      <c r="Z1037" s="260">
        <v>2</v>
      </c>
      <c r="AA1037">
        <v>1398</v>
      </c>
      <c r="AB1037" s="260" t="str">
        <f ca="1">IFERROR(IFERROR(VLOOKUP(Table_Merge1[[#This Row],[Column1]],Table11[#All],2,FALSE),LEFT(AB1038,8)&amp;IF(LEN((RIGHT(AB1038,2)+1))&lt;2,"0"&amp;(RIGHT(AB1038,2)+1),(RIGHT(AB1038,2)-1))),"")</f>
        <v>1398.05.03</v>
      </c>
      <c r="AC1037" s="259" t="str">
        <f ca="1">LEFT(Table_Merge1[[#This Row],[Column2]],4)</f>
        <v>1398</v>
      </c>
      <c r="AD1037" s="259" t="str">
        <f ca="1">RIGHT(LEFT(Table_Merge1[[#This Row],[Column2]],7),2)</f>
        <v>05</v>
      </c>
      <c r="AE1037" s="259" t="str">
        <f ca="1">RIGHT(Table_Merge1[[#This Row],[Column2]],2)</f>
        <v>03</v>
      </c>
      <c r="AF1037">
        <v>5</v>
      </c>
      <c r="AG1037">
        <v>3</v>
      </c>
      <c r="AH1037" s="260">
        <v>2019</v>
      </c>
      <c r="AI1037" t="s">
        <v>3443</v>
      </c>
      <c r="AJ1037" s="260">
        <v>25</v>
      </c>
      <c r="AK1037">
        <v>1426.35</v>
      </c>
      <c r="AL1037">
        <v>1772</v>
      </c>
      <c r="AM1037">
        <v>1020000</v>
      </c>
      <c r="AO1037">
        <v>114251</v>
      </c>
      <c r="AP1037" s="287">
        <f>IFERROR(IF(Table_Merge1[[#This Row],[LME Zinc stock]]*Table_Merge1[[#This Row],[Nima.مقدار]]=0,"",Table_Merge1[[#This Row],[LME Zinc stock]]*Table_Merge1[[#This Row],[Nima.مقدار]]),"")</f>
        <v>116536020000</v>
      </c>
      <c r="AQ1037" s="287">
        <f>IFERROR(IF(Table_Merge1[[#This Row],[LME Zinc 3-month]]*Table_Merge1[[#This Row],[Nima.مقدار]]=0,"",Table_Merge1[[#This Row],[LME Zinc 3-month]]*Table_Merge1[[#This Row],[Nima.مقدار]]),"")</f>
        <v>202452772</v>
      </c>
      <c r="AR1037" s="288" t="str">
        <f>IFERROR(IF(Table_Merge1[[#This Row],[LME Zinc stock]]*Table_Merge1[[#This Row],[Azad.Sell]]=0,"",Table_Merge1[[#This Row],[LME Zinc stock]]*Table_Merge1[[#This Row],[Azad.Sell]]),"")</f>
        <v/>
      </c>
      <c r="AS1037" s="288" t="str">
        <f>IFERROR(IF(Table_Merge1[[#This Row],[LME Zinc 3-month]]*Table_Merge1[[#This Row],[Azad.Sell]]=0,"",Table_Merge1[[#This Row],[LME Zinc 3-month]]*Table_Merge1[[#This Row],[Azad.Sell]]),"")</f>
        <v/>
      </c>
      <c r="AT1037"/>
    </row>
    <row r="1038" spans="1:46" x14ac:dyDescent="0.25">
      <c r="A1038" s="258">
        <v>42298</v>
      </c>
      <c r="B10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1394.07.29</v>
      </c>
      <c r="C1038" s="195">
        <f t="shared" ca="1" si="52"/>
        <v>1394</v>
      </c>
      <c r="D10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38" s="195">
        <f>_xlfn.NUMBERVALUE(RIGHT(Table11[[#This Row],[تاریخ شمسی]],2))</f>
        <v>29</v>
      </c>
      <c r="F10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07-29</v>
      </c>
      <c r="G1038" s="195" t="s">
        <v>1189</v>
      </c>
      <c r="I1038" s="259">
        <v>44836</v>
      </c>
      <c r="J1038">
        <v>33120</v>
      </c>
      <c r="L1038" s="259">
        <v>42298</v>
      </c>
      <c r="M1038">
        <v>34421</v>
      </c>
      <c r="O1038" s="283">
        <f>IFERROR(DATE(Table7[[#This Row],[year]],MONTH(DATEVALUE(Table7[[#This Row],[month]]&amp;"1")),Table7[[#This Row],[day]]),"")</f>
        <v>43587</v>
      </c>
      <c r="P1038" s="257" t="s">
        <v>4463</v>
      </c>
      <c r="Q1038" s="257">
        <v>2019</v>
      </c>
      <c r="R1038" s="257" t="s">
        <v>3439</v>
      </c>
      <c r="S1038" s="257">
        <v>2</v>
      </c>
      <c r="T1038" s="257">
        <v>1271.45</v>
      </c>
      <c r="U1038" s="257">
        <v>1862</v>
      </c>
      <c r="V1038" s="257">
        <v>1244850</v>
      </c>
      <c r="X1038" s="260">
        <v>43670</v>
      </c>
      <c r="Y1038" t="s">
        <v>8608</v>
      </c>
      <c r="Z1038" s="260">
        <v>2</v>
      </c>
      <c r="AA1038">
        <v>1398</v>
      </c>
      <c r="AB1038" s="260" t="str">
        <f ca="1">IFERROR(IFERROR(VLOOKUP(Table_Merge1[[#This Row],[Column1]],Table11[#All],2,FALSE),LEFT(AB1039,8)&amp;IF(LEN((RIGHT(AB1039,2)+1))&lt;2,"0"&amp;(RIGHT(AB1039,2)+1),(RIGHT(AB1039,2)-1))),"")</f>
        <v>1398.05.02</v>
      </c>
      <c r="AC1038" s="259" t="str">
        <f ca="1">LEFT(Table_Merge1[[#This Row],[Column2]],4)</f>
        <v>1398</v>
      </c>
      <c r="AD1038" s="259" t="str">
        <f ca="1">RIGHT(LEFT(Table_Merge1[[#This Row],[Column2]],7),2)</f>
        <v>05</v>
      </c>
      <c r="AE1038" s="259" t="str">
        <f ca="1">RIGHT(Table_Merge1[[#This Row],[Column2]],2)</f>
        <v>02</v>
      </c>
      <c r="AF1038">
        <v>5</v>
      </c>
      <c r="AG1038">
        <v>2</v>
      </c>
      <c r="AH1038" s="260">
        <v>2019</v>
      </c>
      <c r="AI1038" t="s">
        <v>3443</v>
      </c>
      <c r="AJ1038" s="260">
        <v>24</v>
      </c>
      <c r="AK1038">
        <v>1425.55</v>
      </c>
      <c r="AL1038">
        <v>1777.5</v>
      </c>
      <c r="AM1038">
        <v>1024200</v>
      </c>
      <c r="AO1038">
        <v>114515</v>
      </c>
      <c r="AP1038" s="287">
        <f>IFERROR(IF(Table_Merge1[[#This Row],[LME Zinc stock]]*Table_Merge1[[#This Row],[Nima.مقدار]]=0,"",Table_Merge1[[#This Row],[LME Zinc stock]]*Table_Merge1[[#This Row],[Nima.مقدار]]),"")</f>
        <v>117286263000</v>
      </c>
      <c r="AQ1038" s="287">
        <f>IFERROR(IF(Table_Merge1[[#This Row],[LME Zinc 3-month]]*Table_Merge1[[#This Row],[Nima.مقدار]]=0,"",Table_Merge1[[#This Row],[LME Zinc 3-month]]*Table_Merge1[[#This Row],[Nima.مقدار]]),"")</f>
        <v>203550412.5</v>
      </c>
      <c r="AR1038" s="288" t="str">
        <f>IFERROR(IF(Table_Merge1[[#This Row],[LME Zinc stock]]*Table_Merge1[[#This Row],[Azad.Sell]]=0,"",Table_Merge1[[#This Row],[LME Zinc stock]]*Table_Merge1[[#This Row],[Azad.Sell]]),"")</f>
        <v/>
      </c>
      <c r="AS1038" s="288" t="str">
        <f>IFERROR(IF(Table_Merge1[[#This Row],[LME Zinc 3-month]]*Table_Merge1[[#This Row],[Azad.Sell]]=0,"",Table_Merge1[[#This Row],[LME Zinc 3-month]]*Table_Merge1[[#This Row],[Azad.Sell]]),"")</f>
        <v/>
      </c>
      <c r="AT1038"/>
    </row>
    <row r="1039" spans="1:46" x14ac:dyDescent="0.25">
      <c r="A1039" s="258">
        <v>42299</v>
      </c>
      <c r="B10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1394.07.30</v>
      </c>
      <c r="C1039" s="195">
        <f t="shared" ca="1" si="52"/>
        <v>1394</v>
      </c>
      <c r="D10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039" s="195">
        <f>_xlfn.NUMBERVALUE(RIGHT(Table11[[#This Row],[تاریخ شمسی]],2))</f>
        <v>30</v>
      </c>
      <c r="F10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07-30</v>
      </c>
      <c r="G1039" s="195" t="s">
        <v>1190</v>
      </c>
      <c r="I1039" s="259">
        <v>44837</v>
      </c>
      <c r="J1039">
        <v>33250</v>
      </c>
      <c r="L1039" s="259">
        <v>42299</v>
      </c>
      <c r="M1039">
        <v>34482</v>
      </c>
      <c r="O1039" s="284">
        <f>IFERROR(DATE(Table7[[#This Row],[year]],MONTH(DATEVALUE(Table7[[#This Row],[month]]&amp;"1")),Table7[[#This Row],[day]]),"")</f>
        <v>43586</v>
      </c>
      <c r="P1039" s="195" t="s">
        <v>4464</v>
      </c>
      <c r="Q1039" s="195">
        <v>2019</v>
      </c>
      <c r="R1039" s="195" t="s">
        <v>3439</v>
      </c>
      <c r="S1039" s="195">
        <v>1</v>
      </c>
      <c r="T1039" s="195">
        <v>1282.3</v>
      </c>
      <c r="U1039" s="195">
        <v>1832</v>
      </c>
      <c r="V1039" s="195">
        <v>1250250</v>
      </c>
      <c r="X1039" s="260">
        <v>43669</v>
      </c>
      <c r="Y1039" t="s">
        <v>8607</v>
      </c>
      <c r="Z1039" s="260">
        <v>2</v>
      </c>
      <c r="AA1039">
        <v>1398</v>
      </c>
      <c r="AB1039" s="260" t="str">
        <f ca="1">IFERROR(IFERROR(VLOOKUP(Table_Merge1[[#This Row],[Column1]],Table11[#All],2,FALSE),LEFT(AB1040,8)&amp;IF(LEN((RIGHT(AB1040,2)+1))&lt;2,"0"&amp;(RIGHT(AB1040,2)+1),(RIGHT(AB1040,2)-1))),"")</f>
        <v>1398.05.01</v>
      </c>
      <c r="AC1039" s="259" t="str">
        <f ca="1">LEFT(Table_Merge1[[#This Row],[Column2]],4)</f>
        <v>1398</v>
      </c>
      <c r="AD1039" s="259" t="str">
        <f ca="1">RIGHT(LEFT(Table_Merge1[[#This Row],[Column2]],7),2)</f>
        <v>05</v>
      </c>
      <c r="AE1039" s="259" t="str">
        <f ca="1">RIGHT(Table_Merge1[[#This Row],[Column2]],2)</f>
        <v>01</v>
      </c>
      <c r="AF1039">
        <v>5</v>
      </c>
      <c r="AG1039">
        <v>1</v>
      </c>
      <c r="AH1039" s="260">
        <v>2019</v>
      </c>
      <c r="AI1039" t="s">
        <v>3443</v>
      </c>
      <c r="AJ1039" s="260">
        <v>23</v>
      </c>
      <c r="AK1039">
        <v>1417.55</v>
      </c>
      <c r="AL1039">
        <v>1785</v>
      </c>
      <c r="AM1039">
        <v>1027950</v>
      </c>
      <c r="AO1039">
        <v>115845</v>
      </c>
      <c r="AP1039" s="287">
        <f>IFERROR(IF(Table_Merge1[[#This Row],[LME Zinc stock]]*Table_Merge1[[#This Row],[Nima.مقدار]]=0,"",Table_Merge1[[#This Row],[LME Zinc stock]]*Table_Merge1[[#This Row],[Nima.مقدار]]),"")</f>
        <v>119082867750</v>
      </c>
      <c r="AQ1039" s="287">
        <f>IFERROR(IF(Table_Merge1[[#This Row],[LME Zinc 3-month]]*Table_Merge1[[#This Row],[Nima.مقدار]]=0,"",Table_Merge1[[#This Row],[LME Zinc 3-month]]*Table_Merge1[[#This Row],[Nima.مقدار]]),"")</f>
        <v>206783325</v>
      </c>
      <c r="AR1039" s="288" t="str">
        <f>IFERROR(IF(Table_Merge1[[#This Row],[LME Zinc stock]]*Table_Merge1[[#This Row],[Azad.Sell]]=0,"",Table_Merge1[[#This Row],[LME Zinc stock]]*Table_Merge1[[#This Row],[Azad.Sell]]),"")</f>
        <v/>
      </c>
      <c r="AS1039" s="288" t="str">
        <f>IFERROR(IF(Table_Merge1[[#This Row],[LME Zinc 3-month]]*Table_Merge1[[#This Row],[Azad.Sell]]=0,"",Table_Merge1[[#This Row],[LME Zinc 3-month]]*Table_Merge1[[#This Row],[Azad.Sell]]),"")</f>
        <v/>
      </c>
      <c r="AT1039"/>
    </row>
    <row r="1040" spans="1:46" x14ac:dyDescent="0.25">
      <c r="A1040" s="258">
        <v>42302</v>
      </c>
      <c r="B10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1394.08.03</v>
      </c>
      <c r="C1040" s="195">
        <f t="shared" ca="1" si="52"/>
        <v>1394</v>
      </c>
      <c r="D10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40" s="195">
        <f>_xlfn.NUMBERVALUE(RIGHT(Table11[[#This Row],[تاریخ شمسی]],2))</f>
        <v>3</v>
      </c>
      <c r="F10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08-03</v>
      </c>
      <c r="G1040" s="195" t="s">
        <v>1191</v>
      </c>
      <c r="I1040" s="259">
        <v>44838</v>
      </c>
      <c r="J1040">
        <v>33230</v>
      </c>
      <c r="L1040" s="259">
        <v>42302</v>
      </c>
      <c r="M1040">
        <v>34482</v>
      </c>
      <c r="O1040" s="283">
        <f>IFERROR(DATE(Table7[[#This Row],[year]],MONTH(DATEVALUE(Table7[[#This Row],[month]]&amp;"1")),Table7[[#This Row],[day]]),"")</f>
        <v>43585</v>
      </c>
      <c r="P1040" s="257" t="s">
        <v>4465</v>
      </c>
      <c r="Q1040" s="257">
        <v>2019</v>
      </c>
      <c r="R1040" s="257" t="s">
        <v>3437</v>
      </c>
      <c r="S1040" s="257">
        <v>30</v>
      </c>
      <c r="T1040" s="257">
        <v>1285.1500000000001</v>
      </c>
      <c r="U1040" s="257">
        <v>1801</v>
      </c>
      <c r="V1040" s="257">
        <v>1261450</v>
      </c>
      <c r="X1040" s="260">
        <v>43668</v>
      </c>
      <c r="Y1040" t="s">
        <v>8606</v>
      </c>
      <c r="Z1040" s="260">
        <v>2</v>
      </c>
      <c r="AA1040">
        <v>1398</v>
      </c>
      <c r="AB1040" s="260" t="str">
        <f ca="1">IFERROR(IFERROR(VLOOKUP(Table_Merge1[[#This Row],[Column1]],Table11[#All],2,FALSE),LEFT(AB1041,8)&amp;IF(LEN((RIGHT(AB1041,2)+1))&lt;2,"0"&amp;(RIGHT(AB1041,2)+1),(RIGHT(AB1041,2)-1))),"")</f>
        <v>1398.04.31</v>
      </c>
      <c r="AC1040" s="259" t="str">
        <f ca="1">LEFT(Table_Merge1[[#This Row],[Column2]],4)</f>
        <v>1398</v>
      </c>
      <c r="AD1040" s="259" t="str">
        <f ca="1">RIGHT(LEFT(Table_Merge1[[#This Row],[Column2]],7),2)</f>
        <v>04</v>
      </c>
      <c r="AE1040" s="259" t="str">
        <f ca="1">RIGHT(Table_Merge1[[#This Row],[Column2]],2)</f>
        <v>31</v>
      </c>
      <c r="AF1040">
        <v>4</v>
      </c>
      <c r="AG1040">
        <v>31</v>
      </c>
      <c r="AH1040" s="260">
        <v>2019</v>
      </c>
      <c r="AI1040" t="s">
        <v>3443</v>
      </c>
      <c r="AJ1040" s="260">
        <v>22</v>
      </c>
      <c r="AK1040">
        <v>1424.45</v>
      </c>
      <c r="AL1040" t="s">
        <v>3621</v>
      </c>
      <c r="AM1040" t="s">
        <v>3621</v>
      </c>
      <c r="AO1040">
        <v>116516</v>
      </c>
      <c r="AP1040" s="287" t="str">
        <f>IFERROR(IF(Table_Merge1[[#This Row],[LME Zinc stock]]*Table_Merge1[[#This Row],[Nima.مقدار]]=0,"",Table_Merge1[[#This Row],[LME Zinc stock]]*Table_Merge1[[#This Row],[Nima.مقدار]]),"")</f>
        <v/>
      </c>
      <c r="AQ1040" s="287" t="str">
        <f>IFERROR(IF(Table_Merge1[[#This Row],[LME Zinc 3-month]]*Table_Merge1[[#This Row],[Nima.مقدار]]=0,"",Table_Merge1[[#This Row],[LME Zinc 3-month]]*Table_Merge1[[#This Row],[Nima.مقدار]]),"")</f>
        <v/>
      </c>
      <c r="AR1040" s="288" t="str">
        <f>IFERROR(IF(Table_Merge1[[#This Row],[LME Zinc stock]]*Table_Merge1[[#This Row],[Azad.Sell]]=0,"",Table_Merge1[[#This Row],[LME Zinc stock]]*Table_Merge1[[#This Row],[Azad.Sell]]),"")</f>
        <v/>
      </c>
      <c r="AS1040" s="288" t="str">
        <f>IFERROR(IF(Table_Merge1[[#This Row],[LME Zinc 3-month]]*Table_Merge1[[#This Row],[Azad.Sell]]=0,"",Table_Merge1[[#This Row],[LME Zinc 3-month]]*Table_Merge1[[#This Row],[Azad.Sell]]),"")</f>
        <v/>
      </c>
      <c r="AT1040"/>
    </row>
    <row r="1041" spans="1:46" x14ac:dyDescent="0.25">
      <c r="A1041" s="258">
        <v>42303</v>
      </c>
      <c r="B10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1394.08.04</v>
      </c>
      <c r="C1041" s="195">
        <f t="shared" ca="1" si="52"/>
        <v>1394</v>
      </c>
      <c r="D10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41" s="195">
        <f>_xlfn.NUMBERVALUE(RIGHT(Table11[[#This Row],[تاریخ شمسی]],2))</f>
        <v>4</v>
      </c>
      <c r="F10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08-04</v>
      </c>
      <c r="G1041" s="195" t="s">
        <v>1192</v>
      </c>
      <c r="I1041" s="259">
        <v>44839</v>
      </c>
      <c r="J1041">
        <v>32990</v>
      </c>
      <c r="L1041" s="259">
        <v>42303</v>
      </c>
      <c r="M1041">
        <v>34656.5</v>
      </c>
      <c r="O1041" s="284">
        <f>IFERROR(DATE(Table7[[#This Row],[year]],MONTH(DATEVALUE(Table7[[#This Row],[month]]&amp;"1")),Table7[[#This Row],[day]]),"")</f>
        <v>43584</v>
      </c>
      <c r="P1041" s="195" t="s">
        <v>4466</v>
      </c>
      <c r="Q1041" s="195">
        <v>2019</v>
      </c>
      <c r="R1041" s="195" t="s">
        <v>3437</v>
      </c>
      <c r="S1041" s="195">
        <v>29</v>
      </c>
      <c r="T1041" s="195">
        <v>1282.1500000000001</v>
      </c>
      <c r="U1041" s="195">
        <v>1800.5</v>
      </c>
      <c r="V1041" s="195">
        <v>1266575</v>
      </c>
      <c r="X1041" s="260">
        <v>43665</v>
      </c>
      <c r="Z1041" s="260">
        <v>3</v>
      </c>
      <c r="AB1041" s="260" t="str">
        <f ca="1">IFERROR(IFERROR(VLOOKUP(Table_Merge1[[#This Row],[Column1]],Table11[#All],2,FALSE),LEFT(AB1042,8)&amp;IF(LEN((RIGHT(AB1042,2)+1))&lt;2,"0"&amp;(RIGHT(AB1042,2)+1),(RIGHT(AB1042,2)-1))),"")</f>
        <v>1398.04.26</v>
      </c>
      <c r="AC1041" s="259" t="str">
        <f ca="1">LEFT(Table_Merge1[[#This Row],[Column2]],4)</f>
        <v>1398</v>
      </c>
      <c r="AD1041" s="259" t="str">
        <f ca="1">RIGHT(LEFT(Table_Merge1[[#This Row],[Column2]],7),2)</f>
        <v>04</v>
      </c>
      <c r="AE1041" s="259" t="str">
        <f ca="1">RIGHT(Table_Merge1[[#This Row],[Column2]],2)</f>
        <v>26</v>
      </c>
      <c r="AH1041" s="260">
        <v>2019</v>
      </c>
      <c r="AI1041" t="s">
        <v>3443</v>
      </c>
      <c r="AJ1041" s="260">
        <v>19</v>
      </c>
      <c r="AK1041">
        <v>1437.05</v>
      </c>
      <c r="AL1041">
        <v>1807</v>
      </c>
      <c r="AM1041">
        <v>1028875</v>
      </c>
      <c r="AP1041" s="287" t="str">
        <f>IFERROR(IF(Table_Merge1[[#This Row],[LME Zinc stock]]*Table_Merge1[[#This Row],[Nima.مقدار]]=0,"",Table_Merge1[[#This Row],[LME Zinc stock]]*Table_Merge1[[#This Row],[Nima.مقدار]]),"")</f>
        <v/>
      </c>
      <c r="AQ1041" s="287" t="str">
        <f>IFERROR(IF(Table_Merge1[[#This Row],[LME Zinc 3-month]]*Table_Merge1[[#This Row],[Nima.مقدار]]=0,"",Table_Merge1[[#This Row],[LME Zinc 3-month]]*Table_Merge1[[#This Row],[Nima.مقدار]]),"")</f>
        <v/>
      </c>
      <c r="AR1041" s="288" t="str">
        <f>IFERROR(IF(Table_Merge1[[#This Row],[LME Zinc stock]]*Table_Merge1[[#This Row],[Azad.Sell]]=0,"",Table_Merge1[[#This Row],[LME Zinc stock]]*Table_Merge1[[#This Row],[Azad.Sell]]),"")</f>
        <v/>
      </c>
      <c r="AS1041" s="288" t="str">
        <f>IFERROR(IF(Table_Merge1[[#This Row],[LME Zinc 3-month]]*Table_Merge1[[#This Row],[Azad.Sell]]=0,"",Table_Merge1[[#This Row],[LME Zinc 3-month]]*Table_Merge1[[#This Row],[Azad.Sell]]),"")</f>
        <v/>
      </c>
      <c r="AT1041"/>
    </row>
    <row r="1042" spans="1:46" x14ac:dyDescent="0.25">
      <c r="A1042" s="258">
        <v>42304</v>
      </c>
      <c r="B10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1394.08.05</v>
      </c>
      <c r="C1042" s="195">
        <f t="shared" ca="1" si="52"/>
        <v>1394</v>
      </c>
      <c r="D10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42" s="195">
        <f>_xlfn.NUMBERVALUE(RIGHT(Table11[[#This Row],[تاریخ شمسی]],2))</f>
        <v>5</v>
      </c>
      <c r="F10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08-05</v>
      </c>
      <c r="G1042" s="195" t="s">
        <v>1193</v>
      </c>
      <c r="I1042" s="259">
        <v>44840</v>
      </c>
      <c r="J1042">
        <v>32880</v>
      </c>
      <c r="L1042" s="259">
        <v>42304</v>
      </c>
      <c r="M1042">
        <v>34743.75</v>
      </c>
      <c r="O1042" s="283">
        <f>IFERROR(DATE(Table7[[#This Row],[year]],MONTH(DATEVALUE(Table7[[#This Row],[month]]&amp;"1")),Table7[[#This Row],[day]]),"")</f>
        <v>43581</v>
      </c>
      <c r="P1042" s="257" t="s">
        <v>4467</v>
      </c>
      <c r="Q1042" s="257">
        <v>2019</v>
      </c>
      <c r="R1042" s="257" t="s">
        <v>3437</v>
      </c>
      <c r="S1042" s="257">
        <v>26</v>
      </c>
      <c r="T1042" s="257">
        <v>1281.5</v>
      </c>
      <c r="U1042" s="257">
        <v>1799</v>
      </c>
      <c r="V1042" s="257">
        <v>1274450</v>
      </c>
      <c r="X1042" s="260">
        <v>43664</v>
      </c>
      <c r="Y1042" t="s">
        <v>8605</v>
      </c>
      <c r="Z1042" s="260">
        <v>3</v>
      </c>
      <c r="AA1042">
        <v>1398</v>
      </c>
      <c r="AB1042" s="260" t="str">
        <f ca="1">IFERROR(IFERROR(VLOOKUP(Table_Merge1[[#This Row],[Column1]],Table11[#All],2,FALSE),LEFT(AB1043,8)&amp;IF(LEN((RIGHT(AB1043,2)+1))&lt;2,"0"&amp;(RIGHT(AB1043,2)+1),(RIGHT(AB1043,2)-1))),"")</f>
        <v>1398.04.27</v>
      </c>
      <c r="AC1042" s="259" t="str">
        <f ca="1">LEFT(Table_Merge1[[#This Row],[Column2]],4)</f>
        <v>1398</v>
      </c>
      <c r="AD1042" s="259" t="str">
        <f ca="1">RIGHT(LEFT(Table_Merge1[[#This Row],[Column2]],7),2)</f>
        <v>04</v>
      </c>
      <c r="AE1042" s="259" t="str">
        <f ca="1">RIGHT(Table_Merge1[[#This Row],[Column2]],2)</f>
        <v>27</v>
      </c>
      <c r="AF1042">
        <v>4</v>
      </c>
      <c r="AG1042">
        <v>27</v>
      </c>
      <c r="AH1042" s="260">
        <v>2019</v>
      </c>
      <c r="AI1042" t="s">
        <v>3443</v>
      </c>
      <c r="AJ1042" s="260">
        <v>18</v>
      </c>
      <c r="AK1042">
        <v>1420.9</v>
      </c>
      <c r="AL1042">
        <v>1806.5</v>
      </c>
      <c r="AM1042">
        <v>1023875</v>
      </c>
      <c r="AO1042">
        <v>116919</v>
      </c>
      <c r="AP1042" s="287">
        <f>IFERROR(IF(Table_Merge1[[#This Row],[LME Zinc stock]]*Table_Merge1[[#This Row],[Nima.مقدار]]=0,"",Table_Merge1[[#This Row],[LME Zinc stock]]*Table_Merge1[[#This Row],[Nima.مقدار]]),"")</f>
        <v>119710441125</v>
      </c>
      <c r="AQ1042" s="287">
        <f>IFERROR(IF(Table_Merge1[[#This Row],[LME Zinc 3-month]]*Table_Merge1[[#This Row],[Nima.مقدار]]=0,"",Table_Merge1[[#This Row],[LME Zinc 3-month]]*Table_Merge1[[#This Row],[Nima.مقدار]]),"")</f>
        <v>211214173.5</v>
      </c>
      <c r="AR1042" s="288" t="str">
        <f>IFERROR(IF(Table_Merge1[[#This Row],[LME Zinc stock]]*Table_Merge1[[#This Row],[Azad.Sell]]=0,"",Table_Merge1[[#This Row],[LME Zinc stock]]*Table_Merge1[[#This Row],[Azad.Sell]]),"")</f>
        <v/>
      </c>
      <c r="AS1042" s="288" t="str">
        <f>IFERROR(IF(Table_Merge1[[#This Row],[LME Zinc 3-month]]*Table_Merge1[[#This Row],[Azad.Sell]]=0,"",Table_Merge1[[#This Row],[LME Zinc 3-month]]*Table_Merge1[[#This Row],[Azad.Sell]]),"")</f>
        <v/>
      </c>
      <c r="AT1042"/>
    </row>
    <row r="1043" spans="1:46" x14ac:dyDescent="0.25">
      <c r="A1043" s="258">
        <v>42305</v>
      </c>
      <c r="B10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1394.08.06</v>
      </c>
      <c r="C1043" s="195">
        <f t="shared" ca="1" si="52"/>
        <v>1394</v>
      </c>
      <c r="D10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43" s="195">
        <f>_xlfn.NUMBERVALUE(RIGHT(Table11[[#This Row],[تاریخ شمسی]],2))</f>
        <v>6</v>
      </c>
      <c r="F10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08-06</v>
      </c>
      <c r="G1043" s="195" t="s">
        <v>1194</v>
      </c>
      <c r="I1043" s="259">
        <v>44841</v>
      </c>
      <c r="J1043">
        <v>32850</v>
      </c>
      <c r="L1043" s="259">
        <v>42305</v>
      </c>
      <c r="M1043">
        <v>34831</v>
      </c>
      <c r="O1043" s="284">
        <f>IFERROR(DATE(Table7[[#This Row],[year]],MONTH(DATEVALUE(Table7[[#This Row],[month]]&amp;"1")),Table7[[#This Row],[day]]),"")</f>
        <v>43580</v>
      </c>
      <c r="P1043" s="195" t="s">
        <v>4468</v>
      </c>
      <c r="Q1043" s="195">
        <v>2019</v>
      </c>
      <c r="R1043" s="195" t="s">
        <v>3437</v>
      </c>
      <c r="S1043" s="195">
        <v>25</v>
      </c>
      <c r="T1043" s="195">
        <v>1277.8499999999999</v>
      </c>
      <c r="U1043" s="195">
        <v>1800</v>
      </c>
      <c r="V1043" s="195">
        <v>1275200</v>
      </c>
      <c r="X1043" s="260">
        <v>43663</v>
      </c>
      <c r="Y1043" t="s">
        <v>8604</v>
      </c>
      <c r="Z1043" s="260">
        <v>3</v>
      </c>
      <c r="AA1043">
        <v>1398</v>
      </c>
      <c r="AB1043" s="260" t="str">
        <f ca="1">IFERROR(IFERROR(VLOOKUP(Table_Merge1[[#This Row],[Column1]],Table11[#All],2,FALSE),LEFT(AB1044,8)&amp;IF(LEN((RIGHT(AB1044,2)+1))&lt;2,"0"&amp;(RIGHT(AB1044,2)+1),(RIGHT(AB1044,2)-1))),"")</f>
        <v>1398.04.26</v>
      </c>
      <c r="AC1043" s="259" t="str">
        <f ca="1">LEFT(Table_Merge1[[#This Row],[Column2]],4)</f>
        <v>1398</v>
      </c>
      <c r="AD1043" s="259" t="str">
        <f ca="1">RIGHT(LEFT(Table_Merge1[[#This Row],[Column2]],7),2)</f>
        <v>04</v>
      </c>
      <c r="AE1043" s="259" t="str">
        <f ca="1">RIGHT(Table_Merge1[[#This Row],[Column2]],2)</f>
        <v>26</v>
      </c>
      <c r="AF1043">
        <v>4</v>
      </c>
      <c r="AG1043">
        <v>26</v>
      </c>
      <c r="AH1043" s="260">
        <v>2019</v>
      </c>
      <c r="AI1043" t="s">
        <v>3443</v>
      </c>
      <c r="AJ1043" s="260">
        <v>17</v>
      </c>
      <c r="AK1043">
        <v>1400.8</v>
      </c>
      <c r="AL1043">
        <v>1799</v>
      </c>
      <c r="AM1043">
        <v>1016800</v>
      </c>
      <c r="AO1043">
        <v>116765</v>
      </c>
      <c r="AP1043" s="287">
        <f>IFERROR(IF(Table_Merge1[[#This Row],[LME Zinc stock]]*Table_Merge1[[#This Row],[Nima.مقدار]]=0,"",Table_Merge1[[#This Row],[LME Zinc stock]]*Table_Merge1[[#This Row],[Nima.مقدار]]),"")</f>
        <v>118726652000</v>
      </c>
      <c r="AQ1043" s="287">
        <f>IFERROR(IF(Table_Merge1[[#This Row],[LME Zinc 3-month]]*Table_Merge1[[#This Row],[Nima.مقدار]]=0,"",Table_Merge1[[#This Row],[LME Zinc 3-month]]*Table_Merge1[[#This Row],[Nima.مقدار]]),"")</f>
        <v>210060235</v>
      </c>
      <c r="AR1043" s="288" t="str">
        <f>IFERROR(IF(Table_Merge1[[#This Row],[LME Zinc stock]]*Table_Merge1[[#This Row],[Azad.Sell]]=0,"",Table_Merge1[[#This Row],[LME Zinc stock]]*Table_Merge1[[#This Row],[Azad.Sell]]),"")</f>
        <v/>
      </c>
      <c r="AS1043" s="288" t="str">
        <f>IFERROR(IF(Table_Merge1[[#This Row],[LME Zinc 3-month]]*Table_Merge1[[#This Row],[Azad.Sell]]=0,"",Table_Merge1[[#This Row],[LME Zinc 3-month]]*Table_Merge1[[#This Row],[Azad.Sell]]),"")</f>
        <v/>
      </c>
      <c r="AT1043"/>
    </row>
    <row r="1044" spans="1:46" x14ac:dyDescent="0.25">
      <c r="A1044" s="258">
        <v>42306</v>
      </c>
      <c r="B10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1394.08.07</v>
      </c>
      <c r="C1044" s="195">
        <f t="shared" ca="1" si="52"/>
        <v>1394</v>
      </c>
      <c r="D10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44" s="195">
        <f>_xlfn.NUMBERVALUE(RIGHT(Table11[[#This Row],[تاریخ شمسی]],2))</f>
        <v>7</v>
      </c>
      <c r="F10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08-07</v>
      </c>
      <c r="G1044" s="195" t="s">
        <v>1195</v>
      </c>
      <c r="I1044" s="259">
        <v>44842</v>
      </c>
      <c r="J1044">
        <v>32720</v>
      </c>
      <c r="L1044" s="259">
        <v>42306</v>
      </c>
      <c r="M1044">
        <v>34723</v>
      </c>
      <c r="O1044" s="283">
        <f>IFERROR(DATE(Table7[[#This Row],[year]],MONTH(DATEVALUE(Table7[[#This Row],[month]]&amp;"1")),Table7[[#This Row],[day]]),"")</f>
        <v>43579</v>
      </c>
      <c r="P1044" s="257" t="s">
        <v>4469</v>
      </c>
      <c r="Q1044" s="257">
        <v>2019</v>
      </c>
      <c r="R1044" s="257" t="s">
        <v>3437</v>
      </c>
      <c r="S1044" s="257">
        <v>24</v>
      </c>
      <c r="T1044" s="257">
        <v>1273.8</v>
      </c>
      <c r="U1044" s="257">
        <v>1798.5</v>
      </c>
      <c r="V1044" s="257">
        <v>1263400</v>
      </c>
      <c r="X1044" s="260">
        <v>43662</v>
      </c>
      <c r="Y1044" t="s">
        <v>8603</v>
      </c>
      <c r="Z1044" s="260">
        <v>3</v>
      </c>
      <c r="AA1044">
        <v>1398</v>
      </c>
      <c r="AB1044" s="260" t="str">
        <f ca="1">IFERROR(IFERROR(VLOOKUP(Table_Merge1[[#This Row],[Column1]],Table11[#All],2,FALSE),LEFT(AB1045,8)&amp;IF(LEN((RIGHT(AB1045,2)+1))&lt;2,"0"&amp;(RIGHT(AB1045,2)+1),(RIGHT(AB1045,2)-1))),"")</f>
        <v>1398.04.25</v>
      </c>
      <c r="AC1044" s="259" t="str">
        <f ca="1">LEFT(Table_Merge1[[#This Row],[Column2]],4)</f>
        <v>1398</v>
      </c>
      <c r="AD1044" s="259" t="str">
        <f ca="1">RIGHT(LEFT(Table_Merge1[[#This Row],[Column2]],7),2)</f>
        <v>04</v>
      </c>
      <c r="AE1044" s="259" t="str">
        <f ca="1">RIGHT(Table_Merge1[[#This Row],[Column2]],2)</f>
        <v>25</v>
      </c>
      <c r="AF1044">
        <v>4</v>
      </c>
      <c r="AG1044">
        <v>25</v>
      </c>
      <c r="AH1044" s="260">
        <v>2019</v>
      </c>
      <c r="AI1044" t="s">
        <v>3443</v>
      </c>
      <c r="AJ1044" s="260">
        <v>16</v>
      </c>
      <c r="AK1044">
        <v>1416.1</v>
      </c>
      <c r="AL1044">
        <v>1804.5</v>
      </c>
      <c r="AM1044">
        <v>1021325</v>
      </c>
      <c r="AO1044">
        <v>116692</v>
      </c>
      <c r="AP1044" s="287">
        <f>IFERROR(IF(Table_Merge1[[#This Row],[LME Zinc stock]]*Table_Merge1[[#This Row],[Nima.مقدار]]=0,"",Table_Merge1[[#This Row],[LME Zinc stock]]*Table_Merge1[[#This Row],[Nima.مقدار]]),"")</f>
        <v>119180456900</v>
      </c>
      <c r="AQ1044" s="287">
        <f>IFERROR(IF(Table_Merge1[[#This Row],[LME Zinc 3-month]]*Table_Merge1[[#This Row],[Nima.مقدار]]=0,"",Table_Merge1[[#This Row],[LME Zinc 3-month]]*Table_Merge1[[#This Row],[Nima.مقدار]]),"")</f>
        <v>210570714</v>
      </c>
      <c r="AR1044" s="288" t="str">
        <f>IFERROR(IF(Table_Merge1[[#This Row],[LME Zinc stock]]*Table_Merge1[[#This Row],[Azad.Sell]]=0,"",Table_Merge1[[#This Row],[LME Zinc stock]]*Table_Merge1[[#This Row],[Azad.Sell]]),"")</f>
        <v/>
      </c>
      <c r="AS1044" s="288" t="str">
        <f>IFERROR(IF(Table_Merge1[[#This Row],[LME Zinc 3-month]]*Table_Merge1[[#This Row],[Azad.Sell]]=0,"",Table_Merge1[[#This Row],[LME Zinc 3-month]]*Table_Merge1[[#This Row],[Azad.Sell]]),"")</f>
        <v/>
      </c>
      <c r="AT1044"/>
    </row>
    <row r="1045" spans="1:46" x14ac:dyDescent="0.25">
      <c r="A1045" s="258">
        <v>42308</v>
      </c>
      <c r="B10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1394.08.09</v>
      </c>
      <c r="C1045" s="195">
        <f t="shared" ca="1" si="52"/>
        <v>1394</v>
      </c>
      <c r="D10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45" s="195">
        <f>_xlfn.NUMBERVALUE(RIGHT(Table11[[#This Row],[تاریخ شمسی]],2))</f>
        <v>9</v>
      </c>
      <c r="F10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08-09</v>
      </c>
      <c r="G1045" s="195" t="s">
        <v>1196</v>
      </c>
      <c r="I1045" s="259">
        <v>44843</v>
      </c>
      <c r="J1045">
        <v>32400</v>
      </c>
      <c r="L1045" s="259">
        <v>42308</v>
      </c>
      <c r="M1045">
        <v>34816</v>
      </c>
      <c r="O1045" s="284">
        <f>IFERROR(DATE(Table7[[#This Row],[year]],MONTH(DATEVALUE(Table7[[#This Row],[month]]&amp;"1")),Table7[[#This Row],[day]]),"")</f>
        <v>43578</v>
      </c>
      <c r="P1045" s="195" t="s">
        <v>4470</v>
      </c>
      <c r="Q1045" s="195">
        <v>2019</v>
      </c>
      <c r="R1045" s="195" t="s">
        <v>3437</v>
      </c>
      <c r="S1045" s="195">
        <v>23</v>
      </c>
      <c r="T1045" s="195">
        <v>1273.45</v>
      </c>
      <c r="U1045" s="195">
        <v>1811</v>
      </c>
      <c r="V1045" s="195">
        <v>1250250</v>
      </c>
      <c r="X1045" s="260">
        <v>43661</v>
      </c>
      <c r="Y1045" t="s">
        <v>8602</v>
      </c>
      <c r="Z1045" s="260">
        <v>3</v>
      </c>
      <c r="AA1045">
        <v>1398</v>
      </c>
      <c r="AB1045" s="260" t="str">
        <f ca="1">IFERROR(IFERROR(VLOOKUP(Table_Merge1[[#This Row],[Column1]],Table11[#All],2,FALSE),LEFT(AB1046,8)&amp;IF(LEN((RIGHT(AB1046,2)+1))&lt;2,"0"&amp;(RIGHT(AB1046,2)+1),(RIGHT(AB1046,2)-1))),"")</f>
        <v>1398.04.24</v>
      </c>
      <c r="AC1045" s="259" t="str">
        <f ca="1">LEFT(Table_Merge1[[#This Row],[Column2]],4)</f>
        <v>1398</v>
      </c>
      <c r="AD1045" s="259" t="str">
        <f ca="1">RIGHT(LEFT(Table_Merge1[[#This Row],[Column2]],7),2)</f>
        <v>04</v>
      </c>
      <c r="AE1045" s="259" t="str">
        <f ca="1">RIGHT(Table_Merge1[[#This Row],[Column2]],2)</f>
        <v>24</v>
      </c>
      <c r="AF1045">
        <v>4</v>
      </c>
      <c r="AG1045">
        <v>24</v>
      </c>
      <c r="AH1045" s="260">
        <v>2019</v>
      </c>
      <c r="AI1045" t="s">
        <v>3443</v>
      </c>
      <c r="AJ1045" s="260">
        <v>15</v>
      </c>
      <c r="AK1045">
        <v>1416.25</v>
      </c>
      <c r="AL1045">
        <v>1825</v>
      </c>
      <c r="AM1045">
        <v>987975</v>
      </c>
      <c r="AO1045">
        <v>115960</v>
      </c>
      <c r="AP1045" s="287">
        <f>IFERROR(IF(Table_Merge1[[#This Row],[LME Zinc stock]]*Table_Merge1[[#This Row],[Nima.مقدار]]=0,"",Table_Merge1[[#This Row],[LME Zinc stock]]*Table_Merge1[[#This Row],[Nima.مقدار]]),"")</f>
        <v>114565581000</v>
      </c>
      <c r="AQ1045" s="287">
        <f>IFERROR(IF(Table_Merge1[[#This Row],[LME Zinc 3-month]]*Table_Merge1[[#This Row],[Nima.مقدار]]=0,"",Table_Merge1[[#This Row],[LME Zinc 3-month]]*Table_Merge1[[#This Row],[Nima.مقدار]]),"")</f>
        <v>211627000</v>
      </c>
      <c r="AR1045" s="288" t="str">
        <f>IFERROR(IF(Table_Merge1[[#This Row],[LME Zinc stock]]*Table_Merge1[[#This Row],[Azad.Sell]]=0,"",Table_Merge1[[#This Row],[LME Zinc stock]]*Table_Merge1[[#This Row],[Azad.Sell]]),"")</f>
        <v/>
      </c>
      <c r="AS1045" s="288" t="str">
        <f>IFERROR(IF(Table_Merge1[[#This Row],[LME Zinc 3-month]]*Table_Merge1[[#This Row],[Azad.Sell]]=0,"",Table_Merge1[[#This Row],[LME Zinc 3-month]]*Table_Merge1[[#This Row],[Azad.Sell]]),"")</f>
        <v/>
      </c>
      <c r="AT1045"/>
    </row>
    <row r="1046" spans="1:46" x14ac:dyDescent="0.25">
      <c r="A1046" s="258">
        <v>42309</v>
      </c>
      <c r="B10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1394.08.10</v>
      </c>
      <c r="C1046" s="195">
        <f t="shared" ca="1" si="52"/>
        <v>1394</v>
      </c>
      <c r="D10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46" s="195">
        <f>_xlfn.NUMBERVALUE(RIGHT(Table11[[#This Row],[تاریخ شمسی]],2))</f>
        <v>10</v>
      </c>
      <c r="F10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08-10</v>
      </c>
      <c r="G1046" s="195" t="s">
        <v>1197</v>
      </c>
      <c r="I1046" s="259">
        <v>44844</v>
      </c>
      <c r="J1046">
        <v>32580</v>
      </c>
      <c r="L1046" s="259">
        <v>42309</v>
      </c>
      <c r="M1046">
        <v>34876.5</v>
      </c>
      <c r="O1046" s="283">
        <f>IFERROR(DATE(Table7[[#This Row],[year]],MONTH(DATEVALUE(Table7[[#This Row],[month]]&amp;"1")),Table7[[#This Row],[day]]),"")</f>
        <v>43573</v>
      </c>
      <c r="P1046" s="257" t="s">
        <v>4471</v>
      </c>
      <c r="Q1046" s="257">
        <v>2019</v>
      </c>
      <c r="R1046" s="257" t="s">
        <v>3437</v>
      </c>
      <c r="S1046" s="257">
        <v>18</v>
      </c>
      <c r="T1046" s="257">
        <v>1276.5</v>
      </c>
      <c r="U1046" s="257">
        <v>1817.5</v>
      </c>
      <c r="V1046" s="257">
        <v>1227650</v>
      </c>
      <c r="X1046" s="260">
        <v>43658</v>
      </c>
      <c r="Z1046" s="260">
        <v>3</v>
      </c>
      <c r="AB1046" s="260" t="str">
        <f ca="1">IFERROR(IFERROR(VLOOKUP(Table_Merge1[[#This Row],[Column1]],Table11[#All],2,FALSE),LEFT(AB1047,8)&amp;IF(LEN((RIGHT(AB1047,2)+1))&lt;2,"0"&amp;(RIGHT(AB1047,2)+1),(RIGHT(AB1047,2)-1))),"")</f>
        <v>1398.04.19</v>
      </c>
      <c r="AC1046" s="259" t="str">
        <f ca="1">LEFT(Table_Merge1[[#This Row],[Column2]],4)</f>
        <v>1398</v>
      </c>
      <c r="AD1046" s="259" t="str">
        <f ca="1">RIGHT(LEFT(Table_Merge1[[#This Row],[Column2]],7),2)</f>
        <v>04</v>
      </c>
      <c r="AE1046" s="259" t="str">
        <f ca="1">RIGHT(Table_Merge1[[#This Row],[Column2]],2)</f>
        <v>19</v>
      </c>
      <c r="AH1046" s="260">
        <v>2019</v>
      </c>
      <c r="AI1046" t="s">
        <v>3443</v>
      </c>
      <c r="AJ1046" s="260">
        <v>12</v>
      </c>
      <c r="AK1046">
        <v>1405.6</v>
      </c>
      <c r="AL1046">
        <v>1827</v>
      </c>
      <c r="AM1046">
        <v>953500</v>
      </c>
      <c r="AP1046" s="287" t="str">
        <f>IFERROR(IF(Table_Merge1[[#This Row],[LME Zinc stock]]*Table_Merge1[[#This Row],[Nima.مقدار]]=0,"",Table_Merge1[[#This Row],[LME Zinc stock]]*Table_Merge1[[#This Row],[Nima.مقدار]]),"")</f>
        <v/>
      </c>
      <c r="AQ1046" s="287" t="str">
        <f>IFERROR(IF(Table_Merge1[[#This Row],[LME Zinc 3-month]]*Table_Merge1[[#This Row],[Nima.مقدار]]=0,"",Table_Merge1[[#This Row],[LME Zinc 3-month]]*Table_Merge1[[#This Row],[Nima.مقدار]]),"")</f>
        <v/>
      </c>
      <c r="AR1046" s="288" t="str">
        <f>IFERROR(IF(Table_Merge1[[#This Row],[LME Zinc stock]]*Table_Merge1[[#This Row],[Azad.Sell]]=0,"",Table_Merge1[[#This Row],[LME Zinc stock]]*Table_Merge1[[#This Row],[Azad.Sell]]),"")</f>
        <v/>
      </c>
      <c r="AS1046" s="288" t="str">
        <f>IFERROR(IF(Table_Merge1[[#This Row],[LME Zinc 3-month]]*Table_Merge1[[#This Row],[Azad.Sell]]=0,"",Table_Merge1[[#This Row],[LME Zinc 3-month]]*Table_Merge1[[#This Row],[Azad.Sell]]),"")</f>
        <v/>
      </c>
      <c r="AT1046"/>
    </row>
    <row r="1047" spans="1:46" x14ac:dyDescent="0.25">
      <c r="A1047" s="258">
        <v>42310</v>
      </c>
      <c r="B10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1394.08.11</v>
      </c>
      <c r="C1047" s="195">
        <f t="shared" ca="1" si="52"/>
        <v>1394</v>
      </c>
      <c r="D10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47" s="195">
        <f>_xlfn.NUMBERVALUE(RIGHT(Table11[[#This Row],[تاریخ شمسی]],2))</f>
        <v>11</v>
      </c>
      <c r="F10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08-11</v>
      </c>
      <c r="G1047" s="195" t="s">
        <v>1198</v>
      </c>
      <c r="I1047" s="259">
        <v>44845</v>
      </c>
      <c r="J1047">
        <v>32850</v>
      </c>
      <c r="L1047" s="259">
        <v>42310</v>
      </c>
      <c r="M1047">
        <v>34937</v>
      </c>
      <c r="O1047" s="284">
        <f>IFERROR(DATE(Table7[[#This Row],[year]],MONTH(DATEVALUE(Table7[[#This Row],[month]]&amp;"1")),Table7[[#This Row],[day]]),"")</f>
        <v>43572</v>
      </c>
      <c r="P1047" s="195" t="s">
        <v>4472</v>
      </c>
      <c r="Q1047" s="195">
        <v>2019</v>
      </c>
      <c r="R1047" s="195" t="s">
        <v>3437</v>
      </c>
      <c r="S1047" s="195">
        <v>17</v>
      </c>
      <c r="T1047" s="195">
        <v>1276.0999999999999</v>
      </c>
      <c r="U1047" s="195">
        <v>1789</v>
      </c>
      <c r="V1047" s="195">
        <v>1135300</v>
      </c>
      <c r="X1047" s="260">
        <v>43657</v>
      </c>
      <c r="Y1047" t="s">
        <v>8601</v>
      </c>
      <c r="Z1047" s="260">
        <v>3</v>
      </c>
      <c r="AA1047">
        <v>1398</v>
      </c>
      <c r="AB1047" s="260" t="str">
        <f ca="1">IFERROR(IFERROR(VLOOKUP(Table_Merge1[[#This Row],[Column1]],Table11[#All],2,FALSE),LEFT(AB1048,8)&amp;IF(LEN((RIGHT(AB1048,2)+1))&lt;2,"0"&amp;(RIGHT(AB1048,2)+1),(RIGHT(AB1048,2)-1))),"")</f>
        <v>1398.04.20</v>
      </c>
      <c r="AC1047" s="259" t="str">
        <f ca="1">LEFT(Table_Merge1[[#This Row],[Column2]],4)</f>
        <v>1398</v>
      </c>
      <c r="AD1047" s="259" t="str">
        <f ca="1">RIGHT(LEFT(Table_Merge1[[#This Row],[Column2]],7),2)</f>
        <v>04</v>
      </c>
      <c r="AE1047" s="259" t="str">
        <f ca="1">RIGHT(Table_Merge1[[#This Row],[Column2]],2)</f>
        <v>20</v>
      </c>
      <c r="AF1047">
        <v>4</v>
      </c>
      <c r="AG1047">
        <v>20</v>
      </c>
      <c r="AH1047" s="260">
        <v>2019</v>
      </c>
      <c r="AI1047" t="s">
        <v>3443</v>
      </c>
      <c r="AJ1047" s="260">
        <v>11</v>
      </c>
      <c r="AK1047">
        <v>1423.1</v>
      </c>
      <c r="AL1047">
        <v>1821</v>
      </c>
      <c r="AM1047">
        <v>960175</v>
      </c>
      <c r="AO1047">
        <v>116262</v>
      </c>
      <c r="AP1047" s="287">
        <f>IFERROR(IF(Table_Merge1[[#This Row],[LME Zinc stock]]*Table_Merge1[[#This Row],[Nima.مقدار]]=0,"",Table_Merge1[[#This Row],[LME Zinc stock]]*Table_Merge1[[#This Row],[Nima.مقدار]]),"")</f>
        <v>111631865850</v>
      </c>
      <c r="AQ1047" s="287">
        <f>IFERROR(IF(Table_Merge1[[#This Row],[LME Zinc 3-month]]*Table_Merge1[[#This Row],[Nima.مقدار]]=0,"",Table_Merge1[[#This Row],[LME Zinc 3-month]]*Table_Merge1[[#This Row],[Nima.مقدار]]),"")</f>
        <v>211713102</v>
      </c>
      <c r="AR1047" s="288" t="str">
        <f>IFERROR(IF(Table_Merge1[[#This Row],[LME Zinc stock]]*Table_Merge1[[#This Row],[Azad.Sell]]=0,"",Table_Merge1[[#This Row],[LME Zinc stock]]*Table_Merge1[[#This Row],[Azad.Sell]]),"")</f>
        <v/>
      </c>
      <c r="AS1047" s="288" t="str">
        <f>IFERROR(IF(Table_Merge1[[#This Row],[LME Zinc 3-month]]*Table_Merge1[[#This Row],[Azad.Sell]]=0,"",Table_Merge1[[#This Row],[LME Zinc 3-month]]*Table_Merge1[[#This Row],[Azad.Sell]]),"")</f>
        <v/>
      </c>
      <c r="AT1047"/>
    </row>
    <row r="1048" spans="1:46" x14ac:dyDescent="0.25">
      <c r="A1048" s="258">
        <v>42311</v>
      </c>
      <c r="B10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1394.08.12</v>
      </c>
      <c r="C1048" s="195">
        <f t="shared" ca="1" si="52"/>
        <v>1394</v>
      </c>
      <c r="D10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48" s="195">
        <f>_xlfn.NUMBERVALUE(RIGHT(Table11[[#This Row],[تاریخ شمسی]],2))</f>
        <v>12</v>
      </c>
      <c r="F10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08-12</v>
      </c>
      <c r="G1048" s="195" t="s">
        <v>1199</v>
      </c>
      <c r="I1048" s="259">
        <v>44846</v>
      </c>
      <c r="J1048">
        <v>32670</v>
      </c>
      <c r="L1048" s="259">
        <v>42311</v>
      </c>
      <c r="M1048">
        <v>34910</v>
      </c>
      <c r="O1048" s="283">
        <f>IFERROR(DATE(Table7[[#This Row],[year]],MONTH(DATEVALUE(Table7[[#This Row],[month]]&amp;"1")),Table7[[#This Row],[day]]),"")</f>
        <v>43571</v>
      </c>
      <c r="P1048" s="257" t="s">
        <v>4473</v>
      </c>
      <c r="Q1048" s="257">
        <v>2019</v>
      </c>
      <c r="R1048" s="257" t="s">
        <v>3437</v>
      </c>
      <c r="S1048" s="257">
        <v>16</v>
      </c>
      <c r="T1048" s="257">
        <v>1283.75</v>
      </c>
      <c r="U1048" s="257" t="s">
        <v>3621</v>
      </c>
      <c r="V1048" s="257" t="s">
        <v>3621</v>
      </c>
      <c r="X1048" s="260">
        <v>43656</v>
      </c>
      <c r="Y1048" t="s">
        <v>8600</v>
      </c>
      <c r="Z1048" s="260">
        <v>3</v>
      </c>
      <c r="AA1048">
        <v>1398</v>
      </c>
      <c r="AB1048" s="260" t="str">
        <f ca="1">IFERROR(IFERROR(VLOOKUP(Table_Merge1[[#This Row],[Column1]],Table11[#All],2,FALSE),LEFT(AB1049,8)&amp;IF(LEN((RIGHT(AB1049,2)+1))&lt;2,"0"&amp;(RIGHT(AB1049,2)+1),(RIGHT(AB1049,2)-1))),"")</f>
        <v>1398.04.19</v>
      </c>
      <c r="AC1048" s="259" t="str">
        <f ca="1">LEFT(Table_Merge1[[#This Row],[Column2]],4)</f>
        <v>1398</v>
      </c>
      <c r="AD1048" s="259" t="str">
        <f ca="1">RIGHT(LEFT(Table_Merge1[[#This Row],[Column2]],7),2)</f>
        <v>04</v>
      </c>
      <c r="AE1048" s="259" t="str">
        <f ca="1">RIGHT(Table_Merge1[[#This Row],[Column2]],2)</f>
        <v>19</v>
      </c>
      <c r="AF1048">
        <v>4</v>
      </c>
      <c r="AG1048">
        <v>19</v>
      </c>
      <c r="AH1048" s="260">
        <v>2019</v>
      </c>
      <c r="AI1048" t="s">
        <v>3443</v>
      </c>
      <c r="AJ1048" s="260">
        <v>10</v>
      </c>
      <c r="AK1048">
        <v>1395.45</v>
      </c>
      <c r="AL1048">
        <v>1836</v>
      </c>
      <c r="AM1048">
        <v>966600</v>
      </c>
      <c r="AO1048">
        <v>115831</v>
      </c>
      <c r="AP1048" s="287">
        <f>IFERROR(IF(Table_Merge1[[#This Row],[LME Zinc stock]]*Table_Merge1[[#This Row],[Nima.مقدار]]=0,"",Table_Merge1[[#This Row],[LME Zinc stock]]*Table_Merge1[[#This Row],[Nima.مقدار]]),"")</f>
        <v>111962244600</v>
      </c>
      <c r="AQ1048" s="287">
        <f>IFERROR(IF(Table_Merge1[[#This Row],[LME Zinc 3-month]]*Table_Merge1[[#This Row],[Nima.مقدار]]=0,"",Table_Merge1[[#This Row],[LME Zinc 3-month]]*Table_Merge1[[#This Row],[Nima.مقدار]]),"")</f>
        <v>212665716</v>
      </c>
      <c r="AR1048" s="288" t="str">
        <f>IFERROR(IF(Table_Merge1[[#This Row],[LME Zinc stock]]*Table_Merge1[[#This Row],[Azad.Sell]]=0,"",Table_Merge1[[#This Row],[LME Zinc stock]]*Table_Merge1[[#This Row],[Azad.Sell]]),"")</f>
        <v/>
      </c>
      <c r="AS1048" s="288" t="str">
        <f>IFERROR(IF(Table_Merge1[[#This Row],[LME Zinc 3-month]]*Table_Merge1[[#This Row],[Azad.Sell]]=0,"",Table_Merge1[[#This Row],[LME Zinc 3-month]]*Table_Merge1[[#This Row],[Azad.Sell]]),"")</f>
        <v/>
      </c>
      <c r="AT1048"/>
    </row>
    <row r="1049" spans="1:46" x14ac:dyDescent="0.25">
      <c r="A1049" s="258">
        <v>42312</v>
      </c>
      <c r="B10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1394.08.13</v>
      </c>
      <c r="C1049" s="195">
        <f t="shared" ca="1" si="52"/>
        <v>1394</v>
      </c>
      <c r="D10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49" s="195">
        <f>_xlfn.NUMBERVALUE(RIGHT(Table11[[#This Row],[تاریخ شمسی]],2))</f>
        <v>13</v>
      </c>
      <c r="F10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08-13</v>
      </c>
      <c r="G1049" s="195" t="s">
        <v>1200</v>
      </c>
      <c r="I1049" s="259">
        <v>44847</v>
      </c>
      <c r="J1049">
        <v>33000</v>
      </c>
      <c r="L1049" s="259">
        <v>42312</v>
      </c>
      <c r="M1049">
        <v>34976</v>
      </c>
      <c r="O1049" s="284">
        <f>IFERROR(DATE(Table7[[#This Row],[year]],MONTH(DATEVALUE(Table7[[#This Row],[month]]&amp;"1")),Table7[[#This Row],[day]]),"")</f>
        <v>43570</v>
      </c>
      <c r="P1049" s="195" t="s">
        <v>4474</v>
      </c>
      <c r="Q1049" s="195">
        <v>2019</v>
      </c>
      <c r="R1049" s="195" t="s">
        <v>3437</v>
      </c>
      <c r="S1049" s="195">
        <v>15</v>
      </c>
      <c r="T1049" s="195">
        <v>1286.75</v>
      </c>
      <c r="U1049" s="195">
        <v>1817.5</v>
      </c>
      <c r="V1049" s="195">
        <v>1074650</v>
      </c>
      <c r="X1049" s="260">
        <v>43655</v>
      </c>
      <c r="Y1049" t="s">
        <v>8599</v>
      </c>
      <c r="Z1049" s="260">
        <v>3</v>
      </c>
      <c r="AA1049">
        <v>1398</v>
      </c>
      <c r="AB1049" s="260" t="str">
        <f ca="1">IFERROR(IFERROR(VLOOKUP(Table_Merge1[[#This Row],[Column1]],Table11[#All],2,FALSE),LEFT(AB1050,8)&amp;IF(LEN((RIGHT(AB1050,2)+1))&lt;2,"0"&amp;(RIGHT(AB1050,2)+1),(RIGHT(AB1050,2)-1))),"")</f>
        <v>1398.04.18</v>
      </c>
      <c r="AC1049" s="259" t="str">
        <f ca="1">LEFT(Table_Merge1[[#This Row],[Column2]],4)</f>
        <v>1398</v>
      </c>
      <c r="AD1049" s="259" t="str">
        <f ca="1">RIGHT(LEFT(Table_Merge1[[#This Row],[Column2]],7),2)</f>
        <v>04</v>
      </c>
      <c r="AE1049" s="259" t="str">
        <f ca="1">RIGHT(Table_Merge1[[#This Row],[Column2]],2)</f>
        <v>18</v>
      </c>
      <c r="AF1049">
        <v>4</v>
      </c>
      <c r="AG1049">
        <v>18</v>
      </c>
      <c r="AH1049" s="260">
        <v>2019</v>
      </c>
      <c r="AI1049" t="s">
        <v>3443</v>
      </c>
      <c r="AJ1049" s="260">
        <v>9</v>
      </c>
      <c r="AK1049">
        <v>1387.9</v>
      </c>
      <c r="AL1049">
        <v>1856</v>
      </c>
      <c r="AM1049">
        <v>974000</v>
      </c>
      <c r="AO1049">
        <v>115788</v>
      </c>
      <c r="AP1049" s="287">
        <f>IFERROR(IF(Table_Merge1[[#This Row],[LME Zinc stock]]*Table_Merge1[[#This Row],[Nima.مقدار]]=0,"",Table_Merge1[[#This Row],[LME Zinc stock]]*Table_Merge1[[#This Row],[Nima.مقدار]]),"")</f>
        <v>112777512000</v>
      </c>
      <c r="AQ1049" s="287">
        <f>IFERROR(IF(Table_Merge1[[#This Row],[LME Zinc 3-month]]*Table_Merge1[[#This Row],[Nima.مقدار]]=0,"",Table_Merge1[[#This Row],[LME Zinc 3-month]]*Table_Merge1[[#This Row],[Nima.مقدار]]),"")</f>
        <v>214902528</v>
      </c>
      <c r="AR1049" s="288" t="str">
        <f>IFERROR(IF(Table_Merge1[[#This Row],[LME Zinc stock]]*Table_Merge1[[#This Row],[Azad.Sell]]=0,"",Table_Merge1[[#This Row],[LME Zinc stock]]*Table_Merge1[[#This Row],[Azad.Sell]]),"")</f>
        <v/>
      </c>
      <c r="AS1049" s="288" t="str">
        <f>IFERROR(IF(Table_Merge1[[#This Row],[LME Zinc 3-month]]*Table_Merge1[[#This Row],[Azad.Sell]]=0,"",Table_Merge1[[#This Row],[LME Zinc 3-month]]*Table_Merge1[[#This Row],[Azad.Sell]]),"")</f>
        <v/>
      </c>
      <c r="AT1049"/>
    </row>
    <row r="1050" spans="1:46" x14ac:dyDescent="0.25">
      <c r="A1050" s="258">
        <v>42313</v>
      </c>
      <c r="B10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1394.08.14</v>
      </c>
      <c r="C1050" s="195">
        <f t="shared" ca="1" si="52"/>
        <v>1394</v>
      </c>
      <c r="D10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50" s="195">
        <f>_xlfn.NUMBERVALUE(RIGHT(Table11[[#This Row],[تاریخ شمسی]],2))</f>
        <v>14</v>
      </c>
      <c r="F10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08-14</v>
      </c>
      <c r="G1050" s="195" t="s">
        <v>1201</v>
      </c>
      <c r="I1050" s="259">
        <v>44848</v>
      </c>
      <c r="J1050">
        <v>33000</v>
      </c>
      <c r="L1050" s="259">
        <v>42313</v>
      </c>
      <c r="M1050">
        <v>34878</v>
      </c>
      <c r="O1050" s="283">
        <f>IFERROR(DATE(Table7[[#This Row],[year]],MONTH(DATEVALUE(Table7[[#This Row],[month]]&amp;"1")),Table7[[#This Row],[day]]),"")</f>
        <v>43567</v>
      </c>
      <c r="P1050" s="257" t="s">
        <v>4475</v>
      </c>
      <c r="Q1050" s="257">
        <v>2019</v>
      </c>
      <c r="R1050" s="257" t="s">
        <v>3437</v>
      </c>
      <c r="S1050" s="257">
        <v>12</v>
      </c>
      <c r="T1050" s="257">
        <v>1296.1500000000001</v>
      </c>
      <c r="U1050" s="257">
        <v>1831.5</v>
      </c>
      <c r="V1050" s="257">
        <v>1069075</v>
      </c>
      <c r="X1050" s="260">
        <v>43654</v>
      </c>
      <c r="Y1050" t="s">
        <v>8598</v>
      </c>
      <c r="Z1050" s="260">
        <v>3</v>
      </c>
      <c r="AA1050">
        <v>1398</v>
      </c>
      <c r="AB1050" s="260" t="str">
        <f ca="1">IFERROR(IFERROR(VLOOKUP(Table_Merge1[[#This Row],[Column1]],Table11[#All],2,FALSE),LEFT(AB1051,8)&amp;IF(LEN((RIGHT(AB1051,2)+1))&lt;2,"0"&amp;(RIGHT(AB1051,2)+1),(RIGHT(AB1051,2)-1))),"")</f>
        <v>1398.04.17</v>
      </c>
      <c r="AC1050" s="259" t="str">
        <f ca="1">LEFT(Table_Merge1[[#This Row],[Column2]],4)</f>
        <v>1398</v>
      </c>
      <c r="AD1050" s="259" t="str">
        <f ca="1">RIGHT(LEFT(Table_Merge1[[#This Row],[Column2]],7),2)</f>
        <v>04</v>
      </c>
      <c r="AE1050" s="259" t="str">
        <f ca="1">RIGHT(Table_Merge1[[#This Row],[Column2]],2)</f>
        <v>17</v>
      </c>
      <c r="AF1050">
        <v>4</v>
      </c>
      <c r="AG1050">
        <v>17</v>
      </c>
      <c r="AH1050" s="260">
        <v>2019</v>
      </c>
      <c r="AI1050" t="s">
        <v>3443</v>
      </c>
      <c r="AJ1050" s="260">
        <v>8</v>
      </c>
      <c r="AK1050">
        <v>1404.9</v>
      </c>
      <c r="AL1050">
        <v>1846</v>
      </c>
      <c r="AM1050">
        <v>980200</v>
      </c>
      <c r="AO1050">
        <v>115313</v>
      </c>
      <c r="AP1050" s="287">
        <f>IFERROR(IF(Table_Merge1[[#This Row],[LME Zinc stock]]*Table_Merge1[[#This Row],[Nima.مقدار]]=0,"",Table_Merge1[[#This Row],[LME Zinc stock]]*Table_Merge1[[#This Row],[Nima.مقدار]]),"")</f>
        <v>113029802600</v>
      </c>
      <c r="AQ1050" s="287">
        <f>IFERROR(IF(Table_Merge1[[#This Row],[LME Zinc 3-month]]*Table_Merge1[[#This Row],[Nima.مقدار]]=0,"",Table_Merge1[[#This Row],[LME Zinc 3-month]]*Table_Merge1[[#This Row],[Nima.مقدار]]),"")</f>
        <v>212867798</v>
      </c>
      <c r="AR1050" s="288" t="str">
        <f>IFERROR(IF(Table_Merge1[[#This Row],[LME Zinc stock]]*Table_Merge1[[#This Row],[Azad.Sell]]=0,"",Table_Merge1[[#This Row],[LME Zinc stock]]*Table_Merge1[[#This Row],[Azad.Sell]]),"")</f>
        <v/>
      </c>
      <c r="AS1050" s="288" t="str">
        <f>IFERROR(IF(Table_Merge1[[#This Row],[LME Zinc 3-month]]*Table_Merge1[[#This Row],[Azad.Sell]]=0,"",Table_Merge1[[#This Row],[LME Zinc 3-month]]*Table_Merge1[[#This Row],[Azad.Sell]]),"")</f>
        <v/>
      </c>
      <c r="AT1050"/>
    </row>
    <row r="1051" spans="1:46" x14ac:dyDescent="0.25">
      <c r="A1051" s="258">
        <v>42315</v>
      </c>
      <c r="B10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1394.08.16</v>
      </c>
      <c r="C1051" s="195">
        <f t="shared" ca="1" si="52"/>
        <v>1394</v>
      </c>
      <c r="D10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51" s="195">
        <f>_xlfn.NUMBERVALUE(RIGHT(Table11[[#This Row],[تاریخ شمسی]],2))</f>
        <v>16</v>
      </c>
      <c r="F10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08-16</v>
      </c>
      <c r="G1051" s="195" t="s">
        <v>1202</v>
      </c>
      <c r="I1051" s="259">
        <v>44849</v>
      </c>
      <c r="J1051">
        <v>32850</v>
      </c>
      <c r="L1051" s="259">
        <v>42315</v>
      </c>
      <c r="M1051">
        <v>34957</v>
      </c>
      <c r="O1051" s="284">
        <f>IFERROR(DATE(Table7[[#This Row],[year]],MONTH(DATEVALUE(Table7[[#This Row],[month]]&amp;"1")),Table7[[#This Row],[day]]),"")</f>
        <v>43566</v>
      </c>
      <c r="P1051" s="195" t="s">
        <v>4476</v>
      </c>
      <c r="Q1051" s="195">
        <v>2019</v>
      </c>
      <c r="R1051" s="195" t="s">
        <v>3437</v>
      </c>
      <c r="S1051" s="195">
        <v>11</v>
      </c>
      <c r="T1051" s="195">
        <v>1304.6500000000001</v>
      </c>
      <c r="U1051" s="195">
        <v>1849</v>
      </c>
      <c r="V1051" s="195">
        <v>1020875</v>
      </c>
      <c r="X1051" s="260">
        <v>43651</v>
      </c>
      <c r="Z1051" s="260">
        <v>3</v>
      </c>
      <c r="AB1051" s="260" t="str">
        <f ca="1">IFERROR(IFERROR(VLOOKUP(Table_Merge1[[#This Row],[Column1]],Table11[#All],2,FALSE),LEFT(AB1052,8)&amp;IF(LEN((RIGHT(AB1052,2)+1))&lt;2,"0"&amp;(RIGHT(AB1052,2)+1),(RIGHT(AB1052,2)-1))),"")</f>
        <v>1398.04.12</v>
      </c>
      <c r="AC1051" s="259" t="str">
        <f ca="1">LEFT(Table_Merge1[[#This Row],[Column2]],4)</f>
        <v>1398</v>
      </c>
      <c r="AD1051" s="259" t="str">
        <f ca="1">RIGHT(LEFT(Table_Merge1[[#This Row],[Column2]],7),2)</f>
        <v>04</v>
      </c>
      <c r="AE1051" s="259" t="str">
        <f ca="1">RIGHT(Table_Merge1[[#This Row],[Column2]],2)</f>
        <v>12</v>
      </c>
      <c r="AH1051" s="260">
        <v>2019</v>
      </c>
      <c r="AI1051" t="s">
        <v>3443</v>
      </c>
      <c r="AJ1051" s="260">
        <v>5</v>
      </c>
      <c r="AK1051">
        <v>1414.4</v>
      </c>
      <c r="AL1051">
        <v>1839</v>
      </c>
      <c r="AM1051">
        <v>987275</v>
      </c>
      <c r="AP1051" s="287" t="str">
        <f>IFERROR(IF(Table_Merge1[[#This Row],[LME Zinc stock]]*Table_Merge1[[#This Row],[Nima.مقدار]]=0,"",Table_Merge1[[#This Row],[LME Zinc stock]]*Table_Merge1[[#This Row],[Nima.مقدار]]),"")</f>
        <v/>
      </c>
      <c r="AQ1051" s="287" t="str">
        <f>IFERROR(IF(Table_Merge1[[#This Row],[LME Zinc 3-month]]*Table_Merge1[[#This Row],[Nima.مقدار]]=0,"",Table_Merge1[[#This Row],[LME Zinc 3-month]]*Table_Merge1[[#This Row],[Nima.مقدار]]),"")</f>
        <v/>
      </c>
      <c r="AR1051" s="288" t="str">
        <f>IFERROR(IF(Table_Merge1[[#This Row],[LME Zinc stock]]*Table_Merge1[[#This Row],[Azad.Sell]]=0,"",Table_Merge1[[#This Row],[LME Zinc stock]]*Table_Merge1[[#This Row],[Azad.Sell]]),"")</f>
        <v/>
      </c>
      <c r="AS1051" s="288" t="str">
        <f>IFERROR(IF(Table_Merge1[[#This Row],[LME Zinc 3-month]]*Table_Merge1[[#This Row],[Azad.Sell]]=0,"",Table_Merge1[[#This Row],[LME Zinc 3-month]]*Table_Merge1[[#This Row],[Azad.Sell]]),"")</f>
        <v/>
      </c>
      <c r="AT1051"/>
    </row>
    <row r="1052" spans="1:46" x14ac:dyDescent="0.25">
      <c r="A1052" s="258">
        <v>42316</v>
      </c>
      <c r="B10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1394.08.17</v>
      </c>
      <c r="C1052" s="195">
        <f t="shared" ca="1" si="52"/>
        <v>1394</v>
      </c>
      <c r="D10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52" s="195">
        <f>_xlfn.NUMBERVALUE(RIGHT(Table11[[#This Row],[تاریخ شمسی]],2))</f>
        <v>17</v>
      </c>
      <c r="F10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08-17</v>
      </c>
      <c r="G1052" s="195" t="s">
        <v>1203</v>
      </c>
      <c r="I1052" s="259">
        <v>44850</v>
      </c>
      <c r="J1052">
        <v>33100</v>
      </c>
      <c r="L1052" s="259">
        <v>42316</v>
      </c>
      <c r="M1052">
        <v>35145</v>
      </c>
      <c r="O1052" s="283">
        <f>IFERROR(DATE(Table7[[#This Row],[year]],MONTH(DATEVALUE(Table7[[#This Row],[month]]&amp;"1")),Table7[[#This Row],[day]]),"")</f>
        <v>43565</v>
      </c>
      <c r="P1052" s="257" t="s">
        <v>4477</v>
      </c>
      <c r="Q1052" s="257">
        <v>2019</v>
      </c>
      <c r="R1052" s="257" t="s">
        <v>3437</v>
      </c>
      <c r="S1052" s="257">
        <v>10</v>
      </c>
      <c r="T1052" s="257">
        <v>1304.8</v>
      </c>
      <c r="U1052" s="257">
        <v>1862</v>
      </c>
      <c r="V1052" s="257">
        <v>1027800</v>
      </c>
      <c r="X1052" s="260">
        <v>43650</v>
      </c>
      <c r="Y1052" t="s">
        <v>8597</v>
      </c>
      <c r="Z1052" s="260">
        <v>3</v>
      </c>
      <c r="AA1052">
        <v>1398</v>
      </c>
      <c r="AB1052" s="260" t="str">
        <f ca="1">IFERROR(IFERROR(VLOOKUP(Table_Merge1[[#This Row],[Column1]],Table11[#All],2,FALSE),LEFT(AB1053,8)&amp;IF(LEN((RIGHT(AB1053,2)+1))&lt;2,"0"&amp;(RIGHT(AB1053,2)+1),(RIGHT(AB1053,2)-1))),"")</f>
        <v>1398.04.13</v>
      </c>
      <c r="AC1052" s="259" t="str">
        <f ca="1">LEFT(Table_Merge1[[#This Row],[Column2]],4)</f>
        <v>1398</v>
      </c>
      <c r="AD1052" s="259" t="str">
        <f ca="1">RIGHT(LEFT(Table_Merge1[[#This Row],[Column2]],7),2)</f>
        <v>04</v>
      </c>
      <c r="AE1052" s="259" t="str">
        <f ca="1">RIGHT(Table_Merge1[[#This Row],[Column2]],2)</f>
        <v>13</v>
      </c>
      <c r="AF1052">
        <v>4</v>
      </c>
      <c r="AG1052">
        <v>13</v>
      </c>
      <c r="AH1052" s="260">
        <v>2019</v>
      </c>
      <c r="AI1052" t="s">
        <v>3443</v>
      </c>
      <c r="AJ1052" s="260">
        <v>4</v>
      </c>
      <c r="AK1052">
        <v>1415.25</v>
      </c>
      <c r="AL1052">
        <v>1837</v>
      </c>
      <c r="AM1052">
        <v>994125</v>
      </c>
      <c r="AO1052">
        <v>114860</v>
      </c>
      <c r="AP1052" s="287">
        <f>IFERROR(IF(Table_Merge1[[#This Row],[LME Zinc stock]]*Table_Merge1[[#This Row],[Nima.مقدار]]=0,"",Table_Merge1[[#This Row],[LME Zinc stock]]*Table_Merge1[[#This Row],[Nima.مقدار]]),"")</f>
        <v>114185197500</v>
      </c>
      <c r="AQ1052" s="287">
        <f>IFERROR(IF(Table_Merge1[[#This Row],[LME Zinc 3-month]]*Table_Merge1[[#This Row],[Nima.مقدار]]=0,"",Table_Merge1[[#This Row],[LME Zinc 3-month]]*Table_Merge1[[#This Row],[Nima.مقدار]]),"")</f>
        <v>210997820</v>
      </c>
      <c r="AR1052" s="288" t="str">
        <f>IFERROR(IF(Table_Merge1[[#This Row],[LME Zinc stock]]*Table_Merge1[[#This Row],[Azad.Sell]]=0,"",Table_Merge1[[#This Row],[LME Zinc stock]]*Table_Merge1[[#This Row],[Azad.Sell]]),"")</f>
        <v/>
      </c>
      <c r="AS1052" s="288" t="str">
        <f>IFERROR(IF(Table_Merge1[[#This Row],[LME Zinc 3-month]]*Table_Merge1[[#This Row],[Azad.Sell]]=0,"",Table_Merge1[[#This Row],[LME Zinc 3-month]]*Table_Merge1[[#This Row],[Azad.Sell]]),"")</f>
        <v/>
      </c>
      <c r="AT1052"/>
    </row>
    <row r="1053" spans="1:46" x14ac:dyDescent="0.25">
      <c r="A1053" s="258">
        <v>42317</v>
      </c>
      <c r="B10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1394.08.18</v>
      </c>
      <c r="C1053" s="195">
        <f t="shared" ca="1" si="52"/>
        <v>1394</v>
      </c>
      <c r="D10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53" s="195">
        <f>_xlfn.NUMBERVALUE(RIGHT(Table11[[#This Row],[تاریخ شمسی]],2))</f>
        <v>18</v>
      </c>
      <c r="F10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08-18</v>
      </c>
      <c r="G1053" s="195" t="s">
        <v>1204</v>
      </c>
      <c r="I1053" s="259">
        <v>44851</v>
      </c>
      <c r="J1053">
        <v>32850</v>
      </c>
      <c r="L1053" s="259">
        <v>42317</v>
      </c>
      <c r="M1053">
        <v>35261.5</v>
      </c>
      <c r="O1053" s="284">
        <f>IFERROR(DATE(Table7[[#This Row],[year]],MONTH(DATEVALUE(Table7[[#This Row],[month]]&amp;"1")),Table7[[#This Row],[day]]),"")</f>
        <v>43564</v>
      </c>
      <c r="P1053" s="195" t="s">
        <v>4478</v>
      </c>
      <c r="Q1053" s="195">
        <v>2019</v>
      </c>
      <c r="R1053" s="195" t="s">
        <v>3437</v>
      </c>
      <c r="S1053" s="195">
        <v>9</v>
      </c>
      <c r="T1053" s="195">
        <v>1302</v>
      </c>
      <c r="U1053" s="195">
        <v>1872</v>
      </c>
      <c r="V1053" s="195">
        <v>1032925</v>
      </c>
      <c r="X1053" s="260">
        <v>43649</v>
      </c>
      <c r="Y1053" t="s">
        <v>8596</v>
      </c>
      <c r="Z1053" s="260">
        <v>3</v>
      </c>
      <c r="AA1053">
        <v>1398</v>
      </c>
      <c r="AB1053" s="260" t="str">
        <f ca="1">IFERROR(IFERROR(VLOOKUP(Table_Merge1[[#This Row],[Column1]],Table11[#All],2,FALSE),LEFT(AB1054,8)&amp;IF(LEN((RIGHT(AB1054,2)+1))&lt;2,"0"&amp;(RIGHT(AB1054,2)+1),(RIGHT(AB1054,2)-1))),"")</f>
        <v>1398.04.12</v>
      </c>
      <c r="AC1053" s="259" t="str">
        <f ca="1">LEFT(Table_Merge1[[#This Row],[Column2]],4)</f>
        <v>1398</v>
      </c>
      <c r="AD1053" s="259" t="str">
        <f ca="1">RIGHT(LEFT(Table_Merge1[[#This Row],[Column2]],7),2)</f>
        <v>04</v>
      </c>
      <c r="AE1053" s="259" t="str">
        <f ca="1">RIGHT(Table_Merge1[[#This Row],[Column2]],2)</f>
        <v>12</v>
      </c>
      <c r="AF1053">
        <v>4</v>
      </c>
      <c r="AG1053">
        <v>12</v>
      </c>
      <c r="AH1053" s="260">
        <v>2019</v>
      </c>
      <c r="AI1053" t="s">
        <v>3443</v>
      </c>
      <c r="AJ1053" s="260">
        <v>3</v>
      </c>
      <c r="AK1053">
        <v>1425.1</v>
      </c>
      <c r="AL1053">
        <v>1830</v>
      </c>
      <c r="AM1053">
        <v>945375</v>
      </c>
      <c r="AO1053">
        <v>114761</v>
      </c>
      <c r="AP1053" s="287">
        <f>IFERROR(IF(Table_Merge1[[#This Row],[LME Zinc stock]]*Table_Merge1[[#This Row],[Nima.مقدار]]=0,"",Table_Merge1[[#This Row],[LME Zinc stock]]*Table_Merge1[[#This Row],[Nima.مقدار]]),"")</f>
        <v>108492180375</v>
      </c>
      <c r="AQ1053" s="287">
        <f>IFERROR(IF(Table_Merge1[[#This Row],[LME Zinc 3-month]]*Table_Merge1[[#This Row],[Nima.مقدار]]=0,"",Table_Merge1[[#This Row],[LME Zinc 3-month]]*Table_Merge1[[#This Row],[Nima.مقدار]]),"")</f>
        <v>210012630</v>
      </c>
      <c r="AR1053" s="288" t="str">
        <f>IFERROR(IF(Table_Merge1[[#This Row],[LME Zinc stock]]*Table_Merge1[[#This Row],[Azad.Sell]]=0,"",Table_Merge1[[#This Row],[LME Zinc stock]]*Table_Merge1[[#This Row],[Azad.Sell]]),"")</f>
        <v/>
      </c>
      <c r="AS1053" s="288" t="str">
        <f>IFERROR(IF(Table_Merge1[[#This Row],[LME Zinc 3-month]]*Table_Merge1[[#This Row],[Azad.Sell]]=0,"",Table_Merge1[[#This Row],[LME Zinc 3-month]]*Table_Merge1[[#This Row],[Azad.Sell]]),"")</f>
        <v/>
      </c>
      <c r="AT1053"/>
    </row>
    <row r="1054" spans="1:46" x14ac:dyDescent="0.25">
      <c r="A1054" s="258">
        <v>42318</v>
      </c>
      <c r="B10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1394.08.19</v>
      </c>
      <c r="C1054" s="195">
        <f t="shared" ca="1" si="52"/>
        <v>1394</v>
      </c>
      <c r="D10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54" s="195">
        <f>_xlfn.NUMBERVALUE(RIGHT(Table11[[#This Row],[تاریخ شمسی]],2))</f>
        <v>19</v>
      </c>
      <c r="F10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08-19</v>
      </c>
      <c r="G1054" s="195" t="s">
        <v>1205</v>
      </c>
      <c r="I1054" s="259">
        <v>44852</v>
      </c>
      <c r="J1054">
        <v>32950</v>
      </c>
      <c r="L1054" s="259">
        <v>42318</v>
      </c>
      <c r="M1054">
        <v>35378</v>
      </c>
      <c r="O1054" s="283">
        <f>IFERROR(DATE(Table7[[#This Row],[year]],MONTH(DATEVALUE(Table7[[#This Row],[month]]&amp;"1")),Table7[[#This Row],[day]]),"")</f>
        <v>43563</v>
      </c>
      <c r="P1054" s="257" t="s">
        <v>4479</v>
      </c>
      <c r="Q1054" s="257">
        <v>2019</v>
      </c>
      <c r="R1054" s="257" t="s">
        <v>3437</v>
      </c>
      <c r="S1054" s="257">
        <v>8</v>
      </c>
      <c r="T1054" s="257">
        <v>1297.0999999999999</v>
      </c>
      <c r="U1054" s="257">
        <v>1871</v>
      </c>
      <c r="V1054" s="257">
        <v>1047100</v>
      </c>
      <c r="X1054" s="260">
        <v>43648</v>
      </c>
      <c r="Y1054" t="s">
        <v>8595</v>
      </c>
      <c r="Z1054" s="260">
        <v>3</v>
      </c>
      <c r="AA1054">
        <v>1398</v>
      </c>
      <c r="AB1054" s="260" t="str">
        <f ca="1">IFERROR(IFERROR(VLOOKUP(Table_Merge1[[#This Row],[Column1]],Table11[#All],2,FALSE),LEFT(AB1055,8)&amp;IF(LEN((RIGHT(AB1055,2)+1))&lt;2,"0"&amp;(RIGHT(AB1055,2)+1),(RIGHT(AB1055,2)-1))),"")</f>
        <v>1398.04.11</v>
      </c>
      <c r="AC1054" s="259" t="str">
        <f ca="1">LEFT(Table_Merge1[[#This Row],[Column2]],4)</f>
        <v>1398</v>
      </c>
      <c r="AD1054" s="259" t="str">
        <f ca="1">RIGHT(LEFT(Table_Merge1[[#This Row],[Column2]],7),2)</f>
        <v>04</v>
      </c>
      <c r="AE1054" s="259" t="str">
        <f ca="1">RIGHT(Table_Merge1[[#This Row],[Column2]],2)</f>
        <v>11</v>
      </c>
      <c r="AF1054">
        <v>4</v>
      </c>
      <c r="AG1054">
        <v>11</v>
      </c>
      <c r="AH1054" s="260">
        <v>2019</v>
      </c>
      <c r="AI1054" t="s">
        <v>3443</v>
      </c>
      <c r="AJ1054" s="260">
        <v>2</v>
      </c>
      <c r="AK1054">
        <v>1393.1</v>
      </c>
      <c r="AL1054">
        <v>1819.5</v>
      </c>
      <c r="AM1054">
        <v>926875</v>
      </c>
      <c r="AO1054">
        <v>113511</v>
      </c>
      <c r="AP1054" s="287">
        <f>IFERROR(IF(Table_Merge1[[#This Row],[LME Zinc stock]]*Table_Merge1[[#This Row],[Nima.مقدار]]=0,"",Table_Merge1[[#This Row],[LME Zinc stock]]*Table_Merge1[[#This Row],[Nima.مقدار]]),"")</f>
        <v>105210508125</v>
      </c>
      <c r="AQ1054" s="287">
        <f>IFERROR(IF(Table_Merge1[[#This Row],[LME Zinc 3-month]]*Table_Merge1[[#This Row],[Nima.مقدار]]=0,"",Table_Merge1[[#This Row],[LME Zinc 3-month]]*Table_Merge1[[#This Row],[Nima.مقدار]]),"")</f>
        <v>206533264.5</v>
      </c>
      <c r="AR1054" s="288" t="str">
        <f>IFERROR(IF(Table_Merge1[[#This Row],[LME Zinc stock]]*Table_Merge1[[#This Row],[Azad.Sell]]=0,"",Table_Merge1[[#This Row],[LME Zinc stock]]*Table_Merge1[[#This Row],[Azad.Sell]]),"")</f>
        <v/>
      </c>
      <c r="AS1054" s="288" t="str">
        <f>IFERROR(IF(Table_Merge1[[#This Row],[LME Zinc 3-month]]*Table_Merge1[[#This Row],[Azad.Sell]]=0,"",Table_Merge1[[#This Row],[LME Zinc 3-month]]*Table_Merge1[[#This Row],[Azad.Sell]]),"")</f>
        <v/>
      </c>
      <c r="AT1054"/>
    </row>
    <row r="1055" spans="1:46" x14ac:dyDescent="0.25">
      <c r="A1055" s="258">
        <v>42319</v>
      </c>
      <c r="B10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1394.08.20</v>
      </c>
      <c r="C1055" s="195">
        <f t="shared" ca="1" si="52"/>
        <v>1394</v>
      </c>
      <c r="D10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55" s="195">
        <f>_xlfn.NUMBERVALUE(RIGHT(Table11[[#This Row],[تاریخ شمسی]],2))</f>
        <v>20</v>
      </c>
      <c r="F10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08-20</v>
      </c>
      <c r="G1055" s="195" t="s">
        <v>1206</v>
      </c>
      <c r="I1055" s="259">
        <v>44853</v>
      </c>
      <c r="J1055">
        <v>32800</v>
      </c>
      <c r="L1055" s="259">
        <v>42319</v>
      </c>
      <c r="M1055">
        <v>35304</v>
      </c>
      <c r="O1055" s="284">
        <f>IFERROR(DATE(Table7[[#This Row],[year]],MONTH(DATEVALUE(Table7[[#This Row],[month]]&amp;"1")),Table7[[#This Row],[day]]),"")</f>
        <v>43560</v>
      </c>
      <c r="P1055" s="195" t="s">
        <v>4480</v>
      </c>
      <c r="Q1055" s="195">
        <v>2019</v>
      </c>
      <c r="R1055" s="195" t="s">
        <v>3437</v>
      </c>
      <c r="S1055" s="195">
        <v>5</v>
      </c>
      <c r="T1055" s="195">
        <v>1288.9000000000001</v>
      </c>
      <c r="U1055" s="195">
        <v>1854.5</v>
      </c>
      <c r="V1055" s="195">
        <v>1053925</v>
      </c>
      <c r="X1055" s="260">
        <v>43647</v>
      </c>
      <c r="Y1055" t="s">
        <v>8594</v>
      </c>
      <c r="Z1055" s="260">
        <v>3</v>
      </c>
      <c r="AA1055">
        <v>1398</v>
      </c>
      <c r="AB1055" s="260" t="str">
        <f ca="1">IFERROR(IFERROR(VLOOKUP(Table_Merge1[[#This Row],[Column1]],Table11[#All],2,FALSE),LEFT(AB1056,8)&amp;IF(LEN((RIGHT(AB1056,2)+1))&lt;2,"0"&amp;(RIGHT(AB1056,2)+1),(RIGHT(AB1056,2)-1))),"")</f>
        <v>1398.04.10</v>
      </c>
      <c r="AC1055" s="259" t="str">
        <f ca="1">LEFT(Table_Merge1[[#This Row],[Column2]],4)</f>
        <v>1398</v>
      </c>
      <c r="AD1055" s="259" t="str">
        <f ca="1">RIGHT(LEFT(Table_Merge1[[#This Row],[Column2]],7),2)</f>
        <v>04</v>
      </c>
      <c r="AE1055" s="259" t="str">
        <f ca="1">RIGHT(Table_Merge1[[#This Row],[Column2]],2)</f>
        <v>10</v>
      </c>
      <c r="AF1055">
        <v>4</v>
      </c>
      <c r="AG1055">
        <v>10</v>
      </c>
      <c r="AH1055" s="260">
        <v>2019</v>
      </c>
      <c r="AI1055" t="s">
        <v>3443</v>
      </c>
      <c r="AJ1055" s="260">
        <v>1</v>
      </c>
      <c r="AK1055">
        <v>1390.05</v>
      </c>
      <c r="AL1055">
        <v>1828</v>
      </c>
      <c r="AM1055">
        <v>934500</v>
      </c>
      <c r="AO1055">
        <v>109711</v>
      </c>
      <c r="AP1055" s="287">
        <f>IFERROR(IF(Table_Merge1[[#This Row],[LME Zinc stock]]*Table_Merge1[[#This Row],[Nima.مقدار]]=0,"",Table_Merge1[[#This Row],[LME Zinc stock]]*Table_Merge1[[#This Row],[Nima.مقدار]]),"")</f>
        <v>102524929500</v>
      </c>
      <c r="AQ1055" s="287">
        <f>IFERROR(IF(Table_Merge1[[#This Row],[LME Zinc 3-month]]*Table_Merge1[[#This Row],[Nima.مقدار]]=0,"",Table_Merge1[[#This Row],[LME Zinc 3-month]]*Table_Merge1[[#This Row],[Nima.مقدار]]),"")</f>
        <v>200551708</v>
      </c>
      <c r="AR1055" s="288" t="str">
        <f>IFERROR(IF(Table_Merge1[[#This Row],[LME Zinc stock]]*Table_Merge1[[#This Row],[Azad.Sell]]=0,"",Table_Merge1[[#This Row],[LME Zinc stock]]*Table_Merge1[[#This Row],[Azad.Sell]]),"")</f>
        <v/>
      </c>
      <c r="AS1055" s="288" t="str">
        <f>IFERROR(IF(Table_Merge1[[#This Row],[LME Zinc 3-month]]*Table_Merge1[[#This Row],[Azad.Sell]]=0,"",Table_Merge1[[#This Row],[LME Zinc 3-month]]*Table_Merge1[[#This Row],[Azad.Sell]]),"")</f>
        <v/>
      </c>
      <c r="AT1055"/>
    </row>
    <row r="1056" spans="1:46" x14ac:dyDescent="0.25">
      <c r="A1056" s="258">
        <v>42320</v>
      </c>
      <c r="B10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1394.08.21</v>
      </c>
      <c r="C1056" s="195">
        <f t="shared" ca="1" si="52"/>
        <v>1394</v>
      </c>
      <c r="D10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56" s="195">
        <f>_xlfn.NUMBERVALUE(RIGHT(Table11[[#This Row],[تاریخ شمسی]],2))</f>
        <v>21</v>
      </c>
      <c r="F10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08-21</v>
      </c>
      <c r="G1056" s="195" t="s">
        <v>1207</v>
      </c>
      <c r="I1056" s="259">
        <v>44854</v>
      </c>
      <c r="J1056">
        <v>32780</v>
      </c>
      <c r="L1056" s="259">
        <v>42320</v>
      </c>
      <c r="M1056">
        <v>35448</v>
      </c>
      <c r="O1056" s="283">
        <f>IFERROR(DATE(Table7[[#This Row],[year]],MONTH(DATEVALUE(Table7[[#This Row],[month]]&amp;"1")),Table7[[#This Row],[day]]),"")</f>
        <v>43559</v>
      </c>
      <c r="P1056" s="257" t="s">
        <v>4481</v>
      </c>
      <c r="Q1056" s="257">
        <v>2019</v>
      </c>
      <c r="R1056" s="257" t="s">
        <v>3437</v>
      </c>
      <c r="S1056" s="257">
        <v>4</v>
      </c>
      <c r="T1056" s="257">
        <v>1291.5999999999999</v>
      </c>
      <c r="U1056" s="257">
        <v>1858</v>
      </c>
      <c r="V1056" s="257">
        <v>1060800</v>
      </c>
      <c r="X1056" s="260">
        <v>43644</v>
      </c>
      <c r="Z1056" s="260">
        <v>3</v>
      </c>
      <c r="AB1056" s="260" t="str">
        <f ca="1">IFERROR(IFERROR(VLOOKUP(Table_Merge1[[#This Row],[Column1]],Table11[#All],2,FALSE),LEFT(AB1057,8)&amp;IF(LEN((RIGHT(AB1057,2)+1))&lt;2,"0"&amp;(RIGHT(AB1057,2)+1),(RIGHT(AB1057,2)-1))),"")</f>
        <v>1398.04.07</v>
      </c>
      <c r="AC1056" s="259" t="str">
        <f ca="1">LEFT(Table_Merge1[[#This Row],[Column2]],4)</f>
        <v>1398</v>
      </c>
      <c r="AD1056" s="259" t="str">
        <f ca="1">RIGHT(LEFT(Table_Merge1[[#This Row],[Column2]],7),2)</f>
        <v>04</v>
      </c>
      <c r="AE1056" s="259" t="str">
        <f ca="1">RIGHT(Table_Merge1[[#This Row],[Column2]],2)</f>
        <v>07</v>
      </c>
      <c r="AH1056" s="260">
        <v>2019</v>
      </c>
      <c r="AI1056" t="s">
        <v>3441</v>
      </c>
      <c r="AJ1056" s="260">
        <v>28</v>
      </c>
      <c r="AK1056">
        <v>1413.2</v>
      </c>
      <c r="AL1056">
        <v>1803</v>
      </c>
      <c r="AM1056">
        <v>948650</v>
      </c>
      <c r="AP1056" s="287" t="str">
        <f>IFERROR(IF(Table_Merge1[[#This Row],[LME Zinc stock]]*Table_Merge1[[#This Row],[Nima.مقدار]]=0,"",Table_Merge1[[#This Row],[LME Zinc stock]]*Table_Merge1[[#This Row],[Nima.مقدار]]),"")</f>
        <v/>
      </c>
      <c r="AQ1056" s="287" t="str">
        <f>IFERROR(IF(Table_Merge1[[#This Row],[LME Zinc 3-month]]*Table_Merge1[[#This Row],[Nima.مقدار]]=0,"",Table_Merge1[[#This Row],[LME Zinc 3-month]]*Table_Merge1[[#This Row],[Nima.مقدار]]),"")</f>
        <v/>
      </c>
      <c r="AR1056" s="288" t="str">
        <f>IFERROR(IF(Table_Merge1[[#This Row],[LME Zinc stock]]*Table_Merge1[[#This Row],[Azad.Sell]]=0,"",Table_Merge1[[#This Row],[LME Zinc stock]]*Table_Merge1[[#This Row],[Azad.Sell]]),"")</f>
        <v/>
      </c>
      <c r="AS1056" s="288" t="str">
        <f>IFERROR(IF(Table_Merge1[[#This Row],[LME Zinc 3-month]]*Table_Merge1[[#This Row],[Azad.Sell]]=0,"",Table_Merge1[[#This Row],[LME Zinc 3-month]]*Table_Merge1[[#This Row],[Azad.Sell]]),"")</f>
        <v/>
      </c>
      <c r="AT1056"/>
    </row>
    <row r="1057" spans="1:46" x14ac:dyDescent="0.25">
      <c r="A1057" s="258">
        <v>42322</v>
      </c>
      <c r="B10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1394.08.23</v>
      </c>
      <c r="C1057" s="195">
        <f t="shared" ca="1" si="52"/>
        <v>1394</v>
      </c>
      <c r="D10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57" s="195">
        <f>_xlfn.NUMBERVALUE(RIGHT(Table11[[#This Row],[تاریخ شمسی]],2))</f>
        <v>23</v>
      </c>
      <c r="F10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08-23</v>
      </c>
      <c r="G1057" s="195" t="s">
        <v>1208</v>
      </c>
      <c r="I1057" s="259">
        <v>44855</v>
      </c>
      <c r="J1057">
        <v>32710</v>
      </c>
      <c r="L1057" s="259">
        <v>42322</v>
      </c>
      <c r="M1057">
        <v>35583</v>
      </c>
      <c r="O1057" s="284">
        <f>IFERROR(DATE(Table7[[#This Row],[year]],MONTH(DATEVALUE(Table7[[#This Row],[month]]&amp;"1")),Table7[[#This Row],[day]]),"")</f>
        <v>43558</v>
      </c>
      <c r="P1057" s="195" t="s">
        <v>4482</v>
      </c>
      <c r="Q1057" s="195">
        <v>2019</v>
      </c>
      <c r="R1057" s="195" t="s">
        <v>3437</v>
      </c>
      <c r="S1057" s="195">
        <v>3</v>
      </c>
      <c r="T1057" s="195">
        <v>1291.8499999999999</v>
      </c>
      <c r="U1057" s="195">
        <v>1856</v>
      </c>
      <c r="V1057" s="195">
        <v>1068325</v>
      </c>
      <c r="X1057" s="260">
        <v>43643</v>
      </c>
      <c r="Y1057" t="s">
        <v>8593</v>
      </c>
      <c r="Z1057" s="260">
        <v>3</v>
      </c>
      <c r="AA1057">
        <v>1398</v>
      </c>
      <c r="AB1057" s="260" t="str">
        <f ca="1">IFERROR(IFERROR(VLOOKUP(Table_Merge1[[#This Row],[Column1]],Table11[#All],2,FALSE),LEFT(AB1058,8)&amp;IF(LEN((RIGHT(AB1058,2)+1))&lt;2,"0"&amp;(RIGHT(AB1058,2)+1),(RIGHT(AB1058,2)-1))),"")</f>
        <v>1398.04.06</v>
      </c>
      <c r="AC1057" s="259" t="str">
        <f ca="1">LEFT(Table_Merge1[[#This Row],[Column2]],4)</f>
        <v>1398</v>
      </c>
      <c r="AD1057" s="259" t="str">
        <f ca="1">RIGHT(LEFT(Table_Merge1[[#This Row],[Column2]],7),2)</f>
        <v>04</v>
      </c>
      <c r="AE1057" s="259" t="str">
        <f ca="1">RIGHT(Table_Merge1[[#This Row],[Column2]],2)</f>
        <v>06</v>
      </c>
      <c r="AF1057">
        <v>4</v>
      </c>
      <c r="AG1057">
        <v>6</v>
      </c>
      <c r="AH1057" s="260">
        <v>2019</v>
      </c>
      <c r="AI1057" t="s">
        <v>3441</v>
      </c>
      <c r="AJ1057" s="260">
        <v>27</v>
      </c>
      <c r="AK1057">
        <v>1402.25</v>
      </c>
      <c r="AL1057">
        <v>1800</v>
      </c>
      <c r="AM1057">
        <v>956575</v>
      </c>
      <c r="AO1057">
        <v>113736</v>
      </c>
      <c r="AP1057" s="287">
        <f>IFERROR(IF(Table_Merge1[[#This Row],[LME Zinc stock]]*Table_Merge1[[#This Row],[Nima.مقدار]]=0,"",Table_Merge1[[#This Row],[LME Zinc stock]]*Table_Merge1[[#This Row],[Nima.مقدار]]),"")</f>
        <v>108797014200</v>
      </c>
      <c r="AQ1057" s="287">
        <f>IFERROR(IF(Table_Merge1[[#This Row],[LME Zinc 3-month]]*Table_Merge1[[#This Row],[Nima.مقدار]]=0,"",Table_Merge1[[#This Row],[LME Zinc 3-month]]*Table_Merge1[[#This Row],[Nima.مقدار]]),"")</f>
        <v>204724800</v>
      </c>
      <c r="AR1057" s="288" t="str">
        <f>IFERROR(IF(Table_Merge1[[#This Row],[LME Zinc stock]]*Table_Merge1[[#This Row],[Azad.Sell]]=0,"",Table_Merge1[[#This Row],[LME Zinc stock]]*Table_Merge1[[#This Row],[Azad.Sell]]),"")</f>
        <v/>
      </c>
      <c r="AS1057" s="288" t="str">
        <f>IFERROR(IF(Table_Merge1[[#This Row],[LME Zinc 3-month]]*Table_Merge1[[#This Row],[Azad.Sell]]=0,"",Table_Merge1[[#This Row],[LME Zinc 3-month]]*Table_Merge1[[#This Row],[Azad.Sell]]),"")</f>
        <v/>
      </c>
      <c r="AT1057"/>
    </row>
    <row r="1058" spans="1:46" x14ac:dyDescent="0.25">
      <c r="A1058" s="258">
        <v>42323</v>
      </c>
      <c r="B10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1394.08.24</v>
      </c>
      <c r="C1058" s="195">
        <f t="shared" ca="1" si="52"/>
        <v>1394</v>
      </c>
      <c r="D10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58" s="195">
        <f>_xlfn.NUMBERVALUE(RIGHT(Table11[[#This Row],[تاریخ شمسی]],2))</f>
        <v>24</v>
      </c>
      <c r="F10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08-24</v>
      </c>
      <c r="G1058" s="195" t="s">
        <v>1209</v>
      </c>
      <c r="I1058" s="259">
        <v>44856</v>
      </c>
      <c r="J1058">
        <v>32840</v>
      </c>
      <c r="L1058" s="259">
        <v>42323</v>
      </c>
      <c r="M1058">
        <v>35677</v>
      </c>
      <c r="O1058" s="283">
        <f>IFERROR(DATE(Table7[[#This Row],[year]],MONTH(DATEVALUE(Table7[[#This Row],[month]]&amp;"1")),Table7[[#This Row],[day]]),"")</f>
        <v>43557</v>
      </c>
      <c r="P1058" s="257" t="s">
        <v>4483</v>
      </c>
      <c r="Q1058" s="257">
        <v>2019</v>
      </c>
      <c r="R1058" s="257" t="s">
        <v>3437</v>
      </c>
      <c r="S1058" s="257">
        <v>2</v>
      </c>
      <c r="T1058" s="257">
        <v>1287.2</v>
      </c>
      <c r="U1058" s="257">
        <v>1860</v>
      </c>
      <c r="V1058" s="257">
        <v>1074450</v>
      </c>
      <c r="X1058" s="260">
        <v>43642</v>
      </c>
      <c r="Y1058" t="s">
        <v>8592</v>
      </c>
      <c r="Z1058" s="260">
        <v>3</v>
      </c>
      <c r="AA1058">
        <v>1398</v>
      </c>
      <c r="AB1058" s="260" t="str">
        <f ca="1">IFERROR(IFERROR(VLOOKUP(Table_Merge1[[#This Row],[Column1]],Table11[#All],2,FALSE),LEFT(AB1059,8)&amp;IF(LEN((RIGHT(AB1059,2)+1))&lt;2,"0"&amp;(RIGHT(AB1059,2)+1),(RIGHT(AB1059,2)-1))),"")</f>
        <v>1398.04.05</v>
      </c>
      <c r="AC1058" s="259" t="str">
        <f ca="1">LEFT(Table_Merge1[[#This Row],[Column2]],4)</f>
        <v>1398</v>
      </c>
      <c r="AD1058" s="259" t="str">
        <f ca="1">RIGHT(LEFT(Table_Merge1[[#This Row],[Column2]],7),2)</f>
        <v>04</v>
      </c>
      <c r="AE1058" s="259" t="str">
        <f ca="1">RIGHT(Table_Merge1[[#This Row],[Column2]],2)</f>
        <v>05</v>
      </c>
      <c r="AF1058">
        <v>4</v>
      </c>
      <c r="AG1058">
        <v>5</v>
      </c>
      <c r="AH1058" s="260">
        <v>2019</v>
      </c>
      <c r="AI1058" t="s">
        <v>3441</v>
      </c>
      <c r="AJ1058" s="260">
        <v>26</v>
      </c>
      <c r="AK1058">
        <v>1406.75</v>
      </c>
      <c r="AL1058">
        <v>1802</v>
      </c>
      <c r="AM1058">
        <v>964400</v>
      </c>
      <c r="AO1058">
        <v>113827</v>
      </c>
      <c r="AP1058" s="287">
        <f>IFERROR(IF(Table_Merge1[[#This Row],[LME Zinc stock]]*Table_Merge1[[#This Row],[Nima.مقدار]]=0,"",Table_Merge1[[#This Row],[LME Zinc stock]]*Table_Merge1[[#This Row],[Nima.مقدار]]),"")</f>
        <v>109774758800</v>
      </c>
      <c r="AQ1058" s="287">
        <f>IFERROR(IF(Table_Merge1[[#This Row],[LME Zinc 3-month]]*Table_Merge1[[#This Row],[Nima.مقدار]]=0,"",Table_Merge1[[#This Row],[LME Zinc 3-month]]*Table_Merge1[[#This Row],[Nima.مقدار]]),"")</f>
        <v>205116254</v>
      </c>
      <c r="AR1058" s="288" t="str">
        <f>IFERROR(IF(Table_Merge1[[#This Row],[LME Zinc stock]]*Table_Merge1[[#This Row],[Azad.Sell]]=0,"",Table_Merge1[[#This Row],[LME Zinc stock]]*Table_Merge1[[#This Row],[Azad.Sell]]),"")</f>
        <v/>
      </c>
      <c r="AS1058" s="288" t="str">
        <f>IFERROR(IF(Table_Merge1[[#This Row],[LME Zinc 3-month]]*Table_Merge1[[#This Row],[Azad.Sell]]=0,"",Table_Merge1[[#This Row],[LME Zinc 3-month]]*Table_Merge1[[#This Row],[Azad.Sell]]),"")</f>
        <v/>
      </c>
      <c r="AT1058"/>
    </row>
    <row r="1059" spans="1:46" x14ac:dyDescent="0.25">
      <c r="A1059" s="258">
        <v>42324</v>
      </c>
      <c r="B10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1394.08.25</v>
      </c>
      <c r="C1059" s="195">
        <f t="shared" ca="1" si="52"/>
        <v>1394</v>
      </c>
      <c r="D10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59" s="195">
        <f>_xlfn.NUMBERVALUE(RIGHT(Table11[[#This Row],[تاریخ شمسی]],2))</f>
        <v>25</v>
      </c>
      <c r="F10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08-25</v>
      </c>
      <c r="G1059" s="195" t="s">
        <v>1210</v>
      </c>
      <c r="I1059" s="259">
        <v>44857</v>
      </c>
      <c r="J1059">
        <v>32750</v>
      </c>
      <c r="L1059" s="259">
        <v>42324</v>
      </c>
      <c r="M1059">
        <v>35539</v>
      </c>
      <c r="O1059" s="284">
        <f>IFERROR(DATE(Table7[[#This Row],[year]],MONTH(DATEVALUE(Table7[[#This Row],[month]]&amp;"1")),Table7[[#This Row],[day]]),"")</f>
        <v>43556</v>
      </c>
      <c r="P1059" s="195" t="s">
        <v>4484</v>
      </c>
      <c r="Q1059" s="195">
        <v>2019</v>
      </c>
      <c r="R1059" s="195" t="s">
        <v>3437</v>
      </c>
      <c r="S1059" s="195">
        <v>1</v>
      </c>
      <c r="T1059" s="195">
        <v>1291.9000000000001</v>
      </c>
      <c r="U1059" s="195">
        <v>1865</v>
      </c>
      <c r="V1059" s="195">
        <v>1081975</v>
      </c>
      <c r="X1059" s="260">
        <v>43641</v>
      </c>
      <c r="Y1059" t="s">
        <v>8591</v>
      </c>
      <c r="Z1059" s="260">
        <v>3</v>
      </c>
      <c r="AA1059">
        <v>1398</v>
      </c>
      <c r="AB1059" s="260" t="str">
        <f ca="1">IFERROR(IFERROR(VLOOKUP(Table_Merge1[[#This Row],[Column1]],Table11[#All],2,FALSE),LEFT(AB1060,8)&amp;IF(LEN((RIGHT(AB1060,2)+1))&lt;2,"0"&amp;(RIGHT(AB1060,2)+1),(RIGHT(AB1060,2)-1))),"")</f>
        <v>1398.04.04</v>
      </c>
      <c r="AC1059" s="259" t="str">
        <f ca="1">LEFT(Table_Merge1[[#This Row],[Column2]],4)</f>
        <v>1398</v>
      </c>
      <c r="AD1059" s="259" t="str">
        <f ca="1">RIGHT(LEFT(Table_Merge1[[#This Row],[Column2]],7),2)</f>
        <v>04</v>
      </c>
      <c r="AE1059" s="259" t="str">
        <f ca="1">RIGHT(Table_Merge1[[#This Row],[Column2]],2)</f>
        <v>04</v>
      </c>
      <c r="AF1059">
        <v>4</v>
      </c>
      <c r="AG1059">
        <v>4</v>
      </c>
      <c r="AH1059" s="260">
        <v>2019</v>
      </c>
      <c r="AI1059" t="s">
        <v>3441</v>
      </c>
      <c r="AJ1059" s="260">
        <v>25</v>
      </c>
      <c r="AK1059">
        <v>1405.7</v>
      </c>
      <c r="AL1059">
        <v>1794.5</v>
      </c>
      <c r="AM1059">
        <v>971500</v>
      </c>
      <c r="AO1059">
        <v>113554</v>
      </c>
      <c r="AP1059" s="287">
        <f>IFERROR(IF(Table_Merge1[[#This Row],[LME Zinc stock]]*Table_Merge1[[#This Row],[Nima.مقدار]]=0,"",Table_Merge1[[#This Row],[LME Zinc stock]]*Table_Merge1[[#This Row],[Nima.مقدار]]),"")</f>
        <v>110317711000</v>
      </c>
      <c r="AQ1059" s="287">
        <f>IFERROR(IF(Table_Merge1[[#This Row],[LME Zinc 3-month]]*Table_Merge1[[#This Row],[Nima.مقدار]]=0,"",Table_Merge1[[#This Row],[LME Zinc 3-month]]*Table_Merge1[[#This Row],[Nima.مقدار]]),"")</f>
        <v>203772653</v>
      </c>
      <c r="AR1059" s="288" t="str">
        <f>IFERROR(IF(Table_Merge1[[#This Row],[LME Zinc stock]]*Table_Merge1[[#This Row],[Azad.Sell]]=0,"",Table_Merge1[[#This Row],[LME Zinc stock]]*Table_Merge1[[#This Row],[Azad.Sell]]),"")</f>
        <v/>
      </c>
      <c r="AS1059" s="288" t="str">
        <f>IFERROR(IF(Table_Merge1[[#This Row],[LME Zinc 3-month]]*Table_Merge1[[#This Row],[Azad.Sell]]=0,"",Table_Merge1[[#This Row],[LME Zinc 3-month]]*Table_Merge1[[#This Row],[Azad.Sell]]),"")</f>
        <v/>
      </c>
      <c r="AT1059"/>
    </row>
    <row r="1060" spans="1:46" x14ac:dyDescent="0.25">
      <c r="A1060" s="258">
        <v>42325</v>
      </c>
      <c r="B10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1394.08.26</v>
      </c>
      <c r="C1060" s="195">
        <f t="shared" ca="1" si="52"/>
        <v>1394</v>
      </c>
      <c r="D10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60" s="195">
        <f>_xlfn.NUMBERVALUE(RIGHT(Table11[[#This Row],[تاریخ شمسی]],2))</f>
        <v>26</v>
      </c>
      <c r="F10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08-26</v>
      </c>
      <c r="G1060" s="195" t="s">
        <v>1211</v>
      </c>
      <c r="I1060" s="259">
        <v>44858</v>
      </c>
      <c r="J1060">
        <v>32800</v>
      </c>
      <c r="L1060" s="259">
        <v>42325</v>
      </c>
      <c r="M1060">
        <v>35553</v>
      </c>
      <c r="O1060" s="283">
        <f>IFERROR(DATE(Table7[[#This Row],[year]],MONTH(DATEVALUE(Table7[[#This Row],[month]]&amp;"1")),Table7[[#This Row],[day]]),"")</f>
        <v>43553</v>
      </c>
      <c r="P1060" s="257" t="s">
        <v>4485</v>
      </c>
      <c r="Q1060" s="257">
        <v>2019</v>
      </c>
      <c r="R1060" s="257" t="s">
        <v>3435</v>
      </c>
      <c r="S1060" s="257">
        <v>29</v>
      </c>
      <c r="T1060" s="257">
        <v>1291.1500000000001</v>
      </c>
      <c r="U1060" s="257">
        <v>1876</v>
      </c>
      <c r="V1060" s="257">
        <v>1090625</v>
      </c>
      <c r="X1060" s="260">
        <v>43640</v>
      </c>
      <c r="Y1060" t="s">
        <v>8590</v>
      </c>
      <c r="Z1060" s="260">
        <v>3</v>
      </c>
      <c r="AA1060">
        <v>1398</v>
      </c>
      <c r="AB1060" s="260" t="str">
        <f ca="1">IFERROR(IFERROR(VLOOKUP(Table_Merge1[[#This Row],[Column1]],Table11[#All],2,FALSE),LEFT(AB1061,8)&amp;IF(LEN((RIGHT(AB1061,2)+1))&lt;2,"0"&amp;(RIGHT(AB1061,2)+1),(RIGHT(AB1061,2)-1))),"")</f>
        <v>1398.04.03</v>
      </c>
      <c r="AC1060" s="259" t="str">
        <f ca="1">LEFT(Table_Merge1[[#This Row],[Column2]],4)</f>
        <v>1398</v>
      </c>
      <c r="AD1060" s="259" t="str">
        <f ca="1">RIGHT(LEFT(Table_Merge1[[#This Row],[Column2]],7),2)</f>
        <v>04</v>
      </c>
      <c r="AE1060" s="259" t="str">
        <f ca="1">RIGHT(Table_Merge1[[#This Row],[Column2]],2)</f>
        <v>03</v>
      </c>
      <c r="AF1060">
        <v>4</v>
      </c>
      <c r="AG1060">
        <v>3</v>
      </c>
      <c r="AH1060" s="260">
        <v>2019</v>
      </c>
      <c r="AI1060" t="s">
        <v>3441</v>
      </c>
      <c r="AJ1060" s="260">
        <v>24</v>
      </c>
      <c r="AK1060">
        <v>1405.45</v>
      </c>
      <c r="AL1060">
        <v>1779</v>
      </c>
      <c r="AM1060">
        <v>977750</v>
      </c>
      <c r="AO1060">
        <v>113259</v>
      </c>
      <c r="AP1060" s="287">
        <f>IFERROR(IF(Table_Merge1[[#This Row],[LME Zinc stock]]*Table_Merge1[[#This Row],[Nima.مقدار]]=0,"",Table_Merge1[[#This Row],[LME Zinc stock]]*Table_Merge1[[#This Row],[Nima.مقدار]]),"")</f>
        <v>110738987250</v>
      </c>
      <c r="AQ1060" s="287">
        <f>IFERROR(IF(Table_Merge1[[#This Row],[LME Zinc 3-month]]*Table_Merge1[[#This Row],[Nima.مقدار]]=0,"",Table_Merge1[[#This Row],[LME Zinc 3-month]]*Table_Merge1[[#This Row],[Nima.مقدار]]),"")</f>
        <v>201487761</v>
      </c>
      <c r="AR1060" s="288" t="str">
        <f>IFERROR(IF(Table_Merge1[[#This Row],[LME Zinc stock]]*Table_Merge1[[#This Row],[Azad.Sell]]=0,"",Table_Merge1[[#This Row],[LME Zinc stock]]*Table_Merge1[[#This Row],[Azad.Sell]]),"")</f>
        <v/>
      </c>
      <c r="AS1060" s="288" t="str">
        <f>IFERROR(IF(Table_Merge1[[#This Row],[LME Zinc 3-month]]*Table_Merge1[[#This Row],[Azad.Sell]]=0,"",Table_Merge1[[#This Row],[LME Zinc 3-month]]*Table_Merge1[[#This Row],[Azad.Sell]]),"")</f>
        <v/>
      </c>
      <c r="AT1060"/>
    </row>
    <row r="1061" spans="1:46" x14ac:dyDescent="0.25">
      <c r="A1061" s="258">
        <v>42326</v>
      </c>
      <c r="B10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1394.08.27</v>
      </c>
      <c r="C1061" s="195">
        <f t="shared" ca="1" si="52"/>
        <v>1394</v>
      </c>
      <c r="D10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61" s="195">
        <f>_xlfn.NUMBERVALUE(RIGHT(Table11[[#This Row],[تاریخ شمسی]],2))</f>
        <v>27</v>
      </c>
      <c r="F10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08-27</v>
      </c>
      <c r="G1061" s="195" t="s">
        <v>1212</v>
      </c>
      <c r="I1061" s="259">
        <v>44859</v>
      </c>
      <c r="J1061">
        <v>32890</v>
      </c>
      <c r="L1061" s="259">
        <v>42326</v>
      </c>
      <c r="M1061">
        <v>35592</v>
      </c>
      <c r="O1061" s="284">
        <f>IFERROR(DATE(Table7[[#This Row],[year]],MONTH(DATEVALUE(Table7[[#This Row],[month]]&amp;"1")),Table7[[#This Row],[day]]),"")</f>
        <v>43552</v>
      </c>
      <c r="P1061" s="195" t="s">
        <v>4486</v>
      </c>
      <c r="Q1061" s="195">
        <v>2019</v>
      </c>
      <c r="R1061" s="195" t="s">
        <v>3435</v>
      </c>
      <c r="S1061" s="195">
        <v>28</v>
      </c>
      <c r="T1061" s="195">
        <v>1306.9000000000001</v>
      </c>
      <c r="U1061" s="195">
        <v>1876.5</v>
      </c>
      <c r="V1061" s="195">
        <v>1094600</v>
      </c>
      <c r="X1061" s="260">
        <v>43637</v>
      </c>
      <c r="Z1061" s="260">
        <v>3</v>
      </c>
      <c r="AB1061" s="260" t="str">
        <f ca="1">IFERROR(IFERROR(VLOOKUP(Table_Merge1[[#This Row],[Column1]],Table11[#All],2,FALSE),LEFT(AB1062,8)&amp;IF(LEN((RIGHT(AB1062,2)+1))&lt;2,"0"&amp;(RIGHT(AB1062,2)+1),(RIGHT(AB1062,2)-1))),"")</f>
        <v>1398.03.29</v>
      </c>
      <c r="AC1061" s="259" t="str">
        <f ca="1">LEFT(Table_Merge1[[#This Row],[Column2]],4)</f>
        <v>1398</v>
      </c>
      <c r="AD1061" s="259" t="str">
        <f ca="1">RIGHT(LEFT(Table_Merge1[[#This Row],[Column2]],7),2)</f>
        <v>03</v>
      </c>
      <c r="AE1061" s="259" t="str">
        <f ca="1">RIGHT(Table_Merge1[[#This Row],[Column2]],2)</f>
        <v>29</v>
      </c>
      <c r="AH1061" s="260">
        <v>2019</v>
      </c>
      <c r="AI1061" t="s">
        <v>3441</v>
      </c>
      <c r="AJ1061" s="260">
        <v>21</v>
      </c>
      <c r="AK1061">
        <v>1388.35</v>
      </c>
      <c r="AL1061">
        <v>1780</v>
      </c>
      <c r="AM1061">
        <v>984450</v>
      </c>
      <c r="AP1061" s="287" t="str">
        <f>IFERROR(IF(Table_Merge1[[#This Row],[LME Zinc stock]]*Table_Merge1[[#This Row],[Nima.مقدار]]=0,"",Table_Merge1[[#This Row],[LME Zinc stock]]*Table_Merge1[[#This Row],[Nima.مقدار]]),"")</f>
        <v/>
      </c>
      <c r="AQ1061" s="287" t="str">
        <f>IFERROR(IF(Table_Merge1[[#This Row],[LME Zinc 3-month]]*Table_Merge1[[#This Row],[Nima.مقدار]]=0,"",Table_Merge1[[#This Row],[LME Zinc 3-month]]*Table_Merge1[[#This Row],[Nima.مقدار]]),"")</f>
        <v/>
      </c>
      <c r="AR1061" s="288" t="str">
        <f>IFERROR(IF(Table_Merge1[[#This Row],[LME Zinc stock]]*Table_Merge1[[#This Row],[Azad.Sell]]=0,"",Table_Merge1[[#This Row],[LME Zinc stock]]*Table_Merge1[[#This Row],[Azad.Sell]]),"")</f>
        <v/>
      </c>
      <c r="AS1061" s="288" t="str">
        <f>IFERROR(IF(Table_Merge1[[#This Row],[LME Zinc 3-month]]*Table_Merge1[[#This Row],[Azad.Sell]]=0,"",Table_Merge1[[#This Row],[LME Zinc 3-month]]*Table_Merge1[[#This Row],[Azad.Sell]]),"")</f>
        <v/>
      </c>
      <c r="AT1061"/>
    </row>
    <row r="1062" spans="1:46" x14ac:dyDescent="0.25">
      <c r="A1062" s="258">
        <v>42327</v>
      </c>
      <c r="B10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1394.08.28</v>
      </c>
      <c r="C1062" s="195">
        <f t="shared" ca="1" si="52"/>
        <v>1394</v>
      </c>
      <c r="D10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62" s="195">
        <f>_xlfn.NUMBERVALUE(RIGHT(Table11[[#This Row],[تاریخ شمسی]],2))</f>
        <v>28</v>
      </c>
      <c r="F10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08-28</v>
      </c>
      <c r="G1062" s="195" t="s">
        <v>1213</v>
      </c>
      <c r="I1062" s="259">
        <v>44860</v>
      </c>
      <c r="J1062">
        <v>32900</v>
      </c>
      <c r="L1062" s="259">
        <v>42327</v>
      </c>
      <c r="M1062">
        <v>35605</v>
      </c>
      <c r="O1062" s="283">
        <f>IFERROR(DATE(Table7[[#This Row],[year]],MONTH(DATEVALUE(Table7[[#This Row],[month]]&amp;"1")),Table7[[#This Row],[day]]),"")</f>
        <v>43551</v>
      </c>
      <c r="P1062" s="257" t="s">
        <v>4487</v>
      </c>
      <c r="Q1062" s="257">
        <v>2019</v>
      </c>
      <c r="R1062" s="257" t="s">
        <v>3435</v>
      </c>
      <c r="S1062" s="257">
        <v>27</v>
      </c>
      <c r="T1062" s="257">
        <v>1318.25</v>
      </c>
      <c r="U1062" s="257">
        <v>1883</v>
      </c>
      <c r="V1062" s="257">
        <v>1098925</v>
      </c>
      <c r="X1062" s="260">
        <v>43636</v>
      </c>
      <c r="Y1062" t="s">
        <v>8589</v>
      </c>
      <c r="Z1062" s="260">
        <v>3</v>
      </c>
      <c r="AA1062">
        <v>1398</v>
      </c>
      <c r="AB1062" s="260" t="str">
        <f ca="1">IFERROR(IFERROR(VLOOKUP(Table_Merge1[[#This Row],[Column1]],Table11[#All],2,FALSE),LEFT(AB1063,8)&amp;IF(LEN((RIGHT(AB1063,2)+1))&lt;2,"0"&amp;(RIGHT(AB1063,2)+1),(RIGHT(AB1063,2)-1))),"")</f>
        <v>1398.03.30</v>
      </c>
      <c r="AC1062" s="259" t="str">
        <f ca="1">LEFT(Table_Merge1[[#This Row],[Column2]],4)</f>
        <v>1398</v>
      </c>
      <c r="AD1062" s="259" t="str">
        <f ca="1">RIGHT(LEFT(Table_Merge1[[#This Row],[Column2]],7),2)</f>
        <v>03</v>
      </c>
      <c r="AE1062" s="259" t="str">
        <f ca="1">RIGHT(Table_Merge1[[#This Row],[Column2]],2)</f>
        <v>30</v>
      </c>
      <c r="AF1062">
        <v>3</v>
      </c>
      <c r="AG1062">
        <v>30</v>
      </c>
      <c r="AH1062" s="260">
        <v>2019</v>
      </c>
      <c r="AI1062" t="s">
        <v>3441</v>
      </c>
      <c r="AJ1062" s="260">
        <v>20</v>
      </c>
      <c r="AK1062">
        <v>1381.65</v>
      </c>
      <c r="AL1062">
        <v>1803.5</v>
      </c>
      <c r="AM1062">
        <v>989125</v>
      </c>
      <c r="AO1062">
        <v>111286</v>
      </c>
      <c r="AP1062" s="287">
        <f>IFERROR(IF(Table_Merge1[[#This Row],[LME Zinc stock]]*Table_Merge1[[#This Row],[Nima.مقدار]]=0,"",Table_Merge1[[#This Row],[LME Zinc stock]]*Table_Merge1[[#This Row],[Nima.مقدار]]),"")</f>
        <v>110075764750</v>
      </c>
      <c r="AQ1062" s="287">
        <f>IFERROR(IF(Table_Merge1[[#This Row],[LME Zinc 3-month]]*Table_Merge1[[#This Row],[Nima.مقدار]]=0,"",Table_Merge1[[#This Row],[LME Zinc 3-month]]*Table_Merge1[[#This Row],[Nima.مقدار]]),"")</f>
        <v>200704301</v>
      </c>
      <c r="AR1062" s="288" t="str">
        <f>IFERROR(IF(Table_Merge1[[#This Row],[LME Zinc stock]]*Table_Merge1[[#This Row],[Azad.Sell]]=0,"",Table_Merge1[[#This Row],[LME Zinc stock]]*Table_Merge1[[#This Row],[Azad.Sell]]),"")</f>
        <v/>
      </c>
      <c r="AS1062" s="288" t="str">
        <f>IFERROR(IF(Table_Merge1[[#This Row],[LME Zinc 3-month]]*Table_Merge1[[#This Row],[Azad.Sell]]=0,"",Table_Merge1[[#This Row],[LME Zinc 3-month]]*Table_Merge1[[#This Row],[Azad.Sell]]),"")</f>
        <v/>
      </c>
      <c r="AT1062"/>
    </row>
    <row r="1063" spans="1:46" x14ac:dyDescent="0.25">
      <c r="A1063" s="258">
        <v>42329</v>
      </c>
      <c r="B10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1394.08.30</v>
      </c>
      <c r="C1063" s="195">
        <f t="shared" ca="1" si="52"/>
        <v>1394</v>
      </c>
      <c r="D10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063" s="195">
        <f>_xlfn.NUMBERVALUE(RIGHT(Table11[[#This Row],[تاریخ شمسی]],2))</f>
        <v>30</v>
      </c>
      <c r="F10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08-30</v>
      </c>
      <c r="G1063" s="195" t="s">
        <v>1214</v>
      </c>
      <c r="I1063" s="259">
        <v>44861</v>
      </c>
      <c r="J1063">
        <v>33030</v>
      </c>
      <c r="L1063" s="259">
        <v>42329</v>
      </c>
      <c r="M1063">
        <v>35587</v>
      </c>
      <c r="O1063" s="284">
        <f>IFERROR(DATE(Table7[[#This Row],[year]],MONTH(DATEVALUE(Table7[[#This Row],[month]]&amp;"1")),Table7[[#This Row],[day]]),"")</f>
        <v>43550</v>
      </c>
      <c r="P1063" s="195" t="s">
        <v>4488</v>
      </c>
      <c r="Q1063" s="195">
        <v>2019</v>
      </c>
      <c r="R1063" s="195" t="s">
        <v>3435</v>
      </c>
      <c r="S1063" s="195">
        <v>26</v>
      </c>
      <c r="T1063" s="195">
        <v>1315.25</v>
      </c>
      <c r="U1063" s="195">
        <v>1886.5</v>
      </c>
      <c r="V1063" s="195">
        <v>1104525</v>
      </c>
      <c r="X1063" s="260">
        <v>43635</v>
      </c>
      <c r="Y1063" t="s">
        <v>8588</v>
      </c>
      <c r="Z1063" s="260">
        <v>4</v>
      </c>
      <c r="AA1063">
        <v>1398</v>
      </c>
      <c r="AB1063" s="260" t="str">
        <f ca="1">IFERROR(IFERROR(VLOOKUP(Table_Merge1[[#This Row],[Column1]],Table11[#All],2,FALSE),LEFT(AB1064,8)&amp;IF(LEN((RIGHT(AB1064,2)+1))&lt;2,"0"&amp;(RIGHT(AB1064,2)+1),(RIGHT(AB1064,2)-1))),"")</f>
        <v>1398.03.29</v>
      </c>
      <c r="AC1063" s="259" t="str">
        <f ca="1">LEFT(Table_Merge1[[#This Row],[Column2]],4)</f>
        <v>1398</v>
      </c>
      <c r="AD1063" s="259" t="str">
        <f ca="1">RIGHT(LEFT(Table_Merge1[[#This Row],[Column2]],7),2)</f>
        <v>03</v>
      </c>
      <c r="AE1063" s="259" t="str">
        <f ca="1">RIGHT(Table_Merge1[[#This Row],[Column2]],2)</f>
        <v>29</v>
      </c>
      <c r="AF1063">
        <v>3</v>
      </c>
      <c r="AG1063">
        <v>29</v>
      </c>
      <c r="AH1063" s="260">
        <v>2019</v>
      </c>
      <c r="AI1063" t="s">
        <v>3441</v>
      </c>
      <c r="AJ1063" s="260">
        <v>19</v>
      </c>
      <c r="AK1063">
        <v>1342.4</v>
      </c>
      <c r="AL1063" t="s">
        <v>3621</v>
      </c>
      <c r="AM1063" t="s">
        <v>3621</v>
      </c>
      <c r="AO1063">
        <v>111870</v>
      </c>
      <c r="AP1063" s="287" t="str">
        <f>IFERROR(IF(Table_Merge1[[#This Row],[LME Zinc stock]]*Table_Merge1[[#This Row],[Nima.مقدار]]=0,"",Table_Merge1[[#This Row],[LME Zinc stock]]*Table_Merge1[[#This Row],[Nima.مقدار]]),"")</f>
        <v/>
      </c>
      <c r="AQ1063" s="287" t="str">
        <f>IFERROR(IF(Table_Merge1[[#This Row],[LME Zinc 3-month]]*Table_Merge1[[#This Row],[Nima.مقدار]]=0,"",Table_Merge1[[#This Row],[LME Zinc 3-month]]*Table_Merge1[[#This Row],[Nima.مقدار]]),"")</f>
        <v/>
      </c>
      <c r="AR1063" s="288" t="str">
        <f>IFERROR(IF(Table_Merge1[[#This Row],[LME Zinc stock]]*Table_Merge1[[#This Row],[Azad.Sell]]=0,"",Table_Merge1[[#This Row],[LME Zinc stock]]*Table_Merge1[[#This Row],[Azad.Sell]]),"")</f>
        <v/>
      </c>
      <c r="AS1063" s="288" t="str">
        <f>IFERROR(IF(Table_Merge1[[#This Row],[LME Zinc 3-month]]*Table_Merge1[[#This Row],[Azad.Sell]]=0,"",Table_Merge1[[#This Row],[LME Zinc 3-month]]*Table_Merge1[[#This Row],[Azad.Sell]]),"")</f>
        <v/>
      </c>
      <c r="AT1063"/>
    </row>
    <row r="1064" spans="1:46" x14ac:dyDescent="0.25">
      <c r="A1064" s="258">
        <v>42330</v>
      </c>
      <c r="B10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1394.09.01</v>
      </c>
      <c r="C1064" s="195">
        <f t="shared" ca="1" si="52"/>
        <v>1394</v>
      </c>
      <c r="D10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64" s="195">
        <f>_xlfn.NUMBERVALUE(RIGHT(Table11[[#This Row],[تاریخ شمسی]],2))</f>
        <v>1</v>
      </c>
      <c r="F10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09-01</v>
      </c>
      <c r="G1064" s="195" t="s">
        <v>1215</v>
      </c>
      <c r="I1064" s="259">
        <v>44862</v>
      </c>
      <c r="J1064">
        <v>33080</v>
      </c>
      <c r="L1064" s="259">
        <v>42330</v>
      </c>
      <c r="M1064">
        <v>35681</v>
      </c>
      <c r="O1064" s="283">
        <f>IFERROR(DATE(Table7[[#This Row],[year]],MONTH(DATEVALUE(Table7[[#This Row],[month]]&amp;"1")),Table7[[#This Row],[day]]),"")</f>
        <v>43549</v>
      </c>
      <c r="P1064" s="257" t="s">
        <v>4489</v>
      </c>
      <c r="Q1064" s="257">
        <v>2019</v>
      </c>
      <c r="R1064" s="257" t="s">
        <v>3435</v>
      </c>
      <c r="S1064" s="257">
        <v>25</v>
      </c>
      <c r="T1064" s="257">
        <v>1319.55</v>
      </c>
      <c r="U1064" s="257">
        <v>1892.5</v>
      </c>
      <c r="V1064" s="257">
        <v>1110275</v>
      </c>
      <c r="X1064" s="260">
        <v>43634</v>
      </c>
      <c r="Y1064" t="s">
        <v>8587</v>
      </c>
      <c r="Z1064" s="260">
        <v>4</v>
      </c>
      <c r="AA1064">
        <v>1398</v>
      </c>
      <c r="AB1064" s="260" t="str">
        <f ca="1">IFERROR(IFERROR(VLOOKUP(Table_Merge1[[#This Row],[Column1]],Table11[#All],2,FALSE),LEFT(AB1065,8)&amp;IF(LEN((RIGHT(AB1065,2)+1))&lt;2,"0"&amp;(RIGHT(AB1065,2)+1),(RIGHT(AB1065,2)-1))),"")</f>
        <v>1398.03.28</v>
      </c>
      <c r="AC1064" s="259" t="str">
        <f ca="1">LEFT(Table_Merge1[[#This Row],[Column2]],4)</f>
        <v>1398</v>
      </c>
      <c r="AD1064" s="259" t="str">
        <f ca="1">RIGHT(LEFT(Table_Merge1[[#This Row],[Column2]],7),2)</f>
        <v>03</v>
      </c>
      <c r="AE1064" s="259" t="str">
        <f ca="1">RIGHT(Table_Merge1[[#This Row],[Column2]],2)</f>
        <v>28</v>
      </c>
      <c r="AF1064">
        <v>3</v>
      </c>
      <c r="AG1064">
        <v>28</v>
      </c>
      <c r="AH1064" s="260">
        <v>2019</v>
      </c>
      <c r="AI1064" t="s">
        <v>3441</v>
      </c>
      <c r="AJ1064" s="260">
        <v>18</v>
      </c>
      <c r="AK1064">
        <v>1344.55</v>
      </c>
      <c r="AL1064">
        <v>1793.5</v>
      </c>
      <c r="AM1064">
        <v>996725</v>
      </c>
      <c r="AO1064">
        <v>111960</v>
      </c>
      <c r="AP1064" s="287">
        <f>IFERROR(IF(Table_Merge1[[#This Row],[LME Zinc stock]]*Table_Merge1[[#This Row],[Nima.مقدار]]=0,"",Table_Merge1[[#This Row],[LME Zinc stock]]*Table_Merge1[[#This Row],[Nima.مقدار]]),"")</f>
        <v>111593331000</v>
      </c>
      <c r="AQ1064" s="287">
        <f>IFERROR(IF(Table_Merge1[[#This Row],[LME Zinc 3-month]]*Table_Merge1[[#This Row],[Nima.مقدار]]=0,"",Table_Merge1[[#This Row],[LME Zinc 3-month]]*Table_Merge1[[#This Row],[Nima.مقدار]]),"")</f>
        <v>200800260</v>
      </c>
      <c r="AR1064" s="288" t="str">
        <f>IFERROR(IF(Table_Merge1[[#This Row],[LME Zinc stock]]*Table_Merge1[[#This Row],[Azad.Sell]]=0,"",Table_Merge1[[#This Row],[LME Zinc stock]]*Table_Merge1[[#This Row],[Azad.Sell]]),"")</f>
        <v/>
      </c>
      <c r="AS1064" s="288" t="str">
        <f>IFERROR(IF(Table_Merge1[[#This Row],[LME Zinc 3-month]]*Table_Merge1[[#This Row],[Azad.Sell]]=0,"",Table_Merge1[[#This Row],[LME Zinc 3-month]]*Table_Merge1[[#This Row],[Azad.Sell]]),"")</f>
        <v/>
      </c>
      <c r="AT1064"/>
    </row>
    <row r="1065" spans="1:46" x14ac:dyDescent="0.25">
      <c r="A1065" s="258">
        <v>42331</v>
      </c>
      <c r="B10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1394.09.02</v>
      </c>
      <c r="C1065" s="195">
        <f t="shared" ca="1" si="52"/>
        <v>1394</v>
      </c>
      <c r="D10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65" s="195">
        <f>_xlfn.NUMBERVALUE(RIGHT(Table11[[#This Row],[تاریخ شمسی]],2))</f>
        <v>2</v>
      </c>
      <c r="F10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09-02</v>
      </c>
      <c r="G1065" s="195" t="s">
        <v>1216</v>
      </c>
      <c r="I1065" s="259">
        <v>44863</v>
      </c>
      <c r="J1065">
        <v>33050</v>
      </c>
      <c r="L1065" s="259">
        <v>42331</v>
      </c>
      <c r="M1065">
        <v>35615</v>
      </c>
      <c r="O1065" s="284">
        <f>IFERROR(DATE(Table7[[#This Row],[year]],MONTH(DATEVALUE(Table7[[#This Row],[month]]&amp;"1")),Table7[[#This Row],[day]]),"")</f>
        <v>43546</v>
      </c>
      <c r="P1065" s="195" t="s">
        <v>4490</v>
      </c>
      <c r="Q1065" s="195">
        <v>2019</v>
      </c>
      <c r="R1065" s="195" t="s">
        <v>3435</v>
      </c>
      <c r="S1065" s="195">
        <v>22</v>
      </c>
      <c r="T1065" s="195">
        <v>1311.1</v>
      </c>
      <c r="U1065" s="195">
        <v>1894</v>
      </c>
      <c r="V1065" s="195">
        <v>1108825</v>
      </c>
      <c r="X1065" s="260">
        <v>43633</v>
      </c>
      <c r="Y1065" t="s">
        <v>8586</v>
      </c>
      <c r="Z1065" s="260">
        <v>4</v>
      </c>
      <c r="AA1065">
        <v>1398</v>
      </c>
      <c r="AB1065" s="260" t="str">
        <f ca="1">IFERROR(IFERROR(VLOOKUP(Table_Merge1[[#This Row],[Column1]],Table11[#All],2,FALSE),LEFT(AB1066,8)&amp;IF(LEN((RIGHT(AB1066,2)+1))&lt;2,"0"&amp;(RIGHT(AB1066,2)+1),(RIGHT(AB1066,2)-1))),"")</f>
        <v>1398.03.27</v>
      </c>
      <c r="AC1065" s="259" t="str">
        <f ca="1">LEFT(Table_Merge1[[#This Row],[Column2]],4)</f>
        <v>1398</v>
      </c>
      <c r="AD1065" s="259" t="str">
        <f ca="1">RIGHT(LEFT(Table_Merge1[[#This Row],[Column2]],7),2)</f>
        <v>03</v>
      </c>
      <c r="AE1065" s="259" t="str">
        <f ca="1">RIGHT(Table_Merge1[[#This Row],[Column2]],2)</f>
        <v>27</v>
      </c>
      <c r="AF1065">
        <v>3</v>
      </c>
      <c r="AG1065">
        <v>27</v>
      </c>
      <c r="AH1065" s="260">
        <v>2019</v>
      </c>
      <c r="AI1065" t="s">
        <v>3441</v>
      </c>
      <c r="AJ1065" s="260">
        <v>17</v>
      </c>
      <c r="AK1065">
        <v>1333.2</v>
      </c>
      <c r="AL1065">
        <v>1804</v>
      </c>
      <c r="AM1065">
        <v>1003750</v>
      </c>
      <c r="AO1065">
        <v>109593</v>
      </c>
      <c r="AP1065" s="287">
        <f>IFERROR(IF(Table_Merge1[[#This Row],[LME Zinc stock]]*Table_Merge1[[#This Row],[Nima.مقدار]]=0,"",Table_Merge1[[#This Row],[LME Zinc stock]]*Table_Merge1[[#This Row],[Nima.مقدار]]),"")</f>
        <v>110003973750</v>
      </c>
      <c r="AQ1065" s="287">
        <f>IFERROR(IF(Table_Merge1[[#This Row],[LME Zinc 3-month]]*Table_Merge1[[#This Row],[Nima.مقدار]]=0,"",Table_Merge1[[#This Row],[LME Zinc 3-month]]*Table_Merge1[[#This Row],[Nima.مقدار]]),"")</f>
        <v>197705772</v>
      </c>
      <c r="AR1065" s="288" t="str">
        <f>IFERROR(IF(Table_Merge1[[#This Row],[LME Zinc stock]]*Table_Merge1[[#This Row],[Azad.Sell]]=0,"",Table_Merge1[[#This Row],[LME Zinc stock]]*Table_Merge1[[#This Row],[Azad.Sell]]),"")</f>
        <v/>
      </c>
      <c r="AS1065" s="288" t="str">
        <f>IFERROR(IF(Table_Merge1[[#This Row],[LME Zinc 3-month]]*Table_Merge1[[#This Row],[Azad.Sell]]=0,"",Table_Merge1[[#This Row],[LME Zinc 3-month]]*Table_Merge1[[#This Row],[Azad.Sell]]),"")</f>
        <v/>
      </c>
      <c r="AT1065"/>
    </row>
    <row r="1066" spans="1:46" x14ac:dyDescent="0.25">
      <c r="A1066" s="258">
        <v>42332</v>
      </c>
      <c r="B10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1394.09.03</v>
      </c>
      <c r="C1066" s="195">
        <f t="shared" ca="1" si="52"/>
        <v>1394</v>
      </c>
      <c r="D10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66" s="195">
        <f>_xlfn.NUMBERVALUE(RIGHT(Table11[[#This Row],[تاریخ شمسی]],2))</f>
        <v>3</v>
      </c>
      <c r="F10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09-03</v>
      </c>
      <c r="G1066" s="195" t="s">
        <v>1217</v>
      </c>
      <c r="I1066" s="259">
        <v>44864</v>
      </c>
      <c r="J1066">
        <v>33110</v>
      </c>
      <c r="L1066" s="259">
        <v>42332</v>
      </c>
      <c r="M1066">
        <v>35789</v>
      </c>
      <c r="O1066" s="283">
        <f>IFERROR(DATE(Table7[[#This Row],[year]],MONTH(DATEVALUE(Table7[[#This Row],[month]]&amp;"1")),Table7[[#This Row],[day]]),"")</f>
        <v>43545</v>
      </c>
      <c r="P1066" s="257" t="s">
        <v>4491</v>
      </c>
      <c r="Q1066" s="257">
        <v>2019</v>
      </c>
      <c r="R1066" s="257" t="s">
        <v>3435</v>
      </c>
      <c r="S1066" s="257">
        <v>21</v>
      </c>
      <c r="T1066" s="257">
        <v>1317.3</v>
      </c>
      <c r="U1066" s="257">
        <v>1884</v>
      </c>
      <c r="V1066" s="257">
        <v>1115000</v>
      </c>
      <c r="X1066" s="260">
        <v>43630</v>
      </c>
      <c r="Z1066" s="260">
        <v>4</v>
      </c>
      <c r="AB1066" s="260" t="str">
        <f ca="1">IFERROR(IFERROR(VLOOKUP(Table_Merge1[[#This Row],[Column1]],Table11[#All],2,FALSE),LEFT(AB1067,8)&amp;IF(LEN((RIGHT(AB1067,2)+1))&lt;2,"0"&amp;(RIGHT(AB1067,2)+1),(RIGHT(AB1067,2)-1))),"")</f>
        <v>1398.03.22</v>
      </c>
      <c r="AC1066" s="259" t="str">
        <f ca="1">LEFT(Table_Merge1[[#This Row],[Column2]],4)</f>
        <v>1398</v>
      </c>
      <c r="AD1066" s="259" t="str">
        <f ca="1">RIGHT(LEFT(Table_Merge1[[#This Row],[Column2]],7),2)</f>
        <v>03</v>
      </c>
      <c r="AE1066" s="259" t="str">
        <f ca="1">RIGHT(Table_Merge1[[#This Row],[Column2]],2)</f>
        <v>22</v>
      </c>
      <c r="AH1066" s="260">
        <v>2019</v>
      </c>
      <c r="AI1066" t="s">
        <v>3441</v>
      </c>
      <c r="AJ1066" s="260">
        <v>14</v>
      </c>
      <c r="AK1066">
        <v>1352.45</v>
      </c>
      <c r="AL1066">
        <v>1825</v>
      </c>
      <c r="AM1066">
        <v>998600</v>
      </c>
      <c r="AP1066" s="287" t="str">
        <f>IFERROR(IF(Table_Merge1[[#This Row],[LME Zinc stock]]*Table_Merge1[[#This Row],[Nima.مقدار]]=0,"",Table_Merge1[[#This Row],[LME Zinc stock]]*Table_Merge1[[#This Row],[Nima.مقدار]]),"")</f>
        <v/>
      </c>
      <c r="AQ1066" s="287" t="str">
        <f>IFERROR(IF(Table_Merge1[[#This Row],[LME Zinc 3-month]]*Table_Merge1[[#This Row],[Nima.مقدار]]=0,"",Table_Merge1[[#This Row],[LME Zinc 3-month]]*Table_Merge1[[#This Row],[Nima.مقدار]]),"")</f>
        <v/>
      </c>
      <c r="AR1066" s="288" t="str">
        <f>IFERROR(IF(Table_Merge1[[#This Row],[LME Zinc stock]]*Table_Merge1[[#This Row],[Azad.Sell]]=0,"",Table_Merge1[[#This Row],[LME Zinc stock]]*Table_Merge1[[#This Row],[Azad.Sell]]),"")</f>
        <v/>
      </c>
      <c r="AS1066" s="288" t="str">
        <f>IFERROR(IF(Table_Merge1[[#This Row],[LME Zinc 3-month]]*Table_Merge1[[#This Row],[Azad.Sell]]=0,"",Table_Merge1[[#This Row],[LME Zinc 3-month]]*Table_Merge1[[#This Row],[Azad.Sell]]),"")</f>
        <v/>
      </c>
      <c r="AT1066"/>
    </row>
    <row r="1067" spans="1:46" x14ac:dyDescent="0.25">
      <c r="A1067" s="258">
        <v>42333</v>
      </c>
      <c r="B10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1394.09.04</v>
      </c>
      <c r="C1067" s="195">
        <f t="shared" ca="1" si="52"/>
        <v>1394</v>
      </c>
      <c r="D10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67" s="195">
        <f>_xlfn.NUMBERVALUE(RIGHT(Table11[[#This Row],[تاریخ شمسی]],2))</f>
        <v>4</v>
      </c>
      <c r="F10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09-04</v>
      </c>
      <c r="G1067" s="195" t="s">
        <v>1218</v>
      </c>
      <c r="I1067" s="259">
        <v>44865</v>
      </c>
      <c r="J1067">
        <v>33320</v>
      </c>
      <c r="L1067" s="259">
        <v>42333</v>
      </c>
      <c r="M1067">
        <v>35860</v>
      </c>
      <c r="O1067" s="284">
        <f>IFERROR(DATE(Table7[[#This Row],[year]],MONTH(DATEVALUE(Table7[[#This Row],[month]]&amp;"1")),Table7[[#This Row],[day]]),"")</f>
        <v>43544</v>
      </c>
      <c r="P1067" s="195" t="s">
        <v>4492</v>
      </c>
      <c r="Q1067" s="195">
        <v>2019</v>
      </c>
      <c r="R1067" s="195" t="s">
        <v>3435</v>
      </c>
      <c r="S1067" s="195">
        <v>20</v>
      </c>
      <c r="T1067" s="195">
        <v>1303</v>
      </c>
      <c r="U1067" s="195">
        <v>1913</v>
      </c>
      <c r="V1067" s="195">
        <v>1122825</v>
      </c>
      <c r="X1067" s="260">
        <v>43629</v>
      </c>
      <c r="Y1067" t="s">
        <v>8585</v>
      </c>
      <c r="Z1067" s="260">
        <v>4</v>
      </c>
      <c r="AA1067">
        <v>1398</v>
      </c>
      <c r="AB1067" s="260" t="str">
        <f ca="1">IFERROR(IFERROR(VLOOKUP(Table_Merge1[[#This Row],[Column1]],Table11[#All],2,FALSE),LEFT(AB1068,8)&amp;IF(LEN((RIGHT(AB1068,2)+1))&lt;2,"0"&amp;(RIGHT(AB1068,2)+1),(RIGHT(AB1068,2)-1))),"")</f>
        <v>1398.03.23</v>
      </c>
      <c r="AC1067" s="259" t="str">
        <f ca="1">LEFT(Table_Merge1[[#This Row],[Column2]],4)</f>
        <v>1398</v>
      </c>
      <c r="AD1067" s="259" t="str">
        <f ca="1">RIGHT(LEFT(Table_Merge1[[#This Row],[Column2]],7),2)</f>
        <v>03</v>
      </c>
      <c r="AE1067" s="259" t="str">
        <f ca="1">RIGHT(Table_Merge1[[#This Row],[Column2]],2)</f>
        <v>23</v>
      </c>
      <c r="AF1067">
        <v>3</v>
      </c>
      <c r="AG1067">
        <v>23</v>
      </c>
      <c r="AH1067" s="260">
        <v>2019</v>
      </c>
      <c r="AI1067" t="s">
        <v>3441</v>
      </c>
      <c r="AJ1067" s="260">
        <v>13</v>
      </c>
      <c r="AK1067">
        <v>1335.8</v>
      </c>
      <c r="AL1067">
        <v>1801</v>
      </c>
      <c r="AM1067">
        <v>1007300</v>
      </c>
      <c r="AO1067">
        <v>107896</v>
      </c>
      <c r="AP1067" s="287">
        <f>IFERROR(IF(Table_Merge1[[#This Row],[LME Zinc stock]]*Table_Merge1[[#This Row],[Nima.مقدار]]=0,"",Table_Merge1[[#This Row],[LME Zinc stock]]*Table_Merge1[[#This Row],[Nima.مقدار]]),"")</f>
        <v>108683640800</v>
      </c>
      <c r="AQ1067" s="287">
        <f>IFERROR(IF(Table_Merge1[[#This Row],[LME Zinc 3-month]]*Table_Merge1[[#This Row],[Nima.مقدار]]=0,"",Table_Merge1[[#This Row],[LME Zinc 3-month]]*Table_Merge1[[#This Row],[Nima.مقدار]]),"")</f>
        <v>194320696</v>
      </c>
      <c r="AR1067" s="288" t="str">
        <f>IFERROR(IF(Table_Merge1[[#This Row],[LME Zinc stock]]*Table_Merge1[[#This Row],[Azad.Sell]]=0,"",Table_Merge1[[#This Row],[LME Zinc stock]]*Table_Merge1[[#This Row],[Azad.Sell]]),"")</f>
        <v/>
      </c>
      <c r="AS1067" s="288" t="str">
        <f>IFERROR(IF(Table_Merge1[[#This Row],[LME Zinc 3-month]]*Table_Merge1[[#This Row],[Azad.Sell]]=0,"",Table_Merge1[[#This Row],[LME Zinc 3-month]]*Table_Merge1[[#This Row],[Azad.Sell]]),"")</f>
        <v/>
      </c>
      <c r="AT1067"/>
    </row>
    <row r="1068" spans="1:46" x14ac:dyDescent="0.25">
      <c r="A1068" s="258">
        <v>42334</v>
      </c>
      <c r="B10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1394.09.05</v>
      </c>
      <c r="C1068" s="195">
        <f t="shared" ca="1" si="52"/>
        <v>1394</v>
      </c>
      <c r="D10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68" s="195">
        <f>_xlfn.NUMBERVALUE(RIGHT(Table11[[#This Row],[تاریخ شمسی]],2))</f>
        <v>5</v>
      </c>
      <c r="F10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09-05</v>
      </c>
      <c r="G1068" s="195" t="s">
        <v>1219</v>
      </c>
      <c r="I1068" s="259">
        <v>44866</v>
      </c>
      <c r="J1068">
        <v>33950</v>
      </c>
      <c r="L1068" s="259">
        <v>42334</v>
      </c>
      <c r="M1068">
        <v>35602</v>
      </c>
      <c r="O1068" s="283">
        <f>IFERROR(DATE(Table7[[#This Row],[year]],MONTH(DATEVALUE(Table7[[#This Row],[month]]&amp;"1")),Table7[[#This Row],[day]]),"")</f>
        <v>43543</v>
      </c>
      <c r="P1068" s="257" t="s">
        <v>4493</v>
      </c>
      <c r="Q1068" s="257">
        <v>2019</v>
      </c>
      <c r="R1068" s="257" t="s">
        <v>3435</v>
      </c>
      <c r="S1068" s="257">
        <v>19</v>
      </c>
      <c r="T1068" s="257">
        <v>1308.3499999999999</v>
      </c>
      <c r="U1068" s="257" t="s">
        <v>3621</v>
      </c>
      <c r="V1068" s="257" t="s">
        <v>3621</v>
      </c>
      <c r="X1068" s="260">
        <v>43628</v>
      </c>
      <c r="Y1068" t="s">
        <v>8584</v>
      </c>
      <c r="Z1068" s="260">
        <v>4</v>
      </c>
      <c r="AA1068">
        <v>1398</v>
      </c>
      <c r="AB1068" s="260" t="str">
        <f ca="1">IFERROR(IFERROR(VLOOKUP(Table_Merge1[[#This Row],[Column1]],Table11[#All],2,FALSE),LEFT(AB1069,8)&amp;IF(LEN((RIGHT(AB1069,2)+1))&lt;2,"0"&amp;(RIGHT(AB1069,2)+1),(RIGHT(AB1069,2)-1))),"")</f>
        <v>1398.03.22</v>
      </c>
      <c r="AC1068" s="259" t="str">
        <f ca="1">LEFT(Table_Merge1[[#This Row],[Column2]],4)</f>
        <v>1398</v>
      </c>
      <c r="AD1068" s="259" t="str">
        <f ca="1">RIGHT(LEFT(Table_Merge1[[#This Row],[Column2]],7),2)</f>
        <v>03</v>
      </c>
      <c r="AE1068" s="259" t="str">
        <f ca="1">RIGHT(Table_Merge1[[#This Row],[Column2]],2)</f>
        <v>22</v>
      </c>
      <c r="AF1068">
        <v>3</v>
      </c>
      <c r="AG1068">
        <v>22</v>
      </c>
      <c r="AH1068" s="260">
        <v>2019</v>
      </c>
      <c r="AI1068" t="s">
        <v>3441</v>
      </c>
      <c r="AJ1068" s="260">
        <v>12</v>
      </c>
      <c r="AK1068">
        <v>1336.65</v>
      </c>
      <c r="AL1068">
        <v>1773</v>
      </c>
      <c r="AM1068">
        <v>1016025</v>
      </c>
      <c r="AO1068">
        <v>109270</v>
      </c>
      <c r="AP1068" s="287">
        <f>IFERROR(IF(Table_Merge1[[#This Row],[LME Zinc stock]]*Table_Merge1[[#This Row],[Nima.مقدار]]=0,"",Table_Merge1[[#This Row],[LME Zinc stock]]*Table_Merge1[[#This Row],[Nima.مقدار]]),"")</f>
        <v>111021051750</v>
      </c>
      <c r="AQ1068" s="287">
        <f>IFERROR(IF(Table_Merge1[[#This Row],[LME Zinc 3-month]]*Table_Merge1[[#This Row],[Nima.مقدار]]=0,"",Table_Merge1[[#This Row],[LME Zinc 3-month]]*Table_Merge1[[#This Row],[Nima.مقدار]]),"")</f>
        <v>193735710</v>
      </c>
      <c r="AR1068" s="288" t="str">
        <f>IFERROR(IF(Table_Merge1[[#This Row],[LME Zinc stock]]*Table_Merge1[[#This Row],[Azad.Sell]]=0,"",Table_Merge1[[#This Row],[LME Zinc stock]]*Table_Merge1[[#This Row],[Azad.Sell]]),"")</f>
        <v/>
      </c>
      <c r="AS1068" s="288" t="str">
        <f>IFERROR(IF(Table_Merge1[[#This Row],[LME Zinc 3-month]]*Table_Merge1[[#This Row],[Azad.Sell]]=0,"",Table_Merge1[[#This Row],[LME Zinc 3-month]]*Table_Merge1[[#This Row],[Azad.Sell]]),"")</f>
        <v/>
      </c>
      <c r="AT1068"/>
    </row>
    <row r="1069" spans="1:46" x14ac:dyDescent="0.25">
      <c r="A1069" s="258">
        <v>42336</v>
      </c>
      <c r="B10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1394.09.07</v>
      </c>
      <c r="C1069" s="195">
        <f t="shared" ca="1" si="52"/>
        <v>1394</v>
      </c>
      <c r="D10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69" s="195">
        <f>_xlfn.NUMBERVALUE(RIGHT(Table11[[#This Row],[تاریخ شمسی]],2))</f>
        <v>7</v>
      </c>
      <c r="F10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09-07</v>
      </c>
      <c r="G1069" s="195" t="s">
        <v>1220</v>
      </c>
      <c r="I1069" s="259">
        <v>44867</v>
      </c>
      <c r="J1069">
        <v>34730</v>
      </c>
      <c r="L1069" s="259">
        <v>42336</v>
      </c>
      <c r="M1069">
        <v>35650</v>
      </c>
      <c r="O1069" s="284">
        <f>IFERROR(DATE(Table7[[#This Row],[year]],MONTH(DATEVALUE(Table7[[#This Row],[month]]&amp;"1")),Table7[[#This Row],[day]]),"")</f>
        <v>43542</v>
      </c>
      <c r="P1069" s="195" t="s">
        <v>4494</v>
      </c>
      <c r="Q1069" s="195">
        <v>2019</v>
      </c>
      <c r="R1069" s="195" t="s">
        <v>3435</v>
      </c>
      <c r="S1069" s="195">
        <v>18</v>
      </c>
      <c r="T1069" s="195">
        <v>1305.3499999999999</v>
      </c>
      <c r="U1069" s="195">
        <v>1914</v>
      </c>
      <c r="V1069" s="195">
        <v>1129175</v>
      </c>
      <c r="X1069" s="260">
        <v>43627</v>
      </c>
      <c r="Y1069" t="s">
        <v>8583</v>
      </c>
      <c r="Z1069" s="260">
        <v>4</v>
      </c>
      <c r="AA1069">
        <v>1398</v>
      </c>
      <c r="AB1069" s="260" t="str">
        <f ca="1">IFERROR(IFERROR(VLOOKUP(Table_Merge1[[#This Row],[Column1]],Table11[#All],2,FALSE),LEFT(AB1070,8)&amp;IF(LEN((RIGHT(AB1070,2)+1))&lt;2,"0"&amp;(RIGHT(AB1070,2)+1),(RIGHT(AB1070,2)-1))),"")</f>
        <v>1398.03.21</v>
      </c>
      <c r="AC1069" s="259" t="str">
        <f ca="1">LEFT(Table_Merge1[[#This Row],[Column2]],4)</f>
        <v>1398</v>
      </c>
      <c r="AD1069" s="259" t="str">
        <f ca="1">RIGHT(LEFT(Table_Merge1[[#This Row],[Column2]],7),2)</f>
        <v>03</v>
      </c>
      <c r="AE1069" s="259" t="str">
        <f ca="1">RIGHT(Table_Merge1[[#This Row],[Column2]],2)</f>
        <v>21</v>
      </c>
      <c r="AF1069">
        <v>3</v>
      </c>
      <c r="AG1069">
        <v>21</v>
      </c>
      <c r="AH1069" s="260">
        <v>2019</v>
      </c>
      <c r="AI1069" t="s">
        <v>3441</v>
      </c>
      <c r="AJ1069" s="260">
        <v>11</v>
      </c>
      <c r="AK1069">
        <v>1322.65</v>
      </c>
      <c r="AL1069">
        <v>1767.5</v>
      </c>
      <c r="AM1069">
        <v>1023450</v>
      </c>
      <c r="AO1069">
        <v>107177</v>
      </c>
      <c r="AP1069" s="287">
        <f>IFERROR(IF(Table_Merge1[[#This Row],[LME Zinc stock]]*Table_Merge1[[#This Row],[Nima.مقدار]]=0,"",Table_Merge1[[#This Row],[LME Zinc stock]]*Table_Merge1[[#This Row],[Nima.مقدار]]),"")</f>
        <v>109690300650</v>
      </c>
      <c r="AQ1069" s="287">
        <f>IFERROR(IF(Table_Merge1[[#This Row],[LME Zinc 3-month]]*Table_Merge1[[#This Row],[Nima.مقدار]]=0,"",Table_Merge1[[#This Row],[LME Zinc 3-month]]*Table_Merge1[[#This Row],[Nima.مقدار]]),"")</f>
        <v>189435347.5</v>
      </c>
      <c r="AR1069" s="288" t="str">
        <f>IFERROR(IF(Table_Merge1[[#This Row],[LME Zinc stock]]*Table_Merge1[[#This Row],[Azad.Sell]]=0,"",Table_Merge1[[#This Row],[LME Zinc stock]]*Table_Merge1[[#This Row],[Azad.Sell]]),"")</f>
        <v/>
      </c>
      <c r="AS1069" s="288" t="str">
        <f>IFERROR(IF(Table_Merge1[[#This Row],[LME Zinc 3-month]]*Table_Merge1[[#This Row],[Azad.Sell]]=0,"",Table_Merge1[[#This Row],[LME Zinc 3-month]]*Table_Merge1[[#This Row],[Azad.Sell]]),"")</f>
        <v/>
      </c>
      <c r="AT1069"/>
    </row>
    <row r="1070" spans="1:46" x14ac:dyDescent="0.25">
      <c r="A1070" s="258">
        <v>42337</v>
      </c>
      <c r="B10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1394.09.08</v>
      </c>
      <c r="C1070" s="195">
        <f t="shared" ca="1" si="52"/>
        <v>1394</v>
      </c>
      <c r="D10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70" s="195">
        <f>_xlfn.NUMBERVALUE(RIGHT(Table11[[#This Row],[تاریخ شمسی]],2))</f>
        <v>8</v>
      </c>
      <c r="F10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09-08</v>
      </c>
      <c r="G1070" s="195" t="s">
        <v>1221</v>
      </c>
      <c r="I1070" s="259">
        <v>44868</v>
      </c>
      <c r="J1070">
        <v>35000</v>
      </c>
      <c r="L1070" s="259">
        <v>42337</v>
      </c>
      <c r="M1070">
        <v>35628</v>
      </c>
      <c r="O1070" s="283">
        <f>IFERROR(DATE(Table7[[#This Row],[year]],MONTH(DATEVALUE(Table7[[#This Row],[month]]&amp;"1")),Table7[[#This Row],[day]]),"")</f>
        <v>43539</v>
      </c>
      <c r="P1070" s="257" t="s">
        <v>4495</v>
      </c>
      <c r="Q1070" s="257">
        <v>2019</v>
      </c>
      <c r="R1070" s="257" t="s">
        <v>3435</v>
      </c>
      <c r="S1070" s="257">
        <v>15</v>
      </c>
      <c r="T1070" s="257">
        <v>1302.6500000000001</v>
      </c>
      <c r="U1070" s="257">
        <v>1912</v>
      </c>
      <c r="V1070" s="257">
        <v>1134950</v>
      </c>
      <c r="X1070" s="260">
        <v>43626</v>
      </c>
      <c r="Y1070" t="s">
        <v>8582</v>
      </c>
      <c r="Z1070" s="260">
        <v>4</v>
      </c>
      <c r="AA1070">
        <v>1398</v>
      </c>
      <c r="AB1070" s="260" t="str">
        <f ca="1">IFERROR(IFERROR(VLOOKUP(Table_Merge1[[#This Row],[Column1]],Table11[#All],2,FALSE),LEFT(AB1071,8)&amp;IF(LEN((RIGHT(AB1071,2)+1))&lt;2,"0"&amp;(RIGHT(AB1071,2)+1),(RIGHT(AB1071,2)-1))),"")</f>
        <v>1398.03.20</v>
      </c>
      <c r="AC1070" s="259" t="str">
        <f ca="1">LEFT(Table_Merge1[[#This Row],[Column2]],4)</f>
        <v>1398</v>
      </c>
      <c r="AD1070" s="259" t="str">
        <f ca="1">RIGHT(LEFT(Table_Merge1[[#This Row],[Column2]],7),2)</f>
        <v>03</v>
      </c>
      <c r="AE1070" s="259" t="str">
        <f ca="1">RIGHT(Table_Merge1[[#This Row],[Column2]],2)</f>
        <v>20</v>
      </c>
      <c r="AF1070">
        <v>3</v>
      </c>
      <c r="AG1070">
        <v>20</v>
      </c>
      <c r="AH1070" s="260">
        <v>2019</v>
      </c>
      <c r="AI1070" t="s">
        <v>3441</v>
      </c>
      <c r="AJ1070" s="260">
        <v>10</v>
      </c>
      <c r="AK1070">
        <v>1328.6</v>
      </c>
      <c r="AL1070">
        <v>1803</v>
      </c>
      <c r="AM1070">
        <v>1031625</v>
      </c>
      <c r="AO1070">
        <v>107952</v>
      </c>
      <c r="AP1070" s="287">
        <f>IFERROR(IF(Table_Merge1[[#This Row],[LME Zinc stock]]*Table_Merge1[[#This Row],[Nima.مقدار]]=0,"",Table_Merge1[[#This Row],[LME Zinc stock]]*Table_Merge1[[#This Row],[Nima.مقدار]]),"")</f>
        <v>111365982000</v>
      </c>
      <c r="AQ1070" s="287">
        <f>IFERROR(IF(Table_Merge1[[#This Row],[LME Zinc 3-month]]*Table_Merge1[[#This Row],[Nima.مقدار]]=0,"",Table_Merge1[[#This Row],[LME Zinc 3-month]]*Table_Merge1[[#This Row],[Nima.مقدار]]),"")</f>
        <v>194637456</v>
      </c>
      <c r="AR1070" s="288" t="str">
        <f>IFERROR(IF(Table_Merge1[[#This Row],[LME Zinc stock]]*Table_Merge1[[#This Row],[Azad.Sell]]=0,"",Table_Merge1[[#This Row],[LME Zinc stock]]*Table_Merge1[[#This Row],[Azad.Sell]]),"")</f>
        <v/>
      </c>
      <c r="AS1070" s="288" t="str">
        <f>IFERROR(IF(Table_Merge1[[#This Row],[LME Zinc 3-month]]*Table_Merge1[[#This Row],[Azad.Sell]]=0,"",Table_Merge1[[#This Row],[LME Zinc 3-month]]*Table_Merge1[[#This Row],[Azad.Sell]]),"")</f>
        <v/>
      </c>
      <c r="AT1070"/>
    </row>
    <row r="1071" spans="1:46" x14ac:dyDescent="0.25">
      <c r="A1071" s="258">
        <v>42338</v>
      </c>
      <c r="B10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1394.09.09</v>
      </c>
      <c r="C1071" s="195">
        <f t="shared" ca="1" si="52"/>
        <v>1394</v>
      </c>
      <c r="D10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71" s="195">
        <f>_xlfn.NUMBERVALUE(RIGHT(Table11[[#This Row],[تاریخ شمسی]],2))</f>
        <v>9</v>
      </c>
      <c r="F10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09-09</v>
      </c>
      <c r="G1071" s="195" t="s">
        <v>1222</v>
      </c>
      <c r="I1071" s="259">
        <v>44869</v>
      </c>
      <c r="J1071">
        <v>35160</v>
      </c>
      <c r="L1071" s="259">
        <v>42338</v>
      </c>
      <c r="M1071">
        <v>35988</v>
      </c>
      <c r="O1071" s="284">
        <f>IFERROR(DATE(Table7[[#This Row],[year]],MONTH(DATEVALUE(Table7[[#This Row],[month]]&amp;"1")),Table7[[#This Row],[day]]),"")</f>
        <v>43538</v>
      </c>
      <c r="P1071" s="195" t="s">
        <v>4496</v>
      </c>
      <c r="Q1071" s="195">
        <v>2019</v>
      </c>
      <c r="R1071" s="195" t="s">
        <v>3435</v>
      </c>
      <c r="S1071" s="195">
        <v>14</v>
      </c>
      <c r="T1071" s="195">
        <v>1299.2</v>
      </c>
      <c r="U1071" s="195">
        <v>1914.5</v>
      </c>
      <c r="V1071" s="195">
        <v>1142725</v>
      </c>
      <c r="X1071" s="260">
        <v>43623</v>
      </c>
      <c r="Z1071" s="260">
        <v>4</v>
      </c>
      <c r="AB1071" s="260" t="str">
        <f ca="1">IFERROR(IFERROR(VLOOKUP(Table_Merge1[[#This Row],[Column1]],Table11[#All],2,FALSE),LEFT(AB1072,8)&amp;IF(LEN((RIGHT(AB1072,2)+1))&lt;2,"0"&amp;(RIGHT(AB1072,2)+1),(RIGHT(AB1072,2)-1))),"")</f>
        <v>1398.03.9</v>
      </c>
      <c r="AC1071" s="259" t="str">
        <f ca="1">LEFT(Table_Merge1[[#This Row],[Column2]],4)</f>
        <v>1398</v>
      </c>
      <c r="AD1071" s="259" t="str">
        <f ca="1">RIGHT(LEFT(Table_Merge1[[#This Row],[Column2]],7),2)</f>
        <v>03</v>
      </c>
      <c r="AE1071" s="259" t="str">
        <f ca="1">RIGHT(Table_Merge1[[#This Row],[Column2]],2)</f>
        <v>.9</v>
      </c>
      <c r="AH1071" s="260">
        <v>2019</v>
      </c>
      <c r="AI1071" t="s">
        <v>3441</v>
      </c>
      <c r="AJ1071" s="260">
        <v>7</v>
      </c>
      <c r="AK1071">
        <v>1334.3</v>
      </c>
      <c r="AL1071">
        <v>1776.5</v>
      </c>
      <c r="AM1071">
        <v>1038700</v>
      </c>
      <c r="AP1071" s="287" t="str">
        <f>IFERROR(IF(Table_Merge1[[#This Row],[LME Zinc stock]]*Table_Merge1[[#This Row],[Nima.مقدار]]=0,"",Table_Merge1[[#This Row],[LME Zinc stock]]*Table_Merge1[[#This Row],[Nima.مقدار]]),"")</f>
        <v/>
      </c>
      <c r="AQ1071" s="287" t="str">
        <f>IFERROR(IF(Table_Merge1[[#This Row],[LME Zinc 3-month]]*Table_Merge1[[#This Row],[Nima.مقدار]]=0,"",Table_Merge1[[#This Row],[LME Zinc 3-month]]*Table_Merge1[[#This Row],[Nima.مقدار]]),"")</f>
        <v/>
      </c>
      <c r="AR1071" s="288" t="str">
        <f>IFERROR(IF(Table_Merge1[[#This Row],[LME Zinc stock]]*Table_Merge1[[#This Row],[Azad.Sell]]=0,"",Table_Merge1[[#This Row],[LME Zinc stock]]*Table_Merge1[[#This Row],[Azad.Sell]]),"")</f>
        <v/>
      </c>
      <c r="AS1071" s="288" t="str">
        <f>IFERROR(IF(Table_Merge1[[#This Row],[LME Zinc 3-month]]*Table_Merge1[[#This Row],[Azad.Sell]]=0,"",Table_Merge1[[#This Row],[LME Zinc 3-month]]*Table_Merge1[[#This Row],[Azad.Sell]]),"")</f>
        <v/>
      </c>
      <c r="AT1071"/>
    </row>
    <row r="1072" spans="1:46" x14ac:dyDescent="0.25">
      <c r="A1072" s="258">
        <v>42339</v>
      </c>
      <c r="B10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1394.09.10</v>
      </c>
      <c r="C1072" s="195">
        <f t="shared" ca="1" si="52"/>
        <v>1394</v>
      </c>
      <c r="D10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72" s="195">
        <f>_xlfn.NUMBERVALUE(RIGHT(Table11[[#This Row],[تاریخ شمسی]],2))</f>
        <v>10</v>
      </c>
      <c r="F10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09-10</v>
      </c>
      <c r="G1072" s="195" t="s">
        <v>1223</v>
      </c>
      <c r="I1072" s="259">
        <v>44870</v>
      </c>
      <c r="J1072">
        <v>36100</v>
      </c>
      <c r="L1072" s="259">
        <v>42339</v>
      </c>
      <c r="M1072">
        <v>35822</v>
      </c>
      <c r="O1072" s="283">
        <f>IFERROR(DATE(Table7[[#This Row],[year]],MONTH(DATEVALUE(Table7[[#This Row],[month]]&amp;"1")),Table7[[#This Row],[day]]),"")</f>
        <v>43537</v>
      </c>
      <c r="P1072" s="257" t="s">
        <v>4497</v>
      </c>
      <c r="Q1072" s="257">
        <v>2019</v>
      </c>
      <c r="R1072" s="257" t="s">
        <v>3435</v>
      </c>
      <c r="S1072" s="257">
        <v>13</v>
      </c>
      <c r="T1072" s="257">
        <v>1308.4000000000001</v>
      </c>
      <c r="U1072" s="257">
        <v>1876</v>
      </c>
      <c r="V1072" s="257">
        <v>1149725</v>
      </c>
      <c r="X1072" s="260">
        <v>43622</v>
      </c>
      <c r="Z1072" s="260">
        <v>4</v>
      </c>
      <c r="AB1072" s="260" t="str">
        <f ca="1">IFERROR(IFERROR(VLOOKUP(Table_Merge1[[#This Row],[Column1]],Table11[#All],2,FALSE),LEFT(AB1073,8)&amp;IF(LEN((RIGHT(AB1073,2)+1))&lt;2,"0"&amp;(RIGHT(AB1073,2)+1),(RIGHT(AB1073,2)-1))),"")</f>
        <v>1398.03.10</v>
      </c>
      <c r="AC1072" s="259" t="str">
        <f ca="1">LEFT(Table_Merge1[[#This Row],[Column2]],4)</f>
        <v>1398</v>
      </c>
      <c r="AD1072" s="259" t="str">
        <f ca="1">RIGHT(LEFT(Table_Merge1[[#This Row],[Column2]],7),2)</f>
        <v>03</v>
      </c>
      <c r="AE1072" s="259" t="str">
        <f ca="1">RIGHT(Table_Merge1[[#This Row],[Column2]],2)</f>
        <v>10</v>
      </c>
      <c r="AH1072" s="260">
        <v>2019</v>
      </c>
      <c r="AI1072" t="s">
        <v>3441</v>
      </c>
      <c r="AJ1072" s="260">
        <v>6</v>
      </c>
      <c r="AK1072">
        <v>1336.65</v>
      </c>
      <c r="AL1072">
        <v>1763</v>
      </c>
      <c r="AM1072">
        <v>1046850</v>
      </c>
      <c r="AP1072" s="287" t="str">
        <f>IFERROR(IF(Table_Merge1[[#This Row],[LME Zinc stock]]*Table_Merge1[[#This Row],[Nima.مقدار]]=0,"",Table_Merge1[[#This Row],[LME Zinc stock]]*Table_Merge1[[#This Row],[Nima.مقدار]]),"")</f>
        <v/>
      </c>
      <c r="AQ1072" s="287" t="str">
        <f>IFERROR(IF(Table_Merge1[[#This Row],[LME Zinc 3-month]]*Table_Merge1[[#This Row],[Nima.مقدار]]=0,"",Table_Merge1[[#This Row],[LME Zinc 3-month]]*Table_Merge1[[#This Row],[Nima.مقدار]]),"")</f>
        <v/>
      </c>
      <c r="AR1072" s="288" t="str">
        <f>IFERROR(IF(Table_Merge1[[#This Row],[LME Zinc stock]]*Table_Merge1[[#This Row],[Azad.Sell]]=0,"",Table_Merge1[[#This Row],[LME Zinc stock]]*Table_Merge1[[#This Row],[Azad.Sell]]),"")</f>
        <v/>
      </c>
      <c r="AS1072" s="288" t="str">
        <f>IFERROR(IF(Table_Merge1[[#This Row],[LME Zinc 3-month]]*Table_Merge1[[#This Row],[Azad.Sell]]=0,"",Table_Merge1[[#This Row],[LME Zinc 3-month]]*Table_Merge1[[#This Row],[Azad.Sell]]),"")</f>
        <v/>
      </c>
      <c r="AT1072"/>
    </row>
    <row r="1073" spans="1:46" x14ac:dyDescent="0.25">
      <c r="A1073" s="258">
        <v>42341</v>
      </c>
      <c r="B10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1394.09.12</v>
      </c>
      <c r="C1073" s="195">
        <f t="shared" ca="1" si="52"/>
        <v>1394</v>
      </c>
      <c r="D10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73" s="195">
        <f>_xlfn.NUMBERVALUE(RIGHT(Table11[[#This Row],[تاریخ شمسی]],2))</f>
        <v>12</v>
      </c>
      <c r="F10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09-12</v>
      </c>
      <c r="G1073" s="195" t="s">
        <v>1224</v>
      </c>
      <c r="I1073" s="259">
        <v>44871</v>
      </c>
      <c r="J1073">
        <v>36240</v>
      </c>
      <c r="L1073" s="259">
        <v>42341</v>
      </c>
      <c r="M1073">
        <v>35992</v>
      </c>
      <c r="O1073" s="284">
        <f>IFERROR(DATE(Table7[[#This Row],[year]],MONTH(DATEVALUE(Table7[[#This Row],[month]]&amp;"1")),Table7[[#This Row],[day]]),"")</f>
        <v>43536</v>
      </c>
      <c r="P1073" s="195" t="s">
        <v>4498</v>
      </c>
      <c r="Q1073" s="195">
        <v>2019</v>
      </c>
      <c r="R1073" s="195" t="s">
        <v>3435</v>
      </c>
      <c r="S1073" s="195">
        <v>12</v>
      </c>
      <c r="T1073" s="195">
        <v>1296.95</v>
      </c>
      <c r="U1073" s="195">
        <v>1887</v>
      </c>
      <c r="V1073" s="195">
        <v>1155450</v>
      </c>
      <c r="X1073" s="260">
        <v>43621</v>
      </c>
      <c r="Z1073" s="260">
        <v>4</v>
      </c>
      <c r="AB1073" s="260" t="str">
        <f ca="1">IFERROR(IFERROR(VLOOKUP(Table_Merge1[[#This Row],[Column1]],Table11[#All],2,FALSE),LEFT(AB1074,8)&amp;IF(LEN((RIGHT(AB1074,2)+1))&lt;2,"0"&amp;(RIGHT(AB1074,2)+1),(RIGHT(AB1074,2)-1))),"")</f>
        <v>1398.03.11</v>
      </c>
      <c r="AC1073" s="259" t="str">
        <f ca="1">LEFT(Table_Merge1[[#This Row],[Column2]],4)</f>
        <v>1398</v>
      </c>
      <c r="AD1073" s="259" t="str">
        <f ca="1">RIGHT(LEFT(Table_Merge1[[#This Row],[Column2]],7),2)</f>
        <v>03</v>
      </c>
      <c r="AE1073" s="259" t="str">
        <f ca="1">RIGHT(Table_Merge1[[#This Row],[Column2]],2)</f>
        <v>11</v>
      </c>
      <c r="AH1073" s="260">
        <v>2019</v>
      </c>
      <c r="AI1073" t="s">
        <v>3441</v>
      </c>
      <c r="AJ1073" s="260">
        <v>5</v>
      </c>
      <c r="AK1073">
        <v>1337.75</v>
      </c>
      <c r="AL1073">
        <v>1754.5</v>
      </c>
      <c r="AM1073">
        <v>1055075</v>
      </c>
      <c r="AP1073" s="287" t="str">
        <f>IFERROR(IF(Table_Merge1[[#This Row],[LME Zinc stock]]*Table_Merge1[[#This Row],[Nima.مقدار]]=0,"",Table_Merge1[[#This Row],[LME Zinc stock]]*Table_Merge1[[#This Row],[Nima.مقدار]]),"")</f>
        <v/>
      </c>
      <c r="AQ1073" s="287" t="str">
        <f>IFERROR(IF(Table_Merge1[[#This Row],[LME Zinc 3-month]]*Table_Merge1[[#This Row],[Nima.مقدار]]=0,"",Table_Merge1[[#This Row],[LME Zinc 3-month]]*Table_Merge1[[#This Row],[Nima.مقدار]]),"")</f>
        <v/>
      </c>
      <c r="AR1073" s="288" t="str">
        <f>IFERROR(IF(Table_Merge1[[#This Row],[LME Zinc stock]]*Table_Merge1[[#This Row],[Azad.Sell]]=0,"",Table_Merge1[[#This Row],[LME Zinc stock]]*Table_Merge1[[#This Row],[Azad.Sell]]),"")</f>
        <v/>
      </c>
      <c r="AS1073" s="288" t="str">
        <f>IFERROR(IF(Table_Merge1[[#This Row],[LME Zinc 3-month]]*Table_Merge1[[#This Row],[Azad.Sell]]=0,"",Table_Merge1[[#This Row],[LME Zinc 3-month]]*Table_Merge1[[#This Row],[Azad.Sell]]),"")</f>
        <v/>
      </c>
      <c r="AT1073"/>
    </row>
    <row r="1074" spans="1:46" x14ac:dyDescent="0.25">
      <c r="A1074" s="258">
        <v>42343</v>
      </c>
      <c r="B10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1394.09.14</v>
      </c>
      <c r="C1074" s="195">
        <f t="shared" ca="1" si="52"/>
        <v>1394</v>
      </c>
      <c r="D10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74" s="195">
        <f>_xlfn.NUMBERVALUE(RIGHT(Table11[[#This Row],[تاریخ شمسی]],2))</f>
        <v>14</v>
      </c>
      <c r="F10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09-14</v>
      </c>
      <c r="G1074" s="195" t="s">
        <v>1225</v>
      </c>
      <c r="I1074" s="259">
        <v>44872</v>
      </c>
      <c r="J1074">
        <v>36750</v>
      </c>
      <c r="L1074" s="259">
        <v>42343</v>
      </c>
      <c r="M1074">
        <v>36061</v>
      </c>
      <c r="O1074" s="283">
        <f>IFERROR(DATE(Table7[[#This Row],[year]],MONTH(DATEVALUE(Table7[[#This Row],[month]]&amp;"1")),Table7[[#This Row],[day]]),"")</f>
        <v>43535</v>
      </c>
      <c r="P1074" s="257" t="s">
        <v>4499</v>
      </c>
      <c r="Q1074" s="257">
        <v>2019</v>
      </c>
      <c r="R1074" s="257" t="s">
        <v>3435</v>
      </c>
      <c r="S1074" s="257">
        <v>11</v>
      </c>
      <c r="T1074" s="257">
        <v>1296.3499999999999</v>
      </c>
      <c r="U1074" s="257">
        <v>1893.5</v>
      </c>
      <c r="V1074" s="257">
        <v>1160275</v>
      </c>
      <c r="X1074" s="260">
        <v>43620</v>
      </c>
      <c r="Z1074" s="260">
        <v>4</v>
      </c>
      <c r="AB1074" s="260" t="str">
        <f ca="1">IFERROR(IFERROR(VLOOKUP(Table_Merge1[[#This Row],[Column1]],Table11[#All],2,FALSE),LEFT(AB1075,8)&amp;IF(LEN((RIGHT(AB1075,2)+1))&lt;2,"0"&amp;(RIGHT(AB1075,2)+1),(RIGHT(AB1075,2)-1))),"")</f>
        <v>1398.03.12</v>
      </c>
      <c r="AC1074" s="259" t="str">
        <f ca="1">LEFT(Table_Merge1[[#This Row],[Column2]],4)</f>
        <v>1398</v>
      </c>
      <c r="AD1074" s="259" t="str">
        <f ca="1">RIGHT(LEFT(Table_Merge1[[#This Row],[Column2]],7),2)</f>
        <v>03</v>
      </c>
      <c r="AE1074" s="259" t="str">
        <f ca="1">RIGHT(Table_Merge1[[#This Row],[Column2]],2)</f>
        <v>12</v>
      </c>
      <c r="AH1074" s="260">
        <v>2019</v>
      </c>
      <c r="AI1074" t="s">
        <v>3441</v>
      </c>
      <c r="AJ1074" s="260">
        <v>4</v>
      </c>
      <c r="AK1074">
        <v>1323.6</v>
      </c>
      <c r="AL1074">
        <v>1771</v>
      </c>
      <c r="AM1074">
        <v>1064625</v>
      </c>
      <c r="AP1074" s="287" t="str">
        <f>IFERROR(IF(Table_Merge1[[#This Row],[LME Zinc stock]]*Table_Merge1[[#This Row],[Nima.مقدار]]=0,"",Table_Merge1[[#This Row],[LME Zinc stock]]*Table_Merge1[[#This Row],[Nima.مقدار]]),"")</f>
        <v/>
      </c>
      <c r="AQ1074" s="287" t="str">
        <f>IFERROR(IF(Table_Merge1[[#This Row],[LME Zinc 3-month]]*Table_Merge1[[#This Row],[Nima.مقدار]]=0,"",Table_Merge1[[#This Row],[LME Zinc 3-month]]*Table_Merge1[[#This Row],[Nima.مقدار]]),"")</f>
        <v/>
      </c>
      <c r="AR1074" s="288" t="str">
        <f>IFERROR(IF(Table_Merge1[[#This Row],[LME Zinc stock]]*Table_Merge1[[#This Row],[Azad.Sell]]=0,"",Table_Merge1[[#This Row],[LME Zinc stock]]*Table_Merge1[[#This Row],[Azad.Sell]]),"")</f>
        <v/>
      </c>
      <c r="AS1074" s="288" t="str">
        <f>IFERROR(IF(Table_Merge1[[#This Row],[LME Zinc 3-month]]*Table_Merge1[[#This Row],[Azad.Sell]]=0,"",Table_Merge1[[#This Row],[LME Zinc 3-month]]*Table_Merge1[[#This Row],[Azad.Sell]]),"")</f>
        <v/>
      </c>
      <c r="AT1074"/>
    </row>
    <row r="1075" spans="1:46" x14ac:dyDescent="0.25">
      <c r="A1075" s="258">
        <v>42344</v>
      </c>
      <c r="B10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1394.09.15</v>
      </c>
      <c r="C1075" s="195">
        <f t="shared" ca="1" si="52"/>
        <v>1394</v>
      </c>
      <c r="D10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75" s="195">
        <f>_xlfn.NUMBERVALUE(RIGHT(Table11[[#This Row],[تاریخ شمسی]],2))</f>
        <v>15</v>
      </c>
      <c r="F10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09-15</v>
      </c>
      <c r="G1075" s="195" t="s">
        <v>1226</v>
      </c>
      <c r="I1075" s="259">
        <v>44873</v>
      </c>
      <c r="J1075">
        <v>36000</v>
      </c>
      <c r="L1075" s="259">
        <v>42344</v>
      </c>
      <c r="M1075">
        <v>36057</v>
      </c>
      <c r="O1075" s="284">
        <f>IFERROR(DATE(Table7[[#This Row],[year]],MONTH(DATEVALUE(Table7[[#This Row],[month]]&amp;"1")),Table7[[#This Row],[day]]),"")</f>
        <v>43532</v>
      </c>
      <c r="P1075" s="195" t="s">
        <v>4500</v>
      </c>
      <c r="Q1075" s="195">
        <v>2019</v>
      </c>
      <c r="R1075" s="195" t="s">
        <v>3435</v>
      </c>
      <c r="S1075" s="195">
        <v>8</v>
      </c>
      <c r="T1075" s="195">
        <v>1294.0999999999999</v>
      </c>
      <c r="U1075" s="195">
        <v>1920</v>
      </c>
      <c r="V1075" s="195">
        <v>1166100</v>
      </c>
      <c r="X1075" s="260">
        <v>43619</v>
      </c>
      <c r="Y1075" t="s">
        <v>8581</v>
      </c>
      <c r="Z1075" s="260">
        <v>4</v>
      </c>
      <c r="AA1075">
        <v>1398</v>
      </c>
      <c r="AB1075" s="260" t="str">
        <f ca="1">IFERROR(IFERROR(VLOOKUP(Table_Merge1[[#This Row],[Column1]],Table11[#All],2,FALSE),LEFT(AB1076,8)&amp;IF(LEN((RIGHT(AB1076,2)+1))&lt;2,"0"&amp;(RIGHT(AB1076,2)+1),(RIGHT(AB1076,2)-1))),"")</f>
        <v>1398.03.13</v>
      </c>
      <c r="AC1075" s="259" t="str">
        <f ca="1">LEFT(Table_Merge1[[#This Row],[Column2]],4)</f>
        <v>1398</v>
      </c>
      <c r="AD1075" s="259" t="str">
        <f ca="1">RIGHT(LEFT(Table_Merge1[[#This Row],[Column2]],7),2)</f>
        <v>03</v>
      </c>
      <c r="AE1075" s="259" t="str">
        <f ca="1">RIGHT(Table_Merge1[[#This Row],[Column2]],2)</f>
        <v>13</v>
      </c>
      <c r="AF1075">
        <v>3</v>
      </c>
      <c r="AG1075">
        <v>13</v>
      </c>
      <c r="AH1075" s="260">
        <v>2019</v>
      </c>
      <c r="AI1075" t="s">
        <v>3441</v>
      </c>
      <c r="AJ1075" s="260">
        <v>3</v>
      </c>
      <c r="AK1075">
        <v>1313.95</v>
      </c>
      <c r="AL1075">
        <v>1788</v>
      </c>
      <c r="AM1075">
        <v>1075750</v>
      </c>
      <c r="AO1075">
        <v>107560</v>
      </c>
      <c r="AP1075" s="287">
        <f>IFERROR(IF(Table_Merge1[[#This Row],[LME Zinc stock]]*Table_Merge1[[#This Row],[Nima.مقدار]]=0,"",Table_Merge1[[#This Row],[LME Zinc stock]]*Table_Merge1[[#This Row],[Nima.مقدار]]),"")</f>
        <v>115707670000</v>
      </c>
      <c r="AQ1075" s="287">
        <f>IFERROR(IF(Table_Merge1[[#This Row],[LME Zinc 3-month]]*Table_Merge1[[#This Row],[Nima.مقدار]]=0,"",Table_Merge1[[#This Row],[LME Zinc 3-month]]*Table_Merge1[[#This Row],[Nima.مقدار]]),"")</f>
        <v>192317280</v>
      </c>
      <c r="AR1075" s="288" t="str">
        <f>IFERROR(IF(Table_Merge1[[#This Row],[LME Zinc stock]]*Table_Merge1[[#This Row],[Azad.Sell]]=0,"",Table_Merge1[[#This Row],[LME Zinc stock]]*Table_Merge1[[#This Row],[Azad.Sell]]),"")</f>
        <v/>
      </c>
      <c r="AS1075" s="288" t="str">
        <f>IFERROR(IF(Table_Merge1[[#This Row],[LME Zinc 3-month]]*Table_Merge1[[#This Row],[Azad.Sell]]=0,"",Table_Merge1[[#This Row],[LME Zinc 3-month]]*Table_Merge1[[#This Row],[Azad.Sell]]),"")</f>
        <v/>
      </c>
      <c r="AT1075"/>
    </row>
    <row r="1076" spans="1:46" x14ac:dyDescent="0.25">
      <c r="A1076" s="258">
        <v>42345</v>
      </c>
      <c r="B10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1394.09.16</v>
      </c>
      <c r="C1076" s="195">
        <f t="shared" ca="1" si="52"/>
        <v>1394</v>
      </c>
      <c r="D10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76" s="195">
        <f>_xlfn.NUMBERVALUE(RIGHT(Table11[[#This Row],[تاریخ شمسی]],2))</f>
        <v>16</v>
      </c>
      <c r="F10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09-16</v>
      </c>
      <c r="G1076" s="195" t="s">
        <v>1227</v>
      </c>
      <c r="I1076" s="259">
        <v>44874</v>
      </c>
      <c r="J1076">
        <v>35650</v>
      </c>
      <c r="L1076" s="259">
        <v>42345</v>
      </c>
      <c r="M1076">
        <v>35982</v>
      </c>
      <c r="O1076" s="283">
        <f>IFERROR(DATE(Table7[[#This Row],[year]],MONTH(DATEVALUE(Table7[[#This Row],[month]]&amp;"1")),Table7[[#This Row],[day]]),"")</f>
        <v>43531</v>
      </c>
      <c r="P1076" s="257" t="s">
        <v>4501</v>
      </c>
      <c r="Q1076" s="257">
        <v>2019</v>
      </c>
      <c r="R1076" s="257" t="s">
        <v>3435</v>
      </c>
      <c r="S1076" s="257">
        <v>7</v>
      </c>
      <c r="T1076" s="257">
        <v>1286.4000000000001</v>
      </c>
      <c r="U1076" s="257">
        <v>1944.5</v>
      </c>
      <c r="V1076" s="257">
        <v>1172100</v>
      </c>
      <c r="X1076" s="260">
        <v>43616</v>
      </c>
      <c r="Z1076" s="260">
        <v>4</v>
      </c>
      <c r="AB1076" s="260" t="str">
        <f ca="1">IFERROR(IFERROR(VLOOKUP(Table_Merge1[[#This Row],[Column1]],Table11[#All],2,FALSE),LEFT(AB1077,8)&amp;IF(LEN((RIGHT(AB1077,2)+1))&lt;2,"0"&amp;(RIGHT(AB1077,2)+1),(RIGHT(AB1077,2)-1))),"")</f>
        <v>1398.03.09</v>
      </c>
      <c r="AC1076" s="259" t="str">
        <f ca="1">LEFT(Table_Merge1[[#This Row],[Column2]],4)</f>
        <v>1398</v>
      </c>
      <c r="AD1076" s="259" t="str">
        <f ca="1">RIGHT(LEFT(Table_Merge1[[#This Row],[Column2]],7),2)</f>
        <v>03</v>
      </c>
      <c r="AE1076" s="259" t="str">
        <f ca="1">RIGHT(Table_Merge1[[#This Row],[Column2]],2)</f>
        <v>09</v>
      </c>
      <c r="AH1076" s="260">
        <v>2019</v>
      </c>
      <c r="AI1076" t="s">
        <v>3439</v>
      </c>
      <c r="AJ1076" s="260">
        <v>31</v>
      </c>
      <c r="AK1076">
        <v>1296</v>
      </c>
      <c r="AL1076">
        <v>1784</v>
      </c>
      <c r="AM1076">
        <v>1096300</v>
      </c>
      <c r="AP1076" s="287" t="str">
        <f>IFERROR(IF(Table_Merge1[[#This Row],[LME Zinc stock]]*Table_Merge1[[#This Row],[Nima.مقدار]]=0,"",Table_Merge1[[#This Row],[LME Zinc stock]]*Table_Merge1[[#This Row],[Nima.مقدار]]),"")</f>
        <v/>
      </c>
      <c r="AQ1076" s="287" t="str">
        <f>IFERROR(IF(Table_Merge1[[#This Row],[LME Zinc 3-month]]*Table_Merge1[[#This Row],[Nima.مقدار]]=0,"",Table_Merge1[[#This Row],[LME Zinc 3-month]]*Table_Merge1[[#This Row],[Nima.مقدار]]),"")</f>
        <v/>
      </c>
      <c r="AR1076" s="288" t="str">
        <f>IFERROR(IF(Table_Merge1[[#This Row],[LME Zinc stock]]*Table_Merge1[[#This Row],[Azad.Sell]]=0,"",Table_Merge1[[#This Row],[LME Zinc stock]]*Table_Merge1[[#This Row],[Azad.Sell]]),"")</f>
        <v/>
      </c>
      <c r="AS1076" s="288" t="str">
        <f>IFERROR(IF(Table_Merge1[[#This Row],[LME Zinc 3-month]]*Table_Merge1[[#This Row],[Azad.Sell]]=0,"",Table_Merge1[[#This Row],[LME Zinc 3-month]]*Table_Merge1[[#This Row],[Azad.Sell]]),"")</f>
        <v/>
      </c>
      <c r="AT1076"/>
    </row>
    <row r="1077" spans="1:46" x14ac:dyDescent="0.25">
      <c r="A1077" s="258">
        <v>42346</v>
      </c>
      <c r="B10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1394.09.17</v>
      </c>
      <c r="C1077" s="195">
        <f t="shared" ca="1" si="52"/>
        <v>1394</v>
      </c>
      <c r="D10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77" s="195">
        <f>_xlfn.NUMBERVALUE(RIGHT(Table11[[#This Row],[تاریخ شمسی]],2))</f>
        <v>17</v>
      </c>
      <c r="F10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09-17</v>
      </c>
      <c r="G1077" s="195" t="s">
        <v>1228</v>
      </c>
      <c r="I1077" s="259">
        <v>44875</v>
      </c>
      <c r="J1077">
        <v>35160</v>
      </c>
      <c r="L1077" s="259">
        <v>42346</v>
      </c>
      <c r="M1077">
        <v>36173</v>
      </c>
      <c r="O1077" s="284">
        <f>IFERROR(DATE(Table7[[#This Row],[year]],MONTH(DATEVALUE(Table7[[#This Row],[month]]&amp;"1")),Table7[[#This Row],[day]]),"")</f>
        <v>43530</v>
      </c>
      <c r="P1077" s="195" t="s">
        <v>4502</v>
      </c>
      <c r="Q1077" s="195">
        <v>2019</v>
      </c>
      <c r="R1077" s="195" t="s">
        <v>3435</v>
      </c>
      <c r="S1077" s="195">
        <v>6</v>
      </c>
      <c r="T1077" s="195">
        <v>1285.55</v>
      </c>
      <c r="U1077" s="195">
        <v>1935</v>
      </c>
      <c r="V1077" s="195">
        <v>1178375</v>
      </c>
      <c r="X1077" s="260">
        <v>43614</v>
      </c>
      <c r="Y1077" t="s">
        <v>8580</v>
      </c>
      <c r="Z1077" s="260">
        <v>4</v>
      </c>
      <c r="AA1077">
        <v>1398</v>
      </c>
      <c r="AB1077" s="260" t="str">
        <f ca="1">IFERROR(IFERROR(VLOOKUP(Table_Merge1[[#This Row],[Column1]],Table11[#All],2,FALSE),LEFT(AB1078,8)&amp;IF(LEN((RIGHT(AB1078,2)+1))&lt;2,"0"&amp;(RIGHT(AB1078,2)+1),(RIGHT(AB1078,2)-1))),"")</f>
        <v>1398.03.08</v>
      </c>
      <c r="AC1077" s="259" t="str">
        <f ca="1">LEFT(Table_Merge1[[#This Row],[Column2]],4)</f>
        <v>1398</v>
      </c>
      <c r="AD1077" s="259" t="str">
        <f ca="1">RIGHT(LEFT(Table_Merge1[[#This Row],[Column2]],7),2)</f>
        <v>03</v>
      </c>
      <c r="AE1077" s="259" t="str">
        <f ca="1">RIGHT(Table_Merge1[[#This Row],[Column2]],2)</f>
        <v>08</v>
      </c>
      <c r="AF1077">
        <v>3</v>
      </c>
      <c r="AG1077">
        <v>8</v>
      </c>
      <c r="AH1077" s="260">
        <v>2019</v>
      </c>
      <c r="AI1077" t="s">
        <v>3439</v>
      </c>
      <c r="AJ1077" s="260">
        <v>29</v>
      </c>
      <c r="AK1077">
        <v>1283.5</v>
      </c>
      <c r="AL1077">
        <v>1753</v>
      </c>
      <c r="AM1077">
        <v>1105750</v>
      </c>
      <c r="AO1077">
        <v>112426</v>
      </c>
      <c r="AP1077" s="287">
        <f>IFERROR(IF(Table_Merge1[[#This Row],[LME Zinc stock]]*Table_Merge1[[#This Row],[Nima.مقدار]]=0,"",Table_Merge1[[#This Row],[LME Zinc stock]]*Table_Merge1[[#This Row],[Nima.مقدار]]),"")</f>
        <v>124315049500</v>
      </c>
      <c r="AQ1077" s="287">
        <f>IFERROR(IF(Table_Merge1[[#This Row],[LME Zinc 3-month]]*Table_Merge1[[#This Row],[Nima.مقدار]]=0,"",Table_Merge1[[#This Row],[LME Zinc 3-month]]*Table_Merge1[[#This Row],[Nima.مقدار]]),"")</f>
        <v>197082778</v>
      </c>
      <c r="AR1077" s="288" t="str">
        <f>IFERROR(IF(Table_Merge1[[#This Row],[LME Zinc stock]]*Table_Merge1[[#This Row],[Azad.Sell]]=0,"",Table_Merge1[[#This Row],[LME Zinc stock]]*Table_Merge1[[#This Row],[Azad.Sell]]),"")</f>
        <v/>
      </c>
      <c r="AS1077" s="288" t="str">
        <f>IFERROR(IF(Table_Merge1[[#This Row],[LME Zinc 3-month]]*Table_Merge1[[#This Row],[Azad.Sell]]=0,"",Table_Merge1[[#This Row],[LME Zinc 3-month]]*Table_Merge1[[#This Row],[Azad.Sell]]),"")</f>
        <v/>
      </c>
      <c r="AT1077"/>
    </row>
    <row r="1078" spans="1:46" x14ac:dyDescent="0.25">
      <c r="A1078" s="258">
        <v>42347</v>
      </c>
      <c r="B10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1394.09.18</v>
      </c>
      <c r="C1078" s="195">
        <f t="shared" ca="1" si="52"/>
        <v>1394</v>
      </c>
      <c r="D10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78" s="195">
        <f>_xlfn.NUMBERVALUE(RIGHT(Table11[[#This Row],[تاریخ شمسی]],2))</f>
        <v>18</v>
      </c>
      <c r="F10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09-18</v>
      </c>
      <c r="G1078" s="195" t="s">
        <v>1229</v>
      </c>
      <c r="I1078" s="259">
        <v>44876</v>
      </c>
      <c r="J1078">
        <v>35260</v>
      </c>
      <c r="L1078" s="259">
        <v>42347</v>
      </c>
      <c r="M1078">
        <v>36218</v>
      </c>
      <c r="O1078" s="283">
        <f>IFERROR(DATE(Table7[[#This Row],[year]],MONTH(DATEVALUE(Table7[[#This Row],[month]]&amp;"1")),Table7[[#This Row],[day]]),"")</f>
        <v>43529</v>
      </c>
      <c r="P1078" s="257" t="s">
        <v>4503</v>
      </c>
      <c r="Q1078" s="257">
        <v>2019</v>
      </c>
      <c r="R1078" s="257" t="s">
        <v>3435</v>
      </c>
      <c r="S1078" s="257">
        <v>5</v>
      </c>
      <c r="T1078" s="257">
        <v>1285</v>
      </c>
      <c r="U1078" s="257">
        <v>1899</v>
      </c>
      <c r="V1078" s="257">
        <v>1175650</v>
      </c>
      <c r="X1078" s="260">
        <v>43613</v>
      </c>
      <c r="Y1078" t="s">
        <v>8579</v>
      </c>
      <c r="Z1078" s="260">
        <v>4</v>
      </c>
      <c r="AA1078">
        <v>1398</v>
      </c>
      <c r="AB1078" s="260" t="str">
        <f ca="1">IFERROR(IFERROR(VLOOKUP(Table_Merge1[[#This Row],[Column1]],Table11[#All],2,FALSE),LEFT(AB1079,8)&amp;IF(LEN((RIGHT(AB1079,2)+1))&lt;2,"0"&amp;(RIGHT(AB1079,2)+1),(RIGHT(AB1079,2)-1))),"")</f>
        <v>1398.03.07</v>
      </c>
      <c r="AC1078" s="259" t="str">
        <f ca="1">LEFT(Table_Merge1[[#This Row],[Column2]],4)</f>
        <v>1398</v>
      </c>
      <c r="AD1078" s="259" t="str">
        <f ca="1">RIGHT(LEFT(Table_Merge1[[#This Row],[Column2]],7),2)</f>
        <v>03</v>
      </c>
      <c r="AE1078" s="259" t="str">
        <f ca="1">RIGHT(Table_Merge1[[#This Row],[Column2]],2)</f>
        <v>07</v>
      </c>
      <c r="AF1078">
        <v>3</v>
      </c>
      <c r="AG1078">
        <v>7</v>
      </c>
      <c r="AH1078" s="260">
        <v>2019</v>
      </c>
      <c r="AI1078" t="s">
        <v>3439</v>
      </c>
      <c r="AJ1078" s="260">
        <v>28</v>
      </c>
      <c r="AK1078">
        <v>1283.9000000000001</v>
      </c>
      <c r="AL1078">
        <v>1765.5</v>
      </c>
      <c r="AM1078">
        <v>1111475</v>
      </c>
      <c r="AO1078">
        <v>110789.5</v>
      </c>
      <c r="AP1078" s="287">
        <f>IFERROR(IF(Table_Merge1[[#This Row],[LME Zinc stock]]*Table_Merge1[[#This Row],[Nima.مقدار]]=0,"",Table_Merge1[[#This Row],[LME Zinc stock]]*Table_Merge1[[#This Row],[Nima.مقدار]]),"")</f>
        <v>123139759512.5</v>
      </c>
      <c r="AQ1078" s="287">
        <f>IFERROR(IF(Table_Merge1[[#This Row],[LME Zinc 3-month]]*Table_Merge1[[#This Row],[Nima.مقدار]]=0,"",Table_Merge1[[#This Row],[LME Zinc 3-month]]*Table_Merge1[[#This Row],[Nima.مقدار]]),"")</f>
        <v>195598862.25</v>
      </c>
      <c r="AR1078" s="288" t="str">
        <f>IFERROR(IF(Table_Merge1[[#This Row],[LME Zinc stock]]*Table_Merge1[[#This Row],[Azad.Sell]]=0,"",Table_Merge1[[#This Row],[LME Zinc stock]]*Table_Merge1[[#This Row],[Azad.Sell]]),"")</f>
        <v/>
      </c>
      <c r="AS1078" s="288" t="str">
        <f>IFERROR(IF(Table_Merge1[[#This Row],[LME Zinc 3-month]]*Table_Merge1[[#This Row],[Azad.Sell]]=0,"",Table_Merge1[[#This Row],[LME Zinc 3-month]]*Table_Merge1[[#This Row],[Azad.Sell]]),"")</f>
        <v/>
      </c>
      <c r="AT1078"/>
    </row>
    <row r="1079" spans="1:46" x14ac:dyDescent="0.25">
      <c r="A1079" s="258">
        <v>42351</v>
      </c>
      <c r="B10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1394.09.22</v>
      </c>
      <c r="C1079" s="195">
        <f t="shared" ca="1" si="52"/>
        <v>1394</v>
      </c>
      <c r="D10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79" s="195">
        <f>_xlfn.NUMBERVALUE(RIGHT(Table11[[#This Row],[تاریخ شمسی]],2))</f>
        <v>22</v>
      </c>
      <c r="F10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09-22</v>
      </c>
      <c r="G1079" s="195" t="s">
        <v>1230</v>
      </c>
      <c r="I1079" s="259">
        <v>44877</v>
      </c>
      <c r="J1079">
        <v>35080</v>
      </c>
      <c r="L1079" s="259">
        <v>42351</v>
      </c>
      <c r="M1079">
        <v>35912</v>
      </c>
      <c r="O1079" s="284">
        <f>IFERROR(DATE(Table7[[#This Row],[year]],MONTH(DATEVALUE(Table7[[#This Row],[month]]&amp;"1")),Table7[[#This Row],[day]]),"")</f>
        <v>43528</v>
      </c>
      <c r="P1079" s="195" t="s">
        <v>4504</v>
      </c>
      <c r="Q1079" s="195">
        <v>2019</v>
      </c>
      <c r="R1079" s="195" t="s">
        <v>3435</v>
      </c>
      <c r="S1079" s="195">
        <v>4</v>
      </c>
      <c r="T1079" s="195">
        <v>1287.45</v>
      </c>
      <c r="U1079" s="195">
        <v>1892</v>
      </c>
      <c r="V1079" s="195">
        <v>1182850</v>
      </c>
      <c r="X1079" s="260">
        <v>43609</v>
      </c>
      <c r="Z1079" s="260">
        <v>4</v>
      </c>
      <c r="AB1079" s="260" t="str">
        <f ca="1">IFERROR(IFERROR(VLOOKUP(Table_Merge1[[#This Row],[Column1]],Table11[#All],2,FALSE),LEFT(AB1080,8)&amp;IF(LEN((RIGHT(AB1080,2)+1))&lt;2,"0"&amp;(RIGHT(AB1080,2)+1),(RIGHT(AB1080,2)-1))),"")</f>
        <v>1398.03.03</v>
      </c>
      <c r="AC1079" s="259" t="str">
        <f ca="1">LEFT(Table_Merge1[[#This Row],[Column2]],4)</f>
        <v>1398</v>
      </c>
      <c r="AD1079" s="259" t="str">
        <f ca="1">RIGHT(LEFT(Table_Merge1[[#This Row],[Column2]],7),2)</f>
        <v>03</v>
      </c>
      <c r="AE1079" s="259" t="str">
        <f ca="1">RIGHT(Table_Merge1[[#This Row],[Column2]],2)</f>
        <v>03</v>
      </c>
      <c r="AH1079" s="260">
        <v>2019</v>
      </c>
      <c r="AI1079" t="s">
        <v>3439</v>
      </c>
      <c r="AJ1079" s="260">
        <v>24</v>
      </c>
      <c r="AK1079">
        <v>1281.5</v>
      </c>
      <c r="AL1079">
        <v>1774</v>
      </c>
      <c r="AM1079">
        <v>1114125</v>
      </c>
      <c r="AP1079" s="287" t="str">
        <f>IFERROR(IF(Table_Merge1[[#This Row],[LME Zinc stock]]*Table_Merge1[[#This Row],[Nima.مقدار]]=0,"",Table_Merge1[[#This Row],[LME Zinc stock]]*Table_Merge1[[#This Row],[Nima.مقدار]]),"")</f>
        <v/>
      </c>
      <c r="AQ1079" s="287" t="str">
        <f>IFERROR(IF(Table_Merge1[[#This Row],[LME Zinc 3-month]]*Table_Merge1[[#This Row],[Nima.مقدار]]=0,"",Table_Merge1[[#This Row],[LME Zinc 3-month]]*Table_Merge1[[#This Row],[Nima.مقدار]]),"")</f>
        <v/>
      </c>
      <c r="AR1079" s="288" t="str">
        <f>IFERROR(IF(Table_Merge1[[#This Row],[LME Zinc stock]]*Table_Merge1[[#This Row],[Azad.Sell]]=0,"",Table_Merge1[[#This Row],[LME Zinc stock]]*Table_Merge1[[#This Row],[Azad.Sell]]),"")</f>
        <v/>
      </c>
      <c r="AS1079" s="288" t="str">
        <f>IFERROR(IF(Table_Merge1[[#This Row],[LME Zinc 3-month]]*Table_Merge1[[#This Row],[Azad.Sell]]=0,"",Table_Merge1[[#This Row],[LME Zinc 3-month]]*Table_Merge1[[#This Row],[Azad.Sell]]),"")</f>
        <v/>
      </c>
      <c r="AT1079"/>
    </row>
    <row r="1080" spans="1:46" x14ac:dyDescent="0.25">
      <c r="A1080" s="258">
        <v>42352</v>
      </c>
      <c r="B10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1394.09.23</v>
      </c>
      <c r="C1080" s="195">
        <f t="shared" ca="1" si="52"/>
        <v>1394</v>
      </c>
      <c r="D10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80" s="195">
        <f>_xlfn.NUMBERVALUE(RIGHT(Table11[[#This Row],[تاریخ شمسی]],2))</f>
        <v>23</v>
      </c>
      <c r="F10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09-23</v>
      </c>
      <c r="G1080" s="195" t="s">
        <v>1231</v>
      </c>
      <c r="I1080" s="259">
        <v>44878</v>
      </c>
      <c r="J1080">
        <v>35440</v>
      </c>
      <c r="L1080" s="259">
        <v>42352</v>
      </c>
      <c r="M1080">
        <v>36198</v>
      </c>
      <c r="O1080" s="283">
        <f>IFERROR(DATE(Table7[[#This Row],[year]],MONTH(DATEVALUE(Table7[[#This Row],[month]]&amp;"1")),Table7[[#This Row],[day]]),"")</f>
        <v>43525</v>
      </c>
      <c r="P1080" s="257" t="s">
        <v>4505</v>
      </c>
      <c r="Q1080" s="257">
        <v>2019</v>
      </c>
      <c r="R1080" s="257" t="s">
        <v>3435</v>
      </c>
      <c r="S1080" s="257">
        <v>1</v>
      </c>
      <c r="T1080" s="257">
        <v>1309.95</v>
      </c>
      <c r="U1080" s="257">
        <v>1898</v>
      </c>
      <c r="V1080" s="257">
        <v>1189025</v>
      </c>
      <c r="X1080" s="260">
        <v>43608</v>
      </c>
      <c r="Y1080" t="s">
        <v>8578</v>
      </c>
      <c r="Z1080" s="260">
        <v>4</v>
      </c>
      <c r="AA1080">
        <v>1398</v>
      </c>
      <c r="AB1080" s="260" t="str">
        <f ca="1">IFERROR(IFERROR(VLOOKUP(Table_Merge1[[#This Row],[Column1]],Table11[#All],2,FALSE),LEFT(AB1081,8)&amp;IF(LEN((RIGHT(AB1081,2)+1))&lt;2,"0"&amp;(RIGHT(AB1081,2)+1),(RIGHT(AB1081,2)-1))),"")</f>
        <v>1398.03.02</v>
      </c>
      <c r="AC1080" s="259" t="str">
        <f ca="1">LEFT(Table_Merge1[[#This Row],[Column2]],4)</f>
        <v>1398</v>
      </c>
      <c r="AD1080" s="259" t="str">
        <f ca="1">RIGHT(LEFT(Table_Merge1[[#This Row],[Column2]],7),2)</f>
        <v>03</v>
      </c>
      <c r="AE1080" s="259" t="str">
        <f ca="1">RIGHT(Table_Merge1[[#This Row],[Column2]],2)</f>
        <v>02</v>
      </c>
      <c r="AF1080">
        <v>3</v>
      </c>
      <c r="AG1080">
        <v>2</v>
      </c>
      <c r="AH1080" s="260">
        <v>2019</v>
      </c>
      <c r="AI1080" t="s">
        <v>3439</v>
      </c>
      <c r="AJ1080" s="260">
        <v>23</v>
      </c>
      <c r="AK1080">
        <v>1275.95</v>
      </c>
      <c r="AL1080">
        <v>1794</v>
      </c>
      <c r="AM1080">
        <v>1119350</v>
      </c>
      <c r="AO1080">
        <v>109675</v>
      </c>
      <c r="AP1080" s="287">
        <f>IFERROR(IF(Table_Merge1[[#This Row],[LME Zinc stock]]*Table_Merge1[[#This Row],[Nima.مقدار]]=0,"",Table_Merge1[[#This Row],[LME Zinc stock]]*Table_Merge1[[#This Row],[Nima.مقدار]]),"")</f>
        <v>122764711250</v>
      </c>
      <c r="AQ1080" s="287">
        <f>IFERROR(IF(Table_Merge1[[#This Row],[LME Zinc 3-month]]*Table_Merge1[[#This Row],[Nima.مقدار]]=0,"",Table_Merge1[[#This Row],[LME Zinc 3-month]]*Table_Merge1[[#This Row],[Nima.مقدار]]),"")</f>
        <v>196756950</v>
      </c>
      <c r="AR1080" s="288" t="str">
        <f>IFERROR(IF(Table_Merge1[[#This Row],[LME Zinc stock]]*Table_Merge1[[#This Row],[Azad.Sell]]=0,"",Table_Merge1[[#This Row],[LME Zinc stock]]*Table_Merge1[[#This Row],[Azad.Sell]]),"")</f>
        <v/>
      </c>
      <c r="AS1080" s="288" t="str">
        <f>IFERROR(IF(Table_Merge1[[#This Row],[LME Zinc 3-month]]*Table_Merge1[[#This Row],[Azad.Sell]]=0,"",Table_Merge1[[#This Row],[LME Zinc 3-month]]*Table_Merge1[[#This Row],[Azad.Sell]]),"")</f>
        <v/>
      </c>
      <c r="AT1080"/>
    </row>
    <row r="1081" spans="1:46" x14ac:dyDescent="0.25">
      <c r="A1081" s="258">
        <v>42353</v>
      </c>
      <c r="B10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1394.09.24</v>
      </c>
      <c r="C1081" s="195">
        <f t="shared" ca="1" si="52"/>
        <v>1394</v>
      </c>
      <c r="D10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81" s="195">
        <f>_xlfn.NUMBERVALUE(RIGHT(Table11[[#This Row],[تاریخ شمسی]],2))</f>
        <v>24</v>
      </c>
      <c r="F10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09-24</v>
      </c>
      <c r="G1081" s="195" t="s">
        <v>1232</v>
      </c>
      <c r="I1081" s="259">
        <v>44879</v>
      </c>
      <c r="J1081">
        <v>35820</v>
      </c>
      <c r="L1081" s="259">
        <v>42353</v>
      </c>
      <c r="M1081">
        <v>36094</v>
      </c>
      <c r="O1081" s="284">
        <f>IFERROR(DATE(Table7[[#This Row],[year]],MONTH(DATEVALUE(Table7[[#This Row],[month]]&amp;"1")),Table7[[#This Row],[day]]),"")</f>
        <v>43524</v>
      </c>
      <c r="P1081" s="195" t="s">
        <v>4506</v>
      </c>
      <c r="Q1081" s="195">
        <v>2019</v>
      </c>
      <c r="R1081" s="195" t="s">
        <v>3433</v>
      </c>
      <c r="S1081" s="195">
        <v>28</v>
      </c>
      <c r="T1081" s="195">
        <v>1325.45</v>
      </c>
      <c r="U1081" s="195">
        <v>1878</v>
      </c>
      <c r="V1081" s="195">
        <v>1205725</v>
      </c>
      <c r="X1081" s="260">
        <v>43607</v>
      </c>
      <c r="Y1081" t="s">
        <v>8577</v>
      </c>
      <c r="Z1081" s="260">
        <v>4</v>
      </c>
      <c r="AA1081">
        <v>1398</v>
      </c>
      <c r="AB1081" s="260" t="str">
        <f ca="1">IFERROR(IFERROR(VLOOKUP(Table_Merge1[[#This Row],[Column1]],Table11[#All],2,FALSE),LEFT(AB1082,8)&amp;IF(LEN((RIGHT(AB1082,2)+1))&lt;2,"0"&amp;(RIGHT(AB1082,2)+1),(RIGHT(AB1082,2)-1))),"")</f>
        <v>1398.03.01</v>
      </c>
      <c r="AC1081" s="259" t="str">
        <f ca="1">LEFT(Table_Merge1[[#This Row],[Column2]],4)</f>
        <v>1398</v>
      </c>
      <c r="AD1081" s="259" t="str">
        <f ca="1">RIGHT(LEFT(Table_Merge1[[#This Row],[Column2]],7),2)</f>
        <v>03</v>
      </c>
      <c r="AE1081" s="259" t="str">
        <f ca="1">RIGHT(Table_Merge1[[#This Row],[Column2]],2)</f>
        <v>01</v>
      </c>
      <c r="AF1081">
        <v>3</v>
      </c>
      <c r="AG1081">
        <v>1</v>
      </c>
      <c r="AH1081" s="260">
        <v>2019</v>
      </c>
      <c r="AI1081" t="s">
        <v>3439</v>
      </c>
      <c r="AJ1081" s="260">
        <v>22</v>
      </c>
      <c r="AK1081">
        <v>1274</v>
      </c>
      <c r="AL1081">
        <v>1776</v>
      </c>
      <c r="AM1081">
        <v>1131900</v>
      </c>
      <c r="AO1081">
        <v>110107</v>
      </c>
      <c r="AP1081" s="287">
        <f>IFERROR(IF(Table_Merge1[[#This Row],[LME Zinc stock]]*Table_Merge1[[#This Row],[Nima.مقدار]]=0,"",Table_Merge1[[#This Row],[LME Zinc stock]]*Table_Merge1[[#This Row],[Nima.مقدار]]),"")</f>
        <v>124630113300</v>
      </c>
      <c r="AQ1081" s="287">
        <f>IFERROR(IF(Table_Merge1[[#This Row],[LME Zinc 3-month]]*Table_Merge1[[#This Row],[Nima.مقدار]]=0,"",Table_Merge1[[#This Row],[LME Zinc 3-month]]*Table_Merge1[[#This Row],[Nima.مقدار]]),"")</f>
        <v>195550032</v>
      </c>
      <c r="AR1081" s="288" t="str">
        <f>IFERROR(IF(Table_Merge1[[#This Row],[LME Zinc stock]]*Table_Merge1[[#This Row],[Azad.Sell]]=0,"",Table_Merge1[[#This Row],[LME Zinc stock]]*Table_Merge1[[#This Row],[Azad.Sell]]),"")</f>
        <v/>
      </c>
      <c r="AS1081" s="288" t="str">
        <f>IFERROR(IF(Table_Merge1[[#This Row],[LME Zinc 3-month]]*Table_Merge1[[#This Row],[Azad.Sell]]=0,"",Table_Merge1[[#This Row],[LME Zinc 3-month]]*Table_Merge1[[#This Row],[Azad.Sell]]),"")</f>
        <v/>
      </c>
      <c r="AT1081"/>
    </row>
    <row r="1082" spans="1:46" x14ac:dyDescent="0.25">
      <c r="A1082" s="258">
        <v>42354</v>
      </c>
      <c r="B10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1394.09.25</v>
      </c>
      <c r="C1082" s="195">
        <f t="shared" ca="1" si="52"/>
        <v>1394</v>
      </c>
      <c r="D10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82" s="195">
        <f>_xlfn.NUMBERVALUE(RIGHT(Table11[[#This Row],[تاریخ شمسی]],2))</f>
        <v>25</v>
      </c>
      <c r="F10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09-25</v>
      </c>
      <c r="G1082" s="195" t="s">
        <v>1233</v>
      </c>
      <c r="I1082" s="259">
        <v>44880</v>
      </c>
      <c r="J1082">
        <v>35820</v>
      </c>
      <c r="L1082" s="259">
        <v>42354</v>
      </c>
      <c r="M1082">
        <v>36185</v>
      </c>
      <c r="O1082" s="283">
        <f>IFERROR(DATE(Table7[[#This Row],[year]],MONTH(DATEVALUE(Table7[[#This Row],[month]]&amp;"1")),Table7[[#This Row],[day]]),"")</f>
        <v>43523</v>
      </c>
      <c r="P1082" s="257" t="s">
        <v>4507</v>
      </c>
      <c r="Q1082" s="257">
        <v>2019</v>
      </c>
      <c r="R1082" s="257" t="s">
        <v>3433</v>
      </c>
      <c r="S1082" s="257">
        <v>27</v>
      </c>
      <c r="T1082" s="257">
        <v>1326.45</v>
      </c>
      <c r="U1082" s="257">
        <v>1858</v>
      </c>
      <c r="V1082" s="257">
        <v>1213125</v>
      </c>
      <c r="X1082" s="260">
        <v>43606</v>
      </c>
      <c r="Y1082" t="s">
        <v>8576</v>
      </c>
      <c r="Z1082" s="260">
        <v>5</v>
      </c>
      <c r="AA1082">
        <v>1398</v>
      </c>
      <c r="AB1082" s="260" t="str">
        <f ca="1">IFERROR(IFERROR(VLOOKUP(Table_Merge1[[#This Row],[Column1]],Table11[#All],2,FALSE),LEFT(AB1083,8)&amp;IF(LEN((RIGHT(AB1083,2)+1))&lt;2,"0"&amp;(RIGHT(AB1083,2)+1),(RIGHT(AB1083,2)-1))),"")</f>
        <v>1398.02.31</v>
      </c>
      <c r="AC1082" s="259" t="str">
        <f ca="1">LEFT(Table_Merge1[[#This Row],[Column2]],4)</f>
        <v>1398</v>
      </c>
      <c r="AD1082" s="259" t="str">
        <f ca="1">RIGHT(LEFT(Table_Merge1[[#This Row],[Column2]],7),2)</f>
        <v>02</v>
      </c>
      <c r="AE1082" s="259" t="str">
        <f ca="1">RIGHT(Table_Merge1[[#This Row],[Column2]],2)</f>
        <v>31</v>
      </c>
      <c r="AF1082">
        <v>2</v>
      </c>
      <c r="AG1082">
        <v>31</v>
      </c>
      <c r="AH1082" s="260">
        <v>2019</v>
      </c>
      <c r="AI1082" t="s">
        <v>3439</v>
      </c>
      <c r="AJ1082" s="260">
        <v>21</v>
      </c>
      <c r="AK1082">
        <v>1276</v>
      </c>
      <c r="AL1082">
        <v>1788.5</v>
      </c>
      <c r="AM1082">
        <v>1141100</v>
      </c>
      <c r="AO1082">
        <v>108272</v>
      </c>
      <c r="AP1082" s="287">
        <f>IFERROR(IF(Table_Merge1[[#This Row],[LME Zinc stock]]*Table_Merge1[[#This Row],[Nima.مقدار]]=0,"",Table_Merge1[[#This Row],[LME Zinc stock]]*Table_Merge1[[#This Row],[Nima.مقدار]]),"")</f>
        <v>123549179200</v>
      </c>
      <c r="AQ1082" s="287">
        <f>IFERROR(IF(Table_Merge1[[#This Row],[LME Zinc 3-month]]*Table_Merge1[[#This Row],[Nima.مقدار]]=0,"",Table_Merge1[[#This Row],[LME Zinc 3-month]]*Table_Merge1[[#This Row],[Nima.مقدار]]),"")</f>
        <v>193644472</v>
      </c>
      <c r="AR1082" s="288" t="str">
        <f>IFERROR(IF(Table_Merge1[[#This Row],[LME Zinc stock]]*Table_Merge1[[#This Row],[Azad.Sell]]=0,"",Table_Merge1[[#This Row],[LME Zinc stock]]*Table_Merge1[[#This Row],[Azad.Sell]]),"")</f>
        <v/>
      </c>
      <c r="AS1082" s="288" t="str">
        <f>IFERROR(IF(Table_Merge1[[#This Row],[LME Zinc 3-month]]*Table_Merge1[[#This Row],[Azad.Sell]]=0,"",Table_Merge1[[#This Row],[LME Zinc 3-month]]*Table_Merge1[[#This Row],[Azad.Sell]]),"")</f>
        <v/>
      </c>
      <c r="AT1082"/>
    </row>
    <row r="1083" spans="1:46" x14ac:dyDescent="0.25">
      <c r="A1083" s="258">
        <v>42355</v>
      </c>
      <c r="B10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1394.09.26</v>
      </c>
      <c r="C1083" s="195">
        <f t="shared" ca="1" si="52"/>
        <v>1394</v>
      </c>
      <c r="D10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83" s="195">
        <f>_xlfn.NUMBERVALUE(RIGHT(Table11[[#This Row],[تاریخ شمسی]],2))</f>
        <v>26</v>
      </c>
      <c r="F10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09-26</v>
      </c>
      <c r="G1083" s="195" t="s">
        <v>1234</v>
      </c>
      <c r="I1083" s="259">
        <v>44881</v>
      </c>
      <c r="J1083">
        <v>35620</v>
      </c>
      <c r="L1083" s="259">
        <v>42355</v>
      </c>
      <c r="M1083">
        <v>36093</v>
      </c>
      <c r="O1083" s="284">
        <f>IFERROR(DATE(Table7[[#This Row],[year]],MONTH(DATEVALUE(Table7[[#This Row],[month]]&amp;"1")),Table7[[#This Row],[day]]),"")</f>
        <v>43522</v>
      </c>
      <c r="P1083" s="195" t="s">
        <v>4508</v>
      </c>
      <c r="Q1083" s="195">
        <v>2019</v>
      </c>
      <c r="R1083" s="195" t="s">
        <v>3433</v>
      </c>
      <c r="S1083" s="195">
        <v>26</v>
      </c>
      <c r="T1083" s="195">
        <v>1327.55</v>
      </c>
      <c r="U1083" s="195">
        <v>1872</v>
      </c>
      <c r="V1083" s="195">
        <v>1221375</v>
      </c>
      <c r="X1083" s="260">
        <v>43605</v>
      </c>
      <c r="Y1083" t="s">
        <v>8575</v>
      </c>
      <c r="Z1083" s="260">
        <v>5</v>
      </c>
      <c r="AA1083">
        <v>1398</v>
      </c>
      <c r="AB1083" s="260" t="str">
        <f ca="1">IFERROR(IFERROR(VLOOKUP(Table_Merge1[[#This Row],[Column1]],Table11[#All],2,FALSE),LEFT(AB1084,8)&amp;IF(LEN((RIGHT(AB1084,2)+1))&lt;2,"0"&amp;(RIGHT(AB1084,2)+1),(RIGHT(AB1084,2)-1))),"")</f>
        <v>1398.02.30</v>
      </c>
      <c r="AC1083" s="259" t="str">
        <f ca="1">LEFT(Table_Merge1[[#This Row],[Column2]],4)</f>
        <v>1398</v>
      </c>
      <c r="AD1083" s="259" t="str">
        <f ca="1">RIGHT(LEFT(Table_Merge1[[#This Row],[Column2]],7),2)</f>
        <v>02</v>
      </c>
      <c r="AE1083" s="259" t="str">
        <f ca="1">RIGHT(Table_Merge1[[#This Row],[Column2]],2)</f>
        <v>30</v>
      </c>
      <c r="AF1083">
        <v>2</v>
      </c>
      <c r="AG1083">
        <v>30</v>
      </c>
      <c r="AH1083" s="260">
        <v>2019</v>
      </c>
      <c r="AI1083" t="s">
        <v>3439</v>
      </c>
      <c r="AJ1083" s="260">
        <v>20</v>
      </c>
      <c r="AK1083">
        <v>1275.25</v>
      </c>
      <c r="AL1083" t="s">
        <v>3621</v>
      </c>
      <c r="AM1083" t="s">
        <v>3621</v>
      </c>
      <c r="AO1083">
        <v>106317</v>
      </c>
      <c r="AP1083" s="287" t="str">
        <f>IFERROR(IF(Table_Merge1[[#This Row],[LME Zinc stock]]*Table_Merge1[[#This Row],[Nima.مقدار]]=0,"",Table_Merge1[[#This Row],[LME Zinc stock]]*Table_Merge1[[#This Row],[Nima.مقدار]]),"")</f>
        <v/>
      </c>
      <c r="AQ1083" s="287" t="str">
        <f>IFERROR(IF(Table_Merge1[[#This Row],[LME Zinc 3-month]]*Table_Merge1[[#This Row],[Nima.مقدار]]=0,"",Table_Merge1[[#This Row],[LME Zinc 3-month]]*Table_Merge1[[#This Row],[Nima.مقدار]]),"")</f>
        <v/>
      </c>
      <c r="AR1083" s="288" t="str">
        <f>IFERROR(IF(Table_Merge1[[#This Row],[LME Zinc stock]]*Table_Merge1[[#This Row],[Azad.Sell]]=0,"",Table_Merge1[[#This Row],[LME Zinc stock]]*Table_Merge1[[#This Row],[Azad.Sell]]),"")</f>
        <v/>
      </c>
      <c r="AS1083" s="288" t="str">
        <f>IFERROR(IF(Table_Merge1[[#This Row],[LME Zinc 3-month]]*Table_Merge1[[#This Row],[Azad.Sell]]=0,"",Table_Merge1[[#This Row],[LME Zinc 3-month]]*Table_Merge1[[#This Row],[Azad.Sell]]),"")</f>
        <v/>
      </c>
      <c r="AT1083"/>
    </row>
    <row r="1084" spans="1:46" x14ac:dyDescent="0.25">
      <c r="A1084" s="258">
        <v>42357</v>
      </c>
      <c r="B10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1394.09.28</v>
      </c>
      <c r="C1084" s="195">
        <f t="shared" ca="1" si="52"/>
        <v>1394</v>
      </c>
      <c r="D10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84" s="195">
        <f>_xlfn.NUMBERVALUE(RIGHT(Table11[[#This Row],[تاریخ شمسی]],2))</f>
        <v>28</v>
      </c>
      <c r="F10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09-28</v>
      </c>
      <c r="G1084" s="195" t="s">
        <v>1235</v>
      </c>
      <c r="I1084" s="259">
        <v>44882</v>
      </c>
      <c r="J1084">
        <v>35370</v>
      </c>
      <c r="L1084" s="259">
        <v>42357</v>
      </c>
      <c r="M1084">
        <v>36270</v>
      </c>
      <c r="O1084" s="283">
        <f>IFERROR(DATE(Table7[[#This Row],[year]],MONTH(DATEVALUE(Table7[[#This Row],[month]]&amp;"1")),Table7[[#This Row],[day]]),"")</f>
        <v>43521</v>
      </c>
      <c r="P1084" s="257" t="s">
        <v>4509</v>
      </c>
      <c r="Q1084" s="257">
        <v>2019</v>
      </c>
      <c r="R1084" s="257" t="s">
        <v>3433</v>
      </c>
      <c r="S1084" s="257">
        <v>25</v>
      </c>
      <c r="T1084" s="257">
        <v>1329.15</v>
      </c>
      <c r="U1084" s="257">
        <v>1864</v>
      </c>
      <c r="V1084" s="257">
        <v>1229000</v>
      </c>
      <c r="X1084" s="260">
        <v>43602</v>
      </c>
      <c r="Z1084" s="260">
        <v>5</v>
      </c>
      <c r="AB1084" s="260" t="str">
        <f ca="1">IFERROR(IFERROR(VLOOKUP(Table_Merge1[[#This Row],[Column1]],Table11[#All],2,FALSE),LEFT(AB1085,8)&amp;IF(LEN((RIGHT(AB1085,2)+1))&lt;2,"0"&amp;(RIGHT(AB1085,2)+1),(RIGHT(AB1085,2)-1))),"")</f>
        <v>1398.02.25</v>
      </c>
      <c r="AC1084" s="259" t="str">
        <f ca="1">LEFT(Table_Merge1[[#This Row],[Column2]],4)</f>
        <v>1398</v>
      </c>
      <c r="AD1084" s="259" t="str">
        <f ca="1">RIGHT(LEFT(Table_Merge1[[#This Row],[Column2]],7),2)</f>
        <v>02</v>
      </c>
      <c r="AE1084" s="259" t="str">
        <f ca="1">RIGHT(Table_Merge1[[#This Row],[Column2]],2)</f>
        <v>25</v>
      </c>
      <c r="AH1084" s="260">
        <v>2019</v>
      </c>
      <c r="AI1084" t="s">
        <v>3439</v>
      </c>
      <c r="AJ1084" s="260">
        <v>17</v>
      </c>
      <c r="AK1084">
        <v>1285.8</v>
      </c>
      <c r="AL1084">
        <v>1788.5</v>
      </c>
      <c r="AM1084">
        <v>1155025</v>
      </c>
      <c r="AP1084" s="287" t="str">
        <f>IFERROR(IF(Table_Merge1[[#This Row],[LME Zinc stock]]*Table_Merge1[[#This Row],[Nima.مقدار]]=0,"",Table_Merge1[[#This Row],[LME Zinc stock]]*Table_Merge1[[#This Row],[Nima.مقدار]]),"")</f>
        <v/>
      </c>
      <c r="AQ1084" s="287" t="str">
        <f>IFERROR(IF(Table_Merge1[[#This Row],[LME Zinc 3-month]]*Table_Merge1[[#This Row],[Nima.مقدار]]=0,"",Table_Merge1[[#This Row],[LME Zinc 3-month]]*Table_Merge1[[#This Row],[Nima.مقدار]]),"")</f>
        <v/>
      </c>
      <c r="AR1084" s="288" t="str">
        <f>IFERROR(IF(Table_Merge1[[#This Row],[LME Zinc stock]]*Table_Merge1[[#This Row],[Azad.Sell]]=0,"",Table_Merge1[[#This Row],[LME Zinc stock]]*Table_Merge1[[#This Row],[Azad.Sell]]),"")</f>
        <v/>
      </c>
      <c r="AS1084" s="288" t="str">
        <f>IFERROR(IF(Table_Merge1[[#This Row],[LME Zinc 3-month]]*Table_Merge1[[#This Row],[Azad.Sell]]=0,"",Table_Merge1[[#This Row],[LME Zinc 3-month]]*Table_Merge1[[#This Row],[Azad.Sell]]),"")</f>
        <v/>
      </c>
      <c r="AT1084"/>
    </row>
    <row r="1085" spans="1:46" x14ac:dyDescent="0.25">
      <c r="A1085" s="258">
        <v>42358</v>
      </c>
      <c r="B10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1394.09.29</v>
      </c>
      <c r="C1085" s="195">
        <f t="shared" ca="1" si="52"/>
        <v>1394</v>
      </c>
      <c r="D10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85" s="195">
        <f>_xlfn.NUMBERVALUE(RIGHT(Table11[[#This Row],[تاریخ شمسی]],2))</f>
        <v>29</v>
      </c>
      <c r="F10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09-29</v>
      </c>
      <c r="G1085" s="195" t="s">
        <v>1236</v>
      </c>
      <c r="I1085" s="259">
        <v>44883</v>
      </c>
      <c r="J1085">
        <v>35200</v>
      </c>
      <c r="L1085" s="259">
        <v>42358</v>
      </c>
      <c r="M1085">
        <v>36174</v>
      </c>
      <c r="O1085" s="284">
        <f>IFERROR(DATE(Table7[[#This Row],[year]],MONTH(DATEVALUE(Table7[[#This Row],[month]]&amp;"1")),Table7[[#This Row],[day]]),"")</f>
        <v>43518</v>
      </c>
      <c r="P1085" s="195" t="s">
        <v>4510</v>
      </c>
      <c r="Q1085" s="195">
        <v>2019</v>
      </c>
      <c r="R1085" s="195" t="s">
        <v>3433</v>
      </c>
      <c r="S1085" s="195">
        <v>22</v>
      </c>
      <c r="T1085" s="195">
        <v>1322.25</v>
      </c>
      <c r="U1085" s="195">
        <v>1868.5</v>
      </c>
      <c r="V1085" s="195">
        <v>1234900</v>
      </c>
      <c r="X1085" s="260">
        <v>43601</v>
      </c>
      <c r="Y1085" t="s">
        <v>8574</v>
      </c>
      <c r="Z1085" s="260">
        <v>5</v>
      </c>
      <c r="AA1085">
        <v>1398</v>
      </c>
      <c r="AB1085" s="260" t="str">
        <f ca="1">IFERROR(IFERROR(VLOOKUP(Table_Merge1[[#This Row],[Column1]],Table11[#All],2,FALSE),LEFT(AB1086,8)&amp;IF(LEN((RIGHT(AB1086,2)+1))&lt;2,"0"&amp;(RIGHT(AB1086,2)+1),(RIGHT(AB1086,2)-1))),"")</f>
        <v>1398.02.26</v>
      </c>
      <c r="AC1085" s="259" t="str">
        <f ca="1">LEFT(Table_Merge1[[#This Row],[Column2]],4)</f>
        <v>1398</v>
      </c>
      <c r="AD1085" s="259" t="str">
        <f ca="1">RIGHT(LEFT(Table_Merge1[[#This Row],[Column2]],7),2)</f>
        <v>02</v>
      </c>
      <c r="AE1085" s="259" t="str">
        <f ca="1">RIGHT(Table_Merge1[[#This Row],[Column2]],2)</f>
        <v>26</v>
      </c>
      <c r="AF1085">
        <v>2</v>
      </c>
      <c r="AG1085">
        <v>26</v>
      </c>
      <c r="AH1085" s="260">
        <v>2019</v>
      </c>
      <c r="AI1085" t="s">
        <v>3439</v>
      </c>
      <c r="AJ1085" s="260">
        <v>16</v>
      </c>
      <c r="AK1085">
        <v>1295.55</v>
      </c>
      <c r="AL1085">
        <v>1787</v>
      </c>
      <c r="AM1085">
        <v>1164975</v>
      </c>
      <c r="AO1085">
        <v>101126</v>
      </c>
      <c r="AP1085" s="287">
        <f>IFERROR(IF(Table_Merge1[[#This Row],[LME Zinc stock]]*Table_Merge1[[#This Row],[Nima.مقدار]]=0,"",Table_Merge1[[#This Row],[LME Zinc stock]]*Table_Merge1[[#This Row],[Nima.مقدار]]),"")</f>
        <v>117809261850</v>
      </c>
      <c r="AQ1085" s="287">
        <f>IFERROR(IF(Table_Merge1[[#This Row],[LME Zinc 3-month]]*Table_Merge1[[#This Row],[Nima.مقدار]]=0,"",Table_Merge1[[#This Row],[LME Zinc 3-month]]*Table_Merge1[[#This Row],[Nima.مقدار]]),"")</f>
        <v>180712162</v>
      </c>
      <c r="AR1085" s="288" t="str">
        <f>IFERROR(IF(Table_Merge1[[#This Row],[LME Zinc stock]]*Table_Merge1[[#This Row],[Azad.Sell]]=0,"",Table_Merge1[[#This Row],[LME Zinc stock]]*Table_Merge1[[#This Row],[Azad.Sell]]),"")</f>
        <v/>
      </c>
      <c r="AS1085" s="288" t="str">
        <f>IFERROR(IF(Table_Merge1[[#This Row],[LME Zinc 3-month]]*Table_Merge1[[#This Row],[Azad.Sell]]=0,"",Table_Merge1[[#This Row],[LME Zinc 3-month]]*Table_Merge1[[#This Row],[Azad.Sell]]),"")</f>
        <v/>
      </c>
      <c r="AT1085"/>
    </row>
    <row r="1086" spans="1:46" x14ac:dyDescent="0.25">
      <c r="A1086" s="258">
        <v>42359</v>
      </c>
      <c r="B10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1394.09.30</v>
      </c>
      <c r="C1086" s="195">
        <f t="shared" ca="1" si="52"/>
        <v>1394</v>
      </c>
      <c r="D10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086" s="195">
        <f>_xlfn.NUMBERVALUE(RIGHT(Table11[[#This Row],[تاریخ شمسی]],2))</f>
        <v>30</v>
      </c>
      <c r="F10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09-30</v>
      </c>
      <c r="G1086" s="195" t="s">
        <v>1237</v>
      </c>
      <c r="I1086" s="259">
        <v>44884</v>
      </c>
      <c r="J1086">
        <v>35450</v>
      </c>
      <c r="L1086" s="259">
        <v>42359</v>
      </c>
      <c r="M1086">
        <v>36246</v>
      </c>
      <c r="O1086" s="283">
        <f>IFERROR(DATE(Table7[[#This Row],[year]],MONTH(DATEVALUE(Table7[[#This Row],[month]]&amp;"1")),Table7[[#This Row],[day]]),"")</f>
        <v>43517</v>
      </c>
      <c r="P1086" s="257" t="s">
        <v>4511</v>
      </c>
      <c r="Q1086" s="257">
        <v>2019</v>
      </c>
      <c r="R1086" s="257" t="s">
        <v>3433</v>
      </c>
      <c r="S1086" s="257">
        <v>21</v>
      </c>
      <c r="T1086" s="257">
        <v>1335.05</v>
      </c>
      <c r="U1086" s="257">
        <v>1890</v>
      </c>
      <c r="V1086" s="257">
        <v>1233150</v>
      </c>
      <c r="X1086" s="260">
        <v>43600</v>
      </c>
      <c r="Y1086" t="s">
        <v>8573</v>
      </c>
      <c r="Z1086" s="260">
        <v>5</v>
      </c>
      <c r="AA1086">
        <v>1398</v>
      </c>
      <c r="AB1086" s="260" t="str">
        <f ca="1">IFERROR(IFERROR(VLOOKUP(Table_Merge1[[#This Row],[Column1]],Table11[#All],2,FALSE),LEFT(AB1087,8)&amp;IF(LEN((RIGHT(AB1087,2)+1))&lt;2,"0"&amp;(RIGHT(AB1087,2)+1),(RIGHT(AB1087,2)-1))),"")</f>
        <v>1398.02.25</v>
      </c>
      <c r="AC1086" s="259" t="str">
        <f ca="1">LEFT(Table_Merge1[[#This Row],[Column2]],4)</f>
        <v>1398</v>
      </c>
      <c r="AD1086" s="259" t="str">
        <f ca="1">RIGHT(LEFT(Table_Merge1[[#This Row],[Column2]],7),2)</f>
        <v>02</v>
      </c>
      <c r="AE1086" s="259" t="str">
        <f ca="1">RIGHT(Table_Merge1[[#This Row],[Column2]],2)</f>
        <v>25</v>
      </c>
      <c r="AF1086">
        <v>2</v>
      </c>
      <c r="AG1086">
        <v>25</v>
      </c>
      <c r="AH1086" s="260">
        <v>2019</v>
      </c>
      <c r="AI1086" t="s">
        <v>3439</v>
      </c>
      <c r="AJ1086" s="260">
        <v>15</v>
      </c>
      <c r="AK1086">
        <v>1298.4000000000001</v>
      </c>
      <c r="AL1086">
        <v>1797</v>
      </c>
      <c r="AM1086">
        <v>1177250</v>
      </c>
      <c r="AO1086">
        <v>101396</v>
      </c>
      <c r="AP1086" s="287">
        <f>IFERROR(IF(Table_Merge1[[#This Row],[LME Zinc stock]]*Table_Merge1[[#This Row],[Nima.مقدار]]=0,"",Table_Merge1[[#This Row],[LME Zinc stock]]*Table_Merge1[[#This Row],[Nima.مقدار]]),"")</f>
        <v>119368441000</v>
      </c>
      <c r="AQ1086" s="287">
        <f>IFERROR(IF(Table_Merge1[[#This Row],[LME Zinc 3-month]]*Table_Merge1[[#This Row],[Nima.مقدار]]=0,"",Table_Merge1[[#This Row],[LME Zinc 3-month]]*Table_Merge1[[#This Row],[Nima.مقدار]]),"")</f>
        <v>182208612</v>
      </c>
      <c r="AR1086" s="288" t="str">
        <f>IFERROR(IF(Table_Merge1[[#This Row],[LME Zinc stock]]*Table_Merge1[[#This Row],[Azad.Sell]]=0,"",Table_Merge1[[#This Row],[LME Zinc stock]]*Table_Merge1[[#This Row],[Azad.Sell]]),"")</f>
        <v/>
      </c>
      <c r="AS1086" s="288" t="str">
        <f>IFERROR(IF(Table_Merge1[[#This Row],[LME Zinc 3-month]]*Table_Merge1[[#This Row],[Azad.Sell]]=0,"",Table_Merge1[[#This Row],[LME Zinc 3-month]]*Table_Merge1[[#This Row],[Azad.Sell]]),"")</f>
        <v/>
      </c>
      <c r="AT1086"/>
    </row>
    <row r="1087" spans="1:46" x14ac:dyDescent="0.25">
      <c r="A1087" s="258">
        <v>42360</v>
      </c>
      <c r="B10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1394.10.01</v>
      </c>
      <c r="C1087" s="195">
        <f t="shared" ca="1" si="52"/>
        <v>1394</v>
      </c>
      <c r="D10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087" s="195">
        <f>_xlfn.NUMBERVALUE(RIGHT(Table11[[#This Row],[تاریخ شمسی]],2))</f>
        <v>1</v>
      </c>
      <c r="F10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10-01</v>
      </c>
      <c r="G1087" s="195" t="s">
        <v>1238</v>
      </c>
      <c r="I1087" s="259">
        <v>44885</v>
      </c>
      <c r="J1087">
        <v>35340</v>
      </c>
      <c r="L1087" s="259">
        <v>42360</v>
      </c>
      <c r="M1087">
        <v>36294</v>
      </c>
      <c r="O1087" s="284">
        <f>IFERROR(DATE(Table7[[#This Row],[year]],MONTH(DATEVALUE(Table7[[#This Row],[month]]&amp;"1")),Table7[[#This Row],[day]]),"")</f>
        <v>43516</v>
      </c>
      <c r="P1087" s="195" t="s">
        <v>4512</v>
      </c>
      <c r="Q1087" s="195">
        <v>2019</v>
      </c>
      <c r="R1087" s="195" t="s">
        <v>3433</v>
      </c>
      <c r="S1087" s="195">
        <v>20</v>
      </c>
      <c r="T1087" s="195">
        <v>1345.75</v>
      </c>
      <c r="U1087" s="195">
        <v>1878.5</v>
      </c>
      <c r="V1087" s="195">
        <v>1230225</v>
      </c>
      <c r="X1087" s="260">
        <v>43599</v>
      </c>
      <c r="Y1087" t="s">
        <v>8572</v>
      </c>
      <c r="Z1087" s="260">
        <v>5</v>
      </c>
      <c r="AA1087">
        <v>1398</v>
      </c>
      <c r="AB1087" s="260" t="str">
        <f ca="1">IFERROR(IFERROR(VLOOKUP(Table_Merge1[[#This Row],[Column1]],Table11[#All],2,FALSE),LEFT(AB1088,8)&amp;IF(LEN((RIGHT(AB1088,2)+1))&lt;2,"0"&amp;(RIGHT(AB1088,2)+1),(RIGHT(AB1088,2)-1))),"")</f>
        <v>1398.02.24</v>
      </c>
      <c r="AC1087" s="259" t="str">
        <f ca="1">LEFT(Table_Merge1[[#This Row],[Column2]],4)</f>
        <v>1398</v>
      </c>
      <c r="AD1087" s="259" t="str">
        <f ca="1">RIGHT(LEFT(Table_Merge1[[#This Row],[Column2]],7),2)</f>
        <v>02</v>
      </c>
      <c r="AE1087" s="259" t="str">
        <f ca="1">RIGHT(Table_Merge1[[#This Row],[Column2]],2)</f>
        <v>24</v>
      </c>
      <c r="AF1087">
        <v>2</v>
      </c>
      <c r="AG1087">
        <v>24</v>
      </c>
      <c r="AH1087" s="260">
        <v>2019</v>
      </c>
      <c r="AI1087" t="s">
        <v>3439</v>
      </c>
      <c r="AJ1087" s="260">
        <v>14</v>
      </c>
      <c r="AK1087">
        <v>1295.5999999999999</v>
      </c>
      <c r="AL1087">
        <v>1804</v>
      </c>
      <c r="AM1087">
        <v>1200800</v>
      </c>
      <c r="AO1087">
        <v>112600</v>
      </c>
      <c r="AP1087" s="287">
        <f>IFERROR(IF(Table_Merge1[[#This Row],[LME Zinc stock]]*Table_Merge1[[#This Row],[Nima.مقدار]]=0,"",Table_Merge1[[#This Row],[LME Zinc stock]]*Table_Merge1[[#This Row],[Nima.مقدار]]),"")</f>
        <v>135210080000</v>
      </c>
      <c r="AQ1087" s="287">
        <f>IFERROR(IF(Table_Merge1[[#This Row],[LME Zinc 3-month]]*Table_Merge1[[#This Row],[Nima.مقدار]]=0,"",Table_Merge1[[#This Row],[LME Zinc 3-month]]*Table_Merge1[[#This Row],[Nima.مقدار]]),"")</f>
        <v>203130400</v>
      </c>
      <c r="AR1087" s="288" t="str">
        <f>IFERROR(IF(Table_Merge1[[#This Row],[LME Zinc stock]]*Table_Merge1[[#This Row],[Azad.Sell]]=0,"",Table_Merge1[[#This Row],[LME Zinc stock]]*Table_Merge1[[#This Row],[Azad.Sell]]),"")</f>
        <v/>
      </c>
      <c r="AS1087" s="288" t="str">
        <f>IFERROR(IF(Table_Merge1[[#This Row],[LME Zinc 3-month]]*Table_Merge1[[#This Row],[Azad.Sell]]=0,"",Table_Merge1[[#This Row],[LME Zinc 3-month]]*Table_Merge1[[#This Row],[Azad.Sell]]),"")</f>
        <v/>
      </c>
      <c r="AT1087"/>
    </row>
    <row r="1088" spans="1:46" x14ac:dyDescent="0.25">
      <c r="A1088" s="258">
        <v>42361</v>
      </c>
      <c r="B10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1394.10.02</v>
      </c>
      <c r="C1088" s="195">
        <f t="shared" ca="1" si="52"/>
        <v>1394</v>
      </c>
      <c r="D10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088" s="195">
        <f>_xlfn.NUMBERVALUE(RIGHT(Table11[[#This Row],[تاریخ شمسی]],2))</f>
        <v>2</v>
      </c>
      <c r="F10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10-02</v>
      </c>
      <c r="G1088" s="195" t="s">
        <v>1239</v>
      </c>
      <c r="I1088" s="259">
        <v>44886</v>
      </c>
      <c r="J1088">
        <v>35470</v>
      </c>
      <c r="L1088" s="259">
        <v>42361</v>
      </c>
      <c r="M1088">
        <v>36270</v>
      </c>
      <c r="O1088" s="283">
        <f>IFERROR(DATE(Table7[[#This Row],[year]],MONTH(DATEVALUE(Table7[[#This Row],[month]]&amp;"1")),Table7[[#This Row],[day]]),"")</f>
        <v>43515</v>
      </c>
      <c r="P1088" s="257" t="s">
        <v>4513</v>
      </c>
      <c r="Q1088" s="257">
        <v>2019</v>
      </c>
      <c r="R1088" s="257" t="s">
        <v>3433</v>
      </c>
      <c r="S1088" s="257">
        <v>19</v>
      </c>
      <c r="T1088" s="257">
        <v>1329.55</v>
      </c>
      <c r="U1088" s="257">
        <v>1910.5</v>
      </c>
      <c r="V1088" s="257">
        <v>1232950</v>
      </c>
      <c r="X1088" s="260">
        <v>43598</v>
      </c>
      <c r="Y1088" t="s">
        <v>8571</v>
      </c>
      <c r="Z1088" s="260">
        <v>5</v>
      </c>
      <c r="AA1088">
        <v>1398</v>
      </c>
      <c r="AB1088" s="260" t="str">
        <f ca="1">IFERROR(IFERROR(VLOOKUP(Table_Merge1[[#This Row],[Column1]],Table11[#All],2,FALSE),LEFT(AB1089,8)&amp;IF(LEN((RIGHT(AB1089,2)+1))&lt;2,"0"&amp;(RIGHT(AB1089,2)+1),(RIGHT(AB1089,2)-1))),"")</f>
        <v>1398.02.23</v>
      </c>
      <c r="AC1088" s="259" t="str">
        <f ca="1">LEFT(Table_Merge1[[#This Row],[Column2]],4)</f>
        <v>1398</v>
      </c>
      <c r="AD1088" s="259" t="str">
        <f ca="1">RIGHT(LEFT(Table_Merge1[[#This Row],[Column2]],7),2)</f>
        <v>02</v>
      </c>
      <c r="AE1088" s="259" t="str">
        <f ca="1">RIGHT(Table_Merge1[[#This Row],[Column2]],2)</f>
        <v>23</v>
      </c>
      <c r="AF1088">
        <v>2</v>
      </c>
      <c r="AG1088">
        <v>23</v>
      </c>
      <c r="AH1088" s="260">
        <v>2019</v>
      </c>
      <c r="AI1088" t="s">
        <v>3439</v>
      </c>
      <c r="AJ1088" s="260">
        <v>13</v>
      </c>
      <c r="AK1088">
        <v>1287.0999999999999</v>
      </c>
      <c r="AL1088">
        <v>1795</v>
      </c>
      <c r="AM1088">
        <v>1208900</v>
      </c>
      <c r="AO1088">
        <v>100461</v>
      </c>
      <c r="AP1088" s="287">
        <f>IFERROR(IF(Table_Merge1[[#This Row],[LME Zinc stock]]*Table_Merge1[[#This Row],[Nima.مقدار]]=0,"",Table_Merge1[[#This Row],[LME Zinc stock]]*Table_Merge1[[#This Row],[Nima.مقدار]]),"")</f>
        <v>121447302900</v>
      </c>
      <c r="AQ1088" s="287">
        <f>IFERROR(IF(Table_Merge1[[#This Row],[LME Zinc 3-month]]*Table_Merge1[[#This Row],[Nima.مقدار]]=0,"",Table_Merge1[[#This Row],[LME Zinc 3-month]]*Table_Merge1[[#This Row],[Nima.مقدار]]),"")</f>
        <v>180327495</v>
      </c>
      <c r="AR1088" s="288" t="str">
        <f>IFERROR(IF(Table_Merge1[[#This Row],[LME Zinc stock]]*Table_Merge1[[#This Row],[Azad.Sell]]=0,"",Table_Merge1[[#This Row],[LME Zinc stock]]*Table_Merge1[[#This Row],[Azad.Sell]]),"")</f>
        <v/>
      </c>
      <c r="AS1088" s="288" t="str">
        <f>IFERROR(IF(Table_Merge1[[#This Row],[LME Zinc 3-month]]*Table_Merge1[[#This Row],[Azad.Sell]]=0,"",Table_Merge1[[#This Row],[LME Zinc 3-month]]*Table_Merge1[[#This Row],[Azad.Sell]]),"")</f>
        <v/>
      </c>
      <c r="AT1088"/>
    </row>
    <row r="1089" spans="1:46" x14ac:dyDescent="0.25">
      <c r="A1089" s="258">
        <v>42362</v>
      </c>
      <c r="B10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1394.10.03</v>
      </c>
      <c r="C1089" s="195">
        <f t="shared" ca="1" si="52"/>
        <v>1394</v>
      </c>
      <c r="D10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089" s="195">
        <f>_xlfn.NUMBERVALUE(RIGHT(Table11[[#This Row],[تاریخ شمسی]],2))</f>
        <v>3</v>
      </c>
      <c r="F10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10-03</v>
      </c>
      <c r="G1089" s="195" t="s">
        <v>1240</v>
      </c>
      <c r="I1089" s="259">
        <v>44887</v>
      </c>
      <c r="J1089">
        <v>35330</v>
      </c>
      <c r="L1089" s="259">
        <v>42362</v>
      </c>
      <c r="M1089">
        <v>36300</v>
      </c>
      <c r="O1089" s="284">
        <f>IFERROR(DATE(Table7[[#This Row],[year]],MONTH(DATEVALUE(Table7[[#This Row],[month]]&amp;"1")),Table7[[#This Row],[day]]),"")</f>
        <v>43514</v>
      </c>
      <c r="P1089" s="195" t="s">
        <v>4514</v>
      </c>
      <c r="Q1089" s="195">
        <v>2019</v>
      </c>
      <c r="R1089" s="195" t="s">
        <v>3433</v>
      </c>
      <c r="S1089" s="195">
        <v>18</v>
      </c>
      <c r="T1089" s="195">
        <v>1323.95</v>
      </c>
      <c r="U1089" s="195" t="s">
        <v>3621</v>
      </c>
      <c r="V1089" s="195" t="s">
        <v>3621</v>
      </c>
      <c r="X1089" s="260">
        <v>43595</v>
      </c>
      <c r="Z1089" s="260">
        <v>5</v>
      </c>
      <c r="AB1089" s="260" t="str">
        <f ca="1">IFERROR(IFERROR(VLOOKUP(Table_Merge1[[#This Row],[Column1]],Table11[#All],2,FALSE),LEFT(AB1090,8)&amp;IF(LEN((RIGHT(AB1090,2)+1))&lt;2,"0"&amp;(RIGHT(AB1090,2)+1),(RIGHT(AB1090,2)-1))),"")</f>
        <v>1398.02.18</v>
      </c>
      <c r="AC1089" s="259" t="str">
        <f ca="1">LEFT(Table_Merge1[[#This Row],[Column2]],4)</f>
        <v>1398</v>
      </c>
      <c r="AD1089" s="259" t="str">
        <f ca="1">RIGHT(LEFT(Table_Merge1[[#This Row],[Column2]],7),2)</f>
        <v>02</v>
      </c>
      <c r="AE1089" s="259" t="str">
        <f ca="1">RIGHT(Table_Merge1[[#This Row],[Column2]],2)</f>
        <v>18</v>
      </c>
      <c r="AH1089" s="260">
        <v>2019</v>
      </c>
      <c r="AI1089" t="s">
        <v>3439</v>
      </c>
      <c r="AJ1089" s="260">
        <v>10</v>
      </c>
      <c r="AK1089">
        <v>1285.4000000000001</v>
      </c>
      <c r="AL1089">
        <v>1770.5</v>
      </c>
      <c r="AM1089">
        <v>1214025</v>
      </c>
      <c r="AP1089" s="287" t="str">
        <f>IFERROR(IF(Table_Merge1[[#This Row],[LME Zinc stock]]*Table_Merge1[[#This Row],[Nima.مقدار]]=0,"",Table_Merge1[[#This Row],[LME Zinc stock]]*Table_Merge1[[#This Row],[Nima.مقدار]]),"")</f>
        <v/>
      </c>
      <c r="AQ1089" s="287" t="str">
        <f>IFERROR(IF(Table_Merge1[[#This Row],[LME Zinc 3-month]]*Table_Merge1[[#This Row],[Nima.مقدار]]=0,"",Table_Merge1[[#This Row],[LME Zinc 3-month]]*Table_Merge1[[#This Row],[Nima.مقدار]]),"")</f>
        <v/>
      </c>
      <c r="AR1089" s="288" t="str">
        <f>IFERROR(IF(Table_Merge1[[#This Row],[LME Zinc stock]]*Table_Merge1[[#This Row],[Azad.Sell]]=0,"",Table_Merge1[[#This Row],[LME Zinc stock]]*Table_Merge1[[#This Row],[Azad.Sell]]),"")</f>
        <v/>
      </c>
      <c r="AS1089" s="288" t="str">
        <f>IFERROR(IF(Table_Merge1[[#This Row],[LME Zinc 3-month]]*Table_Merge1[[#This Row],[Azad.Sell]]=0,"",Table_Merge1[[#This Row],[LME Zinc 3-month]]*Table_Merge1[[#This Row],[Azad.Sell]]),"")</f>
        <v/>
      </c>
      <c r="AT1089"/>
    </row>
    <row r="1090" spans="1:46" x14ac:dyDescent="0.25">
      <c r="A1090" s="258">
        <v>42364</v>
      </c>
      <c r="B10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1394.10.05</v>
      </c>
      <c r="C1090" s="195">
        <f t="shared" ref="C1090:C1153" ca="1" si="53">_xlfn.NUMBERVALUE(LEFT(G1090, LEN(G1090) - MAX(IF(ISNUMBER(MID(G1090, ROW(INDIRECT("1:"&amp;LEN(G1090))), 1) *1)=FALSE, ROW(INDIRECT("6:"&amp;LEN(G1090))), 6))))</f>
        <v>1394</v>
      </c>
      <c r="D10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090" s="195">
        <f>_xlfn.NUMBERVALUE(RIGHT(Table11[[#This Row],[تاریخ شمسی]],2))</f>
        <v>5</v>
      </c>
      <c r="F10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10-05</v>
      </c>
      <c r="G1090" s="195" t="s">
        <v>1241</v>
      </c>
      <c r="I1090" s="259">
        <v>44888</v>
      </c>
      <c r="J1090">
        <v>35250</v>
      </c>
      <c r="L1090" s="259">
        <v>42364</v>
      </c>
      <c r="M1090">
        <v>36220</v>
      </c>
      <c r="O1090" s="283">
        <f>IFERROR(DATE(Table7[[#This Row],[year]],MONTH(DATEVALUE(Table7[[#This Row],[month]]&amp;"1")),Table7[[#This Row],[day]]),"")</f>
        <v>43511</v>
      </c>
      <c r="P1090" s="257" t="s">
        <v>4515</v>
      </c>
      <c r="Q1090" s="257">
        <v>2019</v>
      </c>
      <c r="R1090" s="257" t="s">
        <v>3433</v>
      </c>
      <c r="S1090" s="257">
        <v>15</v>
      </c>
      <c r="T1090" s="257">
        <v>1318</v>
      </c>
      <c r="U1090" s="257">
        <v>1916</v>
      </c>
      <c r="V1090" s="257">
        <v>1219700</v>
      </c>
      <c r="X1090" s="260">
        <v>43594</v>
      </c>
      <c r="Y1090" t="s">
        <v>8570</v>
      </c>
      <c r="Z1090" s="260">
        <v>5</v>
      </c>
      <c r="AA1090">
        <v>1398</v>
      </c>
      <c r="AB1090" s="260" t="str">
        <f ca="1">IFERROR(IFERROR(VLOOKUP(Table_Merge1[[#This Row],[Column1]],Table11[#All],2,FALSE),LEFT(AB1091,8)&amp;IF(LEN((RIGHT(AB1091,2)+1))&lt;2,"0"&amp;(RIGHT(AB1091,2)+1),(RIGHT(AB1091,2)-1))),"")</f>
        <v>1398.02.19</v>
      </c>
      <c r="AC1090" s="259" t="str">
        <f ca="1">LEFT(Table_Merge1[[#This Row],[Column2]],4)</f>
        <v>1398</v>
      </c>
      <c r="AD1090" s="259" t="str">
        <f ca="1">RIGHT(LEFT(Table_Merge1[[#This Row],[Column2]],7),2)</f>
        <v>02</v>
      </c>
      <c r="AE1090" s="259" t="str">
        <f ca="1">RIGHT(Table_Merge1[[#This Row],[Column2]],2)</f>
        <v>19</v>
      </c>
      <c r="AF1090">
        <v>2</v>
      </c>
      <c r="AG1090">
        <v>19</v>
      </c>
      <c r="AH1090" s="260">
        <v>2019</v>
      </c>
      <c r="AI1090" t="s">
        <v>3439</v>
      </c>
      <c r="AJ1090" s="260">
        <v>9</v>
      </c>
      <c r="AK1090">
        <v>1284.0999999999999</v>
      </c>
      <c r="AL1090">
        <v>1781.5</v>
      </c>
      <c r="AM1090">
        <v>1222625</v>
      </c>
      <c r="AO1090">
        <v>98604</v>
      </c>
      <c r="AP1090" s="287">
        <f>IFERROR(IF(Table_Merge1[[#This Row],[LME Zinc stock]]*Table_Merge1[[#This Row],[Nima.مقدار]]=0,"",Table_Merge1[[#This Row],[LME Zinc stock]]*Table_Merge1[[#This Row],[Nima.مقدار]]),"")</f>
        <v>120555715500</v>
      </c>
      <c r="AQ1090" s="287">
        <f>IFERROR(IF(Table_Merge1[[#This Row],[LME Zinc 3-month]]*Table_Merge1[[#This Row],[Nima.مقدار]]=0,"",Table_Merge1[[#This Row],[LME Zinc 3-month]]*Table_Merge1[[#This Row],[Nima.مقدار]]),"")</f>
        <v>175663026</v>
      </c>
      <c r="AR1090" s="288" t="str">
        <f>IFERROR(IF(Table_Merge1[[#This Row],[LME Zinc stock]]*Table_Merge1[[#This Row],[Azad.Sell]]=0,"",Table_Merge1[[#This Row],[LME Zinc stock]]*Table_Merge1[[#This Row],[Azad.Sell]]),"")</f>
        <v/>
      </c>
      <c r="AS1090" s="288" t="str">
        <f>IFERROR(IF(Table_Merge1[[#This Row],[LME Zinc 3-month]]*Table_Merge1[[#This Row],[Azad.Sell]]=0,"",Table_Merge1[[#This Row],[LME Zinc 3-month]]*Table_Merge1[[#This Row],[Azad.Sell]]),"")</f>
        <v/>
      </c>
      <c r="AT1090"/>
    </row>
    <row r="1091" spans="1:46" x14ac:dyDescent="0.25">
      <c r="A1091" s="258">
        <v>42365</v>
      </c>
      <c r="B10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1394.10.06</v>
      </c>
      <c r="C1091" s="195">
        <f t="shared" ca="1" si="53"/>
        <v>1394</v>
      </c>
      <c r="D10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091" s="195">
        <f>_xlfn.NUMBERVALUE(RIGHT(Table11[[#This Row],[تاریخ شمسی]],2))</f>
        <v>6</v>
      </c>
      <c r="F10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10-06</v>
      </c>
      <c r="G1091" s="195" t="s">
        <v>1242</v>
      </c>
      <c r="I1091" s="259">
        <v>44889</v>
      </c>
      <c r="J1091">
        <v>35320</v>
      </c>
      <c r="L1091" s="259">
        <v>42365</v>
      </c>
      <c r="M1091">
        <v>36387</v>
      </c>
      <c r="O1091" s="284">
        <f>IFERROR(DATE(Table7[[#This Row],[year]],MONTH(DATEVALUE(Table7[[#This Row],[month]]&amp;"1")),Table7[[#This Row],[day]]),"")</f>
        <v>43510</v>
      </c>
      <c r="P1091" s="195" t="s">
        <v>4516</v>
      </c>
      <c r="Q1091" s="195">
        <v>2019</v>
      </c>
      <c r="R1091" s="195" t="s">
        <v>3433</v>
      </c>
      <c r="S1091" s="195">
        <v>14</v>
      </c>
      <c r="T1091" s="195">
        <v>1305.6500000000001</v>
      </c>
      <c r="U1091" s="195">
        <v>1921.5</v>
      </c>
      <c r="V1091" s="195">
        <v>1224075</v>
      </c>
      <c r="X1091" s="260">
        <v>43593</v>
      </c>
      <c r="Y1091" t="s">
        <v>8569</v>
      </c>
      <c r="Z1091" s="260">
        <v>5</v>
      </c>
      <c r="AA1091">
        <v>1398</v>
      </c>
      <c r="AB1091" s="260" t="str">
        <f ca="1">IFERROR(IFERROR(VLOOKUP(Table_Merge1[[#This Row],[Column1]],Table11[#All],2,FALSE),LEFT(AB1092,8)&amp;IF(LEN((RIGHT(AB1092,2)+1))&lt;2,"0"&amp;(RIGHT(AB1092,2)+1),(RIGHT(AB1092,2)-1))),"")</f>
        <v>1398.02.18</v>
      </c>
      <c r="AC1091" s="259" t="str">
        <f ca="1">LEFT(Table_Merge1[[#This Row],[Column2]],4)</f>
        <v>1398</v>
      </c>
      <c r="AD1091" s="259" t="str">
        <f ca="1">RIGHT(LEFT(Table_Merge1[[#This Row],[Column2]],7),2)</f>
        <v>02</v>
      </c>
      <c r="AE1091" s="259" t="str">
        <f ca="1">RIGHT(Table_Merge1[[#This Row],[Column2]],2)</f>
        <v>18</v>
      </c>
      <c r="AF1091">
        <v>2</v>
      </c>
      <c r="AG1091">
        <v>18</v>
      </c>
      <c r="AH1091" s="260">
        <v>2019</v>
      </c>
      <c r="AI1091" t="s">
        <v>3439</v>
      </c>
      <c r="AJ1091" s="260">
        <v>8</v>
      </c>
      <c r="AK1091">
        <v>1287.75</v>
      </c>
      <c r="AL1091">
        <v>1805</v>
      </c>
      <c r="AM1091">
        <v>1225400</v>
      </c>
      <c r="AO1091">
        <v>97853</v>
      </c>
      <c r="AP1091" s="287">
        <f>IFERROR(IF(Table_Merge1[[#This Row],[LME Zinc stock]]*Table_Merge1[[#This Row],[Nima.مقدار]]=0,"",Table_Merge1[[#This Row],[LME Zinc stock]]*Table_Merge1[[#This Row],[Nima.مقدار]]),"")</f>
        <v>119909066200</v>
      </c>
      <c r="AQ1091" s="287">
        <f>IFERROR(IF(Table_Merge1[[#This Row],[LME Zinc 3-month]]*Table_Merge1[[#This Row],[Nima.مقدار]]=0,"",Table_Merge1[[#This Row],[LME Zinc 3-month]]*Table_Merge1[[#This Row],[Nima.مقدار]]),"")</f>
        <v>176624665</v>
      </c>
      <c r="AR1091" s="288" t="str">
        <f>IFERROR(IF(Table_Merge1[[#This Row],[LME Zinc stock]]*Table_Merge1[[#This Row],[Azad.Sell]]=0,"",Table_Merge1[[#This Row],[LME Zinc stock]]*Table_Merge1[[#This Row],[Azad.Sell]]),"")</f>
        <v/>
      </c>
      <c r="AS1091" s="288" t="str">
        <f>IFERROR(IF(Table_Merge1[[#This Row],[LME Zinc 3-month]]*Table_Merge1[[#This Row],[Azad.Sell]]=0,"",Table_Merge1[[#This Row],[LME Zinc 3-month]]*Table_Merge1[[#This Row],[Azad.Sell]]),"")</f>
        <v/>
      </c>
      <c r="AT1091"/>
    </row>
    <row r="1092" spans="1:46" x14ac:dyDescent="0.25">
      <c r="A1092" s="258">
        <v>42366</v>
      </c>
      <c r="B10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1394.10.07</v>
      </c>
      <c r="C1092" s="195">
        <f t="shared" ca="1" si="53"/>
        <v>1394</v>
      </c>
      <c r="D10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092" s="195">
        <f>_xlfn.NUMBERVALUE(RIGHT(Table11[[#This Row],[تاریخ شمسی]],2))</f>
        <v>7</v>
      </c>
      <c r="F10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10-07</v>
      </c>
      <c r="G1092" s="195" t="s">
        <v>1243</v>
      </c>
      <c r="I1092" s="259">
        <v>44890</v>
      </c>
      <c r="J1092">
        <v>35420</v>
      </c>
      <c r="L1092" s="259">
        <v>42366</v>
      </c>
      <c r="M1092">
        <v>36442</v>
      </c>
      <c r="O1092" s="283">
        <f>IFERROR(DATE(Table7[[#This Row],[year]],MONTH(DATEVALUE(Table7[[#This Row],[month]]&amp;"1")),Table7[[#This Row],[day]]),"")</f>
        <v>43509</v>
      </c>
      <c r="P1092" s="257" t="s">
        <v>4517</v>
      </c>
      <c r="Q1092" s="257">
        <v>2019</v>
      </c>
      <c r="R1092" s="257" t="s">
        <v>3433</v>
      </c>
      <c r="S1092" s="257">
        <v>13</v>
      </c>
      <c r="T1092" s="257">
        <v>1311.15</v>
      </c>
      <c r="U1092" s="257">
        <v>1899</v>
      </c>
      <c r="V1092" s="257">
        <v>1228475</v>
      </c>
      <c r="X1092" s="260">
        <v>43592</v>
      </c>
      <c r="Y1092" t="s">
        <v>8568</v>
      </c>
      <c r="Z1092" s="260">
        <v>5</v>
      </c>
      <c r="AA1092">
        <v>1398</v>
      </c>
      <c r="AB1092" s="260" t="str">
        <f ca="1">IFERROR(IFERROR(VLOOKUP(Table_Merge1[[#This Row],[Column1]],Table11[#All],2,FALSE),LEFT(AB1093,8)&amp;IF(LEN((RIGHT(AB1093,2)+1))&lt;2,"0"&amp;(RIGHT(AB1093,2)+1),(RIGHT(AB1093,2)-1))),"")</f>
        <v>1398.02.17</v>
      </c>
      <c r="AC1092" s="259" t="str">
        <f ca="1">LEFT(Table_Merge1[[#This Row],[Column2]],4)</f>
        <v>1398</v>
      </c>
      <c r="AD1092" s="259" t="str">
        <f ca="1">RIGHT(LEFT(Table_Merge1[[#This Row],[Column2]],7),2)</f>
        <v>02</v>
      </c>
      <c r="AE1092" s="259" t="str">
        <f ca="1">RIGHT(Table_Merge1[[#This Row],[Column2]],2)</f>
        <v>17</v>
      </c>
      <c r="AF1092">
        <v>2</v>
      </c>
      <c r="AG1092">
        <v>17</v>
      </c>
      <c r="AH1092" s="260">
        <v>2019</v>
      </c>
      <c r="AI1092" t="s">
        <v>3439</v>
      </c>
      <c r="AJ1092" s="260">
        <v>7</v>
      </c>
      <c r="AK1092">
        <v>1281.3</v>
      </c>
      <c r="AL1092">
        <v>1819.5</v>
      </c>
      <c r="AM1092">
        <v>1231200</v>
      </c>
      <c r="AO1092">
        <v>98666</v>
      </c>
      <c r="AP1092" s="287">
        <f>IFERROR(IF(Table_Merge1[[#This Row],[LME Zinc stock]]*Table_Merge1[[#This Row],[Nima.مقدار]]=0,"",Table_Merge1[[#This Row],[LME Zinc stock]]*Table_Merge1[[#This Row],[Nima.مقدار]]),"")</f>
        <v>121477579200</v>
      </c>
      <c r="AQ1092" s="287">
        <f>IFERROR(IF(Table_Merge1[[#This Row],[LME Zinc 3-month]]*Table_Merge1[[#This Row],[Nima.مقدار]]=0,"",Table_Merge1[[#This Row],[LME Zinc 3-month]]*Table_Merge1[[#This Row],[Nima.مقدار]]),"")</f>
        <v>179522787</v>
      </c>
      <c r="AR1092" s="288" t="str">
        <f>IFERROR(IF(Table_Merge1[[#This Row],[LME Zinc stock]]*Table_Merge1[[#This Row],[Azad.Sell]]=0,"",Table_Merge1[[#This Row],[LME Zinc stock]]*Table_Merge1[[#This Row],[Azad.Sell]]),"")</f>
        <v/>
      </c>
      <c r="AS1092" s="288" t="str">
        <f>IFERROR(IF(Table_Merge1[[#This Row],[LME Zinc 3-month]]*Table_Merge1[[#This Row],[Azad.Sell]]=0,"",Table_Merge1[[#This Row],[LME Zinc 3-month]]*Table_Merge1[[#This Row],[Azad.Sell]]),"")</f>
        <v/>
      </c>
      <c r="AT1092"/>
    </row>
    <row r="1093" spans="1:46" x14ac:dyDescent="0.25">
      <c r="A1093" s="258">
        <v>42368</v>
      </c>
      <c r="B10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1394.10.09</v>
      </c>
      <c r="C1093" s="195">
        <f t="shared" ca="1" si="53"/>
        <v>1394</v>
      </c>
      <c r="D10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093" s="195">
        <f>_xlfn.NUMBERVALUE(RIGHT(Table11[[#This Row],[تاریخ شمسی]],2))</f>
        <v>9</v>
      </c>
      <c r="F10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10-09</v>
      </c>
      <c r="G1093" s="195" t="s">
        <v>1244</v>
      </c>
      <c r="I1093" s="259">
        <v>44891</v>
      </c>
      <c r="J1093">
        <v>35630</v>
      </c>
      <c r="L1093" s="259">
        <v>42368</v>
      </c>
      <c r="M1093">
        <v>36521</v>
      </c>
      <c r="O1093" s="284">
        <f>IFERROR(DATE(Table7[[#This Row],[year]],MONTH(DATEVALUE(Table7[[#This Row],[month]]&amp;"1")),Table7[[#This Row],[day]]),"")</f>
        <v>43508</v>
      </c>
      <c r="P1093" s="195" t="s">
        <v>4518</v>
      </c>
      <c r="Q1093" s="195">
        <v>2019</v>
      </c>
      <c r="R1093" s="195" t="s">
        <v>3433</v>
      </c>
      <c r="S1093" s="195">
        <v>12</v>
      </c>
      <c r="T1093" s="195">
        <v>1311.6</v>
      </c>
      <c r="U1093" s="195">
        <v>1912</v>
      </c>
      <c r="V1093" s="195">
        <v>1235100</v>
      </c>
      <c r="X1093" s="260">
        <v>43588</v>
      </c>
      <c r="Z1093" s="260">
        <v>5</v>
      </c>
      <c r="AB1093" s="260" t="str">
        <f ca="1">IFERROR(IFERROR(VLOOKUP(Table_Merge1[[#This Row],[Column1]],Table11[#All],2,FALSE),LEFT(AB1094,8)&amp;IF(LEN((RIGHT(AB1094,2)+1))&lt;2,"0"&amp;(RIGHT(AB1094,2)+1),(RIGHT(AB1094,2)-1))),"")</f>
        <v>1398.02.11</v>
      </c>
      <c r="AC1093" s="259" t="str">
        <f ca="1">LEFT(Table_Merge1[[#This Row],[Column2]],4)</f>
        <v>1398</v>
      </c>
      <c r="AD1093" s="259" t="str">
        <f ca="1">RIGHT(LEFT(Table_Merge1[[#This Row],[Column2]],7),2)</f>
        <v>02</v>
      </c>
      <c r="AE1093" s="259" t="str">
        <f ca="1">RIGHT(Table_Merge1[[#This Row],[Column2]],2)</f>
        <v>11</v>
      </c>
      <c r="AH1093" s="260">
        <v>2019</v>
      </c>
      <c r="AI1093" t="s">
        <v>3439</v>
      </c>
      <c r="AJ1093" s="260">
        <v>3</v>
      </c>
      <c r="AK1093">
        <v>1270.05</v>
      </c>
      <c r="AL1093">
        <v>1835</v>
      </c>
      <c r="AM1093">
        <v>1239975</v>
      </c>
      <c r="AP1093" s="287" t="str">
        <f>IFERROR(IF(Table_Merge1[[#This Row],[LME Zinc stock]]*Table_Merge1[[#This Row],[Nima.مقدار]]=0,"",Table_Merge1[[#This Row],[LME Zinc stock]]*Table_Merge1[[#This Row],[Nima.مقدار]]),"")</f>
        <v/>
      </c>
      <c r="AQ1093" s="287" t="str">
        <f>IFERROR(IF(Table_Merge1[[#This Row],[LME Zinc 3-month]]*Table_Merge1[[#This Row],[Nima.مقدار]]=0,"",Table_Merge1[[#This Row],[LME Zinc 3-month]]*Table_Merge1[[#This Row],[Nima.مقدار]]),"")</f>
        <v/>
      </c>
      <c r="AR1093" s="288" t="str">
        <f>IFERROR(IF(Table_Merge1[[#This Row],[LME Zinc stock]]*Table_Merge1[[#This Row],[Azad.Sell]]=0,"",Table_Merge1[[#This Row],[LME Zinc stock]]*Table_Merge1[[#This Row],[Azad.Sell]]),"")</f>
        <v/>
      </c>
      <c r="AS1093" s="288" t="str">
        <f>IFERROR(IF(Table_Merge1[[#This Row],[LME Zinc 3-month]]*Table_Merge1[[#This Row],[Azad.Sell]]=0,"",Table_Merge1[[#This Row],[LME Zinc 3-month]]*Table_Merge1[[#This Row],[Azad.Sell]]),"")</f>
        <v/>
      </c>
      <c r="AT1093"/>
    </row>
    <row r="1094" spans="1:46" x14ac:dyDescent="0.25">
      <c r="A1094" s="258">
        <v>42369</v>
      </c>
      <c r="B10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1394.10.10</v>
      </c>
      <c r="C1094" s="195">
        <f t="shared" ca="1" si="53"/>
        <v>1394</v>
      </c>
      <c r="D10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094" s="195">
        <f>_xlfn.NUMBERVALUE(RIGHT(Table11[[#This Row],[تاریخ شمسی]],2))</f>
        <v>10</v>
      </c>
      <c r="F10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10-10</v>
      </c>
      <c r="G1094" s="195" t="s">
        <v>1245</v>
      </c>
      <c r="I1094" s="259">
        <v>44892</v>
      </c>
      <c r="J1094">
        <v>35950</v>
      </c>
      <c r="L1094" s="259">
        <v>42369</v>
      </c>
      <c r="M1094">
        <v>36489</v>
      </c>
      <c r="O1094" s="283">
        <f>IFERROR(DATE(Table7[[#This Row],[year]],MONTH(DATEVALUE(Table7[[#This Row],[month]]&amp;"1")),Table7[[#This Row],[day]]),"")</f>
        <v>43507</v>
      </c>
      <c r="P1094" s="257" t="s">
        <v>4519</v>
      </c>
      <c r="Q1094" s="257">
        <v>2019</v>
      </c>
      <c r="R1094" s="257" t="s">
        <v>3433</v>
      </c>
      <c r="S1094" s="257">
        <v>11</v>
      </c>
      <c r="T1094" s="257">
        <v>1306.75</v>
      </c>
      <c r="U1094" s="257">
        <v>1911.5</v>
      </c>
      <c r="V1094" s="257">
        <v>1239800</v>
      </c>
      <c r="X1094" s="260">
        <v>43587</v>
      </c>
      <c r="Y1094" t="s">
        <v>8567</v>
      </c>
      <c r="Z1094" s="260">
        <v>5</v>
      </c>
      <c r="AA1094">
        <v>1398</v>
      </c>
      <c r="AB1094" s="260" t="str">
        <f ca="1">IFERROR(IFERROR(VLOOKUP(Table_Merge1[[#This Row],[Column1]],Table11[#All],2,FALSE),LEFT(AB1095,8)&amp;IF(LEN((RIGHT(AB1095,2)+1))&lt;2,"0"&amp;(RIGHT(AB1095,2)+1),(RIGHT(AB1095,2)-1))),"")</f>
        <v>1398.02.12</v>
      </c>
      <c r="AC1094" s="259" t="str">
        <f ca="1">LEFT(Table_Merge1[[#This Row],[Column2]],4)</f>
        <v>1398</v>
      </c>
      <c r="AD1094" s="259" t="str">
        <f ca="1">RIGHT(LEFT(Table_Merge1[[#This Row],[Column2]],7),2)</f>
        <v>02</v>
      </c>
      <c r="AE1094" s="259" t="str">
        <f ca="1">RIGHT(Table_Merge1[[#This Row],[Column2]],2)</f>
        <v>12</v>
      </c>
      <c r="AF1094">
        <v>2</v>
      </c>
      <c r="AG1094">
        <v>12</v>
      </c>
      <c r="AH1094" s="260">
        <v>2019</v>
      </c>
      <c r="AI1094" t="s">
        <v>3439</v>
      </c>
      <c r="AJ1094" s="260">
        <v>2</v>
      </c>
      <c r="AK1094">
        <v>1271.45</v>
      </c>
      <c r="AL1094">
        <v>1862</v>
      </c>
      <c r="AM1094">
        <v>1244850</v>
      </c>
      <c r="AO1094">
        <v>95879</v>
      </c>
      <c r="AP1094" s="287">
        <f>IFERROR(IF(Table_Merge1[[#This Row],[LME Zinc stock]]*Table_Merge1[[#This Row],[Nima.مقدار]]=0,"",Table_Merge1[[#This Row],[LME Zinc stock]]*Table_Merge1[[#This Row],[Nima.مقدار]]),"")</f>
        <v>119354973150</v>
      </c>
      <c r="AQ1094" s="287">
        <f>IFERROR(IF(Table_Merge1[[#This Row],[LME Zinc 3-month]]*Table_Merge1[[#This Row],[Nima.مقدار]]=0,"",Table_Merge1[[#This Row],[LME Zinc 3-month]]*Table_Merge1[[#This Row],[Nima.مقدار]]),"")</f>
        <v>178526698</v>
      </c>
      <c r="AR1094" s="288" t="str">
        <f>IFERROR(IF(Table_Merge1[[#This Row],[LME Zinc stock]]*Table_Merge1[[#This Row],[Azad.Sell]]=0,"",Table_Merge1[[#This Row],[LME Zinc stock]]*Table_Merge1[[#This Row],[Azad.Sell]]),"")</f>
        <v/>
      </c>
      <c r="AS1094" s="288" t="str">
        <f>IFERROR(IF(Table_Merge1[[#This Row],[LME Zinc 3-month]]*Table_Merge1[[#This Row],[Azad.Sell]]=0,"",Table_Merge1[[#This Row],[LME Zinc 3-month]]*Table_Merge1[[#This Row],[Azad.Sell]]),"")</f>
        <v/>
      </c>
      <c r="AT1094"/>
    </row>
    <row r="1095" spans="1:46" x14ac:dyDescent="0.25">
      <c r="A1095" s="258">
        <v>42371</v>
      </c>
      <c r="B10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1394.10.12</v>
      </c>
      <c r="C1095" s="195">
        <f t="shared" ca="1" si="53"/>
        <v>1394</v>
      </c>
      <c r="D10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095" s="195">
        <f>_xlfn.NUMBERVALUE(RIGHT(Table11[[#This Row],[تاریخ شمسی]],2))</f>
        <v>12</v>
      </c>
      <c r="F10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10-12</v>
      </c>
      <c r="G1095" s="195" t="s">
        <v>1246</v>
      </c>
      <c r="I1095" s="259">
        <v>44893</v>
      </c>
      <c r="J1095">
        <v>36030</v>
      </c>
      <c r="L1095" s="259">
        <v>42371</v>
      </c>
      <c r="M1095">
        <v>36621</v>
      </c>
      <c r="O1095" s="284">
        <f>IFERROR(DATE(Table7[[#This Row],[year]],MONTH(DATEVALUE(Table7[[#This Row],[month]]&amp;"1")),Table7[[#This Row],[day]]),"")</f>
        <v>43504</v>
      </c>
      <c r="P1095" s="195" t="s">
        <v>4520</v>
      </c>
      <c r="Q1095" s="195">
        <v>2019</v>
      </c>
      <c r="R1095" s="195" t="s">
        <v>3433</v>
      </c>
      <c r="S1095" s="195">
        <v>8</v>
      </c>
      <c r="T1095" s="195">
        <v>1311.1</v>
      </c>
      <c r="U1095" s="195">
        <v>1877</v>
      </c>
      <c r="V1095" s="195">
        <v>1244050</v>
      </c>
      <c r="X1095" s="260">
        <v>43586</v>
      </c>
      <c r="Y1095" t="s">
        <v>8566</v>
      </c>
      <c r="Z1095" s="260">
        <v>5</v>
      </c>
      <c r="AA1095">
        <v>1398</v>
      </c>
      <c r="AB1095" s="260" t="str">
        <f ca="1">IFERROR(IFERROR(VLOOKUP(Table_Merge1[[#This Row],[Column1]],Table11[#All],2,FALSE),LEFT(AB1096,8)&amp;IF(LEN((RIGHT(AB1096,2)+1))&lt;2,"0"&amp;(RIGHT(AB1096,2)+1),(RIGHT(AB1096,2)-1))),"")</f>
        <v>1398.02.11</v>
      </c>
      <c r="AC1095" s="259" t="str">
        <f ca="1">LEFT(Table_Merge1[[#This Row],[Column2]],4)</f>
        <v>1398</v>
      </c>
      <c r="AD1095" s="259" t="str">
        <f ca="1">RIGHT(LEFT(Table_Merge1[[#This Row],[Column2]],7),2)</f>
        <v>02</v>
      </c>
      <c r="AE1095" s="259" t="str">
        <f ca="1">RIGHT(Table_Merge1[[#This Row],[Column2]],2)</f>
        <v>11</v>
      </c>
      <c r="AF1095">
        <v>2</v>
      </c>
      <c r="AG1095">
        <v>11</v>
      </c>
      <c r="AH1095" s="260">
        <v>2019</v>
      </c>
      <c r="AI1095" t="s">
        <v>3439</v>
      </c>
      <c r="AJ1095" s="260">
        <v>1</v>
      </c>
      <c r="AK1095">
        <v>1282.3</v>
      </c>
      <c r="AL1095">
        <v>1832</v>
      </c>
      <c r="AM1095">
        <v>1250250</v>
      </c>
      <c r="AO1095">
        <v>95115.25</v>
      </c>
      <c r="AP1095" s="287">
        <f>IFERROR(IF(Table_Merge1[[#This Row],[LME Zinc stock]]*Table_Merge1[[#This Row],[Nima.مقدار]]=0,"",Table_Merge1[[#This Row],[LME Zinc stock]]*Table_Merge1[[#This Row],[Nima.مقدار]]),"")</f>
        <v>118917841312.5</v>
      </c>
      <c r="AQ1095" s="287">
        <f>IFERROR(IF(Table_Merge1[[#This Row],[LME Zinc 3-month]]*Table_Merge1[[#This Row],[Nima.مقدار]]=0,"",Table_Merge1[[#This Row],[LME Zinc 3-month]]*Table_Merge1[[#This Row],[Nima.مقدار]]),"")</f>
        <v>174251138</v>
      </c>
      <c r="AR1095" s="288" t="str">
        <f>IFERROR(IF(Table_Merge1[[#This Row],[LME Zinc stock]]*Table_Merge1[[#This Row],[Azad.Sell]]=0,"",Table_Merge1[[#This Row],[LME Zinc stock]]*Table_Merge1[[#This Row],[Azad.Sell]]),"")</f>
        <v/>
      </c>
      <c r="AS1095" s="288" t="str">
        <f>IFERROR(IF(Table_Merge1[[#This Row],[LME Zinc 3-month]]*Table_Merge1[[#This Row],[Azad.Sell]]=0,"",Table_Merge1[[#This Row],[LME Zinc 3-month]]*Table_Merge1[[#This Row],[Azad.Sell]]),"")</f>
        <v/>
      </c>
      <c r="AT1095"/>
    </row>
    <row r="1096" spans="1:46" x14ac:dyDescent="0.25">
      <c r="A1096" s="258">
        <v>42372</v>
      </c>
      <c r="B10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1394.10.13</v>
      </c>
      <c r="C1096" s="195">
        <f t="shared" ca="1" si="53"/>
        <v>1394</v>
      </c>
      <c r="D10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096" s="195">
        <f>_xlfn.NUMBERVALUE(RIGHT(Table11[[#This Row],[تاریخ شمسی]],2))</f>
        <v>13</v>
      </c>
      <c r="F10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10-13</v>
      </c>
      <c r="G1096" s="195" t="s">
        <v>1247</v>
      </c>
      <c r="I1096" s="259">
        <v>44894</v>
      </c>
      <c r="J1096">
        <v>35900</v>
      </c>
      <c r="L1096" s="259">
        <v>42372</v>
      </c>
      <c r="M1096">
        <v>36629</v>
      </c>
      <c r="O1096" s="283">
        <f>IFERROR(DATE(Table7[[#This Row],[year]],MONTH(DATEVALUE(Table7[[#This Row],[month]]&amp;"1")),Table7[[#This Row],[day]]),"")</f>
        <v>43503</v>
      </c>
      <c r="P1096" s="257" t="s">
        <v>4521</v>
      </c>
      <c r="Q1096" s="257">
        <v>2019</v>
      </c>
      <c r="R1096" s="257" t="s">
        <v>3433</v>
      </c>
      <c r="S1096" s="257">
        <v>7</v>
      </c>
      <c r="T1096" s="257">
        <v>1306.5999999999999</v>
      </c>
      <c r="U1096" s="257">
        <v>1856</v>
      </c>
      <c r="V1096" s="257">
        <v>1250000</v>
      </c>
      <c r="X1096" s="260">
        <v>43585</v>
      </c>
      <c r="Y1096" t="s">
        <v>8565</v>
      </c>
      <c r="Z1096" s="260">
        <v>5</v>
      </c>
      <c r="AA1096">
        <v>1398</v>
      </c>
      <c r="AB1096" s="260" t="str">
        <f ca="1">IFERROR(IFERROR(VLOOKUP(Table_Merge1[[#This Row],[Column1]],Table11[#All],2,FALSE),LEFT(AB1097,8)&amp;IF(LEN((RIGHT(AB1097,2)+1))&lt;2,"0"&amp;(RIGHT(AB1097,2)+1),(RIGHT(AB1097,2)-1))),"")</f>
        <v>1398.02.10</v>
      </c>
      <c r="AC1096" s="259" t="str">
        <f ca="1">LEFT(Table_Merge1[[#This Row],[Column2]],4)</f>
        <v>1398</v>
      </c>
      <c r="AD1096" s="259" t="str">
        <f ca="1">RIGHT(LEFT(Table_Merge1[[#This Row],[Column2]],7),2)</f>
        <v>02</v>
      </c>
      <c r="AE1096" s="259" t="str">
        <f ca="1">RIGHT(Table_Merge1[[#This Row],[Column2]],2)</f>
        <v>10</v>
      </c>
      <c r="AF1096">
        <v>2</v>
      </c>
      <c r="AG1096">
        <v>10</v>
      </c>
      <c r="AH1096" s="260">
        <v>2019</v>
      </c>
      <c r="AI1096" t="s">
        <v>3437</v>
      </c>
      <c r="AJ1096" s="260">
        <v>30</v>
      </c>
      <c r="AK1096">
        <v>1285.1500000000001</v>
      </c>
      <c r="AL1096">
        <v>1801</v>
      </c>
      <c r="AM1096">
        <v>1261450</v>
      </c>
      <c r="AO1096">
        <v>94351.5</v>
      </c>
      <c r="AP1096" s="287">
        <f>IFERROR(IF(Table_Merge1[[#This Row],[LME Zinc stock]]*Table_Merge1[[#This Row],[Nima.مقدار]]=0,"",Table_Merge1[[#This Row],[LME Zinc stock]]*Table_Merge1[[#This Row],[Nima.مقدار]]),"")</f>
        <v>119019699675</v>
      </c>
      <c r="AQ1096" s="287">
        <f>IFERROR(IF(Table_Merge1[[#This Row],[LME Zinc 3-month]]*Table_Merge1[[#This Row],[Nima.مقدار]]=0,"",Table_Merge1[[#This Row],[LME Zinc 3-month]]*Table_Merge1[[#This Row],[Nima.مقدار]]),"")</f>
        <v>169927051.5</v>
      </c>
      <c r="AR1096" s="288" t="str">
        <f>IFERROR(IF(Table_Merge1[[#This Row],[LME Zinc stock]]*Table_Merge1[[#This Row],[Azad.Sell]]=0,"",Table_Merge1[[#This Row],[LME Zinc stock]]*Table_Merge1[[#This Row],[Azad.Sell]]),"")</f>
        <v/>
      </c>
      <c r="AS1096" s="288" t="str">
        <f>IFERROR(IF(Table_Merge1[[#This Row],[LME Zinc 3-month]]*Table_Merge1[[#This Row],[Azad.Sell]]=0,"",Table_Merge1[[#This Row],[LME Zinc 3-month]]*Table_Merge1[[#This Row],[Azad.Sell]]),"")</f>
        <v/>
      </c>
      <c r="AT1096"/>
    </row>
    <row r="1097" spans="1:46" x14ac:dyDescent="0.25">
      <c r="A1097" s="258">
        <v>42373</v>
      </c>
      <c r="B10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1394.10.14</v>
      </c>
      <c r="C1097" s="195">
        <f t="shared" ca="1" si="53"/>
        <v>1394</v>
      </c>
      <c r="D10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097" s="195">
        <f>_xlfn.NUMBERVALUE(RIGHT(Table11[[#This Row],[تاریخ شمسی]],2))</f>
        <v>14</v>
      </c>
      <c r="F10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10-14</v>
      </c>
      <c r="G1097" s="195" t="s">
        <v>1248</v>
      </c>
      <c r="I1097" s="259">
        <v>44895</v>
      </c>
      <c r="J1097">
        <v>36170</v>
      </c>
      <c r="L1097" s="259">
        <v>42373</v>
      </c>
      <c r="M1097">
        <v>36615</v>
      </c>
      <c r="O1097" s="284">
        <f>IFERROR(DATE(Table7[[#This Row],[year]],MONTH(DATEVALUE(Table7[[#This Row],[month]]&amp;"1")),Table7[[#This Row],[day]]),"")</f>
        <v>43502</v>
      </c>
      <c r="P1097" s="195" t="s">
        <v>4522</v>
      </c>
      <c r="Q1097" s="195">
        <v>2019</v>
      </c>
      <c r="R1097" s="195" t="s">
        <v>3433</v>
      </c>
      <c r="S1097" s="195">
        <v>6</v>
      </c>
      <c r="T1097" s="195">
        <v>1313.35</v>
      </c>
      <c r="U1097" s="195">
        <v>1862</v>
      </c>
      <c r="V1097" s="195">
        <v>1255725</v>
      </c>
      <c r="X1097" s="260">
        <v>43584</v>
      </c>
      <c r="Y1097" t="s">
        <v>8564</v>
      </c>
      <c r="Z1097" s="260">
        <v>5</v>
      </c>
      <c r="AA1097">
        <v>1398</v>
      </c>
      <c r="AB1097" s="260" t="str">
        <f ca="1">IFERROR(IFERROR(VLOOKUP(Table_Merge1[[#This Row],[Column1]],Table11[#All],2,FALSE),LEFT(AB1098,8)&amp;IF(LEN((RIGHT(AB1098,2)+1))&lt;2,"0"&amp;(RIGHT(AB1098,2)+1),(RIGHT(AB1098,2)-1))),"")</f>
        <v>1398.02.09</v>
      </c>
      <c r="AC1097" s="259" t="str">
        <f ca="1">LEFT(Table_Merge1[[#This Row],[Column2]],4)</f>
        <v>1398</v>
      </c>
      <c r="AD1097" s="259" t="str">
        <f ca="1">RIGHT(LEFT(Table_Merge1[[#This Row],[Column2]],7),2)</f>
        <v>02</v>
      </c>
      <c r="AE1097" s="259" t="str">
        <f ca="1">RIGHT(Table_Merge1[[#This Row],[Column2]],2)</f>
        <v>09</v>
      </c>
      <c r="AF1097">
        <v>2</v>
      </c>
      <c r="AG1097">
        <v>9</v>
      </c>
      <c r="AH1097" s="260">
        <v>2019</v>
      </c>
      <c r="AI1097" t="s">
        <v>3437</v>
      </c>
      <c r="AJ1097" s="260">
        <v>29</v>
      </c>
      <c r="AK1097">
        <v>1282.1500000000001</v>
      </c>
      <c r="AL1097">
        <v>1800.5</v>
      </c>
      <c r="AM1097">
        <v>1266575</v>
      </c>
      <c r="AO1097">
        <v>92824</v>
      </c>
      <c r="AP1097" s="287">
        <f>IFERROR(IF(Table_Merge1[[#This Row],[LME Zinc stock]]*Table_Merge1[[#This Row],[Nima.مقدار]]=0,"",Table_Merge1[[#This Row],[LME Zinc stock]]*Table_Merge1[[#This Row],[Nima.مقدار]]),"")</f>
        <v>117568557800</v>
      </c>
      <c r="AQ1097" s="287">
        <f>IFERROR(IF(Table_Merge1[[#This Row],[LME Zinc 3-month]]*Table_Merge1[[#This Row],[Nima.مقدار]]=0,"",Table_Merge1[[#This Row],[LME Zinc 3-month]]*Table_Merge1[[#This Row],[Nima.مقدار]]),"")</f>
        <v>167129612</v>
      </c>
      <c r="AR1097" s="288" t="str">
        <f>IFERROR(IF(Table_Merge1[[#This Row],[LME Zinc stock]]*Table_Merge1[[#This Row],[Azad.Sell]]=0,"",Table_Merge1[[#This Row],[LME Zinc stock]]*Table_Merge1[[#This Row],[Azad.Sell]]),"")</f>
        <v/>
      </c>
      <c r="AS1097" s="288" t="str">
        <f>IFERROR(IF(Table_Merge1[[#This Row],[LME Zinc 3-month]]*Table_Merge1[[#This Row],[Azad.Sell]]=0,"",Table_Merge1[[#This Row],[LME Zinc 3-month]]*Table_Merge1[[#This Row],[Azad.Sell]]),"")</f>
        <v/>
      </c>
      <c r="AT1097"/>
    </row>
    <row r="1098" spans="1:46" x14ac:dyDescent="0.25">
      <c r="A1098" s="258">
        <v>42374</v>
      </c>
      <c r="B10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1394.10.15</v>
      </c>
      <c r="C1098" s="195">
        <f t="shared" ca="1" si="53"/>
        <v>1394</v>
      </c>
      <c r="D10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098" s="195">
        <f>_xlfn.NUMBERVALUE(RIGHT(Table11[[#This Row],[تاریخ شمسی]],2))</f>
        <v>15</v>
      </c>
      <c r="F10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10-15</v>
      </c>
      <c r="G1098" s="195" t="s">
        <v>1249</v>
      </c>
      <c r="I1098" s="259">
        <v>44896</v>
      </c>
      <c r="J1098">
        <v>36260</v>
      </c>
      <c r="L1098" s="259">
        <v>42374</v>
      </c>
      <c r="M1098">
        <v>36713</v>
      </c>
      <c r="O1098" s="283">
        <f>IFERROR(DATE(Table7[[#This Row],[year]],MONTH(DATEVALUE(Table7[[#This Row],[month]]&amp;"1")),Table7[[#This Row],[day]]),"")</f>
        <v>43501</v>
      </c>
      <c r="P1098" s="257" t="s">
        <v>4523</v>
      </c>
      <c r="Q1098" s="257">
        <v>2019</v>
      </c>
      <c r="R1098" s="257" t="s">
        <v>3433</v>
      </c>
      <c r="S1098" s="257">
        <v>5</v>
      </c>
      <c r="T1098" s="257">
        <v>1314</v>
      </c>
      <c r="U1098" s="257">
        <v>1854</v>
      </c>
      <c r="V1098" s="257">
        <v>1260325</v>
      </c>
      <c r="X1098" s="260">
        <v>43581</v>
      </c>
      <c r="Z1098" s="260">
        <v>5</v>
      </c>
      <c r="AB1098" s="260" t="str">
        <f ca="1">IFERROR(IFERROR(VLOOKUP(Table_Merge1[[#This Row],[Column1]],Table11[#All],2,FALSE),LEFT(AB1099,8)&amp;IF(LEN((RIGHT(AB1099,2)+1))&lt;2,"0"&amp;(RIGHT(AB1099,2)+1),(RIGHT(AB1099,2)-1))),"")</f>
        <v>1398.02.06</v>
      </c>
      <c r="AC1098" s="259" t="str">
        <f ca="1">LEFT(Table_Merge1[[#This Row],[Column2]],4)</f>
        <v>1398</v>
      </c>
      <c r="AD1098" s="259" t="str">
        <f ca="1">RIGHT(LEFT(Table_Merge1[[#This Row],[Column2]],7),2)</f>
        <v>02</v>
      </c>
      <c r="AE1098" s="259" t="str">
        <f ca="1">RIGHT(Table_Merge1[[#This Row],[Column2]],2)</f>
        <v>06</v>
      </c>
      <c r="AH1098" s="260">
        <v>2019</v>
      </c>
      <c r="AI1098" t="s">
        <v>3437</v>
      </c>
      <c r="AJ1098" s="260">
        <v>26</v>
      </c>
      <c r="AK1098">
        <v>1281.5</v>
      </c>
      <c r="AL1098">
        <v>1799</v>
      </c>
      <c r="AM1098">
        <v>1274450</v>
      </c>
      <c r="AP1098" s="287" t="str">
        <f>IFERROR(IF(Table_Merge1[[#This Row],[LME Zinc stock]]*Table_Merge1[[#This Row],[Nima.مقدار]]=0,"",Table_Merge1[[#This Row],[LME Zinc stock]]*Table_Merge1[[#This Row],[Nima.مقدار]]),"")</f>
        <v/>
      </c>
      <c r="AQ1098" s="287" t="str">
        <f>IFERROR(IF(Table_Merge1[[#This Row],[LME Zinc 3-month]]*Table_Merge1[[#This Row],[Nima.مقدار]]=0,"",Table_Merge1[[#This Row],[LME Zinc 3-month]]*Table_Merge1[[#This Row],[Nima.مقدار]]),"")</f>
        <v/>
      </c>
      <c r="AR1098" s="288" t="str">
        <f>IFERROR(IF(Table_Merge1[[#This Row],[LME Zinc stock]]*Table_Merge1[[#This Row],[Azad.Sell]]=0,"",Table_Merge1[[#This Row],[LME Zinc stock]]*Table_Merge1[[#This Row],[Azad.Sell]]),"")</f>
        <v/>
      </c>
      <c r="AS1098" s="288" t="str">
        <f>IFERROR(IF(Table_Merge1[[#This Row],[LME Zinc 3-month]]*Table_Merge1[[#This Row],[Azad.Sell]]=0,"",Table_Merge1[[#This Row],[LME Zinc 3-month]]*Table_Merge1[[#This Row],[Azad.Sell]]),"")</f>
        <v/>
      </c>
      <c r="AT1098"/>
    </row>
    <row r="1099" spans="1:46" x14ac:dyDescent="0.25">
      <c r="A1099" s="258">
        <v>42375</v>
      </c>
      <c r="B10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1394.10.16</v>
      </c>
      <c r="C1099" s="195">
        <f t="shared" ca="1" si="53"/>
        <v>1394</v>
      </c>
      <c r="D10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099" s="195">
        <f>_xlfn.NUMBERVALUE(RIGHT(Table11[[#This Row],[تاریخ شمسی]],2))</f>
        <v>16</v>
      </c>
      <c r="F10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10-16</v>
      </c>
      <c r="G1099" s="195" t="s">
        <v>1250</v>
      </c>
      <c r="I1099" s="259">
        <v>44897</v>
      </c>
      <c r="J1099">
        <v>36230</v>
      </c>
      <c r="L1099" s="259">
        <v>42375</v>
      </c>
      <c r="M1099">
        <v>36637</v>
      </c>
      <c r="O1099" s="284">
        <f>IFERROR(DATE(Table7[[#This Row],[year]],MONTH(DATEVALUE(Table7[[#This Row],[month]]&amp;"1")),Table7[[#This Row],[day]]),"")</f>
        <v>43500</v>
      </c>
      <c r="P1099" s="195" t="s">
        <v>4524</v>
      </c>
      <c r="Q1099" s="195">
        <v>2019</v>
      </c>
      <c r="R1099" s="195" t="s">
        <v>3433</v>
      </c>
      <c r="S1099" s="195">
        <v>4</v>
      </c>
      <c r="T1099" s="195">
        <v>1311</v>
      </c>
      <c r="U1099" s="195">
        <v>1863</v>
      </c>
      <c r="V1099" s="195">
        <v>1266600</v>
      </c>
      <c r="X1099" s="260">
        <v>43580</v>
      </c>
      <c r="Z1099" s="260">
        <v>5</v>
      </c>
      <c r="AB1099" s="260" t="str">
        <f ca="1">IFERROR(IFERROR(VLOOKUP(Table_Merge1[[#This Row],[Column1]],Table11[#All],2,FALSE),LEFT(AB1100,8)&amp;IF(LEN((RIGHT(AB1100,2)+1))&lt;2,"0"&amp;(RIGHT(AB1100,2)+1),(RIGHT(AB1100,2)-1))),"")</f>
        <v>1398.02.05</v>
      </c>
      <c r="AC1099" s="259" t="str">
        <f ca="1">LEFT(Table_Merge1[[#This Row],[Column2]],4)</f>
        <v>1398</v>
      </c>
      <c r="AD1099" s="259" t="str">
        <f ca="1">RIGHT(LEFT(Table_Merge1[[#This Row],[Column2]],7),2)</f>
        <v>02</v>
      </c>
      <c r="AE1099" s="259" t="str">
        <f ca="1">RIGHT(Table_Merge1[[#This Row],[Column2]],2)</f>
        <v>05</v>
      </c>
      <c r="AH1099" s="260">
        <v>2019</v>
      </c>
      <c r="AI1099" t="s">
        <v>3437</v>
      </c>
      <c r="AJ1099" s="260">
        <v>25</v>
      </c>
      <c r="AK1099">
        <v>1277.8499999999999</v>
      </c>
      <c r="AL1099">
        <v>1800</v>
      </c>
      <c r="AM1099">
        <v>1275200</v>
      </c>
      <c r="AP1099" s="287" t="str">
        <f>IFERROR(IF(Table_Merge1[[#This Row],[LME Zinc stock]]*Table_Merge1[[#This Row],[Nima.مقدار]]=0,"",Table_Merge1[[#This Row],[LME Zinc stock]]*Table_Merge1[[#This Row],[Nima.مقدار]]),"")</f>
        <v/>
      </c>
      <c r="AQ1099" s="287" t="str">
        <f>IFERROR(IF(Table_Merge1[[#This Row],[LME Zinc 3-month]]*Table_Merge1[[#This Row],[Nima.مقدار]]=0,"",Table_Merge1[[#This Row],[LME Zinc 3-month]]*Table_Merge1[[#This Row],[Nima.مقدار]]),"")</f>
        <v/>
      </c>
      <c r="AR1099" s="288" t="str">
        <f>IFERROR(IF(Table_Merge1[[#This Row],[LME Zinc stock]]*Table_Merge1[[#This Row],[Azad.Sell]]=0,"",Table_Merge1[[#This Row],[LME Zinc stock]]*Table_Merge1[[#This Row],[Azad.Sell]]),"")</f>
        <v/>
      </c>
      <c r="AS1099" s="288" t="str">
        <f>IFERROR(IF(Table_Merge1[[#This Row],[LME Zinc 3-month]]*Table_Merge1[[#This Row],[Azad.Sell]]=0,"",Table_Merge1[[#This Row],[LME Zinc 3-month]]*Table_Merge1[[#This Row],[Azad.Sell]]),"")</f>
        <v/>
      </c>
      <c r="AT1099"/>
    </row>
    <row r="1100" spans="1:46" x14ac:dyDescent="0.25">
      <c r="A1100" s="258">
        <v>42376</v>
      </c>
      <c r="B11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1394.10.17</v>
      </c>
      <c r="C1100" s="195">
        <f t="shared" ca="1" si="53"/>
        <v>1394</v>
      </c>
      <c r="D11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100" s="195">
        <f>_xlfn.NUMBERVALUE(RIGHT(Table11[[#This Row],[تاریخ شمسی]],2))</f>
        <v>17</v>
      </c>
      <c r="F11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10-17</v>
      </c>
      <c r="G1100" s="195" t="s">
        <v>1251</v>
      </c>
      <c r="I1100" s="259">
        <v>44898</v>
      </c>
      <c r="J1100">
        <v>36170</v>
      </c>
      <c r="L1100" s="259">
        <v>42376</v>
      </c>
      <c r="M1100">
        <v>36873</v>
      </c>
      <c r="O1100" s="283">
        <f>IFERROR(DATE(Table7[[#This Row],[year]],MONTH(DATEVALUE(Table7[[#This Row],[month]]&amp;"1")),Table7[[#This Row],[day]]),"")</f>
        <v>43497</v>
      </c>
      <c r="P1100" s="257" t="s">
        <v>4525</v>
      </c>
      <c r="Q1100" s="257">
        <v>2019</v>
      </c>
      <c r="R1100" s="257" t="s">
        <v>3433</v>
      </c>
      <c r="S1100" s="257">
        <v>1</v>
      </c>
      <c r="T1100" s="257">
        <v>1320.75</v>
      </c>
      <c r="U1100" s="257">
        <v>1851</v>
      </c>
      <c r="V1100" s="257">
        <v>1273500</v>
      </c>
      <c r="X1100" s="260">
        <v>43579</v>
      </c>
      <c r="Y1100" t="s">
        <v>8563</v>
      </c>
      <c r="Z1100" s="260">
        <v>5</v>
      </c>
      <c r="AA1100">
        <v>1398</v>
      </c>
      <c r="AB1100" s="260" t="str">
        <f ca="1">IFERROR(IFERROR(VLOOKUP(Table_Merge1[[#This Row],[Column1]],Table11[#All],2,FALSE),LEFT(AB1101,8)&amp;IF(LEN((RIGHT(AB1101,2)+1))&lt;2,"0"&amp;(RIGHT(AB1101,2)+1),(RIGHT(AB1101,2)-1))),"")</f>
        <v>1398.02.04</v>
      </c>
      <c r="AC1100" s="259" t="str">
        <f ca="1">LEFT(Table_Merge1[[#This Row],[Column2]],4)</f>
        <v>1398</v>
      </c>
      <c r="AD1100" s="259" t="str">
        <f ca="1">RIGHT(LEFT(Table_Merge1[[#This Row],[Column2]],7),2)</f>
        <v>02</v>
      </c>
      <c r="AE1100" s="259" t="str">
        <f ca="1">RIGHT(Table_Merge1[[#This Row],[Column2]],2)</f>
        <v>04</v>
      </c>
      <c r="AF1100">
        <v>2</v>
      </c>
      <c r="AG1100">
        <v>4</v>
      </c>
      <c r="AH1100" s="260">
        <v>2019</v>
      </c>
      <c r="AI1100" t="s">
        <v>3437</v>
      </c>
      <c r="AJ1100" s="260">
        <v>24</v>
      </c>
      <c r="AK1100">
        <v>1273.8</v>
      </c>
      <c r="AL1100">
        <v>1798.5</v>
      </c>
      <c r="AM1100">
        <v>1263400</v>
      </c>
      <c r="AO1100">
        <v>92867</v>
      </c>
      <c r="AP1100" s="287">
        <f>IFERROR(IF(Table_Merge1[[#This Row],[LME Zinc stock]]*Table_Merge1[[#This Row],[Nima.مقدار]]=0,"",Table_Merge1[[#This Row],[LME Zinc stock]]*Table_Merge1[[#This Row],[Nima.مقدار]]),"")</f>
        <v>117328167800</v>
      </c>
      <c r="AQ1100" s="287">
        <f>IFERROR(IF(Table_Merge1[[#This Row],[LME Zinc 3-month]]*Table_Merge1[[#This Row],[Nima.مقدار]]=0,"",Table_Merge1[[#This Row],[LME Zinc 3-month]]*Table_Merge1[[#This Row],[Nima.مقدار]]),"")</f>
        <v>167021299.5</v>
      </c>
      <c r="AR1100" s="288" t="str">
        <f>IFERROR(IF(Table_Merge1[[#This Row],[LME Zinc stock]]*Table_Merge1[[#This Row],[Azad.Sell]]=0,"",Table_Merge1[[#This Row],[LME Zinc stock]]*Table_Merge1[[#This Row],[Azad.Sell]]),"")</f>
        <v/>
      </c>
      <c r="AS1100" s="288" t="str">
        <f>IFERROR(IF(Table_Merge1[[#This Row],[LME Zinc 3-month]]*Table_Merge1[[#This Row],[Azad.Sell]]=0,"",Table_Merge1[[#This Row],[LME Zinc 3-month]]*Table_Merge1[[#This Row],[Azad.Sell]]),"")</f>
        <v/>
      </c>
      <c r="AT1100"/>
    </row>
    <row r="1101" spans="1:46" x14ac:dyDescent="0.25">
      <c r="A1101" s="258">
        <v>42378</v>
      </c>
      <c r="B11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1394.10.19</v>
      </c>
      <c r="C1101" s="195">
        <f t="shared" ca="1" si="53"/>
        <v>1394</v>
      </c>
      <c r="D11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101" s="195">
        <f>_xlfn.NUMBERVALUE(RIGHT(Table11[[#This Row],[تاریخ شمسی]],2))</f>
        <v>19</v>
      </c>
      <c r="F11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10-19</v>
      </c>
      <c r="G1101" s="195" t="s">
        <v>1252</v>
      </c>
      <c r="I1101" s="259">
        <v>44899</v>
      </c>
      <c r="J1101">
        <v>36370</v>
      </c>
      <c r="L1101" s="259">
        <v>42378</v>
      </c>
      <c r="M1101">
        <v>36765</v>
      </c>
      <c r="O1101" s="284">
        <f>IFERROR(DATE(Table7[[#This Row],[year]],MONTH(DATEVALUE(Table7[[#This Row],[month]]&amp;"1")),Table7[[#This Row],[day]]),"")</f>
        <v>43496</v>
      </c>
      <c r="P1101" s="195" t="s">
        <v>4526</v>
      </c>
      <c r="Q1101" s="195">
        <v>2019</v>
      </c>
      <c r="R1101" s="195" t="s">
        <v>3431</v>
      </c>
      <c r="S1101" s="195">
        <v>31</v>
      </c>
      <c r="T1101" s="195">
        <v>1322.5</v>
      </c>
      <c r="U1101" s="195">
        <v>1866</v>
      </c>
      <c r="V1101" s="195">
        <v>1286025</v>
      </c>
      <c r="X1101" s="260">
        <v>43578</v>
      </c>
      <c r="Y1101" t="s">
        <v>8562</v>
      </c>
      <c r="Z1101" s="260">
        <v>5</v>
      </c>
      <c r="AA1101">
        <v>1398</v>
      </c>
      <c r="AB1101" s="260" t="str">
        <f ca="1">IFERROR(IFERROR(VLOOKUP(Table_Merge1[[#This Row],[Column1]],Table11[#All],2,FALSE),LEFT(AB1102,8)&amp;IF(LEN((RIGHT(AB1102,2)+1))&lt;2,"0"&amp;(RIGHT(AB1102,2)+1),(RIGHT(AB1102,2)-1))),"")</f>
        <v>1398.02.03</v>
      </c>
      <c r="AC1101" s="259" t="str">
        <f ca="1">LEFT(Table_Merge1[[#This Row],[Column2]],4)</f>
        <v>1398</v>
      </c>
      <c r="AD1101" s="259" t="str">
        <f ca="1">RIGHT(LEFT(Table_Merge1[[#This Row],[Column2]],7),2)</f>
        <v>02</v>
      </c>
      <c r="AE1101" s="259" t="str">
        <f ca="1">RIGHT(Table_Merge1[[#This Row],[Column2]],2)</f>
        <v>03</v>
      </c>
      <c r="AF1101">
        <v>2</v>
      </c>
      <c r="AG1101">
        <v>3</v>
      </c>
      <c r="AH1101" s="260">
        <v>2019</v>
      </c>
      <c r="AI1101" t="s">
        <v>3437</v>
      </c>
      <c r="AJ1101" s="260">
        <v>23</v>
      </c>
      <c r="AK1101">
        <v>1273.45</v>
      </c>
      <c r="AL1101">
        <v>1811</v>
      </c>
      <c r="AM1101">
        <v>1250250</v>
      </c>
      <c r="AO1101">
        <v>92910</v>
      </c>
      <c r="AP1101" s="287">
        <f>IFERROR(IF(Table_Merge1[[#This Row],[LME Zinc stock]]*Table_Merge1[[#This Row],[Nima.مقدار]]=0,"",Table_Merge1[[#This Row],[LME Zinc stock]]*Table_Merge1[[#This Row],[Nima.مقدار]]),"")</f>
        <v>116160727500</v>
      </c>
      <c r="AQ1101" s="287">
        <f>IFERROR(IF(Table_Merge1[[#This Row],[LME Zinc 3-month]]*Table_Merge1[[#This Row],[Nima.مقدار]]=0,"",Table_Merge1[[#This Row],[LME Zinc 3-month]]*Table_Merge1[[#This Row],[Nima.مقدار]]),"")</f>
        <v>168260010</v>
      </c>
      <c r="AR1101" s="288" t="str">
        <f>IFERROR(IF(Table_Merge1[[#This Row],[LME Zinc stock]]*Table_Merge1[[#This Row],[Azad.Sell]]=0,"",Table_Merge1[[#This Row],[LME Zinc stock]]*Table_Merge1[[#This Row],[Azad.Sell]]),"")</f>
        <v/>
      </c>
      <c r="AS1101" s="288" t="str">
        <f>IFERROR(IF(Table_Merge1[[#This Row],[LME Zinc 3-month]]*Table_Merge1[[#This Row],[Azad.Sell]]=0,"",Table_Merge1[[#This Row],[LME Zinc 3-month]]*Table_Merge1[[#This Row],[Azad.Sell]]),"")</f>
        <v/>
      </c>
      <c r="AT1101"/>
    </row>
    <row r="1102" spans="1:46" x14ac:dyDescent="0.25">
      <c r="A1102" s="258">
        <v>42379</v>
      </c>
      <c r="B11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1394.10.20</v>
      </c>
      <c r="C1102" s="195">
        <f t="shared" ca="1" si="53"/>
        <v>1394</v>
      </c>
      <c r="D11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102" s="195">
        <f>_xlfn.NUMBERVALUE(RIGHT(Table11[[#This Row],[تاریخ شمسی]],2))</f>
        <v>20</v>
      </c>
      <c r="F11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10-20</v>
      </c>
      <c r="G1102" s="195" t="s">
        <v>1253</v>
      </c>
      <c r="I1102" s="259">
        <v>44900</v>
      </c>
      <c r="J1102">
        <v>36350</v>
      </c>
      <c r="L1102" s="259">
        <v>42379</v>
      </c>
      <c r="M1102">
        <v>36971</v>
      </c>
      <c r="O1102" s="283">
        <f>IFERROR(DATE(Table7[[#This Row],[year]],MONTH(DATEVALUE(Table7[[#This Row],[month]]&amp;"1")),Table7[[#This Row],[day]]),"")</f>
        <v>43495</v>
      </c>
      <c r="P1102" s="257" t="s">
        <v>4527</v>
      </c>
      <c r="Q1102" s="257">
        <v>2019</v>
      </c>
      <c r="R1102" s="257" t="s">
        <v>3431</v>
      </c>
      <c r="S1102" s="257">
        <v>30</v>
      </c>
      <c r="T1102" s="257">
        <v>1312.95</v>
      </c>
      <c r="U1102" s="257">
        <v>1869.5</v>
      </c>
      <c r="V1102" s="257">
        <v>1292175</v>
      </c>
      <c r="X1102" s="260">
        <v>43573</v>
      </c>
      <c r="Z1102" s="260">
        <v>5</v>
      </c>
      <c r="AB1102" s="260" t="str">
        <f ca="1">IFERROR(IFERROR(VLOOKUP(Table_Merge1[[#This Row],[Column1]],Table11[#All],2,FALSE),LEFT(AB1103,8)&amp;IF(LEN((RIGHT(AB1103,2)+1))&lt;2,"0"&amp;(RIGHT(AB1103,2)+1),(RIGHT(AB1103,2)-1))),"")</f>
        <v>1398.01.27</v>
      </c>
      <c r="AC1102" s="259" t="str">
        <f ca="1">LEFT(Table_Merge1[[#This Row],[Column2]],4)</f>
        <v>1398</v>
      </c>
      <c r="AD1102" s="259" t="str">
        <f ca="1">RIGHT(LEFT(Table_Merge1[[#This Row],[Column2]],7),2)</f>
        <v>01</v>
      </c>
      <c r="AE1102" s="259" t="str">
        <f ca="1">RIGHT(Table_Merge1[[#This Row],[Column2]],2)</f>
        <v>27</v>
      </c>
      <c r="AH1102" s="260">
        <v>2019</v>
      </c>
      <c r="AI1102" t="s">
        <v>3437</v>
      </c>
      <c r="AJ1102" s="260">
        <v>18</v>
      </c>
      <c r="AK1102">
        <v>1276.5</v>
      </c>
      <c r="AL1102">
        <v>1817.5</v>
      </c>
      <c r="AM1102">
        <v>1227650</v>
      </c>
      <c r="AP1102" s="287" t="str">
        <f>IFERROR(IF(Table_Merge1[[#This Row],[LME Zinc stock]]*Table_Merge1[[#This Row],[Nima.مقدار]]=0,"",Table_Merge1[[#This Row],[LME Zinc stock]]*Table_Merge1[[#This Row],[Nima.مقدار]]),"")</f>
        <v/>
      </c>
      <c r="AQ1102" s="287" t="str">
        <f>IFERROR(IF(Table_Merge1[[#This Row],[LME Zinc 3-month]]*Table_Merge1[[#This Row],[Nima.مقدار]]=0,"",Table_Merge1[[#This Row],[LME Zinc 3-month]]*Table_Merge1[[#This Row],[Nima.مقدار]]),"")</f>
        <v/>
      </c>
      <c r="AR1102" s="288" t="str">
        <f>IFERROR(IF(Table_Merge1[[#This Row],[LME Zinc stock]]*Table_Merge1[[#This Row],[Azad.Sell]]=0,"",Table_Merge1[[#This Row],[LME Zinc stock]]*Table_Merge1[[#This Row],[Azad.Sell]]),"")</f>
        <v/>
      </c>
      <c r="AS1102" s="288" t="str">
        <f>IFERROR(IF(Table_Merge1[[#This Row],[LME Zinc 3-month]]*Table_Merge1[[#This Row],[Azad.Sell]]=0,"",Table_Merge1[[#This Row],[LME Zinc 3-month]]*Table_Merge1[[#This Row],[Azad.Sell]]),"")</f>
        <v/>
      </c>
      <c r="AT1102"/>
    </row>
    <row r="1103" spans="1:46" x14ac:dyDescent="0.25">
      <c r="A1103" s="258">
        <v>42380</v>
      </c>
      <c r="B11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1394.10.21</v>
      </c>
      <c r="C1103" s="195">
        <f t="shared" ca="1" si="53"/>
        <v>1394</v>
      </c>
      <c r="D11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103" s="195">
        <f>_xlfn.NUMBERVALUE(RIGHT(Table11[[#This Row],[تاریخ شمسی]],2))</f>
        <v>21</v>
      </c>
      <c r="F11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10-21</v>
      </c>
      <c r="G1103" s="195" t="s">
        <v>1254</v>
      </c>
      <c r="I1103" s="259">
        <v>44901</v>
      </c>
      <c r="J1103">
        <v>36190</v>
      </c>
      <c r="L1103" s="259">
        <v>42380</v>
      </c>
      <c r="M1103">
        <v>36904</v>
      </c>
      <c r="O1103" s="284">
        <f>IFERROR(DATE(Table7[[#This Row],[year]],MONTH(DATEVALUE(Table7[[#This Row],[month]]&amp;"1")),Table7[[#This Row],[day]]),"")</f>
        <v>43494</v>
      </c>
      <c r="P1103" s="195" t="s">
        <v>4528</v>
      </c>
      <c r="Q1103" s="195">
        <v>2019</v>
      </c>
      <c r="R1103" s="195" t="s">
        <v>3431</v>
      </c>
      <c r="S1103" s="195">
        <v>29</v>
      </c>
      <c r="T1103" s="195">
        <v>1308.3499999999999</v>
      </c>
      <c r="U1103" s="195">
        <v>1889.5</v>
      </c>
      <c r="V1103" s="195">
        <v>1296800</v>
      </c>
      <c r="X1103" s="260">
        <v>43572</v>
      </c>
      <c r="Y1103" t="s">
        <v>8561</v>
      </c>
      <c r="Z1103" s="260">
        <v>5</v>
      </c>
      <c r="AA1103">
        <v>1398</v>
      </c>
      <c r="AB1103" s="260" t="str">
        <f ca="1">IFERROR(IFERROR(VLOOKUP(Table_Merge1[[#This Row],[Column1]],Table11[#All],2,FALSE),LEFT(AB1104,8)&amp;IF(LEN((RIGHT(AB1104,2)+1))&lt;2,"0"&amp;(RIGHT(AB1104,2)+1),(RIGHT(AB1104,2)-1))),"")</f>
        <v>1398.01.28</v>
      </c>
      <c r="AC1103" s="259" t="str">
        <f ca="1">LEFT(Table_Merge1[[#This Row],[Column2]],4)</f>
        <v>1398</v>
      </c>
      <c r="AD1103" s="259" t="str">
        <f ca="1">RIGHT(LEFT(Table_Merge1[[#This Row],[Column2]],7),2)</f>
        <v>01</v>
      </c>
      <c r="AE1103" s="259" t="str">
        <f ca="1">RIGHT(Table_Merge1[[#This Row],[Column2]],2)</f>
        <v>28</v>
      </c>
      <c r="AF1103">
        <v>1</v>
      </c>
      <c r="AG1103">
        <v>28</v>
      </c>
      <c r="AH1103" s="260">
        <v>2019</v>
      </c>
      <c r="AI1103" t="s">
        <v>3437</v>
      </c>
      <c r="AJ1103" s="260">
        <v>17</v>
      </c>
      <c r="AK1103">
        <v>1276.0999999999999</v>
      </c>
      <c r="AL1103">
        <v>1789</v>
      </c>
      <c r="AM1103">
        <v>1135300</v>
      </c>
      <c r="AO1103">
        <v>93165.533204000007</v>
      </c>
      <c r="AP1103" s="287">
        <f>IFERROR(IF(Table_Merge1[[#This Row],[LME Zinc stock]]*Table_Merge1[[#This Row],[Nima.مقدار]]=0,"",Table_Merge1[[#This Row],[LME Zinc stock]]*Table_Merge1[[#This Row],[Nima.مقدار]]),"")</f>
        <v>105770829846.50121</v>
      </c>
      <c r="AQ1103" s="287">
        <f>IFERROR(IF(Table_Merge1[[#This Row],[LME Zinc 3-month]]*Table_Merge1[[#This Row],[Nima.مقدار]]=0,"",Table_Merge1[[#This Row],[LME Zinc 3-month]]*Table_Merge1[[#This Row],[Nima.مقدار]]),"")</f>
        <v>166673138.90195602</v>
      </c>
      <c r="AR1103" s="288" t="str">
        <f>IFERROR(IF(Table_Merge1[[#This Row],[LME Zinc stock]]*Table_Merge1[[#This Row],[Azad.Sell]]=0,"",Table_Merge1[[#This Row],[LME Zinc stock]]*Table_Merge1[[#This Row],[Azad.Sell]]),"")</f>
        <v/>
      </c>
      <c r="AS1103" s="288" t="str">
        <f>IFERROR(IF(Table_Merge1[[#This Row],[LME Zinc 3-month]]*Table_Merge1[[#This Row],[Azad.Sell]]=0,"",Table_Merge1[[#This Row],[LME Zinc 3-month]]*Table_Merge1[[#This Row],[Azad.Sell]]),"")</f>
        <v/>
      </c>
      <c r="AT1103"/>
    </row>
    <row r="1104" spans="1:46" x14ac:dyDescent="0.25">
      <c r="A1104" s="258">
        <v>42381</v>
      </c>
      <c r="B11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1394.10.22</v>
      </c>
      <c r="C1104" s="195">
        <f t="shared" ca="1" si="53"/>
        <v>1394</v>
      </c>
      <c r="D11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104" s="195">
        <f>_xlfn.NUMBERVALUE(RIGHT(Table11[[#This Row],[تاریخ شمسی]],2))</f>
        <v>22</v>
      </c>
      <c r="F11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10-22</v>
      </c>
      <c r="G1104" s="195" t="s">
        <v>1255</v>
      </c>
      <c r="I1104" s="259">
        <v>44902</v>
      </c>
      <c r="J1104">
        <v>36300</v>
      </c>
      <c r="L1104" s="259">
        <v>42381</v>
      </c>
      <c r="M1104">
        <v>36634</v>
      </c>
      <c r="O1104" s="283">
        <f>IFERROR(DATE(Table7[[#This Row],[year]],MONTH(DATEVALUE(Table7[[#This Row],[month]]&amp;"1")),Table7[[#This Row],[day]]),"")</f>
        <v>43493</v>
      </c>
      <c r="P1104" s="257" t="s">
        <v>4529</v>
      </c>
      <c r="Q1104" s="257">
        <v>2019</v>
      </c>
      <c r="R1104" s="257" t="s">
        <v>3431</v>
      </c>
      <c r="S1104" s="257">
        <v>28</v>
      </c>
      <c r="T1104" s="257">
        <v>1301</v>
      </c>
      <c r="U1104" s="257">
        <v>1891</v>
      </c>
      <c r="V1104" s="257">
        <v>1291800</v>
      </c>
      <c r="X1104" s="260">
        <v>43571</v>
      </c>
      <c r="Y1104" t="s">
        <v>8560</v>
      </c>
      <c r="Z1104" s="260">
        <v>6</v>
      </c>
      <c r="AA1104">
        <v>1398</v>
      </c>
      <c r="AB1104" s="260" t="str">
        <f ca="1">IFERROR(IFERROR(VLOOKUP(Table_Merge1[[#This Row],[Column1]],Table11[#All],2,FALSE),LEFT(AB1105,8)&amp;IF(LEN((RIGHT(AB1105,2)+1))&lt;2,"0"&amp;(RIGHT(AB1105,2)+1),(RIGHT(AB1105,2)-1))),"")</f>
        <v>1398.01.27</v>
      </c>
      <c r="AC1104" s="259" t="str">
        <f ca="1">LEFT(Table_Merge1[[#This Row],[Column2]],4)</f>
        <v>1398</v>
      </c>
      <c r="AD1104" s="259" t="str">
        <f ca="1">RIGHT(LEFT(Table_Merge1[[#This Row],[Column2]],7),2)</f>
        <v>01</v>
      </c>
      <c r="AE1104" s="259" t="str">
        <f ca="1">RIGHT(Table_Merge1[[#This Row],[Column2]],2)</f>
        <v>27</v>
      </c>
      <c r="AF1104">
        <v>1</v>
      </c>
      <c r="AG1104">
        <v>27</v>
      </c>
      <c r="AH1104" s="260">
        <v>2019</v>
      </c>
      <c r="AI1104" t="s">
        <v>3437</v>
      </c>
      <c r="AJ1104" s="260">
        <v>16</v>
      </c>
      <c r="AK1104">
        <v>1283.75</v>
      </c>
      <c r="AL1104" t="s">
        <v>3621</v>
      </c>
      <c r="AM1104" t="s">
        <v>3621</v>
      </c>
      <c r="AO1104">
        <v>93163.066407000006</v>
      </c>
      <c r="AP1104" s="287" t="str">
        <f>IFERROR(IF(Table_Merge1[[#This Row],[LME Zinc stock]]*Table_Merge1[[#This Row],[Nima.مقدار]]=0,"",Table_Merge1[[#This Row],[LME Zinc stock]]*Table_Merge1[[#This Row],[Nima.مقدار]]),"")</f>
        <v/>
      </c>
      <c r="AQ1104" s="287" t="str">
        <f>IFERROR(IF(Table_Merge1[[#This Row],[LME Zinc 3-month]]*Table_Merge1[[#This Row],[Nima.مقدار]]=0,"",Table_Merge1[[#This Row],[LME Zinc 3-month]]*Table_Merge1[[#This Row],[Nima.مقدار]]),"")</f>
        <v/>
      </c>
      <c r="AR1104" s="288" t="str">
        <f>IFERROR(IF(Table_Merge1[[#This Row],[LME Zinc stock]]*Table_Merge1[[#This Row],[Azad.Sell]]=0,"",Table_Merge1[[#This Row],[LME Zinc stock]]*Table_Merge1[[#This Row],[Azad.Sell]]),"")</f>
        <v/>
      </c>
      <c r="AS1104" s="288" t="str">
        <f>IFERROR(IF(Table_Merge1[[#This Row],[LME Zinc 3-month]]*Table_Merge1[[#This Row],[Azad.Sell]]=0,"",Table_Merge1[[#This Row],[LME Zinc 3-month]]*Table_Merge1[[#This Row],[Azad.Sell]]),"")</f>
        <v/>
      </c>
      <c r="AT1104"/>
    </row>
    <row r="1105" spans="1:46" x14ac:dyDescent="0.25">
      <c r="A1105" s="258">
        <v>42382</v>
      </c>
      <c r="B11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1394.10.23</v>
      </c>
      <c r="C1105" s="195">
        <f t="shared" ca="1" si="53"/>
        <v>1394</v>
      </c>
      <c r="D11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105" s="195">
        <f>_xlfn.NUMBERVALUE(RIGHT(Table11[[#This Row],[تاریخ شمسی]],2))</f>
        <v>23</v>
      </c>
      <c r="F11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10-23</v>
      </c>
      <c r="G1105" s="195" t="s">
        <v>1256</v>
      </c>
      <c r="I1105" s="259">
        <v>44903</v>
      </c>
      <c r="J1105">
        <v>36450</v>
      </c>
      <c r="L1105" s="259">
        <v>42382</v>
      </c>
      <c r="M1105">
        <v>36609</v>
      </c>
      <c r="O1105" s="284">
        <f>IFERROR(DATE(Table7[[#This Row],[year]],MONTH(DATEVALUE(Table7[[#This Row],[month]]&amp;"1")),Table7[[#This Row],[day]]),"")</f>
        <v>43490</v>
      </c>
      <c r="P1105" s="195" t="s">
        <v>4530</v>
      </c>
      <c r="Q1105" s="195">
        <v>2019</v>
      </c>
      <c r="R1105" s="195" t="s">
        <v>3431</v>
      </c>
      <c r="S1105" s="195">
        <v>25</v>
      </c>
      <c r="T1105" s="195">
        <v>1282.95</v>
      </c>
      <c r="U1105" s="195">
        <v>1912.5</v>
      </c>
      <c r="V1105" s="195">
        <v>1292175</v>
      </c>
      <c r="X1105" s="260">
        <v>43570</v>
      </c>
      <c r="Y1105" t="s">
        <v>8559</v>
      </c>
      <c r="Z1105" s="260">
        <v>6</v>
      </c>
      <c r="AA1105">
        <v>1398</v>
      </c>
      <c r="AB1105" s="260" t="str">
        <f ca="1">IFERROR(IFERROR(VLOOKUP(Table_Merge1[[#This Row],[Column1]],Table11[#All],2,FALSE),LEFT(AB1106,8)&amp;IF(LEN((RIGHT(AB1106,2)+1))&lt;2,"0"&amp;(RIGHT(AB1106,2)+1),(RIGHT(AB1106,2)-1))),"")</f>
        <v>1398.01.26</v>
      </c>
      <c r="AC1105" s="259" t="str">
        <f ca="1">LEFT(Table_Merge1[[#This Row],[Column2]],4)</f>
        <v>1398</v>
      </c>
      <c r="AD1105" s="259" t="str">
        <f ca="1">RIGHT(LEFT(Table_Merge1[[#This Row],[Column2]],7),2)</f>
        <v>01</v>
      </c>
      <c r="AE1105" s="259" t="str">
        <f ca="1">RIGHT(Table_Merge1[[#This Row],[Column2]],2)</f>
        <v>26</v>
      </c>
      <c r="AF1105">
        <v>1</v>
      </c>
      <c r="AG1105">
        <v>26</v>
      </c>
      <c r="AH1105" s="260">
        <v>2019</v>
      </c>
      <c r="AI1105" t="s">
        <v>3437</v>
      </c>
      <c r="AJ1105" s="260">
        <v>15</v>
      </c>
      <c r="AK1105">
        <v>1286.75</v>
      </c>
      <c r="AL1105">
        <v>1817.5</v>
      </c>
      <c r="AM1105">
        <v>1074650</v>
      </c>
      <c r="AO1105">
        <v>93158.132813000004</v>
      </c>
      <c r="AP1105" s="287">
        <f>IFERROR(IF(Table_Merge1[[#This Row],[LME Zinc stock]]*Table_Merge1[[#This Row],[Nima.مقدار]]=0,"",Table_Merge1[[#This Row],[LME Zinc stock]]*Table_Merge1[[#This Row],[Nima.مقدار]]),"")</f>
        <v>100112387427.49045</v>
      </c>
      <c r="AQ1105" s="287">
        <f>IFERROR(IF(Table_Merge1[[#This Row],[LME Zinc 3-month]]*Table_Merge1[[#This Row],[Nima.مقدار]]=0,"",Table_Merge1[[#This Row],[LME Zinc 3-month]]*Table_Merge1[[#This Row],[Nima.مقدار]]),"")</f>
        <v>169314906.38762751</v>
      </c>
      <c r="AR1105" s="288" t="str">
        <f>IFERROR(IF(Table_Merge1[[#This Row],[LME Zinc stock]]*Table_Merge1[[#This Row],[Azad.Sell]]=0,"",Table_Merge1[[#This Row],[LME Zinc stock]]*Table_Merge1[[#This Row],[Azad.Sell]]),"")</f>
        <v/>
      </c>
      <c r="AS1105" s="288" t="str">
        <f>IFERROR(IF(Table_Merge1[[#This Row],[LME Zinc 3-month]]*Table_Merge1[[#This Row],[Azad.Sell]]=0,"",Table_Merge1[[#This Row],[LME Zinc 3-month]]*Table_Merge1[[#This Row],[Azad.Sell]]),"")</f>
        <v/>
      </c>
      <c r="AT1105"/>
    </row>
    <row r="1106" spans="1:46" x14ac:dyDescent="0.25">
      <c r="A1106" s="258">
        <v>42383</v>
      </c>
      <c r="B11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1394.10.24</v>
      </c>
      <c r="C1106" s="195">
        <f t="shared" ca="1" si="53"/>
        <v>1394</v>
      </c>
      <c r="D11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106" s="195">
        <f>_xlfn.NUMBERVALUE(RIGHT(Table11[[#This Row],[تاریخ شمسی]],2))</f>
        <v>24</v>
      </c>
      <c r="F11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10-24</v>
      </c>
      <c r="G1106" s="195" t="s">
        <v>1257</v>
      </c>
      <c r="I1106" s="259">
        <v>44904</v>
      </c>
      <c r="J1106">
        <v>36730</v>
      </c>
      <c r="L1106" s="259">
        <v>42383</v>
      </c>
      <c r="M1106">
        <v>36207</v>
      </c>
      <c r="O1106" s="283">
        <f>IFERROR(DATE(Table7[[#This Row],[year]],MONTH(DATEVALUE(Table7[[#This Row],[month]]&amp;"1")),Table7[[#This Row],[day]]),"")</f>
        <v>43489</v>
      </c>
      <c r="P1106" s="257" t="s">
        <v>4531</v>
      </c>
      <c r="Q1106" s="257">
        <v>2019</v>
      </c>
      <c r="R1106" s="257" t="s">
        <v>3431</v>
      </c>
      <c r="S1106" s="257">
        <v>24</v>
      </c>
      <c r="T1106" s="257">
        <v>1279.75</v>
      </c>
      <c r="U1106" s="257">
        <v>1923</v>
      </c>
      <c r="V1106" s="257">
        <v>1298150</v>
      </c>
      <c r="X1106" s="260">
        <v>43567</v>
      </c>
      <c r="Z1106" s="260">
        <v>6</v>
      </c>
      <c r="AB1106" s="260" t="str">
        <f ca="1">IFERROR(IFERROR(VLOOKUP(Table_Merge1[[#This Row],[Column1]],Table11[#All],2,FALSE),LEFT(AB1107,8)&amp;IF(LEN((RIGHT(AB1107,2)+1))&lt;2,"0"&amp;(RIGHT(AB1107,2)+1),(RIGHT(AB1107,2)-1))),"")</f>
        <v>1398.01.19</v>
      </c>
      <c r="AC1106" s="259" t="str">
        <f ca="1">LEFT(Table_Merge1[[#This Row],[Column2]],4)</f>
        <v>1398</v>
      </c>
      <c r="AD1106" s="259" t="str">
        <f ca="1">RIGHT(LEFT(Table_Merge1[[#This Row],[Column2]],7),2)</f>
        <v>01</v>
      </c>
      <c r="AE1106" s="259" t="str">
        <f ca="1">RIGHT(Table_Merge1[[#This Row],[Column2]],2)</f>
        <v>19</v>
      </c>
      <c r="AH1106" s="260">
        <v>2019</v>
      </c>
      <c r="AI1106" t="s">
        <v>3437</v>
      </c>
      <c r="AJ1106" s="260">
        <v>12</v>
      </c>
      <c r="AK1106">
        <v>1296.1500000000001</v>
      </c>
      <c r="AL1106">
        <v>1831.5</v>
      </c>
      <c r="AM1106">
        <v>1069075</v>
      </c>
      <c r="AP1106" s="287" t="str">
        <f>IFERROR(IF(Table_Merge1[[#This Row],[LME Zinc stock]]*Table_Merge1[[#This Row],[Nima.مقدار]]=0,"",Table_Merge1[[#This Row],[LME Zinc stock]]*Table_Merge1[[#This Row],[Nima.مقدار]]),"")</f>
        <v/>
      </c>
      <c r="AQ1106" s="287" t="str">
        <f>IFERROR(IF(Table_Merge1[[#This Row],[LME Zinc 3-month]]*Table_Merge1[[#This Row],[Nima.مقدار]]=0,"",Table_Merge1[[#This Row],[LME Zinc 3-month]]*Table_Merge1[[#This Row],[Nima.مقدار]]),"")</f>
        <v/>
      </c>
      <c r="AR1106" s="288" t="str">
        <f>IFERROR(IF(Table_Merge1[[#This Row],[LME Zinc stock]]*Table_Merge1[[#This Row],[Azad.Sell]]=0,"",Table_Merge1[[#This Row],[LME Zinc stock]]*Table_Merge1[[#This Row],[Azad.Sell]]),"")</f>
        <v/>
      </c>
      <c r="AS1106" s="288" t="str">
        <f>IFERROR(IF(Table_Merge1[[#This Row],[LME Zinc 3-month]]*Table_Merge1[[#This Row],[Azad.Sell]]=0,"",Table_Merge1[[#This Row],[LME Zinc 3-month]]*Table_Merge1[[#This Row],[Azad.Sell]]),"")</f>
        <v/>
      </c>
      <c r="AT1106"/>
    </row>
    <row r="1107" spans="1:46" x14ac:dyDescent="0.25">
      <c r="A1107" s="258">
        <v>42385</v>
      </c>
      <c r="B11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1394.10.26</v>
      </c>
      <c r="C1107" s="195">
        <f t="shared" ca="1" si="53"/>
        <v>1394</v>
      </c>
      <c r="D11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107" s="195">
        <f>_xlfn.NUMBERVALUE(RIGHT(Table11[[#This Row],[تاریخ شمسی]],2))</f>
        <v>26</v>
      </c>
      <c r="F11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10-26</v>
      </c>
      <c r="G1107" s="195" t="s">
        <v>1258</v>
      </c>
      <c r="I1107" s="259">
        <v>44905</v>
      </c>
      <c r="J1107">
        <v>37020</v>
      </c>
      <c r="L1107" s="259">
        <v>42385</v>
      </c>
      <c r="M1107">
        <v>35906</v>
      </c>
      <c r="O1107" s="284">
        <f>IFERROR(DATE(Table7[[#This Row],[year]],MONTH(DATEVALUE(Table7[[#This Row],[month]]&amp;"1")),Table7[[#This Row],[day]]),"")</f>
        <v>43488</v>
      </c>
      <c r="P1107" s="195" t="s">
        <v>4532</v>
      </c>
      <c r="Q1107" s="195">
        <v>2019</v>
      </c>
      <c r="R1107" s="195" t="s">
        <v>3431</v>
      </c>
      <c r="S1107" s="195">
        <v>23</v>
      </c>
      <c r="T1107" s="195">
        <v>1284.9000000000001</v>
      </c>
      <c r="U1107" s="195">
        <v>1868.5</v>
      </c>
      <c r="V1107" s="195">
        <v>1297150</v>
      </c>
      <c r="X1107" s="260">
        <v>43566</v>
      </c>
      <c r="Z1107" s="260">
        <v>6</v>
      </c>
      <c r="AB1107" s="260" t="str">
        <f ca="1">IFERROR(IFERROR(VLOOKUP(Table_Merge1[[#This Row],[Column1]],Table11[#All],2,FALSE),LEFT(AB1108,8)&amp;IF(LEN((RIGHT(AB1108,2)+1))&lt;2,"0"&amp;(RIGHT(AB1108,2)+1),(RIGHT(AB1108,2)-1))),"")</f>
        <v>1398.01.20</v>
      </c>
      <c r="AC1107" s="259" t="str">
        <f ca="1">LEFT(Table_Merge1[[#This Row],[Column2]],4)</f>
        <v>1398</v>
      </c>
      <c r="AD1107" s="259" t="str">
        <f ca="1">RIGHT(LEFT(Table_Merge1[[#This Row],[Column2]],7),2)</f>
        <v>01</v>
      </c>
      <c r="AE1107" s="259" t="str">
        <f ca="1">RIGHT(Table_Merge1[[#This Row],[Column2]],2)</f>
        <v>20</v>
      </c>
      <c r="AH1107" s="260">
        <v>2019</v>
      </c>
      <c r="AI1107" t="s">
        <v>3437</v>
      </c>
      <c r="AJ1107" s="260">
        <v>11</v>
      </c>
      <c r="AK1107">
        <v>1304.6500000000001</v>
      </c>
      <c r="AL1107">
        <v>1849</v>
      </c>
      <c r="AM1107">
        <v>1020875</v>
      </c>
      <c r="AP1107" s="287" t="str">
        <f>IFERROR(IF(Table_Merge1[[#This Row],[LME Zinc stock]]*Table_Merge1[[#This Row],[Nima.مقدار]]=0,"",Table_Merge1[[#This Row],[LME Zinc stock]]*Table_Merge1[[#This Row],[Nima.مقدار]]),"")</f>
        <v/>
      </c>
      <c r="AQ1107" s="287" t="str">
        <f>IFERROR(IF(Table_Merge1[[#This Row],[LME Zinc 3-month]]*Table_Merge1[[#This Row],[Nima.مقدار]]=0,"",Table_Merge1[[#This Row],[LME Zinc 3-month]]*Table_Merge1[[#This Row],[Nima.مقدار]]),"")</f>
        <v/>
      </c>
      <c r="AR1107" s="288" t="str">
        <f>IFERROR(IF(Table_Merge1[[#This Row],[LME Zinc stock]]*Table_Merge1[[#This Row],[Azad.Sell]]=0,"",Table_Merge1[[#This Row],[LME Zinc stock]]*Table_Merge1[[#This Row],[Azad.Sell]]),"")</f>
        <v/>
      </c>
      <c r="AS1107" s="288" t="str">
        <f>IFERROR(IF(Table_Merge1[[#This Row],[LME Zinc 3-month]]*Table_Merge1[[#This Row],[Azad.Sell]]=0,"",Table_Merge1[[#This Row],[LME Zinc 3-month]]*Table_Merge1[[#This Row],[Azad.Sell]]),"")</f>
        <v/>
      </c>
      <c r="AT1107"/>
    </row>
    <row r="1108" spans="1:46" x14ac:dyDescent="0.25">
      <c r="A1108" s="258">
        <v>42386</v>
      </c>
      <c r="B11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1394.10.27</v>
      </c>
      <c r="C1108" s="195">
        <f t="shared" ca="1" si="53"/>
        <v>1394</v>
      </c>
      <c r="D11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108" s="195">
        <f>_xlfn.NUMBERVALUE(RIGHT(Table11[[#This Row],[تاریخ شمسی]],2))</f>
        <v>27</v>
      </c>
      <c r="F11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10-27</v>
      </c>
      <c r="G1108" s="195" t="s">
        <v>1259</v>
      </c>
      <c r="I1108" s="259">
        <v>44906</v>
      </c>
      <c r="J1108">
        <v>37410</v>
      </c>
      <c r="L1108" s="259">
        <v>42386</v>
      </c>
      <c r="M1108">
        <v>35416</v>
      </c>
      <c r="O1108" s="283">
        <f>IFERROR(DATE(Table7[[#This Row],[year]],MONTH(DATEVALUE(Table7[[#This Row],[month]]&amp;"1")),Table7[[#This Row],[day]]),"")</f>
        <v>43487</v>
      </c>
      <c r="P1108" s="257" t="s">
        <v>4533</v>
      </c>
      <c r="Q1108" s="257">
        <v>2019</v>
      </c>
      <c r="R1108" s="257" t="s">
        <v>3431</v>
      </c>
      <c r="S1108" s="257">
        <v>22</v>
      </c>
      <c r="T1108" s="257">
        <v>1284.75</v>
      </c>
      <c r="U1108" s="257">
        <v>1893</v>
      </c>
      <c r="V1108" s="257">
        <v>1284125</v>
      </c>
      <c r="X1108" s="260">
        <v>43565</v>
      </c>
      <c r="Y1108" t="s">
        <v>8558</v>
      </c>
      <c r="Z1108" s="260">
        <v>6</v>
      </c>
      <c r="AA1108">
        <v>1398</v>
      </c>
      <c r="AB1108" s="260" t="str">
        <f ca="1">IFERROR(IFERROR(VLOOKUP(Table_Merge1[[#This Row],[Column1]],Table11[#All],2,FALSE),LEFT(AB1109,8)&amp;IF(LEN((RIGHT(AB1109,2)+1))&lt;2,"0"&amp;(RIGHT(AB1109,2)+1),(RIGHT(AB1109,2)-1))),"")</f>
        <v>1398.01.21</v>
      </c>
      <c r="AC1108" s="259" t="str">
        <f ca="1">LEFT(Table_Merge1[[#This Row],[Column2]],4)</f>
        <v>1398</v>
      </c>
      <c r="AD1108" s="259" t="str">
        <f ca="1">RIGHT(LEFT(Table_Merge1[[#This Row],[Column2]],7),2)</f>
        <v>01</v>
      </c>
      <c r="AE1108" s="259" t="str">
        <f ca="1">RIGHT(Table_Merge1[[#This Row],[Column2]],2)</f>
        <v>21</v>
      </c>
      <c r="AF1108">
        <v>1</v>
      </c>
      <c r="AG1108">
        <v>21</v>
      </c>
      <c r="AH1108" s="260">
        <v>2019</v>
      </c>
      <c r="AI1108" t="s">
        <v>3437</v>
      </c>
      <c r="AJ1108" s="260">
        <v>10</v>
      </c>
      <c r="AK1108">
        <v>1304.8</v>
      </c>
      <c r="AL1108">
        <v>1862</v>
      </c>
      <c r="AM1108">
        <v>1027800</v>
      </c>
      <c r="AO1108">
        <v>93089.0625</v>
      </c>
      <c r="AP1108" s="287">
        <f>IFERROR(IF(Table_Merge1[[#This Row],[LME Zinc stock]]*Table_Merge1[[#This Row],[Nima.مقدار]]=0,"",Table_Merge1[[#This Row],[LME Zinc stock]]*Table_Merge1[[#This Row],[Nima.مقدار]]),"")</f>
        <v>95676938437.5</v>
      </c>
      <c r="AQ1108" s="287">
        <f>IFERROR(IF(Table_Merge1[[#This Row],[LME Zinc 3-month]]*Table_Merge1[[#This Row],[Nima.مقدار]]=0,"",Table_Merge1[[#This Row],[LME Zinc 3-month]]*Table_Merge1[[#This Row],[Nima.مقدار]]),"")</f>
        <v>173331834.375</v>
      </c>
      <c r="AR1108" s="288" t="str">
        <f>IFERROR(IF(Table_Merge1[[#This Row],[LME Zinc stock]]*Table_Merge1[[#This Row],[Azad.Sell]]=0,"",Table_Merge1[[#This Row],[LME Zinc stock]]*Table_Merge1[[#This Row],[Azad.Sell]]),"")</f>
        <v/>
      </c>
      <c r="AS1108" s="288" t="str">
        <f>IFERROR(IF(Table_Merge1[[#This Row],[LME Zinc 3-month]]*Table_Merge1[[#This Row],[Azad.Sell]]=0,"",Table_Merge1[[#This Row],[LME Zinc 3-month]]*Table_Merge1[[#This Row],[Azad.Sell]]),"")</f>
        <v/>
      </c>
      <c r="AT1108"/>
    </row>
    <row r="1109" spans="1:46" x14ac:dyDescent="0.25">
      <c r="A1109" s="258">
        <v>42387</v>
      </c>
      <c r="B11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1394.10.28</v>
      </c>
      <c r="C1109" s="195">
        <f t="shared" ca="1" si="53"/>
        <v>1394</v>
      </c>
      <c r="D11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109" s="195">
        <f>_xlfn.NUMBERVALUE(RIGHT(Table11[[#This Row],[تاریخ شمسی]],2))</f>
        <v>28</v>
      </c>
      <c r="F11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10-28</v>
      </c>
      <c r="G1109" s="195" t="s">
        <v>1260</v>
      </c>
      <c r="I1109" s="259">
        <v>44907</v>
      </c>
      <c r="J1109">
        <v>37950</v>
      </c>
      <c r="L1109" s="259">
        <v>42387</v>
      </c>
      <c r="M1109">
        <v>35706</v>
      </c>
      <c r="O1109" s="284">
        <f>IFERROR(DATE(Table7[[#This Row],[year]],MONTH(DATEVALUE(Table7[[#This Row],[month]]&amp;"1")),Table7[[#This Row],[day]]),"")</f>
        <v>43486</v>
      </c>
      <c r="P1109" s="195" t="s">
        <v>4534</v>
      </c>
      <c r="Q1109" s="195">
        <v>2019</v>
      </c>
      <c r="R1109" s="195" t="s">
        <v>3431</v>
      </c>
      <c r="S1109" s="195">
        <v>21</v>
      </c>
      <c r="T1109" s="195">
        <v>1278.7</v>
      </c>
      <c r="U1109" s="195" t="s">
        <v>3621</v>
      </c>
      <c r="V1109" s="195" t="s">
        <v>3621</v>
      </c>
      <c r="X1109" s="260">
        <v>43564</v>
      </c>
      <c r="Y1109" t="s">
        <v>8557</v>
      </c>
      <c r="Z1109" s="260">
        <v>6</v>
      </c>
      <c r="AA1109">
        <v>1398</v>
      </c>
      <c r="AB1109" s="260" t="str">
        <f ca="1">IFERROR(IFERROR(VLOOKUP(Table_Merge1[[#This Row],[Column1]],Table11[#All],2,FALSE),LEFT(AB1110,8)&amp;IF(LEN((RIGHT(AB1110,2)+1))&lt;2,"0"&amp;(RIGHT(AB1110,2)+1),(RIGHT(AB1110,2)-1))),"")</f>
        <v>1398.01.20</v>
      </c>
      <c r="AC1109" s="259" t="str">
        <f ca="1">LEFT(Table_Merge1[[#This Row],[Column2]],4)</f>
        <v>1398</v>
      </c>
      <c r="AD1109" s="259" t="str">
        <f ca="1">RIGHT(LEFT(Table_Merge1[[#This Row],[Column2]],7),2)</f>
        <v>01</v>
      </c>
      <c r="AE1109" s="259" t="str">
        <f ca="1">RIGHT(Table_Merge1[[#This Row],[Column2]],2)</f>
        <v>20</v>
      </c>
      <c r="AF1109">
        <v>1</v>
      </c>
      <c r="AG1109">
        <v>20</v>
      </c>
      <c r="AH1109" s="260">
        <v>2019</v>
      </c>
      <c r="AI1109" t="s">
        <v>3437</v>
      </c>
      <c r="AJ1109" s="260">
        <v>9</v>
      </c>
      <c r="AK1109">
        <v>1302</v>
      </c>
      <c r="AL1109">
        <v>1872</v>
      </c>
      <c r="AM1109">
        <v>1032925</v>
      </c>
      <c r="AO1109">
        <v>93010.125</v>
      </c>
      <c r="AP1109" s="287">
        <f>IFERROR(IF(Table_Merge1[[#This Row],[LME Zinc stock]]*Table_Merge1[[#This Row],[Nima.مقدار]]=0,"",Table_Merge1[[#This Row],[LME Zinc stock]]*Table_Merge1[[#This Row],[Nima.مقدار]]),"")</f>
        <v>96072483365.625</v>
      </c>
      <c r="AQ1109" s="287">
        <f>IFERROR(IF(Table_Merge1[[#This Row],[LME Zinc 3-month]]*Table_Merge1[[#This Row],[Nima.مقدار]]=0,"",Table_Merge1[[#This Row],[LME Zinc 3-month]]*Table_Merge1[[#This Row],[Nima.مقدار]]),"")</f>
        <v>174114954</v>
      </c>
      <c r="AR1109" s="288" t="str">
        <f>IFERROR(IF(Table_Merge1[[#This Row],[LME Zinc stock]]*Table_Merge1[[#This Row],[Azad.Sell]]=0,"",Table_Merge1[[#This Row],[LME Zinc stock]]*Table_Merge1[[#This Row],[Azad.Sell]]),"")</f>
        <v/>
      </c>
      <c r="AS1109" s="288" t="str">
        <f>IFERROR(IF(Table_Merge1[[#This Row],[LME Zinc 3-month]]*Table_Merge1[[#This Row],[Azad.Sell]]=0,"",Table_Merge1[[#This Row],[LME Zinc 3-month]]*Table_Merge1[[#This Row],[Azad.Sell]]),"")</f>
        <v/>
      </c>
      <c r="AT1109"/>
    </row>
    <row r="1110" spans="1:46" x14ac:dyDescent="0.25">
      <c r="A1110" s="258">
        <v>42388</v>
      </c>
      <c r="B11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1394.10.29</v>
      </c>
      <c r="C1110" s="195">
        <f t="shared" ca="1" si="53"/>
        <v>1394</v>
      </c>
      <c r="D11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110" s="195">
        <f>_xlfn.NUMBERVALUE(RIGHT(Table11[[#This Row],[تاریخ شمسی]],2))</f>
        <v>29</v>
      </c>
      <c r="F11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10-29</v>
      </c>
      <c r="G1110" s="195" t="s">
        <v>1261</v>
      </c>
      <c r="I1110" s="259">
        <v>44908</v>
      </c>
      <c r="J1110">
        <v>38590</v>
      </c>
      <c r="L1110" s="259">
        <v>42388</v>
      </c>
      <c r="M1110">
        <v>35794</v>
      </c>
      <c r="O1110" s="283">
        <f>IFERROR(DATE(Table7[[#This Row],[year]],MONTH(DATEVALUE(Table7[[#This Row],[month]]&amp;"1")),Table7[[#This Row],[day]]),"")</f>
        <v>43483</v>
      </c>
      <c r="P1110" s="257" t="s">
        <v>4535</v>
      </c>
      <c r="Q1110" s="257">
        <v>2019</v>
      </c>
      <c r="R1110" s="257" t="s">
        <v>3431</v>
      </c>
      <c r="S1110" s="257">
        <v>18</v>
      </c>
      <c r="T1110" s="257">
        <v>1285.05</v>
      </c>
      <c r="U1110" s="257">
        <v>1904</v>
      </c>
      <c r="V1110" s="257">
        <v>1287425</v>
      </c>
      <c r="X1110" s="260">
        <v>43563</v>
      </c>
      <c r="Y1110" t="s">
        <v>8556</v>
      </c>
      <c r="Z1110" s="260">
        <v>6</v>
      </c>
      <c r="AA1110">
        <v>1398</v>
      </c>
      <c r="AB1110" s="260" t="str">
        <f ca="1">IFERROR(IFERROR(VLOOKUP(Table_Merge1[[#This Row],[Column1]],Table11[#All],2,FALSE),LEFT(AB1111,8)&amp;IF(LEN((RIGHT(AB1111,2)+1))&lt;2,"0"&amp;(RIGHT(AB1111,2)+1),(RIGHT(AB1111,2)-1))),"")</f>
        <v>1398.01.19</v>
      </c>
      <c r="AC1110" s="259" t="str">
        <f ca="1">LEFT(Table_Merge1[[#This Row],[Column2]],4)</f>
        <v>1398</v>
      </c>
      <c r="AD1110" s="259" t="str">
        <f ca="1">RIGHT(LEFT(Table_Merge1[[#This Row],[Column2]],7),2)</f>
        <v>01</v>
      </c>
      <c r="AE1110" s="259" t="str">
        <f ca="1">RIGHT(Table_Merge1[[#This Row],[Column2]],2)</f>
        <v>19</v>
      </c>
      <c r="AF1110">
        <v>1</v>
      </c>
      <c r="AG1110">
        <v>19</v>
      </c>
      <c r="AH1110" s="260">
        <v>2019</v>
      </c>
      <c r="AI1110" t="s">
        <v>3437</v>
      </c>
      <c r="AJ1110" s="260">
        <v>8</v>
      </c>
      <c r="AK1110">
        <v>1297.0999999999999</v>
      </c>
      <c r="AL1110">
        <v>1871</v>
      </c>
      <c r="AM1110">
        <v>1047100</v>
      </c>
      <c r="AO1110">
        <v>92852.25</v>
      </c>
      <c r="AP1110" s="287">
        <f>IFERROR(IF(Table_Merge1[[#This Row],[LME Zinc stock]]*Table_Merge1[[#This Row],[Nima.مقدار]]=0,"",Table_Merge1[[#This Row],[LME Zinc stock]]*Table_Merge1[[#This Row],[Nima.مقدار]]),"")</f>
        <v>97225590975</v>
      </c>
      <c r="AQ1110" s="287">
        <f>IFERROR(IF(Table_Merge1[[#This Row],[LME Zinc 3-month]]*Table_Merge1[[#This Row],[Nima.مقدار]]=0,"",Table_Merge1[[#This Row],[LME Zinc 3-month]]*Table_Merge1[[#This Row],[Nima.مقدار]]),"")</f>
        <v>173726559.75</v>
      </c>
      <c r="AR1110" s="288" t="str">
        <f>IFERROR(IF(Table_Merge1[[#This Row],[LME Zinc stock]]*Table_Merge1[[#This Row],[Azad.Sell]]=0,"",Table_Merge1[[#This Row],[LME Zinc stock]]*Table_Merge1[[#This Row],[Azad.Sell]]),"")</f>
        <v/>
      </c>
      <c r="AS1110" s="288" t="str">
        <f>IFERROR(IF(Table_Merge1[[#This Row],[LME Zinc 3-month]]*Table_Merge1[[#This Row],[Azad.Sell]]=0,"",Table_Merge1[[#This Row],[LME Zinc 3-month]]*Table_Merge1[[#This Row],[Azad.Sell]]),"")</f>
        <v/>
      </c>
      <c r="AT1110"/>
    </row>
    <row r="1111" spans="1:46" x14ac:dyDescent="0.25">
      <c r="A1111" s="258">
        <v>42389</v>
      </c>
      <c r="B11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1394.10.30</v>
      </c>
      <c r="C1111" s="195">
        <f t="shared" ca="1" si="53"/>
        <v>1394</v>
      </c>
      <c r="D11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111" s="195">
        <f>_xlfn.NUMBERVALUE(RIGHT(Table11[[#This Row],[تاریخ شمسی]],2))</f>
        <v>30</v>
      </c>
      <c r="F11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10-30</v>
      </c>
      <c r="G1111" s="195" t="s">
        <v>1262</v>
      </c>
      <c r="I1111" s="259">
        <v>44909</v>
      </c>
      <c r="J1111">
        <v>38290</v>
      </c>
      <c r="L1111" s="259">
        <v>42389</v>
      </c>
      <c r="M1111">
        <v>35860</v>
      </c>
      <c r="O1111" s="284">
        <f>IFERROR(DATE(Table7[[#This Row],[year]],MONTH(DATEVALUE(Table7[[#This Row],[month]]&amp;"1")),Table7[[#This Row],[day]]),"")</f>
        <v>43482</v>
      </c>
      <c r="P1111" s="195" t="s">
        <v>4536</v>
      </c>
      <c r="Q1111" s="195">
        <v>2019</v>
      </c>
      <c r="R1111" s="195" t="s">
        <v>3431</v>
      </c>
      <c r="S1111" s="195">
        <v>17</v>
      </c>
      <c r="T1111" s="195">
        <v>1294</v>
      </c>
      <c r="U1111" s="195">
        <v>1890</v>
      </c>
      <c r="V1111" s="195">
        <v>1289775</v>
      </c>
      <c r="X1111" s="260">
        <v>43560</v>
      </c>
      <c r="Z1111" s="260">
        <v>6</v>
      </c>
      <c r="AB1111" s="260" t="str">
        <f ca="1">IFERROR(IFERROR(VLOOKUP(Table_Merge1[[#This Row],[Column1]],Table11[#All],2,FALSE),LEFT(AB1112,8)&amp;IF(LEN((RIGHT(AB1112,2)+1))&lt;2,"0"&amp;(RIGHT(AB1112,2)+1),(RIGHT(AB1112,2)-1))),"")</f>
        <v>1398.01.12</v>
      </c>
      <c r="AC1111" s="259" t="str">
        <f ca="1">LEFT(Table_Merge1[[#This Row],[Column2]],4)</f>
        <v>1398</v>
      </c>
      <c r="AD1111" s="259" t="str">
        <f ca="1">RIGHT(LEFT(Table_Merge1[[#This Row],[Column2]],7),2)</f>
        <v>01</v>
      </c>
      <c r="AE1111" s="259" t="str">
        <f ca="1">RIGHT(Table_Merge1[[#This Row],[Column2]],2)</f>
        <v>12</v>
      </c>
      <c r="AH1111" s="260">
        <v>2019</v>
      </c>
      <c r="AI1111" t="s">
        <v>3437</v>
      </c>
      <c r="AJ1111" s="260">
        <v>5</v>
      </c>
      <c r="AK1111">
        <v>1288.9000000000001</v>
      </c>
      <c r="AL1111">
        <v>1854.5</v>
      </c>
      <c r="AM1111">
        <v>1053925</v>
      </c>
      <c r="AP1111" s="287" t="str">
        <f>IFERROR(IF(Table_Merge1[[#This Row],[LME Zinc stock]]*Table_Merge1[[#This Row],[Nima.مقدار]]=0,"",Table_Merge1[[#This Row],[LME Zinc stock]]*Table_Merge1[[#This Row],[Nima.مقدار]]),"")</f>
        <v/>
      </c>
      <c r="AQ1111" s="287" t="str">
        <f>IFERROR(IF(Table_Merge1[[#This Row],[LME Zinc 3-month]]*Table_Merge1[[#This Row],[Nima.مقدار]]=0,"",Table_Merge1[[#This Row],[LME Zinc 3-month]]*Table_Merge1[[#This Row],[Nima.مقدار]]),"")</f>
        <v/>
      </c>
      <c r="AR1111" s="288" t="str">
        <f>IFERROR(IF(Table_Merge1[[#This Row],[LME Zinc stock]]*Table_Merge1[[#This Row],[Azad.Sell]]=0,"",Table_Merge1[[#This Row],[LME Zinc stock]]*Table_Merge1[[#This Row],[Azad.Sell]]),"")</f>
        <v/>
      </c>
      <c r="AS1111" s="288" t="str">
        <f>IFERROR(IF(Table_Merge1[[#This Row],[LME Zinc 3-month]]*Table_Merge1[[#This Row],[Azad.Sell]]=0,"",Table_Merge1[[#This Row],[LME Zinc 3-month]]*Table_Merge1[[#This Row],[Azad.Sell]]),"")</f>
        <v/>
      </c>
      <c r="AT1111"/>
    </row>
    <row r="1112" spans="1:46" x14ac:dyDescent="0.25">
      <c r="A1112" s="258">
        <v>42390</v>
      </c>
      <c r="B11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1394.11.01</v>
      </c>
      <c r="C1112" s="195">
        <f t="shared" ca="1" si="53"/>
        <v>1394</v>
      </c>
      <c r="D11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12" s="195">
        <f>_xlfn.NUMBERVALUE(RIGHT(Table11[[#This Row],[تاریخ شمسی]],2))</f>
        <v>1</v>
      </c>
      <c r="F11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11-01</v>
      </c>
      <c r="G1112" s="195" t="s">
        <v>1263</v>
      </c>
      <c r="I1112" s="259">
        <v>44910</v>
      </c>
      <c r="J1112">
        <v>38500</v>
      </c>
      <c r="L1112" s="259">
        <v>42390</v>
      </c>
      <c r="M1112">
        <v>35777</v>
      </c>
      <c r="O1112" s="283">
        <f>IFERROR(DATE(Table7[[#This Row],[year]],MONTH(DATEVALUE(Table7[[#This Row],[month]]&amp;"1")),Table7[[#This Row],[day]]),"")</f>
        <v>43481</v>
      </c>
      <c r="P1112" s="257" t="s">
        <v>4537</v>
      </c>
      <c r="Q1112" s="257">
        <v>2019</v>
      </c>
      <c r="R1112" s="257" t="s">
        <v>3431</v>
      </c>
      <c r="S1112" s="257">
        <v>16</v>
      </c>
      <c r="T1112" s="257">
        <v>1290.5</v>
      </c>
      <c r="U1112" s="257">
        <v>1875.5</v>
      </c>
      <c r="V1112" s="257">
        <v>1296125</v>
      </c>
      <c r="X1112" s="260">
        <v>43559</v>
      </c>
      <c r="Z1112" s="260">
        <v>6</v>
      </c>
      <c r="AB1112" s="260" t="str">
        <f ca="1">IFERROR(IFERROR(VLOOKUP(Table_Merge1[[#This Row],[Column1]],Table11[#All],2,FALSE),LEFT(AB1113,8)&amp;IF(LEN((RIGHT(AB1113,2)+1))&lt;2,"0"&amp;(RIGHT(AB1113,2)+1),(RIGHT(AB1113,2)-1))),"")</f>
        <v>1398.01.13</v>
      </c>
      <c r="AC1112" s="259" t="str">
        <f ca="1">LEFT(Table_Merge1[[#This Row],[Column2]],4)</f>
        <v>1398</v>
      </c>
      <c r="AD1112" s="259" t="str">
        <f ca="1">RIGHT(LEFT(Table_Merge1[[#This Row],[Column2]],7),2)</f>
        <v>01</v>
      </c>
      <c r="AE1112" s="259" t="str">
        <f ca="1">RIGHT(Table_Merge1[[#This Row],[Column2]],2)</f>
        <v>13</v>
      </c>
      <c r="AH1112" s="260">
        <v>2019</v>
      </c>
      <c r="AI1112" t="s">
        <v>3437</v>
      </c>
      <c r="AJ1112" s="260">
        <v>4</v>
      </c>
      <c r="AK1112">
        <v>1291.5999999999999</v>
      </c>
      <c r="AL1112">
        <v>1858</v>
      </c>
      <c r="AM1112">
        <v>1060800</v>
      </c>
      <c r="AP1112" s="287" t="str">
        <f>IFERROR(IF(Table_Merge1[[#This Row],[LME Zinc stock]]*Table_Merge1[[#This Row],[Nima.مقدار]]=0,"",Table_Merge1[[#This Row],[LME Zinc stock]]*Table_Merge1[[#This Row],[Nima.مقدار]]),"")</f>
        <v/>
      </c>
      <c r="AQ1112" s="287" t="str">
        <f>IFERROR(IF(Table_Merge1[[#This Row],[LME Zinc 3-month]]*Table_Merge1[[#This Row],[Nima.مقدار]]=0,"",Table_Merge1[[#This Row],[LME Zinc 3-month]]*Table_Merge1[[#This Row],[Nima.مقدار]]),"")</f>
        <v/>
      </c>
      <c r="AR1112" s="288" t="str">
        <f>IFERROR(IF(Table_Merge1[[#This Row],[LME Zinc stock]]*Table_Merge1[[#This Row],[Azad.Sell]]=0,"",Table_Merge1[[#This Row],[LME Zinc stock]]*Table_Merge1[[#This Row],[Azad.Sell]]),"")</f>
        <v/>
      </c>
      <c r="AS1112" s="288" t="str">
        <f>IFERROR(IF(Table_Merge1[[#This Row],[LME Zinc 3-month]]*Table_Merge1[[#This Row],[Azad.Sell]]=0,"",Table_Merge1[[#This Row],[LME Zinc 3-month]]*Table_Merge1[[#This Row],[Azad.Sell]]),"")</f>
        <v/>
      </c>
      <c r="AT1112"/>
    </row>
    <row r="1113" spans="1:46" x14ac:dyDescent="0.25">
      <c r="A1113" s="258">
        <v>42392</v>
      </c>
      <c r="B11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1394.11.03</v>
      </c>
      <c r="C1113" s="195">
        <f t="shared" ca="1" si="53"/>
        <v>1394</v>
      </c>
      <c r="D11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13" s="195">
        <f>_xlfn.NUMBERVALUE(RIGHT(Table11[[#This Row],[تاریخ شمسی]],2))</f>
        <v>3</v>
      </c>
      <c r="F11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11-03</v>
      </c>
      <c r="G1113" s="195" t="s">
        <v>1264</v>
      </c>
      <c r="I1113" s="259">
        <v>44911</v>
      </c>
      <c r="J1113">
        <v>38680</v>
      </c>
      <c r="L1113" s="259">
        <v>42392</v>
      </c>
      <c r="M1113">
        <v>35994</v>
      </c>
      <c r="O1113" s="284">
        <f>IFERROR(DATE(Table7[[#This Row],[year]],MONTH(DATEVALUE(Table7[[#This Row],[month]]&amp;"1")),Table7[[#This Row],[day]]),"")</f>
        <v>43480</v>
      </c>
      <c r="P1113" s="195" t="s">
        <v>4538</v>
      </c>
      <c r="Q1113" s="195">
        <v>2019</v>
      </c>
      <c r="R1113" s="195" t="s">
        <v>3431</v>
      </c>
      <c r="S1113" s="195">
        <v>15</v>
      </c>
      <c r="T1113" s="195">
        <v>1289.3499999999999</v>
      </c>
      <c r="U1113" s="195">
        <v>1885</v>
      </c>
      <c r="V1113" s="195">
        <v>1300000</v>
      </c>
      <c r="X1113" s="260">
        <v>43558</v>
      </c>
      <c r="Y1113" t="s">
        <v>8555</v>
      </c>
      <c r="Z1113" s="260">
        <v>6</v>
      </c>
      <c r="AA1113">
        <v>1398</v>
      </c>
      <c r="AB1113" s="260" t="str">
        <f ca="1">IFERROR(IFERROR(VLOOKUP(Table_Merge1[[#This Row],[Column1]],Table11[#All],2,FALSE),LEFT(AB1114,8)&amp;IF(LEN((RIGHT(AB1114,2)+1))&lt;2,"0"&amp;(RIGHT(AB1114,2)+1),(RIGHT(AB1114,2)-1))),"")</f>
        <v>1398.01.14</v>
      </c>
      <c r="AC1113" s="259" t="str">
        <f ca="1">LEFT(Table_Merge1[[#This Row],[Column2]],4)</f>
        <v>1398</v>
      </c>
      <c r="AD1113" s="259" t="str">
        <f ca="1">RIGHT(LEFT(Table_Merge1[[#This Row],[Column2]],7),2)</f>
        <v>01</v>
      </c>
      <c r="AE1113" s="259" t="str">
        <f ca="1">RIGHT(Table_Merge1[[#This Row],[Column2]],2)</f>
        <v>14</v>
      </c>
      <c r="AF1113">
        <v>1</v>
      </c>
      <c r="AG1113">
        <v>14</v>
      </c>
      <c r="AH1113" s="260">
        <v>2019</v>
      </c>
      <c r="AI1113" t="s">
        <v>3437</v>
      </c>
      <c r="AJ1113" s="260">
        <v>3</v>
      </c>
      <c r="AK1113">
        <v>1291.8499999999999</v>
      </c>
      <c r="AL1113">
        <v>1856</v>
      </c>
      <c r="AM1113">
        <v>1068325</v>
      </c>
      <c r="AO1113">
        <v>90642</v>
      </c>
      <c r="AP1113" s="287">
        <f>IFERROR(IF(Table_Merge1[[#This Row],[LME Zinc stock]]*Table_Merge1[[#This Row],[Nima.مقدار]]=0,"",Table_Merge1[[#This Row],[LME Zinc stock]]*Table_Merge1[[#This Row],[Nima.مقدار]]),"")</f>
        <v>96835114650</v>
      </c>
      <c r="AQ1113" s="287">
        <f>IFERROR(IF(Table_Merge1[[#This Row],[LME Zinc 3-month]]*Table_Merge1[[#This Row],[Nima.مقدار]]=0,"",Table_Merge1[[#This Row],[LME Zinc 3-month]]*Table_Merge1[[#This Row],[Nima.مقدار]]),"")</f>
        <v>168231552</v>
      </c>
      <c r="AR1113" s="288" t="str">
        <f>IFERROR(IF(Table_Merge1[[#This Row],[LME Zinc stock]]*Table_Merge1[[#This Row],[Azad.Sell]]=0,"",Table_Merge1[[#This Row],[LME Zinc stock]]*Table_Merge1[[#This Row],[Azad.Sell]]),"")</f>
        <v/>
      </c>
      <c r="AS1113" s="288" t="str">
        <f>IFERROR(IF(Table_Merge1[[#This Row],[LME Zinc 3-month]]*Table_Merge1[[#This Row],[Azad.Sell]]=0,"",Table_Merge1[[#This Row],[LME Zinc 3-month]]*Table_Merge1[[#This Row],[Azad.Sell]]),"")</f>
        <v/>
      </c>
      <c r="AT1113"/>
    </row>
    <row r="1114" spans="1:46" x14ac:dyDescent="0.25">
      <c r="A1114" s="258">
        <v>42393</v>
      </c>
      <c r="B11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1394.11.04</v>
      </c>
      <c r="C1114" s="195">
        <f t="shared" ca="1" si="53"/>
        <v>1394</v>
      </c>
      <c r="D11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14" s="195">
        <f>_xlfn.NUMBERVALUE(RIGHT(Table11[[#This Row],[تاریخ شمسی]],2))</f>
        <v>4</v>
      </c>
      <c r="F11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11-04</v>
      </c>
      <c r="G1114" s="195" t="s">
        <v>1265</v>
      </c>
      <c r="I1114" s="259">
        <v>44912</v>
      </c>
      <c r="J1114">
        <v>39560</v>
      </c>
      <c r="L1114" s="259">
        <v>42393</v>
      </c>
      <c r="M1114">
        <v>36249</v>
      </c>
      <c r="O1114" s="283">
        <f>IFERROR(DATE(Table7[[#This Row],[year]],MONTH(DATEVALUE(Table7[[#This Row],[month]]&amp;"1")),Table7[[#This Row],[day]]),"")</f>
        <v>43479</v>
      </c>
      <c r="P1114" s="257" t="s">
        <v>4539</v>
      </c>
      <c r="Q1114" s="257">
        <v>2019</v>
      </c>
      <c r="R1114" s="257" t="s">
        <v>3431</v>
      </c>
      <c r="S1114" s="257">
        <v>14</v>
      </c>
      <c r="T1114" s="257">
        <v>1293.7</v>
      </c>
      <c r="U1114" s="257">
        <v>1887</v>
      </c>
      <c r="V1114" s="257">
        <v>1301100</v>
      </c>
      <c r="X1114" s="260">
        <v>43557</v>
      </c>
      <c r="Z1114" s="260">
        <v>6</v>
      </c>
      <c r="AB1114" s="260" t="str">
        <f ca="1">IFERROR(IFERROR(VLOOKUP(Table_Merge1[[#This Row],[Column1]],Table11[#All],2,FALSE),LEFT(AB1115,8)&amp;IF(LEN((RIGHT(AB1115,2)+1))&lt;2,"0"&amp;(RIGHT(AB1115,2)+1),(RIGHT(AB1115,2)-1))),"")</f>
        <v>1398.01.-0.2</v>
      </c>
      <c r="AC1114" s="259" t="str">
        <f ca="1">LEFT(Table_Merge1[[#This Row],[Column2]],4)</f>
        <v>1398</v>
      </c>
      <c r="AD1114" s="259" t="str">
        <f ca="1">RIGHT(LEFT(Table_Merge1[[#This Row],[Column2]],7),2)</f>
        <v>01</v>
      </c>
      <c r="AE1114" s="259" t="str">
        <f ca="1">RIGHT(Table_Merge1[[#This Row],[Column2]],2)</f>
        <v>.2</v>
      </c>
      <c r="AH1114" s="260">
        <v>2019</v>
      </c>
      <c r="AI1114" t="s">
        <v>3437</v>
      </c>
      <c r="AJ1114" s="260">
        <v>2</v>
      </c>
      <c r="AK1114">
        <v>1287.2</v>
      </c>
      <c r="AL1114">
        <v>1860</v>
      </c>
      <c r="AM1114">
        <v>1074450</v>
      </c>
      <c r="AP1114" s="287" t="str">
        <f>IFERROR(IF(Table_Merge1[[#This Row],[LME Zinc stock]]*Table_Merge1[[#This Row],[Nima.مقدار]]=0,"",Table_Merge1[[#This Row],[LME Zinc stock]]*Table_Merge1[[#This Row],[Nima.مقدار]]),"")</f>
        <v/>
      </c>
      <c r="AQ1114" s="287" t="str">
        <f>IFERROR(IF(Table_Merge1[[#This Row],[LME Zinc 3-month]]*Table_Merge1[[#This Row],[Nima.مقدار]]=0,"",Table_Merge1[[#This Row],[LME Zinc 3-month]]*Table_Merge1[[#This Row],[Nima.مقدار]]),"")</f>
        <v/>
      </c>
      <c r="AR1114" s="288" t="str">
        <f>IFERROR(IF(Table_Merge1[[#This Row],[LME Zinc stock]]*Table_Merge1[[#This Row],[Azad.Sell]]=0,"",Table_Merge1[[#This Row],[LME Zinc stock]]*Table_Merge1[[#This Row],[Azad.Sell]]),"")</f>
        <v/>
      </c>
      <c r="AS1114" s="288" t="str">
        <f>IFERROR(IF(Table_Merge1[[#This Row],[LME Zinc 3-month]]*Table_Merge1[[#This Row],[Azad.Sell]]=0,"",Table_Merge1[[#This Row],[LME Zinc 3-month]]*Table_Merge1[[#This Row],[Azad.Sell]]),"")</f>
        <v/>
      </c>
      <c r="AT1114"/>
    </row>
    <row r="1115" spans="1:46" x14ac:dyDescent="0.25">
      <c r="A1115" s="258">
        <v>42394</v>
      </c>
      <c r="B11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1394.11.05</v>
      </c>
      <c r="C1115" s="195">
        <f t="shared" ca="1" si="53"/>
        <v>1394</v>
      </c>
      <c r="D11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15" s="195">
        <f>_xlfn.NUMBERVALUE(RIGHT(Table11[[#This Row],[تاریخ شمسی]],2))</f>
        <v>5</v>
      </c>
      <c r="F11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11-05</v>
      </c>
      <c r="G1115" s="195" t="s">
        <v>1266</v>
      </c>
      <c r="I1115" s="259">
        <v>44913</v>
      </c>
      <c r="J1115">
        <v>39380</v>
      </c>
      <c r="L1115" s="259">
        <v>42394</v>
      </c>
      <c r="M1115">
        <v>36279</v>
      </c>
      <c r="O1115" s="284">
        <f>IFERROR(DATE(Table7[[#This Row],[year]],MONTH(DATEVALUE(Table7[[#This Row],[month]]&amp;"1")),Table7[[#This Row],[day]]),"")</f>
        <v>43476</v>
      </c>
      <c r="P1115" s="195" t="s">
        <v>4540</v>
      </c>
      <c r="Q1115" s="195">
        <v>2019</v>
      </c>
      <c r="R1115" s="195" t="s">
        <v>3431</v>
      </c>
      <c r="S1115" s="195">
        <v>11</v>
      </c>
      <c r="T1115" s="195">
        <v>1292.8</v>
      </c>
      <c r="U1115" s="195">
        <v>1871</v>
      </c>
      <c r="V1115" s="195">
        <v>1301350</v>
      </c>
      <c r="X1115" s="260">
        <v>43556</v>
      </c>
      <c r="Z1115" s="260">
        <v>6</v>
      </c>
      <c r="AB1115" s="260" t="str">
        <f ca="1">IFERROR(IFERROR(VLOOKUP(Table_Merge1[[#This Row],[Column1]],Table11[#All],2,FALSE),LEFT(AB1116,8)&amp;IF(LEN((RIGHT(AB1116,2)+1))&lt;2,"0"&amp;(RIGHT(AB1116,2)+1),(RIGHT(AB1116,2)-1))),"")</f>
        <v>1398.01.8</v>
      </c>
      <c r="AC1115" s="259" t="str">
        <f ca="1">LEFT(Table_Merge1[[#This Row],[Column2]],4)</f>
        <v>1398</v>
      </c>
      <c r="AD1115" s="259" t="str">
        <f ca="1">RIGHT(LEFT(Table_Merge1[[#This Row],[Column2]],7),2)</f>
        <v>01</v>
      </c>
      <c r="AE1115" s="259" t="str">
        <f ca="1">RIGHT(Table_Merge1[[#This Row],[Column2]],2)</f>
        <v>.8</v>
      </c>
      <c r="AH1115" s="260">
        <v>2019</v>
      </c>
      <c r="AI1115" t="s">
        <v>3437</v>
      </c>
      <c r="AJ1115" s="260">
        <v>1</v>
      </c>
      <c r="AK1115">
        <v>1291.9000000000001</v>
      </c>
      <c r="AL1115">
        <v>1865</v>
      </c>
      <c r="AM1115">
        <v>1081975</v>
      </c>
      <c r="AP1115" s="287" t="str">
        <f>IFERROR(IF(Table_Merge1[[#This Row],[LME Zinc stock]]*Table_Merge1[[#This Row],[Nima.مقدار]]=0,"",Table_Merge1[[#This Row],[LME Zinc stock]]*Table_Merge1[[#This Row],[Nima.مقدار]]),"")</f>
        <v/>
      </c>
      <c r="AQ1115" s="287" t="str">
        <f>IFERROR(IF(Table_Merge1[[#This Row],[LME Zinc 3-month]]*Table_Merge1[[#This Row],[Nima.مقدار]]=0,"",Table_Merge1[[#This Row],[LME Zinc 3-month]]*Table_Merge1[[#This Row],[Nima.مقدار]]),"")</f>
        <v/>
      </c>
      <c r="AR1115" s="288" t="str">
        <f>IFERROR(IF(Table_Merge1[[#This Row],[LME Zinc stock]]*Table_Merge1[[#This Row],[Azad.Sell]]=0,"",Table_Merge1[[#This Row],[LME Zinc stock]]*Table_Merge1[[#This Row],[Azad.Sell]]),"")</f>
        <v/>
      </c>
      <c r="AS1115" s="288" t="str">
        <f>IFERROR(IF(Table_Merge1[[#This Row],[LME Zinc 3-month]]*Table_Merge1[[#This Row],[Azad.Sell]]=0,"",Table_Merge1[[#This Row],[LME Zinc 3-month]]*Table_Merge1[[#This Row],[Azad.Sell]]),"")</f>
        <v/>
      </c>
      <c r="AT1115"/>
    </row>
    <row r="1116" spans="1:46" x14ac:dyDescent="0.25">
      <c r="A1116" s="258">
        <v>42395</v>
      </c>
      <c r="B11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1394.11.06</v>
      </c>
      <c r="C1116" s="195">
        <f t="shared" ca="1" si="53"/>
        <v>1394</v>
      </c>
      <c r="D11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16" s="195">
        <f>_xlfn.NUMBERVALUE(RIGHT(Table11[[#This Row],[تاریخ شمسی]],2))</f>
        <v>6</v>
      </c>
      <c r="F11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11-06</v>
      </c>
      <c r="G1116" s="195" t="s">
        <v>1267</v>
      </c>
      <c r="I1116" s="259">
        <v>44914</v>
      </c>
      <c r="J1116">
        <v>39670</v>
      </c>
      <c r="L1116" s="259">
        <v>42395</v>
      </c>
      <c r="M1116">
        <v>36385</v>
      </c>
      <c r="O1116" s="283">
        <f>IFERROR(DATE(Table7[[#This Row],[year]],MONTH(DATEVALUE(Table7[[#This Row],[month]]&amp;"1")),Table7[[#This Row],[day]]),"")</f>
        <v>43475</v>
      </c>
      <c r="P1116" s="257" t="s">
        <v>4541</v>
      </c>
      <c r="Q1116" s="257">
        <v>2019</v>
      </c>
      <c r="R1116" s="257" t="s">
        <v>3431</v>
      </c>
      <c r="S1116" s="257">
        <v>10</v>
      </c>
      <c r="T1116" s="257">
        <v>1292.4000000000001</v>
      </c>
      <c r="U1116" s="257">
        <v>1892</v>
      </c>
      <c r="V1116" s="257">
        <v>1301825</v>
      </c>
      <c r="X1116" s="260">
        <v>43553</v>
      </c>
      <c r="Z1116" s="260">
        <v>6</v>
      </c>
      <c r="AB1116" s="260" t="str">
        <f ca="1">IFERROR(IFERROR(VLOOKUP(Table_Merge1[[#This Row],[Column1]],Table11[#All],2,FALSE),LEFT(AB1117,8)&amp;IF(LEN((RIGHT(AB1117,2)+1))&lt;2,"0"&amp;(RIGHT(AB1117,2)+1),(RIGHT(AB1117,2)-1))),"")</f>
        <v>1398.01.09</v>
      </c>
      <c r="AC1116" s="259" t="str">
        <f ca="1">LEFT(Table_Merge1[[#This Row],[Column2]],4)</f>
        <v>1398</v>
      </c>
      <c r="AD1116" s="259" t="str">
        <f ca="1">RIGHT(LEFT(Table_Merge1[[#This Row],[Column2]],7),2)</f>
        <v>01</v>
      </c>
      <c r="AE1116" s="259" t="str">
        <f ca="1">RIGHT(Table_Merge1[[#This Row],[Column2]],2)</f>
        <v>09</v>
      </c>
      <c r="AH1116" s="260">
        <v>2019</v>
      </c>
      <c r="AI1116" t="s">
        <v>3435</v>
      </c>
      <c r="AJ1116" s="260">
        <v>29</v>
      </c>
      <c r="AK1116">
        <v>1291.1500000000001</v>
      </c>
      <c r="AL1116">
        <v>1876</v>
      </c>
      <c r="AM1116">
        <v>1090625</v>
      </c>
      <c r="AP1116" s="287" t="str">
        <f>IFERROR(IF(Table_Merge1[[#This Row],[LME Zinc stock]]*Table_Merge1[[#This Row],[Nima.مقدار]]=0,"",Table_Merge1[[#This Row],[LME Zinc stock]]*Table_Merge1[[#This Row],[Nima.مقدار]]),"")</f>
        <v/>
      </c>
      <c r="AQ1116" s="287" t="str">
        <f>IFERROR(IF(Table_Merge1[[#This Row],[LME Zinc 3-month]]*Table_Merge1[[#This Row],[Nima.مقدار]]=0,"",Table_Merge1[[#This Row],[LME Zinc 3-month]]*Table_Merge1[[#This Row],[Nima.مقدار]]),"")</f>
        <v/>
      </c>
      <c r="AR1116" s="288" t="str">
        <f>IFERROR(IF(Table_Merge1[[#This Row],[LME Zinc stock]]*Table_Merge1[[#This Row],[Azad.Sell]]=0,"",Table_Merge1[[#This Row],[LME Zinc stock]]*Table_Merge1[[#This Row],[Azad.Sell]]),"")</f>
        <v/>
      </c>
      <c r="AS1116" s="288" t="str">
        <f>IFERROR(IF(Table_Merge1[[#This Row],[LME Zinc 3-month]]*Table_Merge1[[#This Row],[Azad.Sell]]=0,"",Table_Merge1[[#This Row],[LME Zinc 3-month]]*Table_Merge1[[#This Row],[Azad.Sell]]),"")</f>
        <v/>
      </c>
      <c r="AT1116"/>
    </row>
    <row r="1117" spans="1:46" x14ac:dyDescent="0.25">
      <c r="A1117" s="258">
        <v>42396</v>
      </c>
      <c r="B11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1394.11.07</v>
      </c>
      <c r="C1117" s="195">
        <f t="shared" ca="1" si="53"/>
        <v>1394</v>
      </c>
      <c r="D11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17" s="195">
        <f>_xlfn.NUMBERVALUE(RIGHT(Table11[[#This Row],[تاریخ شمسی]],2))</f>
        <v>7</v>
      </c>
      <c r="F11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11-07</v>
      </c>
      <c r="G1117" s="195" t="s">
        <v>1268</v>
      </c>
      <c r="I1117" s="259">
        <v>44915</v>
      </c>
      <c r="J1117">
        <v>39160</v>
      </c>
      <c r="L1117" s="259">
        <v>42396</v>
      </c>
      <c r="M1117">
        <v>36361</v>
      </c>
      <c r="O1117" s="284">
        <f>IFERROR(DATE(Table7[[#This Row],[year]],MONTH(DATEVALUE(Table7[[#This Row],[month]]&amp;"1")),Table7[[#This Row],[day]]),"")</f>
        <v>43474</v>
      </c>
      <c r="P1117" s="195" t="s">
        <v>4542</v>
      </c>
      <c r="Q1117" s="195">
        <v>2019</v>
      </c>
      <c r="R1117" s="195" t="s">
        <v>3431</v>
      </c>
      <c r="S1117" s="195">
        <v>9</v>
      </c>
      <c r="T1117" s="195">
        <v>1281.3</v>
      </c>
      <c r="U1117" s="195">
        <v>1868</v>
      </c>
      <c r="V1117" s="195">
        <v>1301625</v>
      </c>
      <c r="X1117" s="260">
        <v>43552</v>
      </c>
      <c r="Z1117" s="260">
        <v>6</v>
      </c>
      <c r="AB1117" s="260" t="str">
        <f ca="1">IFERROR(IFERROR(VLOOKUP(Table_Merge1[[#This Row],[Column1]],Table11[#All],2,FALSE),LEFT(AB1118,8)&amp;IF(LEN((RIGHT(AB1118,2)+1))&lt;2,"0"&amp;(RIGHT(AB1118,2)+1),(RIGHT(AB1118,2)-1))),"")</f>
        <v>1398.01.08</v>
      </c>
      <c r="AC1117" s="259" t="str">
        <f ca="1">LEFT(Table_Merge1[[#This Row],[Column2]],4)</f>
        <v>1398</v>
      </c>
      <c r="AD1117" s="259" t="str">
        <f ca="1">RIGHT(LEFT(Table_Merge1[[#This Row],[Column2]],7),2)</f>
        <v>01</v>
      </c>
      <c r="AE1117" s="259" t="str">
        <f ca="1">RIGHT(Table_Merge1[[#This Row],[Column2]],2)</f>
        <v>08</v>
      </c>
      <c r="AH1117" s="260">
        <v>2019</v>
      </c>
      <c r="AI1117" t="s">
        <v>3435</v>
      </c>
      <c r="AJ1117" s="260">
        <v>28</v>
      </c>
      <c r="AK1117">
        <v>1306.9000000000001</v>
      </c>
      <c r="AL1117">
        <v>1876.5</v>
      </c>
      <c r="AM1117">
        <v>1094600</v>
      </c>
      <c r="AP1117" s="287" t="str">
        <f>IFERROR(IF(Table_Merge1[[#This Row],[LME Zinc stock]]*Table_Merge1[[#This Row],[Nima.مقدار]]=0,"",Table_Merge1[[#This Row],[LME Zinc stock]]*Table_Merge1[[#This Row],[Nima.مقدار]]),"")</f>
        <v/>
      </c>
      <c r="AQ1117" s="287" t="str">
        <f>IFERROR(IF(Table_Merge1[[#This Row],[LME Zinc 3-month]]*Table_Merge1[[#This Row],[Nima.مقدار]]=0,"",Table_Merge1[[#This Row],[LME Zinc 3-month]]*Table_Merge1[[#This Row],[Nima.مقدار]]),"")</f>
        <v/>
      </c>
      <c r="AR1117" s="288" t="str">
        <f>IFERROR(IF(Table_Merge1[[#This Row],[LME Zinc stock]]*Table_Merge1[[#This Row],[Azad.Sell]]=0,"",Table_Merge1[[#This Row],[LME Zinc stock]]*Table_Merge1[[#This Row],[Azad.Sell]]),"")</f>
        <v/>
      </c>
      <c r="AS1117" s="288" t="str">
        <f>IFERROR(IF(Table_Merge1[[#This Row],[LME Zinc 3-month]]*Table_Merge1[[#This Row],[Azad.Sell]]=0,"",Table_Merge1[[#This Row],[LME Zinc 3-month]]*Table_Merge1[[#This Row],[Azad.Sell]]),"")</f>
        <v/>
      </c>
      <c r="AT1117"/>
    </row>
    <row r="1118" spans="1:46" x14ac:dyDescent="0.25">
      <c r="A1118" s="258">
        <v>42397</v>
      </c>
      <c r="B11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1394.11.08</v>
      </c>
      <c r="C1118" s="195">
        <f t="shared" ca="1" si="53"/>
        <v>1394</v>
      </c>
      <c r="D11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18" s="195">
        <f>_xlfn.NUMBERVALUE(RIGHT(Table11[[#This Row],[تاریخ شمسی]],2))</f>
        <v>8</v>
      </c>
      <c r="F11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11-08</v>
      </c>
      <c r="G1118" s="195" t="s">
        <v>1269</v>
      </c>
      <c r="I1118" s="259">
        <v>44916</v>
      </c>
      <c r="J1118">
        <v>39600</v>
      </c>
      <c r="L1118" s="259">
        <v>42397</v>
      </c>
      <c r="M1118">
        <v>36305</v>
      </c>
      <c r="O1118" s="283">
        <f>IFERROR(DATE(Table7[[#This Row],[year]],MONTH(DATEVALUE(Table7[[#This Row],[month]]&amp;"1")),Table7[[#This Row],[day]]),"")</f>
        <v>43473</v>
      </c>
      <c r="P1118" s="257" t="s">
        <v>4543</v>
      </c>
      <c r="Q1118" s="257">
        <v>2019</v>
      </c>
      <c r="R1118" s="257" t="s">
        <v>3431</v>
      </c>
      <c r="S1118" s="257">
        <v>8</v>
      </c>
      <c r="T1118" s="257">
        <v>1283.9000000000001</v>
      </c>
      <c r="U1118" s="257">
        <v>1856</v>
      </c>
      <c r="V1118" s="257">
        <v>1301650</v>
      </c>
      <c r="X1118" s="260">
        <v>43551</v>
      </c>
      <c r="Y1118" t="s">
        <v>8554</v>
      </c>
      <c r="Z1118" s="260">
        <v>6</v>
      </c>
      <c r="AA1118">
        <v>1398</v>
      </c>
      <c r="AB1118" s="260" t="str">
        <f ca="1">IFERROR(IFERROR(VLOOKUP(Table_Merge1[[#This Row],[Column1]],Table11[#All],2,FALSE),LEFT(AB1119,8)&amp;IF(LEN((RIGHT(AB1119,2)+1))&lt;2,"0"&amp;(RIGHT(AB1119,2)+1),(RIGHT(AB1119,2)-1))),"")</f>
        <v>1398.01.07</v>
      </c>
      <c r="AC1118" s="259" t="str">
        <f ca="1">LEFT(Table_Merge1[[#This Row],[Column2]],4)</f>
        <v>1398</v>
      </c>
      <c r="AD1118" s="259" t="str">
        <f ca="1">RIGHT(LEFT(Table_Merge1[[#This Row],[Column2]],7),2)</f>
        <v>01</v>
      </c>
      <c r="AE1118" s="259" t="str">
        <f ca="1">RIGHT(Table_Merge1[[#This Row],[Column2]],2)</f>
        <v>07</v>
      </c>
      <c r="AF1118">
        <v>1</v>
      </c>
      <c r="AG1118">
        <v>7</v>
      </c>
      <c r="AH1118" s="260">
        <v>2019</v>
      </c>
      <c r="AI1118" t="s">
        <v>3435</v>
      </c>
      <c r="AJ1118" s="260">
        <v>27</v>
      </c>
      <c r="AK1118">
        <v>1318.25</v>
      </c>
      <c r="AL1118">
        <v>1883</v>
      </c>
      <c r="AM1118">
        <v>1098925</v>
      </c>
      <c r="AO1118">
        <v>90500.75</v>
      </c>
      <c r="AP1118" s="287">
        <f>IFERROR(IF(Table_Merge1[[#This Row],[LME Zinc stock]]*Table_Merge1[[#This Row],[Nima.مقدار]]=0,"",Table_Merge1[[#This Row],[LME Zinc stock]]*Table_Merge1[[#This Row],[Nima.مقدار]]),"")</f>
        <v>99453536693.75</v>
      </c>
      <c r="AQ1118" s="287">
        <f>IFERROR(IF(Table_Merge1[[#This Row],[LME Zinc 3-month]]*Table_Merge1[[#This Row],[Nima.مقدار]]=0,"",Table_Merge1[[#This Row],[LME Zinc 3-month]]*Table_Merge1[[#This Row],[Nima.مقدار]]),"")</f>
        <v>170412912.25</v>
      </c>
      <c r="AR1118" s="288" t="str">
        <f>IFERROR(IF(Table_Merge1[[#This Row],[LME Zinc stock]]*Table_Merge1[[#This Row],[Azad.Sell]]=0,"",Table_Merge1[[#This Row],[LME Zinc stock]]*Table_Merge1[[#This Row],[Azad.Sell]]),"")</f>
        <v/>
      </c>
      <c r="AS1118" s="288" t="str">
        <f>IFERROR(IF(Table_Merge1[[#This Row],[LME Zinc 3-month]]*Table_Merge1[[#This Row],[Azad.Sell]]=0,"",Table_Merge1[[#This Row],[LME Zinc 3-month]]*Table_Merge1[[#This Row],[Azad.Sell]]),"")</f>
        <v/>
      </c>
      <c r="AT1118"/>
    </row>
    <row r="1119" spans="1:46" x14ac:dyDescent="0.25">
      <c r="A1119" s="258">
        <v>42399</v>
      </c>
      <c r="B11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1394.11.10</v>
      </c>
      <c r="C1119" s="195">
        <f t="shared" ca="1" si="53"/>
        <v>1394</v>
      </c>
      <c r="D11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19" s="195">
        <f>_xlfn.NUMBERVALUE(RIGHT(Table11[[#This Row],[تاریخ شمسی]],2))</f>
        <v>10</v>
      </c>
      <c r="F11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11-10</v>
      </c>
      <c r="G1119" s="195" t="s">
        <v>1270</v>
      </c>
      <c r="I1119" s="259">
        <v>44917</v>
      </c>
      <c r="J1119">
        <v>40100</v>
      </c>
      <c r="L1119" s="259">
        <v>42399</v>
      </c>
      <c r="M1119">
        <v>36199</v>
      </c>
      <c r="O1119" s="284">
        <f>IFERROR(DATE(Table7[[#This Row],[year]],MONTH(DATEVALUE(Table7[[#This Row],[month]]&amp;"1")),Table7[[#This Row],[day]]),"")</f>
        <v>43472</v>
      </c>
      <c r="P1119" s="195" t="s">
        <v>4544</v>
      </c>
      <c r="Q1119" s="195">
        <v>2019</v>
      </c>
      <c r="R1119" s="195" t="s">
        <v>3431</v>
      </c>
      <c r="S1119" s="195">
        <v>7</v>
      </c>
      <c r="T1119" s="195">
        <v>1291.5</v>
      </c>
      <c r="U1119" s="195">
        <v>1858</v>
      </c>
      <c r="V1119" s="195">
        <v>1303475</v>
      </c>
      <c r="X1119" s="260">
        <v>43550</v>
      </c>
      <c r="Y1119" t="s">
        <v>8553</v>
      </c>
      <c r="Z1119" s="260">
        <v>6</v>
      </c>
      <c r="AA1119">
        <v>1398</v>
      </c>
      <c r="AB1119" s="260" t="str">
        <f ca="1">IFERROR(IFERROR(VLOOKUP(Table_Merge1[[#This Row],[Column1]],Table11[#All],2,FALSE),LEFT(AB1120,8)&amp;IF(LEN((RIGHT(AB1120,2)+1))&lt;2,"0"&amp;(RIGHT(AB1120,2)+1),(RIGHT(AB1120,2)-1))),"")</f>
        <v>1398.01.06</v>
      </c>
      <c r="AC1119" s="259" t="str">
        <f ca="1">LEFT(Table_Merge1[[#This Row],[Column2]],4)</f>
        <v>1398</v>
      </c>
      <c r="AD1119" s="259" t="str">
        <f ca="1">RIGHT(LEFT(Table_Merge1[[#This Row],[Column2]],7),2)</f>
        <v>01</v>
      </c>
      <c r="AE1119" s="259" t="str">
        <f ca="1">RIGHT(Table_Merge1[[#This Row],[Column2]],2)</f>
        <v>06</v>
      </c>
      <c r="AF1119">
        <v>1</v>
      </c>
      <c r="AG1119">
        <v>6</v>
      </c>
      <c r="AH1119" s="260">
        <v>2019</v>
      </c>
      <c r="AI1119" t="s">
        <v>3435</v>
      </c>
      <c r="AJ1119" s="260">
        <v>26</v>
      </c>
      <c r="AK1119">
        <v>1315.25</v>
      </c>
      <c r="AL1119">
        <v>1886.5</v>
      </c>
      <c r="AM1119">
        <v>1104525</v>
      </c>
      <c r="AO1119">
        <v>90359.5</v>
      </c>
      <c r="AP1119" s="287">
        <f>IFERROR(IF(Table_Merge1[[#This Row],[LME Zinc stock]]*Table_Merge1[[#This Row],[Nima.مقدار]]=0,"",Table_Merge1[[#This Row],[LME Zinc stock]]*Table_Merge1[[#This Row],[Nima.مقدار]]),"")</f>
        <v>99804326737.5</v>
      </c>
      <c r="AQ1119" s="287">
        <f>IFERROR(IF(Table_Merge1[[#This Row],[LME Zinc 3-month]]*Table_Merge1[[#This Row],[Nima.مقدار]]=0,"",Table_Merge1[[#This Row],[LME Zinc 3-month]]*Table_Merge1[[#This Row],[Nima.مقدار]]),"")</f>
        <v>170463196.75</v>
      </c>
      <c r="AR1119" s="288" t="str">
        <f>IFERROR(IF(Table_Merge1[[#This Row],[LME Zinc stock]]*Table_Merge1[[#This Row],[Azad.Sell]]=0,"",Table_Merge1[[#This Row],[LME Zinc stock]]*Table_Merge1[[#This Row],[Azad.Sell]]),"")</f>
        <v/>
      </c>
      <c r="AS1119" s="288" t="str">
        <f>IFERROR(IF(Table_Merge1[[#This Row],[LME Zinc 3-month]]*Table_Merge1[[#This Row],[Azad.Sell]]=0,"",Table_Merge1[[#This Row],[LME Zinc 3-month]]*Table_Merge1[[#This Row],[Azad.Sell]]),"")</f>
        <v/>
      </c>
      <c r="AT1119"/>
    </row>
    <row r="1120" spans="1:46" x14ac:dyDescent="0.25">
      <c r="A1120" s="258">
        <v>42400</v>
      </c>
      <c r="B11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1394.11.11</v>
      </c>
      <c r="C1120" s="195">
        <f t="shared" ca="1" si="53"/>
        <v>1394</v>
      </c>
      <c r="D11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20" s="195">
        <f>_xlfn.NUMBERVALUE(RIGHT(Table11[[#This Row],[تاریخ شمسی]],2))</f>
        <v>11</v>
      </c>
      <c r="F11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11-11</v>
      </c>
      <c r="G1120" s="195" t="s">
        <v>1271</v>
      </c>
      <c r="I1120" s="259">
        <v>44918</v>
      </c>
      <c r="J1120">
        <v>40050</v>
      </c>
      <c r="L1120" s="259">
        <v>42400</v>
      </c>
      <c r="M1120">
        <v>36134</v>
      </c>
      <c r="O1120" s="283">
        <f>IFERROR(DATE(Table7[[#This Row],[year]],MONTH(DATEVALUE(Table7[[#This Row],[month]]&amp;"1")),Table7[[#This Row],[day]]),"")</f>
        <v>43469</v>
      </c>
      <c r="P1120" s="257" t="s">
        <v>4545</v>
      </c>
      <c r="Q1120" s="257">
        <v>2019</v>
      </c>
      <c r="R1120" s="257" t="s">
        <v>3431</v>
      </c>
      <c r="S1120" s="257">
        <v>4</v>
      </c>
      <c r="T1120" s="257">
        <v>1290.3499999999999</v>
      </c>
      <c r="U1120" s="257">
        <v>1828</v>
      </c>
      <c r="V1120" s="257">
        <v>1304000</v>
      </c>
      <c r="X1120" s="260">
        <v>43549</v>
      </c>
      <c r="Y1120" t="s">
        <v>8552</v>
      </c>
      <c r="Z1120" s="260">
        <v>6</v>
      </c>
      <c r="AA1120">
        <v>1398</v>
      </c>
      <c r="AB1120" s="260" t="str">
        <f ca="1">IFERROR(IFERROR(VLOOKUP(Table_Merge1[[#This Row],[Column1]],Table11[#All],2,FALSE),LEFT(AB1121,8)&amp;IF(LEN((RIGHT(AB1121,2)+1))&lt;2,"0"&amp;(RIGHT(AB1121,2)+1),(RIGHT(AB1121,2)-1))),"")</f>
        <v>1398.01.05</v>
      </c>
      <c r="AC1120" s="259" t="str">
        <f ca="1">LEFT(Table_Merge1[[#This Row],[Column2]],4)</f>
        <v>1398</v>
      </c>
      <c r="AD1120" s="259" t="str">
        <f ca="1">RIGHT(LEFT(Table_Merge1[[#This Row],[Column2]],7),2)</f>
        <v>01</v>
      </c>
      <c r="AE1120" s="259" t="str">
        <f ca="1">RIGHT(Table_Merge1[[#This Row],[Column2]],2)</f>
        <v>05</v>
      </c>
      <c r="AF1120">
        <v>1</v>
      </c>
      <c r="AG1120">
        <v>5</v>
      </c>
      <c r="AH1120" s="260">
        <v>2019</v>
      </c>
      <c r="AI1120" t="s">
        <v>3435</v>
      </c>
      <c r="AJ1120" s="260">
        <v>25</v>
      </c>
      <c r="AK1120">
        <v>1319.55</v>
      </c>
      <c r="AL1120">
        <v>1892.5</v>
      </c>
      <c r="AM1120">
        <v>1110275</v>
      </c>
      <c r="AO1120">
        <v>90077</v>
      </c>
      <c r="AP1120" s="287">
        <f>IFERROR(IF(Table_Merge1[[#This Row],[LME Zinc stock]]*Table_Merge1[[#This Row],[Nima.مقدار]]=0,"",Table_Merge1[[#This Row],[LME Zinc stock]]*Table_Merge1[[#This Row],[Nima.مقدار]]),"")</f>
        <v>100010241175</v>
      </c>
      <c r="AQ1120" s="287">
        <f>IFERROR(IF(Table_Merge1[[#This Row],[LME Zinc 3-month]]*Table_Merge1[[#This Row],[Nima.مقدار]]=0,"",Table_Merge1[[#This Row],[LME Zinc 3-month]]*Table_Merge1[[#This Row],[Nima.مقدار]]),"")</f>
        <v>170470722.5</v>
      </c>
      <c r="AR1120" s="288" t="str">
        <f>IFERROR(IF(Table_Merge1[[#This Row],[LME Zinc stock]]*Table_Merge1[[#This Row],[Azad.Sell]]=0,"",Table_Merge1[[#This Row],[LME Zinc stock]]*Table_Merge1[[#This Row],[Azad.Sell]]),"")</f>
        <v/>
      </c>
      <c r="AS1120" s="288" t="str">
        <f>IFERROR(IF(Table_Merge1[[#This Row],[LME Zinc 3-month]]*Table_Merge1[[#This Row],[Azad.Sell]]=0,"",Table_Merge1[[#This Row],[LME Zinc 3-month]]*Table_Merge1[[#This Row],[Azad.Sell]]),"")</f>
        <v/>
      </c>
      <c r="AT1120"/>
    </row>
    <row r="1121" spans="1:46" x14ac:dyDescent="0.25">
      <c r="A1121" s="258">
        <v>42401</v>
      </c>
      <c r="B11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1394.11.12</v>
      </c>
      <c r="C1121" s="195">
        <f t="shared" ca="1" si="53"/>
        <v>1394</v>
      </c>
      <c r="D11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21" s="195">
        <f>_xlfn.NUMBERVALUE(RIGHT(Table11[[#This Row],[تاریخ شمسی]],2))</f>
        <v>12</v>
      </c>
      <c r="F11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11-12</v>
      </c>
      <c r="G1121" s="195" t="s">
        <v>1272</v>
      </c>
      <c r="I1121" s="259">
        <v>44919</v>
      </c>
      <c r="J1121">
        <v>40580</v>
      </c>
      <c r="L1121" s="259">
        <v>42401</v>
      </c>
      <c r="M1121">
        <v>36235</v>
      </c>
      <c r="O1121" s="284">
        <f>IFERROR(DATE(Table7[[#This Row],[year]],MONTH(DATEVALUE(Table7[[#This Row],[month]]&amp;"1")),Table7[[#This Row],[day]]),"")</f>
        <v>43468</v>
      </c>
      <c r="P1121" s="195" t="s">
        <v>4546</v>
      </c>
      <c r="Q1121" s="195">
        <v>2019</v>
      </c>
      <c r="R1121" s="195" t="s">
        <v>3431</v>
      </c>
      <c r="S1121" s="195">
        <v>3</v>
      </c>
      <c r="T1121" s="195">
        <v>1287.95</v>
      </c>
      <c r="U1121" s="195">
        <v>1867</v>
      </c>
      <c r="V1121" s="195">
        <v>1303150</v>
      </c>
      <c r="X1121" s="260">
        <v>43546</v>
      </c>
      <c r="Z1121" s="260">
        <v>6</v>
      </c>
      <c r="AB1121" s="260" t="str">
        <f ca="1">IFERROR(IFERROR(VLOOKUP(Table_Merge1[[#This Row],[Column1]],Table11[#All],2,FALSE),LEFT(AB1122,8)&amp;IF(LEN((RIGHT(AB1122,2)+1))&lt;2,"0"&amp;(RIGHT(AB1122,2)+1),(RIGHT(AB1122,2)-1))),"")</f>
        <v>1397.12.25</v>
      </c>
      <c r="AC1121" s="259" t="str">
        <f ca="1">LEFT(Table_Merge1[[#This Row],[Column2]],4)</f>
        <v>1397</v>
      </c>
      <c r="AD1121" s="259" t="str">
        <f ca="1">RIGHT(LEFT(Table_Merge1[[#This Row],[Column2]],7),2)</f>
        <v>12</v>
      </c>
      <c r="AE1121" s="259" t="str">
        <f ca="1">RIGHT(Table_Merge1[[#This Row],[Column2]],2)</f>
        <v>25</v>
      </c>
      <c r="AH1121" s="260">
        <v>2019</v>
      </c>
      <c r="AI1121" t="s">
        <v>3435</v>
      </c>
      <c r="AJ1121" s="260">
        <v>22</v>
      </c>
      <c r="AK1121">
        <v>1311.1</v>
      </c>
      <c r="AL1121">
        <v>1894</v>
      </c>
      <c r="AM1121">
        <v>1108825</v>
      </c>
      <c r="AP1121" s="287" t="str">
        <f>IFERROR(IF(Table_Merge1[[#This Row],[LME Zinc stock]]*Table_Merge1[[#This Row],[Nima.مقدار]]=0,"",Table_Merge1[[#This Row],[LME Zinc stock]]*Table_Merge1[[#This Row],[Nima.مقدار]]),"")</f>
        <v/>
      </c>
      <c r="AQ1121" s="287" t="str">
        <f>IFERROR(IF(Table_Merge1[[#This Row],[LME Zinc 3-month]]*Table_Merge1[[#This Row],[Nima.مقدار]]=0,"",Table_Merge1[[#This Row],[LME Zinc 3-month]]*Table_Merge1[[#This Row],[Nima.مقدار]]),"")</f>
        <v/>
      </c>
      <c r="AR1121" s="288" t="str">
        <f>IFERROR(IF(Table_Merge1[[#This Row],[LME Zinc stock]]*Table_Merge1[[#This Row],[Azad.Sell]]=0,"",Table_Merge1[[#This Row],[LME Zinc stock]]*Table_Merge1[[#This Row],[Azad.Sell]]),"")</f>
        <v/>
      </c>
      <c r="AS1121" s="288" t="str">
        <f>IFERROR(IF(Table_Merge1[[#This Row],[LME Zinc 3-month]]*Table_Merge1[[#This Row],[Azad.Sell]]=0,"",Table_Merge1[[#This Row],[LME Zinc 3-month]]*Table_Merge1[[#This Row],[Azad.Sell]]),"")</f>
        <v/>
      </c>
      <c r="AT1121"/>
    </row>
    <row r="1122" spans="1:46" x14ac:dyDescent="0.25">
      <c r="A1122" s="258">
        <v>42402</v>
      </c>
      <c r="B11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1394.11.13</v>
      </c>
      <c r="C1122" s="195">
        <f t="shared" ca="1" si="53"/>
        <v>1394</v>
      </c>
      <c r="D11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22" s="195">
        <f>_xlfn.NUMBERVALUE(RIGHT(Table11[[#This Row],[تاریخ شمسی]],2))</f>
        <v>13</v>
      </c>
      <c r="F11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11-13</v>
      </c>
      <c r="G1122" s="195" t="s">
        <v>1273</v>
      </c>
      <c r="I1122" s="259">
        <v>44920</v>
      </c>
      <c r="J1122">
        <v>41000</v>
      </c>
      <c r="L1122" s="259">
        <v>42402</v>
      </c>
      <c r="M1122">
        <v>36212</v>
      </c>
      <c r="O1122" s="283">
        <f>IFERROR(DATE(Table7[[#This Row],[year]],MONTH(DATEVALUE(Table7[[#This Row],[month]]&amp;"1")),Table7[[#This Row],[day]]),"")</f>
        <v>43467</v>
      </c>
      <c r="P1122" s="257" t="s">
        <v>4547</v>
      </c>
      <c r="Q1122" s="257">
        <v>2019</v>
      </c>
      <c r="R1122" s="257" t="s">
        <v>3431</v>
      </c>
      <c r="S1122" s="257">
        <v>2</v>
      </c>
      <c r="T1122" s="257">
        <v>1287.2</v>
      </c>
      <c r="U1122" s="257">
        <v>1836.5</v>
      </c>
      <c r="V1122" s="257">
        <v>1295750</v>
      </c>
      <c r="X1122" s="260">
        <v>43545</v>
      </c>
      <c r="Z1122" s="260">
        <v>6</v>
      </c>
      <c r="AB1122" s="260" t="str">
        <f ca="1">IFERROR(IFERROR(VLOOKUP(Table_Merge1[[#This Row],[Column1]],Table11[#All],2,FALSE),LEFT(AB1123,8)&amp;IF(LEN((RIGHT(AB1123,2)+1))&lt;2,"0"&amp;(RIGHT(AB1123,2)+1),(RIGHT(AB1123,2)-1))),"")</f>
        <v>1397.12.26</v>
      </c>
      <c r="AC1122" s="259" t="str">
        <f ca="1">LEFT(Table_Merge1[[#This Row],[Column2]],4)</f>
        <v>1397</v>
      </c>
      <c r="AD1122" s="259" t="str">
        <f ca="1">RIGHT(LEFT(Table_Merge1[[#This Row],[Column2]],7),2)</f>
        <v>12</v>
      </c>
      <c r="AE1122" s="259" t="str">
        <f ca="1">RIGHT(Table_Merge1[[#This Row],[Column2]],2)</f>
        <v>26</v>
      </c>
      <c r="AH1122" s="260">
        <v>2019</v>
      </c>
      <c r="AI1122" t="s">
        <v>3435</v>
      </c>
      <c r="AJ1122" s="260">
        <v>21</v>
      </c>
      <c r="AK1122">
        <v>1317.3</v>
      </c>
      <c r="AL1122">
        <v>1884</v>
      </c>
      <c r="AM1122">
        <v>1115000</v>
      </c>
      <c r="AP1122" s="287" t="str">
        <f>IFERROR(IF(Table_Merge1[[#This Row],[LME Zinc stock]]*Table_Merge1[[#This Row],[Nima.مقدار]]=0,"",Table_Merge1[[#This Row],[LME Zinc stock]]*Table_Merge1[[#This Row],[Nima.مقدار]]),"")</f>
        <v/>
      </c>
      <c r="AQ1122" s="287" t="str">
        <f>IFERROR(IF(Table_Merge1[[#This Row],[LME Zinc 3-month]]*Table_Merge1[[#This Row],[Nima.مقدار]]=0,"",Table_Merge1[[#This Row],[LME Zinc 3-month]]*Table_Merge1[[#This Row],[Nima.مقدار]]),"")</f>
        <v/>
      </c>
      <c r="AR1122" s="288" t="str">
        <f>IFERROR(IF(Table_Merge1[[#This Row],[LME Zinc stock]]*Table_Merge1[[#This Row],[Azad.Sell]]=0,"",Table_Merge1[[#This Row],[LME Zinc stock]]*Table_Merge1[[#This Row],[Azad.Sell]]),"")</f>
        <v/>
      </c>
      <c r="AS1122" s="288" t="str">
        <f>IFERROR(IF(Table_Merge1[[#This Row],[LME Zinc 3-month]]*Table_Merge1[[#This Row],[Azad.Sell]]=0,"",Table_Merge1[[#This Row],[LME Zinc 3-month]]*Table_Merge1[[#This Row],[Azad.Sell]]),"")</f>
        <v/>
      </c>
      <c r="AT1122"/>
    </row>
    <row r="1123" spans="1:46" x14ac:dyDescent="0.25">
      <c r="A1123" s="258">
        <v>42403</v>
      </c>
      <c r="B11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1394.11.14</v>
      </c>
      <c r="C1123" s="195">
        <f t="shared" ca="1" si="53"/>
        <v>1394</v>
      </c>
      <c r="D11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23" s="195">
        <f>_xlfn.NUMBERVALUE(RIGHT(Table11[[#This Row],[تاریخ شمسی]],2))</f>
        <v>14</v>
      </c>
      <c r="F11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11-14</v>
      </c>
      <c r="G1123" s="195" t="s">
        <v>1274</v>
      </c>
      <c r="I1123" s="259">
        <v>44921</v>
      </c>
      <c r="J1123">
        <v>41520</v>
      </c>
      <c r="L1123" s="259">
        <v>42403</v>
      </c>
      <c r="M1123">
        <v>36238</v>
      </c>
      <c r="O1123" s="284">
        <f>IFERROR(DATE(Table7[[#This Row],[year]],MONTH(DATEVALUE(Table7[[#This Row],[month]]&amp;"1")),Table7[[#This Row],[day]]),"")</f>
        <v>43465</v>
      </c>
      <c r="P1123" s="195" t="s">
        <v>4548</v>
      </c>
      <c r="Q1123" s="195">
        <v>2018</v>
      </c>
      <c r="R1123" s="195" t="s">
        <v>3452</v>
      </c>
      <c r="S1123" s="195">
        <v>31</v>
      </c>
      <c r="T1123" s="195">
        <v>1281.6500000000001</v>
      </c>
      <c r="U1123" s="195">
        <v>1862</v>
      </c>
      <c r="V1123" s="195">
        <v>1278500</v>
      </c>
      <c r="X1123" s="260">
        <v>43544</v>
      </c>
      <c r="Z1123" s="260">
        <v>7</v>
      </c>
      <c r="AB1123" s="260" t="str">
        <f ca="1">IFERROR(IFERROR(VLOOKUP(Table_Merge1[[#This Row],[Column1]],Table11[#All],2,FALSE),LEFT(AB1124,8)&amp;IF(LEN((RIGHT(AB1124,2)+1))&lt;2,"0"&amp;(RIGHT(AB1124,2)+1),(RIGHT(AB1124,2)-1))),"")</f>
        <v>1397.12.27</v>
      </c>
      <c r="AC1123" s="259" t="str">
        <f ca="1">LEFT(Table_Merge1[[#This Row],[Column2]],4)</f>
        <v>1397</v>
      </c>
      <c r="AD1123" s="259" t="str">
        <f ca="1">RIGHT(LEFT(Table_Merge1[[#This Row],[Column2]],7),2)</f>
        <v>12</v>
      </c>
      <c r="AE1123" s="259" t="str">
        <f ca="1">RIGHT(Table_Merge1[[#This Row],[Column2]],2)</f>
        <v>27</v>
      </c>
      <c r="AH1123" s="260">
        <v>2019</v>
      </c>
      <c r="AI1123" t="s">
        <v>3435</v>
      </c>
      <c r="AJ1123" s="260">
        <v>20</v>
      </c>
      <c r="AK1123">
        <v>1303</v>
      </c>
      <c r="AL1123">
        <v>1913</v>
      </c>
      <c r="AM1123">
        <v>1122825</v>
      </c>
      <c r="AP1123" s="287" t="str">
        <f>IFERROR(IF(Table_Merge1[[#This Row],[LME Zinc stock]]*Table_Merge1[[#This Row],[Nima.مقدار]]=0,"",Table_Merge1[[#This Row],[LME Zinc stock]]*Table_Merge1[[#This Row],[Nima.مقدار]]),"")</f>
        <v/>
      </c>
      <c r="AQ1123" s="287" t="str">
        <f>IFERROR(IF(Table_Merge1[[#This Row],[LME Zinc 3-month]]*Table_Merge1[[#This Row],[Nima.مقدار]]=0,"",Table_Merge1[[#This Row],[LME Zinc 3-month]]*Table_Merge1[[#This Row],[Nima.مقدار]]),"")</f>
        <v/>
      </c>
      <c r="AR1123" s="288" t="str">
        <f>IFERROR(IF(Table_Merge1[[#This Row],[LME Zinc stock]]*Table_Merge1[[#This Row],[Azad.Sell]]=0,"",Table_Merge1[[#This Row],[LME Zinc stock]]*Table_Merge1[[#This Row],[Azad.Sell]]),"")</f>
        <v/>
      </c>
      <c r="AS1123" s="288" t="str">
        <f>IFERROR(IF(Table_Merge1[[#This Row],[LME Zinc 3-month]]*Table_Merge1[[#This Row],[Azad.Sell]]=0,"",Table_Merge1[[#This Row],[LME Zinc 3-month]]*Table_Merge1[[#This Row],[Azad.Sell]]),"")</f>
        <v/>
      </c>
      <c r="AT1123"/>
    </row>
    <row r="1124" spans="1:46" x14ac:dyDescent="0.25">
      <c r="A1124" s="258">
        <v>42404</v>
      </c>
      <c r="B11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1394.11.15</v>
      </c>
      <c r="C1124" s="195">
        <f t="shared" ca="1" si="53"/>
        <v>1394</v>
      </c>
      <c r="D11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24" s="195">
        <f>_xlfn.NUMBERVALUE(RIGHT(Table11[[#This Row],[تاریخ شمسی]],2))</f>
        <v>15</v>
      </c>
      <c r="F11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11-15</v>
      </c>
      <c r="G1124" s="195" t="s">
        <v>1275</v>
      </c>
      <c r="I1124" s="259">
        <v>44922</v>
      </c>
      <c r="J1124">
        <v>42200</v>
      </c>
      <c r="L1124" s="259">
        <v>42404</v>
      </c>
      <c r="M1124">
        <v>35923</v>
      </c>
      <c r="O1124" s="283">
        <f>IFERROR(DATE(Table7[[#This Row],[year]],MONTH(DATEVALUE(Table7[[#This Row],[month]]&amp;"1")),Table7[[#This Row],[day]]),"")</f>
        <v>43462</v>
      </c>
      <c r="P1124" s="257" t="s">
        <v>4549</v>
      </c>
      <c r="Q1124" s="257">
        <v>2018</v>
      </c>
      <c r="R1124" s="257" t="s">
        <v>3452</v>
      </c>
      <c r="S1124" s="257">
        <v>28</v>
      </c>
      <c r="T1124" s="257">
        <v>1277.25</v>
      </c>
      <c r="U1124" s="257">
        <v>1820.5</v>
      </c>
      <c r="V1124" s="257">
        <v>1272925</v>
      </c>
      <c r="X1124" s="260">
        <v>43543</v>
      </c>
      <c r="Y1124" t="s">
        <v>8551</v>
      </c>
      <c r="Z1124" s="260">
        <v>7</v>
      </c>
      <c r="AA1124">
        <v>1397</v>
      </c>
      <c r="AB1124" s="260" t="str">
        <f ca="1">IFERROR(IFERROR(VLOOKUP(Table_Merge1[[#This Row],[Column1]],Table11[#All],2,FALSE),LEFT(AB1125,8)&amp;IF(LEN((RIGHT(AB1125,2)+1))&lt;2,"0"&amp;(RIGHT(AB1125,2)+1),(RIGHT(AB1125,2)-1))),"")</f>
        <v>1397.12.28</v>
      </c>
      <c r="AC1124" s="259" t="str">
        <f ca="1">LEFT(Table_Merge1[[#This Row],[Column2]],4)</f>
        <v>1397</v>
      </c>
      <c r="AD1124" s="259" t="str">
        <f ca="1">RIGHT(LEFT(Table_Merge1[[#This Row],[Column2]],7),2)</f>
        <v>12</v>
      </c>
      <c r="AE1124" s="259" t="str">
        <f ca="1">RIGHT(Table_Merge1[[#This Row],[Column2]],2)</f>
        <v>28</v>
      </c>
      <c r="AF1124">
        <v>12</v>
      </c>
      <c r="AG1124">
        <v>28</v>
      </c>
      <c r="AH1124" s="260">
        <v>2019</v>
      </c>
      <c r="AI1124" t="s">
        <v>3435</v>
      </c>
      <c r="AJ1124" s="260">
        <v>19</v>
      </c>
      <c r="AK1124">
        <v>1308.3499999999999</v>
      </c>
      <c r="AL1124" t="s">
        <v>3621</v>
      </c>
      <c r="AM1124" t="s">
        <v>3621</v>
      </c>
      <c r="AO1124">
        <v>89362</v>
      </c>
      <c r="AP1124" s="287" t="str">
        <f>IFERROR(IF(Table_Merge1[[#This Row],[LME Zinc stock]]*Table_Merge1[[#This Row],[Nima.مقدار]]=0,"",Table_Merge1[[#This Row],[LME Zinc stock]]*Table_Merge1[[#This Row],[Nima.مقدار]]),"")</f>
        <v/>
      </c>
      <c r="AQ1124" s="287" t="str">
        <f>IFERROR(IF(Table_Merge1[[#This Row],[LME Zinc 3-month]]*Table_Merge1[[#This Row],[Nima.مقدار]]=0,"",Table_Merge1[[#This Row],[LME Zinc 3-month]]*Table_Merge1[[#This Row],[Nima.مقدار]]),"")</f>
        <v/>
      </c>
      <c r="AR1124" s="288" t="str">
        <f>IFERROR(IF(Table_Merge1[[#This Row],[LME Zinc stock]]*Table_Merge1[[#This Row],[Azad.Sell]]=0,"",Table_Merge1[[#This Row],[LME Zinc stock]]*Table_Merge1[[#This Row],[Azad.Sell]]),"")</f>
        <v/>
      </c>
      <c r="AS1124" s="288" t="str">
        <f>IFERROR(IF(Table_Merge1[[#This Row],[LME Zinc 3-month]]*Table_Merge1[[#This Row],[Azad.Sell]]=0,"",Table_Merge1[[#This Row],[LME Zinc 3-month]]*Table_Merge1[[#This Row],[Azad.Sell]]),"")</f>
        <v/>
      </c>
      <c r="AT1124"/>
    </row>
    <row r="1125" spans="1:46" x14ac:dyDescent="0.25">
      <c r="A1125" s="258">
        <v>42406</v>
      </c>
      <c r="B11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1394.11.17</v>
      </c>
      <c r="C1125" s="195">
        <f t="shared" ca="1" si="53"/>
        <v>1394</v>
      </c>
      <c r="D11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25" s="195">
        <f>_xlfn.NUMBERVALUE(RIGHT(Table11[[#This Row],[تاریخ شمسی]],2))</f>
        <v>17</v>
      </c>
      <c r="F11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11-17</v>
      </c>
      <c r="G1125" s="195" t="s">
        <v>1276</v>
      </c>
      <c r="I1125" s="259">
        <v>44923</v>
      </c>
      <c r="J1125">
        <v>44000</v>
      </c>
      <c r="L1125" s="259">
        <v>42406</v>
      </c>
      <c r="M1125">
        <v>35853</v>
      </c>
      <c r="O1125" s="284">
        <f>IFERROR(DATE(Table7[[#This Row],[year]],MONTH(DATEVALUE(Table7[[#This Row],[month]]&amp;"1")),Table7[[#This Row],[day]]),"")</f>
        <v>43461</v>
      </c>
      <c r="P1125" s="195" t="s">
        <v>4550</v>
      </c>
      <c r="Q1125" s="195">
        <v>2018</v>
      </c>
      <c r="R1125" s="195" t="s">
        <v>3452</v>
      </c>
      <c r="S1125" s="195">
        <v>27</v>
      </c>
      <c r="T1125" s="195">
        <v>1271.0999999999999</v>
      </c>
      <c r="U1125" s="195">
        <v>1846.5</v>
      </c>
      <c r="V1125" s="195">
        <v>1273125</v>
      </c>
      <c r="X1125" s="260">
        <v>43542</v>
      </c>
      <c r="Y1125" t="s">
        <v>8550</v>
      </c>
      <c r="Z1125" s="260">
        <v>7</v>
      </c>
      <c r="AA1125">
        <v>1397</v>
      </c>
      <c r="AB1125" s="260" t="str">
        <f ca="1">IFERROR(IFERROR(VLOOKUP(Table_Merge1[[#This Row],[Column1]],Table11[#All],2,FALSE),LEFT(AB1126,8)&amp;IF(LEN((RIGHT(AB1126,2)+1))&lt;2,"0"&amp;(RIGHT(AB1126,2)+1),(RIGHT(AB1126,2)-1))),"")</f>
        <v>1397.12.27</v>
      </c>
      <c r="AC1125" s="259" t="str">
        <f ca="1">LEFT(Table_Merge1[[#This Row],[Column2]],4)</f>
        <v>1397</v>
      </c>
      <c r="AD1125" s="259" t="str">
        <f ca="1">RIGHT(LEFT(Table_Merge1[[#This Row],[Column2]],7),2)</f>
        <v>12</v>
      </c>
      <c r="AE1125" s="259" t="str">
        <f ca="1">RIGHT(Table_Merge1[[#This Row],[Column2]],2)</f>
        <v>27</v>
      </c>
      <c r="AF1125">
        <v>12</v>
      </c>
      <c r="AG1125">
        <v>27</v>
      </c>
      <c r="AH1125" s="260">
        <v>2019</v>
      </c>
      <c r="AI1125" t="s">
        <v>3435</v>
      </c>
      <c r="AJ1125" s="260">
        <v>18</v>
      </c>
      <c r="AK1125">
        <v>1305.3499999999999</v>
      </c>
      <c r="AL1125">
        <v>1914</v>
      </c>
      <c r="AM1125">
        <v>1129175</v>
      </c>
      <c r="AO1125">
        <v>88844</v>
      </c>
      <c r="AP1125" s="287">
        <f>IFERROR(IF(Table_Merge1[[#This Row],[LME Zinc stock]]*Table_Merge1[[#This Row],[Nima.مقدار]]=0,"",Table_Merge1[[#This Row],[LME Zinc stock]]*Table_Merge1[[#This Row],[Nima.مقدار]]),"")</f>
        <v>100320423700</v>
      </c>
      <c r="AQ1125" s="287">
        <f>IFERROR(IF(Table_Merge1[[#This Row],[LME Zinc 3-month]]*Table_Merge1[[#This Row],[Nima.مقدار]]=0,"",Table_Merge1[[#This Row],[LME Zinc 3-month]]*Table_Merge1[[#This Row],[Nima.مقدار]]),"")</f>
        <v>170047416</v>
      </c>
      <c r="AR1125" s="288" t="str">
        <f>IFERROR(IF(Table_Merge1[[#This Row],[LME Zinc stock]]*Table_Merge1[[#This Row],[Azad.Sell]]=0,"",Table_Merge1[[#This Row],[LME Zinc stock]]*Table_Merge1[[#This Row],[Azad.Sell]]),"")</f>
        <v/>
      </c>
      <c r="AS1125" s="288" t="str">
        <f>IFERROR(IF(Table_Merge1[[#This Row],[LME Zinc 3-month]]*Table_Merge1[[#This Row],[Azad.Sell]]=0,"",Table_Merge1[[#This Row],[LME Zinc 3-month]]*Table_Merge1[[#This Row],[Azad.Sell]]),"")</f>
        <v/>
      </c>
      <c r="AT1125"/>
    </row>
    <row r="1126" spans="1:46" x14ac:dyDescent="0.25">
      <c r="A1126" s="258">
        <v>42407</v>
      </c>
      <c r="B11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1394.11.18</v>
      </c>
      <c r="C1126" s="195">
        <f t="shared" ca="1" si="53"/>
        <v>1394</v>
      </c>
      <c r="D11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26" s="195">
        <f>_xlfn.NUMBERVALUE(RIGHT(Table11[[#This Row],[تاریخ شمسی]],2))</f>
        <v>18</v>
      </c>
      <c r="F11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11-18</v>
      </c>
      <c r="G1126" s="195" t="s">
        <v>1277</v>
      </c>
      <c r="I1126" s="259">
        <v>44924</v>
      </c>
      <c r="J1126">
        <v>43000</v>
      </c>
      <c r="L1126" s="259">
        <v>42407</v>
      </c>
      <c r="M1126">
        <v>35609</v>
      </c>
      <c r="O1126" s="283">
        <f>IFERROR(DATE(Table7[[#This Row],[year]],MONTH(DATEVALUE(Table7[[#This Row],[month]]&amp;"1")),Table7[[#This Row],[day]]),"")</f>
        <v>43458</v>
      </c>
      <c r="P1126" s="257" t="s">
        <v>4551</v>
      </c>
      <c r="Q1126" s="257">
        <v>2018</v>
      </c>
      <c r="R1126" s="257" t="s">
        <v>3452</v>
      </c>
      <c r="S1126" s="257">
        <v>24</v>
      </c>
      <c r="T1126" s="257">
        <v>1261.25</v>
      </c>
      <c r="U1126" s="257">
        <v>0</v>
      </c>
      <c r="V1126" s="257">
        <v>0</v>
      </c>
      <c r="X1126" s="260">
        <v>43539</v>
      </c>
      <c r="Z1126" s="260">
        <v>7</v>
      </c>
      <c r="AB1126" s="260" t="str">
        <f ca="1">IFERROR(IFERROR(VLOOKUP(Table_Merge1[[#This Row],[Column1]],Table11[#All],2,FALSE),LEFT(AB1127,8)&amp;IF(LEN((RIGHT(AB1127,2)+1))&lt;2,"0"&amp;(RIGHT(AB1127,2)+1),(RIGHT(AB1127,2)-1))),"")</f>
        <v>1397.12.22</v>
      </c>
      <c r="AC1126" s="259" t="str">
        <f ca="1">LEFT(Table_Merge1[[#This Row],[Column2]],4)</f>
        <v>1397</v>
      </c>
      <c r="AD1126" s="259" t="str">
        <f ca="1">RIGHT(LEFT(Table_Merge1[[#This Row],[Column2]],7),2)</f>
        <v>12</v>
      </c>
      <c r="AE1126" s="259" t="str">
        <f ca="1">RIGHT(Table_Merge1[[#This Row],[Column2]],2)</f>
        <v>22</v>
      </c>
      <c r="AH1126" s="260">
        <v>2019</v>
      </c>
      <c r="AI1126" t="s">
        <v>3435</v>
      </c>
      <c r="AJ1126" s="260">
        <v>15</v>
      </c>
      <c r="AK1126">
        <v>1302.6500000000001</v>
      </c>
      <c r="AL1126">
        <v>1912</v>
      </c>
      <c r="AM1126">
        <v>1134950</v>
      </c>
      <c r="AP1126" s="287" t="str">
        <f>IFERROR(IF(Table_Merge1[[#This Row],[LME Zinc stock]]*Table_Merge1[[#This Row],[Nima.مقدار]]=0,"",Table_Merge1[[#This Row],[LME Zinc stock]]*Table_Merge1[[#This Row],[Nima.مقدار]]),"")</f>
        <v/>
      </c>
      <c r="AQ1126" s="287" t="str">
        <f>IFERROR(IF(Table_Merge1[[#This Row],[LME Zinc 3-month]]*Table_Merge1[[#This Row],[Nima.مقدار]]=0,"",Table_Merge1[[#This Row],[LME Zinc 3-month]]*Table_Merge1[[#This Row],[Nima.مقدار]]),"")</f>
        <v/>
      </c>
      <c r="AR1126" s="288" t="str">
        <f>IFERROR(IF(Table_Merge1[[#This Row],[LME Zinc stock]]*Table_Merge1[[#This Row],[Azad.Sell]]=0,"",Table_Merge1[[#This Row],[LME Zinc stock]]*Table_Merge1[[#This Row],[Azad.Sell]]),"")</f>
        <v/>
      </c>
      <c r="AS1126" s="288" t="str">
        <f>IFERROR(IF(Table_Merge1[[#This Row],[LME Zinc 3-month]]*Table_Merge1[[#This Row],[Azad.Sell]]=0,"",Table_Merge1[[#This Row],[LME Zinc 3-month]]*Table_Merge1[[#This Row],[Azad.Sell]]),"")</f>
        <v/>
      </c>
      <c r="AT1126"/>
    </row>
    <row r="1127" spans="1:46" x14ac:dyDescent="0.25">
      <c r="A1127" s="258">
        <v>42408</v>
      </c>
      <c r="B11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1394.11.19</v>
      </c>
      <c r="C1127" s="195">
        <f t="shared" ca="1" si="53"/>
        <v>1394</v>
      </c>
      <c r="D11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27" s="195">
        <f>_xlfn.NUMBERVALUE(RIGHT(Table11[[#This Row],[تاریخ شمسی]],2))</f>
        <v>19</v>
      </c>
      <c r="F11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11-19</v>
      </c>
      <c r="G1127" s="195" t="s">
        <v>1278</v>
      </c>
      <c r="I1127" s="259">
        <v>44925</v>
      </c>
      <c r="J1127">
        <v>42000</v>
      </c>
      <c r="L1127" s="259">
        <v>42408</v>
      </c>
      <c r="M1127">
        <v>35467</v>
      </c>
      <c r="O1127" s="284">
        <f>IFERROR(DATE(Table7[[#This Row],[year]],MONTH(DATEVALUE(Table7[[#This Row],[month]]&amp;"1")),Table7[[#This Row],[day]]),"")</f>
        <v>43455</v>
      </c>
      <c r="P1127" s="195" t="s">
        <v>4552</v>
      </c>
      <c r="Q1127" s="195">
        <v>2018</v>
      </c>
      <c r="R1127" s="195" t="s">
        <v>3452</v>
      </c>
      <c r="S1127" s="195">
        <v>21</v>
      </c>
      <c r="T1127" s="195">
        <v>1257.5999999999999</v>
      </c>
      <c r="U1127" s="195">
        <v>0</v>
      </c>
      <c r="V1127" s="195">
        <v>0</v>
      </c>
      <c r="X1127" s="260">
        <v>43538</v>
      </c>
      <c r="Y1127" t="s">
        <v>8549</v>
      </c>
      <c r="Z1127" s="260">
        <v>7</v>
      </c>
      <c r="AA1127">
        <v>1397</v>
      </c>
      <c r="AB1127" s="260" t="str">
        <f ca="1">IFERROR(IFERROR(VLOOKUP(Table_Merge1[[#This Row],[Column1]],Table11[#All],2,FALSE),LEFT(AB1128,8)&amp;IF(LEN((RIGHT(AB1128,2)+1))&lt;2,"0"&amp;(RIGHT(AB1128,2)+1),(RIGHT(AB1128,2)-1))),"")</f>
        <v>1397.12.23</v>
      </c>
      <c r="AC1127" s="259" t="str">
        <f ca="1">LEFT(Table_Merge1[[#This Row],[Column2]],4)</f>
        <v>1397</v>
      </c>
      <c r="AD1127" s="259" t="str">
        <f ca="1">RIGHT(LEFT(Table_Merge1[[#This Row],[Column2]],7),2)</f>
        <v>12</v>
      </c>
      <c r="AE1127" s="259" t="str">
        <f ca="1">RIGHT(Table_Merge1[[#This Row],[Column2]],2)</f>
        <v>23</v>
      </c>
      <c r="AF1127">
        <v>12</v>
      </c>
      <c r="AG1127">
        <v>23</v>
      </c>
      <c r="AH1127" s="260">
        <v>2019</v>
      </c>
      <c r="AI1127" t="s">
        <v>3435</v>
      </c>
      <c r="AJ1127" s="260">
        <v>14</v>
      </c>
      <c r="AK1127">
        <v>1299.2</v>
      </c>
      <c r="AL1127">
        <v>1914.5</v>
      </c>
      <c r="AM1127">
        <v>1142725</v>
      </c>
      <c r="AO1127">
        <v>89639</v>
      </c>
      <c r="AP1127" s="287">
        <f>IFERROR(IF(Table_Merge1[[#This Row],[LME Zinc stock]]*Table_Merge1[[#This Row],[Nima.مقدار]]=0,"",Table_Merge1[[#This Row],[LME Zinc stock]]*Table_Merge1[[#This Row],[Nima.مقدار]]),"")</f>
        <v>102432726275</v>
      </c>
      <c r="AQ1127" s="287">
        <f>IFERROR(IF(Table_Merge1[[#This Row],[LME Zinc 3-month]]*Table_Merge1[[#This Row],[Nima.مقدار]]=0,"",Table_Merge1[[#This Row],[LME Zinc 3-month]]*Table_Merge1[[#This Row],[Nima.مقدار]]),"")</f>
        <v>171613865.5</v>
      </c>
      <c r="AR1127" s="288" t="str">
        <f>IFERROR(IF(Table_Merge1[[#This Row],[LME Zinc stock]]*Table_Merge1[[#This Row],[Azad.Sell]]=0,"",Table_Merge1[[#This Row],[LME Zinc stock]]*Table_Merge1[[#This Row],[Azad.Sell]]),"")</f>
        <v/>
      </c>
      <c r="AS1127" s="288" t="str">
        <f>IFERROR(IF(Table_Merge1[[#This Row],[LME Zinc 3-month]]*Table_Merge1[[#This Row],[Azad.Sell]]=0,"",Table_Merge1[[#This Row],[LME Zinc 3-month]]*Table_Merge1[[#This Row],[Azad.Sell]]),"")</f>
        <v/>
      </c>
      <c r="AT1127"/>
    </row>
    <row r="1128" spans="1:46" x14ac:dyDescent="0.25">
      <c r="A1128" s="258">
        <v>42409</v>
      </c>
      <c r="B11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1394.11.20</v>
      </c>
      <c r="C1128" s="195">
        <f t="shared" ca="1" si="53"/>
        <v>1394</v>
      </c>
      <c r="D11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28" s="195">
        <f>_xlfn.NUMBERVALUE(RIGHT(Table11[[#This Row],[تاریخ شمسی]],2))</f>
        <v>20</v>
      </c>
      <c r="F11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11-20</v>
      </c>
      <c r="G1128" s="195" t="s">
        <v>1279</v>
      </c>
      <c r="I1128" s="259">
        <v>44926</v>
      </c>
      <c r="J1128">
        <v>39760</v>
      </c>
      <c r="L1128" s="259">
        <v>42409</v>
      </c>
      <c r="M1128">
        <v>35284</v>
      </c>
      <c r="O1128" s="283">
        <f>IFERROR(DATE(Table7[[#This Row],[year]],MONTH(DATEVALUE(Table7[[#This Row],[month]]&amp;"1")),Table7[[#This Row],[day]]),"")</f>
        <v>43454</v>
      </c>
      <c r="P1128" s="257" t="s">
        <v>4553</v>
      </c>
      <c r="Q1128" s="257">
        <v>2018</v>
      </c>
      <c r="R1128" s="257" t="s">
        <v>3452</v>
      </c>
      <c r="S1128" s="257">
        <v>20</v>
      </c>
      <c r="T1128" s="257">
        <v>1255</v>
      </c>
      <c r="U1128" s="257">
        <v>0</v>
      </c>
      <c r="V1128" s="257">
        <v>0</v>
      </c>
      <c r="X1128" s="260">
        <v>43537</v>
      </c>
      <c r="Y1128" t="s">
        <v>8548</v>
      </c>
      <c r="Z1128" s="260">
        <v>7</v>
      </c>
      <c r="AA1128">
        <v>1397</v>
      </c>
      <c r="AB1128" s="260" t="str">
        <f ca="1">IFERROR(IFERROR(VLOOKUP(Table_Merge1[[#This Row],[Column1]],Table11[#All],2,FALSE),LEFT(AB1129,8)&amp;IF(LEN((RIGHT(AB1129,2)+1))&lt;2,"0"&amp;(RIGHT(AB1129,2)+1),(RIGHT(AB1129,2)-1))),"")</f>
        <v>1397.12.22</v>
      </c>
      <c r="AC1128" s="259" t="str">
        <f ca="1">LEFT(Table_Merge1[[#This Row],[Column2]],4)</f>
        <v>1397</v>
      </c>
      <c r="AD1128" s="259" t="str">
        <f ca="1">RIGHT(LEFT(Table_Merge1[[#This Row],[Column2]],7),2)</f>
        <v>12</v>
      </c>
      <c r="AE1128" s="259" t="str">
        <f ca="1">RIGHT(Table_Merge1[[#This Row],[Column2]],2)</f>
        <v>22</v>
      </c>
      <c r="AF1128">
        <v>12</v>
      </c>
      <c r="AG1128">
        <v>22</v>
      </c>
      <c r="AH1128" s="260">
        <v>2019</v>
      </c>
      <c r="AI1128" t="s">
        <v>3435</v>
      </c>
      <c r="AJ1128" s="260">
        <v>13</v>
      </c>
      <c r="AK1128">
        <v>1308.4000000000001</v>
      </c>
      <c r="AL1128">
        <v>1876</v>
      </c>
      <c r="AM1128">
        <v>1149725</v>
      </c>
      <c r="AO1128">
        <v>88937</v>
      </c>
      <c r="AP1128" s="287">
        <f>IFERROR(IF(Table_Merge1[[#This Row],[LME Zinc stock]]*Table_Merge1[[#This Row],[Nima.مقدار]]=0,"",Table_Merge1[[#This Row],[LME Zinc stock]]*Table_Merge1[[#This Row],[Nima.مقدار]]),"")</f>
        <v>102253092325</v>
      </c>
      <c r="AQ1128" s="287">
        <f>IFERROR(IF(Table_Merge1[[#This Row],[LME Zinc 3-month]]*Table_Merge1[[#This Row],[Nima.مقدار]]=0,"",Table_Merge1[[#This Row],[LME Zinc 3-month]]*Table_Merge1[[#This Row],[Nima.مقدار]]),"")</f>
        <v>166845812</v>
      </c>
      <c r="AR1128" s="288" t="str">
        <f>IFERROR(IF(Table_Merge1[[#This Row],[LME Zinc stock]]*Table_Merge1[[#This Row],[Azad.Sell]]=0,"",Table_Merge1[[#This Row],[LME Zinc stock]]*Table_Merge1[[#This Row],[Azad.Sell]]),"")</f>
        <v/>
      </c>
      <c r="AS1128" s="288" t="str">
        <f>IFERROR(IF(Table_Merge1[[#This Row],[LME Zinc 3-month]]*Table_Merge1[[#This Row],[Azad.Sell]]=0,"",Table_Merge1[[#This Row],[LME Zinc 3-month]]*Table_Merge1[[#This Row],[Azad.Sell]]),"")</f>
        <v/>
      </c>
      <c r="AT1128"/>
    </row>
    <row r="1129" spans="1:46" x14ac:dyDescent="0.25">
      <c r="A1129" s="258">
        <v>42410</v>
      </c>
      <c r="B11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1394.11.21</v>
      </c>
      <c r="C1129" s="195">
        <f t="shared" ca="1" si="53"/>
        <v>1394</v>
      </c>
      <c r="D11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29" s="195">
        <f>_xlfn.NUMBERVALUE(RIGHT(Table11[[#This Row],[تاریخ شمسی]],2))</f>
        <v>21</v>
      </c>
      <c r="F11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11-21</v>
      </c>
      <c r="G1129" s="195" t="s">
        <v>1280</v>
      </c>
      <c r="I1129" s="259">
        <v>44927</v>
      </c>
      <c r="J1129">
        <v>41000</v>
      </c>
      <c r="L1129" s="259">
        <v>42410</v>
      </c>
      <c r="M1129">
        <v>35017</v>
      </c>
      <c r="O1129" s="284">
        <f>IFERROR(DATE(Table7[[#This Row],[year]],MONTH(DATEVALUE(Table7[[#This Row],[month]]&amp;"1")),Table7[[#This Row],[day]]),"")</f>
        <v>43453</v>
      </c>
      <c r="P1129" s="195" t="s">
        <v>4554</v>
      </c>
      <c r="Q1129" s="195">
        <v>2018</v>
      </c>
      <c r="R1129" s="195" t="s">
        <v>3452</v>
      </c>
      <c r="S1129" s="195">
        <v>19</v>
      </c>
      <c r="T1129" s="195">
        <v>1248.5999999999999</v>
      </c>
      <c r="U1129" s="195">
        <v>0</v>
      </c>
      <c r="V1129" s="195">
        <v>0</v>
      </c>
      <c r="X1129" s="260">
        <v>43536</v>
      </c>
      <c r="Y1129" t="s">
        <v>8547</v>
      </c>
      <c r="Z1129" s="260">
        <v>7</v>
      </c>
      <c r="AA1129">
        <v>1397</v>
      </c>
      <c r="AB1129" s="260" t="str">
        <f ca="1">IFERROR(IFERROR(VLOOKUP(Table_Merge1[[#This Row],[Column1]],Table11[#All],2,FALSE),LEFT(AB1130,8)&amp;IF(LEN((RIGHT(AB1130,2)+1))&lt;2,"0"&amp;(RIGHT(AB1130,2)+1),(RIGHT(AB1130,2)-1))),"")</f>
        <v>1397.12.21</v>
      </c>
      <c r="AC1129" s="259" t="str">
        <f ca="1">LEFT(Table_Merge1[[#This Row],[Column2]],4)</f>
        <v>1397</v>
      </c>
      <c r="AD1129" s="259" t="str">
        <f ca="1">RIGHT(LEFT(Table_Merge1[[#This Row],[Column2]],7),2)</f>
        <v>12</v>
      </c>
      <c r="AE1129" s="259" t="str">
        <f ca="1">RIGHT(Table_Merge1[[#This Row],[Column2]],2)</f>
        <v>21</v>
      </c>
      <c r="AF1129">
        <v>12</v>
      </c>
      <c r="AG1129">
        <v>21</v>
      </c>
      <c r="AH1129" s="260">
        <v>2019</v>
      </c>
      <c r="AI1129" t="s">
        <v>3435</v>
      </c>
      <c r="AJ1129" s="260">
        <v>12</v>
      </c>
      <c r="AK1129">
        <v>1296.95</v>
      </c>
      <c r="AL1129">
        <v>1887</v>
      </c>
      <c r="AM1129">
        <v>1155450</v>
      </c>
      <c r="AO1129">
        <v>109000</v>
      </c>
      <c r="AP1129" s="287">
        <f>IFERROR(IF(Table_Merge1[[#This Row],[LME Zinc stock]]*Table_Merge1[[#This Row],[Nima.مقدار]]=0,"",Table_Merge1[[#This Row],[LME Zinc stock]]*Table_Merge1[[#This Row],[Nima.مقدار]]),"")</f>
        <v>125944050000</v>
      </c>
      <c r="AQ1129" s="287">
        <f>IFERROR(IF(Table_Merge1[[#This Row],[LME Zinc 3-month]]*Table_Merge1[[#This Row],[Nima.مقدار]]=0,"",Table_Merge1[[#This Row],[LME Zinc 3-month]]*Table_Merge1[[#This Row],[Nima.مقدار]]),"")</f>
        <v>205683000</v>
      </c>
      <c r="AR1129" s="288" t="str">
        <f>IFERROR(IF(Table_Merge1[[#This Row],[LME Zinc stock]]*Table_Merge1[[#This Row],[Azad.Sell]]=0,"",Table_Merge1[[#This Row],[LME Zinc stock]]*Table_Merge1[[#This Row],[Azad.Sell]]),"")</f>
        <v/>
      </c>
      <c r="AS1129" s="288" t="str">
        <f>IFERROR(IF(Table_Merge1[[#This Row],[LME Zinc 3-month]]*Table_Merge1[[#This Row],[Azad.Sell]]=0,"",Table_Merge1[[#This Row],[LME Zinc 3-month]]*Table_Merge1[[#This Row],[Azad.Sell]]),"")</f>
        <v/>
      </c>
      <c r="AT1129"/>
    </row>
    <row r="1130" spans="1:46" x14ac:dyDescent="0.25">
      <c r="A1130" s="258">
        <v>42413</v>
      </c>
      <c r="B11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1394.11.24</v>
      </c>
      <c r="C1130" s="195">
        <f t="shared" ca="1" si="53"/>
        <v>1394</v>
      </c>
      <c r="D11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30" s="195">
        <f>_xlfn.NUMBERVALUE(RIGHT(Table11[[#This Row],[تاریخ شمسی]],2))</f>
        <v>24</v>
      </c>
      <c r="F11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11-24</v>
      </c>
      <c r="G1130" s="195" t="s">
        <v>1281</v>
      </c>
      <c r="I1130" s="259">
        <v>44928</v>
      </c>
      <c r="J1130">
        <v>39950</v>
      </c>
      <c r="L1130" s="259">
        <v>42413</v>
      </c>
      <c r="M1130">
        <v>34991</v>
      </c>
      <c r="O1130" s="283">
        <f>IFERROR(DATE(Table7[[#This Row],[year]],MONTH(DATEVALUE(Table7[[#This Row],[month]]&amp;"1")),Table7[[#This Row],[day]]),"")</f>
        <v>43452</v>
      </c>
      <c r="P1130" s="257" t="s">
        <v>4555</v>
      </c>
      <c r="Q1130" s="257">
        <v>2018</v>
      </c>
      <c r="R1130" s="257" t="s">
        <v>3452</v>
      </c>
      <c r="S1130" s="257">
        <v>18</v>
      </c>
      <c r="T1130" s="257">
        <v>1248.8</v>
      </c>
      <c r="U1130" s="257">
        <v>0</v>
      </c>
      <c r="V1130" s="257">
        <v>0</v>
      </c>
      <c r="X1130" s="260">
        <v>43535</v>
      </c>
      <c r="Y1130" t="s">
        <v>8546</v>
      </c>
      <c r="Z1130" s="260">
        <v>7</v>
      </c>
      <c r="AA1130">
        <v>1397</v>
      </c>
      <c r="AB1130" s="260" t="str">
        <f ca="1">IFERROR(IFERROR(VLOOKUP(Table_Merge1[[#This Row],[Column1]],Table11[#All],2,FALSE),LEFT(AB1131,8)&amp;IF(LEN((RIGHT(AB1131,2)+1))&lt;2,"0"&amp;(RIGHT(AB1131,2)+1),(RIGHT(AB1131,2)-1))),"")</f>
        <v>1397.12.20</v>
      </c>
      <c r="AC1130" s="259" t="str">
        <f ca="1">LEFT(Table_Merge1[[#This Row],[Column2]],4)</f>
        <v>1397</v>
      </c>
      <c r="AD1130" s="259" t="str">
        <f ca="1">RIGHT(LEFT(Table_Merge1[[#This Row],[Column2]],7),2)</f>
        <v>12</v>
      </c>
      <c r="AE1130" s="259" t="str">
        <f ca="1">RIGHT(Table_Merge1[[#This Row],[Column2]],2)</f>
        <v>20</v>
      </c>
      <c r="AF1130">
        <v>12</v>
      </c>
      <c r="AG1130">
        <v>20</v>
      </c>
      <c r="AH1130" s="260">
        <v>2019</v>
      </c>
      <c r="AI1130" t="s">
        <v>3435</v>
      </c>
      <c r="AJ1130" s="260">
        <v>11</v>
      </c>
      <c r="AK1130">
        <v>1296.3499999999999</v>
      </c>
      <c r="AL1130">
        <v>1893.5</v>
      </c>
      <c r="AM1130">
        <v>1160275</v>
      </c>
      <c r="AO1130">
        <v>89461</v>
      </c>
      <c r="AP1130" s="287">
        <f>IFERROR(IF(Table_Merge1[[#This Row],[LME Zinc stock]]*Table_Merge1[[#This Row],[Nima.مقدار]]=0,"",Table_Merge1[[#This Row],[LME Zinc stock]]*Table_Merge1[[#This Row],[Nima.مقدار]]),"")</f>
        <v>103799361775</v>
      </c>
      <c r="AQ1130" s="287">
        <f>IFERROR(IF(Table_Merge1[[#This Row],[LME Zinc 3-month]]*Table_Merge1[[#This Row],[Nima.مقدار]]=0,"",Table_Merge1[[#This Row],[LME Zinc 3-month]]*Table_Merge1[[#This Row],[Nima.مقدار]]),"")</f>
        <v>169394403.5</v>
      </c>
      <c r="AR1130" s="288" t="str">
        <f>IFERROR(IF(Table_Merge1[[#This Row],[LME Zinc stock]]*Table_Merge1[[#This Row],[Azad.Sell]]=0,"",Table_Merge1[[#This Row],[LME Zinc stock]]*Table_Merge1[[#This Row],[Azad.Sell]]),"")</f>
        <v/>
      </c>
      <c r="AS1130" s="288" t="str">
        <f>IFERROR(IF(Table_Merge1[[#This Row],[LME Zinc 3-month]]*Table_Merge1[[#This Row],[Azad.Sell]]=0,"",Table_Merge1[[#This Row],[LME Zinc 3-month]]*Table_Merge1[[#This Row],[Azad.Sell]]),"")</f>
        <v/>
      </c>
      <c r="AT1130"/>
    </row>
    <row r="1131" spans="1:46" x14ac:dyDescent="0.25">
      <c r="A1131" s="258">
        <v>42414</v>
      </c>
      <c r="B11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1394.11.25</v>
      </c>
      <c r="C1131" s="195">
        <f t="shared" ca="1" si="53"/>
        <v>1394</v>
      </c>
      <c r="D11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31" s="195">
        <f>_xlfn.NUMBERVALUE(RIGHT(Table11[[#This Row],[تاریخ شمسی]],2))</f>
        <v>25</v>
      </c>
      <c r="F11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11-25</v>
      </c>
      <c r="G1131" s="195" t="s">
        <v>1282</v>
      </c>
      <c r="I1131" s="259">
        <v>44929</v>
      </c>
      <c r="J1131">
        <v>40390</v>
      </c>
      <c r="L1131" s="259">
        <v>42414</v>
      </c>
      <c r="M1131">
        <v>34586</v>
      </c>
      <c r="O1131" s="284">
        <f>IFERROR(DATE(Table7[[#This Row],[year]],MONTH(DATEVALUE(Table7[[#This Row],[month]]&amp;"1")),Table7[[#This Row],[day]]),"")</f>
        <v>43451</v>
      </c>
      <c r="P1131" s="195" t="s">
        <v>4556</v>
      </c>
      <c r="Q1131" s="195">
        <v>2018</v>
      </c>
      <c r="R1131" s="195" t="s">
        <v>3452</v>
      </c>
      <c r="S1131" s="195">
        <v>17</v>
      </c>
      <c r="T1131" s="195">
        <v>1239.0999999999999</v>
      </c>
      <c r="U1131" s="195" t="s">
        <v>3621</v>
      </c>
      <c r="V1131" s="195" t="s">
        <v>3621</v>
      </c>
      <c r="X1131" s="260">
        <v>43532</v>
      </c>
      <c r="Z1131" s="260">
        <v>7</v>
      </c>
      <c r="AB1131" s="260" t="str">
        <f ca="1">IFERROR(IFERROR(VLOOKUP(Table_Merge1[[#This Row],[Column1]],Table11[#All],2,FALSE),LEFT(AB1132,8)&amp;IF(LEN((RIGHT(AB1132,2)+1))&lt;2,"0"&amp;(RIGHT(AB1132,2)+1),(RIGHT(AB1132,2)-1))),"")</f>
        <v>1397.12.15</v>
      </c>
      <c r="AC1131" s="259" t="str">
        <f ca="1">LEFT(Table_Merge1[[#This Row],[Column2]],4)</f>
        <v>1397</v>
      </c>
      <c r="AD1131" s="259" t="str">
        <f ca="1">RIGHT(LEFT(Table_Merge1[[#This Row],[Column2]],7),2)</f>
        <v>12</v>
      </c>
      <c r="AE1131" s="259" t="str">
        <f ca="1">RIGHT(Table_Merge1[[#This Row],[Column2]],2)</f>
        <v>15</v>
      </c>
      <c r="AH1131" s="260">
        <v>2019</v>
      </c>
      <c r="AI1131" t="s">
        <v>3435</v>
      </c>
      <c r="AJ1131" s="260">
        <v>8</v>
      </c>
      <c r="AK1131">
        <v>1294.0999999999999</v>
      </c>
      <c r="AL1131">
        <v>1920</v>
      </c>
      <c r="AM1131">
        <v>1166100</v>
      </c>
      <c r="AP1131" s="287" t="str">
        <f>IFERROR(IF(Table_Merge1[[#This Row],[LME Zinc stock]]*Table_Merge1[[#This Row],[Nima.مقدار]]=0,"",Table_Merge1[[#This Row],[LME Zinc stock]]*Table_Merge1[[#This Row],[Nima.مقدار]]),"")</f>
        <v/>
      </c>
      <c r="AQ1131" s="287" t="str">
        <f>IFERROR(IF(Table_Merge1[[#This Row],[LME Zinc 3-month]]*Table_Merge1[[#This Row],[Nima.مقدار]]=0,"",Table_Merge1[[#This Row],[LME Zinc 3-month]]*Table_Merge1[[#This Row],[Nima.مقدار]]),"")</f>
        <v/>
      </c>
      <c r="AR1131" s="288" t="str">
        <f>IFERROR(IF(Table_Merge1[[#This Row],[LME Zinc stock]]*Table_Merge1[[#This Row],[Azad.Sell]]=0,"",Table_Merge1[[#This Row],[LME Zinc stock]]*Table_Merge1[[#This Row],[Azad.Sell]]),"")</f>
        <v/>
      </c>
      <c r="AS1131" s="288" t="str">
        <f>IFERROR(IF(Table_Merge1[[#This Row],[LME Zinc 3-month]]*Table_Merge1[[#This Row],[Azad.Sell]]=0,"",Table_Merge1[[#This Row],[LME Zinc 3-month]]*Table_Merge1[[#This Row],[Azad.Sell]]),"")</f>
        <v/>
      </c>
      <c r="AT1131"/>
    </row>
    <row r="1132" spans="1:46" x14ac:dyDescent="0.25">
      <c r="A1132" s="258">
        <v>42415</v>
      </c>
      <c r="B11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1394.11.26</v>
      </c>
      <c r="C1132" s="195">
        <f t="shared" ca="1" si="53"/>
        <v>1394</v>
      </c>
      <c r="D11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32" s="195">
        <f>_xlfn.NUMBERVALUE(RIGHT(Table11[[#This Row],[تاریخ شمسی]],2))</f>
        <v>26</v>
      </c>
      <c r="F11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11-26</v>
      </c>
      <c r="G1132" s="195" t="s">
        <v>1283</v>
      </c>
      <c r="I1132" s="259">
        <v>44930</v>
      </c>
      <c r="J1132">
        <v>39800</v>
      </c>
      <c r="L1132" s="259">
        <v>42415</v>
      </c>
      <c r="M1132">
        <v>34550</v>
      </c>
      <c r="O1132" s="283">
        <f>IFERROR(DATE(Table7[[#This Row],[year]],MONTH(DATEVALUE(Table7[[#This Row],[month]]&amp;"1")),Table7[[#This Row],[day]]),"")</f>
        <v>43448</v>
      </c>
      <c r="P1132" s="257" t="s">
        <v>4557</v>
      </c>
      <c r="Q1132" s="257">
        <v>2018</v>
      </c>
      <c r="R1132" s="257" t="s">
        <v>3452</v>
      </c>
      <c r="S1132" s="257">
        <v>14</v>
      </c>
      <c r="T1132" s="257">
        <v>1239.1500000000001</v>
      </c>
      <c r="U1132" s="257">
        <v>1846</v>
      </c>
      <c r="V1132" s="257">
        <v>1271200</v>
      </c>
      <c r="X1132" s="260">
        <v>43531</v>
      </c>
      <c r="Y1132" t="s">
        <v>8545</v>
      </c>
      <c r="Z1132" s="260">
        <v>7</v>
      </c>
      <c r="AA1132">
        <v>1397</v>
      </c>
      <c r="AB1132" s="260" t="str">
        <f ca="1">IFERROR(IFERROR(VLOOKUP(Table_Merge1[[#This Row],[Column1]],Table11[#All],2,FALSE),LEFT(AB1133,8)&amp;IF(LEN((RIGHT(AB1133,2)+1))&lt;2,"0"&amp;(RIGHT(AB1133,2)+1),(RIGHT(AB1133,2)-1))),"")</f>
        <v>1397.12.16</v>
      </c>
      <c r="AC1132" s="259" t="str">
        <f ca="1">LEFT(Table_Merge1[[#This Row],[Column2]],4)</f>
        <v>1397</v>
      </c>
      <c r="AD1132" s="259" t="str">
        <f ca="1">RIGHT(LEFT(Table_Merge1[[#This Row],[Column2]],7),2)</f>
        <v>12</v>
      </c>
      <c r="AE1132" s="259" t="str">
        <f ca="1">RIGHT(Table_Merge1[[#This Row],[Column2]],2)</f>
        <v>16</v>
      </c>
      <c r="AF1132">
        <v>12</v>
      </c>
      <c r="AG1132">
        <v>16</v>
      </c>
      <c r="AH1132" s="260">
        <v>2019</v>
      </c>
      <c r="AI1132" t="s">
        <v>3435</v>
      </c>
      <c r="AJ1132" s="260">
        <v>7</v>
      </c>
      <c r="AK1132">
        <v>1286.4000000000001</v>
      </c>
      <c r="AL1132">
        <v>1944.5</v>
      </c>
      <c r="AM1132">
        <v>1172100</v>
      </c>
      <c r="AO1132">
        <v>89437</v>
      </c>
      <c r="AP1132" s="287">
        <f>IFERROR(IF(Table_Merge1[[#This Row],[LME Zinc stock]]*Table_Merge1[[#This Row],[Nima.مقدار]]=0,"",Table_Merge1[[#This Row],[LME Zinc stock]]*Table_Merge1[[#This Row],[Nima.مقدار]]),"")</f>
        <v>104829107700</v>
      </c>
      <c r="AQ1132" s="287">
        <f>IFERROR(IF(Table_Merge1[[#This Row],[LME Zinc 3-month]]*Table_Merge1[[#This Row],[Nima.مقدار]]=0,"",Table_Merge1[[#This Row],[LME Zinc 3-month]]*Table_Merge1[[#This Row],[Nima.مقدار]]),"")</f>
        <v>173910246.5</v>
      </c>
      <c r="AR1132" s="288" t="str">
        <f>IFERROR(IF(Table_Merge1[[#This Row],[LME Zinc stock]]*Table_Merge1[[#This Row],[Azad.Sell]]=0,"",Table_Merge1[[#This Row],[LME Zinc stock]]*Table_Merge1[[#This Row],[Azad.Sell]]),"")</f>
        <v/>
      </c>
      <c r="AS1132" s="288" t="str">
        <f>IFERROR(IF(Table_Merge1[[#This Row],[LME Zinc 3-month]]*Table_Merge1[[#This Row],[Azad.Sell]]=0,"",Table_Merge1[[#This Row],[LME Zinc 3-month]]*Table_Merge1[[#This Row],[Azad.Sell]]),"")</f>
        <v/>
      </c>
      <c r="AT1132"/>
    </row>
    <row r="1133" spans="1:46" x14ac:dyDescent="0.25">
      <c r="A1133" s="258">
        <v>42416</v>
      </c>
      <c r="B11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1394.11.27</v>
      </c>
      <c r="C1133" s="195">
        <f t="shared" ca="1" si="53"/>
        <v>1394</v>
      </c>
      <c r="D11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33" s="195">
        <f>_xlfn.NUMBERVALUE(RIGHT(Table11[[#This Row],[تاریخ شمسی]],2))</f>
        <v>27</v>
      </c>
      <c r="F11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11-27</v>
      </c>
      <c r="G1133" s="195" t="s">
        <v>1284</v>
      </c>
      <c r="I1133" s="259">
        <v>44931</v>
      </c>
      <c r="J1133">
        <v>40020</v>
      </c>
      <c r="L1133" s="259">
        <v>42416</v>
      </c>
      <c r="M1133">
        <v>34648</v>
      </c>
      <c r="O1133" s="284">
        <f>IFERROR(DATE(Table7[[#This Row],[year]],MONTH(DATEVALUE(Table7[[#This Row],[month]]&amp;"1")),Table7[[#This Row],[day]]),"")</f>
        <v>43447</v>
      </c>
      <c r="P1133" s="195" t="s">
        <v>4558</v>
      </c>
      <c r="Q1133" s="195">
        <v>2018</v>
      </c>
      <c r="R1133" s="195" t="s">
        <v>3452</v>
      </c>
      <c r="S1133" s="195">
        <v>13</v>
      </c>
      <c r="T1133" s="195">
        <v>1244.45</v>
      </c>
      <c r="U1133" s="195">
        <v>1857</v>
      </c>
      <c r="V1133" s="195">
        <v>1267125</v>
      </c>
      <c r="X1133" s="260">
        <v>43530</v>
      </c>
      <c r="Y1133" t="s">
        <v>8544</v>
      </c>
      <c r="Z1133" s="260">
        <v>7</v>
      </c>
      <c r="AA1133">
        <v>1397</v>
      </c>
      <c r="AB1133" s="260" t="str">
        <f ca="1">IFERROR(IFERROR(VLOOKUP(Table_Merge1[[#This Row],[Column1]],Table11[#All],2,FALSE),LEFT(AB1134,8)&amp;IF(LEN((RIGHT(AB1134,2)+1))&lt;2,"0"&amp;(RIGHT(AB1134,2)+1),(RIGHT(AB1134,2)-1))),"")</f>
        <v>1397.12.15</v>
      </c>
      <c r="AC1133" s="259" t="str">
        <f ca="1">LEFT(Table_Merge1[[#This Row],[Column2]],4)</f>
        <v>1397</v>
      </c>
      <c r="AD1133" s="259" t="str">
        <f ca="1">RIGHT(LEFT(Table_Merge1[[#This Row],[Column2]],7),2)</f>
        <v>12</v>
      </c>
      <c r="AE1133" s="259" t="str">
        <f ca="1">RIGHT(Table_Merge1[[#This Row],[Column2]],2)</f>
        <v>15</v>
      </c>
      <c r="AF1133">
        <v>12</v>
      </c>
      <c r="AG1133">
        <v>15</v>
      </c>
      <c r="AH1133" s="260">
        <v>2019</v>
      </c>
      <c r="AI1133" t="s">
        <v>3435</v>
      </c>
      <c r="AJ1133" s="260">
        <v>6</v>
      </c>
      <c r="AK1133">
        <v>1285.55</v>
      </c>
      <c r="AL1133">
        <v>1935</v>
      </c>
      <c r="AM1133">
        <v>1178375</v>
      </c>
      <c r="AO1133">
        <v>88981</v>
      </c>
      <c r="AP1133" s="287">
        <f>IFERROR(IF(Table_Merge1[[#This Row],[LME Zinc stock]]*Table_Merge1[[#This Row],[Nima.مقدار]]=0,"",Table_Merge1[[#This Row],[LME Zinc stock]]*Table_Merge1[[#This Row],[Nima.مقدار]]),"")</f>
        <v>104852985875</v>
      </c>
      <c r="AQ1133" s="287">
        <f>IFERROR(IF(Table_Merge1[[#This Row],[LME Zinc 3-month]]*Table_Merge1[[#This Row],[Nima.مقدار]]=0,"",Table_Merge1[[#This Row],[LME Zinc 3-month]]*Table_Merge1[[#This Row],[Nima.مقدار]]),"")</f>
        <v>172178235</v>
      </c>
      <c r="AR1133" s="288" t="str">
        <f>IFERROR(IF(Table_Merge1[[#This Row],[LME Zinc stock]]*Table_Merge1[[#This Row],[Azad.Sell]]=0,"",Table_Merge1[[#This Row],[LME Zinc stock]]*Table_Merge1[[#This Row],[Azad.Sell]]),"")</f>
        <v/>
      </c>
      <c r="AS1133" s="288" t="str">
        <f>IFERROR(IF(Table_Merge1[[#This Row],[LME Zinc 3-month]]*Table_Merge1[[#This Row],[Azad.Sell]]=0,"",Table_Merge1[[#This Row],[LME Zinc 3-month]]*Table_Merge1[[#This Row],[Azad.Sell]]),"")</f>
        <v/>
      </c>
      <c r="AT1133"/>
    </row>
    <row r="1134" spans="1:46" x14ac:dyDescent="0.25">
      <c r="A1134" s="258">
        <v>42417</v>
      </c>
      <c r="B11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1394.11.28</v>
      </c>
      <c r="C1134" s="195">
        <f t="shared" ca="1" si="53"/>
        <v>1394</v>
      </c>
      <c r="D11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34" s="195">
        <f>_xlfn.NUMBERVALUE(RIGHT(Table11[[#This Row],[تاریخ شمسی]],2))</f>
        <v>28</v>
      </c>
      <c r="F11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11-28</v>
      </c>
      <c r="G1134" s="195" t="s">
        <v>1285</v>
      </c>
      <c r="I1134" s="259">
        <v>44932</v>
      </c>
      <c r="J1134">
        <v>40170</v>
      </c>
      <c r="L1134" s="259">
        <v>42417</v>
      </c>
      <c r="M1134">
        <v>34630</v>
      </c>
      <c r="O1134" s="283">
        <f>IFERROR(DATE(Table7[[#This Row],[year]],MONTH(DATEVALUE(Table7[[#This Row],[month]]&amp;"1")),Table7[[#This Row],[day]]),"")</f>
        <v>43446</v>
      </c>
      <c r="P1134" s="257" t="s">
        <v>4559</v>
      </c>
      <c r="Q1134" s="257">
        <v>2018</v>
      </c>
      <c r="R1134" s="257" t="s">
        <v>3452</v>
      </c>
      <c r="S1134" s="257">
        <v>12</v>
      </c>
      <c r="T1134" s="257">
        <v>1244.75</v>
      </c>
      <c r="U1134" s="257">
        <v>1881.5</v>
      </c>
      <c r="V1134" s="257">
        <v>1266550</v>
      </c>
      <c r="X1134" s="260">
        <v>43529</v>
      </c>
      <c r="Y1134" t="s">
        <v>8543</v>
      </c>
      <c r="Z1134" s="260">
        <v>7</v>
      </c>
      <c r="AA1134">
        <v>1397</v>
      </c>
      <c r="AB1134" s="260" t="str">
        <f ca="1">IFERROR(IFERROR(VLOOKUP(Table_Merge1[[#This Row],[Column1]],Table11[#All],2,FALSE),LEFT(AB1135,8)&amp;IF(LEN((RIGHT(AB1135,2)+1))&lt;2,"0"&amp;(RIGHT(AB1135,2)+1),(RIGHT(AB1135,2)-1))),"")</f>
        <v>1397.12.14</v>
      </c>
      <c r="AC1134" s="259" t="str">
        <f ca="1">LEFT(Table_Merge1[[#This Row],[Column2]],4)</f>
        <v>1397</v>
      </c>
      <c r="AD1134" s="259" t="str">
        <f ca="1">RIGHT(LEFT(Table_Merge1[[#This Row],[Column2]],7),2)</f>
        <v>12</v>
      </c>
      <c r="AE1134" s="259" t="str">
        <f ca="1">RIGHT(Table_Merge1[[#This Row],[Column2]],2)</f>
        <v>14</v>
      </c>
      <c r="AF1134">
        <v>12</v>
      </c>
      <c r="AG1134">
        <v>14</v>
      </c>
      <c r="AH1134" s="260">
        <v>2019</v>
      </c>
      <c r="AI1134" t="s">
        <v>3435</v>
      </c>
      <c r="AJ1134" s="260">
        <v>5</v>
      </c>
      <c r="AK1134">
        <v>1285</v>
      </c>
      <c r="AL1134">
        <v>1899</v>
      </c>
      <c r="AM1134">
        <v>1175650</v>
      </c>
      <c r="AO1134">
        <v>88523</v>
      </c>
      <c r="AP1134" s="287">
        <f>IFERROR(IF(Table_Merge1[[#This Row],[LME Zinc stock]]*Table_Merge1[[#This Row],[Nima.مقدار]]=0,"",Table_Merge1[[#This Row],[LME Zinc stock]]*Table_Merge1[[#This Row],[Nima.مقدار]]),"")</f>
        <v>104072064950</v>
      </c>
      <c r="AQ1134" s="287">
        <f>IFERROR(IF(Table_Merge1[[#This Row],[LME Zinc 3-month]]*Table_Merge1[[#This Row],[Nima.مقدار]]=0,"",Table_Merge1[[#This Row],[LME Zinc 3-month]]*Table_Merge1[[#This Row],[Nima.مقدار]]),"")</f>
        <v>168105177</v>
      </c>
      <c r="AR1134" s="288" t="str">
        <f>IFERROR(IF(Table_Merge1[[#This Row],[LME Zinc stock]]*Table_Merge1[[#This Row],[Azad.Sell]]=0,"",Table_Merge1[[#This Row],[LME Zinc stock]]*Table_Merge1[[#This Row],[Azad.Sell]]),"")</f>
        <v/>
      </c>
      <c r="AS1134" s="288" t="str">
        <f>IFERROR(IF(Table_Merge1[[#This Row],[LME Zinc 3-month]]*Table_Merge1[[#This Row],[Azad.Sell]]=0,"",Table_Merge1[[#This Row],[LME Zinc 3-month]]*Table_Merge1[[#This Row],[Azad.Sell]]),"")</f>
        <v/>
      </c>
      <c r="AT1134"/>
    </row>
    <row r="1135" spans="1:46" x14ac:dyDescent="0.25">
      <c r="A1135" s="258">
        <v>42418</v>
      </c>
      <c r="B11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1394.11.29</v>
      </c>
      <c r="C1135" s="195">
        <f t="shared" ca="1" si="53"/>
        <v>1394</v>
      </c>
      <c r="D11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135" s="195">
        <f>_xlfn.NUMBERVALUE(RIGHT(Table11[[#This Row],[تاریخ شمسی]],2))</f>
        <v>29</v>
      </c>
      <c r="F11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11-29</v>
      </c>
      <c r="G1135" s="195" t="s">
        <v>1286</v>
      </c>
      <c r="I1135" s="259">
        <v>44933</v>
      </c>
      <c r="J1135">
        <v>41400</v>
      </c>
      <c r="L1135" s="259">
        <v>42418</v>
      </c>
      <c r="M1135">
        <v>34783</v>
      </c>
      <c r="O1135" s="284">
        <f>IFERROR(DATE(Table7[[#This Row],[year]],MONTH(DATEVALUE(Table7[[#This Row],[month]]&amp;"1")),Table7[[#This Row],[day]]),"")</f>
        <v>43445</v>
      </c>
      <c r="P1135" s="195" t="s">
        <v>4560</v>
      </c>
      <c r="Q1135" s="195">
        <v>2018</v>
      </c>
      <c r="R1135" s="195" t="s">
        <v>3452</v>
      </c>
      <c r="S1135" s="195">
        <v>11</v>
      </c>
      <c r="T1135" s="195">
        <v>1248.25</v>
      </c>
      <c r="U1135" s="195">
        <v>1899</v>
      </c>
      <c r="V1135" s="195">
        <v>1266575</v>
      </c>
      <c r="X1135" s="260">
        <v>43528</v>
      </c>
      <c r="Y1135" t="s">
        <v>8542</v>
      </c>
      <c r="Z1135" s="260">
        <v>7</v>
      </c>
      <c r="AA1135">
        <v>1397</v>
      </c>
      <c r="AB1135" s="260" t="str">
        <f ca="1">IFERROR(IFERROR(VLOOKUP(Table_Merge1[[#This Row],[Column1]],Table11[#All],2,FALSE),LEFT(AB1136,8)&amp;IF(LEN((RIGHT(AB1136,2)+1))&lt;2,"0"&amp;(RIGHT(AB1136,2)+1),(RIGHT(AB1136,2)-1))),"")</f>
        <v>1397.12.13</v>
      </c>
      <c r="AC1135" s="259" t="str">
        <f ca="1">LEFT(Table_Merge1[[#This Row],[Column2]],4)</f>
        <v>1397</v>
      </c>
      <c r="AD1135" s="259" t="str">
        <f ca="1">RIGHT(LEFT(Table_Merge1[[#This Row],[Column2]],7),2)</f>
        <v>12</v>
      </c>
      <c r="AE1135" s="259" t="str">
        <f ca="1">RIGHT(Table_Merge1[[#This Row],[Column2]],2)</f>
        <v>13</v>
      </c>
      <c r="AF1135">
        <v>12</v>
      </c>
      <c r="AG1135">
        <v>13</v>
      </c>
      <c r="AH1135" s="260">
        <v>2019</v>
      </c>
      <c r="AI1135" t="s">
        <v>3435</v>
      </c>
      <c r="AJ1135" s="260">
        <v>4</v>
      </c>
      <c r="AK1135">
        <v>1287.45</v>
      </c>
      <c r="AL1135">
        <v>1892</v>
      </c>
      <c r="AM1135">
        <v>1182850</v>
      </c>
      <c r="AO1135">
        <v>89664</v>
      </c>
      <c r="AP1135" s="287">
        <f>IFERROR(IF(Table_Merge1[[#This Row],[LME Zinc stock]]*Table_Merge1[[#This Row],[Nima.مقدار]]=0,"",Table_Merge1[[#This Row],[LME Zinc stock]]*Table_Merge1[[#This Row],[Nima.مقدار]]),"")</f>
        <v>106059062400</v>
      </c>
      <c r="AQ1135" s="287">
        <f>IFERROR(IF(Table_Merge1[[#This Row],[LME Zinc 3-month]]*Table_Merge1[[#This Row],[Nima.مقدار]]=0,"",Table_Merge1[[#This Row],[LME Zinc 3-month]]*Table_Merge1[[#This Row],[Nima.مقدار]]),"")</f>
        <v>169644288</v>
      </c>
      <c r="AR1135" s="288" t="str">
        <f>IFERROR(IF(Table_Merge1[[#This Row],[LME Zinc stock]]*Table_Merge1[[#This Row],[Azad.Sell]]=0,"",Table_Merge1[[#This Row],[LME Zinc stock]]*Table_Merge1[[#This Row],[Azad.Sell]]),"")</f>
        <v/>
      </c>
      <c r="AS1135" s="288" t="str">
        <f>IFERROR(IF(Table_Merge1[[#This Row],[LME Zinc 3-month]]*Table_Merge1[[#This Row],[Azad.Sell]]=0,"",Table_Merge1[[#This Row],[LME Zinc 3-month]]*Table_Merge1[[#This Row],[Azad.Sell]]),"")</f>
        <v/>
      </c>
      <c r="AT1135"/>
    </row>
    <row r="1136" spans="1:46" x14ac:dyDescent="0.25">
      <c r="A1136" s="258">
        <v>42420</v>
      </c>
      <c r="B11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1394.12.01</v>
      </c>
      <c r="C1136" s="195">
        <f t="shared" ca="1" si="53"/>
        <v>1394</v>
      </c>
      <c r="D11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36" s="195">
        <f>_xlfn.NUMBERVALUE(RIGHT(Table11[[#This Row],[تاریخ شمسی]],2))</f>
        <v>1</v>
      </c>
      <c r="F11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12-01</v>
      </c>
      <c r="G1136" s="195" t="s">
        <v>1287</v>
      </c>
      <c r="I1136" s="259">
        <v>44934</v>
      </c>
      <c r="J1136">
        <v>41100</v>
      </c>
      <c r="L1136" s="259">
        <v>42420</v>
      </c>
      <c r="M1136">
        <v>34565</v>
      </c>
      <c r="O1136" s="283">
        <f>IFERROR(DATE(Table7[[#This Row],[year]],MONTH(DATEVALUE(Table7[[#This Row],[month]]&amp;"1")),Table7[[#This Row],[day]]),"")</f>
        <v>43444</v>
      </c>
      <c r="P1136" s="257" t="s">
        <v>4561</v>
      </c>
      <c r="Q1136" s="257">
        <v>2018</v>
      </c>
      <c r="R1136" s="257" t="s">
        <v>3452</v>
      </c>
      <c r="S1136" s="257">
        <v>10</v>
      </c>
      <c r="T1136" s="257">
        <v>1246.8</v>
      </c>
      <c r="U1136" s="257">
        <v>1912</v>
      </c>
      <c r="V1136" s="257">
        <v>1265250</v>
      </c>
      <c r="X1136" s="260">
        <v>43525</v>
      </c>
      <c r="Z1136" s="260">
        <v>7</v>
      </c>
      <c r="AB1136" s="260" t="str">
        <f ca="1">IFERROR(IFERROR(VLOOKUP(Table_Merge1[[#This Row],[Column1]],Table11[#All],2,FALSE),LEFT(AB1137,8)&amp;IF(LEN((RIGHT(AB1137,2)+1))&lt;2,"0"&amp;(RIGHT(AB1137,2)+1),(RIGHT(AB1137,2)-1))),"")</f>
        <v>1397.12.8</v>
      </c>
      <c r="AC1136" s="259" t="str">
        <f ca="1">LEFT(Table_Merge1[[#This Row],[Column2]],4)</f>
        <v>1397</v>
      </c>
      <c r="AD1136" s="259" t="str">
        <f ca="1">RIGHT(LEFT(Table_Merge1[[#This Row],[Column2]],7),2)</f>
        <v>12</v>
      </c>
      <c r="AE1136" s="259" t="str">
        <f ca="1">RIGHT(Table_Merge1[[#This Row],[Column2]],2)</f>
        <v>.8</v>
      </c>
      <c r="AH1136" s="260">
        <v>2019</v>
      </c>
      <c r="AI1136" t="s">
        <v>3435</v>
      </c>
      <c r="AJ1136" s="260">
        <v>1</v>
      </c>
      <c r="AK1136">
        <v>1309.95</v>
      </c>
      <c r="AL1136">
        <v>1898</v>
      </c>
      <c r="AM1136">
        <v>1189025</v>
      </c>
      <c r="AP1136" s="287" t="str">
        <f>IFERROR(IF(Table_Merge1[[#This Row],[LME Zinc stock]]*Table_Merge1[[#This Row],[Nima.مقدار]]=0,"",Table_Merge1[[#This Row],[LME Zinc stock]]*Table_Merge1[[#This Row],[Nima.مقدار]]),"")</f>
        <v/>
      </c>
      <c r="AQ1136" s="287" t="str">
        <f>IFERROR(IF(Table_Merge1[[#This Row],[LME Zinc 3-month]]*Table_Merge1[[#This Row],[Nima.مقدار]]=0,"",Table_Merge1[[#This Row],[LME Zinc 3-month]]*Table_Merge1[[#This Row],[Nima.مقدار]]),"")</f>
        <v/>
      </c>
      <c r="AR1136" s="288" t="str">
        <f>IFERROR(IF(Table_Merge1[[#This Row],[LME Zinc stock]]*Table_Merge1[[#This Row],[Azad.Sell]]=0,"",Table_Merge1[[#This Row],[LME Zinc stock]]*Table_Merge1[[#This Row],[Azad.Sell]]),"")</f>
        <v/>
      </c>
      <c r="AS1136" s="288" t="str">
        <f>IFERROR(IF(Table_Merge1[[#This Row],[LME Zinc 3-month]]*Table_Merge1[[#This Row],[Azad.Sell]]=0,"",Table_Merge1[[#This Row],[LME Zinc 3-month]]*Table_Merge1[[#This Row],[Azad.Sell]]),"")</f>
        <v/>
      </c>
      <c r="AT1136"/>
    </row>
    <row r="1137" spans="1:46" x14ac:dyDescent="0.25">
      <c r="A1137" s="258">
        <v>42421</v>
      </c>
      <c r="B11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1394.12.02</v>
      </c>
      <c r="C1137" s="195">
        <f t="shared" ca="1" si="53"/>
        <v>1394</v>
      </c>
      <c r="D11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37" s="195">
        <f>_xlfn.NUMBERVALUE(RIGHT(Table11[[#This Row],[تاریخ شمسی]],2))</f>
        <v>2</v>
      </c>
      <c r="F11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12-02</v>
      </c>
      <c r="G1137" s="195" t="s">
        <v>1288</v>
      </c>
      <c r="I1137" s="259">
        <v>44935</v>
      </c>
      <c r="J1137">
        <v>40640</v>
      </c>
      <c r="L1137" s="259">
        <v>42421</v>
      </c>
      <c r="M1137">
        <v>34477</v>
      </c>
      <c r="O1137" s="284">
        <f>IFERROR(DATE(Table7[[#This Row],[year]],MONTH(DATEVALUE(Table7[[#This Row],[month]]&amp;"1")),Table7[[#This Row],[day]]),"")</f>
        <v>43441</v>
      </c>
      <c r="P1137" s="195" t="s">
        <v>4562</v>
      </c>
      <c r="Q1137" s="195">
        <v>2018</v>
      </c>
      <c r="R1137" s="195" t="s">
        <v>3452</v>
      </c>
      <c r="S1137" s="195">
        <v>7</v>
      </c>
      <c r="T1137" s="195">
        <v>1241.2</v>
      </c>
      <c r="U1137" s="195">
        <v>1923.5</v>
      </c>
      <c r="V1137" s="195">
        <v>1254125</v>
      </c>
      <c r="X1137" s="260">
        <v>43524</v>
      </c>
      <c r="Y1137" t="s">
        <v>8541</v>
      </c>
      <c r="Z1137" s="260">
        <v>7</v>
      </c>
      <c r="AA1137">
        <v>1397</v>
      </c>
      <c r="AB1137" s="260" t="str">
        <f ca="1">IFERROR(IFERROR(VLOOKUP(Table_Merge1[[#This Row],[Column1]],Table11[#All],2,FALSE),LEFT(AB1138,8)&amp;IF(LEN((RIGHT(AB1138,2)+1))&lt;2,"0"&amp;(RIGHT(AB1138,2)+1),(RIGHT(AB1138,2)-1))),"")</f>
        <v>1397.12.09</v>
      </c>
      <c r="AC1137" s="259" t="str">
        <f ca="1">LEFT(Table_Merge1[[#This Row],[Column2]],4)</f>
        <v>1397</v>
      </c>
      <c r="AD1137" s="259" t="str">
        <f ca="1">RIGHT(LEFT(Table_Merge1[[#This Row],[Column2]],7),2)</f>
        <v>12</v>
      </c>
      <c r="AE1137" s="259" t="str">
        <f ca="1">RIGHT(Table_Merge1[[#This Row],[Column2]],2)</f>
        <v>09</v>
      </c>
      <c r="AF1137">
        <v>12</v>
      </c>
      <c r="AG1137">
        <v>9</v>
      </c>
      <c r="AH1137" s="260">
        <v>2019</v>
      </c>
      <c r="AI1137" t="s">
        <v>3433</v>
      </c>
      <c r="AJ1137" s="260">
        <v>28</v>
      </c>
      <c r="AK1137">
        <v>1325.45</v>
      </c>
      <c r="AL1137">
        <v>1878</v>
      </c>
      <c r="AM1137">
        <v>1205725</v>
      </c>
      <c r="AO1137">
        <v>87869</v>
      </c>
      <c r="AP1137" s="287">
        <f>IFERROR(IF(Table_Merge1[[#This Row],[LME Zinc stock]]*Table_Merge1[[#This Row],[Nima.مقدار]]=0,"",Table_Merge1[[#This Row],[LME Zinc stock]]*Table_Merge1[[#This Row],[Nima.مقدار]]),"")</f>
        <v>105945850025</v>
      </c>
      <c r="AQ1137" s="287">
        <f>IFERROR(IF(Table_Merge1[[#This Row],[LME Zinc 3-month]]*Table_Merge1[[#This Row],[Nima.مقدار]]=0,"",Table_Merge1[[#This Row],[LME Zinc 3-month]]*Table_Merge1[[#This Row],[Nima.مقدار]]),"")</f>
        <v>165017982</v>
      </c>
      <c r="AR1137" s="288" t="str">
        <f>IFERROR(IF(Table_Merge1[[#This Row],[LME Zinc stock]]*Table_Merge1[[#This Row],[Azad.Sell]]=0,"",Table_Merge1[[#This Row],[LME Zinc stock]]*Table_Merge1[[#This Row],[Azad.Sell]]),"")</f>
        <v/>
      </c>
      <c r="AS1137" s="288" t="str">
        <f>IFERROR(IF(Table_Merge1[[#This Row],[LME Zinc 3-month]]*Table_Merge1[[#This Row],[Azad.Sell]]=0,"",Table_Merge1[[#This Row],[LME Zinc 3-month]]*Table_Merge1[[#This Row],[Azad.Sell]]),"")</f>
        <v/>
      </c>
      <c r="AT1137"/>
    </row>
    <row r="1138" spans="1:46" x14ac:dyDescent="0.25">
      <c r="A1138" s="258">
        <v>42422</v>
      </c>
      <c r="B11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1394.12.03</v>
      </c>
      <c r="C1138" s="195">
        <f t="shared" ca="1" si="53"/>
        <v>1394</v>
      </c>
      <c r="D11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38" s="195">
        <f>_xlfn.NUMBERVALUE(RIGHT(Table11[[#This Row],[تاریخ شمسی]],2))</f>
        <v>3</v>
      </c>
      <c r="F11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12-03</v>
      </c>
      <c r="G1138" s="195" t="s">
        <v>1289</v>
      </c>
      <c r="I1138" s="259">
        <v>44936</v>
      </c>
      <c r="J1138">
        <v>40820</v>
      </c>
      <c r="L1138" s="259">
        <v>42422</v>
      </c>
      <c r="M1138">
        <v>34614</v>
      </c>
      <c r="O1138" s="283">
        <f>IFERROR(DATE(Table7[[#This Row],[year]],MONTH(DATEVALUE(Table7[[#This Row],[month]]&amp;"1")),Table7[[#This Row],[day]]),"")</f>
        <v>43440</v>
      </c>
      <c r="P1138" s="257" t="s">
        <v>4563</v>
      </c>
      <c r="Q1138" s="257">
        <v>2018</v>
      </c>
      <c r="R1138" s="257" t="s">
        <v>3452</v>
      </c>
      <c r="S1138" s="257">
        <v>6</v>
      </c>
      <c r="T1138" s="257">
        <v>1236.45</v>
      </c>
      <c r="U1138" s="257">
        <v>1929</v>
      </c>
      <c r="V1138" s="257">
        <v>1255925</v>
      </c>
      <c r="X1138" s="260">
        <v>43523</v>
      </c>
      <c r="Y1138" t="s">
        <v>8540</v>
      </c>
      <c r="Z1138" s="260">
        <v>7</v>
      </c>
      <c r="AA1138">
        <v>1397</v>
      </c>
      <c r="AB1138" s="260" t="str">
        <f ca="1">IFERROR(IFERROR(VLOOKUP(Table_Merge1[[#This Row],[Column1]],Table11[#All],2,FALSE),LEFT(AB1139,8)&amp;IF(LEN((RIGHT(AB1139,2)+1))&lt;2,"0"&amp;(RIGHT(AB1139,2)+1),(RIGHT(AB1139,2)-1))),"")</f>
        <v>1397.12.08</v>
      </c>
      <c r="AC1138" s="259" t="str">
        <f ca="1">LEFT(Table_Merge1[[#This Row],[Column2]],4)</f>
        <v>1397</v>
      </c>
      <c r="AD1138" s="259" t="str">
        <f ca="1">RIGHT(LEFT(Table_Merge1[[#This Row],[Column2]],7),2)</f>
        <v>12</v>
      </c>
      <c r="AE1138" s="259" t="str">
        <f ca="1">RIGHT(Table_Merge1[[#This Row],[Column2]],2)</f>
        <v>08</v>
      </c>
      <c r="AF1138">
        <v>12</v>
      </c>
      <c r="AG1138">
        <v>8</v>
      </c>
      <c r="AH1138" s="260">
        <v>2019</v>
      </c>
      <c r="AI1138" t="s">
        <v>3433</v>
      </c>
      <c r="AJ1138" s="260">
        <v>27</v>
      </c>
      <c r="AK1138">
        <v>1326.45</v>
      </c>
      <c r="AL1138">
        <v>1858</v>
      </c>
      <c r="AM1138">
        <v>1213125</v>
      </c>
      <c r="AO1138">
        <v>87715</v>
      </c>
      <c r="AP1138" s="287">
        <f>IFERROR(IF(Table_Merge1[[#This Row],[LME Zinc stock]]*Table_Merge1[[#This Row],[Nima.مقدار]]=0,"",Table_Merge1[[#This Row],[LME Zinc stock]]*Table_Merge1[[#This Row],[Nima.مقدار]]),"")</f>
        <v>106409259375</v>
      </c>
      <c r="AQ1138" s="287">
        <f>IFERROR(IF(Table_Merge1[[#This Row],[LME Zinc 3-month]]*Table_Merge1[[#This Row],[Nima.مقدار]]=0,"",Table_Merge1[[#This Row],[LME Zinc 3-month]]*Table_Merge1[[#This Row],[Nima.مقدار]]),"")</f>
        <v>162974470</v>
      </c>
      <c r="AR1138" s="288" t="str">
        <f>IFERROR(IF(Table_Merge1[[#This Row],[LME Zinc stock]]*Table_Merge1[[#This Row],[Azad.Sell]]=0,"",Table_Merge1[[#This Row],[LME Zinc stock]]*Table_Merge1[[#This Row],[Azad.Sell]]),"")</f>
        <v/>
      </c>
      <c r="AS1138" s="288" t="str">
        <f>IFERROR(IF(Table_Merge1[[#This Row],[LME Zinc 3-month]]*Table_Merge1[[#This Row],[Azad.Sell]]=0,"",Table_Merge1[[#This Row],[LME Zinc 3-month]]*Table_Merge1[[#This Row],[Azad.Sell]]),"")</f>
        <v/>
      </c>
      <c r="AT1138"/>
    </row>
    <row r="1139" spans="1:46" x14ac:dyDescent="0.25">
      <c r="A1139" s="258">
        <v>42423</v>
      </c>
      <c r="B11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1394.12.04</v>
      </c>
      <c r="C1139" s="195">
        <f t="shared" ca="1" si="53"/>
        <v>1394</v>
      </c>
      <c r="D11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39" s="195">
        <f>_xlfn.NUMBERVALUE(RIGHT(Table11[[#This Row],[تاریخ شمسی]],2))</f>
        <v>4</v>
      </c>
      <c r="F11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12-04</v>
      </c>
      <c r="G1139" s="195" t="s">
        <v>1290</v>
      </c>
      <c r="I1139" s="259">
        <v>44937</v>
      </c>
      <c r="J1139">
        <v>41100</v>
      </c>
      <c r="L1139" s="259">
        <v>42423</v>
      </c>
      <c r="M1139">
        <v>34639</v>
      </c>
      <c r="O1139" s="284">
        <f>IFERROR(DATE(Table7[[#This Row],[year]],MONTH(DATEVALUE(Table7[[#This Row],[month]]&amp;"1")),Table7[[#This Row],[day]]),"")</f>
        <v>43439</v>
      </c>
      <c r="P1139" s="195" t="s">
        <v>4564</v>
      </c>
      <c r="Q1139" s="195">
        <v>2018</v>
      </c>
      <c r="R1139" s="195" t="s">
        <v>3452</v>
      </c>
      <c r="S1139" s="195">
        <v>5</v>
      </c>
      <c r="T1139" s="195">
        <v>1236.1500000000001</v>
      </c>
      <c r="U1139" s="195">
        <v>1942</v>
      </c>
      <c r="V1139" s="195">
        <v>1227325</v>
      </c>
      <c r="X1139" s="260">
        <v>43522</v>
      </c>
      <c r="Y1139" t="s">
        <v>8539</v>
      </c>
      <c r="Z1139" s="260">
        <v>7</v>
      </c>
      <c r="AA1139">
        <v>1397</v>
      </c>
      <c r="AB1139" s="260" t="str">
        <f ca="1">IFERROR(IFERROR(VLOOKUP(Table_Merge1[[#This Row],[Column1]],Table11[#All],2,FALSE),LEFT(AB1140,8)&amp;IF(LEN((RIGHT(AB1140,2)+1))&lt;2,"0"&amp;(RIGHT(AB1140,2)+1),(RIGHT(AB1140,2)-1))),"")</f>
        <v>1397.12.07</v>
      </c>
      <c r="AC1139" s="259" t="str">
        <f ca="1">LEFT(Table_Merge1[[#This Row],[Column2]],4)</f>
        <v>1397</v>
      </c>
      <c r="AD1139" s="259" t="str">
        <f ca="1">RIGHT(LEFT(Table_Merge1[[#This Row],[Column2]],7),2)</f>
        <v>12</v>
      </c>
      <c r="AE1139" s="259" t="str">
        <f ca="1">RIGHT(Table_Merge1[[#This Row],[Column2]],2)</f>
        <v>07</v>
      </c>
      <c r="AF1139">
        <v>12</v>
      </c>
      <c r="AG1139">
        <v>7</v>
      </c>
      <c r="AH1139" s="260">
        <v>2019</v>
      </c>
      <c r="AI1139" t="s">
        <v>3433</v>
      </c>
      <c r="AJ1139" s="260">
        <v>26</v>
      </c>
      <c r="AK1139">
        <v>1327.55</v>
      </c>
      <c r="AL1139">
        <v>1872</v>
      </c>
      <c r="AM1139">
        <v>1221375</v>
      </c>
      <c r="AO1139">
        <v>86879</v>
      </c>
      <c r="AP1139" s="287">
        <f>IFERROR(IF(Table_Merge1[[#This Row],[LME Zinc stock]]*Table_Merge1[[#This Row],[Nima.مقدار]]=0,"",Table_Merge1[[#This Row],[LME Zinc stock]]*Table_Merge1[[#This Row],[Nima.مقدار]]),"")</f>
        <v>106111838625</v>
      </c>
      <c r="AQ1139" s="287">
        <f>IFERROR(IF(Table_Merge1[[#This Row],[LME Zinc 3-month]]*Table_Merge1[[#This Row],[Nima.مقدار]]=0,"",Table_Merge1[[#This Row],[LME Zinc 3-month]]*Table_Merge1[[#This Row],[Nima.مقدار]]),"")</f>
        <v>162637488</v>
      </c>
      <c r="AR1139" s="288" t="str">
        <f>IFERROR(IF(Table_Merge1[[#This Row],[LME Zinc stock]]*Table_Merge1[[#This Row],[Azad.Sell]]=0,"",Table_Merge1[[#This Row],[LME Zinc stock]]*Table_Merge1[[#This Row],[Azad.Sell]]),"")</f>
        <v/>
      </c>
      <c r="AS1139" s="288" t="str">
        <f>IFERROR(IF(Table_Merge1[[#This Row],[LME Zinc 3-month]]*Table_Merge1[[#This Row],[Azad.Sell]]=0,"",Table_Merge1[[#This Row],[LME Zinc 3-month]]*Table_Merge1[[#This Row],[Azad.Sell]]),"")</f>
        <v/>
      </c>
      <c r="AT1139"/>
    </row>
    <row r="1140" spans="1:46" x14ac:dyDescent="0.25">
      <c r="A1140" s="258">
        <v>42424</v>
      </c>
      <c r="B11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1394.12.05</v>
      </c>
      <c r="C1140" s="195">
        <f t="shared" ca="1" si="53"/>
        <v>1394</v>
      </c>
      <c r="D11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40" s="195">
        <f>_xlfn.NUMBERVALUE(RIGHT(Table11[[#This Row],[تاریخ شمسی]],2))</f>
        <v>5</v>
      </c>
      <c r="F11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12-05</v>
      </c>
      <c r="G1140" s="195" t="s">
        <v>1291</v>
      </c>
      <c r="I1140" s="259">
        <v>44938</v>
      </c>
      <c r="J1140">
        <v>41190</v>
      </c>
      <c r="L1140" s="259">
        <v>42424</v>
      </c>
      <c r="M1140">
        <v>34741</v>
      </c>
      <c r="O1140" s="283">
        <f>IFERROR(DATE(Table7[[#This Row],[year]],MONTH(DATEVALUE(Table7[[#This Row],[month]]&amp;"1")),Table7[[#This Row],[day]]),"")</f>
        <v>43438</v>
      </c>
      <c r="P1140" s="257" t="s">
        <v>4565</v>
      </c>
      <c r="Q1140" s="257">
        <v>2018</v>
      </c>
      <c r="R1140" s="257" t="s">
        <v>3452</v>
      </c>
      <c r="S1140" s="257">
        <v>4</v>
      </c>
      <c r="T1140" s="257">
        <v>1239.25</v>
      </c>
      <c r="U1140" s="257">
        <v>1925</v>
      </c>
      <c r="V1140" s="257">
        <v>1169625</v>
      </c>
      <c r="X1140" s="260">
        <v>43521</v>
      </c>
      <c r="Y1140" t="s">
        <v>8538</v>
      </c>
      <c r="Z1140" s="260">
        <v>7</v>
      </c>
      <c r="AA1140">
        <v>1397</v>
      </c>
      <c r="AB1140" s="260" t="str">
        <f ca="1">IFERROR(IFERROR(VLOOKUP(Table_Merge1[[#This Row],[Column1]],Table11[#All],2,FALSE),LEFT(AB1141,8)&amp;IF(LEN((RIGHT(AB1141,2)+1))&lt;2,"0"&amp;(RIGHT(AB1141,2)+1),(RIGHT(AB1141,2)-1))),"")</f>
        <v>1397.12.06</v>
      </c>
      <c r="AC1140" s="259" t="str">
        <f ca="1">LEFT(Table_Merge1[[#This Row],[Column2]],4)</f>
        <v>1397</v>
      </c>
      <c r="AD1140" s="259" t="str">
        <f ca="1">RIGHT(LEFT(Table_Merge1[[#This Row],[Column2]],7),2)</f>
        <v>12</v>
      </c>
      <c r="AE1140" s="259" t="str">
        <f ca="1">RIGHT(Table_Merge1[[#This Row],[Column2]],2)</f>
        <v>06</v>
      </c>
      <c r="AF1140">
        <v>12</v>
      </c>
      <c r="AG1140">
        <v>6</v>
      </c>
      <c r="AH1140" s="260">
        <v>2019</v>
      </c>
      <c r="AI1140" t="s">
        <v>3433</v>
      </c>
      <c r="AJ1140" s="260">
        <v>25</v>
      </c>
      <c r="AK1140">
        <v>1329.15</v>
      </c>
      <c r="AL1140">
        <v>1864</v>
      </c>
      <c r="AM1140">
        <v>1229000</v>
      </c>
      <c r="AO1140">
        <v>87308</v>
      </c>
      <c r="AP1140" s="287">
        <f>IFERROR(IF(Table_Merge1[[#This Row],[LME Zinc stock]]*Table_Merge1[[#This Row],[Nima.مقدار]]=0,"",Table_Merge1[[#This Row],[LME Zinc stock]]*Table_Merge1[[#This Row],[Nima.مقدار]]),"")</f>
        <v>107301532000</v>
      </c>
      <c r="AQ1140" s="287">
        <f>IFERROR(IF(Table_Merge1[[#This Row],[LME Zinc 3-month]]*Table_Merge1[[#This Row],[Nima.مقدار]]=0,"",Table_Merge1[[#This Row],[LME Zinc 3-month]]*Table_Merge1[[#This Row],[Nima.مقدار]]),"")</f>
        <v>162742112</v>
      </c>
      <c r="AR1140" s="288" t="str">
        <f>IFERROR(IF(Table_Merge1[[#This Row],[LME Zinc stock]]*Table_Merge1[[#This Row],[Azad.Sell]]=0,"",Table_Merge1[[#This Row],[LME Zinc stock]]*Table_Merge1[[#This Row],[Azad.Sell]]),"")</f>
        <v/>
      </c>
      <c r="AS1140" s="288" t="str">
        <f>IFERROR(IF(Table_Merge1[[#This Row],[LME Zinc 3-month]]*Table_Merge1[[#This Row],[Azad.Sell]]=0,"",Table_Merge1[[#This Row],[LME Zinc 3-month]]*Table_Merge1[[#This Row],[Azad.Sell]]),"")</f>
        <v/>
      </c>
      <c r="AT1140"/>
    </row>
    <row r="1141" spans="1:46" x14ac:dyDescent="0.25">
      <c r="A1141" s="258">
        <v>42425</v>
      </c>
      <c r="B11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1394.12.06</v>
      </c>
      <c r="C1141" s="195">
        <f t="shared" ca="1" si="53"/>
        <v>1394</v>
      </c>
      <c r="D11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41" s="195">
        <f>_xlfn.NUMBERVALUE(RIGHT(Table11[[#This Row],[تاریخ شمسی]],2))</f>
        <v>6</v>
      </c>
      <c r="F11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12-06</v>
      </c>
      <c r="G1141" s="195" t="s">
        <v>1292</v>
      </c>
      <c r="I1141" s="259">
        <v>44939</v>
      </c>
      <c r="J1141">
        <v>41200</v>
      </c>
      <c r="L1141" s="259">
        <v>42425</v>
      </c>
      <c r="M1141">
        <v>34829</v>
      </c>
      <c r="O1141" s="284">
        <f>IFERROR(DATE(Table7[[#This Row],[year]],MONTH(DATEVALUE(Table7[[#This Row],[month]]&amp;"1")),Table7[[#This Row],[day]]),"")</f>
        <v>43437</v>
      </c>
      <c r="P1141" s="195" t="s">
        <v>4566</v>
      </c>
      <c r="Q1141" s="195">
        <v>2018</v>
      </c>
      <c r="R1141" s="195" t="s">
        <v>3452</v>
      </c>
      <c r="S1141" s="195">
        <v>3</v>
      </c>
      <c r="T1141" s="195">
        <v>1231.05</v>
      </c>
      <c r="U1141" s="195">
        <v>1921</v>
      </c>
      <c r="V1141" s="195">
        <v>1150100</v>
      </c>
      <c r="X1141" s="260">
        <v>43518</v>
      </c>
      <c r="Z1141" s="260">
        <v>7</v>
      </c>
      <c r="AB1141" s="260" t="str">
        <f ca="1">IFERROR(IFERROR(VLOOKUP(Table_Merge1[[#This Row],[Column1]],Table11[#All],2,FALSE),LEFT(AB1142,8)&amp;IF(LEN((RIGHT(AB1142,2)+1))&lt;2,"0"&amp;(RIGHT(AB1142,2)+1),(RIGHT(AB1142,2)-1))),"")</f>
        <v>1397.12.03</v>
      </c>
      <c r="AC1141" s="259" t="str">
        <f ca="1">LEFT(Table_Merge1[[#This Row],[Column2]],4)</f>
        <v>1397</v>
      </c>
      <c r="AD1141" s="259" t="str">
        <f ca="1">RIGHT(LEFT(Table_Merge1[[#This Row],[Column2]],7),2)</f>
        <v>12</v>
      </c>
      <c r="AE1141" s="259" t="str">
        <f ca="1">RIGHT(Table_Merge1[[#This Row],[Column2]],2)</f>
        <v>03</v>
      </c>
      <c r="AH1141" s="260">
        <v>2019</v>
      </c>
      <c r="AI1141" t="s">
        <v>3433</v>
      </c>
      <c r="AJ1141" s="260">
        <v>22</v>
      </c>
      <c r="AK1141">
        <v>1322.25</v>
      </c>
      <c r="AL1141">
        <v>1868.5</v>
      </c>
      <c r="AM1141">
        <v>1234900</v>
      </c>
      <c r="AP1141" s="287" t="str">
        <f>IFERROR(IF(Table_Merge1[[#This Row],[LME Zinc stock]]*Table_Merge1[[#This Row],[Nima.مقدار]]=0,"",Table_Merge1[[#This Row],[LME Zinc stock]]*Table_Merge1[[#This Row],[Nima.مقدار]]),"")</f>
        <v/>
      </c>
      <c r="AQ1141" s="287" t="str">
        <f>IFERROR(IF(Table_Merge1[[#This Row],[LME Zinc 3-month]]*Table_Merge1[[#This Row],[Nima.مقدار]]=0,"",Table_Merge1[[#This Row],[LME Zinc 3-month]]*Table_Merge1[[#This Row],[Nima.مقدار]]),"")</f>
        <v/>
      </c>
      <c r="AR1141" s="288" t="str">
        <f>IFERROR(IF(Table_Merge1[[#This Row],[LME Zinc stock]]*Table_Merge1[[#This Row],[Azad.Sell]]=0,"",Table_Merge1[[#This Row],[LME Zinc stock]]*Table_Merge1[[#This Row],[Azad.Sell]]),"")</f>
        <v/>
      </c>
      <c r="AS1141" s="288" t="str">
        <f>IFERROR(IF(Table_Merge1[[#This Row],[LME Zinc 3-month]]*Table_Merge1[[#This Row],[Azad.Sell]]=0,"",Table_Merge1[[#This Row],[LME Zinc 3-month]]*Table_Merge1[[#This Row],[Azad.Sell]]),"")</f>
        <v/>
      </c>
      <c r="AT1141"/>
    </row>
    <row r="1142" spans="1:46" x14ac:dyDescent="0.25">
      <c r="A1142" s="258">
        <v>42427</v>
      </c>
      <c r="B11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1394.12.08</v>
      </c>
      <c r="C1142" s="195">
        <f t="shared" ca="1" si="53"/>
        <v>1394</v>
      </c>
      <c r="D11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42" s="195">
        <f>_xlfn.NUMBERVALUE(RIGHT(Table11[[#This Row],[تاریخ شمسی]],2))</f>
        <v>8</v>
      </c>
      <c r="F11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12-08</v>
      </c>
      <c r="G1142" s="195" t="s">
        <v>1293</v>
      </c>
      <c r="I1142" s="259">
        <v>44940</v>
      </c>
      <c r="J1142">
        <v>40900</v>
      </c>
      <c r="L1142" s="259">
        <v>42427</v>
      </c>
      <c r="M1142">
        <v>34746</v>
      </c>
      <c r="O1142" s="283">
        <f>IFERROR(DATE(Table7[[#This Row],[year]],MONTH(DATEVALUE(Table7[[#This Row],[month]]&amp;"1")),Table7[[#This Row],[day]]),"")</f>
        <v>43434</v>
      </c>
      <c r="P1142" s="257" t="s">
        <v>4567</v>
      </c>
      <c r="Q1142" s="257">
        <v>2018</v>
      </c>
      <c r="R1142" s="257" t="s">
        <v>3450</v>
      </c>
      <c r="S1142" s="257">
        <v>30</v>
      </c>
      <c r="T1142" s="257">
        <v>1220.45</v>
      </c>
      <c r="U1142" s="257">
        <v>1937</v>
      </c>
      <c r="V1142" s="257">
        <v>1071425</v>
      </c>
      <c r="X1142" s="260">
        <v>43517</v>
      </c>
      <c r="Y1142" t="s">
        <v>8537</v>
      </c>
      <c r="Z1142" s="260">
        <v>7</v>
      </c>
      <c r="AA1142">
        <v>1397</v>
      </c>
      <c r="AB1142" s="260" t="str">
        <f ca="1">IFERROR(IFERROR(VLOOKUP(Table_Merge1[[#This Row],[Column1]],Table11[#All],2,FALSE),LEFT(AB1143,8)&amp;IF(LEN((RIGHT(AB1143,2)+1))&lt;2,"0"&amp;(RIGHT(AB1143,2)+1),(RIGHT(AB1143,2)-1))),"")</f>
        <v>1397.12.02</v>
      </c>
      <c r="AC1142" s="259" t="str">
        <f ca="1">LEFT(Table_Merge1[[#This Row],[Column2]],4)</f>
        <v>1397</v>
      </c>
      <c r="AD1142" s="259" t="str">
        <f ca="1">RIGHT(LEFT(Table_Merge1[[#This Row],[Column2]],7),2)</f>
        <v>12</v>
      </c>
      <c r="AE1142" s="259" t="str">
        <f ca="1">RIGHT(Table_Merge1[[#This Row],[Column2]],2)</f>
        <v>02</v>
      </c>
      <c r="AF1142">
        <v>12</v>
      </c>
      <c r="AG1142">
        <v>2</v>
      </c>
      <c r="AH1142" s="260">
        <v>2019</v>
      </c>
      <c r="AI1142" t="s">
        <v>3433</v>
      </c>
      <c r="AJ1142" s="260">
        <v>21</v>
      </c>
      <c r="AK1142">
        <v>1335.05</v>
      </c>
      <c r="AL1142">
        <v>1890</v>
      </c>
      <c r="AM1142">
        <v>1233150</v>
      </c>
      <c r="AO1142">
        <v>85609</v>
      </c>
      <c r="AP1142" s="287">
        <f>IFERROR(IF(Table_Merge1[[#This Row],[LME Zinc stock]]*Table_Merge1[[#This Row],[Nima.مقدار]]=0,"",Table_Merge1[[#This Row],[LME Zinc stock]]*Table_Merge1[[#This Row],[Nima.مقدار]]),"")</f>
        <v>105568738350</v>
      </c>
      <c r="AQ1142" s="287">
        <f>IFERROR(IF(Table_Merge1[[#This Row],[LME Zinc 3-month]]*Table_Merge1[[#This Row],[Nima.مقدار]]=0,"",Table_Merge1[[#This Row],[LME Zinc 3-month]]*Table_Merge1[[#This Row],[Nima.مقدار]]),"")</f>
        <v>161801010</v>
      </c>
      <c r="AR1142" s="288" t="str">
        <f>IFERROR(IF(Table_Merge1[[#This Row],[LME Zinc stock]]*Table_Merge1[[#This Row],[Azad.Sell]]=0,"",Table_Merge1[[#This Row],[LME Zinc stock]]*Table_Merge1[[#This Row],[Azad.Sell]]),"")</f>
        <v/>
      </c>
      <c r="AS1142" s="288" t="str">
        <f>IFERROR(IF(Table_Merge1[[#This Row],[LME Zinc 3-month]]*Table_Merge1[[#This Row],[Azad.Sell]]=0,"",Table_Merge1[[#This Row],[LME Zinc 3-month]]*Table_Merge1[[#This Row],[Azad.Sell]]),"")</f>
        <v/>
      </c>
      <c r="AT1142"/>
    </row>
    <row r="1143" spans="1:46" x14ac:dyDescent="0.25">
      <c r="A1143" s="258">
        <v>42428</v>
      </c>
      <c r="B11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1394.12.09</v>
      </c>
      <c r="C1143" s="195">
        <f t="shared" ca="1" si="53"/>
        <v>1394</v>
      </c>
      <c r="D11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43" s="195">
        <f>_xlfn.NUMBERVALUE(RIGHT(Table11[[#This Row],[تاریخ شمسی]],2))</f>
        <v>9</v>
      </c>
      <c r="F11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12-09</v>
      </c>
      <c r="G1143" s="195" t="s">
        <v>1294</v>
      </c>
      <c r="I1143" s="259">
        <v>44941</v>
      </c>
      <c r="J1143">
        <v>41010</v>
      </c>
      <c r="L1143" s="259">
        <v>42428</v>
      </c>
      <c r="M1143">
        <v>34790</v>
      </c>
      <c r="O1143" s="284">
        <f>IFERROR(DATE(Table7[[#This Row],[year]],MONTH(DATEVALUE(Table7[[#This Row],[month]]&amp;"1")),Table7[[#This Row],[day]]),"")</f>
        <v>43433</v>
      </c>
      <c r="P1143" s="195" t="s">
        <v>4568</v>
      </c>
      <c r="Q1143" s="195">
        <v>2018</v>
      </c>
      <c r="R1143" s="195" t="s">
        <v>3450</v>
      </c>
      <c r="S1143" s="195">
        <v>29</v>
      </c>
      <c r="T1143" s="195">
        <v>1226.45</v>
      </c>
      <c r="U1143" s="195">
        <v>1957.5</v>
      </c>
      <c r="V1143" s="195">
        <v>1072450</v>
      </c>
      <c r="X1143" s="260">
        <v>43516</v>
      </c>
      <c r="Y1143" t="s">
        <v>8536</v>
      </c>
      <c r="Z1143" s="260">
        <v>7</v>
      </c>
      <c r="AA1143">
        <v>1397</v>
      </c>
      <c r="AB1143" s="260" t="str">
        <f ca="1">IFERROR(IFERROR(VLOOKUP(Table_Merge1[[#This Row],[Column1]],Table11[#All],2,FALSE),LEFT(AB1144,8)&amp;IF(LEN((RIGHT(AB1144,2)+1))&lt;2,"0"&amp;(RIGHT(AB1144,2)+1),(RIGHT(AB1144,2)-1))),"")</f>
        <v>1397.12.01</v>
      </c>
      <c r="AC1143" s="259" t="str">
        <f ca="1">LEFT(Table_Merge1[[#This Row],[Column2]],4)</f>
        <v>1397</v>
      </c>
      <c r="AD1143" s="259" t="str">
        <f ca="1">RIGHT(LEFT(Table_Merge1[[#This Row],[Column2]],7),2)</f>
        <v>12</v>
      </c>
      <c r="AE1143" s="259" t="str">
        <f ca="1">RIGHT(Table_Merge1[[#This Row],[Column2]],2)</f>
        <v>01</v>
      </c>
      <c r="AF1143">
        <v>12</v>
      </c>
      <c r="AG1143">
        <v>1</v>
      </c>
      <c r="AH1143" s="260">
        <v>2019</v>
      </c>
      <c r="AI1143" t="s">
        <v>3433</v>
      </c>
      <c r="AJ1143" s="260">
        <v>20</v>
      </c>
      <c r="AK1143">
        <v>1345.75</v>
      </c>
      <c r="AL1143">
        <v>1878.5</v>
      </c>
      <c r="AM1143">
        <v>1230225</v>
      </c>
      <c r="AO1143">
        <v>85651</v>
      </c>
      <c r="AP1143" s="287">
        <f>IFERROR(IF(Table_Merge1[[#This Row],[LME Zinc stock]]*Table_Merge1[[#This Row],[Nima.مقدار]]=0,"",Table_Merge1[[#This Row],[LME Zinc stock]]*Table_Merge1[[#This Row],[Nima.مقدار]]),"")</f>
        <v>105370001475</v>
      </c>
      <c r="AQ1143" s="287">
        <f>IFERROR(IF(Table_Merge1[[#This Row],[LME Zinc 3-month]]*Table_Merge1[[#This Row],[Nima.مقدار]]=0,"",Table_Merge1[[#This Row],[LME Zinc 3-month]]*Table_Merge1[[#This Row],[Nima.مقدار]]),"")</f>
        <v>160895403.5</v>
      </c>
      <c r="AR1143" s="288" t="str">
        <f>IFERROR(IF(Table_Merge1[[#This Row],[LME Zinc stock]]*Table_Merge1[[#This Row],[Azad.Sell]]=0,"",Table_Merge1[[#This Row],[LME Zinc stock]]*Table_Merge1[[#This Row],[Azad.Sell]]),"")</f>
        <v/>
      </c>
      <c r="AS1143" s="288" t="str">
        <f>IFERROR(IF(Table_Merge1[[#This Row],[LME Zinc 3-month]]*Table_Merge1[[#This Row],[Azad.Sell]]=0,"",Table_Merge1[[#This Row],[LME Zinc 3-month]]*Table_Merge1[[#This Row],[Azad.Sell]]),"")</f>
        <v/>
      </c>
      <c r="AT1143"/>
    </row>
    <row r="1144" spans="1:46" x14ac:dyDescent="0.25">
      <c r="A1144" s="258">
        <v>42429</v>
      </c>
      <c r="B11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1394.12.10</v>
      </c>
      <c r="C1144" s="195">
        <f t="shared" ca="1" si="53"/>
        <v>1394</v>
      </c>
      <c r="D11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44" s="195">
        <f>_xlfn.NUMBERVALUE(RIGHT(Table11[[#This Row],[تاریخ شمسی]],2))</f>
        <v>10</v>
      </c>
      <c r="F11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12-10</v>
      </c>
      <c r="G1144" s="195" t="s">
        <v>1295</v>
      </c>
      <c r="I1144" s="259">
        <v>44942</v>
      </c>
      <c r="J1144">
        <v>41100</v>
      </c>
      <c r="L1144" s="259">
        <v>42429</v>
      </c>
      <c r="M1144">
        <v>34597</v>
      </c>
      <c r="O1144" s="283">
        <f>IFERROR(DATE(Table7[[#This Row],[year]],MONTH(DATEVALUE(Table7[[#This Row],[month]]&amp;"1")),Table7[[#This Row],[day]]),"")</f>
        <v>43432</v>
      </c>
      <c r="P1144" s="257" t="s">
        <v>4569</v>
      </c>
      <c r="Q1144" s="257">
        <v>2018</v>
      </c>
      <c r="R1144" s="257" t="s">
        <v>3450</v>
      </c>
      <c r="S1144" s="257">
        <v>28</v>
      </c>
      <c r="T1144" s="257">
        <v>1213.2</v>
      </c>
      <c r="U1144" s="257">
        <v>1951</v>
      </c>
      <c r="V1144" s="257">
        <v>1040975</v>
      </c>
      <c r="X1144" s="260">
        <v>43515</v>
      </c>
      <c r="Y1144" t="s">
        <v>8535</v>
      </c>
      <c r="Z1144" s="260">
        <v>7</v>
      </c>
      <c r="AA1144">
        <v>1397</v>
      </c>
      <c r="AB1144" s="260" t="str">
        <f ca="1">IFERROR(IFERROR(VLOOKUP(Table_Merge1[[#This Row],[Column1]],Table11[#All],2,FALSE),LEFT(AB1145,8)&amp;IF(LEN((RIGHT(AB1145,2)+1))&lt;2,"0"&amp;(RIGHT(AB1145,2)+1),(RIGHT(AB1145,2)-1))),"")</f>
        <v>1397.11.30</v>
      </c>
      <c r="AC1144" s="259" t="str">
        <f ca="1">LEFT(Table_Merge1[[#This Row],[Column2]],4)</f>
        <v>1397</v>
      </c>
      <c r="AD1144" s="259" t="str">
        <f ca="1">RIGHT(LEFT(Table_Merge1[[#This Row],[Column2]],7),2)</f>
        <v>11</v>
      </c>
      <c r="AE1144" s="259" t="str">
        <f ca="1">RIGHT(Table_Merge1[[#This Row],[Column2]],2)</f>
        <v>30</v>
      </c>
      <c r="AF1144">
        <v>11</v>
      </c>
      <c r="AG1144">
        <v>30</v>
      </c>
      <c r="AH1144" s="260">
        <v>2019</v>
      </c>
      <c r="AI1144" t="s">
        <v>3433</v>
      </c>
      <c r="AJ1144" s="260">
        <v>19</v>
      </c>
      <c r="AK1144">
        <v>1329.55</v>
      </c>
      <c r="AL1144">
        <v>1910.5</v>
      </c>
      <c r="AM1144">
        <v>1232950</v>
      </c>
      <c r="AO1144">
        <v>85693</v>
      </c>
      <c r="AP1144" s="287">
        <f>IFERROR(IF(Table_Merge1[[#This Row],[LME Zinc stock]]*Table_Merge1[[#This Row],[Nima.مقدار]]=0,"",Table_Merge1[[#This Row],[LME Zinc stock]]*Table_Merge1[[#This Row],[Nima.مقدار]]),"")</f>
        <v>105655184350</v>
      </c>
      <c r="AQ1144" s="287">
        <f>IFERROR(IF(Table_Merge1[[#This Row],[LME Zinc 3-month]]*Table_Merge1[[#This Row],[Nima.مقدار]]=0,"",Table_Merge1[[#This Row],[LME Zinc 3-month]]*Table_Merge1[[#This Row],[Nima.مقدار]]),"")</f>
        <v>163716476.5</v>
      </c>
      <c r="AR1144" s="288" t="str">
        <f>IFERROR(IF(Table_Merge1[[#This Row],[LME Zinc stock]]*Table_Merge1[[#This Row],[Azad.Sell]]=0,"",Table_Merge1[[#This Row],[LME Zinc stock]]*Table_Merge1[[#This Row],[Azad.Sell]]),"")</f>
        <v/>
      </c>
      <c r="AS1144" s="288" t="str">
        <f>IFERROR(IF(Table_Merge1[[#This Row],[LME Zinc 3-month]]*Table_Merge1[[#This Row],[Azad.Sell]]=0,"",Table_Merge1[[#This Row],[LME Zinc 3-month]]*Table_Merge1[[#This Row],[Azad.Sell]]),"")</f>
        <v/>
      </c>
      <c r="AT1144"/>
    </row>
    <row r="1145" spans="1:46" x14ac:dyDescent="0.25">
      <c r="A1145" s="258">
        <v>42430</v>
      </c>
      <c r="B11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1394.12.11</v>
      </c>
      <c r="C1145" s="195">
        <f t="shared" ca="1" si="53"/>
        <v>1394</v>
      </c>
      <c r="D11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45" s="195">
        <f>_xlfn.NUMBERVALUE(RIGHT(Table11[[#This Row],[تاریخ شمسی]],2))</f>
        <v>11</v>
      </c>
      <c r="F11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12-11</v>
      </c>
      <c r="G1145" s="195" t="s">
        <v>1296</v>
      </c>
      <c r="I1145" s="259">
        <v>44943</v>
      </c>
      <c r="J1145">
        <v>41950</v>
      </c>
      <c r="L1145" s="259">
        <v>42430</v>
      </c>
      <c r="M1145">
        <v>34655</v>
      </c>
      <c r="O1145" s="284">
        <f>IFERROR(DATE(Table7[[#This Row],[year]],MONTH(DATEVALUE(Table7[[#This Row],[month]]&amp;"1")),Table7[[#This Row],[day]]),"")</f>
        <v>43431</v>
      </c>
      <c r="P1145" s="195" t="s">
        <v>4570</v>
      </c>
      <c r="Q1145" s="195">
        <v>2018</v>
      </c>
      <c r="R1145" s="195" t="s">
        <v>3450</v>
      </c>
      <c r="S1145" s="195">
        <v>27</v>
      </c>
      <c r="T1145" s="195">
        <v>1225.05</v>
      </c>
      <c r="U1145" s="195">
        <v>1958.5</v>
      </c>
      <c r="V1145" s="195">
        <v>1042900</v>
      </c>
      <c r="X1145" s="260">
        <v>43514</v>
      </c>
      <c r="Y1145" t="s">
        <v>8534</v>
      </c>
      <c r="Z1145" s="260">
        <v>8</v>
      </c>
      <c r="AA1145">
        <v>1397</v>
      </c>
      <c r="AB1145" s="260" t="str">
        <f ca="1">IFERROR(IFERROR(VLOOKUP(Table_Merge1[[#This Row],[Column1]],Table11[#All],2,FALSE),LEFT(AB1146,8)&amp;IF(LEN((RIGHT(AB1146,2)+1))&lt;2,"0"&amp;(RIGHT(AB1146,2)+1),(RIGHT(AB1146,2)-1))),"")</f>
        <v>1397.11.29</v>
      </c>
      <c r="AC1145" s="259" t="str">
        <f ca="1">LEFT(Table_Merge1[[#This Row],[Column2]],4)</f>
        <v>1397</v>
      </c>
      <c r="AD1145" s="259" t="str">
        <f ca="1">RIGHT(LEFT(Table_Merge1[[#This Row],[Column2]],7),2)</f>
        <v>11</v>
      </c>
      <c r="AE1145" s="259" t="str">
        <f ca="1">RIGHT(Table_Merge1[[#This Row],[Column2]],2)</f>
        <v>29</v>
      </c>
      <c r="AF1145">
        <v>11</v>
      </c>
      <c r="AG1145">
        <v>29</v>
      </c>
      <c r="AH1145" s="260">
        <v>2019</v>
      </c>
      <c r="AI1145" t="s">
        <v>3433</v>
      </c>
      <c r="AJ1145" s="260">
        <v>18</v>
      </c>
      <c r="AK1145">
        <v>1323.95</v>
      </c>
      <c r="AL1145" t="s">
        <v>3621</v>
      </c>
      <c r="AM1145" t="s">
        <v>3621</v>
      </c>
      <c r="AO1145">
        <v>85858</v>
      </c>
      <c r="AP1145" s="287" t="str">
        <f>IFERROR(IF(Table_Merge1[[#This Row],[LME Zinc stock]]*Table_Merge1[[#This Row],[Nima.مقدار]]=0,"",Table_Merge1[[#This Row],[LME Zinc stock]]*Table_Merge1[[#This Row],[Nima.مقدار]]),"")</f>
        <v/>
      </c>
      <c r="AQ1145" s="287" t="str">
        <f>IFERROR(IF(Table_Merge1[[#This Row],[LME Zinc 3-month]]*Table_Merge1[[#This Row],[Nima.مقدار]]=0,"",Table_Merge1[[#This Row],[LME Zinc 3-month]]*Table_Merge1[[#This Row],[Nima.مقدار]]),"")</f>
        <v/>
      </c>
      <c r="AR1145" s="288" t="str">
        <f>IFERROR(IF(Table_Merge1[[#This Row],[LME Zinc stock]]*Table_Merge1[[#This Row],[Azad.Sell]]=0,"",Table_Merge1[[#This Row],[LME Zinc stock]]*Table_Merge1[[#This Row],[Azad.Sell]]),"")</f>
        <v/>
      </c>
      <c r="AS1145" s="288" t="str">
        <f>IFERROR(IF(Table_Merge1[[#This Row],[LME Zinc 3-month]]*Table_Merge1[[#This Row],[Azad.Sell]]=0,"",Table_Merge1[[#This Row],[LME Zinc 3-month]]*Table_Merge1[[#This Row],[Azad.Sell]]),"")</f>
        <v/>
      </c>
      <c r="AT1145"/>
    </row>
    <row r="1146" spans="1:46" x14ac:dyDescent="0.25">
      <c r="A1146" s="258">
        <v>42431</v>
      </c>
      <c r="B11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1394.12.12</v>
      </c>
      <c r="C1146" s="195">
        <f t="shared" ca="1" si="53"/>
        <v>1394</v>
      </c>
      <c r="D11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46" s="195">
        <f>_xlfn.NUMBERVALUE(RIGHT(Table11[[#This Row],[تاریخ شمسی]],2))</f>
        <v>12</v>
      </c>
      <c r="F11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12-12</v>
      </c>
      <c r="G1146" s="195" t="s">
        <v>1297</v>
      </c>
      <c r="I1146" s="259">
        <v>44944</v>
      </c>
      <c r="J1146">
        <v>43000</v>
      </c>
      <c r="L1146" s="259">
        <v>42431</v>
      </c>
      <c r="M1146">
        <v>34641</v>
      </c>
      <c r="O1146" s="283">
        <f>IFERROR(DATE(Table7[[#This Row],[year]],MONTH(DATEVALUE(Table7[[#This Row],[month]]&amp;"1")),Table7[[#This Row],[day]]),"")</f>
        <v>43430</v>
      </c>
      <c r="P1146" s="257" t="s">
        <v>4571</v>
      </c>
      <c r="Q1146" s="257">
        <v>2018</v>
      </c>
      <c r="R1146" s="257" t="s">
        <v>3450</v>
      </c>
      <c r="S1146" s="257">
        <v>26</v>
      </c>
      <c r="T1146" s="257">
        <v>1226.6500000000001</v>
      </c>
      <c r="U1146" s="257">
        <v>1941.5</v>
      </c>
      <c r="V1146" s="257">
        <v>1043775</v>
      </c>
      <c r="X1146" s="260">
        <v>43511</v>
      </c>
      <c r="Z1146" s="260">
        <v>8</v>
      </c>
      <c r="AB1146" s="260" t="str">
        <f ca="1">IFERROR(IFERROR(VLOOKUP(Table_Merge1[[#This Row],[Column1]],Table11[#All],2,FALSE),LEFT(AB1147,8)&amp;IF(LEN((RIGHT(AB1147,2)+1))&lt;2,"0"&amp;(RIGHT(AB1147,2)+1),(RIGHT(AB1147,2)-1))),"")</f>
        <v>1397.11.22</v>
      </c>
      <c r="AC1146" s="259" t="str">
        <f ca="1">LEFT(Table_Merge1[[#This Row],[Column2]],4)</f>
        <v>1397</v>
      </c>
      <c r="AD1146" s="259" t="str">
        <f ca="1">RIGHT(LEFT(Table_Merge1[[#This Row],[Column2]],7),2)</f>
        <v>11</v>
      </c>
      <c r="AE1146" s="259" t="str">
        <f ca="1">RIGHT(Table_Merge1[[#This Row],[Column2]],2)</f>
        <v>22</v>
      </c>
      <c r="AH1146" s="260">
        <v>2019</v>
      </c>
      <c r="AI1146" t="s">
        <v>3433</v>
      </c>
      <c r="AJ1146" s="260">
        <v>15</v>
      </c>
      <c r="AK1146">
        <v>1318</v>
      </c>
      <c r="AL1146">
        <v>1916</v>
      </c>
      <c r="AM1146">
        <v>1219700</v>
      </c>
      <c r="AP1146" s="287" t="str">
        <f>IFERROR(IF(Table_Merge1[[#This Row],[LME Zinc stock]]*Table_Merge1[[#This Row],[Nima.مقدار]]=0,"",Table_Merge1[[#This Row],[LME Zinc stock]]*Table_Merge1[[#This Row],[Nima.مقدار]]),"")</f>
        <v/>
      </c>
      <c r="AQ1146" s="287" t="str">
        <f>IFERROR(IF(Table_Merge1[[#This Row],[LME Zinc 3-month]]*Table_Merge1[[#This Row],[Nima.مقدار]]=0,"",Table_Merge1[[#This Row],[LME Zinc 3-month]]*Table_Merge1[[#This Row],[Nima.مقدار]]),"")</f>
        <v/>
      </c>
      <c r="AR1146" s="288" t="str">
        <f>IFERROR(IF(Table_Merge1[[#This Row],[LME Zinc stock]]*Table_Merge1[[#This Row],[Azad.Sell]]=0,"",Table_Merge1[[#This Row],[LME Zinc stock]]*Table_Merge1[[#This Row],[Azad.Sell]]),"")</f>
        <v/>
      </c>
      <c r="AS1146" s="288" t="str">
        <f>IFERROR(IF(Table_Merge1[[#This Row],[LME Zinc 3-month]]*Table_Merge1[[#This Row],[Azad.Sell]]=0,"",Table_Merge1[[#This Row],[LME Zinc 3-month]]*Table_Merge1[[#This Row],[Azad.Sell]]),"")</f>
        <v/>
      </c>
      <c r="AT1146"/>
    </row>
    <row r="1147" spans="1:46" x14ac:dyDescent="0.25">
      <c r="A1147" s="258">
        <v>42432</v>
      </c>
      <c r="B11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1394.12.13</v>
      </c>
      <c r="C1147" s="195">
        <f t="shared" ca="1" si="53"/>
        <v>1394</v>
      </c>
      <c r="D11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47" s="195">
        <f>_xlfn.NUMBERVALUE(RIGHT(Table11[[#This Row],[تاریخ شمسی]],2))</f>
        <v>13</v>
      </c>
      <c r="F11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12-13</v>
      </c>
      <c r="G1147" s="195" t="s">
        <v>1298</v>
      </c>
      <c r="I1147" s="259">
        <v>44945</v>
      </c>
      <c r="J1147">
        <v>43000</v>
      </c>
      <c r="L1147" s="259">
        <v>42432</v>
      </c>
      <c r="M1147">
        <v>34486</v>
      </c>
      <c r="O1147" s="284">
        <f>IFERROR(DATE(Table7[[#This Row],[year]],MONTH(DATEVALUE(Table7[[#This Row],[month]]&amp;"1")),Table7[[#This Row],[day]]),"")</f>
        <v>43427</v>
      </c>
      <c r="P1147" s="195" t="s">
        <v>4572</v>
      </c>
      <c r="Q1147" s="195">
        <v>2018</v>
      </c>
      <c r="R1147" s="195" t="s">
        <v>3450</v>
      </c>
      <c r="S1147" s="195">
        <v>23</v>
      </c>
      <c r="T1147" s="195">
        <v>1222.1500000000001</v>
      </c>
      <c r="U1147" s="195">
        <v>1970.5</v>
      </c>
      <c r="V1147" s="195">
        <v>1045250</v>
      </c>
      <c r="X1147" s="260">
        <v>43510</v>
      </c>
      <c r="Z1147" s="260">
        <v>8</v>
      </c>
      <c r="AB1147" s="260" t="str">
        <f ca="1">IFERROR(IFERROR(VLOOKUP(Table_Merge1[[#This Row],[Column1]],Table11[#All],2,FALSE),LEFT(AB1148,8)&amp;IF(LEN((RIGHT(AB1148,2)+1))&lt;2,"0"&amp;(RIGHT(AB1148,2)+1),(RIGHT(AB1148,2)-1))),"")</f>
        <v>1397.11.23</v>
      </c>
      <c r="AC1147" s="259" t="str">
        <f ca="1">LEFT(Table_Merge1[[#This Row],[Column2]],4)</f>
        <v>1397</v>
      </c>
      <c r="AD1147" s="259" t="str">
        <f ca="1">RIGHT(LEFT(Table_Merge1[[#This Row],[Column2]],7),2)</f>
        <v>11</v>
      </c>
      <c r="AE1147" s="259" t="str">
        <f ca="1">RIGHT(Table_Merge1[[#This Row],[Column2]],2)</f>
        <v>23</v>
      </c>
      <c r="AH1147" s="260">
        <v>2019</v>
      </c>
      <c r="AI1147" t="s">
        <v>3433</v>
      </c>
      <c r="AJ1147" s="260">
        <v>14</v>
      </c>
      <c r="AK1147">
        <v>1305.6500000000001</v>
      </c>
      <c r="AL1147">
        <v>1921.5</v>
      </c>
      <c r="AM1147">
        <v>1224075</v>
      </c>
      <c r="AP1147" s="287" t="str">
        <f>IFERROR(IF(Table_Merge1[[#This Row],[LME Zinc stock]]*Table_Merge1[[#This Row],[Nima.مقدار]]=0,"",Table_Merge1[[#This Row],[LME Zinc stock]]*Table_Merge1[[#This Row],[Nima.مقدار]]),"")</f>
        <v/>
      </c>
      <c r="AQ1147" s="287" t="str">
        <f>IFERROR(IF(Table_Merge1[[#This Row],[LME Zinc 3-month]]*Table_Merge1[[#This Row],[Nima.مقدار]]=0,"",Table_Merge1[[#This Row],[LME Zinc 3-month]]*Table_Merge1[[#This Row],[Nima.مقدار]]),"")</f>
        <v/>
      </c>
      <c r="AR1147" s="288" t="str">
        <f>IFERROR(IF(Table_Merge1[[#This Row],[LME Zinc stock]]*Table_Merge1[[#This Row],[Azad.Sell]]=0,"",Table_Merge1[[#This Row],[LME Zinc stock]]*Table_Merge1[[#This Row],[Azad.Sell]]),"")</f>
        <v/>
      </c>
      <c r="AS1147" s="288" t="str">
        <f>IFERROR(IF(Table_Merge1[[#This Row],[LME Zinc 3-month]]*Table_Merge1[[#This Row],[Azad.Sell]]=0,"",Table_Merge1[[#This Row],[LME Zinc 3-month]]*Table_Merge1[[#This Row],[Azad.Sell]]),"")</f>
        <v/>
      </c>
      <c r="AT1147"/>
    </row>
    <row r="1148" spans="1:46" x14ac:dyDescent="0.25">
      <c r="A1148" s="258">
        <v>42434</v>
      </c>
      <c r="B11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1394.12.15</v>
      </c>
      <c r="C1148" s="195">
        <f t="shared" ca="1" si="53"/>
        <v>1394</v>
      </c>
      <c r="D11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48" s="195">
        <f>_xlfn.NUMBERVALUE(RIGHT(Table11[[#This Row],[تاریخ شمسی]],2))</f>
        <v>15</v>
      </c>
      <c r="F11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12-15</v>
      </c>
      <c r="G1148" s="195" t="s">
        <v>1299</v>
      </c>
      <c r="I1148" s="259">
        <v>44946</v>
      </c>
      <c r="J1148">
        <v>43050</v>
      </c>
      <c r="L1148" s="259">
        <v>42434</v>
      </c>
      <c r="M1148">
        <v>34479</v>
      </c>
      <c r="O1148" s="283">
        <f>IFERROR(DATE(Table7[[#This Row],[year]],MONTH(DATEVALUE(Table7[[#This Row],[month]]&amp;"1")),Table7[[#This Row],[day]]),"")</f>
        <v>43426</v>
      </c>
      <c r="P1148" s="257" t="s">
        <v>4573</v>
      </c>
      <c r="Q1148" s="257">
        <v>2018</v>
      </c>
      <c r="R1148" s="257" t="s">
        <v>3450</v>
      </c>
      <c r="S1148" s="257">
        <v>22</v>
      </c>
      <c r="T1148" s="257">
        <v>1228.25</v>
      </c>
      <c r="U1148" s="257">
        <v>1980.5</v>
      </c>
      <c r="V1148" s="257">
        <v>1046275</v>
      </c>
      <c r="X1148" s="260">
        <v>43509</v>
      </c>
      <c r="Y1148" t="s">
        <v>8533</v>
      </c>
      <c r="Z1148" s="260">
        <v>8</v>
      </c>
      <c r="AA1148">
        <v>1397</v>
      </c>
      <c r="AB1148" s="260" t="str">
        <f ca="1">IFERROR(IFERROR(VLOOKUP(Table_Merge1[[#This Row],[Column1]],Table11[#All],2,FALSE),LEFT(AB1149,8)&amp;IF(LEN((RIGHT(AB1149,2)+1))&lt;2,"0"&amp;(RIGHT(AB1149,2)+1),(RIGHT(AB1149,2)-1))),"")</f>
        <v>1397.11.24</v>
      </c>
      <c r="AC1148" s="259" t="str">
        <f ca="1">LEFT(Table_Merge1[[#This Row],[Column2]],4)</f>
        <v>1397</v>
      </c>
      <c r="AD1148" s="259" t="str">
        <f ca="1">RIGHT(LEFT(Table_Merge1[[#This Row],[Column2]],7),2)</f>
        <v>11</v>
      </c>
      <c r="AE1148" s="259" t="str">
        <f ca="1">RIGHT(Table_Merge1[[#This Row],[Column2]],2)</f>
        <v>24</v>
      </c>
      <c r="AF1148">
        <v>11</v>
      </c>
      <c r="AG1148">
        <v>24</v>
      </c>
      <c r="AH1148" s="260">
        <v>2019</v>
      </c>
      <c r="AI1148" t="s">
        <v>3433</v>
      </c>
      <c r="AJ1148" s="260">
        <v>13</v>
      </c>
      <c r="AK1148">
        <v>1311.15</v>
      </c>
      <c r="AL1148">
        <v>1899</v>
      </c>
      <c r="AM1148">
        <v>1228475</v>
      </c>
      <c r="AO1148">
        <v>94173</v>
      </c>
      <c r="AP1148" s="287">
        <f>IFERROR(IF(Table_Merge1[[#This Row],[LME Zinc stock]]*Table_Merge1[[#This Row],[Nima.مقدار]]=0,"",Table_Merge1[[#This Row],[LME Zinc stock]]*Table_Merge1[[#This Row],[Nima.مقدار]]),"")</f>
        <v>115689176175</v>
      </c>
      <c r="AQ1148" s="287">
        <f>IFERROR(IF(Table_Merge1[[#This Row],[LME Zinc 3-month]]*Table_Merge1[[#This Row],[Nima.مقدار]]=0,"",Table_Merge1[[#This Row],[LME Zinc 3-month]]*Table_Merge1[[#This Row],[Nima.مقدار]]),"")</f>
        <v>178834527</v>
      </c>
      <c r="AR1148" s="288" t="str">
        <f>IFERROR(IF(Table_Merge1[[#This Row],[LME Zinc stock]]*Table_Merge1[[#This Row],[Azad.Sell]]=0,"",Table_Merge1[[#This Row],[LME Zinc stock]]*Table_Merge1[[#This Row],[Azad.Sell]]),"")</f>
        <v/>
      </c>
      <c r="AS1148" s="288" t="str">
        <f>IFERROR(IF(Table_Merge1[[#This Row],[LME Zinc 3-month]]*Table_Merge1[[#This Row],[Azad.Sell]]=0,"",Table_Merge1[[#This Row],[LME Zinc 3-month]]*Table_Merge1[[#This Row],[Azad.Sell]]),"")</f>
        <v/>
      </c>
      <c r="AT1148"/>
    </row>
    <row r="1149" spans="1:46" x14ac:dyDescent="0.25">
      <c r="A1149" s="258">
        <v>42435</v>
      </c>
      <c r="B11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1394.12.16</v>
      </c>
      <c r="C1149" s="195">
        <f t="shared" ca="1" si="53"/>
        <v>1394</v>
      </c>
      <c r="D11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49" s="195">
        <f>_xlfn.NUMBERVALUE(RIGHT(Table11[[#This Row],[تاریخ شمسی]],2))</f>
        <v>16</v>
      </c>
      <c r="F11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12-16</v>
      </c>
      <c r="G1149" s="195" t="s">
        <v>1300</v>
      </c>
      <c r="I1149" s="259">
        <v>44947</v>
      </c>
      <c r="J1149">
        <v>44900</v>
      </c>
      <c r="L1149" s="259">
        <v>42435</v>
      </c>
      <c r="M1149">
        <v>34358</v>
      </c>
      <c r="O1149" s="284">
        <f>IFERROR(DATE(Table7[[#This Row],[year]],MONTH(DATEVALUE(Table7[[#This Row],[month]]&amp;"1")),Table7[[#This Row],[day]]),"")</f>
        <v>43425</v>
      </c>
      <c r="P1149" s="195" t="s">
        <v>4574</v>
      </c>
      <c r="Q1149" s="195">
        <v>2018</v>
      </c>
      <c r="R1149" s="195" t="s">
        <v>3450</v>
      </c>
      <c r="S1149" s="195">
        <v>21</v>
      </c>
      <c r="T1149" s="195">
        <v>1224</v>
      </c>
      <c r="U1149" s="195">
        <v>1979.5</v>
      </c>
      <c r="V1149" s="195">
        <v>1048025</v>
      </c>
      <c r="X1149" s="260">
        <v>43508</v>
      </c>
      <c r="Y1149" t="s">
        <v>8532</v>
      </c>
      <c r="Z1149" s="260">
        <v>8</v>
      </c>
      <c r="AA1149">
        <v>1397</v>
      </c>
      <c r="AB1149" s="260" t="str">
        <f ca="1">IFERROR(IFERROR(VLOOKUP(Table_Merge1[[#This Row],[Column1]],Table11[#All],2,FALSE),LEFT(AB1150,8)&amp;IF(LEN((RIGHT(AB1150,2)+1))&lt;2,"0"&amp;(RIGHT(AB1150,2)+1),(RIGHT(AB1150,2)-1))),"")</f>
        <v>1397.11.23</v>
      </c>
      <c r="AC1149" s="259" t="str">
        <f ca="1">LEFT(Table_Merge1[[#This Row],[Column2]],4)</f>
        <v>1397</v>
      </c>
      <c r="AD1149" s="259" t="str">
        <f ca="1">RIGHT(LEFT(Table_Merge1[[#This Row],[Column2]],7),2)</f>
        <v>11</v>
      </c>
      <c r="AE1149" s="259" t="str">
        <f ca="1">RIGHT(Table_Merge1[[#This Row],[Column2]],2)</f>
        <v>23</v>
      </c>
      <c r="AF1149">
        <v>11</v>
      </c>
      <c r="AG1149">
        <v>23</v>
      </c>
      <c r="AH1149" s="260">
        <v>2019</v>
      </c>
      <c r="AI1149" t="s">
        <v>3433</v>
      </c>
      <c r="AJ1149" s="260">
        <v>12</v>
      </c>
      <c r="AK1149">
        <v>1311.6</v>
      </c>
      <c r="AL1149">
        <v>1912</v>
      </c>
      <c r="AM1149">
        <v>1235100</v>
      </c>
      <c r="AO1149">
        <v>96341.5</v>
      </c>
      <c r="AP1149" s="287">
        <f>IFERROR(IF(Table_Merge1[[#This Row],[LME Zinc stock]]*Table_Merge1[[#This Row],[Nima.مقدار]]=0,"",Table_Merge1[[#This Row],[LME Zinc stock]]*Table_Merge1[[#This Row],[Nima.مقدار]]),"")</f>
        <v>118991386650</v>
      </c>
      <c r="AQ1149" s="287">
        <f>IFERROR(IF(Table_Merge1[[#This Row],[LME Zinc 3-month]]*Table_Merge1[[#This Row],[Nima.مقدار]]=0,"",Table_Merge1[[#This Row],[LME Zinc 3-month]]*Table_Merge1[[#This Row],[Nima.مقدار]]),"")</f>
        <v>184204948</v>
      </c>
      <c r="AR1149" s="288" t="str">
        <f>IFERROR(IF(Table_Merge1[[#This Row],[LME Zinc stock]]*Table_Merge1[[#This Row],[Azad.Sell]]=0,"",Table_Merge1[[#This Row],[LME Zinc stock]]*Table_Merge1[[#This Row],[Azad.Sell]]),"")</f>
        <v/>
      </c>
      <c r="AS1149" s="288" t="str">
        <f>IFERROR(IF(Table_Merge1[[#This Row],[LME Zinc 3-month]]*Table_Merge1[[#This Row],[Azad.Sell]]=0,"",Table_Merge1[[#This Row],[LME Zinc 3-month]]*Table_Merge1[[#This Row],[Azad.Sell]]),"")</f>
        <v/>
      </c>
      <c r="AT1149"/>
    </row>
    <row r="1150" spans="1:46" x14ac:dyDescent="0.25">
      <c r="A1150" s="258">
        <v>42436</v>
      </c>
      <c r="B11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1394.12.17</v>
      </c>
      <c r="C1150" s="195">
        <f t="shared" ca="1" si="53"/>
        <v>1394</v>
      </c>
      <c r="D11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50" s="195">
        <f>_xlfn.NUMBERVALUE(RIGHT(Table11[[#This Row],[تاریخ شمسی]],2))</f>
        <v>17</v>
      </c>
      <c r="F11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12-17</v>
      </c>
      <c r="G1150" s="195" t="s">
        <v>1301</v>
      </c>
      <c r="I1150" s="259">
        <v>44948</v>
      </c>
      <c r="J1150">
        <v>45000</v>
      </c>
      <c r="L1150" s="259">
        <v>42436</v>
      </c>
      <c r="M1150">
        <v>34360</v>
      </c>
      <c r="O1150" s="283">
        <f>IFERROR(DATE(Table7[[#This Row],[year]],MONTH(DATEVALUE(Table7[[#This Row],[month]]&amp;"1")),Table7[[#This Row],[day]]),"")</f>
        <v>43424</v>
      </c>
      <c r="P1150" s="257" t="s">
        <v>4575</v>
      </c>
      <c r="Q1150" s="257">
        <v>2018</v>
      </c>
      <c r="R1150" s="257" t="s">
        <v>3450</v>
      </c>
      <c r="S1150" s="257">
        <v>20</v>
      </c>
      <c r="T1150" s="257">
        <v>1223.0999999999999</v>
      </c>
      <c r="U1150" s="257" t="s">
        <v>3621</v>
      </c>
      <c r="V1150" s="257" t="s">
        <v>3621</v>
      </c>
      <c r="X1150" s="260">
        <v>43507</v>
      </c>
      <c r="Z1150" s="260">
        <v>8</v>
      </c>
      <c r="AB1150" s="260" t="str">
        <f ca="1">IFERROR(IFERROR(VLOOKUP(Table_Merge1[[#This Row],[Column1]],Table11[#All],2,FALSE),LEFT(AB1151,8)&amp;IF(LEN((RIGHT(AB1151,2)+1))&lt;2,"0"&amp;(RIGHT(AB1151,2)+1),(RIGHT(AB1151,2)-1))),"")</f>
        <v>1397.11.16</v>
      </c>
      <c r="AC1150" s="259" t="str">
        <f ca="1">LEFT(Table_Merge1[[#This Row],[Column2]],4)</f>
        <v>1397</v>
      </c>
      <c r="AD1150" s="259" t="str">
        <f ca="1">RIGHT(LEFT(Table_Merge1[[#This Row],[Column2]],7),2)</f>
        <v>11</v>
      </c>
      <c r="AE1150" s="259" t="str">
        <f ca="1">RIGHT(Table_Merge1[[#This Row],[Column2]],2)</f>
        <v>16</v>
      </c>
      <c r="AH1150" s="260">
        <v>2019</v>
      </c>
      <c r="AI1150" t="s">
        <v>3433</v>
      </c>
      <c r="AJ1150" s="260">
        <v>11</v>
      </c>
      <c r="AK1150">
        <v>1306.75</v>
      </c>
      <c r="AL1150">
        <v>1911.5</v>
      </c>
      <c r="AM1150">
        <v>1239800</v>
      </c>
      <c r="AP1150" s="287" t="str">
        <f>IFERROR(IF(Table_Merge1[[#This Row],[LME Zinc stock]]*Table_Merge1[[#This Row],[Nima.مقدار]]=0,"",Table_Merge1[[#This Row],[LME Zinc stock]]*Table_Merge1[[#This Row],[Nima.مقدار]]),"")</f>
        <v/>
      </c>
      <c r="AQ1150" s="287" t="str">
        <f>IFERROR(IF(Table_Merge1[[#This Row],[LME Zinc 3-month]]*Table_Merge1[[#This Row],[Nima.مقدار]]=0,"",Table_Merge1[[#This Row],[LME Zinc 3-month]]*Table_Merge1[[#This Row],[Nima.مقدار]]),"")</f>
        <v/>
      </c>
      <c r="AR1150" s="288" t="str">
        <f>IFERROR(IF(Table_Merge1[[#This Row],[LME Zinc stock]]*Table_Merge1[[#This Row],[Azad.Sell]]=0,"",Table_Merge1[[#This Row],[LME Zinc stock]]*Table_Merge1[[#This Row],[Azad.Sell]]),"")</f>
        <v/>
      </c>
      <c r="AS1150" s="288" t="str">
        <f>IFERROR(IF(Table_Merge1[[#This Row],[LME Zinc 3-month]]*Table_Merge1[[#This Row],[Azad.Sell]]=0,"",Table_Merge1[[#This Row],[LME Zinc 3-month]]*Table_Merge1[[#This Row],[Azad.Sell]]),"")</f>
        <v/>
      </c>
      <c r="AT1150"/>
    </row>
    <row r="1151" spans="1:46" x14ac:dyDescent="0.25">
      <c r="A1151" s="258">
        <v>42437</v>
      </c>
      <c r="B11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1394.12.18</v>
      </c>
      <c r="C1151" s="195">
        <f t="shared" ca="1" si="53"/>
        <v>1394</v>
      </c>
      <c r="D11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51" s="195">
        <f>_xlfn.NUMBERVALUE(RIGHT(Table11[[#This Row],[تاریخ شمسی]],2))</f>
        <v>18</v>
      </c>
      <c r="F11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12-18</v>
      </c>
      <c r="G1151" s="195" t="s">
        <v>1302</v>
      </c>
      <c r="I1151" s="259">
        <v>44949</v>
      </c>
      <c r="J1151">
        <v>44750</v>
      </c>
      <c r="L1151" s="259">
        <v>42437</v>
      </c>
      <c r="M1151">
        <v>34187</v>
      </c>
      <c r="O1151" s="284">
        <f>IFERROR(DATE(Table7[[#This Row],[year]],MONTH(DATEVALUE(Table7[[#This Row],[month]]&amp;"1")),Table7[[#This Row],[day]]),"")</f>
        <v>43423</v>
      </c>
      <c r="P1151" s="195" t="s">
        <v>4576</v>
      </c>
      <c r="Q1151" s="195">
        <v>2018</v>
      </c>
      <c r="R1151" s="195" t="s">
        <v>3450</v>
      </c>
      <c r="S1151" s="195">
        <v>19</v>
      </c>
      <c r="T1151" s="195">
        <v>1223.55</v>
      </c>
      <c r="U1151" s="195">
        <v>1938.5</v>
      </c>
      <c r="V1151" s="195">
        <v>1052450</v>
      </c>
      <c r="X1151" s="260">
        <v>43504</v>
      </c>
      <c r="Z1151" s="260">
        <v>8</v>
      </c>
      <c r="AB1151" s="260" t="str">
        <f ca="1">IFERROR(IFERROR(VLOOKUP(Table_Merge1[[#This Row],[Column1]],Table11[#All],2,FALSE),LEFT(AB1152,8)&amp;IF(LEN((RIGHT(AB1152,2)+1))&lt;2,"0"&amp;(RIGHT(AB1152,2)+1),(RIGHT(AB1152,2)-1))),"")</f>
        <v>1397.11.17</v>
      </c>
      <c r="AC1151" s="259" t="str">
        <f ca="1">LEFT(Table_Merge1[[#This Row],[Column2]],4)</f>
        <v>1397</v>
      </c>
      <c r="AD1151" s="259" t="str">
        <f ca="1">RIGHT(LEFT(Table_Merge1[[#This Row],[Column2]],7),2)</f>
        <v>11</v>
      </c>
      <c r="AE1151" s="259" t="str">
        <f ca="1">RIGHT(Table_Merge1[[#This Row],[Column2]],2)</f>
        <v>17</v>
      </c>
      <c r="AH1151" s="260">
        <v>2019</v>
      </c>
      <c r="AI1151" t="s">
        <v>3433</v>
      </c>
      <c r="AJ1151" s="260">
        <v>8</v>
      </c>
      <c r="AK1151">
        <v>1311.1</v>
      </c>
      <c r="AL1151">
        <v>1877</v>
      </c>
      <c r="AM1151">
        <v>1244050</v>
      </c>
      <c r="AP1151" s="287" t="str">
        <f>IFERROR(IF(Table_Merge1[[#This Row],[LME Zinc stock]]*Table_Merge1[[#This Row],[Nima.مقدار]]=0,"",Table_Merge1[[#This Row],[LME Zinc stock]]*Table_Merge1[[#This Row],[Nima.مقدار]]),"")</f>
        <v/>
      </c>
      <c r="AQ1151" s="287" t="str">
        <f>IFERROR(IF(Table_Merge1[[#This Row],[LME Zinc 3-month]]*Table_Merge1[[#This Row],[Nima.مقدار]]=0,"",Table_Merge1[[#This Row],[LME Zinc 3-month]]*Table_Merge1[[#This Row],[Nima.مقدار]]),"")</f>
        <v/>
      </c>
      <c r="AR1151" s="288" t="str">
        <f>IFERROR(IF(Table_Merge1[[#This Row],[LME Zinc stock]]*Table_Merge1[[#This Row],[Azad.Sell]]=0,"",Table_Merge1[[#This Row],[LME Zinc stock]]*Table_Merge1[[#This Row],[Azad.Sell]]),"")</f>
        <v/>
      </c>
      <c r="AS1151" s="288" t="str">
        <f>IFERROR(IF(Table_Merge1[[#This Row],[LME Zinc 3-month]]*Table_Merge1[[#This Row],[Azad.Sell]]=0,"",Table_Merge1[[#This Row],[LME Zinc 3-month]]*Table_Merge1[[#This Row],[Azad.Sell]]),"")</f>
        <v/>
      </c>
      <c r="AT1151"/>
    </row>
    <row r="1152" spans="1:46" x14ac:dyDescent="0.25">
      <c r="A1152" s="258">
        <v>42438</v>
      </c>
      <c r="B11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1394.12.19</v>
      </c>
      <c r="C1152" s="195">
        <f t="shared" ca="1" si="53"/>
        <v>1394</v>
      </c>
      <c r="D11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52" s="195">
        <f>_xlfn.NUMBERVALUE(RIGHT(Table11[[#This Row],[تاریخ شمسی]],2))</f>
        <v>19</v>
      </c>
      <c r="F11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12-19</v>
      </c>
      <c r="G1152" s="195" t="s">
        <v>1303</v>
      </c>
      <c r="I1152" s="259">
        <v>44950</v>
      </c>
      <c r="J1152">
        <v>43550</v>
      </c>
      <c r="L1152" s="259">
        <v>42438</v>
      </c>
      <c r="M1152">
        <v>34117</v>
      </c>
      <c r="O1152" s="283">
        <f>IFERROR(DATE(Table7[[#This Row],[year]],MONTH(DATEVALUE(Table7[[#This Row],[month]]&amp;"1")),Table7[[#This Row],[day]]),"")</f>
        <v>43420</v>
      </c>
      <c r="P1152" s="257" t="s">
        <v>4577</v>
      </c>
      <c r="Q1152" s="257">
        <v>2018</v>
      </c>
      <c r="R1152" s="257" t="s">
        <v>3450</v>
      </c>
      <c r="S1152" s="257">
        <v>16</v>
      </c>
      <c r="T1152" s="257">
        <v>1215.8</v>
      </c>
      <c r="U1152" s="257">
        <v>1933</v>
      </c>
      <c r="V1152" s="257">
        <v>1055275</v>
      </c>
      <c r="X1152" s="260">
        <v>43503</v>
      </c>
      <c r="Y1152" t="s">
        <v>8531</v>
      </c>
      <c r="Z1152" s="260">
        <v>8</v>
      </c>
      <c r="AA1152">
        <v>1397</v>
      </c>
      <c r="AB1152" s="260" t="str">
        <f ca="1">IFERROR(IFERROR(VLOOKUP(Table_Merge1[[#This Row],[Column1]],Table11[#All],2,FALSE),LEFT(AB1153,8)&amp;IF(LEN((RIGHT(AB1153,2)+1))&lt;2,"0"&amp;(RIGHT(AB1153,2)+1),(RIGHT(AB1153,2)-1))),"")</f>
        <v>1397.11.18</v>
      </c>
      <c r="AC1152" s="259" t="str">
        <f ca="1">LEFT(Table_Merge1[[#This Row],[Column2]],4)</f>
        <v>1397</v>
      </c>
      <c r="AD1152" s="259" t="str">
        <f ca="1">RIGHT(LEFT(Table_Merge1[[#This Row],[Column2]],7),2)</f>
        <v>11</v>
      </c>
      <c r="AE1152" s="259" t="str">
        <f ca="1">RIGHT(Table_Merge1[[#This Row],[Column2]],2)</f>
        <v>18</v>
      </c>
      <c r="AF1152">
        <v>11</v>
      </c>
      <c r="AG1152">
        <v>18</v>
      </c>
      <c r="AH1152" s="260">
        <v>2019</v>
      </c>
      <c r="AI1152" t="s">
        <v>3433</v>
      </c>
      <c r="AJ1152" s="260">
        <v>7</v>
      </c>
      <c r="AK1152">
        <v>1306.5999999999999</v>
      </c>
      <c r="AL1152">
        <v>1856</v>
      </c>
      <c r="AM1152">
        <v>1250000</v>
      </c>
      <c r="AO1152">
        <v>85341</v>
      </c>
      <c r="AP1152" s="287">
        <f>IFERROR(IF(Table_Merge1[[#This Row],[LME Zinc stock]]*Table_Merge1[[#This Row],[Nima.مقدار]]=0,"",Table_Merge1[[#This Row],[LME Zinc stock]]*Table_Merge1[[#This Row],[Nima.مقدار]]),"")</f>
        <v>106676250000</v>
      </c>
      <c r="AQ1152" s="287">
        <f>IFERROR(IF(Table_Merge1[[#This Row],[LME Zinc 3-month]]*Table_Merge1[[#This Row],[Nima.مقدار]]=0,"",Table_Merge1[[#This Row],[LME Zinc 3-month]]*Table_Merge1[[#This Row],[Nima.مقدار]]),"")</f>
        <v>158392896</v>
      </c>
      <c r="AR1152" s="288" t="str">
        <f>IFERROR(IF(Table_Merge1[[#This Row],[LME Zinc stock]]*Table_Merge1[[#This Row],[Azad.Sell]]=0,"",Table_Merge1[[#This Row],[LME Zinc stock]]*Table_Merge1[[#This Row],[Azad.Sell]]),"")</f>
        <v/>
      </c>
      <c r="AS1152" s="288" t="str">
        <f>IFERROR(IF(Table_Merge1[[#This Row],[LME Zinc 3-month]]*Table_Merge1[[#This Row],[Azad.Sell]]=0,"",Table_Merge1[[#This Row],[LME Zinc 3-month]]*Table_Merge1[[#This Row],[Azad.Sell]]),"")</f>
        <v/>
      </c>
      <c r="AT1152"/>
    </row>
    <row r="1153" spans="1:46" x14ac:dyDescent="0.25">
      <c r="A1153" s="258">
        <v>42439</v>
      </c>
      <c r="B11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1394.12.20</v>
      </c>
      <c r="C1153" s="195">
        <f t="shared" ca="1" si="53"/>
        <v>1394</v>
      </c>
      <c r="D11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53" s="195">
        <f>_xlfn.NUMBERVALUE(RIGHT(Table11[[#This Row],[تاریخ شمسی]],2))</f>
        <v>20</v>
      </c>
      <c r="F11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12-20</v>
      </c>
      <c r="G1153" s="195" t="s">
        <v>1304</v>
      </c>
      <c r="I1153" s="259">
        <v>44951</v>
      </c>
      <c r="J1153">
        <v>43800</v>
      </c>
      <c r="L1153" s="259">
        <v>42439</v>
      </c>
      <c r="M1153">
        <v>34266</v>
      </c>
      <c r="O1153" s="284">
        <f>IFERROR(DATE(Table7[[#This Row],[year]],MONTH(DATEVALUE(Table7[[#This Row],[month]]&amp;"1")),Table7[[#This Row],[day]]),"")</f>
        <v>43419</v>
      </c>
      <c r="P1153" s="195" t="s">
        <v>4578</v>
      </c>
      <c r="Q1153" s="195">
        <v>2018</v>
      </c>
      <c r="R1153" s="195" t="s">
        <v>3450</v>
      </c>
      <c r="S1153" s="195">
        <v>15</v>
      </c>
      <c r="T1153" s="195">
        <v>1210.5999999999999</v>
      </c>
      <c r="U1153" s="195">
        <v>1924</v>
      </c>
      <c r="V1153" s="195">
        <v>1057875</v>
      </c>
      <c r="X1153" s="260">
        <v>43502</v>
      </c>
      <c r="Y1153" t="s">
        <v>8530</v>
      </c>
      <c r="Z1153" s="260">
        <v>8</v>
      </c>
      <c r="AA1153">
        <v>1397</v>
      </c>
      <c r="AB1153" s="260" t="str">
        <f ca="1">IFERROR(IFERROR(VLOOKUP(Table_Merge1[[#This Row],[Column1]],Table11[#All],2,FALSE),LEFT(AB1154,8)&amp;IF(LEN((RIGHT(AB1154,2)+1))&lt;2,"0"&amp;(RIGHT(AB1154,2)+1),(RIGHT(AB1154,2)-1))),"")</f>
        <v>1397.11.17</v>
      </c>
      <c r="AC1153" s="259" t="str">
        <f ca="1">LEFT(Table_Merge1[[#This Row],[Column2]],4)</f>
        <v>1397</v>
      </c>
      <c r="AD1153" s="259" t="str">
        <f ca="1">RIGHT(LEFT(Table_Merge1[[#This Row],[Column2]],7),2)</f>
        <v>11</v>
      </c>
      <c r="AE1153" s="259" t="str">
        <f ca="1">RIGHT(Table_Merge1[[#This Row],[Column2]],2)</f>
        <v>17</v>
      </c>
      <c r="AF1153">
        <v>11</v>
      </c>
      <c r="AG1153">
        <v>17</v>
      </c>
      <c r="AH1153" s="260">
        <v>2019</v>
      </c>
      <c r="AI1153" t="s">
        <v>3433</v>
      </c>
      <c r="AJ1153" s="260">
        <v>6</v>
      </c>
      <c r="AK1153">
        <v>1313.35</v>
      </c>
      <c r="AL1153">
        <v>1862</v>
      </c>
      <c r="AM1153">
        <v>1255725</v>
      </c>
      <c r="AO1153">
        <v>85313</v>
      </c>
      <c r="AP1153" s="287">
        <f>IFERROR(IF(Table_Merge1[[#This Row],[LME Zinc stock]]*Table_Merge1[[#This Row],[Nima.مقدار]]=0,"",Table_Merge1[[#This Row],[LME Zinc stock]]*Table_Merge1[[#This Row],[Nima.مقدار]]),"")</f>
        <v>107129666925</v>
      </c>
      <c r="AQ1153" s="287">
        <f>IFERROR(IF(Table_Merge1[[#This Row],[LME Zinc 3-month]]*Table_Merge1[[#This Row],[Nima.مقدار]]=0,"",Table_Merge1[[#This Row],[LME Zinc 3-month]]*Table_Merge1[[#This Row],[Nima.مقدار]]),"")</f>
        <v>158852806</v>
      </c>
      <c r="AR1153" s="288" t="str">
        <f>IFERROR(IF(Table_Merge1[[#This Row],[LME Zinc stock]]*Table_Merge1[[#This Row],[Azad.Sell]]=0,"",Table_Merge1[[#This Row],[LME Zinc stock]]*Table_Merge1[[#This Row],[Azad.Sell]]),"")</f>
        <v/>
      </c>
      <c r="AS1153" s="288" t="str">
        <f>IFERROR(IF(Table_Merge1[[#This Row],[LME Zinc 3-month]]*Table_Merge1[[#This Row],[Azad.Sell]]=0,"",Table_Merge1[[#This Row],[LME Zinc 3-month]]*Table_Merge1[[#This Row],[Azad.Sell]]),"")</f>
        <v/>
      </c>
      <c r="AT1153"/>
    </row>
    <row r="1154" spans="1:46" x14ac:dyDescent="0.25">
      <c r="A1154" s="258">
        <v>42441</v>
      </c>
      <c r="B11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1394.12.22</v>
      </c>
      <c r="C1154" s="195">
        <f t="shared" ref="C1154:C1217" ca="1" si="54">_xlfn.NUMBERVALUE(LEFT(G1154, LEN(G1154) - MAX(IF(ISNUMBER(MID(G1154, ROW(INDIRECT("1:"&amp;LEN(G1154))), 1) *1)=FALSE, ROW(INDIRECT("6:"&amp;LEN(G1154))), 6))))</f>
        <v>1394</v>
      </c>
      <c r="D11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54" s="195">
        <f>_xlfn.NUMBERVALUE(RIGHT(Table11[[#This Row],[تاریخ شمسی]],2))</f>
        <v>22</v>
      </c>
      <c r="F11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12-22</v>
      </c>
      <c r="G1154" s="195" t="s">
        <v>1305</v>
      </c>
      <c r="I1154" s="259">
        <v>44952</v>
      </c>
      <c r="J1154">
        <v>44550</v>
      </c>
      <c r="L1154" s="259">
        <v>42441</v>
      </c>
      <c r="M1154">
        <v>34290</v>
      </c>
      <c r="O1154" s="283">
        <f>IFERROR(DATE(Table7[[#This Row],[year]],MONTH(DATEVALUE(Table7[[#This Row],[month]]&amp;"1")),Table7[[#This Row],[day]]),"")</f>
        <v>43418</v>
      </c>
      <c r="P1154" s="257" t="s">
        <v>4579</v>
      </c>
      <c r="Q1154" s="257">
        <v>2018</v>
      </c>
      <c r="R1154" s="257" t="s">
        <v>3450</v>
      </c>
      <c r="S1154" s="257">
        <v>14</v>
      </c>
      <c r="T1154" s="257">
        <v>1201.45</v>
      </c>
      <c r="U1154" s="257">
        <v>1935.5</v>
      </c>
      <c r="V1154" s="257">
        <v>1061700</v>
      </c>
      <c r="X1154" s="260">
        <v>43501</v>
      </c>
      <c r="Y1154" t="s">
        <v>8529</v>
      </c>
      <c r="Z1154" s="260">
        <v>8</v>
      </c>
      <c r="AA1154">
        <v>1397</v>
      </c>
      <c r="AB1154" s="260" t="str">
        <f ca="1">IFERROR(IFERROR(VLOOKUP(Table_Merge1[[#This Row],[Column1]],Table11[#All],2,FALSE),LEFT(AB1155,8)&amp;IF(LEN((RIGHT(AB1155,2)+1))&lt;2,"0"&amp;(RIGHT(AB1155,2)+1),(RIGHT(AB1155,2)-1))),"")</f>
        <v>1397.11.16</v>
      </c>
      <c r="AC1154" s="259" t="str">
        <f ca="1">LEFT(Table_Merge1[[#This Row],[Column2]],4)</f>
        <v>1397</v>
      </c>
      <c r="AD1154" s="259" t="str">
        <f ca="1">RIGHT(LEFT(Table_Merge1[[#This Row],[Column2]],7),2)</f>
        <v>11</v>
      </c>
      <c r="AE1154" s="259" t="str">
        <f ca="1">RIGHT(Table_Merge1[[#This Row],[Column2]],2)</f>
        <v>16</v>
      </c>
      <c r="AF1154">
        <v>11</v>
      </c>
      <c r="AG1154">
        <v>16</v>
      </c>
      <c r="AH1154" s="260">
        <v>2019</v>
      </c>
      <c r="AI1154" t="s">
        <v>3433</v>
      </c>
      <c r="AJ1154" s="260">
        <v>5</v>
      </c>
      <c r="AK1154">
        <v>1314</v>
      </c>
      <c r="AL1154">
        <v>1854</v>
      </c>
      <c r="AM1154">
        <v>1260325</v>
      </c>
      <c r="AO1154">
        <v>83570</v>
      </c>
      <c r="AP1154" s="287">
        <f>IFERROR(IF(Table_Merge1[[#This Row],[LME Zinc stock]]*Table_Merge1[[#This Row],[Nima.مقدار]]=0,"",Table_Merge1[[#This Row],[LME Zinc stock]]*Table_Merge1[[#This Row],[Nima.مقدار]]),"")</f>
        <v>105325360250</v>
      </c>
      <c r="AQ1154" s="287">
        <f>IFERROR(IF(Table_Merge1[[#This Row],[LME Zinc 3-month]]*Table_Merge1[[#This Row],[Nima.مقدار]]=0,"",Table_Merge1[[#This Row],[LME Zinc 3-month]]*Table_Merge1[[#This Row],[Nima.مقدار]]),"")</f>
        <v>154938780</v>
      </c>
      <c r="AR1154" s="288" t="str">
        <f>IFERROR(IF(Table_Merge1[[#This Row],[LME Zinc stock]]*Table_Merge1[[#This Row],[Azad.Sell]]=0,"",Table_Merge1[[#This Row],[LME Zinc stock]]*Table_Merge1[[#This Row],[Azad.Sell]]),"")</f>
        <v/>
      </c>
      <c r="AS1154" s="288" t="str">
        <f>IFERROR(IF(Table_Merge1[[#This Row],[LME Zinc 3-month]]*Table_Merge1[[#This Row],[Azad.Sell]]=0,"",Table_Merge1[[#This Row],[LME Zinc 3-month]]*Table_Merge1[[#This Row],[Azad.Sell]]),"")</f>
        <v/>
      </c>
      <c r="AT1154"/>
    </row>
    <row r="1155" spans="1:46" x14ac:dyDescent="0.25">
      <c r="A1155" s="258">
        <v>42443</v>
      </c>
      <c r="B11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1394.12.24</v>
      </c>
      <c r="C1155" s="195">
        <f t="shared" ca="1" si="54"/>
        <v>1394</v>
      </c>
      <c r="D11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55" s="195">
        <f>_xlfn.NUMBERVALUE(RIGHT(Table11[[#This Row],[تاریخ شمسی]],2))</f>
        <v>24</v>
      </c>
      <c r="F11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12-24</v>
      </c>
      <c r="G1155" s="195" t="s">
        <v>1306</v>
      </c>
      <c r="I1155" s="259">
        <v>44953</v>
      </c>
      <c r="J1155">
        <v>44800</v>
      </c>
      <c r="L1155" s="259">
        <v>42443</v>
      </c>
      <c r="M1155">
        <v>34179</v>
      </c>
      <c r="O1155" s="284">
        <f>IFERROR(DATE(Table7[[#This Row],[year]],MONTH(DATEVALUE(Table7[[#This Row],[month]]&amp;"1")),Table7[[#This Row],[day]]),"")</f>
        <v>43417</v>
      </c>
      <c r="P1155" s="195" t="s">
        <v>4580</v>
      </c>
      <c r="Q1155" s="195">
        <v>2018</v>
      </c>
      <c r="R1155" s="195" t="s">
        <v>3450</v>
      </c>
      <c r="S1155" s="195">
        <v>13</v>
      </c>
      <c r="T1155" s="195">
        <v>1197.55</v>
      </c>
      <c r="U1155" s="195">
        <v>1930</v>
      </c>
      <c r="V1155" s="195">
        <v>1064975</v>
      </c>
      <c r="X1155" s="260">
        <v>43500</v>
      </c>
      <c r="Y1155" t="s">
        <v>8528</v>
      </c>
      <c r="Z1155" s="260">
        <v>8</v>
      </c>
      <c r="AA1155">
        <v>1397</v>
      </c>
      <c r="AB1155" s="260" t="str">
        <f ca="1">IFERROR(IFERROR(VLOOKUP(Table_Merge1[[#This Row],[Column1]],Table11[#All],2,FALSE),LEFT(AB1156,8)&amp;IF(LEN((RIGHT(AB1156,2)+1))&lt;2,"0"&amp;(RIGHT(AB1156,2)+1),(RIGHT(AB1156,2)-1))),"")</f>
        <v>1397.11.15</v>
      </c>
      <c r="AC1155" s="259" t="str">
        <f ca="1">LEFT(Table_Merge1[[#This Row],[Column2]],4)</f>
        <v>1397</v>
      </c>
      <c r="AD1155" s="259" t="str">
        <f ca="1">RIGHT(LEFT(Table_Merge1[[#This Row],[Column2]],7),2)</f>
        <v>11</v>
      </c>
      <c r="AE1155" s="259" t="str">
        <f ca="1">RIGHT(Table_Merge1[[#This Row],[Column2]],2)</f>
        <v>15</v>
      </c>
      <c r="AF1155">
        <v>11</v>
      </c>
      <c r="AG1155">
        <v>15</v>
      </c>
      <c r="AH1155" s="260">
        <v>2019</v>
      </c>
      <c r="AI1155" t="s">
        <v>3433</v>
      </c>
      <c r="AJ1155" s="260">
        <v>4</v>
      </c>
      <c r="AK1155">
        <v>1311</v>
      </c>
      <c r="AL1155">
        <v>1863</v>
      </c>
      <c r="AM1155">
        <v>1266600</v>
      </c>
      <c r="AO1155">
        <v>103200</v>
      </c>
      <c r="AP1155" s="287">
        <f>IFERROR(IF(Table_Merge1[[#This Row],[LME Zinc stock]]*Table_Merge1[[#This Row],[Nima.مقدار]]=0,"",Table_Merge1[[#This Row],[LME Zinc stock]]*Table_Merge1[[#This Row],[Nima.مقدار]]),"")</f>
        <v>130713120000</v>
      </c>
      <c r="AQ1155" s="287">
        <f>IFERROR(IF(Table_Merge1[[#This Row],[LME Zinc 3-month]]*Table_Merge1[[#This Row],[Nima.مقدار]]=0,"",Table_Merge1[[#This Row],[LME Zinc 3-month]]*Table_Merge1[[#This Row],[Nima.مقدار]]),"")</f>
        <v>192261600</v>
      </c>
      <c r="AR1155" s="288" t="str">
        <f>IFERROR(IF(Table_Merge1[[#This Row],[LME Zinc stock]]*Table_Merge1[[#This Row],[Azad.Sell]]=0,"",Table_Merge1[[#This Row],[LME Zinc stock]]*Table_Merge1[[#This Row],[Azad.Sell]]),"")</f>
        <v/>
      </c>
      <c r="AS1155" s="288" t="str">
        <f>IFERROR(IF(Table_Merge1[[#This Row],[LME Zinc 3-month]]*Table_Merge1[[#This Row],[Azad.Sell]]=0,"",Table_Merge1[[#This Row],[LME Zinc 3-month]]*Table_Merge1[[#This Row],[Azad.Sell]]),"")</f>
        <v/>
      </c>
      <c r="AT1155"/>
    </row>
    <row r="1156" spans="1:46" x14ac:dyDescent="0.25">
      <c r="A1156" s="258">
        <v>42444</v>
      </c>
      <c r="B11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1394.12.25</v>
      </c>
      <c r="C1156" s="195">
        <f t="shared" ca="1" si="54"/>
        <v>1394</v>
      </c>
      <c r="D11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56" s="195">
        <f>_xlfn.NUMBERVALUE(RIGHT(Table11[[#This Row],[تاریخ شمسی]],2))</f>
        <v>25</v>
      </c>
      <c r="F11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12-25</v>
      </c>
      <c r="G1156" s="195" t="s">
        <v>1307</v>
      </c>
      <c r="I1156" s="259">
        <v>44954</v>
      </c>
      <c r="J1156">
        <v>43800</v>
      </c>
      <c r="L1156" s="259">
        <v>42444</v>
      </c>
      <c r="M1156">
        <v>34233</v>
      </c>
      <c r="O1156" s="283">
        <f>IFERROR(DATE(Table7[[#This Row],[year]],MONTH(DATEVALUE(Table7[[#This Row],[month]]&amp;"1")),Table7[[#This Row],[day]]),"")</f>
        <v>43416</v>
      </c>
      <c r="P1156" s="257" t="s">
        <v>4581</v>
      </c>
      <c r="Q1156" s="257">
        <v>2018</v>
      </c>
      <c r="R1156" s="257" t="s">
        <v>3450</v>
      </c>
      <c r="S1156" s="257">
        <v>12</v>
      </c>
      <c r="T1156" s="257">
        <v>1207.05</v>
      </c>
      <c r="U1156" s="257">
        <v>1934.5</v>
      </c>
      <c r="V1156" s="257">
        <v>1067000</v>
      </c>
      <c r="X1156" s="260">
        <v>43497</v>
      </c>
      <c r="Z1156" s="260">
        <v>8</v>
      </c>
      <c r="AB1156" s="260" t="str">
        <f ca="1">IFERROR(IFERROR(VLOOKUP(Table_Merge1[[#This Row],[Column1]],Table11[#All],2,FALSE),LEFT(AB1157,8)&amp;IF(LEN((RIGHT(AB1157,2)+1))&lt;2,"0"&amp;(RIGHT(AB1157,2)+1),(RIGHT(AB1157,2)-1))),"")</f>
        <v>1397.11.10</v>
      </c>
      <c r="AC1156" s="259" t="str">
        <f ca="1">LEFT(Table_Merge1[[#This Row],[Column2]],4)</f>
        <v>1397</v>
      </c>
      <c r="AD1156" s="259" t="str">
        <f ca="1">RIGHT(LEFT(Table_Merge1[[#This Row],[Column2]],7),2)</f>
        <v>11</v>
      </c>
      <c r="AE1156" s="259" t="str">
        <f ca="1">RIGHT(Table_Merge1[[#This Row],[Column2]],2)</f>
        <v>10</v>
      </c>
      <c r="AH1156" s="260">
        <v>2019</v>
      </c>
      <c r="AI1156" t="s">
        <v>3433</v>
      </c>
      <c r="AJ1156" s="260">
        <v>1</v>
      </c>
      <c r="AK1156">
        <v>1320.75</v>
      </c>
      <c r="AL1156">
        <v>1851</v>
      </c>
      <c r="AM1156">
        <v>1273500</v>
      </c>
      <c r="AP1156" s="287" t="str">
        <f>IFERROR(IF(Table_Merge1[[#This Row],[LME Zinc stock]]*Table_Merge1[[#This Row],[Nima.مقدار]]=0,"",Table_Merge1[[#This Row],[LME Zinc stock]]*Table_Merge1[[#This Row],[Nima.مقدار]]),"")</f>
        <v/>
      </c>
      <c r="AQ1156" s="287" t="str">
        <f>IFERROR(IF(Table_Merge1[[#This Row],[LME Zinc 3-month]]*Table_Merge1[[#This Row],[Nima.مقدار]]=0,"",Table_Merge1[[#This Row],[LME Zinc 3-month]]*Table_Merge1[[#This Row],[Nima.مقدار]]),"")</f>
        <v/>
      </c>
      <c r="AR1156" s="288" t="str">
        <f>IFERROR(IF(Table_Merge1[[#This Row],[LME Zinc stock]]*Table_Merge1[[#This Row],[Azad.Sell]]=0,"",Table_Merge1[[#This Row],[LME Zinc stock]]*Table_Merge1[[#This Row],[Azad.Sell]]),"")</f>
        <v/>
      </c>
      <c r="AS1156" s="288" t="str">
        <f>IFERROR(IF(Table_Merge1[[#This Row],[LME Zinc 3-month]]*Table_Merge1[[#This Row],[Azad.Sell]]=0,"",Table_Merge1[[#This Row],[LME Zinc 3-month]]*Table_Merge1[[#This Row],[Azad.Sell]]),"")</f>
        <v/>
      </c>
      <c r="AT1156"/>
    </row>
    <row r="1157" spans="1:46" x14ac:dyDescent="0.25">
      <c r="A1157" s="258">
        <v>42445</v>
      </c>
      <c r="B11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1394.12.26</v>
      </c>
      <c r="C1157" s="195">
        <f t="shared" ca="1" si="54"/>
        <v>1394</v>
      </c>
      <c r="D11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57" s="195">
        <f>_xlfn.NUMBERVALUE(RIGHT(Table11[[#This Row],[تاریخ شمسی]],2))</f>
        <v>26</v>
      </c>
      <c r="F11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12-26</v>
      </c>
      <c r="G1157" s="195" t="s">
        <v>1308</v>
      </c>
      <c r="I1157" s="259">
        <v>44955</v>
      </c>
      <c r="J1157">
        <v>44700</v>
      </c>
      <c r="L1157" s="259">
        <v>42445</v>
      </c>
      <c r="M1157">
        <v>34253</v>
      </c>
      <c r="O1157" s="284">
        <f>IFERROR(DATE(Table7[[#This Row],[year]],MONTH(DATEVALUE(Table7[[#This Row],[month]]&amp;"1")),Table7[[#This Row],[day]]),"")</f>
        <v>43413</v>
      </c>
      <c r="P1157" s="195" t="s">
        <v>4582</v>
      </c>
      <c r="Q1157" s="195">
        <v>2018</v>
      </c>
      <c r="R1157" s="195" t="s">
        <v>3450</v>
      </c>
      <c r="S1157" s="195">
        <v>9</v>
      </c>
      <c r="T1157" s="195">
        <v>1219.05</v>
      </c>
      <c r="U1157" s="195">
        <v>1953.5</v>
      </c>
      <c r="V1157" s="195">
        <v>1070400</v>
      </c>
      <c r="X1157" s="260">
        <v>43496</v>
      </c>
      <c r="Y1157" t="s">
        <v>8527</v>
      </c>
      <c r="Z1157" s="260">
        <v>8</v>
      </c>
      <c r="AA1157">
        <v>1397</v>
      </c>
      <c r="AB1157" s="260" t="str">
        <f ca="1">IFERROR(IFERROR(VLOOKUP(Table_Merge1[[#This Row],[Column1]],Table11[#All],2,FALSE),LEFT(AB1158,8)&amp;IF(LEN((RIGHT(AB1158,2)+1))&lt;2,"0"&amp;(RIGHT(AB1158,2)+1),(RIGHT(AB1158,2)-1))),"")</f>
        <v>1397.11.11</v>
      </c>
      <c r="AC1157" s="259" t="str">
        <f ca="1">LEFT(Table_Merge1[[#This Row],[Column2]],4)</f>
        <v>1397</v>
      </c>
      <c r="AD1157" s="259" t="str">
        <f ca="1">RIGHT(LEFT(Table_Merge1[[#This Row],[Column2]],7),2)</f>
        <v>11</v>
      </c>
      <c r="AE1157" s="259" t="str">
        <f ca="1">RIGHT(Table_Merge1[[#This Row],[Column2]],2)</f>
        <v>11</v>
      </c>
      <c r="AF1157">
        <v>11</v>
      </c>
      <c r="AG1157">
        <v>11</v>
      </c>
      <c r="AH1157" s="260">
        <v>2019</v>
      </c>
      <c r="AI1157" t="s">
        <v>3431</v>
      </c>
      <c r="AJ1157" s="260">
        <v>31</v>
      </c>
      <c r="AK1157">
        <v>1322.5</v>
      </c>
      <c r="AL1157">
        <v>1866</v>
      </c>
      <c r="AM1157">
        <v>1286025</v>
      </c>
      <c r="AO1157">
        <v>79909</v>
      </c>
      <c r="AP1157" s="287">
        <f>IFERROR(IF(Table_Merge1[[#This Row],[LME Zinc stock]]*Table_Merge1[[#This Row],[Nima.مقدار]]=0,"",Table_Merge1[[#This Row],[LME Zinc stock]]*Table_Merge1[[#This Row],[Nima.مقدار]]),"")</f>
        <v>102764971725</v>
      </c>
      <c r="AQ1157" s="287">
        <f>IFERROR(IF(Table_Merge1[[#This Row],[LME Zinc 3-month]]*Table_Merge1[[#This Row],[Nima.مقدار]]=0,"",Table_Merge1[[#This Row],[LME Zinc 3-month]]*Table_Merge1[[#This Row],[Nima.مقدار]]),"")</f>
        <v>149110194</v>
      </c>
      <c r="AR1157" s="288" t="str">
        <f>IFERROR(IF(Table_Merge1[[#This Row],[LME Zinc stock]]*Table_Merge1[[#This Row],[Azad.Sell]]=0,"",Table_Merge1[[#This Row],[LME Zinc stock]]*Table_Merge1[[#This Row],[Azad.Sell]]),"")</f>
        <v/>
      </c>
      <c r="AS1157" s="288" t="str">
        <f>IFERROR(IF(Table_Merge1[[#This Row],[LME Zinc 3-month]]*Table_Merge1[[#This Row],[Azad.Sell]]=0,"",Table_Merge1[[#This Row],[LME Zinc 3-month]]*Table_Merge1[[#This Row],[Azad.Sell]]),"")</f>
        <v/>
      </c>
      <c r="AT1157"/>
    </row>
    <row r="1158" spans="1:46" x14ac:dyDescent="0.25">
      <c r="A1158" s="258">
        <v>42446</v>
      </c>
      <c r="B11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1394.12.27</v>
      </c>
      <c r="C1158" s="195">
        <f t="shared" ca="1" si="54"/>
        <v>1394</v>
      </c>
      <c r="D11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158" s="195">
        <f>_xlfn.NUMBERVALUE(RIGHT(Table11[[#This Row],[تاریخ شمسی]],2))</f>
        <v>27</v>
      </c>
      <c r="F11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12-27</v>
      </c>
      <c r="G1158" s="195" t="s">
        <v>1309</v>
      </c>
      <c r="I1158" s="259">
        <v>44956</v>
      </c>
      <c r="J1158">
        <v>44320</v>
      </c>
      <c r="L1158" s="259">
        <v>42446</v>
      </c>
      <c r="M1158">
        <v>34184</v>
      </c>
      <c r="O1158" s="283">
        <f>IFERROR(DATE(Table7[[#This Row],[year]],MONTH(DATEVALUE(Table7[[#This Row],[month]]&amp;"1")),Table7[[#This Row],[day]]),"")</f>
        <v>43412</v>
      </c>
      <c r="P1158" s="257" t="s">
        <v>4583</v>
      </c>
      <c r="Q1158" s="257">
        <v>2018</v>
      </c>
      <c r="R1158" s="257" t="s">
        <v>3450</v>
      </c>
      <c r="S1158" s="257">
        <v>8</v>
      </c>
      <c r="T1158" s="257">
        <v>1223.45</v>
      </c>
      <c r="U1158" s="257">
        <v>1953.5</v>
      </c>
      <c r="V1158" s="257">
        <v>1072525</v>
      </c>
      <c r="X1158" s="260">
        <v>43495</v>
      </c>
      <c r="Y1158" t="s">
        <v>8526</v>
      </c>
      <c r="Z1158" s="260">
        <v>8</v>
      </c>
      <c r="AA1158">
        <v>1397</v>
      </c>
      <c r="AB1158" s="260" t="str">
        <f ca="1">IFERROR(IFERROR(VLOOKUP(Table_Merge1[[#This Row],[Column1]],Table11[#All],2,FALSE),LEFT(AB1159,8)&amp;IF(LEN((RIGHT(AB1159,2)+1))&lt;2,"0"&amp;(RIGHT(AB1159,2)+1),(RIGHT(AB1159,2)-1))),"")</f>
        <v>1397.11.10</v>
      </c>
      <c r="AC1158" s="259" t="str">
        <f ca="1">LEFT(Table_Merge1[[#This Row],[Column2]],4)</f>
        <v>1397</v>
      </c>
      <c r="AD1158" s="259" t="str">
        <f ca="1">RIGHT(LEFT(Table_Merge1[[#This Row],[Column2]],7),2)</f>
        <v>11</v>
      </c>
      <c r="AE1158" s="259" t="str">
        <f ca="1">RIGHT(Table_Merge1[[#This Row],[Column2]],2)</f>
        <v>10</v>
      </c>
      <c r="AF1158">
        <v>11</v>
      </c>
      <c r="AG1158">
        <v>10</v>
      </c>
      <c r="AH1158" s="260">
        <v>2019</v>
      </c>
      <c r="AI1158" t="s">
        <v>3431</v>
      </c>
      <c r="AJ1158" s="260">
        <v>30</v>
      </c>
      <c r="AK1158">
        <v>1312.95</v>
      </c>
      <c r="AL1158">
        <v>1869.5</v>
      </c>
      <c r="AM1158">
        <v>1292175</v>
      </c>
      <c r="AO1158">
        <v>80005</v>
      </c>
      <c r="AP1158" s="287">
        <f>IFERROR(IF(Table_Merge1[[#This Row],[LME Zinc stock]]*Table_Merge1[[#This Row],[Nima.مقدار]]=0,"",Table_Merge1[[#This Row],[LME Zinc stock]]*Table_Merge1[[#This Row],[Nima.مقدار]]),"")</f>
        <v>103380460875</v>
      </c>
      <c r="AQ1158" s="287">
        <f>IFERROR(IF(Table_Merge1[[#This Row],[LME Zinc 3-month]]*Table_Merge1[[#This Row],[Nima.مقدار]]=0,"",Table_Merge1[[#This Row],[LME Zinc 3-month]]*Table_Merge1[[#This Row],[Nima.مقدار]]),"")</f>
        <v>149569347.5</v>
      </c>
      <c r="AR1158" s="288" t="str">
        <f>IFERROR(IF(Table_Merge1[[#This Row],[LME Zinc stock]]*Table_Merge1[[#This Row],[Azad.Sell]]=0,"",Table_Merge1[[#This Row],[LME Zinc stock]]*Table_Merge1[[#This Row],[Azad.Sell]]),"")</f>
        <v/>
      </c>
      <c r="AS1158" s="288" t="str">
        <f>IFERROR(IF(Table_Merge1[[#This Row],[LME Zinc 3-month]]*Table_Merge1[[#This Row],[Azad.Sell]]=0,"",Table_Merge1[[#This Row],[LME Zinc 3-month]]*Table_Merge1[[#This Row],[Azad.Sell]]),"")</f>
        <v/>
      </c>
      <c r="AT1158"/>
    </row>
    <row r="1159" spans="1:46" x14ac:dyDescent="0.25">
      <c r="A1159" s="258">
        <v>42453</v>
      </c>
      <c r="B11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1395.01.05</v>
      </c>
      <c r="C1159" s="195">
        <f t="shared" ca="1" si="54"/>
        <v>1395</v>
      </c>
      <c r="D11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59" s="195">
        <f>_xlfn.NUMBERVALUE(RIGHT(Table11[[#This Row],[تاریخ شمسی]],2))</f>
        <v>5</v>
      </c>
      <c r="F11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01-05</v>
      </c>
      <c r="G1159" s="195" t="s">
        <v>1310</v>
      </c>
      <c r="I1159" s="259">
        <v>44957</v>
      </c>
      <c r="J1159">
        <v>44700</v>
      </c>
      <c r="L1159" s="259">
        <v>42453</v>
      </c>
      <c r="M1159">
        <v>34022</v>
      </c>
      <c r="O1159" s="284">
        <f>IFERROR(DATE(Table7[[#This Row],[year]],MONTH(DATEVALUE(Table7[[#This Row],[month]]&amp;"1")),Table7[[#This Row],[day]]),"")</f>
        <v>43411</v>
      </c>
      <c r="P1159" s="195" t="s">
        <v>4584</v>
      </c>
      <c r="Q1159" s="195">
        <v>2018</v>
      </c>
      <c r="R1159" s="195" t="s">
        <v>3450</v>
      </c>
      <c r="S1159" s="195">
        <v>7</v>
      </c>
      <c r="T1159" s="195">
        <v>1235.05</v>
      </c>
      <c r="U1159" s="195">
        <v>1940.5</v>
      </c>
      <c r="V1159" s="195">
        <v>1073050</v>
      </c>
      <c r="X1159" s="260">
        <v>43494</v>
      </c>
      <c r="Y1159" t="s">
        <v>8525</v>
      </c>
      <c r="Z1159" s="260">
        <v>8</v>
      </c>
      <c r="AA1159">
        <v>1397</v>
      </c>
      <c r="AB1159" s="260" t="str">
        <f ca="1">IFERROR(IFERROR(VLOOKUP(Table_Merge1[[#This Row],[Column1]],Table11[#All],2,FALSE),LEFT(AB1160,8)&amp;IF(LEN((RIGHT(AB1160,2)+1))&lt;2,"0"&amp;(RIGHT(AB1160,2)+1),(RIGHT(AB1160,2)-1))),"")</f>
        <v>1397.11.09</v>
      </c>
      <c r="AC1159" s="259" t="str">
        <f ca="1">LEFT(Table_Merge1[[#This Row],[Column2]],4)</f>
        <v>1397</v>
      </c>
      <c r="AD1159" s="259" t="str">
        <f ca="1">RIGHT(LEFT(Table_Merge1[[#This Row],[Column2]],7),2)</f>
        <v>11</v>
      </c>
      <c r="AE1159" s="259" t="str">
        <f ca="1">RIGHT(Table_Merge1[[#This Row],[Column2]],2)</f>
        <v>09</v>
      </c>
      <c r="AF1159">
        <v>11</v>
      </c>
      <c r="AG1159">
        <v>9</v>
      </c>
      <c r="AH1159" s="260">
        <v>2019</v>
      </c>
      <c r="AI1159" t="s">
        <v>3431</v>
      </c>
      <c r="AJ1159" s="260">
        <v>29</v>
      </c>
      <c r="AK1159">
        <v>1308.3499999999999</v>
      </c>
      <c r="AL1159">
        <v>1889.5</v>
      </c>
      <c r="AM1159">
        <v>1296800</v>
      </c>
      <c r="AO1159">
        <v>79553</v>
      </c>
      <c r="AP1159" s="287">
        <f>IFERROR(IF(Table_Merge1[[#This Row],[LME Zinc stock]]*Table_Merge1[[#This Row],[Nima.مقدار]]=0,"",Table_Merge1[[#This Row],[LME Zinc stock]]*Table_Merge1[[#This Row],[Nima.مقدار]]),"")</f>
        <v>103164330400</v>
      </c>
      <c r="AQ1159" s="287">
        <f>IFERROR(IF(Table_Merge1[[#This Row],[LME Zinc 3-month]]*Table_Merge1[[#This Row],[Nima.مقدار]]=0,"",Table_Merge1[[#This Row],[LME Zinc 3-month]]*Table_Merge1[[#This Row],[Nima.مقدار]]),"")</f>
        <v>150315393.5</v>
      </c>
      <c r="AR1159" s="288" t="str">
        <f>IFERROR(IF(Table_Merge1[[#This Row],[LME Zinc stock]]*Table_Merge1[[#This Row],[Azad.Sell]]=0,"",Table_Merge1[[#This Row],[LME Zinc stock]]*Table_Merge1[[#This Row],[Azad.Sell]]),"")</f>
        <v/>
      </c>
      <c r="AS1159" s="288" t="str">
        <f>IFERROR(IF(Table_Merge1[[#This Row],[LME Zinc 3-month]]*Table_Merge1[[#This Row],[Azad.Sell]]=0,"",Table_Merge1[[#This Row],[LME Zinc 3-month]]*Table_Merge1[[#This Row],[Azad.Sell]]),"")</f>
        <v/>
      </c>
      <c r="AT1159"/>
    </row>
    <row r="1160" spans="1:46" x14ac:dyDescent="0.25">
      <c r="A1160" s="258">
        <v>42455</v>
      </c>
      <c r="B11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1395.01.07</v>
      </c>
      <c r="C1160" s="195">
        <f t="shared" ca="1" si="54"/>
        <v>1395</v>
      </c>
      <c r="D11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60" s="195">
        <f>_xlfn.NUMBERVALUE(RIGHT(Table11[[#This Row],[تاریخ شمسی]],2))</f>
        <v>7</v>
      </c>
      <c r="F11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01-07</v>
      </c>
      <c r="G1160" s="195" t="s">
        <v>1311</v>
      </c>
      <c r="I1160" s="259">
        <v>44958</v>
      </c>
      <c r="J1160">
        <v>44720</v>
      </c>
      <c r="L1160" s="259">
        <v>42455</v>
      </c>
      <c r="M1160">
        <v>34554</v>
      </c>
      <c r="O1160" s="283">
        <f>IFERROR(DATE(Table7[[#This Row],[year]],MONTH(DATEVALUE(Table7[[#This Row],[month]]&amp;"1")),Table7[[#This Row],[day]]),"")</f>
        <v>43410</v>
      </c>
      <c r="P1160" s="257" t="s">
        <v>4585</v>
      </c>
      <c r="Q1160" s="257">
        <v>2018</v>
      </c>
      <c r="R1160" s="257" t="s">
        <v>3450</v>
      </c>
      <c r="S1160" s="257">
        <v>6</v>
      </c>
      <c r="T1160" s="257">
        <v>1234.8499999999999</v>
      </c>
      <c r="U1160" s="257">
        <v>1941</v>
      </c>
      <c r="V1160" s="257">
        <v>1070925</v>
      </c>
      <c r="X1160" s="260">
        <v>43493</v>
      </c>
      <c r="Y1160" t="s">
        <v>8524</v>
      </c>
      <c r="Z1160" s="260">
        <v>8</v>
      </c>
      <c r="AA1160">
        <v>1397</v>
      </c>
      <c r="AB1160" s="260" t="str">
        <f ca="1">IFERROR(IFERROR(VLOOKUP(Table_Merge1[[#This Row],[Column1]],Table11[#All],2,FALSE),LEFT(AB1161,8)&amp;IF(LEN((RIGHT(AB1161,2)+1))&lt;2,"0"&amp;(RIGHT(AB1161,2)+1),(RIGHT(AB1161,2)-1))),"")</f>
        <v>1397.11.08</v>
      </c>
      <c r="AC1160" s="259" t="str">
        <f ca="1">LEFT(Table_Merge1[[#This Row],[Column2]],4)</f>
        <v>1397</v>
      </c>
      <c r="AD1160" s="259" t="str">
        <f ca="1">RIGHT(LEFT(Table_Merge1[[#This Row],[Column2]],7),2)</f>
        <v>11</v>
      </c>
      <c r="AE1160" s="259" t="str">
        <f ca="1">RIGHT(Table_Merge1[[#This Row],[Column2]],2)</f>
        <v>08</v>
      </c>
      <c r="AF1160">
        <v>11</v>
      </c>
      <c r="AG1160">
        <v>8</v>
      </c>
      <c r="AH1160" s="260">
        <v>2019</v>
      </c>
      <c r="AI1160" t="s">
        <v>3431</v>
      </c>
      <c r="AJ1160" s="260">
        <v>28</v>
      </c>
      <c r="AK1160">
        <v>1301</v>
      </c>
      <c r="AL1160">
        <v>1891</v>
      </c>
      <c r="AM1160">
        <v>1291800</v>
      </c>
      <c r="AO1160">
        <v>79642</v>
      </c>
      <c r="AP1160" s="287">
        <f>IFERROR(IF(Table_Merge1[[#This Row],[LME Zinc stock]]*Table_Merge1[[#This Row],[Nima.مقدار]]=0,"",Table_Merge1[[#This Row],[LME Zinc stock]]*Table_Merge1[[#This Row],[Nima.مقدار]]),"")</f>
        <v>102881535600</v>
      </c>
      <c r="AQ1160" s="287">
        <f>IFERROR(IF(Table_Merge1[[#This Row],[LME Zinc 3-month]]*Table_Merge1[[#This Row],[Nima.مقدار]]=0,"",Table_Merge1[[#This Row],[LME Zinc 3-month]]*Table_Merge1[[#This Row],[Nima.مقدار]]),"")</f>
        <v>150603022</v>
      </c>
      <c r="AR1160" s="288" t="str">
        <f>IFERROR(IF(Table_Merge1[[#This Row],[LME Zinc stock]]*Table_Merge1[[#This Row],[Azad.Sell]]=0,"",Table_Merge1[[#This Row],[LME Zinc stock]]*Table_Merge1[[#This Row],[Azad.Sell]]),"")</f>
        <v/>
      </c>
      <c r="AS1160" s="288" t="str">
        <f>IFERROR(IF(Table_Merge1[[#This Row],[LME Zinc 3-month]]*Table_Merge1[[#This Row],[Azad.Sell]]=0,"",Table_Merge1[[#This Row],[LME Zinc 3-month]]*Table_Merge1[[#This Row],[Azad.Sell]]),"")</f>
        <v/>
      </c>
      <c r="AT1160"/>
    </row>
    <row r="1161" spans="1:46" x14ac:dyDescent="0.25">
      <c r="A1161" s="258">
        <v>42456</v>
      </c>
      <c r="B11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1395.01.08</v>
      </c>
      <c r="C1161" s="195">
        <f t="shared" ca="1" si="54"/>
        <v>1395</v>
      </c>
      <c r="D11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61" s="195">
        <f>_xlfn.NUMBERVALUE(RIGHT(Table11[[#This Row],[تاریخ شمسی]],2))</f>
        <v>8</v>
      </c>
      <c r="F11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01-08</v>
      </c>
      <c r="G1161" s="195" t="s">
        <v>1312</v>
      </c>
      <c r="I1161" s="259">
        <v>44959</v>
      </c>
      <c r="J1161">
        <v>45000</v>
      </c>
      <c r="L1161" s="259">
        <v>42456</v>
      </c>
      <c r="M1161">
        <v>34624</v>
      </c>
      <c r="O1161" s="284">
        <f>IFERROR(DATE(Table7[[#This Row],[year]],MONTH(DATEVALUE(Table7[[#This Row],[month]]&amp;"1")),Table7[[#This Row],[day]]),"")</f>
        <v>43409</v>
      </c>
      <c r="P1161" s="195" t="s">
        <v>4586</v>
      </c>
      <c r="Q1161" s="195">
        <v>2018</v>
      </c>
      <c r="R1161" s="195" t="s">
        <v>3450</v>
      </c>
      <c r="S1161" s="195">
        <v>5</v>
      </c>
      <c r="T1161" s="195">
        <v>1231.5999999999999</v>
      </c>
      <c r="U1161" s="195">
        <v>1931.5</v>
      </c>
      <c r="V1161" s="195">
        <v>1066350</v>
      </c>
      <c r="X1161" s="260">
        <v>43490</v>
      </c>
      <c r="Z1161" s="260">
        <v>8</v>
      </c>
      <c r="AB1161" s="260" t="str">
        <f ca="1">IFERROR(IFERROR(VLOOKUP(Table_Merge1[[#This Row],[Column1]],Table11[#All],2,FALSE),LEFT(AB1162,8)&amp;IF(LEN((RIGHT(AB1162,2)+1))&lt;2,"0"&amp;(RIGHT(AB1162,2)+1),(RIGHT(AB1162,2)-1))),"")</f>
        <v>1397.11.05</v>
      </c>
      <c r="AC1161" s="259" t="str">
        <f ca="1">LEFT(Table_Merge1[[#This Row],[Column2]],4)</f>
        <v>1397</v>
      </c>
      <c r="AD1161" s="259" t="str">
        <f ca="1">RIGHT(LEFT(Table_Merge1[[#This Row],[Column2]],7),2)</f>
        <v>11</v>
      </c>
      <c r="AE1161" s="259" t="str">
        <f ca="1">RIGHT(Table_Merge1[[#This Row],[Column2]],2)</f>
        <v>05</v>
      </c>
      <c r="AH1161" s="260">
        <v>2019</v>
      </c>
      <c r="AI1161" t="s">
        <v>3431</v>
      </c>
      <c r="AJ1161" s="260">
        <v>25</v>
      </c>
      <c r="AK1161">
        <v>1282.95</v>
      </c>
      <c r="AL1161">
        <v>1912.5</v>
      </c>
      <c r="AM1161">
        <v>1292175</v>
      </c>
      <c r="AP1161" s="287" t="str">
        <f>IFERROR(IF(Table_Merge1[[#This Row],[LME Zinc stock]]*Table_Merge1[[#This Row],[Nima.مقدار]]=0,"",Table_Merge1[[#This Row],[LME Zinc stock]]*Table_Merge1[[#This Row],[Nima.مقدار]]),"")</f>
        <v/>
      </c>
      <c r="AQ1161" s="287" t="str">
        <f>IFERROR(IF(Table_Merge1[[#This Row],[LME Zinc 3-month]]*Table_Merge1[[#This Row],[Nima.مقدار]]=0,"",Table_Merge1[[#This Row],[LME Zinc 3-month]]*Table_Merge1[[#This Row],[Nima.مقدار]]),"")</f>
        <v/>
      </c>
      <c r="AR1161" s="288" t="str">
        <f>IFERROR(IF(Table_Merge1[[#This Row],[LME Zinc stock]]*Table_Merge1[[#This Row],[Azad.Sell]]=0,"",Table_Merge1[[#This Row],[LME Zinc stock]]*Table_Merge1[[#This Row],[Azad.Sell]]),"")</f>
        <v/>
      </c>
      <c r="AS1161" s="288" t="str">
        <f>IFERROR(IF(Table_Merge1[[#This Row],[LME Zinc 3-month]]*Table_Merge1[[#This Row],[Azad.Sell]]=0,"",Table_Merge1[[#This Row],[LME Zinc 3-month]]*Table_Merge1[[#This Row],[Azad.Sell]]),"")</f>
        <v/>
      </c>
      <c r="AT1161"/>
    </row>
    <row r="1162" spans="1:46" x14ac:dyDescent="0.25">
      <c r="A1162" s="258">
        <v>42457</v>
      </c>
      <c r="B11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1395.01.09</v>
      </c>
      <c r="C1162" s="195">
        <f t="shared" ca="1" si="54"/>
        <v>1395</v>
      </c>
      <c r="D11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62" s="195">
        <f>_xlfn.NUMBERVALUE(RIGHT(Table11[[#This Row],[تاریخ شمسی]],2))</f>
        <v>9</v>
      </c>
      <c r="F11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01-09</v>
      </c>
      <c r="G1162" s="195" t="s">
        <v>1313</v>
      </c>
      <c r="I1162" s="259">
        <v>44960</v>
      </c>
      <c r="J1162">
        <v>44980</v>
      </c>
      <c r="L1162" s="259">
        <v>42457</v>
      </c>
      <c r="M1162">
        <v>34670</v>
      </c>
      <c r="O1162" s="283">
        <f>IFERROR(DATE(Table7[[#This Row],[year]],MONTH(DATEVALUE(Table7[[#This Row],[month]]&amp;"1")),Table7[[#This Row],[day]]),"")</f>
        <v>43406</v>
      </c>
      <c r="P1162" s="257" t="s">
        <v>4587</v>
      </c>
      <c r="Q1162" s="257">
        <v>2018</v>
      </c>
      <c r="R1162" s="257" t="s">
        <v>3450</v>
      </c>
      <c r="S1162" s="257">
        <v>2</v>
      </c>
      <c r="T1162" s="257">
        <v>1235.5</v>
      </c>
      <c r="U1162" s="257">
        <v>1940.5</v>
      </c>
      <c r="V1162" s="257">
        <v>1058125</v>
      </c>
      <c r="X1162" s="260">
        <v>43489</v>
      </c>
      <c r="Y1162" t="s">
        <v>8523</v>
      </c>
      <c r="Z1162" s="260">
        <v>8</v>
      </c>
      <c r="AA1162">
        <v>1397</v>
      </c>
      <c r="AB1162" s="260" t="str">
        <f ca="1">IFERROR(IFERROR(VLOOKUP(Table_Merge1[[#This Row],[Column1]],Table11[#All],2,FALSE),LEFT(AB1163,8)&amp;IF(LEN((RIGHT(AB1163,2)+1))&lt;2,"0"&amp;(RIGHT(AB1163,2)+1),(RIGHT(AB1163,2)-1))),"")</f>
        <v>1397.11.04</v>
      </c>
      <c r="AC1162" s="259" t="str">
        <f ca="1">LEFT(Table_Merge1[[#This Row],[Column2]],4)</f>
        <v>1397</v>
      </c>
      <c r="AD1162" s="259" t="str">
        <f ca="1">RIGHT(LEFT(Table_Merge1[[#This Row],[Column2]],7),2)</f>
        <v>11</v>
      </c>
      <c r="AE1162" s="259" t="str">
        <f ca="1">RIGHT(Table_Merge1[[#This Row],[Column2]],2)</f>
        <v>04</v>
      </c>
      <c r="AF1162">
        <v>11</v>
      </c>
      <c r="AG1162">
        <v>4</v>
      </c>
      <c r="AH1162" s="260">
        <v>2019</v>
      </c>
      <c r="AI1162" t="s">
        <v>3431</v>
      </c>
      <c r="AJ1162" s="260">
        <v>24</v>
      </c>
      <c r="AK1162">
        <v>1279.75</v>
      </c>
      <c r="AL1162">
        <v>1923</v>
      </c>
      <c r="AM1162">
        <v>1298150</v>
      </c>
      <c r="AO1162">
        <v>79466</v>
      </c>
      <c r="AP1162" s="287">
        <f>IFERROR(IF(Table_Merge1[[#This Row],[LME Zinc stock]]*Table_Merge1[[#This Row],[Nima.مقدار]]=0,"",Table_Merge1[[#This Row],[LME Zinc stock]]*Table_Merge1[[#This Row],[Nima.مقدار]]),"")</f>
        <v>103158787900</v>
      </c>
      <c r="AQ1162" s="287">
        <f>IFERROR(IF(Table_Merge1[[#This Row],[LME Zinc 3-month]]*Table_Merge1[[#This Row],[Nima.مقدار]]=0,"",Table_Merge1[[#This Row],[LME Zinc 3-month]]*Table_Merge1[[#This Row],[Nima.مقدار]]),"")</f>
        <v>152813118</v>
      </c>
      <c r="AR1162" s="288" t="str">
        <f>IFERROR(IF(Table_Merge1[[#This Row],[LME Zinc stock]]*Table_Merge1[[#This Row],[Azad.Sell]]=0,"",Table_Merge1[[#This Row],[LME Zinc stock]]*Table_Merge1[[#This Row],[Azad.Sell]]),"")</f>
        <v/>
      </c>
      <c r="AS1162" s="288" t="str">
        <f>IFERROR(IF(Table_Merge1[[#This Row],[LME Zinc 3-month]]*Table_Merge1[[#This Row],[Azad.Sell]]=0,"",Table_Merge1[[#This Row],[LME Zinc 3-month]]*Table_Merge1[[#This Row],[Azad.Sell]]),"")</f>
        <v/>
      </c>
      <c r="AT1162"/>
    </row>
    <row r="1163" spans="1:46" x14ac:dyDescent="0.25">
      <c r="A1163" s="258">
        <v>42458</v>
      </c>
      <c r="B11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1395.01.10</v>
      </c>
      <c r="C1163" s="195">
        <f t="shared" ca="1" si="54"/>
        <v>1395</v>
      </c>
      <c r="D11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63" s="195">
        <f>_xlfn.NUMBERVALUE(RIGHT(Table11[[#This Row],[تاریخ شمسی]],2))</f>
        <v>10</v>
      </c>
      <c r="F11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01-10</v>
      </c>
      <c r="G1163" s="195" t="s">
        <v>1314</v>
      </c>
      <c r="I1163" s="259">
        <v>44961</v>
      </c>
      <c r="J1163">
        <v>44820</v>
      </c>
      <c r="L1163" s="259">
        <v>42458</v>
      </c>
      <c r="M1163">
        <v>34667</v>
      </c>
      <c r="O1163" s="284">
        <f>IFERROR(DATE(Table7[[#This Row],[year]],MONTH(DATEVALUE(Table7[[#This Row],[month]]&amp;"1")),Table7[[#This Row],[day]]),"")</f>
        <v>43405</v>
      </c>
      <c r="P1163" s="195" t="s">
        <v>4588</v>
      </c>
      <c r="Q1163" s="195">
        <v>2018</v>
      </c>
      <c r="R1163" s="195" t="s">
        <v>3450</v>
      </c>
      <c r="S1163" s="195">
        <v>1</v>
      </c>
      <c r="T1163" s="195">
        <v>1223.25</v>
      </c>
      <c r="U1163" s="195">
        <v>1944.5</v>
      </c>
      <c r="V1163" s="195">
        <v>1057450</v>
      </c>
      <c r="X1163" s="260">
        <v>43488</v>
      </c>
      <c r="Y1163" t="s">
        <v>8522</v>
      </c>
      <c r="Z1163" s="260">
        <v>8</v>
      </c>
      <c r="AA1163">
        <v>1397</v>
      </c>
      <c r="AB1163" s="260" t="str">
        <f ca="1">IFERROR(IFERROR(VLOOKUP(Table_Merge1[[#This Row],[Column1]],Table11[#All],2,FALSE),LEFT(AB1164,8)&amp;IF(LEN((RIGHT(AB1164,2)+1))&lt;2,"0"&amp;(RIGHT(AB1164,2)+1),(RIGHT(AB1164,2)-1))),"")</f>
        <v>1397.11.03</v>
      </c>
      <c r="AC1163" s="259" t="str">
        <f ca="1">LEFT(Table_Merge1[[#This Row],[Column2]],4)</f>
        <v>1397</v>
      </c>
      <c r="AD1163" s="259" t="str">
        <f ca="1">RIGHT(LEFT(Table_Merge1[[#This Row],[Column2]],7),2)</f>
        <v>11</v>
      </c>
      <c r="AE1163" s="259" t="str">
        <f ca="1">RIGHT(Table_Merge1[[#This Row],[Column2]],2)</f>
        <v>03</v>
      </c>
      <c r="AF1163">
        <v>11</v>
      </c>
      <c r="AG1163">
        <v>3</v>
      </c>
      <c r="AH1163" s="260">
        <v>2019</v>
      </c>
      <c r="AI1163" t="s">
        <v>3431</v>
      </c>
      <c r="AJ1163" s="260">
        <v>23</v>
      </c>
      <c r="AK1163">
        <v>1284.9000000000001</v>
      </c>
      <c r="AL1163">
        <v>1868.5</v>
      </c>
      <c r="AM1163">
        <v>1297150</v>
      </c>
      <c r="AO1163">
        <v>80195</v>
      </c>
      <c r="AP1163" s="287">
        <f>IFERROR(IF(Table_Merge1[[#This Row],[LME Zinc stock]]*Table_Merge1[[#This Row],[Nima.مقدار]]=0,"",Table_Merge1[[#This Row],[LME Zinc stock]]*Table_Merge1[[#This Row],[Nima.مقدار]]),"")</f>
        <v>104024944250</v>
      </c>
      <c r="AQ1163" s="287">
        <f>IFERROR(IF(Table_Merge1[[#This Row],[LME Zinc 3-month]]*Table_Merge1[[#This Row],[Nima.مقدار]]=0,"",Table_Merge1[[#This Row],[LME Zinc 3-month]]*Table_Merge1[[#This Row],[Nima.مقدار]]),"")</f>
        <v>149844357.5</v>
      </c>
      <c r="AR1163" s="288" t="str">
        <f>IFERROR(IF(Table_Merge1[[#This Row],[LME Zinc stock]]*Table_Merge1[[#This Row],[Azad.Sell]]=0,"",Table_Merge1[[#This Row],[LME Zinc stock]]*Table_Merge1[[#This Row],[Azad.Sell]]),"")</f>
        <v/>
      </c>
      <c r="AS1163" s="288" t="str">
        <f>IFERROR(IF(Table_Merge1[[#This Row],[LME Zinc 3-month]]*Table_Merge1[[#This Row],[Azad.Sell]]=0,"",Table_Merge1[[#This Row],[LME Zinc 3-month]]*Table_Merge1[[#This Row],[Azad.Sell]]),"")</f>
        <v/>
      </c>
      <c r="AT1163"/>
    </row>
    <row r="1164" spans="1:46" x14ac:dyDescent="0.25">
      <c r="A1164" s="258">
        <v>42459</v>
      </c>
      <c r="B11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1395.01.11</v>
      </c>
      <c r="C1164" s="195">
        <f t="shared" ca="1" si="54"/>
        <v>1395</v>
      </c>
      <c r="D11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64" s="195">
        <f>_xlfn.NUMBERVALUE(RIGHT(Table11[[#This Row],[تاریخ شمسی]],2))</f>
        <v>11</v>
      </c>
      <c r="F11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01-11</v>
      </c>
      <c r="G1164" s="195" t="s">
        <v>1315</v>
      </c>
      <c r="I1164" s="259">
        <v>44962</v>
      </c>
      <c r="J1164">
        <v>44790</v>
      </c>
      <c r="L1164" s="259">
        <v>42459</v>
      </c>
      <c r="M1164">
        <v>34715</v>
      </c>
      <c r="O1164" s="283">
        <f>IFERROR(DATE(Table7[[#This Row],[year]],MONTH(DATEVALUE(Table7[[#This Row],[month]]&amp;"1")),Table7[[#This Row],[day]]),"")</f>
        <v>43404</v>
      </c>
      <c r="P1164" s="257" t="s">
        <v>4589</v>
      </c>
      <c r="Q1164" s="257">
        <v>2018</v>
      </c>
      <c r="R1164" s="257" t="s">
        <v>3448</v>
      </c>
      <c r="S1164" s="257">
        <v>31</v>
      </c>
      <c r="T1164" s="257">
        <v>1217.7</v>
      </c>
      <c r="U1164" s="257">
        <v>1942.5</v>
      </c>
      <c r="V1164" s="257">
        <v>1056450</v>
      </c>
      <c r="X1164" s="260">
        <v>43487</v>
      </c>
      <c r="Y1164" t="s">
        <v>8521</v>
      </c>
      <c r="Z1164" s="260">
        <v>8</v>
      </c>
      <c r="AA1164">
        <v>1397</v>
      </c>
      <c r="AB1164" s="260" t="str">
        <f ca="1">IFERROR(IFERROR(VLOOKUP(Table_Merge1[[#This Row],[Column1]],Table11[#All],2,FALSE),LEFT(AB1165,8)&amp;IF(LEN((RIGHT(AB1165,2)+1))&lt;2,"0"&amp;(RIGHT(AB1165,2)+1),(RIGHT(AB1165,2)-1))),"")</f>
        <v>1397.11.02</v>
      </c>
      <c r="AC1164" s="259" t="str">
        <f ca="1">LEFT(Table_Merge1[[#This Row],[Column2]],4)</f>
        <v>1397</v>
      </c>
      <c r="AD1164" s="259" t="str">
        <f ca="1">RIGHT(LEFT(Table_Merge1[[#This Row],[Column2]],7),2)</f>
        <v>11</v>
      </c>
      <c r="AE1164" s="259" t="str">
        <f ca="1">RIGHT(Table_Merge1[[#This Row],[Column2]],2)</f>
        <v>02</v>
      </c>
      <c r="AF1164">
        <v>11</v>
      </c>
      <c r="AG1164">
        <v>2</v>
      </c>
      <c r="AH1164" s="260">
        <v>2019</v>
      </c>
      <c r="AI1164" t="s">
        <v>3431</v>
      </c>
      <c r="AJ1164" s="260">
        <v>22</v>
      </c>
      <c r="AK1164">
        <v>1284.75</v>
      </c>
      <c r="AL1164">
        <v>1893</v>
      </c>
      <c r="AM1164">
        <v>1284125</v>
      </c>
      <c r="AO1164">
        <v>80039</v>
      </c>
      <c r="AP1164" s="287">
        <f>IFERROR(IF(Table_Merge1[[#This Row],[LME Zinc stock]]*Table_Merge1[[#This Row],[Nima.مقدار]]=0,"",Table_Merge1[[#This Row],[LME Zinc stock]]*Table_Merge1[[#This Row],[Nima.مقدار]]),"")</f>
        <v>102780080875</v>
      </c>
      <c r="AQ1164" s="287">
        <f>IFERROR(IF(Table_Merge1[[#This Row],[LME Zinc 3-month]]*Table_Merge1[[#This Row],[Nima.مقدار]]=0,"",Table_Merge1[[#This Row],[LME Zinc 3-month]]*Table_Merge1[[#This Row],[Nima.مقدار]]),"")</f>
        <v>151513827</v>
      </c>
      <c r="AR1164" s="288" t="str">
        <f>IFERROR(IF(Table_Merge1[[#This Row],[LME Zinc stock]]*Table_Merge1[[#This Row],[Azad.Sell]]=0,"",Table_Merge1[[#This Row],[LME Zinc stock]]*Table_Merge1[[#This Row],[Azad.Sell]]),"")</f>
        <v/>
      </c>
      <c r="AS1164" s="288" t="str">
        <f>IFERROR(IF(Table_Merge1[[#This Row],[LME Zinc 3-month]]*Table_Merge1[[#This Row],[Azad.Sell]]=0,"",Table_Merge1[[#This Row],[LME Zinc 3-month]]*Table_Merge1[[#This Row],[Azad.Sell]]),"")</f>
        <v/>
      </c>
      <c r="AT1164"/>
    </row>
    <row r="1165" spans="1:46" x14ac:dyDescent="0.25">
      <c r="A1165" s="258">
        <v>42462</v>
      </c>
      <c r="B11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1395.01.14</v>
      </c>
      <c r="C1165" s="195">
        <f t="shared" ca="1" si="54"/>
        <v>1395</v>
      </c>
      <c r="D11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65" s="195">
        <f>_xlfn.NUMBERVALUE(RIGHT(Table11[[#This Row],[تاریخ شمسی]],2))</f>
        <v>14</v>
      </c>
      <c r="F11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01-14</v>
      </c>
      <c r="G1165" s="195" t="s">
        <v>1316</v>
      </c>
      <c r="I1165" s="259">
        <v>44963</v>
      </c>
      <c r="J1165">
        <v>44670</v>
      </c>
      <c r="L1165" s="259">
        <v>42462</v>
      </c>
      <c r="M1165">
        <v>34869</v>
      </c>
      <c r="O1165" s="284">
        <f>IFERROR(DATE(Table7[[#This Row],[year]],MONTH(DATEVALUE(Table7[[#This Row],[month]]&amp;"1")),Table7[[#This Row],[day]]),"")</f>
        <v>43403</v>
      </c>
      <c r="P1165" s="195" t="s">
        <v>4590</v>
      </c>
      <c r="Q1165" s="195">
        <v>2018</v>
      </c>
      <c r="R1165" s="195" t="s">
        <v>3448</v>
      </c>
      <c r="S1165" s="195">
        <v>30</v>
      </c>
      <c r="T1165" s="195">
        <v>1220</v>
      </c>
      <c r="U1165" s="195">
        <v>1971.5</v>
      </c>
      <c r="V1165" s="195">
        <v>1055550</v>
      </c>
      <c r="X1165" s="260">
        <v>43486</v>
      </c>
      <c r="Y1165" t="s">
        <v>8520</v>
      </c>
      <c r="Z1165" s="260">
        <v>8</v>
      </c>
      <c r="AA1165">
        <v>1397</v>
      </c>
      <c r="AB1165" s="260" t="str">
        <f ca="1">IFERROR(IFERROR(VLOOKUP(Table_Merge1[[#This Row],[Column1]],Table11[#All],2,FALSE),LEFT(AB1166,8)&amp;IF(LEN((RIGHT(AB1166,2)+1))&lt;2,"0"&amp;(RIGHT(AB1166,2)+1),(RIGHT(AB1166,2)-1))),"")</f>
        <v>1397.11.01</v>
      </c>
      <c r="AC1165" s="259" t="str">
        <f ca="1">LEFT(Table_Merge1[[#This Row],[Column2]],4)</f>
        <v>1397</v>
      </c>
      <c r="AD1165" s="259" t="str">
        <f ca="1">RIGHT(LEFT(Table_Merge1[[#This Row],[Column2]],7),2)</f>
        <v>11</v>
      </c>
      <c r="AE1165" s="259" t="str">
        <f ca="1">RIGHT(Table_Merge1[[#This Row],[Column2]],2)</f>
        <v>01</v>
      </c>
      <c r="AF1165">
        <v>11</v>
      </c>
      <c r="AG1165">
        <v>1</v>
      </c>
      <c r="AH1165" s="260">
        <v>2019</v>
      </c>
      <c r="AI1165" t="s">
        <v>3431</v>
      </c>
      <c r="AJ1165" s="260">
        <v>21</v>
      </c>
      <c r="AK1165">
        <v>1278.7</v>
      </c>
      <c r="AL1165" t="s">
        <v>3621</v>
      </c>
      <c r="AM1165" t="s">
        <v>3621</v>
      </c>
      <c r="AO1165">
        <v>79971</v>
      </c>
      <c r="AP1165" s="287" t="str">
        <f>IFERROR(IF(Table_Merge1[[#This Row],[LME Zinc stock]]*Table_Merge1[[#This Row],[Nima.مقدار]]=0,"",Table_Merge1[[#This Row],[LME Zinc stock]]*Table_Merge1[[#This Row],[Nima.مقدار]]),"")</f>
        <v/>
      </c>
      <c r="AQ1165" s="287" t="str">
        <f>IFERROR(IF(Table_Merge1[[#This Row],[LME Zinc 3-month]]*Table_Merge1[[#This Row],[Nima.مقدار]]=0,"",Table_Merge1[[#This Row],[LME Zinc 3-month]]*Table_Merge1[[#This Row],[Nima.مقدار]]),"")</f>
        <v/>
      </c>
      <c r="AR1165" s="288" t="str">
        <f>IFERROR(IF(Table_Merge1[[#This Row],[LME Zinc stock]]*Table_Merge1[[#This Row],[Azad.Sell]]=0,"",Table_Merge1[[#This Row],[LME Zinc stock]]*Table_Merge1[[#This Row],[Azad.Sell]]),"")</f>
        <v/>
      </c>
      <c r="AS1165" s="288" t="str">
        <f>IFERROR(IF(Table_Merge1[[#This Row],[LME Zinc 3-month]]*Table_Merge1[[#This Row],[Azad.Sell]]=0,"",Table_Merge1[[#This Row],[LME Zinc 3-month]]*Table_Merge1[[#This Row],[Azad.Sell]]),"")</f>
        <v/>
      </c>
      <c r="AT1165"/>
    </row>
    <row r="1166" spans="1:46" x14ac:dyDescent="0.25">
      <c r="A1166" s="258">
        <v>42463</v>
      </c>
      <c r="B11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1395.01.15</v>
      </c>
      <c r="C1166" s="195">
        <f t="shared" ca="1" si="54"/>
        <v>1395</v>
      </c>
      <c r="D11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66" s="195">
        <f>_xlfn.NUMBERVALUE(RIGHT(Table11[[#This Row],[تاریخ شمسی]],2))</f>
        <v>15</v>
      </c>
      <c r="F11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01-15</v>
      </c>
      <c r="G1166" s="195" t="s">
        <v>1317</v>
      </c>
      <c r="I1166" s="259">
        <v>44964</v>
      </c>
      <c r="J1166">
        <v>44300</v>
      </c>
      <c r="L1166" s="259">
        <v>42463</v>
      </c>
      <c r="M1166">
        <v>34811</v>
      </c>
      <c r="O1166" s="283">
        <f>IFERROR(DATE(Table7[[#This Row],[year]],MONTH(DATEVALUE(Table7[[#This Row],[month]]&amp;"1")),Table7[[#This Row],[day]]),"")</f>
        <v>43402</v>
      </c>
      <c r="P1166" s="257" t="s">
        <v>4591</v>
      </c>
      <c r="Q1166" s="257">
        <v>2018</v>
      </c>
      <c r="R1166" s="257" t="s">
        <v>3448</v>
      </c>
      <c r="S1166" s="257">
        <v>29</v>
      </c>
      <c r="T1166" s="257">
        <v>1230.75</v>
      </c>
      <c r="U1166" s="257">
        <v>1982</v>
      </c>
      <c r="V1166" s="257">
        <v>1055025</v>
      </c>
      <c r="X1166" s="260">
        <v>43483</v>
      </c>
      <c r="Z1166" s="260">
        <v>8</v>
      </c>
      <c r="AB1166" s="260" t="str">
        <f ca="1">IFERROR(IFERROR(VLOOKUP(Table_Merge1[[#This Row],[Column1]],Table11[#All],2,FALSE),LEFT(AB1167,8)&amp;IF(LEN((RIGHT(AB1167,2)+1))&lt;2,"0"&amp;(RIGHT(AB1167,2)+1),(RIGHT(AB1167,2)-1))),"")</f>
        <v>1397.10.26</v>
      </c>
      <c r="AC1166" s="259" t="str">
        <f ca="1">LEFT(Table_Merge1[[#This Row],[Column2]],4)</f>
        <v>1397</v>
      </c>
      <c r="AD1166" s="259" t="str">
        <f ca="1">RIGHT(LEFT(Table_Merge1[[#This Row],[Column2]],7),2)</f>
        <v>10</v>
      </c>
      <c r="AE1166" s="259" t="str">
        <f ca="1">RIGHT(Table_Merge1[[#This Row],[Column2]],2)</f>
        <v>26</v>
      </c>
      <c r="AH1166" s="260">
        <v>2019</v>
      </c>
      <c r="AI1166" t="s">
        <v>3431</v>
      </c>
      <c r="AJ1166" s="260">
        <v>18</v>
      </c>
      <c r="AK1166">
        <v>1285.05</v>
      </c>
      <c r="AL1166">
        <v>1904</v>
      </c>
      <c r="AM1166">
        <v>1287425</v>
      </c>
      <c r="AP1166" s="287" t="str">
        <f>IFERROR(IF(Table_Merge1[[#This Row],[LME Zinc stock]]*Table_Merge1[[#This Row],[Nima.مقدار]]=0,"",Table_Merge1[[#This Row],[LME Zinc stock]]*Table_Merge1[[#This Row],[Nima.مقدار]]),"")</f>
        <v/>
      </c>
      <c r="AQ1166" s="287" t="str">
        <f>IFERROR(IF(Table_Merge1[[#This Row],[LME Zinc 3-month]]*Table_Merge1[[#This Row],[Nima.مقدار]]=0,"",Table_Merge1[[#This Row],[LME Zinc 3-month]]*Table_Merge1[[#This Row],[Nima.مقدار]]),"")</f>
        <v/>
      </c>
      <c r="AR1166" s="288" t="str">
        <f>IFERROR(IF(Table_Merge1[[#This Row],[LME Zinc stock]]*Table_Merge1[[#This Row],[Azad.Sell]]=0,"",Table_Merge1[[#This Row],[LME Zinc stock]]*Table_Merge1[[#This Row],[Azad.Sell]]),"")</f>
        <v/>
      </c>
      <c r="AS1166" s="288" t="str">
        <f>IFERROR(IF(Table_Merge1[[#This Row],[LME Zinc 3-month]]*Table_Merge1[[#This Row],[Azad.Sell]]=0,"",Table_Merge1[[#This Row],[LME Zinc 3-month]]*Table_Merge1[[#This Row],[Azad.Sell]]),"")</f>
        <v/>
      </c>
      <c r="AT1166"/>
    </row>
    <row r="1167" spans="1:46" x14ac:dyDescent="0.25">
      <c r="A1167" s="258">
        <v>42464</v>
      </c>
      <c r="B11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1395.01.16</v>
      </c>
      <c r="C1167" s="195">
        <f t="shared" ca="1" si="54"/>
        <v>1395</v>
      </c>
      <c r="D11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67" s="195">
        <f>_xlfn.NUMBERVALUE(RIGHT(Table11[[#This Row],[تاریخ شمسی]],2))</f>
        <v>16</v>
      </c>
      <c r="F11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01-16</v>
      </c>
      <c r="G1167" s="195" t="s">
        <v>1318</v>
      </c>
      <c r="I1167" s="259">
        <v>44965</v>
      </c>
      <c r="J1167">
        <v>44600</v>
      </c>
      <c r="L1167" s="259">
        <v>42464</v>
      </c>
      <c r="M1167">
        <v>34782</v>
      </c>
      <c r="O1167" s="284">
        <f>IFERROR(DATE(Table7[[#This Row],[year]],MONTH(DATEVALUE(Table7[[#This Row],[month]]&amp;"1")),Table7[[#This Row],[day]]),"")</f>
        <v>43399</v>
      </c>
      <c r="P1167" s="195" t="s">
        <v>4592</v>
      </c>
      <c r="Q1167" s="195">
        <v>2018</v>
      </c>
      <c r="R1167" s="195" t="s">
        <v>3448</v>
      </c>
      <c r="S1167" s="195">
        <v>26</v>
      </c>
      <c r="T1167" s="195">
        <v>1236.05</v>
      </c>
      <c r="U1167" s="195">
        <v>1963</v>
      </c>
      <c r="V1167" s="195">
        <v>1053675</v>
      </c>
      <c r="X1167" s="260">
        <v>43482</v>
      </c>
      <c r="Y1167" t="s">
        <v>8519</v>
      </c>
      <c r="Z1167" s="260">
        <v>9</v>
      </c>
      <c r="AA1167">
        <v>1397</v>
      </c>
      <c r="AB1167" s="260" t="str">
        <f ca="1">IFERROR(IFERROR(VLOOKUP(Table_Merge1[[#This Row],[Column1]],Table11[#All],2,FALSE),LEFT(AB1168,8)&amp;IF(LEN((RIGHT(AB1168,2)+1))&lt;2,"0"&amp;(RIGHT(AB1168,2)+1),(RIGHT(AB1168,2)-1))),"")</f>
        <v>1397.10.27</v>
      </c>
      <c r="AC1167" s="259" t="str">
        <f ca="1">LEFT(Table_Merge1[[#This Row],[Column2]],4)</f>
        <v>1397</v>
      </c>
      <c r="AD1167" s="259" t="str">
        <f ca="1">RIGHT(LEFT(Table_Merge1[[#This Row],[Column2]],7),2)</f>
        <v>10</v>
      </c>
      <c r="AE1167" s="259" t="str">
        <f ca="1">RIGHT(Table_Merge1[[#This Row],[Column2]],2)</f>
        <v>27</v>
      </c>
      <c r="AF1167">
        <v>10</v>
      </c>
      <c r="AG1167">
        <v>27</v>
      </c>
      <c r="AH1167" s="260">
        <v>2019</v>
      </c>
      <c r="AI1167" t="s">
        <v>3431</v>
      </c>
      <c r="AJ1167" s="260">
        <v>17</v>
      </c>
      <c r="AK1167">
        <v>1294</v>
      </c>
      <c r="AL1167">
        <v>1890</v>
      </c>
      <c r="AM1167">
        <v>1289775</v>
      </c>
      <c r="AO1167">
        <v>80044</v>
      </c>
      <c r="AP1167" s="287">
        <f>IFERROR(IF(Table_Merge1[[#This Row],[LME Zinc stock]]*Table_Merge1[[#This Row],[Nima.مقدار]]=0,"",Table_Merge1[[#This Row],[LME Zinc stock]]*Table_Merge1[[#This Row],[Nima.مقدار]]),"")</f>
        <v>103238750100</v>
      </c>
      <c r="AQ1167" s="287">
        <f>IFERROR(IF(Table_Merge1[[#This Row],[LME Zinc 3-month]]*Table_Merge1[[#This Row],[Nima.مقدار]]=0,"",Table_Merge1[[#This Row],[LME Zinc 3-month]]*Table_Merge1[[#This Row],[Nima.مقدار]]),"")</f>
        <v>151283160</v>
      </c>
      <c r="AR1167" s="288" t="str">
        <f>IFERROR(IF(Table_Merge1[[#This Row],[LME Zinc stock]]*Table_Merge1[[#This Row],[Azad.Sell]]=0,"",Table_Merge1[[#This Row],[LME Zinc stock]]*Table_Merge1[[#This Row],[Azad.Sell]]),"")</f>
        <v/>
      </c>
      <c r="AS1167" s="288" t="str">
        <f>IFERROR(IF(Table_Merge1[[#This Row],[LME Zinc 3-month]]*Table_Merge1[[#This Row],[Azad.Sell]]=0,"",Table_Merge1[[#This Row],[LME Zinc 3-month]]*Table_Merge1[[#This Row],[Azad.Sell]]),"")</f>
        <v/>
      </c>
      <c r="AT1167"/>
    </row>
    <row r="1168" spans="1:46" x14ac:dyDescent="0.25">
      <c r="A1168" s="258">
        <v>42465</v>
      </c>
      <c r="B11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1395.01.17</v>
      </c>
      <c r="C1168" s="195">
        <f t="shared" ca="1" si="54"/>
        <v>1395</v>
      </c>
      <c r="D11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68" s="195">
        <f>_xlfn.NUMBERVALUE(RIGHT(Table11[[#This Row],[تاریخ شمسی]],2))</f>
        <v>17</v>
      </c>
      <c r="F11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01-17</v>
      </c>
      <c r="G1168" s="195" t="s">
        <v>1319</v>
      </c>
      <c r="I1168" s="259">
        <v>44966</v>
      </c>
      <c r="J1168">
        <v>45040</v>
      </c>
      <c r="L1168" s="259">
        <v>42465</v>
      </c>
      <c r="M1168">
        <v>34753</v>
      </c>
      <c r="O1168" s="283">
        <f>IFERROR(DATE(Table7[[#This Row],[year]],MONTH(DATEVALUE(Table7[[#This Row],[month]]&amp;"1")),Table7[[#This Row],[day]]),"")</f>
        <v>43398</v>
      </c>
      <c r="P1168" s="257" t="s">
        <v>4593</v>
      </c>
      <c r="Q1168" s="257">
        <v>2018</v>
      </c>
      <c r="R1168" s="257" t="s">
        <v>3448</v>
      </c>
      <c r="S1168" s="257">
        <v>25</v>
      </c>
      <c r="T1168" s="257">
        <v>1232.1500000000001</v>
      </c>
      <c r="U1168" s="257">
        <v>1969</v>
      </c>
      <c r="V1168" s="257">
        <v>1049700</v>
      </c>
      <c r="X1168" s="260">
        <v>43481</v>
      </c>
      <c r="Y1168" t="s">
        <v>8518</v>
      </c>
      <c r="Z1168" s="260">
        <v>9</v>
      </c>
      <c r="AA1168">
        <v>1397</v>
      </c>
      <c r="AB1168" s="260" t="str">
        <f ca="1">IFERROR(IFERROR(VLOOKUP(Table_Merge1[[#This Row],[Column1]],Table11[#All],2,FALSE),LEFT(AB1169,8)&amp;IF(LEN((RIGHT(AB1169,2)+1))&lt;2,"0"&amp;(RIGHT(AB1169,2)+1),(RIGHT(AB1169,2)-1))),"")</f>
        <v>1397.10.26</v>
      </c>
      <c r="AC1168" s="259" t="str">
        <f ca="1">LEFT(Table_Merge1[[#This Row],[Column2]],4)</f>
        <v>1397</v>
      </c>
      <c r="AD1168" s="259" t="str">
        <f ca="1">RIGHT(LEFT(Table_Merge1[[#This Row],[Column2]],7),2)</f>
        <v>10</v>
      </c>
      <c r="AE1168" s="259" t="str">
        <f ca="1">RIGHT(Table_Merge1[[#This Row],[Column2]],2)</f>
        <v>26</v>
      </c>
      <c r="AF1168">
        <v>10</v>
      </c>
      <c r="AG1168">
        <v>26</v>
      </c>
      <c r="AH1168" s="260">
        <v>2019</v>
      </c>
      <c r="AI1168" t="s">
        <v>3431</v>
      </c>
      <c r="AJ1168" s="260">
        <v>16</v>
      </c>
      <c r="AK1168">
        <v>1290.5</v>
      </c>
      <c r="AL1168">
        <v>1875.5</v>
      </c>
      <c r="AM1168">
        <v>1296125</v>
      </c>
      <c r="AO1168">
        <v>82973</v>
      </c>
      <c r="AP1168" s="287">
        <f>IFERROR(IF(Table_Merge1[[#This Row],[LME Zinc stock]]*Table_Merge1[[#This Row],[Nima.مقدار]]=0,"",Table_Merge1[[#This Row],[LME Zinc stock]]*Table_Merge1[[#This Row],[Nima.مقدار]]),"")</f>
        <v>107543379625</v>
      </c>
      <c r="AQ1168" s="287">
        <f>IFERROR(IF(Table_Merge1[[#This Row],[LME Zinc 3-month]]*Table_Merge1[[#This Row],[Nima.مقدار]]=0,"",Table_Merge1[[#This Row],[LME Zinc 3-month]]*Table_Merge1[[#This Row],[Nima.مقدار]]),"")</f>
        <v>155615861.5</v>
      </c>
      <c r="AR1168" s="288" t="str">
        <f>IFERROR(IF(Table_Merge1[[#This Row],[LME Zinc stock]]*Table_Merge1[[#This Row],[Azad.Sell]]=0,"",Table_Merge1[[#This Row],[LME Zinc stock]]*Table_Merge1[[#This Row],[Azad.Sell]]),"")</f>
        <v/>
      </c>
      <c r="AS1168" s="288" t="str">
        <f>IFERROR(IF(Table_Merge1[[#This Row],[LME Zinc 3-month]]*Table_Merge1[[#This Row],[Azad.Sell]]=0,"",Table_Merge1[[#This Row],[LME Zinc 3-month]]*Table_Merge1[[#This Row],[Azad.Sell]]),"")</f>
        <v/>
      </c>
      <c r="AT1168"/>
    </row>
    <row r="1169" spans="1:46" x14ac:dyDescent="0.25">
      <c r="A1169" s="258">
        <v>42466</v>
      </c>
      <c r="B11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1395.01.18</v>
      </c>
      <c r="C1169" s="195">
        <f t="shared" ca="1" si="54"/>
        <v>1395</v>
      </c>
      <c r="D11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69" s="195">
        <f>_xlfn.NUMBERVALUE(RIGHT(Table11[[#This Row],[تاریخ شمسی]],2))</f>
        <v>18</v>
      </c>
      <c r="F11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01-18</v>
      </c>
      <c r="G1169" s="195" t="s">
        <v>1320</v>
      </c>
      <c r="I1169" s="259">
        <v>44967</v>
      </c>
      <c r="J1169">
        <v>45020</v>
      </c>
      <c r="L1169" s="259">
        <v>42466</v>
      </c>
      <c r="M1169">
        <v>34776</v>
      </c>
      <c r="O1169" s="284">
        <f>IFERROR(DATE(Table7[[#This Row],[year]],MONTH(DATEVALUE(Table7[[#This Row],[month]]&amp;"1")),Table7[[#This Row],[day]]),"")</f>
        <v>43397</v>
      </c>
      <c r="P1169" s="195" t="s">
        <v>4594</v>
      </c>
      <c r="Q1169" s="195">
        <v>2018</v>
      </c>
      <c r="R1169" s="195" t="s">
        <v>3448</v>
      </c>
      <c r="S1169" s="195">
        <v>24</v>
      </c>
      <c r="T1169" s="195">
        <v>1231.6500000000001</v>
      </c>
      <c r="U1169" s="195">
        <v>1971</v>
      </c>
      <c r="V1169" s="195">
        <v>1050475</v>
      </c>
      <c r="X1169" s="260">
        <v>43480</v>
      </c>
      <c r="Y1169" t="s">
        <v>8517</v>
      </c>
      <c r="Z1169" s="260">
        <v>9</v>
      </c>
      <c r="AA1169">
        <v>1397</v>
      </c>
      <c r="AB1169" s="260" t="str">
        <f ca="1">IFERROR(IFERROR(VLOOKUP(Table_Merge1[[#This Row],[Column1]],Table11[#All],2,FALSE),LEFT(AB1170,8)&amp;IF(LEN((RIGHT(AB1170,2)+1))&lt;2,"0"&amp;(RIGHT(AB1170,2)+1),(RIGHT(AB1170,2)-1))),"")</f>
        <v>1397.10.25</v>
      </c>
      <c r="AC1169" s="259" t="str">
        <f ca="1">LEFT(Table_Merge1[[#This Row],[Column2]],4)</f>
        <v>1397</v>
      </c>
      <c r="AD1169" s="259" t="str">
        <f ca="1">RIGHT(LEFT(Table_Merge1[[#This Row],[Column2]],7),2)</f>
        <v>10</v>
      </c>
      <c r="AE1169" s="259" t="str">
        <f ca="1">RIGHT(Table_Merge1[[#This Row],[Column2]],2)</f>
        <v>25</v>
      </c>
      <c r="AF1169">
        <v>10</v>
      </c>
      <c r="AG1169">
        <v>25</v>
      </c>
      <c r="AH1169" s="260">
        <v>2019</v>
      </c>
      <c r="AI1169" t="s">
        <v>3431</v>
      </c>
      <c r="AJ1169" s="260">
        <v>15</v>
      </c>
      <c r="AK1169">
        <v>1289.3499999999999</v>
      </c>
      <c r="AL1169">
        <v>1885</v>
      </c>
      <c r="AM1169">
        <v>1300000</v>
      </c>
      <c r="AO1169">
        <v>91419</v>
      </c>
      <c r="AP1169" s="287">
        <f>IFERROR(IF(Table_Merge1[[#This Row],[LME Zinc stock]]*Table_Merge1[[#This Row],[Nima.مقدار]]=0,"",Table_Merge1[[#This Row],[LME Zinc stock]]*Table_Merge1[[#This Row],[Nima.مقدار]]),"")</f>
        <v>118844700000</v>
      </c>
      <c r="AQ1169" s="287">
        <f>IFERROR(IF(Table_Merge1[[#This Row],[LME Zinc 3-month]]*Table_Merge1[[#This Row],[Nima.مقدار]]=0,"",Table_Merge1[[#This Row],[LME Zinc 3-month]]*Table_Merge1[[#This Row],[Nima.مقدار]]),"")</f>
        <v>172324815</v>
      </c>
      <c r="AR1169" s="288" t="str">
        <f>IFERROR(IF(Table_Merge1[[#This Row],[LME Zinc stock]]*Table_Merge1[[#This Row],[Azad.Sell]]=0,"",Table_Merge1[[#This Row],[LME Zinc stock]]*Table_Merge1[[#This Row],[Azad.Sell]]),"")</f>
        <v/>
      </c>
      <c r="AS1169" s="288" t="str">
        <f>IFERROR(IF(Table_Merge1[[#This Row],[LME Zinc 3-month]]*Table_Merge1[[#This Row],[Azad.Sell]]=0,"",Table_Merge1[[#This Row],[LME Zinc 3-month]]*Table_Merge1[[#This Row],[Azad.Sell]]),"")</f>
        <v/>
      </c>
      <c r="AT1169"/>
    </row>
    <row r="1170" spans="1:46" x14ac:dyDescent="0.25">
      <c r="A1170" s="258">
        <v>42467</v>
      </c>
      <c r="B11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1395.01.19</v>
      </c>
      <c r="C1170" s="195">
        <f t="shared" ca="1" si="54"/>
        <v>1395</v>
      </c>
      <c r="D11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70" s="195">
        <f>_xlfn.NUMBERVALUE(RIGHT(Table11[[#This Row],[تاریخ شمسی]],2))</f>
        <v>19</v>
      </c>
      <c r="F11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01-19</v>
      </c>
      <c r="G1170" s="195" t="s">
        <v>1321</v>
      </c>
      <c r="I1170" s="259">
        <v>44968</v>
      </c>
      <c r="J1170">
        <v>45230</v>
      </c>
      <c r="L1170" s="259">
        <v>42467</v>
      </c>
      <c r="M1170">
        <v>34692</v>
      </c>
      <c r="O1170" s="283">
        <f>IFERROR(DATE(Table7[[#This Row],[year]],MONTH(DATEVALUE(Table7[[#This Row],[month]]&amp;"1")),Table7[[#This Row],[day]]),"")</f>
        <v>43396</v>
      </c>
      <c r="P1170" s="257" t="s">
        <v>4595</v>
      </c>
      <c r="Q1170" s="257">
        <v>2018</v>
      </c>
      <c r="R1170" s="257" t="s">
        <v>3448</v>
      </c>
      <c r="S1170" s="257">
        <v>23</v>
      </c>
      <c r="T1170" s="257">
        <v>1235.5999999999999</v>
      </c>
      <c r="U1170" s="257">
        <v>1985</v>
      </c>
      <c r="V1170" s="257">
        <v>1051425</v>
      </c>
      <c r="X1170" s="260">
        <v>43479</v>
      </c>
      <c r="Y1170" t="s">
        <v>8516</v>
      </c>
      <c r="Z1170" s="260">
        <v>9</v>
      </c>
      <c r="AA1170">
        <v>1397</v>
      </c>
      <c r="AB1170" s="260" t="str">
        <f ca="1">IFERROR(IFERROR(VLOOKUP(Table_Merge1[[#This Row],[Column1]],Table11[#All],2,FALSE),LEFT(AB1171,8)&amp;IF(LEN((RIGHT(AB1171,2)+1))&lt;2,"0"&amp;(RIGHT(AB1171,2)+1),(RIGHT(AB1171,2)-1))),"")</f>
        <v>1397.10.24</v>
      </c>
      <c r="AC1170" s="259" t="str">
        <f ca="1">LEFT(Table_Merge1[[#This Row],[Column2]],4)</f>
        <v>1397</v>
      </c>
      <c r="AD1170" s="259" t="str">
        <f ca="1">RIGHT(LEFT(Table_Merge1[[#This Row],[Column2]],7),2)</f>
        <v>10</v>
      </c>
      <c r="AE1170" s="259" t="str">
        <f ca="1">RIGHT(Table_Merge1[[#This Row],[Column2]],2)</f>
        <v>24</v>
      </c>
      <c r="AF1170">
        <v>10</v>
      </c>
      <c r="AG1170">
        <v>24</v>
      </c>
      <c r="AH1170" s="260">
        <v>2019</v>
      </c>
      <c r="AI1170" t="s">
        <v>3431</v>
      </c>
      <c r="AJ1170" s="260">
        <v>14</v>
      </c>
      <c r="AK1170">
        <v>1293.7</v>
      </c>
      <c r="AL1170">
        <v>1887</v>
      </c>
      <c r="AM1170">
        <v>1301100</v>
      </c>
      <c r="AO1170">
        <v>85464.5</v>
      </c>
      <c r="AP1170" s="287">
        <f>IFERROR(IF(Table_Merge1[[#This Row],[LME Zinc stock]]*Table_Merge1[[#This Row],[Nima.مقدار]]=0,"",Table_Merge1[[#This Row],[LME Zinc stock]]*Table_Merge1[[#This Row],[Nima.مقدار]]),"")</f>
        <v>111197860950</v>
      </c>
      <c r="AQ1170" s="287">
        <f>IFERROR(IF(Table_Merge1[[#This Row],[LME Zinc 3-month]]*Table_Merge1[[#This Row],[Nima.مقدار]]=0,"",Table_Merge1[[#This Row],[LME Zinc 3-month]]*Table_Merge1[[#This Row],[Nima.مقدار]]),"")</f>
        <v>161271511.5</v>
      </c>
      <c r="AR1170" s="288" t="str">
        <f>IFERROR(IF(Table_Merge1[[#This Row],[LME Zinc stock]]*Table_Merge1[[#This Row],[Azad.Sell]]=0,"",Table_Merge1[[#This Row],[LME Zinc stock]]*Table_Merge1[[#This Row],[Azad.Sell]]),"")</f>
        <v/>
      </c>
      <c r="AS1170" s="288" t="str">
        <f>IFERROR(IF(Table_Merge1[[#This Row],[LME Zinc 3-month]]*Table_Merge1[[#This Row],[Azad.Sell]]=0,"",Table_Merge1[[#This Row],[LME Zinc 3-month]]*Table_Merge1[[#This Row],[Azad.Sell]]),"")</f>
        <v/>
      </c>
      <c r="AT1170"/>
    </row>
    <row r="1171" spans="1:46" x14ac:dyDescent="0.25">
      <c r="A1171" s="258">
        <v>42469</v>
      </c>
      <c r="B11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1395.01.21</v>
      </c>
      <c r="C1171" s="195">
        <f t="shared" ca="1" si="54"/>
        <v>1395</v>
      </c>
      <c r="D11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71" s="195">
        <f>_xlfn.NUMBERVALUE(RIGHT(Table11[[#This Row],[تاریخ شمسی]],2))</f>
        <v>21</v>
      </c>
      <c r="F11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01-21</v>
      </c>
      <c r="G1171" s="195" t="s">
        <v>1322</v>
      </c>
      <c r="I1171" s="259">
        <v>44969</v>
      </c>
      <c r="J1171">
        <v>46000</v>
      </c>
      <c r="L1171" s="259">
        <v>42469</v>
      </c>
      <c r="M1171">
        <v>34729</v>
      </c>
      <c r="O1171" s="284">
        <f>IFERROR(DATE(Table7[[#This Row],[year]],MONTH(DATEVALUE(Table7[[#This Row],[month]]&amp;"1")),Table7[[#This Row],[day]]),"")</f>
        <v>43395</v>
      </c>
      <c r="P1171" s="195" t="s">
        <v>4596</v>
      </c>
      <c r="Q1171" s="195">
        <v>2018</v>
      </c>
      <c r="R1171" s="195" t="s">
        <v>3448</v>
      </c>
      <c r="S1171" s="195">
        <v>22</v>
      </c>
      <c r="T1171" s="195">
        <v>1222.9000000000001</v>
      </c>
      <c r="U1171" s="195">
        <v>1978</v>
      </c>
      <c r="V1171" s="195">
        <v>1047325</v>
      </c>
      <c r="X1171" s="260">
        <v>43476</v>
      </c>
      <c r="Z1171" s="260">
        <v>9</v>
      </c>
      <c r="AB1171" s="260" t="str">
        <f ca="1">IFERROR(IFERROR(VLOOKUP(Table_Merge1[[#This Row],[Column1]],Table11[#All],2,FALSE),LEFT(AB1172,8)&amp;IF(LEN((RIGHT(AB1172,2)+1))&lt;2,"0"&amp;(RIGHT(AB1172,2)+1),(RIGHT(AB1172,2)-1))),"")</f>
        <v>1397.10.19</v>
      </c>
      <c r="AC1171" s="259" t="str">
        <f ca="1">LEFT(Table_Merge1[[#This Row],[Column2]],4)</f>
        <v>1397</v>
      </c>
      <c r="AD1171" s="259" t="str">
        <f ca="1">RIGHT(LEFT(Table_Merge1[[#This Row],[Column2]],7),2)</f>
        <v>10</v>
      </c>
      <c r="AE1171" s="259" t="str">
        <f ca="1">RIGHT(Table_Merge1[[#This Row],[Column2]],2)</f>
        <v>19</v>
      </c>
      <c r="AH1171" s="260">
        <v>2019</v>
      </c>
      <c r="AI1171" t="s">
        <v>3431</v>
      </c>
      <c r="AJ1171" s="260">
        <v>11</v>
      </c>
      <c r="AK1171">
        <v>1292.8</v>
      </c>
      <c r="AL1171">
        <v>1871</v>
      </c>
      <c r="AM1171">
        <v>1301350</v>
      </c>
      <c r="AP1171" s="287" t="str">
        <f>IFERROR(IF(Table_Merge1[[#This Row],[LME Zinc stock]]*Table_Merge1[[#This Row],[Nima.مقدار]]=0,"",Table_Merge1[[#This Row],[LME Zinc stock]]*Table_Merge1[[#This Row],[Nima.مقدار]]),"")</f>
        <v/>
      </c>
      <c r="AQ1171" s="287" t="str">
        <f>IFERROR(IF(Table_Merge1[[#This Row],[LME Zinc 3-month]]*Table_Merge1[[#This Row],[Nima.مقدار]]=0,"",Table_Merge1[[#This Row],[LME Zinc 3-month]]*Table_Merge1[[#This Row],[Nima.مقدار]]),"")</f>
        <v/>
      </c>
      <c r="AR1171" s="288" t="str">
        <f>IFERROR(IF(Table_Merge1[[#This Row],[LME Zinc stock]]*Table_Merge1[[#This Row],[Azad.Sell]]=0,"",Table_Merge1[[#This Row],[LME Zinc stock]]*Table_Merge1[[#This Row],[Azad.Sell]]),"")</f>
        <v/>
      </c>
      <c r="AS1171" s="288" t="str">
        <f>IFERROR(IF(Table_Merge1[[#This Row],[LME Zinc 3-month]]*Table_Merge1[[#This Row],[Azad.Sell]]=0,"",Table_Merge1[[#This Row],[LME Zinc 3-month]]*Table_Merge1[[#This Row],[Azad.Sell]]),"")</f>
        <v/>
      </c>
      <c r="AT1171"/>
    </row>
    <row r="1172" spans="1:46" x14ac:dyDescent="0.25">
      <c r="A1172" s="258">
        <v>42470</v>
      </c>
      <c r="B11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1395.01.22</v>
      </c>
      <c r="C1172" s="195">
        <f t="shared" ca="1" si="54"/>
        <v>1395</v>
      </c>
      <c r="D11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72" s="195">
        <f>_xlfn.NUMBERVALUE(RIGHT(Table11[[#This Row],[تاریخ شمسی]],2))</f>
        <v>22</v>
      </c>
      <c r="F11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01-22</v>
      </c>
      <c r="G1172" s="195" t="s">
        <v>1323</v>
      </c>
      <c r="I1172" s="259">
        <v>44970</v>
      </c>
      <c r="J1172">
        <v>45680</v>
      </c>
      <c r="L1172" s="259">
        <v>42470</v>
      </c>
      <c r="M1172">
        <v>34788</v>
      </c>
      <c r="O1172" s="283">
        <f>IFERROR(DATE(Table7[[#This Row],[year]],MONTH(DATEVALUE(Table7[[#This Row],[month]]&amp;"1")),Table7[[#This Row],[day]]),"")</f>
        <v>43392</v>
      </c>
      <c r="P1172" s="257" t="s">
        <v>4597</v>
      </c>
      <c r="Q1172" s="257">
        <v>2018</v>
      </c>
      <c r="R1172" s="257" t="s">
        <v>3448</v>
      </c>
      <c r="S1172" s="257">
        <v>19</v>
      </c>
      <c r="T1172" s="257">
        <v>1228.25</v>
      </c>
      <c r="U1172" s="257" t="s">
        <v>3621</v>
      </c>
      <c r="V1172" s="257" t="s">
        <v>3621</v>
      </c>
      <c r="X1172" s="260">
        <v>43475</v>
      </c>
      <c r="Y1172" t="s">
        <v>8515</v>
      </c>
      <c r="Z1172" s="260">
        <v>9</v>
      </c>
      <c r="AA1172">
        <v>1397</v>
      </c>
      <c r="AB1172" s="260" t="str">
        <f ca="1">IFERROR(IFERROR(VLOOKUP(Table_Merge1[[#This Row],[Column1]],Table11[#All],2,FALSE),LEFT(AB1173,8)&amp;IF(LEN((RIGHT(AB1173,2)+1))&lt;2,"0"&amp;(RIGHT(AB1173,2)+1),(RIGHT(AB1173,2)-1))),"")</f>
        <v>1397.10.20</v>
      </c>
      <c r="AC1172" s="259" t="str">
        <f ca="1">LEFT(Table_Merge1[[#This Row],[Column2]],4)</f>
        <v>1397</v>
      </c>
      <c r="AD1172" s="259" t="str">
        <f ca="1">RIGHT(LEFT(Table_Merge1[[#This Row],[Column2]],7),2)</f>
        <v>10</v>
      </c>
      <c r="AE1172" s="259" t="str">
        <f ca="1">RIGHT(Table_Merge1[[#This Row],[Column2]],2)</f>
        <v>20</v>
      </c>
      <c r="AF1172">
        <v>10</v>
      </c>
      <c r="AG1172">
        <v>20</v>
      </c>
      <c r="AH1172" s="260">
        <v>2019</v>
      </c>
      <c r="AI1172" t="s">
        <v>3431</v>
      </c>
      <c r="AJ1172" s="260">
        <v>10</v>
      </c>
      <c r="AK1172">
        <v>1292.4000000000001</v>
      </c>
      <c r="AL1172">
        <v>1892</v>
      </c>
      <c r="AM1172">
        <v>1301825</v>
      </c>
      <c r="AO1172">
        <v>81095</v>
      </c>
      <c r="AP1172" s="287">
        <f>IFERROR(IF(Table_Merge1[[#This Row],[LME Zinc stock]]*Table_Merge1[[#This Row],[Nima.مقدار]]=0,"",Table_Merge1[[#This Row],[LME Zinc stock]]*Table_Merge1[[#This Row],[Nima.مقدار]]),"")</f>
        <v>105571498375</v>
      </c>
      <c r="AQ1172" s="287">
        <f>IFERROR(IF(Table_Merge1[[#This Row],[LME Zinc 3-month]]*Table_Merge1[[#This Row],[Nima.مقدار]]=0,"",Table_Merge1[[#This Row],[LME Zinc 3-month]]*Table_Merge1[[#This Row],[Nima.مقدار]]),"")</f>
        <v>153431740</v>
      </c>
      <c r="AR1172" s="288" t="str">
        <f>IFERROR(IF(Table_Merge1[[#This Row],[LME Zinc stock]]*Table_Merge1[[#This Row],[Azad.Sell]]=0,"",Table_Merge1[[#This Row],[LME Zinc stock]]*Table_Merge1[[#This Row],[Azad.Sell]]),"")</f>
        <v/>
      </c>
      <c r="AS1172" s="288" t="str">
        <f>IFERROR(IF(Table_Merge1[[#This Row],[LME Zinc 3-month]]*Table_Merge1[[#This Row],[Azad.Sell]]=0,"",Table_Merge1[[#This Row],[LME Zinc 3-month]]*Table_Merge1[[#This Row],[Azad.Sell]]),"")</f>
        <v/>
      </c>
      <c r="AT1172"/>
    </row>
    <row r="1173" spans="1:46" x14ac:dyDescent="0.25">
      <c r="A1173" s="258">
        <v>42471</v>
      </c>
      <c r="B11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1395.01.23</v>
      </c>
      <c r="C1173" s="195">
        <f t="shared" ca="1" si="54"/>
        <v>1395</v>
      </c>
      <c r="D11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73" s="195">
        <f>_xlfn.NUMBERVALUE(RIGHT(Table11[[#This Row],[تاریخ شمسی]],2))</f>
        <v>23</v>
      </c>
      <c r="F11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01-23</v>
      </c>
      <c r="G1173" s="195" t="s">
        <v>1324</v>
      </c>
      <c r="I1173" s="259">
        <v>44971</v>
      </c>
      <c r="J1173">
        <v>46150</v>
      </c>
      <c r="L1173" s="259">
        <v>42471</v>
      </c>
      <c r="M1173">
        <v>34737</v>
      </c>
      <c r="O1173" s="284">
        <f>IFERROR(DATE(Table7[[#This Row],[year]],MONTH(DATEVALUE(Table7[[#This Row],[month]]&amp;"1")),Table7[[#This Row],[day]]),"")</f>
        <v>43391</v>
      </c>
      <c r="P1173" s="195" t="s">
        <v>4598</v>
      </c>
      <c r="Q1173" s="195">
        <v>2018</v>
      </c>
      <c r="R1173" s="195" t="s">
        <v>3448</v>
      </c>
      <c r="S1173" s="195">
        <v>18</v>
      </c>
      <c r="T1173" s="195">
        <v>1224.5999999999999</v>
      </c>
      <c r="U1173" s="195">
        <v>1966.5</v>
      </c>
      <c r="V1173" s="195">
        <v>1047950</v>
      </c>
      <c r="X1173" s="260">
        <v>43474</v>
      </c>
      <c r="Y1173" t="s">
        <v>8514</v>
      </c>
      <c r="Z1173" s="260">
        <v>9</v>
      </c>
      <c r="AA1173">
        <v>1397</v>
      </c>
      <c r="AB1173" s="260" t="str">
        <f ca="1">IFERROR(IFERROR(VLOOKUP(Table_Merge1[[#This Row],[Column1]],Table11[#All],2,FALSE),LEFT(AB1174,8)&amp;IF(LEN((RIGHT(AB1174,2)+1))&lt;2,"0"&amp;(RIGHT(AB1174,2)+1),(RIGHT(AB1174,2)-1))),"")</f>
        <v>1397.10.19</v>
      </c>
      <c r="AC1173" s="259" t="str">
        <f ca="1">LEFT(Table_Merge1[[#This Row],[Column2]],4)</f>
        <v>1397</v>
      </c>
      <c r="AD1173" s="259" t="str">
        <f ca="1">RIGHT(LEFT(Table_Merge1[[#This Row],[Column2]],7),2)</f>
        <v>10</v>
      </c>
      <c r="AE1173" s="259" t="str">
        <f ca="1">RIGHT(Table_Merge1[[#This Row],[Column2]],2)</f>
        <v>19</v>
      </c>
      <c r="AF1173">
        <v>10</v>
      </c>
      <c r="AG1173">
        <v>19</v>
      </c>
      <c r="AH1173" s="260">
        <v>2019</v>
      </c>
      <c r="AI1173" t="s">
        <v>3431</v>
      </c>
      <c r="AJ1173" s="260">
        <v>9</v>
      </c>
      <c r="AK1173">
        <v>1281.3</v>
      </c>
      <c r="AL1173">
        <v>1868</v>
      </c>
      <c r="AM1173">
        <v>1301625</v>
      </c>
      <c r="AO1173">
        <v>79824</v>
      </c>
      <c r="AP1173" s="287">
        <f>IFERROR(IF(Table_Merge1[[#This Row],[LME Zinc stock]]*Table_Merge1[[#This Row],[Nima.مقدار]]=0,"",Table_Merge1[[#This Row],[LME Zinc stock]]*Table_Merge1[[#This Row],[Nima.مقدار]]),"")</f>
        <v>103900914000</v>
      </c>
      <c r="AQ1173" s="287">
        <f>IFERROR(IF(Table_Merge1[[#This Row],[LME Zinc 3-month]]*Table_Merge1[[#This Row],[Nima.مقدار]]=0,"",Table_Merge1[[#This Row],[LME Zinc 3-month]]*Table_Merge1[[#This Row],[Nima.مقدار]]),"")</f>
        <v>149111232</v>
      </c>
      <c r="AR1173" s="288" t="str">
        <f>IFERROR(IF(Table_Merge1[[#This Row],[LME Zinc stock]]*Table_Merge1[[#This Row],[Azad.Sell]]=0,"",Table_Merge1[[#This Row],[LME Zinc stock]]*Table_Merge1[[#This Row],[Azad.Sell]]),"")</f>
        <v/>
      </c>
      <c r="AS1173" s="288" t="str">
        <f>IFERROR(IF(Table_Merge1[[#This Row],[LME Zinc 3-month]]*Table_Merge1[[#This Row],[Azad.Sell]]=0,"",Table_Merge1[[#This Row],[LME Zinc 3-month]]*Table_Merge1[[#This Row],[Azad.Sell]]),"")</f>
        <v/>
      </c>
      <c r="AT1173"/>
    </row>
    <row r="1174" spans="1:46" x14ac:dyDescent="0.25">
      <c r="A1174" s="258">
        <v>42472</v>
      </c>
      <c r="B11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1395.01.24</v>
      </c>
      <c r="C1174" s="195">
        <f t="shared" ca="1" si="54"/>
        <v>1395</v>
      </c>
      <c r="D11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74" s="195">
        <f>_xlfn.NUMBERVALUE(RIGHT(Table11[[#This Row],[تاریخ شمسی]],2))</f>
        <v>24</v>
      </c>
      <c r="F11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01-24</v>
      </c>
      <c r="G1174" s="195" t="s">
        <v>1325</v>
      </c>
      <c r="I1174" s="259">
        <v>44972</v>
      </c>
      <c r="J1174">
        <v>47200</v>
      </c>
      <c r="L1174" s="259">
        <v>42472</v>
      </c>
      <c r="M1174">
        <v>34742</v>
      </c>
      <c r="O1174" s="283">
        <f>IFERROR(DATE(Table7[[#This Row],[year]],MONTH(DATEVALUE(Table7[[#This Row],[month]]&amp;"1")),Table7[[#This Row],[day]]),"")</f>
        <v>43390</v>
      </c>
      <c r="P1174" s="257" t="s">
        <v>4599</v>
      </c>
      <c r="Q1174" s="257">
        <v>2018</v>
      </c>
      <c r="R1174" s="257" t="s">
        <v>3448</v>
      </c>
      <c r="S1174" s="257">
        <v>17</v>
      </c>
      <c r="T1174" s="257">
        <v>1226.75</v>
      </c>
      <c r="U1174" s="257">
        <v>1972.5</v>
      </c>
      <c r="V1174" s="257">
        <v>1048825</v>
      </c>
      <c r="X1174" s="260">
        <v>43473</v>
      </c>
      <c r="Y1174" t="s">
        <v>8513</v>
      </c>
      <c r="Z1174" s="260">
        <v>9</v>
      </c>
      <c r="AA1174">
        <v>1397</v>
      </c>
      <c r="AB1174" s="260" t="str">
        <f ca="1">IFERROR(IFERROR(VLOOKUP(Table_Merge1[[#This Row],[Column1]],Table11[#All],2,FALSE),LEFT(AB1175,8)&amp;IF(LEN((RIGHT(AB1175,2)+1))&lt;2,"0"&amp;(RIGHT(AB1175,2)+1),(RIGHT(AB1175,2)-1))),"")</f>
        <v>1397.10.18</v>
      </c>
      <c r="AC1174" s="259" t="str">
        <f ca="1">LEFT(Table_Merge1[[#This Row],[Column2]],4)</f>
        <v>1397</v>
      </c>
      <c r="AD1174" s="259" t="str">
        <f ca="1">RIGHT(LEFT(Table_Merge1[[#This Row],[Column2]],7),2)</f>
        <v>10</v>
      </c>
      <c r="AE1174" s="259" t="str">
        <f ca="1">RIGHT(Table_Merge1[[#This Row],[Column2]],2)</f>
        <v>18</v>
      </c>
      <c r="AF1174">
        <v>10</v>
      </c>
      <c r="AG1174">
        <v>18</v>
      </c>
      <c r="AH1174" s="260">
        <v>2019</v>
      </c>
      <c r="AI1174" t="s">
        <v>3431</v>
      </c>
      <c r="AJ1174" s="260">
        <v>8</v>
      </c>
      <c r="AK1174">
        <v>1283.9000000000001</v>
      </c>
      <c r="AL1174">
        <v>1856</v>
      </c>
      <c r="AM1174">
        <v>1301650</v>
      </c>
      <c r="AO1174">
        <v>82873</v>
      </c>
      <c r="AP1174" s="287">
        <f>IFERROR(IF(Table_Merge1[[#This Row],[LME Zinc stock]]*Table_Merge1[[#This Row],[Nima.مقدار]]=0,"",Table_Merge1[[#This Row],[LME Zinc stock]]*Table_Merge1[[#This Row],[Nima.مقدار]]),"")</f>
        <v>107871640450</v>
      </c>
      <c r="AQ1174" s="287">
        <f>IFERROR(IF(Table_Merge1[[#This Row],[LME Zinc 3-month]]*Table_Merge1[[#This Row],[Nima.مقدار]]=0,"",Table_Merge1[[#This Row],[LME Zinc 3-month]]*Table_Merge1[[#This Row],[Nima.مقدار]]),"")</f>
        <v>153812288</v>
      </c>
      <c r="AR1174" s="288" t="str">
        <f>IFERROR(IF(Table_Merge1[[#This Row],[LME Zinc stock]]*Table_Merge1[[#This Row],[Azad.Sell]]=0,"",Table_Merge1[[#This Row],[LME Zinc stock]]*Table_Merge1[[#This Row],[Azad.Sell]]),"")</f>
        <v/>
      </c>
      <c r="AS1174" s="288" t="str">
        <f>IFERROR(IF(Table_Merge1[[#This Row],[LME Zinc 3-month]]*Table_Merge1[[#This Row],[Azad.Sell]]=0,"",Table_Merge1[[#This Row],[LME Zinc 3-month]]*Table_Merge1[[#This Row],[Azad.Sell]]),"")</f>
        <v/>
      </c>
      <c r="AT1174"/>
    </row>
    <row r="1175" spans="1:46" x14ac:dyDescent="0.25">
      <c r="A1175" s="258">
        <v>42473</v>
      </c>
      <c r="B11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1395.01.25</v>
      </c>
      <c r="C1175" s="195">
        <f t="shared" ca="1" si="54"/>
        <v>1395</v>
      </c>
      <c r="D11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75" s="195">
        <f>_xlfn.NUMBERVALUE(RIGHT(Table11[[#This Row],[تاریخ شمسی]],2))</f>
        <v>25</v>
      </c>
      <c r="F11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01-25</v>
      </c>
      <c r="G1175" s="195" t="s">
        <v>1326</v>
      </c>
      <c r="I1175" s="259">
        <v>44973</v>
      </c>
      <c r="J1175">
        <v>47650</v>
      </c>
      <c r="L1175" s="259">
        <v>42473</v>
      </c>
      <c r="M1175">
        <v>34798</v>
      </c>
      <c r="O1175" s="284">
        <f>IFERROR(DATE(Table7[[#This Row],[year]],MONTH(DATEVALUE(Table7[[#This Row],[month]]&amp;"1")),Table7[[#This Row],[day]]),"")</f>
        <v>43389</v>
      </c>
      <c r="P1175" s="195" t="s">
        <v>4600</v>
      </c>
      <c r="Q1175" s="195">
        <v>2018</v>
      </c>
      <c r="R1175" s="195" t="s">
        <v>3448</v>
      </c>
      <c r="S1175" s="195">
        <v>16</v>
      </c>
      <c r="T1175" s="195">
        <v>1228.8499999999999</v>
      </c>
      <c r="U1175" s="195">
        <v>2000.5</v>
      </c>
      <c r="V1175" s="195">
        <v>1048625</v>
      </c>
      <c r="X1175" s="260">
        <v>43472</v>
      </c>
      <c r="Y1175" t="s">
        <v>8512</v>
      </c>
      <c r="Z1175" s="260">
        <v>9</v>
      </c>
      <c r="AA1175">
        <v>1397</v>
      </c>
      <c r="AB1175" s="260" t="str">
        <f ca="1">IFERROR(IFERROR(VLOOKUP(Table_Merge1[[#This Row],[Column1]],Table11[#All],2,FALSE),LEFT(AB1176,8)&amp;IF(LEN((RIGHT(AB1176,2)+1))&lt;2,"0"&amp;(RIGHT(AB1176,2)+1),(RIGHT(AB1176,2)-1))),"")</f>
        <v>1397.10.17</v>
      </c>
      <c r="AC1175" s="259" t="str">
        <f ca="1">LEFT(Table_Merge1[[#This Row],[Column2]],4)</f>
        <v>1397</v>
      </c>
      <c r="AD1175" s="259" t="str">
        <f ca="1">RIGHT(LEFT(Table_Merge1[[#This Row],[Column2]],7),2)</f>
        <v>10</v>
      </c>
      <c r="AE1175" s="259" t="str">
        <f ca="1">RIGHT(Table_Merge1[[#This Row],[Column2]],2)</f>
        <v>17</v>
      </c>
      <c r="AF1175">
        <v>10</v>
      </c>
      <c r="AG1175">
        <v>17</v>
      </c>
      <c r="AH1175" s="260">
        <v>2019</v>
      </c>
      <c r="AI1175" t="s">
        <v>3431</v>
      </c>
      <c r="AJ1175" s="260">
        <v>7</v>
      </c>
      <c r="AK1175">
        <v>1291.5</v>
      </c>
      <c r="AL1175">
        <v>1858</v>
      </c>
      <c r="AM1175">
        <v>1303475</v>
      </c>
      <c r="AO1175">
        <v>79966</v>
      </c>
      <c r="AP1175" s="287">
        <f>IFERROR(IF(Table_Merge1[[#This Row],[LME Zinc stock]]*Table_Merge1[[#This Row],[Nima.مقدار]]=0,"",Table_Merge1[[#This Row],[LME Zinc stock]]*Table_Merge1[[#This Row],[Nima.مقدار]]),"")</f>
        <v>104233681850</v>
      </c>
      <c r="AQ1175" s="287">
        <f>IFERROR(IF(Table_Merge1[[#This Row],[LME Zinc 3-month]]*Table_Merge1[[#This Row],[Nima.مقدار]]=0,"",Table_Merge1[[#This Row],[LME Zinc 3-month]]*Table_Merge1[[#This Row],[Nima.مقدار]]),"")</f>
        <v>148576828</v>
      </c>
      <c r="AR1175" s="288" t="str">
        <f>IFERROR(IF(Table_Merge1[[#This Row],[LME Zinc stock]]*Table_Merge1[[#This Row],[Azad.Sell]]=0,"",Table_Merge1[[#This Row],[LME Zinc stock]]*Table_Merge1[[#This Row],[Azad.Sell]]),"")</f>
        <v/>
      </c>
      <c r="AS1175" s="288" t="str">
        <f>IFERROR(IF(Table_Merge1[[#This Row],[LME Zinc 3-month]]*Table_Merge1[[#This Row],[Azad.Sell]]=0,"",Table_Merge1[[#This Row],[LME Zinc 3-month]]*Table_Merge1[[#This Row],[Azad.Sell]]),"")</f>
        <v/>
      </c>
      <c r="AT1175"/>
    </row>
    <row r="1176" spans="1:46" x14ac:dyDescent="0.25">
      <c r="A1176" s="258">
        <v>42474</v>
      </c>
      <c r="B11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1395.01.26</v>
      </c>
      <c r="C1176" s="195">
        <f t="shared" ca="1" si="54"/>
        <v>1395</v>
      </c>
      <c r="D11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76" s="195">
        <f>_xlfn.NUMBERVALUE(RIGHT(Table11[[#This Row],[تاریخ شمسی]],2))</f>
        <v>26</v>
      </c>
      <c r="F11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01-26</v>
      </c>
      <c r="G1176" s="195" t="s">
        <v>1327</v>
      </c>
      <c r="I1176" s="259">
        <v>44974</v>
      </c>
      <c r="J1176">
        <v>47680</v>
      </c>
      <c r="L1176" s="259">
        <v>42474</v>
      </c>
      <c r="M1176">
        <v>34681</v>
      </c>
      <c r="O1176" s="283">
        <f>IFERROR(DATE(Table7[[#This Row],[year]],MONTH(DATEVALUE(Table7[[#This Row],[month]]&amp;"1")),Table7[[#This Row],[day]]),"")</f>
        <v>43388</v>
      </c>
      <c r="P1176" s="257" t="s">
        <v>4601</v>
      </c>
      <c r="Q1176" s="257">
        <v>2018</v>
      </c>
      <c r="R1176" s="257" t="s">
        <v>3448</v>
      </c>
      <c r="S1176" s="257">
        <v>15</v>
      </c>
      <c r="T1176" s="257">
        <v>1233</v>
      </c>
      <c r="U1176" s="257">
        <v>1978</v>
      </c>
      <c r="V1176" s="257">
        <v>1049175</v>
      </c>
      <c r="X1176" s="260">
        <v>43469</v>
      </c>
      <c r="Z1176" s="260">
        <v>9</v>
      </c>
      <c r="AB1176" s="260" t="str">
        <f ca="1">IFERROR(IFERROR(VLOOKUP(Table_Merge1[[#This Row],[Column1]],Table11[#All],2,FALSE),LEFT(AB1177,8)&amp;IF(LEN((RIGHT(AB1177,2)+1))&lt;2,"0"&amp;(RIGHT(AB1177,2)+1),(RIGHT(AB1177,2)-1))),"")</f>
        <v>1397.10.12</v>
      </c>
      <c r="AC1176" s="259" t="str">
        <f ca="1">LEFT(Table_Merge1[[#This Row],[Column2]],4)</f>
        <v>1397</v>
      </c>
      <c r="AD1176" s="259" t="str">
        <f ca="1">RIGHT(LEFT(Table_Merge1[[#This Row],[Column2]],7),2)</f>
        <v>10</v>
      </c>
      <c r="AE1176" s="259" t="str">
        <f ca="1">RIGHT(Table_Merge1[[#This Row],[Column2]],2)</f>
        <v>12</v>
      </c>
      <c r="AH1176" s="260">
        <v>2019</v>
      </c>
      <c r="AI1176" t="s">
        <v>3431</v>
      </c>
      <c r="AJ1176" s="260">
        <v>4</v>
      </c>
      <c r="AK1176">
        <v>1290.3499999999999</v>
      </c>
      <c r="AL1176">
        <v>1828</v>
      </c>
      <c r="AM1176">
        <v>1304000</v>
      </c>
      <c r="AP1176" s="287" t="str">
        <f>IFERROR(IF(Table_Merge1[[#This Row],[LME Zinc stock]]*Table_Merge1[[#This Row],[Nima.مقدار]]=0,"",Table_Merge1[[#This Row],[LME Zinc stock]]*Table_Merge1[[#This Row],[Nima.مقدار]]),"")</f>
        <v/>
      </c>
      <c r="AQ1176" s="287" t="str">
        <f>IFERROR(IF(Table_Merge1[[#This Row],[LME Zinc 3-month]]*Table_Merge1[[#This Row],[Nima.مقدار]]=0,"",Table_Merge1[[#This Row],[LME Zinc 3-month]]*Table_Merge1[[#This Row],[Nima.مقدار]]),"")</f>
        <v/>
      </c>
      <c r="AR1176" s="288" t="str">
        <f>IFERROR(IF(Table_Merge1[[#This Row],[LME Zinc stock]]*Table_Merge1[[#This Row],[Azad.Sell]]=0,"",Table_Merge1[[#This Row],[LME Zinc stock]]*Table_Merge1[[#This Row],[Azad.Sell]]),"")</f>
        <v/>
      </c>
      <c r="AS1176" s="288" t="str">
        <f>IFERROR(IF(Table_Merge1[[#This Row],[LME Zinc 3-month]]*Table_Merge1[[#This Row],[Azad.Sell]]=0,"",Table_Merge1[[#This Row],[LME Zinc 3-month]]*Table_Merge1[[#This Row],[Azad.Sell]]),"")</f>
        <v/>
      </c>
      <c r="AT1176"/>
    </row>
    <row r="1177" spans="1:46" x14ac:dyDescent="0.25">
      <c r="A1177" s="258">
        <v>42476</v>
      </c>
      <c r="B11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1395.01.28</v>
      </c>
      <c r="C1177" s="195">
        <f t="shared" ca="1" si="54"/>
        <v>1395</v>
      </c>
      <c r="D11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77" s="195">
        <f>_xlfn.NUMBERVALUE(RIGHT(Table11[[#This Row],[تاریخ شمسی]],2))</f>
        <v>28</v>
      </c>
      <c r="F11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01-28</v>
      </c>
      <c r="G1177" s="195" t="s">
        <v>1328</v>
      </c>
      <c r="I1177" s="259">
        <v>44975</v>
      </c>
      <c r="J1177">
        <v>47670</v>
      </c>
      <c r="L1177" s="259">
        <v>42476</v>
      </c>
      <c r="M1177">
        <v>34728</v>
      </c>
      <c r="O1177" s="284">
        <f>IFERROR(DATE(Table7[[#This Row],[year]],MONTH(DATEVALUE(Table7[[#This Row],[month]]&amp;"1")),Table7[[#This Row],[day]]),"")</f>
        <v>43385</v>
      </c>
      <c r="P1177" s="195" t="s">
        <v>4602</v>
      </c>
      <c r="Q1177" s="195">
        <v>2018</v>
      </c>
      <c r="R1177" s="195" t="s">
        <v>3448</v>
      </c>
      <c r="S1177" s="195">
        <v>12</v>
      </c>
      <c r="T1177" s="195">
        <v>1218.75</v>
      </c>
      <c r="U1177" s="195">
        <v>1998.5</v>
      </c>
      <c r="V1177" s="195">
        <v>1049525</v>
      </c>
      <c r="X1177" s="260">
        <v>43468</v>
      </c>
      <c r="Y1177" t="s">
        <v>8511</v>
      </c>
      <c r="Z1177" s="260">
        <v>9</v>
      </c>
      <c r="AA1177">
        <v>1397</v>
      </c>
      <c r="AB1177" s="260" t="str">
        <f ca="1">IFERROR(IFERROR(VLOOKUP(Table_Merge1[[#This Row],[Column1]],Table11[#All],2,FALSE),LEFT(AB1178,8)&amp;IF(LEN((RIGHT(AB1178,2)+1))&lt;2,"0"&amp;(RIGHT(AB1178,2)+1),(RIGHT(AB1178,2)-1))),"")</f>
        <v>1397.10.13</v>
      </c>
      <c r="AC1177" s="259" t="str">
        <f ca="1">LEFT(Table_Merge1[[#This Row],[Column2]],4)</f>
        <v>1397</v>
      </c>
      <c r="AD1177" s="259" t="str">
        <f ca="1">RIGHT(LEFT(Table_Merge1[[#This Row],[Column2]],7),2)</f>
        <v>10</v>
      </c>
      <c r="AE1177" s="259" t="str">
        <f ca="1">RIGHT(Table_Merge1[[#This Row],[Column2]],2)</f>
        <v>13</v>
      </c>
      <c r="AF1177">
        <v>10</v>
      </c>
      <c r="AG1177">
        <v>13</v>
      </c>
      <c r="AH1177" s="260">
        <v>2019</v>
      </c>
      <c r="AI1177" t="s">
        <v>3431</v>
      </c>
      <c r="AJ1177" s="260">
        <v>3</v>
      </c>
      <c r="AK1177">
        <v>1287.95</v>
      </c>
      <c r="AL1177">
        <v>1867</v>
      </c>
      <c r="AM1177">
        <v>1303150</v>
      </c>
      <c r="AO1177">
        <v>93202</v>
      </c>
      <c r="AP1177" s="287">
        <f>IFERROR(IF(Table_Merge1[[#This Row],[LME Zinc stock]]*Table_Merge1[[#This Row],[Nima.مقدار]]=0,"",Table_Merge1[[#This Row],[LME Zinc stock]]*Table_Merge1[[#This Row],[Nima.مقدار]]),"")</f>
        <v>121456186300</v>
      </c>
      <c r="AQ1177" s="287">
        <f>IFERROR(IF(Table_Merge1[[#This Row],[LME Zinc 3-month]]*Table_Merge1[[#This Row],[Nima.مقدار]]=0,"",Table_Merge1[[#This Row],[LME Zinc 3-month]]*Table_Merge1[[#This Row],[Nima.مقدار]]),"")</f>
        <v>174008134</v>
      </c>
      <c r="AR1177" s="288" t="str">
        <f>IFERROR(IF(Table_Merge1[[#This Row],[LME Zinc stock]]*Table_Merge1[[#This Row],[Azad.Sell]]=0,"",Table_Merge1[[#This Row],[LME Zinc stock]]*Table_Merge1[[#This Row],[Azad.Sell]]),"")</f>
        <v/>
      </c>
      <c r="AS1177" s="288" t="str">
        <f>IFERROR(IF(Table_Merge1[[#This Row],[LME Zinc 3-month]]*Table_Merge1[[#This Row],[Azad.Sell]]=0,"",Table_Merge1[[#This Row],[LME Zinc 3-month]]*Table_Merge1[[#This Row],[Azad.Sell]]),"")</f>
        <v/>
      </c>
      <c r="AT1177"/>
    </row>
    <row r="1178" spans="1:46" x14ac:dyDescent="0.25">
      <c r="A1178" s="258">
        <v>42477</v>
      </c>
      <c r="B11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1395.01.29</v>
      </c>
      <c r="C1178" s="195">
        <f t="shared" ca="1" si="54"/>
        <v>1395</v>
      </c>
      <c r="D11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78" s="195">
        <f>_xlfn.NUMBERVALUE(RIGHT(Table11[[#This Row],[تاریخ شمسی]],2))</f>
        <v>29</v>
      </c>
      <c r="F11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01-29</v>
      </c>
      <c r="G1178" s="195" t="s">
        <v>1329</v>
      </c>
      <c r="I1178" s="259">
        <v>44976</v>
      </c>
      <c r="J1178">
        <v>49000</v>
      </c>
      <c r="L1178" s="259">
        <v>42477</v>
      </c>
      <c r="M1178">
        <v>34630</v>
      </c>
      <c r="O1178" s="283">
        <f>IFERROR(DATE(Table7[[#This Row],[year]],MONTH(DATEVALUE(Table7[[#This Row],[month]]&amp;"1")),Table7[[#This Row],[day]]),"")</f>
        <v>43384</v>
      </c>
      <c r="P1178" s="257" t="s">
        <v>4603</v>
      </c>
      <c r="Q1178" s="257">
        <v>2018</v>
      </c>
      <c r="R1178" s="257" t="s">
        <v>3448</v>
      </c>
      <c r="S1178" s="257">
        <v>11</v>
      </c>
      <c r="T1178" s="257">
        <v>1201.0999999999999</v>
      </c>
      <c r="U1178" s="257">
        <v>2005</v>
      </c>
      <c r="V1178" s="257">
        <v>1052025</v>
      </c>
      <c r="X1178" s="260">
        <v>43467</v>
      </c>
      <c r="Y1178" t="s">
        <v>8510</v>
      </c>
      <c r="Z1178" s="260">
        <v>9</v>
      </c>
      <c r="AA1178">
        <v>1397</v>
      </c>
      <c r="AB1178" s="260" t="str">
        <f ca="1">IFERROR(IFERROR(VLOOKUP(Table_Merge1[[#This Row],[Column1]],Table11[#All],2,FALSE),LEFT(AB1179,8)&amp;IF(LEN((RIGHT(AB1179,2)+1))&lt;2,"0"&amp;(RIGHT(AB1179,2)+1),(RIGHT(AB1179,2)-1))),"")</f>
        <v>1397.10.12</v>
      </c>
      <c r="AC1178" s="259" t="str">
        <f ca="1">LEFT(Table_Merge1[[#This Row],[Column2]],4)</f>
        <v>1397</v>
      </c>
      <c r="AD1178" s="259" t="str">
        <f ca="1">RIGHT(LEFT(Table_Merge1[[#This Row],[Column2]],7),2)</f>
        <v>10</v>
      </c>
      <c r="AE1178" s="259" t="str">
        <f ca="1">RIGHT(Table_Merge1[[#This Row],[Column2]],2)</f>
        <v>12</v>
      </c>
      <c r="AF1178">
        <v>10</v>
      </c>
      <c r="AG1178">
        <v>12</v>
      </c>
      <c r="AH1178" s="260">
        <v>2019</v>
      </c>
      <c r="AI1178" t="s">
        <v>3431</v>
      </c>
      <c r="AJ1178" s="260">
        <v>2</v>
      </c>
      <c r="AK1178">
        <v>1287.2</v>
      </c>
      <c r="AL1178">
        <v>1836.5</v>
      </c>
      <c r="AM1178">
        <v>1295750</v>
      </c>
      <c r="AO1178">
        <v>80955</v>
      </c>
      <c r="AP1178" s="287">
        <f>IFERROR(IF(Table_Merge1[[#This Row],[LME Zinc stock]]*Table_Merge1[[#This Row],[Nima.مقدار]]=0,"",Table_Merge1[[#This Row],[LME Zinc stock]]*Table_Merge1[[#This Row],[Nima.مقدار]]),"")</f>
        <v>104897441250</v>
      </c>
      <c r="AQ1178" s="287">
        <f>IFERROR(IF(Table_Merge1[[#This Row],[LME Zinc 3-month]]*Table_Merge1[[#This Row],[Nima.مقدار]]=0,"",Table_Merge1[[#This Row],[LME Zinc 3-month]]*Table_Merge1[[#This Row],[Nima.مقدار]]),"")</f>
        <v>148673857.5</v>
      </c>
      <c r="AR1178" s="288" t="str">
        <f>IFERROR(IF(Table_Merge1[[#This Row],[LME Zinc stock]]*Table_Merge1[[#This Row],[Azad.Sell]]=0,"",Table_Merge1[[#This Row],[LME Zinc stock]]*Table_Merge1[[#This Row],[Azad.Sell]]),"")</f>
        <v/>
      </c>
      <c r="AS1178" s="288" t="str">
        <f>IFERROR(IF(Table_Merge1[[#This Row],[LME Zinc 3-month]]*Table_Merge1[[#This Row],[Azad.Sell]]=0,"",Table_Merge1[[#This Row],[LME Zinc 3-month]]*Table_Merge1[[#This Row],[Azad.Sell]]),"")</f>
        <v/>
      </c>
      <c r="AT1178"/>
    </row>
    <row r="1179" spans="1:46" x14ac:dyDescent="0.25">
      <c r="A1179" s="258">
        <v>42478</v>
      </c>
      <c r="B11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1395.01.30</v>
      </c>
      <c r="C1179" s="195">
        <f t="shared" ca="1" si="54"/>
        <v>1395</v>
      </c>
      <c r="D11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79" s="195">
        <f>_xlfn.NUMBERVALUE(RIGHT(Table11[[#This Row],[تاریخ شمسی]],2))</f>
        <v>30</v>
      </c>
      <c r="F11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01-30</v>
      </c>
      <c r="G1179" s="195" t="s">
        <v>1330</v>
      </c>
      <c r="I1179" s="259">
        <v>44977</v>
      </c>
      <c r="J1179">
        <v>49900</v>
      </c>
      <c r="L1179" s="259">
        <v>42478</v>
      </c>
      <c r="M1179">
        <v>34560</v>
      </c>
      <c r="O1179" s="284">
        <f>IFERROR(DATE(Table7[[#This Row],[year]],MONTH(DATEVALUE(Table7[[#This Row],[month]]&amp;"1")),Table7[[#This Row],[day]]),"")</f>
        <v>43383</v>
      </c>
      <c r="P1179" s="195" t="s">
        <v>4604</v>
      </c>
      <c r="Q1179" s="195">
        <v>2018</v>
      </c>
      <c r="R1179" s="195" t="s">
        <v>3448</v>
      </c>
      <c r="S1179" s="195">
        <v>10</v>
      </c>
      <c r="T1179" s="195">
        <v>1186.4000000000001</v>
      </c>
      <c r="U1179" s="195">
        <v>2016</v>
      </c>
      <c r="V1179" s="195">
        <v>1056700</v>
      </c>
      <c r="X1179" s="260">
        <v>43465</v>
      </c>
      <c r="Y1179" t="s">
        <v>8509</v>
      </c>
      <c r="Z1179" s="260">
        <v>9</v>
      </c>
      <c r="AA1179">
        <v>1397</v>
      </c>
      <c r="AB1179" s="260" t="str">
        <f ca="1">IFERROR(IFERROR(VLOOKUP(Table_Merge1[[#This Row],[Column1]],Table11[#All],2,FALSE),LEFT(AB1180,8)&amp;IF(LEN((RIGHT(AB1180,2)+1))&lt;2,"0"&amp;(RIGHT(AB1180,2)+1),(RIGHT(AB1180,2)-1))),"")</f>
        <v>1397.10.10</v>
      </c>
      <c r="AC1179" s="259" t="str">
        <f ca="1">LEFT(Table_Merge1[[#This Row],[Column2]],4)</f>
        <v>1397</v>
      </c>
      <c r="AD1179" s="259" t="str">
        <f ca="1">RIGHT(LEFT(Table_Merge1[[#This Row],[Column2]],7),2)</f>
        <v>10</v>
      </c>
      <c r="AE1179" s="259" t="str">
        <f ca="1">RIGHT(Table_Merge1[[#This Row],[Column2]],2)</f>
        <v>10</v>
      </c>
      <c r="AF1179">
        <v>10</v>
      </c>
      <c r="AG1179">
        <v>10</v>
      </c>
      <c r="AH1179" s="260">
        <v>2018</v>
      </c>
      <c r="AI1179" t="s">
        <v>3452</v>
      </c>
      <c r="AJ1179" s="260">
        <v>31</v>
      </c>
      <c r="AK1179">
        <v>1281.6500000000001</v>
      </c>
      <c r="AL1179">
        <v>1862</v>
      </c>
      <c r="AM1179">
        <v>1278500</v>
      </c>
      <c r="AO1179">
        <v>98650</v>
      </c>
      <c r="AP1179" s="287">
        <f>IFERROR(IF(Table_Merge1[[#This Row],[LME Zinc stock]]*Table_Merge1[[#This Row],[Nima.مقدار]]=0,"",Table_Merge1[[#This Row],[LME Zinc stock]]*Table_Merge1[[#This Row],[Nima.مقدار]]),"")</f>
        <v>126124025000</v>
      </c>
      <c r="AQ1179" s="287">
        <f>IFERROR(IF(Table_Merge1[[#This Row],[LME Zinc 3-month]]*Table_Merge1[[#This Row],[Nima.مقدار]]=0,"",Table_Merge1[[#This Row],[LME Zinc 3-month]]*Table_Merge1[[#This Row],[Nima.مقدار]]),"")</f>
        <v>183686300</v>
      </c>
      <c r="AR1179" s="288" t="str">
        <f>IFERROR(IF(Table_Merge1[[#This Row],[LME Zinc stock]]*Table_Merge1[[#This Row],[Azad.Sell]]=0,"",Table_Merge1[[#This Row],[LME Zinc stock]]*Table_Merge1[[#This Row],[Azad.Sell]]),"")</f>
        <v/>
      </c>
      <c r="AS1179" s="288" t="str">
        <f>IFERROR(IF(Table_Merge1[[#This Row],[LME Zinc 3-month]]*Table_Merge1[[#This Row],[Azad.Sell]]=0,"",Table_Merge1[[#This Row],[LME Zinc 3-month]]*Table_Merge1[[#This Row],[Azad.Sell]]),"")</f>
        <v/>
      </c>
      <c r="AT1179"/>
    </row>
    <row r="1180" spans="1:46" x14ac:dyDescent="0.25">
      <c r="A1180" s="258">
        <v>42479</v>
      </c>
      <c r="B11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1395.01.31</v>
      </c>
      <c r="C1180" s="195">
        <f t="shared" ca="1" si="54"/>
        <v>1395</v>
      </c>
      <c r="D11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180" s="195">
        <f>_xlfn.NUMBERVALUE(RIGHT(Table11[[#This Row],[تاریخ شمسی]],2))</f>
        <v>31</v>
      </c>
      <c r="F11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01-31</v>
      </c>
      <c r="G1180" s="195" t="s">
        <v>1331</v>
      </c>
      <c r="I1180" s="259">
        <v>44978</v>
      </c>
      <c r="J1180">
        <v>49800</v>
      </c>
      <c r="L1180" s="259">
        <v>42479</v>
      </c>
      <c r="M1180">
        <v>34631</v>
      </c>
      <c r="O1180" s="283">
        <f>IFERROR(DATE(Table7[[#This Row],[year]],MONTH(DATEVALUE(Table7[[#This Row],[month]]&amp;"1")),Table7[[#This Row],[day]]),"")</f>
        <v>43382</v>
      </c>
      <c r="P1180" s="257" t="s">
        <v>4605</v>
      </c>
      <c r="Q1180" s="257">
        <v>2018</v>
      </c>
      <c r="R1180" s="257" t="s">
        <v>3448</v>
      </c>
      <c r="S1180" s="257">
        <v>9</v>
      </c>
      <c r="T1180" s="257">
        <v>1187.4000000000001</v>
      </c>
      <c r="U1180" s="257">
        <v>2013</v>
      </c>
      <c r="V1180" s="257">
        <v>1062350</v>
      </c>
      <c r="X1180" s="260">
        <v>43462</v>
      </c>
      <c r="Y1180" t="s">
        <v>8508</v>
      </c>
      <c r="Z1180" s="260">
        <v>9</v>
      </c>
      <c r="AA1180">
        <v>1397</v>
      </c>
      <c r="AB1180" s="260" t="str">
        <f ca="1">IFERROR(IFERROR(VLOOKUP(Table_Merge1[[#This Row],[Column1]],Table11[#All],2,FALSE),LEFT(AB1181,8)&amp;IF(LEN((RIGHT(AB1181,2)+1))&lt;2,"0"&amp;(RIGHT(AB1181,2)+1),(RIGHT(AB1181,2)-1))),"")</f>
        <v>1397.10.07</v>
      </c>
      <c r="AC1180" s="259" t="str">
        <f ca="1">LEFT(Table_Merge1[[#This Row],[Column2]],4)</f>
        <v>1397</v>
      </c>
      <c r="AD1180" s="259" t="str">
        <f ca="1">RIGHT(LEFT(Table_Merge1[[#This Row],[Column2]],7),2)</f>
        <v>10</v>
      </c>
      <c r="AE1180" s="259" t="str">
        <f ca="1">RIGHT(Table_Merge1[[#This Row],[Column2]],2)</f>
        <v>07</v>
      </c>
      <c r="AF1180">
        <v>10</v>
      </c>
      <c r="AG1180">
        <v>7</v>
      </c>
      <c r="AH1180" s="260">
        <v>2018</v>
      </c>
      <c r="AI1180" t="s">
        <v>3452</v>
      </c>
      <c r="AJ1180" s="260">
        <v>28</v>
      </c>
      <c r="AK1180">
        <v>1277.25</v>
      </c>
      <c r="AL1180">
        <v>1820.5</v>
      </c>
      <c r="AM1180">
        <v>1272925</v>
      </c>
      <c r="AO1180">
        <v>97390</v>
      </c>
      <c r="AP1180" s="287">
        <f>IFERROR(IF(Table_Merge1[[#This Row],[LME Zinc stock]]*Table_Merge1[[#This Row],[Nima.مقدار]]=0,"",Table_Merge1[[#This Row],[LME Zinc stock]]*Table_Merge1[[#This Row],[Nima.مقدار]]),"")</f>
        <v>123970165750</v>
      </c>
      <c r="AQ1180" s="287">
        <f>IFERROR(IF(Table_Merge1[[#This Row],[LME Zinc 3-month]]*Table_Merge1[[#This Row],[Nima.مقدار]]=0,"",Table_Merge1[[#This Row],[LME Zinc 3-month]]*Table_Merge1[[#This Row],[Nima.مقدار]]),"")</f>
        <v>177298495</v>
      </c>
      <c r="AR1180" s="288" t="str">
        <f>IFERROR(IF(Table_Merge1[[#This Row],[LME Zinc stock]]*Table_Merge1[[#This Row],[Azad.Sell]]=0,"",Table_Merge1[[#This Row],[LME Zinc stock]]*Table_Merge1[[#This Row],[Azad.Sell]]),"")</f>
        <v/>
      </c>
      <c r="AS1180" s="288" t="str">
        <f>IFERROR(IF(Table_Merge1[[#This Row],[LME Zinc 3-month]]*Table_Merge1[[#This Row],[Azad.Sell]]=0,"",Table_Merge1[[#This Row],[LME Zinc 3-month]]*Table_Merge1[[#This Row],[Azad.Sell]]),"")</f>
        <v/>
      </c>
      <c r="AT1180"/>
    </row>
    <row r="1181" spans="1:46" x14ac:dyDescent="0.25">
      <c r="A1181" s="258">
        <v>42480</v>
      </c>
      <c r="B11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1395.02.01</v>
      </c>
      <c r="C1181" s="195">
        <f t="shared" ca="1" si="54"/>
        <v>1395</v>
      </c>
      <c r="D11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181" s="195">
        <f>_xlfn.NUMBERVALUE(RIGHT(Table11[[#This Row],[تاریخ شمسی]],2))</f>
        <v>1</v>
      </c>
      <c r="F11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02-01</v>
      </c>
      <c r="G1181" s="195" t="s">
        <v>1332</v>
      </c>
      <c r="I1181" s="259">
        <v>44979</v>
      </c>
      <c r="J1181">
        <v>51300</v>
      </c>
      <c r="L1181" s="259">
        <v>42480</v>
      </c>
      <c r="M1181">
        <v>34659</v>
      </c>
      <c r="O1181" s="284">
        <f>IFERROR(DATE(Table7[[#This Row],[year]],MONTH(DATEVALUE(Table7[[#This Row],[month]]&amp;"1")),Table7[[#This Row],[day]]),"")</f>
        <v>43381</v>
      </c>
      <c r="P1181" s="195" t="s">
        <v>4606</v>
      </c>
      <c r="Q1181" s="195">
        <v>2018</v>
      </c>
      <c r="R1181" s="195" t="s">
        <v>3448</v>
      </c>
      <c r="S1181" s="195">
        <v>8</v>
      </c>
      <c r="T1181" s="195">
        <v>1194.8</v>
      </c>
      <c r="U1181" s="195">
        <v>2024</v>
      </c>
      <c r="V1181" s="195">
        <v>1066725</v>
      </c>
      <c r="X1181" s="260">
        <v>43461</v>
      </c>
      <c r="Y1181" t="s">
        <v>8507</v>
      </c>
      <c r="Z1181" s="260">
        <v>9</v>
      </c>
      <c r="AA1181">
        <v>1397</v>
      </c>
      <c r="AB1181" s="260" t="str">
        <f ca="1">IFERROR(IFERROR(VLOOKUP(Table_Merge1[[#This Row],[Column1]],Table11[#All],2,FALSE),LEFT(AB1182,8)&amp;IF(LEN((RIGHT(AB1182,2)+1))&lt;2,"0"&amp;(RIGHT(AB1182,2)+1),(RIGHT(AB1182,2)-1))),"")</f>
        <v>1397.10.06</v>
      </c>
      <c r="AC1181" s="259" t="str">
        <f ca="1">LEFT(Table_Merge1[[#This Row],[Column2]],4)</f>
        <v>1397</v>
      </c>
      <c r="AD1181" s="259" t="str">
        <f ca="1">RIGHT(LEFT(Table_Merge1[[#This Row],[Column2]],7),2)</f>
        <v>10</v>
      </c>
      <c r="AE1181" s="259" t="str">
        <f ca="1">RIGHT(Table_Merge1[[#This Row],[Column2]],2)</f>
        <v>06</v>
      </c>
      <c r="AF1181">
        <v>10</v>
      </c>
      <c r="AG1181">
        <v>6</v>
      </c>
      <c r="AH1181" s="260">
        <v>2018</v>
      </c>
      <c r="AI1181" t="s">
        <v>3452</v>
      </c>
      <c r="AJ1181" s="260">
        <v>27</v>
      </c>
      <c r="AK1181">
        <v>1271.0999999999999</v>
      </c>
      <c r="AL1181">
        <v>1846.5</v>
      </c>
      <c r="AM1181">
        <v>1273125</v>
      </c>
      <c r="AO1181">
        <v>116761</v>
      </c>
      <c r="AP1181" s="287">
        <f>IFERROR(IF(Table_Merge1[[#This Row],[LME Zinc stock]]*Table_Merge1[[#This Row],[Nima.مقدار]]=0,"",Table_Merge1[[#This Row],[LME Zinc stock]]*Table_Merge1[[#This Row],[Nima.مقدار]]),"")</f>
        <v>148651348125</v>
      </c>
      <c r="AQ1181" s="287">
        <f>IFERROR(IF(Table_Merge1[[#This Row],[LME Zinc 3-month]]*Table_Merge1[[#This Row],[Nima.مقدار]]=0,"",Table_Merge1[[#This Row],[LME Zinc 3-month]]*Table_Merge1[[#This Row],[Nima.مقدار]]),"")</f>
        <v>215599186.5</v>
      </c>
      <c r="AR1181" s="288" t="str">
        <f>IFERROR(IF(Table_Merge1[[#This Row],[LME Zinc stock]]*Table_Merge1[[#This Row],[Azad.Sell]]=0,"",Table_Merge1[[#This Row],[LME Zinc stock]]*Table_Merge1[[#This Row],[Azad.Sell]]),"")</f>
        <v/>
      </c>
      <c r="AS1181" s="288" t="str">
        <f>IFERROR(IF(Table_Merge1[[#This Row],[LME Zinc 3-month]]*Table_Merge1[[#This Row],[Azad.Sell]]=0,"",Table_Merge1[[#This Row],[LME Zinc 3-month]]*Table_Merge1[[#This Row],[Azad.Sell]]),"")</f>
        <v/>
      </c>
      <c r="AT1181"/>
    </row>
    <row r="1182" spans="1:46" x14ac:dyDescent="0.25">
      <c r="A1182" s="258">
        <v>42483</v>
      </c>
      <c r="B11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1395.02.04</v>
      </c>
      <c r="C1182" s="195">
        <f t="shared" ca="1" si="54"/>
        <v>1395</v>
      </c>
      <c r="D11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182" s="195">
        <f>_xlfn.NUMBERVALUE(RIGHT(Table11[[#This Row],[تاریخ شمسی]],2))</f>
        <v>4</v>
      </c>
      <c r="F11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02-04</v>
      </c>
      <c r="G1182" s="195" t="s">
        <v>1333</v>
      </c>
      <c r="I1182" s="259">
        <v>44980</v>
      </c>
      <c r="J1182">
        <v>52650</v>
      </c>
      <c r="L1182" s="259">
        <v>42483</v>
      </c>
      <c r="M1182">
        <v>34619</v>
      </c>
      <c r="O1182" s="283">
        <f>IFERROR(DATE(Table7[[#This Row],[year]],MONTH(DATEVALUE(Table7[[#This Row],[month]]&amp;"1")),Table7[[#This Row],[day]]),"")</f>
        <v>43378</v>
      </c>
      <c r="P1182" s="257" t="s">
        <v>4607</v>
      </c>
      <c r="Q1182" s="257">
        <v>2018</v>
      </c>
      <c r="R1182" s="257" t="s">
        <v>3448</v>
      </c>
      <c r="S1182" s="257">
        <v>5</v>
      </c>
      <c r="T1182" s="257">
        <v>1201.0999999999999</v>
      </c>
      <c r="U1182" s="257">
        <v>2012.5</v>
      </c>
      <c r="V1182" s="257">
        <v>1072950</v>
      </c>
      <c r="X1182" s="260">
        <v>43458</v>
      </c>
      <c r="Y1182" t="s">
        <v>8506</v>
      </c>
      <c r="Z1182" s="260">
        <v>9</v>
      </c>
      <c r="AA1182">
        <v>1397</v>
      </c>
      <c r="AB1182" s="260" t="str">
        <f ca="1">IFERROR(IFERROR(VLOOKUP(Table_Merge1[[#This Row],[Column1]],Table11[#All],2,FALSE),LEFT(AB1183,8)&amp;IF(LEN((RIGHT(AB1183,2)+1))&lt;2,"0"&amp;(RIGHT(AB1183,2)+1),(RIGHT(AB1183,2)-1))),"")</f>
        <v>1397.10.03</v>
      </c>
      <c r="AC1182" s="259" t="str">
        <f ca="1">LEFT(Table_Merge1[[#This Row],[Column2]],4)</f>
        <v>1397</v>
      </c>
      <c r="AD1182" s="259" t="str">
        <f ca="1">RIGHT(LEFT(Table_Merge1[[#This Row],[Column2]],7),2)</f>
        <v>10</v>
      </c>
      <c r="AE1182" s="259" t="str">
        <f ca="1">RIGHT(Table_Merge1[[#This Row],[Column2]],2)</f>
        <v>03</v>
      </c>
      <c r="AF1182">
        <v>10</v>
      </c>
      <c r="AG1182">
        <v>3</v>
      </c>
      <c r="AH1182" s="260">
        <v>2018</v>
      </c>
      <c r="AI1182" t="s">
        <v>3452</v>
      </c>
      <c r="AJ1182" s="260">
        <v>24</v>
      </c>
      <c r="AK1182">
        <v>1261.25</v>
      </c>
      <c r="AL1182">
        <v>0</v>
      </c>
      <c r="AM1182">
        <v>0</v>
      </c>
      <c r="AO1182">
        <v>90520</v>
      </c>
      <c r="AP1182" s="287" t="str">
        <f>IFERROR(IF(Table_Merge1[[#This Row],[LME Zinc stock]]*Table_Merge1[[#This Row],[Nima.مقدار]]=0,"",Table_Merge1[[#This Row],[LME Zinc stock]]*Table_Merge1[[#This Row],[Nima.مقدار]]),"")</f>
        <v/>
      </c>
      <c r="AQ1182" s="287" t="str">
        <f>IFERROR(IF(Table_Merge1[[#This Row],[LME Zinc 3-month]]*Table_Merge1[[#This Row],[Nima.مقدار]]=0,"",Table_Merge1[[#This Row],[LME Zinc 3-month]]*Table_Merge1[[#This Row],[Nima.مقدار]]),"")</f>
        <v/>
      </c>
      <c r="AR1182" s="288" t="str">
        <f>IFERROR(IF(Table_Merge1[[#This Row],[LME Zinc stock]]*Table_Merge1[[#This Row],[Azad.Sell]]=0,"",Table_Merge1[[#This Row],[LME Zinc stock]]*Table_Merge1[[#This Row],[Azad.Sell]]),"")</f>
        <v/>
      </c>
      <c r="AS1182" s="288" t="str">
        <f>IFERROR(IF(Table_Merge1[[#This Row],[LME Zinc 3-month]]*Table_Merge1[[#This Row],[Azad.Sell]]=0,"",Table_Merge1[[#This Row],[LME Zinc 3-month]]*Table_Merge1[[#This Row],[Azad.Sell]]),"")</f>
        <v/>
      </c>
      <c r="AT1182"/>
    </row>
    <row r="1183" spans="1:46" x14ac:dyDescent="0.25">
      <c r="A1183" s="258">
        <v>42484</v>
      </c>
      <c r="B11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1395.02.05</v>
      </c>
      <c r="C1183" s="195">
        <f t="shared" ca="1" si="54"/>
        <v>1395</v>
      </c>
      <c r="D11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183" s="195">
        <f>_xlfn.NUMBERVALUE(RIGHT(Table11[[#This Row],[تاریخ شمسی]],2))</f>
        <v>5</v>
      </c>
      <c r="F11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02-05</v>
      </c>
      <c r="G1183" s="195" t="s">
        <v>1334</v>
      </c>
      <c r="I1183" s="259">
        <v>44981</v>
      </c>
      <c r="J1183">
        <v>54000</v>
      </c>
      <c r="L1183" s="259">
        <v>42484</v>
      </c>
      <c r="M1183">
        <v>34697</v>
      </c>
      <c r="O1183" s="284">
        <f>IFERROR(DATE(Table7[[#This Row],[year]],MONTH(DATEVALUE(Table7[[#This Row],[month]]&amp;"1")),Table7[[#This Row],[day]]),"")</f>
        <v>43377</v>
      </c>
      <c r="P1183" s="195" t="s">
        <v>4608</v>
      </c>
      <c r="Q1183" s="195">
        <v>2018</v>
      </c>
      <c r="R1183" s="195" t="s">
        <v>3448</v>
      </c>
      <c r="S1183" s="195">
        <v>4</v>
      </c>
      <c r="T1183" s="195">
        <v>1199.45</v>
      </c>
      <c r="U1183" s="195">
        <v>2023.5</v>
      </c>
      <c r="V1183" s="195">
        <v>1082600</v>
      </c>
      <c r="X1183" s="260">
        <v>43455</v>
      </c>
      <c r="Y1183" t="s">
        <v>8505</v>
      </c>
      <c r="Z1183" s="260">
        <v>9</v>
      </c>
      <c r="AA1183">
        <v>1397</v>
      </c>
      <c r="AB1183" s="260" t="str">
        <f ca="1">IFERROR(IFERROR(VLOOKUP(Table_Merge1[[#This Row],[Column1]],Table11[#All],2,FALSE),LEFT(AB1184,8)&amp;IF(LEN((RIGHT(AB1184,2)+1))&lt;2,"0"&amp;(RIGHT(AB1184,2)+1),(RIGHT(AB1184,2)-1))),"")</f>
        <v>1397.09.30</v>
      </c>
      <c r="AC1183" s="259" t="str">
        <f ca="1">LEFT(Table_Merge1[[#This Row],[Column2]],4)</f>
        <v>1397</v>
      </c>
      <c r="AD1183" s="259" t="str">
        <f ca="1">RIGHT(LEFT(Table_Merge1[[#This Row],[Column2]],7),2)</f>
        <v>09</v>
      </c>
      <c r="AE1183" s="259" t="str">
        <f ca="1">RIGHT(Table_Merge1[[#This Row],[Column2]],2)</f>
        <v>30</v>
      </c>
      <c r="AF1183">
        <v>9</v>
      </c>
      <c r="AG1183">
        <v>30</v>
      </c>
      <c r="AH1183" s="260">
        <v>2018</v>
      </c>
      <c r="AI1183" t="s">
        <v>3452</v>
      </c>
      <c r="AJ1183" s="260">
        <v>21</v>
      </c>
      <c r="AK1183">
        <v>1257.5999999999999</v>
      </c>
      <c r="AL1183">
        <v>0</v>
      </c>
      <c r="AM1183">
        <v>0</v>
      </c>
      <c r="AO1183">
        <v>95040</v>
      </c>
      <c r="AP1183" s="287" t="str">
        <f>IFERROR(IF(Table_Merge1[[#This Row],[LME Zinc stock]]*Table_Merge1[[#This Row],[Nima.مقدار]]=0,"",Table_Merge1[[#This Row],[LME Zinc stock]]*Table_Merge1[[#This Row],[Nima.مقدار]]),"")</f>
        <v/>
      </c>
      <c r="AQ1183" s="287" t="str">
        <f>IFERROR(IF(Table_Merge1[[#This Row],[LME Zinc 3-month]]*Table_Merge1[[#This Row],[Nima.مقدار]]=0,"",Table_Merge1[[#This Row],[LME Zinc 3-month]]*Table_Merge1[[#This Row],[Nima.مقدار]]),"")</f>
        <v/>
      </c>
      <c r="AR1183" s="288" t="str">
        <f>IFERROR(IF(Table_Merge1[[#This Row],[LME Zinc stock]]*Table_Merge1[[#This Row],[Azad.Sell]]=0,"",Table_Merge1[[#This Row],[LME Zinc stock]]*Table_Merge1[[#This Row],[Azad.Sell]]),"")</f>
        <v/>
      </c>
      <c r="AS1183" s="288" t="str">
        <f>IFERROR(IF(Table_Merge1[[#This Row],[LME Zinc 3-month]]*Table_Merge1[[#This Row],[Azad.Sell]]=0,"",Table_Merge1[[#This Row],[LME Zinc 3-month]]*Table_Merge1[[#This Row],[Azad.Sell]]),"")</f>
        <v/>
      </c>
      <c r="AT1183"/>
    </row>
    <row r="1184" spans="1:46" x14ac:dyDescent="0.25">
      <c r="A1184" s="258">
        <v>42485</v>
      </c>
      <c r="B11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1395.02.06</v>
      </c>
      <c r="C1184" s="195">
        <f t="shared" ca="1" si="54"/>
        <v>1395</v>
      </c>
      <c r="D11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184" s="195">
        <f>_xlfn.NUMBERVALUE(RIGHT(Table11[[#This Row],[تاریخ شمسی]],2))</f>
        <v>6</v>
      </c>
      <c r="F11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02-06</v>
      </c>
      <c r="G1184" s="195" t="s">
        <v>1335</v>
      </c>
      <c r="I1184" s="259" t="s">
        <v>7196</v>
      </c>
      <c r="L1184" s="259">
        <v>42485</v>
      </c>
      <c r="M1184">
        <v>34721</v>
      </c>
      <c r="O1184" s="283">
        <f>IFERROR(DATE(Table7[[#This Row],[year]],MONTH(DATEVALUE(Table7[[#This Row],[month]]&amp;"1")),Table7[[#This Row],[day]]),"")</f>
        <v>43376</v>
      </c>
      <c r="P1184" s="257" t="s">
        <v>4609</v>
      </c>
      <c r="Q1184" s="257">
        <v>2018</v>
      </c>
      <c r="R1184" s="257" t="s">
        <v>3448</v>
      </c>
      <c r="S1184" s="257">
        <v>3</v>
      </c>
      <c r="T1184" s="257">
        <v>1203.5</v>
      </c>
      <c r="U1184" s="257">
        <v>2024</v>
      </c>
      <c r="V1184" s="257">
        <v>996875</v>
      </c>
      <c r="X1184" s="260">
        <v>43454</v>
      </c>
      <c r="Y1184" t="s">
        <v>8504</v>
      </c>
      <c r="Z1184" s="260">
        <v>9</v>
      </c>
      <c r="AA1184">
        <v>1397</v>
      </c>
      <c r="AB1184" s="260" t="str">
        <f ca="1">IFERROR(IFERROR(VLOOKUP(Table_Merge1[[#This Row],[Column1]],Table11[#All],2,FALSE),LEFT(AB1185,8)&amp;IF(LEN((RIGHT(AB1185,2)+1))&lt;2,"0"&amp;(RIGHT(AB1185,2)+1),(RIGHT(AB1185,2)-1))),"")</f>
        <v>1397.09.29</v>
      </c>
      <c r="AC1184" s="259" t="str">
        <f ca="1">LEFT(Table_Merge1[[#This Row],[Column2]],4)</f>
        <v>1397</v>
      </c>
      <c r="AD1184" s="259" t="str">
        <f ca="1">RIGHT(LEFT(Table_Merge1[[#This Row],[Column2]],7),2)</f>
        <v>09</v>
      </c>
      <c r="AE1184" s="259" t="str">
        <f ca="1">RIGHT(Table_Merge1[[#This Row],[Column2]],2)</f>
        <v>29</v>
      </c>
      <c r="AF1184">
        <v>9</v>
      </c>
      <c r="AG1184">
        <v>29</v>
      </c>
      <c r="AH1184" s="260">
        <v>2018</v>
      </c>
      <c r="AI1184" t="s">
        <v>3452</v>
      </c>
      <c r="AJ1184" s="260">
        <v>20</v>
      </c>
      <c r="AK1184">
        <v>1255</v>
      </c>
      <c r="AL1184">
        <v>0</v>
      </c>
      <c r="AM1184">
        <v>0</v>
      </c>
      <c r="AO1184">
        <v>83782</v>
      </c>
      <c r="AP1184" s="287" t="str">
        <f>IFERROR(IF(Table_Merge1[[#This Row],[LME Zinc stock]]*Table_Merge1[[#This Row],[Nima.مقدار]]=0,"",Table_Merge1[[#This Row],[LME Zinc stock]]*Table_Merge1[[#This Row],[Nima.مقدار]]),"")</f>
        <v/>
      </c>
      <c r="AQ1184" s="287" t="str">
        <f>IFERROR(IF(Table_Merge1[[#This Row],[LME Zinc 3-month]]*Table_Merge1[[#This Row],[Nima.مقدار]]=0,"",Table_Merge1[[#This Row],[LME Zinc 3-month]]*Table_Merge1[[#This Row],[Nima.مقدار]]),"")</f>
        <v/>
      </c>
      <c r="AR1184" s="288" t="str">
        <f>IFERROR(IF(Table_Merge1[[#This Row],[LME Zinc stock]]*Table_Merge1[[#This Row],[Azad.Sell]]=0,"",Table_Merge1[[#This Row],[LME Zinc stock]]*Table_Merge1[[#This Row],[Azad.Sell]]),"")</f>
        <v/>
      </c>
      <c r="AS1184" s="288" t="str">
        <f>IFERROR(IF(Table_Merge1[[#This Row],[LME Zinc 3-month]]*Table_Merge1[[#This Row],[Azad.Sell]]=0,"",Table_Merge1[[#This Row],[LME Zinc 3-month]]*Table_Merge1[[#This Row],[Azad.Sell]]),"")</f>
        <v/>
      </c>
      <c r="AT1184"/>
    </row>
    <row r="1185" spans="1:46" x14ac:dyDescent="0.25">
      <c r="A1185" s="258">
        <v>42486</v>
      </c>
      <c r="B11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1395.02.07</v>
      </c>
      <c r="C1185" s="195">
        <f t="shared" ca="1" si="54"/>
        <v>1395</v>
      </c>
      <c r="D11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185" s="195">
        <f>_xlfn.NUMBERVALUE(RIGHT(Table11[[#This Row],[تاریخ شمسی]],2))</f>
        <v>7</v>
      </c>
      <c r="F11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02-07</v>
      </c>
      <c r="G1185" s="195" t="s">
        <v>1336</v>
      </c>
      <c r="L1185" s="259">
        <v>42486</v>
      </c>
      <c r="M1185">
        <v>34673</v>
      </c>
      <c r="O1185" s="284">
        <f>IFERROR(DATE(Table7[[#This Row],[year]],MONTH(DATEVALUE(Table7[[#This Row],[month]]&amp;"1")),Table7[[#This Row],[day]]),"")</f>
        <v>43375</v>
      </c>
      <c r="P1185" s="195" t="s">
        <v>4610</v>
      </c>
      <c r="Q1185" s="195">
        <v>2018</v>
      </c>
      <c r="R1185" s="195" t="s">
        <v>3448</v>
      </c>
      <c r="S1185" s="195">
        <v>2</v>
      </c>
      <c r="T1185" s="195">
        <v>1192.6500000000001</v>
      </c>
      <c r="U1185" s="195">
        <v>2031</v>
      </c>
      <c r="V1185" s="195">
        <v>926100</v>
      </c>
      <c r="X1185" s="260">
        <v>43453</v>
      </c>
      <c r="Y1185" t="s">
        <v>8503</v>
      </c>
      <c r="Z1185" s="260">
        <v>9</v>
      </c>
      <c r="AA1185">
        <v>1397</v>
      </c>
      <c r="AB1185" s="260" t="str">
        <f ca="1">IFERROR(IFERROR(VLOOKUP(Table_Merge1[[#This Row],[Column1]],Table11[#All],2,FALSE),LEFT(AB1186,8)&amp;IF(LEN((RIGHT(AB1186,2)+1))&lt;2,"0"&amp;(RIGHT(AB1186,2)+1),(RIGHT(AB1186,2)-1))),"")</f>
        <v>1397.09.28</v>
      </c>
      <c r="AC1185" s="259" t="str">
        <f ca="1">LEFT(Table_Merge1[[#This Row],[Column2]],4)</f>
        <v>1397</v>
      </c>
      <c r="AD1185" s="259" t="str">
        <f ca="1">RIGHT(LEFT(Table_Merge1[[#This Row],[Column2]],7),2)</f>
        <v>09</v>
      </c>
      <c r="AE1185" s="259" t="str">
        <f ca="1">RIGHT(Table_Merge1[[#This Row],[Column2]],2)</f>
        <v>28</v>
      </c>
      <c r="AF1185">
        <v>9</v>
      </c>
      <c r="AG1185">
        <v>28</v>
      </c>
      <c r="AH1185" s="260">
        <v>2018</v>
      </c>
      <c r="AI1185" t="s">
        <v>3452</v>
      </c>
      <c r="AJ1185" s="260">
        <v>19</v>
      </c>
      <c r="AK1185">
        <v>1248.5999999999999</v>
      </c>
      <c r="AL1185">
        <v>0</v>
      </c>
      <c r="AM1185">
        <v>0</v>
      </c>
      <c r="AO1185">
        <v>107467</v>
      </c>
      <c r="AP1185" s="287" t="str">
        <f>IFERROR(IF(Table_Merge1[[#This Row],[LME Zinc stock]]*Table_Merge1[[#This Row],[Nima.مقدار]]=0,"",Table_Merge1[[#This Row],[LME Zinc stock]]*Table_Merge1[[#This Row],[Nima.مقدار]]),"")</f>
        <v/>
      </c>
      <c r="AQ1185" s="287" t="str">
        <f>IFERROR(IF(Table_Merge1[[#This Row],[LME Zinc 3-month]]*Table_Merge1[[#This Row],[Nima.مقدار]]=0,"",Table_Merge1[[#This Row],[LME Zinc 3-month]]*Table_Merge1[[#This Row],[Nima.مقدار]]),"")</f>
        <v/>
      </c>
      <c r="AR1185" s="288" t="str">
        <f>IFERROR(IF(Table_Merge1[[#This Row],[LME Zinc stock]]*Table_Merge1[[#This Row],[Azad.Sell]]=0,"",Table_Merge1[[#This Row],[LME Zinc stock]]*Table_Merge1[[#This Row],[Azad.Sell]]),"")</f>
        <v/>
      </c>
      <c r="AS1185" s="288" t="str">
        <f>IFERROR(IF(Table_Merge1[[#This Row],[LME Zinc 3-month]]*Table_Merge1[[#This Row],[Azad.Sell]]=0,"",Table_Merge1[[#This Row],[LME Zinc 3-month]]*Table_Merge1[[#This Row],[Azad.Sell]]),"")</f>
        <v/>
      </c>
      <c r="AT1185"/>
    </row>
    <row r="1186" spans="1:46" x14ac:dyDescent="0.25">
      <c r="A1186" s="258">
        <v>42487</v>
      </c>
      <c r="B11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1395.02.08</v>
      </c>
      <c r="C1186" s="195">
        <f t="shared" ca="1" si="54"/>
        <v>1395</v>
      </c>
      <c r="D11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186" s="195">
        <f>_xlfn.NUMBERVALUE(RIGHT(Table11[[#This Row],[تاریخ شمسی]],2))</f>
        <v>8</v>
      </c>
      <c r="F11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02-08</v>
      </c>
      <c r="G1186" s="195" t="s">
        <v>1337</v>
      </c>
      <c r="L1186" s="259">
        <v>42487</v>
      </c>
      <c r="M1186">
        <v>34586</v>
      </c>
      <c r="O1186" s="283">
        <f>IFERROR(DATE(Table7[[#This Row],[year]],MONTH(DATEVALUE(Table7[[#This Row],[month]]&amp;"1")),Table7[[#This Row],[day]]),"")</f>
        <v>43374</v>
      </c>
      <c r="P1186" s="257" t="s">
        <v>4611</v>
      </c>
      <c r="Q1186" s="257">
        <v>2018</v>
      </c>
      <c r="R1186" s="257" t="s">
        <v>3448</v>
      </c>
      <c r="S1186" s="257">
        <v>1</v>
      </c>
      <c r="T1186" s="257">
        <v>1185.3</v>
      </c>
      <c r="U1186" s="257">
        <v>2048</v>
      </c>
      <c r="V1186" s="257">
        <v>933500</v>
      </c>
      <c r="X1186" s="260">
        <v>43452</v>
      </c>
      <c r="Y1186" t="s">
        <v>8502</v>
      </c>
      <c r="Z1186" s="260">
        <v>9</v>
      </c>
      <c r="AA1186">
        <v>1397</v>
      </c>
      <c r="AB1186" s="260" t="str">
        <f ca="1">IFERROR(IFERROR(VLOOKUP(Table_Merge1[[#This Row],[Column1]],Table11[#All],2,FALSE),LEFT(AB1187,8)&amp;IF(LEN((RIGHT(AB1187,2)+1))&lt;2,"0"&amp;(RIGHT(AB1187,2)+1),(RIGHT(AB1187,2)-1))),"")</f>
        <v>1397.09.27</v>
      </c>
      <c r="AC1186" s="259" t="str">
        <f ca="1">LEFT(Table_Merge1[[#This Row],[Column2]],4)</f>
        <v>1397</v>
      </c>
      <c r="AD1186" s="259" t="str">
        <f ca="1">RIGHT(LEFT(Table_Merge1[[#This Row],[Column2]],7),2)</f>
        <v>09</v>
      </c>
      <c r="AE1186" s="259" t="str">
        <f ca="1">RIGHT(Table_Merge1[[#This Row],[Column2]],2)</f>
        <v>27</v>
      </c>
      <c r="AF1186">
        <v>9</v>
      </c>
      <c r="AG1186">
        <v>27</v>
      </c>
      <c r="AH1186" s="260">
        <v>2018</v>
      </c>
      <c r="AI1186" t="s">
        <v>3452</v>
      </c>
      <c r="AJ1186" s="260">
        <v>18</v>
      </c>
      <c r="AK1186">
        <v>1248.8</v>
      </c>
      <c r="AL1186">
        <v>0</v>
      </c>
      <c r="AM1186">
        <v>0</v>
      </c>
      <c r="AO1186">
        <v>93512</v>
      </c>
      <c r="AP1186" s="287" t="str">
        <f>IFERROR(IF(Table_Merge1[[#This Row],[LME Zinc stock]]*Table_Merge1[[#This Row],[Nima.مقدار]]=0,"",Table_Merge1[[#This Row],[LME Zinc stock]]*Table_Merge1[[#This Row],[Nima.مقدار]]),"")</f>
        <v/>
      </c>
      <c r="AQ1186" s="287" t="str">
        <f>IFERROR(IF(Table_Merge1[[#This Row],[LME Zinc 3-month]]*Table_Merge1[[#This Row],[Nima.مقدار]]=0,"",Table_Merge1[[#This Row],[LME Zinc 3-month]]*Table_Merge1[[#This Row],[Nima.مقدار]]),"")</f>
        <v/>
      </c>
      <c r="AR1186" s="288" t="str">
        <f>IFERROR(IF(Table_Merge1[[#This Row],[LME Zinc stock]]*Table_Merge1[[#This Row],[Azad.Sell]]=0,"",Table_Merge1[[#This Row],[LME Zinc stock]]*Table_Merge1[[#This Row],[Azad.Sell]]),"")</f>
        <v/>
      </c>
      <c r="AS1186" s="288" t="str">
        <f>IFERROR(IF(Table_Merge1[[#This Row],[LME Zinc 3-month]]*Table_Merge1[[#This Row],[Azad.Sell]]=0,"",Table_Merge1[[#This Row],[LME Zinc 3-month]]*Table_Merge1[[#This Row],[Azad.Sell]]),"")</f>
        <v/>
      </c>
      <c r="AT1186"/>
    </row>
    <row r="1187" spans="1:46" x14ac:dyDescent="0.25">
      <c r="A1187" s="258">
        <v>42488</v>
      </c>
      <c r="B11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1395.02.09</v>
      </c>
      <c r="C1187" s="195">
        <f t="shared" ca="1" si="54"/>
        <v>1395</v>
      </c>
      <c r="D11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187" s="195">
        <f>_xlfn.NUMBERVALUE(RIGHT(Table11[[#This Row],[تاریخ شمسی]],2))</f>
        <v>9</v>
      </c>
      <c r="F11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02-09</v>
      </c>
      <c r="G1187" s="195" t="s">
        <v>1338</v>
      </c>
      <c r="L1187" s="259">
        <v>42488</v>
      </c>
      <c r="M1187">
        <v>34607</v>
      </c>
      <c r="O1187" s="284">
        <f>IFERROR(DATE(Table7[[#This Row],[year]],MONTH(DATEVALUE(Table7[[#This Row],[month]]&amp;"1")),Table7[[#This Row],[day]]),"")</f>
        <v>43371</v>
      </c>
      <c r="P1187" s="195" t="s">
        <v>4612</v>
      </c>
      <c r="Q1187" s="195">
        <v>2018</v>
      </c>
      <c r="R1187" s="195" t="s">
        <v>3447</v>
      </c>
      <c r="S1187" s="195">
        <v>28</v>
      </c>
      <c r="T1187" s="195">
        <v>1183.5</v>
      </c>
      <c r="U1187" s="195">
        <v>2038</v>
      </c>
      <c r="V1187" s="195">
        <v>948425</v>
      </c>
      <c r="X1187" s="260">
        <v>43451</v>
      </c>
      <c r="Y1187" t="s">
        <v>8501</v>
      </c>
      <c r="Z1187" s="260">
        <v>10</v>
      </c>
      <c r="AA1187">
        <v>1397</v>
      </c>
      <c r="AB1187" s="260" t="str">
        <f ca="1">IFERROR(IFERROR(VLOOKUP(Table_Merge1[[#This Row],[Column1]],Table11[#All],2,FALSE),LEFT(AB1188,8)&amp;IF(LEN((RIGHT(AB1188,2)+1))&lt;2,"0"&amp;(RIGHT(AB1188,2)+1),(RIGHT(AB1188,2)-1))),"")</f>
        <v>1397.09.26</v>
      </c>
      <c r="AC1187" s="259" t="str">
        <f ca="1">LEFT(Table_Merge1[[#This Row],[Column2]],4)</f>
        <v>1397</v>
      </c>
      <c r="AD1187" s="259" t="str">
        <f ca="1">RIGHT(LEFT(Table_Merge1[[#This Row],[Column2]],7),2)</f>
        <v>09</v>
      </c>
      <c r="AE1187" s="259" t="str">
        <f ca="1">RIGHT(Table_Merge1[[#This Row],[Column2]],2)</f>
        <v>26</v>
      </c>
      <c r="AF1187">
        <v>9</v>
      </c>
      <c r="AG1187">
        <v>26</v>
      </c>
      <c r="AH1187" s="260">
        <v>2018</v>
      </c>
      <c r="AI1187" t="s">
        <v>3452</v>
      </c>
      <c r="AJ1187" s="260">
        <v>17</v>
      </c>
      <c r="AK1187">
        <v>1239.0999999999999</v>
      </c>
      <c r="AL1187" t="s">
        <v>3621</v>
      </c>
      <c r="AM1187" t="s">
        <v>3621</v>
      </c>
      <c r="AO1187">
        <v>92673</v>
      </c>
      <c r="AP1187" s="287" t="str">
        <f>IFERROR(IF(Table_Merge1[[#This Row],[LME Zinc stock]]*Table_Merge1[[#This Row],[Nima.مقدار]]=0,"",Table_Merge1[[#This Row],[LME Zinc stock]]*Table_Merge1[[#This Row],[Nima.مقدار]]),"")</f>
        <v/>
      </c>
      <c r="AQ1187" s="287" t="str">
        <f>IFERROR(IF(Table_Merge1[[#This Row],[LME Zinc 3-month]]*Table_Merge1[[#This Row],[Nima.مقدار]]=0,"",Table_Merge1[[#This Row],[LME Zinc 3-month]]*Table_Merge1[[#This Row],[Nima.مقدار]]),"")</f>
        <v/>
      </c>
      <c r="AR1187" s="288" t="str">
        <f>IFERROR(IF(Table_Merge1[[#This Row],[LME Zinc stock]]*Table_Merge1[[#This Row],[Azad.Sell]]=0,"",Table_Merge1[[#This Row],[LME Zinc stock]]*Table_Merge1[[#This Row],[Azad.Sell]]),"")</f>
        <v/>
      </c>
      <c r="AS1187" s="288" t="str">
        <f>IFERROR(IF(Table_Merge1[[#This Row],[LME Zinc 3-month]]*Table_Merge1[[#This Row],[Azad.Sell]]=0,"",Table_Merge1[[#This Row],[LME Zinc 3-month]]*Table_Merge1[[#This Row],[Azad.Sell]]),"")</f>
        <v/>
      </c>
      <c r="AT1187"/>
    </row>
    <row r="1188" spans="1:46" x14ac:dyDescent="0.25">
      <c r="A1188" s="258">
        <v>42490</v>
      </c>
      <c r="B11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1395.02.11</v>
      </c>
      <c r="C1188" s="195">
        <f t="shared" ca="1" si="54"/>
        <v>1395</v>
      </c>
      <c r="D11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188" s="195">
        <f>_xlfn.NUMBERVALUE(RIGHT(Table11[[#This Row],[تاریخ شمسی]],2))</f>
        <v>11</v>
      </c>
      <c r="F11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02-11</v>
      </c>
      <c r="G1188" s="195" t="s">
        <v>1339</v>
      </c>
      <c r="L1188" s="259">
        <v>42490</v>
      </c>
      <c r="M1188">
        <v>34516</v>
      </c>
      <c r="O1188" s="283">
        <f>IFERROR(DATE(Table7[[#This Row],[year]],MONTH(DATEVALUE(Table7[[#This Row],[month]]&amp;"1")),Table7[[#This Row],[day]]),"")</f>
        <v>43370</v>
      </c>
      <c r="P1188" s="257" t="s">
        <v>4613</v>
      </c>
      <c r="Q1188" s="257">
        <v>2018</v>
      </c>
      <c r="R1188" s="257" t="s">
        <v>3447</v>
      </c>
      <c r="S1188" s="257">
        <v>27</v>
      </c>
      <c r="T1188" s="257">
        <v>1196</v>
      </c>
      <c r="U1188" s="257">
        <v>2041</v>
      </c>
      <c r="V1188" s="257">
        <v>955950</v>
      </c>
      <c r="X1188" s="260">
        <v>43448</v>
      </c>
      <c r="Y1188" t="s">
        <v>8500</v>
      </c>
      <c r="Z1188" s="260">
        <v>10</v>
      </c>
      <c r="AA1188">
        <v>1397</v>
      </c>
      <c r="AB1188" s="260" t="str">
        <f ca="1">IFERROR(IFERROR(VLOOKUP(Table_Merge1[[#This Row],[Column1]],Table11[#All],2,FALSE),LEFT(AB1189,8)&amp;IF(LEN((RIGHT(AB1189,2)+1))&lt;2,"0"&amp;(RIGHT(AB1189,2)+1),(RIGHT(AB1189,2)-1))),"")</f>
        <v>1397.09.23</v>
      </c>
      <c r="AC1188" s="259" t="str">
        <f ca="1">LEFT(Table_Merge1[[#This Row],[Column2]],4)</f>
        <v>1397</v>
      </c>
      <c r="AD1188" s="259" t="str">
        <f ca="1">RIGHT(LEFT(Table_Merge1[[#This Row],[Column2]],7),2)</f>
        <v>09</v>
      </c>
      <c r="AE1188" s="259" t="str">
        <f ca="1">RIGHT(Table_Merge1[[#This Row],[Column2]],2)</f>
        <v>23</v>
      </c>
      <c r="AF1188">
        <v>9</v>
      </c>
      <c r="AG1188">
        <v>23</v>
      </c>
      <c r="AH1188" s="260">
        <v>2018</v>
      </c>
      <c r="AI1188" t="s">
        <v>3452</v>
      </c>
      <c r="AJ1188" s="260">
        <v>14</v>
      </c>
      <c r="AK1188">
        <v>1239.1500000000001</v>
      </c>
      <c r="AL1188">
        <v>1846</v>
      </c>
      <c r="AM1188">
        <v>1271200</v>
      </c>
      <c r="AO1188">
        <v>87700</v>
      </c>
      <c r="AP1188" s="287">
        <f>IFERROR(IF(Table_Merge1[[#This Row],[LME Zinc stock]]*Table_Merge1[[#This Row],[Nima.مقدار]]=0,"",Table_Merge1[[#This Row],[LME Zinc stock]]*Table_Merge1[[#This Row],[Nima.مقدار]]),"")</f>
        <v>111484240000</v>
      </c>
      <c r="AQ1188" s="287">
        <f>IFERROR(IF(Table_Merge1[[#This Row],[LME Zinc 3-month]]*Table_Merge1[[#This Row],[Nima.مقدار]]=0,"",Table_Merge1[[#This Row],[LME Zinc 3-month]]*Table_Merge1[[#This Row],[Nima.مقدار]]),"")</f>
        <v>161894200</v>
      </c>
      <c r="AR1188" s="288" t="str">
        <f>IFERROR(IF(Table_Merge1[[#This Row],[LME Zinc stock]]*Table_Merge1[[#This Row],[Azad.Sell]]=0,"",Table_Merge1[[#This Row],[LME Zinc stock]]*Table_Merge1[[#This Row],[Azad.Sell]]),"")</f>
        <v/>
      </c>
      <c r="AS1188" s="288" t="str">
        <f>IFERROR(IF(Table_Merge1[[#This Row],[LME Zinc 3-month]]*Table_Merge1[[#This Row],[Azad.Sell]]=0,"",Table_Merge1[[#This Row],[LME Zinc 3-month]]*Table_Merge1[[#This Row],[Azad.Sell]]),"")</f>
        <v/>
      </c>
      <c r="AT1188"/>
    </row>
    <row r="1189" spans="1:46" x14ac:dyDescent="0.25">
      <c r="A1189" s="258">
        <v>42491</v>
      </c>
      <c r="B11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1395.02.12</v>
      </c>
      <c r="C1189" s="195">
        <f t="shared" ca="1" si="54"/>
        <v>1395</v>
      </c>
      <c r="D11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189" s="195">
        <f>_xlfn.NUMBERVALUE(RIGHT(Table11[[#This Row],[تاریخ شمسی]],2))</f>
        <v>12</v>
      </c>
      <c r="F11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02-12</v>
      </c>
      <c r="G1189" s="195" t="s">
        <v>1340</v>
      </c>
      <c r="L1189" s="259">
        <v>42491</v>
      </c>
      <c r="M1189">
        <v>34352</v>
      </c>
      <c r="O1189" s="284">
        <f>IFERROR(DATE(Table7[[#This Row],[year]],MONTH(DATEVALUE(Table7[[#This Row],[month]]&amp;"1")),Table7[[#This Row],[day]]),"")</f>
        <v>43369</v>
      </c>
      <c r="P1189" s="195" t="s">
        <v>4614</v>
      </c>
      <c r="Q1189" s="195">
        <v>2018</v>
      </c>
      <c r="R1189" s="195" t="s">
        <v>3447</v>
      </c>
      <c r="S1189" s="195">
        <v>26</v>
      </c>
      <c r="T1189" s="195">
        <v>1198.8</v>
      </c>
      <c r="U1189" s="195">
        <v>2078.5</v>
      </c>
      <c r="V1189" s="195">
        <v>963350</v>
      </c>
      <c r="X1189" s="260">
        <v>43447</v>
      </c>
      <c r="Y1189" t="s">
        <v>8499</v>
      </c>
      <c r="Z1189" s="260">
        <v>10</v>
      </c>
      <c r="AA1189">
        <v>1397</v>
      </c>
      <c r="AB1189" s="260" t="str">
        <f ca="1">IFERROR(IFERROR(VLOOKUP(Table_Merge1[[#This Row],[Column1]],Table11[#All],2,FALSE),LEFT(AB1190,8)&amp;IF(LEN((RIGHT(AB1190,2)+1))&lt;2,"0"&amp;(RIGHT(AB1190,2)+1),(RIGHT(AB1190,2)-1))),"")</f>
        <v>1397.09.22</v>
      </c>
      <c r="AC1189" s="259" t="str">
        <f ca="1">LEFT(Table_Merge1[[#This Row],[Column2]],4)</f>
        <v>1397</v>
      </c>
      <c r="AD1189" s="259" t="str">
        <f ca="1">RIGHT(LEFT(Table_Merge1[[#This Row],[Column2]],7),2)</f>
        <v>09</v>
      </c>
      <c r="AE1189" s="259" t="str">
        <f ca="1">RIGHT(Table_Merge1[[#This Row],[Column2]],2)</f>
        <v>22</v>
      </c>
      <c r="AF1189">
        <v>9</v>
      </c>
      <c r="AG1189">
        <v>22</v>
      </c>
      <c r="AH1189" s="260">
        <v>2018</v>
      </c>
      <c r="AI1189" t="s">
        <v>3452</v>
      </c>
      <c r="AJ1189" s="260">
        <v>13</v>
      </c>
      <c r="AK1189">
        <v>1244.45</v>
      </c>
      <c r="AL1189">
        <v>1857</v>
      </c>
      <c r="AM1189">
        <v>1267125</v>
      </c>
      <c r="AO1189">
        <v>90880</v>
      </c>
      <c r="AP1189" s="287">
        <f>IFERROR(IF(Table_Merge1[[#This Row],[LME Zinc stock]]*Table_Merge1[[#This Row],[Nima.مقدار]]=0,"",Table_Merge1[[#This Row],[LME Zinc stock]]*Table_Merge1[[#This Row],[Nima.مقدار]]),"")</f>
        <v>115156320000</v>
      </c>
      <c r="AQ1189" s="287">
        <f>IFERROR(IF(Table_Merge1[[#This Row],[LME Zinc 3-month]]*Table_Merge1[[#This Row],[Nima.مقدار]]=0,"",Table_Merge1[[#This Row],[LME Zinc 3-month]]*Table_Merge1[[#This Row],[Nima.مقدار]]),"")</f>
        <v>168764160</v>
      </c>
      <c r="AR1189" s="288" t="str">
        <f>IFERROR(IF(Table_Merge1[[#This Row],[LME Zinc stock]]*Table_Merge1[[#This Row],[Azad.Sell]]=0,"",Table_Merge1[[#This Row],[LME Zinc stock]]*Table_Merge1[[#This Row],[Azad.Sell]]),"")</f>
        <v/>
      </c>
      <c r="AS1189" s="288" t="str">
        <f>IFERROR(IF(Table_Merge1[[#This Row],[LME Zinc 3-month]]*Table_Merge1[[#This Row],[Azad.Sell]]=0,"",Table_Merge1[[#This Row],[LME Zinc 3-month]]*Table_Merge1[[#This Row],[Azad.Sell]]),"")</f>
        <v/>
      </c>
      <c r="AT1189"/>
    </row>
    <row r="1190" spans="1:46" x14ac:dyDescent="0.25">
      <c r="A1190" s="258">
        <v>42492</v>
      </c>
      <c r="B11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1395.02.13</v>
      </c>
      <c r="C1190" s="195">
        <f t="shared" ca="1" si="54"/>
        <v>1395</v>
      </c>
      <c r="D11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190" s="195">
        <f>_xlfn.NUMBERVALUE(RIGHT(Table11[[#This Row],[تاریخ شمسی]],2))</f>
        <v>13</v>
      </c>
      <c r="F11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02-13</v>
      </c>
      <c r="G1190" s="195" t="s">
        <v>1341</v>
      </c>
      <c r="L1190" s="259">
        <v>42492</v>
      </c>
      <c r="M1190">
        <v>34557</v>
      </c>
      <c r="O1190" s="283">
        <f>IFERROR(DATE(Table7[[#This Row],[year]],MONTH(DATEVALUE(Table7[[#This Row],[month]]&amp;"1")),Table7[[#This Row],[day]]),"")</f>
        <v>43368</v>
      </c>
      <c r="P1190" s="257" t="s">
        <v>4615</v>
      </c>
      <c r="Q1190" s="257">
        <v>2018</v>
      </c>
      <c r="R1190" s="257" t="s">
        <v>3447</v>
      </c>
      <c r="S1190" s="257">
        <v>25</v>
      </c>
      <c r="T1190" s="257">
        <v>1199.45</v>
      </c>
      <c r="U1190" s="257">
        <v>2150.5</v>
      </c>
      <c r="V1190" s="257">
        <v>966900</v>
      </c>
      <c r="X1190" s="260">
        <v>43446</v>
      </c>
      <c r="Y1190" t="s">
        <v>8498</v>
      </c>
      <c r="Z1190" s="260">
        <v>10</v>
      </c>
      <c r="AA1190">
        <v>1397</v>
      </c>
      <c r="AB1190" s="260" t="str">
        <f ca="1">IFERROR(IFERROR(VLOOKUP(Table_Merge1[[#This Row],[Column1]],Table11[#All],2,FALSE),LEFT(AB1191,8)&amp;IF(LEN((RIGHT(AB1191,2)+1))&lt;2,"0"&amp;(RIGHT(AB1191,2)+1),(RIGHT(AB1191,2)-1))),"")</f>
        <v>1397.09.21</v>
      </c>
      <c r="AC1190" s="259" t="str">
        <f ca="1">LEFT(Table_Merge1[[#This Row],[Column2]],4)</f>
        <v>1397</v>
      </c>
      <c r="AD1190" s="259" t="str">
        <f ca="1">RIGHT(LEFT(Table_Merge1[[#This Row],[Column2]],7),2)</f>
        <v>09</v>
      </c>
      <c r="AE1190" s="259" t="str">
        <f ca="1">RIGHT(Table_Merge1[[#This Row],[Column2]],2)</f>
        <v>21</v>
      </c>
      <c r="AF1190">
        <v>9</v>
      </c>
      <c r="AG1190">
        <v>21</v>
      </c>
      <c r="AH1190" s="260">
        <v>2018</v>
      </c>
      <c r="AI1190" t="s">
        <v>3452</v>
      </c>
      <c r="AJ1190" s="260">
        <v>12</v>
      </c>
      <c r="AK1190">
        <v>1244.75</v>
      </c>
      <c r="AL1190">
        <v>1881.5</v>
      </c>
      <c r="AM1190">
        <v>1266550</v>
      </c>
      <c r="AO1190">
        <v>88220</v>
      </c>
      <c r="AP1190" s="287">
        <f>IFERROR(IF(Table_Merge1[[#This Row],[LME Zinc stock]]*Table_Merge1[[#This Row],[Nima.مقدار]]=0,"",Table_Merge1[[#This Row],[LME Zinc stock]]*Table_Merge1[[#This Row],[Nima.مقدار]]),"")</f>
        <v>111735041000</v>
      </c>
      <c r="AQ1190" s="287">
        <f>IFERROR(IF(Table_Merge1[[#This Row],[LME Zinc 3-month]]*Table_Merge1[[#This Row],[Nima.مقدار]]=0,"",Table_Merge1[[#This Row],[LME Zinc 3-month]]*Table_Merge1[[#This Row],[Nima.مقدار]]),"")</f>
        <v>165985930</v>
      </c>
      <c r="AR1190" s="288" t="str">
        <f>IFERROR(IF(Table_Merge1[[#This Row],[LME Zinc stock]]*Table_Merge1[[#This Row],[Azad.Sell]]=0,"",Table_Merge1[[#This Row],[LME Zinc stock]]*Table_Merge1[[#This Row],[Azad.Sell]]),"")</f>
        <v/>
      </c>
      <c r="AS1190" s="288" t="str">
        <f>IFERROR(IF(Table_Merge1[[#This Row],[LME Zinc 3-month]]*Table_Merge1[[#This Row],[Azad.Sell]]=0,"",Table_Merge1[[#This Row],[LME Zinc 3-month]]*Table_Merge1[[#This Row],[Azad.Sell]]),"")</f>
        <v/>
      </c>
      <c r="AT1190"/>
    </row>
    <row r="1191" spans="1:46" x14ac:dyDescent="0.25">
      <c r="A1191" s="258">
        <v>42493</v>
      </c>
      <c r="B11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1395.02.14</v>
      </c>
      <c r="C1191" s="195">
        <f t="shared" ca="1" si="54"/>
        <v>1395</v>
      </c>
      <c r="D11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191" s="195">
        <f>_xlfn.NUMBERVALUE(RIGHT(Table11[[#This Row],[تاریخ شمسی]],2))</f>
        <v>14</v>
      </c>
      <c r="F11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02-14</v>
      </c>
      <c r="G1191" s="195" t="s">
        <v>1342</v>
      </c>
      <c r="L1191" s="259">
        <v>42493</v>
      </c>
      <c r="M1191">
        <v>34537</v>
      </c>
      <c r="O1191" s="284">
        <f>IFERROR(DATE(Table7[[#This Row],[year]],MONTH(DATEVALUE(Table7[[#This Row],[month]]&amp;"1")),Table7[[#This Row],[day]]),"")</f>
        <v>43367</v>
      </c>
      <c r="P1191" s="195" t="s">
        <v>4616</v>
      </c>
      <c r="Q1191" s="195">
        <v>2018</v>
      </c>
      <c r="R1191" s="195" t="s">
        <v>3447</v>
      </c>
      <c r="S1191" s="195">
        <v>24</v>
      </c>
      <c r="T1191" s="195">
        <v>1198.75</v>
      </c>
      <c r="U1191" s="195">
        <v>2251</v>
      </c>
      <c r="V1191" s="195">
        <v>974075</v>
      </c>
      <c r="X1191" s="260">
        <v>43445</v>
      </c>
      <c r="Y1191" t="s">
        <v>8497</v>
      </c>
      <c r="Z1191" s="260">
        <v>10</v>
      </c>
      <c r="AA1191">
        <v>1397</v>
      </c>
      <c r="AB1191" s="260" t="str">
        <f ca="1">IFERROR(IFERROR(VLOOKUP(Table_Merge1[[#This Row],[Column1]],Table11[#All],2,FALSE),LEFT(AB1192,8)&amp;IF(LEN((RIGHT(AB1192,2)+1))&lt;2,"0"&amp;(RIGHT(AB1192,2)+1),(RIGHT(AB1192,2)-1))),"")</f>
        <v>1397.09.20</v>
      </c>
      <c r="AC1191" s="259" t="str">
        <f ca="1">LEFT(Table_Merge1[[#This Row],[Column2]],4)</f>
        <v>1397</v>
      </c>
      <c r="AD1191" s="259" t="str">
        <f ca="1">RIGHT(LEFT(Table_Merge1[[#This Row],[Column2]],7),2)</f>
        <v>09</v>
      </c>
      <c r="AE1191" s="259" t="str">
        <f ca="1">RIGHT(Table_Merge1[[#This Row],[Column2]],2)</f>
        <v>20</v>
      </c>
      <c r="AF1191">
        <v>9</v>
      </c>
      <c r="AG1191">
        <v>20</v>
      </c>
      <c r="AH1191" s="260">
        <v>2018</v>
      </c>
      <c r="AI1191" t="s">
        <v>3452</v>
      </c>
      <c r="AJ1191" s="260">
        <v>11</v>
      </c>
      <c r="AK1191">
        <v>1248.25</v>
      </c>
      <c r="AL1191">
        <v>1899</v>
      </c>
      <c r="AM1191">
        <v>1266575</v>
      </c>
      <c r="AO1191">
        <v>87480</v>
      </c>
      <c r="AP1191" s="287">
        <f>IFERROR(IF(Table_Merge1[[#This Row],[LME Zinc stock]]*Table_Merge1[[#This Row],[Nima.مقدار]]=0,"",Table_Merge1[[#This Row],[LME Zinc stock]]*Table_Merge1[[#This Row],[Nima.مقدار]]),"")</f>
        <v>110799981000</v>
      </c>
      <c r="AQ1191" s="287">
        <f>IFERROR(IF(Table_Merge1[[#This Row],[LME Zinc 3-month]]*Table_Merge1[[#This Row],[Nima.مقدار]]=0,"",Table_Merge1[[#This Row],[LME Zinc 3-month]]*Table_Merge1[[#This Row],[Nima.مقدار]]),"")</f>
        <v>166124520</v>
      </c>
      <c r="AR1191" s="288" t="str">
        <f>IFERROR(IF(Table_Merge1[[#This Row],[LME Zinc stock]]*Table_Merge1[[#This Row],[Azad.Sell]]=0,"",Table_Merge1[[#This Row],[LME Zinc stock]]*Table_Merge1[[#This Row],[Azad.Sell]]),"")</f>
        <v/>
      </c>
      <c r="AS1191" s="288" t="str">
        <f>IFERROR(IF(Table_Merge1[[#This Row],[LME Zinc 3-month]]*Table_Merge1[[#This Row],[Azad.Sell]]=0,"",Table_Merge1[[#This Row],[LME Zinc 3-month]]*Table_Merge1[[#This Row],[Azad.Sell]]),"")</f>
        <v/>
      </c>
      <c r="AT1191"/>
    </row>
    <row r="1192" spans="1:46" x14ac:dyDescent="0.25">
      <c r="A1192" s="258">
        <v>42494</v>
      </c>
      <c r="B11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1395.02.15</v>
      </c>
      <c r="C1192" s="195">
        <f t="shared" ca="1" si="54"/>
        <v>1395</v>
      </c>
      <c r="D11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192" s="195">
        <f>_xlfn.NUMBERVALUE(RIGHT(Table11[[#This Row],[تاریخ شمسی]],2))</f>
        <v>15</v>
      </c>
      <c r="F11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02-15</v>
      </c>
      <c r="G1192" s="195" t="s">
        <v>1343</v>
      </c>
      <c r="L1192" s="259">
        <v>42494</v>
      </c>
      <c r="M1192">
        <v>34462</v>
      </c>
      <c r="O1192" s="283">
        <f>IFERROR(DATE(Table7[[#This Row],[year]],MONTH(DATEVALUE(Table7[[#This Row],[month]]&amp;"1")),Table7[[#This Row],[day]]),"")</f>
        <v>43364</v>
      </c>
      <c r="P1192" s="257" t="s">
        <v>4617</v>
      </c>
      <c r="Q1192" s="257">
        <v>2018</v>
      </c>
      <c r="R1192" s="257" t="s">
        <v>3447</v>
      </c>
      <c r="S1192" s="257">
        <v>21</v>
      </c>
      <c r="T1192" s="257">
        <v>1207.5999999999999</v>
      </c>
      <c r="U1192" s="257">
        <v>2176</v>
      </c>
      <c r="V1192" s="257">
        <v>979800</v>
      </c>
      <c r="X1192" s="260">
        <v>43444</v>
      </c>
      <c r="Y1192" t="s">
        <v>8496</v>
      </c>
      <c r="Z1192" s="260">
        <v>10</v>
      </c>
      <c r="AA1192">
        <v>1397</v>
      </c>
      <c r="AB1192" s="260" t="str">
        <f ca="1">IFERROR(IFERROR(VLOOKUP(Table_Merge1[[#This Row],[Column1]],Table11[#All],2,FALSE),LEFT(AB1193,8)&amp;IF(LEN((RIGHT(AB1193,2)+1))&lt;2,"0"&amp;(RIGHT(AB1193,2)+1),(RIGHT(AB1193,2)-1))),"")</f>
        <v>1397.09.19</v>
      </c>
      <c r="AC1192" s="259" t="str">
        <f ca="1">LEFT(Table_Merge1[[#This Row],[Column2]],4)</f>
        <v>1397</v>
      </c>
      <c r="AD1192" s="259" t="str">
        <f ca="1">RIGHT(LEFT(Table_Merge1[[#This Row],[Column2]],7),2)</f>
        <v>09</v>
      </c>
      <c r="AE1192" s="259" t="str">
        <f ca="1">RIGHT(Table_Merge1[[#This Row],[Column2]],2)</f>
        <v>19</v>
      </c>
      <c r="AF1192">
        <v>9</v>
      </c>
      <c r="AG1192">
        <v>19</v>
      </c>
      <c r="AH1192" s="260">
        <v>2018</v>
      </c>
      <c r="AI1192" t="s">
        <v>3452</v>
      </c>
      <c r="AJ1192" s="260">
        <v>10</v>
      </c>
      <c r="AK1192">
        <v>1246.8</v>
      </c>
      <c r="AL1192">
        <v>1912</v>
      </c>
      <c r="AM1192">
        <v>1265250</v>
      </c>
      <c r="AO1192">
        <v>87480</v>
      </c>
      <c r="AP1192" s="287">
        <f>IFERROR(IF(Table_Merge1[[#This Row],[LME Zinc stock]]*Table_Merge1[[#This Row],[Nima.مقدار]]=0,"",Table_Merge1[[#This Row],[LME Zinc stock]]*Table_Merge1[[#This Row],[Nima.مقدار]]),"")</f>
        <v>110684070000</v>
      </c>
      <c r="AQ1192" s="287">
        <f>IFERROR(IF(Table_Merge1[[#This Row],[LME Zinc 3-month]]*Table_Merge1[[#This Row],[Nima.مقدار]]=0,"",Table_Merge1[[#This Row],[LME Zinc 3-month]]*Table_Merge1[[#This Row],[Nima.مقدار]]),"")</f>
        <v>167261760</v>
      </c>
      <c r="AR1192" s="288" t="str">
        <f>IFERROR(IF(Table_Merge1[[#This Row],[LME Zinc stock]]*Table_Merge1[[#This Row],[Azad.Sell]]=0,"",Table_Merge1[[#This Row],[LME Zinc stock]]*Table_Merge1[[#This Row],[Azad.Sell]]),"")</f>
        <v/>
      </c>
      <c r="AS1192" s="288" t="str">
        <f>IFERROR(IF(Table_Merge1[[#This Row],[LME Zinc 3-month]]*Table_Merge1[[#This Row],[Azad.Sell]]=0,"",Table_Merge1[[#This Row],[LME Zinc 3-month]]*Table_Merge1[[#This Row],[Azad.Sell]]),"")</f>
        <v/>
      </c>
      <c r="AT1192"/>
    </row>
    <row r="1193" spans="1:46" x14ac:dyDescent="0.25">
      <c r="A1193" s="258">
        <v>42497</v>
      </c>
      <c r="B11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1395.02.18</v>
      </c>
      <c r="C1193" s="195">
        <f t="shared" ca="1" si="54"/>
        <v>1395</v>
      </c>
      <c r="D11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193" s="195">
        <f>_xlfn.NUMBERVALUE(RIGHT(Table11[[#This Row],[تاریخ شمسی]],2))</f>
        <v>18</v>
      </c>
      <c r="F11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02-18</v>
      </c>
      <c r="G1193" s="195" t="s">
        <v>1344</v>
      </c>
      <c r="L1193" s="259">
        <v>42497</v>
      </c>
      <c r="M1193">
        <v>34338</v>
      </c>
      <c r="O1193" s="284">
        <f>IFERROR(DATE(Table7[[#This Row],[year]],MONTH(DATEVALUE(Table7[[#This Row],[month]]&amp;"1")),Table7[[#This Row],[day]]),"")</f>
        <v>43363</v>
      </c>
      <c r="P1193" s="195" t="s">
        <v>4618</v>
      </c>
      <c r="Q1193" s="195">
        <v>2018</v>
      </c>
      <c r="R1193" s="195" t="s">
        <v>3447</v>
      </c>
      <c r="S1193" s="195">
        <v>20</v>
      </c>
      <c r="T1193" s="195">
        <v>1203</v>
      </c>
      <c r="U1193" s="195">
        <v>2093</v>
      </c>
      <c r="V1193" s="195">
        <v>983250</v>
      </c>
      <c r="X1193" s="260">
        <v>43441</v>
      </c>
      <c r="Y1193" t="s">
        <v>8495</v>
      </c>
      <c r="Z1193" s="260">
        <v>10</v>
      </c>
      <c r="AA1193">
        <v>1397</v>
      </c>
      <c r="AB1193" s="260" t="str">
        <f ca="1">IFERROR(IFERROR(VLOOKUP(Table_Merge1[[#This Row],[Column1]],Table11[#All],2,FALSE),LEFT(AB1194,8)&amp;IF(LEN((RIGHT(AB1194,2)+1))&lt;2,"0"&amp;(RIGHT(AB1194,2)+1),(RIGHT(AB1194,2)-1))),"")</f>
        <v>1397.09.16</v>
      </c>
      <c r="AC1193" s="259" t="str">
        <f ca="1">LEFT(Table_Merge1[[#This Row],[Column2]],4)</f>
        <v>1397</v>
      </c>
      <c r="AD1193" s="259" t="str">
        <f ca="1">RIGHT(LEFT(Table_Merge1[[#This Row],[Column2]],7),2)</f>
        <v>09</v>
      </c>
      <c r="AE1193" s="259" t="str">
        <f ca="1">RIGHT(Table_Merge1[[#This Row],[Column2]],2)</f>
        <v>16</v>
      </c>
      <c r="AF1193">
        <v>9</v>
      </c>
      <c r="AG1193">
        <v>16</v>
      </c>
      <c r="AH1193" s="260">
        <v>2018</v>
      </c>
      <c r="AI1193" t="s">
        <v>3452</v>
      </c>
      <c r="AJ1193" s="260">
        <v>7</v>
      </c>
      <c r="AK1193">
        <v>1241.2</v>
      </c>
      <c r="AL1193">
        <v>1923.5</v>
      </c>
      <c r="AM1193">
        <v>1254125</v>
      </c>
      <c r="AO1193">
        <v>93240</v>
      </c>
      <c r="AP1193" s="287">
        <f>IFERROR(IF(Table_Merge1[[#This Row],[LME Zinc stock]]*Table_Merge1[[#This Row],[Nima.مقدار]]=0,"",Table_Merge1[[#This Row],[LME Zinc stock]]*Table_Merge1[[#This Row],[Nima.مقدار]]),"")</f>
        <v>116934615000</v>
      </c>
      <c r="AQ1193" s="287">
        <f>IFERROR(IF(Table_Merge1[[#This Row],[LME Zinc 3-month]]*Table_Merge1[[#This Row],[Nima.مقدار]]=0,"",Table_Merge1[[#This Row],[LME Zinc 3-month]]*Table_Merge1[[#This Row],[Nima.مقدار]]),"")</f>
        <v>179347140</v>
      </c>
      <c r="AR1193" s="288" t="str">
        <f>IFERROR(IF(Table_Merge1[[#This Row],[LME Zinc stock]]*Table_Merge1[[#This Row],[Azad.Sell]]=0,"",Table_Merge1[[#This Row],[LME Zinc stock]]*Table_Merge1[[#This Row],[Azad.Sell]]),"")</f>
        <v/>
      </c>
      <c r="AS1193" s="288" t="str">
        <f>IFERROR(IF(Table_Merge1[[#This Row],[LME Zinc 3-month]]*Table_Merge1[[#This Row],[Azad.Sell]]=0,"",Table_Merge1[[#This Row],[LME Zinc 3-month]]*Table_Merge1[[#This Row],[Azad.Sell]]),"")</f>
        <v/>
      </c>
      <c r="AT1193"/>
    </row>
    <row r="1194" spans="1:46" x14ac:dyDescent="0.25">
      <c r="A1194" s="258">
        <v>42498</v>
      </c>
      <c r="B11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1395.02.19</v>
      </c>
      <c r="C1194" s="195">
        <f t="shared" ca="1" si="54"/>
        <v>1395</v>
      </c>
      <c r="D11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194" s="195">
        <f>_xlfn.NUMBERVALUE(RIGHT(Table11[[#This Row],[تاریخ شمسی]],2))</f>
        <v>19</v>
      </c>
      <c r="F11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02-19</v>
      </c>
      <c r="G1194" s="195" t="s">
        <v>1345</v>
      </c>
      <c r="L1194" s="259">
        <v>42498</v>
      </c>
      <c r="M1194">
        <v>34426</v>
      </c>
      <c r="O1194" s="283">
        <f>IFERROR(DATE(Table7[[#This Row],[year]],MONTH(DATEVALUE(Table7[[#This Row],[month]]&amp;"1")),Table7[[#This Row],[day]]),"")</f>
        <v>43362</v>
      </c>
      <c r="P1194" s="257" t="s">
        <v>4619</v>
      </c>
      <c r="Q1194" s="257">
        <v>2018</v>
      </c>
      <c r="R1194" s="257" t="s">
        <v>3447</v>
      </c>
      <c r="S1194" s="257">
        <v>19</v>
      </c>
      <c r="T1194" s="257">
        <v>1200.2</v>
      </c>
      <c r="U1194" s="257">
        <v>2064</v>
      </c>
      <c r="V1194" s="257">
        <v>987800</v>
      </c>
      <c r="X1194" s="260">
        <v>43440</v>
      </c>
      <c r="Y1194" t="s">
        <v>8494</v>
      </c>
      <c r="Z1194" s="260">
        <v>10</v>
      </c>
      <c r="AA1194">
        <v>1397</v>
      </c>
      <c r="AB1194" s="260" t="str">
        <f ca="1">IFERROR(IFERROR(VLOOKUP(Table_Merge1[[#This Row],[Column1]],Table11[#All],2,FALSE),LEFT(AB1195,8)&amp;IF(LEN((RIGHT(AB1195,2)+1))&lt;2,"0"&amp;(RIGHT(AB1195,2)+1),(RIGHT(AB1195,2)-1))),"")</f>
        <v>1397.09.15</v>
      </c>
      <c r="AC1194" s="259" t="str">
        <f ca="1">LEFT(Table_Merge1[[#This Row],[Column2]],4)</f>
        <v>1397</v>
      </c>
      <c r="AD1194" s="259" t="str">
        <f ca="1">RIGHT(LEFT(Table_Merge1[[#This Row],[Column2]],7),2)</f>
        <v>09</v>
      </c>
      <c r="AE1194" s="259" t="str">
        <f ca="1">RIGHT(Table_Merge1[[#This Row],[Column2]],2)</f>
        <v>15</v>
      </c>
      <c r="AF1194">
        <v>9</v>
      </c>
      <c r="AG1194">
        <v>15</v>
      </c>
      <c r="AH1194" s="260">
        <v>2018</v>
      </c>
      <c r="AI1194" t="s">
        <v>3452</v>
      </c>
      <c r="AJ1194" s="260">
        <v>6</v>
      </c>
      <c r="AK1194">
        <v>1236.45</v>
      </c>
      <c r="AL1194">
        <v>1929</v>
      </c>
      <c r="AM1194">
        <v>1255925</v>
      </c>
      <c r="AO1194">
        <v>92480</v>
      </c>
      <c r="AP1194" s="287">
        <f>IFERROR(IF(Table_Merge1[[#This Row],[LME Zinc stock]]*Table_Merge1[[#This Row],[Nima.مقدار]]=0,"",Table_Merge1[[#This Row],[LME Zinc stock]]*Table_Merge1[[#This Row],[Nima.مقدار]]),"")</f>
        <v>116147944000</v>
      </c>
      <c r="AQ1194" s="287">
        <f>IFERROR(IF(Table_Merge1[[#This Row],[LME Zinc 3-month]]*Table_Merge1[[#This Row],[Nima.مقدار]]=0,"",Table_Merge1[[#This Row],[LME Zinc 3-month]]*Table_Merge1[[#This Row],[Nima.مقدار]]),"")</f>
        <v>178393920</v>
      </c>
      <c r="AR1194" s="288" t="str">
        <f>IFERROR(IF(Table_Merge1[[#This Row],[LME Zinc stock]]*Table_Merge1[[#This Row],[Azad.Sell]]=0,"",Table_Merge1[[#This Row],[LME Zinc stock]]*Table_Merge1[[#This Row],[Azad.Sell]]),"")</f>
        <v/>
      </c>
      <c r="AS1194" s="288" t="str">
        <f>IFERROR(IF(Table_Merge1[[#This Row],[LME Zinc 3-month]]*Table_Merge1[[#This Row],[Azad.Sell]]=0,"",Table_Merge1[[#This Row],[LME Zinc 3-month]]*Table_Merge1[[#This Row],[Azad.Sell]]),"")</f>
        <v/>
      </c>
      <c r="AT1194"/>
    </row>
    <row r="1195" spans="1:46" x14ac:dyDescent="0.25">
      <c r="A1195" s="258">
        <v>42499</v>
      </c>
      <c r="B11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1395.02.20</v>
      </c>
      <c r="C1195" s="195">
        <f t="shared" ca="1" si="54"/>
        <v>1395</v>
      </c>
      <c r="D11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195" s="195">
        <f>_xlfn.NUMBERVALUE(RIGHT(Table11[[#This Row],[تاریخ شمسی]],2))</f>
        <v>20</v>
      </c>
      <c r="F11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02-20</v>
      </c>
      <c r="G1195" s="195" t="s">
        <v>1346</v>
      </c>
      <c r="L1195" s="259">
        <v>42499</v>
      </c>
      <c r="M1195">
        <v>34406</v>
      </c>
      <c r="O1195" s="284">
        <f>IFERROR(DATE(Table7[[#This Row],[year]],MONTH(DATEVALUE(Table7[[#This Row],[month]]&amp;"1")),Table7[[#This Row],[day]]),"")</f>
        <v>43361</v>
      </c>
      <c r="P1195" s="195" t="s">
        <v>4620</v>
      </c>
      <c r="Q1195" s="195">
        <v>2018</v>
      </c>
      <c r="R1195" s="195" t="s">
        <v>3447</v>
      </c>
      <c r="S1195" s="195">
        <v>18</v>
      </c>
      <c r="T1195" s="195">
        <v>1201.9000000000001</v>
      </c>
      <c r="U1195" s="195" t="s">
        <v>3621</v>
      </c>
      <c r="V1195" s="195" t="s">
        <v>3621</v>
      </c>
      <c r="X1195" s="260">
        <v>43439</v>
      </c>
      <c r="Y1195" t="s">
        <v>8493</v>
      </c>
      <c r="Z1195" s="260">
        <v>10</v>
      </c>
      <c r="AA1195">
        <v>1397</v>
      </c>
      <c r="AB1195" s="260" t="str">
        <f ca="1">IFERROR(IFERROR(VLOOKUP(Table_Merge1[[#This Row],[Column1]],Table11[#All],2,FALSE),LEFT(AB1196,8)&amp;IF(LEN((RIGHT(AB1196,2)+1))&lt;2,"0"&amp;(RIGHT(AB1196,2)+1),(RIGHT(AB1196,2)-1))),"")</f>
        <v>1397.09.14</v>
      </c>
      <c r="AC1195" s="259" t="str">
        <f ca="1">LEFT(Table_Merge1[[#This Row],[Column2]],4)</f>
        <v>1397</v>
      </c>
      <c r="AD1195" s="259" t="str">
        <f ca="1">RIGHT(LEFT(Table_Merge1[[#This Row],[Column2]],7),2)</f>
        <v>09</v>
      </c>
      <c r="AE1195" s="259" t="str">
        <f ca="1">RIGHT(Table_Merge1[[#This Row],[Column2]],2)</f>
        <v>14</v>
      </c>
      <c r="AF1195">
        <v>9</v>
      </c>
      <c r="AG1195">
        <v>14</v>
      </c>
      <c r="AH1195" s="260">
        <v>2018</v>
      </c>
      <c r="AI1195" t="s">
        <v>3452</v>
      </c>
      <c r="AJ1195" s="260">
        <v>5</v>
      </c>
      <c r="AK1195">
        <v>1236.1500000000001</v>
      </c>
      <c r="AL1195">
        <v>1942</v>
      </c>
      <c r="AM1195">
        <v>1227325</v>
      </c>
      <c r="AO1195">
        <v>91990</v>
      </c>
      <c r="AP1195" s="287">
        <f>IFERROR(IF(Table_Merge1[[#This Row],[LME Zinc stock]]*Table_Merge1[[#This Row],[Nima.مقدار]]=0,"",Table_Merge1[[#This Row],[LME Zinc stock]]*Table_Merge1[[#This Row],[Nima.مقدار]]),"")</f>
        <v>112901626750</v>
      </c>
      <c r="AQ1195" s="287">
        <f>IFERROR(IF(Table_Merge1[[#This Row],[LME Zinc 3-month]]*Table_Merge1[[#This Row],[Nima.مقدار]]=0,"",Table_Merge1[[#This Row],[LME Zinc 3-month]]*Table_Merge1[[#This Row],[Nima.مقدار]]),"")</f>
        <v>178644580</v>
      </c>
      <c r="AR1195" s="288" t="str">
        <f>IFERROR(IF(Table_Merge1[[#This Row],[LME Zinc stock]]*Table_Merge1[[#This Row],[Azad.Sell]]=0,"",Table_Merge1[[#This Row],[LME Zinc stock]]*Table_Merge1[[#This Row],[Azad.Sell]]),"")</f>
        <v/>
      </c>
      <c r="AS1195" s="288" t="str">
        <f>IFERROR(IF(Table_Merge1[[#This Row],[LME Zinc 3-month]]*Table_Merge1[[#This Row],[Azad.Sell]]=0,"",Table_Merge1[[#This Row],[LME Zinc 3-month]]*Table_Merge1[[#This Row],[Azad.Sell]]),"")</f>
        <v/>
      </c>
      <c r="AT1195"/>
    </row>
    <row r="1196" spans="1:46" x14ac:dyDescent="0.25">
      <c r="A1196" s="258">
        <v>42500</v>
      </c>
      <c r="B11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1395.02.21</v>
      </c>
      <c r="C1196" s="195">
        <f t="shared" ca="1" si="54"/>
        <v>1395</v>
      </c>
      <c r="D11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196" s="195">
        <f>_xlfn.NUMBERVALUE(RIGHT(Table11[[#This Row],[تاریخ شمسی]],2))</f>
        <v>21</v>
      </c>
      <c r="F11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02-21</v>
      </c>
      <c r="G1196" s="195" t="s">
        <v>1347</v>
      </c>
      <c r="L1196" s="259">
        <v>42500</v>
      </c>
      <c r="M1196">
        <v>34444</v>
      </c>
      <c r="O1196" s="283">
        <f>IFERROR(DATE(Table7[[#This Row],[year]],MONTH(DATEVALUE(Table7[[#This Row],[month]]&amp;"1")),Table7[[#This Row],[day]]),"")</f>
        <v>43360</v>
      </c>
      <c r="P1196" s="257" t="s">
        <v>4621</v>
      </c>
      <c r="Q1196" s="257">
        <v>2018</v>
      </c>
      <c r="R1196" s="257" t="s">
        <v>3447</v>
      </c>
      <c r="S1196" s="257">
        <v>17</v>
      </c>
      <c r="T1196" s="257">
        <v>1201.95</v>
      </c>
      <c r="U1196" s="257">
        <v>2034</v>
      </c>
      <c r="V1196" s="257">
        <v>990550</v>
      </c>
      <c r="X1196" s="260">
        <v>43438</v>
      </c>
      <c r="Y1196" t="s">
        <v>8492</v>
      </c>
      <c r="Z1196" s="260">
        <v>10</v>
      </c>
      <c r="AA1196">
        <v>1397</v>
      </c>
      <c r="AB1196" s="260" t="str">
        <f ca="1">IFERROR(IFERROR(VLOOKUP(Table_Merge1[[#This Row],[Column1]],Table11[#All],2,FALSE),LEFT(AB1197,8)&amp;IF(LEN((RIGHT(AB1197,2)+1))&lt;2,"0"&amp;(RIGHT(AB1197,2)+1),(RIGHT(AB1197,2)-1))),"")</f>
        <v>1397.09.13</v>
      </c>
      <c r="AC1196" s="259" t="str">
        <f ca="1">LEFT(Table_Merge1[[#This Row],[Column2]],4)</f>
        <v>1397</v>
      </c>
      <c r="AD1196" s="259" t="str">
        <f ca="1">RIGHT(LEFT(Table_Merge1[[#This Row],[Column2]],7),2)</f>
        <v>09</v>
      </c>
      <c r="AE1196" s="259" t="str">
        <f ca="1">RIGHT(Table_Merge1[[#This Row],[Column2]],2)</f>
        <v>13</v>
      </c>
      <c r="AF1196">
        <v>9</v>
      </c>
      <c r="AG1196">
        <v>13</v>
      </c>
      <c r="AH1196" s="260">
        <v>2018</v>
      </c>
      <c r="AI1196" t="s">
        <v>3452</v>
      </c>
      <c r="AJ1196" s="260">
        <v>4</v>
      </c>
      <c r="AK1196">
        <v>1239.25</v>
      </c>
      <c r="AL1196">
        <v>1925</v>
      </c>
      <c r="AM1196">
        <v>1169625</v>
      </c>
      <c r="AO1196">
        <v>91990</v>
      </c>
      <c r="AP1196" s="287">
        <f>IFERROR(IF(Table_Merge1[[#This Row],[LME Zinc stock]]*Table_Merge1[[#This Row],[Nima.مقدار]]=0,"",Table_Merge1[[#This Row],[LME Zinc stock]]*Table_Merge1[[#This Row],[Nima.مقدار]]),"")</f>
        <v>107593803750</v>
      </c>
      <c r="AQ1196" s="287">
        <f>IFERROR(IF(Table_Merge1[[#This Row],[LME Zinc 3-month]]*Table_Merge1[[#This Row],[Nima.مقدار]]=0,"",Table_Merge1[[#This Row],[LME Zinc 3-month]]*Table_Merge1[[#This Row],[Nima.مقدار]]),"")</f>
        <v>177080750</v>
      </c>
      <c r="AR1196" s="288" t="str">
        <f>IFERROR(IF(Table_Merge1[[#This Row],[LME Zinc stock]]*Table_Merge1[[#This Row],[Azad.Sell]]=0,"",Table_Merge1[[#This Row],[LME Zinc stock]]*Table_Merge1[[#This Row],[Azad.Sell]]),"")</f>
        <v/>
      </c>
      <c r="AS1196" s="288" t="str">
        <f>IFERROR(IF(Table_Merge1[[#This Row],[LME Zinc 3-month]]*Table_Merge1[[#This Row],[Azad.Sell]]=0,"",Table_Merge1[[#This Row],[LME Zinc 3-month]]*Table_Merge1[[#This Row],[Azad.Sell]]),"")</f>
        <v/>
      </c>
      <c r="AT1196"/>
    </row>
    <row r="1197" spans="1:46" x14ac:dyDescent="0.25">
      <c r="A1197" s="258">
        <v>42501</v>
      </c>
      <c r="B11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1395.02.22</v>
      </c>
      <c r="C1197" s="195">
        <f t="shared" ca="1" si="54"/>
        <v>1395</v>
      </c>
      <c r="D11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197" s="195">
        <f>_xlfn.NUMBERVALUE(RIGHT(Table11[[#This Row],[تاریخ شمسی]],2))</f>
        <v>22</v>
      </c>
      <c r="F11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02-22</v>
      </c>
      <c r="G1197" s="195" t="s">
        <v>1348</v>
      </c>
      <c r="L1197" s="259">
        <v>42501</v>
      </c>
      <c r="M1197">
        <v>34479</v>
      </c>
      <c r="O1197" s="284">
        <f>IFERROR(DATE(Table7[[#This Row],[year]],MONTH(DATEVALUE(Table7[[#This Row],[month]]&amp;"1")),Table7[[#This Row],[day]]),"")</f>
        <v>43357</v>
      </c>
      <c r="P1197" s="195" t="s">
        <v>4622</v>
      </c>
      <c r="Q1197" s="195">
        <v>2018</v>
      </c>
      <c r="R1197" s="195" t="s">
        <v>3447</v>
      </c>
      <c r="S1197" s="195">
        <v>14</v>
      </c>
      <c r="T1197" s="195">
        <v>1209.8</v>
      </c>
      <c r="U1197" s="195">
        <v>2051.5</v>
      </c>
      <c r="V1197" s="195">
        <v>994625</v>
      </c>
      <c r="X1197" s="260">
        <v>43437</v>
      </c>
      <c r="Y1197" t="s">
        <v>8491</v>
      </c>
      <c r="Z1197" s="260">
        <v>10</v>
      </c>
      <c r="AA1197">
        <v>1397</v>
      </c>
      <c r="AB1197" s="260" t="str">
        <f ca="1">IFERROR(IFERROR(VLOOKUP(Table_Merge1[[#This Row],[Column1]],Table11[#All],2,FALSE),LEFT(AB1198,8)&amp;IF(LEN((RIGHT(AB1198,2)+1))&lt;2,"0"&amp;(RIGHT(AB1198,2)+1),(RIGHT(AB1198,2)-1))),"")</f>
        <v>1397.09.12</v>
      </c>
      <c r="AC1197" s="259" t="str">
        <f ca="1">LEFT(Table_Merge1[[#This Row],[Column2]],4)</f>
        <v>1397</v>
      </c>
      <c r="AD1197" s="259" t="str">
        <f ca="1">RIGHT(LEFT(Table_Merge1[[#This Row],[Column2]],7),2)</f>
        <v>09</v>
      </c>
      <c r="AE1197" s="259" t="str">
        <f ca="1">RIGHT(Table_Merge1[[#This Row],[Column2]],2)</f>
        <v>12</v>
      </c>
      <c r="AF1197">
        <v>9</v>
      </c>
      <c r="AG1197">
        <v>12</v>
      </c>
      <c r="AH1197" s="260">
        <v>2018</v>
      </c>
      <c r="AI1197" t="s">
        <v>3452</v>
      </c>
      <c r="AJ1197" s="260">
        <v>3</v>
      </c>
      <c r="AK1197">
        <v>1231.05</v>
      </c>
      <c r="AL1197">
        <v>1921</v>
      </c>
      <c r="AM1197">
        <v>1150100</v>
      </c>
      <c r="AO1197">
        <v>91720</v>
      </c>
      <c r="AP1197" s="287">
        <f>IFERROR(IF(Table_Merge1[[#This Row],[LME Zinc stock]]*Table_Merge1[[#This Row],[Nima.مقدار]]=0,"",Table_Merge1[[#This Row],[LME Zinc stock]]*Table_Merge1[[#This Row],[Nima.مقدار]]),"")</f>
        <v>105487172000</v>
      </c>
      <c r="AQ1197" s="287">
        <f>IFERROR(IF(Table_Merge1[[#This Row],[LME Zinc 3-month]]*Table_Merge1[[#This Row],[Nima.مقدار]]=0,"",Table_Merge1[[#This Row],[LME Zinc 3-month]]*Table_Merge1[[#This Row],[Nima.مقدار]]),"")</f>
        <v>176194120</v>
      </c>
      <c r="AR1197" s="288" t="str">
        <f>IFERROR(IF(Table_Merge1[[#This Row],[LME Zinc stock]]*Table_Merge1[[#This Row],[Azad.Sell]]=0,"",Table_Merge1[[#This Row],[LME Zinc stock]]*Table_Merge1[[#This Row],[Azad.Sell]]),"")</f>
        <v/>
      </c>
      <c r="AS1197" s="288" t="str">
        <f>IFERROR(IF(Table_Merge1[[#This Row],[LME Zinc 3-month]]*Table_Merge1[[#This Row],[Azad.Sell]]=0,"",Table_Merge1[[#This Row],[LME Zinc 3-month]]*Table_Merge1[[#This Row],[Azad.Sell]]),"")</f>
        <v/>
      </c>
      <c r="AT1197"/>
    </row>
    <row r="1198" spans="1:46" x14ac:dyDescent="0.25">
      <c r="A1198" s="258">
        <v>42502</v>
      </c>
      <c r="B11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1395.02.23</v>
      </c>
      <c r="C1198" s="195">
        <f t="shared" ca="1" si="54"/>
        <v>1395</v>
      </c>
      <c r="D11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198" s="195">
        <f>_xlfn.NUMBERVALUE(RIGHT(Table11[[#This Row],[تاریخ شمسی]],2))</f>
        <v>23</v>
      </c>
      <c r="F11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02-23</v>
      </c>
      <c r="G1198" s="195" t="s">
        <v>1349</v>
      </c>
      <c r="L1198" s="259">
        <v>42502</v>
      </c>
      <c r="M1198">
        <v>34267</v>
      </c>
      <c r="O1198" s="283">
        <f>IFERROR(DATE(Table7[[#This Row],[year]],MONTH(DATEVALUE(Table7[[#This Row],[month]]&amp;"1")),Table7[[#This Row],[day]]),"")</f>
        <v>43356</v>
      </c>
      <c r="P1198" s="257" t="s">
        <v>4623</v>
      </c>
      <c r="Q1198" s="257">
        <v>2018</v>
      </c>
      <c r="R1198" s="257" t="s">
        <v>3447</v>
      </c>
      <c r="S1198" s="257">
        <v>13</v>
      </c>
      <c r="T1198" s="257">
        <v>1206.6500000000001</v>
      </c>
      <c r="U1198" s="257">
        <v>2081</v>
      </c>
      <c r="V1198" s="257">
        <v>999925</v>
      </c>
      <c r="X1198" s="260">
        <v>43434</v>
      </c>
      <c r="Y1198" t="s">
        <v>8490</v>
      </c>
      <c r="Z1198" s="260">
        <v>10</v>
      </c>
      <c r="AA1198">
        <v>1397</v>
      </c>
      <c r="AB1198" s="260" t="str">
        <f ca="1">IFERROR(IFERROR(VLOOKUP(Table_Merge1[[#This Row],[Column1]],Table11[#All],2,FALSE),LEFT(AB1199,8)&amp;IF(LEN((RIGHT(AB1199,2)+1))&lt;2,"0"&amp;(RIGHT(AB1199,2)+1),(RIGHT(AB1199,2)-1))),"")</f>
        <v>1397.09.09</v>
      </c>
      <c r="AC1198" s="259" t="str">
        <f ca="1">LEFT(Table_Merge1[[#This Row],[Column2]],4)</f>
        <v>1397</v>
      </c>
      <c r="AD1198" s="259" t="str">
        <f ca="1">RIGHT(LEFT(Table_Merge1[[#This Row],[Column2]],7),2)</f>
        <v>09</v>
      </c>
      <c r="AE1198" s="259" t="str">
        <f ca="1">RIGHT(Table_Merge1[[#This Row],[Column2]],2)</f>
        <v>09</v>
      </c>
      <c r="AF1198">
        <v>9</v>
      </c>
      <c r="AG1198">
        <v>9</v>
      </c>
      <c r="AH1198" s="260">
        <v>2018</v>
      </c>
      <c r="AI1198" t="s">
        <v>3450</v>
      </c>
      <c r="AJ1198" s="260">
        <v>30</v>
      </c>
      <c r="AK1198">
        <v>1220.45</v>
      </c>
      <c r="AL1198">
        <v>1937</v>
      </c>
      <c r="AM1198">
        <v>1071425</v>
      </c>
      <c r="AO1198">
        <v>91920</v>
      </c>
      <c r="AP1198" s="287">
        <f>IFERROR(IF(Table_Merge1[[#This Row],[LME Zinc stock]]*Table_Merge1[[#This Row],[Nima.مقدار]]=0,"",Table_Merge1[[#This Row],[LME Zinc stock]]*Table_Merge1[[#This Row],[Nima.مقدار]]),"")</f>
        <v>98485386000</v>
      </c>
      <c r="AQ1198" s="287">
        <f>IFERROR(IF(Table_Merge1[[#This Row],[LME Zinc 3-month]]*Table_Merge1[[#This Row],[Nima.مقدار]]=0,"",Table_Merge1[[#This Row],[LME Zinc 3-month]]*Table_Merge1[[#This Row],[Nima.مقدار]]),"")</f>
        <v>178049040</v>
      </c>
      <c r="AR1198" s="288" t="str">
        <f>IFERROR(IF(Table_Merge1[[#This Row],[LME Zinc stock]]*Table_Merge1[[#This Row],[Azad.Sell]]=0,"",Table_Merge1[[#This Row],[LME Zinc stock]]*Table_Merge1[[#This Row],[Azad.Sell]]),"")</f>
        <v/>
      </c>
      <c r="AS1198" s="288" t="str">
        <f>IFERROR(IF(Table_Merge1[[#This Row],[LME Zinc 3-month]]*Table_Merge1[[#This Row],[Azad.Sell]]=0,"",Table_Merge1[[#This Row],[LME Zinc 3-month]]*Table_Merge1[[#This Row],[Azad.Sell]]),"")</f>
        <v/>
      </c>
      <c r="AT1198"/>
    </row>
    <row r="1199" spans="1:46" x14ac:dyDescent="0.25">
      <c r="A1199" s="258">
        <v>42504</v>
      </c>
      <c r="B11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1395.02.25</v>
      </c>
      <c r="C1199" s="195">
        <f t="shared" ca="1" si="54"/>
        <v>1395</v>
      </c>
      <c r="D11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199" s="195">
        <f>_xlfn.NUMBERVALUE(RIGHT(Table11[[#This Row],[تاریخ شمسی]],2))</f>
        <v>25</v>
      </c>
      <c r="F11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02-25</v>
      </c>
      <c r="G1199" s="195" t="s">
        <v>1350</v>
      </c>
      <c r="L1199" s="259">
        <v>42504</v>
      </c>
      <c r="M1199">
        <v>34418</v>
      </c>
      <c r="O1199" s="284">
        <f>IFERROR(DATE(Table7[[#This Row],[year]],MONTH(DATEVALUE(Table7[[#This Row],[month]]&amp;"1")),Table7[[#This Row],[day]]),"")</f>
        <v>43355</v>
      </c>
      <c r="P1199" s="195" t="s">
        <v>4624</v>
      </c>
      <c r="Q1199" s="195">
        <v>2018</v>
      </c>
      <c r="R1199" s="195" t="s">
        <v>3447</v>
      </c>
      <c r="S1199" s="195">
        <v>12</v>
      </c>
      <c r="T1199" s="195">
        <v>1197.8</v>
      </c>
      <c r="U1199" s="195">
        <v>2054.5</v>
      </c>
      <c r="V1199" s="195">
        <v>1006775</v>
      </c>
      <c r="X1199" s="260">
        <v>43433</v>
      </c>
      <c r="Y1199" t="s">
        <v>8489</v>
      </c>
      <c r="Z1199" s="260">
        <v>10</v>
      </c>
      <c r="AA1199">
        <v>1397</v>
      </c>
      <c r="AB1199" s="260" t="str">
        <f ca="1">IFERROR(IFERROR(VLOOKUP(Table_Merge1[[#This Row],[Column1]],Table11[#All],2,FALSE),LEFT(AB1200,8)&amp;IF(LEN((RIGHT(AB1200,2)+1))&lt;2,"0"&amp;(RIGHT(AB1200,2)+1),(RIGHT(AB1200,2)-1))),"")</f>
        <v>1397.09.08</v>
      </c>
      <c r="AC1199" s="259" t="str">
        <f ca="1">LEFT(Table_Merge1[[#This Row],[Column2]],4)</f>
        <v>1397</v>
      </c>
      <c r="AD1199" s="259" t="str">
        <f ca="1">RIGHT(LEFT(Table_Merge1[[#This Row],[Column2]],7),2)</f>
        <v>09</v>
      </c>
      <c r="AE1199" s="259" t="str">
        <f ca="1">RIGHT(Table_Merge1[[#This Row],[Column2]],2)</f>
        <v>08</v>
      </c>
      <c r="AF1199">
        <v>9</v>
      </c>
      <c r="AG1199">
        <v>8</v>
      </c>
      <c r="AH1199" s="260">
        <v>2018</v>
      </c>
      <c r="AI1199" t="s">
        <v>3450</v>
      </c>
      <c r="AJ1199" s="260">
        <v>29</v>
      </c>
      <c r="AK1199">
        <v>1226.45</v>
      </c>
      <c r="AL1199">
        <v>1957.5</v>
      </c>
      <c r="AM1199">
        <v>1072450</v>
      </c>
      <c r="AO1199">
        <v>92040</v>
      </c>
      <c r="AP1199" s="287">
        <f>IFERROR(IF(Table_Merge1[[#This Row],[LME Zinc stock]]*Table_Merge1[[#This Row],[Nima.مقدار]]=0,"",Table_Merge1[[#This Row],[LME Zinc stock]]*Table_Merge1[[#This Row],[Nima.مقدار]]),"")</f>
        <v>98708298000</v>
      </c>
      <c r="AQ1199" s="287">
        <f>IFERROR(IF(Table_Merge1[[#This Row],[LME Zinc 3-month]]*Table_Merge1[[#This Row],[Nima.مقدار]]=0,"",Table_Merge1[[#This Row],[LME Zinc 3-month]]*Table_Merge1[[#This Row],[Nima.مقدار]]),"")</f>
        <v>180168300</v>
      </c>
      <c r="AR1199" s="288" t="str">
        <f>IFERROR(IF(Table_Merge1[[#This Row],[LME Zinc stock]]*Table_Merge1[[#This Row],[Azad.Sell]]=0,"",Table_Merge1[[#This Row],[LME Zinc stock]]*Table_Merge1[[#This Row],[Azad.Sell]]),"")</f>
        <v/>
      </c>
      <c r="AS1199" s="288" t="str">
        <f>IFERROR(IF(Table_Merge1[[#This Row],[LME Zinc 3-month]]*Table_Merge1[[#This Row],[Azad.Sell]]=0,"",Table_Merge1[[#This Row],[LME Zinc 3-month]]*Table_Merge1[[#This Row],[Azad.Sell]]),"")</f>
        <v/>
      </c>
      <c r="AT1199"/>
    </row>
    <row r="1200" spans="1:46" x14ac:dyDescent="0.25">
      <c r="A1200" s="258">
        <v>42505</v>
      </c>
      <c r="B12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1395.02.26</v>
      </c>
      <c r="C1200" s="195">
        <f t="shared" ca="1" si="54"/>
        <v>1395</v>
      </c>
      <c r="D12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200" s="195">
        <f>_xlfn.NUMBERVALUE(RIGHT(Table11[[#This Row],[تاریخ شمسی]],2))</f>
        <v>26</v>
      </c>
      <c r="F12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02-26</v>
      </c>
      <c r="G1200" s="195" t="s">
        <v>1351</v>
      </c>
      <c r="L1200" s="259">
        <v>42505</v>
      </c>
      <c r="M1200">
        <v>34417</v>
      </c>
      <c r="O1200" s="283">
        <f>IFERROR(DATE(Table7[[#This Row],[year]],MONTH(DATEVALUE(Table7[[#This Row],[month]]&amp;"1")),Table7[[#This Row],[day]]),"")</f>
        <v>43354</v>
      </c>
      <c r="P1200" s="257" t="s">
        <v>4625</v>
      </c>
      <c r="Q1200" s="257">
        <v>2018</v>
      </c>
      <c r="R1200" s="257" t="s">
        <v>3447</v>
      </c>
      <c r="S1200" s="257">
        <v>11</v>
      </c>
      <c r="T1200" s="257">
        <v>1194</v>
      </c>
      <c r="U1200" s="257">
        <v>2066</v>
      </c>
      <c r="V1200" s="257">
        <v>1013050</v>
      </c>
      <c r="X1200" s="260">
        <v>43432</v>
      </c>
      <c r="Y1200" t="s">
        <v>8488</v>
      </c>
      <c r="Z1200" s="260">
        <v>10</v>
      </c>
      <c r="AA1200">
        <v>1397</v>
      </c>
      <c r="AB1200" s="260" t="str">
        <f ca="1">IFERROR(IFERROR(VLOOKUP(Table_Merge1[[#This Row],[Column1]],Table11[#All],2,FALSE),LEFT(AB1201,8)&amp;IF(LEN((RIGHT(AB1201,2)+1))&lt;2,"0"&amp;(RIGHT(AB1201,2)+1),(RIGHT(AB1201,2)-1))),"")</f>
        <v>1397.09.07</v>
      </c>
      <c r="AC1200" s="259" t="str">
        <f ca="1">LEFT(Table_Merge1[[#This Row],[Column2]],4)</f>
        <v>1397</v>
      </c>
      <c r="AD1200" s="259" t="str">
        <f ca="1">RIGHT(LEFT(Table_Merge1[[#This Row],[Column2]],7),2)</f>
        <v>09</v>
      </c>
      <c r="AE1200" s="259" t="str">
        <f ca="1">RIGHT(Table_Merge1[[#This Row],[Column2]],2)</f>
        <v>07</v>
      </c>
      <c r="AF1200">
        <v>9</v>
      </c>
      <c r="AG1200">
        <v>7</v>
      </c>
      <c r="AH1200" s="260">
        <v>2018</v>
      </c>
      <c r="AI1200" t="s">
        <v>3450</v>
      </c>
      <c r="AJ1200" s="260">
        <v>28</v>
      </c>
      <c r="AK1200">
        <v>1213.2</v>
      </c>
      <c r="AL1200">
        <v>1951</v>
      </c>
      <c r="AM1200">
        <v>1040975</v>
      </c>
      <c r="AO1200">
        <v>92040</v>
      </c>
      <c r="AP1200" s="287">
        <f>IFERROR(IF(Table_Merge1[[#This Row],[LME Zinc stock]]*Table_Merge1[[#This Row],[Nima.مقدار]]=0,"",Table_Merge1[[#This Row],[LME Zinc stock]]*Table_Merge1[[#This Row],[Nima.مقدار]]),"")</f>
        <v>95811339000</v>
      </c>
      <c r="AQ1200" s="287">
        <f>IFERROR(IF(Table_Merge1[[#This Row],[LME Zinc 3-month]]*Table_Merge1[[#This Row],[Nima.مقدار]]=0,"",Table_Merge1[[#This Row],[LME Zinc 3-month]]*Table_Merge1[[#This Row],[Nima.مقدار]]),"")</f>
        <v>179570040</v>
      </c>
      <c r="AR1200" s="288" t="str">
        <f>IFERROR(IF(Table_Merge1[[#This Row],[LME Zinc stock]]*Table_Merge1[[#This Row],[Azad.Sell]]=0,"",Table_Merge1[[#This Row],[LME Zinc stock]]*Table_Merge1[[#This Row],[Azad.Sell]]),"")</f>
        <v/>
      </c>
      <c r="AS1200" s="288" t="str">
        <f>IFERROR(IF(Table_Merge1[[#This Row],[LME Zinc 3-month]]*Table_Merge1[[#This Row],[Azad.Sell]]=0,"",Table_Merge1[[#This Row],[LME Zinc 3-month]]*Table_Merge1[[#This Row],[Azad.Sell]]),"")</f>
        <v/>
      </c>
      <c r="AT1200"/>
    </row>
    <row r="1201" spans="1:46" x14ac:dyDescent="0.25">
      <c r="A1201" s="258">
        <v>42506</v>
      </c>
      <c r="B12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1395.02.27</v>
      </c>
      <c r="C1201" s="195">
        <f t="shared" ca="1" si="54"/>
        <v>1395</v>
      </c>
      <c r="D12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201" s="195">
        <f>_xlfn.NUMBERVALUE(RIGHT(Table11[[#This Row],[تاریخ شمسی]],2))</f>
        <v>27</v>
      </c>
      <c r="F12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02-27</v>
      </c>
      <c r="G1201" s="195" t="s">
        <v>1352</v>
      </c>
      <c r="L1201" s="259">
        <v>42506</v>
      </c>
      <c r="M1201">
        <v>34304</v>
      </c>
      <c r="O1201" s="284">
        <f>IFERROR(DATE(Table7[[#This Row],[year]],MONTH(DATEVALUE(Table7[[#This Row],[month]]&amp;"1")),Table7[[#This Row],[day]]),"")</f>
        <v>43353</v>
      </c>
      <c r="P1201" s="195" t="s">
        <v>4626</v>
      </c>
      <c r="Q1201" s="195">
        <v>2018</v>
      </c>
      <c r="R1201" s="195" t="s">
        <v>3447</v>
      </c>
      <c r="S1201" s="195">
        <v>10</v>
      </c>
      <c r="T1201" s="195">
        <v>1195.8</v>
      </c>
      <c r="U1201" s="195">
        <v>2067</v>
      </c>
      <c r="V1201" s="195">
        <v>1022450</v>
      </c>
      <c r="X1201" s="260">
        <v>43431</v>
      </c>
      <c r="Y1201" t="s">
        <v>8487</v>
      </c>
      <c r="Z1201" s="260">
        <v>10</v>
      </c>
      <c r="AA1201">
        <v>1397</v>
      </c>
      <c r="AB1201" s="260" t="str">
        <f ca="1">IFERROR(IFERROR(VLOOKUP(Table_Merge1[[#This Row],[Column1]],Table11[#All],2,FALSE),LEFT(AB1202,8)&amp;IF(LEN((RIGHT(AB1202,2)+1))&lt;2,"0"&amp;(RIGHT(AB1202,2)+1),(RIGHT(AB1202,2)-1))),"")</f>
        <v>1397.09.06</v>
      </c>
      <c r="AC1201" s="259" t="str">
        <f ca="1">LEFT(Table_Merge1[[#This Row],[Column2]],4)</f>
        <v>1397</v>
      </c>
      <c r="AD1201" s="259" t="str">
        <f ca="1">RIGHT(LEFT(Table_Merge1[[#This Row],[Column2]],7),2)</f>
        <v>09</v>
      </c>
      <c r="AE1201" s="259" t="str">
        <f ca="1">RIGHT(Table_Merge1[[#This Row],[Column2]],2)</f>
        <v>06</v>
      </c>
      <c r="AF1201">
        <v>9</v>
      </c>
      <c r="AG1201">
        <v>6</v>
      </c>
      <c r="AH1201" s="260">
        <v>2018</v>
      </c>
      <c r="AI1201" t="s">
        <v>3450</v>
      </c>
      <c r="AJ1201" s="260">
        <v>27</v>
      </c>
      <c r="AK1201">
        <v>1225.05</v>
      </c>
      <c r="AL1201">
        <v>1958.5</v>
      </c>
      <c r="AM1201">
        <v>1042900</v>
      </c>
      <c r="AO1201">
        <v>91050</v>
      </c>
      <c r="AP1201" s="287">
        <f>IFERROR(IF(Table_Merge1[[#This Row],[LME Zinc stock]]*Table_Merge1[[#This Row],[Nima.مقدار]]=0,"",Table_Merge1[[#This Row],[LME Zinc stock]]*Table_Merge1[[#This Row],[Nima.مقدار]]),"")</f>
        <v>94956045000</v>
      </c>
      <c r="AQ1201" s="287">
        <f>IFERROR(IF(Table_Merge1[[#This Row],[LME Zinc 3-month]]*Table_Merge1[[#This Row],[Nima.مقدار]]=0,"",Table_Merge1[[#This Row],[LME Zinc 3-month]]*Table_Merge1[[#This Row],[Nima.مقدار]]),"")</f>
        <v>178321425</v>
      </c>
      <c r="AR1201" s="288" t="str">
        <f>IFERROR(IF(Table_Merge1[[#This Row],[LME Zinc stock]]*Table_Merge1[[#This Row],[Azad.Sell]]=0,"",Table_Merge1[[#This Row],[LME Zinc stock]]*Table_Merge1[[#This Row],[Azad.Sell]]),"")</f>
        <v/>
      </c>
      <c r="AS1201" s="288" t="str">
        <f>IFERROR(IF(Table_Merge1[[#This Row],[LME Zinc 3-month]]*Table_Merge1[[#This Row],[Azad.Sell]]=0,"",Table_Merge1[[#This Row],[LME Zinc 3-month]]*Table_Merge1[[#This Row],[Azad.Sell]]),"")</f>
        <v/>
      </c>
      <c r="AT1201"/>
    </row>
    <row r="1202" spans="1:46" x14ac:dyDescent="0.25">
      <c r="A1202" s="258">
        <v>42507</v>
      </c>
      <c r="B12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1395.02.28</v>
      </c>
      <c r="C1202" s="195">
        <f t="shared" ca="1" si="54"/>
        <v>1395</v>
      </c>
      <c r="D12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202" s="195">
        <f>_xlfn.NUMBERVALUE(RIGHT(Table11[[#This Row],[تاریخ شمسی]],2))</f>
        <v>28</v>
      </c>
      <c r="F12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02-28</v>
      </c>
      <c r="G1202" s="195" t="s">
        <v>1353</v>
      </c>
      <c r="L1202" s="259">
        <v>42507</v>
      </c>
      <c r="M1202">
        <v>34416</v>
      </c>
      <c r="O1202" s="283">
        <f>IFERROR(DATE(Table7[[#This Row],[year]],MONTH(DATEVALUE(Table7[[#This Row],[month]]&amp;"1")),Table7[[#This Row],[day]]),"")</f>
        <v>43350</v>
      </c>
      <c r="P1202" s="257" t="s">
        <v>4627</v>
      </c>
      <c r="Q1202" s="257">
        <v>2018</v>
      </c>
      <c r="R1202" s="257" t="s">
        <v>3447</v>
      </c>
      <c r="S1202" s="257">
        <v>7</v>
      </c>
      <c r="T1202" s="257">
        <v>1200.75</v>
      </c>
      <c r="U1202" s="257">
        <v>2048</v>
      </c>
      <c r="V1202" s="257">
        <v>1030200</v>
      </c>
      <c r="X1202" s="260">
        <v>43430</v>
      </c>
      <c r="Y1202" t="s">
        <v>8486</v>
      </c>
      <c r="Z1202" s="260">
        <v>10</v>
      </c>
      <c r="AA1202">
        <v>1397</v>
      </c>
      <c r="AB1202" s="260" t="str">
        <f ca="1">IFERROR(IFERROR(VLOOKUP(Table_Merge1[[#This Row],[Column1]],Table11[#All],2,FALSE),LEFT(AB1203,8)&amp;IF(LEN((RIGHT(AB1203,2)+1))&lt;2,"0"&amp;(RIGHT(AB1203,2)+1),(RIGHT(AB1203,2)-1))),"")</f>
        <v>1397.09.05</v>
      </c>
      <c r="AC1202" s="259" t="str">
        <f ca="1">LEFT(Table_Merge1[[#This Row],[Column2]],4)</f>
        <v>1397</v>
      </c>
      <c r="AD1202" s="259" t="str">
        <f ca="1">RIGHT(LEFT(Table_Merge1[[#This Row],[Column2]],7),2)</f>
        <v>09</v>
      </c>
      <c r="AE1202" s="259" t="str">
        <f ca="1">RIGHT(Table_Merge1[[#This Row],[Column2]],2)</f>
        <v>05</v>
      </c>
      <c r="AF1202">
        <v>9</v>
      </c>
      <c r="AG1202">
        <v>5</v>
      </c>
      <c r="AH1202" s="260">
        <v>2018</v>
      </c>
      <c r="AI1202" t="s">
        <v>3450</v>
      </c>
      <c r="AJ1202" s="260">
        <v>26</v>
      </c>
      <c r="AK1202">
        <v>1226.6500000000001</v>
      </c>
      <c r="AL1202">
        <v>1941.5</v>
      </c>
      <c r="AM1202">
        <v>1043775</v>
      </c>
      <c r="AO1202">
        <v>90900</v>
      </c>
      <c r="AP1202" s="287">
        <f>IFERROR(IF(Table_Merge1[[#This Row],[LME Zinc stock]]*Table_Merge1[[#This Row],[Nima.مقدار]]=0,"",Table_Merge1[[#This Row],[LME Zinc stock]]*Table_Merge1[[#This Row],[Nima.مقدار]]),"")</f>
        <v>94879147500</v>
      </c>
      <c r="AQ1202" s="287">
        <f>IFERROR(IF(Table_Merge1[[#This Row],[LME Zinc 3-month]]*Table_Merge1[[#This Row],[Nima.مقدار]]=0,"",Table_Merge1[[#This Row],[LME Zinc 3-month]]*Table_Merge1[[#This Row],[Nima.مقدار]]),"")</f>
        <v>176482350</v>
      </c>
      <c r="AR1202" s="288" t="str">
        <f>IFERROR(IF(Table_Merge1[[#This Row],[LME Zinc stock]]*Table_Merge1[[#This Row],[Azad.Sell]]=0,"",Table_Merge1[[#This Row],[LME Zinc stock]]*Table_Merge1[[#This Row],[Azad.Sell]]),"")</f>
        <v/>
      </c>
      <c r="AS1202" s="288" t="str">
        <f>IFERROR(IF(Table_Merge1[[#This Row],[LME Zinc 3-month]]*Table_Merge1[[#This Row],[Azad.Sell]]=0,"",Table_Merge1[[#This Row],[LME Zinc 3-month]]*Table_Merge1[[#This Row],[Azad.Sell]]),"")</f>
        <v/>
      </c>
      <c r="AT1202"/>
    </row>
    <row r="1203" spans="1:46" x14ac:dyDescent="0.25">
      <c r="A1203" s="258">
        <v>42508</v>
      </c>
      <c r="B12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1395.02.29</v>
      </c>
      <c r="C1203" s="195">
        <f t="shared" ca="1" si="54"/>
        <v>1395</v>
      </c>
      <c r="D12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203" s="195">
        <f>_xlfn.NUMBERVALUE(RIGHT(Table11[[#This Row],[تاریخ شمسی]],2))</f>
        <v>29</v>
      </c>
      <c r="F12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02-29</v>
      </c>
      <c r="G1203" s="195" t="s">
        <v>1354</v>
      </c>
      <c r="L1203" s="259">
        <v>42508</v>
      </c>
      <c r="M1203">
        <v>34398</v>
      </c>
      <c r="O1203" s="284">
        <f>IFERROR(DATE(Table7[[#This Row],[year]],MONTH(DATEVALUE(Table7[[#This Row],[month]]&amp;"1")),Table7[[#This Row],[day]]),"")</f>
        <v>43349</v>
      </c>
      <c r="P1203" s="195" t="s">
        <v>4628</v>
      </c>
      <c r="Q1203" s="195">
        <v>2018</v>
      </c>
      <c r="R1203" s="195" t="s">
        <v>3447</v>
      </c>
      <c r="S1203" s="195">
        <v>6</v>
      </c>
      <c r="T1203" s="195">
        <v>1204.3</v>
      </c>
      <c r="U1203" s="195">
        <v>2020</v>
      </c>
      <c r="V1203" s="195">
        <v>1034625</v>
      </c>
      <c r="X1203" s="260">
        <v>43427</v>
      </c>
      <c r="Y1203" t="s">
        <v>8485</v>
      </c>
      <c r="Z1203" s="260">
        <v>10</v>
      </c>
      <c r="AA1203">
        <v>1397</v>
      </c>
      <c r="AB1203" s="260" t="str">
        <f ca="1">IFERROR(IFERROR(VLOOKUP(Table_Merge1[[#This Row],[Column1]],Table11[#All],2,FALSE),LEFT(AB1204,8)&amp;IF(LEN((RIGHT(AB1204,2)+1))&lt;2,"0"&amp;(RIGHT(AB1204,2)+1),(RIGHT(AB1204,2)-1))),"")</f>
        <v>1397.09.02</v>
      </c>
      <c r="AC1203" s="259" t="str">
        <f ca="1">LEFT(Table_Merge1[[#This Row],[Column2]],4)</f>
        <v>1397</v>
      </c>
      <c r="AD1203" s="259" t="str">
        <f ca="1">RIGHT(LEFT(Table_Merge1[[#This Row],[Column2]],7),2)</f>
        <v>09</v>
      </c>
      <c r="AE1203" s="259" t="str">
        <f ca="1">RIGHT(Table_Merge1[[#This Row],[Column2]],2)</f>
        <v>02</v>
      </c>
      <c r="AF1203">
        <v>9</v>
      </c>
      <c r="AG1203">
        <v>2</v>
      </c>
      <c r="AH1203" s="260">
        <v>2018</v>
      </c>
      <c r="AI1203" t="s">
        <v>3450</v>
      </c>
      <c r="AJ1203" s="260">
        <v>23</v>
      </c>
      <c r="AK1203">
        <v>1222.1500000000001</v>
      </c>
      <c r="AL1203">
        <v>1970.5</v>
      </c>
      <c r="AM1203">
        <v>1045250</v>
      </c>
      <c r="AO1203">
        <v>90480</v>
      </c>
      <c r="AP1203" s="287">
        <f>IFERROR(IF(Table_Merge1[[#This Row],[LME Zinc stock]]*Table_Merge1[[#This Row],[Nima.مقدار]]=0,"",Table_Merge1[[#This Row],[LME Zinc stock]]*Table_Merge1[[#This Row],[Nima.مقدار]]),"")</f>
        <v>94574220000</v>
      </c>
      <c r="AQ1203" s="287">
        <f>IFERROR(IF(Table_Merge1[[#This Row],[LME Zinc 3-month]]*Table_Merge1[[#This Row],[Nima.مقدار]]=0,"",Table_Merge1[[#This Row],[LME Zinc 3-month]]*Table_Merge1[[#This Row],[Nima.مقدار]]),"")</f>
        <v>178290840</v>
      </c>
      <c r="AR1203" s="288" t="str">
        <f>IFERROR(IF(Table_Merge1[[#This Row],[LME Zinc stock]]*Table_Merge1[[#This Row],[Azad.Sell]]=0,"",Table_Merge1[[#This Row],[LME Zinc stock]]*Table_Merge1[[#This Row],[Azad.Sell]]),"")</f>
        <v/>
      </c>
      <c r="AS1203" s="288" t="str">
        <f>IFERROR(IF(Table_Merge1[[#This Row],[LME Zinc 3-month]]*Table_Merge1[[#This Row],[Azad.Sell]]=0,"",Table_Merge1[[#This Row],[LME Zinc 3-month]]*Table_Merge1[[#This Row],[Azad.Sell]]),"")</f>
        <v/>
      </c>
      <c r="AT1203"/>
    </row>
    <row r="1204" spans="1:46" x14ac:dyDescent="0.25">
      <c r="A1204" s="258">
        <v>42509</v>
      </c>
      <c r="B12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1395.02.30</v>
      </c>
      <c r="C1204" s="195">
        <f t="shared" ca="1" si="54"/>
        <v>1395</v>
      </c>
      <c r="D12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204" s="195">
        <f>_xlfn.NUMBERVALUE(RIGHT(Table11[[#This Row],[تاریخ شمسی]],2))</f>
        <v>30</v>
      </c>
      <c r="F12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02-30</v>
      </c>
      <c r="G1204" s="195" t="s">
        <v>1355</v>
      </c>
      <c r="L1204" s="259">
        <v>42509</v>
      </c>
      <c r="M1204">
        <v>34364</v>
      </c>
      <c r="O1204" s="283">
        <f>IFERROR(DATE(Table7[[#This Row],[year]],MONTH(DATEVALUE(Table7[[#This Row],[month]]&amp;"1")),Table7[[#This Row],[day]]),"")</f>
        <v>43348</v>
      </c>
      <c r="P1204" s="257" t="s">
        <v>4629</v>
      </c>
      <c r="Q1204" s="257">
        <v>2018</v>
      </c>
      <c r="R1204" s="257" t="s">
        <v>3447</v>
      </c>
      <c r="S1204" s="257">
        <v>5</v>
      </c>
      <c r="T1204" s="257">
        <v>1194.7</v>
      </c>
      <c r="U1204" s="257">
        <v>2041</v>
      </c>
      <c r="V1204" s="257">
        <v>1035275</v>
      </c>
      <c r="X1204" s="260">
        <v>43426</v>
      </c>
      <c r="Y1204" t="s">
        <v>8484</v>
      </c>
      <c r="Z1204" s="260">
        <v>10</v>
      </c>
      <c r="AA1204">
        <v>1397</v>
      </c>
      <c r="AB1204" s="260" t="str">
        <f ca="1">IFERROR(IFERROR(VLOOKUP(Table_Merge1[[#This Row],[Column1]],Table11[#All],2,FALSE),LEFT(AB1205,8)&amp;IF(LEN((RIGHT(AB1205,2)+1))&lt;2,"0"&amp;(RIGHT(AB1205,2)+1),(RIGHT(AB1205,2)-1))),"")</f>
        <v>1397.09.01</v>
      </c>
      <c r="AC1204" s="259" t="str">
        <f ca="1">LEFT(Table_Merge1[[#This Row],[Column2]],4)</f>
        <v>1397</v>
      </c>
      <c r="AD1204" s="259" t="str">
        <f ca="1">RIGHT(LEFT(Table_Merge1[[#This Row],[Column2]],7),2)</f>
        <v>09</v>
      </c>
      <c r="AE1204" s="259" t="str">
        <f ca="1">RIGHT(Table_Merge1[[#This Row],[Column2]],2)</f>
        <v>01</v>
      </c>
      <c r="AF1204">
        <v>9</v>
      </c>
      <c r="AG1204">
        <v>1</v>
      </c>
      <c r="AH1204" s="260">
        <v>2018</v>
      </c>
      <c r="AI1204" t="s">
        <v>3450</v>
      </c>
      <c r="AJ1204" s="260">
        <v>22</v>
      </c>
      <c r="AK1204">
        <v>1228.25</v>
      </c>
      <c r="AL1204">
        <v>1980.5</v>
      </c>
      <c r="AM1204">
        <v>1046275</v>
      </c>
      <c r="AO1204">
        <v>90440</v>
      </c>
      <c r="AP1204" s="287">
        <f>IFERROR(IF(Table_Merge1[[#This Row],[LME Zinc stock]]*Table_Merge1[[#This Row],[Nima.مقدار]]=0,"",Table_Merge1[[#This Row],[LME Zinc stock]]*Table_Merge1[[#This Row],[Nima.مقدار]]),"")</f>
        <v>94625111000</v>
      </c>
      <c r="AQ1204" s="287">
        <f>IFERROR(IF(Table_Merge1[[#This Row],[LME Zinc 3-month]]*Table_Merge1[[#This Row],[Nima.مقدار]]=0,"",Table_Merge1[[#This Row],[LME Zinc 3-month]]*Table_Merge1[[#This Row],[Nima.مقدار]]),"")</f>
        <v>179116420</v>
      </c>
      <c r="AR1204" s="288" t="str">
        <f>IFERROR(IF(Table_Merge1[[#This Row],[LME Zinc stock]]*Table_Merge1[[#This Row],[Azad.Sell]]=0,"",Table_Merge1[[#This Row],[LME Zinc stock]]*Table_Merge1[[#This Row],[Azad.Sell]]),"")</f>
        <v/>
      </c>
      <c r="AS1204" s="288" t="str">
        <f>IFERROR(IF(Table_Merge1[[#This Row],[LME Zinc 3-month]]*Table_Merge1[[#This Row],[Azad.Sell]]=0,"",Table_Merge1[[#This Row],[LME Zinc 3-month]]*Table_Merge1[[#This Row],[Azad.Sell]]),"")</f>
        <v/>
      </c>
      <c r="AT1204"/>
    </row>
    <row r="1205" spans="1:46" x14ac:dyDescent="0.25">
      <c r="A1205" s="258">
        <v>42511</v>
      </c>
      <c r="B12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1395.03.01</v>
      </c>
      <c r="C1205" s="195">
        <f t="shared" ca="1" si="54"/>
        <v>1395</v>
      </c>
      <c r="D12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05" s="195">
        <f>_xlfn.NUMBERVALUE(RIGHT(Table11[[#This Row],[تاریخ شمسی]],2))</f>
        <v>1</v>
      </c>
      <c r="F12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03-01</v>
      </c>
      <c r="G1205" s="195" t="s">
        <v>1356</v>
      </c>
      <c r="L1205" s="259">
        <v>42511</v>
      </c>
      <c r="M1205">
        <v>34378</v>
      </c>
      <c r="O1205" s="284">
        <f>IFERROR(DATE(Table7[[#This Row],[year]],MONTH(DATEVALUE(Table7[[#This Row],[month]]&amp;"1")),Table7[[#This Row],[day]]),"")</f>
        <v>43347</v>
      </c>
      <c r="P1205" s="195" t="s">
        <v>4630</v>
      </c>
      <c r="Q1205" s="195">
        <v>2018</v>
      </c>
      <c r="R1205" s="195" t="s">
        <v>3447</v>
      </c>
      <c r="S1205" s="195">
        <v>4</v>
      </c>
      <c r="T1205" s="195">
        <v>1195.75</v>
      </c>
      <c r="U1205" s="195">
        <v>2017.5</v>
      </c>
      <c r="V1205" s="195">
        <v>1041025</v>
      </c>
      <c r="X1205" s="260">
        <v>43425</v>
      </c>
      <c r="Y1205" t="s">
        <v>8483</v>
      </c>
      <c r="Z1205" s="260">
        <v>10</v>
      </c>
      <c r="AA1205">
        <v>1397</v>
      </c>
      <c r="AB1205" s="260" t="str">
        <f ca="1">IFERROR(IFERROR(VLOOKUP(Table_Merge1[[#This Row],[Column1]],Table11[#All],2,FALSE),LEFT(AB1206,8)&amp;IF(LEN((RIGHT(AB1206,2)+1))&lt;2,"0"&amp;(RIGHT(AB1206,2)+1),(RIGHT(AB1206,2)-1))),"")</f>
        <v>1397.08.30</v>
      </c>
      <c r="AC1205" s="259" t="str">
        <f ca="1">LEFT(Table_Merge1[[#This Row],[Column2]],4)</f>
        <v>1397</v>
      </c>
      <c r="AD1205" s="259" t="str">
        <f ca="1">RIGHT(LEFT(Table_Merge1[[#This Row],[Column2]],7),2)</f>
        <v>08</v>
      </c>
      <c r="AE1205" s="259" t="str">
        <f ca="1">RIGHT(Table_Merge1[[#This Row],[Column2]],2)</f>
        <v>30</v>
      </c>
      <c r="AF1205">
        <v>8</v>
      </c>
      <c r="AG1205">
        <v>30</v>
      </c>
      <c r="AH1205" s="260">
        <v>2018</v>
      </c>
      <c r="AI1205" t="s">
        <v>3450</v>
      </c>
      <c r="AJ1205" s="260">
        <v>21</v>
      </c>
      <c r="AK1205">
        <v>1224</v>
      </c>
      <c r="AL1205">
        <v>1979.5</v>
      </c>
      <c r="AM1205">
        <v>1048025</v>
      </c>
      <c r="AO1205">
        <v>90440</v>
      </c>
      <c r="AP1205" s="287">
        <f>IFERROR(IF(Table_Merge1[[#This Row],[LME Zinc stock]]*Table_Merge1[[#This Row],[Nima.مقدار]]=0,"",Table_Merge1[[#This Row],[LME Zinc stock]]*Table_Merge1[[#This Row],[Nima.مقدار]]),"")</f>
        <v>94783381000</v>
      </c>
      <c r="AQ1205" s="287">
        <f>IFERROR(IF(Table_Merge1[[#This Row],[LME Zinc 3-month]]*Table_Merge1[[#This Row],[Nima.مقدار]]=0,"",Table_Merge1[[#This Row],[LME Zinc 3-month]]*Table_Merge1[[#This Row],[Nima.مقدار]]),"")</f>
        <v>179025980</v>
      </c>
      <c r="AR1205" s="288" t="str">
        <f>IFERROR(IF(Table_Merge1[[#This Row],[LME Zinc stock]]*Table_Merge1[[#This Row],[Azad.Sell]]=0,"",Table_Merge1[[#This Row],[LME Zinc stock]]*Table_Merge1[[#This Row],[Azad.Sell]]),"")</f>
        <v/>
      </c>
      <c r="AS1205" s="288" t="str">
        <f>IFERROR(IF(Table_Merge1[[#This Row],[LME Zinc 3-month]]*Table_Merge1[[#This Row],[Azad.Sell]]=0,"",Table_Merge1[[#This Row],[LME Zinc 3-month]]*Table_Merge1[[#This Row],[Azad.Sell]]),"")</f>
        <v/>
      </c>
      <c r="AT1205"/>
    </row>
    <row r="1206" spans="1:46" x14ac:dyDescent="0.25">
      <c r="A1206" s="258">
        <v>42513</v>
      </c>
      <c r="B12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1395.03.03</v>
      </c>
      <c r="C1206" s="195">
        <f t="shared" ca="1" si="54"/>
        <v>1395</v>
      </c>
      <c r="D12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06" s="195">
        <f>_xlfn.NUMBERVALUE(RIGHT(Table11[[#This Row],[تاریخ شمسی]],2))</f>
        <v>3</v>
      </c>
      <c r="F12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03-03</v>
      </c>
      <c r="G1206" s="195" t="s">
        <v>1357</v>
      </c>
      <c r="L1206" s="259">
        <v>42513</v>
      </c>
      <c r="M1206">
        <v>34402</v>
      </c>
      <c r="O1206" s="283">
        <f>IFERROR(DATE(Table7[[#This Row],[year]],MONTH(DATEVALUE(Table7[[#This Row],[month]]&amp;"1")),Table7[[#This Row],[day]]),"")</f>
        <v>43346</v>
      </c>
      <c r="P1206" s="257" t="s">
        <v>4631</v>
      </c>
      <c r="Q1206" s="257">
        <v>2018</v>
      </c>
      <c r="R1206" s="257" t="s">
        <v>3447</v>
      </c>
      <c r="S1206" s="257">
        <v>3</v>
      </c>
      <c r="T1206" s="257">
        <v>1201.7</v>
      </c>
      <c r="U1206" s="257">
        <v>2054</v>
      </c>
      <c r="V1206" s="257">
        <v>1046700</v>
      </c>
      <c r="X1206" s="260">
        <v>43424</v>
      </c>
      <c r="Y1206" t="s">
        <v>8482</v>
      </c>
      <c r="Z1206" s="260">
        <v>10</v>
      </c>
      <c r="AA1206">
        <v>1397</v>
      </c>
      <c r="AB1206" s="260" t="str">
        <f ca="1">IFERROR(IFERROR(VLOOKUP(Table_Merge1[[#This Row],[Column1]],Table11[#All],2,FALSE),LEFT(AB1207,8)&amp;IF(LEN((RIGHT(AB1207,2)+1))&lt;2,"0"&amp;(RIGHT(AB1207,2)+1),(RIGHT(AB1207,2)-1))),"")</f>
        <v>1397.08.29</v>
      </c>
      <c r="AC1206" s="259" t="str">
        <f ca="1">LEFT(Table_Merge1[[#This Row],[Column2]],4)</f>
        <v>1397</v>
      </c>
      <c r="AD1206" s="259" t="str">
        <f ca="1">RIGHT(LEFT(Table_Merge1[[#This Row],[Column2]],7),2)</f>
        <v>08</v>
      </c>
      <c r="AE1206" s="259" t="str">
        <f ca="1">RIGHT(Table_Merge1[[#This Row],[Column2]],2)</f>
        <v>29</v>
      </c>
      <c r="AF1206">
        <v>8</v>
      </c>
      <c r="AG1206">
        <v>29</v>
      </c>
      <c r="AH1206" s="260">
        <v>2018</v>
      </c>
      <c r="AI1206" t="s">
        <v>3450</v>
      </c>
      <c r="AJ1206" s="260">
        <v>20</v>
      </c>
      <c r="AK1206">
        <v>1223.0999999999999</v>
      </c>
      <c r="AL1206" t="s">
        <v>3621</v>
      </c>
      <c r="AM1206" t="s">
        <v>3621</v>
      </c>
      <c r="AO1206">
        <v>91510</v>
      </c>
      <c r="AP1206" s="287" t="str">
        <f>IFERROR(IF(Table_Merge1[[#This Row],[LME Zinc stock]]*Table_Merge1[[#This Row],[Nima.مقدار]]=0,"",Table_Merge1[[#This Row],[LME Zinc stock]]*Table_Merge1[[#This Row],[Nima.مقدار]]),"")</f>
        <v/>
      </c>
      <c r="AQ1206" s="287" t="str">
        <f>IFERROR(IF(Table_Merge1[[#This Row],[LME Zinc 3-month]]*Table_Merge1[[#This Row],[Nima.مقدار]]=0,"",Table_Merge1[[#This Row],[LME Zinc 3-month]]*Table_Merge1[[#This Row],[Nima.مقدار]]),"")</f>
        <v/>
      </c>
      <c r="AR1206" s="288" t="str">
        <f>IFERROR(IF(Table_Merge1[[#This Row],[LME Zinc stock]]*Table_Merge1[[#This Row],[Azad.Sell]]=0,"",Table_Merge1[[#This Row],[LME Zinc stock]]*Table_Merge1[[#This Row],[Azad.Sell]]),"")</f>
        <v/>
      </c>
      <c r="AS1206" s="288" t="str">
        <f>IFERROR(IF(Table_Merge1[[#This Row],[LME Zinc 3-month]]*Table_Merge1[[#This Row],[Azad.Sell]]=0,"",Table_Merge1[[#This Row],[LME Zinc 3-month]]*Table_Merge1[[#This Row],[Azad.Sell]]),"")</f>
        <v/>
      </c>
      <c r="AT1206"/>
    </row>
    <row r="1207" spans="1:46" x14ac:dyDescent="0.25">
      <c r="A1207" s="258">
        <v>42514</v>
      </c>
      <c r="B12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1395.03.04</v>
      </c>
      <c r="C1207" s="195">
        <f t="shared" ca="1" si="54"/>
        <v>1395</v>
      </c>
      <c r="D12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07" s="195">
        <f>_xlfn.NUMBERVALUE(RIGHT(Table11[[#This Row],[تاریخ شمسی]],2))</f>
        <v>4</v>
      </c>
      <c r="F12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03-04</v>
      </c>
      <c r="G1207" s="195" t="s">
        <v>1358</v>
      </c>
      <c r="L1207" s="259">
        <v>42514</v>
      </c>
      <c r="M1207">
        <v>34402</v>
      </c>
      <c r="O1207" s="284">
        <f>IFERROR(DATE(Table7[[#This Row],[year]],MONTH(DATEVALUE(Table7[[#This Row],[month]]&amp;"1")),Table7[[#This Row],[day]]),"")</f>
        <v>43343</v>
      </c>
      <c r="P1207" s="195" t="s">
        <v>4632</v>
      </c>
      <c r="Q1207" s="195">
        <v>2018</v>
      </c>
      <c r="R1207" s="195" t="s">
        <v>3445</v>
      </c>
      <c r="S1207" s="195">
        <v>31</v>
      </c>
      <c r="T1207" s="195">
        <v>1206.8499999999999</v>
      </c>
      <c r="U1207" s="195">
        <v>2023</v>
      </c>
      <c r="V1207" s="195">
        <v>1052975</v>
      </c>
      <c r="X1207" s="260">
        <v>43423</v>
      </c>
      <c r="Y1207" t="s">
        <v>8481</v>
      </c>
      <c r="Z1207" s="260">
        <v>10</v>
      </c>
      <c r="AA1207">
        <v>1397</v>
      </c>
      <c r="AB1207" s="260" t="str">
        <f ca="1">IFERROR(IFERROR(VLOOKUP(Table_Merge1[[#This Row],[Column1]],Table11[#All],2,FALSE),LEFT(AB1208,8)&amp;IF(LEN((RIGHT(AB1208,2)+1))&lt;2,"0"&amp;(RIGHT(AB1208,2)+1),(RIGHT(AB1208,2)-1))),"")</f>
        <v>1397.08.28</v>
      </c>
      <c r="AC1207" s="259" t="str">
        <f ca="1">LEFT(Table_Merge1[[#This Row],[Column2]],4)</f>
        <v>1397</v>
      </c>
      <c r="AD1207" s="259" t="str">
        <f ca="1">RIGHT(LEFT(Table_Merge1[[#This Row],[Column2]],7),2)</f>
        <v>08</v>
      </c>
      <c r="AE1207" s="259" t="str">
        <f ca="1">RIGHT(Table_Merge1[[#This Row],[Column2]],2)</f>
        <v>28</v>
      </c>
      <c r="AF1207">
        <v>8</v>
      </c>
      <c r="AG1207">
        <v>28</v>
      </c>
      <c r="AH1207" s="260">
        <v>2018</v>
      </c>
      <c r="AI1207" t="s">
        <v>3450</v>
      </c>
      <c r="AJ1207" s="260">
        <v>19</v>
      </c>
      <c r="AK1207">
        <v>1223.55</v>
      </c>
      <c r="AL1207">
        <v>1938.5</v>
      </c>
      <c r="AM1207">
        <v>1052450</v>
      </c>
      <c r="AO1207">
        <v>90290</v>
      </c>
      <c r="AP1207" s="287">
        <f>IFERROR(IF(Table_Merge1[[#This Row],[LME Zinc stock]]*Table_Merge1[[#This Row],[Nima.مقدار]]=0,"",Table_Merge1[[#This Row],[LME Zinc stock]]*Table_Merge1[[#This Row],[Nima.مقدار]]),"")</f>
        <v>95025710500</v>
      </c>
      <c r="AQ1207" s="287">
        <f>IFERROR(IF(Table_Merge1[[#This Row],[LME Zinc 3-month]]*Table_Merge1[[#This Row],[Nima.مقدار]]=0,"",Table_Merge1[[#This Row],[LME Zinc 3-month]]*Table_Merge1[[#This Row],[Nima.مقدار]]),"")</f>
        <v>175027165</v>
      </c>
      <c r="AR1207" s="288" t="str">
        <f>IFERROR(IF(Table_Merge1[[#This Row],[LME Zinc stock]]*Table_Merge1[[#This Row],[Azad.Sell]]=0,"",Table_Merge1[[#This Row],[LME Zinc stock]]*Table_Merge1[[#This Row],[Azad.Sell]]),"")</f>
        <v/>
      </c>
      <c r="AS1207" s="288" t="str">
        <f>IFERROR(IF(Table_Merge1[[#This Row],[LME Zinc 3-month]]*Table_Merge1[[#This Row],[Azad.Sell]]=0,"",Table_Merge1[[#This Row],[LME Zinc 3-month]]*Table_Merge1[[#This Row],[Azad.Sell]]),"")</f>
        <v/>
      </c>
      <c r="AT1207"/>
    </row>
    <row r="1208" spans="1:46" x14ac:dyDescent="0.25">
      <c r="A1208" s="258">
        <v>42515</v>
      </c>
      <c r="B12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1395.03.05</v>
      </c>
      <c r="C1208" s="195">
        <f t="shared" ca="1" si="54"/>
        <v>1395</v>
      </c>
      <c r="D12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08" s="195">
        <f>_xlfn.NUMBERVALUE(RIGHT(Table11[[#This Row],[تاریخ شمسی]],2))</f>
        <v>5</v>
      </c>
      <c r="F12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03-05</v>
      </c>
      <c r="G1208" s="195" t="s">
        <v>1359</v>
      </c>
      <c r="L1208" s="259">
        <v>42515</v>
      </c>
      <c r="M1208">
        <v>34536</v>
      </c>
      <c r="O1208" s="283">
        <f>IFERROR(DATE(Table7[[#This Row],[year]],MONTH(DATEVALUE(Table7[[#This Row],[month]]&amp;"1")),Table7[[#This Row],[day]]),"")</f>
        <v>43342</v>
      </c>
      <c r="P1208" s="257" t="s">
        <v>4633</v>
      </c>
      <c r="Q1208" s="257">
        <v>2018</v>
      </c>
      <c r="R1208" s="257" t="s">
        <v>3445</v>
      </c>
      <c r="S1208" s="257">
        <v>30</v>
      </c>
      <c r="T1208" s="257">
        <v>1202.3499999999999</v>
      </c>
      <c r="U1208" s="257">
        <v>2074</v>
      </c>
      <c r="V1208" s="257">
        <v>1054525</v>
      </c>
      <c r="X1208" s="260">
        <v>43420</v>
      </c>
      <c r="Y1208" t="s">
        <v>8480</v>
      </c>
      <c r="Z1208" s="260">
        <v>10</v>
      </c>
      <c r="AA1208">
        <v>1397</v>
      </c>
      <c r="AB1208" s="260" t="str">
        <f ca="1">IFERROR(IFERROR(VLOOKUP(Table_Merge1[[#This Row],[Column1]],Table11[#All],2,FALSE),LEFT(AB1209,8)&amp;IF(LEN((RIGHT(AB1209,2)+1))&lt;2,"0"&amp;(RIGHT(AB1209,2)+1),(RIGHT(AB1209,2)-1))),"")</f>
        <v>1397.08.25</v>
      </c>
      <c r="AC1208" s="259" t="str">
        <f ca="1">LEFT(Table_Merge1[[#This Row],[Column2]],4)</f>
        <v>1397</v>
      </c>
      <c r="AD1208" s="259" t="str">
        <f ca="1">RIGHT(LEFT(Table_Merge1[[#This Row],[Column2]],7),2)</f>
        <v>08</v>
      </c>
      <c r="AE1208" s="259" t="str">
        <f ca="1">RIGHT(Table_Merge1[[#This Row],[Column2]],2)</f>
        <v>25</v>
      </c>
      <c r="AF1208">
        <v>8</v>
      </c>
      <c r="AG1208">
        <v>25</v>
      </c>
      <c r="AH1208" s="260">
        <v>2018</v>
      </c>
      <c r="AI1208" t="s">
        <v>3450</v>
      </c>
      <c r="AJ1208" s="260">
        <v>16</v>
      </c>
      <c r="AK1208">
        <v>1215.8</v>
      </c>
      <c r="AL1208">
        <v>1933</v>
      </c>
      <c r="AM1208">
        <v>1055275</v>
      </c>
      <c r="AO1208">
        <v>90040</v>
      </c>
      <c r="AP1208" s="287">
        <f>IFERROR(IF(Table_Merge1[[#This Row],[LME Zinc stock]]*Table_Merge1[[#This Row],[Nima.مقدار]]=0,"",Table_Merge1[[#This Row],[LME Zinc stock]]*Table_Merge1[[#This Row],[Nima.مقدار]]),"")</f>
        <v>95016961000</v>
      </c>
      <c r="AQ1208" s="287">
        <f>IFERROR(IF(Table_Merge1[[#This Row],[LME Zinc 3-month]]*Table_Merge1[[#This Row],[Nima.مقدار]]=0,"",Table_Merge1[[#This Row],[LME Zinc 3-month]]*Table_Merge1[[#This Row],[Nima.مقدار]]),"")</f>
        <v>174047320</v>
      </c>
      <c r="AR1208" s="288" t="str">
        <f>IFERROR(IF(Table_Merge1[[#This Row],[LME Zinc stock]]*Table_Merge1[[#This Row],[Azad.Sell]]=0,"",Table_Merge1[[#This Row],[LME Zinc stock]]*Table_Merge1[[#This Row],[Azad.Sell]]),"")</f>
        <v/>
      </c>
      <c r="AS1208" s="288" t="str">
        <f>IFERROR(IF(Table_Merge1[[#This Row],[LME Zinc 3-month]]*Table_Merge1[[#This Row],[Azad.Sell]]=0,"",Table_Merge1[[#This Row],[LME Zinc 3-month]]*Table_Merge1[[#This Row],[Azad.Sell]]),"")</f>
        <v/>
      </c>
      <c r="AT1208"/>
    </row>
    <row r="1209" spans="1:46" x14ac:dyDescent="0.25">
      <c r="A1209" s="258">
        <v>42516</v>
      </c>
      <c r="B12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1395.03.06</v>
      </c>
      <c r="C1209" s="195">
        <f t="shared" ca="1" si="54"/>
        <v>1395</v>
      </c>
      <c r="D12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09" s="195">
        <f>_xlfn.NUMBERVALUE(RIGHT(Table11[[#This Row],[تاریخ شمسی]],2))</f>
        <v>6</v>
      </c>
      <c r="F12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03-06</v>
      </c>
      <c r="G1209" s="195" t="s">
        <v>1360</v>
      </c>
      <c r="L1209" s="259">
        <v>42516</v>
      </c>
      <c r="M1209">
        <v>34563</v>
      </c>
      <c r="O1209" s="284">
        <f>IFERROR(DATE(Table7[[#This Row],[year]],MONTH(DATEVALUE(Table7[[#This Row],[month]]&amp;"1")),Table7[[#This Row],[day]]),"")</f>
        <v>43341</v>
      </c>
      <c r="P1209" s="195" t="s">
        <v>4634</v>
      </c>
      <c r="Q1209" s="195">
        <v>2018</v>
      </c>
      <c r="R1209" s="195" t="s">
        <v>3445</v>
      </c>
      <c r="S1209" s="195">
        <v>29</v>
      </c>
      <c r="T1209" s="195">
        <v>1204.3</v>
      </c>
      <c r="U1209" s="195">
        <v>2036.5</v>
      </c>
      <c r="V1209" s="195">
        <v>1059825</v>
      </c>
      <c r="X1209" s="260">
        <v>43419</v>
      </c>
      <c r="Y1209" t="s">
        <v>8479</v>
      </c>
      <c r="Z1209" s="260">
        <v>10</v>
      </c>
      <c r="AA1209">
        <v>1397</v>
      </c>
      <c r="AB1209" s="260" t="str">
        <f ca="1">IFERROR(IFERROR(VLOOKUP(Table_Merge1[[#This Row],[Column1]],Table11[#All],2,FALSE),LEFT(AB1210,8)&amp;IF(LEN((RIGHT(AB1210,2)+1))&lt;2,"0"&amp;(RIGHT(AB1210,2)+1),(RIGHT(AB1210,2)-1))),"")</f>
        <v>1397.08.24</v>
      </c>
      <c r="AC1209" s="259" t="str">
        <f ca="1">LEFT(Table_Merge1[[#This Row],[Column2]],4)</f>
        <v>1397</v>
      </c>
      <c r="AD1209" s="259" t="str">
        <f ca="1">RIGHT(LEFT(Table_Merge1[[#This Row],[Column2]],7),2)</f>
        <v>08</v>
      </c>
      <c r="AE1209" s="259" t="str">
        <f ca="1">RIGHT(Table_Merge1[[#This Row],[Column2]],2)</f>
        <v>24</v>
      </c>
      <c r="AF1209">
        <v>8</v>
      </c>
      <c r="AG1209">
        <v>24</v>
      </c>
      <c r="AH1209" s="260">
        <v>2018</v>
      </c>
      <c r="AI1209" t="s">
        <v>3450</v>
      </c>
      <c r="AJ1209" s="260">
        <v>15</v>
      </c>
      <c r="AK1209">
        <v>1210.5999999999999</v>
      </c>
      <c r="AL1209">
        <v>1924</v>
      </c>
      <c r="AM1209">
        <v>1057875</v>
      </c>
      <c r="AO1209">
        <v>122307</v>
      </c>
      <c r="AP1209" s="287">
        <f>IFERROR(IF(Table_Merge1[[#This Row],[LME Zinc stock]]*Table_Merge1[[#This Row],[Nima.مقدار]]=0,"",Table_Merge1[[#This Row],[LME Zinc stock]]*Table_Merge1[[#This Row],[Nima.مقدار]]),"")</f>
        <v>129385517625</v>
      </c>
      <c r="AQ1209" s="287">
        <f>IFERROR(IF(Table_Merge1[[#This Row],[LME Zinc 3-month]]*Table_Merge1[[#This Row],[Nima.مقدار]]=0,"",Table_Merge1[[#This Row],[LME Zinc 3-month]]*Table_Merge1[[#This Row],[Nima.مقدار]]),"")</f>
        <v>235318668</v>
      </c>
      <c r="AR1209" s="288" t="str">
        <f>IFERROR(IF(Table_Merge1[[#This Row],[LME Zinc stock]]*Table_Merge1[[#This Row],[Azad.Sell]]=0,"",Table_Merge1[[#This Row],[LME Zinc stock]]*Table_Merge1[[#This Row],[Azad.Sell]]),"")</f>
        <v/>
      </c>
      <c r="AS1209" s="288" t="str">
        <f>IFERROR(IF(Table_Merge1[[#This Row],[LME Zinc 3-month]]*Table_Merge1[[#This Row],[Azad.Sell]]=0,"",Table_Merge1[[#This Row],[LME Zinc 3-month]]*Table_Merge1[[#This Row],[Azad.Sell]]),"")</f>
        <v/>
      </c>
      <c r="AT1209"/>
    </row>
    <row r="1210" spans="1:46" x14ac:dyDescent="0.25">
      <c r="A1210" s="258">
        <v>42518</v>
      </c>
      <c r="B12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1395.03.08</v>
      </c>
      <c r="C1210" s="195">
        <f t="shared" ca="1" si="54"/>
        <v>1395</v>
      </c>
      <c r="D12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10" s="195">
        <f>_xlfn.NUMBERVALUE(RIGHT(Table11[[#This Row],[تاریخ شمسی]],2))</f>
        <v>8</v>
      </c>
      <c r="F12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03-08</v>
      </c>
      <c r="G1210" s="195" t="s">
        <v>1361</v>
      </c>
      <c r="L1210" s="259">
        <v>42518</v>
      </c>
      <c r="M1210">
        <v>34567</v>
      </c>
      <c r="O1210" s="283">
        <f>IFERROR(DATE(Table7[[#This Row],[year]],MONTH(DATEVALUE(Table7[[#This Row],[month]]&amp;"1")),Table7[[#This Row],[day]]),"")</f>
        <v>43340</v>
      </c>
      <c r="P1210" s="257" t="s">
        <v>4635</v>
      </c>
      <c r="Q1210" s="257">
        <v>2018</v>
      </c>
      <c r="R1210" s="257" t="s">
        <v>3445</v>
      </c>
      <c r="S1210" s="257">
        <v>28</v>
      </c>
      <c r="T1210" s="257">
        <v>1212.75</v>
      </c>
      <c r="U1210" s="257">
        <v>2065.5</v>
      </c>
      <c r="V1210" s="257">
        <v>1061575</v>
      </c>
      <c r="X1210" s="260">
        <v>43418</v>
      </c>
      <c r="Y1210" t="s">
        <v>8478</v>
      </c>
      <c r="Z1210" s="260">
        <v>11</v>
      </c>
      <c r="AA1210">
        <v>1397</v>
      </c>
      <c r="AB1210" s="260" t="str">
        <f ca="1">IFERROR(IFERROR(VLOOKUP(Table_Merge1[[#This Row],[Column1]],Table11[#All],2,FALSE),LEFT(AB1211,8)&amp;IF(LEN((RIGHT(AB1211,2)+1))&lt;2,"0"&amp;(RIGHT(AB1211,2)+1),(RIGHT(AB1211,2)-1))),"")</f>
        <v>1397.08.23</v>
      </c>
      <c r="AC1210" s="259" t="str">
        <f ca="1">LEFT(Table_Merge1[[#This Row],[Column2]],4)</f>
        <v>1397</v>
      </c>
      <c r="AD1210" s="259" t="str">
        <f ca="1">RIGHT(LEFT(Table_Merge1[[#This Row],[Column2]],7),2)</f>
        <v>08</v>
      </c>
      <c r="AE1210" s="259" t="str">
        <f ca="1">RIGHT(Table_Merge1[[#This Row],[Column2]],2)</f>
        <v>23</v>
      </c>
      <c r="AF1210">
        <v>8</v>
      </c>
      <c r="AG1210">
        <v>23</v>
      </c>
      <c r="AH1210" s="260">
        <v>2018</v>
      </c>
      <c r="AI1210" t="s">
        <v>3450</v>
      </c>
      <c r="AJ1210" s="260">
        <v>14</v>
      </c>
      <c r="AK1210">
        <v>1201.45</v>
      </c>
      <c r="AL1210">
        <v>1935.5</v>
      </c>
      <c r="AM1210">
        <v>1061700</v>
      </c>
      <c r="AO1210">
        <v>131447</v>
      </c>
      <c r="AP1210" s="287">
        <f>IFERROR(IF(Table_Merge1[[#This Row],[LME Zinc stock]]*Table_Merge1[[#This Row],[Nima.مقدار]]=0,"",Table_Merge1[[#This Row],[LME Zinc stock]]*Table_Merge1[[#This Row],[Nima.مقدار]]),"")</f>
        <v>139557279900</v>
      </c>
      <c r="AQ1210" s="287">
        <f>IFERROR(IF(Table_Merge1[[#This Row],[LME Zinc 3-month]]*Table_Merge1[[#This Row],[Nima.مقدار]]=0,"",Table_Merge1[[#This Row],[LME Zinc 3-month]]*Table_Merge1[[#This Row],[Nima.مقدار]]),"")</f>
        <v>254415668.5</v>
      </c>
      <c r="AR1210" s="288" t="str">
        <f>IFERROR(IF(Table_Merge1[[#This Row],[LME Zinc stock]]*Table_Merge1[[#This Row],[Azad.Sell]]=0,"",Table_Merge1[[#This Row],[LME Zinc stock]]*Table_Merge1[[#This Row],[Azad.Sell]]),"")</f>
        <v/>
      </c>
      <c r="AS1210" s="288" t="str">
        <f>IFERROR(IF(Table_Merge1[[#This Row],[LME Zinc 3-month]]*Table_Merge1[[#This Row],[Azad.Sell]]=0,"",Table_Merge1[[#This Row],[LME Zinc 3-month]]*Table_Merge1[[#This Row],[Azad.Sell]]),"")</f>
        <v/>
      </c>
      <c r="AT1210"/>
    </row>
    <row r="1211" spans="1:46" x14ac:dyDescent="0.25">
      <c r="A1211" s="258">
        <v>42519</v>
      </c>
      <c r="B12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1395.03.09</v>
      </c>
      <c r="C1211" s="195">
        <f t="shared" ca="1" si="54"/>
        <v>1395</v>
      </c>
      <c r="D12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11" s="195">
        <f>_xlfn.NUMBERVALUE(RIGHT(Table11[[#This Row],[تاریخ شمسی]],2))</f>
        <v>9</v>
      </c>
      <c r="F12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03-09</v>
      </c>
      <c r="G1211" s="195" t="s">
        <v>1362</v>
      </c>
      <c r="L1211" s="259">
        <v>42519</v>
      </c>
      <c r="M1211">
        <v>34754</v>
      </c>
      <c r="O1211" s="284">
        <f>IFERROR(DATE(Table7[[#This Row],[year]],MONTH(DATEVALUE(Table7[[#This Row],[month]]&amp;"1")),Table7[[#This Row],[day]]),"")</f>
        <v>43336</v>
      </c>
      <c r="P1211" s="195" t="s">
        <v>4636</v>
      </c>
      <c r="Q1211" s="195">
        <v>2018</v>
      </c>
      <c r="R1211" s="195" t="s">
        <v>3445</v>
      </c>
      <c r="S1211" s="195">
        <v>24</v>
      </c>
      <c r="T1211" s="195">
        <v>1189.95</v>
      </c>
      <c r="U1211" s="195">
        <v>2062.5</v>
      </c>
      <c r="V1211" s="195">
        <v>1062700</v>
      </c>
      <c r="X1211" s="260">
        <v>43417</v>
      </c>
      <c r="Y1211" t="s">
        <v>8477</v>
      </c>
      <c r="Z1211" s="260">
        <v>11</v>
      </c>
      <c r="AA1211">
        <v>1397</v>
      </c>
      <c r="AB1211" s="260" t="str">
        <f ca="1">IFERROR(IFERROR(VLOOKUP(Table_Merge1[[#This Row],[Column1]],Table11[#All],2,FALSE),LEFT(AB1212,8)&amp;IF(LEN((RIGHT(AB1212,2)+1))&lt;2,"0"&amp;(RIGHT(AB1212,2)+1),(RIGHT(AB1212,2)-1))),"")</f>
        <v>1397.08.22</v>
      </c>
      <c r="AC1211" s="259" t="str">
        <f ca="1">LEFT(Table_Merge1[[#This Row],[Column2]],4)</f>
        <v>1397</v>
      </c>
      <c r="AD1211" s="259" t="str">
        <f ca="1">RIGHT(LEFT(Table_Merge1[[#This Row],[Column2]],7),2)</f>
        <v>08</v>
      </c>
      <c r="AE1211" s="259" t="str">
        <f ca="1">RIGHT(Table_Merge1[[#This Row],[Column2]],2)</f>
        <v>22</v>
      </c>
      <c r="AF1211">
        <v>8</v>
      </c>
      <c r="AG1211">
        <v>22</v>
      </c>
      <c r="AH1211" s="260">
        <v>2018</v>
      </c>
      <c r="AI1211" t="s">
        <v>3450</v>
      </c>
      <c r="AJ1211" s="260">
        <v>13</v>
      </c>
      <c r="AK1211">
        <v>1197.55</v>
      </c>
      <c r="AL1211">
        <v>1930</v>
      </c>
      <c r="AM1211">
        <v>1064975</v>
      </c>
      <c r="AO1211">
        <v>133146</v>
      </c>
      <c r="AP1211" s="287">
        <f>IFERROR(IF(Table_Merge1[[#This Row],[LME Zinc stock]]*Table_Merge1[[#This Row],[Nima.مقدار]]=0,"",Table_Merge1[[#This Row],[LME Zinc stock]]*Table_Merge1[[#This Row],[Nima.مقدار]]),"")</f>
        <v>141797161350</v>
      </c>
      <c r="AQ1211" s="287">
        <f>IFERROR(IF(Table_Merge1[[#This Row],[LME Zinc 3-month]]*Table_Merge1[[#This Row],[Nima.مقدار]]=0,"",Table_Merge1[[#This Row],[LME Zinc 3-month]]*Table_Merge1[[#This Row],[Nima.مقدار]]),"")</f>
        <v>256971780</v>
      </c>
      <c r="AR1211" s="288" t="str">
        <f>IFERROR(IF(Table_Merge1[[#This Row],[LME Zinc stock]]*Table_Merge1[[#This Row],[Azad.Sell]]=0,"",Table_Merge1[[#This Row],[LME Zinc stock]]*Table_Merge1[[#This Row],[Azad.Sell]]),"")</f>
        <v/>
      </c>
      <c r="AS1211" s="288" t="str">
        <f>IFERROR(IF(Table_Merge1[[#This Row],[LME Zinc 3-month]]*Table_Merge1[[#This Row],[Azad.Sell]]=0,"",Table_Merge1[[#This Row],[LME Zinc 3-month]]*Table_Merge1[[#This Row],[Azad.Sell]]),"")</f>
        <v/>
      </c>
      <c r="AT1211"/>
    </row>
    <row r="1212" spans="1:46" x14ac:dyDescent="0.25">
      <c r="A1212" s="258">
        <v>42520</v>
      </c>
      <c r="B12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1395.03.10</v>
      </c>
      <c r="C1212" s="195">
        <f t="shared" ca="1" si="54"/>
        <v>1395</v>
      </c>
      <c r="D12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12" s="195">
        <f>_xlfn.NUMBERVALUE(RIGHT(Table11[[#This Row],[تاریخ شمسی]],2))</f>
        <v>10</v>
      </c>
      <c r="F12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03-10</v>
      </c>
      <c r="G1212" s="195" t="s">
        <v>1363</v>
      </c>
      <c r="L1212" s="259">
        <v>42520</v>
      </c>
      <c r="M1212">
        <v>34593</v>
      </c>
      <c r="O1212" s="283">
        <f>IFERROR(DATE(Table7[[#This Row],[year]],MONTH(DATEVALUE(Table7[[#This Row],[month]]&amp;"1")),Table7[[#This Row],[day]]),"")</f>
        <v>43335</v>
      </c>
      <c r="P1212" s="257" t="s">
        <v>4637</v>
      </c>
      <c r="Q1212" s="257">
        <v>2018</v>
      </c>
      <c r="R1212" s="257" t="s">
        <v>3445</v>
      </c>
      <c r="S1212" s="257">
        <v>23</v>
      </c>
      <c r="T1212" s="257">
        <v>1187.3</v>
      </c>
      <c r="U1212" s="257">
        <v>2077</v>
      </c>
      <c r="V1212" s="257">
        <v>1064450</v>
      </c>
      <c r="X1212" s="260">
        <v>43416</v>
      </c>
      <c r="Y1212" t="s">
        <v>8476</v>
      </c>
      <c r="Z1212" s="260">
        <v>11</v>
      </c>
      <c r="AA1212">
        <v>1397</v>
      </c>
      <c r="AB1212" s="260" t="str">
        <f ca="1">IFERROR(IFERROR(VLOOKUP(Table_Merge1[[#This Row],[Column1]],Table11[#All],2,FALSE),LEFT(AB1213,8)&amp;IF(LEN((RIGHT(AB1213,2)+1))&lt;2,"0"&amp;(RIGHT(AB1213,2)+1),(RIGHT(AB1213,2)-1))),"")</f>
        <v>1397.08.21</v>
      </c>
      <c r="AC1212" s="259" t="str">
        <f ca="1">LEFT(Table_Merge1[[#This Row],[Column2]],4)</f>
        <v>1397</v>
      </c>
      <c r="AD1212" s="259" t="str">
        <f ca="1">RIGHT(LEFT(Table_Merge1[[#This Row],[Column2]],7),2)</f>
        <v>08</v>
      </c>
      <c r="AE1212" s="259" t="str">
        <f ca="1">RIGHT(Table_Merge1[[#This Row],[Column2]],2)</f>
        <v>21</v>
      </c>
      <c r="AF1212">
        <v>8</v>
      </c>
      <c r="AG1212">
        <v>21</v>
      </c>
      <c r="AH1212" s="260">
        <v>2018</v>
      </c>
      <c r="AI1212" t="s">
        <v>3450</v>
      </c>
      <c r="AJ1212" s="260">
        <v>12</v>
      </c>
      <c r="AK1212">
        <v>1207.05</v>
      </c>
      <c r="AL1212">
        <v>1934.5</v>
      </c>
      <c r="AM1212">
        <v>1067000</v>
      </c>
      <c r="AO1212">
        <v>134571</v>
      </c>
      <c r="AP1212" s="287">
        <f>IFERROR(IF(Table_Merge1[[#This Row],[LME Zinc stock]]*Table_Merge1[[#This Row],[Nima.مقدار]]=0,"",Table_Merge1[[#This Row],[LME Zinc stock]]*Table_Merge1[[#This Row],[Nima.مقدار]]),"")</f>
        <v>143587257000</v>
      </c>
      <c r="AQ1212" s="287">
        <f>IFERROR(IF(Table_Merge1[[#This Row],[LME Zinc 3-month]]*Table_Merge1[[#This Row],[Nima.مقدار]]=0,"",Table_Merge1[[#This Row],[LME Zinc 3-month]]*Table_Merge1[[#This Row],[Nima.مقدار]]),"")</f>
        <v>260327599.5</v>
      </c>
      <c r="AR1212" s="288" t="str">
        <f>IFERROR(IF(Table_Merge1[[#This Row],[LME Zinc stock]]*Table_Merge1[[#This Row],[Azad.Sell]]=0,"",Table_Merge1[[#This Row],[LME Zinc stock]]*Table_Merge1[[#This Row],[Azad.Sell]]),"")</f>
        <v/>
      </c>
      <c r="AS1212" s="288" t="str">
        <f>IFERROR(IF(Table_Merge1[[#This Row],[LME Zinc 3-month]]*Table_Merge1[[#This Row],[Azad.Sell]]=0,"",Table_Merge1[[#This Row],[LME Zinc 3-month]]*Table_Merge1[[#This Row],[Azad.Sell]]),"")</f>
        <v/>
      </c>
      <c r="AT1212"/>
    </row>
    <row r="1213" spans="1:46" x14ac:dyDescent="0.25">
      <c r="A1213" s="258">
        <v>42521</v>
      </c>
      <c r="B12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1395.03.11</v>
      </c>
      <c r="C1213" s="195">
        <f t="shared" ca="1" si="54"/>
        <v>1395</v>
      </c>
      <c r="D12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13" s="195">
        <f>_xlfn.NUMBERVALUE(RIGHT(Table11[[#This Row],[تاریخ شمسی]],2))</f>
        <v>11</v>
      </c>
      <c r="F12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03-11</v>
      </c>
      <c r="G1213" s="195" t="s">
        <v>1364</v>
      </c>
      <c r="L1213" s="259">
        <v>42521</v>
      </c>
      <c r="M1213">
        <v>34609</v>
      </c>
      <c r="O1213" s="284">
        <f>IFERROR(DATE(Table7[[#This Row],[year]],MONTH(DATEVALUE(Table7[[#This Row],[month]]&amp;"1")),Table7[[#This Row],[day]]),"")</f>
        <v>43334</v>
      </c>
      <c r="P1213" s="195" t="s">
        <v>4638</v>
      </c>
      <c r="Q1213" s="195">
        <v>2018</v>
      </c>
      <c r="R1213" s="195" t="s">
        <v>3445</v>
      </c>
      <c r="S1213" s="195">
        <v>22</v>
      </c>
      <c r="T1213" s="195">
        <v>1196.8499999999999</v>
      </c>
      <c r="U1213" s="195">
        <v>2070</v>
      </c>
      <c r="V1213" s="195">
        <v>1067075</v>
      </c>
      <c r="X1213" s="260">
        <v>43413</v>
      </c>
      <c r="Y1213" t="s">
        <v>8475</v>
      </c>
      <c r="Z1213" s="260">
        <v>11</v>
      </c>
      <c r="AA1213">
        <v>1397</v>
      </c>
      <c r="AB1213" s="260" t="str">
        <f ca="1">IFERROR(IFERROR(VLOOKUP(Table_Merge1[[#This Row],[Column1]],Table11[#All],2,FALSE),LEFT(AB1214,8)&amp;IF(LEN((RIGHT(AB1214,2)+1))&lt;2,"0"&amp;(RIGHT(AB1214,2)+1),(RIGHT(AB1214,2)-1))),"")</f>
        <v>1397.08.18</v>
      </c>
      <c r="AC1213" s="259" t="str">
        <f ca="1">LEFT(Table_Merge1[[#This Row],[Column2]],4)</f>
        <v>1397</v>
      </c>
      <c r="AD1213" s="259" t="str">
        <f ca="1">RIGHT(LEFT(Table_Merge1[[#This Row],[Column2]],7),2)</f>
        <v>08</v>
      </c>
      <c r="AE1213" s="259" t="str">
        <f ca="1">RIGHT(Table_Merge1[[#This Row],[Column2]],2)</f>
        <v>18</v>
      </c>
      <c r="AF1213">
        <v>8</v>
      </c>
      <c r="AG1213">
        <v>18</v>
      </c>
      <c r="AH1213" s="260">
        <v>2018</v>
      </c>
      <c r="AI1213" t="s">
        <v>3450</v>
      </c>
      <c r="AJ1213" s="260">
        <v>9</v>
      </c>
      <c r="AK1213">
        <v>1219.05</v>
      </c>
      <c r="AL1213">
        <v>1953.5</v>
      </c>
      <c r="AM1213">
        <v>1070400</v>
      </c>
      <c r="AO1213">
        <v>142144</v>
      </c>
      <c r="AP1213" s="287">
        <f>IFERROR(IF(Table_Merge1[[#This Row],[LME Zinc stock]]*Table_Merge1[[#This Row],[Nima.مقدار]]=0,"",Table_Merge1[[#This Row],[LME Zinc stock]]*Table_Merge1[[#This Row],[Nima.مقدار]]),"")</f>
        <v>152150937600</v>
      </c>
      <c r="AQ1213" s="287">
        <f>IFERROR(IF(Table_Merge1[[#This Row],[LME Zinc 3-month]]*Table_Merge1[[#This Row],[Nima.مقدار]]=0,"",Table_Merge1[[#This Row],[LME Zinc 3-month]]*Table_Merge1[[#This Row],[Nima.مقدار]]),"")</f>
        <v>277678304</v>
      </c>
      <c r="AR1213" s="288" t="str">
        <f>IFERROR(IF(Table_Merge1[[#This Row],[LME Zinc stock]]*Table_Merge1[[#This Row],[Azad.Sell]]=0,"",Table_Merge1[[#This Row],[LME Zinc stock]]*Table_Merge1[[#This Row],[Azad.Sell]]),"")</f>
        <v/>
      </c>
      <c r="AS1213" s="288" t="str">
        <f>IFERROR(IF(Table_Merge1[[#This Row],[LME Zinc 3-month]]*Table_Merge1[[#This Row],[Azad.Sell]]=0,"",Table_Merge1[[#This Row],[LME Zinc 3-month]]*Table_Merge1[[#This Row],[Azad.Sell]]),"")</f>
        <v/>
      </c>
      <c r="AT1213"/>
    </row>
    <row r="1214" spans="1:46" x14ac:dyDescent="0.25">
      <c r="A1214" s="258">
        <v>42522</v>
      </c>
      <c r="B12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1395.03.12</v>
      </c>
      <c r="C1214" s="195">
        <f t="shared" ca="1" si="54"/>
        <v>1395</v>
      </c>
      <c r="D12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14" s="195">
        <f>_xlfn.NUMBERVALUE(RIGHT(Table11[[#This Row],[تاریخ شمسی]],2))</f>
        <v>12</v>
      </c>
      <c r="F12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03-12</v>
      </c>
      <c r="G1214" s="195" t="s">
        <v>1365</v>
      </c>
      <c r="L1214" s="259">
        <v>42522</v>
      </c>
      <c r="M1214">
        <v>34619</v>
      </c>
      <c r="O1214" s="283">
        <f>IFERROR(DATE(Table7[[#This Row],[year]],MONTH(DATEVALUE(Table7[[#This Row],[month]]&amp;"1")),Table7[[#This Row],[day]]),"")</f>
        <v>43333</v>
      </c>
      <c r="P1214" s="257" t="s">
        <v>4639</v>
      </c>
      <c r="Q1214" s="257">
        <v>2018</v>
      </c>
      <c r="R1214" s="257" t="s">
        <v>3445</v>
      </c>
      <c r="S1214" s="257">
        <v>21</v>
      </c>
      <c r="T1214" s="257">
        <v>1194.0999999999999</v>
      </c>
      <c r="U1214" s="257">
        <v>2110</v>
      </c>
      <c r="V1214" s="257">
        <v>1068675</v>
      </c>
      <c r="X1214" s="260">
        <v>43412</v>
      </c>
      <c r="Z1214" s="260">
        <v>11</v>
      </c>
      <c r="AB1214" s="260" t="str">
        <f ca="1">IFERROR(IFERROR(VLOOKUP(Table_Merge1[[#This Row],[Column1]],Table11[#All],2,FALSE),LEFT(AB1215,8)&amp;IF(LEN((RIGHT(AB1215,2)+1))&lt;2,"0"&amp;(RIGHT(AB1215,2)+1),(RIGHT(AB1215,2)-1))),"")</f>
        <v>1397.08.13</v>
      </c>
      <c r="AC1214" s="259" t="str">
        <f ca="1">LEFT(Table_Merge1[[#This Row],[Column2]],4)</f>
        <v>1397</v>
      </c>
      <c r="AD1214" s="259" t="str">
        <f ca="1">RIGHT(LEFT(Table_Merge1[[#This Row],[Column2]],7),2)</f>
        <v>08</v>
      </c>
      <c r="AE1214" s="259" t="str">
        <f ca="1">RIGHT(Table_Merge1[[#This Row],[Column2]],2)</f>
        <v>13</v>
      </c>
      <c r="AH1214" s="260">
        <v>2018</v>
      </c>
      <c r="AI1214" t="s">
        <v>3450</v>
      </c>
      <c r="AJ1214" s="260">
        <v>8</v>
      </c>
      <c r="AK1214">
        <v>1223.45</v>
      </c>
      <c r="AL1214">
        <v>1953.5</v>
      </c>
      <c r="AM1214">
        <v>1072525</v>
      </c>
      <c r="AP1214" s="287" t="str">
        <f>IFERROR(IF(Table_Merge1[[#This Row],[LME Zinc stock]]*Table_Merge1[[#This Row],[Nima.مقدار]]=0,"",Table_Merge1[[#This Row],[LME Zinc stock]]*Table_Merge1[[#This Row],[Nima.مقدار]]),"")</f>
        <v/>
      </c>
      <c r="AQ1214" s="287" t="str">
        <f>IFERROR(IF(Table_Merge1[[#This Row],[LME Zinc 3-month]]*Table_Merge1[[#This Row],[Nima.مقدار]]=0,"",Table_Merge1[[#This Row],[LME Zinc 3-month]]*Table_Merge1[[#This Row],[Nima.مقدار]]),"")</f>
        <v/>
      </c>
      <c r="AR1214" s="288" t="str">
        <f>IFERROR(IF(Table_Merge1[[#This Row],[LME Zinc stock]]*Table_Merge1[[#This Row],[Azad.Sell]]=0,"",Table_Merge1[[#This Row],[LME Zinc stock]]*Table_Merge1[[#This Row],[Azad.Sell]]),"")</f>
        <v/>
      </c>
      <c r="AS1214" s="288" t="str">
        <f>IFERROR(IF(Table_Merge1[[#This Row],[LME Zinc 3-month]]*Table_Merge1[[#This Row],[Azad.Sell]]=0,"",Table_Merge1[[#This Row],[LME Zinc 3-month]]*Table_Merge1[[#This Row],[Azad.Sell]]),"")</f>
        <v/>
      </c>
      <c r="AT1214"/>
    </row>
    <row r="1215" spans="1:46" x14ac:dyDescent="0.25">
      <c r="A1215" s="258">
        <v>42523</v>
      </c>
      <c r="B12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1395.03.13</v>
      </c>
      <c r="C1215" s="195">
        <f t="shared" ca="1" si="54"/>
        <v>1395</v>
      </c>
      <c r="D12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15" s="195">
        <f>_xlfn.NUMBERVALUE(RIGHT(Table11[[#This Row],[تاریخ شمسی]],2))</f>
        <v>13</v>
      </c>
      <c r="F12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03-13</v>
      </c>
      <c r="G1215" s="195" t="s">
        <v>1366</v>
      </c>
      <c r="L1215" s="259">
        <v>42523</v>
      </c>
      <c r="M1215">
        <v>34692</v>
      </c>
      <c r="O1215" s="284">
        <f>IFERROR(DATE(Table7[[#This Row],[year]],MONTH(DATEVALUE(Table7[[#This Row],[month]]&amp;"1")),Table7[[#This Row],[day]]),"")</f>
        <v>43332</v>
      </c>
      <c r="P1215" s="195" t="s">
        <v>4640</v>
      </c>
      <c r="Q1215" s="195">
        <v>2018</v>
      </c>
      <c r="R1215" s="195" t="s">
        <v>3445</v>
      </c>
      <c r="S1215" s="195">
        <v>20</v>
      </c>
      <c r="T1215" s="195">
        <v>1188.75</v>
      </c>
      <c r="U1215" s="195" t="s">
        <v>3621</v>
      </c>
      <c r="V1215" s="195" t="s">
        <v>3621</v>
      </c>
      <c r="X1215" s="260">
        <v>43411</v>
      </c>
      <c r="Z1215" s="260">
        <v>11</v>
      </c>
      <c r="AB1215" s="260" t="str">
        <f ca="1">IFERROR(IFERROR(VLOOKUP(Table_Merge1[[#This Row],[Column1]],Table11[#All],2,FALSE),LEFT(AB1216,8)&amp;IF(LEN((RIGHT(AB1216,2)+1))&lt;2,"0"&amp;(RIGHT(AB1216,2)+1),(RIGHT(AB1216,2)-1))),"")</f>
        <v>1397.08.14</v>
      </c>
      <c r="AC1215" s="259" t="str">
        <f ca="1">LEFT(Table_Merge1[[#This Row],[Column2]],4)</f>
        <v>1397</v>
      </c>
      <c r="AD1215" s="259" t="str">
        <f ca="1">RIGHT(LEFT(Table_Merge1[[#This Row],[Column2]],7),2)</f>
        <v>08</v>
      </c>
      <c r="AE1215" s="259" t="str">
        <f ca="1">RIGHT(Table_Merge1[[#This Row],[Column2]],2)</f>
        <v>14</v>
      </c>
      <c r="AH1215" s="260">
        <v>2018</v>
      </c>
      <c r="AI1215" t="s">
        <v>3450</v>
      </c>
      <c r="AJ1215" s="260">
        <v>7</v>
      </c>
      <c r="AK1215">
        <v>1235.05</v>
      </c>
      <c r="AL1215">
        <v>1940.5</v>
      </c>
      <c r="AM1215">
        <v>1073050</v>
      </c>
      <c r="AP1215" s="287" t="str">
        <f>IFERROR(IF(Table_Merge1[[#This Row],[LME Zinc stock]]*Table_Merge1[[#This Row],[Nima.مقدار]]=0,"",Table_Merge1[[#This Row],[LME Zinc stock]]*Table_Merge1[[#This Row],[Nima.مقدار]]),"")</f>
        <v/>
      </c>
      <c r="AQ1215" s="287" t="str">
        <f>IFERROR(IF(Table_Merge1[[#This Row],[LME Zinc 3-month]]*Table_Merge1[[#This Row],[Nima.مقدار]]=0,"",Table_Merge1[[#This Row],[LME Zinc 3-month]]*Table_Merge1[[#This Row],[Nima.مقدار]]),"")</f>
        <v/>
      </c>
      <c r="AR1215" s="288" t="str">
        <f>IFERROR(IF(Table_Merge1[[#This Row],[LME Zinc stock]]*Table_Merge1[[#This Row],[Azad.Sell]]=0,"",Table_Merge1[[#This Row],[LME Zinc stock]]*Table_Merge1[[#This Row],[Azad.Sell]]),"")</f>
        <v/>
      </c>
      <c r="AS1215" s="288" t="str">
        <f>IFERROR(IF(Table_Merge1[[#This Row],[LME Zinc 3-month]]*Table_Merge1[[#This Row],[Azad.Sell]]=0,"",Table_Merge1[[#This Row],[LME Zinc 3-month]]*Table_Merge1[[#This Row],[Azad.Sell]]),"")</f>
        <v/>
      </c>
      <c r="AT1215"/>
    </row>
    <row r="1216" spans="1:46" x14ac:dyDescent="0.25">
      <c r="A1216" s="258">
        <v>42526</v>
      </c>
      <c r="B12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1395.03.16</v>
      </c>
      <c r="C1216" s="195">
        <f t="shared" ca="1" si="54"/>
        <v>1395</v>
      </c>
      <c r="D12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16" s="195">
        <f>_xlfn.NUMBERVALUE(RIGHT(Table11[[#This Row],[تاریخ شمسی]],2))</f>
        <v>16</v>
      </c>
      <c r="F12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03-16</v>
      </c>
      <c r="G1216" s="195" t="s">
        <v>1367</v>
      </c>
      <c r="L1216" s="259">
        <v>42526</v>
      </c>
      <c r="M1216">
        <v>34721</v>
      </c>
      <c r="O1216" s="283">
        <f>IFERROR(DATE(Table7[[#This Row],[year]],MONTH(DATEVALUE(Table7[[#This Row],[month]]&amp;"1")),Table7[[#This Row],[day]]),"")</f>
        <v>43329</v>
      </c>
      <c r="P1216" s="257" t="s">
        <v>4641</v>
      </c>
      <c r="Q1216" s="257">
        <v>2018</v>
      </c>
      <c r="R1216" s="257" t="s">
        <v>3445</v>
      </c>
      <c r="S1216" s="257">
        <v>17</v>
      </c>
      <c r="T1216" s="257">
        <v>1176.7</v>
      </c>
      <c r="U1216" s="257">
        <v>2139</v>
      </c>
      <c r="V1216" s="257">
        <v>1070750</v>
      </c>
      <c r="X1216" s="260">
        <v>43410</v>
      </c>
      <c r="Y1216" t="s">
        <v>8474</v>
      </c>
      <c r="Z1216" s="260">
        <v>11</v>
      </c>
      <c r="AA1216">
        <v>1397</v>
      </c>
      <c r="AB1216" s="260" t="str">
        <f ca="1">IFERROR(IFERROR(VLOOKUP(Table_Merge1[[#This Row],[Column1]],Table11[#All],2,FALSE),LEFT(AB1217,8)&amp;IF(LEN((RIGHT(AB1217,2)+1))&lt;2,"0"&amp;(RIGHT(AB1217,2)+1),(RIGHT(AB1217,2)-1))),"")</f>
        <v>1397.08.15</v>
      </c>
      <c r="AC1216" s="259" t="str">
        <f ca="1">LEFT(Table_Merge1[[#This Row],[Column2]],4)</f>
        <v>1397</v>
      </c>
      <c r="AD1216" s="259" t="str">
        <f ca="1">RIGHT(LEFT(Table_Merge1[[#This Row],[Column2]],7),2)</f>
        <v>08</v>
      </c>
      <c r="AE1216" s="259" t="str">
        <f ca="1">RIGHT(Table_Merge1[[#This Row],[Column2]],2)</f>
        <v>15</v>
      </c>
      <c r="AF1216">
        <v>8</v>
      </c>
      <c r="AG1216">
        <v>15</v>
      </c>
      <c r="AH1216" s="260">
        <v>2018</v>
      </c>
      <c r="AI1216" t="s">
        <v>3450</v>
      </c>
      <c r="AJ1216" s="260">
        <v>6</v>
      </c>
      <c r="AK1216">
        <v>1234.8499999999999</v>
      </c>
      <c r="AL1216">
        <v>1941</v>
      </c>
      <c r="AM1216">
        <v>1070925</v>
      </c>
      <c r="AO1216">
        <v>142144</v>
      </c>
      <c r="AP1216" s="287">
        <f>IFERROR(IF(Table_Merge1[[#This Row],[LME Zinc stock]]*Table_Merge1[[#This Row],[Nima.مقدار]]=0,"",Table_Merge1[[#This Row],[LME Zinc stock]]*Table_Merge1[[#This Row],[Nima.مقدار]]),"")</f>
        <v>152225563200</v>
      </c>
      <c r="AQ1216" s="287">
        <f>IFERROR(IF(Table_Merge1[[#This Row],[LME Zinc 3-month]]*Table_Merge1[[#This Row],[Nima.مقدار]]=0,"",Table_Merge1[[#This Row],[LME Zinc 3-month]]*Table_Merge1[[#This Row],[Nima.مقدار]]),"")</f>
        <v>275901504</v>
      </c>
      <c r="AR1216" s="288" t="str">
        <f>IFERROR(IF(Table_Merge1[[#This Row],[LME Zinc stock]]*Table_Merge1[[#This Row],[Azad.Sell]]=0,"",Table_Merge1[[#This Row],[LME Zinc stock]]*Table_Merge1[[#This Row],[Azad.Sell]]),"")</f>
        <v/>
      </c>
      <c r="AS1216" s="288" t="str">
        <f>IFERROR(IF(Table_Merge1[[#This Row],[LME Zinc 3-month]]*Table_Merge1[[#This Row],[Azad.Sell]]=0,"",Table_Merge1[[#This Row],[LME Zinc 3-month]]*Table_Merge1[[#This Row],[Azad.Sell]]),"")</f>
        <v/>
      </c>
      <c r="AT1216"/>
    </row>
    <row r="1217" spans="1:46" x14ac:dyDescent="0.25">
      <c r="A1217" s="258">
        <v>42527</v>
      </c>
      <c r="B12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1395.03.17</v>
      </c>
      <c r="C1217" s="195">
        <f t="shared" ca="1" si="54"/>
        <v>1395</v>
      </c>
      <c r="D12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17" s="195">
        <f>_xlfn.NUMBERVALUE(RIGHT(Table11[[#This Row],[تاریخ شمسی]],2))</f>
        <v>17</v>
      </c>
      <c r="F12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03-17</v>
      </c>
      <c r="G1217" s="195" t="s">
        <v>1368</v>
      </c>
      <c r="L1217" s="259">
        <v>42527</v>
      </c>
      <c r="M1217">
        <v>34593</v>
      </c>
      <c r="O1217" s="284">
        <f>IFERROR(DATE(Table7[[#This Row],[year]],MONTH(DATEVALUE(Table7[[#This Row],[month]]&amp;"1")),Table7[[#This Row],[day]]),"")</f>
        <v>43328</v>
      </c>
      <c r="P1217" s="195" t="s">
        <v>4642</v>
      </c>
      <c r="Q1217" s="195">
        <v>2018</v>
      </c>
      <c r="R1217" s="195" t="s">
        <v>3445</v>
      </c>
      <c r="S1217" s="195">
        <v>16</v>
      </c>
      <c r="T1217" s="195">
        <v>1179.6500000000001</v>
      </c>
      <c r="U1217" s="195">
        <v>2149</v>
      </c>
      <c r="V1217" s="195">
        <v>1073050</v>
      </c>
      <c r="X1217" s="260">
        <v>43409</v>
      </c>
      <c r="Y1217" t="s">
        <v>8473</v>
      </c>
      <c r="Z1217" s="260">
        <v>11</v>
      </c>
      <c r="AA1217">
        <v>1397</v>
      </c>
      <c r="AB1217" s="260" t="str">
        <f ca="1">IFERROR(IFERROR(VLOOKUP(Table_Merge1[[#This Row],[Column1]],Table11[#All],2,FALSE),LEFT(AB1218,8)&amp;IF(LEN((RIGHT(AB1218,2)+1))&lt;2,"0"&amp;(RIGHT(AB1218,2)+1),(RIGHT(AB1218,2)-1))),"")</f>
        <v>1397.08.14</v>
      </c>
      <c r="AC1217" s="259" t="str">
        <f ca="1">LEFT(Table_Merge1[[#This Row],[Column2]],4)</f>
        <v>1397</v>
      </c>
      <c r="AD1217" s="259" t="str">
        <f ca="1">RIGHT(LEFT(Table_Merge1[[#This Row],[Column2]],7),2)</f>
        <v>08</v>
      </c>
      <c r="AE1217" s="259" t="str">
        <f ca="1">RIGHT(Table_Merge1[[#This Row],[Column2]],2)</f>
        <v>14</v>
      </c>
      <c r="AF1217">
        <v>8</v>
      </c>
      <c r="AG1217">
        <v>14</v>
      </c>
      <c r="AH1217" s="260">
        <v>2018</v>
      </c>
      <c r="AI1217" t="s">
        <v>3450</v>
      </c>
      <c r="AJ1217" s="260">
        <v>5</v>
      </c>
      <c r="AK1217">
        <v>1231.5999999999999</v>
      </c>
      <c r="AL1217">
        <v>1931.5</v>
      </c>
      <c r="AM1217">
        <v>1066350</v>
      </c>
      <c r="AO1217">
        <v>145306</v>
      </c>
      <c r="AP1217" s="287">
        <f>IFERROR(IF(Table_Merge1[[#This Row],[LME Zinc stock]]*Table_Merge1[[#This Row],[Nima.مقدار]]=0,"",Table_Merge1[[#This Row],[LME Zinc stock]]*Table_Merge1[[#This Row],[Nima.مقدار]]),"")</f>
        <v>154947053100</v>
      </c>
      <c r="AQ1217" s="287">
        <f>IFERROR(IF(Table_Merge1[[#This Row],[LME Zinc 3-month]]*Table_Merge1[[#This Row],[Nima.مقدار]]=0,"",Table_Merge1[[#This Row],[LME Zinc 3-month]]*Table_Merge1[[#This Row],[Nima.مقدار]]),"")</f>
        <v>280658539</v>
      </c>
      <c r="AR1217" s="288" t="str">
        <f>IFERROR(IF(Table_Merge1[[#This Row],[LME Zinc stock]]*Table_Merge1[[#This Row],[Azad.Sell]]=0,"",Table_Merge1[[#This Row],[LME Zinc stock]]*Table_Merge1[[#This Row],[Azad.Sell]]),"")</f>
        <v/>
      </c>
      <c r="AS1217" s="288" t="str">
        <f>IFERROR(IF(Table_Merge1[[#This Row],[LME Zinc 3-month]]*Table_Merge1[[#This Row],[Azad.Sell]]=0,"",Table_Merge1[[#This Row],[LME Zinc 3-month]]*Table_Merge1[[#This Row],[Azad.Sell]]),"")</f>
        <v/>
      </c>
      <c r="AT1217"/>
    </row>
    <row r="1218" spans="1:46" x14ac:dyDescent="0.25">
      <c r="A1218" s="258">
        <v>42528</v>
      </c>
      <c r="B12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1395.03.18</v>
      </c>
      <c r="C1218" s="195">
        <f t="shared" ref="C1218:C1281" ca="1" si="55">_xlfn.NUMBERVALUE(LEFT(G1218, LEN(G1218) - MAX(IF(ISNUMBER(MID(G1218, ROW(INDIRECT("1:"&amp;LEN(G1218))), 1) *1)=FALSE, ROW(INDIRECT("6:"&amp;LEN(G1218))), 6))))</f>
        <v>1395</v>
      </c>
      <c r="D12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18" s="195">
        <f>_xlfn.NUMBERVALUE(RIGHT(Table11[[#This Row],[تاریخ شمسی]],2))</f>
        <v>18</v>
      </c>
      <c r="F12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03-18</v>
      </c>
      <c r="G1218" s="195" t="s">
        <v>1369</v>
      </c>
      <c r="L1218" s="259">
        <v>42528</v>
      </c>
      <c r="M1218">
        <v>34708</v>
      </c>
      <c r="O1218" s="283">
        <f>IFERROR(DATE(Table7[[#This Row],[year]],MONTH(DATEVALUE(Table7[[#This Row],[month]]&amp;"1")),Table7[[#This Row],[day]]),"")</f>
        <v>43327</v>
      </c>
      <c r="P1218" s="257" t="s">
        <v>4643</v>
      </c>
      <c r="Q1218" s="257">
        <v>2018</v>
      </c>
      <c r="R1218" s="257" t="s">
        <v>3445</v>
      </c>
      <c r="S1218" s="257">
        <v>15</v>
      </c>
      <c r="T1218" s="257">
        <v>1186.7</v>
      </c>
      <c r="U1218" s="257">
        <v>2142</v>
      </c>
      <c r="V1218" s="257">
        <v>1075750</v>
      </c>
      <c r="X1218" s="260">
        <v>43406</v>
      </c>
      <c r="Y1218" t="s">
        <v>8472</v>
      </c>
      <c r="Z1218" s="260">
        <v>11</v>
      </c>
      <c r="AA1218">
        <v>1397</v>
      </c>
      <c r="AB1218" s="260" t="str">
        <f ca="1">IFERROR(IFERROR(VLOOKUP(Table_Merge1[[#This Row],[Column1]],Table11[#All],2,FALSE),LEFT(AB1219,8)&amp;IF(LEN((RIGHT(AB1219,2)+1))&lt;2,"0"&amp;(RIGHT(AB1219,2)+1),(RIGHT(AB1219,2)-1))),"")</f>
        <v>1397.08.11</v>
      </c>
      <c r="AC1218" s="259" t="str">
        <f ca="1">LEFT(Table_Merge1[[#This Row],[Column2]],4)</f>
        <v>1397</v>
      </c>
      <c r="AD1218" s="259" t="str">
        <f ca="1">RIGHT(LEFT(Table_Merge1[[#This Row],[Column2]],7),2)</f>
        <v>08</v>
      </c>
      <c r="AE1218" s="259" t="str">
        <f ca="1">RIGHT(Table_Merge1[[#This Row],[Column2]],2)</f>
        <v>11</v>
      </c>
      <c r="AF1218">
        <v>8</v>
      </c>
      <c r="AG1218">
        <v>11</v>
      </c>
      <c r="AH1218" s="260">
        <v>2018</v>
      </c>
      <c r="AI1218" t="s">
        <v>3450</v>
      </c>
      <c r="AJ1218" s="260">
        <v>2</v>
      </c>
      <c r="AK1218">
        <v>1235.5</v>
      </c>
      <c r="AL1218">
        <v>1940.5</v>
      </c>
      <c r="AM1218">
        <v>1058125</v>
      </c>
      <c r="AO1218">
        <v>145078</v>
      </c>
      <c r="AP1218" s="287">
        <f>IFERROR(IF(Table_Merge1[[#This Row],[LME Zinc stock]]*Table_Merge1[[#This Row],[Nima.مقدار]]=0,"",Table_Merge1[[#This Row],[LME Zinc stock]]*Table_Merge1[[#This Row],[Nima.مقدار]]),"")</f>
        <v>153510658750</v>
      </c>
      <c r="AQ1218" s="287">
        <f>IFERROR(IF(Table_Merge1[[#This Row],[LME Zinc 3-month]]*Table_Merge1[[#This Row],[Nima.مقدار]]=0,"",Table_Merge1[[#This Row],[LME Zinc 3-month]]*Table_Merge1[[#This Row],[Nima.مقدار]]),"")</f>
        <v>281523859</v>
      </c>
      <c r="AR1218" s="288" t="str">
        <f>IFERROR(IF(Table_Merge1[[#This Row],[LME Zinc stock]]*Table_Merge1[[#This Row],[Azad.Sell]]=0,"",Table_Merge1[[#This Row],[LME Zinc stock]]*Table_Merge1[[#This Row],[Azad.Sell]]),"")</f>
        <v/>
      </c>
      <c r="AS1218" s="288" t="str">
        <f>IFERROR(IF(Table_Merge1[[#This Row],[LME Zinc 3-month]]*Table_Merge1[[#This Row],[Azad.Sell]]=0,"",Table_Merge1[[#This Row],[LME Zinc 3-month]]*Table_Merge1[[#This Row],[Azad.Sell]]),"")</f>
        <v/>
      </c>
      <c r="AT1218"/>
    </row>
    <row r="1219" spans="1:46" x14ac:dyDescent="0.25">
      <c r="A1219" s="258">
        <v>42529</v>
      </c>
      <c r="B12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1395.03.19</v>
      </c>
      <c r="C1219" s="195">
        <f t="shared" ca="1" si="55"/>
        <v>1395</v>
      </c>
      <c r="D12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19" s="195">
        <f>_xlfn.NUMBERVALUE(RIGHT(Table11[[#This Row],[تاریخ شمسی]],2))</f>
        <v>19</v>
      </c>
      <c r="F12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03-19</v>
      </c>
      <c r="G1219" s="195" t="s">
        <v>1370</v>
      </c>
      <c r="L1219" s="259">
        <v>42529</v>
      </c>
      <c r="M1219">
        <v>34683</v>
      </c>
      <c r="O1219" s="284">
        <f>IFERROR(DATE(Table7[[#This Row],[year]],MONTH(DATEVALUE(Table7[[#This Row],[month]]&amp;"1")),Table7[[#This Row],[day]]),"")</f>
        <v>43326</v>
      </c>
      <c r="P1219" s="195" t="s">
        <v>4644</v>
      </c>
      <c r="Q1219" s="195">
        <v>2018</v>
      </c>
      <c r="R1219" s="195" t="s">
        <v>3445</v>
      </c>
      <c r="S1219" s="195">
        <v>14</v>
      </c>
      <c r="T1219" s="195">
        <v>1195.3</v>
      </c>
      <c r="U1219" s="195">
        <v>2115</v>
      </c>
      <c r="V1219" s="195">
        <v>1089275</v>
      </c>
      <c r="X1219" s="260">
        <v>43405</v>
      </c>
      <c r="Y1219" t="s">
        <v>8471</v>
      </c>
      <c r="Z1219" s="260">
        <v>11</v>
      </c>
      <c r="AA1219">
        <v>1397</v>
      </c>
      <c r="AB1219" s="260" t="str">
        <f ca="1">IFERROR(IFERROR(VLOOKUP(Table_Merge1[[#This Row],[Column1]],Table11[#All],2,FALSE),LEFT(AB1220,8)&amp;IF(LEN((RIGHT(AB1220,2)+1))&lt;2,"0"&amp;(RIGHT(AB1220,2)+1),(RIGHT(AB1220,2)-1))),"")</f>
        <v>1397.08.10</v>
      </c>
      <c r="AC1219" s="259" t="str">
        <f ca="1">LEFT(Table_Merge1[[#This Row],[Column2]],4)</f>
        <v>1397</v>
      </c>
      <c r="AD1219" s="259" t="str">
        <f ca="1">RIGHT(LEFT(Table_Merge1[[#This Row],[Column2]],7),2)</f>
        <v>08</v>
      </c>
      <c r="AE1219" s="259" t="str">
        <f ca="1">RIGHT(Table_Merge1[[#This Row],[Column2]],2)</f>
        <v>10</v>
      </c>
      <c r="AF1219">
        <v>8</v>
      </c>
      <c r="AG1219">
        <v>10</v>
      </c>
      <c r="AH1219" s="260">
        <v>2018</v>
      </c>
      <c r="AI1219" t="s">
        <v>3450</v>
      </c>
      <c r="AJ1219" s="260">
        <v>1</v>
      </c>
      <c r="AK1219">
        <v>1223.25</v>
      </c>
      <c r="AL1219">
        <v>1944.5</v>
      </c>
      <c r="AM1219">
        <v>1057450</v>
      </c>
      <c r="AO1219">
        <v>145078</v>
      </c>
      <c r="AP1219" s="287">
        <f>IFERROR(IF(Table_Merge1[[#This Row],[LME Zinc stock]]*Table_Merge1[[#This Row],[Nima.مقدار]]=0,"",Table_Merge1[[#This Row],[LME Zinc stock]]*Table_Merge1[[#This Row],[Nima.مقدار]]),"")</f>
        <v>153412731100</v>
      </c>
      <c r="AQ1219" s="287">
        <f>IFERROR(IF(Table_Merge1[[#This Row],[LME Zinc 3-month]]*Table_Merge1[[#This Row],[Nima.مقدار]]=0,"",Table_Merge1[[#This Row],[LME Zinc 3-month]]*Table_Merge1[[#This Row],[Nima.مقدار]]),"")</f>
        <v>282104171</v>
      </c>
      <c r="AR1219" s="288" t="str">
        <f>IFERROR(IF(Table_Merge1[[#This Row],[LME Zinc stock]]*Table_Merge1[[#This Row],[Azad.Sell]]=0,"",Table_Merge1[[#This Row],[LME Zinc stock]]*Table_Merge1[[#This Row],[Azad.Sell]]),"")</f>
        <v/>
      </c>
      <c r="AS1219" s="288" t="str">
        <f>IFERROR(IF(Table_Merge1[[#This Row],[LME Zinc 3-month]]*Table_Merge1[[#This Row],[Azad.Sell]]=0,"",Table_Merge1[[#This Row],[LME Zinc 3-month]]*Table_Merge1[[#This Row],[Azad.Sell]]),"")</f>
        <v/>
      </c>
      <c r="AT1219"/>
    </row>
    <row r="1220" spans="1:46" x14ac:dyDescent="0.25">
      <c r="A1220" s="258">
        <v>42530</v>
      </c>
      <c r="B12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1395.03.20</v>
      </c>
      <c r="C1220" s="195">
        <f t="shared" ca="1" si="55"/>
        <v>1395</v>
      </c>
      <c r="D12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20" s="195">
        <f>_xlfn.NUMBERVALUE(RIGHT(Table11[[#This Row],[تاریخ شمسی]],2))</f>
        <v>20</v>
      </c>
      <c r="F12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03-20</v>
      </c>
      <c r="G1220" s="195" t="s">
        <v>1371</v>
      </c>
      <c r="L1220" s="259">
        <v>42530</v>
      </c>
      <c r="M1220">
        <v>34496</v>
      </c>
      <c r="O1220" s="283">
        <f>IFERROR(DATE(Table7[[#This Row],[year]],MONTH(DATEVALUE(Table7[[#This Row],[month]]&amp;"1")),Table7[[#This Row],[day]]),"")</f>
        <v>43325</v>
      </c>
      <c r="P1220" s="257" t="s">
        <v>4645</v>
      </c>
      <c r="Q1220" s="257">
        <v>2018</v>
      </c>
      <c r="R1220" s="257" t="s">
        <v>3445</v>
      </c>
      <c r="S1220" s="257">
        <v>13</v>
      </c>
      <c r="T1220" s="257">
        <v>1204.4000000000001</v>
      </c>
      <c r="U1220" s="257">
        <v>2085.5</v>
      </c>
      <c r="V1220" s="257">
        <v>1095125</v>
      </c>
      <c r="X1220" s="260">
        <v>43404</v>
      </c>
      <c r="Y1220" t="s">
        <v>8470</v>
      </c>
      <c r="Z1220" s="260">
        <v>11</v>
      </c>
      <c r="AA1220">
        <v>1397</v>
      </c>
      <c r="AB1220" s="260" t="str">
        <f ca="1">IFERROR(IFERROR(VLOOKUP(Table_Merge1[[#This Row],[Column1]],Table11[#All],2,FALSE),LEFT(AB1221,8)&amp;IF(LEN((RIGHT(AB1221,2)+1))&lt;2,"0"&amp;(RIGHT(AB1221,2)+1),(RIGHT(AB1221,2)-1))),"")</f>
        <v>1397.08.09</v>
      </c>
      <c r="AC1220" s="259" t="str">
        <f ca="1">LEFT(Table_Merge1[[#This Row],[Column2]],4)</f>
        <v>1397</v>
      </c>
      <c r="AD1220" s="259" t="str">
        <f ca="1">RIGHT(LEFT(Table_Merge1[[#This Row],[Column2]],7),2)</f>
        <v>08</v>
      </c>
      <c r="AE1220" s="259" t="str">
        <f ca="1">RIGHT(Table_Merge1[[#This Row],[Column2]],2)</f>
        <v>09</v>
      </c>
      <c r="AF1220">
        <v>8</v>
      </c>
      <c r="AG1220">
        <v>9</v>
      </c>
      <c r="AH1220" s="260">
        <v>2018</v>
      </c>
      <c r="AI1220" t="s">
        <v>3448</v>
      </c>
      <c r="AJ1220" s="260">
        <v>31</v>
      </c>
      <c r="AK1220">
        <v>1217.7</v>
      </c>
      <c r="AL1220">
        <v>1942.5</v>
      </c>
      <c r="AM1220">
        <v>1056450</v>
      </c>
      <c r="AO1220">
        <v>140852</v>
      </c>
      <c r="AP1220" s="287">
        <f>IFERROR(IF(Table_Merge1[[#This Row],[LME Zinc stock]]*Table_Merge1[[#This Row],[Nima.مقدار]]=0,"",Table_Merge1[[#This Row],[LME Zinc stock]]*Table_Merge1[[#This Row],[Nima.مقدار]]),"")</f>
        <v>148803095400</v>
      </c>
      <c r="AQ1220" s="287">
        <f>IFERROR(IF(Table_Merge1[[#This Row],[LME Zinc 3-month]]*Table_Merge1[[#This Row],[Nima.مقدار]]=0,"",Table_Merge1[[#This Row],[LME Zinc 3-month]]*Table_Merge1[[#This Row],[Nima.مقدار]]),"")</f>
        <v>273605010</v>
      </c>
      <c r="AR1220" s="288" t="str">
        <f>IFERROR(IF(Table_Merge1[[#This Row],[LME Zinc stock]]*Table_Merge1[[#This Row],[Azad.Sell]]=0,"",Table_Merge1[[#This Row],[LME Zinc stock]]*Table_Merge1[[#This Row],[Azad.Sell]]),"")</f>
        <v/>
      </c>
      <c r="AS1220" s="288" t="str">
        <f>IFERROR(IF(Table_Merge1[[#This Row],[LME Zinc 3-month]]*Table_Merge1[[#This Row],[Azad.Sell]]=0,"",Table_Merge1[[#This Row],[LME Zinc 3-month]]*Table_Merge1[[#This Row],[Azad.Sell]]),"")</f>
        <v/>
      </c>
      <c r="AT1220"/>
    </row>
    <row r="1221" spans="1:46" x14ac:dyDescent="0.25">
      <c r="A1221" s="258">
        <v>42532</v>
      </c>
      <c r="B12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1395.03.22</v>
      </c>
      <c r="C1221" s="195">
        <f t="shared" ca="1" si="55"/>
        <v>1395</v>
      </c>
      <c r="D12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21" s="195">
        <f>_xlfn.NUMBERVALUE(RIGHT(Table11[[#This Row],[تاریخ شمسی]],2))</f>
        <v>22</v>
      </c>
      <c r="F12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03-22</v>
      </c>
      <c r="G1221" s="195" t="s">
        <v>1372</v>
      </c>
      <c r="L1221" s="259">
        <v>42532</v>
      </c>
      <c r="M1221">
        <v>34676</v>
      </c>
      <c r="O1221" s="284">
        <f>IFERROR(DATE(Table7[[#This Row],[year]],MONTH(DATEVALUE(Table7[[#This Row],[month]]&amp;"1")),Table7[[#This Row],[day]]),"")</f>
        <v>43322</v>
      </c>
      <c r="P1221" s="195" t="s">
        <v>4646</v>
      </c>
      <c r="Q1221" s="195">
        <v>2018</v>
      </c>
      <c r="R1221" s="195" t="s">
        <v>3445</v>
      </c>
      <c r="S1221" s="195">
        <v>10</v>
      </c>
      <c r="T1221" s="195">
        <v>1211.6500000000001</v>
      </c>
      <c r="U1221" s="195">
        <v>2044</v>
      </c>
      <c r="V1221" s="195">
        <v>1099975</v>
      </c>
      <c r="X1221" s="260">
        <v>43403</v>
      </c>
      <c r="Z1221" s="260">
        <v>11</v>
      </c>
      <c r="AB1221" s="260" t="str">
        <f ca="1">IFERROR(IFERROR(VLOOKUP(Table_Merge1[[#This Row],[Column1]],Table11[#All],2,FALSE),LEFT(AB1222,8)&amp;IF(LEN((RIGHT(AB1222,2)+1))&lt;2,"0"&amp;(RIGHT(AB1222,2)+1),(RIGHT(AB1222,2)-1))),"")</f>
        <v>1397.08.08</v>
      </c>
      <c r="AC1221" s="259" t="str">
        <f ca="1">LEFT(Table_Merge1[[#This Row],[Column2]],4)</f>
        <v>1397</v>
      </c>
      <c r="AD1221" s="259" t="str">
        <f ca="1">RIGHT(LEFT(Table_Merge1[[#This Row],[Column2]],7),2)</f>
        <v>08</v>
      </c>
      <c r="AE1221" s="259" t="str">
        <f ca="1">RIGHT(Table_Merge1[[#This Row],[Column2]],2)</f>
        <v>08</v>
      </c>
      <c r="AH1221" s="260">
        <v>2018</v>
      </c>
      <c r="AI1221" t="s">
        <v>3448</v>
      </c>
      <c r="AJ1221" s="260">
        <v>30</v>
      </c>
      <c r="AK1221">
        <v>1220</v>
      </c>
      <c r="AL1221">
        <v>1971.5</v>
      </c>
      <c r="AM1221">
        <v>1055550</v>
      </c>
      <c r="AP1221" s="287" t="str">
        <f>IFERROR(IF(Table_Merge1[[#This Row],[LME Zinc stock]]*Table_Merge1[[#This Row],[Nima.مقدار]]=0,"",Table_Merge1[[#This Row],[LME Zinc stock]]*Table_Merge1[[#This Row],[Nima.مقدار]]),"")</f>
        <v/>
      </c>
      <c r="AQ1221" s="287" t="str">
        <f>IFERROR(IF(Table_Merge1[[#This Row],[LME Zinc 3-month]]*Table_Merge1[[#This Row],[Nima.مقدار]]=0,"",Table_Merge1[[#This Row],[LME Zinc 3-month]]*Table_Merge1[[#This Row],[Nima.مقدار]]),"")</f>
        <v/>
      </c>
      <c r="AR1221" s="288" t="str">
        <f>IFERROR(IF(Table_Merge1[[#This Row],[LME Zinc stock]]*Table_Merge1[[#This Row],[Azad.Sell]]=0,"",Table_Merge1[[#This Row],[LME Zinc stock]]*Table_Merge1[[#This Row],[Azad.Sell]]),"")</f>
        <v/>
      </c>
      <c r="AS1221" s="288" t="str">
        <f>IFERROR(IF(Table_Merge1[[#This Row],[LME Zinc 3-month]]*Table_Merge1[[#This Row],[Azad.Sell]]=0,"",Table_Merge1[[#This Row],[LME Zinc 3-month]]*Table_Merge1[[#This Row],[Azad.Sell]]),"")</f>
        <v/>
      </c>
      <c r="AT1221"/>
    </row>
    <row r="1222" spans="1:46" x14ac:dyDescent="0.25">
      <c r="A1222" s="258">
        <v>42533</v>
      </c>
      <c r="B12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1395.03.23</v>
      </c>
      <c r="C1222" s="195">
        <f t="shared" ca="1" si="55"/>
        <v>1395</v>
      </c>
      <c r="D12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22" s="195">
        <f>_xlfn.NUMBERVALUE(RIGHT(Table11[[#This Row],[تاریخ شمسی]],2))</f>
        <v>23</v>
      </c>
      <c r="F12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03-23</v>
      </c>
      <c r="G1222" s="195" t="s">
        <v>1373</v>
      </c>
      <c r="L1222" s="259">
        <v>42533</v>
      </c>
      <c r="M1222">
        <v>34654</v>
      </c>
      <c r="O1222" s="283">
        <f>IFERROR(DATE(Table7[[#This Row],[year]],MONTH(DATEVALUE(Table7[[#This Row],[month]]&amp;"1")),Table7[[#This Row],[day]]),"")</f>
        <v>43321</v>
      </c>
      <c r="P1222" s="257" t="s">
        <v>4647</v>
      </c>
      <c r="Q1222" s="257">
        <v>2018</v>
      </c>
      <c r="R1222" s="257" t="s">
        <v>3445</v>
      </c>
      <c r="S1222" s="257">
        <v>9</v>
      </c>
      <c r="T1222" s="257">
        <v>1215.5</v>
      </c>
      <c r="U1222" s="257">
        <v>2063.5</v>
      </c>
      <c r="V1222" s="257">
        <v>1102450</v>
      </c>
      <c r="X1222" s="260">
        <v>43402</v>
      </c>
      <c r="Y1222" t="s">
        <v>8469</v>
      </c>
      <c r="Z1222" s="260">
        <v>11</v>
      </c>
      <c r="AA1222">
        <v>1397</v>
      </c>
      <c r="AB1222" s="260" t="str">
        <f ca="1">IFERROR(IFERROR(VLOOKUP(Table_Merge1[[#This Row],[Column1]],Table11[#All],2,FALSE),LEFT(AB1223,8)&amp;IF(LEN((RIGHT(AB1223,2)+1))&lt;2,"0"&amp;(RIGHT(AB1223,2)+1),(RIGHT(AB1223,2)-1))),"")</f>
        <v>1397.08.07</v>
      </c>
      <c r="AC1222" s="259" t="str">
        <f ca="1">LEFT(Table_Merge1[[#This Row],[Column2]],4)</f>
        <v>1397</v>
      </c>
      <c r="AD1222" s="259" t="str">
        <f ca="1">RIGHT(LEFT(Table_Merge1[[#This Row],[Column2]],7),2)</f>
        <v>08</v>
      </c>
      <c r="AE1222" s="259" t="str">
        <f ca="1">RIGHT(Table_Merge1[[#This Row],[Column2]],2)</f>
        <v>07</v>
      </c>
      <c r="AF1222">
        <v>8</v>
      </c>
      <c r="AG1222">
        <v>7</v>
      </c>
      <c r="AH1222" s="260">
        <v>2018</v>
      </c>
      <c r="AI1222" t="s">
        <v>3448</v>
      </c>
      <c r="AJ1222" s="260">
        <v>29</v>
      </c>
      <c r="AK1222">
        <v>1230.75</v>
      </c>
      <c r="AL1222">
        <v>1982</v>
      </c>
      <c r="AM1222">
        <v>1055025</v>
      </c>
      <c r="AO1222">
        <v>142215</v>
      </c>
      <c r="AP1222" s="287">
        <f>IFERROR(IF(Table_Merge1[[#This Row],[LME Zinc stock]]*Table_Merge1[[#This Row],[Nima.مقدار]]=0,"",Table_Merge1[[#This Row],[LME Zinc stock]]*Table_Merge1[[#This Row],[Nima.مقدار]]),"")</f>
        <v>150040380375</v>
      </c>
      <c r="AQ1222" s="287">
        <f>IFERROR(IF(Table_Merge1[[#This Row],[LME Zinc 3-month]]*Table_Merge1[[#This Row],[Nima.مقدار]]=0,"",Table_Merge1[[#This Row],[LME Zinc 3-month]]*Table_Merge1[[#This Row],[Nima.مقدار]]),"")</f>
        <v>281870130</v>
      </c>
      <c r="AR1222" s="288" t="str">
        <f>IFERROR(IF(Table_Merge1[[#This Row],[LME Zinc stock]]*Table_Merge1[[#This Row],[Azad.Sell]]=0,"",Table_Merge1[[#This Row],[LME Zinc stock]]*Table_Merge1[[#This Row],[Azad.Sell]]),"")</f>
        <v/>
      </c>
      <c r="AS1222" s="288" t="str">
        <f>IFERROR(IF(Table_Merge1[[#This Row],[LME Zinc 3-month]]*Table_Merge1[[#This Row],[Azad.Sell]]=0,"",Table_Merge1[[#This Row],[LME Zinc 3-month]]*Table_Merge1[[#This Row],[Azad.Sell]]),"")</f>
        <v/>
      </c>
      <c r="AT1222"/>
    </row>
    <row r="1223" spans="1:46" x14ac:dyDescent="0.25">
      <c r="A1223" s="258">
        <v>42534</v>
      </c>
      <c r="B12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1395.03.24</v>
      </c>
      <c r="C1223" s="195">
        <f t="shared" ca="1" si="55"/>
        <v>1395</v>
      </c>
      <c r="D12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23" s="195">
        <f>_xlfn.NUMBERVALUE(RIGHT(Table11[[#This Row],[تاریخ شمسی]],2))</f>
        <v>24</v>
      </c>
      <c r="F12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03-24</v>
      </c>
      <c r="G1223" s="195" t="s">
        <v>1374</v>
      </c>
      <c r="L1223" s="259">
        <v>42534</v>
      </c>
      <c r="M1223">
        <v>34584</v>
      </c>
      <c r="O1223" s="284">
        <f>IFERROR(DATE(Table7[[#This Row],[year]],MONTH(DATEVALUE(Table7[[#This Row],[month]]&amp;"1")),Table7[[#This Row],[day]]),"")</f>
        <v>43320</v>
      </c>
      <c r="P1223" s="195" t="s">
        <v>4648</v>
      </c>
      <c r="Q1223" s="195">
        <v>2018</v>
      </c>
      <c r="R1223" s="195" t="s">
        <v>3445</v>
      </c>
      <c r="S1223" s="195">
        <v>8</v>
      </c>
      <c r="T1223" s="195">
        <v>1212.3499999999999</v>
      </c>
      <c r="U1223" s="195">
        <v>2065</v>
      </c>
      <c r="V1223" s="195">
        <v>1108525</v>
      </c>
      <c r="X1223" s="260">
        <v>43399</v>
      </c>
      <c r="Y1223" t="s">
        <v>8468</v>
      </c>
      <c r="Z1223" s="260">
        <v>11</v>
      </c>
      <c r="AA1223">
        <v>1397</v>
      </c>
      <c r="AB1223" s="260" t="str">
        <f ca="1">IFERROR(IFERROR(VLOOKUP(Table_Merge1[[#This Row],[Column1]],Table11[#All],2,FALSE),LEFT(AB1224,8)&amp;IF(LEN((RIGHT(AB1224,2)+1))&lt;2,"0"&amp;(RIGHT(AB1224,2)+1),(RIGHT(AB1224,2)-1))),"")</f>
        <v>1397.08.04</v>
      </c>
      <c r="AC1223" s="259" t="str">
        <f ca="1">LEFT(Table_Merge1[[#This Row],[Column2]],4)</f>
        <v>1397</v>
      </c>
      <c r="AD1223" s="259" t="str">
        <f ca="1">RIGHT(LEFT(Table_Merge1[[#This Row],[Column2]],7),2)</f>
        <v>08</v>
      </c>
      <c r="AE1223" s="259" t="str">
        <f ca="1">RIGHT(Table_Merge1[[#This Row],[Column2]],2)</f>
        <v>04</v>
      </c>
      <c r="AF1223">
        <v>8</v>
      </c>
      <c r="AG1223">
        <v>4</v>
      </c>
      <c r="AH1223" s="260">
        <v>2018</v>
      </c>
      <c r="AI1223" t="s">
        <v>3448</v>
      </c>
      <c r="AJ1223" s="260">
        <v>26</v>
      </c>
      <c r="AK1223">
        <v>1236.05</v>
      </c>
      <c r="AL1223">
        <v>1963</v>
      </c>
      <c r="AM1223">
        <v>1053675</v>
      </c>
      <c r="AO1223">
        <v>136347</v>
      </c>
      <c r="AP1223" s="287">
        <f>IFERROR(IF(Table_Merge1[[#This Row],[LME Zinc stock]]*Table_Merge1[[#This Row],[Nima.مقدار]]=0,"",Table_Merge1[[#This Row],[LME Zinc stock]]*Table_Merge1[[#This Row],[Nima.مقدار]]),"")</f>
        <v>143665425225</v>
      </c>
      <c r="AQ1223" s="287">
        <f>IFERROR(IF(Table_Merge1[[#This Row],[LME Zinc 3-month]]*Table_Merge1[[#This Row],[Nima.مقدار]]=0,"",Table_Merge1[[#This Row],[LME Zinc 3-month]]*Table_Merge1[[#This Row],[Nima.مقدار]]),"")</f>
        <v>267649161</v>
      </c>
      <c r="AR1223" s="288" t="str">
        <f>IFERROR(IF(Table_Merge1[[#This Row],[LME Zinc stock]]*Table_Merge1[[#This Row],[Azad.Sell]]=0,"",Table_Merge1[[#This Row],[LME Zinc stock]]*Table_Merge1[[#This Row],[Azad.Sell]]),"")</f>
        <v/>
      </c>
      <c r="AS1223" s="288" t="str">
        <f>IFERROR(IF(Table_Merge1[[#This Row],[LME Zinc 3-month]]*Table_Merge1[[#This Row],[Azad.Sell]]=0,"",Table_Merge1[[#This Row],[LME Zinc 3-month]]*Table_Merge1[[#This Row],[Azad.Sell]]),"")</f>
        <v/>
      </c>
      <c r="AT1223"/>
    </row>
    <row r="1224" spans="1:46" x14ac:dyDescent="0.25">
      <c r="A1224" s="258">
        <v>42535</v>
      </c>
      <c r="B12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1395.03.25</v>
      </c>
      <c r="C1224" s="195">
        <f t="shared" ca="1" si="55"/>
        <v>1395</v>
      </c>
      <c r="D12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24" s="195">
        <f>_xlfn.NUMBERVALUE(RIGHT(Table11[[#This Row],[تاریخ شمسی]],2))</f>
        <v>25</v>
      </c>
      <c r="F12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03-25</v>
      </c>
      <c r="G1224" s="195" t="s">
        <v>1375</v>
      </c>
      <c r="L1224" s="259">
        <v>42535</v>
      </c>
      <c r="M1224">
        <v>34594</v>
      </c>
      <c r="O1224" s="283">
        <f>IFERROR(DATE(Table7[[#This Row],[year]],MONTH(DATEVALUE(Table7[[#This Row],[month]]&amp;"1")),Table7[[#This Row],[day]]),"")</f>
        <v>43319</v>
      </c>
      <c r="P1224" s="257" t="s">
        <v>4649</v>
      </c>
      <c r="Q1224" s="257">
        <v>2018</v>
      </c>
      <c r="R1224" s="257" t="s">
        <v>3445</v>
      </c>
      <c r="S1224" s="257">
        <v>7</v>
      </c>
      <c r="T1224" s="257">
        <v>1215.4000000000001</v>
      </c>
      <c r="U1224" s="257">
        <v>2065.5</v>
      </c>
      <c r="V1224" s="257">
        <v>1115725</v>
      </c>
      <c r="X1224" s="260">
        <v>43398</v>
      </c>
      <c r="Y1224" t="s">
        <v>8467</v>
      </c>
      <c r="Z1224" s="260">
        <v>11</v>
      </c>
      <c r="AA1224">
        <v>1397</v>
      </c>
      <c r="AB1224" s="260" t="str">
        <f ca="1">IFERROR(IFERROR(VLOOKUP(Table_Merge1[[#This Row],[Column1]],Table11[#All],2,FALSE),LEFT(AB1225,8)&amp;IF(LEN((RIGHT(AB1225,2)+1))&lt;2,"0"&amp;(RIGHT(AB1225,2)+1),(RIGHT(AB1225,2)-1))),"")</f>
        <v>1397.08.03</v>
      </c>
      <c r="AC1224" s="259" t="str">
        <f ca="1">LEFT(Table_Merge1[[#This Row],[Column2]],4)</f>
        <v>1397</v>
      </c>
      <c r="AD1224" s="259" t="str">
        <f ca="1">RIGHT(LEFT(Table_Merge1[[#This Row],[Column2]],7),2)</f>
        <v>08</v>
      </c>
      <c r="AE1224" s="259" t="str">
        <f ca="1">RIGHT(Table_Merge1[[#This Row],[Column2]],2)</f>
        <v>03</v>
      </c>
      <c r="AF1224">
        <v>8</v>
      </c>
      <c r="AG1224">
        <v>3</v>
      </c>
      <c r="AH1224" s="260">
        <v>2018</v>
      </c>
      <c r="AI1224" t="s">
        <v>3448</v>
      </c>
      <c r="AJ1224" s="260">
        <v>25</v>
      </c>
      <c r="AK1224">
        <v>1232.1500000000001</v>
      </c>
      <c r="AL1224">
        <v>1969</v>
      </c>
      <c r="AM1224">
        <v>1049700</v>
      </c>
      <c r="AO1224">
        <v>136347</v>
      </c>
      <c r="AP1224" s="287">
        <f>IFERROR(IF(Table_Merge1[[#This Row],[LME Zinc stock]]*Table_Merge1[[#This Row],[Nima.مقدار]]=0,"",Table_Merge1[[#This Row],[LME Zinc stock]]*Table_Merge1[[#This Row],[Nima.مقدار]]),"")</f>
        <v>143123445900</v>
      </c>
      <c r="AQ1224" s="287">
        <f>IFERROR(IF(Table_Merge1[[#This Row],[LME Zinc 3-month]]*Table_Merge1[[#This Row],[Nima.مقدار]]=0,"",Table_Merge1[[#This Row],[LME Zinc 3-month]]*Table_Merge1[[#This Row],[Nima.مقدار]]),"")</f>
        <v>268467243</v>
      </c>
      <c r="AR1224" s="288" t="str">
        <f>IFERROR(IF(Table_Merge1[[#This Row],[LME Zinc stock]]*Table_Merge1[[#This Row],[Azad.Sell]]=0,"",Table_Merge1[[#This Row],[LME Zinc stock]]*Table_Merge1[[#This Row],[Azad.Sell]]),"")</f>
        <v/>
      </c>
      <c r="AS1224" s="288" t="str">
        <f>IFERROR(IF(Table_Merge1[[#This Row],[LME Zinc 3-month]]*Table_Merge1[[#This Row],[Azad.Sell]]=0,"",Table_Merge1[[#This Row],[LME Zinc 3-month]]*Table_Merge1[[#This Row],[Azad.Sell]]),"")</f>
        <v/>
      </c>
      <c r="AT1224"/>
    </row>
    <row r="1225" spans="1:46" x14ac:dyDescent="0.25">
      <c r="A1225" s="258">
        <v>42536</v>
      </c>
      <c r="B12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1395.03.26</v>
      </c>
      <c r="C1225" s="195">
        <f t="shared" ca="1" si="55"/>
        <v>1395</v>
      </c>
      <c r="D12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25" s="195">
        <f>_xlfn.NUMBERVALUE(RIGHT(Table11[[#This Row],[تاریخ شمسی]],2))</f>
        <v>26</v>
      </c>
      <c r="F12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03-26</v>
      </c>
      <c r="G1225" s="195" t="s">
        <v>1376</v>
      </c>
      <c r="L1225" s="259">
        <v>42536</v>
      </c>
      <c r="M1225">
        <v>34648</v>
      </c>
      <c r="O1225" s="284">
        <f>IFERROR(DATE(Table7[[#This Row],[year]],MONTH(DATEVALUE(Table7[[#This Row],[month]]&amp;"1")),Table7[[#This Row],[day]]),"")</f>
        <v>43318</v>
      </c>
      <c r="P1225" s="195" t="s">
        <v>4650</v>
      </c>
      <c r="Q1225" s="195">
        <v>2018</v>
      </c>
      <c r="R1225" s="195" t="s">
        <v>3445</v>
      </c>
      <c r="S1225" s="195">
        <v>6</v>
      </c>
      <c r="T1225" s="195">
        <v>1212</v>
      </c>
      <c r="U1225" s="195">
        <v>2026</v>
      </c>
      <c r="V1225" s="195">
        <v>1120250</v>
      </c>
      <c r="X1225" s="260">
        <v>43397</v>
      </c>
      <c r="Y1225" t="s">
        <v>8466</v>
      </c>
      <c r="Z1225" s="260">
        <v>11</v>
      </c>
      <c r="AA1225">
        <v>1397</v>
      </c>
      <c r="AB1225" s="260" t="str">
        <f ca="1">IFERROR(IFERROR(VLOOKUP(Table_Merge1[[#This Row],[Column1]],Table11[#All],2,FALSE),LEFT(AB1226,8)&amp;IF(LEN((RIGHT(AB1226,2)+1))&lt;2,"0"&amp;(RIGHT(AB1226,2)+1),(RIGHT(AB1226,2)-1))),"")</f>
        <v>1397.08.02</v>
      </c>
      <c r="AC1225" s="259" t="str">
        <f ca="1">LEFT(Table_Merge1[[#This Row],[Column2]],4)</f>
        <v>1397</v>
      </c>
      <c r="AD1225" s="259" t="str">
        <f ca="1">RIGHT(LEFT(Table_Merge1[[#This Row],[Column2]],7),2)</f>
        <v>08</v>
      </c>
      <c r="AE1225" s="259" t="str">
        <f ca="1">RIGHT(Table_Merge1[[#This Row],[Column2]],2)</f>
        <v>02</v>
      </c>
      <c r="AF1225">
        <v>8</v>
      </c>
      <c r="AG1225">
        <v>2</v>
      </c>
      <c r="AH1225" s="260">
        <v>2018</v>
      </c>
      <c r="AI1225" t="s">
        <v>3448</v>
      </c>
      <c r="AJ1225" s="260">
        <v>24</v>
      </c>
      <c r="AK1225">
        <v>1231.6500000000001</v>
      </c>
      <c r="AL1225">
        <v>1971</v>
      </c>
      <c r="AM1225">
        <v>1050475</v>
      </c>
      <c r="AO1225">
        <v>135631</v>
      </c>
      <c r="AP1225" s="287">
        <f>IFERROR(IF(Table_Merge1[[#This Row],[LME Zinc stock]]*Table_Merge1[[#This Row],[Nima.مقدار]]=0,"",Table_Merge1[[#This Row],[LME Zinc stock]]*Table_Merge1[[#This Row],[Nima.مقدار]]),"")</f>
        <v>142476974725</v>
      </c>
      <c r="AQ1225" s="287">
        <f>IFERROR(IF(Table_Merge1[[#This Row],[LME Zinc 3-month]]*Table_Merge1[[#This Row],[Nima.مقدار]]=0,"",Table_Merge1[[#This Row],[LME Zinc 3-month]]*Table_Merge1[[#This Row],[Nima.مقدار]]),"")</f>
        <v>267328701</v>
      </c>
      <c r="AR1225" s="288" t="str">
        <f>IFERROR(IF(Table_Merge1[[#This Row],[LME Zinc stock]]*Table_Merge1[[#This Row],[Azad.Sell]]=0,"",Table_Merge1[[#This Row],[LME Zinc stock]]*Table_Merge1[[#This Row],[Azad.Sell]]),"")</f>
        <v/>
      </c>
      <c r="AS1225" s="288" t="str">
        <f>IFERROR(IF(Table_Merge1[[#This Row],[LME Zinc 3-month]]*Table_Merge1[[#This Row],[Azad.Sell]]=0,"",Table_Merge1[[#This Row],[LME Zinc 3-month]]*Table_Merge1[[#This Row],[Azad.Sell]]),"")</f>
        <v/>
      </c>
      <c r="AT1225"/>
    </row>
    <row r="1226" spans="1:46" x14ac:dyDescent="0.25">
      <c r="A1226" s="258">
        <v>42537</v>
      </c>
      <c r="B12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1395.03.27</v>
      </c>
      <c r="C1226" s="195">
        <f t="shared" ca="1" si="55"/>
        <v>1395</v>
      </c>
      <c r="D12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26" s="195">
        <f>_xlfn.NUMBERVALUE(RIGHT(Table11[[#This Row],[تاریخ شمسی]],2))</f>
        <v>27</v>
      </c>
      <c r="F12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03-27</v>
      </c>
      <c r="G1226" s="195" t="s">
        <v>1377</v>
      </c>
      <c r="L1226" s="259">
        <v>42537</v>
      </c>
      <c r="M1226">
        <v>34563</v>
      </c>
      <c r="O1226" s="283">
        <f>IFERROR(DATE(Table7[[#This Row],[year]],MONTH(DATEVALUE(Table7[[#This Row],[month]]&amp;"1")),Table7[[#This Row],[day]]),"")</f>
        <v>43315</v>
      </c>
      <c r="P1226" s="257" t="s">
        <v>4651</v>
      </c>
      <c r="Q1226" s="257">
        <v>2018</v>
      </c>
      <c r="R1226" s="257" t="s">
        <v>3445</v>
      </c>
      <c r="S1226" s="257">
        <v>3</v>
      </c>
      <c r="T1226" s="257">
        <v>1207.7</v>
      </c>
      <c r="U1226" s="257">
        <v>2024</v>
      </c>
      <c r="V1226" s="257">
        <v>1124150</v>
      </c>
      <c r="X1226" s="260">
        <v>43396</v>
      </c>
      <c r="Y1226" t="s">
        <v>8465</v>
      </c>
      <c r="Z1226" s="260">
        <v>11</v>
      </c>
      <c r="AA1226">
        <v>1397</v>
      </c>
      <c r="AB1226" s="260" t="str">
        <f ca="1">IFERROR(IFERROR(VLOOKUP(Table_Merge1[[#This Row],[Column1]],Table11[#All],2,FALSE),LEFT(AB1227,8)&amp;IF(LEN((RIGHT(AB1227,2)+1))&lt;2,"0"&amp;(RIGHT(AB1227,2)+1),(RIGHT(AB1227,2)-1))),"")</f>
        <v>1397.08.01</v>
      </c>
      <c r="AC1226" s="259" t="str">
        <f ca="1">LEFT(Table_Merge1[[#This Row],[Column2]],4)</f>
        <v>1397</v>
      </c>
      <c r="AD1226" s="259" t="str">
        <f ca="1">RIGHT(LEFT(Table_Merge1[[#This Row],[Column2]],7),2)</f>
        <v>08</v>
      </c>
      <c r="AE1226" s="259" t="str">
        <f ca="1">RIGHT(Table_Merge1[[#This Row],[Column2]],2)</f>
        <v>01</v>
      </c>
      <c r="AF1226">
        <v>8</v>
      </c>
      <c r="AG1226">
        <v>1</v>
      </c>
      <c r="AH1226" s="260">
        <v>2018</v>
      </c>
      <c r="AI1226" t="s">
        <v>3448</v>
      </c>
      <c r="AJ1226" s="260">
        <v>23</v>
      </c>
      <c r="AK1226">
        <v>1235.5999999999999</v>
      </c>
      <c r="AL1226">
        <v>1985</v>
      </c>
      <c r="AM1226">
        <v>1051425</v>
      </c>
      <c r="AO1226">
        <v>137575</v>
      </c>
      <c r="AP1226" s="287">
        <f>IFERROR(IF(Table_Merge1[[#This Row],[LME Zinc stock]]*Table_Merge1[[#This Row],[Nima.مقدار]]=0,"",Table_Merge1[[#This Row],[LME Zinc stock]]*Table_Merge1[[#This Row],[Nima.مقدار]]),"")</f>
        <v>144649794375</v>
      </c>
      <c r="AQ1226" s="287">
        <f>IFERROR(IF(Table_Merge1[[#This Row],[LME Zinc 3-month]]*Table_Merge1[[#This Row],[Nima.مقدار]]=0,"",Table_Merge1[[#This Row],[LME Zinc 3-month]]*Table_Merge1[[#This Row],[Nima.مقدار]]),"")</f>
        <v>273086375</v>
      </c>
      <c r="AR1226" s="288" t="str">
        <f>IFERROR(IF(Table_Merge1[[#This Row],[LME Zinc stock]]*Table_Merge1[[#This Row],[Azad.Sell]]=0,"",Table_Merge1[[#This Row],[LME Zinc stock]]*Table_Merge1[[#This Row],[Azad.Sell]]),"")</f>
        <v/>
      </c>
      <c r="AS1226" s="288" t="str">
        <f>IFERROR(IF(Table_Merge1[[#This Row],[LME Zinc 3-month]]*Table_Merge1[[#This Row],[Azad.Sell]]=0,"",Table_Merge1[[#This Row],[LME Zinc 3-month]]*Table_Merge1[[#This Row],[Azad.Sell]]),"")</f>
        <v/>
      </c>
      <c r="AT1226"/>
    </row>
    <row r="1227" spans="1:46" x14ac:dyDescent="0.25">
      <c r="A1227" s="258">
        <v>42539</v>
      </c>
      <c r="B12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1395.03.29</v>
      </c>
      <c r="C1227" s="195">
        <f t="shared" ca="1" si="55"/>
        <v>1395</v>
      </c>
      <c r="D12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27" s="195">
        <f>_xlfn.NUMBERVALUE(RIGHT(Table11[[#This Row],[تاریخ شمسی]],2))</f>
        <v>29</v>
      </c>
      <c r="F12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03-29</v>
      </c>
      <c r="G1227" s="195" t="s">
        <v>1378</v>
      </c>
      <c r="L1227" s="259">
        <v>42539</v>
      </c>
      <c r="M1227">
        <v>34520</v>
      </c>
      <c r="O1227" s="284">
        <f>IFERROR(DATE(Table7[[#This Row],[year]],MONTH(DATEVALUE(Table7[[#This Row],[month]]&amp;"1")),Table7[[#This Row],[day]]),"")</f>
        <v>43314</v>
      </c>
      <c r="P1227" s="195" t="s">
        <v>4652</v>
      </c>
      <c r="Q1227" s="195">
        <v>2018</v>
      </c>
      <c r="R1227" s="195" t="s">
        <v>3445</v>
      </c>
      <c r="S1227" s="195">
        <v>2</v>
      </c>
      <c r="T1227" s="195">
        <v>1217.5999999999999</v>
      </c>
      <c r="U1227" s="195">
        <v>2023</v>
      </c>
      <c r="V1227" s="195">
        <v>1131275</v>
      </c>
      <c r="X1227" s="260">
        <v>43395</v>
      </c>
      <c r="Y1227" t="s">
        <v>8464</v>
      </c>
      <c r="Z1227" s="260">
        <v>11</v>
      </c>
      <c r="AA1227">
        <v>1397</v>
      </c>
      <c r="AB1227" s="260" t="str">
        <f ca="1">IFERROR(IFERROR(VLOOKUP(Table_Merge1[[#This Row],[Column1]],Table11[#All],2,FALSE),LEFT(AB1228,8)&amp;IF(LEN((RIGHT(AB1228,2)+1))&lt;2,"0"&amp;(RIGHT(AB1228,2)+1),(RIGHT(AB1228,2)-1))),"")</f>
        <v>1397.07.30</v>
      </c>
      <c r="AC1227" s="259" t="str">
        <f ca="1">LEFT(Table_Merge1[[#This Row],[Column2]],4)</f>
        <v>1397</v>
      </c>
      <c r="AD1227" s="259" t="str">
        <f ca="1">RIGHT(LEFT(Table_Merge1[[#This Row],[Column2]],7),2)</f>
        <v>07</v>
      </c>
      <c r="AE1227" s="259" t="str">
        <f ca="1">RIGHT(Table_Merge1[[#This Row],[Column2]],2)</f>
        <v>30</v>
      </c>
      <c r="AF1227">
        <v>7</v>
      </c>
      <c r="AG1227">
        <v>30</v>
      </c>
      <c r="AH1227" s="260">
        <v>2018</v>
      </c>
      <c r="AI1227" t="s">
        <v>3448</v>
      </c>
      <c r="AJ1227" s="260">
        <v>22</v>
      </c>
      <c r="AK1227">
        <v>1222.9000000000001</v>
      </c>
      <c r="AL1227">
        <v>1978</v>
      </c>
      <c r="AM1227">
        <v>1047325</v>
      </c>
      <c r="AO1227">
        <v>138361</v>
      </c>
      <c r="AP1227" s="287">
        <f>IFERROR(IF(Table_Merge1[[#This Row],[LME Zinc stock]]*Table_Merge1[[#This Row],[Nima.مقدار]]=0,"",Table_Merge1[[#This Row],[LME Zinc stock]]*Table_Merge1[[#This Row],[Nima.مقدار]]),"")</f>
        <v>144908934325</v>
      </c>
      <c r="AQ1227" s="287">
        <f>IFERROR(IF(Table_Merge1[[#This Row],[LME Zinc 3-month]]*Table_Merge1[[#This Row],[Nima.مقدار]]=0,"",Table_Merge1[[#This Row],[LME Zinc 3-month]]*Table_Merge1[[#This Row],[Nima.مقدار]]),"")</f>
        <v>273678058</v>
      </c>
      <c r="AR1227" s="288" t="str">
        <f>IFERROR(IF(Table_Merge1[[#This Row],[LME Zinc stock]]*Table_Merge1[[#This Row],[Azad.Sell]]=0,"",Table_Merge1[[#This Row],[LME Zinc stock]]*Table_Merge1[[#This Row],[Azad.Sell]]),"")</f>
        <v/>
      </c>
      <c r="AS1227" s="288" t="str">
        <f>IFERROR(IF(Table_Merge1[[#This Row],[LME Zinc 3-month]]*Table_Merge1[[#This Row],[Azad.Sell]]=0,"",Table_Merge1[[#This Row],[LME Zinc 3-month]]*Table_Merge1[[#This Row],[Azad.Sell]]),"")</f>
        <v/>
      </c>
      <c r="AT1227"/>
    </row>
    <row r="1228" spans="1:46" x14ac:dyDescent="0.25">
      <c r="A1228" s="258">
        <v>42540</v>
      </c>
      <c r="B12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1395.03.30</v>
      </c>
      <c r="C1228" s="195">
        <f t="shared" ca="1" si="55"/>
        <v>1395</v>
      </c>
      <c r="D12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28" s="195">
        <f>_xlfn.NUMBERVALUE(RIGHT(Table11[[#This Row],[تاریخ شمسی]],2))</f>
        <v>30</v>
      </c>
      <c r="F12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03-30</v>
      </c>
      <c r="G1228" s="195" t="s">
        <v>1379</v>
      </c>
      <c r="L1228" s="259">
        <v>42540</v>
      </c>
      <c r="M1228">
        <v>34635</v>
      </c>
      <c r="O1228" s="283">
        <f>IFERROR(DATE(Table7[[#This Row],[year]],MONTH(DATEVALUE(Table7[[#This Row],[month]]&amp;"1")),Table7[[#This Row],[day]]),"")</f>
        <v>43313</v>
      </c>
      <c r="P1228" s="257" t="s">
        <v>4653</v>
      </c>
      <c r="Q1228" s="257">
        <v>2018</v>
      </c>
      <c r="R1228" s="257" t="s">
        <v>3445</v>
      </c>
      <c r="S1228" s="257">
        <v>1</v>
      </c>
      <c r="T1228" s="257">
        <v>1222.75</v>
      </c>
      <c r="U1228" s="257">
        <v>2064</v>
      </c>
      <c r="V1228" s="257">
        <v>1135925</v>
      </c>
      <c r="X1228" s="260">
        <v>43392</v>
      </c>
      <c r="Z1228" s="260">
        <v>11</v>
      </c>
      <c r="AB1228" s="260" t="str">
        <f ca="1">IFERROR(IFERROR(VLOOKUP(Table_Merge1[[#This Row],[Column1]],Table11[#All],2,FALSE),LEFT(AB1229,8)&amp;IF(LEN((RIGHT(AB1229,2)+1))&lt;2,"0"&amp;(RIGHT(AB1229,2)+1),(RIGHT(AB1229,2)-1))),"")</f>
        <v>1397.07.25</v>
      </c>
      <c r="AC1228" s="259" t="str">
        <f ca="1">LEFT(Table_Merge1[[#This Row],[Column2]],4)</f>
        <v>1397</v>
      </c>
      <c r="AD1228" s="259" t="str">
        <f ca="1">RIGHT(LEFT(Table_Merge1[[#This Row],[Column2]],7),2)</f>
        <v>07</v>
      </c>
      <c r="AE1228" s="259" t="str">
        <f ca="1">RIGHT(Table_Merge1[[#This Row],[Column2]],2)</f>
        <v>25</v>
      </c>
      <c r="AH1228" s="260">
        <v>2018</v>
      </c>
      <c r="AI1228" t="s">
        <v>3448</v>
      </c>
      <c r="AJ1228" s="260">
        <v>19</v>
      </c>
      <c r="AK1228">
        <v>1228.25</v>
      </c>
      <c r="AL1228" t="s">
        <v>3621</v>
      </c>
      <c r="AM1228" t="s">
        <v>3621</v>
      </c>
      <c r="AP1228" s="287" t="str">
        <f>IFERROR(IF(Table_Merge1[[#This Row],[LME Zinc stock]]*Table_Merge1[[#This Row],[Nima.مقدار]]=0,"",Table_Merge1[[#This Row],[LME Zinc stock]]*Table_Merge1[[#This Row],[Nima.مقدار]]),"")</f>
        <v/>
      </c>
      <c r="AQ1228" s="287" t="str">
        <f>IFERROR(IF(Table_Merge1[[#This Row],[LME Zinc 3-month]]*Table_Merge1[[#This Row],[Nima.مقدار]]=0,"",Table_Merge1[[#This Row],[LME Zinc 3-month]]*Table_Merge1[[#This Row],[Nima.مقدار]]),"")</f>
        <v/>
      </c>
      <c r="AR1228" s="288" t="str">
        <f>IFERROR(IF(Table_Merge1[[#This Row],[LME Zinc stock]]*Table_Merge1[[#This Row],[Azad.Sell]]=0,"",Table_Merge1[[#This Row],[LME Zinc stock]]*Table_Merge1[[#This Row],[Azad.Sell]]),"")</f>
        <v/>
      </c>
      <c r="AS1228" s="288" t="str">
        <f>IFERROR(IF(Table_Merge1[[#This Row],[LME Zinc 3-month]]*Table_Merge1[[#This Row],[Azad.Sell]]=0,"",Table_Merge1[[#This Row],[LME Zinc 3-month]]*Table_Merge1[[#This Row],[Azad.Sell]]),"")</f>
        <v/>
      </c>
      <c r="AT1228"/>
    </row>
    <row r="1229" spans="1:46" x14ac:dyDescent="0.25">
      <c r="A1229" s="258">
        <v>42541</v>
      </c>
      <c r="B12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1395.03.31</v>
      </c>
      <c r="C1229" s="195">
        <f t="shared" ca="1" si="55"/>
        <v>1395</v>
      </c>
      <c r="D12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229" s="195">
        <f>_xlfn.NUMBERVALUE(RIGHT(Table11[[#This Row],[تاریخ شمسی]],2))</f>
        <v>31</v>
      </c>
      <c r="F12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03-31</v>
      </c>
      <c r="G1229" s="195" t="s">
        <v>1380</v>
      </c>
      <c r="L1229" s="259">
        <v>42541</v>
      </c>
      <c r="M1229">
        <v>34623</v>
      </c>
      <c r="O1229" s="284">
        <f>IFERROR(DATE(Table7[[#This Row],[year]],MONTH(DATEVALUE(Table7[[#This Row],[month]]&amp;"1")),Table7[[#This Row],[day]]),"")</f>
        <v>43312</v>
      </c>
      <c r="P1229" s="195" t="s">
        <v>4654</v>
      </c>
      <c r="Q1229" s="195">
        <v>2018</v>
      </c>
      <c r="R1229" s="195" t="s">
        <v>3443</v>
      </c>
      <c r="S1229" s="195">
        <v>31</v>
      </c>
      <c r="T1229" s="195">
        <v>1219.2</v>
      </c>
      <c r="U1229" s="195">
        <v>2061</v>
      </c>
      <c r="V1229" s="195">
        <v>1149825</v>
      </c>
      <c r="X1229" s="260">
        <v>43391</v>
      </c>
      <c r="Y1229" t="s">
        <v>8463</v>
      </c>
      <c r="Z1229" s="260">
        <v>11</v>
      </c>
      <c r="AA1229">
        <v>1397</v>
      </c>
      <c r="AB1229" s="260" t="str">
        <f ca="1">IFERROR(IFERROR(VLOOKUP(Table_Merge1[[#This Row],[Column1]],Table11[#All],2,FALSE),LEFT(AB1230,8)&amp;IF(LEN((RIGHT(AB1230,2)+1))&lt;2,"0"&amp;(RIGHT(AB1230,2)+1),(RIGHT(AB1230,2)-1))),"")</f>
        <v>1397.07.26</v>
      </c>
      <c r="AC1229" s="259" t="str">
        <f ca="1">LEFT(Table_Merge1[[#This Row],[Column2]],4)</f>
        <v>1397</v>
      </c>
      <c r="AD1229" s="259" t="str">
        <f ca="1">RIGHT(LEFT(Table_Merge1[[#This Row],[Column2]],7),2)</f>
        <v>07</v>
      </c>
      <c r="AE1229" s="259" t="str">
        <f ca="1">RIGHT(Table_Merge1[[#This Row],[Column2]],2)</f>
        <v>26</v>
      </c>
      <c r="AF1229">
        <v>7</v>
      </c>
      <c r="AG1229">
        <v>26</v>
      </c>
      <c r="AH1229" s="260">
        <v>2018</v>
      </c>
      <c r="AI1229" t="s">
        <v>3448</v>
      </c>
      <c r="AJ1229" s="260">
        <v>18</v>
      </c>
      <c r="AK1229">
        <v>1224.5999999999999</v>
      </c>
      <c r="AL1229">
        <v>1966.5</v>
      </c>
      <c r="AM1229">
        <v>1047950</v>
      </c>
      <c r="AO1229">
        <v>137333</v>
      </c>
      <c r="AP1229" s="287">
        <f>IFERROR(IF(Table_Merge1[[#This Row],[LME Zinc stock]]*Table_Merge1[[#This Row],[Nima.مقدار]]=0,"",Table_Merge1[[#This Row],[LME Zinc stock]]*Table_Merge1[[#This Row],[Nima.مقدار]]),"")</f>
        <v>143918117350</v>
      </c>
      <c r="AQ1229" s="287">
        <f>IFERROR(IF(Table_Merge1[[#This Row],[LME Zinc 3-month]]*Table_Merge1[[#This Row],[Nima.مقدار]]=0,"",Table_Merge1[[#This Row],[LME Zinc 3-month]]*Table_Merge1[[#This Row],[Nima.مقدار]]),"")</f>
        <v>270065344.5</v>
      </c>
      <c r="AR1229" s="288" t="str">
        <f>IFERROR(IF(Table_Merge1[[#This Row],[LME Zinc stock]]*Table_Merge1[[#This Row],[Azad.Sell]]=0,"",Table_Merge1[[#This Row],[LME Zinc stock]]*Table_Merge1[[#This Row],[Azad.Sell]]),"")</f>
        <v/>
      </c>
      <c r="AS1229" s="288" t="str">
        <f>IFERROR(IF(Table_Merge1[[#This Row],[LME Zinc 3-month]]*Table_Merge1[[#This Row],[Azad.Sell]]=0,"",Table_Merge1[[#This Row],[LME Zinc 3-month]]*Table_Merge1[[#This Row],[Azad.Sell]]),"")</f>
        <v/>
      </c>
      <c r="AT1229"/>
    </row>
    <row r="1230" spans="1:46" x14ac:dyDescent="0.25">
      <c r="A1230" s="258">
        <v>42542</v>
      </c>
      <c r="B12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1395.04.01</v>
      </c>
      <c r="C1230" s="195">
        <f t="shared" ca="1" si="55"/>
        <v>1395</v>
      </c>
      <c r="D12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30" s="195">
        <f>_xlfn.NUMBERVALUE(RIGHT(Table11[[#This Row],[تاریخ شمسی]],2))</f>
        <v>1</v>
      </c>
      <c r="F12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04-01</v>
      </c>
      <c r="G1230" s="195" t="s">
        <v>1381</v>
      </c>
      <c r="L1230" s="259">
        <v>42542</v>
      </c>
      <c r="M1230">
        <v>34733</v>
      </c>
      <c r="O1230" s="283">
        <f>IFERROR(DATE(Table7[[#This Row],[year]],MONTH(DATEVALUE(Table7[[#This Row],[month]]&amp;"1")),Table7[[#This Row],[day]]),"")</f>
        <v>43311</v>
      </c>
      <c r="P1230" s="257" t="s">
        <v>4655</v>
      </c>
      <c r="Q1230" s="257">
        <v>2018</v>
      </c>
      <c r="R1230" s="257" t="s">
        <v>3443</v>
      </c>
      <c r="S1230" s="257">
        <v>30</v>
      </c>
      <c r="T1230" s="257">
        <v>1222.05</v>
      </c>
      <c r="U1230" s="257">
        <v>2138</v>
      </c>
      <c r="V1230" s="257">
        <v>1154050</v>
      </c>
      <c r="X1230" s="260">
        <v>43390</v>
      </c>
      <c r="Y1230" t="s">
        <v>8462</v>
      </c>
      <c r="Z1230" s="260">
        <v>11</v>
      </c>
      <c r="AA1230">
        <v>1397</v>
      </c>
      <c r="AB1230" s="260" t="str">
        <f ca="1">IFERROR(IFERROR(VLOOKUP(Table_Merge1[[#This Row],[Column1]],Table11[#All],2,FALSE),LEFT(AB1231,8)&amp;IF(LEN((RIGHT(AB1231,2)+1))&lt;2,"0"&amp;(RIGHT(AB1231,2)+1),(RIGHT(AB1231,2)-1))),"")</f>
        <v>1397.07.25</v>
      </c>
      <c r="AC1230" s="259" t="str">
        <f ca="1">LEFT(Table_Merge1[[#This Row],[Column2]],4)</f>
        <v>1397</v>
      </c>
      <c r="AD1230" s="259" t="str">
        <f ca="1">RIGHT(LEFT(Table_Merge1[[#This Row],[Column2]],7),2)</f>
        <v>07</v>
      </c>
      <c r="AE1230" s="259" t="str">
        <f ca="1">RIGHT(Table_Merge1[[#This Row],[Column2]],2)</f>
        <v>25</v>
      </c>
      <c r="AF1230">
        <v>7</v>
      </c>
      <c r="AG1230">
        <v>25</v>
      </c>
      <c r="AH1230" s="260">
        <v>2018</v>
      </c>
      <c r="AI1230" t="s">
        <v>3448</v>
      </c>
      <c r="AJ1230" s="260">
        <v>17</v>
      </c>
      <c r="AK1230">
        <v>1226.75</v>
      </c>
      <c r="AL1230">
        <v>1972.5</v>
      </c>
      <c r="AM1230">
        <v>1048825</v>
      </c>
      <c r="AO1230">
        <v>139212</v>
      </c>
      <c r="AP1230" s="287">
        <f>IFERROR(IF(Table_Merge1[[#This Row],[LME Zinc stock]]*Table_Merge1[[#This Row],[Nima.مقدار]]=0,"",Table_Merge1[[#This Row],[LME Zinc stock]]*Table_Merge1[[#This Row],[Nima.مقدار]]),"")</f>
        <v>146009025900</v>
      </c>
      <c r="AQ1230" s="287">
        <f>IFERROR(IF(Table_Merge1[[#This Row],[LME Zinc 3-month]]*Table_Merge1[[#This Row],[Nima.مقدار]]=0,"",Table_Merge1[[#This Row],[LME Zinc 3-month]]*Table_Merge1[[#This Row],[Nima.مقدار]]),"")</f>
        <v>274595670</v>
      </c>
      <c r="AR1230" s="288" t="str">
        <f>IFERROR(IF(Table_Merge1[[#This Row],[LME Zinc stock]]*Table_Merge1[[#This Row],[Azad.Sell]]=0,"",Table_Merge1[[#This Row],[LME Zinc stock]]*Table_Merge1[[#This Row],[Azad.Sell]]),"")</f>
        <v/>
      </c>
      <c r="AS1230" s="288" t="str">
        <f>IFERROR(IF(Table_Merge1[[#This Row],[LME Zinc 3-month]]*Table_Merge1[[#This Row],[Azad.Sell]]=0,"",Table_Merge1[[#This Row],[LME Zinc 3-month]]*Table_Merge1[[#This Row],[Azad.Sell]]),"")</f>
        <v/>
      </c>
      <c r="AT1230"/>
    </row>
    <row r="1231" spans="1:46" x14ac:dyDescent="0.25">
      <c r="A1231" s="258">
        <v>42543</v>
      </c>
      <c r="B12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1395.04.02</v>
      </c>
      <c r="C1231" s="195">
        <f t="shared" ca="1" si="55"/>
        <v>1395</v>
      </c>
      <c r="D12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31" s="195">
        <f>_xlfn.NUMBERVALUE(RIGHT(Table11[[#This Row],[تاریخ شمسی]],2))</f>
        <v>2</v>
      </c>
      <c r="F12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04-02</v>
      </c>
      <c r="G1231" s="195" t="s">
        <v>1382</v>
      </c>
      <c r="L1231" s="259">
        <v>42543</v>
      </c>
      <c r="M1231">
        <v>34668</v>
      </c>
      <c r="O1231" s="284">
        <f>IFERROR(DATE(Table7[[#This Row],[year]],MONTH(DATEVALUE(Table7[[#This Row],[month]]&amp;"1")),Table7[[#This Row],[day]]),"")</f>
        <v>43308</v>
      </c>
      <c r="P1231" s="195" t="s">
        <v>4656</v>
      </c>
      <c r="Q1231" s="195">
        <v>2018</v>
      </c>
      <c r="R1231" s="195" t="s">
        <v>3443</v>
      </c>
      <c r="S1231" s="195">
        <v>27</v>
      </c>
      <c r="T1231" s="195">
        <v>1219.1500000000001</v>
      </c>
      <c r="U1231" s="195">
        <v>2045</v>
      </c>
      <c r="V1231" s="195">
        <v>1162750</v>
      </c>
      <c r="X1231" s="260">
        <v>43389</v>
      </c>
      <c r="Y1231" t="s">
        <v>8461</v>
      </c>
      <c r="Z1231" s="260">
        <v>11</v>
      </c>
      <c r="AA1231">
        <v>1397</v>
      </c>
      <c r="AB1231" s="260" t="str">
        <f ca="1">IFERROR(IFERROR(VLOOKUP(Table_Merge1[[#This Row],[Column1]],Table11[#All],2,FALSE),LEFT(AB1232,8)&amp;IF(LEN((RIGHT(AB1232,2)+1))&lt;2,"0"&amp;(RIGHT(AB1232,2)+1),(RIGHT(AB1232,2)-1))),"")</f>
        <v>1397.07.24</v>
      </c>
      <c r="AC1231" s="259" t="str">
        <f ca="1">LEFT(Table_Merge1[[#This Row],[Column2]],4)</f>
        <v>1397</v>
      </c>
      <c r="AD1231" s="259" t="str">
        <f ca="1">RIGHT(LEFT(Table_Merge1[[#This Row],[Column2]],7),2)</f>
        <v>07</v>
      </c>
      <c r="AE1231" s="259" t="str">
        <f ca="1">RIGHT(Table_Merge1[[#This Row],[Column2]],2)</f>
        <v>24</v>
      </c>
      <c r="AF1231">
        <v>7</v>
      </c>
      <c r="AG1231">
        <v>24</v>
      </c>
      <c r="AH1231" s="260">
        <v>2018</v>
      </c>
      <c r="AI1231" t="s">
        <v>3448</v>
      </c>
      <c r="AJ1231" s="260">
        <v>16</v>
      </c>
      <c r="AK1231">
        <v>1228.8499999999999</v>
      </c>
      <c r="AL1231">
        <v>2000.5</v>
      </c>
      <c r="AM1231">
        <v>1048625</v>
      </c>
      <c r="AO1231">
        <v>140876</v>
      </c>
      <c r="AP1231" s="287">
        <f>IFERROR(IF(Table_Merge1[[#This Row],[LME Zinc stock]]*Table_Merge1[[#This Row],[Nima.مقدار]]=0,"",Table_Merge1[[#This Row],[LME Zinc stock]]*Table_Merge1[[#This Row],[Nima.مقدار]]),"")</f>
        <v>147726095500</v>
      </c>
      <c r="AQ1231" s="287">
        <f>IFERROR(IF(Table_Merge1[[#This Row],[LME Zinc 3-month]]*Table_Merge1[[#This Row],[Nima.مقدار]]=0,"",Table_Merge1[[#This Row],[LME Zinc 3-month]]*Table_Merge1[[#This Row],[Nima.مقدار]]),"")</f>
        <v>281822438</v>
      </c>
      <c r="AR1231" s="288" t="str">
        <f>IFERROR(IF(Table_Merge1[[#This Row],[LME Zinc stock]]*Table_Merge1[[#This Row],[Azad.Sell]]=0,"",Table_Merge1[[#This Row],[LME Zinc stock]]*Table_Merge1[[#This Row],[Azad.Sell]]),"")</f>
        <v/>
      </c>
      <c r="AS1231" s="288" t="str">
        <f>IFERROR(IF(Table_Merge1[[#This Row],[LME Zinc 3-month]]*Table_Merge1[[#This Row],[Azad.Sell]]=0,"",Table_Merge1[[#This Row],[LME Zinc 3-month]]*Table_Merge1[[#This Row],[Azad.Sell]]),"")</f>
        <v/>
      </c>
      <c r="AT1231"/>
    </row>
    <row r="1232" spans="1:46" x14ac:dyDescent="0.25">
      <c r="A1232" s="258">
        <v>42544</v>
      </c>
      <c r="B12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1395.04.03</v>
      </c>
      <c r="C1232" s="195">
        <f t="shared" ca="1" si="55"/>
        <v>1395</v>
      </c>
      <c r="D12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32" s="195">
        <f>_xlfn.NUMBERVALUE(RIGHT(Table11[[#This Row],[تاریخ شمسی]],2))</f>
        <v>3</v>
      </c>
      <c r="F12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04-03</v>
      </c>
      <c r="G1232" s="195" t="s">
        <v>1383</v>
      </c>
      <c r="L1232" s="259">
        <v>42544</v>
      </c>
      <c r="M1232">
        <v>34622</v>
      </c>
      <c r="O1232" s="283">
        <f>IFERROR(DATE(Table7[[#This Row],[year]],MONTH(DATEVALUE(Table7[[#This Row],[month]]&amp;"1")),Table7[[#This Row],[day]]),"")</f>
        <v>43307</v>
      </c>
      <c r="P1232" s="257" t="s">
        <v>4657</v>
      </c>
      <c r="Q1232" s="257">
        <v>2018</v>
      </c>
      <c r="R1232" s="257" t="s">
        <v>3443</v>
      </c>
      <c r="S1232" s="257">
        <v>26</v>
      </c>
      <c r="T1232" s="257">
        <v>1228.3499999999999</v>
      </c>
      <c r="U1232" s="257">
        <v>2053</v>
      </c>
      <c r="V1232" s="257">
        <v>1170300</v>
      </c>
      <c r="X1232" s="260">
        <v>43388</v>
      </c>
      <c r="Y1232" t="s">
        <v>8460</v>
      </c>
      <c r="Z1232" s="260">
        <v>12</v>
      </c>
      <c r="AA1232">
        <v>1397</v>
      </c>
      <c r="AB1232" s="260" t="str">
        <f ca="1">IFERROR(IFERROR(VLOOKUP(Table_Merge1[[#This Row],[Column1]],Table11[#All],2,FALSE),LEFT(AB1233,8)&amp;IF(LEN((RIGHT(AB1233,2)+1))&lt;2,"0"&amp;(RIGHT(AB1233,2)+1),(RIGHT(AB1233,2)-1))),"")</f>
        <v>1397.07.23</v>
      </c>
      <c r="AC1232" s="259" t="str">
        <f ca="1">LEFT(Table_Merge1[[#This Row],[Column2]],4)</f>
        <v>1397</v>
      </c>
      <c r="AD1232" s="259" t="str">
        <f ca="1">RIGHT(LEFT(Table_Merge1[[#This Row],[Column2]],7),2)</f>
        <v>07</v>
      </c>
      <c r="AE1232" s="259" t="str">
        <f ca="1">RIGHT(Table_Merge1[[#This Row],[Column2]],2)</f>
        <v>23</v>
      </c>
      <c r="AF1232">
        <v>7</v>
      </c>
      <c r="AG1232">
        <v>23</v>
      </c>
      <c r="AH1232" s="260">
        <v>2018</v>
      </c>
      <c r="AI1232" t="s">
        <v>3448</v>
      </c>
      <c r="AJ1232" s="260">
        <v>15</v>
      </c>
      <c r="AK1232">
        <v>1233</v>
      </c>
      <c r="AL1232">
        <v>1978</v>
      </c>
      <c r="AM1232">
        <v>1049175</v>
      </c>
      <c r="AO1232">
        <v>136387</v>
      </c>
      <c r="AP1232" s="287">
        <f>IFERROR(IF(Table_Merge1[[#This Row],[LME Zinc stock]]*Table_Merge1[[#This Row],[Nima.مقدار]]=0,"",Table_Merge1[[#This Row],[LME Zinc stock]]*Table_Merge1[[#This Row],[Nima.مقدار]]),"")</f>
        <v>143093830725</v>
      </c>
      <c r="AQ1232" s="287">
        <f>IFERROR(IF(Table_Merge1[[#This Row],[LME Zinc 3-month]]*Table_Merge1[[#This Row],[Nima.مقدار]]=0,"",Table_Merge1[[#This Row],[LME Zinc 3-month]]*Table_Merge1[[#This Row],[Nima.مقدار]]),"")</f>
        <v>269773486</v>
      </c>
      <c r="AR1232" s="288" t="str">
        <f>IFERROR(IF(Table_Merge1[[#This Row],[LME Zinc stock]]*Table_Merge1[[#This Row],[Azad.Sell]]=0,"",Table_Merge1[[#This Row],[LME Zinc stock]]*Table_Merge1[[#This Row],[Azad.Sell]]),"")</f>
        <v/>
      </c>
      <c r="AS1232" s="288" t="str">
        <f>IFERROR(IF(Table_Merge1[[#This Row],[LME Zinc 3-month]]*Table_Merge1[[#This Row],[Azad.Sell]]=0,"",Table_Merge1[[#This Row],[LME Zinc 3-month]]*Table_Merge1[[#This Row],[Azad.Sell]]),"")</f>
        <v/>
      </c>
      <c r="AT1232"/>
    </row>
    <row r="1233" spans="1:46" x14ac:dyDescent="0.25">
      <c r="A1233" s="258">
        <v>42546</v>
      </c>
      <c r="B12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1395.04.05</v>
      </c>
      <c r="C1233" s="195">
        <f t="shared" ca="1" si="55"/>
        <v>1395</v>
      </c>
      <c r="D12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33" s="195">
        <f>_xlfn.NUMBERVALUE(RIGHT(Table11[[#This Row],[تاریخ شمسی]],2))</f>
        <v>5</v>
      </c>
      <c r="F12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04-05</v>
      </c>
      <c r="G1233" s="195" t="s">
        <v>1384</v>
      </c>
      <c r="L1233" s="259">
        <v>42546</v>
      </c>
      <c r="M1233">
        <v>34770</v>
      </c>
      <c r="O1233" s="284">
        <f>IFERROR(DATE(Table7[[#This Row],[year]],MONTH(DATEVALUE(Table7[[#This Row],[month]]&amp;"1")),Table7[[#This Row],[day]]),"")</f>
        <v>43306</v>
      </c>
      <c r="P1233" s="195" t="s">
        <v>4658</v>
      </c>
      <c r="Q1233" s="195">
        <v>2018</v>
      </c>
      <c r="R1233" s="195" t="s">
        <v>3443</v>
      </c>
      <c r="S1233" s="195">
        <v>25</v>
      </c>
      <c r="T1233" s="195">
        <v>1230.55</v>
      </c>
      <c r="U1233" s="195">
        <v>2028</v>
      </c>
      <c r="V1233" s="195">
        <v>1177550</v>
      </c>
      <c r="X1233" s="260">
        <v>43385</v>
      </c>
      <c r="Z1233" s="260">
        <v>12</v>
      </c>
      <c r="AB1233" s="260" t="str">
        <f ca="1">IFERROR(IFERROR(VLOOKUP(Table_Merge1[[#This Row],[Column1]],Table11[#All],2,FALSE),LEFT(AB1234,8)&amp;IF(LEN((RIGHT(AB1234,2)+1))&lt;2,"0"&amp;(RIGHT(AB1234,2)+1),(RIGHT(AB1234,2)-1))),"")</f>
        <v>1397.07.18</v>
      </c>
      <c r="AC1233" s="259" t="str">
        <f ca="1">LEFT(Table_Merge1[[#This Row],[Column2]],4)</f>
        <v>1397</v>
      </c>
      <c r="AD1233" s="259" t="str">
        <f ca="1">RIGHT(LEFT(Table_Merge1[[#This Row],[Column2]],7),2)</f>
        <v>07</v>
      </c>
      <c r="AE1233" s="259" t="str">
        <f ca="1">RIGHT(Table_Merge1[[#This Row],[Column2]],2)</f>
        <v>18</v>
      </c>
      <c r="AH1233" s="260">
        <v>2018</v>
      </c>
      <c r="AI1233" t="s">
        <v>3448</v>
      </c>
      <c r="AJ1233" s="260">
        <v>12</v>
      </c>
      <c r="AK1233">
        <v>1218.75</v>
      </c>
      <c r="AL1233">
        <v>1998.5</v>
      </c>
      <c r="AM1233">
        <v>1049525</v>
      </c>
      <c r="AP1233" s="287" t="str">
        <f>IFERROR(IF(Table_Merge1[[#This Row],[LME Zinc stock]]*Table_Merge1[[#This Row],[Nima.مقدار]]=0,"",Table_Merge1[[#This Row],[LME Zinc stock]]*Table_Merge1[[#This Row],[Nima.مقدار]]),"")</f>
        <v/>
      </c>
      <c r="AQ1233" s="287" t="str">
        <f>IFERROR(IF(Table_Merge1[[#This Row],[LME Zinc 3-month]]*Table_Merge1[[#This Row],[Nima.مقدار]]=0,"",Table_Merge1[[#This Row],[LME Zinc 3-month]]*Table_Merge1[[#This Row],[Nima.مقدار]]),"")</f>
        <v/>
      </c>
      <c r="AR1233" s="288" t="str">
        <f>IFERROR(IF(Table_Merge1[[#This Row],[LME Zinc stock]]*Table_Merge1[[#This Row],[Azad.Sell]]=0,"",Table_Merge1[[#This Row],[LME Zinc stock]]*Table_Merge1[[#This Row],[Azad.Sell]]),"")</f>
        <v/>
      </c>
      <c r="AS1233" s="288" t="str">
        <f>IFERROR(IF(Table_Merge1[[#This Row],[LME Zinc 3-month]]*Table_Merge1[[#This Row],[Azad.Sell]]=0,"",Table_Merge1[[#This Row],[LME Zinc 3-month]]*Table_Merge1[[#This Row],[Azad.Sell]]),"")</f>
        <v/>
      </c>
      <c r="AT1233"/>
    </row>
    <row r="1234" spans="1:46" x14ac:dyDescent="0.25">
      <c r="A1234" s="258">
        <v>42547</v>
      </c>
      <c r="B12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1395.04.06</v>
      </c>
      <c r="C1234" s="195">
        <f t="shared" ca="1" si="55"/>
        <v>1395</v>
      </c>
      <c r="D12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34" s="195">
        <f>_xlfn.NUMBERVALUE(RIGHT(Table11[[#This Row],[تاریخ شمسی]],2))</f>
        <v>6</v>
      </c>
      <c r="F12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04-06</v>
      </c>
      <c r="G1234" s="195" t="s">
        <v>1385</v>
      </c>
      <c r="L1234" s="259">
        <v>42547</v>
      </c>
      <c r="M1234">
        <v>34827</v>
      </c>
      <c r="O1234" s="283">
        <f>IFERROR(DATE(Table7[[#This Row],[year]],MONTH(DATEVALUE(Table7[[#This Row],[month]]&amp;"1")),Table7[[#This Row],[day]]),"")</f>
        <v>43305</v>
      </c>
      <c r="P1234" s="257" t="s">
        <v>4659</v>
      </c>
      <c r="Q1234" s="257">
        <v>2018</v>
      </c>
      <c r="R1234" s="257" t="s">
        <v>3443</v>
      </c>
      <c r="S1234" s="257">
        <v>24</v>
      </c>
      <c r="T1234" s="257">
        <v>1224.3</v>
      </c>
      <c r="U1234" s="257">
        <v>2041</v>
      </c>
      <c r="V1234" s="257">
        <v>1185275</v>
      </c>
      <c r="X1234" s="260">
        <v>43384</v>
      </c>
      <c r="Y1234" t="s">
        <v>8459</v>
      </c>
      <c r="Z1234" s="260">
        <v>12</v>
      </c>
      <c r="AA1234">
        <v>1397</v>
      </c>
      <c r="AB1234" s="260" t="str">
        <f ca="1">IFERROR(IFERROR(VLOOKUP(Table_Merge1[[#This Row],[Column1]],Table11[#All],2,FALSE),LEFT(AB1235,8)&amp;IF(LEN((RIGHT(AB1235,2)+1))&lt;2,"0"&amp;(RIGHT(AB1235,2)+1),(RIGHT(AB1235,2)-1))),"")</f>
        <v>1397.07.19</v>
      </c>
      <c r="AC1234" s="259" t="str">
        <f ca="1">LEFT(Table_Merge1[[#This Row],[Column2]],4)</f>
        <v>1397</v>
      </c>
      <c r="AD1234" s="259" t="str">
        <f ca="1">RIGHT(LEFT(Table_Merge1[[#This Row],[Column2]],7),2)</f>
        <v>07</v>
      </c>
      <c r="AE1234" s="259" t="str">
        <f ca="1">RIGHT(Table_Merge1[[#This Row],[Column2]],2)</f>
        <v>19</v>
      </c>
      <c r="AF1234">
        <v>7</v>
      </c>
      <c r="AG1234">
        <v>19</v>
      </c>
      <c r="AH1234" s="260">
        <v>2018</v>
      </c>
      <c r="AI1234" t="s">
        <v>3448</v>
      </c>
      <c r="AJ1234" s="260">
        <v>11</v>
      </c>
      <c r="AK1234">
        <v>1201.0999999999999</v>
      </c>
      <c r="AL1234">
        <v>2005</v>
      </c>
      <c r="AM1234">
        <v>1052025</v>
      </c>
      <c r="AO1234">
        <v>143468</v>
      </c>
      <c r="AP1234" s="287">
        <f>IFERROR(IF(Table_Merge1[[#This Row],[LME Zinc stock]]*Table_Merge1[[#This Row],[Nima.مقدار]]=0,"",Table_Merge1[[#This Row],[LME Zinc stock]]*Table_Merge1[[#This Row],[Nima.مقدار]]),"")</f>
        <v>150931922700</v>
      </c>
      <c r="AQ1234" s="287">
        <f>IFERROR(IF(Table_Merge1[[#This Row],[LME Zinc 3-month]]*Table_Merge1[[#This Row],[Nima.مقدار]]=0,"",Table_Merge1[[#This Row],[LME Zinc 3-month]]*Table_Merge1[[#This Row],[Nima.مقدار]]),"")</f>
        <v>287653340</v>
      </c>
      <c r="AR1234" s="288" t="str">
        <f>IFERROR(IF(Table_Merge1[[#This Row],[LME Zinc stock]]*Table_Merge1[[#This Row],[Azad.Sell]]=0,"",Table_Merge1[[#This Row],[LME Zinc stock]]*Table_Merge1[[#This Row],[Azad.Sell]]),"")</f>
        <v/>
      </c>
      <c r="AS1234" s="288" t="str">
        <f>IFERROR(IF(Table_Merge1[[#This Row],[LME Zinc 3-month]]*Table_Merge1[[#This Row],[Azad.Sell]]=0,"",Table_Merge1[[#This Row],[LME Zinc 3-month]]*Table_Merge1[[#This Row],[Azad.Sell]]),"")</f>
        <v/>
      </c>
      <c r="AT1234"/>
    </row>
    <row r="1235" spans="1:46" x14ac:dyDescent="0.25">
      <c r="A1235" s="258">
        <v>42549</v>
      </c>
      <c r="B12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1395.04.08</v>
      </c>
      <c r="C1235" s="195">
        <f t="shared" ca="1" si="55"/>
        <v>1395</v>
      </c>
      <c r="D12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35" s="195">
        <f>_xlfn.NUMBERVALUE(RIGHT(Table11[[#This Row],[تاریخ شمسی]],2))</f>
        <v>8</v>
      </c>
      <c r="F12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04-08</v>
      </c>
      <c r="G1235" s="195" t="s">
        <v>1386</v>
      </c>
      <c r="L1235" s="259">
        <v>42549</v>
      </c>
      <c r="M1235">
        <v>34841</v>
      </c>
      <c r="O1235" s="284">
        <f>IFERROR(DATE(Table7[[#This Row],[year]],MONTH(DATEVALUE(Table7[[#This Row],[month]]&amp;"1")),Table7[[#This Row],[day]]),"")</f>
        <v>43304</v>
      </c>
      <c r="P1235" s="195" t="s">
        <v>4660</v>
      </c>
      <c r="Q1235" s="195">
        <v>2018</v>
      </c>
      <c r="R1235" s="195" t="s">
        <v>3443</v>
      </c>
      <c r="S1235" s="195">
        <v>23</v>
      </c>
      <c r="T1235" s="195">
        <v>1229.45</v>
      </c>
      <c r="U1235" s="195">
        <v>2047</v>
      </c>
      <c r="V1235" s="195">
        <v>1192075</v>
      </c>
      <c r="X1235" s="260">
        <v>43383</v>
      </c>
      <c r="Y1235" t="s">
        <v>8458</v>
      </c>
      <c r="Z1235" s="260">
        <v>12</v>
      </c>
      <c r="AA1235">
        <v>1397</v>
      </c>
      <c r="AB1235" s="260" t="str">
        <f ca="1">IFERROR(IFERROR(VLOOKUP(Table_Merge1[[#This Row],[Column1]],Table11[#All],2,FALSE),LEFT(AB1236,8)&amp;IF(LEN((RIGHT(AB1236,2)+1))&lt;2,"0"&amp;(RIGHT(AB1236,2)+1),(RIGHT(AB1236,2)-1))),"")</f>
        <v>1397.07.18</v>
      </c>
      <c r="AC1235" s="259" t="str">
        <f ca="1">LEFT(Table_Merge1[[#This Row],[Column2]],4)</f>
        <v>1397</v>
      </c>
      <c r="AD1235" s="259" t="str">
        <f ca="1">RIGHT(LEFT(Table_Merge1[[#This Row],[Column2]],7),2)</f>
        <v>07</v>
      </c>
      <c r="AE1235" s="259" t="str">
        <f ca="1">RIGHT(Table_Merge1[[#This Row],[Column2]],2)</f>
        <v>18</v>
      </c>
      <c r="AF1235">
        <v>7</v>
      </c>
      <c r="AG1235">
        <v>18</v>
      </c>
      <c r="AH1235" s="260">
        <v>2018</v>
      </c>
      <c r="AI1235" t="s">
        <v>3448</v>
      </c>
      <c r="AJ1235" s="260">
        <v>10</v>
      </c>
      <c r="AK1235">
        <v>1186.4000000000001</v>
      </c>
      <c r="AL1235">
        <v>2016</v>
      </c>
      <c r="AM1235">
        <v>1056700</v>
      </c>
      <c r="AO1235">
        <v>145502</v>
      </c>
      <c r="AP1235" s="287">
        <f>IFERROR(IF(Table_Merge1[[#This Row],[LME Zinc stock]]*Table_Merge1[[#This Row],[Nima.مقدار]]=0,"",Table_Merge1[[#This Row],[LME Zinc stock]]*Table_Merge1[[#This Row],[Nima.مقدار]]),"")</f>
        <v>153751963400</v>
      </c>
      <c r="AQ1235" s="287">
        <f>IFERROR(IF(Table_Merge1[[#This Row],[LME Zinc 3-month]]*Table_Merge1[[#This Row],[Nima.مقدار]]=0,"",Table_Merge1[[#This Row],[LME Zinc 3-month]]*Table_Merge1[[#This Row],[Nima.مقدار]]),"")</f>
        <v>293332032</v>
      </c>
      <c r="AR1235" s="288" t="str">
        <f>IFERROR(IF(Table_Merge1[[#This Row],[LME Zinc stock]]*Table_Merge1[[#This Row],[Azad.Sell]]=0,"",Table_Merge1[[#This Row],[LME Zinc stock]]*Table_Merge1[[#This Row],[Azad.Sell]]),"")</f>
        <v/>
      </c>
      <c r="AS1235" s="288" t="str">
        <f>IFERROR(IF(Table_Merge1[[#This Row],[LME Zinc 3-month]]*Table_Merge1[[#This Row],[Azad.Sell]]=0,"",Table_Merge1[[#This Row],[LME Zinc 3-month]]*Table_Merge1[[#This Row],[Azad.Sell]]),"")</f>
        <v/>
      </c>
      <c r="AT1235"/>
    </row>
    <row r="1236" spans="1:46" x14ac:dyDescent="0.25">
      <c r="A1236" s="258">
        <v>42550</v>
      </c>
      <c r="B12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1395.04.09</v>
      </c>
      <c r="C1236" s="195">
        <f t="shared" ca="1" si="55"/>
        <v>1395</v>
      </c>
      <c r="D12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36" s="195">
        <f>_xlfn.NUMBERVALUE(RIGHT(Table11[[#This Row],[تاریخ شمسی]],2))</f>
        <v>9</v>
      </c>
      <c r="F12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04-09</v>
      </c>
      <c r="G1236" s="195" t="s">
        <v>1387</v>
      </c>
      <c r="L1236" s="259">
        <v>42550</v>
      </c>
      <c r="M1236">
        <v>34909</v>
      </c>
      <c r="O1236" s="283">
        <f>IFERROR(DATE(Table7[[#This Row],[year]],MONTH(DATEVALUE(Table7[[#This Row],[month]]&amp;"1")),Table7[[#This Row],[day]]),"")</f>
        <v>43301</v>
      </c>
      <c r="P1236" s="257" t="s">
        <v>4661</v>
      </c>
      <c r="Q1236" s="257">
        <v>2018</v>
      </c>
      <c r="R1236" s="257" t="s">
        <v>3443</v>
      </c>
      <c r="S1236" s="257">
        <v>20</v>
      </c>
      <c r="T1236" s="257">
        <v>1224.8499999999999</v>
      </c>
      <c r="U1236" s="257">
        <v>2057.5</v>
      </c>
      <c r="V1236" s="257">
        <v>1195150</v>
      </c>
      <c r="X1236" s="260">
        <v>43382</v>
      </c>
      <c r="Y1236" t="s">
        <v>8457</v>
      </c>
      <c r="Z1236" s="260">
        <v>12</v>
      </c>
      <c r="AA1236">
        <v>1397</v>
      </c>
      <c r="AB1236" s="260" t="str">
        <f ca="1">IFERROR(IFERROR(VLOOKUP(Table_Merge1[[#This Row],[Column1]],Table11[#All],2,FALSE),LEFT(AB1237,8)&amp;IF(LEN((RIGHT(AB1237,2)+1))&lt;2,"0"&amp;(RIGHT(AB1237,2)+1),(RIGHT(AB1237,2)-1))),"")</f>
        <v>1397.07.17</v>
      </c>
      <c r="AC1236" s="259" t="str">
        <f ca="1">LEFT(Table_Merge1[[#This Row],[Column2]],4)</f>
        <v>1397</v>
      </c>
      <c r="AD1236" s="259" t="str">
        <f ca="1">RIGHT(LEFT(Table_Merge1[[#This Row],[Column2]],7),2)</f>
        <v>07</v>
      </c>
      <c r="AE1236" s="259" t="str">
        <f ca="1">RIGHT(Table_Merge1[[#This Row],[Column2]],2)</f>
        <v>17</v>
      </c>
      <c r="AF1236">
        <v>7</v>
      </c>
      <c r="AG1236">
        <v>17</v>
      </c>
      <c r="AH1236" s="260">
        <v>2018</v>
      </c>
      <c r="AI1236" t="s">
        <v>3448</v>
      </c>
      <c r="AJ1236" s="260">
        <v>9</v>
      </c>
      <c r="AK1236">
        <v>1187.4000000000001</v>
      </c>
      <c r="AL1236">
        <v>2013</v>
      </c>
      <c r="AM1236">
        <v>1062350</v>
      </c>
      <c r="AO1236">
        <v>134438</v>
      </c>
      <c r="AP1236" s="287">
        <f>IFERROR(IF(Table_Merge1[[#This Row],[LME Zinc stock]]*Table_Merge1[[#This Row],[Nima.مقدار]]=0,"",Table_Merge1[[#This Row],[LME Zinc stock]]*Table_Merge1[[#This Row],[Nima.مقدار]]),"")</f>
        <v>142820209300</v>
      </c>
      <c r="AQ1236" s="287">
        <f>IFERROR(IF(Table_Merge1[[#This Row],[LME Zinc 3-month]]*Table_Merge1[[#This Row],[Nima.مقدار]]=0,"",Table_Merge1[[#This Row],[LME Zinc 3-month]]*Table_Merge1[[#This Row],[Nima.مقدار]]),"")</f>
        <v>270623694</v>
      </c>
      <c r="AR1236" s="288" t="str">
        <f>IFERROR(IF(Table_Merge1[[#This Row],[LME Zinc stock]]*Table_Merge1[[#This Row],[Azad.Sell]]=0,"",Table_Merge1[[#This Row],[LME Zinc stock]]*Table_Merge1[[#This Row],[Azad.Sell]]),"")</f>
        <v/>
      </c>
      <c r="AS1236" s="288" t="str">
        <f>IFERROR(IF(Table_Merge1[[#This Row],[LME Zinc 3-month]]*Table_Merge1[[#This Row],[Azad.Sell]]=0,"",Table_Merge1[[#This Row],[LME Zinc 3-month]]*Table_Merge1[[#This Row],[Azad.Sell]]),"")</f>
        <v/>
      </c>
      <c r="AT1236"/>
    </row>
    <row r="1237" spans="1:46" x14ac:dyDescent="0.25">
      <c r="A1237" s="258">
        <v>42551</v>
      </c>
      <c r="B12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1395.04.10</v>
      </c>
      <c r="C1237" s="195">
        <f t="shared" ca="1" si="55"/>
        <v>1395</v>
      </c>
      <c r="D12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37" s="195">
        <f>_xlfn.NUMBERVALUE(RIGHT(Table11[[#This Row],[تاریخ شمسی]],2))</f>
        <v>10</v>
      </c>
      <c r="F12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04-10</v>
      </c>
      <c r="G1237" s="195" t="s">
        <v>1388</v>
      </c>
      <c r="L1237" s="259">
        <v>42551</v>
      </c>
      <c r="M1237">
        <v>35078</v>
      </c>
      <c r="O1237" s="284">
        <f>IFERROR(DATE(Table7[[#This Row],[year]],MONTH(DATEVALUE(Table7[[#This Row],[month]]&amp;"1")),Table7[[#This Row],[day]]),"")</f>
        <v>43300</v>
      </c>
      <c r="P1237" s="195" t="s">
        <v>4662</v>
      </c>
      <c r="Q1237" s="195">
        <v>2018</v>
      </c>
      <c r="R1237" s="195" t="s">
        <v>3443</v>
      </c>
      <c r="S1237" s="195">
        <v>19</v>
      </c>
      <c r="T1237" s="195">
        <v>1217.4000000000001</v>
      </c>
      <c r="U1237" s="195" t="s">
        <v>3621</v>
      </c>
      <c r="V1237" s="195" t="s">
        <v>3621</v>
      </c>
      <c r="X1237" s="260">
        <v>43381</v>
      </c>
      <c r="Y1237" t="s">
        <v>8456</v>
      </c>
      <c r="Z1237" s="260">
        <v>12</v>
      </c>
      <c r="AA1237">
        <v>1397</v>
      </c>
      <c r="AB1237" s="260" t="str">
        <f ca="1">IFERROR(IFERROR(VLOOKUP(Table_Merge1[[#This Row],[Column1]],Table11[#All],2,FALSE),LEFT(AB1238,8)&amp;IF(LEN((RIGHT(AB1238,2)+1))&lt;2,"0"&amp;(RIGHT(AB1238,2)+1),(RIGHT(AB1238,2)-1))),"")</f>
        <v>1397.07.16</v>
      </c>
      <c r="AC1237" s="259" t="str">
        <f ca="1">LEFT(Table_Merge1[[#This Row],[Column2]],4)</f>
        <v>1397</v>
      </c>
      <c r="AD1237" s="259" t="str">
        <f ca="1">RIGHT(LEFT(Table_Merge1[[#This Row],[Column2]],7),2)</f>
        <v>07</v>
      </c>
      <c r="AE1237" s="259" t="str">
        <f ca="1">RIGHT(Table_Merge1[[#This Row],[Column2]],2)</f>
        <v>16</v>
      </c>
      <c r="AF1237">
        <v>7</v>
      </c>
      <c r="AG1237">
        <v>16</v>
      </c>
      <c r="AH1237" s="260">
        <v>2018</v>
      </c>
      <c r="AI1237" t="s">
        <v>3448</v>
      </c>
      <c r="AJ1237" s="260">
        <v>8</v>
      </c>
      <c r="AK1237">
        <v>1194.8</v>
      </c>
      <c r="AL1237">
        <v>2024</v>
      </c>
      <c r="AM1237">
        <v>1066725</v>
      </c>
      <c r="AO1237">
        <v>133796</v>
      </c>
      <c r="AP1237" s="287">
        <f>IFERROR(IF(Table_Merge1[[#This Row],[LME Zinc stock]]*Table_Merge1[[#This Row],[Nima.مقدار]]=0,"",Table_Merge1[[#This Row],[LME Zinc stock]]*Table_Merge1[[#This Row],[Nima.مقدار]]),"")</f>
        <v>142723538100</v>
      </c>
      <c r="AQ1237" s="287">
        <f>IFERROR(IF(Table_Merge1[[#This Row],[LME Zinc 3-month]]*Table_Merge1[[#This Row],[Nima.مقدار]]=0,"",Table_Merge1[[#This Row],[LME Zinc 3-month]]*Table_Merge1[[#This Row],[Nima.مقدار]]),"")</f>
        <v>270803104</v>
      </c>
      <c r="AR1237" s="288" t="str">
        <f>IFERROR(IF(Table_Merge1[[#This Row],[LME Zinc stock]]*Table_Merge1[[#This Row],[Azad.Sell]]=0,"",Table_Merge1[[#This Row],[LME Zinc stock]]*Table_Merge1[[#This Row],[Azad.Sell]]),"")</f>
        <v/>
      </c>
      <c r="AS1237" s="288" t="str">
        <f>IFERROR(IF(Table_Merge1[[#This Row],[LME Zinc 3-month]]*Table_Merge1[[#This Row],[Azad.Sell]]=0,"",Table_Merge1[[#This Row],[LME Zinc 3-month]]*Table_Merge1[[#This Row],[Azad.Sell]]),"")</f>
        <v/>
      </c>
      <c r="AT1237"/>
    </row>
    <row r="1238" spans="1:46" x14ac:dyDescent="0.25">
      <c r="A1238" s="258">
        <v>42553</v>
      </c>
      <c r="B12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1395.04.12</v>
      </c>
      <c r="C1238" s="195">
        <f t="shared" ca="1" si="55"/>
        <v>1395</v>
      </c>
      <c r="D12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38" s="195">
        <f>_xlfn.NUMBERVALUE(RIGHT(Table11[[#This Row],[تاریخ شمسی]],2))</f>
        <v>12</v>
      </c>
      <c r="F12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04-12</v>
      </c>
      <c r="G1238" s="195" t="s">
        <v>1389</v>
      </c>
      <c r="L1238" s="259">
        <v>42553</v>
      </c>
      <c r="M1238">
        <v>35121</v>
      </c>
      <c r="O1238" s="283">
        <f>IFERROR(DATE(Table7[[#This Row],[year]],MONTH(DATEVALUE(Table7[[#This Row],[month]]&amp;"1")),Table7[[#This Row],[day]]),"")</f>
        <v>43299</v>
      </c>
      <c r="P1238" s="257" t="s">
        <v>4663</v>
      </c>
      <c r="Q1238" s="257">
        <v>2018</v>
      </c>
      <c r="R1238" s="257" t="s">
        <v>3443</v>
      </c>
      <c r="S1238" s="257">
        <v>18</v>
      </c>
      <c r="T1238" s="257">
        <v>1223.45</v>
      </c>
      <c r="U1238" s="257">
        <v>2076</v>
      </c>
      <c r="V1238" s="257">
        <v>1196300</v>
      </c>
      <c r="X1238" s="260">
        <v>43378</v>
      </c>
      <c r="Z1238" s="260">
        <v>12</v>
      </c>
      <c r="AB1238" s="260" t="str">
        <f ca="1">IFERROR(IFERROR(VLOOKUP(Table_Merge1[[#This Row],[Column1]],Table11[#All],2,FALSE),LEFT(AB1239,8)&amp;IF(LEN((RIGHT(AB1239,2)+1))&lt;2,"0"&amp;(RIGHT(AB1239,2)+1),(RIGHT(AB1239,2)-1))),"")</f>
        <v>1397.07.11</v>
      </c>
      <c r="AC1238" s="259" t="str">
        <f ca="1">LEFT(Table_Merge1[[#This Row],[Column2]],4)</f>
        <v>1397</v>
      </c>
      <c r="AD1238" s="259" t="str">
        <f ca="1">RIGHT(LEFT(Table_Merge1[[#This Row],[Column2]],7),2)</f>
        <v>07</v>
      </c>
      <c r="AE1238" s="259" t="str">
        <f ca="1">RIGHT(Table_Merge1[[#This Row],[Column2]],2)</f>
        <v>11</v>
      </c>
      <c r="AH1238" s="260">
        <v>2018</v>
      </c>
      <c r="AI1238" t="s">
        <v>3448</v>
      </c>
      <c r="AJ1238" s="260">
        <v>5</v>
      </c>
      <c r="AK1238">
        <v>1201.0999999999999</v>
      </c>
      <c r="AL1238">
        <v>2012.5</v>
      </c>
      <c r="AM1238">
        <v>1072950</v>
      </c>
      <c r="AP1238" s="287" t="str">
        <f>IFERROR(IF(Table_Merge1[[#This Row],[LME Zinc stock]]*Table_Merge1[[#This Row],[Nima.مقدار]]=0,"",Table_Merge1[[#This Row],[LME Zinc stock]]*Table_Merge1[[#This Row],[Nima.مقدار]]),"")</f>
        <v/>
      </c>
      <c r="AQ1238" s="287" t="str">
        <f>IFERROR(IF(Table_Merge1[[#This Row],[LME Zinc 3-month]]*Table_Merge1[[#This Row],[Nima.مقدار]]=0,"",Table_Merge1[[#This Row],[LME Zinc 3-month]]*Table_Merge1[[#This Row],[Nima.مقدار]]),"")</f>
        <v/>
      </c>
      <c r="AR1238" s="288" t="str">
        <f>IFERROR(IF(Table_Merge1[[#This Row],[LME Zinc stock]]*Table_Merge1[[#This Row],[Azad.Sell]]=0,"",Table_Merge1[[#This Row],[LME Zinc stock]]*Table_Merge1[[#This Row],[Azad.Sell]]),"")</f>
        <v/>
      </c>
      <c r="AS1238" s="288" t="str">
        <f>IFERROR(IF(Table_Merge1[[#This Row],[LME Zinc 3-month]]*Table_Merge1[[#This Row],[Azad.Sell]]=0,"",Table_Merge1[[#This Row],[LME Zinc 3-month]]*Table_Merge1[[#This Row],[Azad.Sell]]),"")</f>
        <v/>
      </c>
      <c r="AT1238"/>
    </row>
    <row r="1239" spans="1:46" x14ac:dyDescent="0.25">
      <c r="A1239" s="258">
        <v>42554</v>
      </c>
      <c r="B12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1395.04.13</v>
      </c>
      <c r="C1239" s="195">
        <f t="shared" ca="1" si="55"/>
        <v>1395</v>
      </c>
      <c r="D12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39" s="195">
        <f>_xlfn.NUMBERVALUE(RIGHT(Table11[[#This Row],[تاریخ شمسی]],2))</f>
        <v>13</v>
      </c>
      <c r="F12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04-13</v>
      </c>
      <c r="G1239" s="195" t="s">
        <v>1390</v>
      </c>
      <c r="L1239" s="259">
        <v>42554</v>
      </c>
      <c r="M1239">
        <v>34941</v>
      </c>
      <c r="O1239" s="284">
        <f>IFERROR(DATE(Table7[[#This Row],[year]],MONTH(DATEVALUE(Table7[[#This Row],[month]]&amp;"1")),Table7[[#This Row],[day]]),"")</f>
        <v>43298</v>
      </c>
      <c r="P1239" s="195" t="s">
        <v>4664</v>
      </c>
      <c r="Q1239" s="195">
        <v>2018</v>
      </c>
      <c r="R1239" s="195" t="s">
        <v>3443</v>
      </c>
      <c r="S1239" s="195">
        <v>17</v>
      </c>
      <c r="T1239" s="195">
        <v>1243.6500000000001</v>
      </c>
      <c r="U1239" s="195">
        <v>2074</v>
      </c>
      <c r="V1239" s="195">
        <v>1198250</v>
      </c>
      <c r="X1239" s="260">
        <v>43377</v>
      </c>
      <c r="Y1239" t="s">
        <v>8455</v>
      </c>
      <c r="Z1239" s="260">
        <v>12</v>
      </c>
      <c r="AA1239">
        <v>1397</v>
      </c>
      <c r="AB1239" s="260" t="str">
        <f ca="1">IFERROR(IFERROR(VLOOKUP(Table_Merge1[[#This Row],[Column1]],Table11[#All],2,FALSE),LEFT(AB1240,8)&amp;IF(LEN((RIGHT(AB1240,2)+1))&lt;2,"0"&amp;(RIGHT(AB1240,2)+1),(RIGHT(AB1240,2)-1))),"")</f>
        <v>1397.07.12</v>
      </c>
      <c r="AC1239" s="259" t="str">
        <f ca="1">LEFT(Table_Merge1[[#This Row],[Column2]],4)</f>
        <v>1397</v>
      </c>
      <c r="AD1239" s="259" t="str">
        <f ca="1">RIGHT(LEFT(Table_Merge1[[#This Row],[Column2]],7),2)</f>
        <v>07</v>
      </c>
      <c r="AE1239" s="259" t="str">
        <f ca="1">RIGHT(Table_Merge1[[#This Row],[Column2]],2)</f>
        <v>12</v>
      </c>
      <c r="AF1239">
        <v>7</v>
      </c>
      <c r="AG1239">
        <v>12</v>
      </c>
      <c r="AH1239" s="260">
        <v>2018</v>
      </c>
      <c r="AI1239" t="s">
        <v>3448</v>
      </c>
      <c r="AJ1239" s="260">
        <v>4</v>
      </c>
      <c r="AK1239">
        <v>1199.45</v>
      </c>
      <c r="AL1239">
        <v>2023.5</v>
      </c>
      <c r="AM1239">
        <v>1082600</v>
      </c>
      <c r="AO1239">
        <v>137561</v>
      </c>
      <c r="AP1239" s="287">
        <f>IFERROR(IF(Table_Merge1[[#This Row],[LME Zinc stock]]*Table_Merge1[[#This Row],[Nima.مقدار]]=0,"",Table_Merge1[[#This Row],[LME Zinc stock]]*Table_Merge1[[#This Row],[Nima.مقدار]]),"")</f>
        <v>148923538600</v>
      </c>
      <c r="AQ1239" s="287">
        <f>IFERROR(IF(Table_Merge1[[#This Row],[LME Zinc 3-month]]*Table_Merge1[[#This Row],[Nima.مقدار]]=0,"",Table_Merge1[[#This Row],[LME Zinc 3-month]]*Table_Merge1[[#This Row],[Nima.مقدار]]),"")</f>
        <v>278354683.5</v>
      </c>
      <c r="AR1239" s="288" t="str">
        <f>IFERROR(IF(Table_Merge1[[#This Row],[LME Zinc stock]]*Table_Merge1[[#This Row],[Azad.Sell]]=0,"",Table_Merge1[[#This Row],[LME Zinc stock]]*Table_Merge1[[#This Row],[Azad.Sell]]),"")</f>
        <v/>
      </c>
      <c r="AS1239" s="288" t="str">
        <f>IFERROR(IF(Table_Merge1[[#This Row],[LME Zinc 3-month]]*Table_Merge1[[#This Row],[Azad.Sell]]=0,"",Table_Merge1[[#This Row],[LME Zinc 3-month]]*Table_Merge1[[#This Row],[Azad.Sell]]),"")</f>
        <v/>
      </c>
      <c r="AT1239"/>
    </row>
    <row r="1240" spans="1:46" x14ac:dyDescent="0.25">
      <c r="A1240" s="258">
        <v>42555</v>
      </c>
      <c r="B12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1395.04.14</v>
      </c>
      <c r="C1240" s="195">
        <f t="shared" ca="1" si="55"/>
        <v>1395</v>
      </c>
      <c r="D12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40" s="195">
        <f>_xlfn.NUMBERVALUE(RIGHT(Table11[[#This Row],[تاریخ شمسی]],2))</f>
        <v>14</v>
      </c>
      <c r="F12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04-14</v>
      </c>
      <c r="G1240" s="195" t="s">
        <v>1391</v>
      </c>
      <c r="L1240" s="259">
        <v>42555</v>
      </c>
      <c r="M1240">
        <v>34758</v>
      </c>
      <c r="O1240" s="283">
        <f>IFERROR(DATE(Table7[[#This Row],[year]],MONTH(DATEVALUE(Table7[[#This Row],[month]]&amp;"1")),Table7[[#This Row],[day]]),"")</f>
        <v>43297</v>
      </c>
      <c r="P1240" s="257" t="s">
        <v>4665</v>
      </c>
      <c r="Q1240" s="257">
        <v>2018</v>
      </c>
      <c r="R1240" s="257" t="s">
        <v>3443</v>
      </c>
      <c r="S1240" s="257">
        <v>16</v>
      </c>
      <c r="T1240" s="257">
        <v>1244.9000000000001</v>
      </c>
      <c r="U1240" s="257">
        <v>2069</v>
      </c>
      <c r="V1240" s="257">
        <v>1200025</v>
      </c>
      <c r="X1240" s="260">
        <v>43376</v>
      </c>
      <c r="Y1240" t="s">
        <v>8454</v>
      </c>
      <c r="Z1240" s="260">
        <v>12</v>
      </c>
      <c r="AA1240">
        <v>1397</v>
      </c>
      <c r="AB1240" s="260" t="str">
        <f ca="1">IFERROR(IFERROR(VLOOKUP(Table_Merge1[[#This Row],[Column1]],Table11[#All],2,FALSE),LEFT(AB1241,8)&amp;IF(LEN((RIGHT(AB1241,2)+1))&lt;2,"0"&amp;(RIGHT(AB1241,2)+1),(RIGHT(AB1241,2)-1))),"")</f>
        <v>1397.07.11</v>
      </c>
      <c r="AC1240" s="259" t="str">
        <f ca="1">LEFT(Table_Merge1[[#This Row],[Column2]],4)</f>
        <v>1397</v>
      </c>
      <c r="AD1240" s="259" t="str">
        <f ca="1">RIGHT(LEFT(Table_Merge1[[#This Row],[Column2]],7),2)</f>
        <v>07</v>
      </c>
      <c r="AE1240" s="259" t="str">
        <f ca="1">RIGHT(Table_Merge1[[#This Row],[Column2]],2)</f>
        <v>11</v>
      </c>
      <c r="AF1240">
        <v>7</v>
      </c>
      <c r="AG1240">
        <v>11</v>
      </c>
      <c r="AH1240" s="260">
        <v>2018</v>
      </c>
      <c r="AI1240" t="s">
        <v>3448</v>
      </c>
      <c r="AJ1240" s="260">
        <v>3</v>
      </c>
      <c r="AK1240">
        <v>1203.5</v>
      </c>
      <c r="AL1240">
        <v>2024</v>
      </c>
      <c r="AM1240">
        <v>996875</v>
      </c>
      <c r="AO1240">
        <v>141532</v>
      </c>
      <c r="AP1240" s="287">
        <f>IFERROR(IF(Table_Merge1[[#This Row],[LME Zinc stock]]*Table_Merge1[[#This Row],[Nima.مقدار]]=0,"",Table_Merge1[[#This Row],[LME Zinc stock]]*Table_Merge1[[#This Row],[Nima.مقدار]]),"")</f>
        <v>141089712500</v>
      </c>
      <c r="AQ1240" s="287">
        <f>IFERROR(IF(Table_Merge1[[#This Row],[LME Zinc 3-month]]*Table_Merge1[[#This Row],[Nima.مقدار]]=0,"",Table_Merge1[[#This Row],[LME Zinc 3-month]]*Table_Merge1[[#This Row],[Nima.مقدار]]),"")</f>
        <v>286460768</v>
      </c>
      <c r="AR1240" s="288" t="str">
        <f>IFERROR(IF(Table_Merge1[[#This Row],[LME Zinc stock]]*Table_Merge1[[#This Row],[Azad.Sell]]=0,"",Table_Merge1[[#This Row],[LME Zinc stock]]*Table_Merge1[[#This Row],[Azad.Sell]]),"")</f>
        <v/>
      </c>
      <c r="AS1240" s="288" t="str">
        <f>IFERROR(IF(Table_Merge1[[#This Row],[LME Zinc 3-month]]*Table_Merge1[[#This Row],[Azad.Sell]]=0,"",Table_Merge1[[#This Row],[LME Zinc 3-month]]*Table_Merge1[[#This Row],[Azad.Sell]]),"")</f>
        <v/>
      </c>
      <c r="AT1240"/>
    </row>
    <row r="1241" spans="1:46" x14ac:dyDescent="0.25">
      <c r="A1241" s="258">
        <v>42556</v>
      </c>
      <c r="B12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1395.04.15</v>
      </c>
      <c r="C1241" s="195">
        <f t="shared" ca="1" si="55"/>
        <v>1395</v>
      </c>
      <c r="D12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41" s="195">
        <f>_xlfn.NUMBERVALUE(RIGHT(Table11[[#This Row],[تاریخ شمسی]],2))</f>
        <v>15</v>
      </c>
      <c r="F12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04-15</v>
      </c>
      <c r="G1241" s="195" t="s">
        <v>1392</v>
      </c>
      <c r="L1241" s="259">
        <v>42556</v>
      </c>
      <c r="M1241">
        <v>34793</v>
      </c>
      <c r="O1241" s="284">
        <f>IFERROR(DATE(Table7[[#This Row],[year]],MONTH(DATEVALUE(Table7[[#This Row],[month]]&amp;"1")),Table7[[#This Row],[day]]),"")</f>
        <v>43294</v>
      </c>
      <c r="P1241" s="195" t="s">
        <v>4666</v>
      </c>
      <c r="Q1241" s="195">
        <v>2018</v>
      </c>
      <c r="R1241" s="195" t="s">
        <v>3443</v>
      </c>
      <c r="S1241" s="195">
        <v>13</v>
      </c>
      <c r="T1241" s="195">
        <v>1240.5</v>
      </c>
      <c r="U1241" s="195">
        <v>2065.5</v>
      </c>
      <c r="V1241" s="195">
        <v>1207600</v>
      </c>
      <c r="X1241" s="260">
        <v>43375</v>
      </c>
      <c r="Y1241" t="s">
        <v>8453</v>
      </c>
      <c r="Z1241" s="260">
        <v>12</v>
      </c>
      <c r="AA1241">
        <v>1397</v>
      </c>
      <c r="AB1241" s="260" t="str">
        <f ca="1">IFERROR(IFERROR(VLOOKUP(Table_Merge1[[#This Row],[Column1]],Table11[#All],2,FALSE),LEFT(AB1242,8)&amp;IF(LEN((RIGHT(AB1242,2)+1))&lt;2,"0"&amp;(RIGHT(AB1242,2)+1),(RIGHT(AB1242,2)-1))),"")</f>
        <v>1397.07.10</v>
      </c>
      <c r="AC1241" s="259" t="str">
        <f ca="1">LEFT(Table_Merge1[[#This Row],[Column2]],4)</f>
        <v>1397</v>
      </c>
      <c r="AD1241" s="259" t="str">
        <f ca="1">RIGHT(LEFT(Table_Merge1[[#This Row],[Column2]],7),2)</f>
        <v>07</v>
      </c>
      <c r="AE1241" s="259" t="str">
        <f ca="1">RIGHT(Table_Merge1[[#This Row],[Column2]],2)</f>
        <v>10</v>
      </c>
      <c r="AF1241">
        <v>7</v>
      </c>
      <c r="AG1241">
        <v>10</v>
      </c>
      <c r="AH1241" s="260">
        <v>2018</v>
      </c>
      <c r="AI1241" t="s">
        <v>3448</v>
      </c>
      <c r="AJ1241" s="260">
        <v>2</v>
      </c>
      <c r="AK1241">
        <v>1192.6500000000001</v>
      </c>
      <c r="AL1241">
        <v>2031</v>
      </c>
      <c r="AM1241">
        <v>926100</v>
      </c>
      <c r="AO1241">
        <v>160398</v>
      </c>
      <c r="AP1241" s="287">
        <f>IFERROR(IF(Table_Merge1[[#This Row],[LME Zinc stock]]*Table_Merge1[[#This Row],[Nima.مقدار]]=0,"",Table_Merge1[[#This Row],[LME Zinc stock]]*Table_Merge1[[#This Row],[Nima.مقدار]]),"")</f>
        <v>148544587800</v>
      </c>
      <c r="AQ1241" s="287">
        <f>IFERROR(IF(Table_Merge1[[#This Row],[LME Zinc 3-month]]*Table_Merge1[[#This Row],[Nima.مقدار]]=0,"",Table_Merge1[[#This Row],[LME Zinc 3-month]]*Table_Merge1[[#This Row],[Nima.مقدار]]),"")</f>
        <v>325768338</v>
      </c>
      <c r="AR1241" s="288" t="str">
        <f>IFERROR(IF(Table_Merge1[[#This Row],[LME Zinc stock]]*Table_Merge1[[#This Row],[Azad.Sell]]=0,"",Table_Merge1[[#This Row],[LME Zinc stock]]*Table_Merge1[[#This Row],[Azad.Sell]]),"")</f>
        <v/>
      </c>
      <c r="AS1241" s="288" t="str">
        <f>IFERROR(IF(Table_Merge1[[#This Row],[LME Zinc 3-month]]*Table_Merge1[[#This Row],[Azad.Sell]]=0,"",Table_Merge1[[#This Row],[LME Zinc 3-month]]*Table_Merge1[[#This Row],[Azad.Sell]]),"")</f>
        <v/>
      </c>
      <c r="AT1241"/>
    </row>
    <row r="1242" spans="1:46" x14ac:dyDescent="0.25">
      <c r="A1242" s="258">
        <v>42560</v>
      </c>
      <c r="B12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1395.04.19</v>
      </c>
      <c r="C1242" s="195">
        <f t="shared" ca="1" si="55"/>
        <v>1395</v>
      </c>
      <c r="D12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42" s="195">
        <f>_xlfn.NUMBERVALUE(RIGHT(Table11[[#This Row],[تاریخ شمسی]],2))</f>
        <v>19</v>
      </c>
      <c r="F12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04-19</v>
      </c>
      <c r="G1242" s="195" t="s">
        <v>1393</v>
      </c>
      <c r="L1242" s="259">
        <v>42560</v>
      </c>
      <c r="M1242">
        <v>34806</v>
      </c>
      <c r="O1242" s="283">
        <f>IFERROR(DATE(Table7[[#This Row],[year]],MONTH(DATEVALUE(Table7[[#This Row],[month]]&amp;"1")),Table7[[#This Row],[day]]),"")</f>
        <v>43293</v>
      </c>
      <c r="P1242" s="257" t="s">
        <v>4667</v>
      </c>
      <c r="Q1242" s="257">
        <v>2018</v>
      </c>
      <c r="R1242" s="257" t="s">
        <v>3443</v>
      </c>
      <c r="S1242" s="257">
        <v>12</v>
      </c>
      <c r="T1242" s="257">
        <v>1244.8499999999999</v>
      </c>
      <c r="U1242" s="257">
        <v>2074</v>
      </c>
      <c r="V1242" s="257">
        <v>1209225</v>
      </c>
      <c r="X1242" s="260">
        <v>43374</v>
      </c>
      <c r="Y1242" t="s">
        <v>8452</v>
      </c>
      <c r="Z1242" s="260">
        <v>12</v>
      </c>
      <c r="AA1242">
        <v>1397</v>
      </c>
      <c r="AB1242" s="260" t="str">
        <f ca="1">IFERROR(IFERROR(VLOOKUP(Table_Merge1[[#This Row],[Column1]],Table11[#All],2,FALSE),LEFT(AB1243,8)&amp;IF(LEN((RIGHT(AB1243,2)+1))&lt;2,"0"&amp;(RIGHT(AB1243,2)+1),(RIGHT(AB1243,2)-1))),"")</f>
        <v>1397.07.09</v>
      </c>
      <c r="AC1242" s="259" t="str">
        <f ca="1">LEFT(Table_Merge1[[#This Row],[Column2]],4)</f>
        <v>1397</v>
      </c>
      <c r="AD1242" s="259" t="str">
        <f ca="1">RIGHT(LEFT(Table_Merge1[[#This Row],[Column2]],7),2)</f>
        <v>07</v>
      </c>
      <c r="AE1242" s="259" t="str">
        <f ca="1">RIGHT(Table_Merge1[[#This Row],[Column2]],2)</f>
        <v>09</v>
      </c>
      <c r="AF1242">
        <v>7</v>
      </c>
      <c r="AG1242">
        <v>9</v>
      </c>
      <c r="AH1242" s="260">
        <v>2018</v>
      </c>
      <c r="AI1242" t="s">
        <v>3448</v>
      </c>
      <c r="AJ1242" s="260">
        <v>1</v>
      </c>
      <c r="AK1242">
        <v>1185.3</v>
      </c>
      <c r="AL1242">
        <v>2048</v>
      </c>
      <c r="AM1242">
        <v>933500</v>
      </c>
      <c r="AO1242">
        <v>160398</v>
      </c>
      <c r="AP1242" s="287">
        <f>IFERROR(IF(Table_Merge1[[#This Row],[LME Zinc stock]]*Table_Merge1[[#This Row],[Nima.مقدار]]=0,"",Table_Merge1[[#This Row],[LME Zinc stock]]*Table_Merge1[[#This Row],[Nima.مقدار]]),"")</f>
        <v>149731533000</v>
      </c>
      <c r="AQ1242" s="287">
        <f>IFERROR(IF(Table_Merge1[[#This Row],[LME Zinc 3-month]]*Table_Merge1[[#This Row],[Nima.مقدار]]=0,"",Table_Merge1[[#This Row],[LME Zinc 3-month]]*Table_Merge1[[#This Row],[Nima.مقدار]]),"")</f>
        <v>328495104</v>
      </c>
      <c r="AR1242" s="288" t="str">
        <f>IFERROR(IF(Table_Merge1[[#This Row],[LME Zinc stock]]*Table_Merge1[[#This Row],[Azad.Sell]]=0,"",Table_Merge1[[#This Row],[LME Zinc stock]]*Table_Merge1[[#This Row],[Azad.Sell]]),"")</f>
        <v/>
      </c>
      <c r="AS1242" s="288" t="str">
        <f>IFERROR(IF(Table_Merge1[[#This Row],[LME Zinc 3-month]]*Table_Merge1[[#This Row],[Azad.Sell]]=0,"",Table_Merge1[[#This Row],[LME Zinc 3-month]]*Table_Merge1[[#This Row],[Azad.Sell]]),"")</f>
        <v/>
      </c>
      <c r="AT1242"/>
    </row>
    <row r="1243" spans="1:46" x14ac:dyDescent="0.25">
      <c r="A1243" s="258">
        <v>42561</v>
      </c>
      <c r="B12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1395.04.20</v>
      </c>
      <c r="C1243" s="195">
        <f t="shared" ca="1" si="55"/>
        <v>1395</v>
      </c>
      <c r="D12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43" s="195">
        <f>_xlfn.NUMBERVALUE(RIGHT(Table11[[#This Row],[تاریخ شمسی]],2))</f>
        <v>20</v>
      </c>
      <c r="F12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04-20</v>
      </c>
      <c r="G1243" s="195" t="s">
        <v>1394</v>
      </c>
      <c r="L1243" s="259">
        <v>42561</v>
      </c>
      <c r="M1243">
        <v>34960</v>
      </c>
      <c r="O1243" s="284">
        <f>IFERROR(DATE(Table7[[#This Row],[year]],MONTH(DATEVALUE(Table7[[#This Row],[month]]&amp;"1")),Table7[[#This Row],[day]]),"")</f>
        <v>43292</v>
      </c>
      <c r="P1243" s="195" t="s">
        <v>4668</v>
      </c>
      <c r="Q1243" s="195">
        <v>2018</v>
      </c>
      <c r="R1243" s="195" t="s">
        <v>3443</v>
      </c>
      <c r="S1243" s="195">
        <v>11</v>
      </c>
      <c r="T1243" s="195">
        <v>1250</v>
      </c>
      <c r="U1243" s="195">
        <v>2097</v>
      </c>
      <c r="V1243" s="195">
        <v>1212125</v>
      </c>
      <c r="X1243" s="260">
        <v>43371</v>
      </c>
      <c r="Z1243" s="260">
        <v>12</v>
      </c>
      <c r="AB1243" s="260" t="str">
        <f ca="1">IFERROR(IFERROR(VLOOKUP(Table_Merge1[[#This Row],[Column1]],Table11[#All],2,FALSE),LEFT(AB1244,8)&amp;IF(LEN((RIGHT(AB1244,2)+1))&lt;2,"0"&amp;(RIGHT(AB1244,2)+1),(RIGHT(AB1244,2)-1))),"")</f>
        <v>1397.07.06</v>
      </c>
      <c r="AC1243" s="259" t="str">
        <f ca="1">LEFT(Table_Merge1[[#This Row],[Column2]],4)</f>
        <v>1397</v>
      </c>
      <c r="AD1243" s="259" t="str">
        <f ca="1">RIGHT(LEFT(Table_Merge1[[#This Row],[Column2]],7),2)</f>
        <v>07</v>
      </c>
      <c r="AE1243" s="259" t="str">
        <f ca="1">RIGHT(Table_Merge1[[#This Row],[Column2]],2)</f>
        <v>06</v>
      </c>
      <c r="AH1243" s="260">
        <v>2018</v>
      </c>
      <c r="AI1243" t="s">
        <v>3447</v>
      </c>
      <c r="AJ1243" s="260">
        <v>28</v>
      </c>
      <c r="AK1243">
        <v>1183.5</v>
      </c>
      <c r="AL1243">
        <v>2038</v>
      </c>
      <c r="AM1243">
        <v>948425</v>
      </c>
      <c r="AP1243" s="287" t="str">
        <f>IFERROR(IF(Table_Merge1[[#This Row],[LME Zinc stock]]*Table_Merge1[[#This Row],[Nima.مقدار]]=0,"",Table_Merge1[[#This Row],[LME Zinc stock]]*Table_Merge1[[#This Row],[Nima.مقدار]]),"")</f>
        <v/>
      </c>
      <c r="AQ1243" s="287" t="str">
        <f>IFERROR(IF(Table_Merge1[[#This Row],[LME Zinc 3-month]]*Table_Merge1[[#This Row],[Nima.مقدار]]=0,"",Table_Merge1[[#This Row],[LME Zinc 3-month]]*Table_Merge1[[#This Row],[Nima.مقدار]]),"")</f>
        <v/>
      </c>
      <c r="AR1243" s="288" t="str">
        <f>IFERROR(IF(Table_Merge1[[#This Row],[LME Zinc stock]]*Table_Merge1[[#This Row],[Azad.Sell]]=0,"",Table_Merge1[[#This Row],[LME Zinc stock]]*Table_Merge1[[#This Row],[Azad.Sell]]),"")</f>
        <v/>
      </c>
      <c r="AS1243" s="288" t="str">
        <f>IFERROR(IF(Table_Merge1[[#This Row],[LME Zinc 3-month]]*Table_Merge1[[#This Row],[Azad.Sell]]=0,"",Table_Merge1[[#This Row],[LME Zinc 3-month]]*Table_Merge1[[#This Row],[Azad.Sell]]),"")</f>
        <v/>
      </c>
      <c r="AT1243"/>
    </row>
    <row r="1244" spans="1:46" x14ac:dyDescent="0.25">
      <c r="A1244" s="258">
        <v>42562</v>
      </c>
      <c r="B12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1395.04.21</v>
      </c>
      <c r="C1244" s="195">
        <f t="shared" ca="1" si="55"/>
        <v>1395</v>
      </c>
      <c r="D12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44" s="195">
        <f>_xlfn.NUMBERVALUE(RIGHT(Table11[[#This Row],[تاریخ شمسی]],2))</f>
        <v>21</v>
      </c>
      <c r="F12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04-21</v>
      </c>
      <c r="G1244" s="195" t="s">
        <v>1395</v>
      </c>
      <c r="L1244" s="259">
        <v>42562</v>
      </c>
      <c r="M1244">
        <v>34973</v>
      </c>
      <c r="O1244" s="283">
        <f>IFERROR(DATE(Table7[[#This Row],[year]],MONTH(DATEVALUE(Table7[[#This Row],[month]]&amp;"1")),Table7[[#This Row],[day]]),"")</f>
        <v>43291</v>
      </c>
      <c r="P1244" s="257" t="s">
        <v>4669</v>
      </c>
      <c r="Q1244" s="257">
        <v>2018</v>
      </c>
      <c r="R1244" s="257" t="s">
        <v>3443</v>
      </c>
      <c r="S1244" s="257">
        <v>10</v>
      </c>
      <c r="T1244" s="257">
        <v>1253.7</v>
      </c>
      <c r="U1244" s="257">
        <v>2077</v>
      </c>
      <c r="V1244" s="257">
        <v>1209275</v>
      </c>
      <c r="X1244" s="260">
        <v>43370</v>
      </c>
      <c r="Y1244" t="s">
        <v>8451</v>
      </c>
      <c r="Z1244" s="260">
        <v>12</v>
      </c>
      <c r="AA1244">
        <v>1397</v>
      </c>
      <c r="AB1244" s="260" t="str">
        <f ca="1">IFERROR(IFERROR(VLOOKUP(Table_Merge1[[#This Row],[Column1]],Table11[#All],2,FALSE),LEFT(AB1245,8)&amp;IF(LEN((RIGHT(AB1245,2)+1))&lt;2,"0"&amp;(RIGHT(AB1245,2)+1),(RIGHT(AB1245,2)-1))),"")</f>
        <v>1397.07.05</v>
      </c>
      <c r="AC1244" s="259" t="str">
        <f ca="1">LEFT(Table_Merge1[[#This Row],[Column2]],4)</f>
        <v>1397</v>
      </c>
      <c r="AD1244" s="259" t="str">
        <f ca="1">RIGHT(LEFT(Table_Merge1[[#This Row],[Column2]],7),2)</f>
        <v>07</v>
      </c>
      <c r="AE1244" s="259" t="str">
        <f ca="1">RIGHT(Table_Merge1[[#This Row],[Column2]],2)</f>
        <v>05</v>
      </c>
      <c r="AF1244">
        <v>7</v>
      </c>
      <c r="AG1244">
        <v>5</v>
      </c>
      <c r="AH1244" s="260">
        <v>2018</v>
      </c>
      <c r="AI1244" t="s">
        <v>3447</v>
      </c>
      <c r="AJ1244" s="260">
        <v>27</v>
      </c>
      <c r="AK1244">
        <v>1196</v>
      </c>
      <c r="AL1244">
        <v>2041</v>
      </c>
      <c r="AM1244">
        <v>955950</v>
      </c>
      <c r="AO1244">
        <v>175883</v>
      </c>
      <c r="AP1244" s="287">
        <f>IFERROR(IF(Table_Merge1[[#This Row],[LME Zinc stock]]*Table_Merge1[[#This Row],[Nima.مقدار]]=0,"",Table_Merge1[[#This Row],[LME Zinc stock]]*Table_Merge1[[#This Row],[Nima.مقدار]]),"")</f>
        <v>168135353850</v>
      </c>
      <c r="AQ1244" s="287">
        <f>IFERROR(IF(Table_Merge1[[#This Row],[LME Zinc 3-month]]*Table_Merge1[[#This Row],[Nima.مقدار]]=0,"",Table_Merge1[[#This Row],[LME Zinc 3-month]]*Table_Merge1[[#This Row],[Nima.مقدار]]),"")</f>
        <v>358977203</v>
      </c>
      <c r="AR1244" s="288" t="str">
        <f>IFERROR(IF(Table_Merge1[[#This Row],[LME Zinc stock]]*Table_Merge1[[#This Row],[Azad.Sell]]=0,"",Table_Merge1[[#This Row],[LME Zinc stock]]*Table_Merge1[[#This Row],[Azad.Sell]]),"")</f>
        <v/>
      </c>
      <c r="AS1244" s="288" t="str">
        <f>IFERROR(IF(Table_Merge1[[#This Row],[LME Zinc 3-month]]*Table_Merge1[[#This Row],[Azad.Sell]]=0,"",Table_Merge1[[#This Row],[LME Zinc 3-month]]*Table_Merge1[[#This Row],[Azad.Sell]]),"")</f>
        <v/>
      </c>
      <c r="AT1244"/>
    </row>
    <row r="1245" spans="1:46" x14ac:dyDescent="0.25">
      <c r="A1245" s="258">
        <v>42563</v>
      </c>
      <c r="B12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1395.04.22</v>
      </c>
      <c r="C1245" s="195">
        <f t="shared" ca="1" si="55"/>
        <v>1395</v>
      </c>
      <c r="D12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45" s="195">
        <f>_xlfn.NUMBERVALUE(RIGHT(Table11[[#This Row],[تاریخ شمسی]],2))</f>
        <v>22</v>
      </c>
      <c r="F12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04-22</v>
      </c>
      <c r="G1245" s="195" t="s">
        <v>1396</v>
      </c>
      <c r="L1245" s="259">
        <v>42563</v>
      </c>
      <c r="M1245">
        <v>35083</v>
      </c>
      <c r="O1245" s="284">
        <f>IFERROR(DATE(Table7[[#This Row],[year]],MONTH(DATEVALUE(Table7[[#This Row],[month]]&amp;"1")),Table7[[#This Row],[day]]),"")</f>
        <v>43290</v>
      </c>
      <c r="P1245" s="195" t="s">
        <v>4670</v>
      </c>
      <c r="Q1245" s="195">
        <v>2018</v>
      </c>
      <c r="R1245" s="195" t="s">
        <v>3443</v>
      </c>
      <c r="S1245" s="195">
        <v>9</v>
      </c>
      <c r="T1245" s="195">
        <v>1262.5999999999999</v>
      </c>
      <c r="U1245" s="195">
        <v>2031</v>
      </c>
      <c r="V1245" s="195">
        <v>1208400</v>
      </c>
      <c r="X1245" s="260">
        <v>43369</v>
      </c>
      <c r="Y1245" t="s">
        <v>8450</v>
      </c>
      <c r="Z1245" s="260">
        <v>12</v>
      </c>
      <c r="AA1245">
        <v>1397</v>
      </c>
      <c r="AB1245" s="260" t="str">
        <f ca="1">IFERROR(IFERROR(VLOOKUP(Table_Merge1[[#This Row],[Column1]],Table11[#All],2,FALSE),LEFT(AB1246,8)&amp;IF(LEN((RIGHT(AB1246,2)+1))&lt;2,"0"&amp;(RIGHT(AB1246,2)+1),(RIGHT(AB1246,2)-1))),"")</f>
        <v>1397.07.04</v>
      </c>
      <c r="AC1245" s="259" t="str">
        <f ca="1">LEFT(Table_Merge1[[#This Row],[Column2]],4)</f>
        <v>1397</v>
      </c>
      <c r="AD1245" s="259" t="str">
        <f ca="1">RIGHT(LEFT(Table_Merge1[[#This Row],[Column2]],7),2)</f>
        <v>07</v>
      </c>
      <c r="AE1245" s="259" t="str">
        <f ca="1">RIGHT(Table_Merge1[[#This Row],[Column2]],2)</f>
        <v>04</v>
      </c>
      <c r="AF1245">
        <v>7</v>
      </c>
      <c r="AG1245">
        <v>4</v>
      </c>
      <c r="AH1245" s="260">
        <v>2018</v>
      </c>
      <c r="AI1245" t="s">
        <v>3447</v>
      </c>
      <c r="AJ1245" s="260">
        <v>26</v>
      </c>
      <c r="AK1245">
        <v>1198.8</v>
      </c>
      <c r="AL1245">
        <v>2078.5</v>
      </c>
      <c r="AM1245">
        <v>963350</v>
      </c>
      <c r="AO1245">
        <v>158954</v>
      </c>
      <c r="AP1245" s="287">
        <f>IFERROR(IF(Table_Merge1[[#This Row],[LME Zinc stock]]*Table_Merge1[[#This Row],[Nima.مقدار]]=0,"",Table_Merge1[[#This Row],[LME Zinc stock]]*Table_Merge1[[#This Row],[Nima.مقدار]]),"")</f>
        <v>153128335900</v>
      </c>
      <c r="AQ1245" s="287">
        <f>IFERROR(IF(Table_Merge1[[#This Row],[LME Zinc 3-month]]*Table_Merge1[[#This Row],[Nima.مقدار]]=0,"",Table_Merge1[[#This Row],[LME Zinc 3-month]]*Table_Merge1[[#This Row],[Nima.مقدار]]),"")</f>
        <v>330385889</v>
      </c>
      <c r="AR1245" s="288" t="str">
        <f>IFERROR(IF(Table_Merge1[[#This Row],[LME Zinc stock]]*Table_Merge1[[#This Row],[Azad.Sell]]=0,"",Table_Merge1[[#This Row],[LME Zinc stock]]*Table_Merge1[[#This Row],[Azad.Sell]]),"")</f>
        <v/>
      </c>
      <c r="AS1245" s="288" t="str">
        <f>IFERROR(IF(Table_Merge1[[#This Row],[LME Zinc 3-month]]*Table_Merge1[[#This Row],[Azad.Sell]]=0,"",Table_Merge1[[#This Row],[LME Zinc 3-month]]*Table_Merge1[[#This Row],[Azad.Sell]]),"")</f>
        <v/>
      </c>
      <c r="AT1245"/>
    </row>
    <row r="1246" spans="1:46" x14ac:dyDescent="0.25">
      <c r="A1246" s="258">
        <v>42564</v>
      </c>
      <c r="B12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1395.04.23</v>
      </c>
      <c r="C1246" s="195">
        <f t="shared" ca="1" si="55"/>
        <v>1395</v>
      </c>
      <c r="D12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46" s="195">
        <f>_xlfn.NUMBERVALUE(RIGHT(Table11[[#This Row],[تاریخ شمسی]],2))</f>
        <v>23</v>
      </c>
      <c r="F12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04-23</v>
      </c>
      <c r="G1246" s="195" t="s">
        <v>1397</v>
      </c>
      <c r="L1246" s="259">
        <v>42564</v>
      </c>
      <c r="M1246">
        <v>35126</v>
      </c>
      <c r="O1246" s="283">
        <f>IFERROR(DATE(Table7[[#This Row],[year]],MONTH(DATEVALUE(Table7[[#This Row],[month]]&amp;"1")),Table7[[#This Row],[day]]),"")</f>
        <v>43287</v>
      </c>
      <c r="P1246" s="257" t="s">
        <v>4671</v>
      </c>
      <c r="Q1246" s="257">
        <v>2018</v>
      </c>
      <c r="R1246" s="257" t="s">
        <v>3443</v>
      </c>
      <c r="S1246" s="257">
        <v>6</v>
      </c>
      <c r="T1246" s="257">
        <v>1254.2</v>
      </c>
      <c r="U1246" s="257">
        <v>2025</v>
      </c>
      <c r="V1246" s="257">
        <v>1203975</v>
      </c>
      <c r="X1246" s="260">
        <v>43368</v>
      </c>
      <c r="Y1246" t="s">
        <v>8449</v>
      </c>
      <c r="Z1246" s="260">
        <v>12</v>
      </c>
      <c r="AA1246">
        <v>1397</v>
      </c>
      <c r="AB1246" s="260" t="str">
        <f ca="1">IFERROR(IFERROR(VLOOKUP(Table_Merge1[[#This Row],[Column1]],Table11[#All],2,FALSE),LEFT(AB1247,8)&amp;IF(LEN((RIGHT(AB1247,2)+1))&lt;2,"0"&amp;(RIGHT(AB1247,2)+1),(RIGHT(AB1247,2)-1))),"")</f>
        <v>1397.07.03</v>
      </c>
      <c r="AC1246" s="259" t="str">
        <f ca="1">LEFT(Table_Merge1[[#This Row],[Column2]],4)</f>
        <v>1397</v>
      </c>
      <c r="AD1246" s="259" t="str">
        <f ca="1">RIGHT(LEFT(Table_Merge1[[#This Row],[Column2]],7),2)</f>
        <v>07</v>
      </c>
      <c r="AE1246" s="259" t="str">
        <f ca="1">RIGHT(Table_Merge1[[#This Row],[Column2]],2)</f>
        <v>03</v>
      </c>
      <c r="AF1246">
        <v>7</v>
      </c>
      <c r="AG1246">
        <v>3</v>
      </c>
      <c r="AH1246" s="260">
        <v>2018</v>
      </c>
      <c r="AI1246" t="s">
        <v>3447</v>
      </c>
      <c r="AJ1246" s="260">
        <v>25</v>
      </c>
      <c r="AK1246">
        <v>1199.45</v>
      </c>
      <c r="AL1246">
        <v>2150.5</v>
      </c>
      <c r="AM1246">
        <v>966900</v>
      </c>
      <c r="AO1246">
        <v>140917</v>
      </c>
      <c r="AP1246" s="287">
        <f>IFERROR(IF(Table_Merge1[[#This Row],[LME Zinc stock]]*Table_Merge1[[#This Row],[Nima.مقدار]]=0,"",Table_Merge1[[#This Row],[LME Zinc stock]]*Table_Merge1[[#This Row],[Nima.مقدار]]),"")</f>
        <v>136252647300</v>
      </c>
      <c r="AQ1246" s="287">
        <f>IFERROR(IF(Table_Merge1[[#This Row],[LME Zinc 3-month]]*Table_Merge1[[#This Row],[Nima.مقدار]]=0,"",Table_Merge1[[#This Row],[LME Zinc 3-month]]*Table_Merge1[[#This Row],[Nima.مقدار]]),"")</f>
        <v>303042008.5</v>
      </c>
      <c r="AR1246" s="288" t="str">
        <f>IFERROR(IF(Table_Merge1[[#This Row],[LME Zinc stock]]*Table_Merge1[[#This Row],[Azad.Sell]]=0,"",Table_Merge1[[#This Row],[LME Zinc stock]]*Table_Merge1[[#This Row],[Azad.Sell]]),"")</f>
        <v/>
      </c>
      <c r="AS1246" s="288" t="str">
        <f>IFERROR(IF(Table_Merge1[[#This Row],[LME Zinc 3-month]]*Table_Merge1[[#This Row],[Azad.Sell]]=0,"",Table_Merge1[[#This Row],[LME Zinc 3-month]]*Table_Merge1[[#This Row],[Azad.Sell]]),"")</f>
        <v/>
      </c>
      <c r="AT1246"/>
    </row>
    <row r="1247" spans="1:46" x14ac:dyDescent="0.25">
      <c r="A1247" s="258">
        <v>42565</v>
      </c>
      <c r="B12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1395.04.24</v>
      </c>
      <c r="C1247" s="195">
        <f t="shared" ca="1" si="55"/>
        <v>1395</v>
      </c>
      <c r="D12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47" s="195">
        <f>_xlfn.NUMBERVALUE(RIGHT(Table11[[#This Row],[تاریخ شمسی]],2))</f>
        <v>24</v>
      </c>
      <c r="F12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04-24</v>
      </c>
      <c r="G1247" s="195" t="s">
        <v>1398</v>
      </c>
      <c r="L1247" s="259">
        <v>42565</v>
      </c>
      <c r="M1247">
        <v>34938</v>
      </c>
      <c r="O1247" s="284">
        <f>IFERROR(DATE(Table7[[#This Row],[year]],MONTH(DATEVALUE(Table7[[#This Row],[month]]&amp;"1")),Table7[[#This Row],[day]]),"")</f>
        <v>43286</v>
      </c>
      <c r="P1247" s="195" t="s">
        <v>4672</v>
      </c>
      <c r="Q1247" s="195">
        <v>2018</v>
      </c>
      <c r="R1247" s="195" t="s">
        <v>3443</v>
      </c>
      <c r="S1247" s="195">
        <v>5</v>
      </c>
      <c r="T1247" s="195">
        <v>1252.5</v>
      </c>
      <c r="U1247" s="195">
        <v>2025</v>
      </c>
      <c r="V1247" s="195">
        <v>1198875</v>
      </c>
      <c r="X1247" s="260">
        <v>43367</v>
      </c>
      <c r="Y1247" t="s">
        <v>8448</v>
      </c>
      <c r="Z1247" s="260">
        <v>12</v>
      </c>
      <c r="AA1247">
        <v>1397</v>
      </c>
      <c r="AB1247" s="260" t="str">
        <f ca="1">IFERROR(IFERROR(VLOOKUP(Table_Merge1[[#This Row],[Column1]],Table11[#All],2,FALSE),LEFT(AB1248,8)&amp;IF(LEN((RIGHT(AB1248,2)+1))&lt;2,"0"&amp;(RIGHT(AB1248,2)+1),(RIGHT(AB1248,2)-1))),"")</f>
        <v>1397.07.02</v>
      </c>
      <c r="AC1247" s="259" t="str">
        <f ca="1">LEFT(Table_Merge1[[#This Row],[Column2]],4)</f>
        <v>1397</v>
      </c>
      <c r="AD1247" s="259" t="str">
        <f ca="1">RIGHT(LEFT(Table_Merge1[[#This Row],[Column2]],7),2)</f>
        <v>07</v>
      </c>
      <c r="AE1247" s="259" t="str">
        <f ca="1">RIGHT(Table_Merge1[[#This Row],[Column2]],2)</f>
        <v>02</v>
      </c>
      <c r="AF1247">
        <v>7</v>
      </c>
      <c r="AG1247">
        <v>2</v>
      </c>
      <c r="AH1247" s="260">
        <v>2018</v>
      </c>
      <c r="AI1247" t="s">
        <v>3447</v>
      </c>
      <c r="AJ1247" s="260">
        <v>24</v>
      </c>
      <c r="AK1247">
        <v>1198.75</v>
      </c>
      <c r="AL1247">
        <v>2251</v>
      </c>
      <c r="AM1247">
        <v>974075</v>
      </c>
      <c r="AO1247">
        <v>92697</v>
      </c>
      <c r="AP1247" s="287">
        <f>IFERROR(IF(Table_Merge1[[#This Row],[LME Zinc stock]]*Table_Merge1[[#This Row],[Nima.مقدار]]=0,"",Table_Merge1[[#This Row],[LME Zinc stock]]*Table_Merge1[[#This Row],[Nima.مقدار]]),"")</f>
        <v>90293830275</v>
      </c>
      <c r="AQ1247" s="287">
        <f>IFERROR(IF(Table_Merge1[[#This Row],[LME Zinc 3-month]]*Table_Merge1[[#This Row],[Nima.مقدار]]=0,"",Table_Merge1[[#This Row],[LME Zinc 3-month]]*Table_Merge1[[#This Row],[Nima.مقدار]]),"")</f>
        <v>208660947</v>
      </c>
      <c r="AR1247" s="288" t="str">
        <f>IFERROR(IF(Table_Merge1[[#This Row],[LME Zinc stock]]*Table_Merge1[[#This Row],[Azad.Sell]]=0,"",Table_Merge1[[#This Row],[LME Zinc stock]]*Table_Merge1[[#This Row],[Azad.Sell]]),"")</f>
        <v/>
      </c>
      <c r="AS1247" s="288" t="str">
        <f>IFERROR(IF(Table_Merge1[[#This Row],[LME Zinc 3-month]]*Table_Merge1[[#This Row],[Azad.Sell]]=0,"",Table_Merge1[[#This Row],[LME Zinc 3-month]]*Table_Merge1[[#This Row],[Azad.Sell]]),"")</f>
        <v/>
      </c>
      <c r="AT1247"/>
    </row>
    <row r="1248" spans="1:46" x14ac:dyDescent="0.25">
      <c r="A1248" s="258">
        <v>42567</v>
      </c>
      <c r="B12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1395.04.26</v>
      </c>
      <c r="C1248" s="195">
        <f t="shared" ca="1" si="55"/>
        <v>1395</v>
      </c>
      <c r="D12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48" s="195">
        <f>_xlfn.NUMBERVALUE(RIGHT(Table11[[#This Row],[تاریخ شمسی]],2))</f>
        <v>26</v>
      </c>
      <c r="F12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04-26</v>
      </c>
      <c r="G1248" s="195" t="s">
        <v>1399</v>
      </c>
      <c r="L1248" s="259">
        <v>42567</v>
      </c>
      <c r="M1248">
        <v>35030</v>
      </c>
      <c r="O1248" s="283">
        <f>IFERROR(DATE(Table7[[#This Row],[year]],MONTH(DATEVALUE(Table7[[#This Row],[month]]&amp;"1")),Table7[[#This Row],[day]]),"")</f>
        <v>43285</v>
      </c>
      <c r="P1248" s="257" t="s">
        <v>4673</v>
      </c>
      <c r="Q1248" s="257">
        <v>2018</v>
      </c>
      <c r="R1248" s="257" t="s">
        <v>3443</v>
      </c>
      <c r="S1248" s="257">
        <v>4</v>
      </c>
      <c r="T1248" s="257">
        <v>1256.9000000000001</v>
      </c>
      <c r="U1248" s="257">
        <v>2065</v>
      </c>
      <c r="V1248" s="257">
        <v>1175075</v>
      </c>
      <c r="X1248" s="260">
        <v>43364</v>
      </c>
      <c r="Z1248" s="260">
        <v>12</v>
      </c>
      <c r="AB1248" s="260" t="str">
        <f ca="1">IFERROR(IFERROR(VLOOKUP(Table_Merge1[[#This Row],[Column1]],Table11[#All],2,FALSE),LEFT(AB1249,8)&amp;IF(LEN((RIGHT(AB1249,2)+1))&lt;2,"0"&amp;(RIGHT(AB1249,2)+1),(RIGHT(AB1249,2)-1))),"")</f>
        <v>1397.06.24</v>
      </c>
      <c r="AC1248" s="259" t="str">
        <f ca="1">LEFT(Table_Merge1[[#This Row],[Column2]],4)</f>
        <v>1397</v>
      </c>
      <c r="AD1248" s="259" t="str">
        <f ca="1">RIGHT(LEFT(Table_Merge1[[#This Row],[Column2]],7),2)</f>
        <v>06</v>
      </c>
      <c r="AE1248" s="259" t="str">
        <f ca="1">RIGHT(Table_Merge1[[#This Row],[Column2]],2)</f>
        <v>24</v>
      </c>
      <c r="AH1248" s="260">
        <v>2018</v>
      </c>
      <c r="AI1248" t="s">
        <v>3447</v>
      </c>
      <c r="AJ1248" s="260">
        <v>21</v>
      </c>
      <c r="AK1248">
        <v>1207.5999999999999</v>
      </c>
      <c r="AL1248">
        <v>2176</v>
      </c>
      <c r="AM1248">
        <v>979800</v>
      </c>
      <c r="AP1248" s="287" t="str">
        <f>IFERROR(IF(Table_Merge1[[#This Row],[LME Zinc stock]]*Table_Merge1[[#This Row],[Nima.مقدار]]=0,"",Table_Merge1[[#This Row],[LME Zinc stock]]*Table_Merge1[[#This Row],[Nima.مقدار]]),"")</f>
        <v/>
      </c>
      <c r="AQ1248" s="287" t="str">
        <f>IFERROR(IF(Table_Merge1[[#This Row],[LME Zinc 3-month]]*Table_Merge1[[#This Row],[Nima.مقدار]]=0,"",Table_Merge1[[#This Row],[LME Zinc 3-month]]*Table_Merge1[[#This Row],[Nima.مقدار]]),"")</f>
        <v/>
      </c>
      <c r="AR1248" s="288" t="str">
        <f>IFERROR(IF(Table_Merge1[[#This Row],[LME Zinc stock]]*Table_Merge1[[#This Row],[Azad.Sell]]=0,"",Table_Merge1[[#This Row],[LME Zinc stock]]*Table_Merge1[[#This Row],[Azad.Sell]]),"")</f>
        <v/>
      </c>
      <c r="AS1248" s="288" t="str">
        <f>IFERROR(IF(Table_Merge1[[#This Row],[LME Zinc 3-month]]*Table_Merge1[[#This Row],[Azad.Sell]]=0,"",Table_Merge1[[#This Row],[LME Zinc 3-month]]*Table_Merge1[[#This Row],[Azad.Sell]]),"")</f>
        <v/>
      </c>
      <c r="AT1248"/>
    </row>
    <row r="1249" spans="1:46" x14ac:dyDescent="0.25">
      <c r="A1249" s="258">
        <v>42568</v>
      </c>
      <c r="B12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1395.04.27</v>
      </c>
      <c r="C1249" s="195">
        <f t="shared" ca="1" si="55"/>
        <v>1395</v>
      </c>
      <c r="D12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49" s="195">
        <f>_xlfn.NUMBERVALUE(RIGHT(Table11[[#This Row],[تاریخ شمسی]],2))</f>
        <v>27</v>
      </c>
      <c r="F12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04-27</v>
      </c>
      <c r="G1249" s="195" t="s">
        <v>1400</v>
      </c>
      <c r="L1249" s="259">
        <v>42568</v>
      </c>
      <c r="M1249">
        <v>35060.5</v>
      </c>
      <c r="O1249" s="284">
        <f>IFERROR(DATE(Table7[[#This Row],[year]],MONTH(DATEVALUE(Table7[[#This Row],[month]]&amp;"1")),Table7[[#This Row],[day]]),"")</f>
        <v>43284</v>
      </c>
      <c r="P1249" s="195" t="s">
        <v>4674</v>
      </c>
      <c r="Q1249" s="195">
        <v>2018</v>
      </c>
      <c r="R1249" s="195" t="s">
        <v>3443</v>
      </c>
      <c r="S1249" s="195">
        <v>3</v>
      </c>
      <c r="T1249" s="195">
        <v>1245.8499999999999</v>
      </c>
      <c r="U1249" s="195">
        <v>2062</v>
      </c>
      <c r="V1249" s="195">
        <v>1155700</v>
      </c>
      <c r="X1249" s="260">
        <v>43363</v>
      </c>
      <c r="Z1249" s="260">
        <v>12</v>
      </c>
      <c r="AB1249" s="260" t="str">
        <f ca="1">IFERROR(IFERROR(VLOOKUP(Table_Merge1[[#This Row],[Column1]],Table11[#All],2,FALSE),LEFT(AB1250,8)&amp;IF(LEN((RIGHT(AB1250,2)+1))&lt;2,"0"&amp;(RIGHT(AB1250,2)+1),(RIGHT(AB1250,2)-1))),"")</f>
        <v>1397.06.25</v>
      </c>
      <c r="AC1249" s="259" t="str">
        <f ca="1">LEFT(Table_Merge1[[#This Row],[Column2]],4)</f>
        <v>1397</v>
      </c>
      <c r="AD1249" s="259" t="str">
        <f ca="1">RIGHT(LEFT(Table_Merge1[[#This Row],[Column2]],7),2)</f>
        <v>06</v>
      </c>
      <c r="AE1249" s="259" t="str">
        <f ca="1">RIGHT(Table_Merge1[[#This Row],[Column2]],2)</f>
        <v>25</v>
      </c>
      <c r="AH1249" s="260">
        <v>2018</v>
      </c>
      <c r="AI1249" t="s">
        <v>3447</v>
      </c>
      <c r="AJ1249" s="260">
        <v>20</v>
      </c>
      <c r="AK1249">
        <v>1203</v>
      </c>
      <c r="AL1249">
        <v>2093</v>
      </c>
      <c r="AM1249">
        <v>983250</v>
      </c>
      <c r="AP1249" s="287" t="str">
        <f>IFERROR(IF(Table_Merge1[[#This Row],[LME Zinc stock]]*Table_Merge1[[#This Row],[Nima.مقدار]]=0,"",Table_Merge1[[#This Row],[LME Zinc stock]]*Table_Merge1[[#This Row],[Nima.مقدار]]),"")</f>
        <v/>
      </c>
      <c r="AQ1249" s="287" t="str">
        <f>IFERROR(IF(Table_Merge1[[#This Row],[LME Zinc 3-month]]*Table_Merge1[[#This Row],[Nima.مقدار]]=0,"",Table_Merge1[[#This Row],[LME Zinc 3-month]]*Table_Merge1[[#This Row],[Nima.مقدار]]),"")</f>
        <v/>
      </c>
      <c r="AR1249" s="288" t="str">
        <f>IFERROR(IF(Table_Merge1[[#This Row],[LME Zinc stock]]*Table_Merge1[[#This Row],[Azad.Sell]]=0,"",Table_Merge1[[#This Row],[LME Zinc stock]]*Table_Merge1[[#This Row],[Azad.Sell]]),"")</f>
        <v/>
      </c>
      <c r="AS1249" s="288" t="str">
        <f>IFERROR(IF(Table_Merge1[[#This Row],[LME Zinc 3-month]]*Table_Merge1[[#This Row],[Azad.Sell]]=0,"",Table_Merge1[[#This Row],[LME Zinc 3-month]]*Table_Merge1[[#This Row],[Azad.Sell]]),"")</f>
        <v/>
      </c>
      <c r="AT1249"/>
    </row>
    <row r="1250" spans="1:46" x14ac:dyDescent="0.25">
      <c r="A1250" s="258">
        <v>42569</v>
      </c>
      <c r="B12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1395.04.28</v>
      </c>
      <c r="C1250" s="195">
        <f t="shared" ca="1" si="55"/>
        <v>1395</v>
      </c>
      <c r="D12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50" s="195">
        <f>_xlfn.NUMBERVALUE(RIGHT(Table11[[#This Row],[تاریخ شمسی]],2))</f>
        <v>28</v>
      </c>
      <c r="F12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04-28</v>
      </c>
      <c r="G1250" s="195" t="s">
        <v>1401</v>
      </c>
      <c r="L1250" s="259">
        <v>42569</v>
      </c>
      <c r="M1250">
        <v>35091</v>
      </c>
      <c r="O1250" s="283">
        <f>IFERROR(DATE(Table7[[#This Row],[year]],MONTH(DATEVALUE(Table7[[#This Row],[month]]&amp;"1")),Table7[[#This Row],[day]]),"")</f>
        <v>43283</v>
      </c>
      <c r="P1250" s="257" t="s">
        <v>4675</v>
      </c>
      <c r="Q1250" s="257">
        <v>2018</v>
      </c>
      <c r="R1250" s="257" t="s">
        <v>3443</v>
      </c>
      <c r="S1250" s="257">
        <v>2</v>
      </c>
      <c r="T1250" s="257">
        <v>1249</v>
      </c>
      <c r="U1250" s="257">
        <v>2051.5</v>
      </c>
      <c r="V1250" s="257">
        <v>1144700</v>
      </c>
      <c r="X1250" s="260">
        <v>43362</v>
      </c>
      <c r="Z1250" s="260">
        <v>12</v>
      </c>
      <c r="AB1250" s="260" t="str">
        <f ca="1">IFERROR(IFERROR(VLOOKUP(Table_Merge1[[#This Row],[Column1]],Table11[#All],2,FALSE),LEFT(AB1251,8)&amp;IF(LEN((RIGHT(AB1251,2)+1))&lt;2,"0"&amp;(RIGHT(AB1251,2)+1),(RIGHT(AB1251,2)-1))),"")</f>
        <v>1397.06.26</v>
      </c>
      <c r="AC1250" s="259" t="str">
        <f ca="1">LEFT(Table_Merge1[[#This Row],[Column2]],4)</f>
        <v>1397</v>
      </c>
      <c r="AD1250" s="259" t="str">
        <f ca="1">RIGHT(LEFT(Table_Merge1[[#This Row],[Column2]],7),2)</f>
        <v>06</v>
      </c>
      <c r="AE1250" s="259" t="str">
        <f ca="1">RIGHT(Table_Merge1[[#This Row],[Column2]],2)</f>
        <v>26</v>
      </c>
      <c r="AH1250" s="260">
        <v>2018</v>
      </c>
      <c r="AI1250" t="s">
        <v>3447</v>
      </c>
      <c r="AJ1250" s="260">
        <v>19</v>
      </c>
      <c r="AK1250">
        <v>1200.2</v>
      </c>
      <c r="AL1250">
        <v>2064</v>
      </c>
      <c r="AM1250">
        <v>987800</v>
      </c>
      <c r="AP1250" s="287" t="str">
        <f>IFERROR(IF(Table_Merge1[[#This Row],[LME Zinc stock]]*Table_Merge1[[#This Row],[Nima.مقدار]]=0,"",Table_Merge1[[#This Row],[LME Zinc stock]]*Table_Merge1[[#This Row],[Nima.مقدار]]),"")</f>
        <v/>
      </c>
      <c r="AQ1250" s="287" t="str">
        <f>IFERROR(IF(Table_Merge1[[#This Row],[LME Zinc 3-month]]*Table_Merge1[[#This Row],[Nima.مقدار]]=0,"",Table_Merge1[[#This Row],[LME Zinc 3-month]]*Table_Merge1[[#This Row],[Nima.مقدار]]),"")</f>
        <v/>
      </c>
      <c r="AR1250" s="288" t="str">
        <f>IFERROR(IF(Table_Merge1[[#This Row],[LME Zinc stock]]*Table_Merge1[[#This Row],[Azad.Sell]]=0,"",Table_Merge1[[#This Row],[LME Zinc stock]]*Table_Merge1[[#This Row],[Azad.Sell]]),"")</f>
        <v/>
      </c>
      <c r="AS1250" s="288" t="str">
        <f>IFERROR(IF(Table_Merge1[[#This Row],[LME Zinc 3-month]]*Table_Merge1[[#This Row],[Azad.Sell]]=0,"",Table_Merge1[[#This Row],[LME Zinc 3-month]]*Table_Merge1[[#This Row],[Azad.Sell]]),"")</f>
        <v/>
      </c>
      <c r="AT1250"/>
    </row>
    <row r="1251" spans="1:46" x14ac:dyDescent="0.25">
      <c r="A1251" s="258">
        <v>42570</v>
      </c>
      <c r="B12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1395.04.29</v>
      </c>
      <c r="C1251" s="195">
        <f t="shared" ca="1" si="55"/>
        <v>1395</v>
      </c>
      <c r="D12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51" s="195">
        <f>_xlfn.NUMBERVALUE(RIGHT(Table11[[#This Row],[تاریخ شمسی]],2))</f>
        <v>29</v>
      </c>
      <c r="F12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04-29</v>
      </c>
      <c r="G1251" s="195" t="s">
        <v>1402</v>
      </c>
      <c r="L1251" s="259">
        <v>42570</v>
      </c>
      <c r="M1251">
        <v>35131</v>
      </c>
      <c r="O1251" s="284">
        <f>IFERROR(DATE(Table7[[#This Row],[year]],MONTH(DATEVALUE(Table7[[#This Row],[month]]&amp;"1")),Table7[[#This Row],[day]]),"")</f>
        <v>43280</v>
      </c>
      <c r="P1251" s="195" t="s">
        <v>4676</v>
      </c>
      <c r="Q1251" s="195">
        <v>2018</v>
      </c>
      <c r="R1251" s="195" t="s">
        <v>3441</v>
      </c>
      <c r="S1251" s="195">
        <v>29</v>
      </c>
      <c r="T1251" s="195">
        <v>1250.55</v>
      </c>
      <c r="U1251" s="195">
        <v>2079</v>
      </c>
      <c r="V1251" s="195">
        <v>1120525</v>
      </c>
      <c r="X1251" s="260">
        <v>43361</v>
      </c>
      <c r="Y1251" t="s">
        <v>8447</v>
      </c>
      <c r="Z1251" s="260">
        <v>1</v>
      </c>
      <c r="AA1251">
        <v>1397</v>
      </c>
      <c r="AB1251" s="260" t="str">
        <f ca="1">IFERROR(IFERROR(VLOOKUP(Table_Merge1[[#This Row],[Column1]],Table11[#All],2,FALSE),LEFT(AB1252,8)&amp;IF(LEN((RIGHT(AB1252,2)+1))&lt;2,"0"&amp;(RIGHT(AB1252,2)+1),(RIGHT(AB1252,2)-1))),"")</f>
        <v>1397.06.27</v>
      </c>
      <c r="AC1251" s="259" t="str">
        <f ca="1">LEFT(Table_Merge1[[#This Row],[Column2]],4)</f>
        <v>1397</v>
      </c>
      <c r="AD1251" s="259" t="str">
        <f ca="1">RIGHT(LEFT(Table_Merge1[[#This Row],[Column2]],7),2)</f>
        <v>06</v>
      </c>
      <c r="AE1251" s="259" t="str">
        <f ca="1">RIGHT(Table_Merge1[[#This Row],[Column2]],2)</f>
        <v>27</v>
      </c>
      <c r="AF1251">
        <v>6</v>
      </c>
      <c r="AG1251">
        <v>27</v>
      </c>
      <c r="AH1251" s="260">
        <v>2018</v>
      </c>
      <c r="AI1251" t="s">
        <v>3447</v>
      </c>
      <c r="AJ1251" s="260">
        <v>18</v>
      </c>
      <c r="AK1251">
        <v>1201.9000000000001</v>
      </c>
      <c r="AL1251" t="s">
        <v>3621</v>
      </c>
      <c r="AM1251" t="s">
        <v>3621</v>
      </c>
      <c r="AO1251">
        <v>138742</v>
      </c>
      <c r="AP1251" s="287" t="str">
        <f>IFERROR(IF(Table_Merge1[[#This Row],[LME Zinc stock]]*Table_Merge1[[#This Row],[Nima.مقدار]]=0,"",Table_Merge1[[#This Row],[LME Zinc stock]]*Table_Merge1[[#This Row],[Nima.مقدار]]),"")</f>
        <v/>
      </c>
      <c r="AQ1251" s="287" t="str">
        <f>IFERROR(IF(Table_Merge1[[#This Row],[LME Zinc 3-month]]*Table_Merge1[[#This Row],[Nima.مقدار]]=0,"",Table_Merge1[[#This Row],[LME Zinc 3-month]]*Table_Merge1[[#This Row],[Nima.مقدار]]),"")</f>
        <v/>
      </c>
      <c r="AR1251" s="288" t="str">
        <f>IFERROR(IF(Table_Merge1[[#This Row],[LME Zinc stock]]*Table_Merge1[[#This Row],[Azad.Sell]]=0,"",Table_Merge1[[#This Row],[LME Zinc stock]]*Table_Merge1[[#This Row],[Azad.Sell]]),"")</f>
        <v/>
      </c>
      <c r="AS1251" s="288" t="str">
        <f>IFERROR(IF(Table_Merge1[[#This Row],[LME Zinc 3-month]]*Table_Merge1[[#This Row],[Azad.Sell]]=0,"",Table_Merge1[[#This Row],[LME Zinc 3-month]]*Table_Merge1[[#This Row],[Azad.Sell]]),"")</f>
        <v/>
      </c>
      <c r="AT1251"/>
    </row>
    <row r="1252" spans="1:46" x14ac:dyDescent="0.25">
      <c r="A1252" s="258">
        <v>42571</v>
      </c>
      <c r="B12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1395.04.30</v>
      </c>
      <c r="C1252" s="195">
        <f t="shared" ca="1" si="55"/>
        <v>1395</v>
      </c>
      <c r="D12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52" s="195">
        <f>_xlfn.NUMBERVALUE(RIGHT(Table11[[#This Row],[تاریخ شمسی]],2))</f>
        <v>30</v>
      </c>
      <c r="F12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04-30</v>
      </c>
      <c r="G1252" s="195" t="s">
        <v>1403</v>
      </c>
      <c r="L1252" s="259">
        <v>42571</v>
      </c>
      <c r="M1252">
        <v>34977</v>
      </c>
      <c r="O1252" s="283">
        <f>IFERROR(DATE(Table7[[#This Row],[year]],MONTH(DATEVALUE(Table7[[#This Row],[month]]&amp;"1")),Table7[[#This Row],[day]]),"")</f>
        <v>43279</v>
      </c>
      <c r="P1252" s="257" t="s">
        <v>4677</v>
      </c>
      <c r="Q1252" s="257">
        <v>2018</v>
      </c>
      <c r="R1252" s="257" t="s">
        <v>3441</v>
      </c>
      <c r="S1252" s="257">
        <v>28</v>
      </c>
      <c r="T1252" s="257">
        <v>1250.5</v>
      </c>
      <c r="U1252" s="257">
        <v>2109.5</v>
      </c>
      <c r="V1252" s="257">
        <v>1116550</v>
      </c>
      <c r="X1252" s="260">
        <v>43360</v>
      </c>
      <c r="Y1252" t="s">
        <v>8446</v>
      </c>
      <c r="Z1252" s="260">
        <v>1</v>
      </c>
      <c r="AA1252">
        <v>1397</v>
      </c>
      <c r="AB1252" s="260" t="str">
        <f ca="1">IFERROR(IFERROR(VLOOKUP(Table_Merge1[[#This Row],[Column1]],Table11[#All],2,FALSE),LEFT(AB1253,8)&amp;IF(LEN((RIGHT(AB1253,2)+1))&lt;2,"0"&amp;(RIGHT(AB1253,2)+1),(RIGHT(AB1253,2)-1))),"")</f>
        <v>1397.06.26</v>
      </c>
      <c r="AC1252" s="259" t="str">
        <f ca="1">LEFT(Table_Merge1[[#This Row],[Column2]],4)</f>
        <v>1397</v>
      </c>
      <c r="AD1252" s="259" t="str">
        <f ca="1">RIGHT(LEFT(Table_Merge1[[#This Row],[Column2]],7),2)</f>
        <v>06</v>
      </c>
      <c r="AE1252" s="259" t="str">
        <f ca="1">RIGHT(Table_Merge1[[#This Row],[Column2]],2)</f>
        <v>26</v>
      </c>
      <c r="AF1252">
        <v>6</v>
      </c>
      <c r="AG1252">
        <v>26</v>
      </c>
      <c r="AH1252" s="260">
        <v>2018</v>
      </c>
      <c r="AI1252" t="s">
        <v>3447</v>
      </c>
      <c r="AJ1252" s="260">
        <v>17</v>
      </c>
      <c r="AK1252">
        <v>1201.95</v>
      </c>
      <c r="AL1252">
        <v>2034</v>
      </c>
      <c r="AM1252">
        <v>990550</v>
      </c>
      <c r="AO1252">
        <v>124301</v>
      </c>
      <c r="AP1252" s="287">
        <f>IFERROR(IF(Table_Merge1[[#This Row],[LME Zinc stock]]*Table_Merge1[[#This Row],[Nima.مقدار]]=0,"",Table_Merge1[[#This Row],[LME Zinc stock]]*Table_Merge1[[#This Row],[Nima.مقدار]]),"")</f>
        <v>123126355550</v>
      </c>
      <c r="AQ1252" s="287">
        <f>IFERROR(IF(Table_Merge1[[#This Row],[LME Zinc 3-month]]*Table_Merge1[[#This Row],[Nima.مقدار]]=0,"",Table_Merge1[[#This Row],[LME Zinc 3-month]]*Table_Merge1[[#This Row],[Nima.مقدار]]),"")</f>
        <v>252828234</v>
      </c>
      <c r="AR1252" s="288" t="str">
        <f>IFERROR(IF(Table_Merge1[[#This Row],[LME Zinc stock]]*Table_Merge1[[#This Row],[Azad.Sell]]=0,"",Table_Merge1[[#This Row],[LME Zinc stock]]*Table_Merge1[[#This Row],[Azad.Sell]]),"")</f>
        <v/>
      </c>
      <c r="AS1252" s="288" t="str">
        <f>IFERROR(IF(Table_Merge1[[#This Row],[LME Zinc 3-month]]*Table_Merge1[[#This Row],[Azad.Sell]]=0,"",Table_Merge1[[#This Row],[LME Zinc 3-month]]*Table_Merge1[[#This Row],[Azad.Sell]]),"")</f>
        <v/>
      </c>
      <c r="AT1252"/>
    </row>
    <row r="1253" spans="1:46" x14ac:dyDescent="0.25">
      <c r="A1253" s="258">
        <v>42572</v>
      </c>
      <c r="B12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1395.04.31</v>
      </c>
      <c r="C1253" s="195">
        <f t="shared" ca="1" si="55"/>
        <v>1395</v>
      </c>
      <c r="D12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253" s="195">
        <f>_xlfn.NUMBERVALUE(RIGHT(Table11[[#This Row],[تاریخ شمسی]],2))</f>
        <v>31</v>
      </c>
      <c r="F12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04-31</v>
      </c>
      <c r="G1253" s="195" t="s">
        <v>1404</v>
      </c>
      <c r="L1253" s="259">
        <v>42572</v>
      </c>
      <c r="M1253">
        <v>34992</v>
      </c>
      <c r="O1253" s="284">
        <f>IFERROR(DATE(Table7[[#This Row],[year]],MONTH(DATEVALUE(Table7[[#This Row],[month]]&amp;"1")),Table7[[#This Row],[day]]),"")</f>
        <v>43278</v>
      </c>
      <c r="P1253" s="195" t="s">
        <v>4678</v>
      </c>
      <c r="Q1253" s="195">
        <v>2018</v>
      </c>
      <c r="R1253" s="195" t="s">
        <v>3441</v>
      </c>
      <c r="S1253" s="195">
        <v>27</v>
      </c>
      <c r="T1253" s="195">
        <v>1256.8</v>
      </c>
      <c r="U1253" s="195">
        <v>2106</v>
      </c>
      <c r="V1253" s="195">
        <v>1115250</v>
      </c>
      <c r="X1253" s="260">
        <v>43357</v>
      </c>
      <c r="Z1253" s="260">
        <v>1</v>
      </c>
      <c r="AB1253" s="260" t="str">
        <f ca="1">IFERROR(IFERROR(VLOOKUP(Table_Merge1[[#This Row],[Column1]],Table11[#All],2,FALSE),LEFT(AB1254,8)&amp;IF(LEN((RIGHT(AB1254,2)+1))&lt;2,"0"&amp;(RIGHT(AB1254,2)+1),(RIGHT(AB1254,2)-1))),"")</f>
        <v>1397.06.21</v>
      </c>
      <c r="AC1253" s="259" t="str">
        <f ca="1">LEFT(Table_Merge1[[#This Row],[Column2]],4)</f>
        <v>1397</v>
      </c>
      <c r="AD1253" s="259" t="str">
        <f ca="1">RIGHT(LEFT(Table_Merge1[[#This Row],[Column2]],7),2)</f>
        <v>06</v>
      </c>
      <c r="AE1253" s="259" t="str">
        <f ca="1">RIGHT(Table_Merge1[[#This Row],[Column2]],2)</f>
        <v>21</v>
      </c>
      <c r="AH1253" s="260">
        <v>2018</v>
      </c>
      <c r="AI1253" t="s">
        <v>3447</v>
      </c>
      <c r="AJ1253" s="260">
        <v>14</v>
      </c>
      <c r="AK1253">
        <v>1209.8</v>
      </c>
      <c r="AL1253">
        <v>2051.5</v>
      </c>
      <c r="AM1253">
        <v>994625</v>
      </c>
      <c r="AP1253" s="287" t="str">
        <f>IFERROR(IF(Table_Merge1[[#This Row],[LME Zinc stock]]*Table_Merge1[[#This Row],[Nima.مقدار]]=0,"",Table_Merge1[[#This Row],[LME Zinc stock]]*Table_Merge1[[#This Row],[Nima.مقدار]]),"")</f>
        <v/>
      </c>
      <c r="AQ1253" s="287" t="str">
        <f>IFERROR(IF(Table_Merge1[[#This Row],[LME Zinc 3-month]]*Table_Merge1[[#This Row],[Nima.مقدار]]=0,"",Table_Merge1[[#This Row],[LME Zinc 3-month]]*Table_Merge1[[#This Row],[Nima.مقدار]]),"")</f>
        <v/>
      </c>
      <c r="AR1253" s="288" t="str">
        <f>IFERROR(IF(Table_Merge1[[#This Row],[LME Zinc stock]]*Table_Merge1[[#This Row],[Azad.Sell]]=0,"",Table_Merge1[[#This Row],[LME Zinc stock]]*Table_Merge1[[#This Row],[Azad.Sell]]),"")</f>
        <v/>
      </c>
      <c r="AS1253" s="288" t="str">
        <f>IFERROR(IF(Table_Merge1[[#This Row],[LME Zinc 3-month]]*Table_Merge1[[#This Row],[Azad.Sell]]=0,"",Table_Merge1[[#This Row],[LME Zinc 3-month]]*Table_Merge1[[#This Row],[Azad.Sell]]),"")</f>
        <v/>
      </c>
      <c r="AT1253"/>
    </row>
    <row r="1254" spans="1:46" x14ac:dyDescent="0.25">
      <c r="A1254" s="258">
        <v>42574</v>
      </c>
      <c r="B12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1395.05.02</v>
      </c>
      <c r="C1254" s="195">
        <f t="shared" ca="1" si="55"/>
        <v>1395</v>
      </c>
      <c r="D12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54" s="195">
        <f>_xlfn.NUMBERVALUE(RIGHT(Table11[[#This Row],[تاریخ شمسی]],2))</f>
        <v>2</v>
      </c>
      <c r="F12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05-02</v>
      </c>
      <c r="G1254" s="195" t="s">
        <v>1405</v>
      </c>
      <c r="L1254" s="259">
        <v>42574</v>
      </c>
      <c r="M1254">
        <v>35075</v>
      </c>
      <c r="O1254" s="283">
        <f>IFERROR(DATE(Table7[[#This Row],[year]],MONTH(DATEVALUE(Table7[[#This Row],[month]]&amp;"1")),Table7[[#This Row],[day]]),"")</f>
        <v>43277</v>
      </c>
      <c r="P1254" s="257" t="s">
        <v>4679</v>
      </c>
      <c r="Q1254" s="257">
        <v>2018</v>
      </c>
      <c r="R1254" s="257" t="s">
        <v>3441</v>
      </c>
      <c r="S1254" s="257">
        <v>26</v>
      </c>
      <c r="T1254" s="257">
        <v>1257.1500000000001</v>
      </c>
      <c r="U1254" s="257">
        <v>2072</v>
      </c>
      <c r="V1254" s="257">
        <v>1105975</v>
      </c>
      <c r="X1254" s="260">
        <v>43356</v>
      </c>
      <c r="Y1254" t="s">
        <v>8445</v>
      </c>
      <c r="Z1254" s="260">
        <v>1</v>
      </c>
      <c r="AA1254">
        <v>1397</v>
      </c>
      <c r="AB1254" s="260" t="str">
        <f ca="1">IFERROR(IFERROR(VLOOKUP(Table_Merge1[[#This Row],[Column1]],Table11[#All],2,FALSE),LEFT(AB1255,8)&amp;IF(LEN((RIGHT(AB1255,2)+1))&lt;2,"0"&amp;(RIGHT(AB1255,2)+1),(RIGHT(AB1255,2)-1))),"")</f>
        <v>1397.06.22</v>
      </c>
      <c r="AC1254" s="259" t="str">
        <f ca="1">LEFT(Table_Merge1[[#This Row],[Column2]],4)</f>
        <v>1397</v>
      </c>
      <c r="AD1254" s="259" t="str">
        <f ca="1">RIGHT(LEFT(Table_Merge1[[#This Row],[Column2]],7),2)</f>
        <v>06</v>
      </c>
      <c r="AE1254" s="259" t="str">
        <f ca="1">RIGHT(Table_Merge1[[#This Row],[Column2]],2)</f>
        <v>22</v>
      </c>
      <c r="AF1254">
        <v>6</v>
      </c>
      <c r="AG1254">
        <v>22</v>
      </c>
      <c r="AH1254" s="260">
        <v>2018</v>
      </c>
      <c r="AI1254" t="s">
        <v>3447</v>
      </c>
      <c r="AJ1254" s="260">
        <v>13</v>
      </c>
      <c r="AK1254">
        <v>1206.6500000000001</v>
      </c>
      <c r="AL1254">
        <v>2081</v>
      </c>
      <c r="AM1254">
        <v>999925</v>
      </c>
      <c r="AO1254">
        <v>135410</v>
      </c>
      <c r="AP1254" s="287">
        <f>IFERROR(IF(Table_Merge1[[#This Row],[LME Zinc stock]]*Table_Merge1[[#This Row],[Nima.مقدار]]=0,"",Table_Merge1[[#This Row],[LME Zinc stock]]*Table_Merge1[[#This Row],[Nima.مقدار]]),"")</f>
        <v>135399844250</v>
      </c>
      <c r="AQ1254" s="287">
        <f>IFERROR(IF(Table_Merge1[[#This Row],[LME Zinc 3-month]]*Table_Merge1[[#This Row],[Nima.مقدار]]=0,"",Table_Merge1[[#This Row],[LME Zinc 3-month]]*Table_Merge1[[#This Row],[Nima.مقدار]]),"")</f>
        <v>281788210</v>
      </c>
      <c r="AR1254" s="288" t="str">
        <f>IFERROR(IF(Table_Merge1[[#This Row],[LME Zinc stock]]*Table_Merge1[[#This Row],[Azad.Sell]]=0,"",Table_Merge1[[#This Row],[LME Zinc stock]]*Table_Merge1[[#This Row],[Azad.Sell]]),"")</f>
        <v/>
      </c>
      <c r="AS1254" s="288" t="str">
        <f>IFERROR(IF(Table_Merge1[[#This Row],[LME Zinc 3-month]]*Table_Merge1[[#This Row],[Azad.Sell]]=0,"",Table_Merge1[[#This Row],[LME Zinc 3-month]]*Table_Merge1[[#This Row],[Azad.Sell]]),"")</f>
        <v/>
      </c>
      <c r="AT1254"/>
    </row>
    <row r="1255" spans="1:46" x14ac:dyDescent="0.25">
      <c r="A1255" s="258">
        <v>42575</v>
      </c>
      <c r="B12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1395.05.03</v>
      </c>
      <c r="C1255" s="195">
        <f t="shared" ca="1" si="55"/>
        <v>1395</v>
      </c>
      <c r="D12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55" s="195">
        <f>_xlfn.NUMBERVALUE(RIGHT(Table11[[#This Row],[تاریخ شمسی]],2))</f>
        <v>3</v>
      </c>
      <c r="F12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05-03</v>
      </c>
      <c r="G1255" s="195" t="s">
        <v>1406</v>
      </c>
      <c r="L1255" s="259">
        <v>42575</v>
      </c>
      <c r="M1255">
        <v>35090</v>
      </c>
      <c r="O1255" s="284">
        <f>IFERROR(DATE(Table7[[#This Row],[year]],MONTH(DATEVALUE(Table7[[#This Row],[month]]&amp;"1")),Table7[[#This Row],[day]]),"")</f>
        <v>43276</v>
      </c>
      <c r="P1255" s="195" t="s">
        <v>4680</v>
      </c>
      <c r="Q1255" s="195">
        <v>2018</v>
      </c>
      <c r="R1255" s="195" t="s">
        <v>3441</v>
      </c>
      <c r="S1255" s="195">
        <v>25</v>
      </c>
      <c r="T1255" s="195">
        <v>1269.8</v>
      </c>
      <c r="U1255" s="195">
        <v>2101</v>
      </c>
      <c r="V1255" s="195">
        <v>1106600</v>
      </c>
      <c r="X1255" s="260">
        <v>43355</v>
      </c>
      <c r="Y1255" t="s">
        <v>8444</v>
      </c>
      <c r="Z1255" s="260">
        <v>1</v>
      </c>
      <c r="AA1255">
        <v>1397</v>
      </c>
      <c r="AB1255" s="260" t="str">
        <f ca="1">IFERROR(IFERROR(VLOOKUP(Table_Merge1[[#This Row],[Column1]],Table11[#All],2,FALSE),LEFT(AB1256,8)&amp;IF(LEN((RIGHT(AB1256,2)+1))&lt;2,"0"&amp;(RIGHT(AB1256,2)+1),(RIGHT(AB1256,2)-1))),"")</f>
        <v>1397.06.21</v>
      </c>
      <c r="AC1255" s="259" t="str">
        <f ca="1">LEFT(Table_Merge1[[#This Row],[Column2]],4)</f>
        <v>1397</v>
      </c>
      <c r="AD1255" s="259" t="str">
        <f ca="1">RIGHT(LEFT(Table_Merge1[[#This Row],[Column2]],7),2)</f>
        <v>06</v>
      </c>
      <c r="AE1255" s="259" t="str">
        <f ca="1">RIGHT(Table_Merge1[[#This Row],[Column2]],2)</f>
        <v>21</v>
      </c>
      <c r="AF1255">
        <v>6</v>
      </c>
      <c r="AG1255">
        <v>21</v>
      </c>
      <c r="AH1255" s="260">
        <v>2018</v>
      </c>
      <c r="AI1255" t="s">
        <v>3447</v>
      </c>
      <c r="AJ1255" s="260">
        <v>12</v>
      </c>
      <c r="AK1255">
        <v>1197.8</v>
      </c>
      <c r="AL1255">
        <v>2054.5</v>
      </c>
      <c r="AM1255">
        <v>1006775</v>
      </c>
      <c r="AO1255">
        <v>137160</v>
      </c>
      <c r="AP1255" s="287">
        <f>IFERROR(IF(Table_Merge1[[#This Row],[LME Zinc stock]]*Table_Merge1[[#This Row],[Nima.مقدار]]=0,"",Table_Merge1[[#This Row],[LME Zinc stock]]*Table_Merge1[[#This Row],[Nima.مقدار]]),"")</f>
        <v>138089259000</v>
      </c>
      <c r="AQ1255" s="287">
        <f>IFERROR(IF(Table_Merge1[[#This Row],[LME Zinc 3-month]]*Table_Merge1[[#This Row],[Nima.مقدار]]=0,"",Table_Merge1[[#This Row],[LME Zinc 3-month]]*Table_Merge1[[#This Row],[Nima.مقدار]]),"")</f>
        <v>281795220</v>
      </c>
      <c r="AR1255" s="288" t="str">
        <f>IFERROR(IF(Table_Merge1[[#This Row],[LME Zinc stock]]*Table_Merge1[[#This Row],[Azad.Sell]]=0,"",Table_Merge1[[#This Row],[LME Zinc stock]]*Table_Merge1[[#This Row],[Azad.Sell]]),"")</f>
        <v/>
      </c>
      <c r="AS1255" s="288" t="str">
        <f>IFERROR(IF(Table_Merge1[[#This Row],[LME Zinc 3-month]]*Table_Merge1[[#This Row],[Azad.Sell]]=0,"",Table_Merge1[[#This Row],[LME Zinc 3-month]]*Table_Merge1[[#This Row],[Azad.Sell]]),"")</f>
        <v/>
      </c>
      <c r="AT1255"/>
    </row>
    <row r="1256" spans="1:46" x14ac:dyDescent="0.25">
      <c r="A1256" s="258">
        <v>42576</v>
      </c>
      <c r="B12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1395.05.04</v>
      </c>
      <c r="C1256" s="195">
        <f t="shared" ca="1" si="55"/>
        <v>1395</v>
      </c>
      <c r="D12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56" s="195">
        <f>_xlfn.NUMBERVALUE(RIGHT(Table11[[#This Row],[تاریخ شمسی]],2))</f>
        <v>4</v>
      </c>
      <c r="F12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05-04</v>
      </c>
      <c r="G1256" s="195" t="s">
        <v>1407</v>
      </c>
      <c r="L1256" s="259">
        <v>42576</v>
      </c>
      <c r="M1256">
        <v>35125</v>
      </c>
      <c r="O1256" s="283">
        <f>IFERROR(DATE(Table7[[#This Row],[year]],MONTH(DATEVALUE(Table7[[#This Row],[month]]&amp;"1")),Table7[[#This Row],[day]]),"")</f>
        <v>43273</v>
      </c>
      <c r="P1256" s="257" t="s">
        <v>4681</v>
      </c>
      <c r="Q1256" s="257">
        <v>2018</v>
      </c>
      <c r="R1256" s="257" t="s">
        <v>3441</v>
      </c>
      <c r="S1256" s="257">
        <v>22</v>
      </c>
      <c r="T1256" s="257">
        <v>1269.7</v>
      </c>
      <c r="U1256" s="257">
        <v>2100</v>
      </c>
      <c r="V1256" s="257">
        <v>1104600</v>
      </c>
      <c r="X1256" s="260">
        <v>43354</v>
      </c>
      <c r="Y1256" t="s">
        <v>8443</v>
      </c>
      <c r="Z1256" s="260">
        <v>1</v>
      </c>
      <c r="AA1256">
        <v>1397</v>
      </c>
      <c r="AB1256" s="260" t="str">
        <f ca="1">IFERROR(IFERROR(VLOOKUP(Table_Merge1[[#This Row],[Column1]],Table11[#All],2,FALSE),LEFT(AB1257,8)&amp;IF(LEN((RIGHT(AB1257,2)+1))&lt;2,"0"&amp;(RIGHT(AB1257,2)+1),(RIGHT(AB1257,2)-1))),"")</f>
        <v>1397.06.20</v>
      </c>
      <c r="AC1256" s="259" t="str">
        <f ca="1">LEFT(Table_Merge1[[#This Row],[Column2]],4)</f>
        <v>1397</v>
      </c>
      <c r="AD1256" s="259" t="str">
        <f ca="1">RIGHT(LEFT(Table_Merge1[[#This Row],[Column2]],7),2)</f>
        <v>06</v>
      </c>
      <c r="AE1256" s="259" t="str">
        <f ca="1">RIGHT(Table_Merge1[[#This Row],[Column2]],2)</f>
        <v>20</v>
      </c>
      <c r="AF1256">
        <v>6</v>
      </c>
      <c r="AG1256">
        <v>20</v>
      </c>
      <c r="AH1256" s="260">
        <v>2018</v>
      </c>
      <c r="AI1256" t="s">
        <v>3447</v>
      </c>
      <c r="AJ1256" s="260">
        <v>11</v>
      </c>
      <c r="AK1256">
        <v>1194</v>
      </c>
      <c r="AL1256">
        <v>2066</v>
      </c>
      <c r="AM1256">
        <v>1013050</v>
      </c>
      <c r="AO1256">
        <v>135330</v>
      </c>
      <c r="AP1256" s="287">
        <f>IFERROR(IF(Table_Merge1[[#This Row],[LME Zinc stock]]*Table_Merge1[[#This Row],[Nima.مقدار]]=0,"",Table_Merge1[[#This Row],[LME Zinc stock]]*Table_Merge1[[#This Row],[Nima.مقدار]]),"")</f>
        <v>137096056500</v>
      </c>
      <c r="AQ1256" s="287">
        <f>IFERROR(IF(Table_Merge1[[#This Row],[LME Zinc 3-month]]*Table_Merge1[[#This Row],[Nima.مقدار]]=0,"",Table_Merge1[[#This Row],[LME Zinc 3-month]]*Table_Merge1[[#This Row],[Nima.مقدار]]),"")</f>
        <v>279591780</v>
      </c>
      <c r="AR1256" s="288" t="str">
        <f>IFERROR(IF(Table_Merge1[[#This Row],[LME Zinc stock]]*Table_Merge1[[#This Row],[Azad.Sell]]=0,"",Table_Merge1[[#This Row],[LME Zinc stock]]*Table_Merge1[[#This Row],[Azad.Sell]]),"")</f>
        <v/>
      </c>
      <c r="AS1256" s="288" t="str">
        <f>IFERROR(IF(Table_Merge1[[#This Row],[LME Zinc 3-month]]*Table_Merge1[[#This Row],[Azad.Sell]]=0,"",Table_Merge1[[#This Row],[LME Zinc 3-month]]*Table_Merge1[[#This Row],[Azad.Sell]]),"")</f>
        <v/>
      </c>
      <c r="AT1256"/>
    </row>
    <row r="1257" spans="1:46" x14ac:dyDescent="0.25">
      <c r="A1257" s="258">
        <v>42577</v>
      </c>
      <c r="B12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1395.05.05</v>
      </c>
      <c r="C1257" s="195">
        <f t="shared" ca="1" si="55"/>
        <v>1395</v>
      </c>
      <c r="D12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57" s="195">
        <f>_xlfn.NUMBERVALUE(RIGHT(Table11[[#This Row],[تاریخ شمسی]],2))</f>
        <v>5</v>
      </c>
      <c r="F12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05-05</v>
      </c>
      <c r="G1257" s="195" t="s">
        <v>1408</v>
      </c>
      <c r="L1257" s="259">
        <v>42577</v>
      </c>
      <c r="M1257">
        <v>35223</v>
      </c>
      <c r="O1257" s="284">
        <f>IFERROR(DATE(Table7[[#This Row],[year]],MONTH(DATEVALUE(Table7[[#This Row],[month]]&amp;"1")),Table7[[#This Row],[day]]),"")</f>
        <v>43272</v>
      </c>
      <c r="P1257" s="195" t="s">
        <v>4682</v>
      </c>
      <c r="Q1257" s="195">
        <v>2018</v>
      </c>
      <c r="R1257" s="195" t="s">
        <v>3441</v>
      </c>
      <c r="S1257" s="195">
        <v>21</v>
      </c>
      <c r="T1257" s="195">
        <v>1263.7</v>
      </c>
      <c r="U1257" s="195">
        <v>2133</v>
      </c>
      <c r="V1257" s="195">
        <v>1108900</v>
      </c>
      <c r="X1257" s="260">
        <v>43353</v>
      </c>
      <c r="Y1257" t="s">
        <v>8442</v>
      </c>
      <c r="Z1257" s="260">
        <v>1</v>
      </c>
      <c r="AA1257">
        <v>1397</v>
      </c>
      <c r="AB1257" s="260" t="str">
        <f ca="1">IFERROR(IFERROR(VLOOKUP(Table_Merge1[[#This Row],[Column1]],Table11[#All],2,FALSE),LEFT(AB1258,8)&amp;IF(LEN((RIGHT(AB1258,2)+1))&lt;2,"0"&amp;(RIGHT(AB1258,2)+1),(RIGHT(AB1258,2)-1))),"")</f>
        <v>1397.06.19</v>
      </c>
      <c r="AC1257" s="259" t="str">
        <f ca="1">LEFT(Table_Merge1[[#This Row],[Column2]],4)</f>
        <v>1397</v>
      </c>
      <c r="AD1257" s="259" t="str">
        <f ca="1">RIGHT(LEFT(Table_Merge1[[#This Row],[Column2]],7),2)</f>
        <v>06</v>
      </c>
      <c r="AE1257" s="259" t="str">
        <f ca="1">RIGHT(Table_Merge1[[#This Row],[Column2]],2)</f>
        <v>19</v>
      </c>
      <c r="AF1257">
        <v>6</v>
      </c>
      <c r="AG1257">
        <v>19</v>
      </c>
      <c r="AH1257" s="260">
        <v>2018</v>
      </c>
      <c r="AI1257" t="s">
        <v>3447</v>
      </c>
      <c r="AJ1257" s="260">
        <v>10</v>
      </c>
      <c r="AK1257">
        <v>1195.8</v>
      </c>
      <c r="AL1257">
        <v>2067</v>
      </c>
      <c r="AM1257">
        <v>1022450</v>
      </c>
      <c r="AO1257">
        <v>138160</v>
      </c>
      <c r="AP1257" s="287">
        <f>IFERROR(IF(Table_Merge1[[#This Row],[LME Zinc stock]]*Table_Merge1[[#This Row],[Nima.مقدار]]=0,"",Table_Merge1[[#This Row],[LME Zinc stock]]*Table_Merge1[[#This Row],[Nima.مقدار]]),"")</f>
        <v>141261692000</v>
      </c>
      <c r="AQ1257" s="287">
        <f>IFERROR(IF(Table_Merge1[[#This Row],[LME Zinc 3-month]]*Table_Merge1[[#This Row],[Nima.مقدار]]=0,"",Table_Merge1[[#This Row],[LME Zinc 3-month]]*Table_Merge1[[#This Row],[Nima.مقدار]]),"")</f>
        <v>285576720</v>
      </c>
      <c r="AR1257" s="288" t="str">
        <f>IFERROR(IF(Table_Merge1[[#This Row],[LME Zinc stock]]*Table_Merge1[[#This Row],[Azad.Sell]]=0,"",Table_Merge1[[#This Row],[LME Zinc stock]]*Table_Merge1[[#This Row],[Azad.Sell]]),"")</f>
        <v/>
      </c>
      <c r="AS1257" s="288" t="str">
        <f>IFERROR(IF(Table_Merge1[[#This Row],[LME Zinc 3-month]]*Table_Merge1[[#This Row],[Azad.Sell]]=0,"",Table_Merge1[[#This Row],[LME Zinc 3-month]]*Table_Merge1[[#This Row],[Azad.Sell]]),"")</f>
        <v/>
      </c>
      <c r="AT1257"/>
    </row>
    <row r="1258" spans="1:46" x14ac:dyDescent="0.25">
      <c r="A1258" s="258">
        <v>42578</v>
      </c>
      <c r="B12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1395.05.06</v>
      </c>
      <c r="C1258" s="195">
        <f t="shared" ca="1" si="55"/>
        <v>1395</v>
      </c>
      <c r="D12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58" s="195">
        <f>_xlfn.NUMBERVALUE(RIGHT(Table11[[#This Row],[تاریخ شمسی]],2))</f>
        <v>6</v>
      </c>
      <c r="F12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05-06</v>
      </c>
      <c r="G1258" s="195" t="s">
        <v>1409</v>
      </c>
      <c r="L1258" s="259">
        <v>42578</v>
      </c>
      <c r="M1258">
        <v>35285</v>
      </c>
      <c r="O1258" s="283">
        <f>IFERROR(DATE(Table7[[#This Row],[year]],MONTH(DATEVALUE(Table7[[#This Row],[month]]&amp;"1")),Table7[[#This Row],[day]]),"")</f>
        <v>43271</v>
      </c>
      <c r="P1258" s="257" t="s">
        <v>4683</v>
      </c>
      <c r="Q1258" s="257">
        <v>2018</v>
      </c>
      <c r="R1258" s="257" t="s">
        <v>3441</v>
      </c>
      <c r="S1258" s="257">
        <v>20</v>
      </c>
      <c r="T1258" s="257">
        <v>1273.25</v>
      </c>
      <c r="U1258" s="257">
        <v>2129.5</v>
      </c>
      <c r="V1258" s="257">
        <v>1107400</v>
      </c>
      <c r="X1258" s="260">
        <v>43350</v>
      </c>
      <c r="Z1258" s="260">
        <v>1</v>
      </c>
      <c r="AB1258" s="260" t="str">
        <f ca="1">IFERROR(IFERROR(VLOOKUP(Table_Merge1[[#This Row],[Column1]],Table11[#All],2,FALSE),LEFT(AB1259,8)&amp;IF(LEN((RIGHT(AB1259,2)+1))&lt;2,"0"&amp;(RIGHT(AB1259,2)+1),(RIGHT(AB1259,2)-1))),"")</f>
        <v>1397.06.14</v>
      </c>
      <c r="AC1258" s="259" t="str">
        <f ca="1">LEFT(Table_Merge1[[#This Row],[Column2]],4)</f>
        <v>1397</v>
      </c>
      <c r="AD1258" s="259" t="str">
        <f ca="1">RIGHT(LEFT(Table_Merge1[[#This Row],[Column2]],7),2)</f>
        <v>06</v>
      </c>
      <c r="AE1258" s="259" t="str">
        <f ca="1">RIGHT(Table_Merge1[[#This Row],[Column2]],2)</f>
        <v>14</v>
      </c>
      <c r="AH1258" s="260">
        <v>2018</v>
      </c>
      <c r="AI1258" t="s">
        <v>3447</v>
      </c>
      <c r="AJ1258" s="260">
        <v>7</v>
      </c>
      <c r="AK1258">
        <v>1200.75</v>
      </c>
      <c r="AL1258">
        <v>2048</v>
      </c>
      <c r="AM1258">
        <v>1030200</v>
      </c>
      <c r="AP1258" s="287" t="str">
        <f>IFERROR(IF(Table_Merge1[[#This Row],[LME Zinc stock]]*Table_Merge1[[#This Row],[Nima.مقدار]]=0,"",Table_Merge1[[#This Row],[LME Zinc stock]]*Table_Merge1[[#This Row],[Nima.مقدار]]),"")</f>
        <v/>
      </c>
      <c r="AQ1258" s="287" t="str">
        <f>IFERROR(IF(Table_Merge1[[#This Row],[LME Zinc 3-month]]*Table_Merge1[[#This Row],[Nima.مقدار]]=0,"",Table_Merge1[[#This Row],[LME Zinc 3-month]]*Table_Merge1[[#This Row],[Nima.مقدار]]),"")</f>
        <v/>
      </c>
      <c r="AR1258" s="288" t="str">
        <f>IFERROR(IF(Table_Merge1[[#This Row],[LME Zinc stock]]*Table_Merge1[[#This Row],[Azad.Sell]]=0,"",Table_Merge1[[#This Row],[LME Zinc stock]]*Table_Merge1[[#This Row],[Azad.Sell]]),"")</f>
        <v/>
      </c>
      <c r="AS1258" s="288" t="str">
        <f>IFERROR(IF(Table_Merge1[[#This Row],[LME Zinc 3-month]]*Table_Merge1[[#This Row],[Azad.Sell]]=0,"",Table_Merge1[[#This Row],[LME Zinc 3-month]]*Table_Merge1[[#This Row],[Azad.Sell]]),"")</f>
        <v/>
      </c>
      <c r="AT1258"/>
    </row>
    <row r="1259" spans="1:46" x14ac:dyDescent="0.25">
      <c r="A1259" s="258">
        <v>42579</v>
      </c>
      <c r="B12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1395.05.07</v>
      </c>
      <c r="C1259" s="195">
        <f t="shared" ca="1" si="55"/>
        <v>1395</v>
      </c>
      <c r="D12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59" s="195">
        <f>_xlfn.NUMBERVALUE(RIGHT(Table11[[#This Row],[تاریخ شمسی]],2))</f>
        <v>7</v>
      </c>
      <c r="F12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05-07</v>
      </c>
      <c r="G1259" s="195" t="s">
        <v>1410</v>
      </c>
      <c r="L1259" s="259">
        <v>42579</v>
      </c>
      <c r="M1259">
        <v>35301</v>
      </c>
      <c r="O1259" s="284">
        <f>IFERROR(DATE(Table7[[#This Row],[year]],MONTH(DATEVALUE(Table7[[#This Row],[month]]&amp;"1")),Table7[[#This Row],[day]]),"")</f>
        <v>43270</v>
      </c>
      <c r="P1259" s="195" t="s">
        <v>4684</v>
      </c>
      <c r="Q1259" s="195">
        <v>2018</v>
      </c>
      <c r="R1259" s="195" t="s">
        <v>3441</v>
      </c>
      <c r="S1259" s="195">
        <v>19</v>
      </c>
      <c r="T1259" s="195">
        <v>1279</v>
      </c>
      <c r="U1259" s="195" t="s">
        <v>3621</v>
      </c>
      <c r="V1259" s="195" t="s">
        <v>3621</v>
      </c>
      <c r="X1259" s="260">
        <v>43349</v>
      </c>
      <c r="Y1259" t="s">
        <v>8441</v>
      </c>
      <c r="Z1259" s="260">
        <v>1</v>
      </c>
      <c r="AA1259">
        <v>1397</v>
      </c>
      <c r="AB1259" s="260" t="str">
        <f ca="1">IFERROR(IFERROR(VLOOKUP(Table_Merge1[[#This Row],[Column1]],Table11[#All],2,FALSE),LEFT(AB1260,8)&amp;IF(LEN((RIGHT(AB1260,2)+1))&lt;2,"0"&amp;(RIGHT(AB1260,2)+1),(RIGHT(AB1260,2)-1))),"")</f>
        <v>1397.06.15</v>
      </c>
      <c r="AC1259" s="259" t="str">
        <f ca="1">LEFT(Table_Merge1[[#This Row],[Column2]],4)</f>
        <v>1397</v>
      </c>
      <c r="AD1259" s="259" t="str">
        <f ca="1">RIGHT(LEFT(Table_Merge1[[#This Row],[Column2]],7),2)</f>
        <v>06</v>
      </c>
      <c r="AE1259" s="259" t="str">
        <f ca="1">RIGHT(Table_Merge1[[#This Row],[Column2]],2)</f>
        <v>15</v>
      </c>
      <c r="AF1259">
        <v>6</v>
      </c>
      <c r="AG1259">
        <v>15</v>
      </c>
      <c r="AH1259" s="260">
        <v>2018</v>
      </c>
      <c r="AI1259" t="s">
        <v>3447</v>
      </c>
      <c r="AJ1259" s="260">
        <v>6</v>
      </c>
      <c r="AK1259">
        <v>1204.3</v>
      </c>
      <c r="AL1259">
        <v>2020</v>
      </c>
      <c r="AM1259">
        <v>1034625</v>
      </c>
      <c r="AO1259">
        <v>135110</v>
      </c>
      <c r="AP1259" s="287">
        <f>IFERROR(IF(Table_Merge1[[#This Row],[LME Zinc stock]]*Table_Merge1[[#This Row],[Nima.مقدار]]=0,"",Table_Merge1[[#This Row],[LME Zinc stock]]*Table_Merge1[[#This Row],[Nima.مقدار]]),"")</f>
        <v>139788183750</v>
      </c>
      <c r="AQ1259" s="287">
        <f>IFERROR(IF(Table_Merge1[[#This Row],[LME Zinc 3-month]]*Table_Merge1[[#This Row],[Nima.مقدار]]=0,"",Table_Merge1[[#This Row],[LME Zinc 3-month]]*Table_Merge1[[#This Row],[Nima.مقدار]]),"")</f>
        <v>272922200</v>
      </c>
      <c r="AR1259" s="288" t="str">
        <f>IFERROR(IF(Table_Merge1[[#This Row],[LME Zinc stock]]*Table_Merge1[[#This Row],[Azad.Sell]]=0,"",Table_Merge1[[#This Row],[LME Zinc stock]]*Table_Merge1[[#This Row],[Azad.Sell]]),"")</f>
        <v/>
      </c>
      <c r="AS1259" s="288" t="str">
        <f>IFERROR(IF(Table_Merge1[[#This Row],[LME Zinc 3-month]]*Table_Merge1[[#This Row],[Azad.Sell]]=0,"",Table_Merge1[[#This Row],[LME Zinc 3-month]]*Table_Merge1[[#This Row],[Azad.Sell]]),"")</f>
        <v/>
      </c>
      <c r="AT1259"/>
    </row>
    <row r="1260" spans="1:46" x14ac:dyDescent="0.25">
      <c r="A1260" s="258">
        <v>42582</v>
      </c>
      <c r="B12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1395.05.10</v>
      </c>
      <c r="C1260" s="195">
        <f t="shared" ca="1" si="55"/>
        <v>1395</v>
      </c>
      <c r="D12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60" s="195">
        <f>_xlfn.NUMBERVALUE(RIGHT(Table11[[#This Row],[تاریخ شمسی]],2))</f>
        <v>10</v>
      </c>
      <c r="F12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05-10</v>
      </c>
      <c r="G1260" s="195" t="s">
        <v>1411</v>
      </c>
      <c r="L1260" s="259">
        <v>42582</v>
      </c>
      <c r="M1260">
        <v>35322</v>
      </c>
      <c r="O1260" s="283">
        <f>IFERROR(DATE(Table7[[#This Row],[year]],MONTH(DATEVALUE(Table7[[#This Row],[month]]&amp;"1")),Table7[[#This Row],[day]]),"")</f>
        <v>43269</v>
      </c>
      <c r="P1260" s="257" t="s">
        <v>4685</v>
      </c>
      <c r="Q1260" s="257">
        <v>2018</v>
      </c>
      <c r="R1260" s="257" t="s">
        <v>3441</v>
      </c>
      <c r="S1260" s="257">
        <v>18</v>
      </c>
      <c r="T1260" s="257">
        <v>1281.25</v>
      </c>
      <c r="U1260" s="257">
        <v>2160</v>
      </c>
      <c r="V1260" s="257">
        <v>1114125</v>
      </c>
      <c r="X1260" s="260">
        <v>43348</v>
      </c>
      <c r="Y1260" t="s">
        <v>8440</v>
      </c>
      <c r="Z1260" s="260">
        <v>1</v>
      </c>
      <c r="AA1260">
        <v>1397</v>
      </c>
      <c r="AB1260" s="260" t="str">
        <f ca="1">IFERROR(IFERROR(VLOOKUP(Table_Merge1[[#This Row],[Column1]],Table11[#All],2,FALSE),LEFT(AB1261,8)&amp;IF(LEN((RIGHT(AB1261,2)+1))&lt;2,"0"&amp;(RIGHT(AB1261,2)+1),(RIGHT(AB1261,2)-1))),"")</f>
        <v>1397.06.14</v>
      </c>
      <c r="AC1260" s="259" t="str">
        <f ca="1">LEFT(Table_Merge1[[#This Row],[Column2]],4)</f>
        <v>1397</v>
      </c>
      <c r="AD1260" s="259" t="str">
        <f ca="1">RIGHT(LEFT(Table_Merge1[[#This Row],[Column2]],7),2)</f>
        <v>06</v>
      </c>
      <c r="AE1260" s="259" t="str">
        <f ca="1">RIGHT(Table_Merge1[[#This Row],[Column2]],2)</f>
        <v>14</v>
      </c>
      <c r="AF1260">
        <v>6</v>
      </c>
      <c r="AG1260">
        <v>14</v>
      </c>
      <c r="AH1260" s="260">
        <v>2018</v>
      </c>
      <c r="AI1260" t="s">
        <v>3447</v>
      </c>
      <c r="AJ1260" s="260">
        <v>5</v>
      </c>
      <c r="AK1260">
        <v>1194.7</v>
      </c>
      <c r="AL1260">
        <v>2041</v>
      </c>
      <c r="AM1260">
        <v>1035275</v>
      </c>
      <c r="AO1260">
        <v>136890</v>
      </c>
      <c r="AP1260" s="287">
        <f>IFERROR(IF(Table_Merge1[[#This Row],[LME Zinc stock]]*Table_Merge1[[#This Row],[Nima.مقدار]]=0,"",Table_Merge1[[#This Row],[LME Zinc stock]]*Table_Merge1[[#This Row],[Nima.مقدار]]),"")</f>
        <v>141718794750</v>
      </c>
      <c r="AQ1260" s="287">
        <f>IFERROR(IF(Table_Merge1[[#This Row],[LME Zinc 3-month]]*Table_Merge1[[#This Row],[Nima.مقدار]]=0,"",Table_Merge1[[#This Row],[LME Zinc 3-month]]*Table_Merge1[[#This Row],[Nima.مقدار]]),"")</f>
        <v>279392490</v>
      </c>
      <c r="AR1260" s="288" t="str">
        <f>IFERROR(IF(Table_Merge1[[#This Row],[LME Zinc stock]]*Table_Merge1[[#This Row],[Azad.Sell]]=0,"",Table_Merge1[[#This Row],[LME Zinc stock]]*Table_Merge1[[#This Row],[Azad.Sell]]),"")</f>
        <v/>
      </c>
      <c r="AS1260" s="288" t="str">
        <f>IFERROR(IF(Table_Merge1[[#This Row],[LME Zinc 3-month]]*Table_Merge1[[#This Row],[Azad.Sell]]=0,"",Table_Merge1[[#This Row],[LME Zinc 3-month]]*Table_Merge1[[#This Row],[Azad.Sell]]),"")</f>
        <v/>
      </c>
      <c r="AT1260"/>
    </row>
    <row r="1261" spans="1:46" x14ac:dyDescent="0.25">
      <c r="A1261" s="258">
        <v>42583</v>
      </c>
      <c r="B12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1395.05.11</v>
      </c>
      <c r="C1261" s="195">
        <f t="shared" ca="1" si="55"/>
        <v>1395</v>
      </c>
      <c r="D12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61" s="195">
        <f>_xlfn.NUMBERVALUE(RIGHT(Table11[[#This Row],[تاریخ شمسی]],2))</f>
        <v>11</v>
      </c>
      <c r="F12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05-11</v>
      </c>
      <c r="G1261" s="195" t="s">
        <v>1412</v>
      </c>
      <c r="L1261" s="259">
        <v>42583</v>
      </c>
      <c r="M1261">
        <v>35315</v>
      </c>
      <c r="O1261" s="284">
        <f>IFERROR(DATE(Table7[[#This Row],[year]],MONTH(DATEVALUE(Table7[[#This Row],[month]]&amp;"1")),Table7[[#This Row],[day]]),"")</f>
        <v>43266</v>
      </c>
      <c r="P1261" s="195" t="s">
        <v>4686</v>
      </c>
      <c r="Q1261" s="195">
        <v>2018</v>
      </c>
      <c r="R1261" s="195" t="s">
        <v>3441</v>
      </c>
      <c r="S1261" s="195">
        <v>15</v>
      </c>
      <c r="T1261" s="195">
        <v>1300.0999999999999</v>
      </c>
      <c r="U1261" s="195">
        <v>2155</v>
      </c>
      <c r="V1261" s="195">
        <v>1112025</v>
      </c>
      <c r="X1261" s="260">
        <v>43347</v>
      </c>
      <c r="Y1261" t="s">
        <v>8439</v>
      </c>
      <c r="Z1261" s="260">
        <v>1</v>
      </c>
      <c r="AA1261">
        <v>1397</v>
      </c>
      <c r="AB1261" s="260" t="str">
        <f ca="1">IFERROR(IFERROR(VLOOKUP(Table_Merge1[[#This Row],[Column1]],Table11[#All],2,FALSE),LEFT(AB1262,8)&amp;IF(LEN((RIGHT(AB1262,2)+1))&lt;2,"0"&amp;(RIGHT(AB1262,2)+1),(RIGHT(AB1262,2)-1))),"")</f>
        <v>1397.06.13</v>
      </c>
      <c r="AC1261" s="259" t="str">
        <f ca="1">LEFT(Table_Merge1[[#This Row],[Column2]],4)</f>
        <v>1397</v>
      </c>
      <c r="AD1261" s="259" t="str">
        <f ca="1">RIGHT(LEFT(Table_Merge1[[#This Row],[Column2]],7),2)</f>
        <v>06</v>
      </c>
      <c r="AE1261" s="259" t="str">
        <f ca="1">RIGHT(Table_Merge1[[#This Row],[Column2]],2)</f>
        <v>13</v>
      </c>
      <c r="AF1261">
        <v>6</v>
      </c>
      <c r="AG1261">
        <v>13</v>
      </c>
      <c r="AH1261" s="260">
        <v>2018</v>
      </c>
      <c r="AI1261" t="s">
        <v>3447</v>
      </c>
      <c r="AJ1261" s="260">
        <v>4</v>
      </c>
      <c r="AK1261">
        <v>1195.75</v>
      </c>
      <c r="AL1261">
        <v>2017.5</v>
      </c>
      <c r="AM1261">
        <v>1041025</v>
      </c>
      <c r="AO1261">
        <v>127950</v>
      </c>
      <c r="AP1261" s="287">
        <f>IFERROR(IF(Table_Merge1[[#This Row],[LME Zinc stock]]*Table_Merge1[[#This Row],[Nima.مقدار]]=0,"",Table_Merge1[[#This Row],[LME Zinc stock]]*Table_Merge1[[#This Row],[Nima.مقدار]]),"")</f>
        <v>133199148750</v>
      </c>
      <c r="AQ1261" s="287">
        <f>IFERROR(IF(Table_Merge1[[#This Row],[LME Zinc 3-month]]*Table_Merge1[[#This Row],[Nima.مقدار]]=0,"",Table_Merge1[[#This Row],[LME Zinc 3-month]]*Table_Merge1[[#This Row],[Nima.مقدار]]),"")</f>
        <v>258139125</v>
      </c>
      <c r="AR1261" s="288" t="str">
        <f>IFERROR(IF(Table_Merge1[[#This Row],[LME Zinc stock]]*Table_Merge1[[#This Row],[Azad.Sell]]=0,"",Table_Merge1[[#This Row],[LME Zinc stock]]*Table_Merge1[[#This Row],[Azad.Sell]]),"")</f>
        <v/>
      </c>
      <c r="AS1261" s="288" t="str">
        <f>IFERROR(IF(Table_Merge1[[#This Row],[LME Zinc 3-month]]*Table_Merge1[[#This Row],[Azad.Sell]]=0,"",Table_Merge1[[#This Row],[LME Zinc 3-month]]*Table_Merge1[[#This Row],[Azad.Sell]]),"")</f>
        <v/>
      </c>
      <c r="AT1261"/>
    </row>
    <row r="1262" spans="1:46" x14ac:dyDescent="0.25">
      <c r="A1262" s="258">
        <v>42584</v>
      </c>
      <c r="B12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1395.05.12</v>
      </c>
      <c r="C1262" s="195">
        <f t="shared" ca="1" si="55"/>
        <v>1395</v>
      </c>
      <c r="D12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62" s="195">
        <f>_xlfn.NUMBERVALUE(RIGHT(Table11[[#This Row],[تاریخ شمسی]],2))</f>
        <v>12</v>
      </c>
      <c r="F12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05-12</v>
      </c>
      <c r="G1262" s="195" t="s">
        <v>1413</v>
      </c>
      <c r="L1262" s="259">
        <v>42584</v>
      </c>
      <c r="M1262">
        <v>35374</v>
      </c>
      <c r="O1262" s="283">
        <f>IFERROR(DATE(Table7[[#This Row],[year]],MONTH(DATEVALUE(Table7[[#This Row],[month]]&amp;"1")),Table7[[#This Row],[day]]),"")</f>
        <v>43265</v>
      </c>
      <c r="P1262" s="257" t="s">
        <v>4687</v>
      </c>
      <c r="Q1262" s="257">
        <v>2018</v>
      </c>
      <c r="R1262" s="257" t="s">
        <v>3441</v>
      </c>
      <c r="S1262" s="257">
        <v>14</v>
      </c>
      <c r="T1262" s="257">
        <v>1305.3</v>
      </c>
      <c r="U1262" s="257">
        <v>2198</v>
      </c>
      <c r="V1262" s="257">
        <v>1117475</v>
      </c>
      <c r="X1262" s="260">
        <v>43346</v>
      </c>
      <c r="Y1262" t="s">
        <v>8438</v>
      </c>
      <c r="Z1262" s="260">
        <v>1</v>
      </c>
      <c r="AA1262">
        <v>1397</v>
      </c>
      <c r="AB1262" s="260" t="str">
        <f ca="1">IFERROR(IFERROR(VLOOKUP(Table_Merge1[[#This Row],[Column1]],Table11[#All],2,FALSE),LEFT(AB1263,8)&amp;IF(LEN((RIGHT(AB1263,2)+1))&lt;2,"0"&amp;(RIGHT(AB1263,2)+1),(RIGHT(AB1263,2)-1))),"")</f>
        <v>1397.06.12</v>
      </c>
      <c r="AC1262" s="259" t="str">
        <f ca="1">LEFT(Table_Merge1[[#This Row],[Column2]],4)</f>
        <v>1397</v>
      </c>
      <c r="AD1262" s="259" t="str">
        <f ca="1">RIGHT(LEFT(Table_Merge1[[#This Row],[Column2]],7),2)</f>
        <v>06</v>
      </c>
      <c r="AE1262" s="259" t="str">
        <f ca="1">RIGHT(Table_Merge1[[#This Row],[Column2]],2)</f>
        <v>12</v>
      </c>
      <c r="AF1262">
        <v>6</v>
      </c>
      <c r="AG1262">
        <v>12</v>
      </c>
      <c r="AH1262" s="260">
        <v>2018</v>
      </c>
      <c r="AI1262" t="s">
        <v>3447</v>
      </c>
      <c r="AJ1262" s="260">
        <v>3</v>
      </c>
      <c r="AK1262">
        <v>1201.7</v>
      </c>
      <c r="AL1262">
        <v>2054</v>
      </c>
      <c r="AM1262">
        <v>1046700</v>
      </c>
      <c r="AO1262">
        <v>123860</v>
      </c>
      <c r="AP1262" s="287">
        <f>IFERROR(IF(Table_Merge1[[#This Row],[LME Zinc stock]]*Table_Merge1[[#This Row],[Nima.مقدار]]=0,"",Table_Merge1[[#This Row],[LME Zinc stock]]*Table_Merge1[[#This Row],[Nima.مقدار]]),"")</f>
        <v>129644262000</v>
      </c>
      <c r="AQ1262" s="287">
        <f>IFERROR(IF(Table_Merge1[[#This Row],[LME Zinc 3-month]]*Table_Merge1[[#This Row],[Nima.مقدار]]=0,"",Table_Merge1[[#This Row],[LME Zinc 3-month]]*Table_Merge1[[#This Row],[Nima.مقدار]]),"")</f>
        <v>254408440</v>
      </c>
      <c r="AR1262" s="288" t="str">
        <f>IFERROR(IF(Table_Merge1[[#This Row],[LME Zinc stock]]*Table_Merge1[[#This Row],[Azad.Sell]]=0,"",Table_Merge1[[#This Row],[LME Zinc stock]]*Table_Merge1[[#This Row],[Azad.Sell]]),"")</f>
        <v/>
      </c>
      <c r="AS1262" s="288" t="str">
        <f>IFERROR(IF(Table_Merge1[[#This Row],[LME Zinc 3-month]]*Table_Merge1[[#This Row],[Azad.Sell]]=0,"",Table_Merge1[[#This Row],[LME Zinc 3-month]]*Table_Merge1[[#This Row],[Azad.Sell]]),"")</f>
        <v/>
      </c>
      <c r="AT1262"/>
    </row>
    <row r="1263" spans="1:46" x14ac:dyDescent="0.25">
      <c r="A1263" s="258">
        <v>42585</v>
      </c>
      <c r="B12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1395.05.13</v>
      </c>
      <c r="C1263" s="195">
        <f t="shared" ca="1" si="55"/>
        <v>1395</v>
      </c>
      <c r="D12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63" s="195">
        <f>_xlfn.NUMBERVALUE(RIGHT(Table11[[#This Row],[تاریخ شمسی]],2))</f>
        <v>13</v>
      </c>
      <c r="F12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05-13</v>
      </c>
      <c r="G1263" s="195" t="s">
        <v>1414</v>
      </c>
      <c r="L1263" s="259">
        <v>42585</v>
      </c>
      <c r="M1263">
        <v>35331</v>
      </c>
      <c r="O1263" s="284">
        <f>IFERROR(DATE(Table7[[#This Row],[year]],MONTH(DATEVALUE(Table7[[#This Row],[month]]&amp;"1")),Table7[[#This Row],[day]]),"")</f>
        <v>43264</v>
      </c>
      <c r="P1263" s="195" t="s">
        <v>4688</v>
      </c>
      <c r="Q1263" s="195">
        <v>2018</v>
      </c>
      <c r="R1263" s="195" t="s">
        <v>3441</v>
      </c>
      <c r="S1263" s="195">
        <v>13</v>
      </c>
      <c r="T1263" s="195">
        <v>1294.4000000000001</v>
      </c>
      <c r="U1263" s="195">
        <v>2143</v>
      </c>
      <c r="V1263" s="195">
        <v>1122425</v>
      </c>
      <c r="X1263" s="260">
        <v>43343</v>
      </c>
      <c r="Y1263" t="s">
        <v>8437</v>
      </c>
      <c r="Z1263" s="260">
        <v>1</v>
      </c>
      <c r="AA1263">
        <v>1397</v>
      </c>
      <c r="AB1263" s="260" t="str">
        <f ca="1">IFERROR(IFERROR(VLOOKUP(Table_Merge1[[#This Row],[Column1]],Table11[#All],2,FALSE),LEFT(AB1264,8)&amp;IF(LEN((RIGHT(AB1264,2)+1))&lt;2,"0"&amp;(RIGHT(AB1264,2)+1),(RIGHT(AB1264,2)-1))),"")</f>
        <v>1397.06.09</v>
      </c>
      <c r="AC1263" s="259" t="str">
        <f ca="1">LEFT(Table_Merge1[[#This Row],[Column2]],4)</f>
        <v>1397</v>
      </c>
      <c r="AD1263" s="259" t="str">
        <f ca="1">RIGHT(LEFT(Table_Merge1[[#This Row],[Column2]],7),2)</f>
        <v>06</v>
      </c>
      <c r="AE1263" s="259" t="str">
        <f ca="1">RIGHT(Table_Merge1[[#This Row],[Column2]],2)</f>
        <v>09</v>
      </c>
      <c r="AF1263">
        <v>6</v>
      </c>
      <c r="AG1263">
        <v>9</v>
      </c>
      <c r="AH1263" s="260">
        <v>2018</v>
      </c>
      <c r="AI1263" t="s">
        <v>3445</v>
      </c>
      <c r="AJ1263" s="260">
        <v>31</v>
      </c>
      <c r="AK1263">
        <v>1206.8499999999999</v>
      </c>
      <c r="AL1263">
        <v>2023</v>
      </c>
      <c r="AM1263">
        <v>1052975</v>
      </c>
      <c r="AO1263">
        <v>109970</v>
      </c>
      <c r="AP1263" s="287">
        <f>IFERROR(IF(Table_Merge1[[#This Row],[LME Zinc stock]]*Table_Merge1[[#This Row],[Nima.مقدار]]=0,"",Table_Merge1[[#This Row],[LME Zinc stock]]*Table_Merge1[[#This Row],[Nima.مقدار]]),"")</f>
        <v>115795660750</v>
      </c>
      <c r="AQ1263" s="287">
        <f>IFERROR(IF(Table_Merge1[[#This Row],[LME Zinc 3-month]]*Table_Merge1[[#This Row],[Nima.مقدار]]=0,"",Table_Merge1[[#This Row],[LME Zinc 3-month]]*Table_Merge1[[#This Row],[Nima.مقدار]]),"")</f>
        <v>222469310</v>
      </c>
      <c r="AR1263" s="288" t="str">
        <f>IFERROR(IF(Table_Merge1[[#This Row],[LME Zinc stock]]*Table_Merge1[[#This Row],[Azad.Sell]]=0,"",Table_Merge1[[#This Row],[LME Zinc stock]]*Table_Merge1[[#This Row],[Azad.Sell]]),"")</f>
        <v/>
      </c>
      <c r="AS1263" s="288" t="str">
        <f>IFERROR(IF(Table_Merge1[[#This Row],[LME Zinc 3-month]]*Table_Merge1[[#This Row],[Azad.Sell]]=0,"",Table_Merge1[[#This Row],[LME Zinc 3-month]]*Table_Merge1[[#This Row],[Azad.Sell]]),"")</f>
        <v/>
      </c>
      <c r="AT1263"/>
    </row>
    <row r="1264" spans="1:46" x14ac:dyDescent="0.25">
      <c r="A1264" s="258">
        <v>42586</v>
      </c>
      <c r="B12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1395.05.14</v>
      </c>
      <c r="C1264" s="195">
        <f t="shared" ca="1" si="55"/>
        <v>1395</v>
      </c>
      <c r="D12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64" s="195">
        <f>_xlfn.NUMBERVALUE(RIGHT(Table11[[#This Row],[تاریخ شمسی]],2))</f>
        <v>14</v>
      </c>
      <c r="F12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05-14</v>
      </c>
      <c r="G1264" s="195" t="s">
        <v>1415</v>
      </c>
      <c r="L1264" s="259">
        <v>42586</v>
      </c>
      <c r="M1264">
        <v>35139</v>
      </c>
      <c r="O1264" s="283">
        <f>IFERROR(DATE(Table7[[#This Row],[year]],MONTH(DATEVALUE(Table7[[#This Row],[month]]&amp;"1")),Table7[[#This Row],[day]]),"")</f>
        <v>43263</v>
      </c>
      <c r="P1264" s="257" t="s">
        <v>4689</v>
      </c>
      <c r="Q1264" s="257">
        <v>2018</v>
      </c>
      <c r="R1264" s="257" t="s">
        <v>3441</v>
      </c>
      <c r="S1264" s="257">
        <v>12</v>
      </c>
      <c r="T1264" s="257">
        <v>1298.3</v>
      </c>
      <c r="U1264" s="257">
        <v>2167</v>
      </c>
      <c r="V1264" s="257">
        <v>1123700</v>
      </c>
      <c r="X1264" s="260">
        <v>43342</v>
      </c>
      <c r="Y1264" t="s">
        <v>8436</v>
      </c>
      <c r="Z1264" s="260">
        <v>1</v>
      </c>
      <c r="AA1264">
        <v>1397</v>
      </c>
      <c r="AB1264" s="260" t="str">
        <f ca="1">IFERROR(IFERROR(VLOOKUP(Table_Merge1[[#This Row],[Column1]],Table11[#All],2,FALSE),LEFT(AB1265,8)&amp;IF(LEN((RIGHT(AB1265,2)+1))&lt;2,"0"&amp;(RIGHT(AB1265,2)+1),(RIGHT(AB1265,2)-1))),"")</f>
        <v>1397.06.08</v>
      </c>
      <c r="AC1264" s="259" t="str">
        <f ca="1">LEFT(Table_Merge1[[#This Row],[Column2]],4)</f>
        <v>1397</v>
      </c>
      <c r="AD1264" s="259" t="str">
        <f ca="1">RIGHT(LEFT(Table_Merge1[[#This Row],[Column2]],7),2)</f>
        <v>06</v>
      </c>
      <c r="AE1264" s="259" t="str">
        <f ca="1">RIGHT(Table_Merge1[[#This Row],[Column2]],2)</f>
        <v>08</v>
      </c>
      <c r="AF1264">
        <v>6</v>
      </c>
      <c r="AG1264">
        <v>8</v>
      </c>
      <c r="AH1264" s="260">
        <v>2018</v>
      </c>
      <c r="AI1264" t="s">
        <v>3445</v>
      </c>
      <c r="AJ1264" s="260">
        <v>30</v>
      </c>
      <c r="AK1264">
        <v>1202.3499999999999</v>
      </c>
      <c r="AL1264">
        <v>2074</v>
      </c>
      <c r="AM1264">
        <v>1054525</v>
      </c>
      <c r="AO1264">
        <v>110350</v>
      </c>
      <c r="AP1264" s="287">
        <f>IFERROR(IF(Table_Merge1[[#This Row],[LME Zinc stock]]*Table_Merge1[[#This Row],[Nima.مقدار]]=0,"",Table_Merge1[[#This Row],[LME Zinc stock]]*Table_Merge1[[#This Row],[Nima.مقدار]]),"")</f>
        <v>116366833750</v>
      </c>
      <c r="AQ1264" s="287">
        <f>IFERROR(IF(Table_Merge1[[#This Row],[LME Zinc 3-month]]*Table_Merge1[[#This Row],[Nima.مقدار]]=0,"",Table_Merge1[[#This Row],[LME Zinc 3-month]]*Table_Merge1[[#This Row],[Nima.مقدار]]),"")</f>
        <v>228865900</v>
      </c>
      <c r="AR1264" s="288" t="str">
        <f>IFERROR(IF(Table_Merge1[[#This Row],[LME Zinc stock]]*Table_Merge1[[#This Row],[Azad.Sell]]=0,"",Table_Merge1[[#This Row],[LME Zinc stock]]*Table_Merge1[[#This Row],[Azad.Sell]]),"")</f>
        <v/>
      </c>
      <c r="AS1264" s="288" t="str">
        <f>IFERROR(IF(Table_Merge1[[#This Row],[LME Zinc 3-month]]*Table_Merge1[[#This Row],[Azad.Sell]]=0,"",Table_Merge1[[#This Row],[LME Zinc 3-month]]*Table_Merge1[[#This Row],[Azad.Sell]]),"")</f>
        <v/>
      </c>
      <c r="AT1264"/>
    </row>
    <row r="1265" spans="1:46" x14ac:dyDescent="0.25">
      <c r="A1265" s="258">
        <v>42588</v>
      </c>
      <c r="B12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1395.05.16</v>
      </c>
      <c r="C1265" s="195">
        <f t="shared" ca="1" si="55"/>
        <v>1395</v>
      </c>
      <c r="D12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65" s="195">
        <f>_xlfn.NUMBERVALUE(RIGHT(Table11[[#This Row],[تاریخ شمسی]],2))</f>
        <v>16</v>
      </c>
      <c r="F12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05-16</v>
      </c>
      <c r="G1265" s="195" t="s">
        <v>1416</v>
      </c>
      <c r="L1265" s="259">
        <v>42588</v>
      </c>
      <c r="M1265">
        <v>35105</v>
      </c>
      <c r="O1265" s="284">
        <f>IFERROR(DATE(Table7[[#This Row],[year]],MONTH(DATEVALUE(Table7[[#This Row],[month]]&amp;"1")),Table7[[#This Row],[day]]),"")</f>
        <v>43262</v>
      </c>
      <c r="P1265" s="195" t="s">
        <v>4690</v>
      </c>
      <c r="Q1265" s="195">
        <v>2018</v>
      </c>
      <c r="R1265" s="195" t="s">
        <v>3441</v>
      </c>
      <c r="S1265" s="195">
        <v>11</v>
      </c>
      <c r="T1265" s="195">
        <v>1296.05</v>
      </c>
      <c r="U1265" s="195">
        <v>2172</v>
      </c>
      <c r="V1265" s="195">
        <v>1128325</v>
      </c>
      <c r="X1265" s="260">
        <v>43341</v>
      </c>
      <c r="Y1265" t="s">
        <v>8435</v>
      </c>
      <c r="Z1265" s="260">
        <v>1</v>
      </c>
      <c r="AA1265">
        <v>1397</v>
      </c>
      <c r="AB1265" s="260" t="str">
        <f ca="1">IFERROR(IFERROR(VLOOKUP(Table_Merge1[[#This Row],[Column1]],Table11[#All],2,FALSE),LEFT(AB1266,8)&amp;IF(LEN((RIGHT(AB1266,2)+1))&lt;2,"0"&amp;(RIGHT(AB1266,2)+1),(RIGHT(AB1266,2)-1))),"")</f>
        <v>1397.06.07</v>
      </c>
      <c r="AC1265" s="259" t="str">
        <f ca="1">LEFT(Table_Merge1[[#This Row],[Column2]],4)</f>
        <v>1397</v>
      </c>
      <c r="AD1265" s="259" t="str">
        <f ca="1">RIGHT(LEFT(Table_Merge1[[#This Row],[Column2]],7),2)</f>
        <v>06</v>
      </c>
      <c r="AE1265" s="259" t="str">
        <f ca="1">RIGHT(Table_Merge1[[#This Row],[Column2]],2)</f>
        <v>07</v>
      </c>
      <c r="AF1265">
        <v>6</v>
      </c>
      <c r="AG1265">
        <v>7</v>
      </c>
      <c r="AH1265" s="260">
        <v>2018</v>
      </c>
      <c r="AI1265" t="s">
        <v>3445</v>
      </c>
      <c r="AJ1265" s="260">
        <v>29</v>
      </c>
      <c r="AK1265">
        <v>1204.3</v>
      </c>
      <c r="AL1265">
        <v>2036.5</v>
      </c>
      <c r="AM1265">
        <v>1059825</v>
      </c>
      <c r="AO1265">
        <v>110110</v>
      </c>
      <c r="AP1265" s="287">
        <f>IFERROR(IF(Table_Merge1[[#This Row],[LME Zinc stock]]*Table_Merge1[[#This Row],[Nima.مقدار]]=0,"",Table_Merge1[[#This Row],[LME Zinc stock]]*Table_Merge1[[#This Row],[Nima.مقدار]]),"")</f>
        <v>116697330750</v>
      </c>
      <c r="AQ1265" s="287">
        <f>IFERROR(IF(Table_Merge1[[#This Row],[LME Zinc 3-month]]*Table_Merge1[[#This Row],[Nima.مقدار]]=0,"",Table_Merge1[[#This Row],[LME Zinc 3-month]]*Table_Merge1[[#This Row],[Nima.مقدار]]),"")</f>
        <v>224239015</v>
      </c>
      <c r="AR1265" s="288" t="str">
        <f>IFERROR(IF(Table_Merge1[[#This Row],[LME Zinc stock]]*Table_Merge1[[#This Row],[Azad.Sell]]=0,"",Table_Merge1[[#This Row],[LME Zinc stock]]*Table_Merge1[[#This Row],[Azad.Sell]]),"")</f>
        <v/>
      </c>
      <c r="AS1265" s="288" t="str">
        <f>IFERROR(IF(Table_Merge1[[#This Row],[LME Zinc 3-month]]*Table_Merge1[[#This Row],[Azad.Sell]]=0,"",Table_Merge1[[#This Row],[LME Zinc 3-month]]*Table_Merge1[[#This Row],[Azad.Sell]]),"")</f>
        <v/>
      </c>
      <c r="AT1265"/>
    </row>
    <row r="1266" spans="1:46" x14ac:dyDescent="0.25">
      <c r="A1266" s="258">
        <v>42589</v>
      </c>
      <c r="B12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1395.05.17</v>
      </c>
      <c r="C1266" s="195">
        <f t="shared" ca="1" si="55"/>
        <v>1395</v>
      </c>
      <c r="D12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66" s="195">
        <f>_xlfn.NUMBERVALUE(RIGHT(Table11[[#This Row],[تاریخ شمسی]],2))</f>
        <v>17</v>
      </c>
      <c r="F12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05-17</v>
      </c>
      <c r="G1266" s="195" t="s">
        <v>1417</v>
      </c>
      <c r="L1266" s="259">
        <v>42589</v>
      </c>
      <c r="M1266">
        <v>35327</v>
      </c>
      <c r="O1266" s="283">
        <f>IFERROR(DATE(Table7[[#This Row],[year]],MONTH(DATEVALUE(Table7[[#This Row],[month]]&amp;"1")),Table7[[#This Row],[day]]),"")</f>
        <v>43259</v>
      </c>
      <c r="P1266" s="257" t="s">
        <v>4691</v>
      </c>
      <c r="Q1266" s="257">
        <v>2018</v>
      </c>
      <c r="R1266" s="257" t="s">
        <v>3441</v>
      </c>
      <c r="S1266" s="257">
        <v>8</v>
      </c>
      <c r="T1266" s="257">
        <v>1299.2</v>
      </c>
      <c r="U1266" s="257">
        <v>2166</v>
      </c>
      <c r="V1266" s="257">
        <v>1131100</v>
      </c>
      <c r="X1266" s="260">
        <v>43340</v>
      </c>
      <c r="Y1266" t="s">
        <v>8434</v>
      </c>
      <c r="Z1266" s="260">
        <v>1</v>
      </c>
      <c r="AA1266">
        <v>1397</v>
      </c>
      <c r="AB1266" s="260" t="str">
        <f ca="1">IFERROR(IFERROR(VLOOKUP(Table_Merge1[[#This Row],[Column1]],Table11[#All],2,FALSE),LEFT(AB1267,8)&amp;IF(LEN((RIGHT(AB1267,2)+1))&lt;2,"0"&amp;(RIGHT(AB1267,2)+1),(RIGHT(AB1267,2)-1))),"")</f>
        <v>1397.06.06</v>
      </c>
      <c r="AC1266" s="259" t="str">
        <f ca="1">LEFT(Table_Merge1[[#This Row],[Column2]],4)</f>
        <v>1397</v>
      </c>
      <c r="AD1266" s="259" t="str">
        <f ca="1">RIGHT(LEFT(Table_Merge1[[#This Row],[Column2]],7),2)</f>
        <v>06</v>
      </c>
      <c r="AE1266" s="259" t="str">
        <f ca="1">RIGHT(Table_Merge1[[#This Row],[Column2]],2)</f>
        <v>06</v>
      </c>
      <c r="AF1266">
        <v>6</v>
      </c>
      <c r="AG1266">
        <v>6</v>
      </c>
      <c r="AH1266" s="260">
        <v>2018</v>
      </c>
      <c r="AI1266" t="s">
        <v>3445</v>
      </c>
      <c r="AJ1266" s="260">
        <v>28</v>
      </c>
      <c r="AK1266">
        <v>1212.75</v>
      </c>
      <c r="AL1266">
        <v>2065.5</v>
      </c>
      <c r="AM1266">
        <v>1061575</v>
      </c>
      <c r="AO1266">
        <v>110610</v>
      </c>
      <c r="AP1266" s="287">
        <f>IFERROR(IF(Table_Merge1[[#This Row],[LME Zinc stock]]*Table_Merge1[[#This Row],[Nima.مقدار]]=0,"",Table_Merge1[[#This Row],[LME Zinc stock]]*Table_Merge1[[#This Row],[Nima.مقدار]]),"")</f>
        <v>117420810750</v>
      </c>
      <c r="AQ1266" s="287">
        <f>IFERROR(IF(Table_Merge1[[#This Row],[LME Zinc 3-month]]*Table_Merge1[[#This Row],[Nima.مقدار]]=0,"",Table_Merge1[[#This Row],[LME Zinc 3-month]]*Table_Merge1[[#This Row],[Nima.مقدار]]),"")</f>
        <v>228464955</v>
      </c>
      <c r="AR1266" s="288" t="str">
        <f>IFERROR(IF(Table_Merge1[[#This Row],[LME Zinc stock]]*Table_Merge1[[#This Row],[Azad.Sell]]=0,"",Table_Merge1[[#This Row],[LME Zinc stock]]*Table_Merge1[[#This Row],[Azad.Sell]]),"")</f>
        <v/>
      </c>
      <c r="AS1266" s="288" t="str">
        <f>IFERROR(IF(Table_Merge1[[#This Row],[LME Zinc 3-month]]*Table_Merge1[[#This Row],[Azad.Sell]]=0,"",Table_Merge1[[#This Row],[LME Zinc 3-month]]*Table_Merge1[[#This Row],[Azad.Sell]]),"")</f>
        <v/>
      </c>
      <c r="AT1266"/>
    </row>
    <row r="1267" spans="1:46" x14ac:dyDescent="0.25">
      <c r="A1267" s="258">
        <v>42590</v>
      </c>
      <c r="B12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1395.05.18</v>
      </c>
      <c r="C1267" s="195">
        <f t="shared" ca="1" si="55"/>
        <v>1395</v>
      </c>
      <c r="D12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67" s="195">
        <f>_xlfn.NUMBERVALUE(RIGHT(Table11[[#This Row],[تاریخ شمسی]],2))</f>
        <v>18</v>
      </c>
      <c r="F12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05-18</v>
      </c>
      <c r="G1267" s="195" t="s">
        <v>1418</v>
      </c>
      <c r="L1267" s="259">
        <v>42590</v>
      </c>
      <c r="M1267">
        <v>35325</v>
      </c>
      <c r="O1267" s="284">
        <f>IFERROR(DATE(Table7[[#This Row],[year]],MONTH(DATEVALUE(Table7[[#This Row],[month]]&amp;"1")),Table7[[#This Row],[day]]),"")</f>
        <v>43258</v>
      </c>
      <c r="P1267" s="195" t="s">
        <v>4692</v>
      </c>
      <c r="Q1267" s="195">
        <v>2018</v>
      </c>
      <c r="R1267" s="195" t="s">
        <v>3441</v>
      </c>
      <c r="S1267" s="195">
        <v>7</v>
      </c>
      <c r="T1267" s="195">
        <v>1298.3</v>
      </c>
      <c r="U1267" s="195">
        <v>2176.5</v>
      </c>
      <c r="V1267" s="195">
        <v>1132475</v>
      </c>
      <c r="X1267" s="260">
        <v>43336</v>
      </c>
      <c r="Y1267" t="s">
        <v>8433</v>
      </c>
      <c r="Z1267" s="260">
        <v>1</v>
      </c>
      <c r="AA1267">
        <v>1397</v>
      </c>
      <c r="AB1267" s="260" t="str">
        <f ca="1">IFERROR(IFERROR(VLOOKUP(Table_Merge1[[#This Row],[Column1]],Table11[#All],2,FALSE),LEFT(AB1268,8)&amp;IF(LEN((RIGHT(AB1268,2)+1))&lt;2,"0"&amp;(RIGHT(AB1268,2)+1),(RIGHT(AB1268,2)-1))),"")</f>
        <v>1397.06.02</v>
      </c>
      <c r="AC1267" s="259" t="str">
        <f ca="1">LEFT(Table_Merge1[[#This Row],[Column2]],4)</f>
        <v>1397</v>
      </c>
      <c r="AD1267" s="259" t="str">
        <f ca="1">RIGHT(LEFT(Table_Merge1[[#This Row],[Column2]],7),2)</f>
        <v>06</v>
      </c>
      <c r="AE1267" s="259" t="str">
        <f ca="1">RIGHT(Table_Merge1[[#This Row],[Column2]],2)</f>
        <v>02</v>
      </c>
      <c r="AF1267">
        <v>6</v>
      </c>
      <c r="AG1267">
        <v>2</v>
      </c>
      <c r="AH1267" s="260">
        <v>2018</v>
      </c>
      <c r="AI1267" t="s">
        <v>3445</v>
      </c>
      <c r="AJ1267" s="260">
        <v>24</v>
      </c>
      <c r="AK1267">
        <v>1189.95</v>
      </c>
      <c r="AL1267">
        <v>2062.5</v>
      </c>
      <c r="AM1267">
        <v>1062700</v>
      </c>
      <c r="AO1267">
        <v>102790</v>
      </c>
      <c r="AP1267" s="287">
        <f>IFERROR(IF(Table_Merge1[[#This Row],[LME Zinc stock]]*Table_Merge1[[#This Row],[Nima.مقدار]]=0,"",Table_Merge1[[#This Row],[LME Zinc stock]]*Table_Merge1[[#This Row],[Nima.مقدار]]),"")</f>
        <v>109234933000</v>
      </c>
      <c r="AQ1267" s="287">
        <f>IFERROR(IF(Table_Merge1[[#This Row],[LME Zinc 3-month]]*Table_Merge1[[#This Row],[Nima.مقدار]]=0,"",Table_Merge1[[#This Row],[LME Zinc 3-month]]*Table_Merge1[[#This Row],[Nima.مقدار]]),"")</f>
        <v>212004375</v>
      </c>
      <c r="AR1267" s="288" t="str">
        <f>IFERROR(IF(Table_Merge1[[#This Row],[LME Zinc stock]]*Table_Merge1[[#This Row],[Azad.Sell]]=0,"",Table_Merge1[[#This Row],[LME Zinc stock]]*Table_Merge1[[#This Row],[Azad.Sell]]),"")</f>
        <v/>
      </c>
      <c r="AS1267" s="288" t="str">
        <f>IFERROR(IF(Table_Merge1[[#This Row],[LME Zinc 3-month]]*Table_Merge1[[#This Row],[Azad.Sell]]=0,"",Table_Merge1[[#This Row],[LME Zinc 3-month]]*Table_Merge1[[#This Row],[Azad.Sell]]),"")</f>
        <v/>
      </c>
      <c r="AT1267"/>
    </row>
    <row r="1268" spans="1:46" x14ac:dyDescent="0.25">
      <c r="A1268" s="258">
        <v>42591</v>
      </c>
      <c r="B12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1395.05.19</v>
      </c>
      <c r="C1268" s="195">
        <f t="shared" ca="1" si="55"/>
        <v>1395</v>
      </c>
      <c r="D12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68" s="195">
        <f>_xlfn.NUMBERVALUE(RIGHT(Table11[[#This Row],[تاریخ شمسی]],2))</f>
        <v>19</v>
      </c>
      <c r="F12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05-19</v>
      </c>
      <c r="G1268" s="195" t="s">
        <v>1419</v>
      </c>
      <c r="L1268" s="259">
        <v>42591</v>
      </c>
      <c r="M1268">
        <v>35317</v>
      </c>
      <c r="O1268" s="283">
        <f>IFERROR(DATE(Table7[[#This Row],[year]],MONTH(DATEVALUE(Table7[[#This Row],[month]]&amp;"1")),Table7[[#This Row],[day]]),"")</f>
        <v>43257</v>
      </c>
      <c r="P1268" s="257" t="s">
        <v>4693</v>
      </c>
      <c r="Q1268" s="257">
        <v>2018</v>
      </c>
      <c r="R1268" s="257" t="s">
        <v>3441</v>
      </c>
      <c r="S1268" s="257">
        <v>6</v>
      </c>
      <c r="T1268" s="257">
        <v>1295.25</v>
      </c>
      <c r="U1268" s="257">
        <v>2179</v>
      </c>
      <c r="V1268" s="257">
        <v>1136925</v>
      </c>
      <c r="X1268" s="260">
        <v>43335</v>
      </c>
      <c r="Y1268" t="s">
        <v>8432</v>
      </c>
      <c r="Z1268" s="260">
        <v>1</v>
      </c>
      <c r="AA1268">
        <v>1397</v>
      </c>
      <c r="AB1268" s="260" t="str">
        <f ca="1">IFERROR(IFERROR(VLOOKUP(Table_Merge1[[#This Row],[Column1]],Table11[#All],2,FALSE),LEFT(AB1269,8)&amp;IF(LEN((RIGHT(AB1269,2)+1))&lt;2,"0"&amp;(RIGHT(AB1269,2)+1),(RIGHT(AB1269,2)-1))),"")</f>
        <v>1397.06.01</v>
      </c>
      <c r="AC1268" s="259" t="str">
        <f ca="1">LEFT(Table_Merge1[[#This Row],[Column2]],4)</f>
        <v>1397</v>
      </c>
      <c r="AD1268" s="259" t="str">
        <f ca="1">RIGHT(LEFT(Table_Merge1[[#This Row],[Column2]],7),2)</f>
        <v>06</v>
      </c>
      <c r="AE1268" s="259" t="str">
        <f ca="1">RIGHT(Table_Merge1[[#This Row],[Column2]],2)</f>
        <v>01</v>
      </c>
      <c r="AF1268">
        <v>6</v>
      </c>
      <c r="AG1268">
        <v>1</v>
      </c>
      <c r="AH1268" s="260">
        <v>2018</v>
      </c>
      <c r="AI1268" t="s">
        <v>3445</v>
      </c>
      <c r="AJ1268" s="260">
        <v>23</v>
      </c>
      <c r="AK1268">
        <v>1187.3</v>
      </c>
      <c r="AL1268">
        <v>2077</v>
      </c>
      <c r="AM1268">
        <v>1064450</v>
      </c>
      <c r="AO1268">
        <v>105090</v>
      </c>
      <c r="AP1268" s="287">
        <f>IFERROR(IF(Table_Merge1[[#This Row],[LME Zinc stock]]*Table_Merge1[[#This Row],[Nima.مقدار]]=0,"",Table_Merge1[[#This Row],[LME Zinc stock]]*Table_Merge1[[#This Row],[Nima.مقدار]]),"")</f>
        <v>111863050500</v>
      </c>
      <c r="AQ1268" s="287">
        <f>IFERROR(IF(Table_Merge1[[#This Row],[LME Zinc 3-month]]*Table_Merge1[[#This Row],[Nima.مقدار]]=0,"",Table_Merge1[[#This Row],[LME Zinc 3-month]]*Table_Merge1[[#This Row],[Nima.مقدار]]),"")</f>
        <v>218271930</v>
      </c>
      <c r="AR1268" s="288" t="str">
        <f>IFERROR(IF(Table_Merge1[[#This Row],[LME Zinc stock]]*Table_Merge1[[#This Row],[Azad.Sell]]=0,"",Table_Merge1[[#This Row],[LME Zinc stock]]*Table_Merge1[[#This Row],[Azad.Sell]]),"")</f>
        <v/>
      </c>
      <c r="AS1268" s="288" t="str">
        <f>IFERROR(IF(Table_Merge1[[#This Row],[LME Zinc 3-month]]*Table_Merge1[[#This Row],[Azad.Sell]]=0,"",Table_Merge1[[#This Row],[LME Zinc 3-month]]*Table_Merge1[[#This Row],[Azad.Sell]]),"")</f>
        <v/>
      </c>
      <c r="AT1268"/>
    </row>
    <row r="1269" spans="1:46" x14ac:dyDescent="0.25">
      <c r="A1269" s="258">
        <v>42592</v>
      </c>
      <c r="B12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1395.05.20</v>
      </c>
      <c r="C1269" s="195">
        <f t="shared" ca="1" si="55"/>
        <v>1395</v>
      </c>
      <c r="D12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69" s="195">
        <f>_xlfn.NUMBERVALUE(RIGHT(Table11[[#This Row],[تاریخ شمسی]],2))</f>
        <v>20</v>
      </c>
      <c r="F12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05-20</v>
      </c>
      <c r="G1269" s="195" t="s">
        <v>1420</v>
      </c>
      <c r="L1269" s="259">
        <v>42592</v>
      </c>
      <c r="M1269">
        <v>35305</v>
      </c>
      <c r="O1269" s="284">
        <f>IFERROR(DATE(Table7[[#This Row],[year]],MONTH(DATEVALUE(Table7[[#This Row],[month]]&amp;"1")),Table7[[#This Row],[day]]),"")</f>
        <v>43256</v>
      </c>
      <c r="P1269" s="195" t="s">
        <v>4694</v>
      </c>
      <c r="Q1269" s="195">
        <v>2018</v>
      </c>
      <c r="R1269" s="195" t="s">
        <v>3441</v>
      </c>
      <c r="S1269" s="195">
        <v>5</v>
      </c>
      <c r="T1269" s="195">
        <v>1292.25</v>
      </c>
      <c r="U1269" s="195">
        <v>2215.5</v>
      </c>
      <c r="V1269" s="195">
        <v>1139575</v>
      </c>
      <c r="X1269" s="260">
        <v>43334</v>
      </c>
      <c r="Y1269" t="s">
        <v>8431</v>
      </c>
      <c r="Z1269" s="260">
        <v>1</v>
      </c>
      <c r="AA1269">
        <v>1397</v>
      </c>
      <c r="AB1269" s="260" t="str">
        <f ca="1">IFERROR(IFERROR(VLOOKUP(Table_Merge1[[#This Row],[Column1]],Table11[#All],2,FALSE),LEFT(AB1270,8)&amp;IF(LEN((RIGHT(AB1270,2)+1))&lt;2,"0"&amp;(RIGHT(AB1270,2)+1),(RIGHT(AB1270,2)-1))),"")</f>
        <v>1397.05.31</v>
      </c>
      <c r="AC1269" s="259" t="str">
        <f ca="1">LEFT(Table_Merge1[[#This Row],[Column2]],4)</f>
        <v>1397</v>
      </c>
      <c r="AD1269" s="259" t="str">
        <f ca="1">RIGHT(LEFT(Table_Merge1[[#This Row],[Column2]],7),2)</f>
        <v>05</v>
      </c>
      <c r="AE1269" s="259" t="str">
        <f ca="1">RIGHT(Table_Merge1[[#This Row],[Column2]],2)</f>
        <v>31</v>
      </c>
      <c r="AF1269">
        <v>5</v>
      </c>
      <c r="AG1269">
        <v>31</v>
      </c>
      <c r="AH1269" s="260">
        <v>2018</v>
      </c>
      <c r="AI1269" t="s">
        <v>3445</v>
      </c>
      <c r="AJ1269" s="260">
        <v>22</v>
      </c>
      <c r="AK1269">
        <v>1196.8499999999999</v>
      </c>
      <c r="AL1269">
        <v>2070</v>
      </c>
      <c r="AM1269">
        <v>1067075</v>
      </c>
      <c r="AO1269">
        <v>105460</v>
      </c>
      <c r="AP1269" s="287">
        <f>IFERROR(IF(Table_Merge1[[#This Row],[LME Zinc stock]]*Table_Merge1[[#This Row],[Nima.مقدار]]=0,"",Table_Merge1[[#This Row],[LME Zinc stock]]*Table_Merge1[[#This Row],[Nima.مقدار]]),"")</f>
        <v>112533729500</v>
      </c>
      <c r="AQ1269" s="287">
        <f>IFERROR(IF(Table_Merge1[[#This Row],[LME Zinc 3-month]]*Table_Merge1[[#This Row],[Nima.مقدار]]=0,"",Table_Merge1[[#This Row],[LME Zinc 3-month]]*Table_Merge1[[#This Row],[Nima.مقدار]]),"")</f>
        <v>218302200</v>
      </c>
      <c r="AR1269" s="288" t="str">
        <f>IFERROR(IF(Table_Merge1[[#This Row],[LME Zinc stock]]*Table_Merge1[[#This Row],[Azad.Sell]]=0,"",Table_Merge1[[#This Row],[LME Zinc stock]]*Table_Merge1[[#This Row],[Azad.Sell]]),"")</f>
        <v/>
      </c>
      <c r="AS1269" s="288" t="str">
        <f>IFERROR(IF(Table_Merge1[[#This Row],[LME Zinc 3-month]]*Table_Merge1[[#This Row],[Azad.Sell]]=0,"",Table_Merge1[[#This Row],[LME Zinc 3-month]]*Table_Merge1[[#This Row],[Azad.Sell]]),"")</f>
        <v/>
      </c>
      <c r="AT1269"/>
    </row>
    <row r="1270" spans="1:46" x14ac:dyDescent="0.25">
      <c r="A1270" s="258">
        <v>42593</v>
      </c>
      <c r="B12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1395.05.21</v>
      </c>
      <c r="C1270" s="195">
        <f t="shared" ca="1" si="55"/>
        <v>1395</v>
      </c>
      <c r="D12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70" s="195">
        <f>_xlfn.NUMBERVALUE(RIGHT(Table11[[#This Row],[تاریخ شمسی]],2))</f>
        <v>21</v>
      </c>
      <c r="F12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05-21</v>
      </c>
      <c r="G1270" s="195" t="s">
        <v>1421</v>
      </c>
      <c r="L1270" s="259">
        <v>42593</v>
      </c>
      <c r="M1270">
        <v>35329</v>
      </c>
      <c r="O1270" s="283">
        <f>IFERROR(DATE(Table7[[#This Row],[year]],MONTH(DATEVALUE(Table7[[#This Row],[month]]&amp;"1")),Table7[[#This Row],[day]]),"")</f>
        <v>43255</v>
      </c>
      <c r="P1270" s="257" t="s">
        <v>4695</v>
      </c>
      <c r="Q1270" s="257">
        <v>2018</v>
      </c>
      <c r="R1270" s="257" t="s">
        <v>3441</v>
      </c>
      <c r="S1270" s="257">
        <v>4</v>
      </c>
      <c r="T1270" s="257">
        <v>1294.6500000000001</v>
      </c>
      <c r="U1270" s="257">
        <v>2233</v>
      </c>
      <c r="V1270" s="257">
        <v>1142600</v>
      </c>
      <c r="X1270" s="260">
        <v>43333</v>
      </c>
      <c r="Y1270" t="s">
        <v>8430</v>
      </c>
      <c r="Z1270" s="260">
        <v>1</v>
      </c>
      <c r="AA1270">
        <v>1397</v>
      </c>
      <c r="AB1270" s="260" t="str">
        <f ca="1">IFERROR(IFERROR(VLOOKUP(Table_Merge1[[#This Row],[Column1]],Table11[#All],2,FALSE),LEFT(AB1271,8)&amp;IF(LEN((RIGHT(AB1271,2)+1))&lt;2,"0"&amp;(RIGHT(AB1271,2)+1),(RIGHT(AB1271,2)-1))),"")</f>
        <v>1397.05.30</v>
      </c>
      <c r="AC1270" s="259" t="str">
        <f ca="1">LEFT(Table_Merge1[[#This Row],[Column2]],4)</f>
        <v>1397</v>
      </c>
      <c r="AD1270" s="259" t="str">
        <f ca="1">RIGHT(LEFT(Table_Merge1[[#This Row],[Column2]],7),2)</f>
        <v>05</v>
      </c>
      <c r="AE1270" s="259" t="str">
        <f ca="1">RIGHT(Table_Merge1[[#This Row],[Column2]],2)</f>
        <v>30</v>
      </c>
      <c r="AF1270">
        <v>5</v>
      </c>
      <c r="AG1270">
        <v>30</v>
      </c>
      <c r="AH1270" s="260">
        <v>2018</v>
      </c>
      <c r="AI1270" t="s">
        <v>3445</v>
      </c>
      <c r="AJ1270" s="260">
        <v>21</v>
      </c>
      <c r="AK1270">
        <v>1194.0999999999999</v>
      </c>
      <c r="AL1270">
        <v>2110</v>
      </c>
      <c r="AM1270">
        <v>1068675</v>
      </c>
      <c r="AO1270">
        <v>105840</v>
      </c>
      <c r="AP1270" s="287">
        <f>IFERROR(IF(Table_Merge1[[#This Row],[LME Zinc stock]]*Table_Merge1[[#This Row],[Nima.مقدار]]=0,"",Table_Merge1[[#This Row],[LME Zinc stock]]*Table_Merge1[[#This Row],[Nima.مقدار]]),"")</f>
        <v>113108562000</v>
      </c>
      <c r="AQ1270" s="287">
        <f>IFERROR(IF(Table_Merge1[[#This Row],[LME Zinc 3-month]]*Table_Merge1[[#This Row],[Nima.مقدار]]=0,"",Table_Merge1[[#This Row],[LME Zinc 3-month]]*Table_Merge1[[#This Row],[Nima.مقدار]]),"")</f>
        <v>223322400</v>
      </c>
      <c r="AR1270" s="288" t="str">
        <f>IFERROR(IF(Table_Merge1[[#This Row],[LME Zinc stock]]*Table_Merge1[[#This Row],[Azad.Sell]]=0,"",Table_Merge1[[#This Row],[LME Zinc stock]]*Table_Merge1[[#This Row],[Azad.Sell]]),"")</f>
        <v/>
      </c>
      <c r="AS1270" s="288" t="str">
        <f>IFERROR(IF(Table_Merge1[[#This Row],[LME Zinc 3-month]]*Table_Merge1[[#This Row],[Azad.Sell]]=0,"",Table_Merge1[[#This Row],[LME Zinc 3-month]]*Table_Merge1[[#This Row],[Azad.Sell]]),"")</f>
        <v/>
      </c>
      <c r="AT1270"/>
    </row>
    <row r="1271" spans="1:46" x14ac:dyDescent="0.25">
      <c r="A1271" s="258">
        <v>42595</v>
      </c>
      <c r="B12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1395.05.23</v>
      </c>
      <c r="C1271" s="195">
        <f t="shared" ca="1" si="55"/>
        <v>1395</v>
      </c>
      <c r="D12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71" s="195">
        <f>_xlfn.NUMBERVALUE(RIGHT(Table11[[#This Row],[تاریخ شمسی]],2))</f>
        <v>23</v>
      </c>
      <c r="F12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05-23</v>
      </c>
      <c r="G1271" s="195" t="s">
        <v>1422</v>
      </c>
      <c r="L1271" s="259">
        <v>42595</v>
      </c>
      <c r="M1271">
        <v>35571</v>
      </c>
      <c r="O1271" s="284">
        <f>IFERROR(DATE(Table7[[#This Row],[year]],MONTH(DATEVALUE(Table7[[#This Row],[month]]&amp;"1")),Table7[[#This Row],[day]]),"")</f>
        <v>43252</v>
      </c>
      <c r="P1271" s="195" t="s">
        <v>4696</v>
      </c>
      <c r="Q1271" s="195">
        <v>2018</v>
      </c>
      <c r="R1271" s="195" t="s">
        <v>3441</v>
      </c>
      <c r="S1271" s="195">
        <v>1</v>
      </c>
      <c r="T1271" s="195">
        <v>1299.1500000000001</v>
      </c>
      <c r="U1271" s="195">
        <v>2266.5</v>
      </c>
      <c r="V1271" s="195">
        <v>1148000</v>
      </c>
      <c r="X1271" s="260">
        <v>43332</v>
      </c>
      <c r="Y1271" t="s">
        <v>8429</v>
      </c>
      <c r="Z1271" s="260">
        <v>1</v>
      </c>
      <c r="AA1271">
        <v>1397</v>
      </c>
      <c r="AB1271" s="260" t="str">
        <f ca="1">IFERROR(IFERROR(VLOOKUP(Table_Merge1[[#This Row],[Column1]],Table11[#All],2,FALSE),LEFT(AB1272,8)&amp;IF(LEN((RIGHT(AB1272,2)+1))&lt;2,"0"&amp;(RIGHT(AB1272,2)+1),(RIGHT(AB1272,2)-1))),"")</f>
        <v>1397.05.29</v>
      </c>
      <c r="AC1271" s="259" t="str">
        <f ca="1">LEFT(Table_Merge1[[#This Row],[Column2]],4)</f>
        <v>1397</v>
      </c>
      <c r="AD1271" s="259" t="str">
        <f ca="1">RIGHT(LEFT(Table_Merge1[[#This Row],[Column2]],7),2)</f>
        <v>05</v>
      </c>
      <c r="AE1271" s="259" t="str">
        <f ca="1">RIGHT(Table_Merge1[[#This Row],[Column2]],2)</f>
        <v>29</v>
      </c>
      <c r="AF1271">
        <v>5</v>
      </c>
      <c r="AG1271">
        <v>29</v>
      </c>
      <c r="AH1271" s="260">
        <v>2018</v>
      </c>
      <c r="AI1271" t="s">
        <v>3445</v>
      </c>
      <c r="AJ1271" s="260">
        <v>20</v>
      </c>
      <c r="AK1271">
        <v>1188.75</v>
      </c>
      <c r="AL1271" t="s">
        <v>3621</v>
      </c>
      <c r="AM1271" t="s">
        <v>3621</v>
      </c>
      <c r="AO1271">
        <v>104140</v>
      </c>
      <c r="AP1271" s="287" t="str">
        <f>IFERROR(IF(Table_Merge1[[#This Row],[LME Zinc stock]]*Table_Merge1[[#This Row],[Nima.مقدار]]=0,"",Table_Merge1[[#This Row],[LME Zinc stock]]*Table_Merge1[[#This Row],[Nima.مقدار]]),"")</f>
        <v/>
      </c>
      <c r="AQ1271" s="287" t="str">
        <f>IFERROR(IF(Table_Merge1[[#This Row],[LME Zinc 3-month]]*Table_Merge1[[#This Row],[Nima.مقدار]]=0,"",Table_Merge1[[#This Row],[LME Zinc 3-month]]*Table_Merge1[[#This Row],[Nima.مقدار]]),"")</f>
        <v/>
      </c>
      <c r="AR1271" s="288" t="str">
        <f>IFERROR(IF(Table_Merge1[[#This Row],[LME Zinc stock]]*Table_Merge1[[#This Row],[Azad.Sell]]=0,"",Table_Merge1[[#This Row],[LME Zinc stock]]*Table_Merge1[[#This Row],[Azad.Sell]]),"")</f>
        <v/>
      </c>
      <c r="AS1271" s="288" t="str">
        <f>IFERROR(IF(Table_Merge1[[#This Row],[LME Zinc 3-month]]*Table_Merge1[[#This Row],[Azad.Sell]]=0,"",Table_Merge1[[#This Row],[LME Zinc 3-month]]*Table_Merge1[[#This Row],[Azad.Sell]]),"")</f>
        <v/>
      </c>
      <c r="AT1271"/>
    </row>
    <row r="1272" spans="1:46" x14ac:dyDescent="0.25">
      <c r="A1272" s="258">
        <v>42596</v>
      </c>
      <c r="B12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1395.05.24</v>
      </c>
      <c r="C1272" s="195">
        <f t="shared" ca="1" si="55"/>
        <v>1395</v>
      </c>
      <c r="D12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72" s="195">
        <f>_xlfn.NUMBERVALUE(RIGHT(Table11[[#This Row],[تاریخ شمسی]],2))</f>
        <v>24</v>
      </c>
      <c r="F12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05-24</v>
      </c>
      <c r="G1272" s="195" t="s">
        <v>1423</v>
      </c>
      <c r="L1272" s="259">
        <v>42596</v>
      </c>
      <c r="M1272">
        <v>35340</v>
      </c>
      <c r="O1272" s="283">
        <f>IFERROR(DATE(Table7[[#This Row],[year]],MONTH(DATEVALUE(Table7[[#This Row],[month]]&amp;"1")),Table7[[#This Row],[day]]),"")</f>
        <v>43251</v>
      </c>
      <c r="P1272" s="257" t="s">
        <v>4697</v>
      </c>
      <c r="Q1272" s="257">
        <v>2018</v>
      </c>
      <c r="R1272" s="257" t="s">
        <v>3439</v>
      </c>
      <c r="S1272" s="257">
        <v>31</v>
      </c>
      <c r="T1272" s="257">
        <v>1303.5</v>
      </c>
      <c r="U1272" s="257">
        <v>2310.5</v>
      </c>
      <c r="V1272" s="257">
        <v>1162650</v>
      </c>
      <c r="X1272" s="260">
        <v>43329</v>
      </c>
      <c r="Y1272" t="s">
        <v>8428</v>
      </c>
      <c r="Z1272" s="260">
        <v>1</v>
      </c>
      <c r="AA1272">
        <v>1397</v>
      </c>
      <c r="AB1272" s="260" t="str">
        <f ca="1">IFERROR(IFERROR(VLOOKUP(Table_Merge1[[#This Row],[Column1]],Table11[#All],2,FALSE),LEFT(AB1273,8)&amp;IF(LEN((RIGHT(AB1273,2)+1))&lt;2,"0"&amp;(RIGHT(AB1273,2)+1),(RIGHT(AB1273,2)-1))),"")</f>
        <v>1397.05.26</v>
      </c>
      <c r="AC1272" s="259" t="str">
        <f ca="1">LEFT(Table_Merge1[[#This Row],[Column2]],4)</f>
        <v>1397</v>
      </c>
      <c r="AD1272" s="259" t="str">
        <f ca="1">RIGHT(LEFT(Table_Merge1[[#This Row],[Column2]],7),2)</f>
        <v>05</v>
      </c>
      <c r="AE1272" s="259" t="str">
        <f ca="1">RIGHT(Table_Merge1[[#This Row],[Column2]],2)</f>
        <v>26</v>
      </c>
      <c r="AF1272">
        <v>5</v>
      </c>
      <c r="AG1272">
        <v>26</v>
      </c>
      <c r="AH1272" s="260">
        <v>2018</v>
      </c>
      <c r="AI1272" t="s">
        <v>3445</v>
      </c>
      <c r="AJ1272" s="260">
        <v>17</v>
      </c>
      <c r="AK1272">
        <v>1176.7</v>
      </c>
      <c r="AL1272">
        <v>2139</v>
      </c>
      <c r="AM1272">
        <v>1070750</v>
      </c>
      <c r="AO1272">
        <v>107120</v>
      </c>
      <c r="AP1272" s="287">
        <f>IFERROR(IF(Table_Merge1[[#This Row],[LME Zinc stock]]*Table_Merge1[[#This Row],[Nima.مقدار]]=0,"",Table_Merge1[[#This Row],[LME Zinc stock]]*Table_Merge1[[#This Row],[Nima.مقدار]]),"")</f>
        <v>114698740000</v>
      </c>
      <c r="AQ1272" s="287">
        <f>IFERROR(IF(Table_Merge1[[#This Row],[LME Zinc 3-month]]*Table_Merge1[[#This Row],[Nima.مقدار]]=0,"",Table_Merge1[[#This Row],[LME Zinc 3-month]]*Table_Merge1[[#This Row],[Nima.مقدار]]),"")</f>
        <v>229129680</v>
      </c>
      <c r="AR1272" s="288" t="str">
        <f>IFERROR(IF(Table_Merge1[[#This Row],[LME Zinc stock]]*Table_Merge1[[#This Row],[Azad.Sell]]=0,"",Table_Merge1[[#This Row],[LME Zinc stock]]*Table_Merge1[[#This Row],[Azad.Sell]]),"")</f>
        <v/>
      </c>
      <c r="AS1272" s="288" t="str">
        <f>IFERROR(IF(Table_Merge1[[#This Row],[LME Zinc 3-month]]*Table_Merge1[[#This Row],[Azad.Sell]]=0,"",Table_Merge1[[#This Row],[LME Zinc 3-month]]*Table_Merge1[[#This Row],[Azad.Sell]]),"")</f>
        <v/>
      </c>
      <c r="AT1272"/>
    </row>
    <row r="1273" spans="1:46" x14ac:dyDescent="0.25">
      <c r="A1273" s="258">
        <v>42597</v>
      </c>
      <c r="B12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1395.05.25</v>
      </c>
      <c r="C1273" s="195">
        <f t="shared" ca="1" si="55"/>
        <v>1395</v>
      </c>
      <c r="D12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73" s="195">
        <f>_xlfn.NUMBERVALUE(RIGHT(Table11[[#This Row],[تاریخ شمسی]],2))</f>
        <v>25</v>
      </c>
      <c r="F12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05-25</v>
      </c>
      <c r="G1273" s="195" t="s">
        <v>1424</v>
      </c>
      <c r="L1273" s="259">
        <v>42597</v>
      </c>
      <c r="M1273">
        <v>35250</v>
      </c>
      <c r="O1273" s="284">
        <f>IFERROR(DATE(Table7[[#This Row],[year]],MONTH(DATEVALUE(Table7[[#This Row],[month]]&amp;"1")),Table7[[#This Row],[day]]),"")</f>
        <v>43250</v>
      </c>
      <c r="P1273" s="195" t="s">
        <v>4698</v>
      </c>
      <c r="Q1273" s="195">
        <v>2018</v>
      </c>
      <c r="R1273" s="195" t="s">
        <v>3439</v>
      </c>
      <c r="S1273" s="195">
        <v>30</v>
      </c>
      <c r="T1273" s="195">
        <v>1298.5999999999999</v>
      </c>
      <c r="U1273" s="195">
        <v>2297</v>
      </c>
      <c r="V1273" s="195">
        <v>1168975</v>
      </c>
      <c r="X1273" s="260">
        <v>43328</v>
      </c>
      <c r="Y1273" t="s">
        <v>8427</v>
      </c>
      <c r="Z1273" s="260">
        <v>2</v>
      </c>
      <c r="AA1273">
        <v>1397</v>
      </c>
      <c r="AB1273" s="260" t="str">
        <f ca="1">IFERROR(IFERROR(VLOOKUP(Table_Merge1[[#This Row],[Column1]],Table11[#All],2,FALSE),LEFT(AB1274,8)&amp;IF(LEN((RIGHT(AB1274,2)+1))&lt;2,"0"&amp;(RIGHT(AB1274,2)+1),(RIGHT(AB1274,2)-1))),"")</f>
        <v>1397.05.25</v>
      </c>
      <c r="AC1273" s="259" t="str">
        <f ca="1">LEFT(Table_Merge1[[#This Row],[Column2]],4)</f>
        <v>1397</v>
      </c>
      <c r="AD1273" s="259" t="str">
        <f ca="1">RIGHT(LEFT(Table_Merge1[[#This Row],[Column2]],7),2)</f>
        <v>05</v>
      </c>
      <c r="AE1273" s="259" t="str">
        <f ca="1">RIGHT(Table_Merge1[[#This Row],[Column2]],2)</f>
        <v>25</v>
      </c>
      <c r="AF1273">
        <v>5</v>
      </c>
      <c r="AG1273">
        <v>25</v>
      </c>
      <c r="AH1273" s="260">
        <v>2018</v>
      </c>
      <c r="AI1273" t="s">
        <v>3445</v>
      </c>
      <c r="AJ1273" s="260">
        <v>16</v>
      </c>
      <c r="AK1273">
        <v>1179.6500000000001</v>
      </c>
      <c r="AL1273">
        <v>2149</v>
      </c>
      <c r="AM1273">
        <v>1073050</v>
      </c>
      <c r="AO1273">
        <v>107090</v>
      </c>
      <c r="AP1273" s="287">
        <f>IFERROR(IF(Table_Merge1[[#This Row],[LME Zinc stock]]*Table_Merge1[[#This Row],[Nima.مقدار]]=0,"",Table_Merge1[[#This Row],[LME Zinc stock]]*Table_Merge1[[#This Row],[Nima.مقدار]]),"")</f>
        <v>114912924500</v>
      </c>
      <c r="AQ1273" s="287">
        <f>IFERROR(IF(Table_Merge1[[#This Row],[LME Zinc 3-month]]*Table_Merge1[[#This Row],[Nima.مقدار]]=0,"",Table_Merge1[[#This Row],[LME Zinc 3-month]]*Table_Merge1[[#This Row],[Nima.مقدار]]),"")</f>
        <v>230136410</v>
      </c>
      <c r="AR1273" s="288" t="str">
        <f>IFERROR(IF(Table_Merge1[[#This Row],[LME Zinc stock]]*Table_Merge1[[#This Row],[Azad.Sell]]=0,"",Table_Merge1[[#This Row],[LME Zinc stock]]*Table_Merge1[[#This Row],[Azad.Sell]]),"")</f>
        <v/>
      </c>
      <c r="AS1273" s="288" t="str">
        <f>IFERROR(IF(Table_Merge1[[#This Row],[LME Zinc 3-month]]*Table_Merge1[[#This Row],[Azad.Sell]]=0,"",Table_Merge1[[#This Row],[LME Zinc 3-month]]*Table_Merge1[[#This Row],[Azad.Sell]]),"")</f>
        <v/>
      </c>
      <c r="AT1273"/>
    </row>
    <row r="1274" spans="1:46" x14ac:dyDescent="0.25">
      <c r="A1274" s="258">
        <v>42598</v>
      </c>
      <c r="B12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1395.05.26</v>
      </c>
      <c r="C1274" s="195">
        <f t="shared" ca="1" si="55"/>
        <v>1395</v>
      </c>
      <c r="D12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74" s="195">
        <f>_xlfn.NUMBERVALUE(RIGHT(Table11[[#This Row],[تاریخ شمسی]],2))</f>
        <v>26</v>
      </c>
      <c r="F12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05-26</v>
      </c>
      <c r="G1274" s="195" t="s">
        <v>1425</v>
      </c>
      <c r="L1274" s="259">
        <v>42598</v>
      </c>
      <c r="M1274">
        <v>35484</v>
      </c>
      <c r="O1274" s="283">
        <f>IFERROR(DATE(Table7[[#This Row],[year]],MONTH(DATEVALUE(Table7[[#This Row],[month]]&amp;"1")),Table7[[#This Row],[day]]),"")</f>
        <v>43249</v>
      </c>
      <c r="P1274" s="257" t="s">
        <v>4699</v>
      </c>
      <c r="Q1274" s="257">
        <v>2018</v>
      </c>
      <c r="R1274" s="257" t="s">
        <v>3439</v>
      </c>
      <c r="S1274" s="257">
        <v>29</v>
      </c>
      <c r="T1274" s="257">
        <v>1302.05</v>
      </c>
      <c r="U1274" s="257">
        <v>2299.5</v>
      </c>
      <c r="V1274" s="257">
        <v>1175225</v>
      </c>
      <c r="X1274" s="260">
        <v>43327</v>
      </c>
      <c r="Y1274" t="s">
        <v>8426</v>
      </c>
      <c r="Z1274" s="260">
        <v>2</v>
      </c>
      <c r="AA1274">
        <v>1397</v>
      </c>
      <c r="AB1274" s="260" t="str">
        <f ca="1">IFERROR(IFERROR(VLOOKUP(Table_Merge1[[#This Row],[Column1]],Table11[#All],2,FALSE),LEFT(AB1275,8)&amp;IF(LEN((RIGHT(AB1275,2)+1))&lt;2,"0"&amp;(RIGHT(AB1275,2)+1),(RIGHT(AB1275,2)-1))),"")</f>
        <v>1397.05.24</v>
      </c>
      <c r="AC1274" s="259" t="str">
        <f ca="1">LEFT(Table_Merge1[[#This Row],[Column2]],4)</f>
        <v>1397</v>
      </c>
      <c r="AD1274" s="259" t="str">
        <f ca="1">RIGHT(LEFT(Table_Merge1[[#This Row],[Column2]],7),2)</f>
        <v>05</v>
      </c>
      <c r="AE1274" s="259" t="str">
        <f ca="1">RIGHT(Table_Merge1[[#This Row],[Column2]],2)</f>
        <v>24</v>
      </c>
      <c r="AF1274">
        <v>5</v>
      </c>
      <c r="AG1274">
        <v>24</v>
      </c>
      <c r="AH1274" s="260">
        <v>2018</v>
      </c>
      <c r="AI1274" t="s">
        <v>3445</v>
      </c>
      <c r="AJ1274" s="260">
        <v>15</v>
      </c>
      <c r="AK1274">
        <v>1186.7</v>
      </c>
      <c r="AL1274">
        <v>2142</v>
      </c>
      <c r="AM1274">
        <v>1075750</v>
      </c>
      <c r="AO1274">
        <v>105030</v>
      </c>
      <c r="AP1274" s="287">
        <f>IFERROR(IF(Table_Merge1[[#This Row],[LME Zinc stock]]*Table_Merge1[[#This Row],[Nima.مقدار]]=0,"",Table_Merge1[[#This Row],[LME Zinc stock]]*Table_Merge1[[#This Row],[Nima.مقدار]]),"")</f>
        <v>112986022500</v>
      </c>
      <c r="AQ1274" s="287">
        <f>IFERROR(IF(Table_Merge1[[#This Row],[LME Zinc 3-month]]*Table_Merge1[[#This Row],[Nima.مقدار]]=0,"",Table_Merge1[[#This Row],[LME Zinc 3-month]]*Table_Merge1[[#This Row],[Nima.مقدار]]),"")</f>
        <v>224974260</v>
      </c>
      <c r="AR1274" s="288" t="str">
        <f>IFERROR(IF(Table_Merge1[[#This Row],[LME Zinc stock]]*Table_Merge1[[#This Row],[Azad.Sell]]=0,"",Table_Merge1[[#This Row],[LME Zinc stock]]*Table_Merge1[[#This Row],[Azad.Sell]]),"")</f>
        <v/>
      </c>
      <c r="AS1274" s="288" t="str">
        <f>IFERROR(IF(Table_Merge1[[#This Row],[LME Zinc 3-month]]*Table_Merge1[[#This Row],[Azad.Sell]]=0,"",Table_Merge1[[#This Row],[LME Zinc 3-month]]*Table_Merge1[[#This Row],[Azad.Sell]]),"")</f>
        <v/>
      </c>
      <c r="AT1274"/>
    </row>
    <row r="1275" spans="1:46" x14ac:dyDescent="0.25">
      <c r="A1275" s="258">
        <v>42599</v>
      </c>
      <c r="B12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1395.05.27</v>
      </c>
      <c r="C1275" s="195">
        <f t="shared" ca="1" si="55"/>
        <v>1395</v>
      </c>
      <c r="D12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75" s="195">
        <f>_xlfn.NUMBERVALUE(RIGHT(Table11[[#This Row],[تاریخ شمسی]],2))</f>
        <v>27</v>
      </c>
      <c r="F12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05-27</v>
      </c>
      <c r="G1275" s="195" t="s">
        <v>1426</v>
      </c>
      <c r="L1275" s="259">
        <v>42599</v>
      </c>
      <c r="M1275">
        <v>35330</v>
      </c>
      <c r="O1275" s="284">
        <f>IFERROR(DATE(Table7[[#This Row],[year]],MONTH(DATEVALUE(Table7[[#This Row],[month]]&amp;"1")),Table7[[#This Row],[day]]),"")</f>
        <v>43245</v>
      </c>
      <c r="P1275" s="195" t="s">
        <v>4700</v>
      </c>
      <c r="Q1275" s="195">
        <v>2018</v>
      </c>
      <c r="R1275" s="195" t="s">
        <v>3439</v>
      </c>
      <c r="S1275" s="195">
        <v>25</v>
      </c>
      <c r="T1275" s="195">
        <v>1303.95</v>
      </c>
      <c r="U1275" s="195">
        <v>2337</v>
      </c>
      <c r="V1275" s="195">
        <v>1180175</v>
      </c>
      <c r="X1275" s="260">
        <v>43326</v>
      </c>
      <c r="Y1275" t="s">
        <v>8425</v>
      </c>
      <c r="Z1275" s="260">
        <v>2</v>
      </c>
      <c r="AA1275">
        <v>1397</v>
      </c>
      <c r="AB1275" s="260" t="str">
        <f ca="1">IFERROR(IFERROR(VLOOKUP(Table_Merge1[[#This Row],[Column1]],Table11[#All],2,FALSE),LEFT(AB1276,8)&amp;IF(LEN((RIGHT(AB1276,2)+1))&lt;2,"0"&amp;(RIGHT(AB1276,2)+1),(RIGHT(AB1276,2)-1))),"")</f>
        <v>1397.05.23</v>
      </c>
      <c r="AC1275" s="259" t="str">
        <f ca="1">LEFT(Table_Merge1[[#This Row],[Column2]],4)</f>
        <v>1397</v>
      </c>
      <c r="AD1275" s="259" t="str">
        <f ca="1">RIGHT(LEFT(Table_Merge1[[#This Row],[Column2]],7),2)</f>
        <v>05</v>
      </c>
      <c r="AE1275" s="259" t="str">
        <f ca="1">RIGHT(Table_Merge1[[#This Row],[Column2]],2)</f>
        <v>23</v>
      </c>
      <c r="AF1275">
        <v>5</v>
      </c>
      <c r="AG1275">
        <v>23</v>
      </c>
      <c r="AH1275" s="260">
        <v>2018</v>
      </c>
      <c r="AI1275" t="s">
        <v>3445</v>
      </c>
      <c r="AJ1275" s="260">
        <v>14</v>
      </c>
      <c r="AK1275">
        <v>1195.3</v>
      </c>
      <c r="AL1275">
        <v>2115</v>
      </c>
      <c r="AM1275">
        <v>1089275</v>
      </c>
      <c r="AO1275">
        <v>105550</v>
      </c>
      <c r="AP1275" s="287">
        <f>IFERROR(IF(Table_Merge1[[#This Row],[LME Zinc stock]]*Table_Merge1[[#This Row],[Nima.مقدار]]=0,"",Table_Merge1[[#This Row],[LME Zinc stock]]*Table_Merge1[[#This Row],[Nima.مقدار]]),"")</f>
        <v>114972976250</v>
      </c>
      <c r="AQ1275" s="287">
        <f>IFERROR(IF(Table_Merge1[[#This Row],[LME Zinc 3-month]]*Table_Merge1[[#This Row],[Nima.مقدار]]=0,"",Table_Merge1[[#This Row],[LME Zinc 3-month]]*Table_Merge1[[#This Row],[Nima.مقدار]]),"")</f>
        <v>223238250</v>
      </c>
      <c r="AR1275" s="288" t="str">
        <f>IFERROR(IF(Table_Merge1[[#This Row],[LME Zinc stock]]*Table_Merge1[[#This Row],[Azad.Sell]]=0,"",Table_Merge1[[#This Row],[LME Zinc stock]]*Table_Merge1[[#This Row],[Azad.Sell]]),"")</f>
        <v/>
      </c>
      <c r="AS1275" s="288" t="str">
        <f>IFERROR(IF(Table_Merge1[[#This Row],[LME Zinc 3-month]]*Table_Merge1[[#This Row],[Azad.Sell]]=0,"",Table_Merge1[[#This Row],[LME Zinc 3-month]]*Table_Merge1[[#This Row],[Azad.Sell]]),"")</f>
        <v/>
      </c>
      <c r="AT1275"/>
    </row>
    <row r="1276" spans="1:46" x14ac:dyDescent="0.25">
      <c r="A1276" s="258">
        <v>42600</v>
      </c>
      <c r="B12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1395.05.28</v>
      </c>
      <c r="C1276" s="195">
        <f t="shared" ca="1" si="55"/>
        <v>1395</v>
      </c>
      <c r="D12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76" s="195">
        <f>_xlfn.NUMBERVALUE(RIGHT(Table11[[#This Row],[تاریخ شمسی]],2))</f>
        <v>28</v>
      </c>
      <c r="F12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05-28</v>
      </c>
      <c r="G1276" s="195" t="s">
        <v>1427</v>
      </c>
      <c r="L1276" s="259">
        <v>42600</v>
      </c>
      <c r="M1276">
        <v>35275</v>
      </c>
      <c r="O1276" s="283">
        <f>IFERROR(DATE(Table7[[#This Row],[year]],MONTH(DATEVALUE(Table7[[#This Row],[month]]&amp;"1")),Table7[[#This Row],[day]]),"")</f>
        <v>43244</v>
      </c>
      <c r="P1276" s="257" t="s">
        <v>4701</v>
      </c>
      <c r="Q1276" s="257">
        <v>2018</v>
      </c>
      <c r="R1276" s="257" t="s">
        <v>3439</v>
      </c>
      <c r="S1276" s="257">
        <v>24</v>
      </c>
      <c r="T1276" s="257">
        <v>1296.3499999999999</v>
      </c>
      <c r="U1276" s="257">
        <v>2323</v>
      </c>
      <c r="V1276" s="257">
        <v>1186350</v>
      </c>
      <c r="X1276" s="260">
        <v>43325</v>
      </c>
      <c r="Y1276" t="s">
        <v>8424</v>
      </c>
      <c r="Z1276" s="260">
        <v>2</v>
      </c>
      <c r="AA1276">
        <v>1397</v>
      </c>
      <c r="AB1276" s="260" t="str">
        <f ca="1">IFERROR(IFERROR(VLOOKUP(Table_Merge1[[#This Row],[Column1]],Table11[#All],2,FALSE),LEFT(AB1277,8)&amp;IF(LEN((RIGHT(AB1277,2)+1))&lt;2,"0"&amp;(RIGHT(AB1277,2)+1),(RIGHT(AB1277,2)-1))),"")</f>
        <v>1397.05.22</v>
      </c>
      <c r="AC1276" s="259" t="str">
        <f ca="1">LEFT(Table_Merge1[[#This Row],[Column2]],4)</f>
        <v>1397</v>
      </c>
      <c r="AD1276" s="259" t="str">
        <f ca="1">RIGHT(LEFT(Table_Merge1[[#This Row],[Column2]],7),2)</f>
        <v>05</v>
      </c>
      <c r="AE1276" s="259" t="str">
        <f ca="1">RIGHT(Table_Merge1[[#This Row],[Column2]],2)</f>
        <v>22</v>
      </c>
      <c r="AF1276">
        <v>5</v>
      </c>
      <c r="AG1276">
        <v>22</v>
      </c>
      <c r="AH1276" s="260">
        <v>2018</v>
      </c>
      <c r="AI1276" t="s">
        <v>3445</v>
      </c>
      <c r="AJ1276" s="260">
        <v>13</v>
      </c>
      <c r="AK1276">
        <v>1204.4000000000001</v>
      </c>
      <c r="AL1276">
        <v>2085.5</v>
      </c>
      <c r="AM1276">
        <v>1095125</v>
      </c>
      <c r="AO1276">
        <v>106260</v>
      </c>
      <c r="AP1276" s="287">
        <f>IFERROR(IF(Table_Merge1[[#This Row],[LME Zinc stock]]*Table_Merge1[[#This Row],[Nima.مقدار]]=0,"",Table_Merge1[[#This Row],[LME Zinc stock]]*Table_Merge1[[#This Row],[Nima.مقدار]]),"")</f>
        <v>116367982500</v>
      </c>
      <c r="AQ1276" s="287">
        <f>IFERROR(IF(Table_Merge1[[#This Row],[LME Zinc 3-month]]*Table_Merge1[[#This Row],[Nima.مقدار]]=0,"",Table_Merge1[[#This Row],[LME Zinc 3-month]]*Table_Merge1[[#This Row],[Nima.مقدار]]),"")</f>
        <v>221605230</v>
      </c>
      <c r="AR1276" s="288" t="str">
        <f>IFERROR(IF(Table_Merge1[[#This Row],[LME Zinc stock]]*Table_Merge1[[#This Row],[Azad.Sell]]=0,"",Table_Merge1[[#This Row],[LME Zinc stock]]*Table_Merge1[[#This Row],[Azad.Sell]]),"")</f>
        <v/>
      </c>
      <c r="AS1276" s="288" t="str">
        <f>IFERROR(IF(Table_Merge1[[#This Row],[LME Zinc 3-month]]*Table_Merge1[[#This Row],[Azad.Sell]]=0,"",Table_Merge1[[#This Row],[LME Zinc 3-month]]*Table_Merge1[[#This Row],[Azad.Sell]]),"")</f>
        <v/>
      </c>
      <c r="AT1276"/>
    </row>
    <row r="1277" spans="1:46" x14ac:dyDescent="0.25">
      <c r="A1277" s="258">
        <v>42602</v>
      </c>
      <c r="B12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1395.05.30</v>
      </c>
      <c r="C1277" s="195">
        <f t="shared" ca="1" si="55"/>
        <v>1395</v>
      </c>
      <c r="D12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77" s="195">
        <f>_xlfn.NUMBERVALUE(RIGHT(Table11[[#This Row],[تاریخ شمسی]],2))</f>
        <v>30</v>
      </c>
      <c r="F12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05-30</v>
      </c>
      <c r="G1277" s="195" t="s">
        <v>1428</v>
      </c>
      <c r="L1277" s="259">
        <v>42602</v>
      </c>
      <c r="M1277">
        <v>35341</v>
      </c>
      <c r="O1277" s="284">
        <f>IFERROR(DATE(Table7[[#This Row],[year]],MONTH(DATEVALUE(Table7[[#This Row],[month]]&amp;"1")),Table7[[#This Row],[day]]),"")</f>
        <v>43243</v>
      </c>
      <c r="P1277" s="195" t="s">
        <v>4702</v>
      </c>
      <c r="Q1277" s="195">
        <v>2018</v>
      </c>
      <c r="R1277" s="195" t="s">
        <v>3439</v>
      </c>
      <c r="S1277" s="195">
        <v>23</v>
      </c>
      <c r="T1277" s="195">
        <v>1294</v>
      </c>
      <c r="U1277" s="195">
        <v>2315.5</v>
      </c>
      <c r="V1277" s="195">
        <v>1192100</v>
      </c>
      <c r="X1277" s="260">
        <v>43322</v>
      </c>
      <c r="Y1277" t="s">
        <v>8423</v>
      </c>
      <c r="Z1277" s="260">
        <v>2</v>
      </c>
      <c r="AA1277">
        <v>1397</v>
      </c>
      <c r="AB1277" s="260" t="str">
        <f ca="1">IFERROR(IFERROR(VLOOKUP(Table_Merge1[[#This Row],[Column1]],Table11[#All],2,FALSE),LEFT(AB1278,8)&amp;IF(LEN((RIGHT(AB1278,2)+1))&lt;2,"0"&amp;(RIGHT(AB1278,2)+1),(RIGHT(AB1278,2)-1))),"")</f>
        <v>1397.05.19</v>
      </c>
      <c r="AC1277" s="259" t="str">
        <f ca="1">LEFT(Table_Merge1[[#This Row],[Column2]],4)</f>
        <v>1397</v>
      </c>
      <c r="AD1277" s="259" t="str">
        <f ca="1">RIGHT(LEFT(Table_Merge1[[#This Row],[Column2]],7),2)</f>
        <v>05</v>
      </c>
      <c r="AE1277" s="259" t="str">
        <f ca="1">RIGHT(Table_Merge1[[#This Row],[Column2]],2)</f>
        <v>19</v>
      </c>
      <c r="AF1277">
        <v>5</v>
      </c>
      <c r="AG1277">
        <v>19</v>
      </c>
      <c r="AH1277" s="260">
        <v>2018</v>
      </c>
      <c r="AI1277" t="s">
        <v>3445</v>
      </c>
      <c r="AJ1277" s="260">
        <v>10</v>
      </c>
      <c r="AK1277">
        <v>1211.6500000000001</v>
      </c>
      <c r="AL1277">
        <v>2044</v>
      </c>
      <c r="AM1277">
        <v>1099975</v>
      </c>
      <c r="AO1277">
        <v>109430</v>
      </c>
      <c r="AP1277" s="287">
        <f>IFERROR(IF(Table_Merge1[[#This Row],[LME Zinc stock]]*Table_Merge1[[#This Row],[Nima.مقدار]]=0,"",Table_Merge1[[#This Row],[LME Zinc stock]]*Table_Merge1[[#This Row],[Nima.مقدار]]),"")</f>
        <v>120370264250</v>
      </c>
      <c r="AQ1277" s="287">
        <f>IFERROR(IF(Table_Merge1[[#This Row],[LME Zinc 3-month]]*Table_Merge1[[#This Row],[Nima.مقدار]]=0,"",Table_Merge1[[#This Row],[LME Zinc 3-month]]*Table_Merge1[[#This Row],[Nima.مقدار]]),"")</f>
        <v>223674920</v>
      </c>
      <c r="AR1277" s="288" t="str">
        <f>IFERROR(IF(Table_Merge1[[#This Row],[LME Zinc stock]]*Table_Merge1[[#This Row],[Azad.Sell]]=0,"",Table_Merge1[[#This Row],[LME Zinc stock]]*Table_Merge1[[#This Row],[Azad.Sell]]),"")</f>
        <v/>
      </c>
      <c r="AS1277" s="288" t="str">
        <f>IFERROR(IF(Table_Merge1[[#This Row],[LME Zinc 3-month]]*Table_Merge1[[#This Row],[Azad.Sell]]=0,"",Table_Merge1[[#This Row],[LME Zinc 3-month]]*Table_Merge1[[#This Row],[Azad.Sell]]),"")</f>
        <v/>
      </c>
      <c r="AT1277"/>
    </row>
    <row r="1278" spans="1:46" x14ac:dyDescent="0.25">
      <c r="A1278" s="258">
        <v>42603</v>
      </c>
      <c r="B12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1395.05.31</v>
      </c>
      <c r="C1278" s="195">
        <f t="shared" ca="1" si="55"/>
        <v>1395</v>
      </c>
      <c r="D12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278" s="195">
        <f>_xlfn.NUMBERVALUE(RIGHT(Table11[[#This Row],[تاریخ شمسی]],2))</f>
        <v>31</v>
      </c>
      <c r="F12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05-31</v>
      </c>
      <c r="G1278" s="195" t="s">
        <v>1429</v>
      </c>
      <c r="L1278" s="259">
        <v>42603</v>
      </c>
      <c r="M1278">
        <v>35309</v>
      </c>
      <c r="O1278" s="283">
        <f>IFERROR(DATE(Table7[[#This Row],[year]],MONTH(DATEVALUE(Table7[[#This Row],[month]]&amp;"1")),Table7[[#This Row],[day]]),"")</f>
        <v>43242</v>
      </c>
      <c r="P1278" s="257" t="s">
        <v>4703</v>
      </c>
      <c r="Q1278" s="257">
        <v>2018</v>
      </c>
      <c r="R1278" s="257" t="s">
        <v>3439</v>
      </c>
      <c r="S1278" s="257">
        <v>22</v>
      </c>
      <c r="T1278" s="257">
        <v>1293.9000000000001</v>
      </c>
      <c r="U1278" s="257">
        <v>2321</v>
      </c>
      <c r="V1278" s="257">
        <v>1199150</v>
      </c>
      <c r="X1278" s="260">
        <v>43321</v>
      </c>
      <c r="Y1278" t="s">
        <v>8422</v>
      </c>
      <c r="Z1278" s="260">
        <v>2</v>
      </c>
      <c r="AA1278">
        <v>1397</v>
      </c>
      <c r="AB1278" s="260" t="str">
        <f ca="1">IFERROR(IFERROR(VLOOKUP(Table_Merge1[[#This Row],[Column1]],Table11[#All],2,FALSE),LEFT(AB1279,8)&amp;IF(LEN((RIGHT(AB1279,2)+1))&lt;2,"0"&amp;(RIGHT(AB1279,2)+1),(RIGHT(AB1279,2)-1))),"")</f>
        <v>1397.05.18</v>
      </c>
      <c r="AC1278" s="259" t="str">
        <f ca="1">LEFT(Table_Merge1[[#This Row],[Column2]],4)</f>
        <v>1397</v>
      </c>
      <c r="AD1278" s="259" t="str">
        <f ca="1">RIGHT(LEFT(Table_Merge1[[#This Row],[Column2]],7),2)</f>
        <v>05</v>
      </c>
      <c r="AE1278" s="259" t="str">
        <f ca="1">RIGHT(Table_Merge1[[#This Row],[Column2]],2)</f>
        <v>18</v>
      </c>
      <c r="AF1278">
        <v>5</v>
      </c>
      <c r="AG1278">
        <v>18</v>
      </c>
      <c r="AH1278" s="260">
        <v>2018</v>
      </c>
      <c r="AI1278" t="s">
        <v>3445</v>
      </c>
      <c r="AJ1278" s="260">
        <v>9</v>
      </c>
      <c r="AK1278">
        <v>1215.5</v>
      </c>
      <c r="AL1278">
        <v>2063.5</v>
      </c>
      <c r="AM1278">
        <v>1102450</v>
      </c>
      <c r="AO1278">
        <v>103360</v>
      </c>
      <c r="AP1278" s="287">
        <f>IFERROR(IF(Table_Merge1[[#This Row],[LME Zinc stock]]*Table_Merge1[[#This Row],[Nima.مقدار]]=0,"",Table_Merge1[[#This Row],[LME Zinc stock]]*Table_Merge1[[#This Row],[Nima.مقدار]]),"")</f>
        <v>113949232000</v>
      </c>
      <c r="AQ1278" s="287">
        <f>IFERROR(IF(Table_Merge1[[#This Row],[LME Zinc 3-month]]*Table_Merge1[[#This Row],[Nima.مقدار]]=0,"",Table_Merge1[[#This Row],[LME Zinc 3-month]]*Table_Merge1[[#This Row],[Nima.مقدار]]),"")</f>
        <v>213283360</v>
      </c>
      <c r="AR1278" s="288" t="str">
        <f>IFERROR(IF(Table_Merge1[[#This Row],[LME Zinc stock]]*Table_Merge1[[#This Row],[Azad.Sell]]=0,"",Table_Merge1[[#This Row],[LME Zinc stock]]*Table_Merge1[[#This Row],[Azad.Sell]]),"")</f>
        <v/>
      </c>
      <c r="AS1278" s="288" t="str">
        <f>IFERROR(IF(Table_Merge1[[#This Row],[LME Zinc 3-month]]*Table_Merge1[[#This Row],[Azad.Sell]]=0,"",Table_Merge1[[#This Row],[LME Zinc 3-month]]*Table_Merge1[[#This Row],[Azad.Sell]]),"")</f>
        <v/>
      </c>
      <c r="AT1278"/>
    </row>
    <row r="1279" spans="1:46" x14ac:dyDescent="0.25">
      <c r="A1279" s="258">
        <v>42604</v>
      </c>
      <c r="B12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1395.06.01</v>
      </c>
      <c r="C1279" s="195">
        <f t="shared" ca="1" si="55"/>
        <v>1395</v>
      </c>
      <c r="D12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79" s="195">
        <f>_xlfn.NUMBERVALUE(RIGHT(Table11[[#This Row],[تاریخ شمسی]],2))</f>
        <v>1</v>
      </c>
      <c r="F12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06-01</v>
      </c>
      <c r="G1279" s="195" t="s">
        <v>1430</v>
      </c>
      <c r="L1279" s="259">
        <v>42604</v>
      </c>
      <c r="M1279">
        <v>35406</v>
      </c>
      <c r="O1279" s="284">
        <f>IFERROR(DATE(Table7[[#This Row],[year]],MONTH(DATEVALUE(Table7[[#This Row],[month]]&amp;"1")),Table7[[#This Row],[day]]),"")</f>
        <v>43241</v>
      </c>
      <c r="P1279" s="195" t="s">
        <v>4704</v>
      </c>
      <c r="Q1279" s="195">
        <v>2018</v>
      </c>
      <c r="R1279" s="195" t="s">
        <v>3439</v>
      </c>
      <c r="S1279" s="195">
        <v>21</v>
      </c>
      <c r="T1279" s="195">
        <v>1285.8499999999999</v>
      </c>
      <c r="U1279" s="195">
        <v>2271</v>
      </c>
      <c r="V1279" s="195">
        <v>1206375</v>
      </c>
      <c r="X1279" s="260">
        <v>43320</v>
      </c>
      <c r="Y1279" t="s">
        <v>8421</v>
      </c>
      <c r="Z1279" s="260">
        <v>2</v>
      </c>
      <c r="AA1279">
        <v>1397</v>
      </c>
      <c r="AB1279" s="260" t="str">
        <f ca="1">IFERROR(IFERROR(VLOOKUP(Table_Merge1[[#This Row],[Column1]],Table11[#All],2,FALSE),LEFT(AB1280,8)&amp;IF(LEN((RIGHT(AB1280,2)+1))&lt;2,"0"&amp;(RIGHT(AB1280,2)+1),(RIGHT(AB1280,2)-1))),"")</f>
        <v>1397.05.17</v>
      </c>
      <c r="AC1279" s="259" t="str">
        <f ca="1">LEFT(Table_Merge1[[#This Row],[Column2]],4)</f>
        <v>1397</v>
      </c>
      <c r="AD1279" s="259" t="str">
        <f ca="1">RIGHT(LEFT(Table_Merge1[[#This Row],[Column2]],7),2)</f>
        <v>05</v>
      </c>
      <c r="AE1279" s="259" t="str">
        <f ca="1">RIGHT(Table_Merge1[[#This Row],[Column2]],2)</f>
        <v>17</v>
      </c>
      <c r="AF1279">
        <v>5</v>
      </c>
      <c r="AG1279">
        <v>17</v>
      </c>
      <c r="AH1279" s="260">
        <v>2018</v>
      </c>
      <c r="AI1279" t="s">
        <v>3445</v>
      </c>
      <c r="AJ1279" s="260">
        <v>8</v>
      </c>
      <c r="AK1279">
        <v>1212.3499999999999</v>
      </c>
      <c r="AL1279">
        <v>2065</v>
      </c>
      <c r="AM1279">
        <v>1108525</v>
      </c>
      <c r="AO1279">
        <v>102540</v>
      </c>
      <c r="AP1279" s="287">
        <f>IFERROR(IF(Table_Merge1[[#This Row],[LME Zinc stock]]*Table_Merge1[[#This Row],[Nima.مقدار]]=0,"",Table_Merge1[[#This Row],[LME Zinc stock]]*Table_Merge1[[#This Row],[Nima.مقدار]]),"")</f>
        <v>113668153500</v>
      </c>
      <c r="AQ1279" s="287">
        <f>IFERROR(IF(Table_Merge1[[#This Row],[LME Zinc 3-month]]*Table_Merge1[[#This Row],[Nima.مقدار]]=0,"",Table_Merge1[[#This Row],[LME Zinc 3-month]]*Table_Merge1[[#This Row],[Nima.مقدار]]),"")</f>
        <v>211745100</v>
      </c>
      <c r="AR1279" s="288" t="str">
        <f>IFERROR(IF(Table_Merge1[[#This Row],[LME Zinc stock]]*Table_Merge1[[#This Row],[Azad.Sell]]=0,"",Table_Merge1[[#This Row],[LME Zinc stock]]*Table_Merge1[[#This Row],[Azad.Sell]]),"")</f>
        <v/>
      </c>
      <c r="AS1279" s="288" t="str">
        <f>IFERROR(IF(Table_Merge1[[#This Row],[LME Zinc 3-month]]*Table_Merge1[[#This Row],[Azad.Sell]]=0,"",Table_Merge1[[#This Row],[LME Zinc 3-month]]*Table_Merge1[[#This Row],[Azad.Sell]]),"")</f>
        <v/>
      </c>
      <c r="AT1279"/>
    </row>
    <row r="1280" spans="1:46" x14ac:dyDescent="0.25">
      <c r="A1280" s="258">
        <v>42605</v>
      </c>
      <c r="B12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1395.06.02</v>
      </c>
      <c r="C1280" s="195">
        <f t="shared" ca="1" si="55"/>
        <v>1395</v>
      </c>
      <c r="D12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80" s="195">
        <f>_xlfn.NUMBERVALUE(RIGHT(Table11[[#This Row],[تاریخ شمسی]],2))</f>
        <v>2</v>
      </c>
      <c r="F12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06-02</v>
      </c>
      <c r="G1280" s="195" t="s">
        <v>1431</v>
      </c>
      <c r="L1280" s="259">
        <v>42605</v>
      </c>
      <c r="M1280">
        <v>35409</v>
      </c>
      <c r="O1280" s="283">
        <f>IFERROR(DATE(Table7[[#This Row],[year]],MONTH(DATEVALUE(Table7[[#This Row],[month]]&amp;"1")),Table7[[#This Row],[day]]),"")</f>
        <v>43238</v>
      </c>
      <c r="P1280" s="257" t="s">
        <v>4705</v>
      </c>
      <c r="Q1280" s="257">
        <v>2018</v>
      </c>
      <c r="R1280" s="257" t="s">
        <v>3439</v>
      </c>
      <c r="S1280" s="257">
        <v>18</v>
      </c>
      <c r="T1280" s="257">
        <v>1287.2</v>
      </c>
      <c r="U1280" s="257" t="s">
        <v>3621</v>
      </c>
      <c r="V1280" s="257" t="s">
        <v>3621</v>
      </c>
      <c r="X1280" s="260">
        <v>43319</v>
      </c>
      <c r="Y1280" t="s">
        <v>8420</v>
      </c>
      <c r="Z1280" s="260">
        <v>2</v>
      </c>
      <c r="AA1280">
        <v>1397</v>
      </c>
      <c r="AB1280" s="260" t="str">
        <f ca="1">IFERROR(IFERROR(VLOOKUP(Table_Merge1[[#This Row],[Column1]],Table11[#All],2,FALSE),LEFT(AB1281,8)&amp;IF(LEN((RIGHT(AB1281,2)+1))&lt;2,"0"&amp;(RIGHT(AB1281,2)+1),(RIGHT(AB1281,2)-1))),"")</f>
        <v>1397.05.16</v>
      </c>
      <c r="AC1280" s="259" t="str">
        <f ca="1">LEFT(Table_Merge1[[#This Row],[Column2]],4)</f>
        <v>1397</v>
      </c>
      <c r="AD1280" s="259" t="str">
        <f ca="1">RIGHT(LEFT(Table_Merge1[[#This Row],[Column2]],7),2)</f>
        <v>05</v>
      </c>
      <c r="AE1280" s="259" t="str">
        <f ca="1">RIGHT(Table_Merge1[[#This Row],[Column2]],2)</f>
        <v>16</v>
      </c>
      <c r="AF1280">
        <v>5</v>
      </c>
      <c r="AG1280">
        <v>16</v>
      </c>
      <c r="AH1280" s="260">
        <v>2018</v>
      </c>
      <c r="AI1280" t="s">
        <v>3445</v>
      </c>
      <c r="AJ1280" s="260">
        <v>7</v>
      </c>
      <c r="AK1280">
        <v>1215.4000000000001</v>
      </c>
      <c r="AL1280">
        <v>2065.5</v>
      </c>
      <c r="AM1280">
        <v>1115725</v>
      </c>
      <c r="AO1280">
        <v>89760</v>
      </c>
      <c r="AP1280" s="287">
        <f>IFERROR(IF(Table_Merge1[[#This Row],[LME Zinc stock]]*Table_Merge1[[#This Row],[Nima.مقدار]]=0,"",Table_Merge1[[#This Row],[LME Zinc stock]]*Table_Merge1[[#This Row],[Nima.مقدار]]),"")</f>
        <v>100147476000</v>
      </c>
      <c r="AQ1280" s="287">
        <f>IFERROR(IF(Table_Merge1[[#This Row],[LME Zinc 3-month]]*Table_Merge1[[#This Row],[Nima.مقدار]]=0,"",Table_Merge1[[#This Row],[LME Zinc 3-month]]*Table_Merge1[[#This Row],[Nima.مقدار]]),"")</f>
        <v>185399280</v>
      </c>
      <c r="AR1280" s="288" t="str">
        <f>IFERROR(IF(Table_Merge1[[#This Row],[LME Zinc stock]]*Table_Merge1[[#This Row],[Azad.Sell]]=0,"",Table_Merge1[[#This Row],[LME Zinc stock]]*Table_Merge1[[#This Row],[Azad.Sell]]),"")</f>
        <v/>
      </c>
      <c r="AS1280" s="288" t="str">
        <f>IFERROR(IF(Table_Merge1[[#This Row],[LME Zinc 3-month]]*Table_Merge1[[#This Row],[Azad.Sell]]=0,"",Table_Merge1[[#This Row],[LME Zinc 3-month]]*Table_Merge1[[#This Row],[Azad.Sell]]),"")</f>
        <v/>
      </c>
      <c r="AT1280"/>
    </row>
    <row r="1281" spans="1:46" x14ac:dyDescent="0.25">
      <c r="A1281" s="258">
        <v>42606</v>
      </c>
      <c r="B12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1395.06.03</v>
      </c>
      <c r="C1281" s="195">
        <f t="shared" ca="1" si="55"/>
        <v>1395</v>
      </c>
      <c r="D12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81" s="195">
        <f>_xlfn.NUMBERVALUE(RIGHT(Table11[[#This Row],[تاریخ شمسی]],2))</f>
        <v>3</v>
      </c>
      <c r="F12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06-03</v>
      </c>
      <c r="G1281" s="195" t="s">
        <v>1432</v>
      </c>
      <c r="L1281" s="259">
        <v>42606</v>
      </c>
      <c r="M1281">
        <v>35432</v>
      </c>
      <c r="O1281" s="284">
        <f>IFERROR(DATE(Table7[[#This Row],[year]],MONTH(DATEVALUE(Table7[[#This Row],[month]]&amp;"1")),Table7[[#This Row],[day]]),"")</f>
        <v>43237</v>
      </c>
      <c r="P1281" s="195" t="s">
        <v>4706</v>
      </c>
      <c r="Q1281" s="195">
        <v>2018</v>
      </c>
      <c r="R1281" s="195" t="s">
        <v>3439</v>
      </c>
      <c r="S1281" s="195">
        <v>17</v>
      </c>
      <c r="T1281" s="195">
        <v>1288.8499999999999</v>
      </c>
      <c r="U1281" s="195">
        <v>2286</v>
      </c>
      <c r="V1281" s="195">
        <v>1205875</v>
      </c>
      <c r="X1281" s="260">
        <v>43318</v>
      </c>
      <c r="Y1281" t="s">
        <v>8419</v>
      </c>
      <c r="Z1281" s="260">
        <v>2</v>
      </c>
      <c r="AA1281">
        <v>1397</v>
      </c>
      <c r="AB1281" s="260" t="str">
        <f ca="1">IFERROR(IFERROR(VLOOKUP(Table_Merge1[[#This Row],[Column1]],Table11[#All],2,FALSE),LEFT(AB1282,8)&amp;IF(LEN((RIGHT(AB1282,2)+1))&lt;2,"0"&amp;(RIGHT(AB1282,2)+1),(RIGHT(AB1282,2)-1))),"")</f>
        <v>1397.05.15</v>
      </c>
      <c r="AC1281" s="259" t="str">
        <f ca="1">LEFT(Table_Merge1[[#This Row],[Column2]],4)</f>
        <v>1397</v>
      </c>
      <c r="AD1281" s="259" t="str">
        <f ca="1">RIGHT(LEFT(Table_Merge1[[#This Row],[Column2]],7),2)</f>
        <v>05</v>
      </c>
      <c r="AE1281" s="259" t="str">
        <f ca="1">RIGHT(Table_Merge1[[#This Row],[Column2]],2)</f>
        <v>15</v>
      </c>
      <c r="AF1281">
        <v>5</v>
      </c>
      <c r="AG1281">
        <v>15</v>
      </c>
      <c r="AH1281" s="260">
        <v>2018</v>
      </c>
      <c r="AI1281" t="s">
        <v>3445</v>
      </c>
      <c r="AJ1281" s="260">
        <v>6</v>
      </c>
      <c r="AK1281">
        <v>1212</v>
      </c>
      <c r="AL1281">
        <v>2026</v>
      </c>
      <c r="AM1281">
        <v>1120250</v>
      </c>
      <c r="AO1281">
        <v>95960</v>
      </c>
      <c r="AP1281" s="287">
        <f>IFERROR(IF(Table_Merge1[[#This Row],[LME Zinc stock]]*Table_Merge1[[#This Row],[Nima.مقدار]]=0,"",Table_Merge1[[#This Row],[LME Zinc stock]]*Table_Merge1[[#This Row],[Nima.مقدار]]),"")</f>
        <v>107499190000</v>
      </c>
      <c r="AQ1281" s="287">
        <f>IFERROR(IF(Table_Merge1[[#This Row],[LME Zinc 3-month]]*Table_Merge1[[#This Row],[Nima.مقدار]]=0,"",Table_Merge1[[#This Row],[LME Zinc 3-month]]*Table_Merge1[[#This Row],[Nima.مقدار]]),"")</f>
        <v>194414960</v>
      </c>
      <c r="AR1281" s="288" t="str">
        <f>IFERROR(IF(Table_Merge1[[#This Row],[LME Zinc stock]]*Table_Merge1[[#This Row],[Azad.Sell]]=0,"",Table_Merge1[[#This Row],[LME Zinc stock]]*Table_Merge1[[#This Row],[Azad.Sell]]),"")</f>
        <v/>
      </c>
      <c r="AS1281" s="288" t="str">
        <f>IFERROR(IF(Table_Merge1[[#This Row],[LME Zinc 3-month]]*Table_Merge1[[#This Row],[Azad.Sell]]=0,"",Table_Merge1[[#This Row],[LME Zinc 3-month]]*Table_Merge1[[#This Row],[Azad.Sell]]),"")</f>
        <v/>
      </c>
      <c r="AT1281"/>
    </row>
    <row r="1282" spans="1:46" x14ac:dyDescent="0.25">
      <c r="A1282" s="258">
        <v>42607</v>
      </c>
      <c r="B12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1395.06.04</v>
      </c>
      <c r="C1282" s="195">
        <f t="shared" ref="C1282:C1345" ca="1" si="56">_xlfn.NUMBERVALUE(LEFT(G1282, LEN(G1282) - MAX(IF(ISNUMBER(MID(G1282, ROW(INDIRECT("1:"&amp;LEN(G1282))), 1) *1)=FALSE, ROW(INDIRECT("6:"&amp;LEN(G1282))), 6))))</f>
        <v>1395</v>
      </c>
      <c r="D12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82" s="195">
        <f>_xlfn.NUMBERVALUE(RIGHT(Table11[[#This Row],[تاریخ شمسی]],2))</f>
        <v>4</v>
      </c>
      <c r="F12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06-04</v>
      </c>
      <c r="G1282" s="195" t="s">
        <v>1433</v>
      </c>
      <c r="L1282" s="259">
        <v>42607</v>
      </c>
      <c r="M1282">
        <v>35459</v>
      </c>
      <c r="O1282" s="283">
        <f>IFERROR(DATE(Table7[[#This Row],[year]],MONTH(DATEVALUE(Table7[[#This Row],[month]]&amp;"1")),Table7[[#This Row],[day]]),"")</f>
        <v>43236</v>
      </c>
      <c r="P1282" s="257" t="s">
        <v>4707</v>
      </c>
      <c r="Q1282" s="257">
        <v>2018</v>
      </c>
      <c r="R1282" s="257" t="s">
        <v>3439</v>
      </c>
      <c r="S1282" s="257">
        <v>16</v>
      </c>
      <c r="T1282" s="257">
        <v>1291.75</v>
      </c>
      <c r="U1282" s="257">
        <v>2272.5</v>
      </c>
      <c r="V1282" s="257">
        <v>1210300</v>
      </c>
      <c r="X1282" s="260">
        <v>43315</v>
      </c>
      <c r="Y1282" t="s">
        <v>8418</v>
      </c>
      <c r="Z1282" s="260">
        <v>2</v>
      </c>
      <c r="AA1282">
        <v>1397</v>
      </c>
      <c r="AB1282" s="260" t="str">
        <f ca="1">IFERROR(IFERROR(VLOOKUP(Table_Merge1[[#This Row],[Column1]],Table11[#All],2,FALSE),LEFT(AB1283,8)&amp;IF(LEN((RIGHT(AB1283,2)+1))&lt;2,"0"&amp;(RIGHT(AB1283,2)+1),(RIGHT(AB1283,2)-1))),"")</f>
        <v>1397.05.12</v>
      </c>
      <c r="AC1282" s="259" t="str">
        <f ca="1">LEFT(Table_Merge1[[#This Row],[Column2]],4)</f>
        <v>1397</v>
      </c>
      <c r="AD1282" s="259" t="str">
        <f ca="1">RIGHT(LEFT(Table_Merge1[[#This Row],[Column2]],7),2)</f>
        <v>05</v>
      </c>
      <c r="AE1282" s="259" t="str">
        <f ca="1">RIGHT(Table_Merge1[[#This Row],[Column2]],2)</f>
        <v>12</v>
      </c>
      <c r="AF1282">
        <v>5</v>
      </c>
      <c r="AG1282">
        <v>12</v>
      </c>
      <c r="AH1282" s="260">
        <v>2018</v>
      </c>
      <c r="AI1282" t="s">
        <v>3445</v>
      </c>
      <c r="AJ1282" s="260">
        <v>3</v>
      </c>
      <c r="AK1282">
        <v>1207.7</v>
      </c>
      <c r="AL1282">
        <v>2024</v>
      </c>
      <c r="AM1282">
        <v>1124150</v>
      </c>
      <c r="AO1282">
        <v>105770</v>
      </c>
      <c r="AP1282" s="287">
        <f>IFERROR(IF(Table_Merge1[[#This Row],[LME Zinc stock]]*Table_Merge1[[#This Row],[Nima.مقدار]]=0,"",Table_Merge1[[#This Row],[LME Zinc stock]]*Table_Merge1[[#This Row],[Nima.مقدار]]),"")</f>
        <v>118901345500</v>
      </c>
      <c r="AQ1282" s="287">
        <f>IFERROR(IF(Table_Merge1[[#This Row],[LME Zinc 3-month]]*Table_Merge1[[#This Row],[Nima.مقدار]]=0,"",Table_Merge1[[#This Row],[LME Zinc 3-month]]*Table_Merge1[[#This Row],[Nima.مقدار]]),"")</f>
        <v>214078480</v>
      </c>
      <c r="AR1282" s="288" t="str">
        <f>IFERROR(IF(Table_Merge1[[#This Row],[LME Zinc stock]]*Table_Merge1[[#This Row],[Azad.Sell]]=0,"",Table_Merge1[[#This Row],[LME Zinc stock]]*Table_Merge1[[#This Row],[Azad.Sell]]),"")</f>
        <v/>
      </c>
      <c r="AS1282" s="288" t="str">
        <f>IFERROR(IF(Table_Merge1[[#This Row],[LME Zinc 3-month]]*Table_Merge1[[#This Row],[Azad.Sell]]=0,"",Table_Merge1[[#This Row],[LME Zinc 3-month]]*Table_Merge1[[#This Row],[Azad.Sell]]),"")</f>
        <v/>
      </c>
      <c r="AT1282"/>
    </row>
    <row r="1283" spans="1:46" x14ac:dyDescent="0.25">
      <c r="A1283" s="258">
        <v>42609</v>
      </c>
      <c r="B12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1395.06.06</v>
      </c>
      <c r="C1283" s="195">
        <f t="shared" ca="1" si="56"/>
        <v>1395</v>
      </c>
      <c r="D12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83" s="195">
        <f>_xlfn.NUMBERVALUE(RIGHT(Table11[[#This Row],[تاریخ شمسی]],2))</f>
        <v>6</v>
      </c>
      <c r="F12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06-06</v>
      </c>
      <c r="G1283" s="195" t="s">
        <v>1434</v>
      </c>
      <c r="L1283" s="259">
        <v>42609</v>
      </c>
      <c r="M1283">
        <v>35471</v>
      </c>
      <c r="O1283" s="284">
        <f>IFERROR(DATE(Table7[[#This Row],[year]],MONTH(DATEVALUE(Table7[[#This Row],[month]]&amp;"1")),Table7[[#This Row],[day]]),"")</f>
        <v>43235</v>
      </c>
      <c r="P1283" s="195" t="s">
        <v>4708</v>
      </c>
      <c r="Q1283" s="195">
        <v>2018</v>
      </c>
      <c r="R1283" s="195" t="s">
        <v>3439</v>
      </c>
      <c r="S1283" s="195">
        <v>15</v>
      </c>
      <c r="T1283" s="195">
        <v>1310.05</v>
      </c>
      <c r="U1283" s="195">
        <v>2263</v>
      </c>
      <c r="V1283" s="195">
        <v>1219250</v>
      </c>
      <c r="X1283" s="260">
        <v>43314</v>
      </c>
      <c r="Y1283" t="s">
        <v>8417</v>
      </c>
      <c r="Z1283" s="260">
        <v>2</v>
      </c>
      <c r="AA1283">
        <v>1397</v>
      </c>
      <c r="AB1283" s="260" t="str">
        <f ca="1">IFERROR(IFERROR(VLOOKUP(Table_Merge1[[#This Row],[Column1]],Table11[#All],2,FALSE),LEFT(AB1284,8)&amp;IF(LEN((RIGHT(AB1284,2)+1))&lt;2,"0"&amp;(RIGHT(AB1284,2)+1),(RIGHT(AB1284,2)-1))),"")</f>
        <v>1397.05.11</v>
      </c>
      <c r="AC1283" s="259" t="str">
        <f ca="1">LEFT(Table_Merge1[[#This Row],[Column2]],4)</f>
        <v>1397</v>
      </c>
      <c r="AD1283" s="259" t="str">
        <f ca="1">RIGHT(LEFT(Table_Merge1[[#This Row],[Column2]],7),2)</f>
        <v>05</v>
      </c>
      <c r="AE1283" s="259" t="str">
        <f ca="1">RIGHT(Table_Merge1[[#This Row],[Column2]],2)</f>
        <v>11</v>
      </c>
      <c r="AF1283">
        <v>5</v>
      </c>
      <c r="AG1283">
        <v>11</v>
      </c>
      <c r="AH1283" s="260">
        <v>2018</v>
      </c>
      <c r="AI1283" t="s">
        <v>3445</v>
      </c>
      <c r="AJ1283" s="260">
        <v>2</v>
      </c>
      <c r="AK1283">
        <v>1217.5999999999999</v>
      </c>
      <c r="AL1283">
        <v>2023</v>
      </c>
      <c r="AM1283">
        <v>1131275</v>
      </c>
      <c r="AO1283">
        <v>112960</v>
      </c>
      <c r="AP1283" s="287">
        <f>IFERROR(IF(Table_Merge1[[#This Row],[LME Zinc stock]]*Table_Merge1[[#This Row],[Nima.مقدار]]=0,"",Table_Merge1[[#This Row],[LME Zinc stock]]*Table_Merge1[[#This Row],[Nima.مقدار]]),"")</f>
        <v>127788824000</v>
      </c>
      <c r="AQ1283" s="287">
        <f>IFERROR(IF(Table_Merge1[[#This Row],[LME Zinc 3-month]]*Table_Merge1[[#This Row],[Nima.مقدار]]=0,"",Table_Merge1[[#This Row],[LME Zinc 3-month]]*Table_Merge1[[#This Row],[Nima.مقدار]]),"")</f>
        <v>228518080</v>
      </c>
      <c r="AR1283" s="288" t="str">
        <f>IFERROR(IF(Table_Merge1[[#This Row],[LME Zinc stock]]*Table_Merge1[[#This Row],[Azad.Sell]]=0,"",Table_Merge1[[#This Row],[LME Zinc stock]]*Table_Merge1[[#This Row],[Azad.Sell]]),"")</f>
        <v/>
      </c>
      <c r="AS1283" s="288" t="str">
        <f>IFERROR(IF(Table_Merge1[[#This Row],[LME Zinc 3-month]]*Table_Merge1[[#This Row],[Azad.Sell]]=0,"",Table_Merge1[[#This Row],[LME Zinc 3-month]]*Table_Merge1[[#This Row],[Azad.Sell]]),"")</f>
        <v/>
      </c>
      <c r="AT1283"/>
    </row>
    <row r="1284" spans="1:46" x14ac:dyDescent="0.25">
      <c r="A1284" s="258">
        <v>42610</v>
      </c>
      <c r="B12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1395.06.07</v>
      </c>
      <c r="C1284" s="195">
        <f t="shared" ca="1" si="56"/>
        <v>1395</v>
      </c>
      <c r="D12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84" s="195">
        <f>_xlfn.NUMBERVALUE(RIGHT(Table11[[#This Row],[تاریخ شمسی]],2))</f>
        <v>7</v>
      </c>
      <c r="F12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06-07</v>
      </c>
      <c r="G1284" s="195" t="s">
        <v>1435</v>
      </c>
      <c r="L1284" s="259">
        <v>42610</v>
      </c>
      <c r="M1284">
        <v>35467</v>
      </c>
      <c r="O1284" s="283">
        <f>IFERROR(DATE(Table7[[#This Row],[year]],MONTH(DATEVALUE(Table7[[#This Row],[month]]&amp;"1")),Table7[[#This Row],[day]]),"")</f>
        <v>43234</v>
      </c>
      <c r="P1284" s="257" t="s">
        <v>4709</v>
      </c>
      <c r="Q1284" s="257">
        <v>2018</v>
      </c>
      <c r="R1284" s="257" t="s">
        <v>3439</v>
      </c>
      <c r="S1284" s="257">
        <v>14</v>
      </c>
      <c r="T1284" s="257">
        <v>1320.7</v>
      </c>
      <c r="U1284" s="257">
        <v>2285</v>
      </c>
      <c r="V1284" s="257">
        <v>1222850</v>
      </c>
      <c r="X1284" s="260">
        <v>43313</v>
      </c>
      <c r="Y1284" t="s">
        <v>8416</v>
      </c>
      <c r="Z1284" s="260">
        <v>2</v>
      </c>
      <c r="AA1284">
        <v>1397</v>
      </c>
      <c r="AB1284" s="260" t="str">
        <f ca="1">IFERROR(IFERROR(VLOOKUP(Table_Merge1[[#This Row],[Column1]],Table11[#All],2,FALSE),LEFT(AB1285,8)&amp;IF(LEN((RIGHT(AB1285,2)+1))&lt;2,"0"&amp;(RIGHT(AB1285,2)+1),(RIGHT(AB1285,2)-1))),"")</f>
        <v>1397.05.10</v>
      </c>
      <c r="AC1284" s="259" t="str">
        <f ca="1">LEFT(Table_Merge1[[#This Row],[Column2]],4)</f>
        <v>1397</v>
      </c>
      <c r="AD1284" s="259" t="str">
        <f ca="1">RIGHT(LEFT(Table_Merge1[[#This Row],[Column2]],7),2)</f>
        <v>05</v>
      </c>
      <c r="AE1284" s="259" t="str">
        <f ca="1">RIGHT(Table_Merge1[[#This Row],[Column2]],2)</f>
        <v>10</v>
      </c>
      <c r="AF1284">
        <v>5</v>
      </c>
      <c r="AG1284">
        <v>10</v>
      </c>
      <c r="AH1284" s="260">
        <v>2018</v>
      </c>
      <c r="AI1284" t="s">
        <v>3445</v>
      </c>
      <c r="AJ1284" s="260">
        <v>1</v>
      </c>
      <c r="AK1284">
        <v>1222.75</v>
      </c>
      <c r="AL1284">
        <v>2064</v>
      </c>
      <c r="AM1284">
        <v>1135925</v>
      </c>
      <c r="AO1284">
        <v>105980</v>
      </c>
      <c r="AP1284" s="287">
        <f>IFERROR(IF(Table_Merge1[[#This Row],[LME Zinc stock]]*Table_Merge1[[#This Row],[Nima.مقدار]]=0,"",Table_Merge1[[#This Row],[LME Zinc stock]]*Table_Merge1[[#This Row],[Nima.مقدار]]),"")</f>
        <v>120385331500</v>
      </c>
      <c r="AQ1284" s="287">
        <f>IFERROR(IF(Table_Merge1[[#This Row],[LME Zinc 3-month]]*Table_Merge1[[#This Row],[Nima.مقدار]]=0,"",Table_Merge1[[#This Row],[LME Zinc 3-month]]*Table_Merge1[[#This Row],[Nima.مقدار]]),"")</f>
        <v>218742720</v>
      </c>
      <c r="AR1284" s="288" t="str">
        <f>IFERROR(IF(Table_Merge1[[#This Row],[LME Zinc stock]]*Table_Merge1[[#This Row],[Azad.Sell]]=0,"",Table_Merge1[[#This Row],[LME Zinc stock]]*Table_Merge1[[#This Row],[Azad.Sell]]),"")</f>
        <v/>
      </c>
      <c r="AS1284" s="288" t="str">
        <f>IFERROR(IF(Table_Merge1[[#This Row],[LME Zinc 3-month]]*Table_Merge1[[#This Row],[Azad.Sell]]=0,"",Table_Merge1[[#This Row],[LME Zinc 3-month]]*Table_Merge1[[#This Row],[Azad.Sell]]),"")</f>
        <v/>
      </c>
      <c r="AT1284"/>
    </row>
    <row r="1285" spans="1:46" x14ac:dyDescent="0.25">
      <c r="A1285" s="258">
        <v>42611</v>
      </c>
      <c r="B12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1395.06.08</v>
      </c>
      <c r="C1285" s="195">
        <f t="shared" ca="1" si="56"/>
        <v>1395</v>
      </c>
      <c r="D12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85" s="195">
        <f>_xlfn.NUMBERVALUE(RIGHT(Table11[[#This Row],[تاریخ شمسی]],2))</f>
        <v>8</v>
      </c>
      <c r="F12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06-08</v>
      </c>
      <c r="G1285" s="195" t="s">
        <v>1436</v>
      </c>
      <c r="L1285" s="259">
        <v>42611</v>
      </c>
      <c r="M1285">
        <v>35537</v>
      </c>
      <c r="O1285" s="284">
        <f>IFERROR(DATE(Table7[[#This Row],[year]],MONTH(DATEVALUE(Table7[[#This Row],[month]]&amp;"1")),Table7[[#This Row],[day]]),"")</f>
        <v>43231</v>
      </c>
      <c r="P1285" s="195" t="s">
        <v>4710</v>
      </c>
      <c r="Q1285" s="195">
        <v>2018</v>
      </c>
      <c r="R1285" s="195" t="s">
        <v>3439</v>
      </c>
      <c r="S1285" s="195">
        <v>11</v>
      </c>
      <c r="T1285" s="195">
        <v>1324.8</v>
      </c>
      <c r="U1285" s="195">
        <v>2271</v>
      </c>
      <c r="V1285" s="195">
        <v>1227900</v>
      </c>
      <c r="X1285" s="260">
        <v>43312</v>
      </c>
      <c r="Y1285" t="s">
        <v>8415</v>
      </c>
      <c r="Z1285" s="260">
        <v>2</v>
      </c>
      <c r="AA1285">
        <v>1397</v>
      </c>
      <c r="AB1285" s="260" t="str">
        <f ca="1">IFERROR(IFERROR(VLOOKUP(Table_Merge1[[#This Row],[Column1]],Table11[#All],2,FALSE),LEFT(AB1286,8)&amp;IF(LEN((RIGHT(AB1286,2)+1))&lt;2,"0"&amp;(RIGHT(AB1286,2)+1),(RIGHT(AB1286,2)-1))),"")</f>
        <v>1397.05.09</v>
      </c>
      <c r="AC1285" s="259" t="str">
        <f ca="1">LEFT(Table_Merge1[[#This Row],[Column2]],4)</f>
        <v>1397</v>
      </c>
      <c r="AD1285" s="259" t="str">
        <f ca="1">RIGHT(LEFT(Table_Merge1[[#This Row],[Column2]],7),2)</f>
        <v>05</v>
      </c>
      <c r="AE1285" s="259" t="str">
        <f ca="1">RIGHT(Table_Merge1[[#This Row],[Column2]],2)</f>
        <v>09</v>
      </c>
      <c r="AF1285">
        <v>5</v>
      </c>
      <c r="AG1285">
        <v>9</v>
      </c>
      <c r="AH1285" s="260">
        <v>2018</v>
      </c>
      <c r="AI1285" t="s">
        <v>3443</v>
      </c>
      <c r="AJ1285" s="260">
        <v>31</v>
      </c>
      <c r="AK1285">
        <v>1219.2</v>
      </c>
      <c r="AL1285">
        <v>2061</v>
      </c>
      <c r="AM1285">
        <v>1149825</v>
      </c>
      <c r="AO1285">
        <v>105410</v>
      </c>
      <c r="AP1285" s="287">
        <f>IFERROR(IF(Table_Merge1[[#This Row],[LME Zinc stock]]*Table_Merge1[[#This Row],[Nima.مقدار]]=0,"",Table_Merge1[[#This Row],[LME Zinc stock]]*Table_Merge1[[#This Row],[Nima.مقدار]]),"")</f>
        <v>121203053250</v>
      </c>
      <c r="AQ1285" s="287">
        <f>IFERROR(IF(Table_Merge1[[#This Row],[LME Zinc 3-month]]*Table_Merge1[[#This Row],[Nima.مقدار]]=0,"",Table_Merge1[[#This Row],[LME Zinc 3-month]]*Table_Merge1[[#This Row],[Nima.مقدار]]),"")</f>
        <v>217250010</v>
      </c>
      <c r="AR1285" s="288" t="str">
        <f>IFERROR(IF(Table_Merge1[[#This Row],[LME Zinc stock]]*Table_Merge1[[#This Row],[Azad.Sell]]=0,"",Table_Merge1[[#This Row],[LME Zinc stock]]*Table_Merge1[[#This Row],[Azad.Sell]]),"")</f>
        <v/>
      </c>
      <c r="AS1285" s="288" t="str">
        <f>IFERROR(IF(Table_Merge1[[#This Row],[LME Zinc 3-month]]*Table_Merge1[[#This Row],[Azad.Sell]]=0,"",Table_Merge1[[#This Row],[LME Zinc 3-month]]*Table_Merge1[[#This Row],[Azad.Sell]]),"")</f>
        <v/>
      </c>
      <c r="AT1285"/>
    </row>
    <row r="1286" spans="1:46" x14ac:dyDescent="0.25">
      <c r="A1286" s="258">
        <v>42612</v>
      </c>
      <c r="B12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1395.06.09</v>
      </c>
      <c r="C1286" s="195">
        <f t="shared" ca="1" si="56"/>
        <v>1395</v>
      </c>
      <c r="D12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86" s="195">
        <f>_xlfn.NUMBERVALUE(RIGHT(Table11[[#This Row],[تاریخ شمسی]],2))</f>
        <v>9</v>
      </c>
      <c r="F12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06-09</v>
      </c>
      <c r="G1286" s="195" t="s">
        <v>1437</v>
      </c>
      <c r="L1286" s="259">
        <v>42612</v>
      </c>
      <c r="M1286">
        <v>35598</v>
      </c>
      <c r="O1286" s="283">
        <f>IFERROR(DATE(Table7[[#This Row],[year]],MONTH(DATEVALUE(Table7[[#This Row],[month]]&amp;"1")),Table7[[#This Row],[day]]),"")</f>
        <v>43230</v>
      </c>
      <c r="P1286" s="257" t="s">
        <v>4711</v>
      </c>
      <c r="Q1286" s="257">
        <v>2018</v>
      </c>
      <c r="R1286" s="257" t="s">
        <v>3439</v>
      </c>
      <c r="S1286" s="257">
        <v>10</v>
      </c>
      <c r="T1286" s="257">
        <v>1314.8</v>
      </c>
      <c r="U1286" s="257">
        <v>2240.5</v>
      </c>
      <c r="V1286" s="257">
        <v>1231000</v>
      </c>
      <c r="X1286" s="260">
        <v>43311</v>
      </c>
      <c r="Y1286" t="s">
        <v>8414</v>
      </c>
      <c r="Z1286" s="260">
        <v>2</v>
      </c>
      <c r="AA1286">
        <v>1397</v>
      </c>
      <c r="AB1286" s="260" t="str">
        <f ca="1">IFERROR(IFERROR(VLOOKUP(Table_Merge1[[#This Row],[Column1]],Table11[#All],2,FALSE),LEFT(AB1287,8)&amp;IF(LEN((RIGHT(AB1287,2)+1))&lt;2,"0"&amp;(RIGHT(AB1287,2)+1),(RIGHT(AB1287,2)-1))),"")</f>
        <v>1397.05.08</v>
      </c>
      <c r="AC1286" s="259" t="str">
        <f ca="1">LEFT(Table_Merge1[[#This Row],[Column2]],4)</f>
        <v>1397</v>
      </c>
      <c r="AD1286" s="259" t="str">
        <f ca="1">RIGHT(LEFT(Table_Merge1[[#This Row],[Column2]],7),2)</f>
        <v>05</v>
      </c>
      <c r="AE1286" s="259" t="str">
        <f ca="1">RIGHT(Table_Merge1[[#This Row],[Column2]],2)</f>
        <v>08</v>
      </c>
      <c r="AF1286">
        <v>5</v>
      </c>
      <c r="AG1286">
        <v>8</v>
      </c>
      <c r="AH1286" s="260">
        <v>2018</v>
      </c>
      <c r="AI1286" t="s">
        <v>3443</v>
      </c>
      <c r="AJ1286" s="260">
        <v>30</v>
      </c>
      <c r="AK1286">
        <v>1222.05</v>
      </c>
      <c r="AL1286">
        <v>2138</v>
      </c>
      <c r="AM1286">
        <v>1154050</v>
      </c>
      <c r="AO1286">
        <v>114700</v>
      </c>
      <c r="AP1286" s="287">
        <f>IFERROR(IF(Table_Merge1[[#This Row],[LME Zinc stock]]*Table_Merge1[[#This Row],[Nima.مقدار]]=0,"",Table_Merge1[[#This Row],[LME Zinc stock]]*Table_Merge1[[#This Row],[Nima.مقدار]]),"")</f>
        <v>132369535000</v>
      </c>
      <c r="AQ1286" s="287">
        <f>IFERROR(IF(Table_Merge1[[#This Row],[LME Zinc 3-month]]*Table_Merge1[[#This Row],[Nima.مقدار]]=0,"",Table_Merge1[[#This Row],[LME Zinc 3-month]]*Table_Merge1[[#This Row],[Nima.مقدار]]),"")</f>
        <v>245228600</v>
      </c>
      <c r="AR1286" s="288" t="str">
        <f>IFERROR(IF(Table_Merge1[[#This Row],[LME Zinc stock]]*Table_Merge1[[#This Row],[Azad.Sell]]=0,"",Table_Merge1[[#This Row],[LME Zinc stock]]*Table_Merge1[[#This Row],[Azad.Sell]]),"")</f>
        <v/>
      </c>
      <c r="AS1286" s="288" t="str">
        <f>IFERROR(IF(Table_Merge1[[#This Row],[LME Zinc 3-month]]*Table_Merge1[[#This Row],[Azad.Sell]]=0,"",Table_Merge1[[#This Row],[LME Zinc 3-month]]*Table_Merge1[[#This Row],[Azad.Sell]]),"")</f>
        <v/>
      </c>
      <c r="AT1286"/>
    </row>
    <row r="1287" spans="1:46" x14ac:dyDescent="0.25">
      <c r="A1287" s="258">
        <v>42613</v>
      </c>
      <c r="B12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1395.06.10</v>
      </c>
      <c r="C1287" s="195">
        <f t="shared" ca="1" si="56"/>
        <v>1395</v>
      </c>
      <c r="D12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87" s="195">
        <f>_xlfn.NUMBERVALUE(RIGHT(Table11[[#This Row],[تاریخ شمسی]],2))</f>
        <v>10</v>
      </c>
      <c r="F12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06-10</v>
      </c>
      <c r="G1287" s="195" t="s">
        <v>1438</v>
      </c>
      <c r="L1287" s="259">
        <v>42613</v>
      </c>
      <c r="M1287">
        <v>35571</v>
      </c>
      <c r="O1287" s="284">
        <f>IFERROR(DATE(Table7[[#This Row],[year]],MONTH(DATEVALUE(Table7[[#This Row],[month]]&amp;"1")),Table7[[#This Row],[day]]),"")</f>
        <v>43229</v>
      </c>
      <c r="P1287" s="195" t="s">
        <v>4712</v>
      </c>
      <c r="Q1287" s="195">
        <v>2018</v>
      </c>
      <c r="R1287" s="195" t="s">
        <v>3439</v>
      </c>
      <c r="S1287" s="195">
        <v>9</v>
      </c>
      <c r="T1287" s="195">
        <v>1306.8499999999999</v>
      </c>
      <c r="U1287" s="195">
        <v>2274</v>
      </c>
      <c r="V1287" s="195">
        <v>1232775</v>
      </c>
      <c r="X1287" s="260">
        <v>43308</v>
      </c>
      <c r="Y1287" t="s">
        <v>8413</v>
      </c>
      <c r="Z1287" s="260">
        <v>2</v>
      </c>
      <c r="AA1287">
        <v>1397</v>
      </c>
      <c r="AB1287" s="260" t="str">
        <f ca="1">IFERROR(IFERROR(VLOOKUP(Table_Merge1[[#This Row],[Column1]],Table11[#All],2,FALSE),LEFT(AB1288,8)&amp;IF(LEN((RIGHT(AB1288,2)+1))&lt;2,"0"&amp;(RIGHT(AB1288,2)+1),(RIGHT(AB1288,2)-1))),"")</f>
        <v>1397.05.05</v>
      </c>
      <c r="AC1287" s="259" t="str">
        <f ca="1">LEFT(Table_Merge1[[#This Row],[Column2]],4)</f>
        <v>1397</v>
      </c>
      <c r="AD1287" s="259" t="str">
        <f ca="1">RIGHT(LEFT(Table_Merge1[[#This Row],[Column2]],7),2)</f>
        <v>05</v>
      </c>
      <c r="AE1287" s="259" t="str">
        <f ca="1">RIGHT(Table_Merge1[[#This Row],[Column2]],2)</f>
        <v>05</v>
      </c>
      <c r="AF1287">
        <v>5</v>
      </c>
      <c r="AG1287">
        <v>5</v>
      </c>
      <c r="AH1287" s="260">
        <v>2018</v>
      </c>
      <c r="AI1287" t="s">
        <v>3443</v>
      </c>
      <c r="AJ1287" s="260">
        <v>27</v>
      </c>
      <c r="AK1287">
        <v>1219.1500000000001</v>
      </c>
      <c r="AL1287">
        <v>2045</v>
      </c>
      <c r="AM1287">
        <v>1162750</v>
      </c>
      <c r="AO1287">
        <v>94560</v>
      </c>
      <c r="AP1287" s="287">
        <f>IFERROR(IF(Table_Merge1[[#This Row],[LME Zinc stock]]*Table_Merge1[[#This Row],[Nima.مقدار]]=0,"",Table_Merge1[[#This Row],[LME Zinc stock]]*Table_Merge1[[#This Row],[Nima.مقدار]]),"")</f>
        <v>109949640000</v>
      </c>
      <c r="AQ1287" s="287">
        <f>IFERROR(IF(Table_Merge1[[#This Row],[LME Zinc 3-month]]*Table_Merge1[[#This Row],[Nima.مقدار]]=0,"",Table_Merge1[[#This Row],[LME Zinc 3-month]]*Table_Merge1[[#This Row],[Nima.مقدار]]),"")</f>
        <v>193375200</v>
      </c>
      <c r="AR1287" s="288" t="str">
        <f>IFERROR(IF(Table_Merge1[[#This Row],[LME Zinc stock]]*Table_Merge1[[#This Row],[Azad.Sell]]=0,"",Table_Merge1[[#This Row],[LME Zinc stock]]*Table_Merge1[[#This Row],[Azad.Sell]]),"")</f>
        <v/>
      </c>
      <c r="AS1287" s="288" t="str">
        <f>IFERROR(IF(Table_Merge1[[#This Row],[LME Zinc 3-month]]*Table_Merge1[[#This Row],[Azad.Sell]]=0,"",Table_Merge1[[#This Row],[LME Zinc 3-month]]*Table_Merge1[[#This Row],[Azad.Sell]]),"")</f>
        <v/>
      </c>
      <c r="AT1287"/>
    </row>
    <row r="1288" spans="1:46" x14ac:dyDescent="0.25">
      <c r="A1288" s="258">
        <v>42614</v>
      </c>
      <c r="B12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1395.06.11</v>
      </c>
      <c r="C1288" s="195">
        <f t="shared" ca="1" si="56"/>
        <v>1395</v>
      </c>
      <c r="D12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88" s="195">
        <f>_xlfn.NUMBERVALUE(RIGHT(Table11[[#This Row],[تاریخ شمسی]],2))</f>
        <v>11</v>
      </c>
      <c r="F12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06-11</v>
      </c>
      <c r="G1288" s="195" t="s">
        <v>1439</v>
      </c>
      <c r="L1288" s="259">
        <v>42614</v>
      </c>
      <c r="M1288">
        <v>35526</v>
      </c>
      <c r="O1288" s="283">
        <f>IFERROR(DATE(Table7[[#This Row],[year]],MONTH(DATEVALUE(Table7[[#This Row],[month]]&amp;"1")),Table7[[#This Row],[day]]),"")</f>
        <v>43228</v>
      </c>
      <c r="P1288" s="257" t="s">
        <v>4713</v>
      </c>
      <c r="Q1288" s="257">
        <v>2018</v>
      </c>
      <c r="R1288" s="257" t="s">
        <v>3439</v>
      </c>
      <c r="S1288" s="257">
        <v>8</v>
      </c>
      <c r="T1288" s="257">
        <v>1310.05</v>
      </c>
      <c r="U1288" s="257">
        <v>2280</v>
      </c>
      <c r="V1288" s="257">
        <v>1234575</v>
      </c>
      <c r="X1288" s="260">
        <v>43307</v>
      </c>
      <c r="Y1288" t="s">
        <v>8412</v>
      </c>
      <c r="Z1288" s="260">
        <v>2</v>
      </c>
      <c r="AA1288">
        <v>1397</v>
      </c>
      <c r="AB1288" s="260" t="str">
        <f ca="1">IFERROR(IFERROR(VLOOKUP(Table_Merge1[[#This Row],[Column1]],Table11[#All],2,FALSE),LEFT(AB1289,8)&amp;IF(LEN((RIGHT(AB1289,2)+1))&lt;2,"0"&amp;(RIGHT(AB1289,2)+1),(RIGHT(AB1289,2)-1))),"")</f>
        <v>1397.05.04</v>
      </c>
      <c r="AC1288" s="259" t="str">
        <f ca="1">LEFT(Table_Merge1[[#This Row],[Column2]],4)</f>
        <v>1397</v>
      </c>
      <c r="AD1288" s="259" t="str">
        <f ca="1">RIGHT(LEFT(Table_Merge1[[#This Row],[Column2]],7),2)</f>
        <v>05</v>
      </c>
      <c r="AE1288" s="259" t="str">
        <f ca="1">RIGHT(Table_Merge1[[#This Row],[Column2]],2)</f>
        <v>04</v>
      </c>
      <c r="AF1288">
        <v>5</v>
      </c>
      <c r="AG1288">
        <v>4</v>
      </c>
      <c r="AH1288" s="260">
        <v>2018</v>
      </c>
      <c r="AI1288" t="s">
        <v>3443</v>
      </c>
      <c r="AJ1288" s="260">
        <v>26</v>
      </c>
      <c r="AK1288">
        <v>1228.3499999999999</v>
      </c>
      <c r="AL1288">
        <v>2053</v>
      </c>
      <c r="AM1288">
        <v>1170300</v>
      </c>
      <c r="AO1288">
        <v>93160</v>
      </c>
      <c r="AP1288" s="287">
        <f>IFERROR(IF(Table_Merge1[[#This Row],[LME Zinc stock]]*Table_Merge1[[#This Row],[Nima.مقدار]]=0,"",Table_Merge1[[#This Row],[LME Zinc stock]]*Table_Merge1[[#This Row],[Nima.مقدار]]),"")</f>
        <v>109025148000</v>
      </c>
      <c r="AQ1288" s="287">
        <f>IFERROR(IF(Table_Merge1[[#This Row],[LME Zinc 3-month]]*Table_Merge1[[#This Row],[Nima.مقدار]]=0,"",Table_Merge1[[#This Row],[LME Zinc 3-month]]*Table_Merge1[[#This Row],[Nima.مقدار]]),"")</f>
        <v>191257480</v>
      </c>
      <c r="AR1288" s="288" t="str">
        <f>IFERROR(IF(Table_Merge1[[#This Row],[LME Zinc stock]]*Table_Merge1[[#This Row],[Azad.Sell]]=0,"",Table_Merge1[[#This Row],[LME Zinc stock]]*Table_Merge1[[#This Row],[Azad.Sell]]),"")</f>
        <v/>
      </c>
      <c r="AS1288" s="288" t="str">
        <f>IFERROR(IF(Table_Merge1[[#This Row],[LME Zinc 3-month]]*Table_Merge1[[#This Row],[Azad.Sell]]=0,"",Table_Merge1[[#This Row],[LME Zinc 3-month]]*Table_Merge1[[#This Row],[Azad.Sell]]),"")</f>
        <v/>
      </c>
      <c r="AT1288"/>
    </row>
    <row r="1289" spans="1:46" x14ac:dyDescent="0.25">
      <c r="A1289" s="258">
        <v>42616</v>
      </c>
      <c r="B12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1395.06.13</v>
      </c>
      <c r="C1289" s="195">
        <f t="shared" ca="1" si="56"/>
        <v>1395</v>
      </c>
      <c r="D12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89" s="195">
        <f>_xlfn.NUMBERVALUE(RIGHT(Table11[[#This Row],[تاریخ شمسی]],2))</f>
        <v>13</v>
      </c>
      <c r="F12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06-13</v>
      </c>
      <c r="G1289" s="195" t="s">
        <v>1440</v>
      </c>
      <c r="L1289" s="259">
        <v>42616</v>
      </c>
      <c r="M1289">
        <v>35561</v>
      </c>
      <c r="O1289" s="284">
        <f>IFERROR(DATE(Table7[[#This Row],[year]],MONTH(DATEVALUE(Table7[[#This Row],[month]]&amp;"1")),Table7[[#This Row],[day]]),"")</f>
        <v>43224</v>
      </c>
      <c r="P1289" s="195" t="s">
        <v>4714</v>
      </c>
      <c r="Q1289" s="195">
        <v>2018</v>
      </c>
      <c r="R1289" s="195" t="s">
        <v>3439</v>
      </c>
      <c r="S1289" s="195">
        <v>4</v>
      </c>
      <c r="T1289" s="195">
        <v>1309.3499999999999</v>
      </c>
      <c r="U1289" s="195">
        <v>2293.5</v>
      </c>
      <c r="V1289" s="195">
        <v>1243850</v>
      </c>
      <c r="X1289" s="260">
        <v>43306</v>
      </c>
      <c r="Y1289" t="s">
        <v>8411</v>
      </c>
      <c r="Z1289" s="260">
        <v>2</v>
      </c>
      <c r="AA1289">
        <v>1397</v>
      </c>
      <c r="AB1289" s="260" t="str">
        <f ca="1">IFERROR(IFERROR(VLOOKUP(Table_Merge1[[#This Row],[Column1]],Table11[#All],2,FALSE),LEFT(AB1290,8)&amp;IF(LEN((RIGHT(AB1290,2)+1))&lt;2,"0"&amp;(RIGHT(AB1290,2)+1),(RIGHT(AB1290,2)-1))),"")</f>
        <v>1397.05.03</v>
      </c>
      <c r="AC1289" s="259" t="str">
        <f ca="1">LEFT(Table_Merge1[[#This Row],[Column2]],4)</f>
        <v>1397</v>
      </c>
      <c r="AD1289" s="259" t="str">
        <f ca="1">RIGHT(LEFT(Table_Merge1[[#This Row],[Column2]],7),2)</f>
        <v>05</v>
      </c>
      <c r="AE1289" s="259" t="str">
        <f ca="1">RIGHT(Table_Merge1[[#This Row],[Column2]],2)</f>
        <v>03</v>
      </c>
      <c r="AF1289">
        <v>5</v>
      </c>
      <c r="AG1289">
        <v>3</v>
      </c>
      <c r="AH1289" s="260">
        <v>2018</v>
      </c>
      <c r="AI1289" t="s">
        <v>3443</v>
      </c>
      <c r="AJ1289" s="260">
        <v>25</v>
      </c>
      <c r="AK1289">
        <v>1230.55</v>
      </c>
      <c r="AL1289">
        <v>2028</v>
      </c>
      <c r="AM1289">
        <v>1177550</v>
      </c>
      <c r="AO1289">
        <v>91550</v>
      </c>
      <c r="AP1289" s="287">
        <f>IFERROR(IF(Table_Merge1[[#This Row],[LME Zinc stock]]*Table_Merge1[[#This Row],[Nima.مقدار]]=0,"",Table_Merge1[[#This Row],[LME Zinc stock]]*Table_Merge1[[#This Row],[Nima.مقدار]]),"")</f>
        <v>107804702500</v>
      </c>
      <c r="AQ1289" s="287">
        <f>IFERROR(IF(Table_Merge1[[#This Row],[LME Zinc 3-month]]*Table_Merge1[[#This Row],[Nima.مقدار]]=0,"",Table_Merge1[[#This Row],[LME Zinc 3-month]]*Table_Merge1[[#This Row],[Nima.مقدار]]),"")</f>
        <v>185663400</v>
      </c>
      <c r="AR1289" s="288" t="str">
        <f>IFERROR(IF(Table_Merge1[[#This Row],[LME Zinc stock]]*Table_Merge1[[#This Row],[Azad.Sell]]=0,"",Table_Merge1[[#This Row],[LME Zinc stock]]*Table_Merge1[[#This Row],[Azad.Sell]]),"")</f>
        <v/>
      </c>
      <c r="AS1289" s="288" t="str">
        <f>IFERROR(IF(Table_Merge1[[#This Row],[LME Zinc 3-month]]*Table_Merge1[[#This Row],[Azad.Sell]]=0,"",Table_Merge1[[#This Row],[LME Zinc 3-month]]*Table_Merge1[[#This Row],[Azad.Sell]]),"")</f>
        <v/>
      </c>
      <c r="AT1289"/>
    </row>
    <row r="1290" spans="1:46" x14ac:dyDescent="0.25">
      <c r="A1290" s="258">
        <v>42617</v>
      </c>
      <c r="B12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1395.06.14</v>
      </c>
      <c r="C1290" s="195">
        <f t="shared" ca="1" si="56"/>
        <v>1395</v>
      </c>
      <c r="D12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90" s="195">
        <f>_xlfn.NUMBERVALUE(RIGHT(Table11[[#This Row],[تاریخ شمسی]],2))</f>
        <v>14</v>
      </c>
      <c r="F12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06-14</v>
      </c>
      <c r="G1290" s="195" t="s">
        <v>1441</v>
      </c>
      <c r="L1290" s="259">
        <v>42617</v>
      </c>
      <c r="M1290">
        <v>35596</v>
      </c>
      <c r="O1290" s="283">
        <f>IFERROR(DATE(Table7[[#This Row],[year]],MONTH(DATEVALUE(Table7[[#This Row],[month]]&amp;"1")),Table7[[#This Row],[day]]),"")</f>
        <v>43223</v>
      </c>
      <c r="P1290" s="257" t="s">
        <v>4715</v>
      </c>
      <c r="Q1290" s="257">
        <v>2018</v>
      </c>
      <c r="R1290" s="257" t="s">
        <v>3439</v>
      </c>
      <c r="S1290" s="257">
        <v>3</v>
      </c>
      <c r="T1290" s="257">
        <v>1313.3</v>
      </c>
      <c r="U1290" s="257">
        <v>2260.5</v>
      </c>
      <c r="V1290" s="257">
        <v>1249450</v>
      </c>
      <c r="X1290" s="260">
        <v>43305</v>
      </c>
      <c r="Y1290" t="s">
        <v>8410</v>
      </c>
      <c r="Z1290" s="260">
        <v>2</v>
      </c>
      <c r="AA1290">
        <v>1397</v>
      </c>
      <c r="AB1290" s="260" t="str">
        <f ca="1">IFERROR(IFERROR(VLOOKUP(Table_Merge1[[#This Row],[Column1]],Table11[#All],2,FALSE),LEFT(AB1291,8)&amp;IF(LEN((RIGHT(AB1291,2)+1))&lt;2,"0"&amp;(RIGHT(AB1291,2)+1),(RIGHT(AB1291,2)-1))),"")</f>
        <v>1397.05.02</v>
      </c>
      <c r="AC1290" s="259" t="str">
        <f ca="1">LEFT(Table_Merge1[[#This Row],[Column2]],4)</f>
        <v>1397</v>
      </c>
      <c r="AD1290" s="259" t="str">
        <f ca="1">RIGHT(LEFT(Table_Merge1[[#This Row],[Column2]],7),2)</f>
        <v>05</v>
      </c>
      <c r="AE1290" s="259" t="str">
        <f ca="1">RIGHT(Table_Merge1[[#This Row],[Column2]],2)</f>
        <v>02</v>
      </c>
      <c r="AF1290">
        <v>5</v>
      </c>
      <c r="AG1290">
        <v>2</v>
      </c>
      <c r="AH1290" s="260">
        <v>2018</v>
      </c>
      <c r="AI1290" t="s">
        <v>3443</v>
      </c>
      <c r="AJ1290" s="260">
        <v>24</v>
      </c>
      <c r="AK1290">
        <v>1224.3</v>
      </c>
      <c r="AL1290">
        <v>2041</v>
      </c>
      <c r="AM1290">
        <v>1185275</v>
      </c>
      <c r="AO1290">
        <v>94060</v>
      </c>
      <c r="AP1290" s="287">
        <f>IFERROR(IF(Table_Merge1[[#This Row],[LME Zinc stock]]*Table_Merge1[[#This Row],[Nima.مقدار]]=0,"",Table_Merge1[[#This Row],[LME Zinc stock]]*Table_Merge1[[#This Row],[Nima.مقدار]]),"")</f>
        <v>111486966500</v>
      </c>
      <c r="AQ1290" s="287">
        <f>IFERROR(IF(Table_Merge1[[#This Row],[LME Zinc 3-month]]*Table_Merge1[[#This Row],[Nima.مقدار]]=0,"",Table_Merge1[[#This Row],[LME Zinc 3-month]]*Table_Merge1[[#This Row],[Nima.مقدار]]),"")</f>
        <v>191976460</v>
      </c>
      <c r="AR1290" s="288" t="str">
        <f>IFERROR(IF(Table_Merge1[[#This Row],[LME Zinc stock]]*Table_Merge1[[#This Row],[Azad.Sell]]=0,"",Table_Merge1[[#This Row],[LME Zinc stock]]*Table_Merge1[[#This Row],[Azad.Sell]]),"")</f>
        <v/>
      </c>
      <c r="AS1290" s="288" t="str">
        <f>IFERROR(IF(Table_Merge1[[#This Row],[LME Zinc 3-month]]*Table_Merge1[[#This Row],[Azad.Sell]]=0,"",Table_Merge1[[#This Row],[LME Zinc 3-month]]*Table_Merge1[[#This Row],[Azad.Sell]]),"")</f>
        <v/>
      </c>
      <c r="AT1290"/>
    </row>
    <row r="1291" spans="1:46" x14ac:dyDescent="0.25">
      <c r="A1291" s="258">
        <v>42618</v>
      </c>
      <c r="B12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1395.06.15</v>
      </c>
      <c r="C1291" s="195">
        <f t="shared" ca="1" si="56"/>
        <v>1395</v>
      </c>
      <c r="D12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91" s="195">
        <f>_xlfn.NUMBERVALUE(RIGHT(Table11[[#This Row],[تاریخ شمسی]],2))</f>
        <v>15</v>
      </c>
      <c r="F12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06-15</v>
      </c>
      <c r="G1291" s="195" t="s">
        <v>1442</v>
      </c>
      <c r="L1291" s="259">
        <v>42618</v>
      </c>
      <c r="M1291">
        <v>35578.5</v>
      </c>
      <c r="O1291" s="284">
        <f>IFERROR(DATE(Table7[[#This Row],[year]],MONTH(DATEVALUE(Table7[[#This Row],[month]]&amp;"1")),Table7[[#This Row],[day]]),"")</f>
        <v>43222</v>
      </c>
      <c r="P1291" s="195" t="s">
        <v>4716</v>
      </c>
      <c r="Q1291" s="195">
        <v>2018</v>
      </c>
      <c r="R1291" s="195" t="s">
        <v>3439</v>
      </c>
      <c r="S1291" s="195">
        <v>2</v>
      </c>
      <c r="T1291" s="195">
        <v>1310.75</v>
      </c>
      <c r="U1291" s="195">
        <v>2312.5</v>
      </c>
      <c r="V1291" s="195">
        <v>1243175</v>
      </c>
      <c r="X1291" s="260">
        <v>43304</v>
      </c>
      <c r="Y1291" t="s">
        <v>8409</v>
      </c>
      <c r="Z1291" s="260">
        <v>2</v>
      </c>
      <c r="AA1291">
        <v>1397</v>
      </c>
      <c r="AB1291" s="260" t="str">
        <f ca="1">IFERROR(IFERROR(VLOOKUP(Table_Merge1[[#This Row],[Column1]],Table11[#All],2,FALSE),LEFT(AB1292,8)&amp;IF(LEN((RIGHT(AB1292,2)+1))&lt;2,"0"&amp;(RIGHT(AB1292,2)+1),(RIGHT(AB1292,2)-1))),"")</f>
        <v>1397.05.01</v>
      </c>
      <c r="AC1291" s="259" t="str">
        <f ca="1">LEFT(Table_Merge1[[#This Row],[Column2]],4)</f>
        <v>1397</v>
      </c>
      <c r="AD1291" s="259" t="str">
        <f ca="1">RIGHT(LEFT(Table_Merge1[[#This Row],[Column2]],7),2)</f>
        <v>05</v>
      </c>
      <c r="AE1291" s="259" t="str">
        <f ca="1">RIGHT(Table_Merge1[[#This Row],[Column2]],2)</f>
        <v>01</v>
      </c>
      <c r="AF1291">
        <v>5</v>
      </c>
      <c r="AG1291">
        <v>1</v>
      </c>
      <c r="AH1291" s="260">
        <v>2018</v>
      </c>
      <c r="AI1291" t="s">
        <v>3443</v>
      </c>
      <c r="AJ1291" s="260">
        <v>23</v>
      </c>
      <c r="AK1291">
        <v>1229.45</v>
      </c>
      <c r="AL1291">
        <v>2047</v>
      </c>
      <c r="AM1291">
        <v>1192075</v>
      </c>
      <c r="AO1291">
        <v>93700</v>
      </c>
      <c r="AP1291" s="287">
        <f>IFERROR(IF(Table_Merge1[[#This Row],[LME Zinc stock]]*Table_Merge1[[#This Row],[Nima.مقدار]]=0,"",Table_Merge1[[#This Row],[LME Zinc stock]]*Table_Merge1[[#This Row],[Nima.مقدار]]),"")</f>
        <v>111697427500</v>
      </c>
      <c r="AQ1291" s="287">
        <f>IFERROR(IF(Table_Merge1[[#This Row],[LME Zinc 3-month]]*Table_Merge1[[#This Row],[Nima.مقدار]]=0,"",Table_Merge1[[#This Row],[LME Zinc 3-month]]*Table_Merge1[[#This Row],[Nima.مقدار]]),"")</f>
        <v>191803900</v>
      </c>
      <c r="AR1291" s="288" t="str">
        <f>IFERROR(IF(Table_Merge1[[#This Row],[LME Zinc stock]]*Table_Merge1[[#This Row],[Azad.Sell]]=0,"",Table_Merge1[[#This Row],[LME Zinc stock]]*Table_Merge1[[#This Row],[Azad.Sell]]),"")</f>
        <v/>
      </c>
      <c r="AS1291" s="288" t="str">
        <f>IFERROR(IF(Table_Merge1[[#This Row],[LME Zinc 3-month]]*Table_Merge1[[#This Row],[Azad.Sell]]=0,"",Table_Merge1[[#This Row],[LME Zinc 3-month]]*Table_Merge1[[#This Row],[Azad.Sell]]),"")</f>
        <v/>
      </c>
      <c r="AT1291"/>
    </row>
    <row r="1292" spans="1:46" x14ac:dyDescent="0.25">
      <c r="A1292" s="258">
        <v>42619</v>
      </c>
      <c r="B12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1395.06.16</v>
      </c>
      <c r="C1292" s="195">
        <f t="shared" ca="1" si="56"/>
        <v>1395</v>
      </c>
      <c r="D12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92" s="195">
        <f>_xlfn.NUMBERVALUE(RIGHT(Table11[[#This Row],[تاریخ شمسی]],2))</f>
        <v>16</v>
      </c>
      <c r="F12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06-16</v>
      </c>
      <c r="G1292" s="195" t="s">
        <v>1443</v>
      </c>
      <c r="L1292" s="259">
        <v>42619</v>
      </c>
      <c r="M1292">
        <v>35561</v>
      </c>
      <c r="O1292" s="283">
        <f>IFERROR(DATE(Table7[[#This Row],[year]],MONTH(DATEVALUE(Table7[[#This Row],[month]]&amp;"1")),Table7[[#This Row],[day]]),"")</f>
        <v>43221</v>
      </c>
      <c r="P1292" s="257" t="s">
        <v>4717</v>
      </c>
      <c r="Q1292" s="257">
        <v>2018</v>
      </c>
      <c r="R1292" s="257" t="s">
        <v>3439</v>
      </c>
      <c r="S1292" s="257">
        <v>1</v>
      </c>
      <c r="T1292" s="257">
        <v>1309.2</v>
      </c>
      <c r="U1292" s="257">
        <v>2310.5</v>
      </c>
      <c r="V1292" s="257">
        <v>1247100</v>
      </c>
      <c r="X1292" s="260">
        <v>43301</v>
      </c>
      <c r="Z1292" s="260">
        <v>2</v>
      </c>
      <c r="AB1292" s="260" t="str">
        <f ca="1">IFERROR(IFERROR(VLOOKUP(Table_Merge1[[#This Row],[Column1]],Table11[#All],2,FALSE),LEFT(AB1293,8)&amp;IF(LEN((RIGHT(AB1293,2)+1))&lt;2,"0"&amp;(RIGHT(AB1293,2)+1),(RIGHT(AB1293,2)-1))),"")</f>
        <v>1397.04.27</v>
      </c>
      <c r="AC1292" s="259" t="str">
        <f ca="1">LEFT(Table_Merge1[[#This Row],[Column2]],4)</f>
        <v>1397</v>
      </c>
      <c r="AD1292" s="259" t="str">
        <f ca="1">RIGHT(LEFT(Table_Merge1[[#This Row],[Column2]],7),2)</f>
        <v>04</v>
      </c>
      <c r="AE1292" s="259" t="str">
        <f ca="1">RIGHT(Table_Merge1[[#This Row],[Column2]],2)</f>
        <v>27</v>
      </c>
      <c r="AH1292" s="260">
        <v>2018</v>
      </c>
      <c r="AI1292" t="s">
        <v>3443</v>
      </c>
      <c r="AJ1292" s="260">
        <v>20</v>
      </c>
      <c r="AK1292">
        <v>1224.8499999999999</v>
      </c>
      <c r="AL1292">
        <v>2057.5</v>
      </c>
      <c r="AM1292">
        <v>1195150</v>
      </c>
      <c r="AP1292" s="287" t="str">
        <f>IFERROR(IF(Table_Merge1[[#This Row],[LME Zinc stock]]*Table_Merge1[[#This Row],[Nima.مقدار]]=0,"",Table_Merge1[[#This Row],[LME Zinc stock]]*Table_Merge1[[#This Row],[Nima.مقدار]]),"")</f>
        <v/>
      </c>
      <c r="AQ1292" s="287" t="str">
        <f>IFERROR(IF(Table_Merge1[[#This Row],[LME Zinc 3-month]]*Table_Merge1[[#This Row],[Nima.مقدار]]=0,"",Table_Merge1[[#This Row],[LME Zinc 3-month]]*Table_Merge1[[#This Row],[Nima.مقدار]]),"")</f>
        <v/>
      </c>
      <c r="AR1292" s="288" t="str">
        <f>IFERROR(IF(Table_Merge1[[#This Row],[LME Zinc stock]]*Table_Merge1[[#This Row],[Azad.Sell]]=0,"",Table_Merge1[[#This Row],[LME Zinc stock]]*Table_Merge1[[#This Row],[Azad.Sell]]),"")</f>
        <v/>
      </c>
      <c r="AS1292" s="288" t="str">
        <f>IFERROR(IF(Table_Merge1[[#This Row],[LME Zinc 3-month]]*Table_Merge1[[#This Row],[Azad.Sell]]=0,"",Table_Merge1[[#This Row],[LME Zinc 3-month]]*Table_Merge1[[#This Row],[Azad.Sell]]),"")</f>
        <v/>
      </c>
      <c r="AT1292"/>
    </row>
    <row r="1293" spans="1:46" x14ac:dyDescent="0.25">
      <c r="A1293" s="258">
        <v>42620</v>
      </c>
      <c r="B12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1395.06.17</v>
      </c>
      <c r="C1293" s="195">
        <f t="shared" ca="1" si="56"/>
        <v>1395</v>
      </c>
      <c r="D12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93" s="195">
        <f>_xlfn.NUMBERVALUE(RIGHT(Table11[[#This Row],[تاریخ شمسی]],2))</f>
        <v>17</v>
      </c>
      <c r="F12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06-17</v>
      </c>
      <c r="G1293" s="195" t="s">
        <v>1444</v>
      </c>
      <c r="L1293" s="259">
        <v>42620</v>
      </c>
      <c r="M1293">
        <v>35495</v>
      </c>
      <c r="O1293" s="284">
        <f>IFERROR(DATE(Table7[[#This Row],[year]],MONTH(DATEVALUE(Table7[[#This Row],[month]]&amp;"1")),Table7[[#This Row],[day]]),"")</f>
        <v>43220</v>
      </c>
      <c r="P1293" s="195" t="s">
        <v>4718</v>
      </c>
      <c r="Q1293" s="195">
        <v>2018</v>
      </c>
      <c r="R1293" s="195" t="s">
        <v>3437</v>
      </c>
      <c r="S1293" s="195">
        <v>30</v>
      </c>
      <c r="T1293" s="195">
        <v>1316.25</v>
      </c>
      <c r="U1293" s="195">
        <v>2275</v>
      </c>
      <c r="V1293" s="195">
        <v>1264250</v>
      </c>
      <c r="X1293" s="260">
        <v>43300</v>
      </c>
      <c r="Y1293" t="s">
        <v>8408</v>
      </c>
      <c r="Z1293" s="260">
        <v>3</v>
      </c>
      <c r="AA1293">
        <v>1397</v>
      </c>
      <c r="AB1293" s="260" t="str">
        <f ca="1">IFERROR(IFERROR(VLOOKUP(Table_Merge1[[#This Row],[Column1]],Table11[#All],2,FALSE),LEFT(AB1294,8)&amp;IF(LEN((RIGHT(AB1294,2)+1))&lt;2,"0"&amp;(RIGHT(AB1294,2)+1),(RIGHT(AB1294,2)-1))),"")</f>
        <v>1397.04.28</v>
      </c>
      <c r="AC1293" s="259" t="str">
        <f ca="1">LEFT(Table_Merge1[[#This Row],[Column2]],4)</f>
        <v>1397</v>
      </c>
      <c r="AD1293" s="259" t="str">
        <f ca="1">RIGHT(LEFT(Table_Merge1[[#This Row],[Column2]],7),2)</f>
        <v>04</v>
      </c>
      <c r="AE1293" s="259" t="str">
        <f ca="1">RIGHT(Table_Merge1[[#This Row],[Column2]],2)</f>
        <v>28</v>
      </c>
      <c r="AF1293">
        <v>4</v>
      </c>
      <c r="AG1293">
        <v>28</v>
      </c>
      <c r="AH1293" s="260">
        <v>2018</v>
      </c>
      <c r="AI1293" t="s">
        <v>3443</v>
      </c>
      <c r="AJ1293" s="260">
        <v>19</v>
      </c>
      <c r="AK1293">
        <v>1217.4000000000001</v>
      </c>
      <c r="AL1293" t="s">
        <v>3621</v>
      </c>
      <c r="AM1293" t="s">
        <v>3621</v>
      </c>
      <c r="AO1293">
        <v>42000</v>
      </c>
      <c r="AP1293" s="287" t="str">
        <f>IFERROR(IF(Table_Merge1[[#This Row],[LME Zinc stock]]*Table_Merge1[[#This Row],[Nima.مقدار]]=0,"",Table_Merge1[[#This Row],[LME Zinc stock]]*Table_Merge1[[#This Row],[Nima.مقدار]]),"")</f>
        <v/>
      </c>
      <c r="AQ1293" s="287" t="str">
        <f>IFERROR(IF(Table_Merge1[[#This Row],[LME Zinc 3-month]]*Table_Merge1[[#This Row],[Nima.مقدار]]=0,"",Table_Merge1[[#This Row],[LME Zinc 3-month]]*Table_Merge1[[#This Row],[Nima.مقدار]]),"")</f>
        <v/>
      </c>
      <c r="AR1293" s="288" t="str">
        <f>IFERROR(IF(Table_Merge1[[#This Row],[LME Zinc stock]]*Table_Merge1[[#This Row],[Azad.Sell]]=0,"",Table_Merge1[[#This Row],[LME Zinc stock]]*Table_Merge1[[#This Row],[Azad.Sell]]),"")</f>
        <v/>
      </c>
      <c r="AS1293" s="288" t="str">
        <f>IFERROR(IF(Table_Merge1[[#This Row],[LME Zinc 3-month]]*Table_Merge1[[#This Row],[Azad.Sell]]=0,"",Table_Merge1[[#This Row],[LME Zinc 3-month]]*Table_Merge1[[#This Row],[Azad.Sell]]),"")</f>
        <v/>
      </c>
      <c r="AT1293"/>
    </row>
    <row r="1294" spans="1:46" x14ac:dyDescent="0.25">
      <c r="A1294" s="258">
        <v>42621</v>
      </c>
      <c r="B12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1395.06.18</v>
      </c>
      <c r="C1294" s="195">
        <f t="shared" ca="1" si="56"/>
        <v>1395</v>
      </c>
      <c r="D12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94" s="195">
        <f>_xlfn.NUMBERVALUE(RIGHT(Table11[[#This Row],[تاریخ شمسی]],2))</f>
        <v>18</v>
      </c>
      <c r="F12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06-18</v>
      </c>
      <c r="G1294" s="195" t="s">
        <v>1445</v>
      </c>
      <c r="L1294" s="259">
        <v>42621</v>
      </c>
      <c r="M1294">
        <v>35433</v>
      </c>
      <c r="O1294" s="283">
        <f>IFERROR(DATE(Table7[[#This Row],[year]],MONTH(DATEVALUE(Table7[[#This Row],[month]]&amp;"1")),Table7[[#This Row],[day]]),"")</f>
        <v>43217</v>
      </c>
      <c r="P1294" s="257" t="s">
        <v>4719</v>
      </c>
      <c r="Q1294" s="257">
        <v>2018</v>
      </c>
      <c r="R1294" s="257" t="s">
        <v>3437</v>
      </c>
      <c r="S1294" s="257">
        <v>27</v>
      </c>
      <c r="T1294" s="257">
        <v>1317.7</v>
      </c>
      <c r="U1294" s="257">
        <v>2325.5</v>
      </c>
      <c r="V1294" s="257">
        <v>1265175</v>
      </c>
      <c r="X1294" s="260">
        <v>43299</v>
      </c>
      <c r="Y1294" t="s">
        <v>8407</v>
      </c>
      <c r="Z1294" s="260">
        <v>3</v>
      </c>
      <c r="AA1294">
        <v>1397</v>
      </c>
      <c r="AB1294" s="260" t="str">
        <f ca="1">IFERROR(IFERROR(VLOOKUP(Table_Merge1[[#This Row],[Column1]],Table11[#All],2,FALSE),LEFT(AB1295,8)&amp;IF(LEN((RIGHT(AB1295,2)+1))&lt;2,"0"&amp;(RIGHT(AB1295,2)+1),(RIGHT(AB1295,2)-1))),"")</f>
        <v>1397.04.27</v>
      </c>
      <c r="AC1294" s="259" t="str">
        <f ca="1">LEFT(Table_Merge1[[#This Row],[Column2]],4)</f>
        <v>1397</v>
      </c>
      <c r="AD1294" s="259" t="str">
        <f ca="1">RIGHT(LEFT(Table_Merge1[[#This Row],[Column2]],7),2)</f>
        <v>04</v>
      </c>
      <c r="AE1294" s="259" t="str">
        <f ca="1">RIGHT(Table_Merge1[[#This Row],[Column2]],2)</f>
        <v>27</v>
      </c>
      <c r="AF1294">
        <v>4</v>
      </c>
      <c r="AG1294">
        <v>27</v>
      </c>
      <c r="AH1294" s="260">
        <v>2018</v>
      </c>
      <c r="AI1294" t="s">
        <v>3443</v>
      </c>
      <c r="AJ1294" s="260">
        <v>18</v>
      </c>
      <c r="AK1294">
        <v>1223.45</v>
      </c>
      <c r="AL1294">
        <v>2076</v>
      </c>
      <c r="AM1294">
        <v>1196300</v>
      </c>
      <c r="AO1294">
        <v>42000</v>
      </c>
      <c r="AP1294" s="287">
        <f>IFERROR(IF(Table_Merge1[[#This Row],[LME Zinc stock]]*Table_Merge1[[#This Row],[Nima.مقدار]]=0,"",Table_Merge1[[#This Row],[LME Zinc stock]]*Table_Merge1[[#This Row],[Nima.مقدار]]),"")</f>
        <v>50244600000</v>
      </c>
      <c r="AQ1294" s="287">
        <f>IFERROR(IF(Table_Merge1[[#This Row],[LME Zinc 3-month]]*Table_Merge1[[#This Row],[Nima.مقدار]]=0,"",Table_Merge1[[#This Row],[LME Zinc 3-month]]*Table_Merge1[[#This Row],[Nima.مقدار]]),"")</f>
        <v>87192000</v>
      </c>
      <c r="AR1294" s="288" t="str">
        <f>IFERROR(IF(Table_Merge1[[#This Row],[LME Zinc stock]]*Table_Merge1[[#This Row],[Azad.Sell]]=0,"",Table_Merge1[[#This Row],[LME Zinc stock]]*Table_Merge1[[#This Row],[Azad.Sell]]),"")</f>
        <v/>
      </c>
      <c r="AS1294" s="288" t="str">
        <f>IFERROR(IF(Table_Merge1[[#This Row],[LME Zinc 3-month]]*Table_Merge1[[#This Row],[Azad.Sell]]=0,"",Table_Merge1[[#This Row],[LME Zinc 3-month]]*Table_Merge1[[#This Row],[Azad.Sell]]),"")</f>
        <v/>
      </c>
      <c r="AT1294"/>
    </row>
    <row r="1295" spans="1:46" x14ac:dyDescent="0.25">
      <c r="A1295" s="258">
        <v>42623</v>
      </c>
      <c r="B12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1395.06.20</v>
      </c>
      <c r="C1295" s="195">
        <f t="shared" ca="1" si="56"/>
        <v>1395</v>
      </c>
      <c r="D12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95" s="195">
        <f>_xlfn.NUMBERVALUE(RIGHT(Table11[[#This Row],[تاریخ شمسی]],2))</f>
        <v>20</v>
      </c>
      <c r="F12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06-20</v>
      </c>
      <c r="G1295" s="195" t="s">
        <v>1446</v>
      </c>
      <c r="L1295" s="259">
        <v>42623</v>
      </c>
      <c r="M1295">
        <v>35446</v>
      </c>
      <c r="O1295" s="284">
        <f>IFERROR(DATE(Table7[[#This Row],[year]],MONTH(DATEVALUE(Table7[[#This Row],[month]]&amp;"1")),Table7[[#This Row],[day]]),"")</f>
        <v>43216</v>
      </c>
      <c r="P1295" s="195" t="s">
        <v>4720</v>
      </c>
      <c r="Q1295" s="195">
        <v>2018</v>
      </c>
      <c r="R1295" s="195" t="s">
        <v>3437</v>
      </c>
      <c r="S1295" s="195">
        <v>26</v>
      </c>
      <c r="T1295" s="195">
        <v>1321.9</v>
      </c>
      <c r="U1295" s="195">
        <v>2281</v>
      </c>
      <c r="V1295" s="195">
        <v>1276450</v>
      </c>
      <c r="X1295" s="260">
        <v>43298</v>
      </c>
      <c r="Y1295" t="s">
        <v>8406</v>
      </c>
      <c r="Z1295" s="260">
        <v>3</v>
      </c>
      <c r="AA1295">
        <v>1397</v>
      </c>
      <c r="AB1295" s="260" t="str">
        <f ca="1">IFERROR(IFERROR(VLOOKUP(Table_Merge1[[#This Row],[Column1]],Table11[#All],2,FALSE),LEFT(AB1296,8)&amp;IF(LEN((RIGHT(AB1296,2)+1))&lt;2,"0"&amp;(RIGHT(AB1296,2)+1),(RIGHT(AB1296,2)-1))),"")</f>
        <v>1397.04.26</v>
      </c>
      <c r="AC1295" s="259" t="str">
        <f ca="1">LEFT(Table_Merge1[[#This Row],[Column2]],4)</f>
        <v>1397</v>
      </c>
      <c r="AD1295" s="259" t="str">
        <f ca="1">RIGHT(LEFT(Table_Merge1[[#This Row],[Column2]],7),2)</f>
        <v>04</v>
      </c>
      <c r="AE1295" s="259" t="str">
        <f ca="1">RIGHT(Table_Merge1[[#This Row],[Column2]],2)</f>
        <v>26</v>
      </c>
      <c r="AF1295">
        <v>4</v>
      </c>
      <c r="AG1295">
        <v>26</v>
      </c>
      <c r="AH1295" s="260">
        <v>2018</v>
      </c>
      <c r="AI1295" t="s">
        <v>3443</v>
      </c>
      <c r="AJ1295" s="260">
        <v>17</v>
      </c>
      <c r="AK1295">
        <v>1243.6500000000001</v>
      </c>
      <c r="AL1295">
        <v>2074</v>
      </c>
      <c r="AM1295">
        <v>1198250</v>
      </c>
      <c r="AO1295">
        <v>42000</v>
      </c>
      <c r="AP1295" s="287">
        <f>IFERROR(IF(Table_Merge1[[#This Row],[LME Zinc stock]]*Table_Merge1[[#This Row],[Nima.مقدار]]=0,"",Table_Merge1[[#This Row],[LME Zinc stock]]*Table_Merge1[[#This Row],[Nima.مقدار]]),"")</f>
        <v>50326500000</v>
      </c>
      <c r="AQ1295" s="287">
        <f>IFERROR(IF(Table_Merge1[[#This Row],[LME Zinc 3-month]]*Table_Merge1[[#This Row],[Nima.مقدار]]=0,"",Table_Merge1[[#This Row],[LME Zinc 3-month]]*Table_Merge1[[#This Row],[Nima.مقدار]]),"")</f>
        <v>87108000</v>
      </c>
      <c r="AR1295" s="288" t="str">
        <f>IFERROR(IF(Table_Merge1[[#This Row],[LME Zinc stock]]*Table_Merge1[[#This Row],[Azad.Sell]]=0,"",Table_Merge1[[#This Row],[LME Zinc stock]]*Table_Merge1[[#This Row],[Azad.Sell]]),"")</f>
        <v/>
      </c>
      <c r="AS1295" s="288" t="str">
        <f>IFERROR(IF(Table_Merge1[[#This Row],[LME Zinc 3-month]]*Table_Merge1[[#This Row],[Azad.Sell]]=0,"",Table_Merge1[[#This Row],[LME Zinc 3-month]]*Table_Merge1[[#This Row],[Azad.Sell]]),"")</f>
        <v/>
      </c>
      <c r="AT1295"/>
    </row>
    <row r="1296" spans="1:46" x14ac:dyDescent="0.25">
      <c r="A1296" s="258">
        <v>42624</v>
      </c>
      <c r="B12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1395.06.21</v>
      </c>
      <c r="C1296" s="195">
        <f t="shared" ca="1" si="56"/>
        <v>1395</v>
      </c>
      <c r="D12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96" s="195">
        <f>_xlfn.NUMBERVALUE(RIGHT(Table11[[#This Row],[تاریخ شمسی]],2))</f>
        <v>21</v>
      </c>
      <c r="F12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06-21</v>
      </c>
      <c r="G1296" s="195" t="s">
        <v>1447</v>
      </c>
      <c r="L1296" s="259">
        <v>42624</v>
      </c>
      <c r="M1296">
        <v>35458</v>
      </c>
      <c r="O1296" s="283">
        <f>IFERROR(DATE(Table7[[#This Row],[year]],MONTH(DATEVALUE(Table7[[#This Row],[month]]&amp;"1")),Table7[[#This Row],[day]]),"")</f>
        <v>43215</v>
      </c>
      <c r="P1296" s="257" t="s">
        <v>4721</v>
      </c>
      <c r="Q1296" s="257">
        <v>2018</v>
      </c>
      <c r="R1296" s="257" t="s">
        <v>3437</v>
      </c>
      <c r="S1296" s="257">
        <v>25</v>
      </c>
      <c r="T1296" s="257">
        <v>1325.7</v>
      </c>
      <c r="U1296" s="257">
        <v>2363</v>
      </c>
      <c r="V1296" s="257">
        <v>1297550</v>
      </c>
      <c r="X1296" s="260">
        <v>43297</v>
      </c>
      <c r="Y1296" t="s">
        <v>8405</v>
      </c>
      <c r="Z1296" s="260">
        <v>3</v>
      </c>
      <c r="AA1296">
        <v>1397</v>
      </c>
      <c r="AB1296" s="260" t="str">
        <f ca="1">IFERROR(IFERROR(VLOOKUP(Table_Merge1[[#This Row],[Column1]],Table11[#All],2,FALSE),LEFT(AB1297,8)&amp;IF(LEN((RIGHT(AB1297,2)+1))&lt;2,"0"&amp;(RIGHT(AB1297,2)+1),(RIGHT(AB1297,2)-1))),"")</f>
        <v>1397.04.25</v>
      </c>
      <c r="AC1296" s="259" t="str">
        <f ca="1">LEFT(Table_Merge1[[#This Row],[Column2]],4)</f>
        <v>1397</v>
      </c>
      <c r="AD1296" s="259" t="str">
        <f ca="1">RIGHT(LEFT(Table_Merge1[[#This Row],[Column2]],7),2)</f>
        <v>04</v>
      </c>
      <c r="AE1296" s="259" t="str">
        <f ca="1">RIGHT(Table_Merge1[[#This Row],[Column2]],2)</f>
        <v>25</v>
      </c>
      <c r="AF1296">
        <v>4</v>
      </c>
      <c r="AG1296">
        <v>25</v>
      </c>
      <c r="AH1296" s="260">
        <v>2018</v>
      </c>
      <c r="AI1296" t="s">
        <v>3443</v>
      </c>
      <c r="AJ1296" s="260">
        <v>16</v>
      </c>
      <c r="AK1296">
        <v>1244.9000000000001</v>
      </c>
      <c r="AL1296">
        <v>2069</v>
      </c>
      <c r="AM1296">
        <v>1200025</v>
      </c>
      <c r="AO1296">
        <v>42000</v>
      </c>
      <c r="AP1296" s="287">
        <f>IFERROR(IF(Table_Merge1[[#This Row],[LME Zinc stock]]*Table_Merge1[[#This Row],[Nima.مقدار]]=0,"",Table_Merge1[[#This Row],[LME Zinc stock]]*Table_Merge1[[#This Row],[Nima.مقدار]]),"")</f>
        <v>50401050000</v>
      </c>
      <c r="AQ1296" s="287">
        <f>IFERROR(IF(Table_Merge1[[#This Row],[LME Zinc 3-month]]*Table_Merge1[[#This Row],[Nima.مقدار]]=0,"",Table_Merge1[[#This Row],[LME Zinc 3-month]]*Table_Merge1[[#This Row],[Nima.مقدار]]),"")</f>
        <v>86898000</v>
      </c>
      <c r="AR1296" s="288" t="str">
        <f>IFERROR(IF(Table_Merge1[[#This Row],[LME Zinc stock]]*Table_Merge1[[#This Row],[Azad.Sell]]=0,"",Table_Merge1[[#This Row],[LME Zinc stock]]*Table_Merge1[[#This Row],[Azad.Sell]]),"")</f>
        <v/>
      </c>
      <c r="AS1296" s="288" t="str">
        <f>IFERROR(IF(Table_Merge1[[#This Row],[LME Zinc 3-month]]*Table_Merge1[[#This Row],[Azad.Sell]]=0,"",Table_Merge1[[#This Row],[LME Zinc 3-month]]*Table_Merge1[[#This Row],[Azad.Sell]]),"")</f>
        <v/>
      </c>
      <c r="AT1296"/>
    </row>
    <row r="1297" spans="1:46" x14ac:dyDescent="0.25">
      <c r="A1297" s="258">
        <v>42626</v>
      </c>
      <c r="B12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1395.06.23</v>
      </c>
      <c r="C1297" s="195">
        <f t="shared" ca="1" si="56"/>
        <v>1395</v>
      </c>
      <c r="D12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97" s="195">
        <f>_xlfn.NUMBERVALUE(RIGHT(Table11[[#This Row],[تاریخ شمسی]],2))</f>
        <v>23</v>
      </c>
      <c r="F12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06-23</v>
      </c>
      <c r="G1297" s="195" t="s">
        <v>1448</v>
      </c>
      <c r="L1297" s="259">
        <v>42626</v>
      </c>
      <c r="M1297">
        <v>35621</v>
      </c>
      <c r="O1297" s="284">
        <f>IFERROR(DATE(Table7[[#This Row],[year]],MONTH(DATEVALUE(Table7[[#This Row],[month]]&amp;"1")),Table7[[#This Row],[day]]),"")</f>
        <v>43214</v>
      </c>
      <c r="P1297" s="195" t="s">
        <v>4722</v>
      </c>
      <c r="Q1297" s="195">
        <v>2018</v>
      </c>
      <c r="R1297" s="195" t="s">
        <v>3437</v>
      </c>
      <c r="S1297" s="195">
        <v>24</v>
      </c>
      <c r="T1297" s="195">
        <v>1327.35</v>
      </c>
      <c r="U1297" s="195">
        <v>2307</v>
      </c>
      <c r="V1297" s="195">
        <v>1310650</v>
      </c>
      <c r="X1297" s="260">
        <v>43294</v>
      </c>
      <c r="Z1297" s="260">
        <v>3</v>
      </c>
      <c r="AB1297" s="260" t="str">
        <f ca="1">IFERROR(IFERROR(VLOOKUP(Table_Merge1[[#This Row],[Column1]],Table11[#All],2,FALSE),LEFT(AB1298,8)&amp;IF(LEN((RIGHT(AB1298,2)+1))&lt;2,"0"&amp;(RIGHT(AB1298,2)+1),(RIGHT(AB1298,2)-1))),"")</f>
        <v>1397.04.20</v>
      </c>
      <c r="AC1297" s="259" t="str">
        <f ca="1">LEFT(Table_Merge1[[#This Row],[Column2]],4)</f>
        <v>1397</v>
      </c>
      <c r="AD1297" s="259" t="str">
        <f ca="1">RIGHT(LEFT(Table_Merge1[[#This Row],[Column2]],7),2)</f>
        <v>04</v>
      </c>
      <c r="AE1297" s="259" t="str">
        <f ca="1">RIGHT(Table_Merge1[[#This Row],[Column2]],2)</f>
        <v>20</v>
      </c>
      <c r="AH1297" s="260">
        <v>2018</v>
      </c>
      <c r="AI1297" t="s">
        <v>3443</v>
      </c>
      <c r="AJ1297" s="260">
        <v>13</v>
      </c>
      <c r="AK1297">
        <v>1240.5</v>
      </c>
      <c r="AL1297">
        <v>2065.5</v>
      </c>
      <c r="AM1297">
        <v>1207600</v>
      </c>
      <c r="AP1297" s="287" t="str">
        <f>IFERROR(IF(Table_Merge1[[#This Row],[LME Zinc stock]]*Table_Merge1[[#This Row],[Nima.مقدار]]=0,"",Table_Merge1[[#This Row],[LME Zinc stock]]*Table_Merge1[[#This Row],[Nima.مقدار]]),"")</f>
        <v/>
      </c>
      <c r="AQ1297" s="287" t="str">
        <f>IFERROR(IF(Table_Merge1[[#This Row],[LME Zinc 3-month]]*Table_Merge1[[#This Row],[Nima.مقدار]]=0,"",Table_Merge1[[#This Row],[LME Zinc 3-month]]*Table_Merge1[[#This Row],[Nima.مقدار]]),"")</f>
        <v/>
      </c>
      <c r="AR1297" s="288" t="str">
        <f>IFERROR(IF(Table_Merge1[[#This Row],[LME Zinc stock]]*Table_Merge1[[#This Row],[Azad.Sell]]=0,"",Table_Merge1[[#This Row],[LME Zinc stock]]*Table_Merge1[[#This Row],[Azad.Sell]]),"")</f>
        <v/>
      </c>
      <c r="AS1297" s="288" t="str">
        <f>IFERROR(IF(Table_Merge1[[#This Row],[LME Zinc 3-month]]*Table_Merge1[[#This Row],[Azad.Sell]]=0,"",Table_Merge1[[#This Row],[LME Zinc 3-month]]*Table_Merge1[[#This Row],[Azad.Sell]]),"")</f>
        <v/>
      </c>
      <c r="AT1297"/>
    </row>
    <row r="1298" spans="1:46" x14ac:dyDescent="0.25">
      <c r="A1298" s="258">
        <v>42627</v>
      </c>
      <c r="B12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1395.06.24</v>
      </c>
      <c r="C1298" s="195">
        <f t="shared" ca="1" si="56"/>
        <v>1395</v>
      </c>
      <c r="D12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98" s="195">
        <f>_xlfn.NUMBERVALUE(RIGHT(Table11[[#This Row],[تاریخ شمسی]],2))</f>
        <v>24</v>
      </c>
      <c r="F12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06-24</v>
      </c>
      <c r="G1298" s="195" t="s">
        <v>1449</v>
      </c>
      <c r="L1298" s="259">
        <v>42627</v>
      </c>
      <c r="M1298">
        <v>35658</v>
      </c>
      <c r="O1298" s="283">
        <f>IFERROR(DATE(Table7[[#This Row],[year]],MONTH(DATEVALUE(Table7[[#This Row],[month]]&amp;"1")),Table7[[#This Row],[day]]),"")</f>
        <v>43213</v>
      </c>
      <c r="P1298" s="257" t="s">
        <v>4723</v>
      </c>
      <c r="Q1298" s="257">
        <v>2018</v>
      </c>
      <c r="R1298" s="257" t="s">
        <v>3437</v>
      </c>
      <c r="S1298" s="257">
        <v>23</v>
      </c>
      <c r="T1298" s="257">
        <v>1328</v>
      </c>
      <c r="U1298" s="257">
        <v>2342</v>
      </c>
      <c r="V1298" s="257">
        <v>1319300</v>
      </c>
      <c r="X1298" s="260">
        <v>43293</v>
      </c>
      <c r="Y1298" t="s">
        <v>8404</v>
      </c>
      <c r="Z1298" s="260">
        <v>3</v>
      </c>
      <c r="AA1298">
        <v>1397</v>
      </c>
      <c r="AB1298" s="260" t="str">
        <f ca="1">IFERROR(IFERROR(VLOOKUP(Table_Merge1[[#This Row],[Column1]],Table11[#All],2,FALSE),LEFT(AB1299,8)&amp;IF(LEN((RIGHT(AB1299,2)+1))&lt;2,"0"&amp;(RIGHT(AB1299,2)+1),(RIGHT(AB1299,2)-1))),"")</f>
        <v>1397.04.21</v>
      </c>
      <c r="AC1298" s="259" t="str">
        <f ca="1">LEFT(Table_Merge1[[#This Row],[Column2]],4)</f>
        <v>1397</v>
      </c>
      <c r="AD1298" s="259" t="str">
        <f ca="1">RIGHT(LEFT(Table_Merge1[[#This Row],[Column2]],7),2)</f>
        <v>04</v>
      </c>
      <c r="AE1298" s="259" t="str">
        <f ca="1">RIGHT(Table_Merge1[[#This Row],[Column2]],2)</f>
        <v>21</v>
      </c>
      <c r="AF1298">
        <v>4</v>
      </c>
      <c r="AG1298">
        <v>21</v>
      </c>
      <c r="AH1298" s="260">
        <v>2018</v>
      </c>
      <c r="AI1298" t="s">
        <v>3443</v>
      </c>
      <c r="AJ1298" s="260">
        <v>12</v>
      </c>
      <c r="AK1298">
        <v>1244.8499999999999</v>
      </c>
      <c r="AL1298">
        <v>2074</v>
      </c>
      <c r="AM1298">
        <v>1209225</v>
      </c>
      <c r="AO1298">
        <v>42000</v>
      </c>
      <c r="AP1298" s="287">
        <f>IFERROR(IF(Table_Merge1[[#This Row],[LME Zinc stock]]*Table_Merge1[[#This Row],[Nima.مقدار]]=0,"",Table_Merge1[[#This Row],[LME Zinc stock]]*Table_Merge1[[#This Row],[Nima.مقدار]]),"")</f>
        <v>50787450000</v>
      </c>
      <c r="AQ1298" s="287">
        <f>IFERROR(IF(Table_Merge1[[#This Row],[LME Zinc 3-month]]*Table_Merge1[[#This Row],[Nima.مقدار]]=0,"",Table_Merge1[[#This Row],[LME Zinc 3-month]]*Table_Merge1[[#This Row],[Nima.مقدار]]),"")</f>
        <v>87108000</v>
      </c>
      <c r="AR1298" s="288" t="str">
        <f>IFERROR(IF(Table_Merge1[[#This Row],[LME Zinc stock]]*Table_Merge1[[#This Row],[Azad.Sell]]=0,"",Table_Merge1[[#This Row],[LME Zinc stock]]*Table_Merge1[[#This Row],[Azad.Sell]]),"")</f>
        <v/>
      </c>
      <c r="AS1298" s="288" t="str">
        <f>IFERROR(IF(Table_Merge1[[#This Row],[LME Zinc 3-month]]*Table_Merge1[[#This Row],[Azad.Sell]]=0,"",Table_Merge1[[#This Row],[LME Zinc 3-month]]*Table_Merge1[[#This Row],[Azad.Sell]]),"")</f>
        <v/>
      </c>
      <c r="AT1298"/>
    </row>
    <row r="1299" spans="1:46" x14ac:dyDescent="0.25">
      <c r="A1299" s="258">
        <v>42628</v>
      </c>
      <c r="B12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1395.06.25</v>
      </c>
      <c r="C1299" s="195">
        <f t="shared" ca="1" si="56"/>
        <v>1395</v>
      </c>
      <c r="D12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299" s="195">
        <f>_xlfn.NUMBERVALUE(RIGHT(Table11[[#This Row],[تاریخ شمسی]],2))</f>
        <v>25</v>
      </c>
      <c r="F12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06-25</v>
      </c>
      <c r="G1299" s="195" t="s">
        <v>1450</v>
      </c>
      <c r="L1299" s="259">
        <v>42628</v>
      </c>
      <c r="M1299">
        <v>35632</v>
      </c>
      <c r="O1299" s="284">
        <f>IFERROR(DATE(Table7[[#This Row],[year]],MONTH(DATEVALUE(Table7[[#This Row],[month]]&amp;"1")),Table7[[#This Row],[day]]),"")</f>
        <v>43210</v>
      </c>
      <c r="P1299" s="195" t="s">
        <v>4724</v>
      </c>
      <c r="Q1299" s="195">
        <v>2018</v>
      </c>
      <c r="R1299" s="195" t="s">
        <v>3437</v>
      </c>
      <c r="S1299" s="195">
        <v>20</v>
      </c>
      <c r="T1299" s="195">
        <v>1340.15</v>
      </c>
      <c r="U1299" s="195">
        <v>2270</v>
      </c>
      <c r="V1299" s="195">
        <v>1323425</v>
      </c>
      <c r="X1299" s="260">
        <v>43292</v>
      </c>
      <c r="Y1299" t="s">
        <v>8403</v>
      </c>
      <c r="Z1299" s="260">
        <v>3</v>
      </c>
      <c r="AA1299">
        <v>1397</v>
      </c>
      <c r="AB1299" s="260" t="str">
        <f ca="1">IFERROR(IFERROR(VLOOKUP(Table_Merge1[[#This Row],[Column1]],Table11[#All],2,FALSE),LEFT(AB1300,8)&amp;IF(LEN((RIGHT(AB1300,2)+1))&lt;2,"0"&amp;(RIGHT(AB1300,2)+1),(RIGHT(AB1300,2)-1))),"")</f>
        <v>1397.04.20</v>
      </c>
      <c r="AC1299" s="259" t="str">
        <f ca="1">LEFT(Table_Merge1[[#This Row],[Column2]],4)</f>
        <v>1397</v>
      </c>
      <c r="AD1299" s="259" t="str">
        <f ca="1">RIGHT(LEFT(Table_Merge1[[#This Row],[Column2]],7),2)</f>
        <v>04</v>
      </c>
      <c r="AE1299" s="259" t="str">
        <f ca="1">RIGHT(Table_Merge1[[#This Row],[Column2]],2)</f>
        <v>20</v>
      </c>
      <c r="AF1299">
        <v>4</v>
      </c>
      <c r="AG1299">
        <v>20</v>
      </c>
      <c r="AH1299" s="260">
        <v>2018</v>
      </c>
      <c r="AI1299" t="s">
        <v>3443</v>
      </c>
      <c r="AJ1299" s="260">
        <v>11</v>
      </c>
      <c r="AK1299">
        <v>1250</v>
      </c>
      <c r="AL1299">
        <v>2097</v>
      </c>
      <c r="AM1299">
        <v>1212125</v>
      </c>
      <c r="AO1299">
        <v>42000</v>
      </c>
      <c r="AP1299" s="287">
        <f>IFERROR(IF(Table_Merge1[[#This Row],[LME Zinc stock]]*Table_Merge1[[#This Row],[Nima.مقدار]]=0,"",Table_Merge1[[#This Row],[LME Zinc stock]]*Table_Merge1[[#This Row],[Nima.مقدار]]),"")</f>
        <v>50909250000</v>
      </c>
      <c r="AQ1299" s="287">
        <f>IFERROR(IF(Table_Merge1[[#This Row],[LME Zinc 3-month]]*Table_Merge1[[#This Row],[Nima.مقدار]]=0,"",Table_Merge1[[#This Row],[LME Zinc 3-month]]*Table_Merge1[[#This Row],[Nima.مقدار]]),"")</f>
        <v>88074000</v>
      </c>
      <c r="AR1299" s="288" t="str">
        <f>IFERROR(IF(Table_Merge1[[#This Row],[LME Zinc stock]]*Table_Merge1[[#This Row],[Azad.Sell]]=0,"",Table_Merge1[[#This Row],[LME Zinc stock]]*Table_Merge1[[#This Row],[Azad.Sell]]),"")</f>
        <v/>
      </c>
      <c r="AS1299" s="288" t="str">
        <f>IFERROR(IF(Table_Merge1[[#This Row],[LME Zinc 3-month]]*Table_Merge1[[#This Row],[Azad.Sell]]=0,"",Table_Merge1[[#This Row],[LME Zinc 3-month]]*Table_Merge1[[#This Row],[Azad.Sell]]),"")</f>
        <v/>
      </c>
      <c r="AT1299"/>
    </row>
    <row r="1300" spans="1:46" x14ac:dyDescent="0.25">
      <c r="A1300" s="258">
        <v>42630</v>
      </c>
      <c r="B13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1395.06.27</v>
      </c>
      <c r="C1300" s="195">
        <f t="shared" ca="1" si="56"/>
        <v>1395</v>
      </c>
      <c r="D13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300" s="195">
        <f>_xlfn.NUMBERVALUE(RIGHT(Table11[[#This Row],[تاریخ شمسی]],2))</f>
        <v>27</v>
      </c>
      <c r="F13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06-27</v>
      </c>
      <c r="G1300" s="195" t="s">
        <v>1451</v>
      </c>
      <c r="L1300" s="259">
        <v>42630</v>
      </c>
      <c r="M1300">
        <v>35533</v>
      </c>
      <c r="O1300" s="283">
        <f>IFERROR(DATE(Table7[[#This Row],[year]],MONTH(DATEVALUE(Table7[[#This Row],[month]]&amp;"1")),Table7[[#This Row],[day]]),"")</f>
        <v>43209</v>
      </c>
      <c r="P1300" s="257" t="s">
        <v>4725</v>
      </c>
      <c r="Q1300" s="257">
        <v>2018</v>
      </c>
      <c r="R1300" s="257" t="s">
        <v>3437</v>
      </c>
      <c r="S1300" s="257">
        <v>19</v>
      </c>
      <c r="T1300" s="257">
        <v>1347.9</v>
      </c>
      <c r="U1300" s="257">
        <v>2238</v>
      </c>
      <c r="V1300" s="257">
        <v>1325725</v>
      </c>
      <c r="X1300" s="260">
        <v>43291</v>
      </c>
      <c r="Y1300" t="s">
        <v>8402</v>
      </c>
      <c r="Z1300" s="260">
        <v>3</v>
      </c>
      <c r="AA1300">
        <v>1397</v>
      </c>
      <c r="AB1300" s="260" t="str">
        <f ca="1">IFERROR(IFERROR(VLOOKUP(Table_Merge1[[#This Row],[Column1]],Table11[#All],2,FALSE),LEFT(AB1301,8)&amp;IF(LEN((RIGHT(AB1301,2)+1))&lt;2,"0"&amp;(RIGHT(AB1301,2)+1),(RIGHT(AB1301,2)-1))),"")</f>
        <v>1397.04.19</v>
      </c>
      <c r="AC1300" s="259" t="str">
        <f ca="1">LEFT(Table_Merge1[[#This Row],[Column2]],4)</f>
        <v>1397</v>
      </c>
      <c r="AD1300" s="259" t="str">
        <f ca="1">RIGHT(LEFT(Table_Merge1[[#This Row],[Column2]],7),2)</f>
        <v>04</v>
      </c>
      <c r="AE1300" s="259" t="str">
        <f ca="1">RIGHT(Table_Merge1[[#This Row],[Column2]],2)</f>
        <v>19</v>
      </c>
      <c r="AF1300">
        <v>4</v>
      </c>
      <c r="AG1300">
        <v>19</v>
      </c>
      <c r="AH1300" s="260">
        <v>2018</v>
      </c>
      <c r="AI1300" t="s">
        <v>3443</v>
      </c>
      <c r="AJ1300" s="260">
        <v>10</v>
      </c>
      <c r="AK1300">
        <v>1253.7</v>
      </c>
      <c r="AL1300">
        <v>2077</v>
      </c>
      <c r="AM1300">
        <v>1209275</v>
      </c>
      <c r="AO1300">
        <v>42000</v>
      </c>
      <c r="AP1300" s="287">
        <f>IFERROR(IF(Table_Merge1[[#This Row],[LME Zinc stock]]*Table_Merge1[[#This Row],[Nima.مقدار]]=0,"",Table_Merge1[[#This Row],[LME Zinc stock]]*Table_Merge1[[#This Row],[Nima.مقدار]]),"")</f>
        <v>50789550000</v>
      </c>
      <c r="AQ1300" s="287">
        <f>IFERROR(IF(Table_Merge1[[#This Row],[LME Zinc 3-month]]*Table_Merge1[[#This Row],[Nima.مقدار]]=0,"",Table_Merge1[[#This Row],[LME Zinc 3-month]]*Table_Merge1[[#This Row],[Nima.مقدار]]),"")</f>
        <v>87234000</v>
      </c>
      <c r="AR1300" s="288" t="str">
        <f>IFERROR(IF(Table_Merge1[[#This Row],[LME Zinc stock]]*Table_Merge1[[#This Row],[Azad.Sell]]=0,"",Table_Merge1[[#This Row],[LME Zinc stock]]*Table_Merge1[[#This Row],[Azad.Sell]]),"")</f>
        <v/>
      </c>
      <c r="AS1300" s="288" t="str">
        <f>IFERROR(IF(Table_Merge1[[#This Row],[LME Zinc 3-month]]*Table_Merge1[[#This Row],[Azad.Sell]]=0,"",Table_Merge1[[#This Row],[LME Zinc 3-month]]*Table_Merge1[[#This Row],[Azad.Sell]]),"")</f>
        <v/>
      </c>
      <c r="AT1300"/>
    </row>
    <row r="1301" spans="1:46" x14ac:dyDescent="0.25">
      <c r="A1301" s="258">
        <v>42631</v>
      </c>
      <c r="B13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1395.06.28</v>
      </c>
      <c r="C1301" s="195">
        <f t="shared" ca="1" si="56"/>
        <v>1395</v>
      </c>
      <c r="D13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301" s="195">
        <f>_xlfn.NUMBERVALUE(RIGHT(Table11[[#This Row],[تاریخ شمسی]],2))</f>
        <v>28</v>
      </c>
      <c r="F13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06-28</v>
      </c>
      <c r="G1301" s="195" t="s">
        <v>1452</v>
      </c>
      <c r="L1301" s="259">
        <v>42631</v>
      </c>
      <c r="M1301">
        <v>35678</v>
      </c>
      <c r="O1301" s="284">
        <f>IFERROR(DATE(Table7[[#This Row],[year]],MONTH(DATEVALUE(Table7[[#This Row],[month]]&amp;"1")),Table7[[#This Row],[day]]),"")</f>
        <v>43208</v>
      </c>
      <c r="P1301" s="195" t="s">
        <v>4726</v>
      </c>
      <c r="Q1301" s="195">
        <v>2018</v>
      </c>
      <c r="R1301" s="195" t="s">
        <v>3437</v>
      </c>
      <c r="S1301" s="195">
        <v>18</v>
      </c>
      <c r="T1301" s="195">
        <v>1346.55</v>
      </c>
      <c r="U1301" s="195" t="s">
        <v>3621</v>
      </c>
      <c r="V1301" s="195" t="s">
        <v>3621</v>
      </c>
      <c r="X1301" s="260">
        <v>43290</v>
      </c>
      <c r="Y1301" t="s">
        <v>8401</v>
      </c>
      <c r="Z1301" s="260">
        <v>3</v>
      </c>
      <c r="AA1301">
        <v>1397</v>
      </c>
      <c r="AB1301" s="260" t="str">
        <f ca="1">IFERROR(IFERROR(VLOOKUP(Table_Merge1[[#This Row],[Column1]],Table11[#All],2,FALSE),LEFT(AB1302,8)&amp;IF(LEN((RIGHT(AB1302,2)+1))&lt;2,"0"&amp;(RIGHT(AB1302,2)+1),(RIGHT(AB1302,2)-1))),"")</f>
        <v>1397.04.18</v>
      </c>
      <c r="AC1301" s="259" t="str">
        <f ca="1">LEFT(Table_Merge1[[#This Row],[Column2]],4)</f>
        <v>1397</v>
      </c>
      <c r="AD1301" s="259" t="str">
        <f ca="1">RIGHT(LEFT(Table_Merge1[[#This Row],[Column2]],7),2)</f>
        <v>04</v>
      </c>
      <c r="AE1301" s="259" t="str">
        <f ca="1">RIGHT(Table_Merge1[[#This Row],[Column2]],2)</f>
        <v>18</v>
      </c>
      <c r="AF1301">
        <v>4</v>
      </c>
      <c r="AG1301">
        <v>18</v>
      </c>
      <c r="AH1301" s="260">
        <v>2018</v>
      </c>
      <c r="AI1301" t="s">
        <v>3443</v>
      </c>
      <c r="AJ1301" s="260">
        <v>9</v>
      </c>
      <c r="AK1301">
        <v>1262.5999999999999</v>
      </c>
      <c r="AL1301">
        <v>2031</v>
      </c>
      <c r="AM1301">
        <v>1208400</v>
      </c>
      <c r="AO1301">
        <v>42000</v>
      </c>
      <c r="AP1301" s="287">
        <f>IFERROR(IF(Table_Merge1[[#This Row],[LME Zinc stock]]*Table_Merge1[[#This Row],[Nima.مقدار]]=0,"",Table_Merge1[[#This Row],[LME Zinc stock]]*Table_Merge1[[#This Row],[Nima.مقدار]]),"")</f>
        <v>50752800000</v>
      </c>
      <c r="AQ1301" s="287">
        <f>IFERROR(IF(Table_Merge1[[#This Row],[LME Zinc 3-month]]*Table_Merge1[[#This Row],[Nima.مقدار]]=0,"",Table_Merge1[[#This Row],[LME Zinc 3-month]]*Table_Merge1[[#This Row],[Nima.مقدار]]),"")</f>
        <v>85302000</v>
      </c>
      <c r="AR1301" s="288" t="str">
        <f>IFERROR(IF(Table_Merge1[[#This Row],[LME Zinc stock]]*Table_Merge1[[#This Row],[Azad.Sell]]=0,"",Table_Merge1[[#This Row],[LME Zinc stock]]*Table_Merge1[[#This Row],[Azad.Sell]]),"")</f>
        <v/>
      </c>
      <c r="AS1301" s="288" t="str">
        <f>IFERROR(IF(Table_Merge1[[#This Row],[LME Zinc 3-month]]*Table_Merge1[[#This Row],[Azad.Sell]]=0,"",Table_Merge1[[#This Row],[LME Zinc 3-month]]*Table_Merge1[[#This Row],[Azad.Sell]]),"")</f>
        <v/>
      </c>
      <c r="AT1301"/>
    </row>
    <row r="1302" spans="1:46" x14ac:dyDescent="0.25">
      <c r="A1302" s="258">
        <v>42632</v>
      </c>
      <c r="B13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1395.06.29</v>
      </c>
      <c r="C1302" s="195">
        <f t="shared" ca="1" si="56"/>
        <v>1395</v>
      </c>
      <c r="D13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302" s="195">
        <f>_xlfn.NUMBERVALUE(RIGHT(Table11[[#This Row],[تاریخ شمسی]],2))</f>
        <v>29</v>
      </c>
      <c r="F13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06-29</v>
      </c>
      <c r="G1302" s="195" t="s">
        <v>1453</v>
      </c>
      <c r="L1302" s="259">
        <v>42632</v>
      </c>
      <c r="M1302">
        <v>35634</v>
      </c>
      <c r="O1302" s="283">
        <f>IFERROR(DATE(Table7[[#This Row],[year]],MONTH(DATEVALUE(Table7[[#This Row],[month]]&amp;"1")),Table7[[#This Row],[day]]),"")</f>
        <v>43207</v>
      </c>
      <c r="P1302" s="257" t="s">
        <v>4727</v>
      </c>
      <c r="Q1302" s="257">
        <v>2018</v>
      </c>
      <c r="R1302" s="257" t="s">
        <v>3437</v>
      </c>
      <c r="S1302" s="257">
        <v>17</v>
      </c>
      <c r="T1302" s="257">
        <v>1342.95</v>
      </c>
      <c r="U1302" s="257">
        <v>2226</v>
      </c>
      <c r="V1302" s="257">
        <v>1341375</v>
      </c>
      <c r="X1302" s="260">
        <v>43287</v>
      </c>
      <c r="Z1302" s="260">
        <v>3</v>
      </c>
      <c r="AB1302" s="260" t="str">
        <f ca="1">IFERROR(IFERROR(VLOOKUP(Table_Merge1[[#This Row],[Column1]],Table11[#All],2,FALSE),LEFT(AB1303,8)&amp;IF(LEN((RIGHT(AB1303,2)+1))&lt;2,"0"&amp;(RIGHT(AB1303,2)+1),(RIGHT(AB1303,2)-1))),"")</f>
        <v>1397.04.13</v>
      </c>
      <c r="AC1302" s="259" t="str">
        <f ca="1">LEFT(Table_Merge1[[#This Row],[Column2]],4)</f>
        <v>1397</v>
      </c>
      <c r="AD1302" s="259" t="str">
        <f ca="1">RIGHT(LEFT(Table_Merge1[[#This Row],[Column2]],7),2)</f>
        <v>04</v>
      </c>
      <c r="AE1302" s="259" t="str">
        <f ca="1">RIGHT(Table_Merge1[[#This Row],[Column2]],2)</f>
        <v>13</v>
      </c>
      <c r="AH1302" s="260">
        <v>2018</v>
      </c>
      <c r="AI1302" t="s">
        <v>3443</v>
      </c>
      <c r="AJ1302" s="260">
        <v>6</v>
      </c>
      <c r="AK1302">
        <v>1254.2</v>
      </c>
      <c r="AL1302">
        <v>2025</v>
      </c>
      <c r="AM1302">
        <v>1203975</v>
      </c>
      <c r="AP1302" s="287" t="str">
        <f>IFERROR(IF(Table_Merge1[[#This Row],[LME Zinc stock]]*Table_Merge1[[#This Row],[Nima.مقدار]]=0,"",Table_Merge1[[#This Row],[LME Zinc stock]]*Table_Merge1[[#This Row],[Nima.مقدار]]),"")</f>
        <v/>
      </c>
      <c r="AQ1302" s="287" t="str">
        <f>IFERROR(IF(Table_Merge1[[#This Row],[LME Zinc 3-month]]*Table_Merge1[[#This Row],[Nima.مقدار]]=0,"",Table_Merge1[[#This Row],[LME Zinc 3-month]]*Table_Merge1[[#This Row],[Nima.مقدار]]),"")</f>
        <v/>
      </c>
      <c r="AR1302" s="288" t="str">
        <f>IFERROR(IF(Table_Merge1[[#This Row],[LME Zinc stock]]*Table_Merge1[[#This Row],[Azad.Sell]]=0,"",Table_Merge1[[#This Row],[LME Zinc stock]]*Table_Merge1[[#This Row],[Azad.Sell]]),"")</f>
        <v/>
      </c>
      <c r="AS1302" s="288" t="str">
        <f>IFERROR(IF(Table_Merge1[[#This Row],[LME Zinc 3-month]]*Table_Merge1[[#This Row],[Azad.Sell]]=0,"",Table_Merge1[[#This Row],[LME Zinc 3-month]]*Table_Merge1[[#This Row],[Azad.Sell]]),"")</f>
        <v/>
      </c>
      <c r="AT1302"/>
    </row>
    <row r="1303" spans="1:46" x14ac:dyDescent="0.25">
      <c r="A1303" s="258">
        <v>42634</v>
      </c>
      <c r="B13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1395.06.31</v>
      </c>
      <c r="C1303" s="195">
        <f t="shared" ca="1" si="56"/>
        <v>1395</v>
      </c>
      <c r="D13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303" s="195">
        <f>_xlfn.NUMBERVALUE(RIGHT(Table11[[#This Row],[تاریخ شمسی]],2))</f>
        <v>31</v>
      </c>
      <c r="F13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06-31</v>
      </c>
      <c r="G1303" s="195" t="s">
        <v>1454</v>
      </c>
      <c r="L1303" s="259">
        <v>42634</v>
      </c>
      <c r="M1303">
        <v>35559</v>
      </c>
      <c r="O1303" s="284">
        <f>IFERROR(DATE(Table7[[#This Row],[year]],MONTH(DATEVALUE(Table7[[#This Row],[month]]&amp;"1")),Table7[[#This Row],[day]]),"")</f>
        <v>43206</v>
      </c>
      <c r="P1303" s="195" t="s">
        <v>4728</v>
      </c>
      <c r="Q1303" s="195">
        <v>2018</v>
      </c>
      <c r="R1303" s="195" t="s">
        <v>3437</v>
      </c>
      <c r="S1303" s="195">
        <v>16</v>
      </c>
      <c r="T1303" s="195">
        <v>1344.4</v>
      </c>
      <c r="U1303" s="195">
        <v>2248</v>
      </c>
      <c r="V1303" s="195">
        <v>1349950</v>
      </c>
      <c r="X1303" s="260">
        <v>43286</v>
      </c>
      <c r="Y1303" t="s">
        <v>8400</v>
      </c>
      <c r="Z1303" s="260">
        <v>3</v>
      </c>
      <c r="AA1303">
        <v>1397</v>
      </c>
      <c r="AB1303" s="260" t="str">
        <f ca="1">IFERROR(IFERROR(VLOOKUP(Table_Merge1[[#This Row],[Column1]],Table11[#All],2,FALSE),LEFT(AB1304,8)&amp;IF(LEN((RIGHT(AB1304,2)+1))&lt;2,"0"&amp;(RIGHT(AB1304,2)+1),(RIGHT(AB1304,2)-1))),"")</f>
        <v>1397.04.14</v>
      </c>
      <c r="AC1303" s="259" t="str">
        <f ca="1">LEFT(Table_Merge1[[#This Row],[Column2]],4)</f>
        <v>1397</v>
      </c>
      <c r="AD1303" s="259" t="str">
        <f ca="1">RIGHT(LEFT(Table_Merge1[[#This Row],[Column2]],7),2)</f>
        <v>04</v>
      </c>
      <c r="AE1303" s="259" t="str">
        <f ca="1">RIGHT(Table_Merge1[[#This Row],[Column2]],2)</f>
        <v>14</v>
      </c>
      <c r="AF1303">
        <v>4</v>
      </c>
      <c r="AG1303">
        <v>14</v>
      </c>
      <c r="AH1303" s="260">
        <v>2018</v>
      </c>
      <c r="AI1303" t="s">
        <v>3443</v>
      </c>
      <c r="AJ1303" s="260">
        <v>5</v>
      </c>
      <c r="AK1303">
        <v>1252.5</v>
      </c>
      <c r="AL1303">
        <v>2025</v>
      </c>
      <c r="AM1303">
        <v>1198875</v>
      </c>
      <c r="AO1303">
        <v>42000</v>
      </c>
      <c r="AP1303" s="287">
        <f>IFERROR(IF(Table_Merge1[[#This Row],[LME Zinc stock]]*Table_Merge1[[#This Row],[Nima.مقدار]]=0,"",Table_Merge1[[#This Row],[LME Zinc stock]]*Table_Merge1[[#This Row],[Nima.مقدار]]),"")</f>
        <v>50352750000</v>
      </c>
      <c r="AQ1303" s="287">
        <f>IFERROR(IF(Table_Merge1[[#This Row],[LME Zinc 3-month]]*Table_Merge1[[#This Row],[Nima.مقدار]]=0,"",Table_Merge1[[#This Row],[LME Zinc 3-month]]*Table_Merge1[[#This Row],[Nima.مقدار]]),"")</f>
        <v>85050000</v>
      </c>
      <c r="AR1303" s="288" t="str">
        <f>IFERROR(IF(Table_Merge1[[#This Row],[LME Zinc stock]]*Table_Merge1[[#This Row],[Azad.Sell]]=0,"",Table_Merge1[[#This Row],[LME Zinc stock]]*Table_Merge1[[#This Row],[Azad.Sell]]),"")</f>
        <v/>
      </c>
      <c r="AS1303" s="288" t="str">
        <f>IFERROR(IF(Table_Merge1[[#This Row],[LME Zinc 3-month]]*Table_Merge1[[#This Row],[Azad.Sell]]=0,"",Table_Merge1[[#This Row],[LME Zinc 3-month]]*Table_Merge1[[#This Row],[Azad.Sell]]),"")</f>
        <v/>
      </c>
      <c r="AT1303"/>
    </row>
    <row r="1304" spans="1:46" x14ac:dyDescent="0.25">
      <c r="A1304" s="258">
        <v>42635</v>
      </c>
      <c r="B13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1395.07.01</v>
      </c>
      <c r="C1304" s="195">
        <f t="shared" ca="1" si="56"/>
        <v>1395</v>
      </c>
      <c r="D13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04" s="195">
        <f>_xlfn.NUMBERVALUE(RIGHT(Table11[[#This Row],[تاریخ شمسی]],2))</f>
        <v>1</v>
      </c>
      <c r="F13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07-01</v>
      </c>
      <c r="G1304" s="195" t="s">
        <v>1455</v>
      </c>
      <c r="L1304" s="259">
        <v>42635</v>
      </c>
      <c r="M1304">
        <v>35522</v>
      </c>
      <c r="O1304" s="283">
        <f>IFERROR(DATE(Table7[[#This Row],[year]],MONTH(DATEVALUE(Table7[[#This Row],[month]]&amp;"1")),Table7[[#This Row],[day]]),"")</f>
        <v>43203</v>
      </c>
      <c r="P1304" s="257" t="s">
        <v>4729</v>
      </c>
      <c r="Q1304" s="257">
        <v>2018</v>
      </c>
      <c r="R1304" s="257" t="s">
        <v>3437</v>
      </c>
      <c r="S1304" s="257">
        <v>13</v>
      </c>
      <c r="T1304" s="257">
        <v>1340.75</v>
      </c>
      <c r="U1304" s="257">
        <v>2206</v>
      </c>
      <c r="V1304" s="257">
        <v>1362750</v>
      </c>
      <c r="X1304" s="260">
        <v>43285</v>
      </c>
      <c r="Y1304" t="s">
        <v>8399</v>
      </c>
      <c r="Z1304" s="260">
        <v>3</v>
      </c>
      <c r="AA1304">
        <v>1397</v>
      </c>
      <c r="AB1304" s="260" t="str">
        <f ca="1">IFERROR(IFERROR(VLOOKUP(Table_Merge1[[#This Row],[Column1]],Table11[#All],2,FALSE),LEFT(AB1305,8)&amp;IF(LEN((RIGHT(AB1305,2)+1))&lt;2,"0"&amp;(RIGHT(AB1305,2)+1),(RIGHT(AB1305,2)-1))),"")</f>
        <v>1397.04.13</v>
      </c>
      <c r="AC1304" s="259" t="str">
        <f ca="1">LEFT(Table_Merge1[[#This Row],[Column2]],4)</f>
        <v>1397</v>
      </c>
      <c r="AD1304" s="259" t="str">
        <f ca="1">RIGHT(LEFT(Table_Merge1[[#This Row],[Column2]],7),2)</f>
        <v>04</v>
      </c>
      <c r="AE1304" s="259" t="str">
        <f ca="1">RIGHT(Table_Merge1[[#This Row],[Column2]],2)</f>
        <v>13</v>
      </c>
      <c r="AF1304">
        <v>4</v>
      </c>
      <c r="AG1304">
        <v>13</v>
      </c>
      <c r="AH1304" s="260">
        <v>2018</v>
      </c>
      <c r="AI1304" t="s">
        <v>3443</v>
      </c>
      <c r="AJ1304" s="260">
        <v>4</v>
      </c>
      <c r="AK1304">
        <v>1256.9000000000001</v>
      </c>
      <c r="AL1304">
        <v>2065</v>
      </c>
      <c r="AM1304">
        <v>1175075</v>
      </c>
      <c r="AO1304">
        <v>42000</v>
      </c>
      <c r="AP1304" s="287">
        <f>IFERROR(IF(Table_Merge1[[#This Row],[LME Zinc stock]]*Table_Merge1[[#This Row],[Nima.مقدار]]=0,"",Table_Merge1[[#This Row],[LME Zinc stock]]*Table_Merge1[[#This Row],[Nima.مقدار]]),"")</f>
        <v>49353150000</v>
      </c>
      <c r="AQ1304" s="287">
        <f>IFERROR(IF(Table_Merge1[[#This Row],[LME Zinc 3-month]]*Table_Merge1[[#This Row],[Nima.مقدار]]=0,"",Table_Merge1[[#This Row],[LME Zinc 3-month]]*Table_Merge1[[#This Row],[Nima.مقدار]]),"")</f>
        <v>86730000</v>
      </c>
      <c r="AR1304" s="288" t="str">
        <f>IFERROR(IF(Table_Merge1[[#This Row],[LME Zinc stock]]*Table_Merge1[[#This Row],[Azad.Sell]]=0,"",Table_Merge1[[#This Row],[LME Zinc stock]]*Table_Merge1[[#This Row],[Azad.Sell]]),"")</f>
        <v/>
      </c>
      <c r="AS1304" s="288" t="str">
        <f>IFERROR(IF(Table_Merge1[[#This Row],[LME Zinc 3-month]]*Table_Merge1[[#This Row],[Azad.Sell]]=0,"",Table_Merge1[[#This Row],[LME Zinc 3-month]]*Table_Merge1[[#This Row],[Azad.Sell]]),"")</f>
        <v/>
      </c>
      <c r="AT1304"/>
    </row>
    <row r="1305" spans="1:46" x14ac:dyDescent="0.25">
      <c r="A1305" s="258">
        <v>42637</v>
      </c>
      <c r="B13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1395.07.03</v>
      </c>
      <c r="C1305" s="195">
        <f t="shared" ca="1" si="56"/>
        <v>1395</v>
      </c>
      <c r="D13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05" s="195">
        <f>_xlfn.NUMBERVALUE(RIGHT(Table11[[#This Row],[تاریخ شمسی]],2))</f>
        <v>3</v>
      </c>
      <c r="F13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07-03</v>
      </c>
      <c r="G1305" s="195" t="s">
        <v>1456</v>
      </c>
      <c r="L1305" s="259">
        <v>42637</v>
      </c>
      <c r="M1305">
        <v>35570</v>
      </c>
      <c r="O1305" s="284">
        <f>IFERROR(DATE(Table7[[#This Row],[year]],MONTH(DATEVALUE(Table7[[#This Row],[month]]&amp;"1")),Table7[[#This Row],[day]]),"")</f>
        <v>43202</v>
      </c>
      <c r="P1305" s="195" t="s">
        <v>4730</v>
      </c>
      <c r="Q1305" s="195">
        <v>2018</v>
      </c>
      <c r="R1305" s="195" t="s">
        <v>3437</v>
      </c>
      <c r="S1305" s="195">
        <v>12</v>
      </c>
      <c r="T1305" s="195">
        <v>1345.9</v>
      </c>
      <c r="U1305" s="195">
        <v>2239</v>
      </c>
      <c r="V1305" s="195">
        <v>1372500</v>
      </c>
      <c r="X1305" s="260">
        <v>43284</v>
      </c>
      <c r="Y1305" t="s">
        <v>8398</v>
      </c>
      <c r="Z1305" s="260">
        <v>3</v>
      </c>
      <c r="AA1305">
        <v>1397</v>
      </c>
      <c r="AB1305" s="260" t="str">
        <f ca="1">IFERROR(IFERROR(VLOOKUP(Table_Merge1[[#This Row],[Column1]],Table11[#All],2,FALSE),LEFT(AB1306,8)&amp;IF(LEN((RIGHT(AB1306,2)+1))&lt;2,"0"&amp;(RIGHT(AB1306,2)+1),(RIGHT(AB1306,2)-1))),"")</f>
        <v>1397.04.12</v>
      </c>
      <c r="AC1305" s="259" t="str">
        <f ca="1">LEFT(Table_Merge1[[#This Row],[Column2]],4)</f>
        <v>1397</v>
      </c>
      <c r="AD1305" s="259" t="str">
        <f ca="1">RIGHT(LEFT(Table_Merge1[[#This Row],[Column2]],7),2)</f>
        <v>04</v>
      </c>
      <c r="AE1305" s="259" t="str">
        <f ca="1">RIGHT(Table_Merge1[[#This Row],[Column2]],2)</f>
        <v>12</v>
      </c>
      <c r="AF1305">
        <v>4</v>
      </c>
      <c r="AG1305">
        <v>12</v>
      </c>
      <c r="AH1305" s="260">
        <v>2018</v>
      </c>
      <c r="AI1305" t="s">
        <v>3443</v>
      </c>
      <c r="AJ1305" s="260">
        <v>3</v>
      </c>
      <c r="AK1305">
        <v>1245.8499999999999</v>
      </c>
      <c r="AL1305">
        <v>2062</v>
      </c>
      <c r="AM1305">
        <v>1155700</v>
      </c>
      <c r="AO1305">
        <v>42000</v>
      </c>
      <c r="AP1305" s="287">
        <f>IFERROR(IF(Table_Merge1[[#This Row],[LME Zinc stock]]*Table_Merge1[[#This Row],[Nima.مقدار]]=0,"",Table_Merge1[[#This Row],[LME Zinc stock]]*Table_Merge1[[#This Row],[Nima.مقدار]]),"")</f>
        <v>48539400000</v>
      </c>
      <c r="AQ1305" s="287">
        <f>IFERROR(IF(Table_Merge1[[#This Row],[LME Zinc 3-month]]*Table_Merge1[[#This Row],[Nima.مقدار]]=0,"",Table_Merge1[[#This Row],[LME Zinc 3-month]]*Table_Merge1[[#This Row],[Nima.مقدار]]),"")</f>
        <v>86604000</v>
      </c>
      <c r="AR1305" s="288" t="str">
        <f>IFERROR(IF(Table_Merge1[[#This Row],[LME Zinc stock]]*Table_Merge1[[#This Row],[Azad.Sell]]=0,"",Table_Merge1[[#This Row],[LME Zinc stock]]*Table_Merge1[[#This Row],[Azad.Sell]]),"")</f>
        <v/>
      </c>
      <c r="AS1305" s="288" t="str">
        <f>IFERROR(IF(Table_Merge1[[#This Row],[LME Zinc 3-month]]*Table_Merge1[[#This Row],[Azad.Sell]]=0,"",Table_Merge1[[#This Row],[LME Zinc 3-month]]*Table_Merge1[[#This Row],[Azad.Sell]]),"")</f>
        <v/>
      </c>
      <c r="AT1305"/>
    </row>
    <row r="1306" spans="1:46" x14ac:dyDescent="0.25">
      <c r="A1306" s="258">
        <v>42638</v>
      </c>
      <c r="B13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1395.07.04</v>
      </c>
      <c r="C1306" s="195">
        <f t="shared" ca="1" si="56"/>
        <v>1395</v>
      </c>
      <c r="D13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06" s="195">
        <f>_xlfn.NUMBERVALUE(RIGHT(Table11[[#This Row],[تاریخ شمسی]],2))</f>
        <v>4</v>
      </c>
      <c r="F13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07-04</v>
      </c>
      <c r="G1306" s="195" t="s">
        <v>1457</v>
      </c>
      <c r="L1306" s="259">
        <v>42638</v>
      </c>
      <c r="M1306">
        <v>35669</v>
      </c>
      <c r="O1306" s="283">
        <f>IFERROR(DATE(Table7[[#This Row],[year]],MONTH(DATEVALUE(Table7[[#This Row],[month]]&amp;"1")),Table7[[#This Row],[day]]),"")</f>
        <v>43201</v>
      </c>
      <c r="P1306" s="257" t="s">
        <v>4731</v>
      </c>
      <c r="Q1306" s="257">
        <v>2018</v>
      </c>
      <c r="R1306" s="257" t="s">
        <v>3437</v>
      </c>
      <c r="S1306" s="257">
        <v>11</v>
      </c>
      <c r="T1306" s="257">
        <v>1345.2</v>
      </c>
      <c r="U1306" s="257">
        <v>2223</v>
      </c>
      <c r="V1306" s="257">
        <v>1378350</v>
      </c>
      <c r="X1306" s="260">
        <v>43283</v>
      </c>
      <c r="Y1306" t="s">
        <v>8397</v>
      </c>
      <c r="Z1306" s="260">
        <v>3</v>
      </c>
      <c r="AA1306">
        <v>1397</v>
      </c>
      <c r="AB1306" s="260" t="str">
        <f ca="1">IFERROR(IFERROR(VLOOKUP(Table_Merge1[[#This Row],[Column1]],Table11[#All],2,FALSE),LEFT(AB1307,8)&amp;IF(LEN((RIGHT(AB1307,2)+1))&lt;2,"0"&amp;(RIGHT(AB1307,2)+1),(RIGHT(AB1307,2)-1))),"")</f>
        <v>1397.04.11</v>
      </c>
      <c r="AC1306" s="259" t="str">
        <f ca="1">LEFT(Table_Merge1[[#This Row],[Column2]],4)</f>
        <v>1397</v>
      </c>
      <c r="AD1306" s="259" t="str">
        <f ca="1">RIGHT(LEFT(Table_Merge1[[#This Row],[Column2]],7),2)</f>
        <v>04</v>
      </c>
      <c r="AE1306" s="259" t="str">
        <f ca="1">RIGHT(Table_Merge1[[#This Row],[Column2]],2)</f>
        <v>11</v>
      </c>
      <c r="AF1306">
        <v>4</v>
      </c>
      <c r="AG1306">
        <v>11</v>
      </c>
      <c r="AH1306" s="260">
        <v>2018</v>
      </c>
      <c r="AI1306" t="s">
        <v>3443</v>
      </c>
      <c r="AJ1306" s="260">
        <v>2</v>
      </c>
      <c r="AK1306">
        <v>1249</v>
      </c>
      <c r="AL1306">
        <v>2051.5</v>
      </c>
      <c r="AM1306">
        <v>1144700</v>
      </c>
      <c r="AO1306">
        <v>42000</v>
      </c>
      <c r="AP1306" s="287">
        <f>IFERROR(IF(Table_Merge1[[#This Row],[LME Zinc stock]]*Table_Merge1[[#This Row],[Nima.مقدار]]=0,"",Table_Merge1[[#This Row],[LME Zinc stock]]*Table_Merge1[[#This Row],[Nima.مقدار]]),"")</f>
        <v>48077400000</v>
      </c>
      <c r="AQ1306" s="287">
        <f>IFERROR(IF(Table_Merge1[[#This Row],[LME Zinc 3-month]]*Table_Merge1[[#This Row],[Nima.مقدار]]=0,"",Table_Merge1[[#This Row],[LME Zinc 3-month]]*Table_Merge1[[#This Row],[Nima.مقدار]]),"")</f>
        <v>86163000</v>
      </c>
      <c r="AR1306" s="288" t="str">
        <f>IFERROR(IF(Table_Merge1[[#This Row],[LME Zinc stock]]*Table_Merge1[[#This Row],[Azad.Sell]]=0,"",Table_Merge1[[#This Row],[LME Zinc stock]]*Table_Merge1[[#This Row],[Azad.Sell]]),"")</f>
        <v/>
      </c>
      <c r="AS1306" s="288" t="str">
        <f>IFERROR(IF(Table_Merge1[[#This Row],[LME Zinc 3-month]]*Table_Merge1[[#This Row],[Azad.Sell]]=0,"",Table_Merge1[[#This Row],[LME Zinc 3-month]]*Table_Merge1[[#This Row],[Azad.Sell]]),"")</f>
        <v/>
      </c>
      <c r="AT1306"/>
    </row>
    <row r="1307" spans="1:46" x14ac:dyDescent="0.25">
      <c r="A1307" s="258">
        <v>42639</v>
      </c>
      <c r="B13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1395.07.05</v>
      </c>
      <c r="C1307" s="195">
        <f t="shared" ca="1" si="56"/>
        <v>1395</v>
      </c>
      <c r="D13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07" s="195">
        <f>_xlfn.NUMBERVALUE(RIGHT(Table11[[#This Row],[تاریخ شمسی]],2))</f>
        <v>5</v>
      </c>
      <c r="F13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07-05</v>
      </c>
      <c r="G1307" s="195" t="s">
        <v>1458</v>
      </c>
      <c r="L1307" s="259">
        <v>42639</v>
      </c>
      <c r="M1307">
        <v>35462</v>
      </c>
      <c r="O1307" s="284">
        <f>IFERROR(DATE(Table7[[#This Row],[year]],MONTH(DATEVALUE(Table7[[#This Row],[month]]&amp;"1")),Table7[[#This Row],[day]]),"")</f>
        <v>43200</v>
      </c>
      <c r="P1307" s="195" t="s">
        <v>4732</v>
      </c>
      <c r="Q1307" s="195">
        <v>2018</v>
      </c>
      <c r="R1307" s="195" t="s">
        <v>3437</v>
      </c>
      <c r="S1307" s="195">
        <v>10</v>
      </c>
      <c r="T1307" s="195">
        <v>1335.95</v>
      </c>
      <c r="U1307" s="195">
        <v>2439</v>
      </c>
      <c r="V1307" s="195">
        <v>1385025</v>
      </c>
      <c r="X1307" s="260">
        <v>43280</v>
      </c>
      <c r="Z1307" s="260">
        <v>3</v>
      </c>
      <c r="AB1307" s="260" t="str">
        <f ca="1">IFERROR(IFERROR(VLOOKUP(Table_Merge1[[#This Row],[Column1]],Table11[#All],2,FALSE),LEFT(AB1308,8)&amp;IF(LEN((RIGHT(AB1308,2)+1))&lt;2,"0"&amp;(RIGHT(AB1308,2)+1),(RIGHT(AB1308,2)-1))),"")</f>
        <v>1397.04.08</v>
      </c>
      <c r="AC1307" s="259" t="str">
        <f ca="1">LEFT(Table_Merge1[[#This Row],[Column2]],4)</f>
        <v>1397</v>
      </c>
      <c r="AD1307" s="259" t="str">
        <f ca="1">RIGHT(LEFT(Table_Merge1[[#This Row],[Column2]],7),2)</f>
        <v>04</v>
      </c>
      <c r="AE1307" s="259" t="str">
        <f ca="1">RIGHT(Table_Merge1[[#This Row],[Column2]],2)</f>
        <v>08</v>
      </c>
      <c r="AH1307" s="260">
        <v>2018</v>
      </c>
      <c r="AI1307" t="s">
        <v>3441</v>
      </c>
      <c r="AJ1307" s="260">
        <v>29</v>
      </c>
      <c r="AK1307">
        <v>1250.55</v>
      </c>
      <c r="AL1307">
        <v>2079</v>
      </c>
      <c r="AM1307">
        <v>1120525</v>
      </c>
      <c r="AP1307" s="287" t="str">
        <f>IFERROR(IF(Table_Merge1[[#This Row],[LME Zinc stock]]*Table_Merge1[[#This Row],[Nima.مقدار]]=0,"",Table_Merge1[[#This Row],[LME Zinc stock]]*Table_Merge1[[#This Row],[Nima.مقدار]]),"")</f>
        <v/>
      </c>
      <c r="AQ1307" s="287" t="str">
        <f>IFERROR(IF(Table_Merge1[[#This Row],[LME Zinc 3-month]]*Table_Merge1[[#This Row],[Nima.مقدار]]=0,"",Table_Merge1[[#This Row],[LME Zinc 3-month]]*Table_Merge1[[#This Row],[Nima.مقدار]]),"")</f>
        <v/>
      </c>
      <c r="AR1307" s="288" t="str">
        <f>IFERROR(IF(Table_Merge1[[#This Row],[LME Zinc stock]]*Table_Merge1[[#This Row],[Azad.Sell]]=0,"",Table_Merge1[[#This Row],[LME Zinc stock]]*Table_Merge1[[#This Row],[Azad.Sell]]),"")</f>
        <v/>
      </c>
      <c r="AS1307" s="288" t="str">
        <f>IFERROR(IF(Table_Merge1[[#This Row],[LME Zinc 3-month]]*Table_Merge1[[#This Row],[Azad.Sell]]=0,"",Table_Merge1[[#This Row],[LME Zinc 3-month]]*Table_Merge1[[#This Row],[Azad.Sell]]),"")</f>
        <v/>
      </c>
      <c r="AT1307"/>
    </row>
    <row r="1308" spans="1:46" x14ac:dyDescent="0.25">
      <c r="A1308" s="258">
        <v>42640</v>
      </c>
      <c r="B13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1395.07.06</v>
      </c>
      <c r="C1308" s="195">
        <f t="shared" ca="1" si="56"/>
        <v>1395</v>
      </c>
      <c r="D13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08" s="195">
        <f>_xlfn.NUMBERVALUE(RIGHT(Table11[[#This Row],[تاریخ شمسی]],2))</f>
        <v>6</v>
      </c>
      <c r="F13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07-06</v>
      </c>
      <c r="G1308" s="195" t="s">
        <v>1459</v>
      </c>
      <c r="L1308" s="259">
        <v>42640</v>
      </c>
      <c r="M1308">
        <v>35723</v>
      </c>
      <c r="O1308" s="283">
        <f>IFERROR(DATE(Table7[[#This Row],[year]],MONTH(DATEVALUE(Table7[[#This Row],[month]]&amp;"1")),Table7[[#This Row],[day]]),"")</f>
        <v>43199</v>
      </c>
      <c r="P1308" s="257" t="s">
        <v>4733</v>
      </c>
      <c r="Q1308" s="257">
        <v>2018</v>
      </c>
      <c r="R1308" s="257" t="s">
        <v>3437</v>
      </c>
      <c r="S1308" s="257">
        <v>9</v>
      </c>
      <c r="T1308" s="257">
        <v>1328.5</v>
      </c>
      <c r="U1308" s="257">
        <v>2450</v>
      </c>
      <c r="V1308" s="257">
        <v>1395550</v>
      </c>
      <c r="X1308" s="260">
        <v>43279</v>
      </c>
      <c r="Y1308" t="s">
        <v>8396</v>
      </c>
      <c r="Z1308" s="260">
        <v>3</v>
      </c>
      <c r="AA1308">
        <v>1397</v>
      </c>
      <c r="AB1308" s="260" t="str">
        <f ca="1">IFERROR(IFERROR(VLOOKUP(Table_Merge1[[#This Row],[Column1]],Table11[#All],2,FALSE),LEFT(AB1309,8)&amp;IF(LEN((RIGHT(AB1309,2)+1))&lt;2,"0"&amp;(RIGHT(AB1309,2)+1),(RIGHT(AB1309,2)-1))),"")</f>
        <v>1397.04.07</v>
      </c>
      <c r="AC1308" s="259" t="str">
        <f ca="1">LEFT(Table_Merge1[[#This Row],[Column2]],4)</f>
        <v>1397</v>
      </c>
      <c r="AD1308" s="259" t="str">
        <f ca="1">RIGHT(LEFT(Table_Merge1[[#This Row],[Column2]],7),2)</f>
        <v>04</v>
      </c>
      <c r="AE1308" s="259" t="str">
        <f ca="1">RIGHT(Table_Merge1[[#This Row],[Column2]],2)</f>
        <v>07</v>
      </c>
      <c r="AF1308">
        <v>4</v>
      </c>
      <c r="AG1308">
        <v>7</v>
      </c>
      <c r="AH1308" s="260">
        <v>2018</v>
      </c>
      <c r="AI1308" t="s">
        <v>3441</v>
      </c>
      <c r="AJ1308" s="260">
        <v>28</v>
      </c>
      <c r="AK1308">
        <v>1250.5</v>
      </c>
      <c r="AL1308">
        <v>2109.5</v>
      </c>
      <c r="AM1308">
        <v>1116550</v>
      </c>
      <c r="AO1308">
        <v>42000</v>
      </c>
      <c r="AP1308" s="287">
        <f>IFERROR(IF(Table_Merge1[[#This Row],[LME Zinc stock]]*Table_Merge1[[#This Row],[Nima.مقدار]]=0,"",Table_Merge1[[#This Row],[LME Zinc stock]]*Table_Merge1[[#This Row],[Nima.مقدار]]),"")</f>
        <v>46895100000</v>
      </c>
      <c r="AQ1308" s="287">
        <f>IFERROR(IF(Table_Merge1[[#This Row],[LME Zinc 3-month]]*Table_Merge1[[#This Row],[Nima.مقدار]]=0,"",Table_Merge1[[#This Row],[LME Zinc 3-month]]*Table_Merge1[[#This Row],[Nima.مقدار]]),"")</f>
        <v>88599000</v>
      </c>
      <c r="AR1308" s="288" t="str">
        <f>IFERROR(IF(Table_Merge1[[#This Row],[LME Zinc stock]]*Table_Merge1[[#This Row],[Azad.Sell]]=0,"",Table_Merge1[[#This Row],[LME Zinc stock]]*Table_Merge1[[#This Row],[Azad.Sell]]),"")</f>
        <v/>
      </c>
      <c r="AS1308" s="288" t="str">
        <f>IFERROR(IF(Table_Merge1[[#This Row],[LME Zinc 3-month]]*Table_Merge1[[#This Row],[Azad.Sell]]=0,"",Table_Merge1[[#This Row],[LME Zinc 3-month]]*Table_Merge1[[#This Row],[Azad.Sell]]),"")</f>
        <v/>
      </c>
      <c r="AT1308"/>
    </row>
    <row r="1309" spans="1:46" x14ac:dyDescent="0.25">
      <c r="A1309" s="258">
        <v>42641</v>
      </c>
      <c r="B13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1395.07.07</v>
      </c>
      <c r="C1309" s="195">
        <f t="shared" ca="1" si="56"/>
        <v>1395</v>
      </c>
      <c r="D13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09" s="195">
        <f>_xlfn.NUMBERVALUE(RIGHT(Table11[[#This Row],[تاریخ شمسی]],2))</f>
        <v>7</v>
      </c>
      <c r="F13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07-07</v>
      </c>
      <c r="G1309" s="195" t="s">
        <v>1460</v>
      </c>
      <c r="L1309" s="259">
        <v>42641</v>
      </c>
      <c r="M1309">
        <v>35629</v>
      </c>
      <c r="O1309" s="284">
        <f>IFERROR(DATE(Table7[[#This Row],[year]],MONTH(DATEVALUE(Table7[[#This Row],[month]]&amp;"1")),Table7[[#This Row],[day]]),"")</f>
        <v>43196</v>
      </c>
      <c r="P1309" s="195" t="s">
        <v>4734</v>
      </c>
      <c r="Q1309" s="195">
        <v>2018</v>
      </c>
      <c r="R1309" s="195" t="s">
        <v>3437</v>
      </c>
      <c r="S1309" s="195">
        <v>6</v>
      </c>
      <c r="T1309" s="195">
        <v>1325.6</v>
      </c>
      <c r="U1309" s="195">
        <v>2587</v>
      </c>
      <c r="V1309" s="195">
        <v>1404350</v>
      </c>
      <c r="X1309" s="260">
        <v>43278</v>
      </c>
      <c r="Y1309" t="s">
        <v>8395</v>
      </c>
      <c r="Z1309" s="260">
        <v>3</v>
      </c>
      <c r="AA1309">
        <v>1397</v>
      </c>
      <c r="AB1309" s="260" t="str">
        <f ca="1">IFERROR(IFERROR(VLOOKUP(Table_Merge1[[#This Row],[Column1]],Table11[#All],2,FALSE),LEFT(AB1310,8)&amp;IF(LEN((RIGHT(AB1310,2)+1))&lt;2,"0"&amp;(RIGHT(AB1310,2)+1),(RIGHT(AB1310,2)-1))),"")</f>
        <v>1397.04.06</v>
      </c>
      <c r="AC1309" s="259" t="str">
        <f ca="1">LEFT(Table_Merge1[[#This Row],[Column2]],4)</f>
        <v>1397</v>
      </c>
      <c r="AD1309" s="259" t="str">
        <f ca="1">RIGHT(LEFT(Table_Merge1[[#This Row],[Column2]],7),2)</f>
        <v>04</v>
      </c>
      <c r="AE1309" s="259" t="str">
        <f ca="1">RIGHT(Table_Merge1[[#This Row],[Column2]],2)</f>
        <v>06</v>
      </c>
      <c r="AF1309">
        <v>4</v>
      </c>
      <c r="AG1309">
        <v>6</v>
      </c>
      <c r="AH1309" s="260">
        <v>2018</v>
      </c>
      <c r="AI1309" t="s">
        <v>3441</v>
      </c>
      <c r="AJ1309" s="260">
        <v>27</v>
      </c>
      <c r="AK1309">
        <v>1256.8</v>
      </c>
      <c r="AL1309">
        <v>2106</v>
      </c>
      <c r="AM1309">
        <v>1115250</v>
      </c>
      <c r="AO1309">
        <v>42000</v>
      </c>
      <c r="AP1309" s="287">
        <f>IFERROR(IF(Table_Merge1[[#This Row],[LME Zinc stock]]*Table_Merge1[[#This Row],[Nima.مقدار]]=0,"",Table_Merge1[[#This Row],[LME Zinc stock]]*Table_Merge1[[#This Row],[Nima.مقدار]]),"")</f>
        <v>46840500000</v>
      </c>
      <c r="AQ1309" s="287">
        <f>IFERROR(IF(Table_Merge1[[#This Row],[LME Zinc 3-month]]*Table_Merge1[[#This Row],[Nima.مقدار]]=0,"",Table_Merge1[[#This Row],[LME Zinc 3-month]]*Table_Merge1[[#This Row],[Nima.مقدار]]),"")</f>
        <v>88452000</v>
      </c>
      <c r="AR1309" s="288" t="str">
        <f>IFERROR(IF(Table_Merge1[[#This Row],[LME Zinc stock]]*Table_Merge1[[#This Row],[Azad.Sell]]=0,"",Table_Merge1[[#This Row],[LME Zinc stock]]*Table_Merge1[[#This Row],[Azad.Sell]]),"")</f>
        <v/>
      </c>
      <c r="AS1309" s="288" t="str">
        <f>IFERROR(IF(Table_Merge1[[#This Row],[LME Zinc 3-month]]*Table_Merge1[[#This Row],[Azad.Sell]]=0,"",Table_Merge1[[#This Row],[LME Zinc 3-month]]*Table_Merge1[[#This Row],[Azad.Sell]]),"")</f>
        <v/>
      </c>
      <c r="AT1309"/>
    </row>
    <row r="1310" spans="1:46" x14ac:dyDescent="0.25">
      <c r="A1310" s="258">
        <v>42642</v>
      </c>
      <c r="B13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1395.07.08</v>
      </c>
      <c r="C1310" s="195">
        <f t="shared" ca="1" si="56"/>
        <v>1395</v>
      </c>
      <c r="D13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10" s="195">
        <f>_xlfn.NUMBERVALUE(RIGHT(Table11[[#This Row],[تاریخ شمسی]],2))</f>
        <v>8</v>
      </c>
      <c r="F13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07-08</v>
      </c>
      <c r="G1310" s="195" t="s">
        <v>1461</v>
      </c>
      <c r="L1310" s="259">
        <v>42642</v>
      </c>
      <c r="M1310">
        <v>35631</v>
      </c>
      <c r="O1310" s="283">
        <f>IFERROR(DATE(Table7[[#This Row],[year]],MONTH(DATEVALUE(Table7[[#This Row],[month]]&amp;"1")),Table7[[#This Row],[day]]),"")</f>
        <v>43195</v>
      </c>
      <c r="P1310" s="257" t="s">
        <v>4735</v>
      </c>
      <c r="Q1310" s="257">
        <v>2018</v>
      </c>
      <c r="R1310" s="257" t="s">
        <v>3437</v>
      </c>
      <c r="S1310" s="257">
        <v>5</v>
      </c>
      <c r="T1310" s="257">
        <v>1327.05</v>
      </c>
      <c r="U1310" s="257">
        <v>2523</v>
      </c>
      <c r="V1310" s="257">
        <v>1412500</v>
      </c>
      <c r="X1310" s="260">
        <v>43277</v>
      </c>
      <c r="Y1310" t="s">
        <v>8394</v>
      </c>
      <c r="Z1310" s="260">
        <v>3</v>
      </c>
      <c r="AA1310">
        <v>1397</v>
      </c>
      <c r="AB1310" s="260" t="str">
        <f ca="1">IFERROR(IFERROR(VLOOKUP(Table_Merge1[[#This Row],[Column1]],Table11[#All],2,FALSE),LEFT(AB1311,8)&amp;IF(LEN((RIGHT(AB1311,2)+1))&lt;2,"0"&amp;(RIGHT(AB1311,2)+1),(RIGHT(AB1311,2)-1))),"")</f>
        <v>1397.04.05</v>
      </c>
      <c r="AC1310" s="259" t="str">
        <f ca="1">LEFT(Table_Merge1[[#This Row],[Column2]],4)</f>
        <v>1397</v>
      </c>
      <c r="AD1310" s="259" t="str">
        <f ca="1">RIGHT(LEFT(Table_Merge1[[#This Row],[Column2]],7),2)</f>
        <v>04</v>
      </c>
      <c r="AE1310" s="259" t="str">
        <f ca="1">RIGHT(Table_Merge1[[#This Row],[Column2]],2)</f>
        <v>05</v>
      </c>
      <c r="AF1310">
        <v>4</v>
      </c>
      <c r="AG1310">
        <v>5</v>
      </c>
      <c r="AH1310" s="260">
        <v>2018</v>
      </c>
      <c r="AI1310" t="s">
        <v>3441</v>
      </c>
      <c r="AJ1310" s="260">
        <v>26</v>
      </c>
      <c r="AK1310">
        <v>1257.1500000000001</v>
      </c>
      <c r="AL1310">
        <v>2072</v>
      </c>
      <c r="AM1310">
        <v>1105975</v>
      </c>
      <c r="AO1310">
        <v>42000</v>
      </c>
      <c r="AP1310" s="287">
        <f>IFERROR(IF(Table_Merge1[[#This Row],[LME Zinc stock]]*Table_Merge1[[#This Row],[Nima.مقدار]]=0,"",Table_Merge1[[#This Row],[LME Zinc stock]]*Table_Merge1[[#This Row],[Nima.مقدار]]),"")</f>
        <v>46450950000</v>
      </c>
      <c r="AQ1310" s="287">
        <f>IFERROR(IF(Table_Merge1[[#This Row],[LME Zinc 3-month]]*Table_Merge1[[#This Row],[Nima.مقدار]]=0,"",Table_Merge1[[#This Row],[LME Zinc 3-month]]*Table_Merge1[[#This Row],[Nima.مقدار]]),"")</f>
        <v>87024000</v>
      </c>
      <c r="AR1310" s="288" t="str">
        <f>IFERROR(IF(Table_Merge1[[#This Row],[LME Zinc stock]]*Table_Merge1[[#This Row],[Azad.Sell]]=0,"",Table_Merge1[[#This Row],[LME Zinc stock]]*Table_Merge1[[#This Row],[Azad.Sell]]),"")</f>
        <v/>
      </c>
      <c r="AS1310" s="288" t="str">
        <f>IFERROR(IF(Table_Merge1[[#This Row],[LME Zinc 3-month]]*Table_Merge1[[#This Row],[Azad.Sell]]=0,"",Table_Merge1[[#This Row],[LME Zinc 3-month]]*Table_Merge1[[#This Row],[Azad.Sell]]),"")</f>
        <v/>
      </c>
      <c r="AT1310"/>
    </row>
    <row r="1311" spans="1:46" x14ac:dyDescent="0.25">
      <c r="A1311" s="258">
        <v>42644</v>
      </c>
      <c r="B13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1395.07.10</v>
      </c>
      <c r="C1311" s="195">
        <f t="shared" ca="1" si="56"/>
        <v>1395</v>
      </c>
      <c r="D13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11" s="195">
        <f>_xlfn.NUMBERVALUE(RIGHT(Table11[[#This Row],[تاریخ شمسی]],2))</f>
        <v>10</v>
      </c>
      <c r="F13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07-10</v>
      </c>
      <c r="G1311" s="195" t="s">
        <v>1462</v>
      </c>
      <c r="L1311" s="259">
        <v>42644</v>
      </c>
      <c r="M1311">
        <v>35791</v>
      </c>
      <c r="O1311" s="284">
        <f>IFERROR(DATE(Table7[[#This Row],[year]],MONTH(DATEVALUE(Table7[[#This Row],[month]]&amp;"1")),Table7[[#This Row],[day]]),"")</f>
        <v>43194</v>
      </c>
      <c r="P1311" s="195" t="s">
        <v>4736</v>
      </c>
      <c r="Q1311" s="195">
        <v>2018</v>
      </c>
      <c r="R1311" s="195" t="s">
        <v>3437</v>
      </c>
      <c r="S1311" s="195">
        <v>4</v>
      </c>
      <c r="T1311" s="195">
        <v>1343.15</v>
      </c>
      <c r="U1311" s="195">
        <v>2372</v>
      </c>
      <c r="V1311" s="195">
        <v>1412400</v>
      </c>
      <c r="X1311" s="260">
        <v>43276</v>
      </c>
      <c r="Y1311" t="s">
        <v>8393</v>
      </c>
      <c r="Z1311" s="260">
        <v>3</v>
      </c>
      <c r="AA1311">
        <v>1397</v>
      </c>
      <c r="AB1311" s="260" t="str">
        <f ca="1">IFERROR(IFERROR(VLOOKUP(Table_Merge1[[#This Row],[Column1]],Table11[#All],2,FALSE),LEFT(AB1312,8)&amp;IF(LEN((RIGHT(AB1312,2)+1))&lt;2,"0"&amp;(RIGHT(AB1312,2)+1),(RIGHT(AB1312,2)-1))),"")</f>
        <v>1397.04.04</v>
      </c>
      <c r="AC1311" s="259" t="str">
        <f ca="1">LEFT(Table_Merge1[[#This Row],[Column2]],4)</f>
        <v>1397</v>
      </c>
      <c r="AD1311" s="259" t="str">
        <f ca="1">RIGHT(LEFT(Table_Merge1[[#This Row],[Column2]],7),2)</f>
        <v>04</v>
      </c>
      <c r="AE1311" s="259" t="str">
        <f ca="1">RIGHT(Table_Merge1[[#This Row],[Column2]],2)</f>
        <v>04</v>
      </c>
      <c r="AF1311">
        <v>4</v>
      </c>
      <c r="AG1311">
        <v>4</v>
      </c>
      <c r="AH1311" s="260">
        <v>2018</v>
      </c>
      <c r="AI1311" t="s">
        <v>3441</v>
      </c>
      <c r="AJ1311" s="260">
        <v>25</v>
      </c>
      <c r="AK1311">
        <v>1269.8</v>
      </c>
      <c r="AL1311">
        <v>2101</v>
      </c>
      <c r="AM1311">
        <v>1106600</v>
      </c>
      <c r="AO1311">
        <v>42000</v>
      </c>
      <c r="AP1311" s="287">
        <f>IFERROR(IF(Table_Merge1[[#This Row],[LME Zinc stock]]*Table_Merge1[[#This Row],[Nima.مقدار]]=0,"",Table_Merge1[[#This Row],[LME Zinc stock]]*Table_Merge1[[#This Row],[Nima.مقدار]]),"")</f>
        <v>46477200000</v>
      </c>
      <c r="AQ1311" s="287">
        <f>IFERROR(IF(Table_Merge1[[#This Row],[LME Zinc 3-month]]*Table_Merge1[[#This Row],[Nima.مقدار]]=0,"",Table_Merge1[[#This Row],[LME Zinc 3-month]]*Table_Merge1[[#This Row],[Nima.مقدار]]),"")</f>
        <v>88242000</v>
      </c>
      <c r="AR1311" s="288" t="str">
        <f>IFERROR(IF(Table_Merge1[[#This Row],[LME Zinc stock]]*Table_Merge1[[#This Row],[Azad.Sell]]=0,"",Table_Merge1[[#This Row],[LME Zinc stock]]*Table_Merge1[[#This Row],[Azad.Sell]]),"")</f>
        <v/>
      </c>
      <c r="AS1311" s="288" t="str">
        <f>IFERROR(IF(Table_Merge1[[#This Row],[LME Zinc 3-month]]*Table_Merge1[[#This Row],[Azad.Sell]]=0,"",Table_Merge1[[#This Row],[LME Zinc 3-month]]*Table_Merge1[[#This Row],[Azad.Sell]]),"")</f>
        <v/>
      </c>
      <c r="AT1311"/>
    </row>
    <row r="1312" spans="1:46" x14ac:dyDescent="0.25">
      <c r="A1312" s="258">
        <v>42645</v>
      </c>
      <c r="B13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1395.07.11</v>
      </c>
      <c r="C1312" s="195">
        <f t="shared" ca="1" si="56"/>
        <v>1395</v>
      </c>
      <c r="D13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12" s="195">
        <f>_xlfn.NUMBERVALUE(RIGHT(Table11[[#This Row],[تاریخ شمسی]],2))</f>
        <v>11</v>
      </c>
      <c r="F13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07-11</v>
      </c>
      <c r="G1312" s="195" t="s">
        <v>1463</v>
      </c>
      <c r="L1312" s="259">
        <v>42645</v>
      </c>
      <c r="M1312">
        <v>35693</v>
      </c>
      <c r="O1312" s="283">
        <f>IFERROR(DATE(Table7[[#This Row],[year]],MONTH(DATEVALUE(Table7[[#This Row],[month]]&amp;"1")),Table7[[#This Row],[day]]),"")</f>
        <v>43193</v>
      </c>
      <c r="P1312" s="257" t="s">
        <v>4737</v>
      </c>
      <c r="Q1312" s="257">
        <v>2018</v>
      </c>
      <c r="R1312" s="257" t="s">
        <v>3437</v>
      </c>
      <c r="S1312" s="257">
        <v>3</v>
      </c>
      <c r="T1312" s="257">
        <v>1336.6</v>
      </c>
      <c r="U1312" s="257">
        <v>2349</v>
      </c>
      <c r="V1312" s="257">
        <v>1360275</v>
      </c>
      <c r="X1312" s="260">
        <v>43273</v>
      </c>
      <c r="Z1312" s="260">
        <v>3</v>
      </c>
      <c r="AB1312" s="260" t="str">
        <f ca="1">IFERROR(IFERROR(VLOOKUP(Table_Merge1[[#This Row],[Column1]],Table11[#All],2,FALSE),LEFT(AB1313,8)&amp;IF(LEN((RIGHT(AB1313,2)+1))&lt;2,"0"&amp;(RIGHT(AB1313,2)+1),(RIGHT(AB1313,2)-1))),"")</f>
        <v>1397.03.30</v>
      </c>
      <c r="AC1312" s="259" t="str">
        <f ca="1">LEFT(Table_Merge1[[#This Row],[Column2]],4)</f>
        <v>1397</v>
      </c>
      <c r="AD1312" s="259" t="str">
        <f ca="1">RIGHT(LEFT(Table_Merge1[[#This Row],[Column2]],7),2)</f>
        <v>03</v>
      </c>
      <c r="AE1312" s="259" t="str">
        <f ca="1">RIGHT(Table_Merge1[[#This Row],[Column2]],2)</f>
        <v>30</v>
      </c>
      <c r="AH1312" s="260">
        <v>2018</v>
      </c>
      <c r="AI1312" t="s">
        <v>3441</v>
      </c>
      <c r="AJ1312" s="260">
        <v>22</v>
      </c>
      <c r="AK1312">
        <v>1269.7</v>
      </c>
      <c r="AL1312">
        <v>2100</v>
      </c>
      <c r="AM1312">
        <v>1104600</v>
      </c>
      <c r="AP1312" s="287" t="str">
        <f>IFERROR(IF(Table_Merge1[[#This Row],[LME Zinc stock]]*Table_Merge1[[#This Row],[Nima.مقدار]]=0,"",Table_Merge1[[#This Row],[LME Zinc stock]]*Table_Merge1[[#This Row],[Nima.مقدار]]),"")</f>
        <v/>
      </c>
      <c r="AQ1312" s="287" t="str">
        <f>IFERROR(IF(Table_Merge1[[#This Row],[LME Zinc 3-month]]*Table_Merge1[[#This Row],[Nima.مقدار]]=0,"",Table_Merge1[[#This Row],[LME Zinc 3-month]]*Table_Merge1[[#This Row],[Nima.مقدار]]),"")</f>
        <v/>
      </c>
      <c r="AR1312" s="288" t="str">
        <f>IFERROR(IF(Table_Merge1[[#This Row],[LME Zinc stock]]*Table_Merge1[[#This Row],[Azad.Sell]]=0,"",Table_Merge1[[#This Row],[LME Zinc stock]]*Table_Merge1[[#This Row],[Azad.Sell]]),"")</f>
        <v/>
      </c>
      <c r="AS1312" s="288" t="str">
        <f>IFERROR(IF(Table_Merge1[[#This Row],[LME Zinc 3-month]]*Table_Merge1[[#This Row],[Azad.Sell]]=0,"",Table_Merge1[[#This Row],[LME Zinc 3-month]]*Table_Merge1[[#This Row],[Azad.Sell]]),"")</f>
        <v/>
      </c>
      <c r="AT1312"/>
    </row>
    <row r="1313" spans="1:46" x14ac:dyDescent="0.25">
      <c r="A1313" s="258">
        <v>42646</v>
      </c>
      <c r="B13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1395.07.12</v>
      </c>
      <c r="C1313" s="195">
        <f t="shared" ca="1" si="56"/>
        <v>1395</v>
      </c>
      <c r="D13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13" s="195">
        <f>_xlfn.NUMBERVALUE(RIGHT(Table11[[#This Row],[تاریخ شمسی]],2))</f>
        <v>12</v>
      </c>
      <c r="F13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07-12</v>
      </c>
      <c r="G1313" s="195" t="s">
        <v>1464</v>
      </c>
      <c r="L1313" s="259">
        <v>42646</v>
      </c>
      <c r="M1313">
        <v>35776</v>
      </c>
      <c r="O1313" s="284">
        <f>IFERROR(DATE(Table7[[#This Row],[year]],MONTH(DATEVALUE(Table7[[#This Row],[month]]&amp;"1")),Table7[[#This Row],[day]]),"")</f>
        <v>43188</v>
      </c>
      <c r="P1313" s="195" t="s">
        <v>4738</v>
      </c>
      <c r="Q1313" s="195">
        <v>2018</v>
      </c>
      <c r="R1313" s="195" t="s">
        <v>3435</v>
      </c>
      <c r="S1313" s="195">
        <v>29</v>
      </c>
      <c r="T1313" s="195">
        <v>1323.9</v>
      </c>
      <c r="U1313" s="195">
        <v>2212</v>
      </c>
      <c r="V1313" s="195">
        <v>1345225</v>
      </c>
      <c r="X1313" s="260">
        <v>43272</v>
      </c>
      <c r="Y1313" t="s">
        <v>8392</v>
      </c>
      <c r="Z1313" s="260">
        <v>4</v>
      </c>
      <c r="AA1313">
        <v>1397</v>
      </c>
      <c r="AB1313" s="260" t="str">
        <f ca="1">IFERROR(IFERROR(VLOOKUP(Table_Merge1[[#This Row],[Column1]],Table11[#All],2,FALSE),LEFT(AB1314,8)&amp;IF(LEN((RIGHT(AB1314,2)+1))&lt;2,"0"&amp;(RIGHT(AB1314,2)+1),(RIGHT(AB1314,2)-1))),"")</f>
        <v>1397.03.31</v>
      </c>
      <c r="AC1313" s="259" t="str">
        <f ca="1">LEFT(Table_Merge1[[#This Row],[Column2]],4)</f>
        <v>1397</v>
      </c>
      <c r="AD1313" s="259" t="str">
        <f ca="1">RIGHT(LEFT(Table_Merge1[[#This Row],[Column2]],7),2)</f>
        <v>03</v>
      </c>
      <c r="AE1313" s="259" t="str">
        <f ca="1">RIGHT(Table_Merge1[[#This Row],[Column2]],2)</f>
        <v>31</v>
      </c>
      <c r="AF1313">
        <v>3</v>
      </c>
      <c r="AG1313">
        <v>31</v>
      </c>
      <c r="AH1313" s="260">
        <v>2018</v>
      </c>
      <c r="AI1313" t="s">
        <v>3441</v>
      </c>
      <c r="AJ1313" s="260">
        <v>21</v>
      </c>
      <c r="AK1313">
        <v>1263.7</v>
      </c>
      <c r="AL1313">
        <v>2133</v>
      </c>
      <c r="AM1313">
        <v>1108900</v>
      </c>
      <c r="AO1313">
        <v>42000</v>
      </c>
      <c r="AP1313" s="287">
        <f>IFERROR(IF(Table_Merge1[[#This Row],[LME Zinc stock]]*Table_Merge1[[#This Row],[Nima.مقدار]]=0,"",Table_Merge1[[#This Row],[LME Zinc stock]]*Table_Merge1[[#This Row],[Nima.مقدار]]),"")</f>
        <v>46573800000</v>
      </c>
      <c r="AQ1313" s="287">
        <f>IFERROR(IF(Table_Merge1[[#This Row],[LME Zinc 3-month]]*Table_Merge1[[#This Row],[Nima.مقدار]]=0,"",Table_Merge1[[#This Row],[LME Zinc 3-month]]*Table_Merge1[[#This Row],[Nima.مقدار]]),"")</f>
        <v>89586000</v>
      </c>
      <c r="AR1313" s="288" t="str">
        <f>IFERROR(IF(Table_Merge1[[#This Row],[LME Zinc stock]]*Table_Merge1[[#This Row],[Azad.Sell]]=0,"",Table_Merge1[[#This Row],[LME Zinc stock]]*Table_Merge1[[#This Row],[Azad.Sell]]),"")</f>
        <v/>
      </c>
      <c r="AS1313" s="288" t="str">
        <f>IFERROR(IF(Table_Merge1[[#This Row],[LME Zinc 3-month]]*Table_Merge1[[#This Row],[Azad.Sell]]=0,"",Table_Merge1[[#This Row],[LME Zinc 3-month]]*Table_Merge1[[#This Row],[Azad.Sell]]),"")</f>
        <v/>
      </c>
      <c r="AT1313"/>
    </row>
    <row r="1314" spans="1:46" x14ac:dyDescent="0.25">
      <c r="A1314" s="258">
        <v>42647</v>
      </c>
      <c r="B13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1395.07.13</v>
      </c>
      <c r="C1314" s="195">
        <f t="shared" ca="1" si="56"/>
        <v>1395</v>
      </c>
      <c r="D13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14" s="195">
        <f>_xlfn.NUMBERVALUE(RIGHT(Table11[[#This Row],[تاریخ شمسی]],2))</f>
        <v>13</v>
      </c>
      <c r="F13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07-13</v>
      </c>
      <c r="G1314" s="195" t="s">
        <v>1465</v>
      </c>
      <c r="L1314" s="259">
        <v>42647</v>
      </c>
      <c r="M1314">
        <v>35778</v>
      </c>
      <c r="O1314" s="283">
        <f>IFERROR(DATE(Table7[[#This Row],[year]],MONTH(DATEVALUE(Table7[[#This Row],[month]]&amp;"1")),Table7[[#This Row],[day]]),"")</f>
        <v>43187</v>
      </c>
      <c r="P1314" s="257" t="s">
        <v>4739</v>
      </c>
      <c r="Q1314" s="257">
        <v>2018</v>
      </c>
      <c r="R1314" s="257" t="s">
        <v>3435</v>
      </c>
      <c r="S1314" s="257">
        <v>28</v>
      </c>
      <c r="T1314" s="257">
        <v>1341.05</v>
      </c>
      <c r="U1314" s="257">
        <v>2245</v>
      </c>
      <c r="V1314" s="257">
        <v>1250775</v>
      </c>
      <c r="X1314" s="260">
        <v>43271</v>
      </c>
      <c r="Y1314" t="s">
        <v>8391</v>
      </c>
      <c r="Z1314" s="260">
        <v>4</v>
      </c>
      <c r="AA1314">
        <v>1397</v>
      </c>
      <c r="AB1314" s="260" t="str">
        <f ca="1">IFERROR(IFERROR(VLOOKUP(Table_Merge1[[#This Row],[Column1]],Table11[#All],2,FALSE),LEFT(AB1315,8)&amp;IF(LEN((RIGHT(AB1315,2)+1))&lt;2,"0"&amp;(RIGHT(AB1315,2)+1),(RIGHT(AB1315,2)-1))),"")</f>
        <v>1397.03.30</v>
      </c>
      <c r="AC1314" s="259" t="str">
        <f ca="1">LEFT(Table_Merge1[[#This Row],[Column2]],4)</f>
        <v>1397</v>
      </c>
      <c r="AD1314" s="259" t="str">
        <f ca="1">RIGHT(LEFT(Table_Merge1[[#This Row],[Column2]],7),2)</f>
        <v>03</v>
      </c>
      <c r="AE1314" s="259" t="str">
        <f ca="1">RIGHT(Table_Merge1[[#This Row],[Column2]],2)</f>
        <v>30</v>
      </c>
      <c r="AF1314">
        <v>3</v>
      </c>
      <c r="AG1314">
        <v>30</v>
      </c>
      <c r="AH1314" s="260">
        <v>2018</v>
      </c>
      <c r="AI1314" t="s">
        <v>3441</v>
      </c>
      <c r="AJ1314" s="260">
        <v>20</v>
      </c>
      <c r="AK1314">
        <v>1273.25</v>
      </c>
      <c r="AL1314">
        <v>2129.5</v>
      </c>
      <c r="AM1314">
        <v>1107400</v>
      </c>
      <c r="AO1314">
        <v>42000</v>
      </c>
      <c r="AP1314" s="287">
        <f>IFERROR(IF(Table_Merge1[[#This Row],[LME Zinc stock]]*Table_Merge1[[#This Row],[Nima.مقدار]]=0,"",Table_Merge1[[#This Row],[LME Zinc stock]]*Table_Merge1[[#This Row],[Nima.مقدار]]),"")</f>
        <v>46510800000</v>
      </c>
      <c r="AQ1314" s="287">
        <f>IFERROR(IF(Table_Merge1[[#This Row],[LME Zinc 3-month]]*Table_Merge1[[#This Row],[Nima.مقدار]]=0,"",Table_Merge1[[#This Row],[LME Zinc 3-month]]*Table_Merge1[[#This Row],[Nima.مقدار]]),"")</f>
        <v>89439000</v>
      </c>
      <c r="AR1314" s="288" t="str">
        <f>IFERROR(IF(Table_Merge1[[#This Row],[LME Zinc stock]]*Table_Merge1[[#This Row],[Azad.Sell]]=0,"",Table_Merge1[[#This Row],[LME Zinc stock]]*Table_Merge1[[#This Row],[Azad.Sell]]),"")</f>
        <v/>
      </c>
      <c r="AS1314" s="288" t="str">
        <f>IFERROR(IF(Table_Merge1[[#This Row],[LME Zinc 3-month]]*Table_Merge1[[#This Row],[Azad.Sell]]=0,"",Table_Merge1[[#This Row],[LME Zinc 3-month]]*Table_Merge1[[#This Row],[Azad.Sell]]),"")</f>
        <v/>
      </c>
      <c r="AT1314"/>
    </row>
    <row r="1315" spans="1:46" x14ac:dyDescent="0.25">
      <c r="A1315" s="258">
        <v>42648</v>
      </c>
      <c r="B13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1395.07.14</v>
      </c>
      <c r="C1315" s="195">
        <f t="shared" ca="1" si="56"/>
        <v>1395</v>
      </c>
      <c r="D13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15" s="195">
        <f>_xlfn.NUMBERVALUE(RIGHT(Table11[[#This Row],[تاریخ شمسی]],2))</f>
        <v>14</v>
      </c>
      <c r="F13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07-14</v>
      </c>
      <c r="G1315" s="195" t="s">
        <v>1466</v>
      </c>
      <c r="L1315" s="259">
        <v>42648</v>
      </c>
      <c r="M1315">
        <v>35834</v>
      </c>
      <c r="O1315" s="284">
        <f>IFERROR(DATE(Table7[[#This Row],[year]],MONTH(DATEVALUE(Table7[[#This Row],[month]]&amp;"1")),Table7[[#This Row],[day]]),"")</f>
        <v>43186</v>
      </c>
      <c r="P1315" s="195" t="s">
        <v>4740</v>
      </c>
      <c r="Q1315" s="195">
        <v>2018</v>
      </c>
      <c r="R1315" s="195" t="s">
        <v>3435</v>
      </c>
      <c r="S1315" s="195">
        <v>27</v>
      </c>
      <c r="T1315" s="195">
        <v>1350.65</v>
      </c>
      <c r="U1315" s="195">
        <v>2175</v>
      </c>
      <c r="V1315" s="195">
        <v>1249575</v>
      </c>
      <c r="X1315" s="260">
        <v>43270</v>
      </c>
      <c r="Y1315" t="s">
        <v>8390</v>
      </c>
      <c r="Z1315" s="260">
        <v>4</v>
      </c>
      <c r="AA1315">
        <v>1397</v>
      </c>
      <c r="AB1315" s="260" t="str">
        <f ca="1">IFERROR(IFERROR(VLOOKUP(Table_Merge1[[#This Row],[Column1]],Table11[#All],2,FALSE),LEFT(AB1316,8)&amp;IF(LEN((RIGHT(AB1316,2)+1))&lt;2,"0"&amp;(RIGHT(AB1316,2)+1),(RIGHT(AB1316,2)-1))),"")</f>
        <v>1397.03.29</v>
      </c>
      <c r="AC1315" s="259" t="str">
        <f ca="1">LEFT(Table_Merge1[[#This Row],[Column2]],4)</f>
        <v>1397</v>
      </c>
      <c r="AD1315" s="259" t="str">
        <f ca="1">RIGHT(LEFT(Table_Merge1[[#This Row],[Column2]],7),2)</f>
        <v>03</v>
      </c>
      <c r="AE1315" s="259" t="str">
        <f ca="1">RIGHT(Table_Merge1[[#This Row],[Column2]],2)</f>
        <v>29</v>
      </c>
      <c r="AF1315">
        <v>3</v>
      </c>
      <c r="AG1315">
        <v>29</v>
      </c>
      <c r="AH1315" s="260">
        <v>2018</v>
      </c>
      <c r="AI1315" t="s">
        <v>3441</v>
      </c>
      <c r="AJ1315" s="260">
        <v>19</v>
      </c>
      <c r="AK1315">
        <v>1279</v>
      </c>
      <c r="AL1315" t="s">
        <v>3621</v>
      </c>
      <c r="AM1315" t="s">
        <v>3621</v>
      </c>
      <c r="AO1315">
        <v>42000</v>
      </c>
      <c r="AP1315" s="287" t="str">
        <f>IFERROR(IF(Table_Merge1[[#This Row],[LME Zinc stock]]*Table_Merge1[[#This Row],[Nima.مقدار]]=0,"",Table_Merge1[[#This Row],[LME Zinc stock]]*Table_Merge1[[#This Row],[Nima.مقدار]]),"")</f>
        <v/>
      </c>
      <c r="AQ1315" s="287" t="str">
        <f>IFERROR(IF(Table_Merge1[[#This Row],[LME Zinc 3-month]]*Table_Merge1[[#This Row],[Nima.مقدار]]=0,"",Table_Merge1[[#This Row],[LME Zinc 3-month]]*Table_Merge1[[#This Row],[Nima.مقدار]]),"")</f>
        <v/>
      </c>
      <c r="AR1315" s="288" t="str">
        <f>IFERROR(IF(Table_Merge1[[#This Row],[LME Zinc stock]]*Table_Merge1[[#This Row],[Azad.Sell]]=0,"",Table_Merge1[[#This Row],[LME Zinc stock]]*Table_Merge1[[#This Row],[Azad.Sell]]),"")</f>
        <v/>
      </c>
      <c r="AS1315" s="288" t="str">
        <f>IFERROR(IF(Table_Merge1[[#This Row],[LME Zinc 3-month]]*Table_Merge1[[#This Row],[Azad.Sell]]=0,"",Table_Merge1[[#This Row],[LME Zinc 3-month]]*Table_Merge1[[#This Row],[Azad.Sell]]),"")</f>
        <v/>
      </c>
      <c r="AT1315"/>
    </row>
    <row r="1316" spans="1:46" x14ac:dyDescent="0.25">
      <c r="A1316" s="258">
        <v>42649</v>
      </c>
      <c r="B13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1395.07.15</v>
      </c>
      <c r="C1316" s="195">
        <f t="shared" ca="1" si="56"/>
        <v>1395</v>
      </c>
      <c r="D13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16" s="195">
        <f>_xlfn.NUMBERVALUE(RIGHT(Table11[[#This Row],[تاریخ شمسی]],2))</f>
        <v>15</v>
      </c>
      <c r="F13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07-15</v>
      </c>
      <c r="G1316" s="195" t="s">
        <v>1467</v>
      </c>
      <c r="L1316" s="259">
        <v>42649</v>
      </c>
      <c r="M1316">
        <v>35783</v>
      </c>
      <c r="O1316" s="283">
        <f>IFERROR(DATE(Table7[[#This Row],[year]],MONTH(DATEVALUE(Table7[[#This Row],[month]]&amp;"1")),Table7[[#This Row],[day]]),"")</f>
        <v>43185</v>
      </c>
      <c r="P1316" s="257" t="s">
        <v>4741</v>
      </c>
      <c r="Q1316" s="257">
        <v>2018</v>
      </c>
      <c r="R1316" s="257" t="s">
        <v>3435</v>
      </c>
      <c r="S1316" s="257">
        <v>26</v>
      </c>
      <c r="T1316" s="257">
        <v>1348.4</v>
      </c>
      <c r="U1316" s="257">
        <v>2122</v>
      </c>
      <c r="V1316" s="257">
        <v>1254125</v>
      </c>
      <c r="X1316" s="260">
        <v>43269</v>
      </c>
      <c r="Y1316" t="s">
        <v>8389</v>
      </c>
      <c r="Z1316" s="260">
        <v>4</v>
      </c>
      <c r="AA1316">
        <v>1397</v>
      </c>
      <c r="AB1316" s="260" t="str">
        <f ca="1">IFERROR(IFERROR(VLOOKUP(Table_Merge1[[#This Row],[Column1]],Table11[#All],2,FALSE),LEFT(AB1317,8)&amp;IF(LEN((RIGHT(AB1317,2)+1))&lt;2,"0"&amp;(RIGHT(AB1317,2)+1),(RIGHT(AB1317,2)-1))),"")</f>
        <v>1397.03.28</v>
      </c>
      <c r="AC1316" s="259" t="str">
        <f ca="1">LEFT(Table_Merge1[[#This Row],[Column2]],4)</f>
        <v>1397</v>
      </c>
      <c r="AD1316" s="259" t="str">
        <f ca="1">RIGHT(LEFT(Table_Merge1[[#This Row],[Column2]],7),2)</f>
        <v>03</v>
      </c>
      <c r="AE1316" s="259" t="str">
        <f ca="1">RIGHT(Table_Merge1[[#This Row],[Column2]],2)</f>
        <v>28</v>
      </c>
      <c r="AF1316">
        <v>3</v>
      </c>
      <c r="AG1316">
        <v>28</v>
      </c>
      <c r="AH1316" s="260">
        <v>2018</v>
      </c>
      <c r="AI1316" t="s">
        <v>3441</v>
      </c>
      <c r="AJ1316" s="260">
        <v>18</v>
      </c>
      <c r="AK1316">
        <v>1281.25</v>
      </c>
      <c r="AL1316">
        <v>2160</v>
      </c>
      <c r="AM1316">
        <v>1114125</v>
      </c>
      <c r="AO1316">
        <v>42000</v>
      </c>
      <c r="AP1316" s="287">
        <f>IFERROR(IF(Table_Merge1[[#This Row],[LME Zinc stock]]*Table_Merge1[[#This Row],[Nima.مقدار]]=0,"",Table_Merge1[[#This Row],[LME Zinc stock]]*Table_Merge1[[#This Row],[Nima.مقدار]]),"")</f>
        <v>46793250000</v>
      </c>
      <c r="AQ1316" s="287">
        <f>IFERROR(IF(Table_Merge1[[#This Row],[LME Zinc 3-month]]*Table_Merge1[[#This Row],[Nima.مقدار]]=0,"",Table_Merge1[[#This Row],[LME Zinc 3-month]]*Table_Merge1[[#This Row],[Nima.مقدار]]),"")</f>
        <v>90720000</v>
      </c>
      <c r="AR1316" s="288" t="str">
        <f>IFERROR(IF(Table_Merge1[[#This Row],[LME Zinc stock]]*Table_Merge1[[#This Row],[Azad.Sell]]=0,"",Table_Merge1[[#This Row],[LME Zinc stock]]*Table_Merge1[[#This Row],[Azad.Sell]]),"")</f>
        <v/>
      </c>
      <c r="AS1316" s="288" t="str">
        <f>IFERROR(IF(Table_Merge1[[#This Row],[LME Zinc 3-month]]*Table_Merge1[[#This Row],[Azad.Sell]]=0,"",Table_Merge1[[#This Row],[LME Zinc 3-month]]*Table_Merge1[[#This Row],[Azad.Sell]]),"")</f>
        <v/>
      </c>
      <c r="AT1316"/>
    </row>
    <row r="1317" spans="1:46" x14ac:dyDescent="0.25">
      <c r="A1317" s="258">
        <v>42651</v>
      </c>
      <c r="B13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1395.07.17</v>
      </c>
      <c r="C1317" s="195">
        <f t="shared" ca="1" si="56"/>
        <v>1395</v>
      </c>
      <c r="D13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17" s="195">
        <f>_xlfn.NUMBERVALUE(RIGHT(Table11[[#This Row],[تاریخ شمسی]],2))</f>
        <v>17</v>
      </c>
      <c r="F13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07-17</v>
      </c>
      <c r="G1317" s="195" t="s">
        <v>1468</v>
      </c>
      <c r="L1317" s="259">
        <v>42651</v>
      </c>
      <c r="M1317">
        <v>35827</v>
      </c>
      <c r="O1317" s="284">
        <f>IFERROR(DATE(Table7[[#This Row],[year]],MONTH(DATEVALUE(Table7[[#This Row],[month]]&amp;"1")),Table7[[#This Row],[day]]),"")</f>
        <v>43182</v>
      </c>
      <c r="P1317" s="195" t="s">
        <v>4742</v>
      </c>
      <c r="Q1317" s="195">
        <v>2018</v>
      </c>
      <c r="R1317" s="195" t="s">
        <v>3435</v>
      </c>
      <c r="S1317" s="195">
        <v>23</v>
      </c>
      <c r="T1317" s="195">
        <v>1342.35</v>
      </c>
      <c r="U1317" s="195">
        <v>1988</v>
      </c>
      <c r="V1317" s="195">
        <v>1260900</v>
      </c>
      <c r="X1317" s="260">
        <v>43266</v>
      </c>
      <c r="Z1317" s="260">
        <v>4</v>
      </c>
      <c r="AB1317" s="260" t="str">
        <f ca="1">IFERROR(IFERROR(VLOOKUP(Table_Merge1[[#This Row],[Column1]],Table11[#All],2,FALSE),LEFT(AB1318,8)&amp;IF(LEN((RIGHT(AB1318,2)+1))&lt;2,"0"&amp;(RIGHT(AB1318,2)+1),(RIGHT(AB1318,2)-1))),"")</f>
        <v>1397.03.23</v>
      </c>
      <c r="AC1317" s="259" t="str">
        <f ca="1">LEFT(Table_Merge1[[#This Row],[Column2]],4)</f>
        <v>1397</v>
      </c>
      <c r="AD1317" s="259" t="str">
        <f ca="1">RIGHT(LEFT(Table_Merge1[[#This Row],[Column2]],7),2)</f>
        <v>03</v>
      </c>
      <c r="AE1317" s="259" t="str">
        <f ca="1">RIGHT(Table_Merge1[[#This Row],[Column2]],2)</f>
        <v>23</v>
      </c>
      <c r="AH1317" s="260">
        <v>2018</v>
      </c>
      <c r="AI1317" t="s">
        <v>3441</v>
      </c>
      <c r="AJ1317" s="260">
        <v>15</v>
      </c>
      <c r="AK1317">
        <v>1300.0999999999999</v>
      </c>
      <c r="AL1317">
        <v>2155</v>
      </c>
      <c r="AM1317">
        <v>1112025</v>
      </c>
      <c r="AP1317" s="287" t="str">
        <f>IFERROR(IF(Table_Merge1[[#This Row],[LME Zinc stock]]*Table_Merge1[[#This Row],[Nima.مقدار]]=0,"",Table_Merge1[[#This Row],[LME Zinc stock]]*Table_Merge1[[#This Row],[Nima.مقدار]]),"")</f>
        <v/>
      </c>
      <c r="AQ1317" s="287" t="str">
        <f>IFERROR(IF(Table_Merge1[[#This Row],[LME Zinc 3-month]]*Table_Merge1[[#This Row],[Nima.مقدار]]=0,"",Table_Merge1[[#This Row],[LME Zinc 3-month]]*Table_Merge1[[#This Row],[Nima.مقدار]]),"")</f>
        <v/>
      </c>
      <c r="AR1317" s="288" t="str">
        <f>IFERROR(IF(Table_Merge1[[#This Row],[LME Zinc stock]]*Table_Merge1[[#This Row],[Azad.Sell]]=0,"",Table_Merge1[[#This Row],[LME Zinc stock]]*Table_Merge1[[#This Row],[Azad.Sell]]),"")</f>
        <v/>
      </c>
      <c r="AS1317" s="288" t="str">
        <f>IFERROR(IF(Table_Merge1[[#This Row],[LME Zinc 3-month]]*Table_Merge1[[#This Row],[Azad.Sell]]=0,"",Table_Merge1[[#This Row],[LME Zinc 3-month]]*Table_Merge1[[#This Row],[Azad.Sell]]),"")</f>
        <v/>
      </c>
      <c r="AT1317"/>
    </row>
    <row r="1318" spans="1:46" x14ac:dyDescent="0.25">
      <c r="A1318" s="258">
        <v>42652</v>
      </c>
      <c r="B13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1395.07.18</v>
      </c>
      <c r="C1318" s="195">
        <f t="shared" ca="1" si="56"/>
        <v>1395</v>
      </c>
      <c r="D13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18" s="195">
        <f>_xlfn.NUMBERVALUE(RIGHT(Table11[[#This Row],[تاریخ شمسی]],2))</f>
        <v>18</v>
      </c>
      <c r="F13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07-18</v>
      </c>
      <c r="G1318" s="195" t="s">
        <v>1469</v>
      </c>
      <c r="L1318" s="259">
        <v>42652</v>
      </c>
      <c r="M1318">
        <v>35769</v>
      </c>
      <c r="O1318" s="283">
        <f>IFERROR(DATE(Table7[[#This Row],[year]],MONTH(DATEVALUE(Table7[[#This Row],[month]]&amp;"1")),Table7[[#This Row],[day]]),"")</f>
        <v>43181</v>
      </c>
      <c r="P1318" s="257" t="s">
        <v>4743</v>
      </c>
      <c r="Q1318" s="257">
        <v>2018</v>
      </c>
      <c r="R1318" s="257" t="s">
        <v>3435</v>
      </c>
      <c r="S1318" s="257">
        <v>22</v>
      </c>
      <c r="T1318" s="257">
        <v>1328.85</v>
      </c>
      <c r="U1318" s="257">
        <v>1990</v>
      </c>
      <c r="V1318" s="257">
        <v>1265350</v>
      </c>
      <c r="X1318" s="260">
        <v>43265</v>
      </c>
      <c r="Y1318" t="s">
        <v>8388</v>
      </c>
      <c r="Z1318" s="260">
        <v>4</v>
      </c>
      <c r="AA1318">
        <v>1397</v>
      </c>
      <c r="AB1318" s="260" t="str">
        <f ca="1">IFERROR(IFERROR(VLOOKUP(Table_Merge1[[#This Row],[Column1]],Table11[#All],2,FALSE),LEFT(AB1319,8)&amp;IF(LEN((RIGHT(AB1319,2)+1))&lt;2,"0"&amp;(RIGHT(AB1319,2)+1),(RIGHT(AB1319,2)-1))),"")</f>
        <v>1397.03.24</v>
      </c>
      <c r="AC1318" s="259" t="str">
        <f ca="1">LEFT(Table_Merge1[[#This Row],[Column2]],4)</f>
        <v>1397</v>
      </c>
      <c r="AD1318" s="259" t="str">
        <f ca="1">RIGHT(LEFT(Table_Merge1[[#This Row],[Column2]],7),2)</f>
        <v>03</v>
      </c>
      <c r="AE1318" s="259" t="str">
        <f ca="1">RIGHT(Table_Merge1[[#This Row],[Column2]],2)</f>
        <v>24</v>
      </c>
      <c r="AF1318">
        <v>3</v>
      </c>
      <c r="AG1318">
        <v>24</v>
      </c>
      <c r="AH1318" s="260">
        <v>2018</v>
      </c>
      <c r="AI1318" t="s">
        <v>3441</v>
      </c>
      <c r="AJ1318" s="260">
        <v>14</v>
      </c>
      <c r="AK1318">
        <v>1305.3</v>
      </c>
      <c r="AL1318">
        <v>2198</v>
      </c>
      <c r="AM1318">
        <v>1117475</v>
      </c>
      <c r="AO1318">
        <v>42000</v>
      </c>
      <c r="AP1318" s="287">
        <f>IFERROR(IF(Table_Merge1[[#This Row],[LME Zinc stock]]*Table_Merge1[[#This Row],[Nima.مقدار]]=0,"",Table_Merge1[[#This Row],[LME Zinc stock]]*Table_Merge1[[#This Row],[Nima.مقدار]]),"")</f>
        <v>46933950000</v>
      </c>
      <c r="AQ1318" s="287">
        <f>IFERROR(IF(Table_Merge1[[#This Row],[LME Zinc 3-month]]*Table_Merge1[[#This Row],[Nima.مقدار]]=0,"",Table_Merge1[[#This Row],[LME Zinc 3-month]]*Table_Merge1[[#This Row],[Nima.مقدار]]),"")</f>
        <v>92316000</v>
      </c>
      <c r="AR1318" s="288" t="str">
        <f>IFERROR(IF(Table_Merge1[[#This Row],[LME Zinc stock]]*Table_Merge1[[#This Row],[Azad.Sell]]=0,"",Table_Merge1[[#This Row],[LME Zinc stock]]*Table_Merge1[[#This Row],[Azad.Sell]]),"")</f>
        <v/>
      </c>
      <c r="AS1318" s="288" t="str">
        <f>IFERROR(IF(Table_Merge1[[#This Row],[LME Zinc 3-month]]*Table_Merge1[[#This Row],[Azad.Sell]]=0,"",Table_Merge1[[#This Row],[LME Zinc 3-month]]*Table_Merge1[[#This Row],[Azad.Sell]]),"")</f>
        <v/>
      </c>
      <c r="AT1318"/>
    </row>
    <row r="1319" spans="1:46" x14ac:dyDescent="0.25">
      <c r="A1319" s="258">
        <v>42653</v>
      </c>
      <c r="B13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1395.07.19</v>
      </c>
      <c r="C1319" s="195">
        <f t="shared" ca="1" si="56"/>
        <v>1395</v>
      </c>
      <c r="D13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19" s="195">
        <f>_xlfn.NUMBERVALUE(RIGHT(Table11[[#This Row],[تاریخ شمسی]],2))</f>
        <v>19</v>
      </c>
      <c r="F13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07-19</v>
      </c>
      <c r="G1319" s="195" t="s">
        <v>1470</v>
      </c>
      <c r="L1319" s="259">
        <v>42653</v>
      </c>
      <c r="M1319">
        <v>35849</v>
      </c>
      <c r="O1319" s="284">
        <f>IFERROR(DATE(Table7[[#This Row],[year]],MONTH(DATEVALUE(Table7[[#This Row],[month]]&amp;"1")),Table7[[#This Row],[day]]),"")</f>
        <v>43180</v>
      </c>
      <c r="P1319" s="195" t="s">
        <v>4744</v>
      </c>
      <c r="Q1319" s="195">
        <v>2018</v>
      </c>
      <c r="R1319" s="195" t="s">
        <v>3435</v>
      </c>
      <c r="S1319" s="195">
        <v>21</v>
      </c>
      <c r="T1319" s="195">
        <v>1316.35</v>
      </c>
      <c r="U1319" s="195">
        <v>1990</v>
      </c>
      <c r="V1319" s="195">
        <v>1270350</v>
      </c>
      <c r="X1319" s="260">
        <v>43264</v>
      </c>
      <c r="Y1319" t="s">
        <v>8387</v>
      </c>
      <c r="Z1319" s="260">
        <v>4</v>
      </c>
      <c r="AA1319">
        <v>1397</v>
      </c>
      <c r="AB1319" s="260" t="str">
        <f ca="1">IFERROR(IFERROR(VLOOKUP(Table_Merge1[[#This Row],[Column1]],Table11[#All],2,FALSE),LEFT(AB1320,8)&amp;IF(LEN((RIGHT(AB1320,2)+1))&lt;2,"0"&amp;(RIGHT(AB1320,2)+1),(RIGHT(AB1320,2)-1))),"")</f>
        <v>1397.03.23</v>
      </c>
      <c r="AC1319" s="259" t="str">
        <f ca="1">LEFT(Table_Merge1[[#This Row],[Column2]],4)</f>
        <v>1397</v>
      </c>
      <c r="AD1319" s="259" t="str">
        <f ca="1">RIGHT(LEFT(Table_Merge1[[#This Row],[Column2]],7),2)</f>
        <v>03</v>
      </c>
      <c r="AE1319" s="259" t="str">
        <f ca="1">RIGHT(Table_Merge1[[#This Row],[Column2]],2)</f>
        <v>23</v>
      </c>
      <c r="AF1319">
        <v>3</v>
      </c>
      <c r="AG1319">
        <v>23</v>
      </c>
      <c r="AH1319" s="260">
        <v>2018</v>
      </c>
      <c r="AI1319" t="s">
        <v>3441</v>
      </c>
      <c r="AJ1319" s="260">
        <v>13</v>
      </c>
      <c r="AK1319">
        <v>1294.4000000000001</v>
      </c>
      <c r="AL1319">
        <v>2143</v>
      </c>
      <c r="AM1319">
        <v>1122425</v>
      </c>
      <c r="AO1319">
        <v>42000</v>
      </c>
      <c r="AP1319" s="287">
        <f>IFERROR(IF(Table_Merge1[[#This Row],[LME Zinc stock]]*Table_Merge1[[#This Row],[Nima.مقدار]]=0,"",Table_Merge1[[#This Row],[LME Zinc stock]]*Table_Merge1[[#This Row],[Nima.مقدار]]),"")</f>
        <v>47141850000</v>
      </c>
      <c r="AQ1319" s="287">
        <f>IFERROR(IF(Table_Merge1[[#This Row],[LME Zinc 3-month]]*Table_Merge1[[#This Row],[Nima.مقدار]]=0,"",Table_Merge1[[#This Row],[LME Zinc 3-month]]*Table_Merge1[[#This Row],[Nima.مقدار]]),"")</f>
        <v>90006000</v>
      </c>
      <c r="AR1319" s="288" t="str">
        <f>IFERROR(IF(Table_Merge1[[#This Row],[LME Zinc stock]]*Table_Merge1[[#This Row],[Azad.Sell]]=0,"",Table_Merge1[[#This Row],[LME Zinc stock]]*Table_Merge1[[#This Row],[Azad.Sell]]),"")</f>
        <v/>
      </c>
      <c r="AS1319" s="288" t="str">
        <f>IFERROR(IF(Table_Merge1[[#This Row],[LME Zinc 3-month]]*Table_Merge1[[#This Row],[Azad.Sell]]=0,"",Table_Merge1[[#This Row],[LME Zinc 3-month]]*Table_Merge1[[#This Row],[Azad.Sell]]),"")</f>
        <v/>
      </c>
      <c r="AT1319"/>
    </row>
    <row r="1320" spans="1:46" x14ac:dyDescent="0.25">
      <c r="A1320" s="258">
        <v>42656</v>
      </c>
      <c r="B13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1395.07.22</v>
      </c>
      <c r="C1320" s="195">
        <f t="shared" ca="1" si="56"/>
        <v>1395</v>
      </c>
      <c r="D13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20" s="195">
        <f>_xlfn.NUMBERVALUE(RIGHT(Table11[[#This Row],[تاریخ شمسی]],2))</f>
        <v>22</v>
      </c>
      <c r="F13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07-22</v>
      </c>
      <c r="G1320" s="195" t="s">
        <v>1471</v>
      </c>
      <c r="L1320" s="259">
        <v>42656</v>
      </c>
      <c r="M1320">
        <v>35817</v>
      </c>
      <c r="O1320" s="283">
        <f>IFERROR(DATE(Table7[[#This Row],[year]],MONTH(DATEVALUE(Table7[[#This Row],[month]]&amp;"1")),Table7[[#This Row],[day]]),"")</f>
        <v>43179</v>
      </c>
      <c r="P1320" s="257" t="s">
        <v>4745</v>
      </c>
      <c r="Q1320" s="257">
        <v>2018</v>
      </c>
      <c r="R1320" s="257" t="s">
        <v>3435</v>
      </c>
      <c r="S1320" s="257">
        <v>20</v>
      </c>
      <c r="T1320" s="257">
        <v>1312.75</v>
      </c>
      <c r="U1320" s="257">
        <v>2027</v>
      </c>
      <c r="V1320" s="257">
        <v>1281475</v>
      </c>
      <c r="X1320" s="260">
        <v>43263</v>
      </c>
      <c r="Y1320" t="s">
        <v>8386</v>
      </c>
      <c r="Z1320" s="260">
        <v>4</v>
      </c>
      <c r="AA1320">
        <v>1397</v>
      </c>
      <c r="AB1320" s="260" t="str">
        <f ca="1">IFERROR(IFERROR(VLOOKUP(Table_Merge1[[#This Row],[Column1]],Table11[#All],2,FALSE),LEFT(AB1321,8)&amp;IF(LEN((RIGHT(AB1321,2)+1))&lt;2,"0"&amp;(RIGHT(AB1321,2)+1),(RIGHT(AB1321,2)-1))),"")</f>
        <v>1397.03.22</v>
      </c>
      <c r="AC1320" s="259" t="str">
        <f ca="1">LEFT(Table_Merge1[[#This Row],[Column2]],4)</f>
        <v>1397</v>
      </c>
      <c r="AD1320" s="259" t="str">
        <f ca="1">RIGHT(LEFT(Table_Merge1[[#This Row],[Column2]],7),2)</f>
        <v>03</v>
      </c>
      <c r="AE1320" s="259" t="str">
        <f ca="1">RIGHT(Table_Merge1[[#This Row],[Column2]],2)</f>
        <v>22</v>
      </c>
      <c r="AF1320">
        <v>3</v>
      </c>
      <c r="AG1320">
        <v>22</v>
      </c>
      <c r="AH1320" s="260">
        <v>2018</v>
      </c>
      <c r="AI1320" t="s">
        <v>3441</v>
      </c>
      <c r="AJ1320" s="260">
        <v>12</v>
      </c>
      <c r="AK1320">
        <v>1298.3</v>
      </c>
      <c r="AL1320">
        <v>2167</v>
      </c>
      <c r="AM1320">
        <v>1123700</v>
      </c>
      <c r="AO1320">
        <v>42000</v>
      </c>
      <c r="AP1320" s="287">
        <f>IFERROR(IF(Table_Merge1[[#This Row],[LME Zinc stock]]*Table_Merge1[[#This Row],[Nima.مقدار]]=0,"",Table_Merge1[[#This Row],[LME Zinc stock]]*Table_Merge1[[#This Row],[Nima.مقدار]]),"")</f>
        <v>47195400000</v>
      </c>
      <c r="AQ1320" s="287">
        <f>IFERROR(IF(Table_Merge1[[#This Row],[LME Zinc 3-month]]*Table_Merge1[[#This Row],[Nima.مقدار]]=0,"",Table_Merge1[[#This Row],[LME Zinc 3-month]]*Table_Merge1[[#This Row],[Nima.مقدار]]),"")</f>
        <v>91014000</v>
      </c>
      <c r="AR1320" s="288" t="str">
        <f>IFERROR(IF(Table_Merge1[[#This Row],[LME Zinc stock]]*Table_Merge1[[#This Row],[Azad.Sell]]=0,"",Table_Merge1[[#This Row],[LME Zinc stock]]*Table_Merge1[[#This Row],[Azad.Sell]]),"")</f>
        <v/>
      </c>
      <c r="AS1320" s="288" t="str">
        <f>IFERROR(IF(Table_Merge1[[#This Row],[LME Zinc 3-month]]*Table_Merge1[[#This Row],[Azad.Sell]]=0,"",Table_Merge1[[#This Row],[LME Zinc 3-month]]*Table_Merge1[[#This Row],[Azad.Sell]]),"")</f>
        <v/>
      </c>
      <c r="AT1320"/>
    </row>
    <row r="1321" spans="1:46" x14ac:dyDescent="0.25">
      <c r="A1321" s="258">
        <v>42658</v>
      </c>
      <c r="B13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1395.07.24</v>
      </c>
      <c r="C1321" s="195">
        <f t="shared" ca="1" si="56"/>
        <v>1395</v>
      </c>
      <c r="D13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21" s="195">
        <f>_xlfn.NUMBERVALUE(RIGHT(Table11[[#This Row],[تاریخ شمسی]],2))</f>
        <v>24</v>
      </c>
      <c r="F13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07-24</v>
      </c>
      <c r="G1321" s="195" t="s">
        <v>1472</v>
      </c>
      <c r="L1321" s="259">
        <v>42658</v>
      </c>
      <c r="M1321">
        <v>35916</v>
      </c>
      <c r="O1321" s="284">
        <f>IFERROR(DATE(Table7[[#This Row],[year]],MONTH(DATEVALUE(Table7[[#This Row],[month]]&amp;"1")),Table7[[#This Row],[day]]),"")</f>
        <v>43178</v>
      </c>
      <c r="P1321" s="195" t="s">
        <v>4746</v>
      </c>
      <c r="Q1321" s="195">
        <v>2018</v>
      </c>
      <c r="R1321" s="195" t="s">
        <v>3435</v>
      </c>
      <c r="S1321" s="195">
        <v>19</v>
      </c>
      <c r="T1321" s="195">
        <v>1311.7</v>
      </c>
      <c r="U1321" s="195" t="s">
        <v>3621</v>
      </c>
      <c r="V1321" s="195" t="s">
        <v>3621</v>
      </c>
      <c r="X1321" s="260">
        <v>43262</v>
      </c>
      <c r="Y1321" t="s">
        <v>8385</v>
      </c>
      <c r="Z1321" s="260">
        <v>4</v>
      </c>
      <c r="AA1321">
        <v>1397</v>
      </c>
      <c r="AB1321" s="260" t="str">
        <f ca="1">IFERROR(IFERROR(VLOOKUP(Table_Merge1[[#This Row],[Column1]],Table11[#All],2,FALSE),LEFT(AB1322,8)&amp;IF(LEN((RIGHT(AB1322,2)+1))&lt;2,"0"&amp;(RIGHT(AB1322,2)+1),(RIGHT(AB1322,2)-1))),"")</f>
        <v>1397.03.21</v>
      </c>
      <c r="AC1321" s="259" t="str">
        <f ca="1">LEFT(Table_Merge1[[#This Row],[Column2]],4)</f>
        <v>1397</v>
      </c>
      <c r="AD1321" s="259" t="str">
        <f ca="1">RIGHT(LEFT(Table_Merge1[[#This Row],[Column2]],7),2)</f>
        <v>03</v>
      </c>
      <c r="AE1321" s="259" t="str">
        <f ca="1">RIGHT(Table_Merge1[[#This Row],[Column2]],2)</f>
        <v>21</v>
      </c>
      <c r="AF1321">
        <v>3</v>
      </c>
      <c r="AG1321">
        <v>21</v>
      </c>
      <c r="AH1321" s="260">
        <v>2018</v>
      </c>
      <c r="AI1321" t="s">
        <v>3441</v>
      </c>
      <c r="AJ1321" s="260">
        <v>11</v>
      </c>
      <c r="AK1321">
        <v>1296.05</v>
      </c>
      <c r="AL1321">
        <v>2172</v>
      </c>
      <c r="AM1321">
        <v>1128325</v>
      </c>
      <c r="AO1321">
        <v>42000</v>
      </c>
      <c r="AP1321" s="287">
        <f>IFERROR(IF(Table_Merge1[[#This Row],[LME Zinc stock]]*Table_Merge1[[#This Row],[Nima.مقدار]]=0,"",Table_Merge1[[#This Row],[LME Zinc stock]]*Table_Merge1[[#This Row],[Nima.مقدار]]),"")</f>
        <v>47389650000</v>
      </c>
      <c r="AQ1321" s="287">
        <f>IFERROR(IF(Table_Merge1[[#This Row],[LME Zinc 3-month]]*Table_Merge1[[#This Row],[Nima.مقدار]]=0,"",Table_Merge1[[#This Row],[LME Zinc 3-month]]*Table_Merge1[[#This Row],[Nima.مقدار]]),"")</f>
        <v>91224000</v>
      </c>
      <c r="AR1321" s="288" t="str">
        <f>IFERROR(IF(Table_Merge1[[#This Row],[LME Zinc stock]]*Table_Merge1[[#This Row],[Azad.Sell]]=0,"",Table_Merge1[[#This Row],[LME Zinc stock]]*Table_Merge1[[#This Row],[Azad.Sell]]),"")</f>
        <v/>
      </c>
      <c r="AS1321" s="288" t="str">
        <f>IFERROR(IF(Table_Merge1[[#This Row],[LME Zinc 3-month]]*Table_Merge1[[#This Row],[Azad.Sell]]=0,"",Table_Merge1[[#This Row],[LME Zinc 3-month]]*Table_Merge1[[#This Row],[Azad.Sell]]),"")</f>
        <v/>
      </c>
      <c r="AT1321"/>
    </row>
    <row r="1322" spans="1:46" x14ac:dyDescent="0.25">
      <c r="A1322" s="258">
        <v>42659</v>
      </c>
      <c r="B13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1395.07.25</v>
      </c>
      <c r="C1322" s="195">
        <f t="shared" ca="1" si="56"/>
        <v>1395</v>
      </c>
      <c r="D13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22" s="195">
        <f>_xlfn.NUMBERVALUE(RIGHT(Table11[[#This Row],[تاریخ شمسی]],2))</f>
        <v>25</v>
      </c>
      <c r="F13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07-25</v>
      </c>
      <c r="G1322" s="195" t="s">
        <v>1473</v>
      </c>
      <c r="L1322" s="259">
        <v>42659</v>
      </c>
      <c r="M1322">
        <v>35856</v>
      </c>
      <c r="O1322" s="283">
        <f>IFERROR(DATE(Table7[[#This Row],[year]],MONTH(DATEVALUE(Table7[[#This Row],[month]]&amp;"1")),Table7[[#This Row],[day]]),"")</f>
        <v>43175</v>
      </c>
      <c r="P1322" s="257" t="s">
        <v>4747</v>
      </c>
      <c r="Q1322" s="257">
        <v>2018</v>
      </c>
      <c r="R1322" s="257" t="s">
        <v>3435</v>
      </c>
      <c r="S1322" s="257">
        <v>16</v>
      </c>
      <c r="T1322" s="257">
        <v>1320.05</v>
      </c>
      <c r="U1322" s="257">
        <v>2014</v>
      </c>
      <c r="V1322" s="257">
        <v>1286300</v>
      </c>
      <c r="X1322" s="260">
        <v>43259</v>
      </c>
      <c r="Z1322" s="260">
        <v>4</v>
      </c>
      <c r="AB1322" s="260" t="str">
        <f ca="1">IFERROR(IFERROR(VLOOKUP(Table_Merge1[[#This Row],[Column1]],Table11[#All],2,FALSE),LEFT(AB1323,8)&amp;IF(LEN((RIGHT(AB1323,2)+1))&lt;2,"0"&amp;(RIGHT(AB1323,2)+1),(RIGHT(AB1323,2)-1))),"")</f>
        <v>1397.03.16</v>
      </c>
      <c r="AC1322" s="259" t="str">
        <f ca="1">LEFT(Table_Merge1[[#This Row],[Column2]],4)</f>
        <v>1397</v>
      </c>
      <c r="AD1322" s="259" t="str">
        <f ca="1">RIGHT(LEFT(Table_Merge1[[#This Row],[Column2]],7),2)</f>
        <v>03</v>
      </c>
      <c r="AE1322" s="259" t="str">
        <f ca="1">RIGHT(Table_Merge1[[#This Row],[Column2]],2)</f>
        <v>16</v>
      </c>
      <c r="AH1322" s="260">
        <v>2018</v>
      </c>
      <c r="AI1322" t="s">
        <v>3441</v>
      </c>
      <c r="AJ1322" s="260">
        <v>8</v>
      </c>
      <c r="AK1322">
        <v>1299.2</v>
      </c>
      <c r="AL1322">
        <v>2166</v>
      </c>
      <c r="AM1322">
        <v>1131100</v>
      </c>
      <c r="AP1322" s="287" t="str">
        <f>IFERROR(IF(Table_Merge1[[#This Row],[LME Zinc stock]]*Table_Merge1[[#This Row],[Nima.مقدار]]=0,"",Table_Merge1[[#This Row],[LME Zinc stock]]*Table_Merge1[[#This Row],[Nima.مقدار]]),"")</f>
        <v/>
      </c>
      <c r="AQ1322" s="287" t="str">
        <f>IFERROR(IF(Table_Merge1[[#This Row],[LME Zinc 3-month]]*Table_Merge1[[#This Row],[Nima.مقدار]]=0,"",Table_Merge1[[#This Row],[LME Zinc 3-month]]*Table_Merge1[[#This Row],[Nima.مقدار]]),"")</f>
        <v/>
      </c>
      <c r="AR1322" s="288" t="str">
        <f>IFERROR(IF(Table_Merge1[[#This Row],[LME Zinc stock]]*Table_Merge1[[#This Row],[Azad.Sell]]=0,"",Table_Merge1[[#This Row],[LME Zinc stock]]*Table_Merge1[[#This Row],[Azad.Sell]]),"")</f>
        <v/>
      </c>
      <c r="AS1322" s="288" t="str">
        <f>IFERROR(IF(Table_Merge1[[#This Row],[LME Zinc 3-month]]*Table_Merge1[[#This Row],[Azad.Sell]]=0,"",Table_Merge1[[#This Row],[LME Zinc 3-month]]*Table_Merge1[[#This Row],[Azad.Sell]]),"")</f>
        <v/>
      </c>
      <c r="AT1322"/>
    </row>
    <row r="1323" spans="1:46" x14ac:dyDescent="0.25">
      <c r="A1323" s="258">
        <v>42660</v>
      </c>
      <c r="B13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1395.07.26</v>
      </c>
      <c r="C1323" s="195">
        <f t="shared" ca="1" si="56"/>
        <v>1395</v>
      </c>
      <c r="D13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23" s="195">
        <f>_xlfn.NUMBERVALUE(RIGHT(Table11[[#This Row],[تاریخ شمسی]],2))</f>
        <v>26</v>
      </c>
      <c r="F13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07-26</v>
      </c>
      <c r="G1323" s="195" t="s">
        <v>1474</v>
      </c>
      <c r="L1323" s="259">
        <v>42660</v>
      </c>
      <c r="M1323">
        <v>35822</v>
      </c>
      <c r="O1323" s="284">
        <f>IFERROR(DATE(Table7[[#This Row],[year]],MONTH(DATEVALUE(Table7[[#This Row],[month]]&amp;"1")),Table7[[#This Row],[day]]),"")</f>
        <v>43174</v>
      </c>
      <c r="P1323" s="195" t="s">
        <v>4748</v>
      </c>
      <c r="Q1323" s="195">
        <v>2018</v>
      </c>
      <c r="R1323" s="195" t="s">
        <v>3435</v>
      </c>
      <c r="S1323" s="195">
        <v>15</v>
      </c>
      <c r="T1323" s="195">
        <v>1323.35</v>
      </c>
      <c r="U1323" s="195">
        <v>2029</v>
      </c>
      <c r="V1323" s="195">
        <v>1261625</v>
      </c>
      <c r="X1323" s="260">
        <v>43258</v>
      </c>
      <c r="Y1323" t="s">
        <v>8384</v>
      </c>
      <c r="Z1323" s="260">
        <v>4</v>
      </c>
      <c r="AA1323">
        <v>1397</v>
      </c>
      <c r="AB1323" s="260" t="str">
        <f ca="1">IFERROR(IFERROR(VLOOKUP(Table_Merge1[[#This Row],[Column1]],Table11[#All],2,FALSE),LEFT(AB1324,8)&amp;IF(LEN((RIGHT(AB1324,2)+1))&lt;2,"0"&amp;(RIGHT(AB1324,2)+1),(RIGHT(AB1324,2)-1))),"")</f>
        <v>1397.03.17</v>
      </c>
      <c r="AC1323" s="259" t="str">
        <f ca="1">LEFT(Table_Merge1[[#This Row],[Column2]],4)</f>
        <v>1397</v>
      </c>
      <c r="AD1323" s="259" t="str">
        <f ca="1">RIGHT(LEFT(Table_Merge1[[#This Row],[Column2]],7),2)</f>
        <v>03</v>
      </c>
      <c r="AE1323" s="259" t="str">
        <f ca="1">RIGHT(Table_Merge1[[#This Row],[Column2]],2)</f>
        <v>17</v>
      </c>
      <c r="AF1323">
        <v>3</v>
      </c>
      <c r="AG1323">
        <v>17</v>
      </c>
      <c r="AH1323" s="260">
        <v>2018</v>
      </c>
      <c r="AI1323" t="s">
        <v>3441</v>
      </c>
      <c r="AJ1323" s="260">
        <v>7</v>
      </c>
      <c r="AK1323">
        <v>1298.3</v>
      </c>
      <c r="AL1323">
        <v>2176.5</v>
      </c>
      <c r="AM1323">
        <v>1132475</v>
      </c>
      <c r="AO1323">
        <v>42000</v>
      </c>
      <c r="AP1323" s="287">
        <f>IFERROR(IF(Table_Merge1[[#This Row],[LME Zinc stock]]*Table_Merge1[[#This Row],[Nima.مقدار]]=0,"",Table_Merge1[[#This Row],[LME Zinc stock]]*Table_Merge1[[#This Row],[Nima.مقدار]]),"")</f>
        <v>47563950000</v>
      </c>
      <c r="AQ1323" s="287">
        <f>IFERROR(IF(Table_Merge1[[#This Row],[LME Zinc 3-month]]*Table_Merge1[[#This Row],[Nima.مقدار]]=0,"",Table_Merge1[[#This Row],[LME Zinc 3-month]]*Table_Merge1[[#This Row],[Nima.مقدار]]),"")</f>
        <v>91413000</v>
      </c>
      <c r="AR1323" s="288" t="str">
        <f>IFERROR(IF(Table_Merge1[[#This Row],[LME Zinc stock]]*Table_Merge1[[#This Row],[Azad.Sell]]=0,"",Table_Merge1[[#This Row],[LME Zinc stock]]*Table_Merge1[[#This Row],[Azad.Sell]]),"")</f>
        <v/>
      </c>
      <c r="AS1323" s="288" t="str">
        <f>IFERROR(IF(Table_Merge1[[#This Row],[LME Zinc 3-month]]*Table_Merge1[[#This Row],[Azad.Sell]]=0,"",Table_Merge1[[#This Row],[LME Zinc 3-month]]*Table_Merge1[[#This Row],[Azad.Sell]]),"")</f>
        <v/>
      </c>
      <c r="AT1323"/>
    </row>
    <row r="1324" spans="1:46" x14ac:dyDescent="0.25">
      <c r="A1324" s="258">
        <v>42661</v>
      </c>
      <c r="B13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1395.07.27</v>
      </c>
      <c r="C1324" s="195">
        <f t="shared" ca="1" si="56"/>
        <v>1395</v>
      </c>
      <c r="D13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24" s="195">
        <f>_xlfn.NUMBERVALUE(RIGHT(Table11[[#This Row],[تاریخ شمسی]],2))</f>
        <v>27</v>
      </c>
      <c r="F13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07-27</v>
      </c>
      <c r="G1324" s="195" t="s">
        <v>1475</v>
      </c>
      <c r="L1324" s="259">
        <v>42661</v>
      </c>
      <c r="M1324">
        <v>35771</v>
      </c>
      <c r="O1324" s="283">
        <f>IFERROR(DATE(Table7[[#This Row],[year]],MONTH(DATEVALUE(Table7[[#This Row],[month]]&amp;"1")),Table7[[#This Row],[day]]),"")</f>
        <v>43173</v>
      </c>
      <c r="P1324" s="257" t="s">
        <v>4749</v>
      </c>
      <c r="Q1324" s="257">
        <v>2018</v>
      </c>
      <c r="R1324" s="257" t="s">
        <v>3435</v>
      </c>
      <c r="S1324" s="257">
        <v>14</v>
      </c>
      <c r="T1324" s="257">
        <v>1324.95</v>
      </c>
      <c r="U1324" s="257">
        <v>2056</v>
      </c>
      <c r="V1324" s="257">
        <v>1268175</v>
      </c>
      <c r="X1324" s="260">
        <v>43257</v>
      </c>
      <c r="Y1324" t="s">
        <v>8383</v>
      </c>
      <c r="Z1324" s="260">
        <v>4</v>
      </c>
      <c r="AA1324">
        <v>1397</v>
      </c>
      <c r="AB1324" s="260" t="str">
        <f ca="1">IFERROR(IFERROR(VLOOKUP(Table_Merge1[[#This Row],[Column1]],Table11[#All],2,FALSE),LEFT(AB1325,8)&amp;IF(LEN((RIGHT(AB1325,2)+1))&lt;2,"0"&amp;(RIGHT(AB1325,2)+1),(RIGHT(AB1325,2)-1))),"")</f>
        <v>1397.03.16</v>
      </c>
      <c r="AC1324" s="259" t="str">
        <f ca="1">LEFT(Table_Merge1[[#This Row],[Column2]],4)</f>
        <v>1397</v>
      </c>
      <c r="AD1324" s="259" t="str">
        <f ca="1">RIGHT(LEFT(Table_Merge1[[#This Row],[Column2]],7),2)</f>
        <v>03</v>
      </c>
      <c r="AE1324" s="259" t="str">
        <f ca="1">RIGHT(Table_Merge1[[#This Row],[Column2]],2)</f>
        <v>16</v>
      </c>
      <c r="AF1324">
        <v>3</v>
      </c>
      <c r="AG1324">
        <v>16</v>
      </c>
      <c r="AH1324" s="260">
        <v>2018</v>
      </c>
      <c r="AI1324" t="s">
        <v>3441</v>
      </c>
      <c r="AJ1324" s="260">
        <v>6</v>
      </c>
      <c r="AK1324">
        <v>1295.25</v>
      </c>
      <c r="AL1324">
        <v>2179</v>
      </c>
      <c r="AM1324">
        <v>1136925</v>
      </c>
      <c r="AO1324">
        <v>42000</v>
      </c>
      <c r="AP1324" s="287">
        <f>IFERROR(IF(Table_Merge1[[#This Row],[LME Zinc stock]]*Table_Merge1[[#This Row],[Nima.مقدار]]=0,"",Table_Merge1[[#This Row],[LME Zinc stock]]*Table_Merge1[[#This Row],[Nima.مقدار]]),"")</f>
        <v>47750850000</v>
      </c>
      <c r="AQ1324" s="287">
        <f>IFERROR(IF(Table_Merge1[[#This Row],[LME Zinc 3-month]]*Table_Merge1[[#This Row],[Nima.مقدار]]=0,"",Table_Merge1[[#This Row],[LME Zinc 3-month]]*Table_Merge1[[#This Row],[Nima.مقدار]]),"")</f>
        <v>91518000</v>
      </c>
      <c r="AR1324" s="288" t="str">
        <f>IFERROR(IF(Table_Merge1[[#This Row],[LME Zinc stock]]*Table_Merge1[[#This Row],[Azad.Sell]]=0,"",Table_Merge1[[#This Row],[LME Zinc stock]]*Table_Merge1[[#This Row],[Azad.Sell]]),"")</f>
        <v/>
      </c>
      <c r="AS1324" s="288" t="str">
        <f>IFERROR(IF(Table_Merge1[[#This Row],[LME Zinc 3-month]]*Table_Merge1[[#This Row],[Azad.Sell]]=0,"",Table_Merge1[[#This Row],[LME Zinc 3-month]]*Table_Merge1[[#This Row],[Azad.Sell]]),"")</f>
        <v/>
      </c>
      <c r="AT1324"/>
    </row>
    <row r="1325" spans="1:46" x14ac:dyDescent="0.25">
      <c r="A1325" s="258">
        <v>42662</v>
      </c>
      <c r="B13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1395.07.28</v>
      </c>
      <c r="C1325" s="195">
        <f t="shared" ca="1" si="56"/>
        <v>1395</v>
      </c>
      <c r="D13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25" s="195">
        <f>_xlfn.NUMBERVALUE(RIGHT(Table11[[#This Row],[تاریخ شمسی]],2))</f>
        <v>28</v>
      </c>
      <c r="F13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07-28</v>
      </c>
      <c r="G1325" s="195" t="s">
        <v>1476</v>
      </c>
      <c r="L1325" s="259">
        <v>42662</v>
      </c>
      <c r="M1325">
        <v>35824</v>
      </c>
      <c r="O1325" s="284">
        <f>IFERROR(DATE(Table7[[#This Row],[year]],MONTH(DATEVALUE(Table7[[#This Row],[month]]&amp;"1")),Table7[[#This Row],[day]]),"")</f>
        <v>43172</v>
      </c>
      <c r="P1325" s="195" t="s">
        <v>4750</v>
      </c>
      <c r="Q1325" s="195">
        <v>2018</v>
      </c>
      <c r="R1325" s="195" t="s">
        <v>3435</v>
      </c>
      <c r="S1325" s="195">
        <v>13</v>
      </c>
      <c r="T1325" s="195">
        <v>1318.7</v>
      </c>
      <c r="U1325" s="195">
        <v>2048</v>
      </c>
      <c r="V1325" s="195">
        <v>1273150</v>
      </c>
      <c r="X1325" s="260">
        <v>43256</v>
      </c>
      <c r="Y1325" t="s">
        <v>8382</v>
      </c>
      <c r="Z1325" s="260">
        <v>4</v>
      </c>
      <c r="AA1325">
        <v>1397</v>
      </c>
      <c r="AB1325" s="260" t="str">
        <f ca="1">IFERROR(IFERROR(VLOOKUP(Table_Merge1[[#This Row],[Column1]],Table11[#All],2,FALSE),LEFT(AB1326,8)&amp;IF(LEN((RIGHT(AB1326,2)+1))&lt;2,"0"&amp;(RIGHT(AB1326,2)+1),(RIGHT(AB1326,2)-1))),"")</f>
        <v>1397.03.15</v>
      </c>
      <c r="AC1325" s="259" t="str">
        <f ca="1">LEFT(Table_Merge1[[#This Row],[Column2]],4)</f>
        <v>1397</v>
      </c>
      <c r="AD1325" s="259" t="str">
        <f ca="1">RIGHT(LEFT(Table_Merge1[[#This Row],[Column2]],7),2)</f>
        <v>03</v>
      </c>
      <c r="AE1325" s="259" t="str">
        <f ca="1">RIGHT(Table_Merge1[[#This Row],[Column2]],2)</f>
        <v>15</v>
      </c>
      <c r="AF1325">
        <v>3</v>
      </c>
      <c r="AG1325">
        <v>15</v>
      </c>
      <c r="AH1325" s="260">
        <v>2018</v>
      </c>
      <c r="AI1325" t="s">
        <v>3441</v>
      </c>
      <c r="AJ1325" s="260">
        <v>5</v>
      </c>
      <c r="AK1325">
        <v>1292.25</v>
      </c>
      <c r="AL1325">
        <v>2215.5</v>
      </c>
      <c r="AM1325">
        <v>1139575</v>
      </c>
      <c r="AO1325">
        <v>42000</v>
      </c>
      <c r="AP1325" s="287">
        <f>IFERROR(IF(Table_Merge1[[#This Row],[LME Zinc stock]]*Table_Merge1[[#This Row],[Nima.مقدار]]=0,"",Table_Merge1[[#This Row],[LME Zinc stock]]*Table_Merge1[[#This Row],[Nima.مقدار]]),"")</f>
        <v>47862150000</v>
      </c>
      <c r="AQ1325" s="287">
        <f>IFERROR(IF(Table_Merge1[[#This Row],[LME Zinc 3-month]]*Table_Merge1[[#This Row],[Nima.مقدار]]=0,"",Table_Merge1[[#This Row],[LME Zinc 3-month]]*Table_Merge1[[#This Row],[Nima.مقدار]]),"")</f>
        <v>93051000</v>
      </c>
      <c r="AR1325" s="288" t="str">
        <f>IFERROR(IF(Table_Merge1[[#This Row],[LME Zinc stock]]*Table_Merge1[[#This Row],[Azad.Sell]]=0,"",Table_Merge1[[#This Row],[LME Zinc stock]]*Table_Merge1[[#This Row],[Azad.Sell]]),"")</f>
        <v/>
      </c>
      <c r="AS1325" s="288" t="str">
        <f>IFERROR(IF(Table_Merge1[[#This Row],[LME Zinc 3-month]]*Table_Merge1[[#This Row],[Azad.Sell]]=0,"",Table_Merge1[[#This Row],[LME Zinc 3-month]]*Table_Merge1[[#This Row],[Azad.Sell]]),"")</f>
        <v/>
      </c>
      <c r="AT1325"/>
    </row>
    <row r="1326" spans="1:46" x14ac:dyDescent="0.25">
      <c r="A1326" s="258">
        <v>42663</v>
      </c>
      <c r="B13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1395.07.29</v>
      </c>
      <c r="C1326" s="195">
        <f t="shared" ca="1" si="56"/>
        <v>1395</v>
      </c>
      <c r="D13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326" s="195">
        <f>_xlfn.NUMBERVALUE(RIGHT(Table11[[#This Row],[تاریخ شمسی]],2))</f>
        <v>29</v>
      </c>
      <c r="F13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07-29</v>
      </c>
      <c r="G1326" s="195" t="s">
        <v>1477</v>
      </c>
      <c r="L1326" s="259">
        <v>42663</v>
      </c>
      <c r="M1326">
        <v>35794</v>
      </c>
      <c r="O1326" s="283">
        <f>IFERROR(DATE(Table7[[#This Row],[year]],MONTH(DATEVALUE(Table7[[#This Row],[month]]&amp;"1")),Table7[[#This Row],[day]]),"")</f>
        <v>43171</v>
      </c>
      <c r="P1326" s="257" t="s">
        <v>4751</v>
      </c>
      <c r="Q1326" s="257">
        <v>2018</v>
      </c>
      <c r="R1326" s="257" t="s">
        <v>3435</v>
      </c>
      <c r="S1326" s="257">
        <v>12</v>
      </c>
      <c r="T1326" s="257">
        <v>1317.25</v>
      </c>
      <c r="U1326" s="257">
        <v>2072</v>
      </c>
      <c r="V1326" s="257">
        <v>1276375</v>
      </c>
      <c r="X1326" s="260">
        <v>43255</v>
      </c>
      <c r="Y1326" t="s">
        <v>8381</v>
      </c>
      <c r="Z1326" s="260">
        <v>4</v>
      </c>
      <c r="AA1326">
        <v>1397</v>
      </c>
      <c r="AB1326" s="260" t="str">
        <f ca="1">IFERROR(IFERROR(VLOOKUP(Table_Merge1[[#This Row],[Column1]],Table11[#All],2,FALSE),LEFT(AB1327,8)&amp;IF(LEN((RIGHT(AB1327,2)+1))&lt;2,"0"&amp;(RIGHT(AB1327,2)+1),(RIGHT(AB1327,2)-1))),"")</f>
        <v>1397.03.14</v>
      </c>
      <c r="AC1326" s="259" t="str">
        <f ca="1">LEFT(Table_Merge1[[#This Row],[Column2]],4)</f>
        <v>1397</v>
      </c>
      <c r="AD1326" s="259" t="str">
        <f ca="1">RIGHT(LEFT(Table_Merge1[[#This Row],[Column2]],7),2)</f>
        <v>03</v>
      </c>
      <c r="AE1326" s="259" t="str">
        <f ca="1">RIGHT(Table_Merge1[[#This Row],[Column2]],2)</f>
        <v>14</v>
      </c>
      <c r="AF1326">
        <v>3</v>
      </c>
      <c r="AG1326">
        <v>14</v>
      </c>
      <c r="AH1326" s="260">
        <v>2018</v>
      </c>
      <c r="AI1326" t="s">
        <v>3441</v>
      </c>
      <c r="AJ1326" s="260">
        <v>4</v>
      </c>
      <c r="AK1326">
        <v>1294.6500000000001</v>
      </c>
      <c r="AL1326">
        <v>2233</v>
      </c>
      <c r="AM1326">
        <v>1142600</v>
      </c>
      <c r="AO1326">
        <v>42000</v>
      </c>
      <c r="AP1326" s="287">
        <f>IFERROR(IF(Table_Merge1[[#This Row],[LME Zinc stock]]*Table_Merge1[[#This Row],[Nima.مقدار]]=0,"",Table_Merge1[[#This Row],[LME Zinc stock]]*Table_Merge1[[#This Row],[Nima.مقدار]]),"")</f>
        <v>47989200000</v>
      </c>
      <c r="AQ1326" s="287">
        <f>IFERROR(IF(Table_Merge1[[#This Row],[LME Zinc 3-month]]*Table_Merge1[[#This Row],[Nima.مقدار]]=0,"",Table_Merge1[[#This Row],[LME Zinc 3-month]]*Table_Merge1[[#This Row],[Nima.مقدار]]),"")</f>
        <v>93786000</v>
      </c>
      <c r="AR1326" s="288" t="str">
        <f>IFERROR(IF(Table_Merge1[[#This Row],[LME Zinc stock]]*Table_Merge1[[#This Row],[Azad.Sell]]=0,"",Table_Merge1[[#This Row],[LME Zinc stock]]*Table_Merge1[[#This Row],[Azad.Sell]]),"")</f>
        <v/>
      </c>
      <c r="AS1326" s="288" t="str">
        <f>IFERROR(IF(Table_Merge1[[#This Row],[LME Zinc 3-month]]*Table_Merge1[[#This Row],[Azad.Sell]]=0,"",Table_Merge1[[#This Row],[LME Zinc 3-month]]*Table_Merge1[[#This Row],[Azad.Sell]]),"")</f>
        <v/>
      </c>
      <c r="AT1326"/>
    </row>
    <row r="1327" spans="1:46" x14ac:dyDescent="0.25">
      <c r="A1327" s="258">
        <v>42665</v>
      </c>
      <c r="B13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1395.08.01</v>
      </c>
      <c r="C1327" s="195">
        <f t="shared" ca="1" si="56"/>
        <v>1395</v>
      </c>
      <c r="D13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27" s="195">
        <f>_xlfn.NUMBERVALUE(RIGHT(Table11[[#This Row],[تاریخ شمسی]],2))</f>
        <v>1</v>
      </c>
      <c r="F13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08-01</v>
      </c>
      <c r="G1327" s="195" t="s">
        <v>1478</v>
      </c>
      <c r="L1327" s="259">
        <v>42665</v>
      </c>
      <c r="M1327">
        <v>35861</v>
      </c>
      <c r="O1327" s="284">
        <f>IFERROR(DATE(Table7[[#This Row],[year]],MONTH(DATEVALUE(Table7[[#This Row],[month]]&amp;"1")),Table7[[#This Row],[day]]),"")</f>
        <v>43168</v>
      </c>
      <c r="P1327" s="195" t="s">
        <v>4752</v>
      </c>
      <c r="Q1327" s="195">
        <v>2018</v>
      </c>
      <c r="R1327" s="195" t="s">
        <v>3435</v>
      </c>
      <c r="S1327" s="195">
        <v>9</v>
      </c>
      <c r="T1327" s="195">
        <v>1319.35</v>
      </c>
      <c r="U1327" s="195">
        <v>2079</v>
      </c>
      <c r="V1327" s="195">
        <v>1279025</v>
      </c>
      <c r="X1327" s="260">
        <v>43252</v>
      </c>
      <c r="Z1327" s="260">
        <v>4</v>
      </c>
      <c r="AB1327" s="260" t="str">
        <f ca="1">IFERROR(IFERROR(VLOOKUP(Table_Merge1[[#This Row],[Column1]],Table11[#All],2,FALSE),LEFT(AB1328,8)&amp;IF(LEN((RIGHT(AB1328,2)+1))&lt;2,"0"&amp;(RIGHT(AB1328,2)+1),(RIGHT(AB1328,2)-1))),"")</f>
        <v>1397.03.9</v>
      </c>
      <c r="AC1327" s="259" t="str">
        <f ca="1">LEFT(Table_Merge1[[#This Row],[Column2]],4)</f>
        <v>1397</v>
      </c>
      <c r="AD1327" s="259" t="str">
        <f ca="1">RIGHT(LEFT(Table_Merge1[[#This Row],[Column2]],7),2)</f>
        <v>03</v>
      </c>
      <c r="AE1327" s="259" t="str">
        <f ca="1">RIGHT(Table_Merge1[[#This Row],[Column2]],2)</f>
        <v>.9</v>
      </c>
      <c r="AH1327" s="260">
        <v>2018</v>
      </c>
      <c r="AI1327" t="s">
        <v>3441</v>
      </c>
      <c r="AJ1327" s="260">
        <v>1</v>
      </c>
      <c r="AK1327">
        <v>1299.1500000000001</v>
      </c>
      <c r="AL1327">
        <v>2266.5</v>
      </c>
      <c r="AM1327">
        <v>1148000</v>
      </c>
      <c r="AP1327" s="287" t="str">
        <f>IFERROR(IF(Table_Merge1[[#This Row],[LME Zinc stock]]*Table_Merge1[[#This Row],[Nima.مقدار]]=0,"",Table_Merge1[[#This Row],[LME Zinc stock]]*Table_Merge1[[#This Row],[Nima.مقدار]]),"")</f>
        <v/>
      </c>
      <c r="AQ1327" s="287" t="str">
        <f>IFERROR(IF(Table_Merge1[[#This Row],[LME Zinc 3-month]]*Table_Merge1[[#This Row],[Nima.مقدار]]=0,"",Table_Merge1[[#This Row],[LME Zinc 3-month]]*Table_Merge1[[#This Row],[Nima.مقدار]]),"")</f>
        <v/>
      </c>
      <c r="AR1327" s="288" t="str">
        <f>IFERROR(IF(Table_Merge1[[#This Row],[LME Zinc stock]]*Table_Merge1[[#This Row],[Azad.Sell]]=0,"",Table_Merge1[[#This Row],[LME Zinc stock]]*Table_Merge1[[#This Row],[Azad.Sell]]),"")</f>
        <v/>
      </c>
      <c r="AS1327" s="288" t="str">
        <f>IFERROR(IF(Table_Merge1[[#This Row],[LME Zinc 3-month]]*Table_Merge1[[#This Row],[Azad.Sell]]=0,"",Table_Merge1[[#This Row],[LME Zinc 3-month]]*Table_Merge1[[#This Row],[Azad.Sell]]),"")</f>
        <v/>
      </c>
      <c r="AT1327"/>
    </row>
    <row r="1328" spans="1:46" x14ac:dyDescent="0.25">
      <c r="A1328" s="258">
        <v>42666</v>
      </c>
      <c r="B13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1395.08.02</v>
      </c>
      <c r="C1328" s="195">
        <f t="shared" ca="1" si="56"/>
        <v>1395</v>
      </c>
      <c r="D13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28" s="195">
        <f>_xlfn.NUMBERVALUE(RIGHT(Table11[[#This Row],[تاریخ شمسی]],2))</f>
        <v>2</v>
      </c>
      <c r="F13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08-02</v>
      </c>
      <c r="G1328" s="195" t="s">
        <v>1479</v>
      </c>
      <c r="L1328" s="259">
        <v>42666</v>
      </c>
      <c r="M1328">
        <v>35876</v>
      </c>
      <c r="O1328" s="283">
        <f>IFERROR(DATE(Table7[[#This Row],[year]],MONTH(DATEVALUE(Table7[[#This Row],[month]]&amp;"1")),Table7[[#This Row],[day]]),"")</f>
        <v>43167</v>
      </c>
      <c r="P1328" s="257" t="s">
        <v>4753</v>
      </c>
      <c r="Q1328" s="257">
        <v>2018</v>
      </c>
      <c r="R1328" s="257" t="s">
        <v>3435</v>
      </c>
      <c r="S1328" s="257">
        <v>8</v>
      </c>
      <c r="T1328" s="257">
        <v>1325.4</v>
      </c>
      <c r="U1328" s="257">
        <v>2079</v>
      </c>
      <c r="V1328" s="257">
        <v>1283025</v>
      </c>
      <c r="X1328" s="260">
        <v>43251</v>
      </c>
      <c r="Y1328" t="s">
        <v>8380</v>
      </c>
      <c r="Z1328" s="260">
        <v>4</v>
      </c>
      <c r="AA1328">
        <v>1397</v>
      </c>
      <c r="AB1328" s="260" t="str">
        <f ca="1">IFERROR(IFERROR(VLOOKUP(Table_Merge1[[#This Row],[Column1]],Table11[#All],2,FALSE),LEFT(AB1329,8)&amp;IF(LEN((RIGHT(AB1329,2)+1))&lt;2,"0"&amp;(RIGHT(AB1329,2)+1),(RIGHT(AB1329,2)-1))),"")</f>
        <v>1397.03.10</v>
      </c>
      <c r="AC1328" s="259" t="str">
        <f ca="1">LEFT(Table_Merge1[[#This Row],[Column2]],4)</f>
        <v>1397</v>
      </c>
      <c r="AD1328" s="259" t="str">
        <f ca="1">RIGHT(LEFT(Table_Merge1[[#This Row],[Column2]],7),2)</f>
        <v>03</v>
      </c>
      <c r="AE1328" s="259" t="str">
        <f ca="1">RIGHT(Table_Merge1[[#This Row],[Column2]],2)</f>
        <v>10</v>
      </c>
      <c r="AF1328">
        <v>3</v>
      </c>
      <c r="AG1328">
        <v>10</v>
      </c>
      <c r="AH1328" s="260">
        <v>2018</v>
      </c>
      <c r="AI1328" t="s">
        <v>3439</v>
      </c>
      <c r="AJ1328" s="260">
        <v>31</v>
      </c>
      <c r="AK1328">
        <v>1303.5</v>
      </c>
      <c r="AL1328">
        <v>2310.5</v>
      </c>
      <c r="AM1328">
        <v>1162650</v>
      </c>
      <c r="AO1328">
        <v>42000</v>
      </c>
      <c r="AP1328" s="287">
        <f>IFERROR(IF(Table_Merge1[[#This Row],[LME Zinc stock]]*Table_Merge1[[#This Row],[Nima.مقدار]]=0,"",Table_Merge1[[#This Row],[LME Zinc stock]]*Table_Merge1[[#This Row],[Nima.مقدار]]),"")</f>
        <v>48831300000</v>
      </c>
      <c r="AQ1328" s="287">
        <f>IFERROR(IF(Table_Merge1[[#This Row],[LME Zinc 3-month]]*Table_Merge1[[#This Row],[Nima.مقدار]]=0,"",Table_Merge1[[#This Row],[LME Zinc 3-month]]*Table_Merge1[[#This Row],[Nima.مقدار]]),"")</f>
        <v>97041000</v>
      </c>
      <c r="AR1328" s="288" t="str">
        <f>IFERROR(IF(Table_Merge1[[#This Row],[LME Zinc stock]]*Table_Merge1[[#This Row],[Azad.Sell]]=0,"",Table_Merge1[[#This Row],[LME Zinc stock]]*Table_Merge1[[#This Row],[Azad.Sell]]),"")</f>
        <v/>
      </c>
      <c r="AS1328" s="288" t="str">
        <f>IFERROR(IF(Table_Merge1[[#This Row],[LME Zinc 3-month]]*Table_Merge1[[#This Row],[Azad.Sell]]=0,"",Table_Merge1[[#This Row],[LME Zinc 3-month]]*Table_Merge1[[#This Row],[Azad.Sell]]),"")</f>
        <v/>
      </c>
      <c r="AT1328"/>
    </row>
    <row r="1329" spans="1:46" x14ac:dyDescent="0.25">
      <c r="A1329" s="258">
        <v>42667</v>
      </c>
      <c r="B13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1395.08.03</v>
      </c>
      <c r="C1329" s="195">
        <f t="shared" ca="1" si="56"/>
        <v>1395</v>
      </c>
      <c r="D13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29" s="195">
        <f>_xlfn.NUMBERVALUE(RIGHT(Table11[[#This Row],[تاریخ شمسی]],2))</f>
        <v>3</v>
      </c>
      <c r="F13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08-03</v>
      </c>
      <c r="G1329" s="195" t="s">
        <v>1480</v>
      </c>
      <c r="L1329" s="259">
        <v>42667</v>
      </c>
      <c r="M1329">
        <v>35926</v>
      </c>
      <c r="O1329" s="284">
        <f>IFERROR(DATE(Table7[[#This Row],[year]],MONTH(DATEVALUE(Table7[[#This Row],[month]]&amp;"1")),Table7[[#This Row],[day]]),"")</f>
        <v>43166</v>
      </c>
      <c r="P1329" s="195" t="s">
        <v>4754</v>
      </c>
      <c r="Q1329" s="195">
        <v>2018</v>
      </c>
      <c r="R1329" s="195" t="s">
        <v>3435</v>
      </c>
      <c r="S1329" s="195">
        <v>7</v>
      </c>
      <c r="T1329" s="195">
        <v>1332.5</v>
      </c>
      <c r="U1329" s="195">
        <v>2093.5</v>
      </c>
      <c r="V1329" s="195">
        <v>1288675</v>
      </c>
      <c r="X1329" s="260">
        <v>43250</v>
      </c>
      <c r="Y1329" t="s">
        <v>8379</v>
      </c>
      <c r="Z1329" s="260">
        <v>4</v>
      </c>
      <c r="AA1329">
        <v>1397</v>
      </c>
      <c r="AB1329" s="260" t="str">
        <f ca="1">IFERROR(IFERROR(VLOOKUP(Table_Merge1[[#This Row],[Column1]],Table11[#All],2,FALSE),LEFT(AB1330,8)&amp;IF(LEN((RIGHT(AB1330,2)+1))&lt;2,"0"&amp;(RIGHT(AB1330,2)+1),(RIGHT(AB1330,2)-1))),"")</f>
        <v>1397.03.09</v>
      </c>
      <c r="AC1329" s="259" t="str">
        <f ca="1">LEFT(Table_Merge1[[#This Row],[Column2]],4)</f>
        <v>1397</v>
      </c>
      <c r="AD1329" s="259" t="str">
        <f ca="1">RIGHT(LEFT(Table_Merge1[[#This Row],[Column2]],7),2)</f>
        <v>03</v>
      </c>
      <c r="AE1329" s="259" t="str">
        <f ca="1">RIGHT(Table_Merge1[[#This Row],[Column2]],2)</f>
        <v>09</v>
      </c>
      <c r="AF1329">
        <v>3</v>
      </c>
      <c r="AG1329">
        <v>9</v>
      </c>
      <c r="AH1329" s="260">
        <v>2018</v>
      </c>
      <c r="AI1329" t="s">
        <v>3439</v>
      </c>
      <c r="AJ1329" s="260">
        <v>30</v>
      </c>
      <c r="AK1329">
        <v>1298.5999999999999</v>
      </c>
      <c r="AL1329">
        <v>2297</v>
      </c>
      <c r="AM1329">
        <v>1168975</v>
      </c>
      <c r="AO1329">
        <v>42000</v>
      </c>
      <c r="AP1329" s="287">
        <f>IFERROR(IF(Table_Merge1[[#This Row],[LME Zinc stock]]*Table_Merge1[[#This Row],[Nima.مقدار]]=0,"",Table_Merge1[[#This Row],[LME Zinc stock]]*Table_Merge1[[#This Row],[Nima.مقدار]]),"")</f>
        <v>49096950000</v>
      </c>
      <c r="AQ1329" s="287">
        <f>IFERROR(IF(Table_Merge1[[#This Row],[LME Zinc 3-month]]*Table_Merge1[[#This Row],[Nima.مقدار]]=0,"",Table_Merge1[[#This Row],[LME Zinc 3-month]]*Table_Merge1[[#This Row],[Nima.مقدار]]),"")</f>
        <v>96474000</v>
      </c>
      <c r="AR1329" s="288" t="str">
        <f>IFERROR(IF(Table_Merge1[[#This Row],[LME Zinc stock]]*Table_Merge1[[#This Row],[Azad.Sell]]=0,"",Table_Merge1[[#This Row],[LME Zinc stock]]*Table_Merge1[[#This Row],[Azad.Sell]]),"")</f>
        <v/>
      </c>
      <c r="AS1329" s="288" t="str">
        <f>IFERROR(IF(Table_Merge1[[#This Row],[LME Zinc 3-month]]*Table_Merge1[[#This Row],[Azad.Sell]]=0,"",Table_Merge1[[#This Row],[LME Zinc 3-month]]*Table_Merge1[[#This Row],[Azad.Sell]]),"")</f>
        <v/>
      </c>
      <c r="AT1329"/>
    </row>
    <row r="1330" spans="1:46" x14ac:dyDescent="0.25">
      <c r="A1330" s="258">
        <v>42668</v>
      </c>
      <c r="B13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1395.08.04</v>
      </c>
      <c r="C1330" s="195">
        <f t="shared" ca="1" si="56"/>
        <v>1395</v>
      </c>
      <c r="D13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30" s="195">
        <f>_xlfn.NUMBERVALUE(RIGHT(Table11[[#This Row],[تاریخ شمسی]],2))</f>
        <v>4</v>
      </c>
      <c r="F13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08-04</v>
      </c>
      <c r="G1330" s="195" t="s">
        <v>1481</v>
      </c>
      <c r="L1330" s="259">
        <v>42668</v>
      </c>
      <c r="M1330">
        <v>35882</v>
      </c>
      <c r="O1330" s="283">
        <f>IFERROR(DATE(Table7[[#This Row],[year]],MONTH(DATEVALUE(Table7[[#This Row],[month]]&amp;"1")),Table7[[#This Row],[day]]),"")</f>
        <v>43165</v>
      </c>
      <c r="P1330" s="257" t="s">
        <v>4755</v>
      </c>
      <c r="Q1330" s="257">
        <v>2018</v>
      </c>
      <c r="R1330" s="257" t="s">
        <v>3435</v>
      </c>
      <c r="S1330" s="257">
        <v>6</v>
      </c>
      <c r="T1330" s="257">
        <v>1324.95</v>
      </c>
      <c r="U1330" s="257">
        <v>2092</v>
      </c>
      <c r="V1330" s="257">
        <v>1293900</v>
      </c>
      <c r="X1330" s="260">
        <v>43249</v>
      </c>
      <c r="Y1330" t="s">
        <v>8378</v>
      </c>
      <c r="Z1330" s="260">
        <v>4</v>
      </c>
      <c r="AA1330">
        <v>1397</v>
      </c>
      <c r="AB1330" s="260" t="str">
        <f ca="1">IFERROR(IFERROR(VLOOKUP(Table_Merge1[[#This Row],[Column1]],Table11[#All],2,FALSE),LEFT(AB1331,8)&amp;IF(LEN((RIGHT(AB1331,2)+1))&lt;2,"0"&amp;(RIGHT(AB1331,2)+1),(RIGHT(AB1331,2)-1))),"")</f>
        <v>1397.03.08</v>
      </c>
      <c r="AC1330" s="259" t="str">
        <f ca="1">LEFT(Table_Merge1[[#This Row],[Column2]],4)</f>
        <v>1397</v>
      </c>
      <c r="AD1330" s="259" t="str">
        <f ca="1">RIGHT(LEFT(Table_Merge1[[#This Row],[Column2]],7),2)</f>
        <v>03</v>
      </c>
      <c r="AE1330" s="259" t="str">
        <f ca="1">RIGHT(Table_Merge1[[#This Row],[Column2]],2)</f>
        <v>08</v>
      </c>
      <c r="AF1330">
        <v>3</v>
      </c>
      <c r="AG1330">
        <v>8</v>
      </c>
      <c r="AH1330" s="260">
        <v>2018</v>
      </c>
      <c r="AI1330" t="s">
        <v>3439</v>
      </c>
      <c r="AJ1330" s="260">
        <v>29</v>
      </c>
      <c r="AK1330">
        <v>1302.05</v>
      </c>
      <c r="AL1330">
        <v>2299.5</v>
      </c>
      <c r="AM1330">
        <v>1175225</v>
      </c>
      <c r="AO1330">
        <v>42000</v>
      </c>
      <c r="AP1330" s="287">
        <f>IFERROR(IF(Table_Merge1[[#This Row],[LME Zinc stock]]*Table_Merge1[[#This Row],[Nima.مقدار]]=0,"",Table_Merge1[[#This Row],[LME Zinc stock]]*Table_Merge1[[#This Row],[Nima.مقدار]]),"")</f>
        <v>49359450000</v>
      </c>
      <c r="AQ1330" s="287">
        <f>IFERROR(IF(Table_Merge1[[#This Row],[LME Zinc 3-month]]*Table_Merge1[[#This Row],[Nima.مقدار]]=0,"",Table_Merge1[[#This Row],[LME Zinc 3-month]]*Table_Merge1[[#This Row],[Nima.مقدار]]),"")</f>
        <v>96579000</v>
      </c>
      <c r="AR1330" s="288" t="str">
        <f>IFERROR(IF(Table_Merge1[[#This Row],[LME Zinc stock]]*Table_Merge1[[#This Row],[Azad.Sell]]=0,"",Table_Merge1[[#This Row],[LME Zinc stock]]*Table_Merge1[[#This Row],[Azad.Sell]]),"")</f>
        <v/>
      </c>
      <c r="AS1330" s="288" t="str">
        <f>IFERROR(IF(Table_Merge1[[#This Row],[LME Zinc 3-month]]*Table_Merge1[[#This Row],[Azad.Sell]]=0,"",Table_Merge1[[#This Row],[LME Zinc 3-month]]*Table_Merge1[[#This Row],[Azad.Sell]]),"")</f>
        <v/>
      </c>
      <c r="AT1330"/>
    </row>
    <row r="1331" spans="1:46" x14ac:dyDescent="0.25">
      <c r="A1331" s="258">
        <v>42669</v>
      </c>
      <c r="B13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1395.08.05</v>
      </c>
      <c r="C1331" s="195">
        <f t="shared" ca="1" si="56"/>
        <v>1395</v>
      </c>
      <c r="D13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31" s="195">
        <f>_xlfn.NUMBERVALUE(RIGHT(Table11[[#This Row],[تاریخ شمسی]],2))</f>
        <v>5</v>
      </c>
      <c r="F13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08-05</v>
      </c>
      <c r="G1331" s="195" t="s">
        <v>1482</v>
      </c>
      <c r="L1331" s="259">
        <v>42669</v>
      </c>
      <c r="M1331">
        <v>36053</v>
      </c>
      <c r="O1331" s="284">
        <f>IFERROR(DATE(Table7[[#This Row],[year]],MONTH(DATEVALUE(Table7[[#This Row],[month]]&amp;"1")),Table7[[#This Row],[day]]),"")</f>
        <v>43164</v>
      </c>
      <c r="P1331" s="195" t="s">
        <v>4756</v>
      </c>
      <c r="Q1331" s="195">
        <v>2018</v>
      </c>
      <c r="R1331" s="195" t="s">
        <v>3435</v>
      </c>
      <c r="S1331" s="195">
        <v>5</v>
      </c>
      <c r="T1331" s="195">
        <v>1326.3</v>
      </c>
      <c r="U1331" s="195">
        <v>2088.5</v>
      </c>
      <c r="V1331" s="195">
        <v>1306150</v>
      </c>
      <c r="X1331" s="260">
        <v>43245</v>
      </c>
      <c r="Z1331" s="260">
        <v>4</v>
      </c>
      <c r="AB1331" s="260" t="str">
        <f ca="1">IFERROR(IFERROR(VLOOKUP(Table_Merge1[[#This Row],[Column1]],Table11[#All],2,FALSE),LEFT(AB1332,8)&amp;IF(LEN((RIGHT(AB1332,2)+1))&lt;2,"0"&amp;(RIGHT(AB1332,2)+1),(RIGHT(AB1332,2)-1))),"")</f>
        <v>1397.03.04</v>
      </c>
      <c r="AC1331" s="259" t="str">
        <f ca="1">LEFT(Table_Merge1[[#This Row],[Column2]],4)</f>
        <v>1397</v>
      </c>
      <c r="AD1331" s="259" t="str">
        <f ca="1">RIGHT(LEFT(Table_Merge1[[#This Row],[Column2]],7),2)</f>
        <v>03</v>
      </c>
      <c r="AE1331" s="259" t="str">
        <f ca="1">RIGHT(Table_Merge1[[#This Row],[Column2]],2)</f>
        <v>04</v>
      </c>
      <c r="AH1331" s="260">
        <v>2018</v>
      </c>
      <c r="AI1331" t="s">
        <v>3439</v>
      </c>
      <c r="AJ1331" s="260">
        <v>25</v>
      </c>
      <c r="AK1331">
        <v>1303.95</v>
      </c>
      <c r="AL1331">
        <v>2337</v>
      </c>
      <c r="AM1331">
        <v>1180175</v>
      </c>
      <c r="AP1331" s="287" t="str">
        <f>IFERROR(IF(Table_Merge1[[#This Row],[LME Zinc stock]]*Table_Merge1[[#This Row],[Nima.مقدار]]=0,"",Table_Merge1[[#This Row],[LME Zinc stock]]*Table_Merge1[[#This Row],[Nima.مقدار]]),"")</f>
        <v/>
      </c>
      <c r="AQ1331" s="287" t="str">
        <f>IFERROR(IF(Table_Merge1[[#This Row],[LME Zinc 3-month]]*Table_Merge1[[#This Row],[Nima.مقدار]]=0,"",Table_Merge1[[#This Row],[LME Zinc 3-month]]*Table_Merge1[[#This Row],[Nima.مقدار]]),"")</f>
        <v/>
      </c>
      <c r="AR1331" s="288" t="str">
        <f>IFERROR(IF(Table_Merge1[[#This Row],[LME Zinc stock]]*Table_Merge1[[#This Row],[Azad.Sell]]=0,"",Table_Merge1[[#This Row],[LME Zinc stock]]*Table_Merge1[[#This Row],[Azad.Sell]]),"")</f>
        <v/>
      </c>
      <c r="AS1331" s="288" t="str">
        <f>IFERROR(IF(Table_Merge1[[#This Row],[LME Zinc 3-month]]*Table_Merge1[[#This Row],[Azad.Sell]]=0,"",Table_Merge1[[#This Row],[LME Zinc 3-month]]*Table_Merge1[[#This Row],[Azad.Sell]]),"")</f>
        <v/>
      </c>
      <c r="AT1331"/>
    </row>
    <row r="1332" spans="1:46" x14ac:dyDescent="0.25">
      <c r="A1332" s="258">
        <v>42670</v>
      </c>
      <c r="B13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1395.08.06</v>
      </c>
      <c r="C1332" s="195">
        <f t="shared" ca="1" si="56"/>
        <v>1395</v>
      </c>
      <c r="D13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32" s="195">
        <f>_xlfn.NUMBERVALUE(RIGHT(Table11[[#This Row],[تاریخ شمسی]],2))</f>
        <v>6</v>
      </c>
      <c r="F13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08-06</v>
      </c>
      <c r="G1332" s="195" t="s">
        <v>1483</v>
      </c>
      <c r="L1332" s="259">
        <v>42670</v>
      </c>
      <c r="M1332">
        <v>36096</v>
      </c>
      <c r="O1332" s="283">
        <f>IFERROR(DATE(Table7[[#This Row],[year]],MONTH(DATEVALUE(Table7[[#This Row],[month]]&amp;"1")),Table7[[#This Row],[day]]),"")</f>
        <v>43161</v>
      </c>
      <c r="P1332" s="257" t="s">
        <v>4757</v>
      </c>
      <c r="Q1332" s="257">
        <v>2018</v>
      </c>
      <c r="R1332" s="257" t="s">
        <v>3435</v>
      </c>
      <c r="S1332" s="257">
        <v>2</v>
      </c>
      <c r="T1332" s="257">
        <v>1316.75</v>
      </c>
      <c r="U1332" s="257">
        <v>2086</v>
      </c>
      <c r="V1332" s="257">
        <v>1311900</v>
      </c>
      <c r="X1332" s="260">
        <v>43244</v>
      </c>
      <c r="Y1332" t="s">
        <v>8377</v>
      </c>
      <c r="Z1332" s="260">
        <v>4</v>
      </c>
      <c r="AA1332">
        <v>1397</v>
      </c>
      <c r="AB1332" s="260" t="str">
        <f ca="1">IFERROR(IFERROR(VLOOKUP(Table_Merge1[[#This Row],[Column1]],Table11[#All],2,FALSE),LEFT(AB1333,8)&amp;IF(LEN((RIGHT(AB1333,2)+1))&lt;2,"0"&amp;(RIGHT(AB1333,2)+1),(RIGHT(AB1333,2)-1))),"")</f>
        <v>1397.03.03</v>
      </c>
      <c r="AC1332" s="259" t="str">
        <f ca="1">LEFT(Table_Merge1[[#This Row],[Column2]],4)</f>
        <v>1397</v>
      </c>
      <c r="AD1332" s="259" t="str">
        <f ca="1">RIGHT(LEFT(Table_Merge1[[#This Row],[Column2]],7),2)</f>
        <v>03</v>
      </c>
      <c r="AE1332" s="259" t="str">
        <f ca="1">RIGHT(Table_Merge1[[#This Row],[Column2]],2)</f>
        <v>03</v>
      </c>
      <c r="AF1332">
        <v>3</v>
      </c>
      <c r="AG1332">
        <v>3</v>
      </c>
      <c r="AH1332" s="260">
        <v>2018</v>
      </c>
      <c r="AI1332" t="s">
        <v>3439</v>
      </c>
      <c r="AJ1332" s="260">
        <v>24</v>
      </c>
      <c r="AK1332">
        <v>1296.3499999999999</v>
      </c>
      <c r="AL1332">
        <v>2323</v>
      </c>
      <c r="AM1332">
        <v>1186350</v>
      </c>
      <c r="AO1332">
        <v>42000</v>
      </c>
      <c r="AP1332" s="287">
        <f>IFERROR(IF(Table_Merge1[[#This Row],[LME Zinc stock]]*Table_Merge1[[#This Row],[Nima.مقدار]]=0,"",Table_Merge1[[#This Row],[LME Zinc stock]]*Table_Merge1[[#This Row],[Nima.مقدار]]),"")</f>
        <v>49826700000</v>
      </c>
      <c r="AQ1332" s="287">
        <f>IFERROR(IF(Table_Merge1[[#This Row],[LME Zinc 3-month]]*Table_Merge1[[#This Row],[Nima.مقدار]]=0,"",Table_Merge1[[#This Row],[LME Zinc 3-month]]*Table_Merge1[[#This Row],[Nima.مقدار]]),"")</f>
        <v>97566000</v>
      </c>
      <c r="AR1332" s="288" t="str">
        <f>IFERROR(IF(Table_Merge1[[#This Row],[LME Zinc stock]]*Table_Merge1[[#This Row],[Azad.Sell]]=0,"",Table_Merge1[[#This Row],[LME Zinc stock]]*Table_Merge1[[#This Row],[Azad.Sell]]),"")</f>
        <v/>
      </c>
      <c r="AS1332" s="288" t="str">
        <f>IFERROR(IF(Table_Merge1[[#This Row],[LME Zinc 3-month]]*Table_Merge1[[#This Row],[Azad.Sell]]=0,"",Table_Merge1[[#This Row],[LME Zinc 3-month]]*Table_Merge1[[#This Row],[Azad.Sell]]),"")</f>
        <v/>
      </c>
      <c r="AT1332"/>
    </row>
    <row r="1333" spans="1:46" x14ac:dyDescent="0.25">
      <c r="A1333" s="258">
        <v>42672</v>
      </c>
      <c r="B13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1395.08.08</v>
      </c>
      <c r="C1333" s="195">
        <f t="shared" ca="1" si="56"/>
        <v>1395</v>
      </c>
      <c r="D13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33" s="195">
        <f>_xlfn.NUMBERVALUE(RIGHT(Table11[[#This Row],[تاریخ شمسی]],2))</f>
        <v>8</v>
      </c>
      <c r="F13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08-08</v>
      </c>
      <c r="G1333" s="195" t="s">
        <v>1484</v>
      </c>
      <c r="L1333" s="259">
        <v>42672</v>
      </c>
      <c r="M1333">
        <v>35908</v>
      </c>
      <c r="O1333" s="284">
        <f>IFERROR(DATE(Table7[[#This Row],[year]],MONTH(DATEVALUE(Table7[[#This Row],[month]]&amp;"1")),Table7[[#This Row],[day]]),"")</f>
        <v>43160</v>
      </c>
      <c r="P1333" s="195" t="s">
        <v>4758</v>
      </c>
      <c r="Q1333" s="195">
        <v>2018</v>
      </c>
      <c r="R1333" s="195" t="s">
        <v>3435</v>
      </c>
      <c r="S1333" s="195">
        <v>1</v>
      </c>
      <c r="T1333" s="195">
        <v>1311.25</v>
      </c>
      <c r="U1333" s="195">
        <v>2117</v>
      </c>
      <c r="V1333" s="195">
        <v>1295625</v>
      </c>
      <c r="X1333" s="260">
        <v>43243</v>
      </c>
      <c r="Y1333" t="s">
        <v>8376</v>
      </c>
      <c r="Z1333" s="260">
        <v>4</v>
      </c>
      <c r="AA1333">
        <v>1397</v>
      </c>
      <c r="AB1333" s="260" t="str">
        <f ca="1">IFERROR(IFERROR(VLOOKUP(Table_Merge1[[#This Row],[Column1]],Table11[#All],2,FALSE),LEFT(AB1334,8)&amp;IF(LEN((RIGHT(AB1334,2)+1))&lt;2,"0"&amp;(RIGHT(AB1334,2)+1),(RIGHT(AB1334,2)-1))),"")</f>
        <v>1397.03.02</v>
      </c>
      <c r="AC1333" s="259" t="str">
        <f ca="1">LEFT(Table_Merge1[[#This Row],[Column2]],4)</f>
        <v>1397</v>
      </c>
      <c r="AD1333" s="259" t="str">
        <f ca="1">RIGHT(LEFT(Table_Merge1[[#This Row],[Column2]],7),2)</f>
        <v>03</v>
      </c>
      <c r="AE1333" s="259" t="str">
        <f ca="1">RIGHT(Table_Merge1[[#This Row],[Column2]],2)</f>
        <v>02</v>
      </c>
      <c r="AF1333">
        <v>3</v>
      </c>
      <c r="AG1333">
        <v>2</v>
      </c>
      <c r="AH1333" s="260">
        <v>2018</v>
      </c>
      <c r="AI1333" t="s">
        <v>3439</v>
      </c>
      <c r="AJ1333" s="260">
        <v>23</v>
      </c>
      <c r="AK1333">
        <v>1294</v>
      </c>
      <c r="AL1333">
        <v>2315.5</v>
      </c>
      <c r="AM1333">
        <v>1192100</v>
      </c>
      <c r="AO1333">
        <v>42000</v>
      </c>
      <c r="AP1333" s="287">
        <f>IFERROR(IF(Table_Merge1[[#This Row],[LME Zinc stock]]*Table_Merge1[[#This Row],[Nima.مقدار]]=0,"",Table_Merge1[[#This Row],[LME Zinc stock]]*Table_Merge1[[#This Row],[Nima.مقدار]]),"")</f>
        <v>50068200000</v>
      </c>
      <c r="AQ1333" s="287">
        <f>IFERROR(IF(Table_Merge1[[#This Row],[LME Zinc 3-month]]*Table_Merge1[[#This Row],[Nima.مقدار]]=0,"",Table_Merge1[[#This Row],[LME Zinc 3-month]]*Table_Merge1[[#This Row],[Nima.مقدار]]),"")</f>
        <v>97251000</v>
      </c>
      <c r="AR1333" s="288" t="str">
        <f>IFERROR(IF(Table_Merge1[[#This Row],[LME Zinc stock]]*Table_Merge1[[#This Row],[Azad.Sell]]=0,"",Table_Merge1[[#This Row],[LME Zinc stock]]*Table_Merge1[[#This Row],[Azad.Sell]]),"")</f>
        <v/>
      </c>
      <c r="AS1333" s="288" t="str">
        <f>IFERROR(IF(Table_Merge1[[#This Row],[LME Zinc 3-month]]*Table_Merge1[[#This Row],[Azad.Sell]]=0,"",Table_Merge1[[#This Row],[LME Zinc 3-month]]*Table_Merge1[[#This Row],[Azad.Sell]]),"")</f>
        <v/>
      </c>
      <c r="AT1333"/>
    </row>
    <row r="1334" spans="1:46" x14ac:dyDescent="0.25">
      <c r="A1334" s="258">
        <v>42673</v>
      </c>
      <c r="B13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1395.08.09</v>
      </c>
      <c r="C1334" s="195">
        <f t="shared" ca="1" si="56"/>
        <v>1395</v>
      </c>
      <c r="D13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34" s="195">
        <f>_xlfn.NUMBERVALUE(RIGHT(Table11[[#This Row],[تاریخ شمسی]],2))</f>
        <v>9</v>
      </c>
      <c r="F13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08-09</v>
      </c>
      <c r="G1334" s="195" t="s">
        <v>1485</v>
      </c>
      <c r="L1334" s="259">
        <v>42673</v>
      </c>
      <c r="M1334">
        <v>36104</v>
      </c>
      <c r="O1334" s="283">
        <f>IFERROR(DATE(Table7[[#This Row],[year]],MONTH(DATEVALUE(Table7[[#This Row],[month]]&amp;"1")),Table7[[#This Row],[day]]),"")</f>
        <v>43159</v>
      </c>
      <c r="P1334" s="257" t="s">
        <v>4759</v>
      </c>
      <c r="Q1334" s="257">
        <v>2018</v>
      </c>
      <c r="R1334" s="257" t="s">
        <v>3433</v>
      </c>
      <c r="S1334" s="257">
        <v>28</v>
      </c>
      <c r="T1334" s="257">
        <v>1320.3</v>
      </c>
      <c r="U1334" s="257">
        <v>2118</v>
      </c>
      <c r="V1334" s="257">
        <v>1306400</v>
      </c>
      <c r="X1334" s="260">
        <v>43242</v>
      </c>
      <c r="Y1334" t="s">
        <v>8375</v>
      </c>
      <c r="Z1334" s="260">
        <v>5</v>
      </c>
      <c r="AA1334">
        <v>1397</v>
      </c>
      <c r="AB1334" s="260" t="str">
        <f ca="1">IFERROR(IFERROR(VLOOKUP(Table_Merge1[[#This Row],[Column1]],Table11[#All],2,FALSE),LEFT(AB1335,8)&amp;IF(LEN((RIGHT(AB1335,2)+1))&lt;2,"0"&amp;(RIGHT(AB1335,2)+1),(RIGHT(AB1335,2)-1))),"")</f>
        <v>1397.03.01</v>
      </c>
      <c r="AC1334" s="259" t="str">
        <f ca="1">LEFT(Table_Merge1[[#This Row],[Column2]],4)</f>
        <v>1397</v>
      </c>
      <c r="AD1334" s="259" t="str">
        <f ca="1">RIGHT(LEFT(Table_Merge1[[#This Row],[Column2]],7),2)</f>
        <v>03</v>
      </c>
      <c r="AE1334" s="259" t="str">
        <f ca="1">RIGHT(Table_Merge1[[#This Row],[Column2]],2)</f>
        <v>01</v>
      </c>
      <c r="AF1334">
        <v>3</v>
      </c>
      <c r="AG1334">
        <v>1</v>
      </c>
      <c r="AH1334" s="260">
        <v>2018</v>
      </c>
      <c r="AI1334" t="s">
        <v>3439</v>
      </c>
      <c r="AJ1334" s="260">
        <v>22</v>
      </c>
      <c r="AK1334">
        <v>1293.9000000000001</v>
      </c>
      <c r="AL1334">
        <v>2321</v>
      </c>
      <c r="AM1334">
        <v>1199150</v>
      </c>
      <c r="AO1334">
        <v>42000</v>
      </c>
      <c r="AP1334" s="287">
        <f>IFERROR(IF(Table_Merge1[[#This Row],[LME Zinc stock]]*Table_Merge1[[#This Row],[Nima.مقدار]]=0,"",Table_Merge1[[#This Row],[LME Zinc stock]]*Table_Merge1[[#This Row],[Nima.مقدار]]),"")</f>
        <v>50364300000</v>
      </c>
      <c r="AQ1334" s="287">
        <f>IFERROR(IF(Table_Merge1[[#This Row],[LME Zinc 3-month]]*Table_Merge1[[#This Row],[Nima.مقدار]]=0,"",Table_Merge1[[#This Row],[LME Zinc 3-month]]*Table_Merge1[[#This Row],[Nima.مقدار]]),"")</f>
        <v>97482000</v>
      </c>
      <c r="AR1334" s="288" t="str">
        <f>IFERROR(IF(Table_Merge1[[#This Row],[LME Zinc stock]]*Table_Merge1[[#This Row],[Azad.Sell]]=0,"",Table_Merge1[[#This Row],[LME Zinc stock]]*Table_Merge1[[#This Row],[Azad.Sell]]),"")</f>
        <v/>
      </c>
      <c r="AS1334" s="288" t="str">
        <f>IFERROR(IF(Table_Merge1[[#This Row],[LME Zinc 3-month]]*Table_Merge1[[#This Row],[Azad.Sell]]=0,"",Table_Merge1[[#This Row],[LME Zinc 3-month]]*Table_Merge1[[#This Row],[Azad.Sell]]),"")</f>
        <v/>
      </c>
      <c r="AT1334"/>
    </row>
    <row r="1335" spans="1:46" x14ac:dyDescent="0.25">
      <c r="A1335" s="258">
        <v>42674</v>
      </c>
      <c r="B13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1395.08.10</v>
      </c>
      <c r="C1335" s="195">
        <f t="shared" ca="1" si="56"/>
        <v>1395</v>
      </c>
      <c r="D13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35" s="195">
        <f>_xlfn.NUMBERVALUE(RIGHT(Table11[[#This Row],[تاریخ شمسی]],2))</f>
        <v>10</v>
      </c>
      <c r="F13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08-10</v>
      </c>
      <c r="G1335" s="195" t="s">
        <v>1486</v>
      </c>
      <c r="L1335" s="259">
        <v>42674</v>
      </c>
      <c r="M1335">
        <v>36141</v>
      </c>
      <c r="O1335" s="284">
        <f>IFERROR(DATE(Table7[[#This Row],[year]],MONTH(DATEVALUE(Table7[[#This Row],[month]]&amp;"1")),Table7[[#This Row],[day]]),"")</f>
        <v>43158</v>
      </c>
      <c r="P1335" s="195" t="s">
        <v>4760</v>
      </c>
      <c r="Q1335" s="195">
        <v>2018</v>
      </c>
      <c r="R1335" s="195" t="s">
        <v>3433</v>
      </c>
      <c r="S1335" s="195">
        <v>27</v>
      </c>
      <c r="T1335" s="195">
        <v>1332.75</v>
      </c>
      <c r="U1335" s="195">
        <v>2099</v>
      </c>
      <c r="V1335" s="195">
        <v>1311725</v>
      </c>
      <c r="X1335" s="260">
        <v>43241</v>
      </c>
      <c r="Y1335" t="s">
        <v>8374</v>
      </c>
      <c r="Z1335" s="260">
        <v>5</v>
      </c>
      <c r="AA1335">
        <v>1397</v>
      </c>
      <c r="AB1335" s="260" t="str">
        <f ca="1">IFERROR(IFERROR(VLOOKUP(Table_Merge1[[#This Row],[Column1]],Table11[#All],2,FALSE),LEFT(AB1336,8)&amp;IF(LEN((RIGHT(AB1336,2)+1))&lt;2,"0"&amp;(RIGHT(AB1336,2)+1),(RIGHT(AB1336,2)-1))),"")</f>
        <v>1397.02.31</v>
      </c>
      <c r="AC1335" s="259" t="str">
        <f ca="1">LEFT(Table_Merge1[[#This Row],[Column2]],4)</f>
        <v>1397</v>
      </c>
      <c r="AD1335" s="259" t="str">
        <f ca="1">RIGHT(LEFT(Table_Merge1[[#This Row],[Column2]],7),2)</f>
        <v>02</v>
      </c>
      <c r="AE1335" s="259" t="str">
        <f ca="1">RIGHT(Table_Merge1[[#This Row],[Column2]],2)</f>
        <v>31</v>
      </c>
      <c r="AF1335">
        <v>2</v>
      </c>
      <c r="AG1335">
        <v>31</v>
      </c>
      <c r="AH1335" s="260">
        <v>2018</v>
      </c>
      <c r="AI1335" t="s">
        <v>3439</v>
      </c>
      <c r="AJ1335" s="260">
        <v>21</v>
      </c>
      <c r="AK1335">
        <v>1285.8499999999999</v>
      </c>
      <c r="AL1335">
        <v>2271</v>
      </c>
      <c r="AM1335">
        <v>1206375</v>
      </c>
      <c r="AO1335">
        <v>42000</v>
      </c>
      <c r="AP1335" s="287">
        <f>IFERROR(IF(Table_Merge1[[#This Row],[LME Zinc stock]]*Table_Merge1[[#This Row],[Nima.مقدار]]=0,"",Table_Merge1[[#This Row],[LME Zinc stock]]*Table_Merge1[[#This Row],[Nima.مقدار]]),"")</f>
        <v>50667750000</v>
      </c>
      <c r="AQ1335" s="287">
        <f>IFERROR(IF(Table_Merge1[[#This Row],[LME Zinc 3-month]]*Table_Merge1[[#This Row],[Nima.مقدار]]=0,"",Table_Merge1[[#This Row],[LME Zinc 3-month]]*Table_Merge1[[#This Row],[Nima.مقدار]]),"")</f>
        <v>95382000</v>
      </c>
      <c r="AR1335" s="288" t="str">
        <f>IFERROR(IF(Table_Merge1[[#This Row],[LME Zinc stock]]*Table_Merge1[[#This Row],[Azad.Sell]]=0,"",Table_Merge1[[#This Row],[LME Zinc stock]]*Table_Merge1[[#This Row],[Azad.Sell]]),"")</f>
        <v/>
      </c>
      <c r="AS1335" s="288" t="str">
        <f>IFERROR(IF(Table_Merge1[[#This Row],[LME Zinc 3-month]]*Table_Merge1[[#This Row],[Azad.Sell]]=0,"",Table_Merge1[[#This Row],[LME Zinc 3-month]]*Table_Merge1[[#This Row],[Azad.Sell]]),"")</f>
        <v/>
      </c>
      <c r="AT1335"/>
    </row>
    <row r="1336" spans="1:46" x14ac:dyDescent="0.25">
      <c r="A1336" s="258">
        <v>42675</v>
      </c>
      <c r="B13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1395.08.11</v>
      </c>
      <c r="C1336" s="195">
        <f t="shared" ca="1" si="56"/>
        <v>1395</v>
      </c>
      <c r="D13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36" s="195">
        <f>_xlfn.NUMBERVALUE(RIGHT(Table11[[#This Row],[تاریخ شمسی]],2))</f>
        <v>11</v>
      </c>
      <c r="F13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08-11</v>
      </c>
      <c r="G1336" s="195" t="s">
        <v>1487</v>
      </c>
      <c r="L1336" s="259">
        <v>42675</v>
      </c>
      <c r="M1336">
        <v>36221</v>
      </c>
      <c r="O1336" s="283">
        <f>IFERROR(DATE(Table7[[#This Row],[year]],MONTH(DATEVALUE(Table7[[#This Row],[month]]&amp;"1")),Table7[[#This Row],[day]]),"")</f>
        <v>43157</v>
      </c>
      <c r="P1336" s="257" t="s">
        <v>4761</v>
      </c>
      <c r="Q1336" s="257">
        <v>2018</v>
      </c>
      <c r="R1336" s="257" t="s">
        <v>3433</v>
      </c>
      <c r="S1336" s="257">
        <v>26</v>
      </c>
      <c r="T1336" s="257">
        <v>1339.05</v>
      </c>
      <c r="U1336" s="257">
        <v>2104</v>
      </c>
      <c r="V1336" s="257">
        <v>1315500</v>
      </c>
      <c r="X1336" s="260">
        <v>43238</v>
      </c>
      <c r="Z1336" s="260">
        <v>5</v>
      </c>
      <c r="AB1336" s="260" t="str">
        <f ca="1">IFERROR(IFERROR(VLOOKUP(Table_Merge1[[#This Row],[Column1]],Table11[#All],2,FALSE),LEFT(AB1337,8)&amp;IF(LEN((RIGHT(AB1337,2)+1))&lt;2,"0"&amp;(RIGHT(AB1337,2)+1),(RIGHT(AB1337,2)-1))),"")</f>
        <v>1397.02.26</v>
      </c>
      <c r="AC1336" s="259" t="str">
        <f ca="1">LEFT(Table_Merge1[[#This Row],[Column2]],4)</f>
        <v>1397</v>
      </c>
      <c r="AD1336" s="259" t="str">
        <f ca="1">RIGHT(LEFT(Table_Merge1[[#This Row],[Column2]],7),2)</f>
        <v>02</v>
      </c>
      <c r="AE1336" s="259" t="str">
        <f ca="1">RIGHT(Table_Merge1[[#This Row],[Column2]],2)</f>
        <v>26</v>
      </c>
      <c r="AH1336" s="260">
        <v>2018</v>
      </c>
      <c r="AI1336" t="s">
        <v>3439</v>
      </c>
      <c r="AJ1336" s="260">
        <v>18</v>
      </c>
      <c r="AK1336">
        <v>1287.2</v>
      </c>
      <c r="AL1336" t="s">
        <v>3621</v>
      </c>
      <c r="AM1336" t="s">
        <v>3621</v>
      </c>
      <c r="AP1336" s="287" t="str">
        <f>IFERROR(IF(Table_Merge1[[#This Row],[LME Zinc stock]]*Table_Merge1[[#This Row],[Nima.مقدار]]=0,"",Table_Merge1[[#This Row],[LME Zinc stock]]*Table_Merge1[[#This Row],[Nima.مقدار]]),"")</f>
        <v/>
      </c>
      <c r="AQ1336" s="287" t="str">
        <f>IFERROR(IF(Table_Merge1[[#This Row],[LME Zinc 3-month]]*Table_Merge1[[#This Row],[Nima.مقدار]]=0,"",Table_Merge1[[#This Row],[LME Zinc 3-month]]*Table_Merge1[[#This Row],[Nima.مقدار]]),"")</f>
        <v/>
      </c>
      <c r="AR1336" s="288" t="str">
        <f>IFERROR(IF(Table_Merge1[[#This Row],[LME Zinc stock]]*Table_Merge1[[#This Row],[Azad.Sell]]=0,"",Table_Merge1[[#This Row],[LME Zinc stock]]*Table_Merge1[[#This Row],[Azad.Sell]]),"")</f>
        <v/>
      </c>
      <c r="AS1336" s="288" t="str">
        <f>IFERROR(IF(Table_Merge1[[#This Row],[LME Zinc 3-month]]*Table_Merge1[[#This Row],[Azad.Sell]]=0,"",Table_Merge1[[#This Row],[LME Zinc 3-month]]*Table_Merge1[[#This Row],[Azad.Sell]]),"")</f>
        <v/>
      </c>
      <c r="AT1336"/>
    </row>
    <row r="1337" spans="1:46" x14ac:dyDescent="0.25">
      <c r="A1337" s="258">
        <v>42676</v>
      </c>
      <c r="B13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1395.08.12</v>
      </c>
      <c r="C1337" s="195">
        <f t="shared" ca="1" si="56"/>
        <v>1395</v>
      </c>
      <c r="D13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37" s="195">
        <f>_xlfn.NUMBERVALUE(RIGHT(Table11[[#This Row],[تاریخ شمسی]],2))</f>
        <v>12</v>
      </c>
      <c r="F13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08-12</v>
      </c>
      <c r="G1337" s="195" t="s">
        <v>1488</v>
      </c>
      <c r="L1337" s="259">
        <v>42676</v>
      </c>
      <c r="M1337">
        <v>36143</v>
      </c>
      <c r="O1337" s="284">
        <f>IFERROR(DATE(Table7[[#This Row],[year]],MONTH(DATEVALUE(Table7[[#This Row],[month]]&amp;"1")),Table7[[#This Row],[day]]),"")</f>
        <v>43154</v>
      </c>
      <c r="P1337" s="195" t="s">
        <v>4762</v>
      </c>
      <c r="Q1337" s="195">
        <v>2018</v>
      </c>
      <c r="R1337" s="195" t="s">
        <v>3433</v>
      </c>
      <c r="S1337" s="195">
        <v>23</v>
      </c>
      <c r="T1337" s="195">
        <v>1328.9</v>
      </c>
      <c r="U1337" s="195">
        <v>2132</v>
      </c>
      <c r="V1337" s="195">
        <v>1319300</v>
      </c>
      <c r="X1337" s="260">
        <v>43237</v>
      </c>
      <c r="Y1337" t="s">
        <v>8373</v>
      </c>
      <c r="Z1337" s="260">
        <v>5</v>
      </c>
      <c r="AA1337">
        <v>1397</v>
      </c>
      <c r="AB1337" s="260" t="str">
        <f ca="1">IFERROR(IFERROR(VLOOKUP(Table_Merge1[[#This Row],[Column1]],Table11[#All],2,FALSE),LEFT(AB1338,8)&amp;IF(LEN((RIGHT(AB1338,2)+1))&lt;2,"0"&amp;(RIGHT(AB1338,2)+1),(RIGHT(AB1338,2)-1))),"")</f>
        <v>1397.02.27</v>
      </c>
      <c r="AC1337" s="259" t="str">
        <f ca="1">LEFT(Table_Merge1[[#This Row],[Column2]],4)</f>
        <v>1397</v>
      </c>
      <c r="AD1337" s="259" t="str">
        <f ca="1">RIGHT(LEFT(Table_Merge1[[#This Row],[Column2]],7),2)</f>
        <v>02</v>
      </c>
      <c r="AE1337" s="259" t="str">
        <f ca="1">RIGHT(Table_Merge1[[#This Row],[Column2]],2)</f>
        <v>27</v>
      </c>
      <c r="AF1337">
        <v>2</v>
      </c>
      <c r="AG1337">
        <v>27</v>
      </c>
      <c r="AH1337" s="260">
        <v>2018</v>
      </c>
      <c r="AI1337" t="s">
        <v>3439</v>
      </c>
      <c r="AJ1337" s="260">
        <v>17</v>
      </c>
      <c r="AK1337">
        <v>1288.8499999999999</v>
      </c>
      <c r="AL1337">
        <v>2286</v>
      </c>
      <c r="AM1337">
        <v>1205875</v>
      </c>
      <c r="AO1337">
        <v>42000</v>
      </c>
      <c r="AP1337" s="287">
        <f>IFERROR(IF(Table_Merge1[[#This Row],[LME Zinc stock]]*Table_Merge1[[#This Row],[Nima.مقدار]]=0,"",Table_Merge1[[#This Row],[LME Zinc stock]]*Table_Merge1[[#This Row],[Nima.مقدار]]),"")</f>
        <v>50646750000</v>
      </c>
      <c r="AQ1337" s="287">
        <f>IFERROR(IF(Table_Merge1[[#This Row],[LME Zinc 3-month]]*Table_Merge1[[#This Row],[Nima.مقدار]]=0,"",Table_Merge1[[#This Row],[LME Zinc 3-month]]*Table_Merge1[[#This Row],[Nima.مقدار]]),"")</f>
        <v>96012000</v>
      </c>
      <c r="AR1337" s="288" t="str">
        <f>IFERROR(IF(Table_Merge1[[#This Row],[LME Zinc stock]]*Table_Merge1[[#This Row],[Azad.Sell]]=0,"",Table_Merge1[[#This Row],[LME Zinc stock]]*Table_Merge1[[#This Row],[Azad.Sell]]),"")</f>
        <v/>
      </c>
      <c r="AS1337" s="288" t="str">
        <f>IFERROR(IF(Table_Merge1[[#This Row],[LME Zinc 3-month]]*Table_Merge1[[#This Row],[Azad.Sell]]=0,"",Table_Merge1[[#This Row],[LME Zinc 3-month]]*Table_Merge1[[#This Row],[Azad.Sell]]),"")</f>
        <v/>
      </c>
      <c r="AT1337"/>
    </row>
    <row r="1338" spans="1:46" x14ac:dyDescent="0.25">
      <c r="A1338" s="258">
        <v>42677</v>
      </c>
      <c r="B13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1395.08.13</v>
      </c>
      <c r="C1338" s="195">
        <f t="shared" ca="1" si="56"/>
        <v>1395</v>
      </c>
      <c r="D13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38" s="195">
        <f>_xlfn.NUMBERVALUE(RIGHT(Table11[[#This Row],[تاریخ شمسی]],2))</f>
        <v>13</v>
      </c>
      <c r="F13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08-13</v>
      </c>
      <c r="G1338" s="195" t="s">
        <v>1489</v>
      </c>
      <c r="L1338" s="259">
        <v>42677</v>
      </c>
      <c r="M1338">
        <v>36036</v>
      </c>
      <c r="O1338" s="283">
        <f>IFERROR(DATE(Table7[[#This Row],[year]],MONTH(DATEVALUE(Table7[[#This Row],[month]]&amp;"1")),Table7[[#This Row],[day]]),"")</f>
        <v>43153</v>
      </c>
      <c r="P1338" s="257" t="s">
        <v>4763</v>
      </c>
      <c r="Q1338" s="257">
        <v>2018</v>
      </c>
      <c r="R1338" s="257" t="s">
        <v>3433</v>
      </c>
      <c r="S1338" s="257">
        <v>22</v>
      </c>
      <c r="T1338" s="257">
        <v>1323.5</v>
      </c>
      <c r="U1338" s="257">
        <v>2155</v>
      </c>
      <c r="V1338" s="257">
        <v>1320700</v>
      </c>
      <c r="X1338" s="260">
        <v>43236</v>
      </c>
      <c r="Y1338" t="s">
        <v>8372</v>
      </c>
      <c r="Z1338" s="260">
        <v>5</v>
      </c>
      <c r="AA1338">
        <v>1397</v>
      </c>
      <c r="AB1338" s="260" t="str">
        <f ca="1">IFERROR(IFERROR(VLOOKUP(Table_Merge1[[#This Row],[Column1]],Table11[#All],2,FALSE),LEFT(AB1339,8)&amp;IF(LEN((RIGHT(AB1339,2)+1))&lt;2,"0"&amp;(RIGHT(AB1339,2)+1),(RIGHT(AB1339,2)-1))),"")</f>
        <v>1397.02.26</v>
      </c>
      <c r="AC1338" s="259" t="str">
        <f ca="1">LEFT(Table_Merge1[[#This Row],[Column2]],4)</f>
        <v>1397</v>
      </c>
      <c r="AD1338" s="259" t="str">
        <f ca="1">RIGHT(LEFT(Table_Merge1[[#This Row],[Column2]],7),2)</f>
        <v>02</v>
      </c>
      <c r="AE1338" s="259" t="str">
        <f ca="1">RIGHT(Table_Merge1[[#This Row],[Column2]],2)</f>
        <v>26</v>
      </c>
      <c r="AF1338">
        <v>2</v>
      </c>
      <c r="AG1338">
        <v>26</v>
      </c>
      <c r="AH1338" s="260">
        <v>2018</v>
      </c>
      <c r="AI1338" t="s">
        <v>3439</v>
      </c>
      <c r="AJ1338" s="260">
        <v>16</v>
      </c>
      <c r="AK1338">
        <v>1291.75</v>
      </c>
      <c r="AL1338">
        <v>2272.5</v>
      </c>
      <c r="AM1338">
        <v>1210300</v>
      </c>
      <c r="AO1338">
        <v>42000</v>
      </c>
      <c r="AP1338" s="287">
        <f>IFERROR(IF(Table_Merge1[[#This Row],[LME Zinc stock]]*Table_Merge1[[#This Row],[Nima.مقدار]]=0,"",Table_Merge1[[#This Row],[LME Zinc stock]]*Table_Merge1[[#This Row],[Nima.مقدار]]),"")</f>
        <v>50832600000</v>
      </c>
      <c r="AQ1338" s="287">
        <f>IFERROR(IF(Table_Merge1[[#This Row],[LME Zinc 3-month]]*Table_Merge1[[#This Row],[Nima.مقدار]]=0,"",Table_Merge1[[#This Row],[LME Zinc 3-month]]*Table_Merge1[[#This Row],[Nima.مقدار]]),"")</f>
        <v>95445000</v>
      </c>
      <c r="AR1338" s="288" t="str">
        <f>IFERROR(IF(Table_Merge1[[#This Row],[LME Zinc stock]]*Table_Merge1[[#This Row],[Azad.Sell]]=0,"",Table_Merge1[[#This Row],[LME Zinc stock]]*Table_Merge1[[#This Row],[Azad.Sell]]),"")</f>
        <v/>
      </c>
      <c r="AS1338" s="288" t="str">
        <f>IFERROR(IF(Table_Merge1[[#This Row],[LME Zinc 3-month]]*Table_Merge1[[#This Row],[Azad.Sell]]=0,"",Table_Merge1[[#This Row],[LME Zinc 3-month]]*Table_Merge1[[#This Row],[Azad.Sell]]),"")</f>
        <v/>
      </c>
      <c r="AT1338"/>
    </row>
    <row r="1339" spans="1:46" x14ac:dyDescent="0.25">
      <c r="A1339" s="258">
        <v>42679</v>
      </c>
      <c r="B13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1395.08.15</v>
      </c>
      <c r="C1339" s="195">
        <f t="shared" ca="1" si="56"/>
        <v>1395</v>
      </c>
      <c r="D13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39" s="195">
        <f>_xlfn.NUMBERVALUE(RIGHT(Table11[[#This Row],[تاریخ شمسی]],2))</f>
        <v>15</v>
      </c>
      <c r="F13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08-15</v>
      </c>
      <c r="G1339" s="195" t="s">
        <v>1490</v>
      </c>
      <c r="L1339" s="259">
        <v>42679</v>
      </c>
      <c r="M1339">
        <v>36193</v>
      </c>
      <c r="O1339" s="284">
        <f>IFERROR(DATE(Table7[[#This Row],[year]],MONTH(DATEVALUE(Table7[[#This Row],[month]]&amp;"1")),Table7[[#This Row],[day]]),"")</f>
        <v>43152</v>
      </c>
      <c r="P1339" s="195" t="s">
        <v>4764</v>
      </c>
      <c r="Q1339" s="195">
        <v>2018</v>
      </c>
      <c r="R1339" s="195" t="s">
        <v>3433</v>
      </c>
      <c r="S1339" s="195">
        <v>21</v>
      </c>
      <c r="T1339" s="195">
        <v>1328.6</v>
      </c>
      <c r="U1339" s="195">
        <v>2140.5</v>
      </c>
      <c r="V1339" s="195">
        <v>1322575</v>
      </c>
      <c r="X1339" s="260">
        <v>43235</v>
      </c>
      <c r="Y1339" t="s">
        <v>8371</v>
      </c>
      <c r="Z1339" s="260">
        <v>5</v>
      </c>
      <c r="AA1339">
        <v>1397</v>
      </c>
      <c r="AB1339" s="260" t="str">
        <f ca="1">IFERROR(IFERROR(VLOOKUP(Table_Merge1[[#This Row],[Column1]],Table11[#All],2,FALSE),LEFT(AB1340,8)&amp;IF(LEN((RIGHT(AB1340,2)+1))&lt;2,"0"&amp;(RIGHT(AB1340,2)+1),(RIGHT(AB1340,2)-1))),"")</f>
        <v>1397.02.25</v>
      </c>
      <c r="AC1339" s="259" t="str">
        <f ca="1">LEFT(Table_Merge1[[#This Row],[Column2]],4)</f>
        <v>1397</v>
      </c>
      <c r="AD1339" s="259" t="str">
        <f ca="1">RIGHT(LEFT(Table_Merge1[[#This Row],[Column2]],7),2)</f>
        <v>02</v>
      </c>
      <c r="AE1339" s="259" t="str">
        <f ca="1">RIGHT(Table_Merge1[[#This Row],[Column2]],2)</f>
        <v>25</v>
      </c>
      <c r="AF1339">
        <v>2</v>
      </c>
      <c r="AG1339">
        <v>25</v>
      </c>
      <c r="AH1339" s="260">
        <v>2018</v>
      </c>
      <c r="AI1339" t="s">
        <v>3439</v>
      </c>
      <c r="AJ1339" s="260">
        <v>15</v>
      </c>
      <c r="AK1339">
        <v>1310.05</v>
      </c>
      <c r="AL1339">
        <v>2263</v>
      </c>
      <c r="AM1339">
        <v>1219250</v>
      </c>
      <c r="AO1339">
        <v>42000</v>
      </c>
      <c r="AP1339" s="287">
        <f>IFERROR(IF(Table_Merge1[[#This Row],[LME Zinc stock]]*Table_Merge1[[#This Row],[Nima.مقدار]]=0,"",Table_Merge1[[#This Row],[LME Zinc stock]]*Table_Merge1[[#This Row],[Nima.مقدار]]),"")</f>
        <v>51208500000</v>
      </c>
      <c r="AQ1339" s="287">
        <f>IFERROR(IF(Table_Merge1[[#This Row],[LME Zinc 3-month]]*Table_Merge1[[#This Row],[Nima.مقدار]]=0,"",Table_Merge1[[#This Row],[LME Zinc 3-month]]*Table_Merge1[[#This Row],[Nima.مقدار]]),"")</f>
        <v>95046000</v>
      </c>
      <c r="AR1339" s="288" t="str">
        <f>IFERROR(IF(Table_Merge1[[#This Row],[LME Zinc stock]]*Table_Merge1[[#This Row],[Azad.Sell]]=0,"",Table_Merge1[[#This Row],[LME Zinc stock]]*Table_Merge1[[#This Row],[Azad.Sell]]),"")</f>
        <v/>
      </c>
      <c r="AS1339" s="288" t="str">
        <f>IFERROR(IF(Table_Merge1[[#This Row],[LME Zinc 3-month]]*Table_Merge1[[#This Row],[Azad.Sell]]=0,"",Table_Merge1[[#This Row],[LME Zinc 3-month]]*Table_Merge1[[#This Row],[Azad.Sell]]),"")</f>
        <v/>
      </c>
      <c r="AT1339"/>
    </row>
    <row r="1340" spans="1:46" x14ac:dyDescent="0.25">
      <c r="A1340" s="258">
        <v>42680</v>
      </c>
      <c r="B13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1395.08.16</v>
      </c>
      <c r="C1340" s="195">
        <f t="shared" ca="1" si="56"/>
        <v>1395</v>
      </c>
      <c r="D13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40" s="195">
        <f>_xlfn.NUMBERVALUE(RIGHT(Table11[[#This Row],[تاریخ شمسی]],2))</f>
        <v>16</v>
      </c>
      <c r="F13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08-16</v>
      </c>
      <c r="G1340" s="195" t="s">
        <v>1491</v>
      </c>
      <c r="L1340" s="259">
        <v>42680</v>
      </c>
      <c r="M1340">
        <v>36252</v>
      </c>
      <c r="O1340" s="283">
        <f>IFERROR(DATE(Table7[[#This Row],[year]],MONTH(DATEVALUE(Table7[[#This Row],[month]]&amp;"1")),Table7[[#This Row],[day]]),"")</f>
        <v>43151</v>
      </c>
      <c r="P1340" s="257" t="s">
        <v>4765</v>
      </c>
      <c r="Q1340" s="257">
        <v>2018</v>
      </c>
      <c r="R1340" s="257" t="s">
        <v>3433</v>
      </c>
      <c r="S1340" s="257">
        <v>20</v>
      </c>
      <c r="T1340" s="257">
        <v>1337.4</v>
      </c>
      <c r="U1340" s="257">
        <v>2151.5</v>
      </c>
      <c r="V1340" s="257">
        <v>1323050</v>
      </c>
      <c r="X1340" s="260">
        <v>43234</v>
      </c>
      <c r="Y1340" t="s">
        <v>8370</v>
      </c>
      <c r="Z1340" s="260">
        <v>5</v>
      </c>
      <c r="AA1340">
        <v>1397</v>
      </c>
      <c r="AB1340" s="260" t="str">
        <f ca="1">IFERROR(IFERROR(VLOOKUP(Table_Merge1[[#This Row],[Column1]],Table11[#All],2,FALSE),LEFT(AB1341,8)&amp;IF(LEN((RIGHT(AB1341,2)+1))&lt;2,"0"&amp;(RIGHT(AB1341,2)+1),(RIGHT(AB1341,2)-1))),"")</f>
        <v>1397.02.24</v>
      </c>
      <c r="AC1340" s="259" t="str">
        <f ca="1">LEFT(Table_Merge1[[#This Row],[Column2]],4)</f>
        <v>1397</v>
      </c>
      <c r="AD1340" s="259" t="str">
        <f ca="1">RIGHT(LEFT(Table_Merge1[[#This Row],[Column2]],7),2)</f>
        <v>02</v>
      </c>
      <c r="AE1340" s="259" t="str">
        <f ca="1">RIGHT(Table_Merge1[[#This Row],[Column2]],2)</f>
        <v>24</v>
      </c>
      <c r="AF1340">
        <v>2</v>
      </c>
      <c r="AG1340">
        <v>24</v>
      </c>
      <c r="AH1340" s="260">
        <v>2018</v>
      </c>
      <c r="AI1340" t="s">
        <v>3439</v>
      </c>
      <c r="AJ1340" s="260">
        <v>14</v>
      </c>
      <c r="AK1340">
        <v>1320.7</v>
      </c>
      <c r="AL1340">
        <v>2285</v>
      </c>
      <c r="AM1340">
        <v>1222850</v>
      </c>
      <c r="AO1340">
        <v>42000</v>
      </c>
      <c r="AP1340" s="287">
        <f>IFERROR(IF(Table_Merge1[[#This Row],[LME Zinc stock]]*Table_Merge1[[#This Row],[Nima.مقدار]]=0,"",Table_Merge1[[#This Row],[LME Zinc stock]]*Table_Merge1[[#This Row],[Nima.مقدار]]),"")</f>
        <v>51359700000</v>
      </c>
      <c r="AQ1340" s="287">
        <f>IFERROR(IF(Table_Merge1[[#This Row],[LME Zinc 3-month]]*Table_Merge1[[#This Row],[Nima.مقدار]]=0,"",Table_Merge1[[#This Row],[LME Zinc 3-month]]*Table_Merge1[[#This Row],[Nima.مقدار]]),"")</f>
        <v>95970000</v>
      </c>
      <c r="AR1340" s="288" t="str">
        <f>IFERROR(IF(Table_Merge1[[#This Row],[LME Zinc stock]]*Table_Merge1[[#This Row],[Azad.Sell]]=0,"",Table_Merge1[[#This Row],[LME Zinc stock]]*Table_Merge1[[#This Row],[Azad.Sell]]),"")</f>
        <v/>
      </c>
      <c r="AS1340" s="288" t="str">
        <f>IFERROR(IF(Table_Merge1[[#This Row],[LME Zinc 3-month]]*Table_Merge1[[#This Row],[Azad.Sell]]=0,"",Table_Merge1[[#This Row],[LME Zinc 3-month]]*Table_Merge1[[#This Row],[Azad.Sell]]),"")</f>
        <v/>
      </c>
      <c r="AT1340"/>
    </row>
    <row r="1341" spans="1:46" x14ac:dyDescent="0.25">
      <c r="A1341" s="258">
        <v>42681</v>
      </c>
      <c r="B13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1395.08.17</v>
      </c>
      <c r="C1341" s="195">
        <f t="shared" ca="1" si="56"/>
        <v>1395</v>
      </c>
      <c r="D13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41" s="195">
        <f>_xlfn.NUMBERVALUE(RIGHT(Table11[[#This Row],[تاریخ شمسی]],2))</f>
        <v>17</v>
      </c>
      <c r="F13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08-17</v>
      </c>
      <c r="G1341" s="195" t="s">
        <v>1492</v>
      </c>
      <c r="L1341" s="259">
        <v>42681</v>
      </c>
      <c r="M1341">
        <v>36373</v>
      </c>
      <c r="O1341" s="284">
        <f>IFERROR(DATE(Table7[[#This Row],[year]],MONTH(DATEVALUE(Table7[[#This Row],[month]]&amp;"1")),Table7[[#This Row],[day]]),"")</f>
        <v>43150</v>
      </c>
      <c r="P1341" s="195" t="s">
        <v>4766</v>
      </c>
      <c r="Q1341" s="195">
        <v>2018</v>
      </c>
      <c r="R1341" s="195" t="s">
        <v>3433</v>
      </c>
      <c r="S1341" s="195">
        <v>19</v>
      </c>
      <c r="T1341" s="195">
        <v>1347.4</v>
      </c>
      <c r="U1341" s="195">
        <v>2138</v>
      </c>
      <c r="V1341" s="195">
        <v>1322150</v>
      </c>
      <c r="X1341" s="260">
        <v>43231</v>
      </c>
      <c r="Z1341" s="260">
        <v>5</v>
      </c>
      <c r="AB1341" s="260" t="str">
        <f ca="1">IFERROR(IFERROR(VLOOKUP(Table_Merge1[[#This Row],[Column1]],Table11[#All],2,FALSE),LEFT(AB1342,8)&amp;IF(LEN((RIGHT(AB1342,2)+1))&lt;2,"0"&amp;(RIGHT(AB1342,2)+1),(RIGHT(AB1342,2)-1))),"")</f>
        <v>1397.02.19</v>
      </c>
      <c r="AC1341" s="259" t="str">
        <f ca="1">LEFT(Table_Merge1[[#This Row],[Column2]],4)</f>
        <v>1397</v>
      </c>
      <c r="AD1341" s="259" t="str">
        <f ca="1">RIGHT(LEFT(Table_Merge1[[#This Row],[Column2]],7),2)</f>
        <v>02</v>
      </c>
      <c r="AE1341" s="259" t="str">
        <f ca="1">RIGHT(Table_Merge1[[#This Row],[Column2]],2)</f>
        <v>19</v>
      </c>
      <c r="AH1341" s="260">
        <v>2018</v>
      </c>
      <c r="AI1341" t="s">
        <v>3439</v>
      </c>
      <c r="AJ1341" s="260">
        <v>11</v>
      </c>
      <c r="AK1341">
        <v>1324.8</v>
      </c>
      <c r="AL1341">
        <v>2271</v>
      </c>
      <c r="AM1341">
        <v>1227900</v>
      </c>
      <c r="AP1341" s="287" t="str">
        <f>IFERROR(IF(Table_Merge1[[#This Row],[LME Zinc stock]]*Table_Merge1[[#This Row],[Nima.مقدار]]=0,"",Table_Merge1[[#This Row],[LME Zinc stock]]*Table_Merge1[[#This Row],[Nima.مقدار]]),"")</f>
        <v/>
      </c>
      <c r="AQ1341" s="287" t="str">
        <f>IFERROR(IF(Table_Merge1[[#This Row],[LME Zinc 3-month]]*Table_Merge1[[#This Row],[Nima.مقدار]]=0,"",Table_Merge1[[#This Row],[LME Zinc 3-month]]*Table_Merge1[[#This Row],[Nima.مقدار]]),"")</f>
        <v/>
      </c>
      <c r="AR1341" s="288" t="str">
        <f>IFERROR(IF(Table_Merge1[[#This Row],[LME Zinc stock]]*Table_Merge1[[#This Row],[Azad.Sell]]=0,"",Table_Merge1[[#This Row],[LME Zinc stock]]*Table_Merge1[[#This Row],[Azad.Sell]]),"")</f>
        <v/>
      </c>
      <c r="AS1341" s="288" t="str">
        <f>IFERROR(IF(Table_Merge1[[#This Row],[LME Zinc 3-month]]*Table_Merge1[[#This Row],[Azad.Sell]]=0,"",Table_Merge1[[#This Row],[LME Zinc 3-month]]*Table_Merge1[[#This Row],[Azad.Sell]]),"")</f>
        <v/>
      </c>
      <c r="AT1341"/>
    </row>
    <row r="1342" spans="1:46" x14ac:dyDescent="0.25">
      <c r="A1342" s="258">
        <v>42682</v>
      </c>
      <c r="B13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1395.08.18</v>
      </c>
      <c r="C1342" s="195">
        <f t="shared" ca="1" si="56"/>
        <v>1395</v>
      </c>
      <c r="D13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42" s="195">
        <f>_xlfn.NUMBERVALUE(RIGHT(Table11[[#This Row],[تاریخ شمسی]],2))</f>
        <v>18</v>
      </c>
      <c r="F13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08-18</v>
      </c>
      <c r="G1342" s="195" t="s">
        <v>1493</v>
      </c>
      <c r="L1342" s="259">
        <v>42682</v>
      </c>
      <c r="M1342">
        <v>36327</v>
      </c>
      <c r="O1342" s="283">
        <f>IFERROR(DATE(Table7[[#This Row],[year]],MONTH(DATEVALUE(Table7[[#This Row],[month]]&amp;"1")),Table7[[#This Row],[day]]),"")</f>
        <v>43147</v>
      </c>
      <c r="P1342" s="257" t="s">
        <v>4767</v>
      </c>
      <c r="Q1342" s="257">
        <v>2018</v>
      </c>
      <c r="R1342" s="257" t="s">
        <v>3433</v>
      </c>
      <c r="S1342" s="257">
        <v>16</v>
      </c>
      <c r="T1342" s="257">
        <v>1358.6</v>
      </c>
      <c r="U1342" s="257" t="s">
        <v>3621</v>
      </c>
      <c r="V1342" s="257" t="s">
        <v>3621</v>
      </c>
      <c r="X1342" s="260">
        <v>43230</v>
      </c>
      <c r="Y1342" t="s">
        <v>8369</v>
      </c>
      <c r="Z1342" s="260">
        <v>5</v>
      </c>
      <c r="AA1342">
        <v>1397</v>
      </c>
      <c r="AB1342" s="260" t="str">
        <f ca="1">IFERROR(IFERROR(VLOOKUP(Table_Merge1[[#This Row],[Column1]],Table11[#All],2,FALSE),LEFT(AB1343,8)&amp;IF(LEN((RIGHT(AB1343,2)+1))&lt;2,"0"&amp;(RIGHT(AB1343,2)+1),(RIGHT(AB1343,2)-1))),"")</f>
        <v>1397.02.20</v>
      </c>
      <c r="AC1342" s="259" t="str">
        <f ca="1">LEFT(Table_Merge1[[#This Row],[Column2]],4)</f>
        <v>1397</v>
      </c>
      <c r="AD1342" s="259" t="str">
        <f ca="1">RIGHT(LEFT(Table_Merge1[[#This Row],[Column2]],7),2)</f>
        <v>02</v>
      </c>
      <c r="AE1342" s="259" t="str">
        <f ca="1">RIGHT(Table_Merge1[[#This Row],[Column2]],2)</f>
        <v>20</v>
      </c>
      <c r="AF1342">
        <v>2</v>
      </c>
      <c r="AG1342">
        <v>20</v>
      </c>
      <c r="AH1342" s="260">
        <v>2018</v>
      </c>
      <c r="AI1342" t="s">
        <v>3439</v>
      </c>
      <c r="AJ1342" s="260">
        <v>10</v>
      </c>
      <c r="AK1342">
        <v>1314.8</v>
      </c>
      <c r="AL1342">
        <v>2240.5</v>
      </c>
      <c r="AM1342">
        <v>1231000</v>
      </c>
      <c r="AO1342">
        <v>42000</v>
      </c>
      <c r="AP1342" s="287">
        <f>IFERROR(IF(Table_Merge1[[#This Row],[LME Zinc stock]]*Table_Merge1[[#This Row],[Nima.مقدار]]=0,"",Table_Merge1[[#This Row],[LME Zinc stock]]*Table_Merge1[[#This Row],[Nima.مقدار]]),"")</f>
        <v>51702000000</v>
      </c>
      <c r="AQ1342" s="287">
        <f>IFERROR(IF(Table_Merge1[[#This Row],[LME Zinc 3-month]]*Table_Merge1[[#This Row],[Nima.مقدار]]=0,"",Table_Merge1[[#This Row],[LME Zinc 3-month]]*Table_Merge1[[#This Row],[Nima.مقدار]]),"")</f>
        <v>94101000</v>
      </c>
      <c r="AR1342" s="288" t="str">
        <f>IFERROR(IF(Table_Merge1[[#This Row],[LME Zinc stock]]*Table_Merge1[[#This Row],[Azad.Sell]]=0,"",Table_Merge1[[#This Row],[LME Zinc stock]]*Table_Merge1[[#This Row],[Azad.Sell]]),"")</f>
        <v/>
      </c>
      <c r="AS1342" s="288" t="str">
        <f>IFERROR(IF(Table_Merge1[[#This Row],[LME Zinc 3-month]]*Table_Merge1[[#This Row],[Azad.Sell]]=0,"",Table_Merge1[[#This Row],[LME Zinc 3-month]]*Table_Merge1[[#This Row],[Azad.Sell]]),"")</f>
        <v/>
      </c>
      <c r="AT1342"/>
    </row>
    <row r="1343" spans="1:46" x14ac:dyDescent="0.25">
      <c r="A1343" s="258">
        <v>42683</v>
      </c>
      <c r="B13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1395.08.19</v>
      </c>
      <c r="C1343" s="195">
        <f t="shared" ca="1" si="56"/>
        <v>1395</v>
      </c>
      <c r="D13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43" s="195">
        <f>_xlfn.NUMBERVALUE(RIGHT(Table11[[#This Row],[تاریخ شمسی]],2))</f>
        <v>19</v>
      </c>
      <c r="F13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08-19</v>
      </c>
      <c r="G1343" s="195" t="s">
        <v>1494</v>
      </c>
      <c r="L1343" s="259">
        <v>42683</v>
      </c>
      <c r="M1343">
        <v>36432</v>
      </c>
      <c r="O1343" s="284">
        <f>IFERROR(DATE(Table7[[#This Row],[year]],MONTH(DATEVALUE(Table7[[#This Row],[month]]&amp;"1")),Table7[[#This Row],[day]]),"")</f>
        <v>43146</v>
      </c>
      <c r="P1343" s="195" t="s">
        <v>4768</v>
      </c>
      <c r="Q1343" s="195">
        <v>2018</v>
      </c>
      <c r="R1343" s="195" t="s">
        <v>3433</v>
      </c>
      <c r="S1343" s="195">
        <v>15</v>
      </c>
      <c r="T1343" s="195">
        <v>1353.7</v>
      </c>
      <c r="U1343" s="195">
        <v>2138</v>
      </c>
      <c r="V1343" s="195">
        <v>1324475</v>
      </c>
      <c r="X1343" s="260">
        <v>43229</v>
      </c>
      <c r="Y1343" t="s">
        <v>8368</v>
      </c>
      <c r="Z1343" s="260">
        <v>5</v>
      </c>
      <c r="AA1343">
        <v>1397</v>
      </c>
      <c r="AB1343" s="260" t="str">
        <f ca="1">IFERROR(IFERROR(VLOOKUP(Table_Merge1[[#This Row],[Column1]],Table11[#All],2,FALSE),LEFT(AB1344,8)&amp;IF(LEN((RIGHT(AB1344,2)+1))&lt;2,"0"&amp;(RIGHT(AB1344,2)+1),(RIGHT(AB1344,2)-1))),"")</f>
        <v>1397.02.19</v>
      </c>
      <c r="AC1343" s="259" t="str">
        <f ca="1">LEFT(Table_Merge1[[#This Row],[Column2]],4)</f>
        <v>1397</v>
      </c>
      <c r="AD1343" s="259" t="str">
        <f ca="1">RIGHT(LEFT(Table_Merge1[[#This Row],[Column2]],7),2)</f>
        <v>02</v>
      </c>
      <c r="AE1343" s="259" t="str">
        <f ca="1">RIGHT(Table_Merge1[[#This Row],[Column2]],2)</f>
        <v>19</v>
      </c>
      <c r="AF1343">
        <v>2</v>
      </c>
      <c r="AG1343">
        <v>19</v>
      </c>
      <c r="AH1343" s="260">
        <v>2018</v>
      </c>
      <c r="AI1343" t="s">
        <v>3439</v>
      </c>
      <c r="AJ1343" s="260">
        <v>9</v>
      </c>
      <c r="AK1343">
        <v>1306.8499999999999</v>
      </c>
      <c r="AL1343">
        <v>2274</v>
      </c>
      <c r="AM1343">
        <v>1232775</v>
      </c>
      <c r="AO1343">
        <v>42000</v>
      </c>
      <c r="AP1343" s="287">
        <f>IFERROR(IF(Table_Merge1[[#This Row],[LME Zinc stock]]*Table_Merge1[[#This Row],[Nima.مقدار]]=0,"",Table_Merge1[[#This Row],[LME Zinc stock]]*Table_Merge1[[#This Row],[Nima.مقدار]]),"")</f>
        <v>51776550000</v>
      </c>
      <c r="AQ1343" s="287">
        <f>IFERROR(IF(Table_Merge1[[#This Row],[LME Zinc 3-month]]*Table_Merge1[[#This Row],[Nima.مقدار]]=0,"",Table_Merge1[[#This Row],[LME Zinc 3-month]]*Table_Merge1[[#This Row],[Nima.مقدار]]),"")</f>
        <v>95508000</v>
      </c>
      <c r="AR1343" s="288" t="str">
        <f>IFERROR(IF(Table_Merge1[[#This Row],[LME Zinc stock]]*Table_Merge1[[#This Row],[Azad.Sell]]=0,"",Table_Merge1[[#This Row],[LME Zinc stock]]*Table_Merge1[[#This Row],[Azad.Sell]]),"")</f>
        <v/>
      </c>
      <c r="AS1343" s="288" t="str">
        <f>IFERROR(IF(Table_Merge1[[#This Row],[LME Zinc 3-month]]*Table_Merge1[[#This Row],[Azad.Sell]]=0,"",Table_Merge1[[#This Row],[LME Zinc 3-month]]*Table_Merge1[[#This Row],[Azad.Sell]]),"")</f>
        <v/>
      </c>
      <c r="AT1343"/>
    </row>
    <row r="1344" spans="1:46" x14ac:dyDescent="0.25">
      <c r="A1344" s="258">
        <v>42684</v>
      </c>
      <c r="B13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1395.08.20</v>
      </c>
      <c r="C1344" s="195">
        <f t="shared" ca="1" si="56"/>
        <v>1395</v>
      </c>
      <c r="D13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44" s="195">
        <f>_xlfn.NUMBERVALUE(RIGHT(Table11[[#This Row],[تاریخ شمسی]],2))</f>
        <v>20</v>
      </c>
      <c r="F13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08-20</v>
      </c>
      <c r="G1344" s="195" t="s">
        <v>1495</v>
      </c>
      <c r="L1344" s="259">
        <v>42684</v>
      </c>
      <c r="M1344">
        <v>36519</v>
      </c>
      <c r="O1344" s="283">
        <f>IFERROR(DATE(Table7[[#This Row],[year]],MONTH(DATEVALUE(Table7[[#This Row],[month]]&amp;"1")),Table7[[#This Row],[day]]),"")</f>
        <v>43145</v>
      </c>
      <c r="P1344" s="257" t="s">
        <v>4769</v>
      </c>
      <c r="Q1344" s="257">
        <v>2018</v>
      </c>
      <c r="R1344" s="257" t="s">
        <v>3433</v>
      </c>
      <c r="S1344" s="257">
        <v>14</v>
      </c>
      <c r="T1344" s="257">
        <v>1330.75</v>
      </c>
      <c r="U1344" s="257">
        <v>2147</v>
      </c>
      <c r="V1344" s="257">
        <v>1318375</v>
      </c>
      <c r="X1344" s="260">
        <v>43228</v>
      </c>
      <c r="Y1344" t="s">
        <v>8367</v>
      </c>
      <c r="Z1344" s="260">
        <v>5</v>
      </c>
      <c r="AA1344">
        <v>1397</v>
      </c>
      <c r="AB1344" s="260" t="str">
        <f ca="1">IFERROR(IFERROR(VLOOKUP(Table_Merge1[[#This Row],[Column1]],Table11[#All],2,FALSE),LEFT(AB1345,8)&amp;IF(LEN((RIGHT(AB1345,2)+1))&lt;2,"0"&amp;(RIGHT(AB1345,2)+1),(RIGHT(AB1345,2)-1))),"")</f>
        <v>1397.02.18</v>
      </c>
      <c r="AC1344" s="259" t="str">
        <f ca="1">LEFT(Table_Merge1[[#This Row],[Column2]],4)</f>
        <v>1397</v>
      </c>
      <c r="AD1344" s="259" t="str">
        <f ca="1">RIGHT(LEFT(Table_Merge1[[#This Row],[Column2]],7),2)</f>
        <v>02</v>
      </c>
      <c r="AE1344" s="259" t="str">
        <f ca="1">RIGHT(Table_Merge1[[#This Row],[Column2]],2)</f>
        <v>18</v>
      </c>
      <c r="AF1344">
        <v>2</v>
      </c>
      <c r="AG1344">
        <v>18</v>
      </c>
      <c r="AH1344" s="260">
        <v>2018</v>
      </c>
      <c r="AI1344" t="s">
        <v>3439</v>
      </c>
      <c r="AJ1344" s="260">
        <v>8</v>
      </c>
      <c r="AK1344">
        <v>1310.05</v>
      </c>
      <c r="AL1344">
        <v>2280</v>
      </c>
      <c r="AM1344">
        <v>1234575</v>
      </c>
      <c r="AO1344">
        <v>42000</v>
      </c>
      <c r="AP1344" s="287">
        <f>IFERROR(IF(Table_Merge1[[#This Row],[LME Zinc stock]]*Table_Merge1[[#This Row],[Nima.مقدار]]=0,"",Table_Merge1[[#This Row],[LME Zinc stock]]*Table_Merge1[[#This Row],[Nima.مقدار]]),"")</f>
        <v>51852150000</v>
      </c>
      <c r="AQ1344" s="287">
        <f>IFERROR(IF(Table_Merge1[[#This Row],[LME Zinc 3-month]]*Table_Merge1[[#This Row],[Nima.مقدار]]=0,"",Table_Merge1[[#This Row],[LME Zinc 3-month]]*Table_Merge1[[#This Row],[Nima.مقدار]]),"")</f>
        <v>95760000</v>
      </c>
      <c r="AR1344" s="288" t="str">
        <f>IFERROR(IF(Table_Merge1[[#This Row],[LME Zinc stock]]*Table_Merge1[[#This Row],[Azad.Sell]]=0,"",Table_Merge1[[#This Row],[LME Zinc stock]]*Table_Merge1[[#This Row],[Azad.Sell]]),"")</f>
        <v/>
      </c>
      <c r="AS1344" s="288" t="str">
        <f>IFERROR(IF(Table_Merge1[[#This Row],[LME Zinc 3-month]]*Table_Merge1[[#This Row],[Azad.Sell]]=0,"",Table_Merge1[[#This Row],[LME Zinc 3-month]]*Table_Merge1[[#This Row],[Azad.Sell]]),"")</f>
        <v/>
      </c>
      <c r="AT1344"/>
    </row>
    <row r="1345" spans="1:46" x14ac:dyDescent="0.25">
      <c r="A1345" s="258">
        <v>42686</v>
      </c>
      <c r="B13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1395.08.22</v>
      </c>
      <c r="C1345" s="195">
        <f t="shared" ca="1" si="56"/>
        <v>1395</v>
      </c>
      <c r="D13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45" s="195">
        <f>_xlfn.NUMBERVALUE(RIGHT(Table11[[#This Row],[تاریخ شمسی]],2))</f>
        <v>22</v>
      </c>
      <c r="F13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08-22</v>
      </c>
      <c r="G1345" s="195" t="s">
        <v>1496</v>
      </c>
      <c r="L1345" s="259">
        <v>42686</v>
      </c>
      <c r="M1345">
        <v>36491</v>
      </c>
      <c r="O1345" s="284">
        <f>IFERROR(DATE(Table7[[#This Row],[year]],MONTH(DATEVALUE(Table7[[#This Row],[month]]&amp;"1")),Table7[[#This Row],[day]]),"")</f>
        <v>43144</v>
      </c>
      <c r="P1345" s="195" t="s">
        <v>4770</v>
      </c>
      <c r="Q1345" s="195">
        <v>2018</v>
      </c>
      <c r="R1345" s="195" t="s">
        <v>3433</v>
      </c>
      <c r="S1345" s="195">
        <v>13</v>
      </c>
      <c r="T1345" s="195">
        <v>1329.4</v>
      </c>
      <c r="U1345" s="195">
        <v>2160.5</v>
      </c>
      <c r="V1345" s="195">
        <v>1326825</v>
      </c>
      <c r="X1345" s="260">
        <v>43224</v>
      </c>
      <c r="Z1345" s="260">
        <v>5</v>
      </c>
      <c r="AB1345" s="260" t="str">
        <f ca="1">IFERROR(IFERROR(VLOOKUP(Table_Merge1[[#This Row],[Column1]],Table11[#All],2,FALSE),LEFT(AB1346,8)&amp;IF(LEN((RIGHT(AB1346,2)+1))&lt;2,"0"&amp;(RIGHT(AB1346,2)+1),(RIGHT(AB1346,2)-1))),"")</f>
        <v>1397.02.12</v>
      </c>
      <c r="AC1345" s="259" t="str">
        <f ca="1">LEFT(Table_Merge1[[#This Row],[Column2]],4)</f>
        <v>1397</v>
      </c>
      <c r="AD1345" s="259" t="str">
        <f ca="1">RIGHT(LEFT(Table_Merge1[[#This Row],[Column2]],7),2)</f>
        <v>02</v>
      </c>
      <c r="AE1345" s="259" t="str">
        <f ca="1">RIGHT(Table_Merge1[[#This Row],[Column2]],2)</f>
        <v>12</v>
      </c>
      <c r="AH1345" s="260">
        <v>2018</v>
      </c>
      <c r="AI1345" t="s">
        <v>3439</v>
      </c>
      <c r="AJ1345" s="260">
        <v>4</v>
      </c>
      <c r="AK1345">
        <v>1309.3499999999999</v>
      </c>
      <c r="AL1345">
        <v>2293.5</v>
      </c>
      <c r="AM1345">
        <v>1243850</v>
      </c>
      <c r="AP1345" s="287" t="str">
        <f>IFERROR(IF(Table_Merge1[[#This Row],[LME Zinc stock]]*Table_Merge1[[#This Row],[Nima.مقدار]]=0,"",Table_Merge1[[#This Row],[LME Zinc stock]]*Table_Merge1[[#This Row],[Nima.مقدار]]),"")</f>
        <v/>
      </c>
      <c r="AQ1345" s="287" t="str">
        <f>IFERROR(IF(Table_Merge1[[#This Row],[LME Zinc 3-month]]*Table_Merge1[[#This Row],[Nima.مقدار]]=0,"",Table_Merge1[[#This Row],[LME Zinc 3-month]]*Table_Merge1[[#This Row],[Nima.مقدار]]),"")</f>
        <v/>
      </c>
      <c r="AR1345" s="288" t="str">
        <f>IFERROR(IF(Table_Merge1[[#This Row],[LME Zinc stock]]*Table_Merge1[[#This Row],[Azad.Sell]]=0,"",Table_Merge1[[#This Row],[LME Zinc stock]]*Table_Merge1[[#This Row],[Azad.Sell]]),"")</f>
        <v/>
      </c>
      <c r="AS1345" s="288" t="str">
        <f>IFERROR(IF(Table_Merge1[[#This Row],[LME Zinc 3-month]]*Table_Merge1[[#This Row],[Azad.Sell]]=0,"",Table_Merge1[[#This Row],[LME Zinc 3-month]]*Table_Merge1[[#This Row],[Azad.Sell]]),"")</f>
        <v/>
      </c>
      <c r="AT1345"/>
    </row>
    <row r="1346" spans="1:46" x14ac:dyDescent="0.25">
      <c r="A1346" s="258">
        <v>42687</v>
      </c>
      <c r="B13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1395.08.23</v>
      </c>
      <c r="C1346" s="195">
        <f t="shared" ref="C1346:C1409" ca="1" si="57">_xlfn.NUMBERVALUE(LEFT(G1346, LEN(G1346) - MAX(IF(ISNUMBER(MID(G1346, ROW(INDIRECT("1:"&amp;LEN(G1346))), 1) *1)=FALSE, ROW(INDIRECT("6:"&amp;LEN(G1346))), 6))))</f>
        <v>1395</v>
      </c>
      <c r="D13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46" s="195">
        <f>_xlfn.NUMBERVALUE(RIGHT(Table11[[#This Row],[تاریخ شمسی]],2))</f>
        <v>23</v>
      </c>
      <c r="F13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08-23</v>
      </c>
      <c r="G1346" s="195" t="s">
        <v>1497</v>
      </c>
      <c r="L1346" s="259">
        <v>42687</v>
      </c>
      <c r="M1346">
        <v>36508</v>
      </c>
      <c r="O1346" s="283">
        <f>IFERROR(DATE(Table7[[#This Row],[year]],MONTH(DATEVALUE(Table7[[#This Row],[month]]&amp;"1")),Table7[[#This Row],[day]]),"")</f>
        <v>43143</v>
      </c>
      <c r="P1346" s="257" t="s">
        <v>4771</v>
      </c>
      <c r="Q1346" s="257">
        <v>2018</v>
      </c>
      <c r="R1346" s="257" t="s">
        <v>3433</v>
      </c>
      <c r="S1346" s="257">
        <v>12</v>
      </c>
      <c r="T1346" s="257">
        <v>1321.7</v>
      </c>
      <c r="U1346" s="257">
        <v>2165.5</v>
      </c>
      <c r="V1346" s="257">
        <v>1330875</v>
      </c>
      <c r="X1346" s="260">
        <v>43223</v>
      </c>
      <c r="Y1346" t="s">
        <v>8366</v>
      </c>
      <c r="Z1346" s="260">
        <v>5</v>
      </c>
      <c r="AA1346">
        <v>1397</v>
      </c>
      <c r="AB1346" s="260" t="str">
        <f ca="1">IFERROR(IFERROR(VLOOKUP(Table_Merge1[[#This Row],[Column1]],Table11[#All],2,FALSE),LEFT(AB1347,8)&amp;IF(LEN((RIGHT(AB1347,2)+1))&lt;2,"0"&amp;(RIGHT(AB1347,2)+1),(RIGHT(AB1347,2)-1))),"")</f>
        <v>1397.02.13</v>
      </c>
      <c r="AC1346" s="259" t="str">
        <f ca="1">LEFT(Table_Merge1[[#This Row],[Column2]],4)</f>
        <v>1397</v>
      </c>
      <c r="AD1346" s="259" t="str">
        <f ca="1">RIGHT(LEFT(Table_Merge1[[#This Row],[Column2]],7),2)</f>
        <v>02</v>
      </c>
      <c r="AE1346" s="259" t="str">
        <f ca="1">RIGHT(Table_Merge1[[#This Row],[Column2]],2)</f>
        <v>13</v>
      </c>
      <c r="AF1346">
        <v>2</v>
      </c>
      <c r="AG1346">
        <v>13</v>
      </c>
      <c r="AH1346" s="260">
        <v>2018</v>
      </c>
      <c r="AI1346" t="s">
        <v>3439</v>
      </c>
      <c r="AJ1346" s="260">
        <v>3</v>
      </c>
      <c r="AK1346">
        <v>1313.3</v>
      </c>
      <c r="AL1346">
        <v>2260.5</v>
      </c>
      <c r="AM1346">
        <v>1249450</v>
      </c>
      <c r="AO1346">
        <v>42000</v>
      </c>
      <c r="AP1346" s="287">
        <f>IFERROR(IF(Table_Merge1[[#This Row],[LME Zinc stock]]*Table_Merge1[[#This Row],[Nima.مقدار]]=0,"",Table_Merge1[[#This Row],[LME Zinc stock]]*Table_Merge1[[#This Row],[Nima.مقدار]]),"")</f>
        <v>52476900000</v>
      </c>
      <c r="AQ1346" s="287">
        <f>IFERROR(IF(Table_Merge1[[#This Row],[LME Zinc 3-month]]*Table_Merge1[[#This Row],[Nima.مقدار]]=0,"",Table_Merge1[[#This Row],[LME Zinc 3-month]]*Table_Merge1[[#This Row],[Nima.مقدار]]),"")</f>
        <v>94941000</v>
      </c>
      <c r="AR1346" s="288" t="str">
        <f>IFERROR(IF(Table_Merge1[[#This Row],[LME Zinc stock]]*Table_Merge1[[#This Row],[Azad.Sell]]=0,"",Table_Merge1[[#This Row],[LME Zinc stock]]*Table_Merge1[[#This Row],[Azad.Sell]]),"")</f>
        <v/>
      </c>
      <c r="AS1346" s="288" t="str">
        <f>IFERROR(IF(Table_Merge1[[#This Row],[LME Zinc 3-month]]*Table_Merge1[[#This Row],[Azad.Sell]]=0,"",Table_Merge1[[#This Row],[LME Zinc 3-month]]*Table_Merge1[[#This Row],[Azad.Sell]]),"")</f>
        <v/>
      </c>
      <c r="AT1346"/>
    </row>
    <row r="1347" spans="1:46" x14ac:dyDescent="0.25">
      <c r="A1347" s="258">
        <v>42688</v>
      </c>
      <c r="B13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1395.08.24</v>
      </c>
      <c r="C1347" s="195">
        <f t="shared" ca="1" si="57"/>
        <v>1395</v>
      </c>
      <c r="D13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47" s="195">
        <f>_xlfn.NUMBERVALUE(RIGHT(Table11[[#This Row],[تاریخ شمسی]],2))</f>
        <v>24</v>
      </c>
      <c r="F13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08-24</v>
      </c>
      <c r="G1347" s="195" t="s">
        <v>1498</v>
      </c>
      <c r="L1347" s="259">
        <v>42688</v>
      </c>
      <c r="M1347">
        <v>36663</v>
      </c>
      <c r="O1347" s="284">
        <f>IFERROR(DATE(Table7[[#This Row],[year]],MONTH(DATEVALUE(Table7[[#This Row],[month]]&amp;"1")),Table7[[#This Row],[day]]),"")</f>
        <v>43140</v>
      </c>
      <c r="P1347" s="195" t="s">
        <v>4772</v>
      </c>
      <c r="Q1347" s="195">
        <v>2018</v>
      </c>
      <c r="R1347" s="195" t="s">
        <v>3433</v>
      </c>
      <c r="S1347" s="195">
        <v>9</v>
      </c>
      <c r="T1347" s="195">
        <v>1316.05</v>
      </c>
      <c r="U1347" s="195">
        <v>2182</v>
      </c>
      <c r="V1347" s="195">
        <v>1314225</v>
      </c>
      <c r="X1347" s="260">
        <v>43222</v>
      </c>
      <c r="Y1347" t="s">
        <v>8365</v>
      </c>
      <c r="Z1347" s="260">
        <v>5</v>
      </c>
      <c r="AA1347">
        <v>1397</v>
      </c>
      <c r="AB1347" s="260" t="str">
        <f ca="1">IFERROR(IFERROR(VLOOKUP(Table_Merge1[[#This Row],[Column1]],Table11[#All],2,FALSE),LEFT(AB1348,8)&amp;IF(LEN((RIGHT(AB1348,2)+1))&lt;2,"0"&amp;(RIGHT(AB1348,2)+1),(RIGHT(AB1348,2)-1))),"")</f>
        <v>1397.02.12</v>
      </c>
      <c r="AC1347" s="259" t="str">
        <f ca="1">LEFT(Table_Merge1[[#This Row],[Column2]],4)</f>
        <v>1397</v>
      </c>
      <c r="AD1347" s="259" t="str">
        <f ca="1">RIGHT(LEFT(Table_Merge1[[#This Row],[Column2]],7),2)</f>
        <v>02</v>
      </c>
      <c r="AE1347" s="259" t="str">
        <f ca="1">RIGHT(Table_Merge1[[#This Row],[Column2]],2)</f>
        <v>12</v>
      </c>
      <c r="AF1347">
        <v>2</v>
      </c>
      <c r="AG1347">
        <v>12</v>
      </c>
      <c r="AH1347" s="260">
        <v>2018</v>
      </c>
      <c r="AI1347" t="s">
        <v>3439</v>
      </c>
      <c r="AJ1347" s="260">
        <v>2</v>
      </c>
      <c r="AK1347">
        <v>1310.75</v>
      </c>
      <c r="AL1347">
        <v>2312.5</v>
      </c>
      <c r="AM1347">
        <v>1243175</v>
      </c>
      <c r="AO1347">
        <v>42000</v>
      </c>
      <c r="AP1347" s="287">
        <f>IFERROR(IF(Table_Merge1[[#This Row],[LME Zinc stock]]*Table_Merge1[[#This Row],[Nima.مقدار]]=0,"",Table_Merge1[[#This Row],[LME Zinc stock]]*Table_Merge1[[#This Row],[Nima.مقدار]]),"")</f>
        <v>52213350000</v>
      </c>
      <c r="AQ1347" s="287">
        <f>IFERROR(IF(Table_Merge1[[#This Row],[LME Zinc 3-month]]*Table_Merge1[[#This Row],[Nima.مقدار]]=0,"",Table_Merge1[[#This Row],[LME Zinc 3-month]]*Table_Merge1[[#This Row],[Nima.مقدار]]),"")</f>
        <v>97125000</v>
      </c>
      <c r="AR1347" s="288" t="str">
        <f>IFERROR(IF(Table_Merge1[[#This Row],[LME Zinc stock]]*Table_Merge1[[#This Row],[Azad.Sell]]=0,"",Table_Merge1[[#This Row],[LME Zinc stock]]*Table_Merge1[[#This Row],[Azad.Sell]]),"")</f>
        <v/>
      </c>
      <c r="AS1347" s="288" t="str">
        <f>IFERROR(IF(Table_Merge1[[#This Row],[LME Zinc 3-month]]*Table_Merge1[[#This Row],[Azad.Sell]]=0,"",Table_Merge1[[#This Row],[LME Zinc 3-month]]*Table_Merge1[[#This Row],[Azad.Sell]]),"")</f>
        <v/>
      </c>
      <c r="AT1347"/>
    </row>
    <row r="1348" spans="1:46" x14ac:dyDescent="0.25">
      <c r="A1348" s="258">
        <v>42689</v>
      </c>
      <c r="B13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1395.08.25</v>
      </c>
      <c r="C1348" s="195">
        <f t="shared" ca="1" si="57"/>
        <v>1395</v>
      </c>
      <c r="D13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48" s="195">
        <f>_xlfn.NUMBERVALUE(RIGHT(Table11[[#This Row],[تاریخ شمسی]],2))</f>
        <v>25</v>
      </c>
      <c r="F13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08-25</v>
      </c>
      <c r="G1348" s="195" t="s">
        <v>1499</v>
      </c>
      <c r="L1348" s="259">
        <v>42689</v>
      </c>
      <c r="M1348">
        <v>36613</v>
      </c>
      <c r="O1348" s="283">
        <f>IFERROR(DATE(Table7[[#This Row],[year]],MONTH(DATEVALUE(Table7[[#This Row],[month]]&amp;"1")),Table7[[#This Row],[day]]),"")</f>
        <v>43139</v>
      </c>
      <c r="P1348" s="257" t="s">
        <v>4773</v>
      </c>
      <c r="Q1348" s="257">
        <v>2018</v>
      </c>
      <c r="R1348" s="257" t="s">
        <v>3433</v>
      </c>
      <c r="S1348" s="257">
        <v>8</v>
      </c>
      <c r="T1348" s="257">
        <v>1311.05</v>
      </c>
      <c r="U1348" s="257">
        <v>2176</v>
      </c>
      <c r="V1348" s="257">
        <v>1314500</v>
      </c>
      <c r="X1348" s="260">
        <v>43221</v>
      </c>
      <c r="Y1348" t="s">
        <v>8364</v>
      </c>
      <c r="Z1348" s="260">
        <v>5</v>
      </c>
      <c r="AA1348">
        <v>1397</v>
      </c>
      <c r="AB1348" s="260" t="str">
        <f ca="1">IFERROR(IFERROR(VLOOKUP(Table_Merge1[[#This Row],[Column1]],Table11[#All],2,FALSE),LEFT(AB1349,8)&amp;IF(LEN((RIGHT(AB1349,2)+1))&lt;2,"0"&amp;(RIGHT(AB1349,2)+1),(RIGHT(AB1349,2)-1))),"")</f>
        <v>1397.02.11</v>
      </c>
      <c r="AC1348" s="259" t="str">
        <f ca="1">LEFT(Table_Merge1[[#This Row],[Column2]],4)</f>
        <v>1397</v>
      </c>
      <c r="AD1348" s="259" t="str">
        <f ca="1">RIGHT(LEFT(Table_Merge1[[#This Row],[Column2]],7),2)</f>
        <v>02</v>
      </c>
      <c r="AE1348" s="259" t="str">
        <f ca="1">RIGHT(Table_Merge1[[#This Row],[Column2]],2)</f>
        <v>11</v>
      </c>
      <c r="AF1348">
        <v>2</v>
      </c>
      <c r="AG1348">
        <v>11</v>
      </c>
      <c r="AH1348" s="260">
        <v>2018</v>
      </c>
      <c r="AI1348" t="s">
        <v>3439</v>
      </c>
      <c r="AJ1348" s="260">
        <v>1</v>
      </c>
      <c r="AK1348">
        <v>1309.2</v>
      </c>
      <c r="AL1348">
        <v>2310.5</v>
      </c>
      <c r="AM1348">
        <v>1247100</v>
      </c>
      <c r="AO1348">
        <v>42000</v>
      </c>
      <c r="AP1348" s="287">
        <f>IFERROR(IF(Table_Merge1[[#This Row],[LME Zinc stock]]*Table_Merge1[[#This Row],[Nima.مقدار]]=0,"",Table_Merge1[[#This Row],[LME Zinc stock]]*Table_Merge1[[#This Row],[Nima.مقدار]]),"")</f>
        <v>52378200000</v>
      </c>
      <c r="AQ1348" s="287">
        <f>IFERROR(IF(Table_Merge1[[#This Row],[LME Zinc 3-month]]*Table_Merge1[[#This Row],[Nima.مقدار]]=0,"",Table_Merge1[[#This Row],[LME Zinc 3-month]]*Table_Merge1[[#This Row],[Nima.مقدار]]),"")</f>
        <v>97041000</v>
      </c>
      <c r="AR1348" s="288" t="str">
        <f>IFERROR(IF(Table_Merge1[[#This Row],[LME Zinc stock]]*Table_Merge1[[#This Row],[Azad.Sell]]=0,"",Table_Merge1[[#This Row],[LME Zinc stock]]*Table_Merge1[[#This Row],[Azad.Sell]]),"")</f>
        <v/>
      </c>
      <c r="AS1348" s="288" t="str">
        <f>IFERROR(IF(Table_Merge1[[#This Row],[LME Zinc 3-month]]*Table_Merge1[[#This Row],[Azad.Sell]]=0,"",Table_Merge1[[#This Row],[LME Zinc 3-month]]*Table_Merge1[[#This Row],[Azad.Sell]]),"")</f>
        <v/>
      </c>
      <c r="AT1348"/>
    </row>
    <row r="1349" spans="1:46" x14ac:dyDescent="0.25">
      <c r="A1349" s="258">
        <v>42690</v>
      </c>
      <c r="B13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1395.08.26</v>
      </c>
      <c r="C1349" s="195">
        <f t="shared" ca="1" si="57"/>
        <v>1395</v>
      </c>
      <c r="D13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49" s="195">
        <f>_xlfn.NUMBERVALUE(RIGHT(Table11[[#This Row],[تاریخ شمسی]],2))</f>
        <v>26</v>
      </c>
      <c r="F13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08-26</v>
      </c>
      <c r="G1349" s="195" t="s">
        <v>1500</v>
      </c>
      <c r="L1349" s="259">
        <v>42690</v>
      </c>
      <c r="M1349">
        <v>36705</v>
      </c>
      <c r="O1349" s="284">
        <f>IFERROR(DATE(Table7[[#This Row],[year]],MONTH(DATEVALUE(Table7[[#This Row],[month]]&amp;"1")),Table7[[#This Row],[day]]),"")</f>
        <v>43138</v>
      </c>
      <c r="P1349" s="195" t="s">
        <v>4774</v>
      </c>
      <c r="Q1349" s="195">
        <v>2018</v>
      </c>
      <c r="R1349" s="195" t="s">
        <v>3433</v>
      </c>
      <c r="S1349" s="195">
        <v>7</v>
      </c>
      <c r="T1349" s="195">
        <v>1328.5</v>
      </c>
      <c r="U1349" s="195">
        <v>2206</v>
      </c>
      <c r="V1349" s="195">
        <v>1308525</v>
      </c>
      <c r="X1349" s="260">
        <v>43220</v>
      </c>
      <c r="Y1349" t="s">
        <v>8363</v>
      </c>
      <c r="Z1349" s="260">
        <v>5</v>
      </c>
      <c r="AA1349">
        <v>1397</v>
      </c>
      <c r="AB1349" s="260" t="str">
        <f ca="1">IFERROR(IFERROR(VLOOKUP(Table_Merge1[[#This Row],[Column1]],Table11[#All],2,FALSE),LEFT(AB1350,8)&amp;IF(LEN((RIGHT(AB1350,2)+1))&lt;2,"0"&amp;(RIGHT(AB1350,2)+1),(RIGHT(AB1350,2)-1))),"")</f>
        <v>1397.02.10</v>
      </c>
      <c r="AC1349" s="259" t="str">
        <f ca="1">LEFT(Table_Merge1[[#This Row],[Column2]],4)</f>
        <v>1397</v>
      </c>
      <c r="AD1349" s="259" t="str">
        <f ca="1">RIGHT(LEFT(Table_Merge1[[#This Row],[Column2]],7),2)</f>
        <v>02</v>
      </c>
      <c r="AE1349" s="259" t="str">
        <f ca="1">RIGHT(Table_Merge1[[#This Row],[Column2]],2)</f>
        <v>10</v>
      </c>
      <c r="AF1349">
        <v>2</v>
      </c>
      <c r="AG1349">
        <v>10</v>
      </c>
      <c r="AH1349" s="260">
        <v>2018</v>
      </c>
      <c r="AI1349" t="s">
        <v>3437</v>
      </c>
      <c r="AJ1349" s="260">
        <v>30</v>
      </c>
      <c r="AK1349">
        <v>1316.25</v>
      </c>
      <c r="AL1349">
        <v>2275</v>
      </c>
      <c r="AM1349">
        <v>1264250</v>
      </c>
      <c r="AO1349">
        <v>42000</v>
      </c>
      <c r="AP1349" s="287">
        <f>IFERROR(IF(Table_Merge1[[#This Row],[LME Zinc stock]]*Table_Merge1[[#This Row],[Nima.مقدار]]=0,"",Table_Merge1[[#This Row],[LME Zinc stock]]*Table_Merge1[[#This Row],[Nima.مقدار]]),"")</f>
        <v>53098500000</v>
      </c>
      <c r="AQ1349" s="287">
        <f>IFERROR(IF(Table_Merge1[[#This Row],[LME Zinc 3-month]]*Table_Merge1[[#This Row],[Nima.مقدار]]=0,"",Table_Merge1[[#This Row],[LME Zinc 3-month]]*Table_Merge1[[#This Row],[Nima.مقدار]]),"")</f>
        <v>95550000</v>
      </c>
      <c r="AR1349" s="288" t="str">
        <f>IFERROR(IF(Table_Merge1[[#This Row],[LME Zinc stock]]*Table_Merge1[[#This Row],[Azad.Sell]]=0,"",Table_Merge1[[#This Row],[LME Zinc stock]]*Table_Merge1[[#This Row],[Azad.Sell]]),"")</f>
        <v/>
      </c>
      <c r="AS1349" s="288" t="str">
        <f>IFERROR(IF(Table_Merge1[[#This Row],[LME Zinc 3-month]]*Table_Merge1[[#This Row],[Azad.Sell]]=0,"",Table_Merge1[[#This Row],[LME Zinc 3-month]]*Table_Merge1[[#This Row],[Azad.Sell]]),"")</f>
        <v/>
      </c>
      <c r="AT1349"/>
    </row>
    <row r="1350" spans="1:46" x14ac:dyDescent="0.25">
      <c r="A1350" s="258">
        <v>42691</v>
      </c>
      <c r="B13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1395.08.27</v>
      </c>
      <c r="C1350" s="195">
        <f t="shared" ca="1" si="57"/>
        <v>1395</v>
      </c>
      <c r="D13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50" s="195">
        <f>_xlfn.NUMBERVALUE(RIGHT(Table11[[#This Row],[تاریخ شمسی]],2))</f>
        <v>27</v>
      </c>
      <c r="F13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08-27</v>
      </c>
      <c r="G1350" s="195" t="s">
        <v>1501</v>
      </c>
      <c r="L1350" s="259">
        <v>42691</v>
      </c>
      <c r="M1350">
        <v>36879</v>
      </c>
      <c r="O1350" s="283">
        <f>IFERROR(DATE(Table7[[#This Row],[year]],MONTH(DATEVALUE(Table7[[#This Row],[month]]&amp;"1")),Table7[[#This Row],[day]]),"")</f>
        <v>43137</v>
      </c>
      <c r="P1350" s="257" t="s">
        <v>4775</v>
      </c>
      <c r="Q1350" s="257">
        <v>2018</v>
      </c>
      <c r="R1350" s="257" t="s">
        <v>3433</v>
      </c>
      <c r="S1350" s="257">
        <v>6</v>
      </c>
      <c r="T1350" s="257">
        <v>1344.65</v>
      </c>
      <c r="U1350" s="257">
        <v>2225</v>
      </c>
      <c r="V1350" s="257">
        <v>1295425</v>
      </c>
      <c r="X1350" s="260">
        <v>43217</v>
      </c>
      <c r="Z1350" s="260">
        <v>5</v>
      </c>
      <c r="AB1350" s="260" t="str">
        <f ca="1">IFERROR(IFERROR(VLOOKUP(Table_Merge1[[#This Row],[Column1]],Table11[#All],2,FALSE),LEFT(AB1351,8)&amp;IF(LEN((RIGHT(AB1351,2)+1))&lt;2,"0"&amp;(RIGHT(AB1351,2)+1),(RIGHT(AB1351,2)-1))),"")</f>
        <v>1397.02.07</v>
      </c>
      <c r="AC1350" s="259" t="str">
        <f ca="1">LEFT(Table_Merge1[[#This Row],[Column2]],4)</f>
        <v>1397</v>
      </c>
      <c r="AD1350" s="259" t="str">
        <f ca="1">RIGHT(LEFT(Table_Merge1[[#This Row],[Column2]],7),2)</f>
        <v>02</v>
      </c>
      <c r="AE1350" s="259" t="str">
        <f ca="1">RIGHT(Table_Merge1[[#This Row],[Column2]],2)</f>
        <v>07</v>
      </c>
      <c r="AH1350" s="260">
        <v>2018</v>
      </c>
      <c r="AI1350" t="s">
        <v>3437</v>
      </c>
      <c r="AJ1350" s="260">
        <v>27</v>
      </c>
      <c r="AK1350">
        <v>1317.7</v>
      </c>
      <c r="AL1350">
        <v>2325.5</v>
      </c>
      <c r="AM1350">
        <v>1265175</v>
      </c>
      <c r="AP1350" s="287" t="str">
        <f>IFERROR(IF(Table_Merge1[[#This Row],[LME Zinc stock]]*Table_Merge1[[#This Row],[Nima.مقدار]]=0,"",Table_Merge1[[#This Row],[LME Zinc stock]]*Table_Merge1[[#This Row],[Nima.مقدار]]),"")</f>
        <v/>
      </c>
      <c r="AQ1350" s="287" t="str">
        <f>IFERROR(IF(Table_Merge1[[#This Row],[LME Zinc 3-month]]*Table_Merge1[[#This Row],[Nima.مقدار]]=0,"",Table_Merge1[[#This Row],[LME Zinc 3-month]]*Table_Merge1[[#This Row],[Nima.مقدار]]),"")</f>
        <v/>
      </c>
      <c r="AR1350" s="288" t="str">
        <f>IFERROR(IF(Table_Merge1[[#This Row],[LME Zinc stock]]*Table_Merge1[[#This Row],[Azad.Sell]]=0,"",Table_Merge1[[#This Row],[LME Zinc stock]]*Table_Merge1[[#This Row],[Azad.Sell]]),"")</f>
        <v/>
      </c>
      <c r="AS1350" s="288" t="str">
        <f>IFERROR(IF(Table_Merge1[[#This Row],[LME Zinc 3-month]]*Table_Merge1[[#This Row],[Azad.Sell]]=0,"",Table_Merge1[[#This Row],[LME Zinc 3-month]]*Table_Merge1[[#This Row],[Azad.Sell]]),"")</f>
        <v/>
      </c>
      <c r="AT1350"/>
    </row>
    <row r="1351" spans="1:46" x14ac:dyDescent="0.25">
      <c r="A1351" s="258">
        <v>42693</v>
      </c>
      <c r="B13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1395.08.29</v>
      </c>
      <c r="C1351" s="195">
        <f t="shared" ca="1" si="57"/>
        <v>1395</v>
      </c>
      <c r="D13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351" s="195">
        <f>_xlfn.NUMBERVALUE(RIGHT(Table11[[#This Row],[تاریخ شمسی]],2))</f>
        <v>29</v>
      </c>
      <c r="F13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08-29</v>
      </c>
      <c r="G1351" s="195" t="s">
        <v>1502</v>
      </c>
      <c r="L1351" s="259">
        <v>42693</v>
      </c>
      <c r="M1351">
        <v>36744</v>
      </c>
      <c r="O1351" s="284">
        <f>IFERROR(DATE(Table7[[#This Row],[year]],MONTH(DATEVALUE(Table7[[#This Row],[month]]&amp;"1")),Table7[[#This Row],[day]]),"")</f>
        <v>43136</v>
      </c>
      <c r="P1351" s="195" t="s">
        <v>4776</v>
      </c>
      <c r="Q1351" s="195">
        <v>2018</v>
      </c>
      <c r="R1351" s="195" t="s">
        <v>3433</v>
      </c>
      <c r="S1351" s="195">
        <v>5</v>
      </c>
      <c r="T1351" s="195">
        <v>1337.1</v>
      </c>
      <c r="U1351" s="195">
        <v>2180.5</v>
      </c>
      <c r="V1351" s="195">
        <v>1296450</v>
      </c>
      <c r="X1351" s="260">
        <v>43216</v>
      </c>
      <c r="Y1351" t="s">
        <v>8362</v>
      </c>
      <c r="Z1351" s="260">
        <v>5</v>
      </c>
      <c r="AA1351">
        <v>1397</v>
      </c>
      <c r="AB1351" s="260" t="str">
        <f ca="1">IFERROR(IFERROR(VLOOKUP(Table_Merge1[[#This Row],[Column1]],Table11[#All],2,FALSE),LEFT(AB1352,8)&amp;IF(LEN((RIGHT(AB1352,2)+1))&lt;2,"0"&amp;(RIGHT(AB1352,2)+1),(RIGHT(AB1352,2)-1))),"")</f>
        <v>1397.02.06</v>
      </c>
      <c r="AC1351" s="259" t="str">
        <f ca="1">LEFT(Table_Merge1[[#This Row],[Column2]],4)</f>
        <v>1397</v>
      </c>
      <c r="AD1351" s="259" t="str">
        <f ca="1">RIGHT(LEFT(Table_Merge1[[#This Row],[Column2]],7),2)</f>
        <v>02</v>
      </c>
      <c r="AE1351" s="259" t="str">
        <f ca="1">RIGHT(Table_Merge1[[#This Row],[Column2]],2)</f>
        <v>06</v>
      </c>
      <c r="AF1351">
        <v>2</v>
      </c>
      <c r="AG1351">
        <v>6</v>
      </c>
      <c r="AH1351" s="260">
        <v>2018</v>
      </c>
      <c r="AI1351" t="s">
        <v>3437</v>
      </c>
      <c r="AJ1351" s="260">
        <v>26</v>
      </c>
      <c r="AK1351">
        <v>1321.9</v>
      </c>
      <c r="AL1351">
        <v>2281</v>
      </c>
      <c r="AM1351">
        <v>1276450</v>
      </c>
      <c r="AO1351">
        <v>42000</v>
      </c>
      <c r="AP1351" s="287">
        <f>IFERROR(IF(Table_Merge1[[#This Row],[LME Zinc stock]]*Table_Merge1[[#This Row],[Nima.مقدار]]=0,"",Table_Merge1[[#This Row],[LME Zinc stock]]*Table_Merge1[[#This Row],[Nima.مقدار]]),"")</f>
        <v>53610900000</v>
      </c>
      <c r="AQ1351" s="287">
        <f>IFERROR(IF(Table_Merge1[[#This Row],[LME Zinc 3-month]]*Table_Merge1[[#This Row],[Nima.مقدار]]=0,"",Table_Merge1[[#This Row],[LME Zinc 3-month]]*Table_Merge1[[#This Row],[Nima.مقدار]]),"")</f>
        <v>95802000</v>
      </c>
      <c r="AR1351" s="288" t="str">
        <f>IFERROR(IF(Table_Merge1[[#This Row],[LME Zinc stock]]*Table_Merge1[[#This Row],[Azad.Sell]]=0,"",Table_Merge1[[#This Row],[LME Zinc stock]]*Table_Merge1[[#This Row],[Azad.Sell]]),"")</f>
        <v/>
      </c>
      <c r="AS1351" s="288" t="str">
        <f>IFERROR(IF(Table_Merge1[[#This Row],[LME Zinc 3-month]]*Table_Merge1[[#This Row],[Azad.Sell]]=0,"",Table_Merge1[[#This Row],[LME Zinc 3-month]]*Table_Merge1[[#This Row],[Azad.Sell]]),"")</f>
        <v/>
      </c>
      <c r="AT1351"/>
    </row>
    <row r="1352" spans="1:46" x14ac:dyDescent="0.25">
      <c r="A1352" s="258">
        <v>42695</v>
      </c>
      <c r="B13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1395.09.01</v>
      </c>
      <c r="C1352" s="195">
        <f t="shared" ca="1" si="57"/>
        <v>1395</v>
      </c>
      <c r="D13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52" s="195">
        <f>_xlfn.NUMBERVALUE(RIGHT(Table11[[#This Row],[تاریخ شمسی]],2))</f>
        <v>1</v>
      </c>
      <c r="F13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09-01</v>
      </c>
      <c r="G1352" s="195" t="s">
        <v>1503</v>
      </c>
      <c r="L1352" s="259">
        <v>42695</v>
      </c>
      <c r="M1352">
        <v>36723</v>
      </c>
      <c r="O1352" s="283">
        <f>IFERROR(DATE(Table7[[#This Row],[year]],MONTH(DATEVALUE(Table7[[#This Row],[month]]&amp;"1")),Table7[[#This Row],[day]]),"")</f>
        <v>43133</v>
      </c>
      <c r="P1352" s="257" t="s">
        <v>4777</v>
      </c>
      <c r="Q1352" s="257">
        <v>2018</v>
      </c>
      <c r="R1352" s="257" t="s">
        <v>3433</v>
      </c>
      <c r="S1352" s="257">
        <v>2</v>
      </c>
      <c r="T1352" s="257">
        <v>1345</v>
      </c>
      <c r="U1352" s="257">
        <v>2165</v>
      </c>
      <c r="V1352" s="257">
        <v>1303825</v>
      </c>
      <c r="X1352" s="260">
        <v>43215</v>
      </c>
      <c r="Y1352" t="s">
        <v>8361</v>
      </c>
      <c r="Z1352" s="260">
        <v>5</v>
      </c>
      <c r="AA1352">
        <v>1397</v>
      </c>
      <c r="AB1352" s="260" t="str">
        <f ca="1">IFERROR(IFERROR(VLOOKUP(Table_Merge1[[#This Row],[Column1]],Table11[#All],2,FALSE),LEFT(AB1353,8)&amp;IF(LEN((RIGHT(AB1353,2)+1))&lt;2,"0"&amp;(RIGHT(AB1353,2)+1),(RIGHT(AB1353,2)-1))),"")</f>
        <v>1397.02.05</v>
      </c>
      <c r="AC1352" s="259" t="str">
        <f ca="1">LEFT(Table_Merge1[[#This Row],[Column2]],4)</f>
        <v>1397</v>
      </c>
      <c r="AD1352" s="259" t="str">
        <f ca="1">RIGHT(LEFT(Table_Merge1[[#This Row],[Column2]],7),2)</f>
        <v>02</v>
      </c>
      <c r="AE1352" s="259" t="str">
        <f ca="1">RIGHT(Table_Merge1[[#This Row],[Column2]],2)</f>
        <v>05</v>
      </c>
      <c r="AF1352">
        <v>2</v>
      </c>
      <c r="AG1352">
        <v>5</v>
      </c>
      <c r="AH1352" s="260">
        <v>2018</v>
      </c>
      <c r="AI1352" t="s">
        <v>3437</v>
      </c>
      <c r="AJ1352" s="260">
        <v>25</v>
      </c>
      <c r="AK1352">
        <v>1325.7</v>
      </c>
      <c r="AL1352">
        <v>2363</v>
      </c>
      <c r="AM1352">
        <v>1297550</v>
      </c>
      <c r="AO1352">
        <v>42000</v>
      </c>
      <c r="AP1352" s="287">
        <f>IFERROR(IF(Table_Merge1[[#This Row],[LME Zinc stock]]*Table_Merge1[[#This Row],[Nima.مقدار]]=0,"",Table_Merge1[[#This Row],[LME Zinc stock]]*Table_Merge1[[#This Row],[Nima.مقدار]]),"")</f>
        <v>54497100000</v>
      </c>
      <c r="AQ1352" s="287">
        <f>IFERROR(IF(Table_Merge1[[#This Row],[LME Zinc 3-month]]*Table_Merge1[[#This Row],[Nima.مقدار]]=0,"",Table_Merge1[[#This Row],[LME Zinc 3-month]]*Table_Merge1[[#This Row],[Nima.مقدار]]),"")</f>
        <v>99246000</v>
      </c>
      <c r="AR1352" s="288" t="str">
        <f>IFERROR(IF(Table_Merge1[[#This Row],[LME Zinc stock]]*Table_Merge1[[#This Row],[Azad.Sell]]=0,"",Table_Merge1[[#This Row],[LME Zinc stock]]*Table_Merge1[[#This Row],[Azad.Sell]]),"")</f>
        <v/>
      </c>
      <c r="AS1352" s="288" t="str">
        <f>IFERROR(IF(Table_Merge1[[#This Row],[LME Zinc 3-month]]*Table_Merge1[[#This Row],[Azad.Sell]]=0,"",Table_Merge1[[#This Row],[LME Zinc 3-month]]*Table_Merge1[[#This Row],[Azad.Sell]]),"")</f>
        <v/>
      </c>
      <c r="AT1352"/>
    </row>
    <row r="1353" spans="1:46" x14ac:dyDescent="0.25">
      <c r="A1353" s="258">
        <v>42696</v>
      </c>
      <c r="B13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1395.09.02</v>
      </c>
      <c r="C1353" s="195">
        <f t="shared" ca="1" si="57"/>
        <v>1395</v>
      </c>
      <c r="D13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53" s="195">
        <f>_xlfn.NUMBERVALUE(RIGHT(Table11[[#This Row],[تاریخ شمسی]],2))</f>
        <v>2</v>
      </c>
      <c r="F13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09-02</v>
      </c>
      <c r="G1353" s="195" t="s">
        <v>1504</v>
      </c>
      <c r="L1353" s="259">
        <v>42696</v>
      </c>
      <c r="M1353">
        <v>36785</v>
      </c>
      <c r="O1353" s="284">
        <f>IFERROR(DATE(Table7[[#This Row],[year]],MONTH(DATEVALUE(Table7[[#This Row],[month]]&amp;"1")),Table7[[#This Row],[day]]),"")</f>
        <v>43132</v>
      </c>
      <c r="P1353" s="195" t="s">
        <v>4778</v>
      </c>
      <c r="Q1353" s="195">
        <v>2018</v>
      </c>
      <c r="R1353" s="195" t="s">
        <v>3433</v>
      </c>
      <c r="S1353" s="195">
        <v>1</v>
      </c>
      <c r="T1353" s="195">
        <v>1341.1</v>
      </c>
      <c r="U1353" s="195">
        <v>2141</v>
      </c>
      <c r="V1353" s="195">
        <v>1272550</v>
      </c>
      <c r="X1353" s="260">
        <v>43214</v>
      </c>
      <c r="Y1353" t="s">
        <v>8360</v>
      </c>
      <c r="Z1353" s="260">
        <v>5</v>
      </c>
      <c r="AA1353">
        <v>1397</v>
      </c>
      <c r="AB1353" s="260" t="str">
        <f ca="1">IFERROR(IFERROR(VLOOKUP(Table_Merge1[[#This Row],[Column1]],Table11[#All],2,FALSE),LEFT(AB1354,8)&amp;IF(LEN((RIGHT(AB1354,2)+1))&lt;2,"0"&amp;(RIGHT(AB1354,2)+1),(RIGHT(AB1354,2)-1))),"")</f>
        <v>1397.02.04</v>
      </c>
      <c r="AC1353" s="259" t="str">
        <f ca="1">LEFT(Table_Merge1[[#This Row],[Column2]],4)</f>
        <v>1397</v>
      </c>
      <c r="AD1353" s="259" t="str">
        <f ca="1">RIGHT(LEFT(Table_Merge1[[#This Row],[Column2]],7),2)</f>
        <v>02</v>
      </c>
      <c r="AE1353" s="259" t="str">
        <f ca="1">RIGHT(Table_Merge1[[#This Row],[Column2]],2)</f>
        <v>04</v>
      </c>
      <c r="AF1353">
        <v>2</v>
      </c>
      <c r="AG1353">
        <v>4</v>
      </c>
      <c r="AH1353" s="260">
        <v>2018</v>
      </c>
      <c r="AI1353" t="s">
        <v>3437</v>
      </c>
      <c r="AJ1353" s="260">
        <v>24</v>
      </c>
      <c r="AK1353">
        <v>1327.35</v>
      </c>
      <c r="AL1353">
        <v>2307</v>
      </c>
      <c r="AM1353">
        <v>1310650</v>
      </c>
      <c r="AO1353">
        <v>42000</v>
      </c>
      <c r="AP1353" s="287">
        <f>IFERROR(IF(Table_Merge1[[#This Row],[LME Zinc stock]]*Table_Merge1[[#This Row],[Nima.مقدار]]=0,"",Table_Merge1[[#This Row],[LME Zinc stock]]*Table_Merge1[[#This Row],[Nima.مقدار]]),"")</f>
        <v>55047300000</v>
      </c>
      <c r="AQ1353" s="287">
        <f>IFERROR(IF(Table_Merge1[[#This Row],[LME Zinc 3-month]]*Table_Merge1[[#This Row],[Nima.مقدار]]=0,"",Table_Merge1[[#This Row],[LME Zinc 3-month]]*Table_Merge1[[#This Row],[Nima.مقدار]]),"")</f>
        <v>96894000</v>
      </c>
      <c r="AR1353" s="288" t="str">
        <f>IFERROR(IF(Table_Merge1[[#This Row],[LME Zinc stock]]*Table_Merge1[[#This Row],[Azad.Sell]]=0,"",Table_Merge1[[#This Row],[LME Zinc stock]]*Table_Merge1[[#This Row],[Azad.Sell]]),"")</f>
        <v/>
      </c>
      <c r="AS1353" s="288" t="str">
        <f>IFERROR(IF(Table_Merge1[[#This Row],[LME Zinc 3-month]]*Table_Merge1[[#This Row],[Azad.Sell]]=0,"",Table_Merge1[[#This Row],[LME Zinc 3-month]]*Table_Merge1[[#This Row],[Azad.Sell]]),"")</f>
        <v/>
      </c>
      <c r="AT1353"/>
    </row>
    <row r="1354" spans="1:46" x14ac:dyDescent="0.25">
      <c r="A1354" s="258">
        <v>42697</v>
      </c>
      <c r="B13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1395.09.03</v>
      </c>
      <c r="C1354" s="195">
        <f t="shared" ca="1" si="57"/>
        <v>1395</v>
      </c>
      <c r="D13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54" s="195">
        <f>_xlfn.NUMBERVALUE(RIGHT(Table11[[#This Row],[تاریخ شمسی]],2))</f>
        <v>3</v>
      </c>
      <c r="F13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09-03</v>
      </c>
      <c r="G1354" s="195" t="s">
        <v>1505</v>
      </c>
      <c r="L1354" s="259">
        <v>42697</v>
      </c>
      <c r="M1354">
        <v>37019</v>
      </c>
      <c r="O1354" s="283">
        <f>IFERROR(DATE(Table7[[#This Row],[year]],MONTH(DATEVALUE(Table7[[#This Row],[month]]&amp;"1")),Table7[[#This Row],[day]]),"")</f>
        <v>43131</v>
      </c>
      <c r="P1354" s="257" t="s">
        <v>4779</v>
      </c>
      <c r="Q1354" s="257">
        <v>2018</v>
      </c>
      <c r="R1354" s="257" t="s">
        <v>3431</v>
      </c>
      <c r="S1354" s="257">
        <v>31</v>
      </c>
      <c r="T1354" s="257">
        <v>1343.35</v>
      </c>
      <c r="U1354" s="257">
        <v>2130</v>
      </c>
      <c r="V1354" s="257">
        <v>1116575</v>
      </c>
      <c r="X1354" s="260">
        <v>43213</v>
      </c>
      <c r="Y1354" t="s">
        <v>8359</v>
      </c>
      <c r="Z1354" s="260">
        <v>5</v>
      </c>
      <c r="AA1354">
        <v>1397</v>
      </c>
      <c r="AB1354" s="260" t="str">
        <f ca="1">IFERROR(IFERROR(VLOOKUP(Table_Merge1[[#This Row],[Column1]],Table11[#All],2,FALSE),LEFT(AB1355,8)&amp;IF(LEN((RIGHT(AB1355,2)+1))&lt;2,"0"&amp;(RIGHT(AB1355,2)+1),(RIGHT(AB1355,2)-1))),"")</f>
        <v>1397.02.03</v>
      </c>
      <c r="AC1354" s="259" t="str">
        <f ca="1">LEFT(Table_Merge1[[#This Row],[Column2]],4)</f>
        <v>1397</v>
      </c>
      <c r="AD1354" s="259" t="str">
        <f ca="1">RIGHT(LEFT(Table_Merge1[[#This Row],[Column2]],7),2)</f>
        <v>02</v>
      </c>
      <c r="AE1354" s="259" t="str">
        <f ca="1">RIGHT(Table_Merge1[[#This Row],[Column2]],2)</f>
        <v>03</v>
      </c>
      <c r="AF1354">
        <v>2</v>
      </c>
      <c r="AG1354">
        <v>3</v>
      </c>
      <c r="AH1354" s="260">
        <v>2018</v>
      </c>
      <c r="AI1354" t="s">
        <v>3437</v>
      </c>
      <c r="AJ1354" s="260">
        <v>23</v>
      </c>
      <c r="AK1354">
        <v>1328</v>
      </c>
      <c r="AL1354">
        <v>2342</v>
      </c>
      <c r="AM1354">
        <v>1319300</v>
      </c>
      <c r="AO1354">
        <v>42000</v>
      </c>
      <c r="AP1354" s="287">
        <f>IFERROR(IF(Table_Merge1[[#This Row],[LME Zinc stock]]*Table_Merge1[[#This Row],[Nima.مقدار]]=0,"",Table_Merge1[[#This Row],[LME Zinc stock]]*Table_Merge1[[#This Row],[Nima.مقدار]]),"")</f>
        <v>55410600000</v>
      </c>
      <c r="AQ1354" s="287">
        <f>IFERROR(IF(Table_Merge1[[#This Row],[LME Zinc 3-month]]*Table_Merge1[[#This Row],[Nima.مقدار]]=0,"",Table_Merge1[[#This Row],[LME Zinc 3-month]]*Table_Merge1[[#This Row],[Nima.مقدار]]),"")</f>
        <v>98364000</v>
      </c>
      <c r="AR1354" s="288" t="str">
        <f>IFERROR(IF(Table_Merge1[[#This Row],[LME Zinc stock]]*Table_Merge1[[#This Row],[Azad.Sell]]=0,"",Table_Merge1[[#This Row],[LME Zinc stock]]*Table_Merge1[[#This Row],[Azad.Sell]]),"")</f>
        <v/>
      </c>
      <c r="AS1354" s="288" t="str">
        <f>IFERROR(IF(Table_Merge1[[#This Row],[LME Zinc 3-month]]*Table_Merge1[[#This Row],[Azad.Sell]]=0,"",Table_Merge1[[#This Row],[LME Zinc 3-month]]*Table_Merge1[[#This Row],[Azad.Sell]]),"")</f>
        <v/>
      </c>
      <c r="AT1354"/>
    </row>
    <row r="1355" spans="1:46" x14ac:dyDescent="0.25">
      <c r="A1355" s="258">
        <v>42698</v>
      </c>
      <c r="B13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1395.09.04</v>
      </c>
      <c r="C1355" s="195">
        <f t="shared" ca="1" si="57"/>
        <v>1395</v>
      </c>
      <c r="D13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55" s="195">
        <f>_xlfn.NUMBERVALUE(RIGHT(Table11[[#This Row],[تاریخ شمسی]],2))</f>
        <v>4</v>
      </c>
      <c r="F13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09-04</v>
      </c>
      <c r="G1355" s="195" t="s">
        <v>1506</v>
      </c>
      <c r="L1355" s="259">
        <v>42698</v>
      </c>
      <c r="M1355">
        <v>37255</v>
      </c>
      <c r="O1355" s="284">
        <f>IFERROR(DATE(Table7[[#This Row],[year]],MONTH(DATEVALUE(Table7[[#This Row],[month]]&amp;"1")),Table7[[#This Row],[day]]),"")</f>
        <v>43130</v>
      </c>
      <c r="P1355" s="195" t="s">
        <v>4780</v>
      </c>
      <c r="Q1355" s="195">
        <v>2018</v>
      </c>
      <c r="R1355" s="195" t="s">
        <v>3431</v>
      </c>
      <c r="S1355" s="195">
        <v>30</v>
      </c>
      <c r="T1355" s="195">
        <v>1345.7</v>
      </c>
      <c r="U1355" s="195">
        <v>2144</v>
      </c>
      <c r="V1355" s="195">
        <v>1097100</v>
      </c>
      <c r="X1355" s="260">
        <v>43210</v>
      </c>
      <c r="Z1355" s="260">
        <v>6</v>
      </c>
      <c r="AB1355" s="260" t="str">
        <f ca="1">IFERROR(IFERROR(VLOOKUP(Table_Merge1[[#This Row],[Column1]],Table11[#All],2,FALSE),LEFT(AB1356,8)&amp;IF(LEN((RIGHT(AB1356,2)+1))&lt;2,"0"&amp;(RIGHT(AB1356,2)+1),(RIGHT(AB1356,2)-1))),"")</f>
        <v>1397.01.29</v>
      </c>
      <c r="AC1355" s="259" t="str">
        <f ca="1">LEFT(Table_Merge1[[#This Row],[Column2]],4)</f>
        <v>1397</v>
      </c>
      <c r="AD1355" s="259" t="str">
        <f ca="1">RIGHT(LEFT(Table_Merge1[[#This Row],[Column2]],7),2)</f>
        <v>01</v>
      </c>
      <c r="AE1355" s="259" t="str">
        <f ca="1">RIGHT(Table_Merge1[[#This Row],[Column2]],2)</f>
        <v>29</v>
      </c>
      <c r="AH1355" s="260">
        <v>2018</v>
      </c>
      <c r="AI1355" t="s">
        <v>3437</v>
      </c>
      <c r="AJ1355" s="260">
        <v>20</v>
      </c>
      <c r="AK1355">
        <v>1340.15</v>
      </c>
      <c r="AL1355">
        <v>2270</v>
      </c>
      <c r="AM1355">
        <v>1323425</v>
      </c>
      <c r="AP1355" s="287" t="str">
        <f>IFERROR(IF(Table_Merge1[[#This Row],[LME Zinc stock]]*Table_Merge1[[#This Row],[Nima.مقدار]]=0,"",Table_Merge1[[#This Row],[LME Zinc stock]]*Table_Merge1[[#This Row],[Nima.مقدار]]),"")</f>
        <v/>
      </c>
      <c r="AQ1355" s="287" t="str">
        <f>IFERROR(IF(Table_Merge1[[#This Row],[LME Zinc 3-month]]*Table_Merge1[[#This Row],[Nima.مقدار]]=0,"",Table_Merge1[[#This Row],[LME Zinc 3-month]]*Table_Merge1[[#This Row],[Nima.مقدار]]),"")</f>
        <v/>
      </c>
      <c r="AR1355" s="288" t="str">
        <f>IFERROR(IF(Table_Merge1[[#This Row],[LME Zinc stock]]*Table_Merge1[[#This Row],[Azad.Sell]]=0,"",Table_Merge1[[#This Row],[LME Zinc stock]]*Table_Merge1[[#This Row],[Azad.Sell]]),"")</f>
        <v/>
      </c>
      <c r="AS1355" s="288" t="str">
        <f>IFERROR(IF(Table_Merge1[[#This Row],[LME Zinc 3-month]]*Table_Merge1[[#This Row],[Azad.Sell]]=0,"",Table_Merge1[[#This Row],[LME Zinc 3-month]]*Table_Merge1[[#This Row],[Azad.Sell]]),"")</f>
        <v/>
      </c>
      <c r="AT1355"/>
    </row>
    <row r="1356" spans="1:46" x14ac:dyDescent="0.25">
      <c r="A1356" s="258">
        <v>42700</v>
      </c>
      <c r="B13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1395.09.06</v>
      </c>
      <c r="C1356" s="195">
        <f t="shared" ca="1" si="57"/>
        <v>1395</v>
      </c>
      <c r="D13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56" s="195">
        <f>_xlfn.NUMBERVALUE(RIGHT(Table11[[#This Row],[تاریخ شمسی]],2))</f>
        <v>6</v>
      </c>
      <c r="F13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09-06</v>
      </c>
      <c r="G1356" s="195" t="s">
        <v>1507</v>
      </c>
      <c r="L1356" s="259">
        <v>42700</v>
      </c>
      <c r="M1356">
        <v>37415</v>
      </c>
      <c r="O1356" s="283">
        <f>IFERROR(DATE(Table7[[#This Row],[year]],MONTH(DATEVALUE(Table7[[#This Row],[month]]&amp;"1")),Table7[[#This Row],[day]]),"")</f>
        <v>43129</v>
      </c>
      <c r="P1356" s="257" t="s">
        <v>4781</v>
      </c>
      <c r="Q1356" s="257">
        <v>2018</v>
      </c>
      <c r="R1356" s="257" t="s">
        <v>3431</v>
      </c>
      <c r="S1356" s="257">
        <v>29</v>
      </c>
      <c r="T1356" s="257">
        <v>1348.4</v>
      </c>
      <c r="U1356" s="257">
        <v>2163</v>
      </c>
      <c r="V1356" s="257">
        <v>1058175</v>
      </c>
      <c r="X1356" s="260">
        <v>43209</v>
      </c>
      <c r="Y1356" t="s">
        <v>8358</v>
      </c>
      <c r="Z1356" s="260">
        <v>6</v>
      </c>
      <c r="AA1356">
        <v>1397</v>
      </c>
      <c r="AB1356" s="260" t="str">
        <f ca="1">IFERROR(IFERROR(VLOOKUP(Table_Merge1[[#This Row],[Column1]],Table11[#All],2,FALSE),LEFT(AB1357,8)&amp;IF(LEN((RIGHT(AB1357,2)+1))&lt;2,"0"&amp;(RIGHT(AB1357,2)+1),(RIGHT(AB1357,2)-1))),"")</f>
        <v>1397.01.30</v>
      </c>
      <c r="AC1356" s="259" t="str">
        <f ca="1">LEFT(Table_Merge1[[#This Row],[Column2]],4)</f>
        <v>1397</v>
      </c>
      <c r="AD1356" s="259" t="str">
        <f ca="1">RIGHT(LEFT(Table_Merge1[[#This Row],[Column2]],7),2)</f>
        <v>01</v>
      </c>
      <c r="AE1356" s="259" t="str">
        <f ca="1">RIGHT(Table_Merge1[[#This Row],[Column2]],2)</f>
        <v>30</v>
      </c>
      <c r="AF1356">
        <v>1</v>
      </c>
      <c r="AG1356">
        <v>30</v>
      </c>
      <c r="AH1356" s="260">
        <v>2018</v>
      </c>
      <c r="AI1356" t="s">
        <v>3437</v>
      </c>
      <c r="AJ1356" s="260">
        <v>19</v>
      </c>
      <c r="AK1356">
        <v>1347.9</v>
      </c>
      <c r="AL1356">
        <v>2238</v>
      </c>
      <c r="AM1356">
        <v>1325725</v>
      </c>
      <c r="AO1356">
        <v>42000</v>
      </c>
      <c r="AP1356" s="287">
        <f>IFERROR(IF(Table_Merge1[[#This Row],[LME Zinc stock]]*Table_Merge1[[#This Row],[Nima.مقدار]]=0,"",Table_Merge1[[#This Row],[LME Zinc stock]]*Table_Merge1[[#This Row],[Nima.مقدار]]),"")</f>
        <v>55680450000</v>
      </c>
      <c r="AQ1356" s="287">
        <f>IFERROR(IF(Table_Merge1[[#This Row],[LME Zinc 3-month]]*Table_Merge1[[#This Row],[Nima.مقدار]]=0,"",Table_Merge1[[#This Row],[LME Zinc 3-month]]*Table_Merge1[[#This Row],[Nima.مقدار]]),"")</f>
        <v>93996000</v>
      </c>
      <c r="AR1356" s="288" t="str">
        <f>IFERROR(IF(Table_Merge1[[#This Row],[LME Zinc stock]]*Table_Merge1[[#This Row],[Azad.Sell]]=0,"",Table_Merge1[[#This Row],[LME Zinc stock]]*Table_Merge1[[#This Row],[Azad.Sell]]),"")</f>
        <v/>
      </c>
      <c r="AS1356" s="288" t="str">
        <f>IFERROR(IF(Table_Merge1[[#This Row],[LME Zinc 3-month]]*Table_Merge1[[#This Row],[Azad.Sell]]=0,"",Table_Merge1[[#This Row],[LME Zinc 3-month]]*Table_Merge1[[#This Row],[Azad.Sell]]),"")</f>
        <v/>
      </c>
      <c r="AT1356"/>
    </row>
    <row r="1357" spans="1:46" x14ac:dyDescent="0.25">
      <c r="A1357" s="258">
        <v>42701</v>
      </c>
      <c r="B13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1395.09.07</v>
      </c>
      <c r="C1357" s="195">
        <f t="shared" ca="1" si="57"/>
        <v>1395</v>
      </c>
      <c r="D13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57" s="195">
        <f>_xlfn.NUMBERVALUE(RIGHT(Table11[[#This Row],[تاریخ شمسی]],2))</f>
        <v>7</v>
      </c>
      <c r="F13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09-07</v>
      </c>
      <c r="G1357" s="195" t="s">
        <v>1508</v>
      </c>
      <c r="L1357" s="259">
        <v>42701</v>
      </c>
      <c r="M1357">
        <v>37925</v>
      </c>
      <c r="O1357" s="284">
        <f>IFERROR(DATE(Table7[[#This Row],[year]],MONTH(DATEVALUE(Table7[[#This Row],[month]]&amp;"1")),Table7[[#This Row],[day]]),"")</f>
        <v>43126</v>
      </c>
      <c r="P1357" s="195" t="s">
        <v>4782</v>
      </c>
      <c r="Q1357" s="195">
        <v>2018</v>
      </c>
      <c r="R1357" s="195" t="s">
        <v>3431</v>
      </c>
      <c r="S1357" s="195">
        <v>26</v>
      </c>
      <c r="T1357" s="195">
        <v>1354.35</v>
      </c>
      <c r="U1357" s="195">
        <v>2179</v>
      </c>
      <c r="V1357" s="195">
        <v>1059875</v>
      </c>
      <c r="X1357" s="260">
        <v>43208</v>
      </c>
      <c r="Y1357" t="s">
        <v>8357</v>
      </c>
      <c r="Z1357" s="260">
        <v>6</v>
      </c>
      <c r="AA1357">
        <v>1397</v>
      </c>
      <c r="AB1357" s="260" t="str">
        <f ca="1">IFERROR(IFERROR(VLOOKUP(Table_Merge1[[#This Row],[Column1]],Table11[#All],2,FALSE),LEFT(AB1358,8)&amp;IF(LEN((RIGHT(AB1358,2)+1))&lt;2,"0"&amp;(RIGHT(AB1358,2)+1),(RIGHT(AB1358,2)-1))),"")</f>
        <v>1397.01.29</v>
      </c>
      <c r="AC1357" s="259" t="str">
        <f ca="1">LEFT(Table_Merge1[[#This Row],[Column2]],4)</f>
        <v>1397</v>
      </c>
      <c r="AD1357" s="259" t="str">
        <f ca="1">RIGHT(LEFT(Table_Merge1[[#This Row],[Column2]],7),2)</f>
        <v>01</v>
      </c>
      <c r="AE1357" s="259" t="str">
        <f ca="1">RIGHT(Table_Merge1[[#This Row],[Column2]],2)</f>
        <v>29</v>
      </c>
      <c r="AF1357">
        <v>1</v>
      </c>
      <c r="AG1357">
        <v>29</v>
      </c>
      <c r="AH1357" s="260">
        <v>2018</v>
      </c>
      <c r="AI1357" t="s">
        <v>3437</v>
      </c>
      <c r="AJ1357" s="260">
        <v>18</v>
      </c>
      <c r="AK1357">
        <v>1346.55</v>
      </c>
      <c r="AL1357" t="s">
        <v>3621</v>
      </c>
      <c r="AM1357" t="s">
        <v>3621</v>
      </c>
      <c r="AO1357">
        <v>42000</v>
      </c>
      <c r="AP1357" s="287" t="str">
        <f>IFERROR(IF(Table_Merge1[[#This Row],[LME Zinc stock]]*Table_Merge1[[#This Row],[Nima.مقدار]]=0,"",Table_Merge1[[#This Row],[LME Zinc stock]]*Table_Merge1[[#This Row],[Nima.مقدار]]),"")</f>
        <v/>
      </c>
      <c r="AQ1357" s="287" t="str">
        <f>IFERROR(IF(Table_Merge1[[#This Row],[LME Zinc 3-month]]*Table_Merge1[[#This Row],[Nima.مقدار]]=0,"",Table_Merge1[[#This Row],[LME Zinc 3-month]]*Table_Merge1[[#This Row],[Nima.مقدار]]),"")</f>
        <v/>
      </c>
      <c r="AR1357" s="288" t="str">
        <f>IFERROR(IF(Table_Merge1[[#This Row],[LME Zinc stock]]*Table_Merge1[[#This Row],[Azad.Sell]]=0,"",Table_Merge1[[#This Row],[LME Zinc stock]]*Table_Merge1[[#This Row],[Azad.Sell]]),"")</f>
        <v/>
      </c>
      <c r="AS1357" s="288" t="str">
        <f>IFERROR(IF(Table_Merge1[[#This Row],[LME Zinc 3-month]]*Table_Merge1[[#This Row],[Azad.Sell]]=0,"",Table_Merge1[[#This Row],[LME Zinc 3-month]]*Table_Merge1[[#This Row],[Azad.Sell]]),"")</f>
        <v/>
      </c>
      <c r="AT1357"/>
    </row>
    <row r="1358" spans="1:46" x14ac:dyDescent="0.25">
      <c r="A1358" s="258">
        <v>42703</v>
      </c>
      <c r="B13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1395.09.09</v>
      </c>
      <c r="C1358" s="195">
        <f t="shared" ca="1" si="57"/>
        <v>1395</v>
      </c>
      <c r="D13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58" s="195">
        <f>_xlfn.NUMBERVALUE(RIGHT(Table11[[#This Row],[تاریخ شمسی]],2))</f>
        <v>9</v>
      </c>
      <c r="F13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09-09</v>
      </c>
      <c r="G1358" s="195" t="s">
        <v>1509</v>
      </c>
      <c r="L1358" s="259">
        <v>42703</v>
      </c>
      <c r="M1358">
        <v>38713</v>
      </c>
      <c r="O1358" s="283">
        <f>IFERROR(DATE(Table7[[#This Row],[year]],MONTH(DATEVALUE(Table7[[#This Row],[month]]&amp;"1")),Table7[[#This Row],[day]]),"")</f>
        <v>43125</v>
      </c>
      <c r="P1358" s="257" t="s">
        <v>4783</v>
      </c>
      <c r="Q1358" s="257">
        <v>2018</v>
      </c>
      <c r="R1358" s="257" t="s">
        <v>3431</v>
      </c>
      <c r="S1358" s="257">
        <v>25</v>
      </c>
      <c r="T1358" s="257">
        <v>1360.25</v>
      </c>
      <c r="U1358" s="257">
        <v>2195</v>
      </c>
      <c r="V1358" s="257">
        <v>1066225</v>
      </c>
      <c r="X1358" s="260">
        <v>43207</v>
      </c>
      <c r="Y1358" t="s">
        <v>8356</v>
      </c>
      <c r="Z1358" s="260">
        <v>6</v>
      </c>
      <c r="AA1358">
        <v>1397</v>
      </c>
      <c r="AB1358" s="260" t="str">
        <f ca="1">IFERROR(IFERROR(VLOOKUP(Table_Merge1[[#This Row],[Column1]],Table11[#All],2,FALSE),LEFT(AB1359,8)&amp;IF(LEN((RIGHT(AB1359,2)+1))&lt;2,"0"&amp;(RIGHT(AB1359,2)+1),(RIGHT(AB1359,2)-1))),"")</f>
        <v>1397.01.28</v>
      </c>
      <c r="AC1358" s="259" t="str">
        <f ca="1">LEFT(Table_Merge1[[#This Row],[Column2]],4)</f>
        <v>1397</v>
      </c>
      <c r="AD1358" s="259" t="str">
        <f ca="1">RIGHT(LEFT(Table_Merge1[[#This Row],[Column2]],7),2)</f>
        <v>01</v>
      </c>
      <c r="AE1358" s="259" t="str">
        <f ca="1">RIGHT(Table_Merge1[[#This Row],[Column2]],2)</f>
        <v>28</v>
      </c>
      <c r="AF1358">
        <v>1</v>
      </c>
      <c r="AG1358">
        <v>28</v>
      </c>
      <c r="AH1358" s="260">
        <v>2018</v>
      </c>
      <c r="AI1358" t="s">
        <v>3437</v>
      </c>
      <c r="AJ1358" s="260">
        <v>17</v>
      </c>
      <c r="AK1358">
        <v>1342.95</v>
      </c>
      <c r="AL1358">
        <v>2226</v>
      </c>
      <c r="AM1358">
        <v>1341375</v>
      </c>
      <c r="AO1358">
        <v>42000</v>
      </c>
      <c r="AP1358" s="287">
        <f>IFERROR(IF(Table_Merge1[[#This Row],[LME Zinc stock]]*Table_Merge1[[#This Row],[Nima.مقدار]]=0,"",Table_Merge1[[#This Row],[LME Zinc stock]]*Table_Merge1[[#This Row],[Nima.مقدار]]),"")</f>
        <v>56337750000</v>
      </c>
      <c r="AQ1358" s="287">
        <f>IFERROR(IF(Table_Merge1[[#This Row],[LME Zinc 3-month]]*Table_Merge1[[#This Row],[Nima.مقدار]]=0,"",Table_Merge1[[#This Row],[LME Zinc 3-month]]*Table_Merge1[[#This Row],[Nima.مقدار]]),"")</f>
        <v>93492000</v>
      </c>
      <c r="AR1358" s="288" t="str">
        <f>IFERROR(IF(Table_Merge1[[#This Row],[LME Zinc stock]]*Table_Merge1[[#This Row],[Azad.Sell]]=0,"",Table_Merge1[[#This Row],[LME Zinc stock]]*Table_Merge1[[#This Row],[Azad.Sell]]),"")</f>
        <v/>
      </c>
      <c r="AS1358" s="288" t="str">
        <f>IFERROR(IF(Table_Merge1[[#This Row],[LME Zinc 3-month]]*Table_Merge1[[#This Row],[Azad.Sell]]=0,"",Table_Merge1[[#This Row],[LME Zinc 3-month]]*Table_Merge1[[#This Row],[Azad.Sell]]),"")</f>
        <v/>
      </c>
      <c r="AT1358"/>
    </row>
    <row r="1359" spans="1:46" x14ac:dyDescent="0.25">
      <c r="A1359" s="258">
        <v>42705</v>
      </c>
      <c r="B13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1395.09.11</v>
      </c>
      <c r="C1359" s="195">
        <f t="shared" ca="1" si="57"/>
        <v>1395</v>
      </c>
      <c r="D13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59" s="195">
        <f>_xlfn.NUMBERVALUE(RIGHT(Table11[[#This Row],[تاریخ شمسی]],2))</f>
        <v>11</v>
      </c>
      <c r="F13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09-11</v>
      </c>
      <c r="G1359" s="195" t="s">
        <v>1510</v>
      </c>
      <c r="L1359" s="259">
        <v>42705</v>
      </c>
      <c r="M1359">
        <v>38026</v>
      </c>
      <c r="O1359" s="284">
        <f>IFERROR(DATE(Table7[[#This Row],[year]],MONTH(DATEVALUE(Table7[[#This Row],[month]]&amp;"1")),Table7[[#This Row],[day]]),"")</f>
        <v>43124</v>
      </c>
      <c r="P1359" s="195" t="s">
        <v>4784</v>
      </c>
      <c r="Q1359" s="195">
        <v>2018</v>
      </c>
      <c r="R1359" s="195" t="s">
        <v>3431</v>
      </c>
      <c r="S1359" s="195">
        <v>24</v>
      </c>
      <c r="T1359" s="195">
        <v>1350.5</v>
      </c>
      <c r="U1359" s="195">
        <v>2203</v>
      </c>
      <c r="V1359" s="195">
        <v>1075050</v>
      </c>
      <c r="X1359" s="260">
        <v>43206</v>
      </c>
      <c r="Y1359" t="s">
        <v>8355</v>
      </c>
      <c r="Z1359" s="260">
        <v>6</v>
      </c>
      <c r="AA1359">
        <v>1397</v>
      </c>
      <c r="AB1359" s="260" t="str">
        <f ca="1">IFERROR(IFERROR(VLOOKUP(Table_Merge1[[#This Row],[Column1]],Table11[#All],2,FALSE),LEFT(AB1360,8)&amp;IF(LEN((RIGHT(AB1360,2)+1))&lt;2,"0"&amp;(RIGHT(AB1360,2)+1),(RIGHT(AB1360,2)-1))),"")</f>
        <v>1397.01.27</v>
      </c>
      <c r="AC1359" s="259" t="str">
        <f ca="1">LEFT(Table_Merge1[[#This Row],[Column2]],4)</f>
        <v>1397</v>
      </c>
      <c r="AD1359" s="259" t="str">
        <f ca="1">RIGHT(LEFT(Table_Merge1[[#This Row],[Column2]],7),2)</f>
        <v>01</v>
      </c>
      <c r="AE1359" s="259" t="str">
        <f ca="1">RIGHT(Table_Merge1[[#This Row],[Column2]],2)</f>
        <v>27</v>
      </c>
      <c r="AF1359">
        <v>1</v>
      </c>
      <c r="AG1359">
        <v>27</v>
      </c>
      <c r="AH1359" s="260">
        <v>2018</v>
      </c>
      <c r="AI1359" t="s">
        <v>3437</v>
      </c>
      <c r="AJ1359" s="260">
        <v>16</v>
      </c>
      <c r="AK1359">
        <v>1344.4</v>
      </c>
      <c r="AL1359">
        <v>2248</v>
      </c>
      <c r="AM1359">
        <v>1349950</v>
      </c>
      <c r="AO1359">
        <v>42000</v>
      </c>
      <c r="AP1359" s="287">
        <f>IFERROR(IF(Table_Merge1[[#This Row],[LME Zinc stock]]*Table_Merge1[[#This Row],[Nima.مقدار]]=0,"",Table_Merge1[[#This Row],[LME Zinc stock]]*Table_Merge1[[#This Row],[Nima.مقدار]]),"")</f>
        <v>56697900000</v>
      </c>
      <c r="AQ1359" s="287">
        <f>IFERROR(IF(Table_Merge1[[#This Row],[LME Zinc 3-month]]*Table_Merge1[[#This Row],[Nima.مقدار]]=0,"",Table_Merge1[[#This Row],[LME Zinc 3-month]]*Table_Merge1[[#This Row],[Nima.مقدار]]),"")</f>
        <v>94416000</v>
      </c>
      <c r="AR1359" s="288" t="str">
        <f>IFERROR(IF(Table_Merge1[[#This Row],[LME Zinc stock]]*Table_Merge1[[#This Row],[Azad.Sell]]=0,"",Table_Merge1[[#This Row],[LME Zinc stock]]*Table_Merge1[[#This Row],[Azad.Sell]]),"")</f>
        <v/>
      </c>
      <c r="AS1359" s="288" t="str">
        <f>IFERROR(IF(Table_Merge1[[#This Row],[LME Zinc 3-month]]*Table_Merge1[[#This Row],[Azad.Sell]]=0,"",Table_Merge1[[#This Row],[LME Zinc 3-month]]*Table_Merge1[[#This Row],[Azad.Sell]]),"")</f>
        <v/>
      </c>
      <c r="AT1359"/>
    </row>
    <row r="1360" spans="1:46" x14ac:dyDescent="0.25">
      <c r="A1360" s="258">
        <v>42707</v>
      </c>
      <c r="B13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1395.09.13</v>
      </c>
      <c r="C1360" s="195">
        <f t="shared" ca="1" si="57"/>
        <v>1395</v>
      </c>
      <c r="D13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60" s="195">
        <f>_xlfn.NUMBERVALUE(RIGHT(Table11[[#This Row],[تاریخ شمسی]],2))</f>
        <v>13</v>
      </c>
      <c r="F13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09-13</v>
      </c>
      <c r="G1360" s="195" t="s">
        <v>1511</v>
      </c>
      <c r="L1360" s="259">
        <v>42707</v>
      </c>
      <c r="M1360">
        <v>38005</v>
      </c>
      <c r="O1360" s="283">
        <f>IFERROR(DATE(Table7[[#This Row],[year]],MONTH(DATEVALUE(Table7[[#This Row],[month]]&amp;"1")),Table7[[#This Row],[day]]),"")</f>
        <v>43123</v>
      </c>
      <c r="P1360" s="257" t="s">
        <v>4785</v>
      </c>
      <c r="Q1360" s="257">
        <v>2018</v>
      </c>
      <c r="R1360" s="257" t="s">
        <v>3431</v>
      </c>
      <c r="S1360" s="257">
        <v>23</v>
      </c>
      <c r="T1360" s="257">
        <v>1337.1</v>
      </c>
      <c r="U1360" s="257">
        <v>2227</v>
      </c>
      <c r="V1360" s="257">
        <v>1077650</v>
      </c>
      <c r="X1360" s="260">
        <v>43203</v>
      </c>
      <c r="Z1360" s="260">
        <v>6</v>
      </c>
      <c r="AB1360" s="260" t="str">
        <f ca="1">IFERROR(IFERROR(VLOOKUP(Table_Merge1[[#This Row],[Column1]],Table11[#All],2,FALSE),LEFT(AB1361,8)&amp;IF(LEN((RIGHT(AB1361,2)+1))&lt;2,"0"&amp;(RIGHT(AB1361,2)+1),(RIGHT(AB1361,2)-1))),"")</f>
        <v>1397.01.22</v>
      </c>
      <c r="AC1360" s="259" t="str">
        <f ca="1">LEFT(Table_Merge1[[#This Row],[Column2]],4)</f>
        <v>1397</v>
      </c>
      <c r="AD1360" s="259" t="str">
        <f ca="1">RIGHT(LEFT(Table_Merge1[[#This Row],[Column2]],7),2)</f>
        <v>01</v>
      </c>
      <c r="AE1360" s="259" t="str">
        <f ca="1">RIGHT(Table_Merge1[[#This Row],[Column2]],2)</f>
        <v>22</v>
      </c>
      <c r="AH1360" s="260">
        <v>2018</v>
      </c>
      <c r="AI1360" t="s">
        <v>3437</v>
      </c>
      <c r="AJ1360" s="260">
        <v>13</v>
      </c>
      <c r="AK1360">
        <v>1340.75</v>
      </c>
      <c r="AL1360">
        <v>2206</v>
      </c>
      <c r="AM1360">
        <v>1362750</v>
      </c>
      <c r="AP1360" s="287" t="str">
        <f>IFERROR(IF(Table_Merge1[[#This Row],[LME Zinc stock]]*Table_Merge1[[#This Row],[Nima.مقدار]]=0,"",Table_Merge1[[#This Row],[LME Zinc stock]]*Table_Merge1[[#This Row],[Nima.مقدار]]),"")</f>
        <v/>
      </c>
      <c r="AQ1360" s="287" t="str">
        <f>IFERROR(IF(Table_Merge1[[#This Row],[LME Zinc 3-month]]*Table_Merge1[[#This Row],[Nima.مقدار]]=0,"",Table_Merge1[[#This Row],[LME Zinc 3-month]]*Table_Merge1[[#This Row],[Nima.مقدار]]),"")</f>
        <v/>
      </c>
      <c r="AR1360" s="288" t="str">
        <f>IFERROR(IF(Table_Merge1[[#This Row],[LME Zinc stock]]*Table_Merge1[[#This Row],[Azad.Sell]]=0,"",Table_Merge1[[#This Row],[LME Zinc stock]]*Table_Merge1[[#This Row],[Azad.Sell]]),"")</f>
        <v/>
      </c>
      <c r="AS1360" s="288" t="str">
        <f>IFERROR(IF(Table_Merge1[[#This Row],[LME Zinc 3-month]]*Table_Merge1[[#This Row],[Azad.Sell]]=0,"",Table_Merge1[[#This Row],[LME Zinc 3-month]]*Table_Merge1[[#This Row],[Azad.Sell]]),"")</f>
        <v/>
      </c>
      <c r="AT1360"/>
    </row>
    <row r="1361" spans="1:46" x14ac:dyDescent="0.25">
      <c r="A1361" s="258">
        <v>42708</v>
      </c>
      <c r="B13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1395.09.14</v>
      </c>
      <c r="C1361" s="195">
        <f t="shared" ca="1" si="57"/>
        <v>1395</v>
      </c>
      <c r="D13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61" s="195">
        <f>_xlfn.NUMBERVALUE(RIGHT(Table11[[#This Row],[تاریخ شمسی]],2))</f>
        <v>14</v>
      </c>
      <c r="F13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09-14</v>
      </c>
      <c r="G1361" s="195" t="s">
        <v>1512</v>
      </c>
      <c r="L1361" s="259">
        <v>42708</v>
      </c>
      <c r="M1361">
        <v>38832</v>
      </c>
      <c r="O1361" s="284">
        <f>IFERROR(DATE(Table7[[#This Row],[year]],MONTH(DATEVALUE(Table7[[#This Row],[month]]&amp;"1")),Table7[[#This Row],[day]]),"")</f>
        <v>43122</v>
      </c>
      <c r="P1361" s="195" t="s">
        <v>4786</v>
      </c>
      <c r="Q1361" s="195">
        <v>2018</v>
      </c>
      <c r="R1361" s="195" t="s">
        <v>3431</v>
      </c>
      <c r="S1361" s="195">
        <v>22</v>
      </c>
      <c r="T1361" s="195">
        <v>1334.15</v>
      </c>
      <c r="U1361" s="195">
        <v>2215.5</v>
      </c>
      <c r="V1361" s="195">
        <v>1080550</v>
      </c>
      <c r="X1361" s="260">
        <v>43202</v>
      </c>
      <c r="Y1361" t="s">
        <v>8354</v>
      </c>
      <c r="Z1361" s="260">
        <v>6</v>
      </c>
      <c r="AA1361">
        <v>1397</v>
      </c>
      <c r="AB1361" s="260" t="str">
        <f ca="1">IFERROR(IFERROR(VLOOKUP(Table_Merge1[[#This Row],[Column1]],Table11[#All],2,FALSE),LEFT(AB1362,8)&amp;IF(LEN((RIGHT(AB1362,2)+1))&lt;2,"0"&amp;(RIGHT(AB1362,2)+1),(RIGHT(AB1362,2)-1))),"")</f>
        <v>1397.01.23</v>
      </c>
      <c r="AC1361" s="259" t="str">
        <f ca="1">LEFT(Table_Merge1[[#This Row],[Column2]],4)</f>
        <v>1397</v>
      </c>
      <c r="AD1361" s="259" t="str">
        <f ca="1">RIGHT(LEFT(Table_Merge1[[#This Row],[Column2]],7),2)</f>
        <v>01</v>
      </c>
      <c r="AE1361" s="259" t="str">
        <f ca="1">RIGHT(Table_Merge1[[#This Row],[Column2]],2)</f>
        <v>23</v>
      </c>
      <c r="AF1361">
        <v>1</v>
      </c>
      <c r="AG1361">
        <v>23</v>
      </c>
      <c r="AH1361" s="260">
        <v>2018</v>
      </c>
      <c r="AI1361" t="s">
        <v>3437</v>
      </c>
      <c r="AJ1361" s="260">
        <v>12</v>
      </c>
      <c r="AK1361">
        <v>1345.9</v>
      </c>
      <c r="AL1361">
        <v>2239</v>
      </c>
      <c r="AM1361">
        <v>1372500</v>
      </c>
      <c r="AO1361">
        <v>42000</v>
      </c>
      <c r="AP1361" s="287">
        <f>IFERROR(IF(Table_Merge1[[#This Row],[LME Zinc stock]]*Table_Merge1[[#This Row],[Nima.مقدار]]=0,"",Table_Merge1[[#This Row],[LME Zinc stock]]*Table_Merge1[[#This Row],[Nima.مقدار]]),"")</f>
        <v>57645000000</v>
      </c>
      <c r="AQ1361" s="287">
        <f>IFERROR(IF(Table_Merge1[[#This Row],[LME Zinc 3-month]]*Table_Merge1[[#This Row],[Nima.مقدار]]=0,"",Table_Merge1[[#This Row],[LME Zinc 3-month]]*Table_Merge1[[#This Row],[Nima.مقدار]]),"")</f>
        <v>94038000</v>
      </c>
      <c r="AR1361" s="288" t="str">
        <f>IFERROR(IF(Table_Merge1[[#This Row],[LME Zinc stock]]*Table_Merge1[[#This Row],[Azad.Sell]]=0,"",Table_Merge1[[#This Row],[LME Zinc stock]]*Table_Merge1[[#This Row],[Azad.Sell]]),"")</f>
        <v/>
      </c>
      <c r="AS1361" s="288" t="str">
        <f>IFERROR(IF(Table_Merge1[[#This Row],[LME Zinc 3-month]]*Table_Merge1[[#This Row],[Azad.Sell]]=0,"",Table_Merge1[[#This Row],[LME Zinc 3-month]]*Table_Merge1[[#This Row],[Azad.Sell]]),"")</f>
        <v/>
      </c>
      <c r="AT1361"/>
    </row>
    <row r="1362" spans="1:46" x14ac:dyDescent="0.25">
      <c r="A1362" s="258">
        <v>42709</v>
      </c>
      <c r="B13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1395.09.15</v>
      </c>
      <c r="C1362" s="195">
        <f t="shared" ca="1" si="57"/>
        <v>1395</v>
      </c>
      <c r="D13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62" s="195">
        <f>_xlfn.NUMBERVALUE(RIGHT(Table11[[#This Row],[تاریخ شمسی]],2))</f>
        <v>15</v>
      </c>
      <c r="F13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09-15</v>
      </c>
      <c r="G1362" s="195" t="s">
        <v>1513</v>
      </c>
      <c r="L1362" s="259">
        <v>42709</v>
      </c>
      <c r="M1362">
        <v>38901</v>
      </c>
      <c r="O1362" s="283">
        <f>IFERROR(DATE(Table7[[#This Row],[year]],MONTH(DATEVALUE(Table7[[#This Row],[month]]&amp;"1")),Table7[[#This Row],[day]]),"")</f>
        <v>43119</v>
      </c>
      <c r="P1362" s="257" t="s">
        <v>4787</v>
      </c>
      <c r="Q1362" s="257">
        <v>2018</v>
      </c>
      <c r="R1362" s="257" t="s">
        <v>3431</v>
      </c>
      <c r="S1362" s="257">
        <v>19</v>
      </c>
      <c r="T1362" s="257">
        <v>1335.8</v>
      </c>
      <c r="U1362" s="257" t="s">
        <v>3621</v>
      </c>
      <c r="V1362" s="257" t="s">
        <v>3621</v>
      </c>
      <c r="X1362" s="260">
        <v>43201</v>
      </c>
      <c r="Y1362" t="s">
        <v>8353</v>
      </c>
      <c r="Z1362" s="260">
        <v>6</v>
      </c>
      <c r="AA1362">
        <v>1397</v>
      </c>
      <c r="AB1362" s="260" t="str">
        <f ca="1">IFERROR(IFERROR(VLOOKUP(Table_Merge1[[#This Row],[Column1]],Table11[#All],2,FALSE),LEFT(AB1363,8)&amp;IF(LEN((RIGHT(AB1363,2)+1))&lt;2,"0"&amp;(RIGHT(AB1363,2)+1),(RIGHT(AB1363,2)-1))),"")</f>
        <v>1397.01.22</v>
      </c>
      <c r="AC1362" s="259" t="str">
        <f ca="1">LEFT(Table_Merge1[[#This Row],[Column2]],4)</f>
        <v>1397</v>
      </c>
      <c r="AD1362" s="259" t="str">
        <f ca="1">RIGHT(LEFT(Table_Merge1[[#This Row],[Column2]],7),2)</f>
        <v>01</v>
      </c>
      <c r="AE1362" s="259" t="str">
        <f ca="1">RIGHT(Table_Merge1[[#This Row],[Column2]],2)</f>
        <v>22</v>
      </c>
      <c r="AF1362">
        <v>1</v>
      </c>
      <c r="AG1362">
        <v>22</v>
      </c>
      <c r="AH1362" s="260">
        <v>2018</v>
      </c>
      <c r="AI1362" t="s">
        <v>3437</v>
      </c>
      <c r="AJ1362" s="260">
        <v>11</v>
      </c>
      <c r="AK1362">
        <v>1345.2</v>
      </c>
      <c r="AL1362">
        <v>2223</v>
      </c>
      <c r="AM1362">
        <v>1378350</v>
      </c>
      <c r="AO1362">
        <v>42000</v>
      </c>
      <c r="AP1362" s="287">
        <f>IFERROR(IF(Table_Merge1[[#This Row],[LME Zinc stock]]*Table_Merge1[[#This Row],[Nima.مقدار]]=0,"",Table_Merge1[[#This Row],[LME Zinc stock]]*Table_Merge1[[#This Row],[Nima.مقدار]]),"")</f>
        <v>57890700000</v>
      </c>
      <c r="AQ1362" s="287">
        <f>IFERROR(IF(Table_Merge1[[#This Row],[LME Zinc 3-month]]*Table_Merge1[[#This Row],[Nima.مقدار]]=0,"",Table_Merge1[[#This Row],[LME Zinc 3-month]]*Table_Merge1[[#This Row],[Nima.مقدار]]),"")</f>
        <v>93366000</v>
      </c>
      <c r="AR1362" s="288" t="str">
        <f>IFERROR(IF(Table_Merge1[[#This Row],[LME Zinc stock]]*Table_Merge1[[#This Row],[Azad.Sell]]=0,"",Table_Merge1[[#This Row],[LME Zinc stock]]*Table_Merge1[[#This Row],[Azad.Sell]]),"")</f>
        <v/>
      </c>
      <c r="AS1362" s="288" t="str">
        <f>IFERROR(IF(Table_Merge1[[#This Row],[LME Zinc 3-month]]*Table_Merge1[[#This Row],[Azad.Sell]]=0,"",Table_Merge1[[#This Row],[LME Zinc 3-month]]*Table_Merge1[[#This Row],[Azad.Sell]]),"")</f>
        <v/>
      </c>
      <c r="AT1362"/>
    </row>
    <row r="1363" spans="1:46" x14ac:dyDescent="0.25">
      <c r="A1363" s="258">
        <v>42710</v>
      </c>
      <c r="B13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1395.09.16</v>
      </c>
      <c r="C1363" s="195">
        <f t="shared" ca="1" si="57"/>
        <v>1395</v>
      </c>
      <c r="D13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63" s="195">
        <f>_xlfn.NUMBERVALUE(RIGHT(Table11[[#This Row],[تاریخ شمسی]],2))</f>
        <v>16</v>
      </c>
      <c r="F13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09-16</v>
      </c>
      <c r="G1363" s="195" t="s">
        <v>1514</v>
      </c>
      <c r="L1363" s="259">
        <v>42710</v>
      </c>
      <c r="M1363">
        <v>38848</v>
      </c>
      <c r="O1363" s="284">
        <f>IFERROR(DATE(Table7[[#This Row],[year]],MONTH(DATEVALUE(Table7[[#This Row],[month]]&amp;"1")),Table7[[#This Row],[day]]),"")</f>
        <v>43118</v>
      </c>
      <c r="P1363" s="195" t="s">
        <v>4788</v>
      </c>
      <c r="Q1363" s="195">
        <v>2018</v>
      </c>
      <c r="R1363" s="195" t="s">
        <v>3431</v>
      </c>
      <c r="S1363" s="195">
        <v>18</v>
      </c>
      <c r="T1363" s="195">
        <v>1329.75</v>
      </c>
      <c r="U1363" s="195">
        <v>2222</v>
      </c>
      <c r="V1363" s="195">
        <v>1081475</v>
      </c>
      <c r="X1363" s="260">
        <v>43200</v>
      </c>
      <c r="Y1363" t="s">
        <v>8352</v>
      </c>
      <c r="Z1363" s="260">
        <v>6</v>
      </c>
      <c r="AA1363">
        <v>1397</v>
      </c>
      <c r="AB1363" s="260" t="str">
        <f ca="1">IFERROR(IFERROR(VLOOKUP(Table_Merge1[[#This Row],[Column1]],Table11[#All],2,FALSE),LEFT(AB1364,8)&amp;IF(LEN((RIGHT(AB1364,2)+1))&lt;2,"0"&amp;(RIGHT(AB1364,2)+1),(RIGHT(AB1364,2)-1))),"")</f>
        <v>1397.01.21</v>
      </c>
      <c r="AC1363" s="259" t="str">
        <f ca="1">LEFT(Table_Merge1[[#This Row],[Column2]],4)</f>
        <v>1397</v>
      </c>
      <c r="AD1363" s="259" t="str">
        <f ca="1">RIGHT(LEFT(Table_Merge1[[#This Row],[Column2]],7),2)</f>
        <v>01</v>
      </c>
      <c r="AE1363" s="259" t="str">
        <f ca="1">RIGHT(Table_Merge1[[#This Row],[Column2]],2)</f>
        <v>21</v>
      </c>
      <c r="AF1363">
        <v>1</v>
      </c>
      <c r="AG1363">
        <v>21</v>
      </c>
      <c r="AH1363" s="260">
        <v>2018</v>
      </c>
      <c r="AI1363" t="s">
        <v>3437</v>
      </c>
      <c r="AJ1363" s="260">
        <v>10</v>
      </c>
      <c r="AK1363">
        <v>1335.95</v>
      </c>
      <c r="AL1363">
        <v>2439</v>
      </c>
      <c r="AM1363">
        <v>1385025</v>
      </c>
      <c r="AO1363">
        <v>42000</v>
      </c>
      <c r="AP1363" s="287">
        <f>IFERROR(IF(Table_Merge1[[#This Row],[LME Zinc stock]]*Table_Merge1[[#This Row],[Nima.مقدار]]=0,"",Table_Merge1[[#This Row],[LME Zinc stock]]*Table_Merge1[[#This Row],[Nima.مقدار]]),"")</f>
        <v>58171050000</v>
      </c>
      <c r="AQ1363" s="287">
        <f>IFERROR(IF(Table_Merge1[[#This Row],[LME Zinc 3-month]]*Table_Merge1[[#This Row],[Nima.مقدار]]=0,"",Table_Merge1[[#This Row],[LME Zinc 3-month]]*Table_Merge1[[#This Row],[Nima.مقدار]]),"")</f>
        <v>102438000</v>
      </c>
      <c r="AR1363" s="288" t="str">
        <f>IFERROR(IF(Table_Merge1[[#This Row],[LME Zinc stock]]*Table_Merge1[[#This Row],[Azad.Sell]]=0,"",Table_Merge1[[#This Row],[LME Zinc stock]]*Table_Merge1[[#This Row],[Azad.Sell]]),"")</f>
        <v/>
      </c>
      <c r="AS1363" s="288" t="str">
        <f>IFERROR(IF(Table_Merge1[[#This Row],[LME Zinc 3-month]]*Table_Merge1[[#This Row],[Azad.Sell]]=0,"",Table_Merge1[[#This Row],[LME Zinc 3-month]]*Table_Merge1[[#This Row],[Azad.Sell]]),"")</f>
        <v/>
      </c>
      <c r="AT1363"/>
    </row>
    <row r="1364" spans="1:46" x14ac:dyDescent="0.25">
      <c r="A1364" s="258">
        <v>42711</v>
      </c>
      <c r="B13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1395.09.17</v>
      </c>
      <c r="C1364" s="195">
        <f t="shared" ca="1" si="57"/>
        <v>1395</v>
      </c>
      <c r="D13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64" s="195">
        <f>_xlfn.NUMBERVALUE(RIGHT(Table11[[#This Row],[تاریخ شمسی]],2))</f>
        <v>17</v>
      </c>
      <c r="F13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09-17</v>
      </c>
      <c r="G1364" s="195" t="s">
        <v>1515</v>
      </c>
      <c r="L1364" s="259">
        <v>42711</v>
      </c>
      <c r="M1364">
        <v>38732</v>
      </c>
      <c r="O1364" s="283">
        <f>IFERROR(DATE(Table7[[#This Row],[year]],MONTH(DATEVALUE(Table7[[#This Row],[month]]&amp;"1")),Table7[[#This Row],[day]]),"")</f>
        <v>43117</v>
      </c>
      <c r="P1364" s="257" t="s">
        <v>4789</v>
      </c>
      <c r="Q1364" s="257">
        <v>2018</v>
      </c>
      <c r="R1364" s="257" t="s">
        <v>3431</v>
      </c>
      <c r="S1364" s="257">
        <v>17</v>
      </c>
      <c r="T1364" s="257">
        <v>1337.35</v>
      </c>
      <c r="U1364" s="257">
        <v>2226</v>
      </c>
      <c r="V1364" s="257">
        <v>1084875</v>
      </c>
      <c r="X1364" s="260">
        <v>43199</v>
      </c>
      <c r="Y1364" t="s">
        <v>8351</v>
      </c>
      <c r="Z1364" s="260">
        <v>6</v>
      </c>
      <c r="AA1364">
        <v>1397</v>
      </c>
      <c r="AB1364" s="260" t="str">
        <f ca="1">IFERROR(IFERROR(VLOOKUP(Table_Merge1[[#This Row],[Column1]],Table11[#All],2,FALSE),LEFT(AB1365,8)&amp;IF(LEN((RIGHT(AB1365,2)+1))&lt;2,"0"&amp;(RIGHT(AB1365,2)+1),(RIGHT(AB1365,2)-1))),"")</f>
        <v>1397.01.20</v>
      </c>
      <c r="AC1364" s="259" t="str">
        <f ca="1">LEFT(Table_Merge1[[#This Row],[Column2]],4)</f>
        <v>1397</v>
      </c>
      <c r="AD1364" s="259" t="str">
        <f ca="1">RIGHT(LEFT(Table_Merge1[[#This Row],[Column2]],7),2)</f>
        <v>01</v>
      </c>
      <c r="AE1364" s="259" t="str">
        <f ca="1">RIGHT(Table_Merge1[[#This Row],[Column2]],2)</f>
        <v>20</v>
      </c>
      <c r="AF1364">
        <v>1</v>
      </c>
      <c r="AG1364">
        <v>20</v>
      </c>
      <c r="AH1364" s="260">
        <v>2018</v>
      </c>
      <c r="AI1364" t="s">
        <v>3437</v>
      </c>
      <c r="AJ1364" s="260">
        <v>9</v>
      </c>
      <c r="AK1364">
        <v>1328.5</v>
      </c>
      <c r="AL1364">
        <v>2450</v>
      </c>
      <c r="AM1364">
        <v>1395550</v>
      </c>
      <c r="AO1364">
        <v>49566</v>
      </c>
      <c r="AP1364" s="287">
        <f>IFERROR(IF(Table_Merge1[[#This Row],[LME Zinc stock]]*Table_Merge1[[#This Row],[Nima.مقدار]]=0,"",Table_Merge1[[#This Row],[LME Zinc stock]]*Table_Merge1[[#This Row],[Nima.مقدار]]),"")</f>
        <v>69171831300</v>
      </c>
      <c r="AQ1364" s="287">
        <f>IFERROR(IF(Table_Merge1[[#This Row],[LME Zinc 3-month]]*Table_Merge1[[#This Row],[Nima.مقدار]]=0,"",Table_Merge1[[#This Row],[LME Zinc 3-month]]*Table_Merge1[[#This Row],[Nima.مقدار]]),"")</f>
        <v>121436700</v>
      </c>
      <c r="AR1364" s="288" t="str">
        <f>IFERROR(IF(Table_Merge1[[#This Row],[LME Zinc stock]]*Table_Merge1[[#This Row],[Azad.Sell]]=0,"",Table_Merge1[[#This Row],[LME Zinc stock]]*Table_Merge1[[#This Row],[Azad.Sell]]),"")</f>
        <v/>
      </c>
      <c r="AS1364" s="288" t="str">
        <f>IFERROR(IF(Table_Merge1[[#This Row],[LME Zinc 3-month]]*Table_Merge1[[#This Row],[Azad.Sell]]=0,"",Table_Merge1[[#This Row],[LME Zinc 3-month]]*Table_Merge1[[#This Row],[Azad.Sell]]),"")</f>
        <v/>
      </c>
      <c r="AT1364"/>
    </row>
    <row r="1365" spans="1:46" x14ac:dyDescent="0.25">
      <c r="A1365" s="258">
        <v>42712</v>
      </c>
      <c r="B13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1395.09.18</v>
      </c>
      <c r="C1365" s="195">
        <f t="shared" ca="1" si="57"/>
        <v>1395</v>
      </c>
      <c r="D13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65" s="195">
        <f>_xlfn.NUMBERVALUE(RIGHT(Table11[[#This Row],[تاریخ شمسی]],2))</f>
        <v>18</v>
      </c>
      <c r="F13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09-18</v>
      </c>
      <c r="G1365" s="195" t="s">
        <v>1516</v>
      </c>
      <c r="L1365" s="259">
        <v>42712</v>
      </c>
      <c r="M1365">
        <v>38870</v>
      </c>
      <c r="O1365" s="284">
        <f>IFERROR(DATE(Table7[[#This Row],[year]],MONTH(DATEVALUE(Table7[[#This Row],[month]]&amp;"1")),Table7[[#This Row],[day]]),"")</f>
        <v>43116</v>
      </c>
      <c r="P1365" s="195" t="s">
        <v>4790</v>
      </c>
      <c r="Q1365" s="195">
        <v>2018</v>
      </c>
      <c r="R1365" s="195" t="s">
        <v>3431</v>
      </c>
      <c r="S1365" s="195">
        <v>16</v>
      </c>
      <c r="T1365" s="195">
        <v>1334.95</v>
      </c>
      <c r="U1365" s="195">
        <v>2258</v>
      </c>
      <c r="V1365" s="195">
        <v>1085475</v>
      </c>
      <c r="X1365" s="260">
        <v>43196</v>
      </c>
      <c r="Z1365" s="260">
        <v>6</v>
      </c>
      <c r="AB1365" s="260" t="str">
        <f ca="1">IFERROR(IFERROR(VLOOKUP(Table_Merge1[[#This Row],[Column1]],Table11[#All],2,FALSE),LEFT(AB1366,8)&amp;IF(LEN((RIGHT(AB1366,2)+1))&lt;2,"0"&amp;(RIGHT(AB1366,2)+1),(RIGHT(AB1366,2)-1))),"")</f>
        <v>1397.01.15</v>
      </c>
      <c r="AC1365" s="259" t="str">
        <f ca="1">LEFT(Table_Merge1[[#This Row],[Column2]],4)</f>
        <v>1397</v>
      </c>
      <c r="AD1365" s="259" t="str">
        <f ca="1">RIGHT(LEFT(Table_Merge1[[#This Row],[Column2]],7),2)</f>
        <v>01</v>
      </c>
      <c r="AE1365" s="259" t="str">
        <f ca="1">RIGHT(Table_Merge1[[#This Row],[Column2]],2)</f>
        <v>15</v>
      </c>
      <c r="AH1365" s="260">
        <v>2018</v>
      </c>
      <c r="AI1365" t="s">
        <v>3437</v>
      </c>
      <c r="AJ1365" s="260">
        <v>6</v>
      </c>
      <c r="AK1365">
        <v>1325.6</v>
      </c>
      <c r="AL1365">
        <v>2587</v>
      </c>
      <c r="AM1365">
        <v>1404350</v>
      </c>
      <c r="AP1365" s="287" t="str">
        <f>IFERROR(IF(Table_Merge1[[#This Row],[LME Zinc stock]]*Table_Merge1[[#This Row],[Nima.مقدار]]=0,"",Table_Merge1[[#This Row],[LME Zinc stock]]*Table_Merge1[[#This Row],[Nima.مقدار]]),"")</f>
        <v/>
      </c>
      <c r="AQ1365" s="287" t="str">
        <f>IFERROR(IF(Table_Merge1[[#This Row],[LME Zinc 3-month]]*Table_Merge1[[#This Row],[Nima.مقدار]]=0,"",Table_Merge1[[#This Row],[LME Zinc 3-month]]*Table_Merge1[[#This Row],[Nima.مقدار]]),"")</f>
        <v/>
      </c>
      <c r="AR1365" s="288" t="str">
        <f>IFERROR(IF(Table_Merge1[[#This Row],[LME Zinc stock]]*Table_Merge1[[#This Row],[Azad.Sell]]=0,"",Table_Merge1[[#This Row],[LME Zinc stock]]*Table_Merge1[[#This Row],[Azad.Sell]]),"")</f>
        <v/>
      </c>
      <c r="AS1365" s="288" t="str">
        <f>IFERROR(IF(Table_Merge1[[#This Row],[LME Zinc 3-month]]*Table_Merge1[[#This Row],[Azad.Sell]]=0,"",Table_Merge1[[#This Row],[LME Zinc 3-month]]*Table_Merge1[[#This Row],[Azad.Sell]]),"")</f>
        <v/>
      </c>
      <c r="AT1365"/>
    </row>
    <row r="1366" spans="1:46" x14ac:dyDescent="0.25">
      <c r="A1366" s="258">
        <v>42714</v>
      </c>
      <c r="B13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1395.09.20</v>
      </c>
      <c r="C1366" s="195">
        <f t="shared" ca="1" si="57"/>
        <v>1395</v>
      </c>
      <c r="D13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66" s="195">
        <f>_xlfn.NUMBERVALUE(RIGHT(Table11[[#This Row],[تاریخ شمسی]],2))</f>
        <v>20</v>
      </c>
      <c r="F13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09-20</v>
      </c>
      <c r="G1366" s="195" t="s">
        <v>1517</v>
      </c>
      <c r="L1366" s="259">
        <v>42714</v>
      </c>
      <c r="M1366">
        <v>38911</v>
      </c>
      <c r="O1366" s="283">
        <f>IFERROR(DATE(Table7[[#This Row],[year]],MONTH(DATEVALUE(Table7[[#This Row],[month]]&amp;"1")),Table7[[#This Row],[day]]),"")</f>
        <v>43115</v>
      </c>
      <c r="P1366" s="257" t="s">
        <v>4791</v>
      </c>
      <c r="Q1366" s="257">
        <v>2018</v>
      </c>
      <c r="R1366" s="257" t="s">
        <v>3431</v>
      </c>
      <c r="S1366" s="257">
        <v>15</v>
      </c>
      <c r="T1366" s="257">
        <v>1343</v>
      </c>
      <c r="U1366" s="257">
        <v>2240.5</v>
      </c>
      <c r="V1366" s="257">
        <v>1081425</v>
      </c>
      <c r="X1366" s="260">
        <v>43195</v>
      </c>
      <c r="Y1366" t="s">
        <v>8350</v>
      </c>
      <c r="Z1366" s="260">
        <v>6</v>
      </c>
      <c r="AA1366">
        <v>1397</v>
      </c>
      <c r="AB1366" s="260" t="str">
        <f ca="1">IFERROR(IFERROR(VLOOKUP(Table_Merge1[[#This Row],[Column1]],Table11[#All],2,FALSE),LEFT(AB1367,8)&amp;IF(LEN((RIGHT(AB1367,2)+1))&lt;2,"0"&amp;(RIGHT(AB1367,2)+1),(RIGHT(AB1367,2)-1))),"")</f>
        <v>1397.01.16</v>
      </c>
      <c r="AC1366" s="259" t="str">
        <f ca="1">LEFT(Table_Merge1[[#This Row],[Column2]],4)</f>
        <v>1397</v>
      </c>
      <c r="AD1366" s="259" t="str">
        <f ca="1">RIGHT(LEFT(Table_Merge1[[#This Row],[Column2]],7),2)</f>
        <v>01</v>
      </c>
      <c r="AE1366" s="259" t="str">
        <f ca="1">RIGHT(Table_Merge1[[#This Row],[Column2]],2)</f>
        <v>16</v>
      </c>
      <c r="AF1366">
        <v>1</v>
      </c>
      <c r="AG1366">
        <v>16</v>
      </c>
      <c r="AH1366" s="260">
        <v>2018</v>
      </c>
      <c r="AI1366" t="s">
        <v>3437</v>
      </c>
      <c r="AJ1366" s="260">
        <v>5</v>
      </c>
      <c r="AK1366">
        <v>1327.05</v>
      </c>
      <c r="AL1366">
        <v>2523</v>
      </c>
      <c r="AM1366">
        <v>1412500</v>
      </c>
      <c r="AO1366">
        <v>48841</v>
      </c>
      <c r="AP1366" s="287">
        <f>IFERROR(IF(Table_Merge1[[#This Row],[LME Zinc stock]]*Table_Merge1[[#This Row],[Nima.مقدار]]=0,"",Table_Merge1[[#This Row],[LME Zinc stock]]*Table_Merge1[[#This Row],[Nima.مقدار]]),"")</f>
        <v>68987912500</v>
      </c>
      <c r="AQ1366" s="287">
        <f>IFERROR(IF(Table_Merge1[[#This Row],[LME Zinc 3-month]]*Table_Merge1[[#This Row],[Nima.مقدار]]=0,"",Table_Merge1[[#This Row],[LME Zinc 3-month]]*Table_Merge1[[#This Row],[Nima.مقدار]]),"")</f>
        <v>123225843</v>
      </c>
      <c r="AR1366" s="288" t="str">
        <f>IFERROR(IF(Table_Merge1[[#This Row],[LME Zinc stock]]*Table_Merge1[[#This Row],[Azad.Sell]]=0,"",Table_Merge1[[#This Row],[LME Zinc stock]]*Table_Merge1[[#This Row],[Azad.Sell]]),"")</f>
        <v/>
      </c>
      <c r="AS1366" s="288" t="str">
        <f>IFERROR(IF(Table_Merge1[[#This Row],[LME Zinc 3-month]]*Table_Merge1[[#This Row],[Azad.Sell]]=0,"",Table_Merge1[[#This Row],[LME Zinc 3-month]]*Table_Merge1[[#This Row],[Azad.Sell]]),"")</f>
        <v/>
      </c>
      <c r="AT1366"/>
    </row>
    <row r="1367" spans="1:46" x14ac:dyDescent="0.25">
      <c r="A1367" s="258">
        <v>42715</v>
      </c>
      <c r="B13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1395.09.21</v>
      </c>
      <c r="C1367" s="195">
        <f t="shared" ca="1" si="57"/>
        <v>1395</v>
      </c>
      <c r="D13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67" s="195">
        <f>_xlfn.NUMBERVALUE(RIGHT(Table11[[#This Row],[تاریخ شمسی]],2))</f>
        <v>21</v>
      </c>
      <c r="F13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09-21</v>
      </c>
      <c r="G1367" s="195" t="s">
        <v>1518</v>
      </c>
      <c r="L1367" s="259">
        <v>42715</v>
      </c>
      <c r="M1367">
        <v>38823</v>
      </c>
      <c r="O1367" s="284">
        <f>IFERROR(DATE(Table7[[#This Row],[year]],MONTH(DATEVALUE(Table7[[#This Row],[month]]&amp;"1")),Table7[[#This Row],[day]]),"")</f>
        <v>43112</v>
      </c>
      <c r="P1367" s="195" t="s">
        <v>4792</v>
      </c>
      <c r="Q1367" s="195">
        <v>2018</v>
      </c>
      <c r="R1367" s="195" t="s">
        <v>3431</v>
      </c>
      <c r="S1367" s="195">
        <v>12</v>
      </c>
      <c r="T1367" s="195">
        <v>1332.9</v>
      </c>
      <c r="U1367" s="195">
        <v>2240.5</v>
      </c>
      <c r="V1367" s="195">
        <v>1086575</v>
      </c>
      <c r="X1367" s="260">
        <v>43194</v>
      </c>
      <c r="Y1367" t="s">
        <v>8349</v>
      </c>
      <c r="Z1367" s="260">
        <v>6</v>
      </c>
      <c r="AA1367">
        <v>1397</v>
      </c>
      <c r="AB1367" s="260" t="str">
        <f ca="1">IFERROR(IFERROR(VLOOKUP(Table_Merge1[[#This Row],[Column1]],Table11[#All],2,FALSE),LEFT(AB1368,8)&amp;IF(LEN((RIGHT(AB1368,2)+1))&lt;2,"0"&amp;(RIGHT(AB1368,2)+1),(RIGHT(AB1368,2)-1))),"")</f>
        <v>1397.01.15</v>
      </c>
      <c r="AC1367" s="259" t="str">
        <f ca="1">LEFT(Table_Merge1[[#This Row],[Column2]],4)</f>
        <v>1397</v>
      </c>
      <c r="AD1367" s="259" t="str">
        <f ca="1">RIGHT(LEFT(Table_Merge1[[#This Row],[Column2]],7),2)</f>
        <v>01</v>
      </c>
      <c r="AE1367" s="259" t="str">
        <f ca="1">RIGHT(Table_Merge1[[#This Row],[Column2]],2)</f>
        <v>15</v>
      </c>
      <c r="AF1367">
        <v>1</v>
      </c>
      <c r="AG1367">
        <v>15</v>
      </c>
      <c r="AH1367" s="260">
        <v>2018</v>
      </c>
      <c r="AI1367" t="s">
        <v>3437</v>
      </c>
      <c r="AJ1367" s="260">
        <v>4</v>
      </c>
      <c r="AK1367">
        <v>1343.15</v>
      </c>
      <c r="AL1367">
        <v>2372</v>
      </c>
      <c r="AM1367">
        <v>1412400</v>
      </c>
      <c r="AO1367">
        <v>48741</v>
      </c>
      <c r="AP1367" s="287">
        <f>IFERROR(IF(Table_Merge1[[#This Row],[LME Zinc stock]]*Table_Merge1[[#This Row],[Nima.مقدار]]=0,"",Table_Merge1[[#This Row],[LME Zinc stock]]*Table_Merge1[[#This Row],[Nima.مقدار]]),"")</f>
        <v>68841788400</v>
      </c>
      <c r="AQ1367" s="287">
        <f>IFERROR(IF(Table_Merge1[[#This Row],[LME Zinc 3-month]]*Table_Merge1[[#This Row],[Nima.مقدار]]=0,"",Table_Merge1[[#This Row],[LME Zinc 3-month]]*Table_Merge1[[#This Row],[Nima.مقدار]]),"")</f>
        <v>115613652</v>
      </c>
      <c r="AR1367" s="288" t="str">
        <f>IFERROR(IF(Table_Merge1[[#This Row],[LME Zinc stock]]*Table_Merge1[[#This Row],[Azad.Sell]]=0,"",Table_Merge1[[#This Row],[LME Zinc stock]]*Table_Merge1[[#This Row],[Azad.Sell]]),"")</f>
        <v/>
      </c>
      <c r="AS1367" s="288" t="str">
        <f>IFERROR(IF(Table_Merge1[[#This Row],[LME Zinc 3-month]]*Table_Merge1[[#This Row],[Azad.Sell]]=0,"",Table_Merge1[[#This Row],[LME Zinc 3-month]]*Table_Merge1[[#This Row],[Azad.Sell]]),"")</f>
        <v/>
      </c>
      <c r="AT1367"/>
    </row>
    <row r="1368" spans="1:46" x14ac:dyDescent="0.25">
      <c r="A1368" s="258">
        <v>42716</v>
      </c>
      <c r="B13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1395.09.22</v>
      </c>
      <c r="C1368" s="195">
        <f t="shared" ca="1" si="57"/>
        <v>1395</v>
      </c>
      <c r="D13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68" s="195">
        <f>_xlfn.NUMBERVALUE(RIGHT(Table11[[#This Row],[تاریخ شمسی]],2))</f>
        <v>22</v>
      </c>
      <c r="F13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09-22</v>
      </c>
      <c r="G1368" s="195" t="s">
        <v>1519</v>
      </c>
      <c r="L1368" s="259">
        <v>42716</v>
      </c>
      <c r="M1368">
        <v>38710</v>
      </c>
      <c r="O1368" s="283">
        <f>IFERROR(DATE(Table7[[#This Row],[year]],MONTH(DATEVALUE(Table7[[#This Row],[month]]&amp;"1")),Table7[[#This Row],[day]]),"")</f>
        <v>43111</v>
      </c>
      <c r="P1368" s="257" t="s">
        <v>4793</v>
      </c>
      <c r="Q1368" s="257">
        <v>2018</v>
      </c>
      <c r="R1368" s="257" t="s">
        <v>3431</v>
      </c>
      <c r="S1368" s="257">
        <v>11</v>
      </c>
      <c r="T1368" s="257">
        <v>1319.85</v>
      </c>
      <c r="U1368" s="257">
        <v>2221</v>
      </c>
      <c r="V1368" s="257">
        <v>1087850</v>
      </c>
      <c r="X1368" s="260">
        <v>43193</v>
      </c>
      <c r="Y1368" t="s">
        <v>8348</v>
      </c>
      <c r="Z1368" s="260">
        <v>6</v>
      </c>
      <c r="AA1368">
        <v>1397</v>
      </c>
      <c r="AB1368" s="260" t="str">
        <f ca="1">IFERROR(IFERROR(VLOOKUP(Table_Merge1[[#This Row],[Column1]],Table11[#All],2,FALSE),LEFT(AB1369,8)&amp;IF(LEN((RIGHT(AB1369,2)+1))&lt;2,"0"&amp;(RIGHT(AB1369,2)+1),(RIGHT(AB1369,2)-1))),"")</f>
        <v>1397.01.14</v>
      </c>
      <c r="AC1368" s="259" t="str">
        <f ca="1">LEFT(Table_Merge1[[#This Row],[Column2]],4)</f>
        <v>1397</v>
      </c>
      <c r="AD1368" s="259" t="str">
        <f ca="1">RIGHT(LEFT(Table_Merge1[[#This Row],[Column2]],7),2)</f>
        <v>01</v>
      </c>
      <c r="AE1368" s="259" t="str">
        <f ca="1">RIGHT(Table_Merge1[[#This Row],[Column2]],2)</f>
        <v>14</v>
      </c>
      <c r="AF1368">
        <v>1</v>
      </c>
      <c r="AG1368">
        <v>14</v>
      </c>
      <c r="AH1368" s="260">
        <v>2018</v>
      </c>
      <c r="AI1368" t="s">
        <v>3437</v>
      </c>
      <c r="AJ1368" s="260">
        <v>3</v>
      </c>
      <c r="AK1368">
        <v>1336.6</v>
      </c>
      <c r="AL1368">
        <v>2349</v>
      </c>
      <c r="AM1368">
        <v>1360275</v>
      </c>
      <c r="AO1368">
        <v>48749</v>
      </c>
      <c r="AP1368" s="287">
        <f>IFERROR(IF(Table_Merge1[[#This Row],[LME Zinc stock]]*Table_Merge1[[#This Row],[Nima.مقدار]]=0,"",Table_Merge1[[#This Row],[LME Zinc stock]]*Table_Merge1[[#This Row],[Nima.مقدار]]),"")</f>
        <v>66312045975</v>
      </c>
      <c r="AQ1368" s="287">
        <f>IFERROR(IF(Table_Merge1[[#This Row],[LME Zinc 3-month]]*Table_Merge1[[#This Row],[Nima.مقدار]]=0,"",Table_Merge1[[#This Row],[LME Zinc 3-month]]*Table_Merge1[[#This Row],[Nima.مقدار]]),"")</f>
        <v>114511401</v>
      </c>
      <c r="AR1368" s="288" t="str">
        <f>IFERROR(IF(Table_Merge1[[#This Row],[LME Zinc stock]]*Table_Merge1[[#This Row],[Azad.Sell]]=0,"",Table_Merge1[[#This Row],[LME Zinc stock]]*Table_Merge1[[#This Row],[Azad.Sell]]),"")</f>
        <v/>
      </c>
      <c r="AS1368" s="288" t="str">
        <f>IFERROR(IF(Table_Merge1[[#This Row],[LME Zinc 3-month]]*Table_Merge1[[#This Row],[Azad.Sell]]=0,"",Table_Merge1[[#This Row],[LME Zinc 3-month]]*Table_Merge1[[#This Row],[Azad.Sell]]),"")</f>
        <v/>
      </c>
      <c r="AT1368"/>
    </row>
    <row r="1369" spans="1:46" x14ac:dyDescent="0.25">
      <c r="A1369" s="258">
        <v>42717</v>
      </c>
      <c r="B13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1395.09.23</v>
      </c>
      <c r="C1369" s="195">
        <f t="shared" ca="1" si="57"/>
        <v>1395</v>
      </c>
      <c r="D13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69" s="195">
        <f>_xlfn.NUMBERVALUE(RIGHT(Table11[[#This Row],[تاریخ شمسی]],2))</f>
        <v>23</v>
      </c>
      <c r="F13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09-23</v>
      </c>
      <c r="G1369" s="195" t="s">
        <v>1520</v>
      </c>
      <c r="L1369" s="259">
        <v>42717</v>
      </c>
      <c r="M1369">
        <v>38943</v>
      </c>
      <c r="O1369" s="284">
        <f>IFERROR(DATE(Table7[[#This Row],[year]],MONTH(DATEVALUE(Table7[[#This Row],[month]]&amp;"1")),Table7[[#This Row],[day]]),"")</f>
        <v>43110</v>
      </c>
      <c r="P1369" s="195" t="s">
        <v>4794</v>
      </c>
      <c r="Q1369" s="195">
        <v>2018</v>
      </c>
      <c r="R1369" s="195" t="s">
        <v>3431</v>
      </c>
      <c r="S1369" s="195">
        <v>10</v>
      </c>
      <c r="T1369" s="195">
        <v>1321.65</v>
      </c>
      <c r="U1369" s="195">
        <v>2218</v>
      </c>
      <c r="V1369" s="195">
        <v>1086200</v>
      </c>
      <c r="X1369" s="260">
        <v>43188</v>
      </c>
      <c r="Y1369" t="s">
        <v>8347</v>
      </c>
      <c r="Z1369" s="260">
        <v>6</v>
      </c>
      <c r="AA1369">
        <v>1397</v>
      </c>
      <c r="AB1369" s="260" t="str">
        <f ca="1">IFERROR(IFERROR(VLOOKUP(Table_Merge1[[#This Row],[Column1]],Table11[#All],2,FALSE),LEFT(AB1370,8)&amp;IF(LEN((RIGHT(AB1370,2)+1))&lt;2,"0"&amp;(RIGHT(AB1370,2)+1),(RIGHT(AB1370,2)-1))),"")</f>
        <v>1397.01.09</v>
      </c>
      <c r="AC1369" s="259" t="str">
        <f ca="1">LEFT(Table_Merge1[[#This Row],[Column2]],4)</f>
        <v>1397</v>
      </c>
      <c r="AD1369" s="259" t="str">
        <f ca="1">RIGHT(LEFT(Table_Merge1[[#This Row],[Column2]],7),2)</f>
        <v>01</v>
      </c>
      <c r="AE1369" s="259" t="str">
        <f ca="1">RIGHT(Table_Merge1[[#This Row],[Column2]],2)</f>
        <v>09</v>
      </c>
      <c r="AF1369">
        <v>1</v>
      </c>
      <c r="AG1369">
        <v>9</v>
      </c>
      <c r="AH1369" s="260">
        <v>2018</v>
      </c>
      <c r="AI1369" t="s">
        <v>3435</v>
      </c>
      <c r="AJ1369" s="260">
        <v>29</v>
      </c>
      <c r="AK1369">
        <v>1323.9</v>
      </c>
      <c r="AL1369">
        <v>2212</v>
      </c>
      <c r="AM1369">
        <v>1345225</v>
      </c>
      <c r="AO1369">
        <v>48520</v>
      </c>
      <c r="AP1369" s="287">
        <f>IFERROR(IF(Table_Merge1[[#This Row],[LME Zinc stock]]*Table_Merge1[[#This Row],[Nima.مقدار]]=0,"",Table_Merge1[[#This Row],[LME Zinc stock]]*Table_Merge1[[#This Row],[Nima.مقدار]]),"")</f>
        <v>65270317000</v>
      </c>
      <c r="AQ1369" s="287">
        <f>IFERROR(IF(Table_Merge1[[#This Row],[LME Zinc 3-month]]*Table_Merge1[[#This Row],[Nima.مقدار]]=0,"",Table_Merge1[[#This Row],[LME Zinc 3-month]]*Table_Merge1[[#This Row],[Nima.مقدار]]),"")</f>
        <v>107326240</v>
      </c>
      <c r="AR1369" s="288" t="str">
        <f>IFERROR(IF(Table_Merge1[[#This Row],[LME Zinc stock]]*Table_Merge1[[#This Row],[Azad.Sell]]=0,"",Table_Merge1[[#This Row],[LME Zinc stock]]*Table_Merge1[[#This Row],[Azad.Sell]]),"")</f>
        <v/>
      </c>
      <c r="AS1369" s="288" t="str">
        <f>IFERROR(IF(Table_Merge1[[#This Row],[LME Zinc 3-month]]*Table_Merge1[[#This Row],[Azad.Sell]]=0,"",Table_Merge1[[#This Row],[LME Zinc 3-month]]*Table_Merge1[[#This Row],[Azad.Sell]]),"")</f>
        <v/>
      </c>
      <c r="AT1369"/>
    </row>
    <row r="1370" spans="1:46" x14ac:dyDescent="0.25">
      <c r="A1370" s="258">
        <v>42718</v>
      </c>
      <c r="B13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1395.09.24</v>
      </c>
      <c r="C1370" s="195">
        <f t="shared" ca="1" si="57"/>
        <v>1395</v>
      </c>
      <c r="D13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70" s="195">
        <f>_xlfn.NUMBERVALUE(RIGHT(Table11[[#This Row],[تاریخ شمسی]],2))</f>
        <v>24</v>
      </c>
      <c r="F13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09-24</v>
      </c>
      <c r="G1370" s="195" t="s">
        <v>1521</v>
      </c>
      <c r="L1370" s="259">
        <v>42718</v>
      </c>
      <c r="M1370">
        <v>39170</v>
      </c>
      <c r="O1370" s="283">
        <f>IFERROR(DATE(Table7[[#This Row],[year]],MONTH(DATEVALUE(Table7[[#This Row],[month]]&amp;"1")),Table7[[#This Row],[day]]),"")</f>
        <v>43109</v>
      </c>
      <c r="P1370" s="257" t="s">
        <v>4795</v>
      </c>
      <c r="Q1370" s="257">
        <v>2018</v>
      </c>
      <c r="R1370" s="257" t="s">
        <v>3431</v>
      </c>
      <c r="S1370" s="257">
        <v>9</v>
      </c>
      <c r="T1370" s="257">
        <v>1314.95</v>
      </c>
      <c r="U1370" s="257">
        <v>2239</v>
      </c>
      <c r="V1370" s="257">
        <v>1088425</v>
      </c>
      <c r="X1370" s="260">
        <v>43187</v>
      </c>
      <c r="Y1370" t="s">
        <v>8346</v>
      </c>
      <c r="Z1370" s="260">
        <v>6</v>
      </c>
      <c r="AA1370">
        <v>1397</v>
      </c>
      <c r="AB1370" s="260" t="str">
        <f ca="1">IFERROR(IFERROR(VLOOKUP(Table_Merge1[[#This Row],[Column1]],Table11[#All],2,FALSE),LEFT(AB1371,8)&amp;IF(LEN((RIGHT(AB1371,2)+1))&lt;2,"0"&amp;(RIGHT(AB1371,2)+1),(RIGHT(AB1371,2)-1))),"")</f>
        <v>1397.01.08</v>
      </c>
      <c r="AC1370" s="259" t="str">
        <f ca="1">LEFT(Table_Merge1[[#This Row],[Column2]],4)</f>
        <v>1397</v>
      </c>
      <c r="AD1370" s="259" t="str">
        <f ca="1">RIGHT(LEFT(Table_Merge1[[#This Row],[Column2]],7),2)</f>
        <v>01</v>
      </c>
      <c r="AE1370" s="259" t="str">
        <f ca="1">RIGHT(Table_Merge1[[#This Row],[Column2]],2)</f>
        <v>08</v>
      </c>
      <c r="AF1370">
        <v>1</v>
      </c>
      <c r="AG1370">
        <v>8</v>
      </c>
      <c r="AH1370" s="260">
        <v>2018</v>
      </c>
      <c r="AI1370" t="s">
        <v>3435</v>
      </c>
      <c r="AJ1370" s="260">
        <v>28</v>
      </c>
      <c r="AK1370">
        <v>1341.05</v>
      </c>
      <c r="AL1370">
        <v>2245</v>
      </c>
      <c r="AM1370">
        <v>1250775</v>
      </c>
      <c r="AO1370">
        <v>48800</v>
      </c>
      <c r="AP1370" s="287">
        <f>IFERROR(IF(Table_Merge1[[#This Row],[LME Zinc stock]]*Table_Merge1[[#This Row],[Nima.مقدار]]=0,"",Table_Merge1[[#This Row],[LME Zinc stock]]*Table_Merge1[[#This Row],[Nima.مقدار]]),"")</f>
        <v>61037820000</v>
      </c>
      <c r="AQ1370" s="287">
        <f>IFERROR(IF(Table_Merge1[[#This Row],[LME Zinc 3-month]]*Table_Merge1[[#This Row],[Nima.مقدار]]=0,"",Table_Merge1[[#This Row],[LME Zinc 3-month]]*Table_Merge1[[#This Row],[Nima.مقدار]]),"")</f>
        <v>109556000</v>
      </c>
      <c r="AR1370" s="288" t="str">
        <f>IFERROR(IF(Table_Merge1[[#This Row],[LME Zinc stock]]*Table_Merge1[[#This Row],[Azad.Sell]]=0,"",Table_Merge1[[#This Row],[LME Zinc stock]]*Table_Merge1[[#This Row],[Azad.Sell]]),"")</f>
        <v/>
      </c>
      <c r="AS1370" s="288" t="str">
        <f>IFERROR(IF(Table_Merge1[[#This Row],[LME Zinc 3-month]]*Table_Merge1[[#This Row],[Azad.Sell]]=0,"",Table_Merge1[[#This Row],[LME Zinc 3-month]]*Table_Merge1[[#This Row],[Azad.Sell]]),"")</f>
        <v/>
      </c>
      <c r="AT1370"/>
    </row>
    <row r="1371" spans="1:46" x14ac:dyDescent="0.25">
      <c r="A1371" s="258">
        <v>42719</v>
      </c>
      <c r="B13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1395.09.25</v>
      </c>
      <c r="C1371" s="195">
        <f t="shared" ca="1" si="57"/>
        <v>1395</v>
      </c>
      <c r="D13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71" s="195">
        <f>_xlfn.NUMBERVALUE(RIGHT(Table11[[#This Row],[تاریخ شمسی]],2))</f>
        <v>25</v>
      </c>
      <c r="F13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09-25</v>
      </c>
      <c r="G1371" s="195" t="s">
        <v>1522</v>
      </c>
      <c r="L1371" s="259">
        <v>42719</v>
      </c>
      <c r="M1371">
        <v>39186</v>
      </c>
      <c r="O1371" s="284">
        <f>IFERROR(DATE(Table7[[#This Row],[year]],MONTH(DATEVALUE(Table7[[#This Row],[month]]&amp;"1")),Table7[[#This Row],[day]]),"")</f>
        <v>43108</v>
      </c>
      <c r="P1371" s="195" t="s">
        <v>4796</v>
      </c>
      <c r="Q1371" s="195">
        <v>2018</v>
      </c>
      <c r="R1371" s="195" t="s">
        <v>3431</v>
      </c>
      <c r="S1371" s="195">
        <v>8</v>
      </c>
      <c r="T1371" s="195">
        <v>1318.8</v>
      </c>
      <c r="U1371" s="195">
        <v>2254</v>
      </c>
      <c r="V1371" s="195">
        <v>1091850</v>
      </c>
      <c r="X1371" s="260">
        <v>43186</v>
      </c>
      <c r="Y1371" t="s">
        <v>8345</v>
      </c>
      <c r="Z1371" s="260">
        <v>6</v>
      </c>
      <c r="AA1371">
        <v>1397</v>
      </c>
      <c r="AB1371" s="260" t="str">
        <f ca="1">IFERROR(IFERROR(VLOOKUP(Table_Merge1[[#This Row],[Column1]],Table11[#All],2,FALSE),LEFT(AB1372,8)&amp;IF(LEN((RIGHT(AB1372,2)+1))&lt;2,"0"&amp;(RIGHT(AB1372,2)+1),(RIGHT(AB1372,2)-1))),"")</f>
        <v>1397.01.07</v>
      </c>
      <c r="AC1371" s="259" t="str">
        <f ca="1">LEFT(Table_Merge1[[#This Row],[Column2]],4)</f>
        <v>1397</v>
      </c>
      <c r="AD1371" s="259" t="str">
        <f ca="1">RIGHT(LEFT(Table_Merge1[[#This Row],[Column2]],7),2)</f>
        <v>01</v>
      </c>
      <c r="AE1371" s="259" t="str">
        <f ca="1">RIGHT(Table_Merge1[[#This Row],[Column2]],2)</f>
        <v>07</v>
      </c>
      <c r="AF1371">
        <v>1</v>
      </c>
      <c r="AG1371">
        <v>7</v>
      </c>
      <c r="AH1371" s="260">
        <v>2018</v>
      </c>
      <c r="AI1371" t="s">
        <v>3435</v>
      </c>
      <c r="AJ1371" s="260">
        <v>27</v>
      </c>
      <c r="AK1371">
        <v>1350.65</v>
      </c>
      <c r="AL1371">
        <v>2175</v>
      </c>
      <c r="AM1371">
        <v>1249575</v>
      </c>
      <c r="AO1371">
        <v>48768</v>
      </c>
      <c r="AP1371" s="287">
        <f>IFERROR(IF(Table_Merge1[[#This Row],[LME Zinc stock]]*Table_Merge1[[#This Row],[Nima.مقدار]]=0,"",Table_Merge1[[#This Row],[LME Zinc stock]]*Table_Merge1[[#This Row],[Nima.مقدار]]),"")</f>
        <v>60939273600</v>
      </c>
      <c r="AQ1371" s="287">
        <f>IFERROR(IF(Table_Merge1[[#This Row],[LME Zinc 3-month]]*Table_Merge1[[#This Row],[Nima.مقدار]]=0,"",Table_Merge1[[#This Row],[LME Zinc 3-month]]*Table_Merge1[[#This Row],[Nima.مقدار]]),"")</f>
        <v>106070400</v>
      </c>
      <c r="AR1371" s="288" t="str">
        <f>IFERROR(IF(Table_Merge1[[#This Row],[LME Zinc stock]]*Table_Merge1[[#This Row],[Azad.Sell]]=0,"",Table_Merge1[[#This Row],[LME Zinc stock]]*Table_Merge1[[#This Row],[Azad.Sell]]),"")</f>
        <v/>
      </c>
      <c r="AS1371" s="288" t="str">
        <f>IFERROR(IF(Table_Merge1[[#This Row],[LME Zinc 3-month]]*Table_Merge1[[#This Row],[Azad.Sell]]=0,"",Table_Merge1[[#This Row],[LME Zinc 3-month]]*Table_Merge1[[#This Row],[Azad.Sell]]),"")</f>
        <v/>
      </c>
      <c r="AT1371"/>
    </row>
    <row r="1372" spans="1:46" x14ac:dyDescent="0.25">
      <c r="A1372" s="258">
        <v>42722</v>
      </c>
      <c r="B13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1395.09.28</v>
      </c>
      <c r="C1372" s="195">
        <f t="shared" ca="1" si="57"/>
        <v>1395</v>
      </c>
      <c r="D13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72" s="195">
        <f>_xlfn.NUMBERVALUE(RIGHT(Table11[[#This Row],[تاریخ شمسی]],2))</f>
        <v>28</v>
      </c>
      <c r="F13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09-28</v>
      </c>
      <c r="G1372" s="195" t="s">
        <v>1523</v>
      </c>
      <c r="L1372" s="259">
        <v>42722</v>
      </c>
      <c r="M1372">
        <v>39196</v>
      </c>
      <c r="O1372" s="283">
        <f>IFERROR(DATE(Table7[[#This Row],[year]],MONTH(DATEVALUE(Table7[[#This Row],[month]]&amp;"1")),Table7[[#This Row],[day]]),"")</f>
        <v>43105</v>
      </c>
      <c r="P1372" s="257" t="s">
        <v>4797</v>
      </c>
      <c r="Q1372" s="257">
        <v>2018</v>
      </c>
      <c r="R1372" s="257" t="s">
        <v>3431</v>
      </c>
      <c r="S1372" s="257">
        <v>5</v>
      </c>
      <c r="T1372" s="257">
        <v>1317.9</v>
      </c>
      <c r="U1372" s="257">
        <v>2218.5</v>
      </c>
      <c r="V1372" s="257">
        <v>1090875</v>
      </c>
      <c r="X1372" s="260">
        <v>43185</v>
      </c>
      <c r="Y1372" t="s">
        <v>8344</v>
      </c>
      <c r="Z1372" s="260">
        <v>6</v>
      </c>
      <c r="AA1372">
        <v>1397</v>
      </c>
      <c r="AB1372" s="260" t="str">
        <f ca="1">IFERROR(IFERROR(VLOOKUP(Table_Merge1[[#This Row],[Column1]],Table11[#All],2,FALSE),LEFT(AB1373,8)&amp;IF(LEN((RIGHT(AB1373,2)+1))&lt;2,"0"&amp;(RIGHT(AB1373,2)+1),(RIGHT(AB1373,2)-1))),"")</f>
        <v>1397.01.06</v>
      </c>
      <c r="AC1372" s="259" t="str">
        <f ca="1">LEFT(Table_Merge1[[#This Row],[Column2]],4)</f>
        <v>1397</v>
      </c>
      <c r="AD1372" s="259" t="str">
        <f ca="1">RIGHT(LEFT(Table_Merge1[[#This Row],[Column2]],7),2)</f>
        <v>01</v>
      </c>
      <c r="AE1372" s="259" t="str">
        <f ca="1">RIGHT(Table_Merge1[[#This Row],[Column2]],2)</f>
        <v>06</v>
      </c>
      <c r="AF1372">
        <v>1</v>
      </c>
      <c r="AG1372">
        <v>6</v>
      </c>
      <c r="AH1372" s="260">
        <v>2018</v>
      </c>
      <c r="AI1372" t="s">
        <v>3435</v>
      </c>
      <c r="AJ1372" s="260">
        <v>26</v>
      </c>
      <c r="AK1372">
        <v>1348.4</v>
      </c>
      <c r="AL1372">
        <v>2122</v>
      </c>
      <c r="AM1372">
        <v>1254125</v>
      </c>
      <c r="AO1372">
        <v>48619</v>
      </c>
      <c r="AP1372" s="287">
        <f>IFERROR(IF(Table_Merge1[[#This Row],[LME Zinc stock]]*Table_Merge1[[#This Row],[Nima.مقدار]]=0,"",Table_Merge1[[#This Row],[LME Zinc stock]]*Table_Merge1[[#This Row],[Nima.مقدار]]),"")</f>
        <v>60974303375</v>
      </c>
      <c r="AQ1372" s="287">
        <f>IFERROR(IF(Table_Merge1[[#This Row],[LME Zinc 3-month]]*Table_Merge1[[#This Row],[Nima.مقدار]]=0,"",Table_Merge1[[#This Row],[LME Zinc 3-month]]*Table_Merge1[[#This Row],[Nima.مقدار]]),"")</f>
        <v>103169518</v>
      </c>
      <c r="AR1372" s="288" t="str">
        <f>IFERROR(IF(Table_Merge1[[#This Row],[LME Zinc stock]]*Table_Merge1[[#This Row],[Azad.Sell]]=0,"",Table_Merge1[[#This Row],[LME Zinc stock]]*Table_Merge1[[#This Row],[Azad.Sell]]),"")</f>
        <v/>
      </c>
      <c r="AS1372" s="288" t="str">
        <f>IFERROR(IF(Table_Merge1[[#This Row],[LME Zinc 3-month]]*Table_Merge1[[#This Row],[Azad.Sell]]=0,"",Table_Merge1[[#This Row],[LME Zinc 3-month]]*Table_Merge1[[#This Row],[Azad.Sell]]),"")</f>
        <v/>
      </c>
      <c r="AT1372"/>
    </row>
    <row r="1373" spans="1:46" x14ac:dyDescent="0.25">
      <c r="A1373" s="258">
        <v>42723</v>
      </c>
      <c r="B13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1395.09.29</v>
      </c>
      <c r="C1373" s="195">
        <f t="shared" ca="1" si="57"/>
        <v>1395</v>
      </c>
      <c r="D13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73" s="195">
        <f>_xlfn.NUMBERVALUE(RIGHT(Table11[[#This Row],[تاریخ شمسی]],2))</f>
        <v>29</v>
      </c>
      <c r="F13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09-29</v>
      </c>
      <c r="G1373" s="195" t="s">
        <v>1524</v>
      </c>
      <c r="L1373" s="259">
        <v>42723</v>
      </c>
      <c r="M1373">
        <v>39118</v>
      </c>
      <c r="O1373" s="284">
        <f>IFERROR(DATE(Table7[[#This Row],[year]],MONTH(DATEVALUE(Table7[[#This Row],[month]]&amp;"1")),Table7[[#This Row],[day]]),"")</f>
        <v>43104</v>
      </c>
      <c r="P1373" s="195" t="s">
        <v>4798</v>
      </c>
      <c r="Q1373" s="195">
        <v>2018</v>
      </c>
      <c r="R1373" s="195" t="s">
        <v>3431</v>
      </c>
      <c r="S1373" s="195">
        <v>4</v>
      </c>
      <c r="T1373" s="195">
        <v>1313.7</v>
      </c>
      <c r="U1373" s="195">
        <v>2194</v>
      </c>
      <c r="V1373" s="195">
        <v>1088725</v>
      </c>
      <c r="X1373" s="260">
        <v>43182</v>
      </c>
      <c r="Z1373" s="260">
        <v>6</v>
      </c>
      <c r="AB1373" s="260" t="str">
        <f ca="1">IFERROR(IFERROR(VLOOKUP(Table_Merge1[[#This Row],[Column1]],Table11[#All],2,FALSE),LEFT(AB1374,8)&amp;IF(LEN((RIGHT(AB1374,2)+1))&lt;2,"0"&amp;(RIGHT(AB1374,2)+1),(RIGHT(AB1374,2)-1))),"")</f>
        <v>1396.12.24</v>
      </c>
      <c r="AC1373" s="259" t="str">
        <f ca="1">LEFT(Table_Merge1[[#This Row],[Column2]],4)</f>
        <v>1396</v>
      </c>
      <c r="AD1373" s="259" t="str">
        <f ca="1">RIGHT(LEFT(Table_Merge1[[#This Row],[Column2]],7),2)</f>
        <v>12</v>
      </c>
      <c r="AE1373" s="259" t="str">
        <f ca="1">RIGHT(Table_Merge1[[#This Row],[Column2]],2)</f>
        <v>24</v>
      </c>
      <c r="AH1373" s="260">
        <v>2018</v>
      </c>
      <c r="AI1373" t="s">
        <v>3435</v>
      </c>
      <c r="AJ1373" s="260">
        <v>23</v>
      </c>
      <c r="AK1373">
        <v>1342.35</v>
      </c>
      <c r="AL1373">
        <v>1988</v>
      </c>
      <c r="AM1373">
        <v>1260900</v>
      </c>
      <c r="AP1373" s="287" t="str">
        <f>IFERROR(IF(Table_Merge1[[#This Row],[LME Zinc stock]]*Table_Merge1[[#This Row],[Nima.مقدار]]=0,"",Table_Merge1[[#This Row],[LME Zinc stock]]*Table_Merge1[[#This Row],[Nima.مقدار]]),"")</f>
        <v/>
      </c>
      <c r="AQ1373" s="287" t="str">
        <f>IFERROR(IF(Table_Merge1[[#This Row],[LME Zinc 3-month]]*Table_Merge1[[#This Row],[Nima.مقدار]]=0,"",Table_Merge1[[#This Row],[LME Zinc 3-month]]*Table_Merge1[[#This Row],[Nima.مقدار]]),"")</f>
        <v/>
      </c>
      <c r="AR1373" s="288" t="str">
        <f>IFERROR(IF(Table_Merge1[[#This Row],[LME Zinc stock]]*Table_Merge1[[#This Row],[Azad.Sell]]=0,"",Table_Merge1[[#This Row],[LME Zinc stock]]*Table_Merge1[[#This Row],[Azad.Sell]]),"")</f>
        <v/>
      </c>
      <c r="AS1373" s="288" t="str">
        <f>IFERROR(IF(Table_Merge1[[#This Row],[LME Zinc 3-month]]*Table_Merge1[[#This Row],[Azad.Sell]]=0,"",Table_Merge1[[#This Row],[LME Zinc 3-month]]*Table_Merge1[[#This Row],[Azad.Sell]]),"")</f>
        <v/>
      </c>
      <c r="AT1373"/>
    </row>
    <row r="1374" spans="1:46" x14ac:dyDescent="0.25">
      <c r="A1374" s="258">
        <v>42724</v>
      </c>
      <c r="B13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1395.09.30</v>
      </c>
      <c r="C1374" s="195">
        <f t="shared" ca="1" si="57"/>
        <v>1395</v>
      </c>
      <c r="D13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374" s="195">
        <f>_xlfn.NUMBERVALUE(RIGHT(Table11[[#This Row],[تاریخ شمسی]],2))</f>
        <v>30</v>
      </c>
      <c r="F13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09-30</v>
      </c>
      <c r="G1374" s="195" t="s">
        <v>1525</v>
      </c>
      <c r="L1374" s="259">
        <v>42724</v>
      </c>
      <c r="M1374">
        <v>39438</v>
      </c>
      <c r="O1374" s="283">
        <f>IFERROR(DATE(Table7[[#This Row],[year]],MONTH(DATEVALUE(Table7[[#This Row],[month]]&amp;"1")),Table7[[#This Row],[day]]),"")</f>
        <v>43103</v>
      </c>
      <c r="P1374" s="257" t="s">
        <v>4799</v>
      </c>
      <c r="Q1374" s="257">
        <v>2018</v>
      </c>
      <c r="R1374" s="257" t="s">
        <v>3431</v>
      </c>
      <c r="S1374" s="257">
        <v>3</v>
      </c>
      <c r="T1374" s="257">
        <v>1314.6</v>
      </c>
      <c r="U1374" s="257">
        <v>2181.5</v>
      </c>
      <c r="V1374" s="257">
        <v>1083800</v>
      </c>
      <c r="X1374" s="260">
        <v>43181</v>
      </c>
      <c r="Z1374" s="260">
        <v>6</v>
      </c>
      <c r="AB1374" s="260" t="str">
        <f ca="1">IFERROR(IFERROR(VLOOKUP(Table_Merge1[[#This Row],[Column1]],Table11[#All],2,FALSE),LEFT(AB1375,8)&amp;IF(LEN((RIGHT(AB1375,2)+1))&lt;2,"0"&amp;(RIGHT(AB1375,2)+1),(RIGHT(AB1375,2)-1))),"")</f>
        <v>1396.12.25</v>
      </c>
      <c r="AC1374" s="259" t="str">
        <f ca="1">LEFT(Table_Merge1[[#This Row],[Column2]],4)</f>
        <v>1396</v>
      </c>
      <c r="AD1374" s="259" t="str">
        <f ca="1">RIGHT(LEFT(Table_Merge1[[#This Row],[Column2]],7),2)</f>
        <v>12</v>
      </c>
      <c r="AE1374" s="259" t="str">
        <f ca="1">RIGHT(Table_Merge1[[#This Row],[Column2]],2)</f>
        <v>25</v>
      </c>
      <c r="AH1374" s="260">
        <v>2018</v>
      </c>
      <c r="AI1374" t="s">
        <v>3435</v>
      </c>
      <c r="AJ1374" s="260">
        <v>22</v>
      </c>
      <c r="AK1374">
        <v>1328.85</v>
      </c>
      <c r="AL1374">
        <v>1990</v>
      </c>
      <c r="AM1374">
        <v>1265350</v>
      </c>
      <c r="AP1374" s="287" t="str">
        <f>IFERROR(IF(Table_Merge1[[#This Row],[LME Zinc stock]]*Table_Merge1[[#This Row],[Nima.مقدار]]=0,"",Table_Merge1[[#This Row],[LME Zinc stock]]*Table_Merge1[[#This Row],[Nima.مقدار]]),"")</f>
        <v/>
      </c>
      <c r="AQ1374" s="287" t="str">
        <f>IFERROR(IF(Table_Merge1[[#This Row],[LME Zinc 3-month]]*Table_Merge1[[#This Row],[Nima.مقدار]]=0,"",Table_Merge1[[#This Row],[LME Zinc 3-month]]*Table_Merge1[[#This Row],[Nima.مقدار]]),"")</f>
        <v/>
      </c>
      <c r="AR1374" s="288" t="str">
        <f>IFERROR(IF(Table_Merge1[[#This Row],[LME Zinc stock]]*Table_Merge1[[#This Row],[Azad.Sell]]=0,"",Table_Merge1[[#This Row],[LME Zinc stock]]*Table_Merge1[[#This Row],[Azad.Sell]]),"")</f>
        <v/>
      </c>
      <c r="AS1374" s="288" t="str">
        <f>IFERROR(IF(Table_Merge1[[#This Row],[LME Zinc 3-month]]*Table_Merge1[[#This Row],[Azad.Sell]]=0,"",Table_Merge1[[#This Row],[LME Zinc 3-month]]*Table_Merge1[[#This Row],[Azad.Sell]]),"")</f>
        <v/>
      </c>
      <c r="AT1374"/>
    </row>
    <row r="1375" spans="1:46" x14ac:dyDescent="0.25">
      <c r="A1375" s="258">
        <v>42725</v>
      </c>
      <c r="B13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1395.10.01</v>
      </c>
      <c r="C1375" s="195">
        <f t="shared" ca="1" si="57"/>
        <v>1395</v>
      </c>
      <c r="D13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75" s="195">
        <f>_xlfn.NUMBERVALUE(RIGHT(Table11[[#This Row],[تاریخ شمسی]],2))</f>
        <v>1</v>
      </c>
      <c r="F13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10-01</v>
      </c>
      <c r="G1375" s="195" t="s">
        <v>1526</v>
      </c>
      <c r="L1375" s="259">
        <v>42725</v>
      </c>
      <c r="M1375">
        <v>39758</v>
      </c>
      <c r="O1375" s="284">
        <f>IFERROR(DATE(Table7[[#This Row],[year]],MONTH(DATEVALUE(Table7[[#This Row],[month]]&amp;"1")),Table7[[#This Row],[day]]),"")</f>
        <v>43102</v>
      </c>
      <c r="P1375" s="195" t="s">
        <v>4800</v>
      </c>
      <c r="Q1375" s="195">
        <v>2018</v>
      </c>
      <c r="R1375" s="195" t="s">
        <v>3431</v>
      </c>
      <c r="S1375" s="195">
        <v>2</v>
      </c>
      <c r="T1375" s="195">
        <v>1312.8</v>
      </c>
      <c r="U1375" s="195">
        <v>2231.5</v>
      </c>
      <c r="V1375" s="195">
        <v>1084450</v>
      </c>
      <c r="X1375" s="260">
        <v>43180</v>
      </c>
      <c r="Z1375" s="260">
        <v>7</v>
      </c>
      <c r="AB1375" s="260" t="str">
        <f ca="1">IFERROR(IFERROR(VLOOKUP(Table_Merge1[[#This Row],[Column1]],Table11[#All],2,FALSE),LEFT(AB1376,8)&amp;IF(LEN((RIGHT(AB1376,2)+1))&lt;2,"0"&amp;(RIGHT(AB1376,2)+1),(RIGHT(AB1376,2)-1))),"")</f>
        <v>1396.12.26</v>
      </c>
      <c r="AC1375" s="259" t="str">
        <f ca="1">LEFT(Table_Merge1[[#This Row],[Column2]],4)</f>
        <v>1396</v>
      </c>
      <c r="AD1375" s="259" t="str">
        <f ca="1">RIGHT(LEFT(Table_Merge1[[#This Row],[Column2]],7),2)</f>
        <v>12</v>
      </c>
      <c r="AE1375" s="259" t="str">
        <f ca="1">RIGHT(Table_Merge1[[#This Row],[Column2]],2)</f>
        <v>26</v>
      </c>
      <c r="AH1375" s="260">
        <v>2018</v>
      </c>
      <c r="AI1375" t="s">
        <v>3435</v>
      </c>
      <c r="AJ1375" s="260">
        <v>21</v>
      </c>
      <c r="AK1375">
        <v>1316.35</v>
      </c>
      <c r="AL1375">
        <v>1990</v>
      </c>
      <c r="AM1375">
        <v>1270350</v>
      </c>
      <c r="AP1375" s="287" t="str">
        <f>IFERROR(IF(Table_Merge1[[#This Row],[LME Zinc stock]]*Table_Merge1[[#This Row],[Nima.مقدار]]=0,"",Table_Merge1[[#This Row],[LME Zinc stock]]*Table_Merge1[[#This Row],[Nima.مقدار]]),"")</f>
        <v/>
      </c>
      <c r="AQ1375" s="287" t="str">
        <f>IFERROR(IF(Table_Merge1[[#This Row],[LME Zinc 3-month]]*Table_Merge1[[#This Row],[Nima.مقدار]]=0,"",Table_Merge1[[#This Row],[LME Zinc 3-month]]*Table_Merge1[[#This Row],[Nima.مقدار]]),"")</f>
        <v/>
      </c>
      <c r="AR1375" s="288" t="str">
        <f>IFERROR(IF(Table_Merge1[[#This Row],[LME Zinc stock]]*Table_Merge1[[#This Row],[Azad.Sell]]=0,"",Table_Merge1[[#This Row],[LME Zinc stock]]*Table_Merge1[[#This Row],[Azad.Sell]]),"")</f>
        <v/>
      </c>
      <c r="AS1375" s="288" t="str">
        <f>IFERROR(IF(Table_Merge1[[#This Row],[LME Zinc 3-month]]*Table_Merge1[[#This Row],[Azad.Sell]]=0,"",Table_Merge1[[#This Row],[LME Zinc 3-month]]*Table_Merge1[[#This Row],[Azad.Sell]]),"")</f>
        <v/>
      </c>
      <c r="AT1375"/>
    </row>
    <row r="1376" spans="1:46" x14ac:dyDescent="0.25">
      <c r="A1376" s="258">
        <v>42726</v>
      </c>
      <c r="B13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1395.10.02</v>
      </c>
      <c r="C1376" s="195">
        <f t="shared" ca="1" si="57"/>
        <v>1395</v>
      </c>
      <c r="D13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76" s="195">
        <f>_xlfn.NUMBERVALUE(RIGHT(Table11[[#This Row],[تاریخ شمسی]],2))</f>
        <v>2</v>
      </c>
      <c r="F13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10-02</v>
      </c>
      <c r="G1376" s="195" t="s">
        <v>1527</v>
      </c>
      <c r="L1376" s="259">
        <v>42726</v>
      </c>
      <c r="M1376">
        <v>39809</v>
      </c>
      <c r="O1376" s="283">
        <f>IFERROR(DATE(Table7[[#This Row],[year]],MONTH(DATEVALUE(Table7[[#This Row],[month]]&amp;"1")),Table7[[#This Row],[day]]),"")</f>
        <v>43098</v>
      </c>
      <c r="P1376" s="257" t="s">
        <v>4801</v>
      </c>
      <c r="Q1376" s="257">
        <v>2017</v>
      </c>
      <c r="R1376" s="257" t="s">
        <v>3452</v>
      </c>
      <c r="S1376" s="257">
        <v>29</v>
      </c>
      <c r="T1376" s="257">
        <v>1296.5</v>
      </c>
      <c r="U1376" s="257">
        <v>2245</v>
      </c>
      <c r="V1376" s="257">
        <v>1101325</v>
      </c>
      <c r="X1376" s="260">
        <v>43179</v>
      </c>
      <c r="Z1376" s="260">
        <v>7</v>
      </c>
      <c r="AB1376" s="260" t="str">
        <f ca="1">IFERROR(IFERROR(VLOOKUP(Table_Merge1[[#This Row],[Column1]],Table11[#All],2,FALSE),LEFT(AB1377,8)&amp;IF(LEN((RIGHT(AB1377,2)+1))&lt;2,"0"&amp;(RIGHT(AB1377,2)+1),(RIGHT(AB1377,2)-1))),"")</f>
        <v>1396.12.27</v>
      </c>
      <c r="AC1376" s="259" t="str">
        <f ca="1">LEFT(Table_Merge1[[#This Row],[Column2]],4)</f>
        <v>1396</v>
      </c>
      <c r="AD1376" s="259" t="str">
        <f ca="1">RIGHT(LEFT(Table_Merge1[[#This Row],[Column2]],7),2)</f>
        <v>12</v>
      </c>
      <c r="AE1376" s="259" t="str">
        <f ca="1">RIGHT(Table_Merge1[[#This Row],[Column2]],2)</f>
        <v>27</v>
      </c>
      <c r="AH1376" s="260">
        <v>2018</v>
      </c>
      <c r="AI1376" t="s">
        <v>3435</v>
      </c>
      <c r="AJ1376" s="260">
        <v>20</v>
      </c>
      <c r="AK1376">
        <v>1312.75</v>
      </c>
      <c r="AL1376">
        <v>2027</v>
      </c>
      <c r="AM1376">
        <v>1281475</v>
      </c>
      <c r="AP1376" s="287" t="str">
        <f>IFERROR(IF(Table_Merge1[[#This Row],[LME Zinc stock]]*Table_Merge1[[#This Row],[Nima.مقدار]]=0,"",Table_Merge1[[#This Row],[LME Zinc stock]]*Table_Merge1[[#This Row],[Nima.مقدار]]),"")</f>
        <v/>
      </c>
      <c r="AQ1376" s="287" t="str">
        <f>IFERROR(IF(Table_Merge1[[#This Row],[LME Zinc 3-month]]*Table_Merge1[[#This Row],[Nima.مقدار]]=0,"",Table_Merge1[[#This Row],[LME Zinc 3-month]]*Table_Merge1[[#This Row],[Nima.مقدار]]),"")</f>
        <v/>
      </c>
      <c r="AR1376" s="288" t="str">
        <f>IFERROR(IF(Table_Merge1[[#This Row],[LME Zinc stock]]*Table_Merge1[[#This Row],[Azad.Sell]]=0,"",Table_Merge1[[#This Row],[LME Zinc stock]]*Table_Merge1[[#This Row],[Azad.Sell]]),"")</f>
        <v/>
      </c>
      <c r="AS1376" s="288" t="str">
        <f>IFERROR(IF(Table_Merge1[[#This Row],[LME Zinc 3-month]]*Table_Merge1[[#This Row],[Azad.Sell]]=0,"",Table_Merge1[[#This Row],[LME Zinc 3-month]]*Table_Merge1[[#This Row],[Azad.Sell]]),"")</f>
        <v/>
      </c>
      <c r="AT1376"/>
    </row>
    <row r="1377" spans="1:46" x14ac:dyDescent="0.25">
      <c r="A1377" s="258">
        <v>42728</v>
      </c>
      <c r="B13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1395.10.04</v>
      </c>
      <c r="C1377" s="195">
        <f t="shared" ca="1" si="57"/>
        <v>1395</v>
      </c>
      <c r="D13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77" s="195">
        <f>_xlfn.NUMBERVALUE(RIGHT(Table11[[#This Row],[تاریخ شمسی]],2))</f>
        <v>4</v>
      </c>
      <c r="F13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10-04</v>
      </c>
      <c r="G1377" s="195" t="s">
        <v>1528</v>
      </c>
      <c r="L1377" s="259">
        <v>42728</v>
      </c>
      <c r="M1377">
        <v>39792</v>
      </c>
      <c r="O1377" s="284">
        <f>IFERROR(DATE(Table7[[#This Row],[year]],MONTH(DATEVALUE(Table7[[#This Row],[month]]&amp;"1")),Table7[[#This Row],[day]]),"")</f>
        <v>43097</v>
      </c>
      <c r="P1377" s="195" t="s">
        <v>4802</v>
      </c>
      <c r="Q1377" s="195">
        <v>2017</v>
      </c>
      <c r="R1377" s="195" t="s">
        <v>3452</v>
      </c>
      <c r="S1377" s="195">
        <v>28</v>
      </c>
      <c r="T1377" s="195">
        <v>1291.5999999999999</v>
      </c>
      <c r="U1377" s="195">
        <v>2251.5</v>
      </c>
      <c r="V1377" s="195">
        <v>1101800</v>
      </c>
      <c r="X1377" s="260">
        <v>43178</v>
      </c>
      <c r="Y1377" t="s">
        <v>8343</v>
      </c>
      <c r="Z1377" s="260">
        <v>7</v>
      </c>
      <c r="AA1377">
        <v>1396</v>
      </c>
      <c r="AB1377" s="260" t="str">
        <f ca="1">IFERROR(IFERROR(VLOOKUP(Table_Merge1[[#This Row],[Column1]],Table11[#All],2,FALSE),LEFT(AB1378,8)&amp;IF(LEN((RIGHT(AB1378,2)+1))&lt;2,"0"&amp;(RIGHT(AB1378,2)+1),(RIGHT(AB1378,2)-1))),"")</f>
        <v>1396.12.28</v>
      </c>
      <c r="AC1377" s="259" t="str">
        <f ca="1">LEFT(Table_Merge1[[#This Row],[Column2]],4)</f>
        <v>1396</v>
      </c>
      <c r="AD1377" s="259" t="str">
        <f ca="1">RIGHT(LEFT(Table_Merge1[[#This Row],[Column2]],7),2)</f>
        <v>12</v>
      </c>
      <c r="AE1377" s="259" t="str">
        <f ca="1">RIGHT(Table_Merge1[[#This Row],[Column2]],2)</f>
        <v>28</v>
      </c>
      <c r="AF1377">
        <v>12</v>
      </c>
      <c r="AG1377">
        <v>28</v>
      </c>
      <c r="AH1377" s="260">
        <v>2018</v>
      </c>
      <c r="AI1377" t="s">
        <v>3435</v>
      </c>
      <c r="AJ1377" s="260">
        <v>19</v>
      </c>
      <c r="AK1377">
        <v>1311.7</v>
      </c>
      <c r="AL1377" t="s">
        <v>3621</v>
      </c>
      <c r="AM1377" t="s">
        <v>3621</v>
      </c>
      <c r="AO1377">
        <v>47599</v>
      </c>
      <c r="AP1377" s="287" t="str">
        <f>IFERROR(IF(Table_Merge1[[#This Row],[LME Zinc stock]]*Table_Merge1[[#This Row],[Nima.مقدار]]=0,"",Table_Merge1[[#This Row],[LME Zinc stock]]*Table_Merge1[[#This Row],[Nima.مقدار]]),"")</f>
        <v/>
      </c>
      <c r="AQ1377" s="287" t="str">
        <f>IFERROR(IF(Table_Merge1[[#This Row],[LME Zinc 3-month]]*Table_Merge1[[#This Row],[Nima.مقدار]]=0,"",Table_Merge1[[#This Row],[LME Zinc 3-month]]*Table_Merge1[[#This Row],[Nima.مقدار]]),"")</f>
        <v/>
      </c>
      <c r="AR1377" s="288" t="str">
        <f>IFERROR(IF(Table_Merge1[[#This Row],[LME Zinc stock]]*Table_Merge1[[#This Row],[Azad.Sell]]=0,"",Table_Merge1[[#This Row],[LME Zinc stock]]*Table_Merge1[[#This Row],[Azad.Sell]]),"")</f>
        <v/>
      </c>
      <c r="AS1377" s="288" t="str">
        <f>IFERROR(IF(Table_Merge1[[#This Row],[LME Zinc 3-month]]*Table_Merge1[[#This Row],[Azad.Sell]]=0,"",Table_Merge1[[#This Row],[LME Zinc 3-month]]*Table_Merge1[[#This Row],[Azad.Sell]]),"")</f>
        <v/>
      </c>
      <c r="AT1377"/>
    </row>
    <row r="1378" spans="1:46" x14ac:dyDescent="0.25">
      <c r="A1378" s="258">
        <v>42729</v>
      </c>
      <c r="B13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1395.10.05</v>
      </c>
      <c r="C1378" s="195">
        <f t="shared" ca="1" si="57"/>
        <v>1395</v>
      </c>
      <c r="D13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78" s="195">
        <f>_xlfn.NUMBERVALUE(RIGHT(Table11[[#This Row],[تاریخ شمسی]],2))</f>
        <v>5</v>
      </c>
      <c r="F13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10-05</v>
      </c>
      <c r="G1378" s="195" t="s">
        <v>1529</v>
      </c>
      <c r="L1378" s="259">
        <v>42729</v>
      </c>
      <c r="M1378">
        <v>40433</v>
      </c>
      <c r="O1378" s="283">
        <f>IFERROR(DATE(Table7[[#This Row],[year]],MONTH(DATEVALUE(Table7[[#This Row],[month]]&amp;"1")),Table7[[#This Row],[day]]),"")</f>
        <v>43096</v>
      </c>
      <c r="P1378" s="257" t="s">
        <v>4803</v>
      </c>
      <c r="Q1378" s="257">
        <v>2017</v>
      </c>
      <c r="R1378" s="257" t="s">
        <v>3452</v>
      </c>
      <c r="S1378" s="257">
        <v>27</v>
      </c>
      <c r="T1378" s="257">
        <v>1285.4000000000001</v>
      </c>
      <c r="U1378" s="257">
        <v>2268</v>
      </c>
      <c r="V1378" s="257">
        <v>1101375</v>
      </c>
      <c r="X1378" s="260">
        <v>43175</v>
      </c>
      <c r="Z1378" s="260">
        <v>7</v>
      </c>
      <c r="AB1378" s="260" t="str">
        <f ca="1">IFERROR(IFERROR(VLOOKUP(Table_Merge1[[#This Row],[Column1]],Table11[#All],2,FALSE),LEFT(AB1379,8)&amp;IF(LEN((RIGHT(AB1379,2)+1))&lt;2,"0"&amp;(RIGHT(AB1379,2)+1),(RIGHT(AB1379,2)-1))),"")</f>
        <v>1396.12.23</v>
      </c>
      <c r="AC1378" s="259" t="str">
        <f ca="1">LEFT(Table_Merge1[[#This Row],[Column2]],4)</f>
        <v>1396</v>
      </c>
      <c r="AD1378" s="259" t="str">
        <f ca="1">RIGHT(LEFT(Table_Merge1[[#This Row],[Column2]],7),2)</f>
        <v>12</v>
      </c>
      <c r="AE1378" s="259" t="str">
        <f ca="1">RIGHT(Table_Merge1[[#This Row],[Column2]],2)</f>
        <v>23</v>
      </c>
      <c r="AH1378" s="260">
        <v>2018</v>
      </c>
      <c r="AI1378" t="s">
        <v>3435</v>
      </c>
      <c r="AJ1378" s="260">
        <v>16</v>
      </c>
      <c r="AK1378">
        <v>1320.05</v>
      </c>
      <c r="AL1378">
        <v>2014</v>
      </c>
      <c r="AM1378">
        <v>1286300</v>
      </c>
      <c r="AP1378" s="287" t="str">
        <f>IFERROR(IF(Table_Merge1[[#This Row],[LME Zinc stock]]*Table_Merge1[[#This Row],[Nima.مقدار]]=0,"",Table_Merge1[[#This Row],[LME Zinc stock]]*Table_Merge1[[#This Row],[Nima.مقدار]]),"")</f>
        <v/>
      </c>
      <c r="AQ1378" s="287" t="str">
        <f>IFERROR(IF(Table_Merge1[[#This Row],[LME Zinc 3-month]]*Table_Merge1[[#This Row],[Nima.مقدار]]=0,"",Table_Merge1[[#This Row],[LME Zinc 3-month]]*Table_Merge1[[#This Row],[Nima.مقدار]]),"")</f>
        <v/>
      </c>
      <c r="AR1378" s="288" t="str">
        <f>IFERROR(IF(Table_Merge1[[#This Row],[LME Zinc stock]]*Table_Merge1[[#This Row],[Azad.Sell]]=0,"",Table_Merge1[[#This Row],[LME Zinc stock]]*Table_Merge1[[#This Row],[Azad.Sell]]),"")</f>
        <v/>
      </c>
      <c r="AS1378" s="288" t="str">
        <f>IFERROR(IF(Table_Merge1[[#This Row],[LME Zinc 3-month]]*Table_Merge1[[#This Row],[Azad.Sell]]=0,"",Table_Merge1[[#This Row],[LME Zinc 3-month]]*Table_Merge1[[#This Row],[Azad.Sell]]),"")</f>
        <v/>
      </c>
      <c r="AT1378"/>
    </row>
    <row r="1379" spans="1:46" x14ac:dyDescent="0.25">
      <c r="A1379" s="258">
        <v>42730</v>
      </c>
      <c r="B13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1395.10.06</v>
      </c>
      <c r="C1379" s="195">
        <f t="shared" ca="1" si="57"/>
        <v>1395</v>
      </c>
      <c r="D13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79" s="195">
        <f>_xlfn.NUMBERVALUE(RIGHT(Table11[[#This Row],[تاریخ شمسی]],2))</f>
        <v>6</v>
      </c>
      <c r="F13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10-06</v>
      </c>
      <c r="G1379" s="195" t="s">
        <v>1530</v>
      </c>
      <c r="L1379" s="259">
        <v>42730</v>
      </c>
      <c r="M1379">
        <v>40720</v>
      </c>
      <c r="O1379" s="284">
        <f>IFERROR(DATE(Table7[[#This Row],[year]],MONTH(DATEVALUE(Table7[[#This Row],[month]]&amp;"1")),Table7[[#This Row],[day]]),"")</f>
        <v>43091</v>
      </c>
      <c r="P1379" s="195" t="s">
        <v>4804</v>
      </c>
      <c r="Q1379" s="195">
        <v>2017</v>
      </c>
      <c r="R1379" s="195" t="s">
        <v>3452</v>
      </c>
      <c r="S1379" s="195">
        <v>22</v>
      </c>
      <c r="T1379" s="195">
        <v>1268.05</v>
      </c>
      <c r="U1379" s="195">
        <v>0</v>
      </c>
      <c r="V1379" s="195">
        <v>0</v>
      </c>
      <c r="X1379" s="260">
        <v>43174</v>
      </c>
      <c r="Y1379" t="s">
        <v>8342</v>
      </c>
      <c r="Z1379" s="260">
        <v>7</v>
      </c>
      <c r="AA1379">
        <v>1396</v>
      </c>
      <c r="AB1379" s="260" t="str">
        <f ca="1">IFERROR(IFERROR(VLOOKUP(Table_Merge1[[#This Row],[Column1]],Table11[#All],2,FALSE),LEFT(AB1380,8)&amp;IF(LEN((RIGHT(AB1380,2)+1))&lt;2,"0"&amp;(RIGHT(AB1380,2)+1),(RIGHT(AB1380,2)-1))),"")</f>
        <v>1396.12.24</v>
      </c>
      <c r="AC1379" s="259" t="str">
        <f ca="1">LEFT(Table_Merge1[[#This Row],[Column2]],4)</f>
        <v>1396</v>
      </c>
      <c r="AD1379" s="259" t="str">
        <f ca="1">RIGHT(LEFT(Table_Merge1[[#This Row],[Column2]],7),2)</f>
        <v>12</v>
      </c>
      <c r="AE1379" s="259" t="str">
        <f ca="1">RIGHT(Table_Merge1[[#This Row],[Column2]],2)</f>
        <v>24</v>
      </c>
      <c r="AF1379">
        <v>12</v>
      </c>
      <c r="AG1379">
        <v>24</v>
      </c>
      <c r="AH1379" s="260">
        <v>2018</v>
      </c>
      <c r="AI1379" t="s">
        <v>3435</v>
      </c>
      <c r="AJ1379" s="260">
        <v>15</v>
      </c>
      <c r="AK1379">
        <v>1323.35</v>
      </c>
      <c r="AL1379">
        <v>2029</v>
      </c>
      <c r="AM1379">
        <v>1261625</v>
      </c>
      <c r="AO1379">
        <v>47910</v>
      </c>
      <c r="AP1379" s="287">
        <f>IFERROR(IF(Table_Merge1[[#This Row],[LME Zinc stock]]*Table_Merge1[[#This Row],[Nima.مقدار]]=0,"",Table_Merge1[[#This Row],[LME Zinc stock]]*Table_Merge1[[#This Row],[Nima.مقدار]]),"")</f>
        <v>60444453750</v>
      </c>
      <c r="AQ1379" s="287">
        <f>IFERROR(IF(Table_Merge1[[#This Row],[LME Zinc 3-month]]*Table_Merge1[[#This Row],[Nima.مقدار]]=0,"",Table_Merge1[[#This Row],[LME Zinc 3-month]]*Table_Merge1[[#This Row],[Nima.مقدار]]),"")</f>
        <v>97209390</v>
      </c>
      <c r="AR1379" s="288" t="str">
        <f>IFERROR(IF(Table_Merge1[[#This Row],[LME Zinc stock]]*Table_Merge1[[#This Row],[Azad.Sell]]=0,"",Table_Merge1[[#This Row],[LME Zinc stock]]*Table_Merge1[[#This Row],[Azad.Sell]]),"")</f>
        <v/>
      </c>
      <c r="AS1379" s="288" t="str">
        <f>IFERROR(IF(Table_Merge1[[#This Row],[LME Zinc 3-month]]*Table_Merge1[[#This Row],[Azad.Sell]]=0,"",Table_Merge1[[#This Row],[LME Zinc 3-month]]*Table_Merge1[[#This Row],[Azad.Sell]]),"")</f>
        <v/>
      </c>
      <c r="AT1379"/>
    </row>
    <row r="1380" spans="1:46" x14ac:dyDescent="0.25">
      <c r="A1380" s="258">
        <v>42731</v>
      </c>
      <c r="B13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1395.10.07</v>
      </c>
      <c r="C1380" s="195">
        <f t="shared" ca="1" si="57"/>
        <v>1395</v>
      </c>
      <c r="D13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80" s="195">
        <f>_xlfn.NUMBERVALUE(RIGHT(Table11[[#This Row],[تاریخ شمسی]],2))</f>
        <v>7</v>
      </c>
      <c r="F13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10-07</v>
      </c>
      <c r="G1380" s="195" t="s">
        <v>1531</v>
      </c>
      <c r="L1380" s="259">
        <v>42731</v>
      </c>
      <c r="M1380">
        <v>41223</v>
      </c>
      <c r="O1380" s="283">
        <f>IFERROR(DATE(Table7[[#This Row],[year]],MONTH(DATEVALUE(Table7[[#This Row],[month]]&amp;"1")),Table7[[#This Row],[day]]),"")</f>
        <v>43090</v>
      </c>
      <c r="P1380" s="257" t="s">
        <v>4805</v>
      </c>
      <c r="Q1380" s="257">
        <v>2017</v>
      </c>
      <c r="R1380" s="257" t="s">
        <v>3452</v>
      </c>
      <c r="S1380" s="257">
        <v>21</v>
      </c>
      <c r="T1380" s="257">
        <v>1265.8499999999999</v>
      </c>
      <c r="U1380" s="257">
        <v>0</v>
      </c>
      <c r="V1380" s="257">
        <v>0</v>
      </c>
      <c r="X1380" s="260">
        <v>43173</v>
      </c>
      <c r="Y1380" t="s">
        <v>8341</v>
      </c>
      <c r="Z1380" s="260">
        <v>7</v>
      </c>
      <c r="AA1380">
        <v>1396</v>
      </c>
      <c r="AB1380" s="260" t="str">
        <f ca="1">IFERROR(IFERROR(VLOOKUP(Table_Merge1[[#This Row],[Column1]],Table11[#All],2,FALSE),LEFT(AB1381,8)&amp;IF(LEN((RIGHT(AB1381,2)+1))&lt;2,"0"&amp;(RIGHT(AB1381,2)+1),(RIGHT(AB1381,2)-1))),"")</f>
        <v>1396.12.23</v>
      </c>
      <c r="AC1380" s="259" t="str">
        <f ca="1">LEFT(Table_Merge1[[#This Row],[Column2]],4)</f>
        <v>1396</v>
      </c>
      <c r="AD1380" s="259" t="str">
        <f ca="1">RIGHT(LEFT(Table_Merge1[[#This Row],[Column2]],7),2)</f>
        <v>12</v>
      </c>
      <c r="AE1380" s="259" t="str">
        <f ca="1">RIGHT(Table_Merge1[[#This Row],[Column2]],2)</f>
        <v>23</v>
      </c>
      <c r="AF1380">
        <v>12</v>
      </c>
      <c r="AG1380">
        <v>23</v>
      </c>
      <c r="AH1380" s="260">
        <v>2018</v>
      </c>
      <c r="AI1380" t="s">
        <v>3435</v>
      </c>
      <c r="AJ1380" s="260">
        <v>14</v>
      </c>
      <c r="AK1380">
        <v>1324.95</v>
      </c>
      <c r="AL1380">
        <v>2056</v>
      </c>
      <c r="AM1380">
        <v>1268175</v>
      </c>
      <c r="AO1380">
        <v>47890</v>
      </c>
      <c r="AP1380" s="287">
        <f>IFERROR(IF(Table_Merge1[[#This Row],[LME Zinc stock]]*Table_Merge1[[#This Row],[Nima.مقدار]]=0,"",Table_Merge1[[#This Row],[LME Zinc stock]]*Table_Merge1[[#This Row],[Nima.مقدار]]),"")</f>
        <v>60732900750</v>
      </c>
      <c r="AQ1380" s="287">
        <f>IFERROR(IF(Table_Merge1[[#This Row],[LME Zinc 3-month]]*Table_Merge1[[#This Row],[Nima.مقدار]]=0,"",Table_Merge1[[#This Row],[LME Zinc 3-month]]*Table_Merge1[[#This Row],[Nima.مقدار]]),"")</f>
        <v>98461840</v>
      </c>
      <c r="AR1380" s="288" t="str">
        <f>IFERROR(IF(Table_Merge1[[#This Row],[LME Zinc stock]]*Table_Merge1[[#This Row],[Azad.Sell]]=0,"",Table_Merge1[[#This Row],[LME Zinc stock]]*Table_Merge1[[#This Row],[Azad.Sell]]),"")</f>
        <v/>
      </c>
      <c r="AS1380" s="288" t="str">
        <f>IFERROR(IF(Table_Merge1[[#This Row],[LME Zinc 3-month]]*Table_Merge1[[#This Row],[Azad.Sell]]=0,"",Table_Merge1[[#This Row],[LME Zinc 3-month]]*Table_Merge1[[#This Row],[Azad.Sell]]),"")</f>
        <v/>
      </c>
      <c r="AT1380"/>
    </row>
    <row r="1381" spans="1:46" x14ac:dyDescent="0.25">
      <c r="A1381" s="258">
        <v>42732</v>
      </c>
      <c r="B13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1395.10.08</v>
      </c>
      <c r="C1381" s="195">
        <f t="shared" ca="1" si="57"/>
        <v>1395</v>
      </c>
      <c r="D13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81" s="195">
        <f>_xlfn.NUMBERVALUE(RIGHT(Table11[[#This Row],[تاریخ شمسی]],2))</f>
        <v>8</v>
      </c>
      <c r="F13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10-08</v>
      </c>
      <c r="G1381" s="195" t="s">
        <v>1532</v>
      </c>
      <c r="L1381" s="259">
        <v>42732</v>
      </c>
      <c r="M1381">
        <v>40767</v>
      </c>
      <c r="O1381" s="284">
        <f>IFERROR(DATE(Table7[[#This Row],[year]],MONTH(DATEVALUE(Table7[[#This Row],[month]]&amp;"1")),Table7[[#This Row],[day]]),"")</f>
        <v>43089</v>
      </c>
      <c r="P1381" s="195" t="s">
        <v>4806</v>
      </c>
      <c r="Q1381" s="195">
        <v>2017</v>
      </c>
      <c r="R1381" s="195" t="s">
        <v>3452</v>
      </c>
      <c r="S1381" s="195">
        <v>20</v>
      </c>
      <c r="T1381" s="195">
        <v>1265.95</v>
      </c>
      <c r="U1381" s="195">
        <v>0</v>
      </c>
      <c r="V1381" s="195">
        <v>0</v>
      </c>
      <c r="X1381" s="260">
        <v>43172</v>
      </c>
      <c r="Y1381" t="s">
        <v>8340</v>
      </c>
      <c r="Z1381" s="260">
        <v>7</v>
      </c>
      <c r="AA1381">
        <v>1396</v>
      </c>
      <c r="AB1381" s="260" t="str">
        <f ca="1">IFERROR(IFERROR(VLOOKUP(Table_Merge1[[#This Row],[Column1]],Table11[#All],2,FALSE),LEFT(AB1382,8)&amp;IF(LEN((RIGHT(AB1382,2)+1))&lt;2,"0"&amp;(RIGHT(AB1382,2)+1),(RIGHT(AB1382,2)-1))),"")</f>
        <v>1396.12.22</v>
      </c>
      <c r="AC1381" s="259" t="str">
        <f ca="1">LEFT(Table_Merge1[[#This Row],[Column2]],4)</f>
        <v>1396</v>
      </c>
      <c r="AD1381" s="259" t="str">
        <f ca="1">RIGHT(LEFT(Table_Merge1[[#This Row],[Column2]],7),2)</f>
        <v>12</v>
      </c>
      <c r="AE1381" s="259" t="str">
        <f ca="1">RIGHT(Table_Merge1[[#This Row],[Column2]],2)</f>
        <v>22</v>
      </c>
      <c r="AF1381">
        <v>12</v>
      </c>
      <c r="AG1381">
        <v>22</v>
      </c>
      <c r="AH1381" s="260">
        <v>2018</v>
      </c>
      <c r="AI1381" t="s">
        <v>3435</v>
      </c>
      <c r="AJ1381" s="260">
        <v>13</v>
      </c>
      <c r="AK1381">
        <v>1318.7</v>
      </c>
      <c r="AL1381">
        <v>2048</v>
      </c>
      <c r="AM1381">
        <v>1273150</v>
      </c>
      <c r="AO1381">
        <v>47694</v>
      </c>
      <c r="AP1381" s="287">
        <f>IFERROR(IF(Table_Merge1[[#This Row],[LME Zinc stock]]*Table_Merge1[[#This Row],[Nima.مقدار]]=0,"",Table_Merge1[[#This Row],[LME Zinc stock]]*Table_Merge1[[#This Row],[Nima.مقدار]]),"")</f>
        <v>60721616100</v>
      </c>
      <c r="AQ1381" s="287">
        <f>IFERROR(IF(Table_Merge1[[#This Row],[LME Zinc 3-month]]*Table_Merge1[[#This Row],[Nima.مقدار]]=0,"",Table_Merge1[[#This Row],[LME Zinc 3-month]]*Table_Merge1[[#This Row],[Nima.مقدار]]),"")</f>
        <v>97677312</v>
      </c>
      <c r="AR1381" s="288" t="str">
        <f>IFERROR(IF(Table_Merge1[[#This Row],[LME Zinc stock]]*Table_Merge1[[#This Row],[Azad.Sell]]=0,"",Table_Merge1[[#This Row],[LME Zinc stock]]*Table_Merge1[[#This Row],[Azad.Sell]]),"")</f>
        <v/>
      </c>
      <c r="AS1381" s="288" t="str">
        <f>IFERROR(IF(Table_Merge1[[#This Row],[LME Zinc 3-month]]*Table_Merge1[[#This Row],[Azad.Sell]]=0,"",Table_Merge1[[#This Row],[LME Zinc 3-month]]*Table_Merge1[[#This Row],[Azad.Sell]]),"")</f>
        <v/>
      </c>
      <c r="AT1381"/>
    </row>
    <row r="1382" spans="1:46" x14ac:dyDescent="0.25">
      <c r="A1382" s="258">
        <v>42733</v>
      </c>
      <c r="B13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1395.10.09</v>
      </c>
      <c r="C1382" s="195">
        <f t="shared" ca="1" si="57"/>
        <v>1395</v>
      </c>
      <c r="D13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82" s="195">
        <f>_xlfn.NUMBERVALUE(RIGHT(Table11[[#This Row],[تاریخ شمسی]],2))</f>
        <v>9</v>
      </c>
      <c r="F13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10-09</v>
      </c>
      <c r="G1382" s="195" t="s">
        <v>1533</v>
      </c>
      <c r="L1382" s="259">
        <v>42733</v>
      </c>
      <c r="M1382">
        <v>40044</v>
      </c>
      <c r="O1382" s="283">
        <f>IFERROR(DATE(Table7[[#This Row],[year]],MONTH(DATEVALUE(Table7[[#This Row],[month]]&amp;"1")),Table7[[#This Row],[day]]),"")</f>
        <v>43088</v>
      </c>
      <c r="P1382" s="257" t="s">
        <v>4807</v>
      </c>
      <c r="Q1382" s="257">
        <v>2017</v>
      </c>
      <c r="R1382" s="257" t="s">
        <v>3452</v>
      </c>
      <c r="S1382" s="257">
        <v>19</v>
      </c>
      <c r="T1382" s="257">
        <v>1263.0999999999999</v>
      </c>
      <c r="U1382" s="257">
        <v>0</v>
      </c>
      <c r="V1382" s="257">
        <v>0</v>
      </c>
      <c r="X1382" s="260">
        <v>43171</v>
      </c>
      <c r="Y1382" t="s">
        <v>8339</v>
      </c>
      <c r="Z1382" s="260">
        <v>7</v>
      </c>
      <c r="AA1382">
        <v>1396</v>
      </c>
      <c r="AB1382" s="260" t="str">
        <f ca="1">IFERROR(IFERROR(VLOOKUP(Table_Merge1[[#This Row],[Column1]],Table11[#All],2,FALSE),LEFT(AB1383,8)&amp;IF(LEN((RIGHT(AB1383,2)+1))&lt;2,"0"&amp;(RIGHT(AB1383,2)+1),(RIGHT(AB1383,2)-1))),"")</f>
        <v>1396.12.21</v>
      </c>
      <c r="AC1382" s="259" t="str">
        <f ca="1">LEFT(Table_Merge1[[#This Row],[Column2]],4)</f>
        <v>1396</v>
      </c>
      <c r="AD1382" s="259" t="str">
        <f ca="1">RIGHT(LEFT(Table_Merge1[[#This Row],[Column2]],7),2)</f>
        <v>12</v>
      </c>
      <c r="AE1382" s="259" t="str">
        <f ca="1">RIGHT(Table_Merge1[[#This Row],[Column2]],2)</f>
        <v>21</v>
      </c>
      <c r="AF1382">
        <v>12</v>
      </c>
      <c r="AG1382">
        <v>21</v>
      </c>
      <c r="AH1382" s="260">
        <v>2018</v>
      </c>
      <c r="AI1382" t="s">
        <v>3435</v>
      </c>
      <c r="AJ1382" s="260">
        <v>12</v>
      </c>
      <c r="AK1382">
        <v>1317.25</v>
      </c>
      <c r="AL1382">
        <v>2072</v>
      </c>
      <c r="AM1382">
        <v>1276375</v>
      </c>
      <c r="AO1382">
        <v>47797</v>
      </c>
      <c r="AP1382" s="287">
        <f>IFERROR(IF(Table_Merge1[[#This Row],[LME Zinc stock]]*Table_Merge1[[#This Row],[Nima.مقدار]]=0,"",Table_Merge1[[#This Row],[LME Zinc stock]]*Table_Merge1[[#This Row],[Nima.مقدار]]),"")</f>
        <v>61006895875</v>
      </c>
      <c r="AQ1382" s="287">
        <f>IFERROR(IF(Table_Merge1[[#This Row],[LME Zinc 3-month]]*Table_Merge1[[#This Row],[Nima.مقدار]]=0,"",Table_Merge1[[#This Row],[LME Zinc 3-month]]*Table_Merge1[[#This Row],[Nima.مقدار]]),"")</f>
        <v>99035384</v>
      </c>
      <c r="AR1382" s="288" t="str">
        <f>IFERROR(IF(Table_Merge1[[#This Row],[LME Zinc stock]]*Table_Merge1[[#This Row],[Azad.Sell]]=0,"",Table_Merge1[[#This Row],[LME Zinc stock]]*Table_Merge1[[#This Row],[Azad.Sell]]),"")</f>
        <v/>
      </c>
      <c r="AS1382" s="288" t="str">
        <f>IFERROR(IF(Table_Merge1[[#This Row],[LME Zinc 3-month]]*Table_Merge1[[#This Row],[Azad.Sell]]=0,"",Table_Merge1[[#This Row],[LME Zinc 3-month]]*Table_Merge1[[#This Row],[Azad.Sell]]),"")</f>
        <v/>
      </c>
      <c r="AT1382"/>
    </row>
    <row r="1383" spans="1:46" x14ac:dyDescent="0.25">
      <c r="A1383" s="258">
        <v>42735</v>
      </c>
      <c r="B13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1395.10.11</v>
      </c>
      <c r="C1383" s="195">
        <f t="shared" ca="1" si="57"/>
        <v>1395</v>
      </c>
      <c r="D13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83" s="195">
        <f>_xlfn.NUMBERVALUE(RIGHT(Table11[[#This Row],[تاریخ شمسی]],2))</f>
        <v>11</v>
      </c>
      <c r="F13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10-11</v>
      </c>
      <c r="G1383" s="195" t="s">
        <v>1534</v>
      </c>
      <c r="L1383" s="259">
        <v>42735</v>
      </c>
      <c r="M1383">
        <v>39544</v>
      </c>
      <c r="O1383" s="284">
        <f>IFERROR(DATE(Table7[[#This Row],[year]],MONTH(DATEVALUE(Table7[[#This Row],[month]]&amp;"1")),Table7[[#This Row],[day]]),"")</f>
        <v>43087</v>
      </c>
      <c r="P1383" s="195" t="s">
        <v>4808</v>
      </c>
      <c r="Q1383" s="195">
        <v>2017</v>
      </c>
      <c r="R1383" s="195" t="s">
        <v>3452</v>
      </c>
      <c r="S1383" s="195">
        <v>18</v>
      </c>
      <c r="T1383" s="195">
        <v>1258.6500000000001</v>
      </c>
      <c r="U1383" s="195">
        <v>0</v>
      </c>
      <c r="V1383" s="195">
        <v>0</v>
      </c>
      <c r="X1383" s="260">
        <v>43168</v>
      </c>
      <c r="Z1383" s="260">
        <v>7</v>
      </c>
      <c r="AB1383" s="260" t="str">
        <f ca="1">IFERROR(IFERROR(VLOOKUP(Table_Merge1[[#This Row],[Column1]],Table11[#All],2,FALSE),LEFT(AB1384,8)&amp;IF(LEN((RIGHT(AB1384,2)+1))&lt;2,"0"&amp;(RIGHT(AB1384,2)+1),(RIGHT(AB1384,2)-1))),"")</f>
        <v>1396.12.16</v>
      </c>
      <c r="AC1383" s="259" t="str">
        <f ca="1">LEFT(Table_Merge1[[#This Row],[Column2]],4)</f>
        <v>1396</v>
      </c>
      <c r="AD1383" s="259" t="str">
        <f ca="1">RIGHT(LEFT(Table_Merge1[[#This Row],[Column2]],7),2)</f>
        <v>12</v>
      </c>
      <c r="AE1383" s="259" t="str">
        <f ca="1">RIGHT(Table_Merge1[[#This Row],[Column2]],2)</f>
        <v>16</v>
      </c>
      <c r="AH1383" s="260">
        <v>2018</v>
      </c>
      <c r="AI1383" t="s">
        <v>3435</v>
      </c>
      <c r="AJ1383" s="260">
        <v>9</v>
      </c>
      <c r="AK1383">
        <v>1319.35</v>
      </c>
      <c r="AL1383">
        <v>2079</v>
      </c>
      <c r="AM1383">
        <v>1279025</v>
      </c>
      <c r="AP1383" s="287" t="str">
        <f>IFERROR(IF(Table_Merge1[[#This Row],[LME Zinc stock]]*Table_Merge1[[#This Row],[Nima.مقدار]]=0,"",Table_Merge1[[#This Row],[LME Zinc stock]]*Table_Merge1[[#This Row],[Nima.مقدار]]),"")</f>
        <v/>
      </c>
      <c r="AQ1383" s="287" t="str">
        <f>IFERROR(IF(Table_Merge1[[#This Row],[LME Zinc 3-month]]*Table_Merge1[[#This Row],[Nima.مقدار]]=0,"",Table_Merge1[[#This Row],[LME Zinc 3-month]]*Table_Merge1[[#This Row],[Nima.مقدار]]),"")</f>
        <v/>
      </c>
      <c r="AR1383" s="288" t="str">
        <f>IFERROR(IF(Table_Merge1[[#This Row],[LME Zinc stock]]*Table_Merge1[[#This Row],[Azad.Sell]]=0,"",Table_Merge1[[#This Row],[LME Zinc stock]]*Table_Merge1[[#This Row],[Azad.Sell]]),"")</f>
        <v/>
      </c>
      <c r="AS1383" s="288" t="str">
        <f>IFERROR(IF(Table_Merge1[[#This Row],[LME Zinc 3-month]]*Table_Merge1[[#This Row],[Azad.Sell]]=0,"",Table_Merge1[[#This Row],[LME Zinc 3-month]]*Table_Merge1[[#This Row],[Azad.Sell]]),"")</f>
        <v/>
      </c>
      <c r="AT1383"/>
    </row>
    <row r="1384" spans="1:46" x14ac:dyDescent="0.25">
      <c r="A1384" s="258">
        <v>42736</v>
      </c>
      <c r="B13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1395.10.12</v>
      </c>
      <c r="C1384" s="195">
        <f t="shared" ca="1" si="57"/>
        <v>1395</v>
      </c>
      <c r="D13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84" s="195">
        <f>_xlfn.NUMBERVALUE(RIGHT(Table11[[#This Row],[تاریخ شمسی]],2))</f>
        <v>12</v>
      </c>
      <c r="F13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10-12</v>
      </c>
      <c r="G1384" s="195" t="s">
        <v>1535</v>
      </c>
      <c r="L1384" s="259">
        <v>42736</v>
      </c>
      <c r="M1384">
        <v>38220</v>
      </c>
      <c r="O1384" s="283">
        <f>IFERROR(DATE(Table7[[#This Row],[year]],MONTH(DATEVALUE(Table7[[#This Row],[month]]&amp;"1")),Table7[[#This Row],[day]]),"")</f>
        <v>43084</v>
      </c>
      <c r="P1384" s="257" t="s">
        <v>4809</v>
      </c>
      <c r="Q1384" s="257">
        <v>2017</v>
      </c>
      <c r="R1384" s="257" t="s">
        <v>3452</v>
      </c>
      <c r="S1384" s="257">
        <v>15</v>
      </c>
      <c r="T1384" s="257">
        <v>1257.25</v>
      </c>
      <c r="U1384" s="257" t="s">
        <v>3621</v>
      </c>
      <c r="V1384" s="257" t="s">
        <v>3621</v>
      </c>
      <c r="X1384" s="260">
        <v>43167</v>
      </c>
      <c r="Y1384" t="s">
        <v>8338</v>
      </c>
      <c r="Z1384" s="260">
        <v>7</v>
      </c>
      <c r="AA1384">
        <v>1396</v>
      </c>
      <c r="AB1384" s="260" t="str">
        <f ca="1">IFERROR(IFERROR(VLOOKUP(Table_Merge1[[#This Row],[Column1]],Table11[#All],2,FALSE),LEFT(AB1385,8)&amp;IF(LEN((RIGHT(AB1385,2)+1))&lt;2,"0"&amp;(RIGHT(AB1385,2)+1),(RIGHT(AB1385,2)-1))),"")</f>
        <v>1396.12.17</v>
      </c>
      <c r="AC1384" s="259" t="str">
        <f ca="1">LEFT(Table_Merge1[[#This Row],[Column2]],4)</f>
        <v>1396</v>
      </c>
      <c r="AD1384" s="259" t="str">
        <f ca="1">RIGHT(LEFT(Table_Merge1[[#This Row],[Column2]],7),2)</f>
        <v>12</v>
      </c>
      <c r="AE1384" s="259" t="str">
        <f ca="1">RIGHT(Table_Merge1[[#This Row],[Column2]],2)</f>
        <v>17</v>
      </c>
      <c r="AF1384">
        <v>12</v>
      </c>
      <c r="AG1384">
        <v>17</v>
      </c>
      <c r="AH1384" s="260">
        <v>2018</v>
      </c>
      <c r="AI1384" t="s">
        <v>3435</v>
      </c>
      <c r="AJ1384" s="260">
        <v>8</v>
      </c>
      <c r="AK1384">
        <v>1325.4</v>
      </c>
      <c r="AL1384">
        <v>2079</v>
      </c>
      <c r="AM1384">
        <v>1283025</v>
      </c>
      <c r="AO1384">
        <v>44886</v>
      </c>
      <c r="AP1384" s="287">
        <f>IFERROR(IF(Table_Merge1[[#This Row],[LME Zinc stock]]*Table_Merge1[[#This Row],[Nima.مقدار]]=0,"",Table_Merge1[[#This Row],[LME Zinc stock]]*Table_Merge1[[#This Row],[Nima.مقدار]]),"")</f>
        <v>57589860150</v>
      </c>
      <c r="AQ1384" s="287">
        <f>IFERROR(IF(Table_Merge1[[#This Row],[LME Zinc 3-month]]*Table_Merge1[[#This Row],[Nima.مقدار]]=0,"",Table_Merge1[[#This Row],[LME Zinc 3-month]]*Table_Merge1[[#This Row],[Nima.مقدار]]),"")</f>
        <v>93317994</v>
      </c>
      <c r="AR1384" s="288" t="str">
        <f>IFERROR(IF(Table_Merge1[[#This Row],[LME Zinc stock]]*Table_Merge1[[#This Row],[Azad.Sell]]=0,"",Table_Merge1[[#This Row],[LME Zinc stock]]*Table_Merge1[[#This Row],[Azad.Sell]]),"")</f>
        <v/>
      </c>
      <c r="AS1384" s="288" t="str">
        <f>IFERROR(IF(Table_Merge1[[#This Row],[LME Zinc 3-month]]*Table_Merge1[[#This Row],[Azad.Sell]]=0,"",Table_Merge1[[#This Row],[LME Zinc 3-month]]*Table_Merge1[[#This Row],[Azad.Sell]]),"")</f>
        <v/>
      </c>
      <c r="AT1384"/>
    </row>
    <row r="1385" spans="1:46" x14ac:dyDescent="0.25">
      <c r="A1385" s="258">
        <v>42737</v>
      </c>
      <c r="B13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1395.10.13</v>
      </c>
      <c r="C1385" s="195">
        <f t="shared" ca="1" si="57"/>
        <v>1395</v>
      </c>
      <c r="D13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85" s="195">
        <f>_xlfn.NUMBERVALUE(RIGHT(Table11[[#This Row],[تاریخ شمسی]],2))</f>
        <v>13</v>
      </c>
      <c r="F13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10-13</v>
      </c>
      <c r="G1385" s="195" t="s">
        <v>1536</v>
      </c>
      <c r="L1385" s="259">
        <v>42737</v>
      </c>
      <c r="M1385">
        <v>38742</v>
      </c>
      <c r="O1385" s="284">
        <f>IFERROR(DATE(Table7[[#This Row],[year]],MONTH(DATEVALUE(Table7[[#This Row],[month]]&amp;"1")),Table7[[#This Row],[day]]),"")</f>
        <v>43083</v>
      </c>
      <c r="P1385" s="195" t="s">
        <v>4810</v>
      </c>
      <c r="Q1385" s="195">
        <v>2017</v>
      </c>
      <c r="R1385" s="195" t="s">
        <v>3452</v>
      </c>
      <c r="S1385" s="195">
        <v>14</v>
      </c>
      <c r="T1385" s="195">
        <v>1255.5999999999999</v>
      </c>
      <c r="U1385" s="195">
        <v>2251</v>
      </c>
      <c r="V1385" s="195">
        <v>1101925</v>
      </c>
      <c r="X1385" s="260">
        <v>43166</v>
      </c>
      <c r="Y1385" t="s">
        <v>8337</v>
      </c>
      <c r="Z1385" s="260">
        <v>7</v>
      </c>
      <c r="AA1385">
        <v>1396</v>
      </c>
      <c r="AB1385" s="260" t="str">
        <f ca="1">IFERROR(IFERROR(VLOOKUP(Table_Merge1[[#This Row],[Column1]],Table11[#All],2,FALSE),LEFT(AB1386,8)&amp;IF(LEN((RIGHT(AB1386,2)+1))&lt;2,"0"&amp;(RIGHT(AB1386,2)+1),(RIGHT(AB1386,2)-1))),"")</f>
        <v>1396.12.16</v>
      </c>
      <c r="AC1385" s="259" t="str">
        <f ca="1">LEFT(Table_Merge1[[#This Row],[Column2]],4)</f>
        <v>1396</v>
      </c>
      <c r="AD1385" s="259" t="str">
        <f ca="1">RIGHT(LEFT(Table_Merge1[[#This Row],[Column2]],7),2)</f>
        <v>12</v>
      </c>
      <c r="AE1385" s="259" t="str">
        <f ca="1">RIGHT(Table_Merge1[[#This Row],[Column2]],2)</f>
        <v>16</v>
      </c>
      <c r="AF1385">
        <v>12</v>
      </c>
      <c r="AG1385">
        <v>16</v>
      </c>
      <c r="AH1385" s="260">
        <v>2018</v>
      </c>
      <c r="AI1385" t="s">
        <v>3435</v>
      </c>
      <c r="AJ1385" s="260">
        <v>7</v>
      </c>
      <c r="AK1385">
        <v>1332.5</v>
      </c>
      <c r="AL1385">
        <v>2093.5</v>
      </c>
      <c r="AM1385">
        <v>1288675</v>
      </c>
      <c r="AO1385">
        <v>44899</v>
      </c>
      <c r="AP1385" s="287">
        <f>IFERROR(IF(Table_Merge1[[#This Row],[LME Zinc stock]]*Table_Merge1[[#This Row],[Nima.مقدار]]=0,"",Table_Merge1[[#This Row],[LME Zinc stock]]*Table_Merge1[[#This Row],[Nima.مقدار]]),"")</f>
        <v>57860218825</v>
      </c>
      <c r="AQ1385" s="287">
        <f>IFERROR(IF(Table_Merge1[[#This Row],[LME Zinc 3-month]]*Table_Merge1[[#This Row],[Nima.مقدار]]=0,"",Table_Merge1[[#This Row],[LME Zinc 3-month]]*Table_Merge1[[#This Row],[Nima.مقدار]]),"")</f>
        <v>93996056.5</v>
      </c>
      <c r="AR1385" s="288" t="str">
        <f>IFERROR(IF(Table_Merge1[[#This Row],[LME Zinc stock]]*Table_Merge1[[#This Row],[Azad.Sell]]=0,"",Table_Merge1[[#This Row],[LME Zinc stock]]*Table_Merge1[[#This Row],[Azad.Sell]]),"")</f>
        <v/>
      </c>
      <c r="AS1385" s="288" t="str">
        <f>IFERROR(IF(Table_Merge1[[#This Row],[LME Zinc 3-month]]*Table_Merge1[[#This Row],[Azad.Sell]]=0,"",Table_Merge1[[#This Row],[LME Zinc 3-month]]*Table_Merge1[[#This Row],[Azad.Sell]]),"")</f>
        <v/>
      </c>
      <c r="AT1385"/>
    </row>
    <row r="1386" spans="1:46" x14ac:dyDescent="0.25">
      <c r="A1386" s="258">
        <v>42738</v>
      </c>
      <c r="B13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1395.10.14</v>
      </c>
      <c r="C1386" s="195">
        <f t="shared" ca="1" si="57"/>
        <v>1395</v>
      </c>
      <c r="D13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86" s="195">
        <f>_xlfn.NUMBERVALUE(RIGHT(Table11[[#This Row],[تاریخ شمسی]],2))</f>
        <v>14</v>
      </c>
      <c r="F13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10-14</v>
      </c>
      <c r="G1386" s="195" t="s">
        <v>1537</v>
      </c>
      <c r="L1386" s="259">
        <v>42738</v>
      </c>
      <c r="M1386">
        <v>39043</v>
      </c>
      <c r="O1386" s="283">
        <f>IFERROR(DATE(Table7[[#This Row],[year]],MONTH(DATEVALUE(Table7[[#This Row],[month]]&amp;"1")),Table7[[#This Row],[day]]),"")</f>
        <v>43082</v>
      </c>
      <c r="P1386" s="257" t="s">
        <v>4811</v>
      </c>
      <c r="Q1386" s="257">
        <v>2017</v>
      </c>
      <c r="R1386" s="257" t="s">
        <v>3452</v>
      </c>
      <c r="S1386" s="257">
        <v>13</v>
      </c>
      <c r="T1386" s="257">
        <v>1241.5999999999999</v>
      </c>
      <c r="U1386" s="257">
        <v>2257</v>
      </c>
      <c r="V1386" s="257">
        <v>1103500</v>
      </c>
      <c r="X1386" s="260">
        <v>43165</v>
      </c>
      <c r="Y1386" t="s">
        <v>8336</v>
      </c>
      <c r="Z1386" s="260">
        <v>7</v>
      </c>
      <c r="AA1386">
        <v>1396</v>
      </c>
      <c r="AB1386" s="260" t="str">
        <f ca="1">IFERROR(IFERROR(VLOOKUP(Table_Merge1[[#This Row],[Column1]],Table11[#All],2,FALSE),LEFT(AB1387,8)&amp;IF(LEN((RIGHT(AB1387,2)+1))&lt;2,"0"&amp;(RIGHT(AB1387,2)+1),(RIGHT(AB1387,2)-1))),"")</f>
        <v>1396.12.15</v>
      </c>
      <c r="AC1386" s="259" t="str">
        <f ca="1">LEFT(Table_Merge1[[#This Row],[Column2]],4)</f>
        <v>1396</v>
      </c>
      <c r="AD1386" s="259" t="str">
        <f ca="1">RIGHT(LEFT(Table_Merge1[[#This Row],[Column2]],7),2)</f>
        <v>12</v>
      </c>
      <c r="AE1386" s="259" t="str">
        <f ca="1">RIGHT(Table_Merge1[[#This Row],[Column2]],2)</f>
        <v>15</v>
      </c>
      <c r="AF1386">
        <v>12</v>
      </c>
      <c r="AG1386">
        <v>15</v>
      </c>
      <c r="AH1386" s="260">
        <v>2018</v>
      </c>
      <c r="AI1386" t="s">
        <v>3435</v>
      </c>
      <c r="AJ1386" s="260">
        <v>6</v>
      </c>
      <c r="AK1386">
        <v>1324.95</v>
      </c>
      <c r="AL1386">
        <v>2092</v>
      </c>
      <c r="AM1386">
        <v>1293900</v>
      </c>
      <c r="AO1386">
        <v>44746</v>
      </c>
      <c r="AP1386" s="287">
        <f>IFERROR(IF(Table_Merge1[[#This Row],[LME Zinc stock]]*Table_Merge1[[#This Row],[Nima.مقدار]]=0,"",Table_Merge1[[#This Row],[LME Zinc stock]]*Table_Merge1[[#This Row],[Nima.مقدار]]),"")</f>
        <v>57896849400</v>
      </c>
      <c r="AQ1386" s="287">
        <f>IFERROR(IF(Table_Merge1[[#This Row],[LME Zinc 3-month]]*Table_Merge1[[#This Row],[Nima.مقدار]]=0,"",Table_Merge1[[#This Row],[LME Zinc 3-month]]*Table_Merge1[[#This Row],[Nima.مقدار]]),"")</f>
        <v>93608632</v>
      </c>
      <c r="AR1386" s="288" t="str">
        <f>IFERROR(IF(Table_Merge1[[#This Row],[LME Zinc stock]]*Table_Merge1[[#This Row],[Azad.Sell]]=0,"",Table_Merge1[[#This Row],[LME Zinc stock]]*Table_Merge1[[#This Row],[Azad.Sell]]),"")</f>
        <v/>
      </c>
      <c r="AS1386" s="288" t="str">
        <f>IFERROR(IF(Table_Merge1[[#This Row],[LME Zinc 3-month]]*Table_Merge1[[#This Row],[Azad.Sell]]=0,"",Table_Merge1[[#This Row],[LME Zinc 3-month]]*Table_Merge1[[#This Row],[Azad.Sell]]),"")</f>
        <v/>
      </c>
      <c r="AT1386"/>
    </row>
    <row r="1387" spans="1:46" x14ac:dyDescent="0.25">
      <c r="A1387" s="258">
        <v>42739</v>
      </c>
      <c r="B13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1395.10.15</v>
      </c>
      <c r="C1387" s="195">
        <f t="shared" ca="1" si="57"/>
        <v>1395</v>
      </c>
      <c r="D13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87" s="195">
        <f>_xlfn.NUMBERVALUE(RIGHT(Table11[[#This Row],[تاریخ شمسی]],2))</f>
        <v>15</v>
      </c>
      <c r="F13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10-15</v>
      </c>
      <c r="G1387" s="195" t="s">
        <v>1538</v>
      </c>
      <c r="L1387" s="259">
        <v>42739</v>
      </c>
      <c r="M1387">
        <v>38906</v>
      </c>
      <c r="O1387" s="284">
        <f>IFERROR(DATE(Table7[[#This Row],[year]],MONTH(DATEVALUE(Table7[[#This Row],[month]]&amp;"1")),Table7[[#This Row],[day]]),"")</f>
        <v>43081</v>
      </c>
      <c r="P1387" s="195" t="s">
        <v>4812</v>
      </c>
      <c r="Q1387" s="195">
        <v>2017</v>
      </c>
      <c r="R1387" s="195" t="s">
        <v>3452</v>
      </c>
      <c r="S1387" s="195">
        <v>12</v>
      </c>
      <c r="T1387" s="195">
        <v>1243.4000000000001</v>
      </c>
      <c r="U1387" s="195">
        <v>2209</v>
      </c>
      <c r="V1387" s="195">
        <v>1104425</v>
      </c>
      <c r="X1387" s="260">
        <v>43164</v>
      </c>
      <c r="Y1387" t="s">
        <v>8335</v>
      </c>
      <c r="Z1387" s="260">
        <v>7</v>
      </c>
      <c r="AA1387">
        <v>1396</v>
      </c>
      <c r="AB1387" s="260" t="str">
        <f ca="1">IFERROR(IFERROR(VLOOKUP(Table_Merge1[[#This Row],[Column1]],Table11[#All],2,FALSE),LEFT(AB1388,8)&amp;IF(LEN((RIGHT(AB1388,2)+1))&lt;2,"0"&amp;(RIGHT(AB1388,2)+1),(RIGHT(AB1388,2)-1))),"")</f>
        <v>1396.12.14</v>
      </c>
      <c r="AC1387" s="259" t="str">
        <f ca="1">LEFT(Table_Merge1[[#This Row],[Column2]],4)</f>
        <v>1396</v>
      </c>
      <c r="AD1387" s="259" t="str">
        <f ca="1">RIGHT(LEFT(Table_Merge1[[#This Row],[Column2]],7),2)</f>
        <v>12</v>
      </c>
      <c r="AE1387" s="259" t="str">
        <f ca="1">RIGHT(Table_Merge1[[#This Row],[Column2]],2)</f>
        <v>14</v>
      </c>
      <c r="AF1387">
        <v>12</v>
      </c>
      <c r="AG1387">
        <v>14</v>
      </c>
      <c r="AH1387" s="260">
        <v>2018</v>
      </c>
      <c r="AI1387" t="s">
        <v>3435</v>
      </c>
      <c r="AJ1387" s="260">
        <v>5</v>
      </c>
      <c r="AK1387">
        <v>1326.3</v>
      </c>
      <c r="AL1387">
        <v>2088.5</v>
      </c>
      <c r="AM1387">
        <v>1306150</v>
      </c>
      <c r="AO1387">
        <v>44500</v>
      </c>
      <c r="AP1387" s="287">
        <f>IFERROR(IF(Table_Merge1[[#This Row],[LME Zinc stock]]*Table_Merge1[[#This Row],[Nima.مقدار]]=0,"",Table_Merge1[[#This Row],[LME Zinc stock]]*Table_Merge1[[#This Row],[Nima.مقدار]]),"")</f>
        <v>58123675000</v>
      </c>
      <c r="AQ1387" s="287">
        <f>IFERROR(IF(Table_Merge1[[#This Row],[LME Zinc 3-month]]*Table_Merge1[[#This Row],[Nima.مقدار]]=0,"",Table_Merge1[[#This Row],[LME Zinc 3-month]]*Table_Merge1[[#This Row],[Nima.مقدار]]),"")</f>
        <v>92938250</v>
      </c>
      <c r="AR1387" s="288" t="str">
        <f>IFERROR(IF(Table_Merge1[[#This Row],[LME Zinc stock]]*Table_Merge1[[#This Row],[Azad.Sell]]=0,"",Table_Merge1[[#This Row],[LME Zinc stock]]*Table_Merge1[[#This Row],[Azad.Sell]]),"")</f>
        <v/>
      </c>
      <c r="AS1387" s="288" t="str">
        <f>IFERROR(IF(Table_Merge1[[#This Row],[LME Zinc 3-month]]*Table_Merge1[[#This Row],[Azad.Sell]]=0,"",Table_Merge1[[#This Row],[LME Zinc 3-month]]*Table_Merge1[[#This Row],[Azad.Sell]]),"")</f>
        <v/>
      </c>
      <c r="AT1387"/>
    </row>
    <row r="1388" spans="1:46" x14ac:dyDescent="0.25">
      <c r="A1388" s="258">
        <v>42740</v>
      </c>
      <c r="B13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1395.10.16</v>
      </c>
      <c r="C1388" s="195">
        <f t="shared" ca="1" si="57"/>
        <v>1395</v>
      </c>
      <c r="D13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88" s="195">
        <f>_xlfn.NUMBERVALUE(RIGHT(Table11[[#This Row],[تاریخ شمسی]],2))</f>
        <v>16</v>
      </c>
      <c r="F13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10-16</v>
      </c>
      <c r="G1388" s="195" t="s">
        <v>1539</v>
      </c>
      <c r="L1388" s="259">
        <v>42740</v>
      </c>
      <c r="M1388">
        <v>39043</v>
      </c>
      <c r="O1388" s="283">
        <f>IFERROR(DATE(Table7[[#This Row],[year]],MONTH(DATEVALUE(Table7[[#This Row],[month]]&amp;"1")),Table7[[#This Row],[day]]),"")</f>
        <v>43080</v>
      </c>
      <c r="P1388" s="257" t="s">
        <v>4813</v>
      </c>
      <c r="Q1388" s="257">
        <v>2017</v>
      </c>
      <c r="R1388" s="257" t="s">
        <v>3452</v>
      </c>
      <c r="S1388" s="257">
        <v>11</v>
      </c>
      <c r="T1388" s="257">
        <v>1251.4000000000001</v>
      </c>
      <c r="U1388" s="257">
        <v>2153.5</v>
      </c>
      <c r="V1388" s="257">
        <v>1104950</v>
      </c>
      <c r="X1388" s="260">
        <v>43161</v>
      </c>
      <c r="Z1388" s="260">
        <v>7</v>
      </c>
      <c r="AB1388" s="260" t="str">
        <f ca="1">IFERROR(IFERROR(VLOOKUP(Table_Merge1[[#This Row],[Column1]],Table11[#All],2,FALSE),LEFT(AB1389,8)&amp;IF(LEN((RIGHT(AB1389,2)+1))&lt;2,"0"&amp;(RIGHT(AB1389,2)+1),(RIGHT(AB1389,2)-1))),"")</f>
        <v>1396.12.9</v>
      </c>
      <c r="AC1388" s="259" t="str">
        <f ca="1">LEFT(Table_Merge1[[#This Row],[Column2]],4)</f>
        <v>1396</v>
      </c>
      <c r="AD1388" s="259" t="str">
        <f ca="1">RIGHT(LEFT(Table_Merge1[[#This Row],[Column2]],7),2)</f>
        <v>12</v>
      </c>
      <c r="AE1388" s="259" t="str">
        <f ca="1">RIGHT(Table_Merge1[[#This Row],[Column2]],2)</f>
        <v>.9</v>
      </c>
      <c r="AH1388" s="260">
        <v>2018</v>
      </c>
      <c r="AI1388" t="s">
        <v>3435</v>
      </c>
      <c r="AJ1388" s="260">
        <v>2</v>
      </c>
      <c r="AK1388">
        <v>1316.75</v>
      </c>
      <c r="AL1388">
        <v>2086</v>
      </c>
      <c r="AM1388">
        <v>1311900</v>
      </c>
      <c r="AP1388" s="287" t="str">
        <f>IFERROR(IF(Table_Merge1[[#This Row],[LME Zinc stock]]*Table_Merge1[[#This Row],[Nima.مقدار]]=0,"",Table_Merge1[[#This Row],[LME Zinc stock]]*Table_Merge1[[#This Row],[Nima.مقدار]]),"")</f>
        <v/>
      </c>
      <c r="AQ1388" s="287" t="str">
        <f>IFERROR(IF(Table_Merge1[[#This Row],[LME Zinc 3-month]]*Table_Merge1[[#This Row],[Nima.مقدار]]=0,"",Table_Merge1[[#This Row],[LME Zinc 3-month]]*Table_Merge1[[#This Row],[Nima.مقدار]]),"")</f>
        <v/>
      </c>
      <c r="AR1388" s="288" t="str">
        <f>IFERROR(IF(Table_Merge1[[#This Row],[LME Zinc stock]]*Table_Merge1[[#This Row],[Azad.Sell]]=0,"",Table_Merge1[[#This Row],[LME Zinc stock]]*Table_Merge1[[#This Row],[Azad.Sell]]),"")</f>
        <v/>
      </c>
      <c r="AS1388" s="288" t="str">
        <f>IFERROR(IF(Table_Merge1[[#This Row],[LME Zinc 3-month]]*Table_Merge1[[#This Row],[Azad.Sell]]=0,"",Table_Merge1[[#This Row],[LME Zinc 3-month]]*Table_Merge1[[#This Row],[Azad.Sell]]),"")</f>
        <v/>
      </c>
      <c r="AT1388"/>
    </row>
    <row r="1389" spans="1:46" x14ac:dyDescent="0.25">
      <c r="A1389" s="258">
        <v>42742</v>
      </c>
      <c r="B13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1395.10.18</v>
      </c>
      <c r="C1389" s="195">
        <f t="shared" ca="1" si="57"/>
        <v>1395</v>
      </c>
      <c r="D13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89" s="195">
        <f>_xlfn.NUMBERVALUE(RIGHT(Table11[[#This Row],[تاریخ شمسی]],2))</f>
        <v>18</v>
      </c>
      <c r="F13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10-18</v>
      </c>
      <c r="G1389" s="195" t="s">
        <v>1540</v>
      </c>
      <c r="L1389" s="259">
        <v>42742</v>
      </c>
      <c r="M1389">
        <v>39007</v>
      </c>
      <c r="O1389" s="284">
        <f>IFERROR(DATE(Table7[[#This Row],[year]],MONTH(DATEVALUE(Table7[[#This Row],[month]]&amp;"1")),Table7[[#This Row],[day]]),"")</f>
        <v>43077</v>
      </c>
      <c r="P1389" s="195" t="s">
        <v>4814</v>
      </c>
      <c r="Q1389" s="195">
        <v>2017</v>
      </c>
      <c r="R1389" s="195" t="s">
        <v>3452</v>
      </c>
      <c r="S1389" s="195">
        <v>8</v>
      </c>
      <c r="T1389" s="195">
        <v>1245.8499999999999</v>
      </c>
      <c r="U1389" s="195">
        <v>2125.5</v>
      </c>
      <c r="V1389" s="195">
        <v>1106025</v>
      </c>
      <c r="X1389" s="260">
        <v>43160</v>
      </c>
      <c r="Y1389" t="s">
        <v>8334</v>
      </c>
      <c r="Z1389" s="260">
        <v>7</v>
      </c>
      <c r="AA1389">
        <v>1396</v>
      </c>
      <c r="AB1389" s="260" t="str">
        <f ca="1">IFERROR(IFERROR(VLOOKUP(Table_Merge1[[#This Row],[Column1]],Table11[#All],2,FALSE),LEFT(AB1390,8)&amp;IF(LEN((RIGHT(AB1390,2)+1))&lt;2,"0"&amp;(RIGHT(AB1390,2)+1),(RIGHT(AB1390,2)-1))),"")</f>
        <v>1396.12.10</v>
      </c>
      <c r="AC1389" s="259" t="str">
        <f ca="1">LEFT(Table_Merge1[[#This Row],[Column2]],4)</f>
        <v>1396</v>
      </c>
      <c r="AD1389" s="259" t="str">
        <f ca="1">RIGHT(LEFT(Table_Merge1[[#This Row],[Column2]],7),2)</f>
        <v>12</v>
      </c>
      <c r="AE1389" s="259" t="str">
        <f ca="1">RIGHT(Table_Merge1[[#This Row],[Column2]],2)</f>
        <v>10</v>
      </c>
      <c r="AF1389">
        <v>12</v>
      </c>
      <c r="AG1389">
        <v>10</v>
      </c>
      <c r="AH1389" s="260">
        <v>2018</v>
      </c>
      <c r="AI1389" t="s">
        <v>3435</v>
      </c>
      <c r="AJ1389" s="260">
        <v>1</v>
      </c>
      <c r="AK1389">
        <v>1311.25</v>
      </c>
      <c r="AL1389">
        <v>2117</v>
      </c>
      <c r="AM1389">
        <v>1295625</v>
      </c>
      <c r="AO1389">
        <v>44641</v>
      </c>
      <c r="AP1389" s="287">
        <f>IFERROR(IF(Table_Merge1[[#This Row],[LME Zinc stock]]*Table_Merge1[[#This Row],[Nima.مقدار]]=0,"",Table_Merge1[[#This Row],[LME Zinc stock]]*Table_Merge1[[#This Row],[Nima.مقدار]]),"")</f>
        <v>57837995625</v>
      </c>
      <c r="AQ1389" s="287">
        <f>IFERROR(IF(Table_Merge1[[#This Row],[LME Zinc 3-month]]*Table_Merge1[[#This Row],[Nima.مقدار]]=0,"",Table_Merge1[[#This Row],[LME Zinc 3-month]]*Table_Merge1[[#This Row],[Nima.مقدار]]),"")</f>
        <v>94504997</v>
      </c>
      <c r="AR1389" s="288" t="str">
        <f>IFERROR(IF(Table_Merge1[[#This Row],[LME Zinc stock]]*Table_Merge1[[#This Row],[Azad.Sell]]=0,"",Table_Merge1[[#This Row],[LME Zinc stock]]*Table_Merge1[[#This Row],[Azad.Sell]]),"")</f>
        <v/>
      </c>
      <c r="AS1389" s="288" t="str">
        <f>IFERROR(IF(Table_Merge1[[#This Row],[LME Zinc 3-month]]*Table_Merge1[[#This Row],[Azad.Sell]]=0,"",Table_Merge1[[#This Row],[LME Zinc 3-month]]*Table_Merge1[[#This Row],[Azad.Sell]]),"")</f>
        <v/>
      </c>
      <c r="AT1389"/>
    </row>
    <row r="1390" spans="1:46" x14ac:dyDescent="0.25">
      <c r="A1390" s="258">
        <v>42743</v>
      </c>
      <c r="B13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1395.10.19</v>
      </c>
      <c r="C1390" s="195">
        <f t="shared" ca="1" si="57"/>
        <v>1395</v>
      </c>
      <c r="D13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90" s="195">
        <f>_xlfn.NUMBERVALUE(RIGHT(Table11[[#This Row],[تاریخ شمسی]],2))</f>
        <v>19</v>
      </c>
      <c r="F13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10-19</v>
      </c>
      <c r="G1390" s="195" t="s">
        <v>1541</v>
      </c>
      <c r="L1390" s="259">
        <v>42743</v>
      </c>
      <c r="M1390">
        <v>39097</v>
      </c>
      <c r="O1390" s="283">
        <f>IFERROR(DATE(Table7[[#This Row],[year]],MONTH(DATEVALUE(Table7[[#This Row],[month]]&amp;"1")),Table7[[#This Row],[day]]),"")</f>
        <v>43076</v>
      </c>
      <c r="P1390" s="257" t="s">
        <v>4815</v>
      </c>
      <c r="Q1390" s="257">
        <v>2017</v>
      </c>
      <c r="R1390" s="257" t="s">
        <v>3452</v>
      </c>
      <c r="S1390" s="257">
        <v>7</v>
      </c>
      <c r="T1390" s="257">
        <v>1256.8</v>
      </c>
      <c r="U1390" s="257">
        <v>2114</v>
      </c>
      <c r="V1390" s="257">
        <v>1107975</v>
      </c>
      <c r="X1390" s="260">
        <v>43159</v>
      </c>
      <c r="Y1390" t="s">
        <v>8333</v>
      </c>
      <c r="Z1390" s="260">
        <v>7</v>
      </c>
      <c r="AA1390">
        <v>1396</v>
      </c>
      <c r="AB1390" s="260" t="str">
        <f ca="1">IFERROR(IFERROR(VLOOKUP(Table_Merge1[[#This Row],[Column1]],Table11[#All],2,FALSE),LEFT(AB1391,8)&amp;IF(LEN((RIGHT(AB1391,2)+1))&lt;2,"0"&amp;(RIGHT(AB1391,2)+1),(RIGHT(AB1391,2)-1))),"")</f>
        <v>1396.12.09</v>
      </c>
      <c r="AC1390" s="259" t="str">
        <f ca="1">LEFT(Table_Merge1[[#This Row],[Column2]],4)</f>
        <v>1396</v>
      </c>
      <c r="AD1390" s="259" t="str">
        <f ca="1">RIGHT(LEFT(Table_Merge1[[#This Row],[Column2]],7),2)</f>
        <v>12</v>
      </c>
      <c r="AE1390" s="259" t="str">
        <f ca="1">RIGHT(Table_Merge1[[#This Row],[Column2]],2)</f>
        <v>09</v>
      </c>
      <c r="AF1390">
        <v>12</v>
      </c>
      <c r="AG1390">
        <v>9</v>
      </c>
      <c r="AH1390" s="260">
        <v>2018</v>
      </c>
      <c r="AI1390" t="s">
        <v>3433</v>
      </c>
      <c r="AJ1390" s="260">
        <v>28</v>
      </c>
      <c r="AK1390">
        <v>1320.3</v>
      </c>
      <c r="AL1390">
        <v>2118</v>
      </c>
      <c r="AM1390">
        <v>1306400</v>
      </c>
      <c r="AO1390">
        <v>44542</v>
      </c>
      <c r="AP1390" s="287">
        <f>IFERROR(IF(Table_Merge1[[#This Row],[LME Zinc stock]]*Table_Merge1[[#This Row],[Nima.مقدار]]=0,"",Table_Merge1[[#This Row],[LME Zinc stock]]*Table_Merge1[[#This Row],[Nima.مقدار]]),"")</f>
        <v>58189668800</v>
      </c>
      <c r="AQ1390" s="287">
        <f>IFERROR(IF(Table_Merge1[[#This Row],[LME Zinc 3-month]]*Table_Merge1[[#This Row],[Nima.مقدار]]=0,"",Table_Merge1[[#This Row],[LME Zinc 3-month]]*Table_Merge1[[#This Row],[Nima.مقدار]]),"")</f>
        <v>94339956</v>
      </c>
      <c r="AR1390" s="288" t="str">
        <f>IFERROR(IF(Table_Merge1[[#This Row],[LME Zinc stock]]*Table_Merge1[[#This Row],[Azad.Sell]]=0,"",Table_Merge1[[#This Row],[LME Zinc stock]]*Table_Merge1[[#This Row],[Azad.Sell]]),"")</f>
        <v/>
      </c>
      <c r="AS1390" s="288" t="str">
        <f>IFERROR(IF(Table_Merge1[[#This Row],[LME Zinc 3-month]]*Table_Merge1[[#This Row],[Azad.Sell]]=0,"",Table_Merge1[[#This Row],[LME Zinc 3-month]]*Table_Merge1[[#This Row],[Azad.Sell]]),"")</f>
        <v/>
      </c>
      <c r="AT1390"/>
    </row>
    <row r="1391" spans="1:46" x14ac:dyDescent="0.25">
      <c r="A1391" s="258">
        <v>42744</v>
      </c>
      <c r="B13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1395.10.20</v>
      </c>
      <c r="C1391" s="195">
        <f t="shared" ca="1" si="57"/>
        <v>1395</v>
      </c>
      <c r="D13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91" s="195">
        <f>_xlfn.NUMBERVALUE(RIGHT(Table11[[#This Row],[تاریخ شمسی]],2))</f>
        <v>20</v>
      </c>
      <c r="F13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10-20</v>
      </c>
      <c r="G1391" s="195" t="s">
        <v>1542</v>
      </c>
      <c r="L1391" s="259">
        <v>42744</v>
      </c>
      <c r="M1391">
        <v>39229</v>
      </c>
      <c r="O1391" s="284">
        <f>IFERROR(DATE(Table7[[#This Row],[year]],MONTH(DATEVALUE(Table7[[#This Row],[month]]&amp;"1")),Table7[[#This Row],[day]]),"")</f>
        <v>43075</v>
      </c>
      <c r="P1391" s="195" t="s">
        <v>4816</v>
      </c>
      <c r="Q1391" s="195">
        <v>2017</v>
      </c>
      <c r="R1391" s="195" t="s">
        <v>3452</v>
      </c>
      <c r="S1391" s="195">
        <v>6</v>
      </c>
      <c r="T1391" s="195">
        <v>1268.55</v>
      </c>
      <c r="U1391" s="195">
        <v>2082</v>
      </c>
      <c r="V1391" s="195">
        <v>1105875</v>
      </c>
      <c r="X1391" s="260">
        <v>43158</v>
      </c>
      <c r="Y1391" t="s">
        <v>8332</v>
      </c>
      <c r="Z1391" s="260">
        <v>7</v>
      </c>
      <c r="AA1391">
        <v>1396</v>
      </c>
      <c r="AB1391" s="260" t="str">
        <f ca="1">IFERROR(IFERROR(VLOOKUP(Table_Merge1[[#This Row],[Column1]],Table11[#All],2,FALSE),LEFT(AB1392,8)&amp;IF(LEN((RIGHT(AB1392,2)+1))&lt;2,"0"&amp;(RIGHT(AB1392,2)+1),(RIGHT(AB1392,2)-1))),"")</f>
        <v>1396.12.08</v>
      </c>
      <c r="AC1391" s="259" t="str">
        <f ca="1">LEFT(Table_Merge1[[#This Row],[Column2]],4)</f>
        <v>1396</v>
      </c>
      <c r="AD1391" s="259" t="str">
        <f ca="1">RIGHT(LEFT(Table_Merge1[[#This Row],[Column2]],7),2)</f>
        <v>12</v>
      </c>
      <c r="AE1391" s="259" t="str">
        <f ca="1">RIGHT(Table_Merge1[[#This Row],[Column2]],2)</f>
        <v>08</v>
      </c>
      <c r="AF1391">
        <v>12</v>
      </c>
      <c r="AG1391">
        <v>8</v>
      </c>
      <c r="AH1391" s="260">
        <v>2018</v>
      </c>
      <c r="AI1391" t="s">
        <v>3433</v>
      </c>
      <c r="AJ1391" s="260">
        <v>27</v>
      </c>
      <c r="AK1391">
        <v>1332.75</v>
      </c>
      <c r="AL1391">
        <v>2099</v>
      </c>
      <c r="AM1391">
        <v>1311725</v>
      </c>
      <c r="AO1391">
        <v>44585</v>
      </c>
      <c r="AP1391" s="287">
        <f>IFERROR(IF(Table_Merge1[[#This Row],[LME Zinc stock]]*Table_Merge1[[#This Row],[Nima.مقدار]]=0,"",Table_Merge1[[#This Row],[LME Zinc stock]]*Table_Merge1[[#This Row],[Nima.مقدار]]),"")</f>
        <v>58483259125</v>
      </c>
      <c r="AQ1391" s="287">
        <f>IFERROR(IF(Table_Merge1[[#This Row],[LME Zinc 3-month]]*Table_Merge1[[#This Row],[Nima.مقدار]]=0,"",Table_Merge1[[#This Row],[LME Zinc 3-month]]*Table_Merge1[[#This Row],[Nima.مقدار]]),"")</f>
        <v>93583915</v>
      </c>
      <c r="AR1391" s="288" t="str">
        <f>IFERROR(IF(Table_Merge1[[#This Row],[LME Zinc stock]]*Table_Merge1[[#This Row],[Azad.Sell]]=0,"",Table_Merge1[[#This Row],[LME Zinc stock]]*Table_Merge1[[#This Row],[Azad.Sell]]),"")</f>
        <v/>
      </c>
      <c r="AS1391" s="288" t="str">
        <f>IFERROR(IF(Table_Merge1[[#This Row],[LME Zinc 3-month]]*Table_Merge1[[#This Row],[Azad.Sell]]=0,"",Table_Merge1[[#This Row],[LME Zinc 3-month]]*Table_Merge1[[#This Row],[Azad.Sell]]),"")</f>
        <v/>
      </c>
      <c r="AT1391"/>
    </row>
    <row r="1392" spans="1:46" x14ac:dyDescent="0.25">
      <c r="A1392" s="258">
        <v>42746</v>
      </c>
      <c r="B13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1395.10.22</v>
      </c>
      <c r="C1392" s="195">
        <f t="shared" ca="1" si="57"/>
        <v>1395</v>
      </c>
      <c r="D13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92" s="195">
        <f>_xlfn.NUMBERVALUE(RIGHT(Table11[[#This Row],[تاریخ شمسی]],2))</f>
        <v>22</v>
      </c>
      <c r="F13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10-22</v>
      </c>
      <c r="G1392" s="195" t="s">
        <v>1543</v>
      </c>
      <c r="L1392" s="259">
        <v>42746</v>
      </c>
      <c r="M1392">
        <v>39213</v>
      </c>
      <c r="O1392" s="283">
        <f>IFERROR(DATE(Table7[[#This Row],[year]],MONTH(DATEVALUE(Table7[[#This Row],[month]]&amp;"1")),Table7[[#This Row],[day]]),"")</f>
        <v>43074</v>
      </c>
      <c r="P1392" s="257" t="s">
        <v>4817</v>
      </c>
      <c r="Q1392" s="257">
        <v>2017</v>
      </c>
      <c r="R1392" s="257" t="s">
        <v>3452</v>
      </c>
      <c r="S1392" s="257">
        <v>5</v>
      </c>
      <c r="T1392" s="257">
        <v>1275.9000000000001</v>
      </c>
      <c r="U1392" s="257">
        <v>2068</v>
      </c>
      <c r="V1392" s="257">
        <v>1105900</v>
      </c>
      <c r="X1392" s="260">
        <v>43157</v>
      </c>
      <c r="Y1392" t="s">
        <v>8331</v>
      </c>
      <c r="Z1392" s="260">
        <v>7</v>
      </c>
      <c r="AA1392">
        <v>1396</v>
      </c>
      <c r="AB1392" s="260" t="str">
        <f ca="1">IFERROR(IFERROR(VLOOKUP(Table_Merge1[[#This Row],[Column1]],Table11[#All],2,FALSE),LEFT(AB1393,8)&amp;IF(LEN((RIGHT(AB1393,2)+1))&lt;2,"0"&amp;(RIGHT(AB1393,2)+1),(RIGHT(AB1393,2)-1))),"")</f>
        <v>1396.12.07</v>
      </c>
      <c r="AC1392" s="259" t="str">
        <f ca="1">LEFT(Table_Merge1[[#This Row],[Column2]],4)</f>
        <v>1396</v>
      </c>
      <c r="AD1392" s="259" t="str">
        <f ca="1">RIGHT(LEFT(Table_Merge1[[#This Row],[Column2]],7),2)</f>
        <v>12</v>
      </c>
      <c r="AE1392" s="259" t="str">
        <f ca="1">RIGHT(Table_Merge1[[#This Row],[Column2]],2)</f>
        <v>07</v>
      </c>
      <c r="AF1392">
        <v>12</v>
      </c>
      <c r="AG1392">
        <v>7</v>
      </c>
      <c r="AH1392" s="260">
        <v>2018</v>
      </c>
      <c r="AI1392" t="s">
        <v>3433</v>
      </c>
      <c r="AJ1392" s="260">
        <v>26</v>
      </c>
      <c r="AK1392">
        <v>1339.05</v>
      </c>
      <c r="AL1392">
        <v>2104</v>
      </c>
      <c r="AM1392">
        <v>1315500</v>
      </c>
      <c r="AO1392">
        <v>44631</v>
      </c>
      <c r="AP1392" s="287">
        <f>IFERROR(IF(Table_Merge1[[#This Row],[LME Zinc stock]]*Table_Merge1[[#This Row],[Nima.مقدار]]=0,"",Table_Merge1[[#This Row],[LME Zinc stock]]*Table_Merge1[[#This Row],[Nima.مقدار]]),"")</f>
        <v>58712080500</v>
      </c>
      <c r="AQ1392" s="287">
        <f>IFERROR(IF(Table_Merge1[[#This Row],[LME Zinc 3-month]]*Table_Merge1[[#This Row],[Nima.مقدار]]=0,"",Table_Merge1[[#This Row],[LME Zinc 3-month]]*Table_Merge1[[#This Row],[Nima.مقدار]]),"")</f>
        <v>93903624</v>
      </c>
      <c r="AR1392" s="288" t="str">
        <f>IFERROR(IF(Table_Merge1[[#This Row],[LME Zinc stock]]*Table_Merge1[[#This Row],[Azad.Sell]]=0,"",Table_Merge1[[#This Row],[LME Zinc stock]]*Table_Merge1[[#This Row],[Azad.Sell]]),"")</f>
        <v/>
      </c>
      <c r="AS1392" s="288" t="str">
        <f>IFERROR(IF(Table_Merge1[[#This Row],[LME Zinc 3-month]]*Table_Merge1[[#This Row],[Azad.Sell]]=0,"",Table_Merge1[[#This Row],[LME Zinc 3-month]]*Table_Merge1[[#This Row],[Azad.Sell]]),"")</f>
        <v/>
      </c>
      <c r="AT1392"/>
    </row>
    <row r="1393" spans="1:46" x14ac:dyDescent="0.25">
      <c r="A1393" s="258">
        <v>42747</v>
      </c>
      <c r="B13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1395.10.23</v>
      </c>
      <c r="C1393" s="195">
        <f t="shared" ca="1" si="57"/>
        <v>1395</v>
      </c>
      <c r="D13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93" s="195">
        <f>_xlfn.NUMBERVALUE(RIGHT(Table11[[#This Row],[تاریخ شمسی]],2))</f>
        <v>23</v>
      </c>
      <c r="F13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10-23</v>
      </c>
      <c r="G1393" s="195" t="s">
        <v>1544</v>
      </c>
      <c r="L1393" s="259">
        <v>42747</v>
      </c>
      <c r="M1393">
        <v>39469</v>
      </c>
      <c r="O1393" s="284">
        <f>IFERROR(DATE(Table7[[#This Row],[year]],MONTH(DATEVALUE(Table7[[#This Row],[month]]&amp;"1")),Table7[[#This Row],[day]]),"")</f>
        <v>43073</v>
      </c>
      <c r="P1393" s="195" t="s">
        <v>4818</v>
      </c>
      <c r="Q1393" s="195">
        <v>2017</v>
      </c>
      <c r="R1393" s="195" t="s">
        <v>3452</v>
      </c>
      <c r="S1393" s="195">
        <v>4</v>
      </c>
      <c r="T1393" s="195">
        <v>1279.0999999999999</v>
      </c>
      <c r="U1393" s="195">
        <v>2051</v>
      </c>
      <c r="V1393" s="195">
        <v>1105950</v>
      </c>
      <c r="X1393" s="260">
        <v>43154</v>
      </c>
      <c r="Z1393" s="260">
        <v>7</v>
      </c>
      <c r="AB1393" s="260" t="str">
        <f ca="1">IFERROR(IFERROR(VLOOKUP(Table_Merge1[[#This Row],[Column1]],Table11[#All],2,FALSE),LEFT(AB1394,8)&amp;IF(LEN((RIGHT(AB1394,2)+1))&lt;2,"0"&amp;(RIGHT(AB1394,2)+1),(RIGHT(AB1394,2)-1))),"")</f>
        <v>1396.12.04</v>
      </c>
      <c r="AC1393" s="259" t="str">
        <f ca="1">LEFT(Table_Merge1[[#This Row],[Column2]],4)</f>
        <v>1396</v>
      </c>
      <c r="AD1393" s="259" t="str">
        <f ca="1">RIGHT(LEFT(Table_Merge1[[#This Row],[Column2]],7),2)</f>
        <v>12</v>
      </c>
      <c r="AE1393" s="259" t="str">
        <f ca="1">RIGHT(Table_Merge1[[#This Row],[Column2]],2)</f>
        <v>04</v>
      </c>
      <c r="AH1393" s="260">
        <v>2018</v>
      </c>
      <c r="AI1393" t="s">
        <v>3433</v>
      </c>
      <c r="AJ1393" s="260">
        <v>23</v>
      </c>
      <c r="AK1393">
        <v>1328.9</v>
      </c>
      <c r="AL1393">
        <v>2132</v>
      </c>
      <c r="AM1393">
        <v>1319300</v>
      </c>
      <c r="AP1393" s="287" t="str">
        <f>IFERROR(IF(Table_Merge1[[#This Row],[LME Zinc stock]]*Table_Merge1[[#This Row],[Nima.مقدار]]=0,"",Table_Merge1[[#This Row],[LME Zinc stock]]*Table_Merge1[[#This Row],[Nima.مقدار]]),"")</f>
        <v/>
      </c>
      <c r="AQ1393" s="287" t="str">
        <f>IFERROR(IF(Table_Merge1[[#This Row],[LME Zinc 3-month]]*Table_Merge1[[#This Row],[Nima.مقدار]]=0,"",Table_Merge1[[#This Row],[LME Zinc 3-month]]*Table_Merge1[[#This Row],[Nima.مقدار]]),"")</f>
        <v/>
      </c>
      <c r="AR1393" s="288" t="str">
        <f>IFERROR(IF(Table_Merge1[[#This Row],[LME Zinc stock]]*Table_Merge1[[#This Row],[Azad.Sell]]=0,"",Table_Merge1[[#This Row],[LME Zinc stock]]*Table_Merge1[[#This Row],[Azad.Sell]]),"")</f>
        <v/>
      </c>
      <c r="AS1393" s="288" t="str">
        <f>IFERROR(IF(Table_Merge1[[#This Row],[LME Zinc 3-month]]*Table_Merge1[[#This Row],[Azad.Sell]]=0,"",Table_Merge1[[#This Row],[LME Zinc 3-month]]*Table_Merge1[[#This Row],[Azad.Sell]]),"")</f>
        <v/>
      </c>
      <c r="AT1393"/>
    </row>
    <row r="1394" spans="1:46" x14ac:dyDescent="0.25">
      <c r="A1394" s="258">
        <v>42749</v>
      </c>
      <c r="B13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1395.10.25</v>
      </c>
      <c r="C1394" s="195">
        <f t="shared" ca="1" si="57"/>
        <v>1395</v>
      </c>
      <c r="D13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94" s="195">
        <f>_xlfn.NUMBERVALUE(RIGHT(Table11[[#This Row],[تاریخ شمسی]],2))</f>
        <v>25</v>
      </c>
      <c r="F13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10-25</v>
      </c>
      <c r="G1394" s="195" t="s">
        <v>1545</v>
      </c>
      <c r="L1394" s="259">
        <v>42749</v>
      </c>
      <c r="M1394">
        <v>39304</v>
      </c>
      <c r="O1394" s="283">
        <f>IFERROR(DATE(Table7[[#This Row],[year]],MONTH(DATEVALUE(Table7[[#This Row],[month]]&amp;"1")),Table7[[#This Row],[day]]),"")</f>
        <v>43070</v>
      </c>
      <c r="P1394" s="257" t="s">
        <v>4819</v>
      </c>
      <c r="Q1394" s="257">
        <v>2017</v>
      </c>
      <c r="R1394" s="257" t="s">
        <v>3452</v>
      </c>
      <c r="S1394" s="257">
        <v>1</v>
      </c>
      <c r="T1394" s="257">
        <v>1277.25</v>
      </c>
      <c r="U1394" s="257">
        <v>2033.5</v>
      </c>
      <c r="V1394" s="257">
        <v>1110600</v>
      </c>
      <c r="X1394" s="260">
        <v>43153</v>
      </c>
      <c r="Y1394" t="s">
        <v>8330</v>
      </c>
      <c r="Z1394" s="260">
        <v>7</v>
      </c>
      <c r="AA1394">
        <v>1396</v>
      </c>
      <c r="AB1394" s="260" t="str">
        <f ca="1">IFERROR(IFERROR(VLOOKUP(Table_Merge1[[#This Row],[Column1]],Table11[#All],2,FALSE),LEFT(AB1395,8)&amp;IF(LEN((RIGHT(AB1395,2)+1))&lt;2,"0"&amp;(RIGHT(AB1395,2)+1),(RIGHT(AB1395,2)-1))),"")</f>
        <v>1396.12.03</v>
      </c>
      <c r="AC1394" s="259" t="str">
        <f ca="1">LEFT(Table_Merge1[[#This Row],[Column2]],4)</f>
        <v>1396</v>
      </c>
      <c r="AD1394" s="259" t="str">
        <f ca="1">RIGHT(LEFT(Table_Merge1[[#This Row],[Column2]],7),2)</f>
        <v>12</v>
      </c>
      <c r="AE1394" s="259" t="str">
        <f ca="1">RIGHT(Table_Merge1[[#This Row],[Column2]],2)</f>
        <v>03</v>
      </c>
      <c r="AF1394">
        <v>12</v>
      </c>
      <c r="AG1394">
        <v>3</v>
      </c>
      <c r="AH1394" s="260">
        <v>2018</v>
      </c>
      <c r="AI1394" t="s">
        <v>3433</v>
      </c>
      <c r="AJ1394" s="260">
        <v>22</v>
      </c>
      <c r="AK1394">
        <v>1323.5</v>
      </c>
      <c r="AL1394">
        <v>2155</v>
      </c>
      <c r="AM1394">
        <v>1320700</v>
      </c>
      <c r="AO1394">
        <v>45004</v>
      </c>
      <c r="AP1394" s="287">
        <f>IFERROR(IF(Table_Merge1[[#This Row],[LME Zinc stock]]*Table_Merge1[[#This Row],[Nima.مقدار]]=0,"",Table_Merge1[[#This Row],[LME Zinc stock]]*Table_Merge1[[#This Row],[Nima.مقدار]]),"")</f>
        <v>59436782800</v>
      </c>
      <c r="AQ1394" s="287">
        <f>IFERROR(IF(Table_Merge1[[#This Row],[LME Zinc 3-month]]*Table_Merge1[[#This Row],[Nima.مقدار]]=0,"",Table_Merge1[[#This Row],[LME Zinc 3-month]]*Table_Merge1[[#This Row],[Nima.مقدار]]),"")</f>
        <v>96983620</v>
      </c>
      <c r="AR1394" s="288" t="str">
        <f>IFERROR(IF(Table_Merge1[[#This Row],[LME Zinc stock]]*Table_Merge1[[#This Row],[Azad.Sell]]=0,"",Table_Merge1[[#This Row],[LME Zinc stock]]*Table_Merge1[[#This Row],[Azad.Sell]]),"")</f>
        <v/>
      </c>
      <c r="AS1394" s="288" t="str">
        <f>IFERROR(IF(Table_Merge1[[#This Row],[LME Zinc 3-month]]*Table_Merge1[[#This Row],[Azad.Sell]]=0,"",Table_Merge1[[#This Row],[LME Zinc 3-month]]*Table_Merge1[[#This Row],[Azad.Sell]]),"")</f>
        <v/>
      </c>
      <c r="AT1394"/>
    </row>
    <row r="1395" spans="1:46" x14ac:dyDescent="0.25">
      <c r="A1395" s="258">
        <v>42750</v>
      </c>
      <c r="B13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1395.10.26</v>
      </c>
      <c r="C1395" s="195">
        <f t="shared" ca="1" si="57"/>
        <v>1395</v>
      </c>
      <c r="D13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95" s="195">
        <f>_xlfn.NUMBERVALUE(RIGHT(Table11[[#This Row],[تاریخ شمسی]],2))</f>
        <v>26</v>
      </c>
      <c r="F13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10-26</v>
      </c>
      <c r="G1395" s="195" t="s">
        <v>1546</v>
      </c>
      <c r="L1395" s="259">
        <v>42750</v>
      </c>
      <c r="M1395">
        <v>38853</v>
      </c>
      <c r="O1395" s="284">
        <f>IFERROR(DATE(Table7[[#This Row],[year]],MONTH(DATEVALUE(Table7[[#This Row],[month]]&amp;"1")),Table7[[#This Row],[day]]),"")</f>
        <v>43069</v>
      </c>
      <c r="P1395" s="195" t="s">
        <v>4820</v>
      </c>
      <c r="Q1395" s="195">
        <v>2017</v>
      </c>
      <c r="R1395" s="195" t="s">
        <v>3450</v>
      </c>
      <c r="S1395" s="195">
        <v>30</v>
      </c>
      <c r="T1395" s="195">
        <v>1282.1500000000001</v>
      </c>
      <c r="U1395" s="195">
        <v>2026.5</v>
      </c>
      <c r="V1395" s="195">
        <v>1103325</v>
      </c>
      <c r="X1395" s="260">
        <v>43152</v>
      </c>
      <c r="Y1395" t="s">
        <v>8329</v>
      </c>
      <c r="Z1395" s="260">
        <v>7</v>
      </c>
      <c r="AA1395">
        <v>1396</v>
      </c>
      <c r="AB1395" s="260" t="str">
        <f ca="1">IFERROR(IFERROR(VLOOKUP(Table_Merge1[[#This Row],[Column1]],Table11[#All],2,FALSE),LEFT(AB1396,8)&amp;IF(LEN((RIGHT(AB1396,2)+1))&lt;2,"0"&amp;(RIGHT(AB1396,2)+1),(RIGHT(AB1396,2)-1))),"")</f>
        <v>1396.12.02</v>
      </c>
      <c r="AC1395" s="259" t="str">
        <f ca="1">LEFT(Table_Merge1[[#This Row],[Column2]],4)</f>
        <v>1396</v>
      </c>
      <c r="AD1395" s="259" t="str">
        <f ca="1">RIGHT(LEFT(Table_Merge1[[#This Row],[Column2]],7),2)</f>
        <v>12</v>
      </c>
      <c r="AE1395" s="259" t="str">
        <f ca="1">RIGHT(Table_Merge1[[#This Row],[Column2]],2)</f>
        <v>02</v>
      </c>
      <c r="AF1395">
        <v>12</v>
      </c>
      <c r="AG1395">
        <v>2</v>
      </c>
      <c r="AH1395" s="260">
        <v>2018</v>
      </c>
      <c r="AI1395" t="s">
        <v>3433</v>
      </c>
      <c r="AJ1395" s="260">
        <v>21</v>
      </c>
      <c r="AK1395">
        <v>1328.6</v>
      </c>
      <c r="AL1395">
        <v>2140.5</v>
      </c>
      <c r="AM1395">
        <v>1322575</v>
      </c>
      <c r="AO1395">
        <v>45254</v>
      </c>
      <c r="AP1395" s="287">
        <f>IFERROR(IF(Table_Merge1[[#This Row],[LME Zinc stock]]*Table_Merge1[[#This Row],[Nima.مقدار]]=0,"",Table_Merge1[[#This Row],[LME Zinc stock]]*Table_Merge1[[#This Row],[Nima.مقدار]]),"")</f>
        <v>59851809050</v>
      </c>
      <c r="AQ1395" s="287">
        <f>IFERROR(IF(Table_Merge1[[#This Row],[LME Zinc 3-month]]*Table_Merge1[[#This Row],[Nima.مقدار]]=0,"",Table_Merge1[[#This Row],[LME Zinc 3-month]]*Table_Merge1[[#This Row],[Nima.مقدار]]),"")</f>
        <v>96866187</v>
      </c>
      <c r="AR1395" s="288" t="str">
        <f>IFERROR(IF(Table_Merge1[[#This Row],[LME Zinc stock]]*Table_Merge1[[#This Row],[Azad.Sell]]=0,"",Table_Merge1[[#This Row],[LME Zinc stock]]*Table_Merge1[[#This Row],[Azad.Sell]]),"")</f>
        <v/>
      </c>
      <c r="AS1395" s="288" t="str">
        <f>IFERROR(IF(Table_Merge1[[#This Row],[LME Zinc 3-month]]*Table_Merge1[[#This Row],[Azad.Sell]]=0,"",Table_Merge1[[#This Row],[LME Zinc 3-month]]*Table_Merge1[[#This Row],[Azad.Sell]]),"")</f>
        <v/>
      </c>
      <c r="AT1395"/>
    </row>
    <row r="1396" spans="1:46" x14ac:dyDescent="0.25">
      <c r="A1396" s="258">
        <v>42751</v>
      </c>
      <c r="B13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1395.10.27</v>
      </c>
      <c r="C1396" s="195">
        <f t="shared" ca="1" si="57"/>
        <v>1395</v>
      </c>
      <c r="D13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96" s="195">
        <f>_xlfn.NUMBERVALUE(RIGHT(Table11[[#This Row],[تاریخ شمسی]],2))</f>
        <v>27</v>
      </c>
      <c r="F13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10-27</v>
      </c>
      <c r="G1396" s="195" t="s">
        <v>1547</v>
      </c>
      <c r="L1396" s="259">
        <v>42751</v>
      </c>
      <c r="M1396">
        <v>38690</v>
      </c>
      <c r="O1396" s="283">
        <f>IFERROR(DATE(Table7[[#This Row],[year]],MONTH(DATEVALUE(Table7[[#This Row],[month]]&amp;"1")),Table7[[#This Row],[day]]),"")</f>
        <v>43068</v>
      </c>
      <c r="P1396" s="257" t="s">
        <v>4821</v>
      </c>
      <c r="Q1396" s="257">
        <v>2017</v>
      </c>
      <c r="R1396" s="257" t="s">
        <v>3450</v>
      </c>
      <c r="S1396" s="257">
        <v>29</v>
      </c>
      <c r="T1396" s="257">
        <v>1294.8499999999999</v>
      </c>
      <c r="U1396" s="257">
        <v>2006</v>
      </c>
      <c r="V1396" s="257">
        <v>1097425</v>
      </c>
      <c r="X1396" s="260">
        <v>43151</v>
      </c>
      <c r="Z1396" s="260">
        <v>7</v>
      </c>
      <c r="AB1396" s="260" t="str">
        <f ca="1">IFERROR(IFERROR(VLOOKUP(Table_Merge1[[#This Row],[Column1]],Table11[#All],2,FALSE),LEFT(AB1397,8)&amp;IF(LEN((RIGHT(AB1397,2)+1))&lt;2,"0"&amp;(RIGHT(AB1397,2)+1),(RIGHT(AB1397,2)-1))),"")</f>
        <v>1396.11.29</v>
      </c>
      <c r="AC1396" s="259" t="str">
        <f ca="1">LEFT(Table_Merge1[[#This Row],[Column2]],4)</f>
        <v>1396</v>
      </c>
      <c r="AD1396" s="259" t="str">
        <f ca="1">RIGHT(LEFT(Table_Merge1[[#This Row],[Column2]],7),2)</f>
        <v>11</v>
      </c>
      <c r="AE1396" s="259" t="str">
        <f ca="1">RIGHT(Table_Merge1[[#This Row],[Column2]],2)</f>
        <v>29</v>
      </c>
      <c r="AH1396" s="260">
        <v>2018</v>
      </c>
      <c r="AI1396" t="s">
        <v>3433</v>
      </c>
      <c r="AJ1396" s="260">
        <v>20</v>
      </c>
      <c r="AK1396">
        <v>1337.4</v>
      </c>
      <c r="AL1396">
        <v>2151.5</v>
      </c>
      <c r="AM1396">
        <v>1323050</v>
      </c>
      <c r="AP1396" s="287" t="str">
        <f>IFERROR(IF(Table_Merge1[[#This Row],[LME Zinc stock]]*Table_Merge1[[#This Row],[Nima.مقدار]]=0,"",Table_Merge1[[#This Row],[LME Zinc stock]]*Table_Merge1[[#This Row],[Nima.مقدار]]),"")</f>
        <v/>
      </c>
      <c r="AQ1396" s="287" t="str">
        <f>IFERROR(IF(Table_Merge1[[#This Row],[LME Zinc 3-month]]*Table_Merge1[[#This Row],[Nima.مقدار]]=0,"",Table_Merge1[[#This Row],[LME Zinc 3-month]]*Table_Merge1[[#This Row],[Nima.مقدار]]),"")</f>
        <v/>
      </c>
      <c r="AR1396" s="288" t="str">
        <f>IFERROR(IF(Table_Merge1[[#This Row],[LME Zinc stock]]*Table_Merge1[[#This Row],[Azad.Sell]]=0,"",Table_Merge1[[#This Row],[LME Zinc stock]]*Table_Merge1[[#This Row],[Azad.Sell]]),"")</f>
        <v/>
      </c>
      <c r="AS1396" s="288" t="str">
        <f>IFERROR(IF(Table_Merge1[[#This Row],[LME Zinc 3-month]]*Table_Merge1[[#This Row],[Azad.Sell]]=0,"",Table_Merge1[[#This Row],[LME Zinc 3-month]]*Table_Merge1[[#This Row],[Azad.Sell]]),"")</f>
        <v/>
      </c>
      <c r="AT1396"/>
    </row>
    <row r="1397" spans="1:46" x14ac:dyDescent="0.25">
      <c r="A1397" s="258">
        <v>42752</v>
      </c>
      <c r="B13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1395.10.28</v>
      </c>
      <c r="C1397" s="195">
        <f t="shared" ca="1" si="57"/>
        <v>1395</v>
      </c>
      <c r="D13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97" s="195">
        <f>_xlfn.NUMBERVALUE(RIGHT(Table11[[#This Row],[تاریخ شمسی]],2))</f>
        <v>28</v>
      </c>
      <c r="F13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10-28</v>
      </c>
      <c r="G1397" s="195" t="s">
        <v>1548</v>
      </c>
      <c r="L1397" s="259">
        <v>42752</v>
      </c>
      <c r="M1397">
        <v>38163</v>
      </c>
      <c r="O1397" s="284">
        <f>IFERROR(DATE(Table7[[#This Row],[year]],MONTH(DATEVALUE(Table7[[#This Row],[month]]&amp;"1")),Table7[[#This Row],[day]]),"")</f>
        <v>43067</v>
      </c>
      <c r="P1397" s="195" t="s">
        <v>4822</v>
      </c>
      <c r="Q1397" s="195">
        <v>2017</v>
      </c>
      <c r="R1397" s="195" t="s">
        <v>3450</v>
      </c>
      <c r="S1397" s="195">
        <v>28</v>
      </c>
      <c r="T1397" s="195">
        <v>1293.9000000000001</v>
      </c>
      <c r="U1397" s="195">
        <v>2012</v>
      </c>
      <c r="V1397" s="195">
        <v>1094525</v>
      </c>
      <c r="X1397" s="260">
        <v>43150</v>
      </c>
      <c r="Y1397" t="s">
        <v>8328</v>
      </c>
      <c r="Z1397" s="260">
        <v>7</v>
      </c>
      <c r="AA1397">
        <v>1396</v>
      </c>
      <c r="AB1397" s="260" t="str">
        <f ca="1">IFERROR(IFERROR(VLOOKUP(Table_Merge1[[#This Row],[Column1]],Table11[#All],2,FALSE),LEFT(AB1398,8)&amp;IF(LEN((RIGHT(AB1398,2)+1))&lt;2,"0"&amp;(RIGHT(AB1398,2)+1),(RIGHT(AB1398,2)-1))),"")</f>
        <v>1396.11.30</v>
      </c>
      <c r="AC1397" s="259" t="str">
        <f ca="1">LEFT(Table_Merge1[[#This Row],[Column2]],4)</f>
        <v>1396</v>
      </c>
      <c r="AD1397" s="259" t="str">
        <f ca="1">RIGHT(LEFT(Table_Merge1[[#This Row],[Column2]],7),2)</f>
        <v>11</v>
      </c>
      <c r="AE1397" s="259" t="str">
        <f ca="1">RIGHT(Table_Merge1[[#This Row],[Column2]],2)</f>
        <v>30</v>
      </c>
      <c r="AF1397">
        <v>11</v>
      </c>
      <c r="AG1397">
        <v>30</v>
      </c>
      <c r="AH1397" s="260">
        <v>2018</v>
      </c>
      <c r="AI1397" t="s">
        <v>3433</v>
      </c>
      <c r="AJ1397" s="260">
        <v>19</v>
      </c>
      <c r="AK1397">
        <v>1347.4</v>
      </c>
      <c r="AL1397">
        <v>2138</v>
      </c>
      <c r="AM1397">
        <v>1322150</v>
      </c>
      <c r="AO1397">
        <v>45472</v>
      </c>
      <c r="AP1397" s="287">
        <f>IFERROR(IF(Table_Merge1[[#This Row],[LME Zinc stock]]*Table_Merge1[[#This Row],[Nima.مقدار]]=0,"",Table_Merge1[[#This Row],[LME Zinc stock]]*Table_Merge1[[#This Row],[Nima.مقدار]]),"")</f>
        <v>60120804800</v>
      </c>
      <c r="AQ1397" s="287">
        <f>IFERROR(IF(Table_Merge1[[#This Row],[LME Zinc 3-month]]*Table_Merge1[[#This Row],[Nima.مقدار]]=0,"",Table_Merge1[[#This Row],[LME Zinc 3-month]]*Table_Merge1[[#This Row],[Nima.مقدار]]),"")</f>
        <v>97219136</v>
      </c>
      <c r="AR1397" s="288" t="str">
        <f>IFERROR(IF(Table_Merge1[[#This Row],[LME Zinc stock]]*Table_Merge1[[#This Row],[Azad.Sell]]=0,"",Table_Merge1[[#This Row],[LME Zinc stock]]*Table_Merge1[[#This Row],[Azad.Sell]]),"")</f>
        <v/>
      </c>
      <c r="AS1397" s="288" t="str">
        <f>IFERROR(IF(Table_Merge1[[#This Row],[LME Zinc 3-month]]*Table_Merge1[[#This Row],[Azad.Sell]]=0,"",Table_Merge1[[#This Row],[LME Zinc 3-month]]*Table_Merge1[[#This Row],[Azad.Sell]]),"")</f>
        <v/>
      </c>
      <c r="AT1397"/>
    </row>
    <row r="1398" spans="1:46" x14ac:dyDescent="0.25">
      <c r="A1398" s="258">
        <v>42753</v>
      </c>
      <c r="B13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1395.10.29</v>
      </c>
      <c r="C1398" s="195">
        <f t="shared" ca="1" si="57"/>
        <v>1395</v>
      </c>
      <c r="D13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98" s="195">
        <f>_xlfn.NUMBERVALUE(RIGHT(Table11[[#This Row],[تاریخ شمسی]],2))</f>
        <v>29</v>
      </c>
      <c r="F13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10-29</v>
      </c>
      <c r="G1398" s="195" t="s">
        <v>1549</v>
      </c>
      <c r="L1398" s="259">
        <v>42753</v>
      </c>
      <c r="M1398">
        <v>37916</v>
      </c>
      <c r="O1398" s="283">
        <f>IFERROR(DATE(Table7[[#This Row],[year]],MONTH(DATEVALUE(Table7[[#This Row],[month]]&amp;"1")),Table7[[#This Row],[day]]),"")</f>
        <v>43066</v>
      </c>
      <c r="P1398" s="257" t="s">
        <v>4823</v>
      </c>
      <c r="Q1398" s="257">
        <v>2017</v>
      </c>
      <c r="R1398" s="257" t="s">
        <v>3450</v>
      </c>
      <c r="S1398" s="257">
        <v>27</v>
      </c>
      <c r="T1398" s="257">
        <v>1294.7</v>
      </c>
      <c r="U1398" s="257">
        <v>2012</v>
      </c>
      <c r="V1398" s="257">
        <v>1097575</v>
      </c>
      <c r="X1398" s="260">
        <v>43147</v>
      </c>
      <c r="Z1398" s="260">
        <v>8</v>
      </c>
      <c r="AB1398" s="260" t="str">
        <f ca="1">IFERROR(IFERROR(VLOOKUP(Table_Merge1[[#This Row],[Column1]],Table11[#All],2,FALSE),LEFT(AB1399,8)&amp;IF(LEN((RIGHT(AB1399,2)+1))&lt;2,"0"&amp;(RIGHT(AB1399,2)+1),(RIGHT(AB1399,2)-1))),"")</f>
        <v>1396.11.25</v>
      </c>
      <c r="AC1398" s="259" t="str">
        <f ca="1">LEFT(Table_Merge1[[#This Row],[Column2]],4)</f>
        <v>1396</v>
      </c>
      <c r="AD1398" s="259" t="str">
        <f ca="1">RIGHT(LEFT(Table_Merge1[[#This Row],[Column2]],7),2)</f>
        <v>11</v>
      </c>
      <c r="AE1398" s="259" t="str">
        <f ca="1">RIGHT(Table_Merge1[[#This Row],[Column2]],2)</f>
        <v>25</v>
      </c>
      <c r="AH1398" s="260">
        <v>2018</v>
      </c>
      <c r="AI1398" t="s">
        <v>3433</v>
      </c>
      <c r="AJ1398" s="260">
        <v>16</v>
      </c>
      <c r="AK1398">
        <v>1358.6</v>
      </c>
      <c r="AL1398" t="s">
        <v>3621</v>
      </c>
      <c r="AM1398" t="s">
        <v>3621</v>
      </c>
      <c r="AP1398" s="287" t="str">
        <f>IFERROR(IF(Table_Merge1[[#This Row],[LME Zinc stock]]*Table_Merge1[[#This Row],[Nima.مقدار]]=0,"",Table_Merge1[[#This Row],[LME Zinc stock]]*Table_Merge1[[#This Row],[Nima.مقدار]]),"")</f>
        <v/>
      </c>
      <c r="AQ1398" s="287" t="str">
        <f>IFERROR(IF(Table_Merge1[[#This Row],[LME Zinc 3-month]]*Table_Merge1[[#This Row],[Nima.مقدار]]=0,"",Table_Merge1[[#This Row],[LME Zinc 3-month]]*Table_Merge1[[#This Row],[Nima.مقدار]]),"")</f>
        <v/>
      </c>
      <c r="AR1398" s="288" t="str">
        <f>IFERROR(IF(Table_Merge1[[#This Row],[LME Zinc stock]]*Table_Merge1[[#This Row],[Azad.Sell]]=0,"",Table_Merge1[[#This Row],[LME Zinc stock]]*Table_Merge1[[#This Row],[Azad.Sell]]),"")</f>
        <v/>
      </c>
      <c r="AS1398" s="288" t="str">
        <f>IFERROR(IF(Table_Merge1[[#This Row],[LME Zinc 3-month]]*Table_Merge1[[#This Row],[Azad.Sell]]=0,"",Table_Merge1[[#This Row],[LME Zinc 3-month]]*Table_Merge1[[#This Row],[Azad.Sell]]),"")</f>
        <v/>
      </c>
      <c r="AT1398"/>
    </row>
    <row r="1399" spans="1:46" x14ac:dyDescent="0.25">
      <c r="A1399" s="258">
        <v>42754</v>
      </c>
      <c r="B13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1395.10.30</v>
      </c>
      <c r="C1399" s="195">
        <f t="shared" ca="1" si="57"/>
        <v>1395</v>
      </c>
      <c r="D13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399" s="195">
        <f>_xlfn.NUMBERVALUE(RIGHT(Table11[[#This Row],[تاریخ شمسی]],2))</f>
        <v>30</v>
      </c>
      <c r="F13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10-30</v>
      </c>
      <c r="G1399" s="195" t="s">
        <v>1550</v>
      </c>
      <c r="L1399" s="259">
        <v>42754</v>
      </c>
      <c r="M1399">
        <v>37504</v>
      </c>
      <c r="O1399" s="284">
        <f>IFERROR(DATE(Table7[[#This Row],[year]],MONTH(DATEVALUE(Table7[[#This Row],[month]]&amp;"1")),Table7[[#This Row],[day]]),"")</f>
        <v>43063</v>
      </c>
      <c r="P1399" s="195" t="s">
        <v>4824</v>
      </c>
      <c r="Q1399" s="195">
        <v>2017</v>
      </c>
      <c r="R1399" s="195" t="s">
        <v>3450</v>
      </c>
      <c r="S1399" s="195">
        <v>24</v>
      </c>
      <c r="T1399" s="195">
        <v>1289.1500000000001</v>
      </c>
      <c r="U1399" s="195">
        <v>2043</v>
      </c>
      <c r="V1399" s="195">
        <v>1098550</v>
      </c>
      <c r="X1399" s="260">
        <v>43146</v>
      </c>
      <c r="Y1399" t="s">
        <v>8327</v>
      </c>
      <c r="Z1399" s="260">
        <v>8</v>
      </c>
      <c r="AA1399">
        <v>1396</v>
      </c>
      <c r="AB1399" s="260" t="str">
        <f ca="1">IFERROR(IFERROR(VLOOKUP(Table_Merge1[[#This Row],[Column1]],Table11[#All],2,FALSE),LEFT(AB1400,8)&amp;IF(LEN((RIGHT(AB1400,2)+1))&lt;2,"0"&amp;(RIGHT(AB1400,2)+1),(RIGHT(AB1400,2)-1))),"")</f>
        <v>1396.11.26</v>
      </c>
      <c r="AC1399" s="259" t="str">
        <f ca="1">LEFT(Table_Merge1[[#This Row],[Column2]],4)</f>
        <v>1396</v>
      </c>
      <c r="AD1399" s="259" t="str">
        <f ca="1">RIGHT(LEFT(Table_Merge1[[#This Row],[Column2]],7),2)</f>
        <v>11</v>
      </c>
      <c r="AE1399" s="259" t="str">
        <f ca="1">RIGHT(Table_Merge1[[#This Row],[Column2]],2)</f>
        <v>26</v>
      </c>
      <c r="AF1399">
        <v>11</v>
      </c>
      <c r="AG1399">
        <v>26</v>
      </c>
      <c r="AH1399" s="260">
        <v>2018</v>
      </c>
      <c r="AI1399" t="s">
        <v>3433</v>
      </c>
      <c r="AJ1399" s="260">
        <v>15</v>
      </c>
      <c r="AK1399">
        <v>1353.7</v>
      </c>
      <c r="AL1399">
        <v>2138</v>
      </c>
      <c r="AM1399">
        <v>1324475</v>
      </c>
      <c r="AO1399">
        <v>47036</v>
      </c>
      <c r="AP1399" s="287">
        <f>IFERROR(IF(Table_Merge1[[#This Row],[LME Zinc stock]]*Table_Merge1[[#This Row],[Nima.مقدار]]=0,"",Table_Merge1[[#This Row],[LME Zinc stock]]*Table_Merge1[[#This Row],[Nima.مقدار]]),"")</f>
        <v>62298006100</v>
      </c>
      <c r="AQ1399" s="287">
        <f>IFERROR(IF(Table_Merge1[[#This Row],[LME Zinc 3-month]]*Table_Merge1[[#This Row],[Nima.مقدار]]=0,"",Table_Merge1[[#This Row],[LME Zinc 3-month]]*Table_Merge1[[#This Row],[Nima.مقدار]]),"")</f>
        <v>100562968</v>
      </c>
      <c r="AR1399" s="288" t="str">
        <f>IFERROR(IF(Table_Merge1[[#This Row],[LME Zinc stock]]*Table_Merge1[[#This Row],[Azad.Sell]]=0,"",Table_Merge1[[#This Row],[LME Zinc stock]]*Table_Merge1[[#This Row],[Azad.Sell]]),"")</f>
        <v/>
      </c>
      <c r="AS1399" s="288" t="str">
        <f>IFERROR(IF(Table_Merge1[[#This Row],[LME Zinc 3-month]]*Table_Merge1[[#This Row],[Azad.Sell]]=0,"",Table_Merge1[[#This Row],[LME Zinc 3-month]]*Table_Merge1[[#This Row],[Azad.Sell]]),"")</f>
        <v/>
      </c>
      <c r="AT1399"/>
    </row>
    <row r="1400" spans="1:46" x14ac:dyDescent="0.25">
      <c r="A1400" s="258">
        <v>42756</v>
      </c>
      <c r="B14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1395.11.02</v>
      </c>
      <c r="C1400" s="195">
        <f t="shared" ca="1" si="57"/>
        <v>1395</v>
      </c>
      <c r="D14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00" s="195">
        <f>_xlfn.NUMBERVALUE(RIGHT(Table11[[#This Row],[تاریخ شمسی]],2))</f>
        <v>2</v>
      </c>
      <c r="F14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11-02</v>
      </c>
      <c r="G1400" s="195" t="s">
        <v>1551</v>
      </c>
      <c r="L1400" s="259">
        <v>42756</v>
      </c>
      <c r="M1400">
        <v>37300</v>
      </c>
      <c r="O1400" s="283">
        <f>IFERROR(DATE(Table7[[#This Row],[year]],MONTH(DATEVALUE(Table7[[#This Row],[month]]&amp;"1")),Table7[[#This Row],[day]]),"")</f>
        <v>43062</v>
      </c>
      <c r="P1400" s="257" t="s">
        <v>4825</v>
      </c>
      <c r="Q1400" s="257">
        <v>2017</v>
      </c>
      <c r="R1400" s="257" t="s">
        <v>3450</v>
      </c>
      <c r="S1400" s="257">
        <v>23</v>
      </c>
      <c r="T1400" s="257">
        <v>1290.1500000000001</v>
      </c>
      <c r="U1400" s="257">
        <v>2067.5</v>
      </c>
      <c r="V1400" s="257">
        <v>1101950</v>
      </c>
      <c r="X1400" s="260">
        <v>43145</v>
      </c>
      <c r="Y1400" t="s">
        <v>8326</v>
      </c>
      <c r="Z1400" s="260">
        <v>8</v>
      </c>
      <c r="AA1400">
        <v>1396</v>
      </c>
      <c r="AB1400" s="260" t="str">
        <f ca="1">IFERROR(IFERROR(VLOOKUP(Table_Merge1[[#This Row],[Column1]],Table11[#All],2,FALSE),LEFT(AB1401,8)&amp;IF(LEN((RIGHT(AB1401,2)+1))&lt;2,"0"&amp;(RIGHT(AB1401,2)+1),(RIGHT(AB1401,2)-1))),"")</f>
        <v>1396.11.25</v>
      </c>
      <c r="AC1400" s="259" t="str">
        <f ca="1">LEFT(Table_Merge1[[#This Row],[Column2]],4)</f>
        <v>1396</v>
      </c>
      <c r="AD1400" s="259" t="str">
        <f ca="1">RIGHT(LEFT(Table_Merge1[[#This Row],[Column2]],7),2)</f>
        <v>11</v>
      </c>
      <c r="AE1400" s="259" t="str">
        <f ca="1">RIGHT(Table_Merge1[[#This Row],[Column2]],2)</f>
        <v>25</v>
      </c>
      <c r="AF1400">
        <v>11</v>
      </c>
      <c r="AG1400">
        <v>25</v>
      </c>
      <c r="AH1400" s="260">
        <v>2018</v>
      </c>
      <c r="AI1400" t="s">
        <v>3433</v>
      </c>
      <c r="AJ1400" s="260">
        <v>14</v>
      </c>
      <c r="AK1400">
        <v>1330.75</v>
      </c>
      <c r="AL1400">
        <v>2147</v>
      </c>
      <c r="AM1400">
        <v>1318375</v>
      </c>
      <c r="AO1400">
        <v>48393</v>
      </c>
      <c r="AP1400" s="287">
        <f>IFERROR(IF(Table_Merge1[[#This Row],[LME Zinc stock]]*Table_Merge1[[#This Row],[Nima.مقدار]]=0,"",Table_Merge1[[#This Row],[LME Zinc stock]]*Table_Merge1[[#This Row],[Nima.مقدار]]),"")</f>
        <v>63800121375</v>
      </c>
      <c r="AQ1400" s="287">
        <f>IFERROR(IF(Table_Merge1[[#This Row],[LME Zinc 3-month]]*Table_Merge1[[#This Row],[Nima.مقدار]]=0,"",Table_Merge1[[#This Row],[LME Zinc 3-month]]*Table_Merge1[[#This Row],[Nima.مقدار]]),"")</f>
        <v>103899771</v>
      </c>
      <c r="AR1400" s="288" t="str">
        <f>IFERROR(IF(Table_Merge1[[#This Row],[LME Zinc stock]]*Table_Merge1[[#This Row],[Azad.Sell]]=0,"",Table_Merge1[[#This Row],[LME Zinc stock]]*Table_Merge1[[#This Row],[Azad.Sell]]),"")</f>
        <v/>
      </c>
      <c r="AS1400" s="288" t="str">
        <f>IFERROR(IF(Table_Merge1[[#This Row],[LME Zinc 3-month]]*Table_Merge1[[#This Row],[Azad.Sell]]=0,"",Table_Merge1[[#This Row],[LME Zinc 3-month]]*Table_Merge1[[#This Row],[Azad.Sell]]),"")</f>
        <v/>
      </c>
      <c r="AT1400"/>
    </row>
    <row r="1401" spans="1:46" x14ac:dyDescent="0.25">
      <c r="A1401" s="258">
        <v>42757</v>
      </c>
      <c r="B14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1395.11.03</v>
      </c>
      <c r="C1401" s="195">
        <f t="shared" ca="1" si="57"/>
        <v>1395</v>
      </c>
      <c r="D14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01" s="195">
        <f>_xlfn.NUMBERVALUE(RIGHT(Table11[[#This Row],[تاریخ شمسی]],2))</f>
        <v>3</v>
      </c>
      <c r="F14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11-03</v>
      </c>
      <c r="G1401" s="195" t="s">
        <v>1552</v>
      </c>
      <c r="L1401" s="259">
        <v>42757</v>
      </c>
      <c r="M1401">
        <v>37200</v>
      </c>
      <c r="O1401" s="284">
        <f>IFERROR(DATE(Table7[[#This Row],[year]],MONTH(DATEVALUE(Table7[[#This Row],[month]]&amp;"1")),Table7[[#This Row],[day]]),"")</f>
        <v>43061</v>
      </c>
      <c r="P1401" s="195" t="s">
        <v>4826</v>
      </c>
      <c r="Q1401" s="195">
        <v>2017</v>
      </c>
      <c r="R1401" s="195" t="s">
        <v>3450</v>
      </c>
      <c r="S1401" s="195">
        <v>22</v>
      </c>
      <c r="T1401" s="195">
        <v>1283.95</v>
      </c>
      <c r="U1401" s="195">
        <v>2070.5</v>
      </c>
      <c r="V1401" s="195">
        <v>1104550</v>
      </c>
      <c r="X1401" s="260">
        <v>43144</v>
      </c>
      <c r="Y1401" t="s">
        <v>8325</v>
      </c>
      <c r="Z1401" s="260">
        <v>8</v>
      </c>
      <c r="AA1401">
        <v>1396</v>
      </c>
      <c r="AB1401" s="260" t="str">
        <f ca="1">IFERROR(IFERROR(VLOOKUP(Table_Merge1[[#This Row],[Column1]],Table11[#All],2,FALSE),LEFT(AB1402,8)&amp;IF(LEN((RIGHT(AB1402,2)+1))&lt;2,"0"&amp;(RIGHT(AB1402,2)+1),(RIGHT(AB1402,2)-1))),"")</f>
        <v>1396.11.24</v>
      </c>
      <c r="AC1401" s="259" t="str">
        <f ca="1">LEFT(Table_Merge1[[#This Row],[Column2]],4)</f>
        <v>1396</v>
      </c>
      <c r="AD1401" s="259" t="str">
        <f ca="1">RIGHT(LEFT(Table_Merge1[[#This Row],[Column2]],7),2)</f>
        <v>11</v>
      </c>
      <c r="AE1401" s="259" t="str">
        <f ca="1">RIGHT(Table_Merge1[[#This Row],[Column2]],2)</f>
        <v>24</v>
      </c>
      <c r="AF1401">
        <v>11</v>
      </c>
      <c r="AG1401">
        <v>24</v>
      </c>
      <c r="AH1401" s="260">
        <v>2018</v>
      </c>
      <c r="AI1401" t="s">
        <v>3433</v>
      </c>
      <c r="AJ1401" s="260">
        <v>13</v>
      </c>
      <c r="AK1401">
        <v>1329.4</v>
      </c>
      <c r="AL1401">
        <v>2160.5</v>
      </c>
      <c r="AM1401">
        <v>1326825</v>
      </c>
      <c r="AO1401">
        <v>48749</v>
      </c>
      <c r="AP1401" s="287">
        <f>IFERROR(IF(Table_Merge1[[#This Row],[LME Zinc stock]]*Table_Merge1[[#This Row],[Nima.مقدار]]=0,"",Table_Merge1[[#This Row],[LME Zinc stock]]*Table_Merge1[[#This Row],[Nima.مقدار]]),"")</f>
        <v>64681391925</v>
      </c>
      <c r="AQ1401" s="287">
        <f>IFERROR(IF(Table_Merge1[[#This Row],[LME Zinc 3-month]]*Table_Merge1[[#This Row],[Nima.مقدار]]=0,"",Table_Merge1[[#This Row],[LME Zinc 3-month]]*Table_Merge1[[#This Row],[Nima.مقدار]]),"")</f>
        <v>105322214.5</v>
      </c>
      <c r="AR1401" s="288" t="str">
        <f>IFERROR(IF(Table_Merge1[[#This Row],[LME Zinc stock]]*Table_Merge1[[#This Row],[Azad.Sell]]=0,"",Table_Merge1[[#This Row],[LME Zinc stock]]*Table_Merge1[[#This Row],[Azad.Sell]]),"")</f>
        <v/>
      </c>
      <c r="AS1401" s="288" t="str">
        <f>IFERROR(IF(Table_Merge1[[#This Row],[LME Zinc 3-month]]*Table_Merge1[[#This Row],[Azad.Sell]]=0,"",Table_Merge1[[#This Row],[LME Zinc 3-month]]*Table_Merge1[[#This Row],[Azad.Sell]]),"")</f>
        <v/>
      </c>
      <c r="AT1401"/>
    </row>
    <row r="1402" spans="1:46" x14ac:dyDescent="0.25">
      <c r="A1402" s="258">
        <v>42758</v>
      </c>
      <c r="B14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1395.11.04</v>
      </c>
      <c r="C1402" s="195">
        <f t="shared" ca="1" si="57"/>
        <v>1395</v>
      </c>
      <c r="D14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02" s="195">
        <f>_xlfn.NUMBERVALUE(RIGHT(Table11[[#This Row],[تاریخ شمسی]],2))</f>
        <v>4</v>
      </c>
      <c r="F14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11-04</v>
      </c>
      <c r="G1402" s="195" t="s">
        <v>1553</v>
      </c>
      <c r="L1402" s="259">
        <v>42758</v>
      </c>
      <c r="M1402">
        <v>37161</v>
      </c>
      <c r="O1402" s="283">
        <f>IFERROR(DATE(Table7[[#This Row],[year]],MONTH(DATEVALUE(Table7[[#This Row],[month]]&amp;"1")),Table7[[#This Row],[day]]),"")</f>
        <v>43060</v>
      </c>
      <c r="P1402" s="257" t="s">
        <v>4827</v>
      </c>
      <c r="Q1402" s="257">
        <v>2017</v>
      </c>
      <c r="R1402" s="257" t="s">
        <v>3450</v>
      </c>
      <c r="S1402" s="257">
        <v>21</v>
      </c>
      <c r="T1402" s="257">
        <v>1280</v>
      </c>
      <c r="U1402" s="257">
        <v>2062</v>
      </c>
      <c r="V1402" s="257">
        <v>1108900</v>
      </c>
      <c r="X1402" s="260">
        <v>43143</v>
      </c>
      <c r="Y1402" t="s">
        <v>8324</v>
      </c>
      <c r="Z1402" s="260">
        <v>8</v>
      </c>
      <c r="AA1402">
        <v>1396</v>
      </c>
      <c r="AB1402" s="260" t="str">
        <f ca="1">IFERROR(IFERROR(VLOOKUP(Table_Merge1[[#This Row],[Column1]],Table11[#All],2,FALSE),LEFT(AB1403,8)&amp;IF(LEN((RIGHT(AB1403,2)+1))&lt;2,"0"&amp;(RIGHT(AB1403,2)+1),(RIGHT(AB1403,2)-1))),"")</f>
        <v>1396.11.23</v>
      </c>
      <c r="AC1402" s="259" t="str">
        <f ca="1">LEFT(Table_Merge1[[#This Row],[Column2]],4)</f>
        <v>1396</v>
      </c>
      <c r="AD1402" s="259" t="str">
        <f ca="1">RIGHT(LEFT(Table_Merge1[[#This Row],[Column2]],7),2)</f>
        <v>11</v>
      </c>
      <c r="AE1402" s="259" t="str">
        <f ca="1">RIGHT(Table_Merge1[[#This Row],[Column2]],2)</f>
        <v>23</v>
      </c>
      <c r="AF1402">
        <v>11</v>
      </c>
      <c r="AG1402">
        <v>23</v>
      </c>
      <c r="AH1402" s="260">
        <v>2018</v>
      </c>
      <c r="AI1402" t="s">
        <v>3433</v>
      </c>
      <c r="AJ1402" s="260">
        <v>12</v>
      </c>
      <c r="AK1402">
        <v>1321.7</v>
      </c>
      <c r="AL1402">
        <v>2165.5</v>
      </c>
      <c r="AM1402">
        <v>1330875</v>
      </c>
      <c r="AO1402">
        <v>47625</v>
      </c>
      <c r="AP1402" s="287">
        <f>IFERROR(IF(Table_Merge1[[#This Row],[LME Zinc stock]]*Table_Merge1[[#This Row],[Nima.مقدار]]=0,"",Table_Merge1[[#This Row],[LME Zinc stock]]*Table_Merge1[[#This Row],[Nima.مقدار]]),"")</f>
        <v>63382921875</v>
      </c>
      <c r="AQ1402" s="287">
        <f>IFERROR(IF(Table_Merge1[[#This Row],[LME Zinc 3-month]]*Table_Merge1[[#This Row],[Nima.مقدار]]=0,"",Table_Merge1[[#This Row],[LME Zinc 3-month]]*Table_Merge1[[#This Row],[Nima.مقدار]]),"")</f>
        <v>103131937.5</v>
      </c>
      <c r="AR1402" s="288" t="str">
        <f>IFERROR(IF(Table_Merge1[[#This Row],[LME Zinc stock]]*Table_Merge1[[#This Row],[Azad.Sell]]=0,"",Table_Merge1[[#This Row],[LME Zinc stock]]*Table_Merge1[[#This Row],[Azad.Sell]]),"")</f>
        <v/>
      </c>
      <c r="AS1402" s="288" t="str">
        <f>IFERROR(IF(Table_Merge1[[#This Row],[LME Zinc 3-month]]*Table_Merge1[[#This Row],[Azad.Sell]]=0,"",Table_Merge1[[#This Row],[LME Zinc 3-month]]*Table_Merge1[[#This Row],[Azad.Sell]]),"")</f>
        <v/>
      </c>
      <c r="AT1402"/>
    </row>
    <row r="1403" spans="1:46" x14ac:dyDescent="0.25">
      <c r="A1403" s="258">
        <v>42759</v>
      </c>
      <c r="B14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1395.11.05</v>
      </c>
      <c r="C1403" s="195">
        <f t="shared" ca="1" si="57"/>
        <v>1395</v>
      </c>
      <c r="D14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03" s="195">
        <f>_xlfn.NUMBERVALUE(RIGHT(Table11[[#This Row],[تاریخ شمسی]],2))</f>
        <v>5</v>
      </c>
      <c r="F14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11-05</v>
      </c>
      <c r="G1403" s="195" t="s">
        <v>1554</v>
      </c>
      <c r="L1403" s="259">
        <v>42759</v>
      </c>
      <c r="M1403">
        <v>38235</v>
      </c>
      <c r="O1403" s="284">
        <f>IFERROR(DATE(Table7[[#This Row],[year]],MONTH(DATEVALUE(Table7[[#This Row],[month]]&amp;"1")),Table7[[#This Row],[day]]),"")</f>
        <v>43059</v>
      </c>
      <c r="P1403" s="195" t="s">
        <v>4828</v>
      </c>
      <c r="Q1403" s="195">
        <v>2017</v>
      </c>
      <c r="R1403" s="195" t="s">
        <v>3450</v>
      </c>
      <c r="S1403" s="195">
        <v>20</v>
      </c>
      <c r="T1403" s="195">
        <v>1292.3499999999999</v>
      </c>
      <c r="U1403" s="195" t="s">
        <v>3621</v>
      </c>
      <c r="V1403" s="195" t="s">
        <v>3621</v>
      </c>
      <c r="X1403" s="260">
        <v>43140</v>
      </c>
      <c r="Z1403" s="260">
        <v>8</v>
      </c>
      <c r="AB1403" s="260" t="str">
        <f ca="1">IFERROR(IFERROR(VLOOKUP(Table_Merge1[[#This Row],[Column1]],Table11[#All],2,FALSE),LEFT(AB1404,8)&amp;IF(LEN((RIGHT(AB1404,2)+1))&lt;2,"0"&amp;(RIGHT(AB1404,2)+1),(RIGHT(AB1404,2)-1))),"")</f>
        <v>1396.11.18</v>
      </c>
      <c r="AC1403" s="259" t="str">
        <f ca="1">LEFT(Table_Merge1[[#This Row],[Column2]],4)</f>
        <v>1396</v>
      </c>
      <c r="AD1403" s="259" t="str">
        <f ca="1">RIGHT(LEFT(Table_Merge1[[#This Row],[Column2]],7),2)</f>
        <v>11</v>
      </c>
      <c r="AE1403" s="259" t="str">
        <f ca="1">RIGHT(Table_Merge1[[#This Row],[Column2]],2)</f>
        <v>18</v>
      </c>
      <c r="AH1403" s="260">
        <v>2018</v>
      </c>
      <c r="AI1403" t="s">
        <v>3433</v>
      </c>
      <c r="AJ1403" s="260">
        <v>9</v>
      </c>
      <c r="AK1403">
        <v>1316.05</v>
      </c>
      <c r="AL1403">
        <v>2182</v>
      </c>
      <c r="AM1403">
        <v>1314225</v>
      </c>
      <c r="AP1403" s="287" t="str">
        <f>IFERROR(IF(Table_Merge1[[#This Row],[LME Zinc stock]]*Table_Merge1[[#This Row],[Nima.مقدار]]=0,"",Table_Merge1[[#This Row],[LME Zinc stock]]*Table_Merge1[[#This Row],[Nima.مقدار]]),"")</f>
        <v/>
      </c>
      <c r="AQ1403" s="287" t="str">
        <f>IFERROR(IF(Table_Merge1[[#This Row],[LME Zinc 3-month]]*Table_Merge1[[#This Row],[Nima.مقدار]]=0,"",Table_Merge1[[#This Row],[LME Zinc 3-month]]*Table_Merge1[[#This Row],[Nima.مقدار]]),"")</f>
        <v/>
      </c>
      <c r="AR1403" s="288" t="str">
        <f>IFERROR(IF(Table_Merge1[[#This Row],[LME Zinc stock]]*Table_Merge1[[#This Row],[Azad.Sell]]=0,"",Table_Merge1[[#This Row],[LME Zinc stock]]*Table_Merge1[[#This Row],[Azad.Sell]]),"")</f>
        <v/>
      </c>
      <c r="AS1403" s="288" t="str">
        <f>IFERROR(IF(Table_Merge1[[#This Row],[LME Zinc 3-month]]*Table_Merge1[[#This Row],[Azad.Sell]]=0,"",Table_Merge1[[#This Row],[LME Zinc 3-month]]*Table_Merge1[[#This Row],[Azad.Sell]]),"")</f>
        <v/>
      </c>
      <c r="AT1403"/>
    </row>
    <row r="1404" spans="1:46" x14ac:dyDescent="0.25">
      <c r="A1404" s="258">
        <v>42760</v>
      </c>
      <c r="B14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1395.11.06</v>
      </c>
      <c r="C1404" s="195">
        <f t="shared" ca="1" si="57"/>
        <v>1395</v>
      </c>
      <c r="D14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04" s="195">
        <f>_xlfn.NUMBERVALUE(RIGHT(Table11[[#This Row],[تاریخ شمسی]],2))</f>
        <v>6</v>
      </c>
      <c r="F14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11-06</v>
      </c>
      <c r="G1404" s="195" t="s">
        <v>1555</v>
      </c>
      <c r="L1404" s="259">
        <v>42760</v>
      </c>
      <c r="M1404">
        <v>38243</v>
      </c>
      <c r="O1404" s="283">
        <f>IFERROR(DATE(Table7[[#This Row],[year]],MONTH(DATEVALUE(Table7[[#This Row],[month]]&amp;"1")),Table7[[#This Row],[day]]),"")</f>
        <v>43056</v>
      </c>
      <c r="P1404" s="257" t="s">
        <v>4829</v>
      </c>
      <c r="Q1404" s="257">
        <v>2017</v>
      </c>
      <c r="R1404" s="257" t="s">
        <v>3450</v>
      </c>
      <c r="S1404" s="257">
        <v>17</v>
      </c>
      <c r="T1404" s="257">
        <v>1283.8499999999999</v>
      </c>
      <c r="U1404" s="257">
        <v>2052</v>
      </c>
      <c r="V1404" s="257">
        <v>1112025</v>
      </c>
      <c r="X1404" s="260">
        <v>43139</v>
      </c>
      <c r="Y1404" t="s">
        <v>8323</v>
      </c>
      <c r="Z1404" s="260">
        <v>8</v>
      </c>
      <c r="AA1404">
        <v>1396</v>
      </c>
      <c r="AB1404" s="260" t="str">
        <f ca="1">IFERROR(IFERROR(VLOOKUP(Table_Merge1[[#This Row],[Column1]],Table11[#All],2,FALSE),LEFT(AB1405,8)&amp;IF(LEN((RIGHT(AB1405,2)+1))&lt;2,"0"&amp;(RIGHT(AB1405,2)+1),(RIGHT(AB1405,2)-1))),"")</f>
        <v>1396.11.19</v>
      </c>
      <c r="AC1404" s="259" t="str">
        <f ca="1">LEFT(Table_Merge1[[#This Row],[Column2]],4)</f>
        <v>1396</v>
      </c>
      <c r="AD1404" s="259" t="str">
        <f ca="1">RIGHT(LEFT(Table_Merge1[[#This Row],[Column2]],7),2)</f>
        <v>11</v>
      </c>
      <c r="AE1404" s="259" t="str">
        <f ca="1">RIGHT(Table_Merge1[[#This Row],[Column2]],2)</f>
        <v>19</v>
      </c>
      <c r="AF1404">
        <v>11</v>
      </c>
      <c r="AG1404">
        <v>19</v>
      </c>
      <c r="AH1404" s="260">
        <v>2018</v>
      </c>
      <c r="AI1404" t="s">
        <v>3433</v>
      </c>
      <c r="AJ1404" s="260">
        <v>8</v>
      </c>
      <c r="AK1404">
        <v>1311.05</v>
      </c>
      <c r="AL1404">
        <v>2176</v>
      </c>
      <c r="AM1404">
        <v>1314500</v>
      </c>
      <c r="AO1404">
        <v>46160</v>
      </c>
      <c r="AP1404" s="287">
        <f>IFERROR(IF(Table_Merge1[[#This Row],[LME Zinc stock]]*Table_Merge1[[#This Row],[Nima.مقدار]]=0,"",Table_Merge1[[#This Row],[LME Zinc stock]]*Table_Merge1[[#This Row],[Nima.مقدار]]),"")</f>
        <v>60677320000</v>
      </c>
      <c r="AQ1404" s="287">
        <f>IFERROR(IF(Table_Merge1[[#This Row],[LME Zinc 3-month]]*Table_Merge1[[#This Row],[Nima.مقدار]]=0,"",Table_Merge1[[#This Row],[LME Zinc 3-month]]*Table_Merge1[[#This Row],[Nima.مقدار]]),"")</f>
        <v>100444160</v>
      </c>
      <c r="AR1404" s="288" t="str">
        <f>IFERROR(IF(Table_Merge1[[#This Row],[LME Zinc stock]]*Table_Merge1[[#This Row],[Azad.Sell]]=0,"",Table_Merge1[[#This Row],[LME Zinc stock]]*Table_Merge1[[#This Row],[Azad.Sell]]),"")</f>
        <v/>
      </c>
      <c r="AS1404" s="288" t="str">
        <f>IFERROR(IF(Table_Merge1[[#This Row],[LME Zinc 3-month]]*Table_Merge1[[#This Row],[Azad.Sell]]=0,"",Table_Merge1[[#This Row],[LME Zinc 3-month]]*Table_Merge1[[#This Row],[Azad.Sell]]),"")</f>
        <v/>
      </c>
      <c r="AT1404"/>
    </row>
    <row r="1405" spans="1:46" x14ac:dyDescent="0.25">
      <c r="A1405" s="258">
        <v>42761</v>
      </c>
      <c r="B14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1395.11.07</v>
      </c>
      <c r="C1405" s="195">
        <f t="shared" ca="1" si="57"/>
        <v>1395</v>
      </c>
      <c r="D14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05" s="195">
        <f>_xlfn.NUMBERVALUE(RIGHT(Table11[[#This Row],[تاریخ شمسی]],2))</f>
        <v>7</v>
      </c>
      <c r="F14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11-07</v>
      </c>
      <c r="G1405" s="195" t="s">
        <v>1556</v>
      </c>
      <c r="L1405" s="259">
        <v>42761</v>
      </c>
      <c r="M1405">
        <v>38164</v>
      </c>
      <c r="O1405" s="284">
        <f>IFERROR(DATE(Table7[[#This Row],[year]],MONTH(DATEVALUE(Table7[[#This Row],[month]]&amp;"1")),Table7[[#This Row],[day]]),"")</f>
        <v>43055</v>
      </c>
      <c r="P1405" s="195" t="s">
        <v>4830</v>
      </c>
      <c r="Q1405" s="195">
        <v>2017</v>
      </c>
      <c r="R1405" s="195" t="s">
        <v>3450</v>
      </c>
      <c r="S1405" s="195">
        <v>16</v>
      </c>
      <c r="T1405" s="195">
        <v>1277.7</v>
      </c>
      <c r="U1405" s="195">
        <v>2075.5</v>
      </c>
      <c r="V1405" s="195">
        <v>1113750</v>
      </c>
      <c r="X1405" s="260">
        <v>43138</v>
      </c>
      <c r="Y1405" t="s">
        <v>8322</v>
      </c>
      <c r="Z1405" s="260">
        <v>8</v>
      </c>
      <c r="AA1405">
        <v>1396</v>
      </c>
      <c r="AB1405" s="260" t="str">
        <f ca="1">IFERROR(IFERROR(VLOOKUP(Table_Merge1[[#This Row],[Column1]],Table11[#All],2,FALSE),LEFT(AB1406,8)&amp;IF(LEN((RIGHT(AB1406,2)+1))&lt;2,"0"&amp;(RIGHT(AB1406,2)+1),(RIGHT(AB1406,2)-1))),"")</f>
        <v>1396.11.18</v>
      </c>
      <c r="AC1405" s="259" t="str">
        <f ca="1">LEFT(Table_Merge1[[#This Row],[Column2]],4)</f>
        <v>1396</v>
      </c>
      <c r="AD1405" s="259" t="str">
        <f ca="1">RIGHT(LEFT(Table_Merge1[[#This Row],[Column2]],7),2)</f>
        <v>11</v>
      </c>
      <c r="AE1405" s="259" t="str">
        <f ca="1">RIGHT(Table_Merge1[[#This Row],[Column2]],2)</f>
        <v>18</v>
      </c>
      <c r="AF1405">
        <v>11</v>
      </c>
      <c r="AG1405">
        <v>18</v>
      </c>
      <c r="AH1405" s="260">
        <v>2018</v>
      </c>
      <c r="AI1405" t="s">
        <v>3433</v>
      </c>
      <c r="AJ1405" s="260">
        <v>7</v>
      </c>
      <c r="AK1405">
        <v>1328.5</v>
      </c>
      <c r="AL1405">
        <v>2206</v>
      </c>
      <c r="AM1405">
        <v>1308525</v>
      </c>
      <c r="AO1405">
        <v>46693</v>
      </c>
      <c r="AP1405" s="287">
        <f>IFERROR(IF(Table_Merge1[[#This Row],[LME Zinc stock]]*Table_Merge1[[#This Row],[Nima.مقدار]]=0,"",Table_Merge1[[#This Row],[LME Zinc stock]]*Table_Merge1[[#This Row],[Nima.مقدار]]),"")</f>
        <v>61098957825</v>
      </c>
      <c r="AQ1405" s="287">
        <f>IFERROR(IF(Table_Merge1[[#This Row],[LME Zinc 3-month]]*Table_Merge1[[#This Row],[Nima.مقدار]]=0,"",Table_Merge1[[#This Row],[LME Zinc 3-month]]*Table_Merge1[[#This Row],[Nima.مقدار]]),"")</f>
        <v>103004758</v>
      </c>
      <c r="AR1405" s="288" t="str">
        <f>IFERROR(IF(Table_Merge1[[#This Row],[LME Zinc stock]]*Table_Merge1[[#This Row],[Azad.Sell]]=0,"",Table_Merge1[[#This Row],[LME Zinc stock]]*Table_Merge1[[#This Row],[Azad.Sell]]),"")</f>
        <v/>
      </c>
      <c r="AS1405" s="288" t="str">
        <f>IFERROR(IF(Table_Merge1[[#This Row],[LME Zinc 3-month]]*Table_Merge1[[#This Row],[Azad.Sell]]=0,"",Table_Merge1[[#This Row],[LME Zinc 3-month]]*Table_Merge1[[#This Row],[Azad.Sell]]),"")</f>
        <v/>
      </c>
      <c r="AT1405"/>
    </row>
    <row r="1406" spans="1:46" x14ac:dyDescent="0.25">
      <c r="A1406" s="258">
        <v>42763</v>
      </c>
      <c r="B14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1395.11.09</v>
      </c>
      <c r="C1406" s="195">
        <f t="shared" ca="1" si="57"/>
        <v>1395</v>
      </c>
      <c r="D14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06" s="195">
        <f>_xlfn.NUMBERVALUE(RIGHT(Table11[[#This Row],[تاریخ شمسی]],2))</f>
        <v>9</v>
      </c>
      <c r="F14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11-09</v>
      </c>
      <c r="G1406" s="195" t="s">
        <v>1557</v>
      </c>
      <c r="L1406" s="259">
        <v>42763</v>
      </c>
      <c r="M1406">
        <v>38317</v>
      </c>
      <c r="O1406" s="283">
        <f>IFERROR(DATE(Table7[[#This Row],[year]],MONTH(DATEVALUE(Table7[[#This Row],[month]]&amp;"1")),Table7[[#This Row],[day]]),"")</f>
        <v>43054</v>
      </c>
      <c r="P1406" s="257" t="s">
        <v>4831</v>
      </c>
      <c r="Q1406" s="257">
        <v>2017</v>
      </c>
      <c r="R1406" s="257" t="s">
        <v>3450</v>
      </c>
      <c r="S1406" s="257">
        <v>15</v>
      </c>
      <c r="T1406" s="257">
        <v>1285.7</v>
      </c>
      <c r="U1406" s="257">
        <v>2113.5</v>
      </c>
      <c r="V1406" s="257">
        <v>1117725</v>
      </c>
      <c r="X1406" s="260">
        <v>43137</v>
      </c>
      <c r="Y1406" t="s">
        <v>8321</v>
      </c>
      <c r="Z1406" s="260">
        <v>8</v>
      </c>
      <c r="AA1406">
        <v>1396</v>
      </c>
      <c r="AB1406" s="260" t="str">
        <f ca="1">IFERROR(IFERROR(VLOOKUP(Table_Merge1[[#This Row],[Column1]],Table11[#All],2,FALSE),LEFT(AB1407,8)&amp;IF(LEN((RIGHT(AB1407,2)+1))&lt;2,"0"&amp;(RIGHT(AB1407,2)+1),(RIGHT(AB1407,2)-1))),"")</f>
        <v>1396.11.17</v>
      </c>
      <c r="AC1406" s="259" t="str">
        <f ca="1">LEFT(Table_Merge1[[#This Row],[Column2]],4)</f>
        <v>1396</v>
      </c>
      <c r="AD1406" s="259" t="str">
        <f ca="1">RIGHT(LEFT(Table_Merge1[[#This Row],[Column2]],7),2)</f>
        <v>11</v>
      </c>
      <c r="AE1406" s="259" t="str">
        <f ca="1">RIGHT(Table_Merge1[[#This Row],[Column2]],2)</f>
        <v>17</v>
      </c>
      <c r="AF1406">
        <v>11</v>
      </c>
      <c r="AG1406">
        <v>17</v>
      </c>
      <c r="AH1406" s="260">
        <v>2018</v>
      </c>
      <c r="AI1406" t="s">
        <v>3433</v>
      </c>
      <c r="AJ1406" s="260">
        <v>6</v>
      </c>
      <c r="AK1406">
        <v>1344.65</v>
      </c>
      <c r="AL1406">
        <v>2225</v>
      </c>
      <c r="AM1406">
        <v>1295425</v>
      </c>
      <c r="AO1406">
        <v>46100</v>
      </c>
      <c r="AP1406" s="287">
        <f>IFERROR(IF(Table_Merge1[[#This Row],[LME Zinc stock]]*Table_Merge1[[#This Row],[Nima.مقدار]]=0,"",Table_Merge1[[#This Row],[LME Zinc stock]]*Table_Merge1[[#This Row],[Nima.مقدار]]),"")</f>
        <v>59719092500</v>
      </c>
      <c r="AQ1406" s="287">
        <f>IFERROR(IF(Table_Merge1[[#This Row],[LME Zinc 3-month]]*Table_Merge1[[#This Row],[Nima.مقدار]]=0,"",Table_Merge1[[#This Row],[LME Zinc 3-month]]*Table_Merge1[[#This Row],[Nima.مقدار]]),"")</f>
        <v>102572500</v>
      </c>
      <c r="AR1406" s="288" t="str">
        <f>IFERROR(IF(Table_Merge1[[#This Row],[LME Zinc stock]]*Table_Merge1[[#This Row],[Azad.Sell]]=0,"",Table_Merge1[[#This Row],[LME Zinc stock]]*Table_Merge1[[#This Row],[Azad.Sell]]),"")</f>
        <v/>
      </c>
      <c r="AS1406" s="288" t="str">
        <f>IFERROR(IF(Table_Merge1[[#This Row],[LME Zinc 3-month]]*Table_Merge1[[#This Row],[Azad.Sell]]=0,"",Table_Merge1[[#This Row],[LME Zinc 3-month]]*Table_Merge1[[#This Row],[Azad.Sell]]),"")</f>
        <v/>
      </c>
      <c r="AT1406"/>
    </row>
    <row r="1407" spans="1:46" x14ac:dyDescent="0.25">
      <c r="A1407" s="258">
        <v>42764</v>
      </c>
      <c r="B14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1395.11.10</v>
      </c>
      <c r="C1407" s="195">
        <f t="shared" ca="1" si="57"/>
        <v>1395</v>
      </c>
      <c r="D14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07" s="195">
        <f>_xlfn.NUMBERVALUE(RIGHT(Table11[[#This Row],[تاریخ شمسی]],2))</f>
        <v>10</v>
      </c>
      <c r="F14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11-10</v>
      </c>
      <c r="G1407" s="195" t="s">
        <v>1558</v>
      </c>
      <c r="L1407" s="259">
        <v>42764</v>
      </c>
      <c r="M1407">
        <v>38169</v>
      </c>
      <c r="O1407" s="284">
        <f>IFERROR(DATE(Table7[[#This Row],[year]],MONTH(DATEVALUE(Table7[[#This Row],[month]]&amp;"1")),Table7[[#This Row],[day]]),"")</f>
        <v>43053</v>
      </c>
      <c r="P1407" s="195" t="s">
        <v>4832</v>
      </c>
      <c r="Q1407" s="195">
        <v>2017</v>
      </c>
      <c r="R1407" s="195" t="s">
        <v>3450</v>
      </c>
      <c r="S1407" s="195">
        <v>14</v>
      </c>
      <c r="T1407" s="195">
        <v>1273.7</v>
      </c>
      <c r="U1407" s="195">
        <v>2124</v>
      </c>
      <c r="V1407" s="195">
        <v>1122700</v>
      </c>
      <c r="X1407" s="260">
        <v>43136</v>
      </c>
      <c r="Y1407" t="s">
        <v>8320</v>
      </c>
      <c r="Z1407" s="260">
        <v>8</v>
      </c>
      <c r="AA1407">
        <v>1396</v>
      </c>
      <c r="AB1407" s="260" t="str">
        <f ca="1">IFERROR(IFERROR(VLOOKUP(Table_Merge1[[#This Row],[Column1]],Table11[#All],2,FALSE),LEFT(AB1408,8)&amp;IF(LEN((RIGHT(AB1408,2)+1))&lt;2,"0"&amp;(RIGHT(AB1408,2)+1),(RIGHT(AB1408,2)-1))),"")</f>
        <v>1396.11.16</v>
      </c>
      <c r="AC1407" s="259" t="str">
        <f ca="1">LEFT(Table_Merge1[[#This Row],[Column2]],4)</f>
        <v>1396</v>
      </c>
      <c r="AD1407" s="259" t="str">
        <f ca="1">RIGHT(LEFT(Table_Merge1[[#This Row],[Column2]],7),2)</f>
        <v>11</v>
      </c>
      <c r="AE1407" s="259" t="str">
        <f ca="1">RIGHT(Table_Merge1[[#This Row],[Column2]],2)</f>
        <v>16</v>
      </c>
      <c r="AF1407">
        <v>11</v>
      </c>
      <c r="AG1407">
        <v>16</v>
      </c>
      <c r="AH1407" s="260">
        <v>2018</v>
      </c>
      <c r="AI1407" t="s">
        <v>3433</v>
      </c>
      <c r="AJ1407" s="260">
        <v>5</v>
      </c>
      <c r="AK1407">
        <v>1337.1</v>
      </c>
      <c r="AL1407">
        <v>2180.5</v>
      </c>
      <c r="AM1407">
        <v>1296450</v>
      </c>
      <c r="AO1407">
        <v>46818</v>
      </c>
      <c r="AP1407" s="287">
        <f>IFERROR(IF(Table_Merge1[[#This Row],[LME Zinc stock]]*Table_Merge1[[#This Row],[Nima.مقدار]]=0,"",Table_Merge1[[#This Row],[LME Zinc stock]]*Table_Merge1[[#This Row],[Nima.مقدار]]),"")</f>
        <v>60697196100</v>
      </c>
      <c r="AQ1407" s="287">
        <f>IFERROR(IF(Table_Merge1[[#This Row],[LME Zinc 3-month]]*Table_Merge1[[#This Row],[Nima.مقدار]]=0,"",Table_Merge1[[#This Row],[LME Zinc 3-month]]*Table_Merge1[[#This Row],[Nima.مقدار]]),"")</f>
        <v>102086649</v>
      </c>
      <c r="AR1407" s="288" t="str">
        <f>IFERROR(IF(Table_Merge1[[#This Row],[LME Zinc stock]]*Table_Merge1[[#This Row],[Azad.Sell]]=0,"",Table_Merge1[[#This Row],[LME Zinc stock]]*Table_Merge1[[#This Row],[Azad.Sell]]),"")</f>
        <v/>
      </c>
      <c r="AS1407" s="288" t="str">
        <f>IFERROR(IF(Table_Merge1[[#This Row],[LME Zinc 3-month]]*Table_Merge1[[#This Row],[Azad.Sell]]=0,"",Table_Merge1[[#This Row],[LME Zinc 3-month]]*Table_Merge1[[#This Row],[Azad.Sell]]),"")</f>
        <v/>
      </c>
      <c r="AT1407"/>
    </row>
    <row r="1408" spans="1:46" x14ac:dyDescent="0.25">
      <c r="A1408" s="258">
        <v>42765</v>
      </c>
      <c r="B14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1395.11.11</v>
      </c>
      <c r="C1408" s="195">
        <f t="shared" ca="1" si="57"/>
        <v>1395</v>
      </c>
      <c r="D14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08" s="195">
        <f>_xlfn.NUMBERVALUE(RIGHT(Table11[[#This Row],[تاریخ شمسی]],2))</f>
        <v>11</v>
      </c>
      <c r="F14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11-11</v>
      </c>
      <c r="G1408" s="195" t="s">
        <v>1559</v>
      </c>
      <c r="L1408" s="259">
        <v>42765</v>
      </c>
      <c r="M1408">
        <v>38098</v>
      </c>
      <c r="O1408" s="283">
        <f>IFERROR(DATE(Table7[[#This Row],[year]],MONTH(DATEVALUE(Table7[[#This Row],[month]]&amp;"1")),Table7[[#This Row],[day]]),"")</f>
        <v>43052</v>
      </c>
      <c r="P1408" s="257" t="s">
        <v>4833</v>
      </c>
      <c r="Q1408" s="257">
        <v>2017</v>
      </c>
      <c r="R1408" s="257" t="s">
        <v>3450</v>
      </c>
      <c r="S1408" s="257">
        <v>13</v>
      </c>
      <c r="T1408" s="257">
        <v>1278.4000000000001</v>
      </c>
      <c r="U1408" s="257">
        <v>2120</v>
      </c>
      <c r="V1408" s="257">
        <v>1124975</v>
      </c>
      <c r="X1408" s="260">
        <v>43133</v>
      </c>
      <c r="Z1408" s="260">
        <v>8</v>
      </c>
      <c r="AB1408" s="260" t="str">
        <f ca="1">IFERROR(IFERROR(VLOOKUP(Table_Merge1[[#This Row],[Column1]],Table11[#All],2,FALSE),LEFT(AB1409,8)&amp;IF(LEN((RIGHT(AB1409,2)+1))&lt;2,"0"&amp;(RIGHT(AB1409,2)+1),(RIGHT(AB1409,2)-1))),"")</f>
        <v>1396.11.11</v>
      </c>
      <c r="AC1408" s="259" t="str">
        <f ca="1">LEFT(Table_Merge1[[#This Row],[Column2]],4)</f>
        <v>1396</v>
      </c>
      <c r="AD1408" s="259" t="str">
        <f ca="1">RIGHT(LEFT(Table_Merge1[[#This Row],[Column2]],7),2)</f>
        <v>11</v>
      </c>
      <c r="AE1408" s="259" t="str">
        <f ca="1">RIGHT(Table_Merge1[[#This Row],[Column2]],2)</f>
        <v>11</v>
      </c>
      <c r="AH1408" s="260">
        <v>2018</v>
      </c>
      <c r="AI1408" t="s">
        <v>3433</v>
      </c>
      <c r="AJ1408" s="260">
        <v>2</v>
      </c>
      <c r="AK1408">
        <v>1345</v>
      </c>
      <c r="AL1408">
        <v>2165</v>
      </c>
      <c r="AM1408">
        <v>1303825</v>
      </c>
      <c r="AP1408" s="287" t="str">
        <f>IFERROR(IF(Table_Merge1[[#This Row],[LME Zinc stock]]*Table_Merge1[[#This Row],[Nima.مقدار]]=0,"",Table_Merge1[[#This Row],[LME Zinc stock]]*Table_Merge1[[#This Row],[Nima.مقدار]]),"")</f>
        <v/>
      </c>
      <c r="AQ1408" s="287" t="str">
        <f>IFERROR(IF(Table_Merge1[[#This Row],[LME Zinc 3-month]]*Table_Merge1[[#This Row],[Nima.مقدار]]=0,"",Table_Merge1[[#This Row],[LME Zinc 3-month]]*Table_Merge1[[#This Row],[Nima.مقدار]]),"")</f>
        <v/>
      </c>
      <c r="AR1408" s="288" t="str">
        <f>IFERROR(IF(Table_Merge1[[#This Row],[LME Zinc stock]]*Table_Merge1[[#This Row],[Azad.Sell]]=0,"",Table_Merge1[[#This Row],[LME Zinc stock]]*Table_Merge1[[#This Row],[Azad.Sell]]),"")</f>
        <v/>
      </c>
      <c r="AS1408" s="288" t="str">
        <f>IFERROR(IF(Table_Merge1[[#This Row],[LME Zinc 3-month]]*Table_Merge1[[#This Row],[Azad.Sell]]=0,"",Table_Merge1[[#This Row],[LME Zinc 3-month]]*Table_Merge1[[#This Row],[Azad.Sell]]),"")</f>
        <v/>
      </c>
      <c r="AT1408"/>
    </row>
    <row r="1409" spans="1:46" x14ac:dyDescent="0.25">
      <c r="A1409" s="258">
        <v>42766</v>
      </c>
      <c r="B14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1395.11.12</v>
      </c>
      <c r="C1409" s="195">
        <f t="shared" ca="1" si="57"/>
        <v>1395</v>
      </c>
      <c r="D14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09" s="195">
        <f>_xlfn.NUMBERVALUE(RIGHT(Table11[[#This Row],[تاریخ شمسی]],2))</f>
        <v>12</v>
      </c>
      <c r="F14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11-12</v>
      </c>
      <c r="G1409" s="195" t="s">
        <v>1560</v>
      </c>
      <c r="L1409" s="259">
        <v>42766</v>
      </c>
      <c r="M1409">
        <v>38152</v>
      </c>
      <c r="O1409" s="284">
        <f>IFERROR(DATE(Table7[[#This Row],[year]],MONTH(DATEVALUE(Table7[[#This Row],[month]]&amp;"1")),Table7[[#This Row],[day]]),"")</f>
        <v>43049</v>
      </c>
      <c r="P1409" s="195" t="s">
        <v>4834</v>
      </c>
      <c r="Q1409" s="195">
        <v>2017</v>
      </c>
      <c r="R1409" s="195" t="s">
        <v>3450</v>
      </c>
      <c r="S1409" s="195">
        <v>10</v>
      </c>
      <c r="T1409" s="195">
        <v>1284.45</v>
      </c>
      <c r="U1409" s="195">
        <v>2103.5</v>
      </c>
      <c r="V1409" s="195">
        <v>1128875</v>
      </c>
      <c r="X1409" s="260">
        <v>43132</v>
      </c>
      <c r="Y1409" t="s">
        <v>8319</v>
      </c>
      <c r="Z1409" s="260">
        <v>8</v>
      </c>
      <c r="AA1409">
        <v>1396</v>
      </c>
      <c r="AB1409" s="260" t="str">
        <f ca="1">IFERROR(IFERROR(VLOOKUP(Table_Merge1[[#This Row],[Column1]],Table11[#All],2,FALSE),LEFT(AB1410,8)&amp;IF(LEN((RIGHT(AB1410,2)+1))&lt;2,"0"&amp;(RIGHT(AB1410,2)+1),(RIGHT(AB1410,2)-1))),"")</f>
        <v>1396.11.12</v>
      </c>
      <c r="AC1409" s="259" t="str">
        <f ca="1">LEFT(Table_Merge1[[#This Row],[Column2]],4)</f>
        <v>1396</v>
      </c>
      <c r="AD1409" s="259" t="str">
        <f ca="1">RIGHT(LEFT(Table_Merge1[[#This Row],[Column2]],7),2)</f>
        <v>11</v>
      </c>
      <c r="AE1409" s="259" t="str">
        <f ca="1">RIGHT(Table_Merge1[[#This Row],[Column2]],2)</f>
        <v>12</v>
      </c>
      <c r="AF1409">
        <v>11</v>
      </c>
      <c r="AG1409">
        <v>12</v>
      </c>
      <c r="AH1409" s="260">
        <v>2018</v>
      </c>
      <c r="AI1409" t="s">
        <v>3433</v>
      </c>
      <c r="AJ1409" s="260">
        <v>1</v>
      </c>
      <c r="AK1409">
        <v>1341.1</v>
      </c>
      <c r="AL1409">
        <v>2141</v>
      </c>
      <c r="AM1409">
        <v>1272550</v>
      </c>
      <c r="AO1409">
        <v>45640</v>
      </c>
      <c r="AP1409" s="287">
        <f>IFERROR(IF(Table_Merge1[[#This Row],[LME Zinc stock]]*Table_Merge1[[#This Row],[Nima.مقدار]]=0,"",Table_Merge1[[#This Row],[LME Zinc stock]]*Table_Merge1[[#This Row],[Nima.مقدار]]),"")</f>
        <v>58079182000</v>
      </c>
      <c r="AQ1409" s="287">
        <f>IFERROR(IF(Table_Merge1[[#This Row],[LME Zinc 3-month]]*Table_Merge1[[#This Row],[Nima.مقدار]]=0,"",Table_Merge1[[#This Row],[LME Zinc 3-month]]*Table_Merge1[[#This Row],[Nima.مقدار]]),"")</f>
        <v>97715240</v>
      </c>
      <c r="AR1409" s="288" t="str">
        <f>IFERROR(IF(Table_Merge1[[#This Row],[LME Zinc stock]]*Table_Merge1[[#This Row],[Azad.Sell]]=0,"",Table_Merge1[[#This Row],[LME Zinc stock]]*Table_Merge1[[#This Row],[Azad.Sell]]),"")</f>
        <v/>
      </c>
      <c r="AS1409" s="288" t="str">
        <f>IFERROR(IF(Table_Merge1[[#This Row],[LME Zinc 3-month]]*Table_Merge1[[#This Row],[Azad.Sell]]=0,"",Table_Merge1[[#This Row],[LME Zinc 3-month]]*Table_Merge1[[#This Row],[Azad.Sell]]),"")</f>
        <v/>
      </c>
      <c r="AT1409"/>
    </row>
    <row r="1410" spans="1:46" x14ac:dyDescent="0.25">
      <c r="A1410" s="258">
        <v>42767</v>
      </c>
      <c r="B14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1395.11.13</v>
      </c>
      <c r="C1410" s="195">
        <f t="shared" ref="C1410:C1473" ca="1" si="58">_xlfn.NUMBERVALUE(LEFT(G1410, LEN(G1410) - MAX(IF(ISNUMBER(MID(G1410, ROW(INDIRECT("1:"&amp;LEN(G1410))), 1) *1)=FALSE, ROW(INDIRECT("6:"&amp;LEN(G1410))), 6))))</f>
        <v>1395</v>
      </c>
      <c r="D14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10" s="195">
        <f>_xlfn.NUMBERVALUE(RIGHT(Table11[[#This Row],[تاریخ شمسی]],2))</f>
        <v>13</v>
      </c>
      <c r="F14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11-13</v>
      </c>
      <c r="G1410" s="195" t="s">
        <v>1561</v>
      </c>
      <c r="L1410" s="259">
        <v>42767</v>
      </c>
      <c r="M1410">
        <v>37948</v>
      </c>
      <c r="O1410" s="283">
        <f>IFERROR(DATE(Table7[[#This Row],[year]],MONTH(DATEVALUE(Table7[[#This Row],[month]]&amp;"1")),Table7[[#This Row],[day]]),"")</f>
        <v>43048</v>
      </c>
      <c r="P1410" s="257" t="s">
        <v>4835</v>
      </c>
      <c r="Q1410" s="257">
        <v>2017</v>
      </c>
      <c r="R1410" s="257" t="s">
        <v>3450</v>
      </c>
      <c r="S1410" s="257">
        <v>9</v>
      </c>
      <c r="T1410" s="257">
        <v>1284</v>
      </c>
      <c r="U1410" s="257">
        <v>2102.5</v>
      </c>
      <c r="V1410" s="257">
        <v>1133800</v>
      </c>
      <c r="X1410" s="260">
        <v>43131</v>
      </c>
      <c r="Y1410" t="s">
        <v>8318</v>
      </c>
      <c r="Z1410" s="260">
        <v>8</v>
      </c>
      <c r="AA1410">
        <v>1396</v>
      </c>
      <c r="AB1410" s="260" t="str">
        <f ca="1">IFERROR(IFERROR(VLOOKUP(Table_Merge1[[#This Row],[Column1]],Table11[#All],2,FALSE),LEFT(AB1411,8)&amp;IF(LEN((RIGHT(AB1411,2)+1))&lt;2,"0"&amp;(RIGHT(AB1411,2)+1),(RIGHT(AB1411,2)-1))),"")</f>
        <v>1396.11.11</v>
      </c>
      <c r="AC1410" s="259" t="str">
        <f ca="1">LEFT(Table_Merge1[[#This Row],[Column2]],4)</f>
        <v>1396</v>
      </c>
      <c r="AD1410" s="259" t="str">
        <f ca="1">RIGHT(LEFT(Table_Merge1[[#This Row],[Column2]],7),2)</f>
        <v>11</v>
      </c>
      <c r="AE1410" s="259" t="str">
        <f ca="1">RIGHT(Table_Merge1[[#This Row],[Column2]],2)</f>
        <v>11</v>
      </c>
      <c r="AF1410">
        <v>11</v>
      </c>
      <c r="AG1410">
        <v>11</v>
      </c>
      <c r="AH1410" s="260">
        <v>2018</v>
      </c>
      <c r="AI1410" t="s">
        <v>3431</v>
      </c>
      <c r="AJ1410" s="260">
        <v>31</v>
      </c>
      <c r="AK1410">
        <v>1343.35</v>
      </c>
      <c r="AL1410">
        <v>2130</v>
      </c>
      <c r="AM1410">
        <v>1116575</v>
      </c>
      <c r="AO1410">
        <v>45362</v>
      </c>
      <c r="AP1410" s="287">
        <f>IFERROR(IF(Table_Merge1[[#This Row],[LME Zinc stock]]*Table_Merge1[[#This Row],[Nima.مقدار]]=0,"",Table_Merge1[[#This Row],[LME Zinc stock]]*Table_Merge1[[#This Row],[Nima.مقدار]]),"")</f>
        <v>50650075150</v>
      </c>
      <c r="AQ1410" s="287">
        <f>IFERROR(IF(Table_Merge1[[#This Row],[LME Zinc 3-month]]*Table_Merge1[[#This Row],[Nima.مقدار]]=0,"",Table_Merge1[[#This Row],[LME Zinc 3-month]]*Table_Merge1[[#This Row],[Nima.مقدار]]),"")</f>
        <v>96621060</v>
      </c>
      <c r="AR1410" s="288" t="str">
        <f>IFERROR(IF(Table_Merge1[[#This Row],[LME Zinc stock]]*Table_Merge1[[#This Row],[Azad.Sell]]=0,"",Table_Merge1[[#This Row],[LME Zinc stock]]*Table_Merge1[[#This Row],[Azad.Sell]]),"")</f>
        <v/>
      </c>
      <c r="AS1410" s="288" t="str">
        <f>IFERROR(IF(Table_Merge1[[#This Row],[LME Zinc 3-month]]*Table_Merge1[[#This Row],[Azad.Sell]]=0,"",Table_Merge1[[#This Row],[LME Zinc 3-month]]*Table_Merge1[[#This Row],[Azad.Sell]]),"")</f>
        <v/>
      </c>
      <c r="AT1410"/>
    </row>
    <row r="1411" spans="1:46" x14ac:dyDescent="0.25">
      <c r="A1411" s="258">
        <v>42768</v>
      </c>
      <c r="B14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1395.11.14</v>
      </c>
      <c r="C1411" s="195">
        <f t="shared" ca="1" si="58"/>
        <v>1395</v>
      </c>
      <c r="D14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11" s="195">
        <f>_xlfn.NUMBERVALUE(RIGHT(Table11[[#This Row],[تاریخ شمسی]],2))</f>
        <v>14</v>
      </c>
      <c r="F14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11-14</v>
      </c>
      <c r="G1411" s="195" t="s">
        <v>1562</v>
      </c>
      <c r="L1411" s="259">
        <v>42768</v>
      </c>
      <c r="M1411">
        <v>37963</v>
      </c>
      <c r="O1411" s="284">
        <f>IFERROR(DATE(Table7[[#This Row],[year]],MONTH(DATEVALUE(Table7[[#This Row],[month]]&amp;"1")),Table7[[#This Row],[day]]),"")</f>
        <v>43047</v>
      </c>
      <c r="P1411" s="195" t="s">
        <v>4836</v>
      </c>
      <c r="Q1411" s="195">
        <v>2017</v>
      </c>
      <c r="R1411" s="195" t="s">
        <v>3450</v>
      </c>
      <c r="S1411" s="195">
        <v>8</v>
      </c>
      <c r="T1411" s="195">
        <v>1282.25</v>
      </c>
      <c r="U1411" s="195">
        <v>2080</v>
      </c>
      <c r="V1411" s="195">
        <v>1141700</v>
      </c>
      <c r="X1411" s="260">
        <v>43130</v>
      </c>
      <c r="Y1411" t="s">
        <v>8317</v>
      </c>
      <c r="Z1411" s="260">
        <v>8</v>
      </c>
      <c r="AA1411">
        <v>1396</v>
      </c>
      <c r="AB1411" s="260" t="str">
        <f ca="1">IFERROR(IFERROR(VLOOKUP(Table_Merge1[[#This Row],[Column1]],Table11[#All],2,FALSE),LEFT(AB1412,8)&amp;IF(LEN((RIGHT(AB1412,2)+1))&lt;2,"0"&amp;(RIGHT(AB1412,2)+1),(RIGHT(AB1412,2)-1))),"")</f>
        <v>1396.11.10</v>
      </c>
      <c r="AC1411" s="259" t="str">
        <f ca="1">LEFT(Table_Merge1[[#This Row],[Column2]],4)</f>
        <v>1396</v>
      </c>
      <c r="AD1411" s="259" t="str">
        <f ca="1">RIGHT(LEFT(Table_Merge1[[#This Row],[Column2]],7),2)</f>
        <v>11</v>
      </c>
      <c r="AE1411" s="259" t="str">
        <f ca="1">RIGHT(Table_Merge1[[#This Row],[Column2]],2)</f>
        <v>10</v>
      </c>
      <c r="AF1411">
        <v>11</v>
      </c>
      <c r="AG1411">
        <v>10</v>
      </c>
      <c r="AH1411" s="260">
        <v>2018</v>
      </c>
      <c r="AI1411" t="s">
        <v>3431</v>
      </c>
      <c r="AJ1411" s="260">
        <v>30</v>
      </c>
      <c r="AK1411">
        <v>1345.7</v>
      </c>
      <c r="AL1411">
        <v>2144</v>
      </c>
      <c r="AM1411">
        <v>1097100</v>
      </c>
      <c r="AO1411">
        <v>45078</v>
      </c>
      <c r="AP1411" s="287">
        <f>IFERROR(IF(Table_Merge1[[#This Row],[LME Zinc stock]]*Table_Merge1[[#This Row],[Nima.مقدار]]=0,"",Table_Merge1[[#This Row],[LME Zinc stock]]*Table_Merge1[[#This Row],[Nima.مقدار]]),"")</f>
        <v>49455073800</v>
      </c>
      <c r="AQ1411" s="287">
        <f>IFERROR(IF(Table_Merge1[[#This Row],[LME Zinc 3-month]]*Table_Merge1[[#This Row],[Nima.مقدار]]=0,"",Table_Merge1[[#This Row],[LME Zinc 3-month]]*Table_Merge1[[#This Row],[Nima.مقدار]]),"")</f>
        <v>96647232</v>
      </c>
      <c r="AR1411" s="288" t="str">
        <f>IFERROR(IF(Table_Merge1[[#This Row],[LME Zinc stock]]*Table_Merge1[[#This Row],[Azad.Sell]]=0,"",Table_Merge1[[#This Row],[LME Zinc stock]]*Table_Merge1[[#This Row],[Azad.Sell]]),"")</f>
        <v/>
      </c>
      <c r="AS1411" s="288" t="str">
        <f>IFERROR(IF(Table_Merge1[[#This Row],[LME Zinc 3-month]]*Table_Merge1[[#This Row],[Azad.Sell]]=0,"",Table_Merge1[[#This Row],[LME Zinc 3-month]]*Table_Merge1[[#This Row],[Azad.Sell]]),"")</f>
        <v/>
      </c>
      <c r="AT1411"/>
    </row>
    <row r="1412" spans="1:46" x14ac:dyDescent="0.25">
      <c r="A1412" s="258">
        <v>42770</v>
      </c>
      <c r="B14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1395.11.16</v>
      </c>
      <c r="C1412" s="195">
        <f t="shared" ca="1" si="58"/>
        <v>1395</v>
      </c>
      <c r="D14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12" s="195">
        <f>_xlfn.NUMBERVALUE(RIGHT(Table11[[#This Row],[تاریخ شمسی]],2))</f>
        <v>16</v>
      </c>
      <c r="F14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11-16</v>
      </c>
      <c r="G1412" s="195" t="s">
        <v>1563</v>
      </c>
      <c r="L1412" s="259">
        <v>42770</v>
      </c>
      <c r="M1412">
        <v>38029</v>
      </c>
      <c r="O1412" s="283">
        <f>IFERROR(DATE(Table7[[#This Row],[year]],MONTH(DATEVALUE(Table7[[#This Row],[month]]&amp;"1")),Table7[[#This Row],[day]]),"")</f>
        <v>43046</v>
      </c>
      <c r="P1412" s="257" t="s">
        <v>4837</v>
      </c>
      <c r="Q1412" s="257">
        <v>2017</v>
      </c>
      <c r="R1412" s="257" t="s">
        <v>3450</v>
      </c>
      <c r="S1412" s="257">
        <v>7</v>
      </c>
      <c r="T1412" s="257">
        <v>1276.3499999999999</v>
      </c>
      <c r="U1412" s="257">
        <v>2082</v>
      </c>
      <c r="V1412" s="257">
        <v>1150875</v>
      </c>
      <c r="X1412" s="260">
        <v>43129</v>
      </c>
      <c r="Y1412" t="s">
        <v>8316</v>
      </c>
      <c r="Z1412" s="260">
        <v>8</v>
      </c>
      <c r="AA1412">
        <v>1396</v>
      </c>
      <c r="AB1412" s="260" t="str">
        <f ca="1">IFERROR(IFERROR(VLOOKUP(Table_Merge1[[#This Row],[Column1]],Table11[#All],2,FALSE),LEFT(AB1413,8)&amp;IF(LEN((RIGHT(AB1413,2)+1))&lt;2,"0"&amp;(RIGHT(AB1413,2)+1),(RIGHT(AB1413,2)-1))),"")</f>
        <v>1396.11.09</v>
      </c>
      <c r="AC1412" s="259" t="str">
        <f ca="1">LEFT(Table_Merge1[[#This Row],[Column2]],4)</f>
        <v>1396</v>
      </c>
      <c r="AD1412" s="259" t="str">
        <f ca="1">RIGHT(LEFT(Table_Merge1[[#This Row],[Column2]],7),2)</f>
        <v>11</v>
      </c>
      <c r="AE1412" s="259" t="str">
        <f ca="1">RIGHT(Table_Merge1[[#This Row],[Column2]],2)</f>
        <v>09</v>
      </c>
      <c r="AF1412">
        <v>11</v>
      </c>
      <c r="AG1412">
        <v>9</v>
      </c>
      <c r="AH1412" s="260">
        <v>2018</v>
      </c>
      <c r="AI1412" t="s">
        <v>3431</v>
      </c>
      <c r="AJ1412" s="260">
        <v>29</v>
      </c>
      <c r="AK1412">
        <v>1348.4</v>
      </c>
      <c r="AL1412">
        <v>2163</v>
      </c>
      <c r="AM1412">
        <v>1058175</v>
      </c>
      <c r="AO1412">
        <v>45425</v>
      </c>
      <c r="AP1412" s="287">
        <f>IFERROR(IF(Table_Merge1[[#This Row],[LME Zinc stock]]*Table_Merge1[[#This Row],[Nima.مقدار]]=0,"",Table_Merge1[[#This Row],[LME Zinc stock]]*Table_Merge1[[#This Row],[Nima.مقدار]]),"")</f>
        <v>48067599375</v>
      </c>
      <c r="AQ1412" s="287">
        <f>IFERROR(IF(Table_Merge1[[#This Row],[LME Zinc 3-month]]*Table_Merge1[[#This Row],[Nima.مقدار]]=0,"",Table_Merge1[[#This Row],[LME Zinc 3-month]]*Table_Merge1[[#This Row],[Nima.مقدار]]),"")</f>
        <v>98254275</v>
      </c>
      <c r="AR1412" s="288" t="str">
        <f>IFERROR(IF(Table_Merge1[[#This Row],[LME Zinc stock]]*Table_Merge1[[#This Row],[Azad.Sell]]=0,"",Table_Merge1[[#This Row],[LME Zinc stock]]*Table_Merge1[[#This Row],[Azad.Sell]]),"")</f>
        <v/>
      </c>
      <c r="AS1412" s="288" t="str">
        <f>IFERROR(IF(Table_Merge1[[#This Row],[LME Zinc 3-month]]*Table_Merge1[[#This Row],[Azad.Sell]]=0,"",Table_Merge1[[#This Row],[LME Zinc 3-month]]*Table_Merge1[[#This Row],[Azad.Sell]]),"")</f>
        <v/>
      </c>
      <c r="AT1412"/>
    </row>
    <row r="1413" spans="1:46" x14ac:dyDescent="0.25">
      <c r="A1413" s="258">
        <v>42771</v>
      </c>
      <c r="B14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1395.11.17</v>
      </c>
      <c r="C1413" s="195">
        <f t="shared" ca="1" si="58"/>
        <v>1395</v>
      </c>
      <c r="D14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13" s="195">
        <f>_xlfn.NUMBERVALUE(RIGHT(Table11[[#This Row],[تاریخ شمسی]],2))</f>
        <v>17</v>
      </c>
      <c r="F14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11-17</v>
      </c>
      <c r="G1413" s="195" t="s">
        <v>1564</v>
      </c>
      <c r="L1413" s="259">
        <v>42771</v>
      </c>
      <c r="M1413">
        <v>38246</v>
      </c>
      <c r="O1413" s="284">
        <f>IFERROR(DATE(Table7[[#This Row],[year]],MONTH(DATEVALUE(Table7[[#This Row],[month]]&amp;"1")),Table7[[#This Row],[day]]),"")</f>
        <v>43045</v>
      </c>
      <c r="P1413" s="195" t="s">
        <v>4838</v>
      </c>
      <c r="Q1413" s="195">
        <v>2017</v>
      </c>
      <c r="R1413" s="195" t="s">
        <v>3450</v>
      </c>
      <c r="S1413" s="195">
        <v>6</v>
      </c>
      <c r="T1413" s="195">
        <v>1271.5999999999999</v>
      </c>
      <c r="U1413" s="195">
        <v>2095.5</v>
      </c>
      <c r="V1413" s="195">
        <v>1157800</v>
      </c>
      <c r="X1413" s="260">
        <v>43126</v>
      </c>
      <c r="Z1413" s="260">
        <v>8</v>
      </c>
      <c r="AB1413" s="260" t="str">
        <f ca="1">IFERROR(IFERROR(VLOOKUP(Table_Merge1[[#This Row],[Column1]],Table11[#All],2,FALSE),LEFT(AB1414,8)&amp;IF(LEN((RIGHT(AB1414,2)+1))&lt;2,"0"&amp;(RIGHT(AB1414,2)+1),(RIGHT(AB1414,2)-1))),"")</f>
        <v>1396.11.06</v>
      </c>
      <c r="AC1413" s="259" t="str">
        <f ca="1">LEFT(Table_Merge1[[#This Row],[Column2]],4)</f>
        <v>1396</v>
      </c>
      <c r="AD1413" s="259" t="str">
        <f ca="1">RIGHT(LEFT(Table_Merge1[[#This Row],[Column2]],7),2)</f>
        <v>11</v>
      </c>
      <c r="AE1413" s="259" t="str">
        <f ca="1">RIGHT(Table_Merge1[[#This Row],[Column2]],2)</f>
        <v>06</v>
      </c>
      <c r="AH1413" s="260">
        <v>2018</v>
      </c>
      <c r="AI1413" t="s">
        <v>3431</v>
      </c>
      <c r="AJ1413" s="260">
        <v>26</v>
      </c>
      <c r="AK1413">
        <v>1354.35</v>
      </c>
      <c r="AL1413">
        <v>2179</v>
      </c>
      <c r="AM1413">
        <v>1059875</v>
      </c>
      <c r="AP1413" s="287" t="str">
        <f>IFERROR(IF(Table_Merge1[[#This Row],[LME Zinc stock]]*Table_Merge1[[#This Row],[Nima.مقدار]]=0,"",Table_Merge1[[#This Row],[LME Zinc stock]]*Table_Merge1[[#This Row],[Nima.مقدار]]),"")</f>
        <v/>
      </c>
      <c r="AQ1413" s="287" t="str">
        <f>IFERROR(IF(Table_Merge1[[#This Row],[LME Zinc 3-month]]*Table_Merge1[[#This Row],[Nima.مقدار]]=0,"",Table_Merge1[[#This Row],[LME Zinc 3-month]]*Table_Merge1[[#This Row],[Nima.مقدار]]),"")</f>
        <v/>
      </c>
      <c r="AR1413" s="288" t="str">
        <f>IFERROR(IF(Table_Merge1[[#This Row],[LME Zinc stock]]*Table_Merge1[[#This Row],[Azad.Sell]]=0,"",Table_Merge1[[#This Row],[LME Zinc stock]]*Table_Merge1[[#This Row],[Azad.Sell]]),"")</f>
        <v/>
      </c>
      <c r="AS1413" s="288" t="str">
        <f>IFERROR(IF(Table_Merge1[[#This Row],[LME Zinc 3-month]]*Table_Merge1[[#This Row],[Azad.Sell]]=0,"",Table_Merge1[[#This Row],[LME Zinc 3-month]]*Table_Merge1[[#This Row],[Azad.Sell]]),"")</f>
        <v/>
      </c>
      <c r="AT1413"/>
    </row>
    <row r="1414" spans="1:46" x14ac:dyDescent="0.25">
      <c r="A1414" s="258">
        <v>42772</v>
      </c>
      <c r="B14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1395.11.18</v>
      </c>
      <c r="C1414" s="195">
        <f t="shared" ca="1" si="58"/>
        <v>1395</v>
      </c>
      <c r="D14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14" s="195">
        <f>_xlfn.NUMBERVALUE(RIGHT(Table11[[#This Row],[تاریخ شمسی]],2))</f>
        <v>18</v>
      </c>
      <c r="F14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11-18</v>
      </c>
      <c r="G1414" s="195" t="s">
        <v>1565</v>
      </c>
      <c r="L1414" s="259">
        <v>42772</v>
      </c>
      <c r="M1414">
        <v>38266</v>
      </c>
      <c r="O1414" s="283">
        <f>IFERROR(DATE(Table7[[#This Row],[year]],MONTH(DATEVALUE(Table7[[#This Row],[month]]&amp;"1")),Table7[[#This Row],[day]]),"")</f>
        <v>43042</v>
      </c>
      <c r="P1414" s="257" t="s">
        <v>4839</v>
      </c>
      <c r="Q1414" s="257">
        <v>2017</v>
      </c>
      <c r="R1414" s="257" t="s">
        <v>3450</v>
      </c>
      <c r="S1414" s="257">
        <v>3</v>
      </c>
      <c r="T1414" s="257">
        <v>1275.3</v>
      </c>
      <c r="U1414" s="257">
        <v>2123.5</v>
      </c>
      <c r="V1414" s="257">
        <v>1161475</v>
      </c>
      <c r="X1414" s="260">
        <v>43125</v>
      </c>
      <c r="Y1414" t="s">
        <v>8315</v>
      </c>
      <c r="Z1414" s="260">
        <v>8</v>
      </c>
      <c r="AA1414">
        <v>1396</v>
      </c>
      <c r="AB1414" s="260" t="str">
        <f ca="1">IFERROR(IFERROR(VLOOKUP(Table_Merge1[[#This Row],[Column1]],Table11[#All],2,FALSE),LEFT(AB1415,8)&amp;IF(LEN((RIGHT(AB1415,2)+1))&lt;2,"0"&amp;(RIGHT(AB1415,2)+1),(RIGHT(AB1415,2)-1))),"")</f>
        <v>1396.11.05</v>
      </c>
      <c r="AC1414" s="259" t="str">
        <f ca="1">LEFT(Table_Merge1[[#This Row],[Column2]],4)</f>
        <v>1396</v>
      </c>
      <c r="AD1414" s="259" t="str">
        <f ca="1">RIGHT(LEFT(Table_Merge1[[#This Row],[Column2]],7),2)</f>
        <v>11</v>
      </c>
      <c r="AE1414" s="259" t="str">
        <f ca="1">RIGHT(Table_Merge1[[#This Row],[Column2]],2)</f>
        <v>05</v>
      </c>
      <c r="AF1414">
        <v>11</v>
      </c>
      <c r="AG1414">
        <v>5</v>
      </c>
      <c r="AH1414" s="260">
        <v>2018</v>
      </c>
      <c r="AI1414" t="s">
        <v>3431</v>
      </c>
      <c r="AJ1414" s="260">
        <v>25</v>
      </c>
      <c r="AK1414">
        <v>1360.25</v>
      </c>
      <c r="AL1414">
        <v>2195</v>
      </c>
      <c r="AM1414">
        <v>1066225</v>
      </c>
      <c r="AO1414">
        <v>45315</v>
      </c>
      <c r="AP1414" s="287">
        <f>IFERROR(IF(Table_Merge1[[#This Row],[LME Zinc stock]]*Table_Merge1[[#This Row],[Nima.مقدار]]=0,"",Table_Merge1[[#This Row],[LME Zinc stock]]*Table_Merge1[[#This Row],[Nima.مقدار]]),"")</f>
        <v>48315985875</v>
      </c>
      <c r="AQ1414" s="287">
        <f>IFERROR(IF(Table_Merge1[[#This Row],[LME Zinc 3-month]]*Table_Merge1[[#This Row],[Nima.مقدار]]=0,"",Table_Merge1[[#This Row],[LME Zinc 3-month]]*Table_Merge1[[#This Row],[Nima.مقدار]]),"")</f>
        <v>99466425</v>
      </c>
      <c r="AR1414" s="288" t="str">
        <f>IFERROR(IF(Table_Merge1[[#This Row],[LME Zinc stock]]*Table_Merge1[[#This Row],[Azad.Sell]]=0,"",Table_Merge1[[#This Row],[LME Zinc stock]]*Table_Merge1[[#This Row],[Azad.Sell]]),"")</f>
        <v/>
      </c>
      <c r="AS1414" s="288" t="str">
        <f>IFERROR(IF(Table_Merge1[[#This Row],[LME Zinc 3-month]]*Table_Merge1[[#This Row],[Azad.Sell]]=0,"",Table_Merge1[[#This Row],[LME Zinc 3-month]]*Table_Merge1[[#This Row],[Azad.Sell]]),"")</f>
        <v/>
      </c>
      <c r="AT1414"/>
    </row>
    <row r="1415" spans="1:46" x14ac:dyDescent="0.25">
      <c r="A1415" s="258">
        <v>42773</v>
      </c>
      <c r="B14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1395.11.19</v>
      </c>
      <c r="C1415" s="195">
        <f t="shared" ca="1" si="58"/>
        <v>1395</v>
      </c>
      <c r="D14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15" s="195">
        <f>_xlfn.NUMBERVALUE(RIGHT(Table11[[#This Row],[تاریخ شمسی]],2))</f>
        <v>19</v>
      </c>
      <c r="F14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11-19</v>
      </c>
      <c r="G1415" s="195" t="s">
        <v>1566</v>
      </c>
      <c r="L1415" s="259">
        <v>42773</v>
      </c>
      <c r="M1415">
        <v>38124</v>
      </c>
      <c r="O1415" s="284">
        <f>IFERROR(DATE(Table7[[#This Row],[year]],MONTH(DATEVALUE(Table7[[#This Row],[month]]&amp;"1")),Table7[[#This Row],[day]]),"")</f>
        <v>43041</v>
      </c>
      <c r="P1415" s="195" t="s">
        <v>4840</v>
      </c>
      <c r="Q1415" s="195">
        <v>2017</v>
      </c>
      <c r="R1415" s="195" t="s">
        <v>3450</v>
      </c>
      <c r="S1415" s="195">
        <v>2</v>
      </c>
      <c r="T1415" s="195">
        <v>1276.4000000000001</v>
      </c>
      <c r="U1415" s="195">
        <v>2096.5</v>
      </c>
      <c r="V1415" s="195">
        <v>1165825</v>
      </c>
      <c r="X1415" s="260">
        <v>43124</v>
      </c>
      <c r="Y1415" t="s">
        <v>8314</v>
      </c>
      <c r="Z1415" s="260">
        <v>8</v>
      </c>
      <c r="AA1415">
        <v>1396</v>
      </c>
      <c r="AB1415" s="260" t="str">
        <f ca="1">IFERROR(IFERROR(VLOOKUP(Table_Merge1[[#This Row],[Column1]],Table11[#All],2,FALSE),LEFT(AB1416,8)&amp;IF(LEN((RIGHT(AB1416,2)+1))&lt;2,"0"&amp;(RIGHT(AB1416,2)+1),(RIGHT(AB1416,2)-1))),"")</f>
        <v>1396.11.04</v>
      </c>
      <c r="AC1415" s="259" t="str">
        <f ca="1">LEFT(Table_Merge1[[#This Row],[Column2]],4)</f>
        <v>1396</v>
      </c>
      <c r="AD1415" s="259" t="str">
        <f ca="1">RIGHT(LEFT(Table_Merge1[[#This Row],[Column2]],7),2)</f>
        <v>11</v>
      </c>
      <c r="AE1415" s="259" t="str">
        <f ca="1">RIGHT(Table_Merge1[[#This Row],[Column2]],2)</f>
        <v>04</v>
      </c>
      <c r="AF1415">
        <v>11</v>
      </c>
      <c r="AG1415">
        <v>4</v>
      </c>
      <c r="AH1415" s="260">
        <v>2018</v>
      </c>
      <c r="AI1415" t="s">
        <v>3431</v>
      </c>
      <c r="AJ1415" s="260">
        <v>24</v>
      </c>
      <c r="AK1415">
        <v>1350.5</v>
      </c>
      <c r="AL1415">
        <v>2203</v>
      </c>
      <c r="AM1415">
        <v>1075050</v>
      </c>
      <c r="AO1415">
        <v>45309</v>
      </c>
      <c r="AP1415" s="287">
        <f>IFERROR(IF(Table_Merge1[[#This Row],[LME Zinc stock]]*Table_Merge1[[#This Row],[Nima.مقدار]]=0,"",Table_Merge1[[#This Row],[LME Zinc stock]]*Table_Merge1[[#This Row],[Nima.مقدار]]),"")</f>
        <v>48709440450</v>
      </c>
      <c r="AQ1415" s="287">
        <f>IFERROR(IF(Table_Merge1[[#This Row],[LME Zinc 3-month]]*Table_Merge1[[#This Row],[Nima.مقدار]]=0,"",Table_Merge1[[#This Row],[LME Zinc 3-month]]*Table_Merge1[[#This Row],[Nima.مقدار]]),"")</f>
        <v>99815727</v>
      </c>
      <c r="AR1415" s="288" t="str">
        <f>IFERROR(IF(Table_Merge1[[#This Row],[LME Zinc stock]]*Table_Merge1[[#This Row],[Azad.Sell]]=0,"",Table_Merge1[[#This Row],[LME Zinc stock]]*Table_Merge1[[#This Row],[Azad.Sell]]),"")</f>
        <v/>
      </c>
      <c r="AS1415" s="288" t="str">
        <f>IFERROR(IF(Table_Merge1[[#This Row],[LME Zinc 3-month]]*Table_Merge1[[#This Row],[Azad.Sell]]=0,"",Table_Merge1[[#This Row],[LME Zinc 3-month]]*Table_Merge1[[#This Row],[Azad.Sell]]),"")</f>
        <v/>
      </c>
      <c r="AT1415"/>
    </row>
    <row r="1416" spans="1:46" x14ac:dyDescent="0.25">
      <c r="A1416" s="258">
        <v>42774</v>
      </c>
      <c r="B14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1395.11.20</v>
      </c>
      <c r="C1416" s="195">
        <f t="shared" ca="1" si="58"/>
        <v>1395</v>
      </c>
      <c r="D14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16" s="195">
        <f>_xlfn.NUMBERVALUE(RIGHT(Table11[[#This Row],[تاریخ شمسی]],2))</f>
        <v>20</v>
      </c>
      <c r="F14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11-20</v>
      </c>
      <c r="G1416" s="195" t="s">
        <v>1567</v>
      </c>
      <c r="L1416" s="259">
        <v>42774</v>
      </c>
      <c r="M1416">
        <v>38413</v>
      </c>
      <c r="O1416" s="283">
        <f>IFERROR(DATE(Table7[[#This Row],[year]],MONTH(DATEVALUE(Table7[[#This Row],[month]]&amp;"1")),Table7[[#This Row],[day]]),"")</f>
        <v>43040</v>
      </c>
      <c r="P1416" s="257" t="s">
        <v>4841</v>
      </c>
      <c r="Q1416" s="257">
        <v>2017</v>
      </c>
      <c r="R1416" s="257" t="s">
        <v>3450</v>
      </c>
      <c r="S1416" s="257">
        <v>1</v>
      </c>
      <c r="T1416" s="257">
        <v>1279.25</v>
      </c>
      <c r="U1416" s="257">
        <v>2105.5</v>
      </c>
      <c r="V1416" s="257">
        <v>1161275</v>
      </c>
      <c r="X1416" s="260">
        <v>43123</v>
      </c>
      <c r="Y1416" t="s">
        <v>8313</v>
      </c>
      <c r="Z1416" s="260">
        <v>8</v>
      </c>
      <c r="AA1416">
        <v>1396</v>
      </c>
      <c r="AB1416" s="260" t="str">
        <f ca="1">IFERROR(IFERROR(VLOOKUP(Table_Merge1[[#This Row],[Column1]],Table11[#All],2,FALSE),LEFT(AB1417,8)&amp;IF(LEN((RIGHT(AB1417,2)+1))&lt;2,"0"&amp;(RIGHT(AB1417,2)+1),(RIGHT(AB1417,2)-1))),"")</f>
        <v>1396.11.03</v>
      </c>
      <c r="AC1416" s="259" t="str">
        <f ca="1">LEFT(Table_Merge1[[#This Row],[Column2]],4)</f>
        <v>1396</v>
      </c>
      <c r="AD1416" s="259" t="str">
        <f ca="1">RIGHT(LEFT(Table_Merge1[[#This Row],[Column2]],7),2)</f>
        <v>11</v>
      </c>
      <c r="AE1416" s="259" t="str">
        <f ca="1">RIGHT(Table_Merge1[[#This Row],[Column2]],2)</f>
        <v>03</v>
      </c>
      <c r="AF1416">
        <v>11</v>
      </c>
      <c r="AG1416">
        <v>3</v>
      </c>
      <c r="AH1416" s="260">
        <v>2018</v>
      </c>
      <c r="AI1416" t="s">
        <v>3431</v>
      </c>
      <c r="AJ1416" s="260">
        <v>23</v>
      </c>
      <c r="AK1416">
        <v>1337.1</v>
      </c>
      <c r="AL1416">
        <v>2227</v>
      </c>
      <c r="AM1416">
        <v>1077650</v>
      </c>
      <c r="AO1416">
        <v>45404</v>
      </c>
      <c r="AP1416" s="287">
        <f>IFERROR(IF(Table_Merge1[[#This Row],[LME Zinc stock]]*Table_Merge1[[#This Row],[Nima.مقدار]]=0,"",Table_Merge1[[#This Row],[LME Zinc stock]]*Table_Merge1[[#This Row],[Nima.مقدار]]),"")</f>
        <v>48929620600</v>
      </c>
      <c r="AQ1416" s="287">
        <f>IFERROR(IF(Table_Merge1[[#This Row],[LME Zinc 3-month]]*Table_Merge1[[#This Row],[Nima.مقدار]]=0,"",Table_Merge1[[#This Row],[LME Zinc 3-month]]*Table_Merge1[[#This Row],[Nima.مقدار]]),"")</f>
        <v>101114708</v>
      </c>
      <c r="AR1416" s="288" t="str">
        <f>IFERROR(IF(Table_Merge1[[#This Row],[LME Zinc stock]]*Table_Merge1[[#This Row],[Azad.Sell]]=0,"",Table_Merge1[[#This Row],[LME Zinc stock]]*Table_Merge1[[#This Row],[Azad.Sell]]),"")</f>
        <v/>
      </c>
      <c r="AS1416" s="288" t="str">
        <f>IFERROR(IF(Table_Merge1[[#This Row],[LME Zinc 3-month]]*Table_Merge1[[#This Row],[Azad.Sell]]=0,"",Table_Merge1[[#This Row],[LME Zinc 3-month]]*Table_Merge1[[#This Row],[Azad.Sell]]),"")</f>
        <v/>
      </c>
      <c r="AT1416"/>
    </row>
    <row r="1417" spans="1:46" x14ac:dyDescent="0.25">
      <c r="A1417" s="258">
        <v>42775</v>
      </c>
      <c r="B14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1395.11.21</v>
      </c>
      <c r="C1417" s="195">
        <f t="shared" ca="1" si="58"/>
        <v>1395</v>
      </c>
      <c r="D14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17" s="195">
        <f>_xlfn.NUMBERVALUE(RIGHT(Table11[[#This Row],[تاریخ شمسی]],2))</f>
        <v>21</v>
      </c>
      <c r="F14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11-21</v>
      </c>
      <c r="G1417" s="195" t="s">
        <v>1568</v>
      </c>
      <c r="L1417" s="259">
        <v>42775</v>
      </c>
      <c r="M1417">
        <v>38204</v>
      </c>
      <c r="O1417" s="284">
        <f>IFERROR(DATE(Table7[[#This Row],[year]],MONTH(DATEVALUE(Table7[[#This Row],[month]]&amp;"1")),Table7[[#This Row],[day]]),"")</f>
        <v>43039</v>
      </c>
      <c r="P1417" s="195" t="s">
        <v>4842</v>
      </c>
      <c r="Q1417" s="195">
        <v>2017</v>
      </c>
      <c r="R1417" s="195" t="s">
        <v>3448</v>
      </c>
      <c r="S1417" s="195">
        <v>31</v>
      </c>
      <c r="T1417" s="195">
        <v>1274.4000000000001</v>
      </c>
      <c r="U1417" s="195">
        <v>2104</v>
      </c>
      <c r="V1417" s="195">
        <v>1168375</v>
      </c>
      <c r="X1417" s="260">
        <v>43122</v>
      </c>
      <c r="Y1417" t="s">
        <v>8312</v>
      </c>
      <c r="Z1417" s="260">
        <v>8</v>
      </c>
      <c r="AA1417">
        <v>1396</v>
      </c>
      <c r="AB1417" s="260" t="str">
        <f ca="1">IFERROR(IFERROR(VLOOKUP(Table_Merge1[[#This Row],[Column1]],Table11[#All],2,FALSE),LEFT(AB1418,8)&amp;IF(LEN((RIGHT(AB1418,2)+1))&lt;2,"0"&amp;(RIGHT(AB1418,2)+1),(RIGHT(AB1418,2)-1))),"")</f>
        <v>1396.11.02</v>
      </c>
      <c r="AC1417" s="259" t="str">
        <f ca="1">LEFT(Table_Merge1[[#This Row],[Column2]],4)</f>
        <v>1396</v>
      </c>
      <c r="AD1417" s="259" t="str">
        <f ca="1">RIGHT(LEFT(Table_Merge1[[#This Row],[Column2]],7),2)</f>
        <v>11</v>
      </c>
      <c r="AE1417" s="259" t="str">
        <f ca="1">RIGHT(Table_Merge1[[#This Row],[Column2]],2)</f>
        <v>02</v>
      </c>
      <c r="AF1417">
        <v>11</v>
      </c>
      <c r="AG1417">
        <v>2</v>
      </c>
      <c r="AH1417" s="260">
        <v>2018</v>
      </c>
      <c r="AI1417" t="s">
        <v>3431</v>
      </c>
      <c r="AJ1417" s="260">
        <v>22</v>
      </c>
      <c r="AK1417">
        <v>1334.15</v>
      </c>
      <c r="AL1417">
        <v>2215.5</v>
      </c>
      <c r="AM1417">
        <v>1080550</v>
      </c>
      <c r="AO1417">
        <v>45422</v>
      </c>
      <c r="AP1417" s="287">
        <f>IFERROR(IF(Table_Merge1[[#This Row],[LME Zinc stock]]*Table_Merge1[[#This Row],[Nima.مقدار]]=0,"",Table_Merge1[[#This Row],[LME Zinc stock]]*Table_Merge1[[#This Row],[Nima.مقدار]]),"")</f>
        <v>49080742100</v>
      </c>
      <c r="AQ1417" s="287">
        <f>IFERROR(IF(Table_Merge1[[#This Row],[LME Zinc 3-month]]*Table_Merge1[[#This Row],[Nima.مقدار]]=0,"",Table_Merge1[[#This Row],[LME Zinc 3-month]]*Table_Merge1[[#This Row],[Nima.مقدار]]),"")</f>
        <v>100632441</v>
      </c>
      <c r="AR1417" s="288" t="str">
        <f>IFERROR(IF(Table_Merge1[[#This Row],[LME Zinc stock]]*Table_Merge1[[#This Row],[Azad.Sell]]=0,"",Table_Merge1[[#This Row],[LME Zinc stock]]*Table_Merge1[[#This Row],[Azad.Sell]]),"")</f>
        <v/>
      </c>
      <c r="AS1417" s="288" t="str">
        <f>IFERROR(IF(Table_Merge1[[#This Row],[LME Zinc 3-month]]*Table_Merge1[[#This Row],[Azad.Sell]]=0,"",Table_Merge1[[#This Row],[LME Zinc 3-month]]*Table_Merge1[[#This Row],[Azad.Sell]]),"")</f>
        <v/>
      </c>
      <c r="AT1417"/>
    </row>
    <row r="1418" spans="1:46" x14ac:dyDescent="0.25">
      <c r="A1418" s="258">
        <v>42777</v>
      </c>
      <c r="B14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1395.11.23</v>
      </c>
      <c r="C1418" s="195">
        <f t="shared" ca="1" si="58"/>
        <v>1395</v>
      </c>
      <c r="D14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18" s="195">
        <f>_xlfn.NUMBERVALUE(RIGHT(Table11[[#This Row],[تاریخ شمسی]],2))</f>
        <v>23</v>
      </c>
      <c r="F14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11-23</v>
      </c>
      <c r="G1418" s="195" t="s">
        <v>1569</v>
      </c>
      <c r="L1418" s="259">
        <v>42777</v>
      </c>
      <c r="M1418">
        <v>38383</v>
      </c>
      <c r="O1418" s="283">
        <f>IFERROR(DATE(Table7[[#This Row],[year]],MONTH(DATEVALUE(Table7[[#This Row],[month]]&amp;"1")),Table7[[#This Row],[day]]),"")</f>
        <v>43038</v>
      </c>
      <c r="P1418" s="257" t="s">
        <v>4843</v>
      </c>
      <c r="Q1418" s="257">
        <v>2017</v>
      </c>
      <c r="R1418" s="257" t="s">
        <v>3448</v>
      </c>
      <c r="S1418" s="257">
        <v>30</v>
      </c>
      <c r="T1418" s="257">
        <v>1272.75</v>
      </c>
      <c r="U1418" s="257">
        <v>2092</v>
      </c>
      <c r="V1418" s="257">
        <v>1171975</v>
      </c>
      <c r="X1418" s="260">
        <v>43119</v>
      </c>
      <c r="Z1418" s="260">
        <v>8</v>
      </c>
      <c r="AB1418" s="260" t="str">
        <f ca="1">IFERROR(IFERROR(VLOOKUP(Table_Merge1[[#This Row],[Column1]],Table11[#All],2,FALSE),LEFT(AB1419,8)&amp;IF(LEN((RIGHT(AB1419,2)+1))&lt;2,"0"&amp;(RIGHT(AB1419,2)+1),(RIGHT(AB1419,2)-1))),"")</f>
        <v>1396.10.27</v>
      </c>
      <c r="AC1418" s="259" t="str">
        <f ca="1">LEFT(Table_Merge1[[#This Row],[Column2]],4)</f>
        <v>1396</v>
      </c>
      <c r="AD1418" s="259" t="str">
        <f ca="1">RIGHT(LEFT(Table_Merge1[[#This Row],[Column2]],7),2)</f>
        <v>10</v>
      </c>
      <c r="AE1418" s="259" t="str">
        <f ca="1">RIGHT(Table_Merge1[[#This Row],[Column2]],2)</f>
        <v>27</v>
      </c>
      <c r="AH1418" s="260">
        <v>2018</v>
      </c>
      <c r="AI1418" t="s">
        <v>3431</v>
      </c>
      <c r="AJ1418" s="260">
        <v>19</v>
      </c>
      <c r="AK1418">
        <v>1335.8</v>
      </c>
      <c r="AL1418" t="s">
        <v>3621</v>
      </c>
      <c r="AM1418" t="s">
        <v>3621</v>
      </c>
      <c r="AP1418" s="287" t="str">
        <f>IFERROR(IF(Table_Merge1[[#This Row],[LME Zinc stock]]*Table_Merge1[[#This Row],[Nima.مقدار]]=0,"",Table_Merge1[[#This Row],[LME Zinc stock]]*Table_Merge1[[#This Row],[Nima.مقدار]]),"")</f>
        <v/>
      </c>
      <c r="AQ1418" s="287" t="str">
        <f>IFERROR(IF(Table_Merge1[[#This Row],[LME Zinc 3-month]]*Table_Merge1[[#This Row],[Nima.مقدار]]=0,"",Table_Merge1[[#This Row],[LME Zinc 3-month]]*Table_Merge1[[#This Row],[Nima.مقدار]]),"")</f>
        <v/>
      </c>
      <c r="AR1418" s="288" t="str">
        <f>IFERROR(IF(Table_Merge1[[#This Row],[LME Zinc stock]]*Table_Merge1[[#This Row],[Azad.Sell]]=0,"",Table_Merge1[[#This Row],[LME Zinc stock]]*Table_Merge1[[#This Row],[Azad.Sell]]),"")</f>
        <v/>
      </c>
      <c r="AS1418" s="288" t="str">
        <f>IFERROR(IF(Table_Merge1[[#This Row],[LME Zinc 3-month]]*Table_Merge1[[#This Row],[Azad.Sell]]=0,"",Table_Merge1[[#This Row],[LME Zinc 3-month]]*Table_Merge1[[#This Row],[Azad.Sell]]),"")</f>
        <v/>
      </c>
      <c r="AT1418"/>
    </row>
    <row r="1419" spans="1:46" x14ac:dyDescent="0.25">
      <c r="A1419" s="258">
        <v>42778</v>
      </c>
      <c r="B14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1395.11.24</v>
      </c>
      <c r="C1419" s="195">
        <f t="shared" ca="1" si="58"/>
        <v>1395</v>
      </c>
      <c r="D14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19" s="195">
        <f>_xlfn.NUMBERVALUE(RIGHT(Table11[[#This Row],[تاریخ شمسی]],2))</f>
        <v>24</v>
      </c>
      <c r="F14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11-24</v>
      </c>
      <c r="G1419" s="195" t="s">
        <v>1570</v>
      </c>
      <c r="L1419" s="259">
        <v>42778</v>
      </c>
      <c r="M1419">
        <v>38158</v>
      </c>
      <c r="O1419" s="284">
        <f>IFERROR(DATE(Table7[[#This Row],[year]],MONTH(DATEVALUE(Table7[[#This Row],[month]]&amp;"1")),Table7[[#This Row],[day]]),"")</f>
        <v>43035</v>
      </c>
      <c r="P1419" s="195" t="s">
        <v>4844</v>
      </c>
      <c r="Q1419" s="195">
        <v>2017</v>
      </c>
      <c r="R1419" s="195" t="s">
        <v>3448</v>
      </c>
      <c r="S1419" s="195">
        <v>27</v>
      </c>
      <c r="T1419" s="195">
        <v>1267.8</v>
      </c>
      <c r="U1419" s="195">
        <v>2120</v>
      </c>
      <c r="V1419" s="195">
        <v>1177300</v>
      </c>
      <c r="X1419" s="260">
        <v>43118</v>
      </c>
      <c r="Y1419" t="s">
        <v>8311</v>
      </c>
      <c r="Z1419" s="260">
        <v>9</v>
      </c>
      <c r="AA1419">
        <v>1396</v>
      </c>
      <c r="AB1419" s="260" t="str">
        <f ca="1">IFERROR(IFERROR(VLOOKUP(Table_Merge1[[#This Row],[Column1]],Table11[#All],2,FALSE),LEFT(AB1420,8)&amp;IF(LEN((RIGHT(AB1420,2)+1))&lt;2,"0"&amp;(RIGHT(AB1420,2)+1),(RIGHT(AB1420,2)-1))),"")</f>
        <v>1396.10.28</v>
      </c>
      <c r="AC1419" s="259" t="str">
        <f ca="1">LEFT(Table_Merge1[[#This Row],[Column2]],4)</f>
        <v>1396</v>
      </c>
      <c r="AD1419" s="259" t="str">
        <f ca="1">RIGHT(LEFT(Table_Merge1[[#This Row],[Column2]],7),2)</f>
        <v>10</v>
      </c>
      <c r="AE1419" s="259" t="str">
        <f ca="1">RIGHT(Table_Merge1[[#This Row],[Column2]],2)</f>
        <v>28</v>
      </c>
      <c r="AF1419">
        <v>10</v>
      </c>
      <c r="AG1419">
        <v>28</v>
      </c>
      <c r="AH1419" s="260">
        <v>2018</v>
      </c>
      <c r="AI1419" t="s">
        <v>3431</v>
      </c>
      <c r="AJ1419" s="260">
        <v>18</v>
      </c>
      <c r="AK1419">
        <v>1329.75</v>
      </c>
      <c r="AL1419">
        <v>2222</v>
      </c>
      <c r="AM1419">
        <v>1081475</v>
      </c>
      <c r="AO1419">
        <v>43500</v>
      </c>
      <c r="AP1419" s="287">
        <f>IFERROR(IF(Table_Merge1[[#This Row],[LME Zinc stock]]*Table_Merge1[[#This Row],[Nima.مقدار]]=0,"",Table_Merge1[[#This Row],[LME Zinc stock]]*Table_Merge1[[#This Row],[Nima.مقدار]]),"")</f>
        <v>47044162500</v>
      </c>
      <c r="AQ1419" s="287">
        <f>IFERROR(IF(Table_Merge1[[#This Row],[LME Zinc 3-month]]*Table_Merge1[[#This Row],[Nima.مقدار]]=0,"",Table_Merge1[[#This Row],[LME Zinc 3-month]]*Table_Merge1[[#This Row],[Nima.مقدار]]),"")</f>
        <v>96657000</v>
      </c>
      <c r="AR1419" s="288" t="str">
        <f>IFERROR(IF(Table_Merge1[[#This Row],[LME Zinc stock]]*Table_Merge1[[#This Row],[Azad.Sell]]=0,"",Table_Merge1[[#This Row],[LME Zinc stock]]*Table_Merge1[[#This Row],[Azad.Sell]]),"")</f>
        <v/>
      </c>
      <c r="AS1419" s="288" t="str">
        <f>IFERROR(IF(Table_Merge1[[#This Row],[LME Zinc 3-month]]*Table_Merge1[[#This Row],[Azad.Sell]]=0,"",Table_Merge1[[#This Row],[LME Zinc 3-month]]*Table_Merge1[[#This Row],[Azad.Sell]]),"")</f>
        <v/>
      </c>
      <c r="AT1419"/>
    </row>
    <row r="1420" spans="1:46" x14ac:dyDescent="0.25">
      <c r="A1420" s="258">
        <v>42779</v>
      </c>
      <c r="B14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1395.11.25</v>
      </c>
      <c r="C1420" s="195">
        <f t="shared" ca="1" si="58"/>
        <v>1395</v>
      </c>
      <c r="D14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20" s="195">
        <f>_xlfn.NUMBERVALUE(RIGHT(Table11[[#This Row],[تاریخ شمسی]],2))</f>
        <v>25</v>
      </c>
      <c r="F14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11-25</v>
      </c>
      <c r="G1420" s="195" t="s">
        <v>1571</v>
      </c>
      <c r="L1420" s="259">
        <v>42779</v>
      </c>
      <c r="M1420">
        <v>38211</v>
      </c>
      <c r="O1420" s="283">
        <f>IFERROR(DATE(Table7[[#This Row],[year]],MONTH(DATEVALUE(Table7[[#This Row],[month]]&amp;"1")),Table7[[#This Row],[day]]),"")</f>
        <v>43034</v>
      </c>
      <c r="P1420" s="257" t="s">
        <v>4845</v>
      </c>
      <c r="Q1420" s="257">
        <v>2017</v>
      </c>
      <c r="R1420" s="257" t="s">
        <v>3448</v>
      </c>
      <c r="S1420" s="257">
        <v>26</v>
      </c>
      <c r="T1420" s="257">
        <v>1278</v>
      </c>
      <c r="U1420" s="257">
        <v>2150.5</v>
      </c>
      <c r="V1420" s="257">
        <v>1177050</v>
      </c>
      <c r="X1420" s="260">
        <v>43117</v>
      </c>
      <c r="Y1420" t="s">
        <v>8310</v>
      </c>
      <c r="Z1420" s="260">
        <v>9</v>
      </c>
      <c r="AA1420">
        <v>1396</v>
      </c>
      <c r="AB1420" s="260" t="str">
        <f ca="1">IFERROR(IFERROR(VLOOKUP(Table_Merge1[[#This Row],[Column1]],Table11[#All],2,FALSE),LEFT(AB1421,8)&amp;IF(LEN((RIGHT(AB1421,2)+1))&lt;2,"0"&amp;(RIGHT(AB1421,2)+1),(RIGHT(AB1421,2)-1))),"")</f>
        <v>1396.10.27</v>
      </c>
      <c r="AC1420" s="259" t="str">
        <f ca="1">LEFT(Table_Merge1[[#This Row],[Column2]],4)</f>
        <v>1396</v>
      </c>
      <c r="AD1420" s="259" t="str">
        <f ca="1">RIGHT(LEFT(Table_Merge1[[#This Row],[Column2]],7),2)</f>
        <v>10</v>
      </c>
      <c r="AE1420" s="259" t="str">
        <f ca="1">RIGHT(Table_Merge1[[#This Row],[Column2]],2)</f>
        <v>27</v>
      </c>
      <c r="AF1420">
        <v>10</v>
      </c>
      <c r="AG1420">
        <v>27</v>
      </c>
      <c r="AH1420" s="260">
        <v>2018</v>
      </c>
      <c r="AI1420" t="s">
        <v>3431</v>
      </c>
      <c r="AJ1420" s="260">
        <v>17</v>
      </c>
      <c r="AK1420">
        <v>1337.35</v>
      </c>
      <c r="AL1420">
        <v>2226</v>
      </c>
      <c r="AM1420">
        <v>1084875</v>
      </c>
      <c r="AO1420">
        <v>43829</v>
      </c>
      <c r="AP1420" s="287">
        <f>IFERROR(IF(Table_Merge1[[#This Row],[LME Zinc stock]]*Table_Merge1[[#This Row],[Nima.مقدار]]=0,"",Table_Merge1[[#This Row],[LME Zinc stock]]*Table_Merge1[[#This Row],[Nima.مقدار]]),"")</f>
        <v>47548986375</v>
      </c>
      <c r="AQ1420" s="287">
        <f>IFERROR(IF(Table_Merge1[[#This Row],[LME Zinc 3-month]]*Table_Merge1[[#This Row],[Nima.مقدار]]=0,"",Table_Merge1[[#This Row],[LME Zinc 3-month]]*Table_Merge1[[#This Row],[Nima.مقدار]]),"")</f>
        <v>97563354</v>
      </c>
      <c r="AR1420" s="288" t="str">
        <f>IFERROR(IF(Table_Merge1[[#This Row],[LME Zinc stock]]*Table_Merge1[[#This Row],[Azad.Sell]]=0,"",Table_Merge1[[#This Row],[LME Zinc stock]]*Table_Merge1[[#This Row],[Azad.Sell]]),"")</f>
        <v/>
      </c>
      <c r="AS1420" s="288" t="str">
        <f>IFERROR(IF(Table_Merge1[[#This Row],[LME Zinc 3-month]]*Table_Merge1[[#This Row],[Azad.Sell]]=0,"",Table_Merge1[[#This Row],[LME Zinc 3-month]]*Table_Merge1[[#This Row],[Azad.Sell]]),"")</f>
        <v/>
      </c>
      <c r="AT1420"/>
    </row>
    <row r="1421" spans="1:46" x14ac:dyDescent="0.25">
      <c r="A1421" s="258">
        <v>42780</v>
      </c>
      <c r="B14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1395.11.26</v>
      </c>
      <c r="C1421" s="195">
        <f t="shared" ca="1" si="58"/>
        <v>1395</v>
      </c>
      <c r="D14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21" s="195">
        <f>_xlfn.NUMBERVALUE(RIGHT(Table11[[#This Row],[تاریخ شمسی]],2))</f>
        <v>26</v>
      </c>
      <c r="F14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11-26</v>
      </c>
      <c r="G1421" s="195" t="s">
        <v>1572</v>
      </c>
      <c r="L1421" s="259">
        <v>42780</v>
      </c>
      <c r="M1421">
        <v>37972</v>
      </c>
      <c r="O1421" s="284">
        <f>IFERROR(DATE(Table7[[#This Row],[year]],MONTH(DATEVALUE(Table7[[#This Row],[month]]&amp;"1")),Table7[[#This Row],[day]]),"")</f>
        <v>43033</v>
      </c>
      <c r="P1421" s="195" t="s">
        <v>4846</v>
      </c>
      <c r="Q1421" s="195">
        <v>2017</v>
      </c>
      <c r="R1421" s="195" t="s">
        <v>3448</v>
      </c>
      <c r="S1421" s="195">
        <v>25</v>
      </c>
      <c r="T1421" s="195">
        <v>1273</v>
      </c>
      <c r="U1421" s="195">
        <v>2172.5</v>
      </c>
      <c r="V1421" s="195">
        <v>1179075</v>
      </c>
      <c r="X1421" s="260">
        <v>43116</v>
      </c>
      <c r="Y1421" t="s">
        <v>8309</v>
      </c>
      <c r="Z1421" s="260">
        <v>9</v>
      </c>
      <c r="AA1421">
        <v>1396</v>
      </c>
      <c r="AB1421" s="260" t="str">
        <f ca="1">IFERROR(IFERROR(VLOOKUP(Table_Merge1[[#This Row],[Column1]],Table11[#All],2,FALSE),LEFT(AB1422,8)&amp;IF(LEN((RIGHT(AB1422,2)+1))&lt;2,"0"&amp;(RIGHT(AB1422,2)+1),(RIGHT(AB1422,2)-1))),"")</f>
        <v>1396.10.26</v>
      </c>
      <c r="AC1421" s="259" t="str">
        <f ca="1">LEFT(Table_Merge1[[#This Row],[Column2]],4)</f>
        <v>1396</v>
      </c>
      <c r="AD1421" s="259" t="str">
        <f ca="1">RIGHT(LEFT(Table_Merge1[[#This Row],[Column2]],7),2)</f>
        <v>10</v>
      </c>
      <c r="AE1421" s="259" t="str">
        <f ca="1">RIGHT(Table_Merge1[[#This Row],[Column2]],2)</f>
        <v>26</v>
      </c>
      <c r="AF1421">
        <v>10</v>
      </c>
      <c r="AG1421">
        <v>26</v>
      </c>
      <c r="AH1421" s="260">
        <v>2018</v>
      </c>
      <c r="AI1421" t="s">
        <v>3431</v>
      </c>
      <c r="AJ1421" s="260">
        <v>16</v>
      </c>
      <c r="AK1421">
        <v>1334.95</v>
      </c>
      <c r="AL1421">
        <v>2258</v>
      </c>
      <c r="AM1421">
        <v>1085475</v>
      </c>
      <c r="AO1421">
        <v>43849</v>
      </c>
      <c r="AP1421" s="287">
        <f>IFERROR(IF(Table_Merge1[[#This Row],[LME Zinc stock]]*Table_Merge1[[#This Row],[Nima.مقدار]]=0,"",Table_Merge1[[#This Row],[LME Zinc stock]]*Table_Merge1[[#This Row],[Nima.مقدار]]),"")</f>
        <v>47596993275</v>
      </c>
      <c r="AQ1421" s="287">
        <f>IFERROR(IF(Table_Merge1[[#This Row],[LME Zinc 3-month]]*Table_Merge1[[#This Row],[Nima.مقدار]]=0,"",Table_Merge1[[#This Row],[LME Zinc 3-month]]*Table_Merge1[[#This Row],[Nima.مقدار]]),"")</f>
        <v>99011042</v>
      </c>
      <c r="AR1421" s="288" t="str">
        <f>IFERROR(IF(Table_Merge1[[#This Row],[LME Zinc stock]]*Table_Merge1[[#This Row],[Azad.Sell]]=0,"",Table_Merge1[[#This Row],[LME Zinc stock]]*Table_Merge1[[#This Row],[Azad.Sell]]),"")</f>
        <v/>
      </c>
      <c r="AS1421" s="288" t="str">
        <f>IFERROR(IF(Table_Merge1[[#This Row],[LME Zinc 3-month]]*Table_Merge1[[#This Row],[Azad.Sell]]=0,"",Table_Merge1[[#This Row],[LME Zinc 3-month]]*Table_Merge1[[#This Row],[Azad.Sell]]),"")</f>
        <v/>
      </c>
      <c r="AT1421"/>
    </row>
    <row r="1422" spans="1:46" x14ac:dyDescent="0.25">
      <c r="A1422" s="258">
        <v>42781</v>
      </c>
      <c r="B14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1395.11.27</v>
      </c>
      <c r="C1422" s="195">
        <f t="shared" ca="1" si="58"/>
        <v>1395</v>
      </c>
      <c r="D14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22" s="195">
        <f>_xlfn.NUMBERVALUE(RIGHT(Table11[[#This Row],[تاریخ شمسی]],2))</f>
        <v>27</v>
      </c>
      <c r="F14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11-27</v>
      </c>
      <c r="G1422" s="195" t="s">
        <v>1573</v>
      </c>
      <c r="L1422" s="259">
        <v>42781</v>
      </c>
      <c r="M1422">
        <v>38080</v>
      </c>
      <c r="O1422" s="283">
        <f>IFERROR(DATE(Table7[[#This Row],[year]],MONTH(DATEVALUE(Table7[[#This Row],[month]]&amp;"1")),Table7[[#This Row],[day]]),"")</f>
        <v>43032</v>
      </c>
      <c r="P1422" s="257" t="s">
        <v>4847</v>
      </c>
      <c r="Q1422" s="257">
        <v>2017</v>
      </c>
      <c r="R1422" s="257" t="s">
        <v>3448</v>
      </c>
      <c r="S1422" s="257">
        <v>24</v>
      </c>
      <c r="T1422" s="257">
        <v>1278.3</v>
      </c>
      <c r="U1422" s="257">
        <v>2183.5</v>
      </c>
      <c r="V1422" s="257">
        <v>1181300</v>
      </c>
      <c r="X1422" s="260">
        <v>43115</v>
      </c>
      <c r="Y1422" t="s">
        <v>8308</v>
      </c>
      <c r="Z1422" s="260">
        <v>9</v>
      </c>
      <c r="AA1422">
        <v>1396</v>
      </c>
      <c r="AB1422" s="260" t="str">
        <f ca="1">IFERROR(IFERROR(VLOOKUP(Table_Merge1[[#This Row],[Column1]],Table11[#All],2,FALSE),LEFT(AB1423,8)&amp;IF(LEN((RIGHT(AB1423,2)+1))&lt;2,"0"&amp;(RIGHT(AB1423,2)+1),(RIGHT(AB1423,2)-1))),"")</f>
        <v>1396.10.25</v>
      </c>
      <c r="AC1422" s="259" t="str">
        <f ca="1">LEFT(Table_Merge1[[#This Row],[Column2]],4)</f>
        <v>1396</v>
      </c>
      <c r="AD1422" s="259" t="str">
        <f ca="1">RIGHT(LEFT(Table_Merge1[[#This Row],[Column2]],7),2)</f>
        <v>10</v>
      </c>
      <c r="AE1422" s="259" t="str">
        <f ca="1">RIGHT(Table_Merge1[[#This Row],[Column2]],2)</f>
        <v>25</v>
      </c>
      <c r="AF1422">
        <v>10</v>
      </c>
      <c r="AG1422">
        <v>25</v>
      </c>
      <c r="AH1422" s="260">
        <v>2018</v>
      </c>
      <c r="AI1422" t="s">
        <v>3431</v>
      </c>
      <c r="AJ1422" s="260">
        <v>15</v>
      </c>
      <c r="AK1422">
        <v>1343</v>
      </c>
      <c r="AL1422">
        <v>2240.5</v>
      </c>
      <c r="AM1422">
        <v>1081425</v>
      </c>
      <c r="AO1422">
        <v>43641</v>
      </c>
      <c r="AP1422" s="287">
        <f>IFERROR(IF(Table_Merge1[[#This Row],[LME Zinc stock]]*Table_Merge1[[#This Row],[Nima.مقدار]]=0,"",Table_Merge1[[#This Row],[LME Zinc stock]]*Table_Merge1[[#This Row],[Nima.مقدار]]),"")</f>
        <v>47194468425</v>
      </c>
      <c r="AQ1422" s="287">
        <f>IFERROR(IF(Table_Merge1[[#This Row],[LME Zinc 3-month]]*Table_Merge1[[#This Row],[Nima.مقدار]]=0,"",Table_Merge1[[#This Row],[LME Zinc 3-month]]*Table_Merge1[[#This Row],[Nima.مقدار]]),"")</f>
        <v>97777660.5</v>
      </c>
      <c r="AR1422" s="288" t="str">
        <f>IFERROR(IF(Table_Merge1[[#This Row],[LME Zinc stock]]*Table_Merge1[[#This Row],[Azad.Sell]]=0,"",Table_Merge1[[#This Row],[LME Zinc stock]]*Table_Merge1[[#This Row],[Azad.Sell]]),"")</f>
        <v/>
      </c>
      <c r="AS1422" s="288" t="str">
        <f>IFERROR(IF(Table_Merge1[[#This Row],[LME Zinc 3-month]]*Table_Merge1[[#This Row],[Azad.Sell]]=0,"",Table_Merge1[[#This Row],[LME Zinc 3-month]]*Table_Merge1[[#This Row],[Azad.Sell]]),"")</f>
        <v/>
      </c>
      <c r="AT1422"/>
    </row>
    <row r="1423" spans="1:46" x14ac:dyDescent="0.25">
      <c r="A1423" s="258">
        <v>42782</v>
      </c>
      <c r="B14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1395.11.28</v>
      </c>
      <c r="C1423" s="195">
        <f t="shared" ca="1" si="58"/>
        <v>1395</v>
      </c>
      <c r="D14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23" s="195">
        <f>_xlfn.NUMBERVALUE(RIGHT(Table11[[#This Row],[تاریخ شمسی]],2))</f>
        <v>28</v>
      </c>
      <c r="F14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11-28</v>
      </c>
      <c r="G1423" s="195" t="s">
        <v>1574</v>
      </c>
      <c r="L1423" s="259">
        <v>42782</v>
      </c>
      <c r="M1423">
        <v>37977</v>
      </c>
      <c r="O1423" s="284">
        <f>IFERROR(DATE(Table7[[#This Row],[year]],MONTH(DATEVALUE(Table7[[#This Row],[month]]&amp;"1")),Table7[[#This Row],[day]]),"")</f>
        <v>43031</v>
      </c>
      <c r="P1423" s="195" t="s">
        <v>4848</v>
      </c>
      <c r="Q1423" s="195">
        <v>2017</v>
      </c>
      <c r="R1423" s="195" t="s">
        <v>3448</v>
      </c>
      <c r="S1423" s="195">
        <v>23</v>
      </c>
      <c r="T1423" s="195">
        <v>1275.25</v>
      </c>
      <c r="U1423" s="195">
        <v>2167</v>
      </c>
      <c r="V1423" s="195">
        <v>1184200</v>
      </c>
      <c r="X1423" s="260">
        <v>43112</v>
      </c>
      <c r="Z1423" s="260">
        <v>9</v>
      </c>
      <c r="AB1423" s="260" t="str">
        <f ca="1">IFERROR(IFERROR(VLOOKUP(Table_Merge1[[#This Row],[Column1]],Table11[#All],2,FALSE),LEFT(AB1424,8)&amp;IF(LEN((RIGHT(AB1424,2)+1))&lt;2,"0"&amp;(RIGHT(AB1424,2)+1),(RIGHT(AB1424,2)-1))),"")</f>
        <v>1396.10.20</v>
      </c>
      <c r="AC1423" s="259" t="str">
        <f ca="1">LEFT(Table_Merge1[[#This Row],[Column2]],4)</f>
        <v>1396</v>
      </c>
      <c r="AD1423" s="259" t="str">
        <f ca="1">RIGHT(LEFT(Table_Merge1[[#This Row],[Column2]],7),2)</f>
        <v>10</v>
      </c>
      <c r="AE1423" s="259" t="str">
        <f ca="1">RIGHT(Table_Merge1[[#This Row],[Column2]],2)</f>
        <v>20</v>
      </c>
      <c r="AH1423" s="260">
        <v>2018</v>
      </c>
      <c r="AI1423" t="s">
        <v>3431</v>
      </c>
      <c r="AJ1423" s="260">
        <v>12</v>
      </c>
      <c r="AK1423">
        <v>1332.9</v>
      </c>
      <c r="AL1423">
        <v>2240.5</v>
      </c>
      <c r="AM1423">
        <v>1086575</v>
      </c>
      <c r="AP1423" s="287" t="str">
        <f>IFERROR(IF(Table_Merge1[[#This Row],[LME Zinc stock]]*Table_Merge1[[#This Row],[Nima.مقدار]]=0,"",Table_Merge1[[#This Row],[LME Zinc stock]]*Table_Merge1[[#This Row],[Nima.مقدار]]),"")</f>
        <v/>
      </c>
      <c r="AQ1423" s="287" t="str">
        <f>IFERROR(IF(Table_Merge1[[#This Row],[LME Zinc 3-month]]*Table_Merge1[[#This Row],[Nima.مقدار]]=0,"",Table_Merge1[[#This Row],[LME Zinc 3-month]]*Table_Merge1[[#This Row],[Nima.مقدار]]),"")</f>
        <v/>
      </c>
      <c r="AR1423" s="288" t="str">
        <f>IFERROR(IF(Table_Merge1[[#This Row],[LME Zinc stock]]*Table_Merge1[[#This Row],[Azad.Sell]]=0,"",Table_Merge1[[#This Row],[LME Zinc stock]]*Table_Merge1[[#This Row],[Azad.Sell]]),"")</f>
        <v/>
      </c>
      <c r="AS1423" s="288" t="str">
        <f>IFERROR(IF(Table_Merge1[[#This Row],[LME Zinc 3-month]]*Table_Merge1[[#This Row],[Azad.Sell]]=0,"",Table_Merge1[[#This Row],[LME Zinc 3-month]]*Table_Merge1[[#This Row],[Azad.Sell]]),"")</f>
        <v/>
      </c>
      <c r="AT1423"/>
    </row>
    <row r="1424" spans="1:46" x14ac:dyDescent="0.25">
      <c r="A1424" s="258">
        <v>42784</v>
      </c>
      <c r="B14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1395.11.30</v>
      </c>
      <c r="C1424" s="195">
        <f t="shared" ca="1" si="58"/>
        <v>1395</v>
      </c>
      <c r="D14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424" s="195">
        <f>_xlfn.NUMBERVALUE(RIGHT(Table11[[#This Row],[تاریخ شمسی]],2))</f>
        <v>30</v>
      </c>
      <c r="F14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11-30</v>
      </c>
      <c r="G1424" s="195" t="s">
        <v>1575</v>
      </c>
      <c r="L1424" s="259">
        <v>42784</v>
      </c>
      <c r="M1424">
        <v>37965</v>
      </c>
      <c r="O1424" s="283">
        <f>IFERROR(DATE(Table7[[#This Row],[year]],MONTH(DATEVALUE(Table7[[#This Row],[month]]&amp;"1")),Table7[[#This Row],[day]]),"")</f>
        <v>43028</v>
      </c>
      <c r="P1424" s="257" t="s">
        <v>4849</v>
      </c>
      <c r="Q1424" s="257">
        <v>2017</v>
      </c>
      <c r="R1424" s="257" t="s">
        <v>3448</v>
      </c>
      <c r="S1424" s="257">
        <v>20</v>
      </c>
      <c r="T1424" s="257">
        <v>1280.25</v>
      </c>
      <c r="U1424" s="257">
        <v>2197</v>
      </c>
      <c r="V1424" s="257">
        <v>1186450</v>
      </c>
      <c r="X1424" s="260">
        <v>43111</v>
      </c>
      <c r="Y1424" t="s">
        <v>8307</v>
      </c>
      <c r="Z1424" s="260">
        <v>9</v>
      </c>
      <c r="AA1424">
        <v>1396</v>
      </c>
      <c r="AB1424" s="260" t="str">
        <f ca="1">IFERROR(IFERROR(VLOOKUP(Table_Merge1[[#This Row],[Column1]],Table11[#All],2,FALSE),LEFT(AB1425,8)&amp;IF(LEN((RIGHT(AB1425,2)+1))&lt;2,"0"&amp;(RIGHT(AB1425,2)+1),(RIGHT(AB1425,2)-1))),"")</f>
        <v>1396.10.21</v>
      </c>
      <c r="AC1424" s="259" t="str">
        <f ca="1">LEFT(Table_Merge1[[#This Row],[Column2]],4)</f>
        <v>1396</v>
      </c>
      <c r="AD1424" s="259" t="str">
        <f ca="1">RIGHT(LEFT(Table_Merge1[[#This Row],[Column2]],7),2)</f>
        <v>10</v>
      </c>
      <c r="AE1424" s="259" t="str">
        <f ca="1">RIGHT(Table_Merge1[[#This Row],[Column2]],2)</f>
        <v>21</v>
      </c>
      <c r="AF1424">
        <v>10</v>
      </c>
      <c r="AG1424">
        <v>21</v>
      </c>
      <c r="AH1424" s="260">
        <v>2018</v>
      </c>
      <c r="AI1424" t="s">
        <v>3431</v>
      </c>
      <c r="AJ1424" s="260">
        <v>11</v>
      </c>
      <c r="AK1424">
        <v>1319.85</v>
      </c>
      <c r="AL1424">
        <v>2221</v>
      </c>
      <c r="AM1424">
        <v>1087850</v>
      </c>
      <c r="AO1424">
        <v>43806</v>
      </c>
      <c r="AP1424" s="287">
        <f>IFERROR(IF(Table_Merge1[[#This Row],[LME Zinc stock]]*Table_Merge1[[#This Row],[Nima.مقدار]]=0,"",Table_Merge1[[#This Row],[LME Zinc stock]]*Table_Merge1[[#This Row],[Nima.مقدار]]),"")</f>
        <v>47654357100</v>
      </c>
      <c r="AQ1424" s="287">
        <f>IFERROR(IF(Table_Merge1[[#This Row],[LME Zinc 3-month]]*Table_Merge1[[#This Row],[Nima.مقدار]]=0,"",Table_Merge1[[#This Row],[LME Zinc 3-month]]*Table_Merge1[[#This Row],[Nima.مقدار]]),"")</f>
        <v>97293126</v>
      </c>
      <c r="AR1424" s="288" t="str">
        <f>IFERROR(IF(Table_Merge1[[#This Row],[LME Zinc stock]]*Table_Merge1[[#This Row],[Azad.Sell]]=0,"",Table_Merge1[[#This Row],[LME Zinc stock]]*Table_Merge1[[#This Row],[Azad.Sell]]),"")</f>
        <v/>
      </c>
      <c r="AS1424" s="288" t="str">
        <f>IFERROR(IF(Table_Merge1[[#This Row],[LME Zinc 3-month]]*Table_Merge1[[#This Row],[Azad.Sell]]=0,"",Table_Merge1[[#This Row],[LME Zinc 3-month]]*Table_Merge1[[#This Row],[Azad.Sell]]),"")</f>
        <v/>
      </c>
      <c r="AT1424"/>
    </row>
    <row r="1425" spans="1:46" x14ac:dyDescent="0.25">
      <c r="A1425" s="258">
        <v>42785</v>
      </c>
      <c r="B14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1395.12.01</v>
      </c>
      <c r="C1425" s="195">
        <f t="shared" ca="1" si="58"/>
        <v>1395</v>
      </c>
      <c r="D14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25" s="195">
        <f>_xlfn.NUMBERVALUE(RIGHT(Table11[[#This Row],[تاریخ شمسی]],2))</f>
        <v>1</v>
      </c>
      <c r="F14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12-01</v>
      </c>
      <c r="G1425" s="195" t="s">
        <v>1576</v>
      </c>
      <c r="L1425" s="259">
        <v>42785</v>
      </c>
      <c r="M1425">
        <v>37879</v>
      </c>
      <c r="O1425" s="284">
        <f>IFERROR(DATE(Table7[[#This Row],[year]],MONTH(DATEVALUE(Table7[[#This Row],[month]]&amp;"1")),Table7[[#This Row],[day]]),"")</f>
        <v>43027</v>
      </c>
      <c r="P1425" s="195" t="s">
        <v>4850</v>
      </c>
      <c r="Q1425" s="195">
        <v>2017</v>
      </c>
      <c r="R1425" s="195" t="s">
        <v>3448</v>
      </c>
      <c r="S1425" s="195">
        <v>19</v>
      </c>
      <c r="T1425" s="195">
        <v>1283.4000000000001</v>
      </c>
      <c r="U1425" s="195" t="s">
        <v>3621</v>
      </c>
      <c r="V1425" s="195" t="s">
        <v>3621</v>
      </c>
      <c r="X1425" s="260">
        <v>43110</v>
      </c>
      <c r="Y1425" t="s">
        <v>8306</v>
      </c>
      <c r="Z1425" s="260">
        <v>9</v>
      </c>
      <c r="AA1425">
        <v>1396</v>
      </c>
      <c r="AB1425" s="260" t="str">
        <f ca="1">IFERROR(IFERROR(VLOOKUP(Table_Merge1[[#This Row],[Column1]],Table11[#All],2,FALSE),LEFT(AB1426,8)&amp;IF(LEN((RIGHT(AB1426,2)+1))&lt;2,"0"&amp;(RIGHT(AB1426,2)+1),(RIGHT(AB1426,2)-1))),"")</f>
        <v>1396.10.20</v>
      </c>
      <c r="AC1425" s="259" t="str">
        <f ca="1">LEFT(Table_Merge1[[#This Row],[Column2]],4)</f>
        <v>1396</v>
      </c>
      <c r="AD1425" s="259" t="str">
        <f ca="1">RIGHT(LEFT(Table_Merge1[[#This Row],[Column2]],7),2)</f>
        <v>10</v>
      </c>
      <c r="AE1425" s="259" t="str">
        <f ca="1">RIGHT(Table_Merge1[[#This Row],[Column2]],2)</f>
        <v>20</v>
      </c>
      <c r="AF1425">
        <v>10</v>
      </c>
      <c r="AG1425">
        <v>20</v>
      </c>
      <c r="AH1425" s="260">
        <v>2018</v>
      </c>
      <c r="AI1425" t="s">
        <v>3431</v>
      </c>
      <c r="AJ1425" s="260">
        <v>10</v>
      </c>
      <c r="AK1425">
        <v>1321.65</v>
      </c>
      <c r="AL1425">
        <v>2218</v>
      </c>
      <c r="AM1425">
        <v>1086200</v>
      </c>
      <c r="AO1425">
        <v>43429</v>
      </c>
      <c r="AP1425" s="287">
        <f>IFERROR(IF(Table_Merge1[[#This Row],[LME Zinc stock]]*Table_Merge1[[#This Row],[Nima.مقدار]]=0,"",Table_Merge1[[#This Row],[LME Zinc stock]]*Table_Merge1[[#This Row],[Nima.مقدار]]),"")</f>
        <v>47172579800</v>
      </c>
      <c r="AQ1425" s="287">
        <f>IFERROR(IF(Table_Merge1[[#This Row],[LME Zinc 3-month]]*Table_Merge1[[#This Row],[Nima.مقدار]]=0,"",Table_Merge1[[#This Row],[LME Zinc 3-month]]*Table_Merge1[[#This Row],[Nima.مقدار]]),"")</f>
        <v>96325522</v>
      </c>
      <c r="AR1425" s="288" t="str">
        <f>IFERROR(IF(Table_Merge1[[#This Row],[LME Zinc stock]]*Table_Merge1[[#This Row],[Azad.Sell]]=0,"",Table_Merge1[[#This Row],[LME Zinc stock]]*Table_Merge1[[#This Row],[Azad.Sell]]),"")</f>
        <v/>
      </c>
      <c r="AS1425" s="288" t="str">
        <f>IFERROR(IF(Table_Merge1[[#This Row],[LME Zinc 3-month]]*Table_Merge1[[#This Row],[Azad.Sell]]=0,"",Table_Merge1[[#This Row],[LME Zinc 3-month]]*Table_Merge1[[#This Row],[Azad.Sell]]),"")</f>
        <v/>
      </c>
      <c r="AT1425"/>
    </row>
    <row r="1426" spans="1:46" x14ac:dyDescent="0.25">
      <c r="A1426" s="258">
        <v>42786</v>
      </c>
      <c r="B14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1395.12.02</v>
      </c>
      <c r="C1426" s="195">
        <f t="shared" ca="1" si="58"/>
        <v>1395</v>
      </c>
      <c r="D14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26" s="195">
        <f>_xlfn.NUMBERVALUE(RIGHT(Table11[[#This Row],[تاریخ شمسی]],2))</f>
        <v>2</v>
      </c>
      <c r="F14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12-02</v>
      </c>
      <c r="G1426" s="195" t="s">
        <v>1577</v>
      </c>
      <c r="L1426" s="259">
        <v>42786</v>
      </c>
      <c r="M1426">
        <v>38005</v>
      </c>
      <c r="O1426" s="283">
        <f>IFERROR(DATE(Table7[[#This Row],[year]],MONTH(DATEVALUE(Table7[[#This Row],[month]]&amp;"1")),Table7[[#This Row],[day]]),"")</f>
        <v>43026</v>
      </c>
      <c r="P1426" s="257" t="s">
        <v>4851</v>
      </c>
      <c r="Q1426" s="257">
        <v>2017</v>
      </c>
      <c r="R1426" s="257" t="s">
        <v>3448</v>
      </c>
      <c r="S1426" s="257">
        <v>18</v>
      </c>
      <c r="T1426" s="257">
        <v>1280.6500000000001</v>
      </c>
      <c r="U1426" s="257">
        <v>2157</v>
      </c>
      <c r="V1426" s="257">
        <v>1188700</v>
      </c>
      <c r="X1426" s="260">
        <v>43109</v>
      </c>
      <c r="Y1426" t="s">
        <v>8305</v>
      </c>
      <c r="Z1426" s="260">
        <v>9</v>
      </c>
      <c r="AA1426">
        <v>1396</v>
      </c>
      <c r="AB1426" s="260" t="str">
        <f ca="1">IFERROR(IFERROR(VLOOKUP(Table_Merge1[[#This Row],[Column1]],Table11[#All],2,FALSE),LEFT(AB1427,8)&amp;IF(LEN((RIGHT(AB1427,2)+1))&lt;2,"0"&amp;(RIGHT(AB1427,2)+1),(RIGHT(AB1427,2)-1))),"")</f>
        <v>1396.10.19</v>
      </c>
      <c r="AC1426" s="259" t="str">
        <f ca="1">LEFT(Table_Merge1[[#This Row],[Column2]],4)</f>
        <v>1396</v>
      </c>
      <c r="AD1426" s="259" t="str">
        <f ca="1">RIGHT(LEFT(Table_Merge1[[#This Row],[Column2]],7),2)</f>
        <v>10</v>
      </c>
      <c r="AE1426" s="259" t="str">
        <f ca="1">RIGHT(Table_Merge1[[#This Row],[Column2]],2)</f>
        <v>19</v>
      </c>
      <c r="AF1426">
        <v>10</v>
      </c>
      <c r="AG1426">
        <v>19</v>
      </c>
      <c r="AH1426" s="260">
        <v>2018</v>
      </c>
      <c r="AI1426" t="s">
        <v>3431</v>
      </c>
      <c r="AJ1426" s="260">
        <v>9</v>
      </c>
      <c r="AK1426">
        <v>1314.95</v>
      </c>
      <c r="AL1426">
        <v>2239</v>
      </c>
      <c r="AM1426">
        <v>1088425</v>
      </c>
      <c r="AO1426">
        <v>43320</v>
      </c>
      <c r="AP1426" s="287">
        <f>IFERROR(IF(Table_Merge1[[#This Row],[LME Zinc stock]]*Table_Merge1[[#This Row],[Nima.مقدار]]=0,"",Table_Merge1[[#This Row],[LME Zinc stock]]*Table_Merge1[[#This Row],[Nima.مقدار]]),"")</f>
        <v>47150571000</v>
      </c>
      <c r="AQ1426" s="287">
        <f>IFERROR(IF(Table_Merge1[[#This Row],[LME Zinc 3-month]]*Table_Merge1[[#This Row],[Nima.مقدار]]=0,"",Table_Merge1[[#This Row],[LME Zinc 3-month]]*Table_Merge1[[#This Row],[Nima.مقدار]]),"")</f>
        <v>96993480</v>
      </c>
      <c r="AR1426" s="288" t="str">
        <f>IFERROR(IF(Table_Merge1[[#This Row],[LME Zinc stock]]*Table_Merge1[[#This Row],[Azad.Sell]]=0,"",Table_Merge1[[#This Row],[LME Zinc stock]]*Table_Merge1[[#This Row],[Azad.Sell]]),"")</f>
        <v/>
      </c>
      <c r="AS1426" s="288" t="str">
        <f>IFERROR(IF(Table_Merge1[[#This Row],[LME Zinc 3-month]]*Table_Merge1[[#This Row],[Azad.Sell]]=0,"",Table_Merge1[[#This Row],[LME Zinc 3-month]]*Table_Merge1[[#This Row],[Azad.Sell]]),"")</f>
        <v/>
      </c>
      <c r="AT1426"/>
    </row>
    <row r="1427" spans="1:46" x14ac:dyDescent="0.25">
      <c r="A1427" s="258">
        <v>42787</v>
      </c>
      <c r="B14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1395.12.03</v>
      </c>
      <c r="C1427" s="195">
        <f t="shared" ca="1" si="58"/>
        <v>1395</v>
      </c>
      <c r="D14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27" s="195">
        <f>_xlfn.NUMBERVALUE(RIGHT(Table11[[#This Row],[تاریخ شمسی]],2))</f>
        <v>3</v>
      </c>
      <c r="F14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12-03</v>
      </c>
      <c r="G1427" s="195" t="s">
        <v>1578</v>
      </c>
      <c r="L1427" s="259">
        <v>42787</v>
      </c>
      <c r="M1427">
        <v>37789</v>
      </c>
      <c r="O1427" s="284">
        <f>IFERROR(DATE(Table7[[#This Row],[year]],MONTH(DATEVALUE(Table7[[#This Row],[month]]&amp;"1")),Table7[[#This Row],[day]]),"")</f>
        <v>43025</v>
      </c>
      <c r="P1427" s="195" t="s">
        <v>4852</v>
      </c>
      <c r="Q1427" s="195">
        <v>2017</v>
      </c>
      <c r="R1427" s="195" t="s">
        <v>3448</v>
      </c>
      <c r="S1427" s="195">
        <v>17</v>
      </c>
      <c r="T1427" s="195">
        <v>1289.7</v>
      </c>
      <c r="U1427" s="195">
        <v>2161</v>
      </c>
      <c r="V1427" s="195">
        <v>1193925</v>
      </c>
      <c r="X1427" s="260">
        <v>43108</v>
      </c>
      <c r="Y1427" t="s">
        <v>8304</v>
      </c>
      <c r="Z1427" s="260">
        <v>9</v>
      </c>
      <c r="AA1427">
        <v>1396</v>
      </c>
      <c r="AB1427" s="260" t="str">
        <f ca="1">IFERROR(IFERROR(VLOOKUP(Table_Merge1[[#This Row],[Column1]],Table11[#All],2,FALSE),LEFT(AB1428,8)&amp;IF(LEN((RIGHT(AB1428,2)+1))&lt;2,"0"&amp;(RIGHT(AB1428,2)+1),(RIGHT(AB1428,2)-1))),"")</f>
        <v>1396.10.18</v>
      </c>
      <c r="AC1427" s="259" t="str">
        <f ca="1">LEFT(Table_Merge1[[#This Row],[Column2]],4)</f>
        <v>1396</v>
      </c>
      <c r="AD1427" s="259" t="str">
        <f ca="1">RIGHT(LEFT(Table_Merge1[[#This Row],[Column2]],7),2)</f>
        <v>10</v>
      </c>
      <c r="AE1427" s="259" t="str">
        <f ca="1">RIGHT(Table_Merge1[[#This Row],[Column2]],2)</f>
        <v>18</v>
      </c>
      <c r="AF1427">
        <v>10</v>
      </c>
      <c r="AG1427">
        <v>18</v>
      </c>
      <c r="AH1427" s="260">
        <v>2018</v>
      </c>
      <c r="AI1427" t="s">
        <v>3431</v>
      </c>
      <c r="AJ1427" s="260">
        <v>8</v>
      </c>
      <c r="AK1427">
        <v>1318.8</v>
      </c>
      <c r="AL1427">
        <v>2254</v>
      </c>
      <c r="AM1427">
        <v>1091850</v>
      </c>
      <c r="AO1427">
        <v>43650</v>
      </c>
      <c r="AP1427" s="287">
        <f>IFERROR(IF(Table_Merge1[[#This Row],[LME Zinc stock]]*Table_Merge1[[#This Row],[Nima.مقدار]]=0,"",Table_Merge1[[#This Row],[LME Zinc stock]]*Table_Merge1[[#This Row],[Nima.مقدار]]),"")</f>
        <v>47659252500</v>
      </c>
      <c r="AQ1427" s="287">
        <f>IFERROR(IF(Table_Merge1[[#This Row],[LME Zinc 3-month]]*Table_Merge1[[#This Row],[Nima.مقدار]]=0,"",Table_Merge1[[#This Row],[LME Zinc 3-month]]*Table_Merge1[[#This Row],[Nima.مقدار]]),"")</f>
        <v>98387100</v>
      </c>
      <c r="AR1427" s="288" t="str">
        <f>IFERROR(IF(Table_Merge1[[#This Row],[LME Zinc stock]]*Table_Merge1[[#This Row],[Azad.Sell]]=0,"",Table_Merge1[[#This Row],[LME Zinc stock]]*Table_Merge1[[#This Row],[Azad.Sell]]),"")</f>
        <v/>
      </c>
      <c r="AS1427" s="288" t="str">
        <f>IFERROR(IF(Table_Merge1[[#This Row],[LME Zinc 3-month]]*Table_Merge1[[#This Row],[Azad.Sell]]=0,"",Table_Merge1[[#This Row],[LME Zinc 3-month]]*Table_Merge1[[#This Row],[Azad.Sell]]),"")</f>
        <v/>
      </c>
      <c r="AT1427"/>
    </row>
    <row r="1428" spans="1:46" x14ac:dyDescent="0.25">
      <c r="A1428" s="258">
        <v>42788</v>
      </c>
      <c r="B14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1395.12.04</v>
      </c>
      <c r="C1428" s="195">
        <f t="shared" ca="1" si="58"/>
        <v>1395</v>
      </c>
      <c r="D14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28" s="195">
        <f>_xlfn.NUMBERVALUE(RIGHT(Table11[[#This Row],[تاریخ شمسی]],2))</f>
        <v>4</v>
      </c>
      <c r="F14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12-04</v>
      </c>
      <c r="G1428" s="195" t="s">
        <v>1579</v>
      </c>
      <c r="L1428" s="259">
        <v>42788</v>
      </c>
      <c r="M1428">
        <v>37798</v>
      </c>
      <c r="O1428" s="283">
        <f>IFERROR(DATE(Table7[[#This Row],[year]],MONTH(DATEVALUE(Table7[[#This Row],[month]]&amp;"1")),Table7[[#This Row],[day]]),"")</f>
        <v>43024</v>
      </c>
      <c r="P1428" s="257" t="s">
        <v>4853</v>
      </c>
      <c r="Q1428" s="257">
        <v>2017</v>
      </c>
      <c r="R1428" s="257" t="s">
        <v>3448</v>
      </c>
      <c r="S1428" s="257">
        <v>16</v>
      </c>
      <c r="T1428" s="257">
        <v>1305.1500000000001</v>
      </c>
      <c r="U1428" s="257">
        <v>2142</v>
      </c>
      <c r="V1428" s="257">
        <v>1196600</v>
      </c>
      <c r="X1428" s="260">
        <v>43105</v>
      </c>
      <c r="Z1428" s="260">
        <v>9</v>
      </c>
      <c r="AB1428" s="260" t="str">
        <f ca="1">IFERROR(IFERROR(VLOOKUP(Table_Merge1[[#This Row],[Column1]],Table11[#All],2,FALSE),LEFT(AB1429,8)&amp;IF(LEN((RIGHT(AB1429,2)+1))&lt;2,"0"&amp;(RIGHT(AB1429,2)+1),(RIGHT(AB1429,2)-1))),"")</f>
        <v>1396.10.13</v>
      </c>
      <c r="AC1428" s="259" t="str">
        <f ca="1">LEFT(Table_Merge1[[#This Row],[Column2]],4)</f>
        <v>1396</v>
      </c>
      <c r="AD1428" s="259" t="str">
        <f ca="1">RIGHT(LEFT(Table_Merge1[[#This Row],[Column2]],7),2)</f>
        <v>10</v>
      </c>
      <c r="AE1428" s="259" t="str">
        <f ca="1">RIGHT(Table_Merge1[[#This Row],[Column2]],2)</f>
        <v>13</v>
      </c>
      <c r="AH1428" s="260">
        <v>2018</v>
      </c>
      <c r="AI1428" t="s">
        <v>3431</v>
      </c>
      <c r="AJ1428" s="260">
        <v>5</v>
      </c>
      <c r="AK1428">
        <v>1317.9</v>
      </c>
      <c r="AL1428">
        <v>2218.5</v>
      </c>
      <c r="AM1428">
        <v>1090875</v>
      </c>
      <c r="AP1428" s="287" t="str">
        <f>IFERROR(IF(Table_Merge1[[#This Row],[LME Zinc stock]]*Table_Merge1[[#This Row],[Nima.مقدار]]=0,"",Table_Merge1[[#This Row],[LME Zinc stock]]*Table_Merge1[[#This Row],[Nima.مقدار]]),"")</f>
        <v/>
      </c>
      <c r="AQ1428" s="287" t="str">
        <f>IFERROR(IF(Table_Merge1[[#This Row],[LME Zinc 3-month]]*Table_Merge1[[#This Row],[Nima.مقدار]]=0,"",Table_Merge1[[#This Row],[LME Zinc 3-month]]*Table_Merge1[[#This Row],[Nima.مقدار]]),"")</f>
        <v/>
      </c>
      <c r="AR1428" s="288" t="str">
        <f>IFERROR(IF(Table_Merge1[[#This Row],[LME Zinc stock]]*Table_Merge1[[#This Row],[Azad.Sell]]=0,"",Table_Merge1[[#This Row],[LME Zinc stock]]*Table_Merge1[[#This Row],[Azad.Sell]]),"")</f>
        <v/>
      </c>
      <c r="AS1428" s="288" t="str">
        <f>IFERROR(IF(Table_Merge1[[#This Row],[LME Zinc 3-month]]*Table_Merge1[[#This Row],[Azad.Sell]]=0,"",Table_Merge1[[#This Row],[LME Zinc 3-month]]*Table_Merge1[[#This Row],[Azad.Sell]]),"")</f>
        <v/>
      </c>
      <c r="AT1428"/>
    </row>
    <row r="1429" spans="1:46" x14ac:dyDescent="0.25">
      <c r="A1429" s="258">
        <v>42789</v>
      </c>
      <c r="B14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1395.12.05</v>
      </c>
      <c r="C1429" s="195">
        <f t="shared" ca="1" si="58"/>
        <v>1395</v>
      </c>
      <c r="D14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29" s="195">
        <f>_xlfn.NUMBERVALUE(RIGHT(Table11[[#This Row],[تاریخ شمسی]],2))</f>
        <v>5</v>
      </c>
      <c r="F14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12-05</v>
      </c>
      <c r="G1429" s="195" t="s">
        <v>1580</v>
      </c>
      <c r="L1429" s="259">
        <v>42789</v>
      </c>
      <c r="M1429">
        <v>38036</v>
      </c>
      <c r="O1429" s="284">
        <f>IFERROR(DATE(Table7[[#This Row],[year]],MONTH(DATEVALUE(Table7[[#This Row],[month]]&amp;"1")),Table7[[#This Row],[day]]),"")</f>
        <v>43021</v>
      </c>
      <c r="P1429" s="195" t="s">
        <v>4854</v>
      </c>
      <c r="Q1429" s="195">
        <v>2017</v>
      </c>
      <c r="R1429" s="195" t="s">
        <v>3448</v>
      </c>
      <c r="S1429" s="195">
        <v>13</v>
      </c>
      <c r="T1429" s="195">
        <v>1293.9000000000001</v>
      </c>
      <c r="U1429" s="195">
        <v>2188</v>
      </c>
      <c r="V1429" s="195">
        <v>1191550</v>
      </c>
      <c r="X1429" s="260">
        <v>43104</v>
      </c>
      <c r="Y1429" t="s">
        <v>8303</v>
      </c>
      <c r="Z1429" s="260">
        <v>9</v>
      </c>
      <c r="AA1429">
        <v>1396</v>
      </c>
      <c r="AB1429" s="260" t="str">
        <f ca="1">IFERROR(IFERROR(VLOOKUP(Table_Merge1[[#This Row],[Column1]],Table11[#All],2,FALSE),LEFT(AB1430,8)&amp;IF(LEN((RIGHT(AB1430,2)+1))&lt;2,"0"&amp;(RIGHT(AB1430,2)+1),(RIGHT(AB1430,2)-1))),"")</f>
        <v>1396.10.14</v>
      </c>
      <c r="AC1429" s="259" t="str">
        <f ca="1">LEFT(Table_Merge1[[#This Row],[Column2]],4)</f>
        <v>1396</v>
      </c>
      <c r="AD1429" s="259" t="str">
        <f ca="1">RIGHT(LEFT(Table_Merge1[[#This Row],[Column2]],7),2)</f>
        <v>10</v>
      </c>
      <c r="AE1429" s="259" t="str">
        <f ca="1">RIGHT(Table_Merge1[[#This Row],[Column2]],2)</f>
        <v>14</v>
      </c>
      <c r="AF1429">
        <v>10</v>
      </c>
      <c r="AG1429">
        <v>14</v>
      </c>
      <c r="AH1429" s="260">
        <v>2018</v>
      </c>
      <c r="AI1429" t="s">
        <v>3431</v>
      </c>
      <c r="AJ1429" s="260">
        <v>4</v>
      </c>
      <c r="AK1429">
        <v>1313.7</v>
      </c>
      <c r="AL1429">
        <v>2194</v>
      </c>
      <c r="AM1429">
        <v>1088725</v>
      </c>
      <c r="AO1429">
        <v>43266</v>
      </c>
      <c r="AP1429" s="287">
        <f>IFERROR(IF(Table_Merge1[[#This Row],[LME Zinc stock]]*Table_Merge1[[#This Row],[Nima.مقدار]]=0,"",Table_Merge1[[#This Row],[LME Zinc stock]]*Table_Merge1[[#This Row],[Nima.مقدار]]),"")</f>
        <v>47104775850</v>
      </c>
      <c r="AQ1429" s="287">
        <f>IFERROR(IF(Table_Merge1[[#This Row],[LME Zinc 3-month]]*Table_Merge1[[#This Row],[Nima.مقدار]]=0,"",Table_Merge1[[#This Row],[LME Zinc 3-month]]*Table_Merge1[[#This Row],[Nima.مقدار]]),"")</f>
        <v>94925604</v>
      </c>
      <c r="AR1429" s="288" t="str">
        <f>IFERROR(IF(Table_Merge1[[#This Row],[LME Zinc stock]]*Table_Merge1[[#This Row],[Azad.Sell]]=0,"",Table_Merge1[[#This Row],[LME Zinc stock]]*Table_Merge1[[#This Row],[Azad.Sell]]),"")</f>
        <v/>
      </c>
      <c r="AS1429" s="288" t="str">
        <f>IFERROR(IF(Table_Merge1[[#This Row],[LME Zinc 3-month]]*Table_Merge1[[#This Row],[Azad.Sell]]=0,"",Table_Merge1[[#This Row],[LME Zinc 3-month]]*Table_Merge1[[#This Row],[Azad.Sell]]),"")</f>
        <v/>
      </c>
      <c r="AT1429"/>
    </row>
    <row r="1430" spans="1:46" x14ac:dyDescent="0.25">
      <c r="A1430" s="258">
        <v>42791</v>
      </c>
      <c r="B14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1395.12.07</v>
      </c>
      <c r="C1430" s="195">
        <f t="shared" ca="1" si="58"/>
        <v>1395</v>
      </c>
      <c r="D14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30" s="195">
        <f>_xlfn.NUMBERVALUE(RIGHT(Table11[[#This Row],[تاریخ شمسی]],2))</f>
        <v>7</v>
      </c>
      <c r="F14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12-07</v>
      </c>
      <c r="G1430" s="195" t="s">
        <v>1581</v>
      </c>
      <c r="L1430" s="259">
        <v>42791</v>
      </c>
      <c r="M1430">
        <v>37747</v>
      </c>
      <c r="O1430" s="283">
        <f>IFERROR(DATE(Table7[[#This Row],[year]],MONTH(DATEVALUE(Table7[[#This Row],[month]]&amp;"1")),Table7[[#This Row],[day]]),"")</f>
        <v>43020</v>
      </c>
      <c r="P1430" s="257" t="s">
        <v>4855</v>
      </c>
      <c r="Q1430" s="257">
        <v>2017</v>
      </c>
      <c r="R1430" s="257" t="s">
        <v>3448</v>
      </c>
      <c r="S1430" s="257">
        <v>12</v>
      </c>
      <c r="T1430" s="257">
        <v>1294.45</v>
      </c>
      <c r="U1430" s="257">
        <v>2159</v>
      </c>
      <c r="V1430" s="257">
        <v>1195525</v>
      </c>
      <c r="X1430" s="260">
        <v>43103</v>
      </c>
      <c r="Y1430" t="s">
        <v>8302</v>
      </c>
      <c r="Z1430" s="260">
        <v>9</v>
      </c>
      <c r="AA1430">
        <v>1396</v>
      </c>
      <c r="AB1430" s="260" t="str">
        <f ca="1">IFERROR(IFERROR(VLOOKUP(Table_Merge1[[#This Row],[Column1]],Table11[#All],2,FALSE),LEFT(AB1431,8)&amp;IF(LEN((RIGHT(AB1431,2)+1))&lt;2,"0"&amp;(RIGHT(AB1431,2)+1),(RIGHT(AB1431,2)-1))),"")</f>
        <v>1396.10.13</v>
      </c>
      <c r="AC1430" s="259" t="str">
        <f ca="1">LEFT(Table_Merge1[[#This Row],[Column2]],4)</f>
        <v>1396</v>
      </c>
      <c r="AD1430" s="259" t="str">
        <f ca="1">RIGHT(LEFT(Table_Merge1[[#This Row],[Column2]],7),2)</f>
        <v>10</v>
      </c>
      <c r="AE1430" s="259" t="str">
        <f ca="1">RIGHT(Table_Merge1[[#This Row],[Column2]],2)</f>
        <v>13</v>
      </c>
      <c r="AF1430">
        <v>10</v>
      </c>
      <c r="AG1430">
        <v>13</v>
      </c>
      <c r="AH1430" s="260">
        <v>2018</v>
      </c>
      <c r="AI1430" t="s">
        <v>3431</v>
      </c>
      <c r="AJ1430" s="260">
        <v>3</v>
      </c>
      <c r="AK1430">
        <v>1314.6</v>
      </c>
      <c r="AL1430">
        <v>2181.5</v>
      </c>
      <c r="AM1430">
        <v>1083800</v>
      </c>
      <c r="AO1430">
        <v>43332</v>
      </c>
      <c r="AP1430" s="287">
        <f>IFERROR(IF(Table_Merge1[[#This Row],[LME Zinc stock]]*Table_Merge1[[#This Row],[Nima.مقدار]]=0,"",Table_Merge1[[#This Row],[LME Zinc stock]]*Table_Merge1[[#This Row],[Nima.مقدار]]),"")</f>
        <v>46963221600</v>
      </c>
      <c r="AQ1430" s="287">
        <f>IFERROR(IF(Table_Merge1[[#This Row],[LME Zinc 3-month]]*Table_Merge1[[#This Row],[Nima.مقدار]]=0,"",Table_Merge1[[#This Row],[LME Zinc 3-month]]*Table_Merge1[[#This Row],[Nima.مقدار]]),"")</f>
        <v>94528758</v>
      </c>
      <c r="AR1430" s="288" t="str">
        <f>IFERROR(IF(Table_Merge1[[#This Row],[LME Zinc stock]]*Table_Merge1[[#This Row],[Azad.Sell]]=0,"",Table_Merge1[[#This Row],[LME Zinc stock]]*Table_Merge1[[#This Row],[Azad.Sell]]),"")</f>
        <v/>
      </c>
      <c r="AS1430" s="288" t="str">
        <f>IFERROR(IF(Table_Merge1[[#This Row],[LME Zinc 3-month]]*Table_Merge1[[#This Row],[Azad.Sell]]=0,"",Table_Merge1[[#This Row],[LME Zinc 3-month]]*Table_Merge1[[#This Row],[Azad.Sell]]),"")</f>
        <v/>
      </c>
      <c r="AT1430"/>
    </row>
    <row r="1431" spans="1:46" x14ac:dyDescent="0.25">
      <c r="A1431" s="258">
        <v>42792</v>
      </c>
      <c r="B14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1395.12.08</v>
      </c>
      <c r="C1431" s="195">
        <f t="shared" ca="1" si="58"/>
        <v>1395</v>
      </c>
      <c r="D14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31" s="195">
        <f>_xlfn.NUMBERVALUE(RIGHT(Table11[[#This Row],[تاریخ شمسی]],2))</f>
        <v>8</v>
      </c>
      <c r="F14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12-08</v>
      </c>
      <c r="G1431" s="195" t="s">
        <v>1582</v>
      </c>
      <c r="L1431" s="259">
        <v>42792</v>
      </c>
      <c r="M1431">
        <v>37698</v>
      </c>
      <c r="O1431" s="284">
        <f>IFERROR(DATE(Table7[[#This Row],[year]],MONTH(DATEVALUE(Table7[[#This Row],[month]]&amp;"1")),Table7[[#This Row],[day]]),"")</f>
        <v>43019</v>
      </c>
      <c r="P1431" s="195" t="s">
        <v>4856</v>
      </c>
      <c r="Q1431" s="195">
        <v>2017</v>
      </c>
      <c r="R1431" s="195" t="s">
        <v>3448</v>
      </c>
      <c r="S1431" s="195">
        <v>11</v>
      </c>
      <c r="T1431" s="195">
        <v>1290.2</v>
      </c>
      <c r="U1431" s="195">
        <v>2156</v>
      </c>
      <c r="V1431" s="195">
        <v>1195600</v>
      </c>
      <c r="X1431" s="260">
        <v>43102</v>
      </c>
      <c r="Y1431" t="s">
        <v>8301</v>
      </c>
      <c r="Z1431" s="260">
        <v>9</v>
      </c>
      <c r="AA1431">
        <v>1396</v>
      </c>
      <c r="AB1431" s="260" t="str">
        <f ca="1">IFERROR(IFERROR(VLOOKUP(Table_Merge1[[#This Row],[Column1]],Table11[#All],2,FALSE),LEFT(AB1432,8)&amp;IF(LEN((RIGHT(AB1432,2)+1))&lt;2,"0"&amp;(RIGHT(AB1432,2)+1),(RIGHT(AB1432,2)-1))),"")</f>
        <v>1396.10.12</v>
      </c>
      <c r="AC1431" s="259" t="str">
        <f ca="1">LEFT(Table_Merge1[[#This Row],[Column2]],4)</f>
        <v>1396</v>
      </c>
      <c r="AD1431" s="259" t="str">
        <f ca="1">RIGHT(LEFT(Table_Merge1[[#This Row],[Column2]],7),2)</f>
        <v>10</v>
      </c>
      <c r="AE1431" s="259" t="str">
        <f ca="1">RIGHT(Table_Merge1[[#This Row],[Column2]],2)</f>
        <v>12</v>
      </c>
      <c r="AF1431">
        <v>10</v>
      </c>
      <c r="AG1431">
        <v>12</v>
      </c>
      <c r="AH1431" s="260">
        <v>2018</v>
      </c>
      <c r="AI1431" t="s">
        <v>3431</v>
      </c>
      <c r="AJ1431" s="260">
        <v>2</v>
      </c>
      <c r="AK1431">
        <v>1312.8</v>
      </c>
      <c r="AL1431">
        <v>2231.5</v>
      </c>
      <c r="AM1431">
        <v>1084450</v>
      </c>
      <c r="AO1431">
        <v>42756</v>
      </c>
      <c r="AP1431" s="287">
        <f>IFERROR(IF(Table_Merge1[[#This Row],[LME Zinc stock]]*Table_Merge1[[#This Row],[Nima.مقدار]]=0,"",Table_Merge1[[#This Row],[LME Zinc stock]]*Table_Merge1[[#This Row],[Nima.مقدار]]),"")</f>
        <v>46366744200</v>
      </c>
      <c r="AQ1431" s="287">
        <f>IFERROR(IF(Table_Merge1[[#This Row],[LME Zinc 3-month]]*Table_Merge1[[#This Row],[Nima.مقدار]]=0,"",Table_Merge1[[#This Row],[LME Zinc 3-month]]*Table_Merge1[[#This Row],[Nima.مقدار]]),"")</f>
        <v>95410014</v>
      </c>
      <c r="AR1431" s="288" t="str">
        <f>IFERROR(IF(Table_Merge1[[#This Row],[LME Zinc stock]]*Table_Merge1[[#This Row],[Azad.Sell]]=0,"",Table_Merge1[[#This Row],[LME Zinc stock]]*Table_Merge1[[#This Row],[Azad.Sell]]),"")</f>
        <v/>
      </c>
      <c r="AS1431" s="288" t="str">
        <f>IFERROR(IF(Table_Merge1[[#This Row],[LME Zinc 3-month]]*Table_Merge1[[#This Row],[Azad.Sell]]=0,"",Table_Merge1[[#This Row],[LME Zinc 3-month]]*Table_Merge1[[#This Row],[Azad.Sell]]),"")</f>
        <v/>
      </c>
      <c r="AT1431"/>
    </row>
    <row r="1432" spans="1:46" x14ac:dyDescent="0.25">
      <c r="A1432" s="258">
        <v>42793</v>
      </c>
      <c r="B14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1395.12.09</v>
      </c>
      <c r="C1432" s="195">
        <f t="shared" ca="1" si="58"/>
        <v>1395</v>
      </c>
      <c r="D14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32" s="195">
        <f>_xlfn.NUMBERVALUE(RIGHT(Table11[[#This Row],[تاریخ شمسی]],2))</f>
        <v>9</v>
      </c>
      <c r="F14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12-09</v>
      </c>
      <c r="G1432" s="195" t="s">
        <v>1583</v>
      </c>
      <c r="L1432" s="259">
        <v>42793</v>
      </c>
      <c r="M1432">
        <v>37665</v>
      </c>
      <c r="O1432" s="283">
        <f>IFERROR(DATE(Table7[[#This Row],[year]],MONTH(DATEVALUE(Table7[[#This Row],[month]]&amp;"1")),Table7[[#This Row],[day]]),"")</f>
        <v>43018</v>
      </c>
      <c r="P1432" s="257" t="s">
        <v>4857</v>
      </c>
      <c r="Q1432" s="257">
        <v>2017</v>
      </c>
      <c r="R1432" s="257" t="s">
        <v>3448</v>
      </c>
      <c r="S1432" s="257">
        <v>10</v>
      </c>
      <c r="T1432" s="257">
        <v>1289.5999999999999</v>
      </c>
      <c r="U1432" s="257">
        <v>2145</v>
      </c>
      <c r="V1432" s="257">
        <v>1199675</v>
      </c>
      <c r="X1432" s="260">
        <v>43098</v>
      </c>
      <c r="Z1432" s="260">
        <v>9</v>
      </c>
      <c r="AB1432" s="260" t="str">
        <f ca="1">IFERROR(IFERROR(VLOOKUP(Table_Merge1[[#This Row],[Column1]],Table11[#All],2,FALSE),LEFT(AB1433,8)&amp;IF(LEN((RIGHT(AB1433,2)+1))&lt;2,"0"&amp;(RIGHT(AB1433,2)+1),(RIGHT(AB1433,2)-1))),"")</f>
        <v>1396.10.08</v>
      </c>
      <c r="AC1432" s="259" t="str">
        <f ca="1">LEFT(Table_Merge1[[#This Row],[Column2]],4)</f>
        <v>1396</v>
      </c>
      <c r="AD1432" s="259" t="str">
        <f ca="1">RIGHT(LEFT(Table_Merge1[[#This Row],[Column2]],7),2)</f>
        <v>10</v>
      </c>
      <c r="AE1432" s="259" t="str">
        <f ca="1">RIGHT(Table_Merge1[[#This Row],[Column2]],2)</f>
        <v>08</v>
      </c>
      <c r="AH1432" s="260">
        <v>2017</v>
      </c>
      <c r="AI1432" t="s">
        <v>3452</v>
      </c>
      <c r="AJ1432" s="260">
        <v>29</v>
      </c>
      <c r="AK1432">
        <v>1296.5</v>
      </c>
      <c r="AL1432">
        <v>2245</v>
      </c>
      <c r="AM1432">
        <v>1101325</v>
      </c>
      <c r="AP1432" s="287" t="str">
        <f>IFERROR(IF(Table_Merge1[[#This Row],[LME Zinc stock]]*Table_Merge1[[#This Row],[Nima.مقدار]]=0,"",Table_Merge1[[#This Row],[LME Zinc stock]]*Table_Merge1[[#This Row],[Nima.مقدار]]),"")</f>
        <v/>
      </c>
      <c r="AQ1432" s="287" t="str">
        <f>IFERROR(IF(Table_Merge1[[#This Row],[LME Zinc 3-month]]*Table_Merge1[[#This Row],[Nima.مقدار]]=0,"",Table_Merge1[[#This Row],[LME Zinc 3-month]]*Table_Merge1[[#This Row],[Nima.مقدار]]),"")</f>
        <v/>
      </c>
      <c r="AR1432" s="288" t="str">
        <f>IFERROR(IF(Table_Merge1[[#This Row],[LME Zinc stock]]*Table_Merge1[[#This Row],[Azad.Sell]]=0,"",Table_Merge1[[#This Row],[LME Zinc stock]]*Table_Merge1[[#This Row],[Azad.Sell]]),"")</f>
        <v/>
      </c>
      <c r="AS1432" s="288" t="str">
        <f>IFERROR(IF(Table_Merge1[[#This Row],[LME Zinc 3-month]]*Table_Merge1[[#This Row],[Azad.Sell]]=0,"",Table_Merge1[[#This Row],[LME Zinc 3-month]]*Table_Merge1[[#This Row],[Azad.Sell]]),"")</f>
        <v/>
      </c>
      <c r="AT1432"/>
    </row>
    <row r="1433" spans="1:46" x14ac:dyDescent="0.25">
      <c r="A1433" s="258">
        <v>42794</v>
      </c>
      <c r="B14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1395.12.10</v>
      </c>
      <c r="C1433" s="195">
        <f t="shared" ca="1" si="58"/>
        <v>1395</v>
      </c>
      <c r="D14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33" s="195">
        <f>_xlfn.NUMBERVALUE(RIGHT(Table11[[#This Row],[تاریخ شمسی]],2))</f>
        <v>10</v>
      </c>
      <c r="F14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12-10</v>
      </c>
      <c r="G1433" s="195" t="s">
        <v>1584</v>
      </c>
      <c r="L1433" s="259">
        <v>42794</v>
      </c>
      <c r="M1433">
        <v>37666</v>
      </c>
      <c r="O1433" s="284">
        <f>IFERROR(DATE(Table7[[#This Row],[year]],MONTH(DATEVALUE(Table7[[#This Row],[month]]&amp;"1")),Table7[[#This Row],[day]]),"")</f>
        <v>43017</v>
      </c>
      <c r="P1433" s="195" t="s">
        <v>4858</v>
      </c>
      <c r="Q1433" s="195">
        <v>2017</v>
      </c>
      <c r="R1433" s="195" t="s">
        <v>3448</v>
      </c>
      <c r="S1433" s="195">
        <v>9</v>
      </c>
      <c r="T1433" s="195">
        <v>1282.1500000000001</v>
      </c>
      <c r="U1433" s="195">
        <v>2166</v>
      </c>
      <c r="V1433" s="195">
        <v>1202225</v>
      </c>
      <c r="X1433" s="260">
        <v>43097</v>
      </c>
      <c r="Y1433" t="s">
        <v>8300</v>
      </c>
      <c r="Z1433" s="260">
        <v>9</v>
      </c>
      <c r="AA1433">
        <v>1396</v>
      </c>
      <c r="AB1433" s="260" t="str">
        <f ca="1">IFERROR(IFERROR(VLOOKUP(Table_Merge1[[#This Row],[Column1]],Table11[#All],2,FALSE),LEFT(AB1434,8)&amp;IF(LEN((RIGHT(AB1434,2)+1))&lt;2,"0"&amp;(RIGHT(AB1434,2)+1),(RIGHT(AB1434,2)-1))),"")</f>
        <v>1396.10.07</v>
      </c>
      <c r="AC1433" s="259" t="str">
        <f ca="1">LEFT(Table_Merge1[[#This Row],[Column2]],4)</f>
        <v>1396</v>
      </c>
      <c r="AD1433" s="259" t="str">
        <f ca="1">RIGHT(LEFT(Table_Merge1[[#This Row],[Column2]],7),2)</f>
        <v>10</v>
      </c>
      <c r="AE1433" s="259" t="str">
        <f ca="1">RIGHT(Table_Merge1[[#This Row],[Column2]],2)</f>
        <v>07</v>
      </c>
      <c r="AF1433">
        <v>10</v>
      </c>
      <c r="AG1433">
        <v>7</v>
      </c>
      <c r="AH1433" s="260">
        <v>2017</v>
      </c>
      <c r="AI1433" t="s">
        <v>3452</v>
      </c>
      <c r="AJ1433" s="260">
        <v>28</v>
      </c>
      <c r="AK1433">
        <v>1291.5999999999999</v>
      </c>
      <c r="AL1433">
        <v>2251.5</v>
      </c>
      <c r="AM1433">
        <v>1101800</v>
      </c>
      <c r="AO1433">
        <v>41894</v>
      </c>
      <c r="AP1433" s="287">
        <f>IFERROR(IF(Table_Merge1[[#This Row],[LME Zinc stock]]*Table_Merge1[[#This Row],[Nima.مقدار]]=0,"",Table_Merge1[[#This Row],[LME Zinc stock]]*Table_Merge1[[#This Row],[Nima.مقدار]]),"")</f>
        <v>46158809200</v>
      </c>
      <c r="AQ1433" s="287">
        <f>IFERROR(IF(Table_Merge1[[#This Row],[LME Zinc 3-month]]*Table_Merge1[[#This Row],[Nima.مقدار]]=0,"",Table_Merge1[[#This Row],[LME Zinc 3-month]]*Table_Merge1[[#This Row],[Nima.مقدار]]),"")</f>
        <v>94324341</v>
      </c>
      <c r="AR1433" s="288" t="str">
        <f>IFERROR(IF(Table_Merge1[[#This Row],[LME Zinc stock]]*Table_Merge1[[#This Row],[Azad.Sell]]=0,"",Table_Merge1[[#This Row],[LME Zinc stock]]*Table_Merge1[[#This Row],[Azad.Sell]]),"")</f>
        <v/>
      </c>
      <c r="AS1433" s="288" t="str">
        <f>IFERROR(IF(Table_Merge1[[#This Row],[LME Zinc 3-month]]*Table_Merge1[[#This Row],[Azad.Sell]]=0,"",Table_Merge1[[#This Row],[LME Zinc 3-month]]*Table_Merge1[[#This Row],[Azad.Sell]]),"")</f>
        <v/>
      </c>
      <c r="AT1433"/>
    </row>
    <row r="1434" spans="1:46" x14ac:dyDescent="0.25">
      <c r="A1434" s="258">
        <v>42795</v>
      </c>
      <c r="B14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1395.12.11</v>
      </c>
      <c r="C1434" s="195">
        <f t="shared" ca="1" si="58"/>
        <v>1395</v>
      </c>
      <c r="D14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34" s="195">
        <f>_xlfn.NUMBERVALUE(RIGHT(Table11[[#This Row],[تاریخ شمسی]],2))</f>
        <v>11</v>
      </c>
      <c r="F14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12-11</v>
      </c>
      <c r="G1434" s="195" t="s">
        <v>1585</v>
      </c>
      <c r="L1434" s="259">
        <v>42795</v>
      </c>
      <c r="M1434">
        <v>37718</v>
      </c>
      <c r="O1434" s="283">
        <f>IFERROR(DATE(Table7[[#This Row],[year]],MONTH(DATEVALUE(Table7[[#This Row],[month]]&amp;"1")),Table7[[#This Row],[day]]),"")</f>
        <v>43014</v>
      </c>
      <c r="P1434" s="257" t="s">
        <v>4859</v>
      </c>
      <c r="Q1434" s="257">
        <v>2017</v>
      </c>
      <c r="R1434" s="257" t="s">
        <v>3448</v>
      </c>
      <c r="S1434" s="257">
        <v>6</v>
      </c>
      <c r="T1434" s="257">
        <v>1268.2</v>
      </c>
      <c r="U1434" s="257">
        <v>2138.5</v>
      </c>
      <c r="V1434" s="257">
        <v>1207800</v>
      </c>
      <c r="X1434" s="260">
        <v>43096</v>
      </c>
      <c r="Y1434" t="s">
        <v>8299</v>
      </c>
      <c r="Z1434" s="260">
        <v>9</v>
      </c>
      <c r="AA1434">
        <v>1396</v>
      </c>
      <c r="AB1434" s="260" t="str">
        <f ca="1">IFERROR(IFERROR(VLOOKUP(Table_Merge1[[#This Row],[Column1]],Table11[#All],2,FALSE),LEFT(AB1435,8)&amp;IF(LEN((RIGHT(AB1435,2)+1))&lt;2,"0"&amp;(RIGHT(AB1435,2)+1),(RIGHT(AB1435,2)-1))),"")</f>
        <v>1396.10.06</v>
      </c>
      <c r="AC1434" s="259" t="str">
        <f ca="1">LEFT(Table_Merge1[[#This Row],[Column2]],4)</f>
        <v>1396</v>
      </c>
      <c r="AD1434" s="259" t="str">
        <f ca="1">RIGHT(LEFT(Table_Merge1[[#This Row],[Column2]],7),2)</f>
        <v>10</v>
      </c>
      <c r="AE1434" s="259" t="str">
        <f ca="1">RIGHT(Table_Merge1[[#This Row],[Column2]],2)</f>
        <v>06</v>
      </c>
      <c r="AF1434">
        <v>10</v>
      </c>
      <c r="AG1434">
        <v>6</v>
      </c>
      <c r="AH1434" s="260">
        <v>2017</v>
      </c>
      <c r="AI1434" t="s">
        <v>3452</v>
      </c>
      <c r="AJ1434" s="260">
        <v>27</v>
      </c>
      <c r="AK1434">
        <v>1285.4000000000001</v>
      </c>
      <c r="AL1434">
        <v>2268</v>
      </c>
      <c r="AM1434">
        <v>1101375</v>
      </c>
      <c r="AO1434">
        <v>41673</v>
      </c>
      <c r="AP1434" s="287">
        <f>IFERROR(IF(Table_Merge1[[#This Row],[LME Zinc stock]]*Table_Merge1[[#This Row],[Nima.مقدار]]=0,"",Table_Merge1[[#This Row],[LME Zinc stock]]*Table_Merge1[[#This Row],[Nima.مقدار]]),"")</f>
        <v>45897600375</v>
      </c>
      <c r="AQ1434" s="287">
        <f>IFERROR(IF(Table_Merge1[[#This Row],[LME Zinc 3-month]]*Table_Merge1[[#This Row],[Nima.مقدار]]=0,"",Table_Merge1[[#This Row],[LME Zinc 3-month]]*Table_Merge1[[#This Row],[Nima.مقدار]]),"")</f>
        <v>94514364</v>
      </c>
      <c r="AR1434" s="288" t="str">
        <f>IFERROR(IF(Table_Merge1[[#This Row],[LME Zinc stock]]*Table_Merge1[[#This Row],[Azad.Sell]]=0,"",Table_Merge1[[#This Row],[LME Zinc stock]]*Table_Merge1[[#This Row],[Azad.Sell]]),"")</f>
        <v/>
      </c>
      <c r="AS1434" s="288" t="str">
        <f>IFERROR(IF(Table_Merge1[[#This Row],[LME Zinc 3-month]]*Table_Merge1[[#This Row],[Azad.Sell]]=0,"",Table_Merge1[[#This Row],[LME Zinc 3-month]]*Table_Merge1[[#This Row],[Azad.Sell]]),"")</f>
        <v/>
      </c>
      <c r="AT1434"/>
    </row>
    <row r="1435" spans="1:46" x14ac:dyDescent="0.25">
      <c r="A1435" s="258">
        <v>42798</v>
      </c>
      <c r="B14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1395.12.14</v>
      </c>
      <c r="C1435" s="195">
        <f t="shared" ca="1" si="58"/>
        <v>1395</v>
      </c>
      <c r="D14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35" s="195">
        <f>_xlfn.NUMBERVALUE(RIGHT(Table11[[#This Row],[تاریخ شمسی]],2))</f>
        <v>14</v>
      </c>
      <c r="F14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12-14</v>
      </c>
      <c r="G1435" s="195" t="s">
        <v>1586</v>
      </c>
      <c r="L1435" s="259">
        <v>42798</v>
      </c>
      <c r="M1435">
        <v>37712</v>
      </c>
      <c r="O1435" s="284">
        <f>IFERROR(DATE(Table7[[#This Row],[year]],MONTH(DATEVALUE(Table7[[#This Row],[month]]&amp;"1")),Table7[[#This Row],[day]]),"")</f>
        <v>43013</v>
      </c>
      <c r="P1435" s="195" t="s">
        <v>4860</v>
      </c>
      <c r="Q1435" s="195">
        <v>2017</v>
      </c>
      <c r="R1435" s="195" t="s">
        <v>3448</v>
      </c>
      <c r="S1435" s="195">
        <v>5</v>
      </c>
      <c r="T1435" s="195">
        <v>1278.4000000000001</v>
      </c>
      <c r="U1435" s="195">
        <v>2126</v>
      </c>
      <c r="V1435" s="195">
        <v>1210325</v>
      </c>
      <c r="X1435" s="260">
        <v>43091</v>
      </c>
      <c r="Z1435" s="260">
        <v>9</v>
      </c>
      <c r="AB1435" s="260" t="str">
        <f ca="1">IFERROR(IFERROR(VLOOKUP(Table_Merge1[[#This Row],[Column1]],Table11[#All],2,FALSE),LEFT(AB1436,8)&amp;IF(LEN((RIGHT(AB1436,2)+1))&lt;2,"0"&amp;(RIGHT(AB1436,2)+1),(RIGHT(AB1436,2)-1))),"")</f>
        <v>1396.09.29</v>
      </c>
      <c r="AC1435" s="259" t="str">
        <f ca="1">LEFT(Table_Merge1[[#This Row],[Column2]],4)</f>
        <v>1396</v>
      </c>
      <c r="AD1435" s="259" t="str">
        <f ca="1">RIGHT(LEFT(Table_Merge1[[#This Row],[Column2]],7),2)</f>
        <v>09</v>
      </c>
      <c r="AE1435" s="259" t="str">
        <f ca="1">RIGHT(Table_Merge1[[#This Row],[Column2]],2)</f>
        <v>29</v>
      </c>
      <c r="AH1435" s="260">
        <v>2017</v>
      </c>
      <c r="AI1435" t="s">
        <v>3452</v>
      </c>
      <c r="AJ1435" s="260">
        <v>22</v>
      </c>
      <c r="AK1435">
        <v>1268.05</v>
      </c>
      <c r="AL1435">
        <v>0</v>
      </c>
      <c r="AM1435">
        <v>0</v>
      </c>
      <c r="AP1435" s="287" t="str">
        <f>IFERROR(IF(Table_Merge1[[#This Row],[LME Zinc stock]]*Table_Merge1[[#This Row],[Nima.مقدار]]=0,"",Table_Merge1[[#This Row],[LME Zinc stock]]*Table_Merge1[[#This Row],[Nima.مقدار]]),"")</f>
        <v/>
      </c>
      <c r="AQ1435" s="287" t="str">
        <f>IFERROR(IF(Table_Merge1[[#This Row],[LME Zinc 3-month]]*Table_Merge1[[#This Row],[Nima.مقدار]]=0,"",Table_Merge1[[#This Row],[LME Zinc 3-month]]*Table_Merge1[[#This Row],[Nima.مقدار]]),"")</f>
        <v/>
      </c>
      <c r="AR1435" s="288" t="str">
        <f>IFERROR(IF(Table_Merge1[[#This Row],[LME Zinc stock]]*Table_Merge1[[#This Row],[Azad.Sell]]=0,"",Table_Merge1[[#This Row],[LME Zinc stock]]*Table_Merge1[[#This Row],[Azad.Sell]]),"")</f>
        <v/>
      </c>
      <c r="AS1435" s="288" t="str">
        <f>IFERROR(IF(Table_Merge1[[#This Row],[LME Zinc 3-month]]*Table_Merge1[[#This Row],[Azad.Sell]]=0,"",Table_Merge1[[#This Row],[LME Zinc 3-month]]*Table_Merge1[[#This Row],[Azad.Sell]]),"")</f>
        <v/>
      </c>
      <c r="AT1435"/>
    </row>
    <row r="1436" spans="1:46" x14ac:dyDescent="0.25">
      <c r="A1436" s="258">
        <v>42799</v>
      </c>
      <c r="B14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1395.12.15</v>
      </c>
      <c r="C1436" s="195">
        <f t="shared" ca="1" si="58"/>
        <v>1395</v>
      </c>
      <c r="D14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36" s="195">
        <f>_xlfn.NUMBERVALUE(RIGHT(Table11[[#This Row],[تاریخ شمسی]],2))</f>
        <v>15</v>
      </c>
      <c r="F14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12-15</v>
      </c>
      <c r="G1436" s="195" t="s">
        <v>1587</v>
      </c>
      <c r="L1436" s="259">
        <v>42799</v>
      </c>
      <c r="M1436">
        <v>37730</v>
      </c>
      <c r="O1436" s="283">
        <f>IFERROR(DATE(Table7[[#This Row],[year]],MONTH(DATEVALUE(Table7[[#This Row],[month]]&amp;"1")),Table7[[#This Row],[day]]),"")</f>
        <v>43012</v>
      </c>
      <c r="P1436" s="257" t="s">
        <v>4861</v>
      </c>
      <c r="Q1436" s="257">
        <v>2017</v>
      </c>
      <c r="R1436" s="257" t="s">
        <v>3448</v>
      </c>
      <c r="S1436" s="257">
        <v>4</v>
      </c>
      <c r="T1436" s="257">
        <v>1275.55</v>
      </c>
      <c r="U1436" s="257">
        <v>2136</v>
      </c>
      <c r="V1436" s="257">
        <v>1212225</v>
      </c>
      <c r="X1436" s="260">
        <v>43090</v>
      </c>
      <c r="Y1436" t="s">
        <v>8298</v>
      </c>
      <c r="Z1436" s="260">
        <v>9</v>
      </c>
      <c r="AA1436">
        <v>1396</v>
      </c>
      <c r="AB1436" s="260" t="str">
        <f ca="1">IFERROR(IFERROR(VLOOKUP(Table_Merge1[[#This Row],[Column1]],Table11[#All],2,FALSE),LEFT(AB1437,8)&amp;IF(LEN((RIGHT(AB1437,2)+1))&lt;2,"0"&amp;(RIGHT(AB1437,2)+1),(RIGHT(AB1437,2)-1))),"")</f>
        <v>1396.09.30</v>
      </c>
      <c r="AC1436" s="259" t="str">
        <f ca="1">LEFT(Table_Merge1[[#This Row],[Column2]],4)</f>
        <v>1396</v>
      </c>
      <c r="AD1436" s="259" t="str">
        <f ca="1">RIGHT(LEFT(Table_Merge1[[#This Row],[Column2]],7),2)</f>
        <v>09</v>
      </c>
      <c r="AE1436" s="259" t="str">
        <f ca="1">RIGHT(Table_Merge1[[#This Row],[Column2]],2)</f>
        <v>30</v>
      </c>
      <c r="AF1436">
        <v>9</v>
      </c>
      <c r="AG1436">
        <v>30</v>
      </c>
      <c r="AH1436" s="260">
        <v>2017</v>
      </c>
      <c r="AI1436" t="s">
        <v>3452</v>
      </c>
      <c r="AJ1436" s="260">
        <v>21</v>
      </c>
      <c r="AK1436">
        <v>1265.8499999999999</v>
      </c>
      <c r="AL1436">
        <v>0</v>
      </c>
      <c r="AM1436">
        <v>0</v>
      </c>
      <c r="AO1436">
        <v>41777</v>
      </c>
      <c r="AP1436" s="287" t="str">
        <f>IFERROR(IF(Table_Merge1[[#This Row],[LME Zinc stock]]*Table_Merge1[[#This Row],[Nima.مقدار]]=0,"",Table_Merge1[[#This Row],[LME Zinc stock]]*Table_Merge1[[#This Row],[Nima.مقدار]]),"")</f>
        <v/>
      </c>
      <c r="AQ1436" s="287" t="str">
        <f>IFERROR(IF(Table_Merge1[[#This Row],[LME Zinc 3-month]]*Table_Merge1[[#This Row],[Nima.مقدار]]=0,"",Table_Merge1[[#This Row],[LME Zinc 3-month]]*Table_Merge1[[#This Row],[Nima.مقدار]]),"")</f>
        <v/>
      </c>
      <c r="AR1436" s="288" t="str">
        <f>IFERROR(IF(Table_Merge1[[#This Row],[LME Zinc stock]]*Table_Merge1[[#This Row],[Azad.Sell]]=0,"",Table_Merge1[[#This Row],[LME Zinc stock]]*Table_Merge1[[#This Row],[Azad.Sell]]),"")</f>
        <v/>
      </c>
      <c r="AS1436" s="288" t="str">
        <f>IFERROR(IF(Table_Merge1[[#This Row],[LME Zinc 3-month]]*Table_Merge1[[#This Row],[Azad.Sell]]=0,"",Table_Merge1[[#This Row],[LME Zinc 3-month]]*Table_Merge1[[#This Row],[Azad.Sell]]),"")</f>
        <v/>
      </c>
      <c r="AT1436"/>
    </row>
    <row r="1437" spans="1:46" x14ac:dyDescent="0.25">
      <c r="A1437" s="258">
        <v>42800</v>
      </c>
      <c r="B14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1395.12.16</v>
      </c>
      <c r="C1437" s="195">
        <f t="shared" ca="1" si="58"/>
        <v>1395</v>
      </c>
      <c r="D14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37" s="195">
        <f>_xlfn.NUMBERVALUE(RIGHT(Table11[[#This Row],[تاریخ شمسی]],2))</f>
        <v>16</v>
      </c>
      <c r="F14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12-16</v>
      </c>
      <c r="G1437" s="195" t="s">
        <v>1588</v>
      </c>
      <c r="L1437" s="259">
        <v>42800</v>
      </c>
      <c r="M1437">
        <v>37704</v>
      </c>
      <c r="O1437" s="284">
        <f>IFERROR(DATE(Table7[[#This Row],[year]],MONTH(DATEVALUE(Table7[[#This Row],[month]]&amp;"1")),Table7[[#This Row],[day]]),"")</f>
        <v>43011</v>
      </c>
      <c r="P1437" s="195" t="s">
        <v>4862</v>
      </c>
      <c r="Q1437" s="195">
        <v>2017</v>
      </c>
      <c r="R1437" s="195" t="s">
        <v>3448</v>
      </c>
      <c r="S1437" s="195">
        <v>3</v>
      </c>
      <c r="T1437" s="195">
        <v>1270.7</v>
      </c>
      <c r="U1437" s="195">
        <v>2159.5</v>
      </c>
      <c r="V1437" s="195">
        <v>1218950</v>
      </c>
      <c r="X1437" s="260">
        <v>43089</v>
      </c>
      <c r="Y1437" t="s">
        <v>8297</v>
      </c>
      <c r="Z1437" s="260">
        <v>9</v>
      </c>
      <c r="AA1437">
        <v>1396</v>
      </c>
      <c r="AB1437" s="260" t="str">
        <f ca="1">IFERROR(IFERROR(VLOOKUP(Table_Merge1[[#This Row],[Column1]],Table11[#All],2,FALSE),LEFT(AB1438,8)&amp;IF(LEN((RIGHT(AB1438,2)+1))&lt;2,"0"&amp;(RIGHT(AB1438,2)+1),(RIGHT(AB1438,2)-1))),"")</f>
        <v>1396.09.29</v>
      </c>
      <c r="AC1437" s="259" t="str">
        <f ca="1">LEFT(Table_Merge1[[#This Row],[Column2]],4)</f>
        <v>1396</v>
      </c>
      <c r="AD1437" s="259" t="str">
        <f ca="1">RIGHT(LEFT(Table_Merge1[[#This Row],[Column2]],7),2)</f>
        <v>09</v>
      </c>
      <c r="AE1437" s="259" t="str">
        <f ca="1">RIGHT(Table_Merge1[[#This Row],[Column2]],2)</f>
        <v>29</v>
      </c>
      <c r="AF1437">
        <v>9</v>
      </c>
      <c r="AG1437">
        <v>29</v>
      </c>
      <c r="AH1437" s="260">
        <v>2017</v>
      </c>
      <c r="AI1437" t="s">
        <v>3452</v>
      </c>
      <c r="AJ1437" s="260">
        <v>20</v>
      </c>
      <c r="AK1437">
        <v>1265.95</v>
      </c>
      <c r="AL1437">
        <v>0</v>
      </c>
      <c r="AM1437">
        <v>0</v>
      </c>
      <c r="AO1437">
        <v>41752</v>
      </c>
      <c r="AP1437" s="287" t="str">
        <f>IFERROR(IF(Table_Merge1[[#This Row],[LME Zinc stock]]*Table_Merge1[[#This Row],[Nima.مقدار]]=0,"",Table_Merge1[[#This Row],[LME Zinc stock]]*Table_Merge1[[#This Row],[Nima.مقدار]]),"")</f>
        <v/>
      </c>
      <c r="AQ1437" s="287" t="str">
        <f>IFERROR(IF(Table_Merge1[[#This Row],[LME Zinc 3-month]]*Table_Merge1[[#This Row],[Nima.مقدار]]=0,"",Table_Merge1[[#This Row],[LME Zinc 3-month]]*Table_Merge1[[#This Row],[Nima.مقدار]]),"")</f>
        <v/>
      </c>
      <c r="AR1437" s="288" t="str">
        <f>IFERROR(IF(Table_Merge1[[#This Row],[LME Zinc stock]]*Table_Merge1[[#This Row],[Azad.Sell]]=0,"",Table_Merge1[[#This Row],[LME Zinc stock]]*Table_Merge1[[#This Row],[Azad.Sell]]),"")</f>
        <v/>
      </c>
      <c r="AS1437" s="288" t="str">
        <f>IFERROR(IF(Table_Merge1[[#This Row],[LME Zinc 3-month]]*Table_Merge1[[#This Row],[Azad.Sell]]=0,"",Table_Merge1[[#This Row],[LME Zinc 3-month]]*Table_Merge1[[#This Row],[Azad.Sell]]),"")</f>
        <v/>
      </c>
      <c r="AT1437"/>
    </row>
    <row r="1438" spans="1:46" x14ac:dyDescent="0.25">
      <c r="A1438" s="258">
        <v>42801</v>
      </c>
      <c r="B14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1395.12.17</v>
      </c>
      <c r="C1438" s="195">
        <f t="shared" ca="1" si="58"/>
        <v>1395</v>
      </c>
      <c r="D14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38" s="195">
        <f>_xlfn.NUMBERVALUE(RIGHT(Table11[[#This Row],[تاریخ شمسی]],2))</f>
        <v>17</v>
      </c>
      <c r="F14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12-17</v>
      </c>
      <c r="G1438" s="195" t="s">
        <v>1589</v>
      </c>
      <c r="L1438" s="259">
        <v>42801</v>
      </c>
      <c r="M1438">
        <v>37523</v>
      </c>
      <c r="O1438" s="283">
        <f>IFERROR(DATE(Table7[[#This Row],[year]],MONTH(DATEVALUE(Table7[[#This Row],[month]]&amp;"1")),Table7[[#This Row],[day]]),"")</f>
        <v>43010</v>
      </c>
      <c r="P1438" s="257" t="s">
        <v>4863</v>
      </c>
      <c r="Q1438" s="257">
        <v>2017</v>
      </c>
      <c r="R1438" s="257" t="s">
        <v>3448</v>
      </c>
      <c r="S1438" s="257">
        <v>2</v>
      </c>
      <c r="T1438" s="257">
        <v>1273.0999999999999</v>
      </c>
      <c r="U1438" s="257">
        <v>2160.5</v>
      </c>
      <c r="V1438" s="257">
        <v>1229750</v>
      </c>
      <c r="X1438" s="260">
        <v>43088</v>
      </c>
      <c r="Y1438" t="s">
        <v>8296</v>
      </c>
      <c r="Z1438" s="260">
        <v>9</v>
      </c>
      <c r="AA1438">
        <v>1396</v>
      </c>
      <c r="AB1438" s="260" t="str">
        <f ca="1">IFERROR(IFERROR(VLOOKUP(Table_Merge1[[#This Row],[Column1]],Table11[#All],2,FALSE),LEFT(AB1439,8)&amp;IF(LEN((RIGHT(AB1439,2)+1))&lt;2,"0"&amp;(RIGHT(AB1439,2)+1),(RIGHT(AB1439,2)-1))),"")</f>
        <v>1396.09.28</v>
      </c>
      <c r="AC1438" s="259" t="str">
        <f ca="1">LEFT(Table_Merge1[[#This Row],[Column2]],4)</f>
        <v>1396</v>
      </c>
      <c r="AD1438" s="259" t="str">
        <f ca="1">RIGHT(LEFT(Table_Merge1[[#This Row],[Column2]],7),2)</f>
        <v>09</v>
      </c>
      <c r="AE1438" s="259" t="str">
        <f ca="1">RIGHT(Table_Merge1[[#This Row],[Column2]],2)</f>
        <v>28</v>
      </c>
      <c r="AF1438">
        <v>9</v>
      </c>
      <c r="AG1438">
        <v>28</v>
      </c>
      <c r="AH1438" s="260">
        <v>2017</v>
      </c>
      <c r="AI1438" t="s">
        <v>3452</v>
      </c>
      <c r="AJ1438" s="260">
        <v>19</v>
      </c>
      <c r="AK1438">
        <v>1263.0999999999999</v>
      </c>
      <c r="AL1438">
        <v>0</v>
      </c>
      <c r="AM1438">
        <v>0</v>
      </c>
      <c r="AO1438">
        <v>41774</v>
      </c>
      <c r="AP1438" s="287" t="str">
        <f>IFERROR(IF(Table_Merge1[[#This Row],[LME Zinc stock]]*Table_Merge1[[#This Row],[Nima.مقدار]]=0,"",Table_Merge1[[#This Row],[LME Zinc stock]]*Table_Merge1[[#This Row],[Nima.مقدار]]),"")</f>
        <v/>
      </c>
      <c r="AQ1438" s="287" t="str">
        <f>IFERROR(IF(Table_Merge1[[#This Row],[LME Zinc 3-month]]*Table_Merge1[[#This Row],[Nima.مقدار]]=0,"",Table_Merge1[[#This Row],[LME Zinc 3-month]]*Table_Merge1[[#This Row],[Nima.مقدار]]),"")</f>
        <v/>
      </c>
      <c r="AR1438" s="288" t="str">
        <f>IFERROR(IF(Table_Merge1[[#This Row],[LME Zinc stock]]*Table_Merge1[[#This Row],[Azad.Sell]]=0,"",Table_Merge1[[#This Row],[LME Zinc stock]]*Table_Merge1[[#This Row],[Azad.Sell]]),"")</f>
        <v/>
      </c>
      <c r="AS1438" s="288" t="str">
        <f>IFERROR(IF(Table_Merge1[[#This Row],[LME Zinc 3-month]]*Table_Merge1[[#This Row],[Azad.Sell]]=0,"",Table_Merge1[[#This Row],[LME Zinc 3-month]]*Table_Merge1[[#This Row],[Azad.Sell]]),"")</f>
        <v/>
      </c>
      <c r="AT1438"/>
    </row>
    <row r="1439" spans="1:46" x14ac:dyDescent="0.25">
      <c r="A1439" s="258">
        <v>42802</v>
      </c>
      <c r="B14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1395.12.18</v>
      </c>
      <c r="C1439" s="195">
        <f t="shared" ca="1" si="58"/>
        <v>1395</v>
      </c>
      <c r="D14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39" s="195">
        <f>_xlfn.NUMBERVALUE(RIGHT(Table11[[#This Row],[تاریخ شمسی]],2))</f>
        <v>18</v>
      </c>
      <c r="F14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12-18</v>
      </c>
      <c r="G1439" s="195" t="s">
        <v>1590</v>
      </c>
      <c r="L1439" s="259">
        <v>42802</v>
      </c>
      <c r="M1439">
        <v>37214</v>
      </c>
      <c r="O1439" s="284">
        <f>IFERROR(DATE(Table7[[#This Row],[year]],MONTH(DATEVALUE(Table7[[#This Row],[month]]&amp;"1")),Table7[[#This Row],[day]]),"")</f>
        <v>43007</v>
      </c>
      <c r="P1439" s="195" t="s">
        <v>4864</v>
      </c>
      <c r="Q1439" s="195">
        <v>2017</v>
      </c>
      <c r="R1439" s="195" t="s">
        <v>3447</v>
      </c>
      <c r="S1439" s="195">
        <v>29</v>
      </c>
      <c r="T1439" s="195">
        <v>1286.95</v>
      </c>
      <c r="U1439" s="195">
        <v>2147</v>
      </c>
      <c r="V1439" s="195">
        <v>1234025</v>
      </c>
      <c r="X1439" s="260">
        <v>43087</v>
      </c>
      <c r="Y1439" t="s">
        <v>8295</v>
      </c>
      <c r="Z1439" s="260">
        <v>9</v>
      </c>
      <c r="AA1439">
        <v>1396</v>
      </c>
      <c r="AB1439" s="260" t="str">
        <f ca="1">IFERROR(IFERROR(VLOOKUP(Table_Merge1[[#This Row],[Column1]],Table11[#All],2,FALSE),LEFT(AB1440,8)&amp;IF(LEN((RIGHT(AB1440,2)+1))&lt;2,"0"&amp;(RIGHT(AB1440,2)+1),(RIGHT(AB1440,2)-1))),"")</f>
        <v>1396.09.27</v>
      </c>
      <c r="AC1439" s="259" t="str">
        <f ca="1">LEFT(Table_Merge1[[#This Row],[Column2]],4)</f>
        <v>1396</v>
      </c>
      <c r="AD1439" s="259" t="str">
        <f ca="1">RIGHT(LEFT(Table_Merge1[[#This Row],[Column2]],7),2)</f>
        <v>09</v>
      </c>
      <c r="AE1439" s="259" t="str">
        <f ca="1">RIGHT(Table_Merge1[[#This Row],[Column2]],2)</f>
        <v>27</v>
      </c>
      <c r="AF1439">
        <v>9</v>
      </c>
      <c r="AG1439">
        <v>27</v>
      </c>
      <c r="AH1439" s="260">
        <v>2017</v>
      </c>
      <c r="AI1439" t="s">
        <v>3452</v>
      </c>
      <c r="AJ1439" s="260">
        <v>18</v>
      </c>
      <c r="AK1439">
        <v>1258.6500000000001</v>
      </c>
      <c r="AL1439">
        <v>0</v>
      </c>
      <c r="AM1439">
        <v>0</v>
      </c>
      <c r="AO1439">
        <v>41612</v>
      </c>
      <c r="AP1439" s="287" t="str">
        <f>IFERROR(IF(Table_Merge1[[#This Row],[LME Zinc stock]]*Table_Merge1[[#This Row],[Nima.مقدار]]=0,"",Table_Merge1[[#This Row],[LME Zinc stock]]*Table_Merge1[[#This Row],[Nima.مقدار]]),"")</f>
        <v/>
      </c>
      <c r="AQ1439" s="287" t="str">
        <f>IFERROR(IF(Table_Merge1[[#This Row],[LME Zinc 3-month]]*Table_Merge1[[#This Row],[Nima.مقدار]]=0,"",Table_Merge1[[#This Row],[LME Zinc 3-month]]*Table_Merge1[[#This Row],[Nima.مقدار]]),"")</f>
        <v/>
      </c>
      <c r="AR1439" s="288" t="str">
        <f>IFERROR(IF(Table_Merge1[[#This Row],[LME Zinc stock]]*Table_Merge1[[#This Row],[Azad.Sell]]=0,"",Table_Merge1[[#This Row],[LME Zinc stock]]*Table_Merge1[[#This Row],[Azad.Sell]]),"")</f>
        <v/>
      </c>
      <c r="AS1439" s="288" t="str">
        <f>IFERROR(IF(Table_Merge1[[#This Row],[LME Zinc 3-month]]*Table_Merge1[[#This Row],[Azad.Sell]]=0,"",Table_Merge1[[#This Row],[LME Zinc 3-month]]*Table_Merge1[[#This Row],[Azad.Sell]]),"")</f>
        <v/>
      </c>
      <c r="AT1439"/>
    </row>
    <row r="1440" spans="1:46" x14ac:dyDescent="0.25">
      <c r="A1440" s="258">
        <v>42803</v>
      </c>
      <c r="B14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1395.12.19</v>
      </c>
      <c r="C1440" s="195">
        <f t="shared" ca="1" si="58"/>
        <v>1395</v>
      </c>
      <c r="D14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40" s="195">
        <f>_xlfn.NUMBERVALUE(RIGHT(Table11[[#This Row],[تاریخ شمسی]],2))</f>
        <v>19</v>
      </c>
      <c r="F14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12-19</v>
      </c>
      <c r="G1440" s="195" t="s">
        <v>1591</v>
      </c>
      <c r="L1440" s="259">
        <v>42803</v>
      </c>
      <c r="M1440">
        <v>37365</v>
      </c>
      <c r="O1440" s="283">
        <f>IFERROR(DATE(Table7[[#This Row],[year]],MONTH(DATEVALUE(Table7[[#This Row],[month]]&amp;"1")),Table7[[#This Row],[day]]),"")</f>
        <v>43006</v>
      </c>
      <c r="P1440" s="257" t="s">
        <v>4865</v>
      </c>
      <c r="Q1440" s="257">
        <v>2017</v>
      </c>
      <c r="R1440" s="257" t="s">
        <v>3447</v>
      </c>
      <c r="S1440" s="257">
        <v>28</v>
      </c>
      <c r="T1440" s="257">
        <v>1284.3</v>
      </c>
      <c r="U1440" s="257">
        <v>2161</v>
      </c>
      <c r="V1440" s="257">
        <v>1239050</v>
      </c>
      <c r="X1440" s="260">
        <v>43084</v>
      </c>
      <c r="Z1440" s="260">
        <v>10</v>
      </c>
      <c r="AB1440" s="260" t="str">
        <f ca="1">IFERROR(IFERROR(VLOOKUP(Table_Merge1[[#This Row],[Column1]],Table11[#All],2,FALSE),LEFT(AB1441,8)&amp;IF(LEN((RIGHT(AB1441,2)+1))&lt;2,"0"&amp;(RIGHT(AB1441,2)+1),(RIGHT(AB1441,2)-1))),"")</f>
        <v>1396.09.22</v>
      </c>
      <c r="AC1440" s="259" t="str">
        <f ca="1">LEFT(Table_Merge1[[#This Row],[Column2]],4)</f>
        <v>1396</v>
      </c>
      <c r="AD1440" s="259" t="str">
        <f ca="1">RIGHT(LEFT(Table_Merge1[[#This Row],[Column2]],7),2)</f>
        <v>09</v>
      </c>
      <c r="AE1440" s="259" t="str">
        <f ca="1">RIGHT(Table_Merge1[[#This Row],[Column2]],2)</f>
        <v>22</v>
      </c>
      <c r="AH1440" s="260">
        <v>2017</v>
      </c>
      <c r="AI1440" t="s">
        <v>3452</v>
      </c>
      <c r="AJ1440" s="260">
        <v>15</v>
      </c>
      <c r="AK1440">
        <v>1257.25</v>
      </c>
      <c r="AL1440" t="s">
        <v>3621</v>
      </c>
      <c r="AM1440" t="s">
        <v>3621</v>
      </c>
      <c r="AP1440" s="287" t="str">
        <f>IFERROR(IF(Table_Merge1[[#This Row],[LME Zinc stock]]*Table_Merge1[[#This Row],[Nima.مقدار]]=0,"",Table_Merge1[[#This Row],[LME Zinc stock]]*Table_Merge1[[#This Row],[Nima.مقدار]]),"")</f>
        <v/>
      </c>
      <c r="AQ1440" s="287" t="str">
        <f>IFERROR(IF(Table_Merge1[[#This Row],[LME Zinc 3-month]]*Table_Merge1[[#This Row],[Nima.مقدار]]=0,"",Table_Merge1[[#This Row],[LME Zinc 3-month]]*Table_Merge1[[#This Row],[Nima.مقدار]]),"")</f>
        <v/>
      </c>
      <c r="AR1440" s="288" t="str">
        <f>IFERROR(IF(Table_Merge1[[#This Row],[LME Zinc stock]]*Table_Merge1[[#This Row],[Azad.Sell]]=0,"",Table_Merge1[[#This Row],[LME Zinc stock]]*Table_Merge1[[#This Row],[Azad.Sell]]),"")</f>
        <v/>
      </c>
      <c r="AS1440" s="288" t="str">
        <f>IFERROR(IF(Table_Merge1[[#This Row],[LME Zinc 3-month]]*Table_Merge1[[#This Row],[Azad.Sell]]=0,"",Table_Merge1[[#This Row],[LME Zinc 3-month]]*Table_Merge1[[#This Row],[Azad.Sell]]),"")</f>
        <v/>
      </c>
      <c r="AT1440"/>
    </row>
    <row r="1441" spans="1:46" x14ac:dyDescent="0.25">
      <c r="A1441" s="258">
        <v>42805</v>
      </c>
      <c r="B14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1395.12.21</v>
      </c>
      <c r="C1441" s="195">
        <f t="shared" ca="1" si="58"/>
        <v>1395</v>
      </c>
      <c r="D14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41" s="195">
        <f>_xlfn.NUMBERVALUE(RIGHT(Table11[[#This Row],[تاریخ شمسی]],2))</f>
        <v>21</v>
      </c>
      <c r="F14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12-21</v>
      </c>
      <c r="G1441" s="195" t="s">
        <v>1592</v>
      </c>
      <c r="L1441" s="259">
        <v>42805</v>
      </c>
      <c r="M1441">
        <v>37463</v>
      </c>
      <c r="O1441" s="284">
        <f>IFERROR(DATE(Table7[[#This Row],[year]],MONTH(DATEVALUE(Table7[[#This Row],[month]]&amp;"1")),Table7[[#This Row],[day]]),"")</f>
        <v>43005</v>
      </c>
      <c r="P1441" s="195" t="s">
        <v>4866</v>
      </c>
      <c r="Q1441" s="195">
        <v>2017</v>
      </c>
      <c r="R1441" s="195" t="s">
        <v>3447</v>
      </c>
      <c r="S1441" s="195">
        <v>27</v>
      </c>
      <c r="T1441" s="195">
        <v>1291.3</v>
      </c>
      <c r="U1441" s="195">
        <v>2157</v>
      </c>
      <c r="V1441" s="195">
        <v>1242450</v>
      </c>
      <c r="X1441" s="260">
        <v>43083</v>
      </c>
      <c r="Y1441" t="s">
        <v>8294</v>
      </c>
      <c r="Z1441" s="260">
        <v>10</v>
      </c>
      <c r="AA1441">
        <v>1396</v>
      </c>
      <c r="AB1441" s="260" t="str">
        <f ca="1">IFERROR(IFERROR(VLOOKUP(Table_Merge1[[#This Row],[Column1]],Table11[#All],2,FALSE),LEFT(AB1442,8)&amp;IF(LEN((RIGHT(AB1442,2)+1))&lt;2,"0"&amp;(RIGHT(AB1442,2)+1),(RIGHT(AB1442,2)-1))),"")</f>
        <v>1396.09.23</v>
      </c>
      <c r="AC1441" s="259" t="str">
        <f ca="1">LEFT(Table_Merge1[[#This Row],[Column2]],4)</f>
        <v>1396</v>
      </c>
      <c r="AD1441" s="259" t="str">
        <f ca="1">RIGHT(LEFT(Table_Merge1[[#This Row],[Column2]],7),2)</f>
        <v>09</v>
      </c>
      <c r="AE1441" s="259" t="str">
        <f ca="1">RIGHT(Table_Merge1[[#This Row],[Column2]],2)</f>
        <v>23</v>
      </c>
      <c r="AF1441">
        <v>9</v>
      </c>
      <c r="AG1441">
        <v>23</v>
      </c>
      <c r="AH1441" s="260">
        <v>2017</v>
      </c>
      <c r="AI1441" t="s">
        <v>3452</v>
      </c>
      <c r="AJ1441" s="260">
        <v>14</v>
      </c>
      <c r="AK1441">
        <v>1255.5999999999999</v>
      </c>
      <c r="AL1441">
        <v>2251</v>
      </c>
      <c r="AM1441">
        <v>1101925</v>
      </c>
      <c r="AO1441">
        <v>41925</v>
      </c>
      <c r="AP1441" s="287">
        <f>IFERROR(IF(Table_Merge1[[#This Row],[LME Zinc stock]]*Table_Merge1[[#This Row],[Nima.مقدار]]=0,"",Table_Merge1[[#This Row],[LME Zinc stock]]*Table_Merge1[[#This Row],[Nima.مقدار]]),"")</f>
        <v>46198205625</v>
      </c>
      <c r="AQ1441" s="287">
        <f>IFERROR(IF(Table_Merge1[[#This Row],[LME Zinc 3-month]]*Table_Merge1[[#This Row],[Nima.مقدار]]=0,"",Table_Merge1[[#This Row],[LME Zinc 3-month]]*Table_Merge1[[#This Row],[Nima.مقدار]]),"")</f>
        <v>94373175</v>
      </c>
      <c r="AR1441" s="288" t="str">
        <f>IFERROR(IF(Table_Merge1[[#This Row],[LME Zinc stock]]*Table_Merge1[[#This Row],[Azad.Sell]]=0,"",Table_Merge1[[#This Row],[LME Zinc stock]]*Table_Merge1[[#This Row],[Azad.Sell]]),"")</f>
        <v/>
      </c>
      <c r="AS1441" s="288" t="str">
        <f>IFERROR(IF(Table_Merge1[[#This Row],[LME Zinc 3-month]]*Table_Merge1[[#This Row],[Azad.Sell]]=0,"",Table_Merge1[[#This Row],[LME Zinc 3-month]]*Table_Merge1[[#This Row],[Azad.Sell]]),"")</f>
        <v/>
      </c>
      <c r="AT1441"/>
    </row>
    <row r="1442" spans="1:46" x14ac:dyDescent="0.25">
      <c r="A1442" s="258">
        <v>42806</v>
      </c>
      <c r="B14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1395.12.22</v>
      </c>
      <c r="C1442" s="195">
        <f t="shared" ca="1" si="58"/>
        <v>1395</v>
      </c>
      <c r="D14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42" s="195">
        <f>_xlfn.NUMBERVALUE(RIGHT(Table11[[#This Row],[تاریخ شمسی]],2))</f>
        <v>22</v>
      </c>
      <c r="F14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12-22</v>
      </c>
      <c r="G1442" s="195" t="s">
        <v>1593</v>
      </c>
      <c r="L1442" s="259">
        <v>42806</v>
      </c>
      <c r="M1442">
        <v>37449</v>
      </c>
      <c r="O1442" s="283">
        <f>IFERROR(DATE(Table7[[#This Row],[year]],MONTH(DATEVALUE(Table7[[#This Row],[month]]&amp;"1")),Table7[[#This Row],[day]]),"")</f>
        <v>43004</v>
      </c>
      <c r="P1442" s="257" t="s">
        <v>4867</v>
      </c>
      <c r="Q1442" s="257">
        <v>2017</v>
      </c>
      <c r="R1442" s="257" t="s">
        <v>3447</v>
      </c>
      <c r="S1442" s="257">
        <v>26</v>
      </c>
      <c r="T1442" s="257">
        <v>1306.9000000000001</v>
      </c>
      <c r="U1442" s="257">
        <v>2146</v>
      </c>
      <c r="V1442" s="257">
        <v>1246875</v>
      </c>
      <c r="X1442" s="260">
        <v>43082</v>
      </c>
      <c r="Y1442" t="s">
        <v>8293</v>
      </c>
      <c r="Z1442" s="260">
        <v>10</v>
      </c>
      <c r="AA1442">
        <v>1396</v>
      </c>
      <c r="AB1442" s="260" t="str">
        <f ca="1">IFERROR(IFERROR(VLOOKUP(Table_Merge1[[#This Row],[Column1]],Table11[#All],2,FALSE),LEFT(AB1443,8)&amp;IF(LEN((RIGHT(AB1443,2)+1))&lt;2,"0"&amp;(RIGHT(AB1443,2)+1),(RIGHT(AB1443,2)-1))),"")</f>
        <v>1396.09.22</v>
      </c>
      <c r="AC1442" s="259" t="str">
        <f ca="1">LEFT(Table_Merge1[[#This Row],[Column2]],4)</f>
        <v>1396</v>
      </c>
      <c r="AD1442" s="259" t="str">
        <f ca="1">RIGHT(LEFT(Table_Merge1[[#This Row],[Column2]],7),2)</f>
        <v>09</v>
      </c>
      <c r="AE1442" s="259" t="str">
        <f ca="1">RIGHT(Table_Merge1[[#This Row],[Column2]],2)</f>
        <v>22</v>
      </c>
      <c r="AF1442">
        <v>9</v>
      </c>
      <c r="AG1442">
        <v>22</v>
      </c>
      <c r="AH1442" s="260">
        <v>2017</v>
      </c>
      <c r="AI1442" t="s">
        <v>3452</v>
      </c>
      <c r="AJ1442" s="260">
        <v>13</v>
      </c>
      <c r="AK1442">
        <v>1241.5999999999999</v>
      </c>
      <c r="AL1442">
        <v>2257</v>
      </c>
      <c r="AM1442">
        <v>1103500</v>
      </c>
      <c r="AO1442">
        <v>41938</v>
      </c>
      <c r="AP1442" s="287">
        <f>IFERROR(IF(Table_Merge1[[#This Row],[LME Zinc stock]]*Table_Merge1[[#This Row],[Nima.مقدار]]=0,"",Table_Merge1[[#This Row],[LME Zinc stock]]*Table_Merge1[[#This Row],[Nima.مقدار]]),"")</f>
        <v>46278583000</v>
      </c>
      <c r="AQ1442" s="287">
        <f>IFERROR(IF(Table_Merge1[[#This Row],[LME Zinc 3-month]]*Table_Merge1[[#This Row],[Nima.مقدار]]=0,"",Table_Merge1[[#This Row],[LME Zinc 3-month]]*Table_Merge1[[#This Row],[Nima.مقدار]]),"")</f>
        <v>94654066</v>
      </c>
      <c r="AR1442" s="288" t="str">
        <f>IFERROR(IF(Table_Merge1[[#This Row],[LME Zinc stock]]*Table_Merge1[[#This Row],[Azad.Sell]]=0,"",Table_Merge1[[#This Row],[LME Zinc stock]]*Table_Merge1[[#This Row],[Azad.Sell]]),"")</f>
        <v/>
      </c>
      <c r="AS1442" s="288" t="str">
        <f>IFERROR(IF(Table_Merge1[[#This Row],[LME Zinc 3-month]]*Table_Merge1[[#This Row],[Azad.Sell]]=0,"",Table_Merge1[[#This Row],[LME Zinc 3-month]]*Table_Merge1[[#This Row],[Azad.Sell]]),"")</f>
        <v/>
      </c>
      <c r="AT1442"/>
    </row>
    <row r="1443" spans="1:46" x14ac:dyDescent="0.25">
      <c r="A1443" s="258">
        <v>42807</v>
      </c>
      <c r="B14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1395.12.23</v>
      </c>
      <c r="C1443" s="195">
        <f t="shared" ca="1" si="58"/>
        <v>1395</v>
      </c>
      <c r="D14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43" s="195">
        <f>_xlfn.NUMBERVALUE(RIGHT(Table11[[#This Row],[تاریخ شمسی]],2))</f>
        <v>23</v>
      </c>
      <c r="F14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12-23</v>
      </c>
      <c r="G1443" s="195" t="s">
        <v>1594</v>
      </c>
      <c r="L1443" s="259">
        <v>42807</v>
      </c>
      <c r="M1443">
        <v>37263</v>
      </c>
      <c r="O1443" s="284">
        <f>IFERROR(DATE(Table7[[#This Row],[year]],MONTH(DATEVALUE(Table7[[#This Row],[month]]&amp;"1")),Table7[[#This Row],[day]]),"")</f>
        <v>43003</v>
      </c>
      <c r="P1443" s="195" t="s">
        <v>4868</v>
      </c>
      <c r="Q1443" s="195">
        <v>2017</v>
      </c>
      <c r="R1443" s="195" t="s">
        <v>3447</v>
      </c>
      <c r="S1443" s="195">
        <v>25</v>
      </c>
      <c r="T1443" s="195">
        <v>1295.5</v>
      </c>
      <c r="U1443" s="195">
        <v>2147</v>
      </c>
      <c r="V1443" s="195">
        <v>1249350</v>
      </c>
      <c r="X1443" s="260">
        <v>43081</v>
      </c>
      <c r="Y1443" t="s">
        <v>8292</v>
      </c>
      <c r="Z1443" s="260">
        <v>10</v>
      </c>
      <c r="AA1443">
        <v>1396</v>
      </c>
      <c r="AB1443" s="260" t="str">
        <f ca="1">IFERROR(IFERROR(VLOOKUP(Table_Merge1[[#This Row],[Column1]],Table11[#All],2,FALSE),LEFT(AB1444,8)&amp;IF(LEN((RIGHT(AB1444,2)+1))&lt;2,"0"&amp;(RIGHT(AB1444,2)+1),(RIGHT(AB1444,2)-1))),"")</f>
        <v>1396.09.21</v>
      </c>
      <c r="AC1443" s="259" t="str">
        <f ca="1">LEFT(Table_Merge1[[#This Row],[Column2]],4)</f>
        <v>1396</v>
      </c>
      <c r="AD1443" s="259" t="str">
        <f ca="1">RIGHT(LEFT(Table_Merge1[[#This Row],[Column2]],7),2)</f>
        <v>09</v>
      </c>
      <c r="AE1443" s="259" t="str">
        <f ca="1">RIGHT(Table_Merge1[[#This Row],[Column2]],2)</f>
        <v>21</v>
      </c>
      <c r="AF1443">
        <v>9</v>
      </c>
      <c r="AG1443">
        <v>21</v>
      </c>
      <c r="AH1443" s="260">
        <v>2017</v>
      </c>
      <c r="AI1443" t="s">
        <v>3452</v>
      </c>
      <c r="AJ1443" s="260">
        <v>12</v>
      </c>
      <c r="AK1443">
        <v>1243.4000000000001</v>
      </c>
      <c r="AL1443">
        <v>2209</v>
      </c>
      <c r="AM1443">
        <v>1104425</v>
      </c>
      <c r="AO1443">
        <v>41943</v>
      </c>
      <c r="AP1443" s="287">
        <f>IFERROR(IF(Table_Merge1[[#This Row],[LME Zinc stock]]*Table_Merge1[[#This Row],[Nima.مقدار]]=0,"",Table_Merge1[[#This Row],[LME Zinc stock]]*Table_Merge1[[#This Row],[Nima.مقدار]]),"")</f>
        <v>46322897775</v>
      </c>
      <c r="AQ1443" s="287">
        <f>IFERROR(IF(Table_Merge1[[#This Row],[LME Zinc 3-month]]*Table_Merge1[[#This Row],[Nima.مقدار]]=0,"",Table_Merge1[[#This Row],[LME Zinc 3-month]]*Table_Merge1[[#This Row],[Nima.مقدار]]),"")</f>
        <v>92652087</v>
      </c>
      <c r="AR1443" s="288" t="str">
        <f>IFERROR(IF(Table_Merge1[[#This Row],[LME Zinc stock]]*Table_Merge1[[#This Row],[Azad.Sell]]=0,"",Table_Merge1[[#This Row],[LME Zinc stock]]*Table_Merge1[[#This Row],[Azad.Sell]]),"")</f>
        <v/>
      </c>
      <c r="AS1443" s="288" t="str">
        <f>IFERROR(IF(Table_Merge1[[#This Row],[LME Zinc 3-month]]*Table_Merge1[[#This Row],[Azad.Sell]]=0,"",Table_Merge1[[#This Row],[LME Zinc 3-month]]*Table_Merge1[[#This Row],[Azad.Sell]]),"")</f>
        <v/>
      </c>
      <c r="AT1443"/>
    </row>
    <row r="1444" spans="1:46" x14ac:dyDescent="0.25">
      <c r="A1444" s="258">
        <v>42808</v>
      </c>
      <c r="B14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1395.12.24</v>
      </c>
      <c r="C1444" s="195">
        <f t="shared" ca="1" si="58"/>
        <v>1395</v>
      </c>
      <c r="D14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44" s="195">
        <f>_xlfn.NUMBERVALUE(RIGHT(Table11[[#This Row],[تاریخ شمسی]],2))</f>
        <v>24</v>
      </c>
      <c r="F14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12-24</v>
      </c>
      <c r="G1444" s="195" t="s">
        <v>1595</v>
      </c>
      <c r="L1444" s="259">
        <v>42808</v>
      </c>
      <c r="M1444">
        <v>37601</v>
      </c>
      <c r="O1444" s="283">
        <f>IFERROR(DATE(Table7[[#This Row],[year]],MONTH(DATEVALUE(Table7[[#This Row],[month]]&amp;"1")),Table7[[#This Row],[day]]),"")</f>
        <v>43000</v>
      </c>
      <c r="P1444" s="257" t="s">
        <v>4869</v>
      </c>
      <c r="Q1444" s="257">
        <v>2017</v>
      </c>
      <c r="R1444" s="257" t="s">
        <v>3447</v>
      </c>
      <c r="S1444" s="257">
        <v>22</v>
      </c>
      <c r="T1444" s="257">
        <v>1297</v>
      </c>
      <c r="U1444" s="257">
        <v>2155</v>
      </c>
      <c r="V1444" s="257">
        <v>1251700</v>
      </c>
      <c r="X1444" s="260">
        <v>43080</v>
      </c>
      <c r="Y1444" t="s">
        <v>8291</v>
      </c>
      <c r="Z1444" s="260">
        <v>10</v>
      </c>
      <c r="AA1444">
        <v>1396</v>
      </c>
      <c r="AB1444" s="260" t="str">
        <f ca="1">IFERROR(IFERROR(VLOOKUP(Table_Merge1[[#This Row],[Column1]],Table11[#All],2,FALSE),LEFT(AB1445,8)&amp;IF(LEN((RIGHT(AB1445,2)+1))&lt;2,"0"&amp;(RIGHT(AB1445,2)+1),(RIGHT(AB1445,2)-1))),"")</f>
        <v>1396.09.20</v>
      </c>
      <c r="AC1444" s="259" t="str">
        <f ca="1">LEFT(Table_Merge1[[#This Row],[Column2]],4)</f>
        <v>1396</v>
      </c>
      <c r="AD1444" s="259" t="str">
        <f ca="1">RIGHT(LEFT(Table_Merge1[[#This Row],[Column2]],7),2)</f>
        <v>09</v>
      </c>
      <c r="AE1444" s="259" t="str">
        <f ca="1">RIGHT(Table_Merge1[[#This Row],[Column2]],2)</f>
        <v>20</v>
      </c>
      <c r="AF1444">
        <v>9</v>
      </c>
      <c r="AG1444">
        <v>20</v>
      </c>
      <c r="AH1444" s="260">
        <v>2017</v>
      </c>
      <c r="AI1444" t="s">
        <v>3452</v>
      </c>
      <c r="AJ1444" s="260">
        <v>11</v>
      </c>
      <c r="AK1444">
        <v>1251.4000000000001</v>
      </c>
      <c r="AL1444">
        <v>2153.5</v>
      </c>
      <c r="AM1444">
        <v>1104950</v>
      </c>
      <c r="AO1444">
        <v>41948</v>
      </c>
      <c r="AP1444" s="287">
        <f>IFERROR(IF(Table_Merge1[[#This Row],[LME Zinc stock]]*Table_Merge1[[#This Row],[Nima.مقدار]]=0,"",Table_Merge1[[#This Row],[LME Zinc stock]]*Table_Merge1[[#This Row],[Nima.مقدار]]),"")</f>
        <v>46350442600</v>
      </c>
      <c r="AQ1444" s="287">
        <f>IFERROR(IF(Table_Merge1[[#This Row],[LME Zinc 3-month]]*Table_Merge1[[#This Row],[Nima.مقدار]]=0,"",Table_Merge1[[#This Row],[LME Zinc 3-month]]*Table_Merge1[[#This Row],[Nima.مقدار]]),"")</f>
        <v>90335018</v>
      </c>
      <c r="AR1444" s="288" t="str">
        <f>IFERROR(IF(Table_Merge1[[#This Row],[LME Zinc stock]]*Table_Merge1[[#This Row],[Azad.Sell]]=0,"",Table_Merge1[[#This Row],[LME Zinc stock]]*Table_Merge1[[#This Row],[Azad.Sell]]),"")</f>
        <v/>
      </c>
      <c r="AS1444" s="288" t="str">
        <f>IFERROR(IF(Table_Merge1[[#This Row],[LME Zinc 3-month]]*Table_Merge1[[#This Row],[Azad.Sell]]=0,"",Table_Merge1[[#This Row],[LME Zinc 3-month]]*Table_Merge1[[#This Row],[Azad.Sell]]),"")</f>
        <v/>
      </c>
      <c r="AT1444"/>
    </row>
    <row r="1445" spans="1:46" x14ac:dyDescent="0.25">
      <c r="A1445" s="258">
        <v>42809</v>
      </c>
      <c r="B14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1395.12.25</v>
      </c>
      <c r="C1445" s="195">
        <f t="shared" ca="1" si="58"/>
        <v>1395</v>
      </c>
      <c r="D14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45" s="195">
        <f>_xlfn.NUMBERVALUE(RIGHT(Table11[[#This Row],[تاریخ شمسی]],2))</f>
        <v>25</v>
      </c>
      <c r="F14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12-25</v>
      </c>
      <c r="G1445" s="195" t="s">
        <v>1596</v>
      </c>
      <c r="L1445" s="259">
        <v>42809</v>
      </c>
      <c r="M1445">
        <v>37442</v>
      </c>
      <c r="O1445" s="284">
        <f>IFERROR(DATE(Table7[[#This Row],[year]],MONTH(DATEVALUE(Table7[[#This Row],[month]]&amp;"1")),Table7[[#This Row],[day]]),"")</f>
        <v>42999</v>
      </c>
      <c r="P1445" s="195" t="s">
        <v>4870</v>
      </c>
      <c r="Q1445" s="195">
        <v>2017</v>
      </c>
      <c r="R1445" s="195" t="s">
        <v>3447</v>
      </c>
      <c r="S1445" s="195">
        <v>21</v>
      </c>
      <c r="T1445" s="195">
        <v>1297.3499999999999</v>
      </c>
      <c r="U1445" s="195">
        <v>2126.5</v>
      </c>
      <c r="V1445" s="195">
        <v>1255475</v>
      </c>
      <c r="X1445" s="260">
        <v>43077</v>
      </c>
      <c r="Z1445" s="260">
        <v>10</v>
      </c>
      <c r="AB1445" s="260" t="str">
        <f ca="1">IFERROR(IFERROR(VLOOKUP(Table_Merge1[[#This Row],[Column1]],Table11[#All],2,FALSE),LEFT(AB1446,8)&amp;IF(LEN((RIGHT(AB1446,2)+1))&lt;2,"0"&amp;(RIGHT(AB1446,2)+1),(RIGHT(AB1446,2)-1))),"")</f>
        <v>1396.09.15</v>
      </c>
      <c r="AC1445" s="259" t="str">
        <f ca="1">LEFT(Table_Merge1[[#This Row],[Column2]],4)</f>
        <v>1396</v>
      </c>
      <c r="AD1445" s="259" t="str">
        <f ca="1">RIGHT(LEFT(Table_Merge1[[#This Row],[Column2]],7),2)</f>
        <v>09</v>
      </c>
      <c r="AE1445" s="259" t="str">
        <f ca="1">RIGHT(Table_Merge1[[#This Row],[Column2]],2)</f>
        <v>15</v>
      </c>
      <c r="AH1445" s="260">
        <v>2017</v>
      </c>
      <c r="AI1445" t="s">
        <v>3452</v>
      </c>
      <c r="AJ1445" s="260">
        <v>8</v>
      </c>
      <c r="AK1445">
        <v>1245.8499999999999</v>
      </c>
      <c r="AL1445">
        <v>2125.5</v>
      </c>
      <c r="AM1445">
        <v>1106025</v>
      </c>
      <c r="AP1445" s="287" t="str">
        <f>IFERROR(IF(Table_Merge1[[#This Row],[LME Zinc stock]]*Table_Merge1[[#This Row],[Nima.مقدار]]=0,"",Table_Merge1[[#This Row],[LME Zinc stock]]*Table_Merge1[[#This Row],[Nima.مقدار]]),"")</f>
        <v/>
      </c>
      <c r="AQ1445" s="287" t="str">
        <f>IFERROR(IF(Table_Merge1[[#This Row],[LME Zinc 3-month]]*Table_Merge1[[#This Row],[Nima.مقدار]]=0,"",Table_Merge1[[#This Row],[LME Zinc 3-month]]*Table_Merge1[[#This Row],[Nima.مقدار]]),"")</f>
        <v/>
      </c>
      <c r="AR1445" s="288" t="str">
        <f>IFERROR(IF(Table_Merge1[[#This Row],[LME Zinc stock]]*Table_Merge1[[#This Row],[Azad.Sell]]=0,"",Table_Merge1[[#This Row],[LME Zinc stock]]*Table_Merge1[[#This Row],[Azad.Sell]]),"")</f>
        <v/>
      </c>
      <c r="AS1445" s="288" t="str">
        <f>IFERROR(IF(Table_Merge1[[#This Row],[LME Zinc 3-month]]*Table_Merge1[[#This Row],[Azad.Sell]]=0,"",Table_Merge1[[#This Row],[LME Zinc 3-month]]*Table_Merge1[[#This Row],[Azad.Sell]]),"")</f>
        <v/>
      </c>
      <c r="AT1445"/>
    </row>
    <row r="1446" spans="1:46" x14ac:dyDescent="0.25">
      <c r="A1446" s="258">
        <v>42810</v>
      </c>
      <c r="B14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1395.12.26</v>
      </c>
      <c r="C1446" s="195">
        <f t="shared" ca="1" si="58"/>
        <v>1395</v>
      </c>
      <c r="D14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46" s="195">
        <f>_xlfn.NUMBERVALUE(RIGHT(Table11[[#This Row],[تاریخ شمسی]],2))</f>
        <v>26</v>
      </c>
      <c r="F14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12-26</v>
      </c>
      <c r="G1446" s="195" t="s">
        <v>1597</v>
      </c>
      <c r="L1446" s="259">
        <v>42810</v>
      </c>
      <c r="M1446">
        <v>37469</v>
      </c>
      <c r="O1446" s="283">
        <f>IFERROR(DATE(Table7[[#This Row],[year]],MONTH(DATEVALUE(Table7[[#This Row],[month]]&amp;"1")),Table7[[#This Row],[day]]),"")</f>
        <v>42998</v>
      </c>
      <c r="P1446" s="257" t="s">
        <v>4871</v>
      </c>
      <c r="Q1446" s="257">
        <v>2017</v>
      </c>
      <c r="R1446" s="257" t="s">
        <v>3447</v>
      </c>
      <c r="S1446" s="257">
        <v>20</v>
      </c>
      <c r="T1446" s="257">
        <v>1314.9</v>
      </c>
      <c r="U1446" s="257">
        <v>2090</v>
      </c>
      <c r="V1446" s="257">
        <v>1259025</v>
      </c>
      <c r="X1446" s="260">
        <v>43076</v>
      </c>
      <c r="Y1446" t="s">
        <v>8290</v>
      </c>
      <c r="Z1446" s="260">
        <v>10</v>
      </c>
      <c r="AA1446">
        <v>1396</v>
      </c>
      <c r="AB1446" s="260" t="str">
        <f ca="1">IFERROR(IFERROR(VLOOKUP(Table_Merge1[[#This Row],[Column1]],Table11[#All],2,FALSE),LEFT(AB1447,8)&amp;IF(LEN((RIGHT(AB1447,2)+1))&lt;2,"0"&amp;(RIGHT(AB1447,2)+1),(RIGHT(AB1447,2)-1))),"")</f>
        <v>1396.09.16</v>
      </c>
      <c r="AC1446" s="259" t="str">
        <f ca="1">LEFT(Table_Merge1[[#This Row],[Column2]],4)</f>
        <v>1396</v>
      </c>
      <c r="AD1446" s="259" t="str">
        <f ca="1">RIGHT(LEFT(Table_Merge1[[#This Row],[Column2]],7),2)</f>
        <v>09</v>
      </c>
      <c r="AE1446" s="259" t="str">
        <f ca="1">RIGHT(Table_Merge1[[#This Row],[Column2]],2)</f>
        <v>16</v>
      </c>
      <c r="AF1446">
        <v>9</v>
      </c>
      <c r="AG1446">
        <v>16</v>
      </c>
      <c r="AH1446" s="260">
        <v>2017</v>
      </c>
      <c r="AI1446" t="s">
        <v>3452</v>
      </c>
      <c r="AJ1446" s="260">
        <v>7</v>
      </c>
      <c r="AK1446">
        <v>1256.8</v>
      </c>
      <c r="AL1446">
        <v>2114</v>
      </c>
      <c r="AM1446">
        <v>1107975</v>
      </c>
      <c r="AO1446">
        <v>41852</v>
      </c>
      <c r="AP1446" s="287">
        <f>IFERROR(IF(Table_Merge1[[#This Row],[LME Zinc stock]]*Table_Merge1[[#This Row],[Nima.مقدار]]=0,"",Table_Merge1[[#This Row],[LME Zinc stock]]*Table_Merge1[[#This Row],[Nima.مقدار]]),"")</f>
        <v>46370969700</v>
      </c>
      <c r="AQ1446" s="287">
        <f>IFERROR(IF(Table_Merge1[[#This Row],[LME Zinc 3-month]]*Table_Merge1[[#This Row],[Nima.مقدار]]=0,"",Table_Merge1[[#This Row],[LME Zinc 3-month]]*Table_Merge1[[#This Row],[Nima.مقدار]]),"")</f>
        <v>88475128</v>
      </c>
      <c r="AR1446" s="288" t="str">
        <f>IFERROR(IF(Table_Merge1[[#This Row],[LME Zinc stock]]*Table_Merge1[[#This Row],[Azad.Sell]]=0,"",Table_Merge1[[#This Row],[LME Zinc stock]]*Table_Merge1[[#This Row],[Azad.Sell]]),"")</f>
        <v/>
      </c>
      <c r="AS1446" s="288" t="str">
        <f>IFERROR(IF(Table_Merge1[[#This Row],[LME Zinc 3-month]]*Table_Merge1[[#This Row],[Azad.Sell]]=0,"",Table_Merge1[[#This Row],[LME Zinc 3-month]]*Table_Merge1[[#This Row],[Azad.Sell]]),"")</f>
        <v/>
      </c>
      <c r="AT1446"/>
    </row>
    <row r="1447" spans="1:46" x14ac:dyDescent="0.25">
      <c r="A1447" s="258">
        <v>42812</v>
      </c>
      <c r="B14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1395.12.28</v>
      </c>
      <c r="C1447" s="195">
        <f t="shared" ca="1" si="58"/>
        <v>1395</v>
      </c>
      <c r="D14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447" s="195">
        <f>_xlfn.NUMBERVALUE(RIGHT(Table11[[#This Row],[تاریخ شمسی]],2))</f>
        <v>28</v>
      </c>
      <c r="F14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12-28</v>
      </c>
      <c r="G1447" s="195" t="s">
        <v>1598</v>
      </c>
      <c r="L1447" s="259">
        <v>42812</v>
      </c>
      <c r="M1447">
        <v>37272</v>
      </c>
      <c r="O1447" s="284">
        <f>IFERROR(DATE(Table7[[#This Row],[year]],MONTH(DATEVALUE(Table7[[#This Row],[month]]&amp;"1")),Table7[[#This Row],[day]]),"")</f>
        <v>42997</v>
      </c>
      <c r="P1447" s="195" t="s">
        <v>4872</v>
      </c>
      <c r="Q1447" s="195">
        <v>2017</v>
      </c>
      <c r="R1447" s="195" t="s">
        <v>3447</v>
      </c>
      <c r="S1447" s="195">
        <v>19</v>
      </c>
      <c r="T1447" s="195">
        <v>1308.45</v>
      </c>
      <c r="U1447" s="195" t="s">
        <v>3621</v>
      </c>
      <c r="V1447" s="195" t="s">
        <v>3621</v>
      </c>
      <c r="X1447" s="260">
        <v>43075</v>
      </c>
      <c r="Z1447" s="260">
        <v>10</v>
      </c>
      <c r="AB1447" s="260" t="str">
        <f ca="1">IFERROR(IFERROR(VLOOKUP(Table_Merge1[[#This Row],[Column1]],Table11[#All],2,FALSE),LEFT(AB1448,8)&amp;IF(LEN((RIGHT(AB1448,2)+1))&lt;2,"0"&amp;(RIGHT(AB1448,2)+1),(RIGHT(AB1448,2)-1))),"")</f>
        <v>1396.09.13</v>
      </c>
      <c r="AC1447" s="259" t="str">
        <f ca="1">LEFT(Table_Merge1[[#This Row],[Column2]],4)</f>
        <v>1396</v>
      </c>
      <c r="AD1447" s="259" t="str">
        <f ca="1">RIGHT(LEFT(Table_Merge1[[#This Row],[Column2]],7),2)</f>
        <v>09</v>
      </c>
      <c r="AE1447" s="259" t="str">
        <f ca="1">RIGHT(Table_Merge1[[#This Row],[Column2]],2)</f>
        <v>13</v>
      </c>
      <c r="AH1447" s="260">
        <v>2017</v>
      </c>
      <c r="AI1447" t="s">
        <v>3452</v>
      </c>
      <c r="AJ1447" s="260">
        <v>6</v>
      </c>
      <c r="AK1447">
        <v>1268.55</v>
      </c>
      <c r="AL1447">
        <v>2082</v>
      </c>
      <c r="AM1447">
        <v>1105875</v>
      </c>
      <c r="AP1447" s="287" t="str">
        <f>IFERROR(IF(Table_Merge1[[#This Row],[LME Zinc stock]]*Table_Merge1[[#This Row],[Nima.مقدار]]=0,"",Table_Merge1[[#This Row],[LME Zinc stock]]*Table_Merge1[[#This Row],[Nima.مقدار]]),"")</f>
        <v/>
      </c>
      <c r="AQ1447" s="287" t="str">
        <f>IFERROR(IF(Table_Merge1[[#This Row],[LME Zinc 3-month]]*Table_Merge1[[#This Row],[Nima.مقدار]]=0,"",Table_Merge1[[#This Row],[LME Zinc 3-month]]*Table_Merge1[[#This Row],[Nima.مقدار]]),"")</f>
        <v/>
      </c>
      <c r="AR1447" s="288" t="str">
        <f>IFERROR(IF(Table_Merge1[[#This Row],[LME Zinc stock]]*Table_Merge1[[#This Row],[Azad.Sell]]=0,"",Table_Merge1[[#This Row],[LME Zinc stock]]*Table_Merge1[[#This Row],[Azad.Sell]]),"")</f>
        <v/>
      </c>
      <c r="AS1447" s="288" t="str">
        <f>IFERROR(IF(Table_Merge1[[#This Row],[LME Zinc 3-month]]*Table_Merge1[[#This Row],[Azad.Sell]]=0,"",Table_Merge1[[#This Row],[LME Zinc 3-month]]*Table_Merge1[[#This Row],[Azad.Sell]]),"")</f>
        <v/>
      </c>
      <c r="AT1447"/>
    </row>
    <row r="1448" spans="1:46" x14ac:dyDescent="0.25">
      <c r="A1448" s="258">
        <v>42819</v>
      </c>
      <c r="B14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1396.01.05</v>
      </c>
      <c r="C1448" s="195">
        <f t="shared" ca="1" si="58"/>
        <v>1396</v>
      </c>
      <c r="D14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48" s="195">
        <f>_xlfn.NUMBERVALUE(RIGHT(Table11[[#This Row],[تاریخ شمسی]],2))</f>
        <v>5</v>
      </c>
      <c r="F14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01-05</v>
      </c>
      <c r="G1448" s="195" t="s">
        <v>1599</v>
      </c>
      <c r="L1448" s="259">
        <v>42819</v>
      </c>
      <c r="M1448">
        <v>37832</v>
      </c>
      <c r="O1448" s="283">
        <f>IFERROR(DATE(Table7[[#This Row],[year]],MONTH(DATEVALUE(Table7[[#This Row],[month]]&amp;"1")),Table7[[#This Row],[day]]),"")</f>
        <v>42996</v>
      </c>
      <c r="P1448" s="257" t="s">
        <v>4873</v>
      </c>
      <c r="Q1448" s="257">
        <v>2017</v>
      </c>
      <c r="R1448" s="257" t="s">
        <v>3447</v>
      </c>
      <c r="S1448" s="257">
        <v>18</v>
      </c>
      <c r="T1448" s="257">
        <v>1314.4</v>
      </c>
      <c r="U1448" s="257">
        <v>2133</v>
      </c>
      <c r="V1448" s="257">
        <v>1268700</v>
      </c>
      <c r="X1448" s="260">
        <v>43074</v>
      </c>
      <c r="Y1448" t="s">
        <v>8289</v>
      </c>
      <c r="Z1448" s="260">
        <v>10</v>
      </c>
      <c r="AA1448">
        <v>1396</v>
      </c>
      <c r="AB1448" s="260" t="str">
        <f ca="1">IFERROR(IFERROR(VLOOKUP(Table_Merge1[[#This Row],[Column1]],Table11[#All],2,FALSE),LEFT(AB1449,8)&amp;IF(LEN((RIGHT(AB1449,2)+1))&lt;2,"0"&amp;(RIGHT(AB1449,2)+1),(RIGHT(AB1449,2)-1))),"")</f>
        <v>1396.09.14</v>
      </c>
      <c r="AC1448" s="259" t="str">
        <f ca="1">LEFT(Table_Merge1[[#This Row],[Column2]],4)</f>
        <v>1396</v>
      </c>
      <c r="AD1448" s="259" t="str">
        <f ca="1">RIGHT(LEFT(Table_Merge1[[#This Row],[Column2]],7),2)</f>
        <v>09</v>
      </c>
      <c r="AE1448" s="259" t="str">
        <f ca="1">RIGHT(Table_Merge1[[#This Row],[Column2]],2)</f>
        <v>14</v>
      </c>
      <c r="AF1448">
        <v>9</v>
      </c>
      <c r="AG1448">
        <v>14</v>
      </c>
      <c r="AH1448" s="260">
        <v>2017</v>
      </c>
      <c r="AI1448" t="s">
        <v>3452</v>
      </c>
      <c r="AJ1448" s="260">
        <v>5</v>
      </c>
      <c r="AK1448">
        <v>1275.9000000000001</v>
      </c>
      <c r="AL1448">
        <v>2068</v>
      </c>
      <c r="AM1448">
        <v>1105900</v>
      </c>
      <c r="AO1448">
        <v>41793</v>
      </c>
      <c r="AP1448" s="287">
        <f>IFERROR(IF(Table_Merge1[[#This Row],[LME Zinc stock]]*Table_Merge1[[#This Row],[Nima.مقدار]]=0,"",Table_Merge1[[#This Row],[LME Zinc stock]]*Table_Merge1[[#This Row],[Nima.مقدار]]),"")</f>
        <v>46218878700</v>
      </c>
      <c r="AQ1448" s="287">
        <f>IFERROR(IF(Table_Merge1[[#This Row],[LME Zinc 3-month]]*Table_Merge1[[#This Row],[Nima.مقدار]]=0,"",Table_Merge1[[#This Row],[LME Zinc 3-month]]*Table_Merge1[[#This Row],[Nima.مقدار]]),"")</f>
        <v>86427924</v>
      </c>
      <c r="AR1448" s="288" t="str">
        <f>IFERROR(IF(Table_Merge1[[#This Row],[LME Zinc stock]]*Table_Merge1[[#This Row],[Azad.Sell]]=0,"",Table_Merge1[[#This Row],[LME Zinc stock]]*Table_Merge1[[#This Row],[Azad.Sell]]),"")</f>
        <v/>
      </c>
      <c r="AS1448" s="288" t="str">
        <f>IFERROR(IF(Table_Merge1[[#This Row],[LME Zinc 3-month]]*Table_Merge1[[#This Row],[Azad.Sell]]=0,"",Table_Merge1[[#This Row],[LME Zinc 3-month]]*Table_Merge1[[#This Row],[Azad.Sell]]),"")</f>
        <v/>
      </c>
      <c r="AT1448"/>
    </row>
    <row r="1449" spans="1:46" x14ac:dyDescent="0.25">
      <c r="A1449" s="258">
        <v>42820</v>
      </c>
      <c r="B14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1396.01.06</v>
      </c>
      <c r="C1449" s="195">
        <f t="shared" ca="1" si="58"/>
        <v>1396</v>
      </c>
      <c r="D14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49" s="195">
        <f>_xlfn.NUMBERVALUE(RIGHT(Table11[[#This Row],[تاریخ شمسی]],2))</f>
        <v>6</v>
      </c>
      <c r="F14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01-06</v>
      </c>
      <c r="G1449" s="195" t="s">
        <v>1600</v>
      </c>
      <c r="L1449" s="259">
        <v>42820</v>
      </c>
      <c r="M1449">
        <v>37359</v>
      </c>
      <c r="O1449" s="284">
        <f>IFERROR(DATE(Table7[[#This Row],[year]],MONTH(DATEVALUE(Table7[[#This Row],[month]]&amp;"1")),Table7[[#This Row],[day]]),"")</f>
        <v>42993</v>
      </c>
      <c r="P1449" s="195" t="s">
        <v>4874</v>
      </c>
      <c r="Q1449" s="195">
        <v>2017</v>
      </c>
      <c r="R1449" s="195" t="s">
        <v>3447</v>
      </c>
      <c r="S1449" s="195">
        <v>15</v>
      </c>
      <c r="T1449" s="195">
        <v>1325</v>
      </c>
      <c r="U1449" s="195">
        <v>2128</v>
      </c>
      <c r="V1449" s="195">
        <v>1273575</v>
      </c>
      <c r="X1449" s="260">
        <v>43073</v>
      </c>
      <c r="Y1449" t="s">
        <v>8288</v>
      </c>
      <c r="Z1449" s="260">
        <v>10</v>
      </c>
      <c r="AA1449">
        <v>1396</v>
      </c>
      <c r="AB1449" s="260" t="str">
        <f ca="1">IFERROR(IFERROR(VLOOKUP(Table_Merge1[[#This Row],[Column1]],Table11[#All],2,FALSE),LEFT(AB1450,8)&amp;IF(LEN((RIGHT(AB1450,2)+1))&lt;2,"0"&amp;(RIGHT(AB1450,2)+1),(RIGHT(AB1450,2)-1))),"")</f>
        <v>1396.09.13</v>
      </c>
      <c r="AC1449" s="259" t="str">
        <f ca="1">LEFT(Table_Merge1[[#This Row],[Column2]],4)</f>
        <v>1396</v>
      </c>
      <c r="AD1449" s="259" t="str">
        <f ca="1">RIGHT(LEFT(Table_Merge1[[#This Row],[Column2]],7),2)</f>
        <v>09</v>
      </c>
      <c r="AE1449" s="259" t="str">
        <f ca="1">RIGHT(Table_Merge1[[#This Row],[Column2]],2)</f>
        <v>13</v>
      </c>
      <c r="AF1449">
        <v>9</v>
      </c>
      <c r="AG1449">
        <v>13</v>
      </c>
      <c r="AH1449" s="260">
        <v>2017</v>
      </c>
      <c r="AI1449" t="s">
        <v>3452</v>
      </c>
      <c r="AJ1449" s="260">
        <v>4</v>
      </c>
      <c r="AK1449">
        <v>1279.0999999999999</v>
      </c>
      <c r="AL1449">
        <v>2051</v>
      </c>
      <c r="AM1449">
        <v>1105950</v>
      </c>
      <c r="AO1449">
        <v>41621</v>
      </c>
      <c r="AP1449" s="287">
        <f>IFERROR(IF(Table_Merge1[[#This Row],[LME Zinc stock]]*Table_Merge1[[#This Row],[Nima.مقدار]]=0,"",Table_Merge1[[#This Row],[LME Zinc stock]]*Table_Merge1[[#This Row],[Nima.مقدار]]),"")</f>
        <v>46030744950</v>
      </c>
      <c r="AQ1449" s="287">
        <f>IFERROR(IF(Table_Merge1[[#This Row],[LME Zinc 3-month]]*Table_Merge1[[#This Row],[Nima.مقدار]]=0,"",Table_Merge1[[#This Row],[LME Zinc 3-month]]*Table_Merge1[[#This Row],[Nima.مقدار]]),"")</f>
        <v>85364671</v>
      </c>
      <c r="AR1449" s="288" t="str">
        <f>IFERROR(IF(Table_Merge1[[#This Row],[LME Zinc stock]]*Table_Merge1[[#This Row],[Azad.Sell]]=0,"",Table_Merge1[[#This Row],[LME Zinc stock]]*Table_Merge1[[#This Row],[Azad.Sell]]),"")</f>
        <v/>
      </c>
      <c r="AS1449" s="288" t="str">
        <f>IFERROR(IF(Table_Merge1[[#This Row],[LME Zinc 3-month]]*Table_Merge1[[#This Row],[Azad.Sell]]=0,"",Table_Merge1[[#This Row],[LME Zinc 3-month]]*Table_Merge1[[#This Row],[Azad.Sell]]),"")</f>
        <v/>
      </c>
      <c r="AT1449"/>
    </row>
    <row r="1450" spans="1:46" x14ac:dyDescent="0.25">
      <c r="A1450" s="258">
        <v>42821</v>
      </c>
      <c r="B14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1396.01.07</v>
      </c>
      <c r="C1450" s="195">
        <f t="shared" ca="1" si="58"/>
        <v>1396</v>
      </c>
      <c r="D14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50" s="195">
        <f>_xlfn.NUMBERVALUE(RIGHT(Table11[[#This Row],[تاریخ شمسی]],2))</f>
        <v>7</v>
      </c>
      <c r="F14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01-07</v>
      </c>
      <c r="G1450" s="195" t="s">
        <v>1601</v>
      </c>
      <c r="L1450" s="259">
        <v>42821</v>
      </c>
      <c r="M1450">
        <v>37563</v>
      </c>
      <c r="O1450" s="283">
        <f>IFERROR(DATE(Table7[[#This Row],[year]],MONTH(DATEVALUE(Table7[[#This Row],[month]]&amp;"1")),Table7[[#This Row],[day]]),"")</f>
        <v>42992</v>
      </c>
      <c r="P1450" s="257" t="s">
        <v>4875</v>
      </c>
      <c r="Q1450" s="257">
        <v>2017</v>
      </c>
      <c r="R1450" s="257" t="s">
        <v>3447</v>
      </c>
      <c r="S1450" s="257">
        <v>14</v>
      </c>
      <c r="T1450" s="257">
        <v>1323</v>
      </c>
      <c r="U1450" s="257">
        <v>2140</v>
      </c>
      <c r="V1450" s="257">
        <v>1280100</v>
      </c>
      <c r="X1450" s="260">
        <v>43070</v>
      </c>
      <c r="Z1450" s="260">
        <v>10</v>
      </c>
      <c r="AB1450" s="260" t="str">
        <f ca="1">IFERROR(IFERROR(VLOOKUP(Table_Merge1[[#This Row],[Column1]],Table11[#All],2,FALSE),LEFT(AB1451,8)&amp;IF(LEN((RIGHT(AB1451,2)+1))&lt;2,"0"&amp;(RIGHT(AB1451,2)+1),(RIGHT(AB1451,2)-1))),"")</f>
        <v>1396.09.8</v>
      </c>
      <c r="AC1450" s="259" t="str">
        <f ca="1">LEFT(Table_Merge1[[#This Row],[Column2]],4)</f>
        <v>1396</v>
      </c>
      <c r="AD1450" s="259" t="str">
        <f ca="1">RIGHT(LEFT(Table_Merge1[[#This Row],[Column2]],7),2)</f>
        <v>09</v>
      </c>
      <c r="AE1450" s="259" t="str">
        <f ca="1">RIGHT(Table_Merge1[[#This Row],[Column2]],2)</f>
        <v>.8</v>
      </c>
      <c r="AH1450" s="260">
        <v>2017</v>
      </c>
      <c r="AI1450" t="s">
        <v>3452</v>
      </c>
      <c r="AJ1450" s="260">
        <v>1</v>
      </c>
      <c r="AK1450">
        <v>1277.25</v>
      </c>
      <c r="AL1450">
        <v>2033.5</v>
      </c>
      <c r="AM1450">
        <v>1110600</v>
      </c>
      <c r="AP1450" s="287" t="str">
        <f>IFERROR(IF(Table_Merge1[[#This Row],[LME Zinc stock]]*Table_Merge1[[#This Row],[Nima.مقدار]]=0,"",Table_Merge1[[#This Row],[LME Zinc stock]]*Table_Merge1[[#This Row],[Nima.مقدار]]),"")</f>
        <v/>
      </c>
      <c r="AQ1450" s="287" t="str">
        <f>IFERROR(IF(Table_Merge1[[#This Row],[LME Zinc 3-month]]*Table_Merge1[[#This Row],[Nima.مقدار]]=0,"",Table_Merge1[[#This Row],[LME Zinc 3-month]]*Table_Merge1[[#This Row],[Nima.مقدار]]),"")</f>
        <v/>
      </c>
      <c r="AR1450" s="288" t="str">
        <f>IFERROR(IF(Table_Merge1[[#This Row],[LME Zinc stock]]*Table_Merge1[[#This Row],[Azad.Sell]]=0,"",Table_Merge1[[#This Row],[LME Zinc stock]]*Table_Merge1[[#This Row],[Azad.Sell]]),"")</f>
        <v/>
      </c>
      <c r="AS1450" s="288" t="str">
        <f>IFERROR(IF(Table_Merge1[[#This Row],[LME Zinc 3-month]]*Table_Merge1[[#This Row],[Azad.Sell]]=0,"",Table_Merge1[[#This Row],[LME Zinc 3-month]]*Table_Merge1[[#This Row],[Azad.Sell]]),"")</f>
        <v/>
      </c>
      <c r="AT1450"/>
    </row>
    <row r="1451" spans="1:46" x14ac:dyDescent="0.25">
      <c r="A1451" s="258">
        <v>42822</v>
      </c>
      <c r="B14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1396.01.08</v>
      </c>
      <c r="C1451" s="195">
        <f t="shared" ca="1" si="58"/>
        <v>1396</v>
      </c>
      <c r="D14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51" s="195">
        <f>_xlfn.NUMBERVALUE(RIGHT(Table11[[#This Row],[تاریخ شمسی]],2))</f>
        <v>8</v>
      </c>
      <c r="F14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01-08</v>
      </c>
      <c r="G1451" s="195" t="s">
        <v>1602</v>
      </c>
      <c r="L1451" s="259">
        <v>42822</v>
      </c>
      <c r="M1451">
        <v>37521</v>
      </c>
      <c r="O1451" s="284">
        <f>IFERROR(DATE(Table7[[#This Row],[year]],MONTH(DATEVALUE(Table7[[#This Row],[month]]&amp;"1")),Table7[[#This Row],[day]]),"")</f>
        <v>42991</v>
      </c>
      <c r="P1451" s="195" t="s">
        <v>4876</v>
      </c>
      <c r="Q1451" s="195">
        <v>2017</v>
      </c>
      <c r="R1451" s="195" t="s">
        <v>3447</v>
      </c>
      <c r="S1451" s="195">
        <v>13</v>
      </c>
      <c r="T1451" s="195">
        <v>1332.25</v>
      </c>
      <c r="U1451" s="195">
        <v>2137.5</v>
      </c>
      <c r="V1451" s="195">
        <v>1284900</v>
      </c>
      <c r="X1451" s="260">
        <v>43069</v>
      </c>
      <c r="Y1451" t="s">
        <v>8287</v>
      </c>
      <c r="Z1451" s="260">
        <v>10</v>
      </c>
      <c r="AA1451">
        <v>1396</v>
      </c>
      <c r="AB1451" s="260" t="str">
        <f ca="1">IFERROR(IFERROR(VLOOKUP(Table_Merge1[[#This Row],[Column1]],Table11[#All],2,FALSE),LEFT(AB1452,8)&amp;IF(LEN((RIGHT(AB1452,2)+1))&lt;2,"0"&amp;(RIGHT(AB1452,2)+1),(RIGHT(AB1452,2)-1))),"")</f>
        <v>1396.09.09</v>
      </c>
      <c r="AC1451" s="259" t="str">
        <f ca="1">LEFT(Table_Merge1[[#This Row],[Column2]],4)</f>
        <v>1396</v>
      </c>
      <c r="AD1451" s="259" t="str">
        <f ca="1">RIGHT(LEFT(Table_Merge1[[#This Row],[Column2]],7),2)</f>
        <v>09</v>
      </c>
      <c r="AE1451" s="259" t="str">
        <f ca="1">RIGHT(Table_Merge1[[#This Row],[Column2]],2)</f>
        <v>09</v>
      </c>
      <c r="AF1451">
        <v>9</v>
      </c>
      <c r="AG1451">
        <v>9</v>
      </c>
      <c r="AH1451" s="260">
        <v>2017</v>
      </c>
      <c r="AI1451" t="s">
        <v>3450</v>
      </c>
      <c r="AJ1451" s="260">
        <v>30</v>
      </c>
      <c r="AK1451">
        <v>1282.1500000000001</v>
      </c>
      <c r="AL1451">
        <v>2026.5</v>
      </c>
      <c r="AM1451">
        <v>1103325</v>
      </c>
      <c r="AO1451">
        <v>41271</v>
      </c>
      <c r="AP1451" s="287">
        <f>IFERROR(IF(Table_Merge1[[#This Row],[LME Zinc stock]]*Table_Merge1[[#This Row],[Nima.مقدار]]=0,"",Table_Merge1[[#This Row],[LME Zinc stock]]*Table_Merge1[[#This Row],[Nima.مقدار]]),"")</f>
        <v>45535326075</v>
      </c>
      <c r="AQ1451" s="287">
        <f>IFERROR(IF(Table_Merge1[[#This Row],[LME Zinc 3-month]]*Table_Merge1[[#This Row],[Nima.مقدار]]=0,"",Table_Merge1[[#This Row],[LME Zinc 3-month]]*Table_Merge1[[#This Row],[Nima.مقدار]]),"")</f>
        <v>83635681.5</v>
      </c>
      <c r="AR1451" s="288" t="str">
        <f>IFERROR(IF(Table_Merge1[[#This Row],[LME Zinc stock]]*Table_Merge1[[#This Row],[Azad.Sell]]=0,"",Table_Merge1[[#This Row],[LME Zinc stock]]*Table_Merge1[[#This Row],[Azad.Sell]]),"")</f>
        <v/>
      </c>
      <c r="AS1451" s="288" t="str">
        <f>IFERROR(IF(Table_Merge1[[#This Row],[LME Zinc 3-month]]*Table_Merge1[[#This Row],[Azad.Sell]]=0,"",Table_Merge1[[#This Row],[LME Zinc 3-month]]*Table_Merge1[[#This Row],[Azad.Sell]]),"")</f>
        <v/>
      </c>
      <c r="AT1451"/>
    </row>
    <row r="1452" spans="1:46" x14ac:dyDescent="0.25">
      <c r="A1452" s="258">
        <v>42823</v>
      </c>
      <c r="B14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1396.01.09</v>
      </c>
      <c r="C1452" s="195">
        <f t="shared" ca="1" si="58"/>
        <v>1396</v>
      </c>
      <c r="D14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52" s="195">
        <f>_xlfn.NUMBERVALUE(RIGHT(Table11[[#This Row],[تاریخ شمسی]],2))</f>
        <v>9</v>
      </c>
      <c r="F14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01-09</v>
      </c>
      <c r="G1452" s="195" t="s">
        <v>1603</v>
      </c>
      <c r="L1452" s="259">
        <v>42823</v>
      </c>
      <c r="M1452">
        <v>37300</v>
      </c>
      <c r="O1452" s="283">
        <f>IFERROR(DATE(Table7[[#This Row],[year]],MONTH(DATEVALUE(Table7[[#This Row],[month]]&amp;"1")),Table7[[#This Row],[day]]),"")</f>
        <v>42990</v>
      </c>
      <c r="P1452" s="257" t="s">
        <v>4877</v>
      </c>
      <c r="Q1452" s="257">
        <v>2017</v>
      </c>
      <c r="R1452" s="257" t="s">
        <v>3447</v>
      </c>
      <c r="S1452" s="257">
        <v>12</v>
      </c>
      <c r="T1452" s="257">
        <v>1326.25</v>
      </c>
      <c r="U1452" s="257">
        <v>2148</v>
      </c>
      <c r="V1452" s="257">
        <v>1290775</v>
      </c>
      <c r="X1452" s="260">
        <v>43068</v>
      </c>
      <c r="Y1452" t="s">
        <v>8286</v>
      </c>
      <c r="Z1452" s="260">
        <v>10</v>
      </c>
      <c r="AA1452">
        <v>1396</v>
      </c>
      <c r="AB1452" s="260" t="str">
        <f ca="1">IFERROR(IFERROR(VLOOKUP(Table_Merge1[[#This Row],[Column1]],Table11[#All],2,FALSE),LEFT(AB1453,8)&amp;IF(LEN((RIGHT(AB1453,2)+1))&lt;2,"0"&amp;(RIGHT(AB1453,2)+1),(RIGHT(AB1453,2)-1))),"")</f>
        <v>1396.09.08</v>
      </c>
      <c r="AC1452" s="259" t="str">
        <f ca="1">LEFT(Table_Merge1[[#This Row],[Column2]],4)</f>
        <v>1396</v>
      </c>
      <c r="AD1452" s="259" t="str">
        <f ca="1">RIGHT(LEFT(Table_Merge1[[#This Row],[Column2]],7),2)</f>
        <v>09</v>
      </c>
      <c r="AE1452" s="259" t="str">
        <f ca="1">RIGHT(Table_Merge1[[#This Row],[Column2]],2)</f>
        <v>08</v>
      </c>
      <c r="AF1452">
        <v>9</v>
      </c>
      <c r="AG1452">
        <v>8</v>
      </c>
      <c r="AH1452" s="260">
        <v>2017</v>
      </c>
      <c r="AI1452" t="s">
        <v>3450</v>
      </c>
      <c r="AJ1452" s="260">
        <v>29</v>
      </c>
      <c r="AK1452">
        <v>1294.8499999999999</v>
      </c>
      <c r="AL1452">
        <v>2006</v>
      </c>
      <c r="AM1452">
        <v>1097425</v>
      </c>
      <c r="AO1452">
        <v>41255</v>
      </c>
      <c r="AP1452" s="287">
        <f>IFERROR(IF(Table_Merge1[[#This Row],[LME Zinc stock]]*Table_Merge1[[#This Row],[Nima.مقدار]]=0,"",Table_Merge1[[#This Row],[LME Zinc stock]]*Table_Merge1[[#This Row],[Nima.مقدار]]),"")</f>
        <v>45274268375</v>
      </c>
      <c r="AQ1452" s="287">
        <f>IFERROR(IF(Table_Merge1[[#This Row],[LME Zinc 3-month]]*Table_Merge1[[#This Row],[Nima.مقدار]]=0,"",Table_Merge1[[#This Row],[LME Zinc 3-month]]*Table_Merge1[[#This Row],[Nima.مقدار]]),"")</f>
        <v>82757530</v>
      </c>
      <c r="AR1452" s="288" t="str">
        <f>IFERROR(IF(Table_Merge1[[#This Row],[LME Zinc stock]]*Table_Merge1[[#This Row],[Azad.Sell]]=0,"",Table_Merge1[[#This Row],[LME Zinc stock]]*Table_Merge1[[#This Row],[Azad.Sell]]),"")</f>
        <v/>
      </c>
      <c r="AS1452" s="288" t="str">
        <f>IFERROR(IF(Table_Merge1[[#This Row],[LME Zinc 3-month]]*Table_Merge1[[#This Row],[Azad.Sell]]=0,"",Table_Merge1[[#This Row],[LME Zinc 3-month]]*Table_Merge1[[#This Row],[Azad.Sell]]),"")</f>
        <v/>
      </c>
      <c r="AT1452"/>
    </row>
    <row r="1453" spans="1:46" x14ac:dyDescent="0.25">
      <c r="A1453" s="258">
        <v>42824</v>
      </c>
      <c r="B14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1396.01.10</v>
      </c>
      <c r="C1453" s="195">
        <f t="shared" ca="1" si="58"/>
        <v>1396</v>
      </c>
      <c r="D14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53" s="195">
        <f>_xlfn.NUMBERVALUE(RIGHT(Table11[[#This Row],[تاریخ شمسی]],2))</f>
        <v>10</v>
      </c>
      <c r="F14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01-10</v>
      </c>
      <c r="G1453" s="195" t="s">
        <v>1604</v>
      </c>
      <c r="L1453" s="259">
        <v>42824</v>
      </c>
      <c r="M1453">
        <v>37481</v>
      </c>
      <c r="O1453" s="284">
        <f>IFERROR(DATE(Table7[[#This Row],[year]],MONTH(DATEVALUE(Table7[[#This Row],[month]]&amp;"1")),Table7[[#This Row],[day]]),"")</f>
        <v>42989</v>
      </c>
      <c r="P1453" s="195" t="s">
        <v>4878</v>
      </c>
      <c r="Q1453" s="195">
        <v>2017</v>
      </c>
      <c r="R1453" s="195" t="s">
        <v>3447</v>
      </c>
      <c r="S1453" s="195">
        <v>11</v>
      </c>
      <c r="T1453" s="195">
        <v>1338.75</v>
      </c>
      <c r="U1453" s="195">
        <v>2160</v>
      </c>
      <c r="V1453" s="195">
        <v>1294850</v>
      </c>
      <c r="X1453" s="260">
        <v>43067</v>
      </c>
      <c r="Y1453" t="s">
        <v>8285</v>
      </c>
      <c r="Z1453" s="260">
        <v>10</v>
      </c>
      <c r="AA1453">
        <v>1396</v>
      </c>
      <c r="AB1453" s="260" t="str">
        <f ca="1">IFERROR(IFERROR(VLOOKUP(Table_Merge1[[#This Row],[Column1]],Table11[#All],2,FALSE),LEFT(AB1454,8)&amp;IF(LEN((RIGHT(AB1454,2)+1))&lt;2,"0"&amp;(RIGHT(AB1454,2)+1),(RIGHT(AB1454,2)-1))),"")</f>
        <v>1396.09.07</v>
      </c>
      <c r="AC1453" s="259" t="str">
        <f ca="1">LEFT(Table_Merge1[[#This Row],[Column2]],4)</f>
        <v>1396</v>
      </c>
      <c r="AD1453" s="259" t="str">
        <f ca="1">RIGHT(LEFT(Table_Merge1[[#This Row],[Column2]],7),2)</f>
        <v>09</v>
      </c>
      <c r="AE1453" s="259" t="str">
        <f ca="1">RIGHT(Table_Merge1[[#This Row],[Column2]],2)</f>
        <v>07</v>
      </c>
      <c r="AF1453">
        <v>9</v>
      </c>
      <c r="AG1453">
        <v>7</v>
      </c>
      <c r="AH1453" s="260">
        <v>2017</v>
      </c>
      <c r="AI1453" t="s">
        <v>3450</v>
      </c>
      <c r="AJ1453" s="260">
        <v>28</v>
      </c>
      <c r="AK1453">
        <v>1293.9000000000001</v>
      </c>
      <c r="AL1453">
        <v>2012</v>
      </c>
      <c r="AM1453">
        <v>1094525</v>
      </c>
      <c r="AO1453">
        <v>41014</v>
      </c>
      <c r="AP1453" s="287">
        <f>IFERROR(IF(Table_Merge1[[#This Row],[LME Zinc stock]]*Table_Merge1[[#This Row],[Nima.مقدار]]=0,"",Table_Merge1[[#This Row],[LME Zinc stock]]*Table_Merge1[[#This Row],[Nima.مقدار]]),"")</f>
        <v>44890848350</v>
      </c>
      <c r="AQ1453" s="287">
        <f>IFERROR(IF(Table_Merge1[[#This Row],[LME Zinc 3-month]]*Table_Merge1[[#This Row],[Nima.مقدار]]=0,"",Table_Merge1[[#This Row],[LME Zinc 3-month]]*Table_Merge1[[#This Row],[Nima.مقدار]]),"")</f>
        <v>82520168</v>
      </c>
      <c r="AR1453" s="288" t="str">
        <f>IFERROR(IF(Table_Merge1[[#This Row],[LME Zinc stock]]*Table_Merge1[[#This Row],[Azad.Sell]]=0,"",Table_Merge1[[#This Row],[LME Zinc stock]]*Table_Merge1[[#This Row],[Azad.Sell]]),"")</f>
        <v/>
      </c>
      <c r="AS1453" s="288" t="str">
        <f>IFERROR(IF(Table_Merge1[[#This Row],[LME Zinc 3-month]]*Table_Merge1[[#This Row],[Azad.Sell]]=0,"",Table_Merge1[[#This Row],[LME Zinc 3-month]]*Table_Merge1[[#This Row],[Azad.Sell]]),"")</f>
        <v/>
      </c>
      <c r="AT1453"/>
    </row>
    <row r="1454" spans="1:46" x14ac:dyDescent="0.25">
      <c r="A1454" s="258">
        <v>42828</v>
      </c>
      <c r="B14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1396.01.14</v>
      </c>
      <c r="C1454" s="195">
        <f t="shared" ca="1" si="58"/>
        <v>1396</v>
      </c>
      <c r="D14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54" s="195">
        <f>_xlfn.NUMBERVALUE(RIGHT(Table11[[#This Row],[تاریخ شمسی]],2))</f>
        <v>14</v>
      </c>
      <c r="F14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01-14</v>
      </c>
      <c r="G1454" s="195" t="s">
        <v>1605</v>
      </c>
      <c r="L1454" s="259">
        <v>42828</v>
      </c>
      <c r="M1454">
        <v>37555</v>
      </c>
      <c r="O1454" s="283">
        <f>IFERROR(DATE(Table7[[#This Row],[year]],MONTH(DATEVALUE(Table7[[#This Row],[month]]&amp;"1")),Table7[[#This Row],[day]]),"")</f>
        <v>42986</v>
      </c>
      <c r="P1454" s="257" t="s">
        <v>4879</v>
      </c>
      <c r="Q1454" s="257">
        <v>2017</v>
      </c>
      <c r="R1454" s="257" t="s">
        <v>3447</v>
      </c>
      <c r="S1454" s="257">
        <v>8</v>
      </c>
      <c r="T1454" s="257">
        <v>1350.9</v>
      </c>
      <c r="U1454" s="257">
        <v>2174.5</v>
      </c>
      <c r="V1454" s="257">
        <v>1300200</v>
      </c>
      <c r="X1454" s="260">
        <v>43066</v>
      </c>
      <c r="Z1454" s="260">
        <v>10</v>
      </c>
      <c r="AB1454" s="260" t="str">
        <f ca="1">IFERROR(IFERROR(VLOOKUP(Table_Merge1[[#This Row],[Column1]],Table11[#All],2,FALSE),LEFT(AB1455,8)&amp;IF(LEN((RIGHT(AB1455,2)+1))&lt;2,"0"&amp;(RIGHT(AB1455,2)+1),(RIGHT(AB1455,2)-1))),"")</f>
        <v>1396.09.04</v>
      </c>
      <c r="AC1454" s="259" t="str">
        <f ca="1">LEFT(Table_Merge1[[#This Row],[Column2]],4)</f>
        <v>1396</v>
      </c>
      <c r="AD1454" s="259" t="str">
        <f ca="1">RIGHT(LEFT(Table_Merge1[[#This Row],[Column2]],7),2)</f>
        <v>09</v>
      </c>
      <c r="AE1454" s="259" t="str">
        <f ca="1">RIGHT(Table_Merge1[[#This Row],[Column2]],2)</f>
        <v>04</v>
      </c>
      <c r="AH1454" s="260">
        <v>2017</v>
      </c>
      <c r="AI1454" t="s">
        <v>3450</v>
      </c>
      <c r="AJ1454" s="260">
        <v>27</v>
      </c>
      <c r="AK1454">
        <v>1294.7</v>
      </c>
      <c r="AL1454">
        <v>2012</v>
      </c>
      <c r="AM1454">
        <v>1097575</v>
      </c>
      <c r="AP1454" s="287" t="str">
        <f>IFERROR(IF(Table_Merge1[[#This Row],[LME Zinc stock]]*Table_Merge1[[#This Row],[Nima.مقدار]]=0,"",Table_Merge1[[#This Row],[LME Zinc stock]]*Table_Merge1[[#This Row],[Nima.مقدار]]),"")</f>
        <v/>
      </c>
      <c r="AQ1454" s="287" t="str">
        <f>IFERROR(IF(Table_Merge1[[#This Row],[LME Zinc 3-month]]*Table_Merge1[[#This Row],[Nima.مقدار]]=0,"",Table_Merge1[[#This Row],[LME Zinc 3-month]]*Table_Merge1[[#This Row],[Nima.مقدار]]),"")</f>
        <v/>
      </c>
      <c r="AR1454" s="288" t="str">
        <f>IFERROR(IF(Table_Merge1[[#This Row],[LME Zinc stock]]*Table_Merge1[[#This Row],[Azad.Sell]]=0,"",Table_Merge1[[#This Row],[LME Zinc stock]]*Table_Merge1[[#This Row],[Azad.Sell]]),"")</f>
        <v/>
      </c>
      <c r="AS1454" s="288" t="str">
        <f>IFERROR(IF(Table_Merge1[[#This Row],[LME Zinc 3-month]]*Table_Merge1[[#This Row],[Azad.Sell]]=0,"",Table_Merge1[[#This Row],[LME Zinc 3-month]]*Table_Merge1[[#This Row],[Azad.Sell]]),"")</f>
        <v/>
      </c>
      <c r="AT1454"/>
    </row>
    <row r="1455" spans="1:46" x14ac:dyDescent="0.25">
      <c r="A1455" s="258">
        <v>42829</v>
      </c>
      <c r="B14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1396.01.15</v>
      </c>
      <c r="C1455" s="195">
        <f t="shared" ca="1" si="58"/>
        <v>1396</v>
      </c>
      <c r="D14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55" s="195">
        <f>_xlfn.NUMBERVALUE(RIGHT(Table11[[#This Row],[تاریخ شمسی]],2))</f>
        <v>15</v>
      </c>
      <c r="F14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01-15</v>
      </c>
      <c r="G1455" s="195" t="s">
        <v>1606</v>
      </c>
      <c r="L1455" s="259">
        <v>42829</v>
      </c>
      <c r="M1455">
        <v>37345</v>
      </c>
      <c r="O1455" s="284">
        <f>IFERROR(DATE(Table7[[#This Row],[year]],MONTH(DATEVALUE(Table7[[#This Row],[month]]&amp;"1")),Table7[[#This Row],[day]]),"")</f>
        <v>42985</v>
      </c>
      <c r="P1455" s="195" t="s">
        <v>4880</v>
      </c>
      <c r="Q1455" s="195">
        <v>2017</v>
      </c>
      <c r="R1455" s="195" t="s">
        <v>3447</v>
      </c>
      <c r="S1455" s="195">
        <v>7</v>
      </c>
      <c r="T1455" s="195">
        <v>1340.45</v>
      </c>
      <c r="U1455" s="195">
        <v>2191</v>
      </c>
      <c r="V1455" s="195">
        <v>1303925</v>
      </c>
      <c r="X1455" s="260">
        <v>43063</v>
      </c>
      <c r="Z1455" s="260">
        <v>10</v>
      </c>
      <c r="AB1455" s="260" t="str">
        <f ca="1">IFERROR(IFERROR(VLOOKUP(Table_Merge1[[#This Row],[Column1]],Table11[#All],2,FALSE),LEFT(AB1456,8)&amp;IF(LEN((RIGHT(AB1456,2)+1))&lt;2,"0"&amp;(RIGHT(AB1456,2)+1),(RIGHT(AB1456,2)-1))),"")</f>
        <v>1396.09.03</v>
      </c>
      <c r="AC1455" s="259" t="str">
        <f ca="1">LEFT(Table_Merge1[[#This Row],[Column2]],4)</f>
        <v>1396</v>
      </c>
      <c r="AD1455" s="259" t="str">
        <f ca="1">RIGHT(LEFT(Table_Merge1[[#This Row],[Column2]],7),2)</f>
        <v>09</v>
      </c>
      <c r="AE1455" s="259" t="str">
        <f ca="1">RIGHT(Table_Merge1[[#This Row],[Column2]],2)</f>
        <v>03</v>
      </c>
      <c r="AH1455" s="260">
        <v>2017</v>
      </c>
      <c r="AI1455" t="s">
        <v>3450</v>
      </c>
      <c r="AJ1455" s="260">
        <v>24</v>
      </c>
      <c r="AK1455">
        <v>1289.1500000000001</v>
      </c>
      <c r="AL1455">
        <v>2043</v>
      </c>
      <c r="AM1455">
        <v>1098550</v>
      </c>
      <c r="AP1455" s="287" t="str">
        <f>IFERROR(IF(Table_Merge1[[#This Row],[LME Zinc stock]]*Table_Merge1[[#This Row],[Nima.مقدار]]=0,"",Table_Merge1[[#This Row],[LME Zinc stock]]*Table_Merge1[[#This Row],[Nima.مقدار]]),"")</f>
        <v/>
      </c>
      <c r="AQ1455" s="287" t="str">
        <f>IFERROR(IF(Table_Merge1[[#This Row],[LME Zinc 3-month]]*Table_Merge1[[#This Row],[Nima.مقدار]]=0,"",Table_Merge1[[#This Row],[LME Zinc 3-month]]*Table_Merge1[[#This Row],[Nima.مقدار]]),"")</f>
        <v/>
      </c>
      <c r="AR1455" s="288" t="str">
        <f>IFERROR(IF(Table_Merge1[[#This Row],[LME Zinc stock]]*Table_Merge1[[#This Row],[Azad.Sell]]=0,"",Table_Merge1[[#This Row],[LME Zinc stock]]*Table_Merge1[[#This Row],[Azad.Sell]]),"")</f>
        <v/>
      </c>
      <c r="AS1455" s="288" t="str">
        <f>IFERROR(IF(Table_Merge1[[#This Row],[LME Zinc 3-month]]*Table_Merge1[[#This Row],[Azad.Sell]]=0,"",Table_Merge1[[#This Row],[LME Zinc 3-month]]*Table_Merge1[[#This Row],[Azad.Sell]]),"")</f>
        <v/>
      </c>
      <c r="AT1455"/>
    </row>
    <row r="1456" spans="1:46" x14ac:dyDescent="0.25">
      <c r="A1456" s="258">
        <v>42830</v>
      </c>
      <c r="B14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1396.01.16</v>
      </c>
      <c r="C1456" s="195">
        <f t="shared" ca="1" si="58"/>
        <v>1396</v>
      </c>
      <c r="D14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56" s="195">
        <f>_xlfn.NUMBERVALUE(RIGHT(Table11[[#This Row],[تاریخ شمسی]],2))</f>
        <v>16</v>
      </c>
      <c r="F14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01-16</v>
      </c>
      <c r="G1456" s="195" t="s">
        <v>1607</v>
      </c>
      <c r="L1456" s="259">
        <v>42830</v>
      </c>
      <c r="M1456">
        <v>37639</v>
      </c>
      <c r="O1456" s="283">
        <f>IFERROR(DATE(Table7[[#This Row],[year]],MONTH(DATEVALUE(Table7[[#This Row],[month]]&amp;"1")),Table7[[#This Row],[day]]),"")</f>
        <v>42984</v>
      </c>
      <c r="P1456" s="257" t="s">
        <v>4881</v>
      </c>
      <c r="Q1456" s="257">
        <v>2017</v>
      </c>
      <c r="R1456" s="257" t="s">
        <v>3447</v>
      </c>
      <c r="S1456" s="257">
        <v>6</v>
      </c>
      <c r="T1456" s="257">
        <v>1340.15</v>
      </c>
      <c r="U1456" s="257">
        <v>2132</v>
      </c>
      <c r="V1456" s="257">
        <v>1306650</v>
      </c>
      <c r="X1456" s="260">
        <v>43062</v>
      </c>
      <c r="Y1456" t="s">
        <v>8284</v>
      </c>
      <c r="Z1456" s="260">
        <v>10</v>
      </c>
      <c r="AA1456">
        <v>1396</v>
      </c>
      <c r="AB1456" s="260" t="str">
        <f ca="1">IFERROR(IFERROR(VLOOKUP(Table_Merge1[[#This Row],[Column1]],Table11[#All],2,FALSE),LEFT(AB1457,8)&amp;IF(LEN((RIGHT(AB1457,2)+1))&lt;2,"0"&amp;(RIGHT(AB1457,2)+1),(RIGHT(AB1457,2)-1))),"")</f>
        <v>1396.09.02</v>
      </c>
      <c r="AC1456" s="259" t="str">
        <f ca="1">LEFT(Table_Merge1[[#This Row],[Column2]],4)</f>
        <v>1396</v>
      </c>
      <c r="AD1456" s="259" t="str">
        <f ca="1">RIGHT(LEFT(Table_Merge1[[#This Row],[Column2]],7),2)</f>
        <v>09</v>
      </c>
      <c r="AE1456" s="259" t="str">
        <f ca="1">RIGHT(Table_Merge1[[#This Row],[Column2]],2)</f>
        <v>02</v>
      </c>
      <c r="AF1456">
        <v>9</v>
      </c>
      <c r="AG1456">
        <v>2</v>
      </c>
      <c r="AH1456" s="260">
        <v>2017</v>
      </c>
      <c r="AI1456" t="s">
        <v>3450</v>
      </c>
      <c r="AJ1456" s="260">
        <v>23</v>
      </c>
      <c r="AK1456">
        <v>1290.1500000000001</v>
      </c>
      <c r="AL1456">
        <v>2067.5</v>
      </c>
      <c r="AM1456">
        <v>1101950</v>
      </c>
      <c r="AO1456">
        <v>41128</v>
      </c>
      <c r="AP1456" s="287">
        <f>IFERROR(IF(Table_Merge1[[#This Row],[LME Zinc stock]]*Table_Merge1[[#This Row],[Nima.مقدار]]=0,"",Table_Merge1[[#This Row],[LME Zinc stock]]*Table_Merge1[[#This Row],[Nima.مقدار]]),"")</f>
        <v>45320999600</v>
      </c>
      <c r="AQ1456" s="287">
        <f>IFERROR(IF(Table_Merge1[[#This Row],[LME Zinc 3-month]]*Table_Merge1[[#This Row],[Nima.مقدار]]=0,"",Table_Merge1[[#This Row],[LME Zinc 3-month]]*Table_Merge1[[#This Row],[Nima.مقدار]]),"")</f>
        <v>85032140</v>
      </c>
      <c r="AR1456" s="288" t="str">
        <f>IFERROR(IF(Table_Merge1[[#This Row],[LME Zinc stock]]*Table_Merge1[[#This Row],[Azad.Sell]]=0,"",Table_Merge1[[#This Row],[LME Zinc stock]]*Table_Merge1[[#This Row],[Azad.Sell]]),"")</f>
        <v/>
      </c>
      <c r="AS1456" s="288" t="str">
        <f>IFERROR(IF(Table_Merge1[[#This Row],[LME Zinc 3-month]]*Table_Merge1[[#This Row],[Azad.Sell]]=0,"",Table_Merge1[[#This Row],[LME Zinc 3-month]]*Table_Merge1[[#This Row],[Azad.Sell]]),"")</f>
        <v/>
      </c>
      <c r="AT1456"/>
    </row>
    <row r="1457" spans="1:46" x14ac:dyDescent="0.25">
      <c r="A1457" s="258">
        <v>42831</v>
      </c>
      <c r="B14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1396.01.17</v>
      </c>
      <c r="C1457" s="195">
        <f t="shared" ca="1" si="58"/>
        <v>1396</v>
      </c>
      <c r="D14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57" s="195">
        <f>_xlfn.NUMBERVALUE(RIGHT(Table11[[#This Row],[تاریخ شمسی]],2))</f>
        <v>17</v>
      </c>
      <c r="F14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01-17</v>
      </c>
      <c r="G1457" s="195" t="s">
        <v>1608</v>
      </c>
      <c r="L1457" s="259">
        <v>42831</v>
      </c>
      <c r="M1457">
        <v>37528</v>
      </c>
      <c r="O1457" s="284">
        <f>IFERROR(DATE(Table7[[#This Row],[year]],MONTH(DATEVALUE(Table7[[#This Row],[month]]&amp;"1")),Table7[[#This Row],[day]]),"")</f>
        <v>42983</v>
      </c>
      <c r="P1457" s="195" t="s">
        <v>4882</v>
      </c>
      <c r="Q1457" s="195">
        <v>2017</v>
      </c>
      <c r="R1457" s="195" t="s">
        <v>3447</v>
      </c>
      <c r="S1457" s="195">
        <v>5</v>
      </c>
      <c r="T1457" s="195">
        <v>1331.15</v>
      </c>
      <c r="U1457" s="195">
        <v>2096</v>
      </c>
      <c r="V1457" s="195">
        <v>1310800</v>
      </c>
      <c r="X1457" s="260">
        <v>43061</v>
      </c>
      <c r="Y1457" t="s">
        <v>8283</v>
      </c>
      <c r="Z1457" s="260">
        <v>10</v>
      </c>
      <c r="AA1457">
        <v>1396</v>
      </c>
      <c r="AB1457" s="260" t="str">
        <f ca="1">IFERROR(IFERROR(VLOOKUP(Table_Merge1[[#This Row],[Column1]],Table11[#All],2,FALSE),LEFT(AB1458,8)&amp;IF(LEN((RIGHT(AB1458,2)+1))&lt;2,"0"&amp;(RIGHT(AB1458,2)+1),(RIGHT(AB1458,2)-1))),"")</f>
        <v>1396.09.01</v>
      </c>
      <c r="AC1457" s="259" t="str">
        <f ca="1">LEFT(Table_Merge1[[#This Row],[Column2]],4)</f>
        <v>1396</v>
      </c>
      <c r="AD1457" s="259" t="str">
        <f ca="1">RIGHT(LEFT(Table_Merge1[[#This Row],[Column2]],7),2)</f>
        <v>09</v>
      </c>
      <c r="AE1457" s="259" t="str">
        <f ca="1">RIGHT(Table_Merge1[[#This Row],[Column2]],2)</f>
        <v>01</v>
      </c>
      <c r="AF1457">
        <v>9</v>
      </c>
      <c r="AG1457">
        <v>1</v>
      </c>
      <c r="AH1457" s="260">
        <v>2017</v>
      </c>
      <c r="AI1457" t="s">
        <v>3450</v>
      </c>
      <c r="AJ1457" s="260">
        <v>22</v>
      </c>
      <c r="AK1457">
        <v>1283.95</v>
      </c>
      <c r="AL1457">
        <v>2070.5</v>
      </c>
      <c r="AM1457">
        <v>1104550</v>
      </c>
      <c r="AO1457">
        <v>41059</v>
      </c>
      <c r="AP1457" s="287">
        <f>IFERROR(IF(Table_Merge1[[#This Row],[LME Zinc stock]]*Table_Merge1[[#This Row],[Nima.مقدار]]=0,"",Table_Merge1[[#This Row],[LME Zinc stock]]*Table_Merge1[[#This Row],[Nima.مقدار]]),"")</f>
        <v>45351718450</v>
      </c>
      <c r="AQ1457" s="287">
        <f>IFERROR(IF(Table_Merge1[[#This Row],[LME Zinc 3-month]]*Table_Merge1[[#This Row],[Nima.مقدار]]=0,"",Table_Merge1[[#This Row],[LME Zinc 3-month]]*Table_Merge1[[#This Row],[Nima.مقدار]]),"")</f>
        <v>85012659.5</v>
      </c>
      <c r="AR1457" s="288" t="str">
        <f>IFERROR(IF(Table_Merge1[[#This Row],[LME Zinc stock]]*Table_Merge1[[#This Row],[Azad.Sell]]=0,"",Table_Merge1[[#This Row],[LME Zinc stock]]*Table_Merge1[[#This Row],[Azad.Sell]]),"")</f>
        <v/>
      </c>
      <c r="AS1457" s="288" t="str">
        <f>IFERROR(IF(Table_Merge1[[#This Row],[LME Zinc 3-month]]*Table_Merge1[[#This Row],[Azad.Sell]]=0,"",Table_Merge1[[#This Row],[LME Zinc 3-month]]*Table_Merge1[[#This Row],[Azad.Sell]]),"")</f>
        <v/>
      </c>
      <c r="AT1457"/>
    </row>
    <row r="1458" spans="1:46" x14ac:dyDescent="0.25">
      <c r="A1458" s="258">
        <v>42833</v>
      </c>
      <c r="B14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1396.01.19</v>
      </c>
      <c r="C1458" s="195">
        <f t="shared" ca="1" si="58"/>
        <v>1396</v>
      </c>
      <c r="D14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58" s="195">
        <f>_xlfn.NUMBERVALUE(RIGHT(Table11[[#This Row],[تاریخ شمسی]],2))</f>
        <v>19</v>
      </c>
      <c r="F14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01-19</v>
      </c>
      <c r="G1458" s="195" t="s">
        <v>1609</v>
      </c>
      <c r="L1458" s="259">
        <v>42833</v>
      </c>
      <c r="M1458">
        <v>37584</v>
      </c>
      <c r="O1458" s="283">
        <f>IFERROR(DATE(Table7[[#This Row],[year]],MONTH(DATEVALUE(Table7[[#This Row],[month]]&amp;"1")),Table7[[#This Row],[day]]),"")</f>
        <v>42982</v>
      </c>
      <c r="P1458" s="257" t="s">
        <v>4883</v>
      </c>
      <c r="Q1458" s="257">
        <v>2017</v>
      </c>
      <c r="R1458" s="257" t="s">
        <v>3447</v>
      </c>
      <c r="S1458" s="257">
        <v>4</v>
      </c>
      <c r="T1458" s="257">
        <v>1334.6</v>
      </c>
      <c r="U1458" s="257">
        <v>2100</v>
      </c>
      <c r="V1458" s="257">
        <v>1313400</v>
      </c>
      <c r="X1458" s="260">
        <v>43060</v>
      </c>
      <c r="Y1458" t="s">
        <v>8282</v>
      </c>
      <c r="Z1458" s="260">
        <v>10</v>
      </c>
      <c r="AA1458">
        <v>1396</v>
      </c>
      <c r="AB1458" s="260" t="str">
        <f ca="1">IFERROR(IFERROR(VLOOKUP(Table_Merge1[[#This Row],[Column1]],Table11[#All],2,FALSE),LEFT(AB1459,8)&amp;IF(LEN((RIGHT(AB1459,2)+1))&lt;2,"0"&amp;(RIGHT(AB1459,2)+1),(RIGHT(AB1459,2)-1))),"")</f>
        <v>1396.08.30</v>
      </c>
      <c r="AC1458" s="259" t="str">
        <f ca="1">LEFT(Table_Merge1[[#This Row],[Column2]],4)</f>
        <v>1396</v>
      </c>
      <c r="AD1458" s="259" t="str">
        <f ca="1">RIGHT(LEFT(Table_Merge1[[#This Row],[Column2]],7),2)</f>
        <v>08</v>
      </c>
      <c r="AE1458" s="259" t="str">
        <f ca="1">RIGHT(Table_Merge1[[#This Row],[Column2]],2)</f>
        <v>30</v>
      </c>
      <c r="AF1458">
        <v>8</v>
      </c>
      <c r="AG1458">
        <v>30</v>
      </c>
      <c r="AH1458" s="260">
        <v>2017</v>
      </c>
      <c r="AI1458" t="s">
        <v>3450</v>
      </c>
      <c r="AJ1458" s="260">
        <v>21</v>
      </c>
      <c r="AK1458">
        <v>1280</v>
      </c>
      <c r="AL1458">
        <v>2062</v>
      </c>
      <c r="AM1458">
        <v>1108900</v>
      </c>
      <c r="AO1458">
        <v>40822</v>
      </c>
      <c r="AP1458" s="287">
        <f>IFERROR(IF(Table_Merge1[[#This Row],[LME Zinc stock]]*Table_Merge1[[#This Row],[Nima.مقدار]]=0,"",Table_Merge1[[#This Row],[LME Zinc stock]]*Table_Merge1[[#This Row],[Nima.مقدار]]),"")</f>
        <v>45267515800</v>
      </c>
      <c r="AQ1458" s="287">
        <f>IFERROR(IF(Table_Merge1[[#This Row],[LME Zinc 3-month]]*Table_Merge1[[#This Row],[Nima.مقدار]]=0,"",Table_Merge1[[#This Row],[LME Zinc 3-month]]*Table_Merge1[[#This Row],[Nima.مقدار]]),"")</f>
        <v>84174964</v>
      </c>
      <c r="AR1458" s="288" t="str">
        <f>IFERROR(IF(Table_Merge1[[#This Row],[LME Zinc stock]]*Table_Merge1[[#This Row],[Azad.Sell]]=0,"",Table_Merge1[[#This Row],[LME Zinc stock]]*Table_Merge1[[#This Row],[Azad.Sell]]),"")</f>
        <v/>
      </c>
      <c r="AS1458" s="288" t="str">
        <f>IFERROR(IF(Table_Merge1[[#This Row],[LME Zinc 3-month]]*Table_Merge1[[#This Row],[Azad.Sell]]=0,"",Table_Merge1[[#This Row],[LME Zinc 3-month]]*Table_Merge1[[#This Row],[Azad.Sell]]),"")</f>
        <v/>
      </c>
      <c r="AT1458"/>
    </row>
    <row r="1459" spans="1:46" x14ac:dyDescent="0.25">
      <c r="A1459" s="258">
        <v>42834</v>
      </c>
      <c r="B14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1396.01.20</v>
      </c>
      <c r="C1459" s="195">
        <f t="shared" ca="1" si="58"/>
        <v>1396</v>
      </c>
      <c r="D14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59" s="195">
        <f>_xlfn.NUMBERVALUE(RIGHT(Table11[[#This Row],[تاریخ شمسی]],2))</f>
        <v>20</v>
      </c>
      <c r="F14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01-20</v>
      </c>
      <c r="G1459" s="195" t="s">
        <v>1610</v>
      </c>
      <c r="L1459" s="259">
        <v>42834</v>
      </c>
      <c r="M1459">
        <v>37555</v>
      </c>
      <c r="O1459" s="284">
        <f>IFERROR(DATE(Table7[[#This Row],[year]],MONTH(DATEVALUE(Table7[[#This Row],[month]]&amp;"1")),Table7[[#This Row],[day]]),"")</f>
        <v>42979</v>
      </c>
      <c r="P1459" s="195" t="s">
        <v>4884</v>
      </c>
      <c r="Q1459" s="195">
        <v>2017</v>
      </c>
      <c r="R1459" s="195" t="s">
        <v>3447</v>
      </c>
      <c r="S1459" s="195">
        <v>1</v>
      </c>
      <c r="T1459" s="195">
        <v>1318.4</v>
      </c>
      <c r="U1459" s="195">
        <v>2090.5</v>
      </c>
      <c r="V1459" s="195">
        <v>1315775</v>
      </c>
      <c r="X1459" s="260">
        <v>43059</v>
      </c>
      <c r="Y1459" t="s">
        <v>8281</v>
      </c>
      <c r="Z1459" s="260">
        <v>10</v>
      </c>
      <c r="AA1459">
        <v>1396</v>
      </c>
      <c r="AB1459" s="260" t="str">
        <f ca="1">IFERROR(IFERROR(VLOOKUP(Table_Merge1[[#This Row],[Column1]],Table11[#All],2,FALSE),LEFT(AB1460,8)&amp;IF(LEN((RIGHT(AB1460,2)+1))&lt;2,"0"&amp;(RIGHT(AB1460,2)+1),(RIGHT(AB1460,2)-1))),"")</f>
        <v>1396.08.29</v>
      </c>
      <c r="AC1459" s="259" t="str">
        <f ca="1">LEFT(Table_Merge1[[#This Row],[Column2]],4)</f>
        <v>1396</v>
      </c>
      <c r="AD1459" s="259" t="str">
        <f ca="1">RIGHT(LEFT(Table_Merge1[[#This Row],[Column2]],7),2)</f>
        <v>08</v>
      </c>
      <c r="AE1459" s="259" t="str">
        <f ca="1">RIGHT(Table_Merge1[[#This Row],[Column2]],2)</f>
        <v>29</v>
      </c>
      <c r="AF1459">
        <v>8</v>
      </c>
      <c r="AG1459">
        <v>29</v>
      </c>
      <c r="AH1459" s="260">
        <v>2017</v>
      </c>
      <c r="AI1459" t="s">
        <v>3450</v>
      </c>
      <c r="AJ1459" s="260">
        <v>20</v>
      </c>
      <c r="AK1459">
        <v>1292.3499999999999</v>
      </c>
      <c r="AL1459" t="s">
        <v>3621</v>
      </c>
      <c r="AM1459" t="s">
        <v>3621</v>
      </c>
      <c r="AO1459">
        <v>40894</v>
      </c>
      <c r="AP1459" s="287" t="str">
        <f>IFERROR(IF(Table_Merge1[[#This Row],[LME Zinc stock]]*Table_Merge1[[#This Row],[Nima.مقدار]]=0,"",Table_Merge1[[#This Row],[LME Zinc stock]]*Table_Merge1[[#This Row],[Nima.مقدار]]),"")</f>
        <v/>
      </c>
      <c r="AQ1459" s="287" t="str">
        <f>IFERROR(IF(Table_Merge1[[#This Row],[LME Zinc 3-month]]*Table_Merge1[[#This Row],[Nima.مقدار]]=0,"",Table_Merge1[[#This Row],[LME Zinc 3-month]]*Table_Merge1[[#This Row],[Nima.مقدار]]),"")</f>
        <v/>
      </c>
      <c r="AR1459" s="288" t="str">
        <f>IFERROR(IF(Table_Merge1[[#This Row],[LME Zinc stock]]*Table_Merge1[[#This Row],[Azad.Sell]]=0,"",Table_Merge1[[#This Row],[LME Zinc stock]]*Table_Merge1[[#This Row],[Azad.Sell]]),"")</f>
        <v/>
      </c>
      <c r="AS1459" s="288" t="str">
        <f>IFERROR(IF(Table_Merge1[[#This Row],[LME Zinc 3-month]]*Table_Merge1[[#This Row],[Azad.Sell]]=0,"",Table_Merge1[[#This Row],[LME Zinc 3-month]]*Table_Merge1[[#This Row],[Azad.Sell]]),"")</f>
        <v/>
      </c>
      <c r="AT1459"/>
    </row>
    <row r="1460" spans="1:46" x14ac:dyDescent="0.25">
      <c r="A1460" s="258">
        <v>42835</v>
      </c>
      <c r="B14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1396.01.21</v>
      </c>
      <c r="C1460" s="195">
        <f t="shared" ca="1" si="58"/>
        <v>1396</v>
      </c>
      <c r="D14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60" s="195">
        <f>_xlfn.NUMBERVALUE(RIGHT(Table11[[#This Row],[تاریخ شمسی]],2))</f>
        <v>21</v>
      </c>
      <c r="F14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01-21</v>
      </c>
      <c r="G1460" s="195" t="s">
        <v>1611</v>
      </c>
      <c r="L1460" s="259">
        <v>42835</v>
      </c>
      <c r="M1460">
        <v>37460</v>
      </c>
      <c r="O1460" s="283">
        <f>IFERROR(DATE(Table7[[#This Row],[year]],MONTH(DATEVALUE(Table7[[#This Row],[month]]&amp;"1")),Table7[[#This Row],[day]]),"")</f>
        <v>42978</v>
      </c>
      <c r="P1460" s="257" t="s">
        <v>4885</v>
      </c>
      <c r="Q1460" s="257">
        <v>2017</v>
      </c>
      <c r="R1460" s="257" t="s">
        <v>3445</v>
      </c>
      <c r="S1460" s="257">
        <v>31</v>
      </c>
      <c r="T1460" s="257">
        <v>1305.8</v>
      </c>
      <c r="U1460" s="257">
        <v>2117.5</v>
      </c>
      <c r="V1460" s="257">
        <v>1318950</v>
      </c>
      <c r="X1460" s="260">
        <v>43056</v>
      </c>
      <c r="Z1460" s="260">
        <v>10</v>
      </c>
      <c r="AB1460" s="260" t="str">
        <f ca="1">IFERROR(IFERROR(VLOOKUP(Table_Merge1[[#This Row],[Column1]],Table11[#All],2,FALSE),LEFT(AB1461,8)&amp;IF(LEN((RIGHT(AB1461,2)+1))&lt;2,"0"&amp;(RIGHT(AB1461,2)+1),(RIGHT(AB1461,2)-1))),"")</f>
        <v>1396.08.24</v>
      </c>
      <c r="AC1460" s="259" t="str">
        <f ca="1">LEFT(Table_Merge1[[#This Row],[Column2]],4)</f>
        <v>1396</v>
      </c>
      <c r="AD1460" s="259" t="str">
        <f ca="1">RIGHT(LEFT(Table_Merge1[[#This Row],[Column2]],7),2)</f>
        <v>08</v>
      </c>
      <c r="AE1460" s="259" t="str">
        <f ca="1">RIGHT(Table_Merge1[[#This Row],[Column2]],2)</f>
        <v>24</v>
      </c>
      <c r="AH1460" s="260">
        <v>2017</v>
      </c>
      <c r="AI1460" t="s">
        <v>3450</v>
      </c>
      <c r="AJ1460" s="260">
        <v>17</v>
      </c>
      <c r="AK1460">
        <v>1283.8499999999999</v>
      </c>
      <c r="AL1460">
        <v>2052</v>
      </c>
      <c r="AM1460">
        <v>1112025</v>
      </c>
      <c r="AP1460" s="287" t="str">
        <f>IFERROR(IF(Table_Merge1[[#This Row],[LME Zinc stock]]*Table_Merge1[[#This Row],[Nima.مقدار]]=0,"",Table_Merge1[[#This Row],[LME Zinc stock]]*Table_Merge1[[#This Row],[Nima.مقدار]]),"")</f>
        <v/>
      </c>
      <c r="AQ1460" s="287" t="str">
        <f>IFERROR(IF(Table_Merge1[[#This Row],[LME Zinc 3-month]]*Table_Merge1[[#This Row],[Nima.مقدار]]=0,"",Table_Merge1[[#This Row],[LME Zinc 3-month]]*Table_Merge1[[#This Row],[Nima.مقدار]]),"")</f>
        <v/>
      </c>
      <c r="AR1460" s="288" t="str">
        <f>IFERROR(IF(Table_Merge1[[#This Row],[LME Zinc stock]]*Table_Merge1[[#This Row],[Azad.Sell]]=0,"",Table_Merge1[[#This Row],[LME Zinc stock]]*Table_Merge1[[#This Row],[Azad.Sell]]),"")</f>
        <v/>
      </c>
      <c r="AS1460" s="288" t="str">
        <f>IFERROR(IF(Table_Merge1[[#This Row],[LME Zinc 3-month]]*Table_Merge1[[#This Row],[Azad.Sell]]=0,"",Table_Merge1[[#This Row],[LME Zinc 3-month]]*Table_Merge1[[#This Row],[Azad.Sell]]),"")</f>
        <v/>
      </c>
      <c r="AT1460"/>
    </row>
    <row r="1461" spans="1:46" x14ac:dyDescent="0.25">
      <c r="A1461" s="258">
        <v>42837</v>
      </c>
      <c r="B14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1396.01.23</v>
      </c>
      <c r="C1461" s="195">
        <f t="shared" ca="1" si="58"/>
        <v>1396</v>
      </c>
      <c r="D14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61" s="195">
        <f>_xlfn.NUMBERVALUE(RIGHT(Table11[[#This Row],[تاریخ شمسی]],2))</f>
        <v>23</v>
      </c>
      <c r="F14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01-23</v>
      </c>
      <c r="G1461" s="195" t="s">
        <v>1612</v>
      </c>
      <c r="L1461" s="259">
        <v>42837</v>
      </c>
      <c r="M1461">
        <v>37416</v>
      </c>
      <c r="O1461" s="284">
        <f>IFERROR(DATE(Table7[[#This Row],[year]],MONTH(DATEVALUE(Table7[[#This Row],[month]]&amp;"1")),Table7[[#This Row],[day]]),"")</f>
        <v>42977</v>
      </c>
      <c r="P1461" s="195" t="s">
        <v>4886</v>
      </c>
      <c r="Q1461" s="195">
        <v>2017</v>
      </c>
      <c r="R1461" s="195" t="s">
        <v>3445</v>
      </c>
      <c r="S1461" s="195">
        <v>30</v>
      </c>
      <c r="T1461" s="195">
        <v>1310.5999999999999</v>
      </c>
      <c r="U1461" s="195">
        <v>2129</v>
      </c>
      <c r="V1461" s="195">
        <v>1320050</v>
      </c>
      <c r="X1461" s="260">
        <v>43055</v>
      </c>
      <c r="Y1461" t="s">
        <v>8280</v>
      </c>
      <c r="Z1461" s="260">
        <v>10</v>
      </c>
      <c r="AA1461">
        <v>1396</v>
      </c>
      <c r="AB1461" s="260" t="str">
        <f ca="1">IFERROR(IFERROR(VLOOKUP(Table_Merge1[[#This Row],[Column1]],Table11[#All],2,FALSE),LEFT(AB1462,8)&amp;IF(LEN((RIGHT(AB1462,2)+1))&lt;2,"0"&amp;(RIGHT(AB1462,2)+1),(RIGHT(AB1462,2)-1))),"")</f>
        <v>1396.08.25</v>
      </c>
      <c r="AC1461" s="259" t="str">
        <f ca="1">LEFT(Table_Merge1[[#This Row],[Column2]],4)</f>
        <v>1396</v>
      </c>
      <c r="AD1461" s="259" t="str">
        <f ca="1">RIGHT(LEFT(Table_Merge1[[#This Row],[Column2]],7),2)</f>
        <v>08</v>
      </c>
      <c r="AE1461" s="259" t="str">
        <f ca="1">RIGHT(Table_Merge1[[#This Row],[Column2]],2)</f>
        <v>25</v>
      </c>
      <c r="AF1461">
        <v>8</v>
      </c>
      <c r="AG1461">
        <v>25</v>
      </c>
      <c r="AH1461" s="260">
        <v>2017</v>
      </c>
      <c r="AI1461" t="s">
        <v>3450</v>
      </c>
      <c r="AJ1461" s="260">
        <v>16</v>
      </c>
      <c r="AK1461">
        <v>1277.7</v>
      </c>
      <c r="AL1461">
        <v>2075.5</v>
      </c>
      <c r="AM1461">
        <v>1113750</v>
      </c>
      <c r="AO1461">
        <v>40824</v>
      </c>
      <c r="AP1461" s="287">
        <f>IFERROR(IF(Table_Merge1[[#This Row],[LME Zinc stock]]*Table_Merge1[[#This Row],[Nima.مقدار]]=0,"",Table_Merge1[[#This Row],[LME Zinc stock]]*Table_Merge1[[#This Row],[Nima.مقدار]]),"")</f>
        <v>45467730000</v>
      </c>
      <c r="AQ1461" s="287">
        <f>IFERROR(IF(Table_Merge1[[#This Row],[LME Zinc 3-month]]*Table_Merge1[[#This Row],[Nima.مقدار]]=0,"",Table_Merge1[[#This Row],[LME Zinc 3-month]]*Table_Merge1[[#This Row],[Nima.مقدار]]),"")</f>
        <v>84730212</v>
      </c>
      <c r="AR1461" s="288" t="str">
        <f>IFERROR(IF(Table_Merge1[[#This Row],[LME Zinc stock]]*Table_Merge1[[#This Row],[Azad.Sell]]=0,"",Table_Merge1[[#This Row],[LME Zinc stock]]*Table_Merge1[[#This Row],[Azad.Sell]]),"")</f>
        <v/>
      </c>
      <c r="AS1461" s="288" t="str">
        <f>IFERROR(IF(Table_Merge1[[#This Row],[LME Zinc 3-month]]*Table_Merge1[[#This Row],[Azad.Sell]]=0,"",Table_Merge1[[#This Row],[LME Zinc 3-month]]*Table_Merge1[[#This Row],[Azad.Sell]]),"")</f>
        <v/>
      </c>
      <c r="AT1461"/>
    </row>
    <row r="1462" spans="1:46" x14ac:dyDescent="0.25">
      <c r="A1462" s="258">
        <v>42838</v>
      </c>
      <c r="B14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1396.01.24</v>
      </c>
      <c r="C1462" s="195">
        <f t="shared" ca="1" si="58"/>
        <v>1396</v>
      </c>
      <c r="D14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62" s="195">
        <f>_xlfn.NUMBERVALUE(RIGHT(Table11[[#This Row],[تاریخ شمسی]],2))</f>
        <v>24</v>
      </c>
      <c r="F14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01-24</v>
      </c>
      <c r="G1462" s="195" t="s">
        <v>1613</v>
      </c>
      <c r="L1462" s="259">
        <v>42838</v>
      </c>
      <c r="M1462">
        <v>37541</v>
      </c>
      <c r="O1462" s="283">
        <f>IFERROR(DATE(Table7[[#This Row],[year]],MONTH(DATEVALUE(Table7[[#This Row],[month]]&amp;"1")),Table7[[#This Row],[day]]),"")</f>
        <v>42976</v>
      </c>
      <c r="P1462" s="257" t="s">
        <v>4887</v>
      </c>
      <c r="Q1462" s="257">
        <v>2017</v>
      </c>
      <c r="R1462" s="257" t="s">
        <v>3445</v>
      </c>
      <c r="S1462" s="257">
        <v>29</v>
      </c>
      <c r="T1462" s="257">
        <v>1323.4</v>
      </c>
      <c r="U1462" s="257">
        <v>2096</v>
      </c>
      <c r="V1462" s="257">
        <v>1321500</v>
      </c>
      <c r="X1462" s="260">
        <v>43054</v>
      </c>
      <c r="Y1462" t="s">
        <v>8279</v>
      </c>
      <c r="Z1462" s="260">
        <v>10</v>
      </c>
      <c r="AA1462">
        <v>1396</v>
      </c>
      <c r="AB1462" s="260" t="str">
        <f ca="1">IFERROR(IFERROR(VLOOKUP(Table_Merge1[[#This Row],[Column1]],Table11[#All],2,FALSE),LEFT(AB1463,8)&amp;IF(LEN((RIGHT(AB1463,2)+1))&lt;2,"0"&amp;(RIGHT(AB1463,2)+1),(RIGHT(AB1463,2)-1))),"")</f>
        <v>1396.08.24</v>
      </c>
      <c r="AC1462" s="259" t="str">
        <f ca="1">LEFT(Table_Merge1[[#This Row],[Column2]],4)</f>
        <v>1396</v>
      </c>
      <c r="AD1462" s="259" t="str">
        <f ca="1">RIGHT(LEFT(Table_Merge1[[#This Row],[Column2]],7),2)</f>
        <v>08</v>
      </c>
      <c r="AE1462" s="259" t="str">
        <f ca="1">RIGHT(Table_Merge1[[#This Row],[Column2]],2)</f>
        <v>24</v>
      </c>
      <c r="AF1462">
        <v>8</v>
      </c>
      <c r="AG1462">
        <v>24</v>
      </c>
      <c r="AH1462" s="260">
        <v>2017</v>
      </c>
      <c r="AI1462" t="s">
        <v>3450</v>
      </c>
      <c r="AJ1462" s="260">
        <v>15</v>
      </c>
      <c r="AK1462">
        <v>1285.7</v>
      </c>
      <c r="AL1462">
        <v>2113.5</v>
      </c>
      <c r="AM1462">
        <v>1117725</v>
      </c>
      <c r="AO1462">
        <v>40796</v>
      </c>
      <c r="AP1462" s="287">
        <f>IFERROR(IF(Table_Merge1[[#This Row],[LME Zinc stock]]*Table_Merge1[[#This Row],[Nima.مقدار]]=0,"",Table_Merge1[[#This Row],[LME Zinc stock]]*Table_Merge1[[#This Row],[Nima.مقدار]]),"")</f>
        <v>45598709100</v>
      </c>
      <c r="AQ1462" s="287">
        <f>IFERROR(IF(Table_Merge1[[#This Row],[LME Zinc 3-month]]*Table_Merge1[[#This Row],[Nima.مقدار]]=0,"",Table_Merge1[[#This Row],[LME Zinc 3-month]]*Table_Merge1[[#This Row],[Nima.مقدار]]),"")</f>
        <v>86222346</v>
      </c>
      <c r="AR1462" s="288" t="str">
        <f>IFERROR(IF(Table_Merge1[[#This Row],[LME Zinc stock]]*Table_Merge1[[#This Row],[Azad.Sell]]=0,"",Table_Merge1[[#This Row],[LME Zinc stock]]*Table_Merge1[[#This Row],[Azad.Sell]]),"")</f>
        <v/>
      </c>
      <c r="AS1462" s="288" t="str">
        <f>IFERROR(IF(Table_Merge1[[#This Row],[LME Zinc 3-month]]*Table_Merge1[[#This Row],[Azad.Sell]]=0,"",Table_Merge1[[#This Row],[LME Zinc 3-month]]*Table_Merge1[[#This Row],[Azad.Sell]]),"")</f>
        <v/>
      </c>
      <c r="AT1462"/>
    </row>
    <row r="1463" spans="1:46" x14ac:dyDescent="0.25">
      <c r="A1463" s="258">
        <v>42840</v>
      </c>
      <c r="B14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1396.01.26</v>
      </c>
      <c r="C1463" s="195">
        <f t="shared" ca="1" si="58"/>
        <v>1396</v>
      </c>
      <c r="D14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63" s="195">
        <f>_xlfn.NUMBERVALUE(RIGHT(Table11[[#This Row],[تاریخ شمسی]],2))</f>
        <v>26</v>
      </c>
      <c r="F14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01-26</v>
      </c>
      <c r="G1463" s="195" t="s">
        <v>1614</v>
      </c>
      <c r="L1463" s="259">
        <v>42840</v>
      </c>
      <c r="M1463">
        <v>37446</v>
      </c>
      <c r="O1463" s="284">
        <f>IFERROR(DATE(Table7[[#This Row],[year]],MONTH(DATEVALUE(Table7[[#This Row],[month]]&amp;"1")),Table7[[#This Row],[day]]),"")</f>
        <v>42972</v>
      </c>
      <c r="P1463" s="195" t="s">
        <v>4888</v>
      </c>
      <c r="Q1463" s="195">
        <v>2017</v>
      </c>
      <c r="R1463" s="195" t="s">
        <v>3445</v>
      </c>
      <c r="S1463" s="195">
        <v>25</v>
      </c>
      <c r="T1463" s="195">
        <v>1287.05</v>
      </c>
      <c r="U1463" s="195">
        <v>2096.5</v>
      </c>
      <c r="V1463" s="195">
        <v>1321375</v>
      </c>
      <c r="X1463" s="260">
        <v>43053</v>
      </c>
      <c r="Y1463" t="s">
        <v>8278</v>
      </c>
      <c r="Z1463" s="260">
        <v>11</v>
      </c>
      <c r="AA1463">
        <v>1396</v>
      </c>
      <c r="AB1463" s="260" t="str">
        <f ca="1">IFERROR(IFERROR(VLOOKUP(Table_Merge1[[#This Row],[Column1]],Table11[#All],2,FALSE),LEFT(AB1464,8)&amp;IF(LEN((RIGHT(AB1464,2)+1))&lt;2,"0"&amp;(RIGHT(AB1464,2)+1),(RIGHT(AB1464,2)-1))),"")</f>
        <v>1396.08.23</v>
      </c>
      <c r="AC1463" s="259" t="str">
        <f ca="1">LEFT(Table_Merge1[[#This Row],[Column2]],4)</f>
        <v>1396</v>
      </c>
      <c r="AD1463" s="259" t="str">
        <f ca="1">RIGHT(LEFT(Table_Merge1[[#This Row],[Column2]],7),2)</f>
        <v>08</v>
      </c>
      <c r="AE1463" s="259" t="str">
        <f ca="1">RIGHT(Table_Merge1[[#This Row],[Column2]],2)</f>
        <v>23</v>
      </c>
      <c r="AF1463">
        <v>8</v>
      </c>
      <c r="AG1463">
        <v>23</v>
      </c>
      <c r="AH1463" s="260">
        <v>2017</v>
      </c>
      <c r="AI1463" t="s">
        <v>3450</v>
      </c>
      <c r="AJ1463" s="260">
        <v>14</v>
      </c>
      <c r="AK1463">
        <v>1273.7</v>
      </c>
      <c r="AL1463">
        <v>2124</v>
      </c>
      <c r="AM1463">
        <v>1122700</v>
      </c>
      <c r="AO1463">
        <v>41076</v>
      </c>
      <c r="AP1463" s="287">
        <f>IFERROR(IF(Table_Merge1[[#This Row],[LME Zinc stock]]*Table_Merge1[[#This Row],[Nima.مقدار]]=0,"",Table_Merge1[[#This Row],[LME Zinc stock]]*Table_Merge1[[#This Row],[Nima.مقدار]]),"")</f>
        <v>46116025200</v>
      </c>
      <c r="AQ1463" s="287">
        <f>IFERROR(IF(Table_Merge1[[#This Row],[LME Zinc 3-month]]*Table_Merge1[[#This Row],[Nima.مقدار]]=0,"",Table_Merge1[[#This Row],[LME Zinc 3-month]]*Table_Merge1[[#This Row],[Nima.مقدار]]),"")</f>
        <v>87245424</v>
      </c>
      <c r="AR1463" s="288" t="str">
        <f>IFERROR(IF(Table_Merge1[[#This Row],[LME Zinc stock]]*Table_Merge1[[#This Row],[Azad.Sell]]=0,"",Table_Merge1[[#This Row],[LME Zinc stock]]*Table_Merge1[[#This Row],[Azad.Sell]]),"")</f>
        <v/>
      </c>
      <c r="AS1463" s="288" t="str">
        <f>IFERROR(IF(Table_Merge1[[#This Row],[LME Zinc 3-month]]*Table_Merge1[[#This Row],[Azad.Sell]]=0,"",Table_Merge1[[#This Row],[LME Zinc 3-month]]*Table_Merge1[[#This Row],[Azad.Sell]]),"")</f>
        <v/>
      </c>
      <c r="AT1463"/>
    </row>
    <row r="1464" spans="1:46" x14ac:dyDescent="0.25">
      <c r="A1464" s="258">
        <v>42841</v>
      </c>
      <c r="B14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1396.01.27</v>
      </c>
      <c r="C1464" s="195">
        <f t="shared" ca="1" si="58"/>
        <v>1396</v>
      </c>
      <c r="D14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64" s="195">
        <f>_xlfn.NUMBERVALUE(RIGHT(Table11[[#This Row],[تاریخ شمسی]],2))</f>
        <v>27</v>
      </c>
      <c r="F14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01-27</v>
      </c>
      <c r="G1464" s="195" t="s">
        <v>1615</v>
      </c>
      <c r="L1464" s="259">
        <v>42841</v>
      </c>
      <c r="M1464">
        <v>37446</v>
      </c>
      <c r="O1464" s="283">
        <f>IFERROR(DATE(Table7[[#This Row],[year]],MONTH(DATEVALUE(Table7[[#This Row],[month]]&amp;"1")),Table7[[#This Row],[day]]),"")</f>
        <v>42971</v>
      </c>
      <c r="P1464" s="257" t="s">
        <v>4889</v>
      </c>
      <c r="Q1464" s="257">
        <v>2017</v>
      </c>
      <c r="R1464" s="257" t="s">
        <v>3445</v>
      </c>
      <c r="S1464" s="257">
        <v>24</v>
      </c>
      <c r="T1464" s="257">
        <v>1285.9000000000001</v>
      </c>
      <c r="U1464" s="257">
        <v>2092</v>
      </c>
      <c r="V1464" s="257">
        <v>1324550</v>
      </c>
      <c r="X1464" s="260">
        <v>43052</v>
      </c>
      <c r="Y1464" t="s">
        <v>8277</v>
      </c>
      <c r="Z1464" s="260">
        <v>11</v>
      </c>
      <c r="AA1464">
        <v>1396</v>
      </c>
      <c r="AB1464" s="260" t="str">
        <f ca="1">IFERROR(IFERROR(VLOOKUP(Table_Merge1[[#This Row],[Column1]],Table11[#All],2,FALSE),LEFT(AB1465,8)&amp;IF(LEN((RIGHT(AB1465,2)+1))&lt;2,"0"&amp;(RIGHT(AB1465,2)+1),(RIGHT(AB1465,2)-1))),"")</f>
        <v>1396.08.22</v>
      </c>
      <c r="AC1464" s="259" t="str">
        <f ca="1">LEFT(Table_Merge1[[#This Row],[Column2]],4)</f>
        <v>1396</v>
      </c>
      <c r="AD1464" s="259" t="str">
        <f ca="1">RIGHT(LEFT(Table_Merge1[[#This Row],[Column2]],7),2)</f>
        <v>08</v>
      </c>
      <c r="AE1464" s="259" t="str">
        <f ca="1">RIGHT(Table_Merge1[[#This Row],[Column2]],2)</f>
        <v>22</v>
      </c>
      <c r="AF1464">
        <v>8</v>
      </c>
      <c r="AG1464">
        <v>22</v>
      </c>
      <c r="AH1464" s="260">
        <v>2017</v>
      </c>
      <c r="AI1464" t="s">
        <v>3450</v>
      </c>
      <c r="AJ1464" s="260">
        <v>13</v>
      </c>
      <c r="AK1464">
        <v>1278.4000000000001</v>
      </c>
      <c r="AL1464">
        <v>2120</v>
      </c>
      <c r="AM1464">
        <v>1124975</v>
      </c>
      <c r="AO1464">
        <v>40898</v>
      </c>
      <c r="AP1464" s="287">
        <f>IFERROR(IF(Table_Merge1[[#This Row],[LME Zinc stock]]*Table_Merge1[[#This Row],[Nima.مقدار]]=0,"",Table_Merge1[[#This Row],[LME Zinc stock]]*Table_Merge1[[#This Row],[Nima.مقدار]]),"")</f>
        <v>46009227550</v>
      </c>
      <c r="AQ1464" s="287">
        <f>IFERROR(IF(Table_Merge1[[#This Row],[LME Zinc 3-month]]*Table_Merge1[[#This Row],[Nima.مقدار]]=0,"",Table_Merge1[[#This Row],[LME Zinc 3-month]]*Table_Merge1[[#This Row],[Nima.مقدار]]),"")</f>
        <v>86703760</v>
      </c>
      <c r="AR1464" s="288" t="str">
        <f>IFERROR(IF(Table_Merge1[[#This Row],[LME Zinc stock]]*Table_Merge1[[#This Row],[Azad.Sell]]=0,"",Table_Merge1[[#This Row],[LME Zinc stock]]*Table_Merge1[[#This Row],[Azad.Sell]]),"")</f>
        <v/>
      </c>
      <c r="AS1464" s="288" t="str">
        <f>IFERROR(IF(Table_Merge1[[#This Row],[LME Zinc 3-month]]*Table_Merge1[[#This Row],[Azad.Sell]]=0,"",Table_Merge1[[#This Row],[LME Zinc 3-month]]*Table_Merge1[[#This Row],[Azad.Sell]]),"")</f>
        <v/>
      </c>
      <c r="AT1464"/>
    </row>
    <row r="1465" spans="1:46" x14ac:dyDescent="0.25">
      <c r="A1465" s="258">
        <v>42842</v>
      </c>
      <c r="B14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1396.01.28</v>
      </c>
      <c r="C1465" s="195">
        <f t="shared" ca="1" si="58"/>
        <v>1396</v>
      </c>
      <c r="D14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65" s="195">
        <f>_xlfn.NUMBERVALUE(RIGHT(Table11[[#This Row],[تاریخ شمسی]],2))</f>
        <v>28</v>
      </c>
      <c r="F14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01-28</v>
      </c>
      <c r="G1465" s="195" t="s">
        <v>1616</v>
      </c>
      <c r="L1465" s="259">
        <v>42842</v>
      </c>
      <c r="M1465">
        <v>37386</v>
      </c>
      <c r="O1465" s="284">
        <f>IFERROR(DATE(Table7[[#This Row],[year]],MONTH(DATEVALUE(Table7[[#This Row],[month]]&amp;"1")),Table7[[#This Row],[day]]),"")</f>
        <v>42970</v>
      </c>
      <c r="P1465" s="195" t="s">
        <v>4890</v>
      </c>
      <c r="Q1465" s="195">
        <v>2017</v>
      </c>
      <c r="R1465" s="195" t="s">
        <v>3445</v>
      </c>
      <c r="S1465" s="195">
        <v>23</v>
      </c>
      <c r="T1465" s="195">
        <v>1286.45</v>
      </c>
      <c r="U1465" s="195">
        <v>2106.5</v>
      </c>
      <c r="V1465" s="195">
        <v>1324475</v>
      </c>
      <c r="X1465" s="260">
        <v>43049</v>
      </c>
      <c r="Z1465" s="260">
        <v>11</v>
      </c>
      <c r="AB1465" s="260" t="str">
        <f ca="1">IFERROR(IFERROR(VLOOKUP(Table_Merge1[[#This Row],[Column1]],Table11[#All],2,FALSE),LEFT(AB1466,8)&amp;IF(LEN((RIGHT(AB1466,2)+1))&lt;2,"0"&amp;(RIGHT(AB1466,2)+1),(RIGHT(AB1466,2)-1))),"")</f>
        <v>1396.08.15</v>
      </c>
      <c r="AC1465" s="259" t="str">
        <f ca="1">LEFT(Table_Merge1[[#This Row],[Column2]],4)</f>
        <v>1396</v>
      </c>
      <c r="AD1465" s="259" t="str">
        <f ca="1">RIGHT(LEFT(Table_Merge1[[#This Row],[Column2]],7),2)</f>
        <v>08</v>
      </c>
      <c r="AE1465" s="259" t="str">
        <f ca="1">RIGHT(Table_Merge1[[#This Row],[Column2]],2)</f>
        <v>15</v>
      </c>
      <c r="AH1465" s="260">
        <v>2017</v>
      </c>
      <c r="AI1465" t="s">
        <v>3450</v>
      </c>
      <c r="AJ1465" s="260">
        <v>10</v>
      </c>
      <c r="AK1465">
        <v>1284.45</v>
      </c>
      <c r="AL1465">
        <v>2103.5</v>
      </c>
      <c r="AM1465">
        <v>1128875</v>
      </c>
      <c r="AP1465" s="287" t="str">
        <f>IFERROR(IF(Table_Merge1[[#This Row],[LME Zinc stock]]*Table_Merge1[[#This Row],[Nima.مقدار]]=0,"",Table_Merge1[[#This Row],[LME Zinc stock]]*Table_Merge1[[#This Row],[Nima.مقدار]]),"")</f>
        <v/>
      </c>
      <c r="AQ1465" s="287" t="str">
        <f>IFERROR(IF(Table_Merge1[[#This Row],[LME Zinc 3-month]]*Table_Merge1[[#This Row],[Nima.مقدار]]=0,"",Table_Merge1[[#This Row],[LME Zinc 3-month]]*Table_Merge1[[#This Row],[Nima.مقدار]]),"")</f>
        <v/>
      </c>
      <c r="AR1465" s="288" t="str">
        <f>IFERROR(IF(Table_Merge1[[#This Row],[LME Zinc stock]]*Table_Merge1[[#This Row],[Azad.Sell]]=0,"",Table_Merge1[[#This Row],[LME Zinc stock]]*Table_Merge1[[#This Row],[Azad.Sell]]),"")</f>
        <v/>
      </c>
      <c r="AS1465" s="288" t="str">
        <f>IFERROR(IF(Table_Merge1[[#This Row],[LME Zinc 3-month]]*Table_Merge1[[#This Row],[Azad.Sell]]=0,"",Table_Merge1[[#This Row],[LME Zinc 3-month]]*Table_Merge1[[#This Row],[Azad.Sell]]),"")</f>
        <v/>
      </c>
      <c r="AT1465"/>
    </row>
    <row r="1466" spans="1:46" x14ac:dyDescent="0.25">
      <c r="A1466" s="258">
        <v>42843</v>
      </c>
      <c r="B14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1396.01.29</v>
      </c>
      <c r="C1466" s="195">
        <f t="shared" ca="1" si="58"/>
        <v>1396</v>
      </c>
      <c r="D14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66" s="195">
        <f>_xlfn.NUMBERVALUE(RIGHT(Table11[[#This Row],[تاریخ شمسی]],2))</f>
        <v>29</v>
      </c>
      <c r="F14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01-29</v>
      </c>
      <c r="G1466" s="195" t="s">
        <v>1617</v>
      </c>
      <c r="L1466" s="259">
        <v>42843</v>
      </c>
      <c r="M1466">
        <v>37412</v>
      </c>
      <c r="O1466" s="283">
        <f>IFERROR(DATE(Table7[[#This Row],[year]],MONTH(DATEVALUE(Table7[[#This Row],[month]]&amp;"1")),Table7[[#This Row],[day]]),"")</f>
        <v>42969</v>
      </c>
      <c r="P1466" s="257" t="s">
        <v>4891</v>
      </c>
      <c r="Q1466" s="257">
        <v>2017</v>
      </c>
      <c r="R1466" s="257" t="s">
        <v>3445</v>
      </c>
      <c r="S1466" s="257">
        <v>22</v>
      </c>
      <c r="T1466" s="257">
        <v>1285.0999999999999</v>
      </c>
      <c r="U1466" s="257">
        <v>2120</v>
      </c>
      <c r="V1466" s="257">
        <v>1324625</v>
      </c>
      <c r="X1466" s="260">
        <v>43048</v>
      </c>
      <c r="Z1466" s="260">
        <v>11</v>
      </c>
      <c r="AB1466" s="260" t="str">
        <f ca="1">IFERROR(IFERROR(VLOOKUP(Table_Merge1[[#This Row],[Column1]],Table11[#All],2,FALSE),LEFT(AB1467,8)&amp;IF(LEN((RIGHT(AB1467,2)+1))&lt;2,"0"&amp;(RIGHT(AB1467,2)+1),(RIGHT(AB1467,2)-1))),"")</f>
        <v>1396.08.16</v>
      </c>
      <c r="AC1466" s="259" t="str">
        <f ca="1">LEFT(Table_Merge1[[#This Row],[Column2]],4)</f>
        <v>1396</v>
      </c>
      <c r="AD1466" s="259" t="str">
        <f ca="1">RIGHT(LEFT(Table_Merge1[[#This Row],[Column2]],7),2)</f>
        <v>08</v>
      </c>
      <c r="AE1466" s="259" t="str">
        <f ca="1">RIGHT(Table_Merge1[[#This Row],[Column2]],2)</f>
        <v>16</v>
      </c>
      <c r="AH1466" s="260">
        <v>2017</v>
      </c>
      <c r="AI1466" t="s">
        <v>3450</v>
      </c>
      <c r="AJ1466" s="260">
        <v>9</v>
      </c>
      <c r="AK1466">
        <v>1284</v>
      </c>
      <c r="AL1466">
        <v>2102.5</v>
      </c>
      <c r="AM1466">
        <v>1133800</v>
      </c>
      <c r="AP1466" s="287" t="str">
        <f>IFERROR(IF(Table_Merge1[[#This Row],[LME Zinc stock]]*Table_Merge1[[#This Row],[Nima.مقدار]]=0,"",Table_Merge1[[#This Row],[LME Zinc stock]]*Table_Merge1[[#This Row],[Nima.مقدار]]),"")</f>
        <v/>
      </c>
      <c r="AQ1466" s="287" t="str">
        <f>IFERROR(IF(Table_Merge1[[#This Row],[LME Zinc 3-month]]*Table_Merge1[[#This Row],[Nima.مقدار]]=0,"",Table_Merge1[[#This Row],[LME Zinc 3-month]]*Table_Merge1[[#This Row],[Nima.مقدار]]),"")</f>
        <v/>
      </c>
      <c r="AR1466" s="288" t="str">
        <f>IFERROR(IF(Table_Merge1[[#This Row],[LME Zinc stock]]*Table_Merge1[[#This Row],[Azad.Sell]]=0,"",Table_Merge1[[#This Row],[LME Zinc stock]]*Table_Merge1[[#This Row],[Azad.Sell]]),"")</f>
        <v/>
      </c>
      <c r="AS1466" s="288" t="str">
        <f>IFERROR(IF(Table_Merge1[[#This Row],[LME Zinc 3-month]]*Table_Merge1[[#This Row],[Azad.Sell]]=0,"",Table_Merge1[[#This Row],[LME Zinc 3-month]]*Table_Merge1[[#This Row],[Azad.Sell]]),"")</f>
        <v/>
      </c>
      <c r="AT1466"/>
    </row>
    <row r="1467" spans="1:46" x14ac:dyDescent="0.25">
      <c r="A1467" s="258">
        <v>42844</v>
      </c>
      <c r="B14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1396.01.30</v>
      </c>
      <c r="C1467" s="195">
        <f t="shared" ca="1" si="58"/>
        <v>1396</v>
      </c>
      <c r="D14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67" s="195">
        <f>_xlfn.NUMBERVALUE(RIGHT(Table11[[#This Row],[تاریخ شمسی]],2))</f>
        <v>30</v>
      </c>
      <c r="F14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01-30</v>
      </c>
      <c r="G1467" s="195" t="s">
        <v>1618</v>
      </c>
      <c r="L1467" s="259">
        <v>42844</v>
      </c>
      <c r="M1467">
        <v>37335</v>
      </c>
      <c r="O1467" s="284">
        <f>IFERROR(DATE(Table7[[#This Row],[year]],MONTH(DATEVALUE(Table7[[#This Row],[month]]&amp;"1")),Table7[[#This Row],[day]]),"")</f>
        <v>42968</v>
      </c>
      <c r="P1467" s="195" t="s">
        <v>4892</v>
      </c>
      <c r="Q1467" s="195">
        <v>2017</v>
      </c>
      <c r="R1467" s="195" t="s">
        <v>3445</v>
      </c>
      <c r="S1467" s="195">
        <v>21</v>
      </c>
      <c r="T1467" s="195">
        <v>1287.5999999999999</v>
      </c>
      <c r="U1467" s="195">
        <v>2134</v>
      </c>
      <c r="V1467" s="195">
        <v>1323550</v>
      </c>
      <c r="X1467" s="260">
        <v>43047</v>
      </c>
      <c r="Y1467" t="s">
        <v>8276</v>
      </c>
      <c r="Z1467" s="260">
        <v>11</v>
      </c>
      <c r="AA1467">
        <v>1396</v>
      </c>
      <c r="AB1467" s="260" t="str">
        <f ca="1">IFERROR(IFERROR(VLOOKUP(Table_Merge1[[#This Row],[Column1]],Table11[#All],2,FALSE),LEFT(AB1468,8)&amp;IF(LEN((RIGHT(AB1468,2)+1))&lt;2,"0"&amp;(RIGHT(AB1468,2)+1),(RIGHT(AB1468,2)-1))),"")</f>
        <v>1396.08.17</v>
      </c>
      <c r="AC1467" s="259" t="str">
        <f ca="1">LEFT(Table_Merge1[[#This Row],[Column2]],4)</f>
        <v>1396</v>
      </c>
      <c r="AD1467" s="259" t="str">
        <f ca="1">RIGHT(LEFT(Table_Merge1[[#This Row],[Column2]],7),2)</f>
        <v>08</v>
      </c>
      <c r="AE1467" s="259" t="str">
        <f ca="1">RIGHT(Table_Merge1[[#This Row],[Column2]],2)</f>
        <v>17</v>
      </c>
      <c r="AF1467">
        <v>8</v>
      </c>
      <c r="AG1467">
        <v>17</v>
      </c>
      <c r="AH1467" s="260">
        <v>2017</v>
      </c>
      <c r="AI1467" t="s">
        <v>3450</v>
      </c>
      <c r="AJ1467" s="260">
        <v>8</v>
      </c>
      <c r="AK1467">
        <v>1282.25</v>
      </c>
      <c r="AL1467">
        <v>2080</v>
      </c>
      <c r="AM1467">
        <v>1141700</v>
      </c>
      <c r="AO1467">
        <v>40749</v>
      </c>
      <c r="AP1467" s="287">
        <f>IFERROR(IF(Table_Merge1[[#This Row],[LME Zinc stock]]*Table_Merge1[[#This Row],[Nima.مقدار]]=0,"",Table_Merge1[[#This Row],[LME Zinc stock]]*Table_Merge1[[#This Row],[Nima.مقدار]]),"")</f>
        <v>46523133300</v>
      </c>
      <c r="AQ1467" s="287">
        <f>IFERROR(IF(Table_Merge1[[#This Row],[LME Zinc 3-month]]*Table_Merge1[[#This Row],[Nima.مقدار]]=0,"",Table_Merge1[[#This Row],[LME Zinc 3-month]]*Table_Merge1[[#This Row],[Nima.مقدار]]),"")</f>
        <v>84757920</v>
      </c>
      <c r="AR1467" s="288" t="str">
        <f>IFERROR(IF(Table_Merge1[[#This Row],[LME Zinc stock]]*Table_Merge1[[#This Row],[Azad.Sell]]=0,"",Table_Merge1[[#This Row],[LME Zinc stock]]*Table_Merge1[[#This Row],[Azad.Sell]]),"")</f>
        <v/>
      </c>
      <c r="AS1467" s="288" t="str">
        <f>IFERROR(IF(Table_Merge1[[#This Row],[LME Zinc 3-month]]*Table_Merge1[[#This Row],[Azad.Sell]]=0,"",Table_Merge1[[#This Row],[LME Zinc 3-month]]*Table_Merge1[[#This Row],[Azad.Sell]]),"")</f>
        <v/>
      </c>
      <c r="AT1467"/>
    </row>
    <row r="1468" spans="1:46" x14ac:dyDescent="0.25">
      <c r="A1468" s="258">
        <v>42845</v>
      </c>
      <c r="B14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1396.01.31</v>
      </c>
      <c r="C1468" s="195">
        <f t="shared" ca="1" si="58"/>
        <v>1396</v>
      </c>
      <c r="D14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468" s="195">
        <f>_xlfn.NUMBERVALUE(RIGHT(Table11[[#This Row],[تاریخ شمسی]],2))</f>
        <v>31</v>
      </c>
      <c r="F14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01-31</v>
      </c>
      <c r="G1468" s="195" t="s">
        <v>1619</v>
      </c>
      <c r="L1468" s="259">
        <v>42845</v>
      </c>
      <c r="M1468">
        <v>37297</v>
      </c>
      <c r="O1468" s="283">
        <f>IFERROR(DATE(Table7[[#This Row],[year]],MONTH(DATEVALUE(Table7[[#This Row],[month]]&amp;"1")),Table7[[#This Row],[day]]),"")</f>
        <v>42965</v>
      </c>
      <c r="P1468" s="257" t="s">
        <v>4893</v>
      </c>
      <c r="Q1468" s="257">
        <v>2017</v>
      </c>
      <c r="R1468" s="257" t="s">
        <v>3445</v>
      </c>
      <c r="S1468" s="257">
        <v>18</v>
      </c>
      <c r="T1468" s="257">
        <v>1295.25</v>
      </c>
      <c r="U1468" s="257" t="s">
        <v>3621</v>
      </c>
      <c r="V1468" s="257" t="s">
        <v>3621</v>
      </c>
      <c r="X1468" s="260">
        <v>43046</v>
      </c>
      <c r="Y1468" t="s">
        <v>8275</v>
      </c>
      <c r="Z1468" s="260">
        <v>11</v>
      </c>
      <c r="AA1468">
        <v>1396</v>
      </c>
      <c r="AB1468" s="260" t="str">
        <f ca="1">IFERROR(IFERROR(VLOOKUP(Table_Merge1[[#This Row],[Column1]],Table11[#All],2,FALSE),LEFT(AB1469,8)&amp;IF(LEN((RIGHT(AB1469,2)+1))&lt;2,"0"&amp;(RIGHT(AB1469,2)+1),(RIGHT(AB1469,2)-1))),"")</f>
        <v>1396.08.16</v>
      </c>
      <c r="AC1468" s="259" t="str">
        <f ca="1">LEFT(Table_Merge1[[#This Row],[Column2]],4)</f>
        <v>1396</v>
      </c>
      <c r="AD1468" s="259" t="str">
        <f ca="1">RIGHT(LEFT(Table_Merge1[[#This Row],[Column2]],7),2)</f>
        <v>08</v>
      </c>
      <c r="AE1468" s="259" t="str">
        <f ca="1">RIGHT(Table_Merge1[[#This Row],[Column2]],2)</f>
        <v>16</v>
      </c>
      <c r="AF1468">
        <v>8</v>
      </c>
      <c r="AG1468">
        <v>16</v>
      </c>
      <c r="AH1468" s="260">
        <v>2017</v>
      </c>
      <c r="AI1468" t="s">
        <v>3450</v>
      </c>
      <c r="AJ1468" s="260">
        <v>7</v>
      </c>
      <c r="AK1468">
        <v>1276.3499999999999</v>
      </c>
      <c r="AL1468">
        <v>2082</v>
      </c>
      <c r="AM1468">
        <v>1150875</v>
      </c>
      <c r="AO1468">
        <v>40617</v>
      </c>
      <c r="AP1468" s="287">
        <f>IFERROR(IF(Table_Merge1[[#This Row],[LME Zinc stock]]*Table_Merge1[[#This Row],[Nima.مقدار]]=0,"",Table_Merge1[[#This Row],[LME Zinc stock]]*Table_Merge1[[#This Row],[Nima.مقدار]]),"")</f>
        <v>46745089875</v>
      </c>
      <c r="AQ1468" s="287">
        <f>IFERROR(IF(Table_Merge1[[#This Row],[LME Zinc 3-month]]*Table_Merge1[[#This Row],[Nima.مقدار]]=0,"",Table_Merge1[[#This Row],[LME Zinc 3-month]]*Table_Merge1[[#This Row],[Nima.مقدار]]),"")</f>
        <v>84564594</v>
      </c>
      <c r="AR1468" s="288" t="str">
        <f>IFERROR(IF(Table_Merge1[[#This Row],[LME Zinc stock]]*Table_Merge1[[#This Row],[Azad.Sell]]=0,"",Table_Merge1[[#This Row],[LME Zinc stock]]*Table_Merge1[[#This Row],[Azad.Sell]]),"")</f>
        <v/>
      </c>
      <c r="AS1468" s="288" t="str">
        <f>IFERROR(IF(Table_Merge1[[#This Row],[LME Zinc 3-month]]*Table_Merge1[[#This Row],[Azad.Sell]]=0,"",Table_Merge1[[#This Row],[LME Zinc 3-month]]*Table_Merge1[[#This Row],[Azad.Sell]]),"")</f>
        <v/>
      </c>
      <c r="AT1468"/>
    </row>
    <row r="1469" spans="1:46" x14ac:dyDescent="0.25">
      <c r="A1469" s="258">
        <v>42847</v>
      </c>
      <c r="B14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1396.02.02</v>
      </c>
      <c r="C1469" s="195">
        <f t="shared" ca="1" si="58"/>
        <v>1396</v>
      </c>
      <c r="D14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69" s="195">
        <f>_xlfn.NUMBERVALUE(RIGHT(Table11[[#This Row],[تاریخ شمسی]],2))</f>
        <v>2</v>
      </c>
      <c r="F14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02-02</v>
      </c>
      <c r="G1469" s="195" t="s">
        <v>1620</v>
      </c>
      <c r="L1469" s="259">
        <v>42847</v>
      </c>
      <c r="M1469">
        <v>37327</v>
      </c>
      <c r="O1469" s="284">
        <f>IFERROR(DATE(Table7[[#This Row],[year]],MONTH(DATEVALUE(Table7[[#This Row],[month]]&amp;"1")),Table7[[#This Row],[day]]),"")</f>
        <v>42964</v>
      </c>
      <c r="P1469" s="195" t="s">
        <v>4894</v>
      </c>
      <c r="Q1469" s="195">
        <v>2017</v>
      </c>
      <c r="R1469" s="195" t="s">
        <v>3445</v>
      </c>
      <c r="S1469" s="195">
        <v>17</v>
      </c>
      <c r="T1469" s="195">
        <v>1285.9000000000001</v>
      </c>
      <c r="U1469" s="195">
        <v>2132</v>
      </c>
      <c r="V1469" s="195">
        <v>1323150</v>
      </c>
      <c r="X1469" s="260">
        <v>43045</v>
      </c>
      <c r="Y1469" t="s">
        <v>8274</v>
      </c>
      <c r="Z1469" s="260">
        <v>11</v>
      </c>
      <c r="AA1469">
        <v>1396</v>
      </c>
      <c r="AB1469" s="260" t="str">
        <f ca="1">IFERROR(IFERROR(VLOOKUP(Table_Merge1[[#This Row],[Column1]],Table11[#All],2,FALSE),LEFT(AB1470,8)&amp;IF(LEN((RIGHT(AB1470,2)+1))&lt;2,"0"&amp;(RIGHT(AB1470,2)+1),(RIGHT(AB1470,2)-1))),"")</f>
        <v>1396.08.15</v>
      </c>
      <c r="AC1469" s="259" t="str">
        <f ca="1">LEFT(Table_Merge1[[#This Row],[Column2]],4)</f>
        <v>1396</v>
      </c>
      <c r="AD1469" s="259" t="str">
        <f ca="1">RIGHT(LEFT(Table_Merge1[[#This Row],[Column2]],7),2)</f>
        <v>08</v>
      </c>
      <c r="AE1469" s="259" t="str">
        <f ca="1">RIGHT(Table_Merge1[[#This Row],[Column2]],2)</f>
        <v>15</v>
      </c>
      <c r="AF1469">
        <v>8</v>
      </c>
      <c r="AG1469">
        <v>15</v>
      </c>
      <c r="AH1469" s="260">
        <v>2017</v>
      </c>
      <c r="AI1469" t="s">
        <v>3450</v>
      </c>
      <c r="AJ1469" s="260">
        <v>6</v>
      </c>
      <c r="AK1469">
        <v>1271.5999999999999</v>
      </c>
      <c r="AL1469">
        <v>2095.5</v>
      </c>
      <c r="AM1469">
        <v>1157800</v>
      </c>
      <c r="AO1469">
        <v>40632</v>
      </c>
      <c r="AP1469" s="287">
        <f>IFERROR(IF(Table_Merge1[[#This Row],[LME Zinc stock]]*Table_Merge1[[#This Row],[Nima.مقدار]]=0,"",Table_Merge1[[#This Row],[LME Zinc stock]]*Table_Merge1[[#This Row],[Nima.مقدار]]),"")</f>
        <v>47043729600</v>
      </c>
      <c r="AQ1469" s="287">
        <f>IFERROR(IF(Table_Merge1[[#This Row],[LME Zinc 3-month]]*Table_Merge1[[#This Row],[Nima.مقدار]]=0,"",Table_Merge1[[#This Row],[LME Zinc 3-month]]*Table_Merge1[[#This Row],[Nima.مقدار]]),"")</f>
        <v>85144356</v>
      </c>
      <c r="AR1469" s="288" t="str">
        <f>IFERROR(IF(Table_Merge1[[#This Row],[LME Zinc stock]]*Table_Merge1[[#This Row],[Azad.Sell]]=0,"",Table_Merge1[[#This Row],[LME Zinc stock]]*Table_Merge1[[#This Row],[Azad.Sell]]),"")</f>
        <v/>
      </c>
      <c r="AS1469" s="288" t="str">
        <f>IFERROR(IF(Table_Merge1[[#This Row],[LME Zinc 3-month]]*Table_Merge1[[#This Row],[Azad.Sell]]=0,"",Table_Merge1[[#This Row],[LME Zinc 3-month]]*Table_Merge1[[#This Row],[Azad.Sell]]),"")</f>
        <v/>
      </c>
      <c r="AT1469"/>
    </row>
    <row r="1470" spans="1:46" x14ac:dyDescent="0.25">
      <c r="A1470" s="258">
        <v>42848</v>
      </c>
      <c r="B14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1396.02.03</v>
      </c>
      <c r="C1470" s="195">
        <f t="shared" ca="1" si="58"/>
        <v>1396</v>
      </c>
      <c r="D14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70" s="195">
        <f>_xlfn.NUMBERVALUE(RIGHT(Table11[[#This Row],[تاریخ شمسی]],2))</f>
        <v>3</v>
      </c>
      <c r="F14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02-03</v>
      </c>
      <c r="G1470" s="195" t="s">
        <v>1621</v>
      </c>
      <c r="L1470" s="259">
        <v>42848</v>
      </c>
      <c r="M1470">
        <v>37361</v>
      </c>
      <c r="O1470" s="283">
        <f>IFERROR(DATE(Table7[[#This Row],[year]],MONTH(DATEVALUE(Table7[[#This Row],[month]]&amp;"1")),Table7[[#This Row],[day]]),"")</f>
        <v>42963</v>
      </c>
      <c r="P1470" s="257" t="s">
        <v>4895</v>
      </c>
      <c r="Q1470" s="257">
        <v>2017</v>
      </c>
      <c r="R1470" s="257" t="s">
        <v>3445</v>
      </c>
      <c r="S1470" s="257">
        <v>16</v>
      </c>
      <c r="T1470" s="257">
        <v>1270.1500000000001</v>
      </c>
      <c r="U1470" s="257">
        <v>2086</v>
      </c>
      <c r="V1470" s="257">
        <v>1324325</v>
      </c>
      <c r="X1470" s="260">
        <v>43042</v>
      </c>
      <c r="Z1470" s="260">
        <v>11</v>
      </c>
      <c r="AB1470" s="260" t="str">
        <f ca="1">IFERROR(IFERROR(VLOOKUP(Table_Merge1[[#This Row],[Column1]],Table11[#All],2,FALSE),LEFT(AB1471,8)&amp;IF(LEN((RIGHT(AB1471,2)+1))&lt;2,"0"&amp;(RIGHT(AB1471,2)+1),(RIGHT(AB1471,2)-1))),"")</f>
        <v>1396.08.10</v>
      </c>
      <c r="AC1470" s="259" t="str">
        <f ca="1">LEFT(Table_Merge1[[#This Row],[Column2]],4)</f>
        <v>1396</v>
      </c>
      <c r="AD1470" s="259" t="str">
        <f ca="1">RIGHT(LEFT(Table_Merge1[[#This Row],[Column2]],7),2)</f>
        <v>08</v>
      </c>
      <c r="AE1470" s="259" t="str">
        <f ca="1">RIGHT(Table_Merge1[[#This Row],[Column2]],2)</f>
        <v>10</v>
      </c>
      <c r="AH1470" s="260">
        <v>2017</v>
      </c>
      <c r="AI1470" t="s">
        <v>3450</v>
      </c>
      <c r="AJ1470" s="260">
        <v>3</v>
      </c>
      <c r="AK1470">
        <v>1275.3</v>
      </c>
      <c r="AL1470">
        <v>2123.5</v>
      </c>
      <c r="AM1470">
        <v>1161475</v>
      </c>
      <c r="AP1470" s="287" t="str">
        <f>IFERROR(IF(Table_Merge1[[#This Row],[LME Zinc stock]]*Table_Merge1[[#This Row],[Nima.مقدار]]=0,"",Table_Merge1[[#This Row],[LME Zinc stock]]*Table_Merge1[[#This Row],[Nima.مقدار]]),"")</f>
        <v/>
      </c>
      <c r="AQ1470" s="287" t="str">
        <f>IFERROR(IF(Table_Merge1[[#This Row],[LME Zinc 3-month]]*Table_Merge1[[#This Row],[Nima.مقدار]]=0,"",Table_Merge1[[#This Row],[LME Zinc 3-month]]*Table_Merge1[[#This Row],[Nima.مقدار]]),"")</f>
        <v/>
      </c>
      <c r="AR1470" s="288" t="str">
        <f>IFERROR(IF(Table_Merge1[[#This Row],[LME Zinc stock]]*Table_Merge1[[#This Row],[Azad.Sell]]=0,"",Table_Merge1[[#This Row],[LME Zinc stock]]*Table_Merge1[[#This Row],[Azad.Sell]]),"")</f>
        <v/>
      </c>
      <c r="AS1470" s="288" t="str">
        <f>IFERROR(IF(Table_Merge1[[#This Row],[LME Zinc 3-month]]*Table_Merge1[[#This Row],[Azad.Sell]]=0,"",Table_Merge1[[#This Row],[LME Zinc 3-month]]*Table_Merge1[[#This Row],[Azad.Sell]]),"")</f>
        <v/>
      </c>
      <c r="AT1470"/>
    </row>
    <row r="1471" spans="1:46" x14ac:dyDescent="0.25">
      <c r="A1471" s="258">
        <v>42849</v>
      </c>
      <c r="B14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1396.02.04</v>
      </c>
      <c r="C1471" s="195">
        <f t="shared" ca="1" si="58"/>
        <v>1396</v>
      </c>
      <c r="D14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71" s="195">
        <f>_xlfn.NUMBERVALUE(RIGHT(Table11[[#This Row],[تاریخ شمسی]],2))</f>
        <v>4</v>
      </c>
      <c r="F14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02-04</v>
      </c>
      <c r="G1471" s="195" t="s">
        <v>1622</v>
      </c>
      <c r="L1471" s="259">
        <v>42849</v>
      </c>
      <c r="M1471">
        <v>37455</v>
      </c>
      <c r="O1471" s="284">
        <f>IFERROR(DATE(Table7[[#This Row],[year]],MONTH(DATEVALUE(Table7[[#This Row],[month]]&amp;"1")),Table7[[#This Row],[day]]),"")</f>
        <v>42962</v>
      </c>
      <c r="P1471" s="195" t="s">
        <v>4896</v>
      </c>
      <c r="Q1471" s="195">
        <v>2017</v>
      </c>
      <c r="R1471" s="195" t="s">
        <v>3445</v>
      </c>
      <c r="S1471" s="195">
        <v>15</v>
      </c>
      <c r="T1471" s="195">
        <v>1274.5999999999999</v>
      </c>
      <c r="U1471" s="195">
        <v>2104</v>
      </c>
      <c r="V1471" s="195">
        <v>1324550</v>
      </c>
      <c r="X1471" s="260">
        <v>43041</v>
      </c>
      <c r="Y1471" t="s">
        <v>8273</v>
      </c>
      <c r="Z1471" s="260">
        <v>11</v>
      </c>
      <c r="AA1471">
        <v>1396</v>
      </c>
      <c r="AB1471" s="260" t="str">
        <f ca="1">IFERROR(IFERROR(VLOOKUP(Table_Merge1[[#This Row],[Column1]],Table11[#All],2,FALSE),LEFT(AB1472,8)&amp;IF(LEN((RIGHT(AB1472,2)+1))&lt;2,"0"&amp;(RIGHT(AB1472,2)+1),(RIGHT(AB1472,2)-1))),"")</f>
        <v>1396.08.11</v>
      </c>
      <c r="AC1471" s="259" t="str">
        <f ca="1">LEFT(Table_Merge1[[#This Row],[Column2]],4)</f>
        <v>1396</v>
      </c>
      <c r="AD1471" s="259" t="str">
        <f ca="1">RIGHT(LEFT(Table_Merge1[[#This Row],[Column2]],7),2)</f>
        <v>08</v>
      </c>
      <c r="AE1471" s="259" t="str">
        <f ca="1">RIGHT(Table_Merge1[[#This Row],[Column2]],2)</f>
        <v>11</v>
      </c>
      <c r="AF1471">
        <v>8</v>
      </c>
      <c r="AG1471">
        <v>11</v>
      </c>
      <c r="AH1471" s="260">
        <v>2017</v>
      </c>
      <c r="AI1471" t="s">
        <v>3450</v>
      </c>
      <c r="AJ1471" s="260">
        <v>2</v>
      </c>
      <c r="AK1471">
        <v>1276.4000000000001</v>
      </c>
      <c r="AL1471">
        <v>2096.5</v>
      </c>
      <c r="AM1471">
        <v>1165825</v>
      </c>
      <c r="AO1471">
        <v>40302</v>
      </c>
      <c r="AP1471" s="287">
        <f>IFERROR(IF(Table_Merge1[[#This Row],[LME Zinc stock]]*Table_Merge1[[#This Row],[Nima.مقدار]]=0,"",Table_Merge1[[#This Row],[LME Zinc stock]]*Table_Merge1[[#This Row],[Nima.مقدار]]),"")</f>
        <v>46985079150</v>
      </c>
      <c r="AQ1471" s="287">
        <f>IFERROR(IF(Table_Merge1[[#This Row],[LME Zinc 3-month]]*Table_Merge1[[#This Row],[Nima.مقدار]]=0,"",Table_Merge1[[#This Row],[LME Zinc 3-month]]*Table_Merge1[[#This Row],[Nima.مقدار]]),"")</f>
        <v>84493143</v>
      </c>
      <c r="AR1471" s="288" t="str">
        <f>IFERROR(IF(Table_Merge1[[#This Row],[LME Zinc stock]]*Table_Merge1[[#This Row],[Azad.Sell]]=0,"",Table_Merge1[[#This Row],[LME Zinc stock]]*Table_Merge1[[#This Row],[Azad.Sell]]),"")</f>
        <v/>
      </c>
      <c r="AS1471" s="288" t="str">
        <f>IFERROR(IF(Table_Merge1[[#This Row],[LME Zinc 3-month]]*Table_Merge1[[#This Row],[Azad.Sell]]=0,"",Table_Merge1[[#This Row],[LME Zinc 3-month]]*Table_Merge1[[#This Row],[Azad.Sell]]),"")</f>
        <v/>
      </c>
      <c r="AT1471"/>
    </row>
    <row r="1472" spans="1:46" x14ac:dyDescent="0.25">
      <c r="A1472" s="258">
        <v>42851</v>
      </c>
      <c r="B14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1396.02.06</v>
      </c>
      <c r="C1472" s="195">
        <f t="shared" ca="1" si="58"/>
        <v>1396</v>
      </c>
      <c r="D14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72" s="195">
        <f>_xlfn.NUMBERVALUE(RIGHT(Table11[[#This Row],[تاریخ شمسی]],2))</f>
        <v>6</v>
      </c>
      <c r="F14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02-06</v>
      </c>
      <c r="G1472" s="195" t="s">
        <v>1623</v>
      </c>
      <c r="L1472" s="259">
        <v>42851</v>
      </c>
      <c r="M1472">
        <v>37437</v>
      </c>
      <c r="O1472" s="283">
        <f>IFERROR(DATE(Table7[[#This Row],[year]],MONTH(DATEVALUE(Table7[[#This Row],[month]]&amp;"1")),Table7[[#This Row],[day]]),"")</f>
        <v>42961</v>
      </c>
      <c r="P1472" s="257" t="s">
        <v>4897</v>
      </c>
      <c r="Q1472" s="257">
        <v>2017</v>
      </c>
      <c r="R1472" s="257" t="s">
        <v>3445</v>
      </c>
      <c r="S1472" s="257">
        <v>14</v>
      </c>
      <c r="T1472" s="257">
        <v>1281.0999999999999</v>
      </c>
      <c r="U1472" s="257">
        <v>2099</v>
      </c>
      <c r="V1472" s="257">
        <v>1321600</v>
      </c>
      <c r="X1472" s="260">
        <v>43040</v>
      </c>
      <c r="Y1472" t="s">
        <v>8272</v>
      </c>
      <c r="Z1472" s="260">
        <v>11</v>
      </c>
      <c r="AA1472">
        <v>1396</v>
      </c>
      <c r="AB1472" s="260" t="str">
        <f ca="1">IFERROR(IFERROR(VLOOKUP(Table_Merge1[[#This Row],[Column1]],Table11[#All],2,FALSE),LEFT(AB1473,8)&amp;IF(LEN((RIGHT(AB1473,2)+1))&lt;2,"0"&amp;(RIGHT(AB1473,2)+1),(RIGHT(AB1473,2)-1))),"")</f>
        <v>1396.08.10</v>
      </c>
      <c r="AC1472" s="259" t="str">
        <f ca="1">LEFT(Table_Merge1[[#This Row],[Column2]],4)</f>
        <v>1396</v>
      </c>
      <c r="AD1472" s="259" t="str">
        <f ca="1">RIGHT(LEFT(Table_Merge1[[#This Row],[Column2]],7),2)</f>
        <v>08</v>
      </c>
      <c r="AE1472" s="259" t="str">
        <f ca="1">RIGHT(Table_Merge1[[#This Row],[Column2]],2)</f>
        <v>10</v>
      </c>
      <c r="AF1472">
        <v>8</v>
      </c>
      <c r="AG1472">
        <v>10</v>
      </c>
      <c r="AH1472" s="260">
        <v>2017</v>
      </c>
      <c r="AI1472" t="s">
        <v>3450</v>
      </c>
      <c r="AJ1472" s="260">
        <v>1</v>
      </c>
      <c r="AK1472">
        <v>1279.25</v>
      </c>
      <c r="AL1472">
        <v>2105.5</v>
      </c>
      <c r="AM1472">
        <v>1161275</v>
      </c>
      <c r="AO1472">
        <v>40209</v>
      </c>
      <c r="AP1472" s="287">
        <f>IFERROR(IF(Table_Merge1[[#This Row],[LME Zinc stock]]*Table_Merge1[[#This Row],[Nima.مقدار]]=0,"",Table_Merge1[[#This Row],[LME Zinc stock]]*Table_Merge1[[#This Row],[Nima.مقدار]]),"")</f>
        <v>46693706475</v>
      </c>
      <c r="AQ1472" s="287">
        <f>IFERROR(IF(Table_Merge1[[#This Row],[LME Zinc 3-month]]*Table_Merge1[[#This Row],[Nima.مقدار]]=0,"",Table_Merge1[[#This Row],[LME Zinc 3-month]]*Table_Merge1[[#This Row],[Nima.مقدار]]),"")</f>
        <v>84660049.5</v>
      </c>
      <c r="AR1472" s="288" t="str">
        <f>IFERROR(IF(Table_Merge1[[#This Row],[LME Zinc stock]]*Table_Merge1[[#This Row],[Azad.Sell]]=0,"",Table_Merge1[[#This Row],[LME Zinc stock]]*Table_Merge1[[#This Row],[Azad.Sell]]),"")</f>
        <v/>
      </c>
      <c r="AS1472" s="288" t="str">
        <f>IFERROR(IF(Table_Merge1[[#This Row],[LME Zinc 3-month]]*Table_Merge1[[#This Row],[Azad.Sell]]=0,"",Table_Merge1[[#This Row],[LME Zinc 3-month]]*Table_Merge1[[#This Row],[Azad.Sell]]),"")</f>
        <v/>
      </c>
      <c r="AT1472"/>
    </row>
    <row r="1473" spans="1:46" x14ac:dyDescent="0.25">
      <c r="A1473" s="258">
        <v>42852</v>
      </c>
      <c r="B14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1396.02.07</v>
      </c>
      <c r="C1473" s="195">
        <f t="shared" ca="1" si="58"/>
        <v>1396</v>
      </c>
      <c r="D14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73" s="195">
        <f>_xlfn.NUMBERVALUE(RIGHT(Table11[[#This Row],[تاریخ شمسی]],2))</f>
        <v>7</v>
      </c>
      <c r="F14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02-07</v>
      </c>
      <c r="G1473" s="195" t="s">
        <v>1624</v>
      </c>
      <c r="L1473" s="259">
        <v>42852</v>
      </c>
      <c r="M1473">
        <v>37353</v>
      </c>
      <c r="O1473" s="284">
        <f>IFERROR(DATE(Table7[[#This Row],[year]],MONTH(DATEVALUE(Table7[[#This Row],[month]]&amp;"1")),Table7[[#This Row],[day]]),"")</f>
        <v>42958</v>
      </c>
      <c r="P1473" s="195" t="s">
        <v>4898</v>
      </c>
      <c r="Q1473" s="195">
        <v>2017</v>
      </c>
      <c r="R1473" s="195" t="s">
        <v>3445</v>
      </c>
      <c r="S1473" s="195">
        <v>11</v>
      </c>
      <c r="T1473" s="195">
        <v>1288.3</v>
      </c>
      <c r="U1473" s="195">
        <v>2101.5</v>
      </c>
      <c r="V1473" s="195">
        <v>1314475</v>
      </c>
      <c r="X1473" s="260">
        <v>43039</v>
      </c>
      <c r="Y1473" t="s">
        <v>8271</v>
      </c>
      <c r="Z1473" s="260">
        <v>11</v>
      </c>
      <c r="AA1473">
        <v>1396</v>
      </c>
      <c r="AB1473" s="260" t="str">
        <f ca="1">IFERROR(IFERROR(VLOOKUP(Table_Merge1[[#This Row],[Column1]],Table11[#All],2,FALSE),LEFT(AB1474,8)&amp;IF(LEN((RIGHT(AB1474,2)+1))&lt;2,"0"&amp;(RIGHT(AB1474,2)+1),(RIGHT(AB1474,2)-1))),"")</f>
        <v>1396.08.09</v>
      </c>
      <c r="AC1473" s="259" t="str">
        <f ca="1">LEFT(Table_Merge1[[#This Row],[Column2]],4)</f>
        <v>1396</v>
      </c>
      <c r="AD1473" s="259" t="str">
        <f ca="1">RIGHT(LEFT(Table_Merge1[[#This Row],[Column2]],7),2)</f>
        <v>08</v>
      </c>
      <c r="AE1473" s="259" t="str">
        <f ca="1">RIGHT(Table_Merge1[[#This Row],[Column2]],2)</f>
        <v>09</v>
      </c>
      <c r="AF1473">
        <v>8</v>
      </c>
      <c r="AG1473">
        <v>9</v>
      </c>
      <c r="AH1473" s="260">
        <v>2017</v>
      </c>
      <c r="AI1473" t="s">
        <v>3448</v>
      </c>
      <c r="AJ1473" s="260">
        <v>31</v>
      </c>
      <c r="AK1473">
        <v>1274.4000000000001</v>
      </c>
      <c r="AL1473">
        <v>2104</v>
      </c>
      <c r="AM1473">
        <v>1168375</v>
      </c>
      <c r="AO1473">
        <v>40382</v>
      </c>
      <c r="AP1473" s="287">
        <f>IFERROR(IF(Table_Merge1[[#This Row],[LME Zinc stock]]*Table_Merge1[[#This Row],[Nima.مقدار]]=0,"",Table_Merge1[[#This Row],[LME Zinc stock]]*Table_Merge1[[#This Row],[Nima.مقدار]]),"")</f>
        <v>47181319250</v>
      </c>
      <c r="AQ1473" s="287">
        <f>IFERROR(IF(Table_Merge1[[#This Row],[LME Zinc 3-month]]*Table_Merge1[[#This Row],[Nima.مقدار]]=0,"",Table_Merge1[[#This Row],[LME Zinc 3-month]]*Table_Merge1[[#This Row],[Nima.مقدار]]),"")</f>
        <v>84963728</v>
      </c>
      <c r="AR1473" s="288" t="str">
        <f>IFERROR(IF(Table_Merge1[[#This Row],[LME Zinc stock]]*Table_Merge1[[#This Row],[Azad.Sell]]=0,"",Table_Merge1[[#This Row],[LME Zinc stock]]*Table_Merge1[[#This Row],[Azad.Sell]]),"")</f>
        <v/>
      </c>
      <c r="AS1473" s="288" t="str">
        <f>IFERROR(IF(Table_Merge1[[#This Row],[LME Zinc 3-month]]*Table_Merge1[[#This Row],[Azad.Sell]]=0,"",Table_Merge1[[#This Row],[LME Zinc 3-month]]*Table_Merge1[[#This Row],[Azad.Sell]]),"")</f>
        <v/>
      </c>
      <c r="AT1473"/>
    </row>
    <row r="1474" spans="1:46" x14ac:dyDescent="0.25">
      <c r="A1474" s="258">
        <v>42854</v>
      </c>
      <c r="B14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1396.02.09</v>
      </c>
      <c r="C1474" s="195">
        <f t="shared" ref="C1474:C1537" ca="1" si="59">_xlfn.NUMBERVALUE(LEFT(G1474, LEN(G1474) - MAX(IF(ISNUMBER(MID(G1474, ROW(INDIRECT("1:"&amp;LEN(G1474))), 1) *1)=FALSE, ROW(INDIRECT("6:"&amp;LEN(G1474))), 6))))</f>
        <v>1396</v>
      </c>
      <c r="D14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74" s="195">
        <f>_xlfn.NUMBERVALUE(RIGHT(Table11[[#This Row],[تاریخ شمسی]],2))</f>
        <v>9</v>
      </c>
      <c r="F14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02-09</v>
      </c>
      <c r="G1474" s="195" t="s">
        <v>1625</v>
      </c>
      <c r="L1474" s="259">
        <v>42854</v>
      </c>
      <c r="M1474">
        <v>37512</v>
      </c>
      <c r="O1474" s="283">
        <f>IFERROR(DATE(Table7[[#This Row],[year]],MONTH(DATEVALUE(Table7[[#This Row],[month]]&amp;"1")),Table7[[#This Row],[day]]),"")</f>
        <v>42957</v>
      </c>
      <c r="P1474" s="257" t="s">
        <v>4899</v>
      </c>
      <c r="Q1474" s="257">
        <v>2017</v>
      </c>
      <c r="R1474" s="257" t="s">
        <v>3445</v>
      </c>
      <c r="S1474" s="257">
        <v>10</v>
      </c>
      <c r="T1474" s="257">
        <v>1278.9000000000001</v>
      </c>
      <c r="U1474" s="257">
        <v>2076</v>
      </c>
      <c r="V1474" s="257">
        <v>1314475</v>
      </c>
      <c r="X1474" s="260">
        <v>43038</v>
      </c>
      <c r="Y1474" t="s">
        <v>8270</v>
      </c>
      <c r="Z1474" s="260">
        <v>11</v>
      </c>
      <c r="AA1474">
        <v>1396</v>
      </c>
      <c r="AB1474" s="260" t="str">
        <f ca="1">IFERROR(IFERROR(VLOOKUP(Table_Merge1[[#This Row],[Column1]],Table11[#All],2,FALSE),LEFT(AB1475,8)&amp;IF(LEN((RIGHT(AB1475,2)+1))&lt;2,"0"&amp;(RIGHT(AB1475,2)+1),(RIGHT(AB1475,2)-1))),"")</f>
        <v>1396.08.08</v>
      </c>
      <c r="AC1474" s="259" t="str">
        <f ca="1">LEFT(Table_Merge1[[#This Row],[Column2]],4)</f>
        <v>1396</v>
      </c>
      <c r="AD1474" s="259" t="str">
        <f ca="1">RIGHT(LEFT(Table_Merge1[[#This Row],[Column2]],7),2)</f>
        <v>08</v>
      </c>
      <c r="AE1474" s="259" t="str">
        <f ca="1">RIGHT(Table_Merge1[[#This Row],[Column2]],2)</f>
        <v>08</v>
      </c>
      <c r="AF1474">
        <v>8</v>
      </c>
      <c r="AG1474">
        <v>8</v>
      </c>
      <c r="AH1474" s="260">
        <v>2017</v>
      </c>
      <c r="AI1474" t="s">
        <v>3448</v>
      </c>
      <c r="AJ1474" s="260">
        <v>30</v>
      </c>
      <c r="AK1474">
        <v>1272.75</v>
      </c>
      <c r="AL1474">
        <v>2092</v>
      </c>
      <c r="AM1474">
        <v>1171975</v>
      </c>
      <c r="AO1474">
        <v>40367</v>
      </c>
      <c r="AP1474" s="287">
        <f>IFERROR(IF(Table_Merge1[[#This Row],[LME Zinc stock]]*Table_Merge1[[#This Row],[Nima.مقدار]]=0,"",Table_Merge1[[#This Row],[LME Zinc stock]]*Table_Merge1[[#This Row],[Nima.مقدار]]),"")</f>
        <v>47309114825</v>
      </c>
      <c r="AQ1474" s="287">
        <f>IFERROR(IF(Table_Merge1[[#This Row],[LME Zinc 3-month]]*Table_Merge1[[#This Row],[Nima.مقدار]]=0,"",Table_Merge1[[#This Row],[LME Zinc 3-month]]*Table_Merge1[[#This Row],[Nima.مقدار]]),"")</f>
        <v>84447764</v>
      </c>
      <c r="AR1474" s="288" t="str">
        <f>IFERROR(IF(Table_Merge1[[#This Row],[LME Zinc stock]]*Table_Merge1[[#This Row],[Azad.Sell]]=0,"",Table_Merge1[[#This Row],[LME Zinc stock]]*Table_Merge1[[#This Row],[Azad.Sell]]),"")</f>
        <v/>
      </c>
      <c r="AS1474" s="288" t="str">
        <f>IFERROR(IF(Table_Merge1[[#This Row],[LME Zinc 3-month]]*Table_Merge1[[#This Row],[Azad.Sell]]=0,"",Table_Merge1[[#This Row],[LME Zinc 3-month]]*Table_Merge1[[#This Row],[Azad.Sell]]),"")</f>
        <v/>
      </c>
      <c r="AT1474"/>
    </row>
    <row r="1475" spans="1:46" x14ac:dyDescent="0.25">
      <c r="A1475" s="258">
        <v>42855</v>
      </c>
      <c r="B14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1396.02.10</v>
      </c>
      <c r="C1475" s="195">
        <f t="shared" ca="1" si="59"/>
        <v>1396</v>
      </c>
      <c r="D14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75" s="195">
        <f>_xlfn.NUMBERVALUE(RIGHT(Table11[[#This Row],[تاریخ شمسی]],2))</f>
        <v>10</v>
      </c>
      <c r="F14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02-10</v>
      </c>
      <c r="G1475" s="195" t="s">
        <v>1626</v>
      </c>
      <c r="L1475" s="259">
        <v>42855</v>
      </c>
      <c r="M1475">
        <v>37678</v>
      </c>
      <c r="O1475" s="284">
        <f>IFERROR(DATE(Table7[[#This Row],[year]],MONTH(DATEVALUE(Table7[[#This Row],[month]]&amp;"1")),Table7[[#This Row],[day]]),"")</f>
        <v>42956</v>
      </c>
      <c r="P1475" s="195" t="s">
        <v>4900</v>
      </c>
      <c r="Q1475" s="195">
        <v>2017</v>
      </c>
      <c r="R1475" s="195" t="s">
        <v>3445</v>
      </c>
      <c r="S1475" s="195">
        <v>9</v>
      </c>
      <c r="T1475" s="195">
        <v>1267.95</v>
      </c>
      <c r="U1475" s="195">
        <v>2084.5</v>
      </c>
      <c r="V1475" s="195">
        <v>1308725</v>
      </c>
      <c r="X1475" s="260">
        <v>43035</v>
      </c>
      <c r="Z1475" s="260">
        <v>11</v>
      </c>
      <c r="AB1475" s="260" t="str">
        <f ca="1">IFERROR(IFERROR(VLOOKUP(Table_Merge1[[#This Row],[Column1]],Table11[#All],2,FALSE),LEFT(AB1476,8)&amp;IF(LEN((RIGHT(AB1476,2)+1))&lt;2,"0"&amp;(RIGHT(AB1476,2)+1),(RIGHT(AB1476,2)-1))),"")</f>
        <v>1396.08.05</v>
      </c>
      <c r="AC1475" s="259" t="str">
        <f ca="1">LEFT(Table_Merge1[[#This Row],[Column2]],4)</f>
        <v>1396</v>
      </c>
      <c r="AD1475" s="259" t="str">
        <f ca="1">RIGHT(LEFT(Table_Merge1[[#This Row],[Column2]],7),2)</f>
        <v>08</v>
      </c>
      <c r="AE1475" s="259" t="str">
        <f ca="1">RIGHT(Table_Merge1[[#This Row],[Column2]],2)</f>
        <v>05</v>
      </c>
      <c r="AH1475" s="260">
        <v>2017</v>
      </c>
      <c r="AI1475" t="s">
        <v>3448</v>
      </c>
      <c r="AJ1475" s="260">
        <v>27</v>
      </c>
      <c r="AK1475">
        <v>1267.8</v>
      </c>
      <c r="AL1475">
        <v>2120</v>
      </c>
      <c r="AM1475">
        <v>1177300</v>
      </c>
      <c r="AP1475" s="287" t="str">
        <f>IFERROR(IF(Table_Merge1[[#This Row],[LME Zinc stock]]*Table_Merge1[[#This Row],[Nima.مقدار]]=0,"",Table_Merge1[[#This Row],[LME Zinc stock]]*Table_Merge1[[#This Row],[Nima.مقدار]]),"")</f>
        <v/>
      </c>
      <c r="AQ1475" s="287" t="str">
        <f>IFERROR(IF(Table_Merge1[[#This Row],[LME Zinc 3-month]]*Table_Merge1[[#This Row],[Nima.مقدار]]=0,"",Table_Merge1[[#This Row],[LME Zinc 3-month]]*Table_Merge1[[#This Row],[Nima.مقدار]]),"")</f>
        <v/>
      </c>
      <c r="AR1475" s="288" t="str">
        <f>IFERROR(IF(Table_Merge1[[#This Row],[LME Zinc stock]]*Table_Merge1[[#This Row],[Azad.Sell]]=0,"",Table_Merge1[[#This Row],[LME Zinc stock]]*Table_Merge1[[#This Row],[Azad.Sell]]),"")</f>
        <v/>
      </c>
      <c r="AS1475" s="288" t="str">
        <f>IFERROR(IF(Table_Merge1[[#This Row],[LME Zinc 3-month]]*Table_Merge1[[#This Row],[Azad.Sell]]=0,"",Table_Merge1[[#This Row],[LME Zinc 3-month]]*Table_Merge1[[#This Row],[Azad.Sell]]),"")</f>
        <v/>
      </c>
      <c r="AT1475"/>
    </row>
    <row r="1476" spans="1:46" x14ac:dyDescent="0.25">
      <c r="A1476" s="258">
        <v>42856</v>
      </c>
      <c r="B14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1396.02.11</v>
      </c>
      <c r="C1476" s="195">
        <f t="shared" ca="1" si="59"/>
        <v>1396</v>
      </c>
      <c r="D14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76" s="195">
        <f>_xlfn.NUMBERVALUE(RIGHT(Table11[[#This Row],[تاریخ شمسی]],2))</f>
        <v>11</v>
      </c>
      <c r="F14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02-11</v>
      </c>
      <c r="G1476" s="195" t="s">
        <v>1627</v>
      </c>
      <c r="L1476" s="259">
        <v>42856</v>
      </c>
      <c r="M1476">
        <v>37522</v>
      </c>
      <c r="O1476" s="283">
        <f>IFERROR(DATE(Table7[[#This Row],[year]],MONTH(DATEVALUE(Table7[[#This Row],[month]]&amp;"1")),Table7[[#This Row],[day]]),"")</f>
        <v>42955</v>
      </c>
      <c r="P1476" s="257" t="s">
        <v>4901</v>
      </c>
      <c r="Q1476" s="257">
        <v>2017</v>
      </c>
      <c r="R1476" s="257" t="s">
        <v>3445</v>
      </c>
      <c r="S1476" s="257">
        <v>8</v>
      </c>
      <c r="T1476" s="257">
        <v>1261.45</v>
      </c>
      <c r="U1476" s="257">
        <v>2082</v>
      </c>
      <c r="V1476" s="257">
        <v>1298225</v>
      </c>
      <c r="X1476" s="260">
        <v>43034</v>
      </c>
      <c r="Y1476" t="s">
        <v>8269</v>
      </c>
      <c r="Z1476" s="260">
        <v>11</v>
      </c>
      <c r="AA1476">
        <v>1396</v>
      </c>
      <c r="AB1476" s="260" t="str">
        <f ca="1">IFERROR(IFERROR(VLOOKUP(Table_Merge1[[#This Row],[Column1]],Table11[#All],2,FALSE),LEFT(AB1477,8)&amp;IF(LEN((RIGHT(AB1477,2)+1))&lt;2,"0"&amp;(RIGHT(AB1477,2)+1),(RIGHT(AB1477,2)-1))),"")</f>
        <v>1396.08.04</v>
      </c>
      <c r="AC1476" s="259" t="str">
        <f ca="1">LEFT(Table_Merge1[[#This Row],[Column2]],4)</f>
        <v>1396</v>
      </c>
      <c r="AD1476" s="259" t="str">
        <f ca="1">RIGHT(LEFT(Table_Merge1[[#This Row],[Column2]],7),2)</f>
        <v>08</v>
      </c>
      <c r="AE1476" s="259" t="str">
        <f ca="1">RIGHT(Table_Merge1[[#This Row],[Column2]],2)</f>
        <v>04</v>
      </c>
      <c r="AF1476">
        <v>8</v>
      </c>
      <c r="AG1476">
        <v>4</v>
      </c>
      <c r="AH1476" s="260">
        <v>2017</v>
      </c>
      <c r="AI1476" t="s">
        <v>3448</v>
      </c>
      <c r="AJ1476" s="260">
        <v>26</v>
      </c>
      <c r="AK1476">
        <v>1278</v>
      </c>
      <c r="AL1476">
        <v>2150.5</v>
      </c>
      <c r="AM1476">
        <v>1177050</v>
      </c>
      <c r="AO1476">
        <v>40233</v>
      </c>
      <c r="AP1476" s="287">
        <f>IFERROR(IF(Table_Merge1[[#This Row],[LME Zinc stock]]*Table_Merge1[[#This Row],[Nima.مقدار]]=0,"",Table_Merge1[[#This Row],[LME Zinc stock]]*Table_Merge1[[#This Row],[Nima.مقدار]]),"")</f>
        <v>47356252650</v>
      </c>
      <c r="AQ1476" s="287">
        <f>IFERROR(IF(Table_Merge1[[#This Row],[LME Zinc 3-month]]*Table_Merge1[[#This Row],[Nima.مقدار]]=0,"",Table_Merge1[[#This Row],[LME Zinc 3-month]]*Table_Merge1[[#This Row],[Nima.مقدار]]),"")</f>
        <v>86521066.5</v>
      </c>
      <c r="AR1476" s="288" t="str">
        <f>IFERROR(IF(Table_Merge1[[#This Row],[LME Zinc stock]]*Table_Merge1[[#This Row],[Azad.Sell]]=0,"",Table_Merge1[[#This Row],[LME Zinc stock]]*Table_Merge1[[#This Row],[Azad.Sell]]),"")</f>
        <v/>
      </c>
      <c r="AS1476" s="288" t="str">
        <f>IFERROR(IF(Table_Merge1[[#This Row],[LME Zinc 3-month]]*Table_Merge1[[#This Row],[Azad.Sell]]=0,"",Table_Merge1[[#This Row],[LME Zinc 3-month]]*Table_Merge1[[#This Row],[Azad.Sell]]),"")</f>
        <v/>
      </c>
      <c r="AT1476"/>
    </row>
    <row r="1477" spans="1:46" x14ac:dyDescent="0.25">
      <c r="A1477" s="258">
        <v>42857</v>
      </c>
      <c r="B14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1396.02.12</v>
      </c>
      <c r="C1477" s="195">
        <f t="shared" ca="1" si="59"/>
        <v>1396</v>
      </c>
      <c r="D14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77" s="195">
        <f>_xlfn.NUMBERVALUE(RIGHT(Table11[[#This Row],[تاریخ شمسی]],2))</f>
        <v>12</v>
      </c>
      <c r="F14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02-12</v>
      </c>
      <c r="G1477" s="195" t="s">
        <v>1628</v>
      </c>
      <c r="L1477" s="259">
        <v>42857</v>
      </c>
      <c r="M1477">
        <v>37438</v>
      </c>
      <c r="O1477" s="284">
        <f>IFERROR(DATE(Table7[[#This Row],[year]],MONTH(DATEVALUE(Table7[[#This Row],[month]]&amp;"1")),Table7[[#This Row],[day]]),"")</f>
        <v>42954</v>
      </c>
      <c r="P1477" s="195" t="s">
        <v>4902</v>
      </c>
      <c r="Q1477" s="195">
        <v>2017</v>
      </c>
      <c r="R1477" s="195" t="s">
        <v>3445</v>
      </c>
      <c r="S1477" s="195">
        <v>7</v>
      </c>
      <c r="T1477" s="195">
        <v>1257.55</v>
      </c>
      <c r="U1477" s="195">
        <v>2089</v>
      </c>
      <c r="V1477" s="195">
        <v>1287075</v>
      </c>
      <c r="X1477" s="260">
        <v>43033</v>
      </c>
      <c r="Y1477" t="s">
        <v>8268</v>
      </c>
      <c r="Z1477" s="260">
        <v>11</v>
      </c>
      <c r="AA1477">
        <v>1396</v>
      </c>
      <c r="AB1477" s="260" t="str">
        <f ca="1">IFERROR(IFERROR(VLOOKUP(Table_Merge1[[#This Row],[Column1]],Table11[#All],2,FALSE),LEFT(AB1478,8)&amp;IF(LEN((RIGHT(AB1478,2)+1))&lt;2,"0"&amp;(RIGHT(AB1478,2)+1),(RIGHT(AB1478,2)-1))),"")</f>
        <v>1396.08.03</v>
      </c>
      <c r="AC1477" s="259" t="str">
        <f ca="1">LEFT(Table_Merge1[[#This Row],[Column2]],4)</f>
        <v>1396</v>
      </c>
      <c r="AD1477" s="259" t="str">
        <f ca="1">RIGHT(LEFT(Table_Merge1[[#This Row],[Column2]],7),2)</f>
        <v>08</v>
      </c>
      <c r="AE1477" s="259" t="str">
        <f ca="1">RIGHT(Table_Merge1[[#This Row],[Column2]],2)</f>
        <v>03</v>
      </c>
      <c r="AF1477">
        <v>8</v>
      </c>
      <c r="AG1477">
        <v>3</v>
      </c>
      <c r="AH1477" s="260">
        <v>2017</v>
      </c>
      <c r="AI1477" t="s">
        <v>3448</v>
      </c>
      <c r="AJ1477" s="260">
        <v>25</v>
      </c>
      <c r="AK1477">
        <v>1273</v>
      </c>
      <c r="AL1477">
        <v>2172.5</v>
      </c>
      <c r="AM1477">
        <v>1179075</v>
      </c>
      <c r="AO1477">
        <v>40484</v>
      </c>
      <c r="AP1477" s="287">
        <f>IFERROR(IF(Table_Merge1[[#This Row],[LME Zinc stock]]*Table_Merge1[[#This Row],[Nima.مقدار]]=0,"",Table_Merge1[[#This Row],[LME Zinc stock]]*Table_Merge1[[#This Row],[Nima.مقدار]]),"")</f>
        <v>47733672300</v>
      </c>
      <c r="AQ1477" s="287">
        <f>IFERROR(IF(Table_Merge1[[#This Row],[LME Zinc 3-month]]*Table_Merge1[[#This Row],[Nima.مقدار]]=0,"",Table_Merge1[[#This Row],[LME Zinc 3-month]]*Table_Merge1[[#This Row],[Nima.مقدار]]),"")</f>
        <v>87951490</v>
      </c>
      <c r="AR1477" s="288" t="str">
        <f>IFERROR(IF(Table_Merge1[[#This Row],[LME Zinc stock]]*Table_Merge1[[#This Row],[Azad.Sell]]=0,"",Table_Merge1[[#This Row],[LME Zinc stock]]*Table_Merge1[[#This Row],[Azad.Sell]]),"")</f>
        <v/>
      </c>
      <c r="AS1477" s="288" t="str">
        <f>IFERROR(IF(Table_Merge1[[#This Row],[LME Zinc 3-month]]*Table_Merge1[[#This Row],[Azad.Sell]]=0,"",Table_Merge1[[#This Row],[LME Zinc 3-month]]*Table_Merge1[[#This Row],[Azad.Sell]]),"")</f>
        <v/>
      </c>
      <c r="AT1477"/>
    </row>
    <row r="1478" spans="1:46" x14ac:dyDescent="0.25">
      <c r="A1478" s="258">
        <v>42858</v>
      </c>
      <c r="B14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1396.02.13</v>
      </c>
      <c r="C1478" s="195">
        <f t="shared" ca="1" si="59"/>
        <v>1396</v>
      </c>
      <c r="D14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78" s="195">
        <f>_xlfn.NUMBERVALUE(RIGHT(Table11[[#This Row],[تاریخ شمسی]],2))</f>
        <v>13</v>
      </c>
      <c r="F14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02-13</v>
      </c>
      <c r="G1478" s="195" t="s">
        <v>1629</v>
      </c>
      <c r="L1478" s="259">
        <v>42858</v>
      </c>
      <c r="M1478">
        <v>37462</v>
      </c>
      <c r="O1478" s="283">
        <f>IFERROR(DATE(Table7[[#This Row],[year]],MONTH(DATEVALUE(Table7[[#This Row],[month]]&amp;"1")),Table7[[#This Row],[day]]),"")</f>
        <v>42951</v>
      </c>
      <c r="P1478" s="257" t="s">
        <v>4903</v>
      </c>
      <c r="Q1478" s="257">
        <v>2017</v>
      </c>
      <c r="R1478" s="257" t="s">
        <v>3445</v>
      </c>
      <c r="S1478" s="257">
        <v>4</v>
      </c>
      <c r="T1478" s="257">
        <v>1269.3</v>
      </c>
      <c r="U1478" s="257">
        <v>2086</v>
      </c>
      <c r="V1478" s="257">
        <v>1283525</v>
      </c>
      <c r="X1478" s="260">
        <v>43032</v>
      </c>
      <c r="Y1478" t="s">
        <v>8267</v>
      </c>
      <c r="Z1478" s="260">
        <v>11</v>
      </c>
      <c r="AA1478">
        <v>1396</v>
      </c>
      <c r="AB1478" s="260" t="str">
        <f ca="1">IFERROR(IFERROR(VLOOKUP(Table_Merge1[[#This Row],[Column1]],Table11[#All],2,FALSE),LEFT(AB1479,8)&amp;IF(LEN((RIGHT(AB1479,2)+1))&lt;2,"0"&amp;(RIGHT(AB1479,2)+1),(RIGHT(AB1479,2)-1))),"")</f>
        <v>1396.08.02</v>
      </c>
      <c r="AC1478" s="259" t="str">
        <f ca="1">LEFT(Table_Merge1[[#This Row],[Column2]],4)</f>
        <v>1396</v>
      </c>
      <c r="AD1478" s="259" t="str">
        <f ca="1">RIGHT(LEFT(Table_Merge1[[#This Row],[Column2]],7),2)</f>
        <v>08</v>
      </c>
      <c r="AE1478" s="259" t="str">
        <f ca="1">RIGHT(Table_Merge1[[#This Row],[Column2]],2)</f>
        <v>02</v>
      </c>
      <c r="AF1478">
        <v>8</v>
      </c>
      <c r="AG1478">
        <v>2</v>
      </c>
      <c r="AH1478" s="260">
        <v>2017</v>
      </c>
      <c r="AI1478" t="s">
        <v>3448</v>
      </c>
      <c r="AJ1478" s="260">
        <v>24</v>
      </c>
      <c r="AK1478">
        <v>1278.3</v>
      </c>
      <c r="AL1478">
        <v>2183.5</v>
      </c>
      <c r="AM1478">
        <v>1181300</v>
      </c>
      <c r="AO1478">
        <v>40042</v>
      </c>
      <c r="AP1478" s="287">
        <f>IFERROR(IF(Table_Merge1[[#This Row],[LME Zinc stock]]*Table_Merge1[[#This Row],[Nima.مقدار]]=0,"",Table_Merge1[[#This Row],[LME Zinc stock]]*Table_Merge1[[#This Row],[Nima.مقدار]]),"")</f>
        <v>47301614600</v>
      </c>
      <c r="AQ1478" s="287">
        <f>IFERROR(IF(Table_Merge1[[#This Row],[LME Zinc 3-month]]*Table_Merge1[[#This Row],[Nima.مقدار]]=0,"",Table_Merge1[[#This Row],[LME Zinc 3-month]]*Table_Merge1[[#This Row],[Nima.مقدار]]),"")</f>
        <v>87431707</v>
      </c>
      <c r="AR1478" s="288" t="str">
        <f>IFERROR(IF(Table_Merge1[[#This Row],[LME Zinc stock]]*Table_Merge1[[#This Row],[Azad.Sell]]=0,"",Table_Merge1[[#This Row],[LME Zinc stock]]*Table_Merge1[[#This Row],[Azad.Sell]]),"")</f>
        <v/>
      </c>
      <c r="AS1478" s="288" t="str">
        <f>IFERROR(IF(Table_Merge1[[#This Row],[LME Zinc 3-month]]*Table_Merge1[[#This Row],[Azad.Sell]]=0,"",Table_Merge1[[#This Row],[LME Zinc 3-month]]*Table_Merge1[[#This Row],[Azad.Sell]]),"")</f>
        <v/>
      </c>
      <c r="AT1478"/>
    </row>
    <row r="1479" spans="1:46" x14ac:dyDescent="0.25">
      <c r="A1479" s="258">
        <v>42859</v>
      </c>
      <c r="B14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1396.02.14</v>
      </c>
      <c r="C1479" s="195">
        <f t="shared" ca="1" si="59"/>
        <v>1396</v>
      </c>
      <c r="D14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79" s="195">
        <f>_xlfn.NUMBERVALUE(RIGHT(Table11[[#This Row],[تاریخ شمسی]],2))</f>
        <v>14</v>
      </c>
      <c r="F14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02-14</v>
      </c>
      <c r="G1479" s="195" t="s">
        <v>1630</v>
      </c>
      <c r="L1479" s="259">
        <v>42859</v>
      </c>
      <c r="M1479">
        <v>37645</v>
      </c>
      <c r="O1479" s="284">
        <f>IFERROR(DATE(Table7[[#This Row],[year]],MONTH(DATEVALUE(Table7[[#This Row],[month]]&amp;"1")),Table7[[#This Row],[day]]),"")</f>
        <v>42950</v>
      </c>
      <c r="P1479" s="195" t="s">
        <v>4904</v>
      </c>
      <c r="Q1479" s="195">
        <v>2017</v>
      </c>
      <c r="R1479" s="195" t="s">
        <v>3445</v>
      </c>
      <c r="S1479" s="195">
        <v>3</v>
      </c>
      <c r="T1479" s="195">
        <v>1261.8</v>
      </c>
      <c r="U1479" s="195">
        <v>2070</v>
      </c>
      <c r="V1479" s="195">
        <v>1286350</v>
      </c>
      <c r="X1479" s="260">
        <v>43031</v>
      </c>
      <c r="Y1479" t="s">
        <v>8266</v>
      </c>
      <c r="Z1479" s="260">
        <v>11</v>
      </c>
      <c r="AA1479">
        <v>1396</v>
      </c>
      <c r="AB1479" s="260" t="str">
        <f ca="1">IFERROR(IFERROR(VLOOKUP(Table_Merge1[[#This Row],[Column1]],Table11[#All],2,FALSE),LEFT(AB1480,8)&amp;IF(LEN((RIGHT(AB1480,2)+1))&lt;2,"0"&amp;(RIGHT(AB1480,2)+1),(RIGHT(AB1480,2)-1))),"")</f>
        <v>1396.08.01</v>
      </c>
      <c r="AC1479" s="259" t="str">
        <f ca="1">LEFT(Table_Merge1[[#This Row],[Column2]],4)</f>
        <v>1396</v>
      </c>
      <c r="AD1479" s="259" t="str">
        <f ca="1">RIGHT(LEFT(Table_Merge1[[#This Row],[Column2]],7),2)</f>
        <v>08</v>
      </c>
      <c r="AE1479" s="259" t="str">
        <f ca="1">RIGHT(Table_Merge1[[#This Row],[Column2]],2)</f>
        <v>01</v>
      </c>
      <c r="AF1479">
        <v>8</v>
      </c>
      <c r="AG1479">
        <v>1</v>
      </c>
      <c r="AH1479" s="260">
        <v>2017</v>
      </c>
      <c r="AI1479" t="s">
        <v>3448</v>
      </c>
      <c r="AJ1479" s="260">
        <v>23</v>
      </c>
      <c r="AK1479">
        <v>1275.25</v>
      </c>
      <c r="AL1479">
        <v>2167</v>
      </c>
      <c r="AM1479">
        <v>1184200</v>
      </c>
      <c r="AO1479">
        <v>40239</v>
      </c>
      <c r="AP1479" s="287">
        <f>IFERROR(IF(Table_Merge1[[#This Row],[LME Zinc stock]]*Table_Merge1[[#This Row],[Nima.مقدار]]=0,"",Table_Merge1[[#This Row],[LME Zinc stock]]*Table_Merge1[[#This Row],[Nima.مقدار]]),"")</f>
        <v>47651023800</v>
      </c>
      <c r="AQ1479" s="287">
        <f>IFERROR(IF(Table_Merge1[[#This Row],[LME Zinc 3-month]]*Table_Merge1[[#This Row],[Nima.مقدار]]=0,"",Table_Merge1[[#This Row],[LME Zinc 3-month]]*Table_Merge1[[#This Row],[Nima.مقدار]]),"")</f>
        <v>87197913</v>
      </c>
      <c r="AR1479" s="288" t="str">
        <f>IFERROR(IF(Table_Merge1[[#This Row],[LME Zinc stock]]*Table_Merge1[[#This Row],[Azad.Sell]]=0,"",Table_Merge1[[#This Row],[LME Zinc stock]]*Table_Merge1[[#This Row],[Azad.Sell]]),"")</f>
        <v/>
      </c>
      <c r="AS1479" s="288" t="str">
        <f>IFERROR(IF(Table_Merge1[[#This Row],[LME Zinc 3-month]]*Table_Merge1[[#This Row],[Azad.Sell]]=0,"",Table_Merge1[[#This Row],[LME Zinc 3-month]]*Table_Merge1[[#This Row],[Azad.Sell]]),"")</f>
        <v/>
      </c>
      <c r="AT1479"/>
    </row>
    <row r="1480" spans="1:46" x14ac:dyDescent="0.25">
      <c r="A1480" s="258">
        <v>42861</v>
      </c>
      <c r="B14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1396.02.16</v>
      </c>
      <c r="C1480" s="195">
        <f t="shared" ca="1" si="59"/>
        <v>1396</v>
      </c>
      <c r="D14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80" s="195">
        <f>_xlfn.NUMBERVALUE(RIGHT(Table11[[#This Row],[تاریخ شمسی]],2))</f>
        <v>16</v>
      </c>
      <c r="F14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02-16</v>
      </c>
      <c r="G1480" s="195" t="s">
        <v>1631</v>
      </c>
      <c r="L1480" s="259">
        <v>42861</v>
      </c>
      <c r="M1480">
        <v>37479</v>
      </c>
      <c r="O1480" s="283">
        <f>IFERROR(DATE(Table7[[#This Row],[year]],MONTH(DATEVALUE(Table7[[#This Row],[month]]&amp;"1")),Table7[[#This Row],[day]]),"")</f>
        <v>42949</v>
      </c>
      <c r="P1480" s="257" t="s">
        <v>4905</v>
      </c>
      <c r="Q1480" s="257">
        <v>2017</v>
      </c>
      <c r="R1480" s="257" t="s">
        <v>3445</v>
      </c>
      <c r="S1480" s="257">
        <v>2</v>
      </c>
      <c r="T1480" s="257">
        <v>1266.6500000000001</v>
      </c>
      <c r="U1480" s="257">
        <v>2051</v>
      </c>
      <c r="V1480" s="257">
        <v>1288925</v>
      </c>
      <c r="X1480" s="260">
        <v>43028</v>
      </c>
      <c r="Z1480" s="260">
        <v>11</v>
      </c>
      <c r="AB1480" s="260" t="str">
        <f ca="1">IFERROR(IFERROR(VLOOKUP(Table_Merge1[[#This Row],[Column1]],Table11[#All],2,FALSE),LEFT(AB1481,8)&amp;IF(LEN((RIGHT(AB1481,2)+1))&lt;2,"0"&amp;(RIGHT(AB1481,2)+1),(RIGHT(AB1481,2)-1))),"")</f>
        <v>1396.07.26</v>
      </c>
      <c r="AC1480" s="259" t="str">
        <f ca="1">LEFT(Table_Merge1[[#This Row],[Column2]],4)</f>
        <v>1396</v>
      </c>
      <c r="AD1480" s="259" t="str">
        <f ca="1">RIGHT(LEFT(Table_Merge1[[#This Row],[Column2]],7),2)</f>
        <v>07</v>
      </c>
      <c r="AE1480" s="259" t="str">
        <f ca="1">RIGHT(Table_Merge1[[#This Row],[Column2]],2)</f>
        <v>26</v>
      </c>
      <c r="AH1480" s="260">
        <v>2017</v>
      </c>
      <c r="AI1480" t="s">
        <v>3448</v>
      </c>
      <c r="AJ1480" s="260">
        <v>20</v>
      </c>
      <c r="AK1480">
        <v>1280.25</v>
      </c>
      <c r="AL1480">
        <v>2197</v>
      </c>
      <c r="AM1480">
        <v>1186450</v>
      </c>
      <c r="AP1480" s="287" t="str">
        <f>IFERROR(IF(Table_Merge1[[#This Row],[LME Zinc stock]]*Table_Merge1[[#This Row],[Nima.مقدار]]=0,"",Table_Merge1[[#This Row],[LME Zinc stock]]*Table_Merge1[[#This Row],[Nima.مقدار]]),"")</f>
        <v/>
      </c>
      <c r="AQ1480" s="287" t="str">
        <f>IFERROR(IF(Table_Merge1[[#This Row],[LME Zinc 3-month]]*Table_Merge1[[#This Row],[Nima.مقدار]]=0,"",Table_Merge1[[#This Row],[LME Zinc 3-month]]*Table_Merge1[[#This Row],[Nima.مقدار]]),"")</f>
        <v/>
      </c>
      <c r="AR1480" s="288" t="str">
        <f>IFERROR(IF(Table_Merge1[[#This Row],[LME Zinc stock]]*Table_Merge1[[#This Row],[Azad.Sell]]=0,"",Table_Merge1[[#This Row],[LME Zinc stock]]*Table_Merge1[[#This Row],[Azad.Sell]]),"")</f>
        <v/>
      </c>
      <c r="AS1480" s="288" t="str">
        <f>IFERROR(IF(Table_Merge1[[#This Row],[LME Zinc 3-month]]*Table_Merge1[[#This Row],[Azad.Sell]]=0,"",Table_Merge1[[#This Row],[LME Zinc 3-month]]*Table_Merge1[[#This Row],[Azad.Sell]]),"")</f>
        <v/>
      </c>
      <c r="AT1480"/>
    </row>
    <row r="1481" spans="1:46" x14ac:dyDescent="0.25">
      <c r="A1481" s="258">
        <v>42862</v>
      </c>
      <c r="B14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1396.02.17</v>
      </c>
      <c r="C1481" s="195">
        <f t="shared" ca="1" si="59"/>
        <v>1396</v>
      </c>
      <c r="D14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81" s="195">
        <f>_xlfn.NUMBERVALUE(RIGHT(Table11[[#This Row],[تاریخ شمسی]],2))</f>
        <v>17</v>
      </c>
      <c r="F14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02-17</v>
      </c>
      <c r="G1481" s="195" t="s">
        <v>1632</v>
      </c>
      <c r="L1481" s="259">
        <v>42862</v>
      </c>
      <c r="M1481">
        <v>37411</v>
      </c>
      <c r="O1481" s="284">
        <f>IFERROR(DATE(Table7[[#This Row],[year]],MONTH(DATEVALUE(Table7[[#This Row],[month]]&amp;"1")),Table7[[#This Row],[day]]),"")</f>
        <v>42948</v>
      </c>
      <c r="P1481" s="195" t="s">
        <v>4906</v>
      </c>
      <c r="Q1481" s="195">
        <v>2017</v>
      </c>
      <c r="R1481" s="195" t="s">
        <v>3445</v>
      </c>
      <c r="S1481" s="195">
        <v>1</v>
      </c>
      <c r="T1481" s="195">
        <v>1267.05</v>
      </c>
      <c r="U1481" s="195">
        <v>2031.5</v>
      </c>
      <c r="V1481" s="195">
        <v>1291250</v>
      </c>
      <c r="X1481" s="260">
        <v>43027</v>
      </c>
      <c r="Y1481" t="s">
        <v>8265</v>
      </c>
      <c r="Z1481" s="260">
        <v>11</v>
      </c>
      <c r="AA1481">
        <v>1396</v>
      </c>
      <c r="AB1481" s="260" t="str">
        <f ca="1">IFERROR(IFERROR(VLOOKUP(Table_Merge1[[#This Row],[Column1]],Table11[#All],2,FALSE),LEFT(AB1482,8)&amp;IF(LEN((RIGHT(AB1482,2)+1))&lt;2,"0"&amp;(RIGHT(AB1482,2)+1),(RIGHT(AB1482,2)-1))),"")</f>
        <v>1396.07.27</v>
      </c>
      <c r="AC1481" s="259" t="str">
        <f ca="1">LEFT(Table_Merge1[[#This Row],[Column2]],4)</f>
        <v>1396</v>
      </c>
      <c r="AD1481" s="259" t="str">
        <f ca="1">RIGHT(LEFT(Table_Merge1[[#This Row],[Column2]],7),2)</f>
        <v>07</v>
      </c>
      <c r="AE1481" s="259" t="str">
        <f ca="1">RIGHT(Table_Merge1[[#This Row],[Column2]],2)</f>
        <v>27</v>
      </c>
      <c r="AF1481">
        <v>7</v>
      </c>
      <c r="AG1481">
        <v>27</v>
      </c>
      <c r="AH1481" s="260">
        <v>2017</v>
      </c>
      <c r="AI1481" t="s">
        <v>3448</v>
      </c>
      <c r="AJ1481" s="260">
        <v>19</v>
      </c>
      <c r="AK1481">
        <v>1283.4000000000001</v>
      </c>
      <c r="AL1481" t="s">
        <v>3621</v>
      </c>
      <c r="AM1481" t="s">
        <v>3621</v>
      </c>
      <c r="AO1481">
        <v>40129</v>
      </c>
      <c r="AP1481" s="287" t="str">
        <f>IFERROR(IF(Table_Merge1[[#This Row],[LME Zinc stock]]*Table_Merge1[[#This Row],[Nima.مقدار]]=0,"",Table_Merge1[[#This Row],[LME Zinc stock]]*Table_Merge1[[#This Row],[Nima.مقدار]]),"")</f>
        <v/>
      </c>
      <c r="AQ1481" s="287" t="str">
        <f>IFERROR(IF(Table_Merge1[[#This Row],[LME Zinc 3-month]]*Table_Merge1[[#This Row],[Nima.مقدار]]=0,"",Table_Merge1[[#This Row],[LME Zinc 3-month]]*Table_Merge1[[#This Row],[Nima.مقدار]]),"")</f>
        <v/>
      </c>
      <c r="AR1481" s="288" t="str">
        <f>IFERROR(IF(Table_Merge1[[#This Row],[LME Zinc stock]]*Table_Merge1[[#This Row],[Azad.Sell]]=0,"",Table_Merge1[[#This Row],[LME Zinc stock]]*Table_Merge1[[#This Row],[Azad.Sell]]),"")</f>
        <v/>
      </c>
      <c r="AS1481" s="288" t="str">
        <f>IFERROR(IF(Table_Merge1[[#This Row],[LME Zinc 3-month]]*Table_Merge1[[#This Row],[Azad.Sell]]=0,"",Table_Merge1[[#This Row],[LME Zinc 3-month]]*Table_Merge1[[#This Row],[Azad.Sell]]),"")</f>
        <v/>
      </c>
      <c r="AT1481"/>
    </row>
    <row r="1482" spans="1:46" x14ac:dyDescent="0.25">
      <c r="A1482" s="258">
        <v>42863</v>
      </c>
      <c r="B14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1396.02.18</v>
      </c>
      <c r="C1482" s="195">
        <f t="shared" ca="1" si="59"/>
        <v>1396</v>
      </c>
      <c r="D14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82" s="195">
        <f>_xlfn.NUMBERVALUE(RIGHT(Table11[[#This Row],[تاریخ شمسی]],2))</f>
        <v>18</v>
      </c>
      <c r="F14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02-18</v>
      </c>
      <c r="G1482" s="195" t="s">
        <v>1633</v>
      </c>
      <c r="L1482" s="259">
        <v>42863</v>
      </c>
      <c r="M1482">
        <v>37410.5</v>
      </c>
      <c r="O1482" s="283">
        <f>IFERROR(DATE(Table7[[#This Row],[year]],MONTH(DATEVALUE(Table7[[#This Row],[month]]&amp;"1")),Table7[[#This Row],[day]]),"")</f>
        <v>42947</v>
      </c>
      <c r="P1482" s="257" t="s">
        <v>4907</v>
      </c>
      <c r="Q1482" s="257">
        <v>2017</v>
      </c>
      <c r="R1482" s="257" t="s">
        <v>3443</v>
      </c>
      <c r="S1482" s="257">
        <v>31</v>
      </c>
      <c r="T1482" s="257">
        <v>1266.3499999999999</v>
      </c>
      <c r="U1482" s="257">
        <v>2030.5</v>
      </c>
      <c r="V1482" s="257">
        <v>1294075</v>
      </c>
      <c r="X1482" s="260">
        <v>43026</v>
      </c>
      <c r="Y1482" t="s">
        <v>8264</v>
      </c>
      <c r="Z1482" s="260">
        <v>11</v>
      </c>
      <c r="AA1482">
        <v>1396</v>
      </c>
      <c r="AB1482" s="260" t="str">
        <f ca="1">IFERROR(IFERROR(VLOOKUP(Table_Merge1[[#This Row],[Column1]],Table11[#All],2,FALSE),LEFT(AB1483,8)&amp;IF(LEN((RIGHT(AB1483,2)+1))&lt;2,"0"&amp;(RIGHT(AB1483,2)+1),(RIGHT(AB1483,2)-1))),"")</f>
        <v>1396.07.26</v>
      </c>
      <c r="AC1482" s="259" t="str">
        <f ca="1">LEFT(Table_Merge1[[#This Row],[Column2]],4)</f>
        <v>1396</v>
      </c>
      <c r="AD1482" s="259" t="str">
        <f ca="1">RIGHT(LEFT(Table_Merge1[[#This Row],[Column2]],7),2)</f>
        <v>07</v>
      </c>
      <c r="AE1482" s="259" t="str">
        <f ca="1">RIGHT(Table_Merge1[[#This Row],[Column2]],2)</f>
        <v>26</v>
      </c>
      <c r="AF1482">
        <v>7</v>
      </c>
      <c r="AG1482">
        <v>26</v>
      </c>
      <c r="AH1482" s="260">
        <v>2017</v>
      </c>
      <c r="AI1482" t="s">
        <v>3448</v>
      </c>
      <c r="AJ1482" s="260">
        <v>18</v>
      </c>
      <c r="AK1482">
        <v>1280.6500000000001</v>
      </c>
      <c r="AL1482">
        <v>2157</v>
      </c>
      <c r="AM1482">
        <v>1188700</v>
      </c>
      <c r="AO1482">
        <v>40237</v>
      </c>
      <c r="AP1482" s="287">
        <f>IFERROR(IF(Table_Merge1[[#This Row],[LME Zinc stock]]*Table_Merge1[[#This Row],[Nima.مقدار]]=0,"",Table_Merge1[[#This Row],[LME Zinc stock]]*Table_Merge1[[#This Row],[Nima.مقدار]]),"")</f>
        <v>47829721900</v>
      </c>
      <c r="AQ1482" s="287">
        <f>IFERROR(IF(Table_Merge1[[#This Row],[LME Zinc 3-month]]*Table_Merge1[[#This Row],[Nima.مقدار]]=0,"",Table_Merge1[[#This Row],[LME Zinc 3-month]]*Table_Merge1[[#This Row],[Nima.مقدار]]),"")</f>
        <v>86791209</v>
      </c>
      <c r="AR1482" s="288" t="str">
        <f>IFERROR(IF(Table_Merge1[[#This Row],[LME Zinc stock]]*Table_Merge1[[#This Row],[Azad.Sell]]=0,"",Table_Merge1[[#This Row],[LME Zinc stock]]*Table_Merge1[[#This Row],[Azad.Sell]]),"")</f>
        <v/>
      </c>
      <c r="AS1482" s="288" t="str">
        <f>IFERROR(IF(Table_Merge1[[#This Row],[LME Zinc 3-month]]*Table_Merge1[[#This Row],[Azad.Sell]]=0,"",Table_Merge1[[#This Row],[LME Zinc 3-month]]*Table_Merge1[[#This Row],[Azad.Sell]]),"")</f>
        <v/>
      </c>
      <c r="AT1482"/>
    </row>
    <row r="1483" spans="1:46" x14ac:dyDescent="0.25">
      <c r="A1483" s="258">
        <v>42864</v>
      </c>
      <c r="B14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1396.02.19</v>
      </c>
      <c r="C1483" s="195">
        <f t="shared" ca="1" si="59"/>
        <v>1396</v>
      </c>
      <c r="D14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83" s="195">
        <f>_xlfn.NUMBERVALUE(RIGHT(Table11[[#This Row],[تاریخ شمسی]],2))</f>
        <v>19</v>
      </c>
      <c r="F14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02-19</v>
      </c>
      <c r="G1483" s="195" t="s">
        <v>1634</v>
      </c>
      <c r="L1483" s="259">
        <v>42864</v>
      </c>
      <c r="M1483">
        <v>37410</v>
      </c>
      <c r="O1483" s="284">
        <f>IFERROR(DATE(Table7[[#This Row],[year]],MONTH(DATEVALUE(Table7[[#This Row],[month]]&amp;"1")),Table7[[#This Row],[day]]),"")</f>
        <v>42944</v>
      </c>
      <c r="P1483" s="195" t="s">
        <v>4908</v>
      </c>
      <c r="Q1483" s="195">
        <v>2017</v>
      </c>
      <c r="R1483" s="195" t="s">
        <v>3443</v>
      </c>
      <c r="S1483" s="195">
        <v>28</v>
      </c>
      <c r="T1483" s="195">
        <v>1259.5999999999999</v>
      </c>
      <c r="U1483" s="195">
        <v>2024</v>
      </c>
      <c r="V1483" s="195">
        <v>1302825</v>
      </c>
      <c r="X1483" s="260">
        <v>43025</v>
      </c>
      <c r="Y1483" t="s">
        <v>8263</v>
      </c>
      <c r="Z1483" s="260">
        <v>11</v>
      </c>
      <c r="AA1483">
        <v>1396</v>
      </c>
      <c r="AB1483" s="260" t="str">
        <f ca="1">IFERROR(IFERROR(VLOOKUP(Table_Merge1[[#This Row],[Column1]],Table11[#All],2,FALSE),LEFT(AB1484,8)&amp;IF(LEN((RIGHT(AB1484,2)+1))&lt;2,"0"&amp;(RIGHT(AB1484,2)+1),(RIGHT(AB1484,2)-1))),"")</f>
        <v>1396.07.25</v>
      </c>
      <c r="AC1483" s="259" t="str">
        <f ca="1">LEFT(Table_Merge1[[#This Row],[Column2]],4)</f>
        <v>1396</v>
      </c>
      <c r="AD1483" s="259" t="str">
        <f ca="1">RIGHT(LEFT(Table_Merge1[[#This Row],[Column2]],7),2)</f>
        <v>07</v>
      </c>
      <c r="AE1483" s="259" t="str">
        <f ca="1">RIGHT(Table_Merge1[[#This Row],[Column2]],2)</f>
        <v>25</v>
      </c>
      <c r="AF1483">
        <v>7</v>
      </c>
      <c r="AG1483">
        <v>25</v>
      </c>
      <c r="AH1483" s="260">
        <v>2017</v>
      </c>
      <c r="AI1483" t="s">
        <v>3448</v>
      </c>
      <c r="AJ1483" s="260">
        <v>17</v>
      </c>
      <c r="AK1483">
        <v>1289.7</v>
      </c>
      <c r="AL1483">
        <v>2161</v>
      </c>
      <c r="AM1483">
        <v>1193925</v>
      </c>
      <c r="AO1483">
        <v>40231</v>
      </c>
      <c r="AP1483" s="287">
        <f>IFERROR(IF(Table_Merge1[[#This Row],[LME Zinc stock]]*Table_Merge1[[#This Row],[Nima.مقدار]]=0,"",Table_Merge1[[#This Row],[LME Zinc stock]]*Table_Merge1[[#This Row],[Nima.مقدار]]),"")</f>
        <v>48032796675</v>
      </c>
      <c r="AQ1483" s="287">
        <f>IFERROR(IF(Table_Merge1[[#This Row],[LME Zinc 3-month]]*Table_Merge1[[#This Row],[Nima.مقدار]]=0,"",Table_Merge1[[#This Row],[LME Zinc 3-month]]*Table_Merge1[[#This Row],[Nima.مقدار]]),"")</f>
        <v>86939191</v>
      </c>
      <c r="AR1483" s="288" t="str">
        <f>IFERROR(IF(Table_Merge1[[#This Row],[LME Zinc stock]]*Table_Merge1[[#This Row],[Azad.Sell]]=0,"",Table_Merge1[[#This Row],[LME Zinc stock]]*Table_Merge1[[#This Row],[Azad.Sell]]),"")</f>
        <v/>
      </c>
      <c r="AS1483" s="288" t="str">
        <f>IFERROR(IF(Table_Merge1[[#This Row],[LME Zinc 3-month]]*Table_Merge1[[#This Row],[Azad.Sell]]=0,"",Table_Merge1[[#This Row],[LME Zinc 3-month]]*Table_Merge1[[#This Row],[Azad.Sell]]),"")</f>
        <v/>
      </c>
      <c r="AT1483"/>
    </row>
    <row r="1484" spans="1:46" x14ac:dyDescent="0.25">
      <c r="A1484" s="258">
        <v>42865</v>
      </c>
      <c r="B14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1396.02.20</v>
      </c>
      <c r="C1484" s="195">
        <f t="shared" ca="1" si="59"/>
        <v>1396</v>
      </c>
      <c r="D14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84" s="195">
        <f>_xlfn.NUMBERVALUE(RIGHT(Table11[[#This Row],[تاریخ شمسی]],2))</f>
        <v>20</v>
      </c>
      <c r="F14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02-20</v>
      </c>
      <c r="G1484" s="195" t="s">
        <v>1635</v>
      </c>
      <c r="L1484" s="259">
        <v>42865</v>
      </c>
      <c r="M1484">
        <v>37397</v>
      </c>
      <c r="O1484" s="283">
        <f>IFERROR(DATE(Table7[[#This Row],[year]],MONTH(DATEVALUE(Table7[[#This Row],[month]]&amp;"1")),Table7[[#This Row],[day]]),"")</f>
        <v>42943</v>
      </c>
      <c r="P1484" s="257" t="s">
        <v>4909</v>
      </c>
      <c r="Q1484" s="257">
        <v>2017</v>
      </c>
      <c r="R1484" s="257" t="s">
        <v>3443</v>
      </c>
      <c r="S1484" s="257">
        <v>27</v>
      </c>
      <c r="T1484" s="257">
        <v>1262.05</v>
      </c>
      <c r="U1484" s="257">
        <v>1992.5</v>
      </c>
      <c r="V1484" s="257">
        <v>1313200</v>
      </c>
      <c r="X1484" s="260">
        <v>43024</v>
      </c>
      <c r="Y1484" t="s">
        <v>8262</v>
      </c>
      <c r="Z1484" s="260">
        <v>12</v>
      </c>
      <c r="AA1484">
        <v>1396</v>
      </c>
      <c r="AB1484" s="260" t="str">
        <f ca="1">IFERROR(IFERROR(VLOOKUP(Table_Merge1[[#This Row],[Column1]],Table11[#All],2,FALSE),LEFT(AB1485,8)&amp;IF(LEN((RIGHT(AB1485,2)+1))&lt;2,"0"&amp;(RIGHT(AB1485,2)+1),(RIGHT(AB1485,2)-1))),"")</f>
        <v>1396.07.24</v>
      </c>
      <c r="AC1484" s="259" t="str">
        <f ca="1">LEFT(Table_Merge1[[#This Row],[Column2]],4)</f>
        <v>1396</v>
      </c>
      <c r="AD1484" s="259" t="str">
        <f ca="1">RIGHT(LEFT(Table_Merge1[[#This Row],[Column2]],7),2)</f>
        <v>07</v>
      </c>
      <c r="AE1484" s="259" t="str">
        <f ca="1">RIGHT(Table_Merge1[[#This Row],[Column2]],2)</f>
        <v>24</v>
      </c>
      <c r="AF1484">
        <v>7</v>
      </c>
      <c r="AG1484">
        <v>24</v>
      </c>
      <c r="AH1484" s="260">
        <v>2017</v>
      </c>
      <c r="AI1484" t="s">
        <v>3448</v>
      </c>
      <c r="AJ1484" s="260">
        <v>16</v>
      </c>
      <c r="AK1484">
        <v>1305.1500000000001</v>
      </c>
      <c r="AL1484">
        <v>2142</v>
      </c>
      <c r="AM1484">
        <v>1196600</v>
      </c>
      <c r="AO1484">
        <v>40152</v>
      </c>
      <c r="AP1484" s="287">
        <f>IFERROR(IF(Table_Merge1[[#This Row],[LME Zinc stock]]*Table_Merge1[[#This Row],[Nima.مقدار]]=0,"",Table_Merge1[[#This Row],[LME Zinc stock]]*Table_Merge1[[#This Row],[Nima.مقدار]]),"")</f>
        <v>48045883200</v>
      </c>
      <c r="AQ1484" s="287">
        <f>IFERROR(IF(Table_Merge1[[#This Row],[LME Zinc 3-month]]*Table_Merge1[[#This Row],[Nima.مقدار]]=0,"",Table_Merge1[[#This Row],[LME Zinc 3-month]]*Table_Merge1[[#This Row],[Nima.مقدار]]),"")</f>
        <v>86005584</v>
      </c>
      <c r="AR1484" s="288" t="str">
        <f>IFERROR(IF(Table_Merge1[[#This Row],[LME Zinc stock]]*Table_Merge1[[#This Row],[Azad.Sell]]=0,"",Table_Merge1[[#This Row],[LME Zinc stock]]*Table_Merge1[[#This Row],[Azad.Sell]]),"")</f>
        <v/>
      </c>
      <c r="AS1484" s="288" t="str">
        <f>IFERROR(IF(Table_Merge1[[#This Row],[LME Zinc 3-month]]*Table_Merge1[[#This Row],[Azad.Sell]]=0,"",Table_Merge1[[#This Row],[LME Zinc 3-month]]*Table_Merge1[[#This Row],[Azad.Sell]]),"")</f>
        <v/>
      </c>
      <c r="AT1484"/>
    </row>
    <row r="1485" spans="1:46" x14ac:dyDescent="0.25">
      <c r="A1485" s="258">
        <v>42866</v>
      </c>
      <c r="B14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1396.02.21</v>
      </c>
      <c r="C1485" s="195">
        <f t="shared" ca="1" si="59"/>
        <v>1396</v>
      </c>
      <c r="D14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85" s="195">
        <f>_xlfn.NUMBERVALUE(RIGHT(Table11[[#This Row],[تاریخ شمسی]],2))</f>
        <v>21</v>
      </c>
      <c r="F14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02-21</v>
      </c>
      <c r="G1485" s="195" t="s">
        <v>1636</v>
      </c>
      <c r="L1485" s="259">
        <v>42866</v>
      </c>
      <c r="M1485">
        <v>37542</v>
      </c>
      <c r="O1485" s="284">
        <f>IFERROR(DATE(Table7[[#This Row],[year]],MONTH(DATEVALUE(Table7[[#This Row],[month]]&amp;"1")),Table7[[#This Row],[day]]),"")</f>
        <v>42942</v>
      </c>
      <c r="P1485" s="195" t="s">
        <v>4910</v>
      </c>
      <c r="Q1485" s="195">
        <v>2017</v>
      </c>
      <c r="R1485" s="195" t="s">
        <v>3443</v>
      </c>
      <c r="S1485" s="195">
        <v>26</v>
      </c>
      <c r="T1485" s="195">
        <v>1245.4000000000001</v>
      </c>
      <c r="U1485" s="195">
        <v>1940</v>
      </c>
      <c r="V1485" s="195">
        <v>1321750</v>
      </c>
      <c r="X1485" s="260">
        <v>43021</v>
      </c>
      <c r="Z1485" s="260">
        <v>12</v>
      </c>
      <c r="AB1485" s="260" t="str">
        <f ca="1">IFERROR(IFERROR(VLOOKUP(Table_Merge1[[#This Row],[Column1]],Table11[#All],2,FALSE),LEFT(AB1486,8)&amp;IF(LEN((RIGHT(AB1486,2)+1))&lt;2,"0"&amp;(RIGHT(AB1486,2)+1),(RIGHT(AB1486,2)-1))),"")</f>
        <v>1396.07.19</v>
      </c>
      <c r="AC1485" s="259" t="str">
        <f ca="1">LEFT(Table_Merge1[[#This Row],[Column2]],4)</f>
        <v>1396</v>
      </c>
      <c r="AD1485" s="259" t="str">
        <f ca="1">RIGHT(LEFT(Table_Merge1[[#This Row],[Column2]],7),2)</f>
        <v>07</v>
      </c>
      <c r="AE1485" s="259" t="str">
        <f ca="1">RIGHT(Table_Merge1[[#This Row],[Column2]],2)</f>
        <v>19</v>
      </c>
      <c r="AH1485" s="260">
        <v>2017</v>
      </c>
      <c r="AI1485" t="s">
        <v>3448</v>
      </c>
      <c r="AJ1485" s="260">
        <v>13</v>
      </c>
      <c r="AK1485">
        <v>1293.9000000000001</v>
      </c>
      <c r="AL1485">
        <v>2188</v>
      </c>
      <c r="AM1485">
        <v>1191550</v>
      </c>
      <c r="AP1485" s="287" t="str">
        <f>IFERROR(IF(Table_Merge1[[#This Row],[LME Zinc stock]]*Table_Merge1[[#This Row],[Nima.مقدار]]=0,"",Table_Merge1[[#This Row],[LME Zinc stock]]*Table_Merge1[[#This Row],[Nima.مقدار]]),"")</f>
        <v/>
      </c>
      <c r="AQ1485" s="287" t="str">
        <f>IFERROR(IF(Table_Merge1[[#This Row],[LME Zinc 3-month]]*Table_Merge1[[#This Row],[Nima.مقدار]]=0,"",Table_Merge1[[#This Row],[LME Zinc 3-month]]*Table_Merge1[[#This Row],[Nima.مقدار]]),"")</f>
        <v/>
      </c>
      <c r="AR1485" s="288" t="str">
        <f>IFERROR(IF(Table_Merge1[[#This Row],[LME Zinc stock]]*Table_Merge1[[#This Row],[Azad.Sell]]=0,"",Table_Merge1[[#This Row],[LME Zinc stock]]*Table_Merge1[[#This Row],[Azad.Sell]]),"")</f>
        <v/>
      </c>
      <c r="AS1485" s="288" t="str">
        <f>IFERROR(IF(Table_Merge1[[#This Row],[LME Zinc 3-month]]*Table_Merge1[[#This Row],[Azad.Sell]]=0,"",Table_Merge1[[#This Row],[LME Zinc 3-month]]*Table_Merge1[[#This Row],[Azad.Sell]]),"")</f>
        <v/>
      </c>
      <c r="AT1485"/>
    </row>
    <row r="1486" spans="1:46" x14ac:dyDescent="0.25">
      <c r="A1486" s="258">
        <v>42868</v>
      </c>
      <c r="B14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1396.02.23</v>
      </c>
      <c r="C1486" s="195">
        <f t="shared" ca="1" si="59"/>
        <v>1396</v>
      </c>
      <c r="D14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86" s="195">
        <f>_xlfn.NUMBERVALUE(RIGHT(Table11[[#This Row],[تاریخ شمسی]],2))</f>
        <v>23</v>
      </c>
      <c r="F14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02-23</v>
      </c>
      <c r="G1486" s="195" t="s">
        <v>1637</v>
      </c>
      <c r="L1486" s="259">
        <v>42868</v>
      </c>
      <c r="M1486">
        <v>37392</v>
      </c>
      <c r="O1486" s="283">
        <f>IFERROR(DATE(Table7[[#This Row],[year]],MONTH(DATEVALUE(Table7[[#This Row],[month]]&amp;"1")),Table7[[#This Row],[day]]),"")</f>
        <v>42941</v>
      </c>
      <c r="P1486" s="257" t="s">
        <v>4911</v>
      </c>
      <c r="Q1486" s="257">
        <v>2017</v>
      </c>
      <c r="R1486" s="257" t="s">
        <v>3443</v>
      </c>
      <c r="S1486" s="257">
        <v>25</v>
      </c>
      <c r="T1486" s="257">
        <v>1252</v>
      </c>
      <c r="U1486" s="257">
        <v>1911</v>
      </c>
      <c r="V1486" s="257">
        <v>1331175</v>
      </c>
      <c r="X1486" s="260">
        <v>43020</v>
      </c>
      <c r="Y1486" t="s">
        <v>8261</v>
      </c>
      <c r="Z1486" s="260">
        <v>12</v>
      </c>
      <c r="AA1486">
        <v>1396</v>
      </c>
      <c r="AB1486" s="260" t="str">
        <f ca="1">IFERROR(IFERROR(VLOOKUP(Table_Merge1[[#This Row],[Column1]],Table11[#All],2,FALSE),LEFT(AB1487,8)&amp;IF(LEN((RIGHT(AB1487,2)+1))&lt;2,"0"&amp;(RIGHT(AB1487,2)+1),(RIGHT(AB1487,2)-1))),"")</f>
        <v>1396.07.20</v>
      </c>
      <c r="AC1486" s="259" t="str">
        <f ca="1">LEFT(Table_Merge1[[#This Row],[Column2]],4)</f>
        <v>1396</v>
      </c>
      <c r="AD1486" s="259" t="str">
        <f ca="1">RIGHT(LEFT(Table_Merge1[[#This Row],[Column2]],7),2)</f>
        <v>07</v>
      </c>
      <c r="AE1486" s="259" t="str">
        <f ca="1">RIGHT(Table_Merge1[[#This Row],[Column2]],2)</f>
        <v>20</v>
      </c>
      <c r="AF1486">
        <v>7</v>
      </c>
      <c r="AG1486">
        <v>20</v>
      </c>
      <c r="AH1486" s="260">
        <v>2017</v>
      </c>
      <c r="AI1486" t="s">
        <v>3448</v>
      </c>
      <c r="AJ1486" s="260">
        <v>12</v>
      </c>
      <c r="AK1486">
        <v>1294.45</v>
      </c>
      <c r="AL1486">
        <v>2159</v>
      </c>
      <c r="AM1486">
        <v>1195525</v>
      </c>
      <c r="AO1486">
        <v>40379</v>
      </c>
      <c r="AP1486" s="287">
        <f>IFERROR(IF(Table_Merge1[[#This Row],[LME Zinc stock]]*Table_Merge1[[#This Row],[Nima.مقدار]]=0,"",Table_Merge1[[#This Row],[LME Zinc stock]]*Table_Merge1[[#This Row],[Nima.مقدار]]),"")</f>
        <v>48274103975</v>
      </c>
      <c r="AQ1486" s="287">
        <f>IFERROR(IF(Table_Merge1[[#This Row],[LME Zinc 3-month]]*Table_Merge1[[#This Row],[Nima.مقدار]]=0,"",Table_Merge1[[#This Row],[LME Zinc 3-month]]*Table_Merge1[[#This Row],[Nima.مقدار]]),"")</f>
        <v>87178261</v>
      </c>
      <c r="AR1486" s="288" t="str">
        <f>IFERROR(IF(Table_Merge1[[#This Row],[LME Zinc stock]]*Table_Merge1[[#This Row],[Azad.Sell]]=0,"",Table_Merge1[[#This Row],[LME Zinc stock]]*Table_Merge1[[#This Row],[Azad.Sell]]),"")</f>
        <v/>
      </c>
      <c r="AS1486" s="288" t="str">
        <f>IFERROR(IF(Table_Merge1[[#This Row],[LME Zinc 3-month]]*Table_Merge1[[#This Row],[Azad.Sell]]=0,"",Table_Merge1[[#This Row],[LME Zinc 3-month]]*Table_Merge1[[#This Row],[Azad.Sell]]),"")</f>
        <v/>
      </c>
      <c r="AT1486"/>
    </row>
    <row r="1487" spans="1:46" x14ac:dyDescent="0.25">
      <c r="A1487" s="258">
        <v>42869</v>
      </c>
      <c r="B14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1396.02.24</v>
      </c>
      <c r="C1487" s="195">
        <f t="shared" ca="1" si="59"/>
        <v>1396</v>
      </c>
      <c r="D14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87" s="195">
        <f>_xlfn.NUMBERVALUE(RIGHT(Table11[[#This Row],[تاریخ شمسی]],2))</f>
        <v>24</v>
      </c>
      <c r="F14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02-24</v>
      </c>
      <c r="G1487" s="195" t="s">
        <v>1638</v>
      </c>
      <c r="L1487" s="259">
        <v>42869</v>
      </c>
      <c r="M1487">
        <v>37374</v>
      </c>
      <c r="O1487" s="284">
        <f>IFERROR(DATE(Table7[[#This Row],[year]],MONTH(DATEVALUE(Table7[[#This Row],[month]]&amp;"1")),Table7[[#This Row],[day]]),"")</f>
        <v>42940</v>
      </c>
      <c r="P1487" s="195" t="s">
        <v>4912</v>
      </c>
      <c r="Q1487" s="195">
        <v>2017</v>
      </c>
      <c r="R1487" s="195" t="s">
        <v>3443</v>
      </c>
      <c r="S1487" s="195">
        <v>24</v>
      </c>
      <c r="T1487" s="195">
        <v>1255.8499999999999</v>
      </c>
      <c r="U1487" s="195">
        <v>1916</v>
      </c>
      <c r="V1487" s="195">
        <v>1336700</v>
      </c>
      <c r="X1487" s="260">
        <v>43019</v>
      </c>
      <c r="Y1487" t="s">
        <v>8260</v>
      </c>
      <c r="Z1487" s="260">
        <v>12</v>
      </c>
      <c r="AA1487">
        <v>1396</v>
      </c>
      <c r="AB1487" s="260" t="str">
        <f ca="1">IFERROR(IFERROR(VLOOKUP(Table_Merge1[[#This Row],[Column1]],Table11[#All],2,FALSE),LEFT(AB1488,8)&amp;IF(LEN((RIGHT(AB1488,2)+1))&lt;2,"0"&amp;(RIGHT(AB1488,2)+1),(RIGHT(AB1488,2)-1))),"")</f>
        <v>1396.07.19</v>
      </c>
      <c r="AC1487" s="259" t="str">
        <f ca="1">LEFT(Table_Merge1[[#This Row],[Column2]],4)</f>
        <v>1396</v>
      </c>
      <c r="AD1487" s="259" t="str">
        <f ca="1">RIGHT(LEFT(Table_Merge1[[#This Row],[Column2]],7),2)</f>
        <v>07</v>
      </c>
      <c r="AE1487" s="259" t="str">
        <f ca="1">RIGHT(Table_Merge1[[#This Row],[Column2]],2)</f>
        <v>19</v>
      </c>
      <c r="AF1487">
        <v>7</v>
      </c>
      <c r="AG1487">
        <v>19</v>
      </c>
      <c r="AH1487" s="260">
        <v>2017</v>
      </c>
      <c r="AI1487" t="s">
        <v>3448</v>
      </c>
      <c r="AJ1487" s="260">
        <v>11</v>
      </c>
      <c r="AK1487">
        <v>1290.2</v>
      </c>
      <c r="AL1487">
        <v>2156</v>
      </c>
      <c r="AM1487">
        <v>1195600</v>
      </c>
      <c r="AO1487">
        <v>40003</v>
      </c>
      <c r="AP1487" s="287">
        <f>IFERROR(IF(Table_Merge1[[#This Row],[LME Zinc stock]]*Table_Merge1[[#This Row],[Nima.مقدار]]=0,"",Table_Merge1[[#This Row],[LME Zinc stock]]*Table_Merge1[[#This Row],[Nima.مقدار]]),"")</f>
        <v>47827586800</v>
      </c>
      <c r="AQ1487" s="287">
        <f>IFERROR(IF(Table_Merge1[[#This Row],[LME Zinc 3-month]]*Table_Merge1[[#This Row],[Nima.مقدار]]=0,"",Table_Merge1[[#This Row],[LME Zinc 3-month]]*Table_Merge1[[#This Row],[Nima.مقدار]]),"")</f>
        <v>86246468</v>
      </c>
      <c r="AR1487" s="288" t="str">
        <f>IFERROR(IF(Table_Merge1[[#This Row],[LME Zinc stock]]*Table_Merge1[[#This Row],[Azad.Sell]]=0,"",Table_Merge1[[#This Row],[LME Zinc stock]]*Table_Merge1[[#This Row],[Azad.Sell]]),"")</f>
        <v/>
      </c>
      <c r="AS1487" s="288" t="str">
        <f>IFERROR(IF(Table_Merge1[[#This Row],[LME Zinc 3-month]]*Table_Merge1[[#This Row],[Azad.Sell]]=0,"",Table_Merge1[[#This Row],[LME Zinc 3-month]]*Table_Merge1[[#This Row],[Azad.Sell]]),"")</f>
        <v/>
      </c>
      <c r="AT1487"/>
    </row>
    <row r="1488" spans="1:46" x14ac:dyDescent="0.25">
      <c r="A1488" s="258">
        <v>42870</v>
      </c>
      <c r="B14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1396.02.25</v>
      </c>
      <c r="C1488" s="195">
        <f t="shared" ca="1" si="59"/>
        <v>1396</v>
      </c>
      <c r="D14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88" s="195">
        <f>_xlfn.NUMBERVALUE(RIGHT(Table11[[#This Row],[تاریخ شمسی]],2))</f>
        <v>25</v>
      </c>
      <c r="F14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02-25</v>
      </c>
      <c r="G1488" s="195" t="s">
        <v>1639</v>
      </c>
      <c r="L1488" s="259">
        <v>42870</v>
      </c>
      <c r="M1488">
        <v>37373</v>
      </c>
      <c r="O1488" s="283">
        <f>IFERROR(DATE(Table7[[#This Row],[year]],MONTH(DATEVALUE(Table7[[#This Row],[month]]&amp;"1")),Table7[[#This Row],[day]]),"")</f>
        <v>42937</v>
      </c>
      <c r="P1488" s="257" t="s">
        <v>4913</v>
      </c>
      <c r="Q1488" s="257">
        <v>2017</v>
      </c>
      <c r="R1488" s="257" t="s">
        <v>3443</v>
      </c>
      <c r="S1488" s="257">
        <v>21</v>
      </c>
      <c r="T1488" s="257">
        <v>1247.25</v>
      </c>
      <c r="U1488" s="257">
        <v>1925.5</v>
      </c>
      <c r="V1488" s="257">
        <v>1344000</v>
      </c>
      <c r="X1488" s="260">
        <v>43018</v>
      </c>
      <c r="Y1488" t="s">
        <v>8259</v>
      </c>
      <c r="Z1488" s="260">
        <v>12</v>
      </c>
      <c r="AA1488">
        <v>1396</v>
      </c>
      <c r="AB1488" s="260" t="str">
        <f ca="1">IFERROR(IFERROR(VLOOKUP(Table_Merge1[[#This Row],[Column1]],Table11[#All],2,FALSE),LEFT(AB1489,8)&amp;IF(LEN((RIGHT(AB1489,2)+1))&lt;2,"0"&amp;(RIGHT(AB1489,2)+1),(RIGHT(AB1489,2)-1))),"")</f>
        <v>1396.07.18</v>
      </c>
      <c r="AC1488" s="259" t="str">
        <f ca="1">LEFT(Table_Merge1[[#This Row],[Column2]],4)</f>
        <v>1396</v>
      </c>
      <c r="AD1488" s="259" t="str">
        <f ca="1">RIGHT(LEFT(Table_Merge1[[#This Row],[Column2]],7),2)</f>
        <v>07</v>
      </c>
      <c r="AE1488" s="259" t="str">
        <f ca="1">RIGHT(Table_Merge1[[#This Row],[Column2]],2)</f>
        <v>18</v>
      </c>
      <c r="AF1488">
        <v>7</v>
      </c>
      <c r="AG1488">
        <v>18</v>
      </c>
      <c r="AH1488" s="260">
        <v>2017</v>
      </c>
      <c r="AI1488" t="s">
        <v>3448</v>
      </c>
      <c r="AJ1488" s="260">
        <v>10</v>
      </c>
      <c r="AK1488">
        <v>1289.5999999999999</v>
      </c>
      <c r="AL1488">
        <v>2145</v>
      </c>
      <c r="AM1488">
        <v>1199675</v>
      </c>
      <c r="AO1488">
        <v>40295</v>
      </c>
      <c r="AP1488" s="287">
        <f>IFERROR(IF(Table_Merge1[[#This Row],[LME Zinc stock]]*Table_Merge1[[#This Row],[Nima.مقدار]]=0,"",Table_Merge1[[#This Row],[LME Zinc stock]]*Table_Merge1[[#This Row],[Nima.مقدار]]),"")</f>
        <v>48340904125</v>
      </c>
      <c r="AQ1488" s="287">
        <f>IFERROR(IF(Table_Merge1[[#This Row],[LME Zinc 3-month]]*Table_Merge1[[#This Row],[Nima.مقدار]]=0,"",Table_Merge1[[#This Row],[LME Zinc 3-month]]*Table_Merge1[[#This Row],[Nima.مقدار]]),"")</f>
        <v>86432775</v>
      </c>
      <c r="AR1488" s="288" t="str">
        <f>IFERROR(IF(Table_Merge1[[#This Row],[LME Zinc stock]]*Table_Merge1[[#This Row],[Azad.Sell]]=0,"",Table_Merge1[[#This Row],[LME Zinc stock]]*Table_Merge1[[#This Row],[Azad.Sell]]),"")</f>
        <v/>
      </c>
      <c r="AS1488" s="288" t="str">
        <f>IFERROR(IF(Table_Merge1[[#This Row],[LME Zinc 3-month]]*Table_Merge1[[#This Row],[Azad.Sell]]=0,"",Table_Merge1[[#This Row],[LME Zinc 3-month]]*Table_Merge1[[#This Row],[Azad.Sell]]),"")</f>
        <v/>
      </c>
      <c r="AT1488"/>
    </row>
    <row r="1489" spans="1:46" x14ac:dyDescent="0.25">
      <c r="A1489" s="258">
        <v>42871</v>
      </c>
      <c r="B14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1396.02.26</v>
      </c>
      <c r="C1489" s="195">
        <f t="shared" ca="1" si="59"/>
        <v>1396</v>
      </c>
      <c r="D14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89" s="195">
        <f>_xlfn.NUMBERVALUE(RIGHT(Table11[[#This Row],[تاریخ شمسی]],2))</f>
        <v>26</v>
      </c>
      <c r="F14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02-26</v>
      </c>
      <c r="G1489" s="195" t="s">
        <v>1640</v>
      </c>
      <c r="L1489" s="259">
        <v>42871</v>
      </c>
      <c r="M1489">
        <v>37343</v>
      </c>
      <c r="O1489" s="284">
        <f>IFERROR(DATE(Table7[[#This Row],[year]],MONTH(DATEVALUE(Table7[[#This Row],[month]]&amp;"1")),Table7[[#This Row],[day]]),"")</f>
        <v>42936</v>
      </c>
      <c r="P1489" s="195" t="s">
        <v>4914</v>
      </c>
      <c r="Q1489" s="195">
        <v>2017</v>
      </c>
      <c r="R1489" s="195" t="s">
        <v>3443</v>
      </c>
      <c r="S1489" s="195">
        <v>20</v>
      </c>
      <c r="T1489" s="195">
        <v>1236.55</v>
      </c>
      <c r="U1489" s="195">
        <v>1910</v>
      </c>
      <c r="V1489" s="195">
        <v>1349125</v>
      </c>
      <c r="X1489" s="260">
        <v>43017</v>
      </c>
      <c r="Y1489" t="s">
        <v>8258</v>
      </c>
      <c r="Z1489" s="260">
        <v>12</v>
      </c>
      <c r="AA1489">
        <v>1396</v>
      </c>
      <c r="AB1489" s="260" t="str">
        <f ca="1">IFERROR(IFERROR(VLOOKUP(Table_Merge1[[#This Row],[Column1]],Table11[#All],2,FALSE),LEFT(AB1490,8)&amp;IF(LEN((RIGHT(AB1490,2)+1))&lt;2,"0"&amp;(RIGHT(AB1490,2)+1),(RIGHT(AB1490,2)-1))),"")</f>
        <v>1396.07.17</v>
      </c>
      <c r="AC1489" s="259" t="str">
        <f ca="1">LEFT(Table_Merge1[[#This Row],[Column2]],4)</f>
        <v>1396</v>
      </c>
      <c r="AD1489" s="259" t="str">
        <f ca="1">RIGHT(LEFT(Table_Merge1[[#This Row],[Column2]],7),2)</f>
        <v>07</v>
      </c>
      <c r="AE1489" s="259" t="str">
        <f ca="1">RIGHT(Table_Merge1[[#This Row],[Column2]],2)</f>
        <v>17</v>
      </c>
      <c r="AF1489">
        <v>7</v>
      </c>
      <c r="AG1489">
        <v>17</v>
      </c>
      <c r="AH1489" s="260">
        <v>2017</v>
      </c>
      <c r="AI1489" t="s">
        <v>3448</v>
      </c>
      <c r="AJ1489" s="260">
        <v>9</v>
      </c>
      <c r="AK1489">
        <v>1282.1500000000001</v>
      </c>
      <c r="AL1489">
        <v>2166</v>
      </c>
      <c r="AM1489">
        <v>1202225</v>
      </c>
      <c r="AO1489">
        <v>39929</v>
      </c>
      <c r="AP1489" s="287">
        <f>IFERROR(IF(Table_Merge1[[#This Row],[LME Zinc stock]]*Table_Merge1[[#This Row],[Nima.مقدار]]=0,"",Table_Merge1[[#This Row],[LME Zinc stock]]*Table_Merge1[[#This Row],[Nima.مقدار]]),"")</f>
        <v>48003642025</v>
      </c>
      <c r="AQ1489" s="287">
        <f>IFERROR(IF(Table_Merge1[[#This Row],[LME Zinc 3-month]]*Table_Merge1[[#This Row],[Nima.مقدار]]=0,"",Table_Merge1[[#This Row],[LME Zinc 3-month]]*Table_Merge1[[#This Row],[Nima.مقدار]]),"")</f>
        <v>86486214</v>
      </c>
      <c r="AR1489" s="288" t="str">
        <f>IFERROR(IF(Table_Merge1[[#This Row],[LME Zinc stock]]*Table_Merge1[[#This Row],[Azad.Sell]]=0,"",Table_Merge1[[#This Row],[LME Zinc stock]]*Table_Merge1[[#This Row],[Azad.Sell]]),"")</f>
        <v/>
      </c>
      <c r="AS1489" s="288" t="str">
        <f>IFERROR(IF(Table_Merge1[[#This Row],[LME Zinc 3-month]]*Table_Merge1[[#This Row],[Azad.Sell]]=0,"",Table_Merge1[[#This Row],[LME Zinc 3-month]]*Table_Merge1[[#This Row],[Azad.Sell]]),"")</f>
        <v/>
      </c>
      <c r="AT1489"/>
    </row>
    <row r="1490" spans="1:46" x14ac:dyDescent="0.25">
      <c r="A1490" s="258">
        <v>42872</v>
      </c>
      <c r="B14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1396.02.27</v>
      </c>
      <c r="C1490" s="195">
        <f t="shared" ca="1" si="59"/>
        <v>1396</v>
      </c>
      <c r="D14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90" s="195">
        <f>_xlfn.NUMBERVALUE(RIGHT(Table11[[#This Row],[تاریخ شمسی]],2))</f>
        <v>27</v>
      </c>
      <c r="F14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02-27</v>
      </c>
      <c r="G1490" s="195" t="s">
        <v>1641</v>
      </c>
      <c r="L1490" s="259">
        <v>42872</v>
      </c>
      <c r="M1490">
        <v>37501</v>
      </c>
      <c r="O1490" s="283">
        <f>IFERROR(DATE(Table7[[#This Row],[year]],MONTH(DATEVALUE(Table7[[#This Row],[month]]&amp;"1")),Table7[[#This Row],[day]]),"")</f>
        <v>42935</v>
      </c>
      <c r="P1490" s="257" t="s">
        <v>4915</v>
      </c>
      <c r="Q1490" s="257">
        <v>2017</v>
      </c>
      <c r="R1490" s="257" t="s">
        <v>3443</v>
      </c>
      <c r="S1490" s="257">
        <v>19</v>
      </c>
      <c r="T1490" s="257">
        <v>1239.8499999999999</v>
      </c>
      <c r="U1490" s="257" t="s">
        <v>3621</v>
      </c>
      <c r="V1490" s="257" t="s">
        <v>3621</v>
      </c>
      <c r="X1490" s="260">
        <v>43014</v>
      </c>
      <c r="Z1490" s="260">
        <v>12</v>
      </c>
      <c r="AB1490" s="260" t="str">
        <f ca="1">IFERROR(IFERROR(VLOOKUP(Table_Merge1[[#This Row],[Column1]],Table11[#All],2,FALSE),LEFT(AB1491,8)&amp;IF(LEN((RIGHT(AB1491,2)+1))&lt;2,"0"&amp;(RIGHT(AB1491,2)+1),(RIGHT(AB1491,2)-1))),"")</f>
        <v>1396.07.12</v>
      </c>
      <c r="AC1490" s="259" t="str">
        <f ca="1">LEFT(Table_Merge1[[#This Row],[Column2]],4)</f>
        <v>1396</v>
      </c>
      <c r="AD1490" s="259" t="str">
        <f ca="1">RIGHT(LEFT(Table_Merge1[[#This Row],[Column2]],7),2)</f>
        <v>07</v>
      </c>
      <c r="AE1490" s="259" t="str">
        <f ca="1">RIGHT(Table_Merge1[[#This Row],[Column2]],2)</f>
        <v>12</v>
      </c>
      <c r="AH1490" s="260">
        <v>2017</v>
      </c>
      <c r="AI1490" t="s">
        <v>3448</v>
      </c>
      <c r="AJ1490" s="260">
        <v>6</v>
      </c>
      <c r="AK1490">
        <v>1268.2</v>
      </c>
      <c r="AL1490">
        <v>2138.5</v>
      </c>
      <c r="AM1490">
        <v>1207800</v>
      </c>
      <c r="AP1490" s="287" t="str">
        <f>IFERROR(IF(Table_Merge1[[#This Row],[LME Zinc stock]]*Table_Merge1[[#This Row],[Nima.مقدار]]=0,"",Table_Merge1[[#This Row],[LME Zinc stock]]*Table_Merge1[[#This Row],[Nima.مقدار]]),"")</f>
        <v/>
      </c>
      <c r="AQ1490" s="287" t="str">
        <f>IFERROR(IF(Table_Merge1[[#This Row],[LME Zinc 3-month]]*Table_Merge1[[#This Row],[Nima.مقدار]]=0,"",Table_Merge1[[#This Row],[LME Zinc 3-month]]*Table_Merge1[[#This Row],[Nima.مقدار]]),"")</f>
        <v/>
      </c>
      <c r="AR1490" s="288" t="str">
        <f>IFERROR(IF(Table_Merge1[[#This Row],[LME Zinc stock]]*Table_Merge1[[#This Row],[Azad.Sell]]=0,"",Table_Merge1[[#This Row],[LME Zinc stock]]*Table_Merge1[[#This Row],[Azad.Sell]]),"")</f>
        <v/>
      </c>
      <c r="AS1490" s="288" t="str">
        <f>IFERROR(IF(Table_Merge1[[#This Row],[LME Zinc 3-month]]*Table_Merge1[[#This Row],[Azad.Sell]]=0,"",Table_Merge1[[#This Row],[LME Zinc 3-month]]*Table_Merge1[[#This Row],[Azad.Sell]]),"")</f>
        <v/>
      </c>
      <c r="AT1490"/>
    </row>
    <row r="1491" spans="1:46" x14ac:dyDescent="0.25">
      <c r="A1491" s="258">
        <v>42873</v>
      </c>
      <c r="B14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1396.02.28</v>
      </c>
      <c r="C1491" s="195">
        <f t="shared" ca="1" si="59"/>
        <v>1396</v>
      </c>
      <c r="D14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91" s="195">
        <f>_xlfn.NUMBERVALUE(RIGHT(Table11[[#This Row],[تاریخ شمسی]],2))</f>
        <v>28</v>
      </c>
      <c r="F14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02-28</v>
      </c>
      <c r="G1491" s="195" t="s">
        <v>1642</v>
      </c>
      <c r="L1491" s="259">
        <v>42873</v>
      </c>
      <c r="M1491">
        <v>37497</v>
      </c>
      <c r="O1491" s="284">
        <f>IFERROR(DATE(Table7[[#This Row],[year]],MONTH(DATEVALUE(Table7[[#This Row],[month]]&amp;"1")),Table7[[#This Row],[day]]),"")</f>
        <v>42934</v>
      </c>
      <c r="P1491" s="195" t="s">
        <v>4916</v>
      </c>
      <c r="Q1491" s="195">
        <v>2017</v>
      </c>
      <c r="R1491" s="195" t="s">
        <v>3443</v>
      </c>
      <c r="S1491" s="195">
        <v>18</v>
      </c>
      <c r="T1491" s="195">
        <v>1237.0999999999999</v>
      </c>
      <c r="U1491" s="195">
        <v>1924</v>
      </c>
      <c r="V1491" s="195">
        <v>1354125</v>
      </c>
      <c r="X1491" s="260">
        <v>43013</v>
      </c>
      <c r="Y1491" t="s">
        <v>8257</v>
      </c>
      <c r="Z1491" s="260">
        <v>12</v>
      </c>
      <c r="AA1491">
        <v>1396</v>
      </c>
      <c r="AB1491" s="260" t="str">
        <f ca="1">IFERROR(IFERROR(VLOOKUP(Table_Merge1[[#This Row],[Column1]],Table11[#All],2,FALSE),LEFT(AB1492,8)&amp;IF(LEN((RIGHT(AB1492,2)+1))&lt;2,"0"&amp;(RIGHT(AB1492,2)+1),(RIGHT(AB1492,2)-1))),"")</f>
        <v>1396.07.13</v>
      </c>
      <c r="AC1491" s="259" t="str">
        <f ca="1">LEFT(Table_Merge1[[#This Row],[Column2]],4)</f>
        <v>1396</v>
      </c>
      <c r="AD1491" s="259" t="str">
        <f ca="1">RIGHT(LEFT(Table_Merge1[[#This Row],[Column2]],7),2)</f>
        <v>07</v>
      </c>
      <c r="AE1491" s="259" t="str">
        <f ca="1">RIGHT(Table_Merge1[[#This Row],[Column2]],2)</f>
        <v>13</v>
      </c>
      <c r="AF1491">
        <v>7</v>
      </c>
      <c r="AG1491">
        <v>13</v>
      </c>
      <c r="AH1491" s="260">
        <v>2017</v>
      </c>
      <c r="AI1491" t="s">
        <v>3448</v>
      </c>
      <c r="AJ1491" s="260">
        <v>5</v>
      </c>
      <c r="AK1491">
        <v>1278.4000000000001</v>
      </c>
      <c r="AL1491">
        <v>2126</v>
      </c>
      <c r="AM1491">
        <v>1210325</v>
      </c>
      <c r="AO1491">
        <v>39384</v>
      </c>
      <c r="AP1491" s="287">
        <f>IFERROR(IF(Table_Merge1[[#This Row],[LME Zinc stock]]*Table_Merge1[[#This Row],[Nima.مقدار]]=0,"",Table_Merge1[[#This Row],[LME Zinc stock]]*Table_Merge1[[#This Row],[Nima.مقدار]]),"")</f>
        <v>47667439800</v>
      </c>
      <c r="AQ1491" s="287">
        <f>IFERROR(IF(Table_Merge1[[#This Row],[LME Zinc 3-month]]*Table_Merge1[[#This Row],[Nima.مقدار]]=0,"",Table_Merge1[[#This Row],[LME Zinc 3-month]]*Table_Merge1[[#This Row],[Nima.مقدار]]),"")</f>
        <v>83730384</v>
      </c>
      <c r="AR1491" s="288" t="str">
        <f>IFERROR(IF(Table_Merge1[[#This Row],[LME Zinc stock]]*Table_Merge1[[#This Row],[Azad.Sell]]=0,"",Table_Merge1[[#This Row],[LME Zinc stock]]*Table_Merge1[[#This Row],[Azad.Sell]]),"")</f>
        <v/>
      </c>
      <c r="AS1491" s="288" t="str">
        <f>IFERROR(IF(Table_Merge1[[#This Row],[LME Zinc 3-month]]*Table_Merge1[[#This Row],[Azad.Sell]]=0,"",Table_Merge1[[#This Row],[LME Zinc 3-month]]*Table_Merge1[[#This Row],[Azad.Sell]]),"")</f>
        <v/>
      </c>
      <c r="AT1491"/>
    </row>
    <row r="1492" spans="1:46" x14ac:dyDescent="0.25">
      <c r="A1492" s="258">
        <v>42875</v>
      </c>
      <c r="B14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1396.02.30</v>
      </c>
      <c r="C1492" s="195">
        <f t="shared" ca="1" si="59"/>
        <v>1396</v>
      </c>
      <c r="D14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92" s="195">
        <f>_xlfn.NUMBERVALUE(RIGHT(Table11[[#This Row],[تاریخ شمسی]],2))</f>
        <v>30</v>
      </c>
      <c r="F14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02-30</v>
      </c>
      <c r="G1492" s="195" t="s">
        <v>1643</v>
      </c>
      <c r="L1492" s="259">
        <v>42875</v>
      </c>
      <c r="M1492">
        <v>37264</v>
      </c>
      <c r="O1492" s="283">
        <f>IFERROR(DATE(Table7[[#This Row],[year]],MONTH(DATEVALUE(Table7[[#This Row],[month]]&amp;"1")),Table7[[#This Row],[day]]),"")</f>
        <v>42933</v>
      </c>
      <c r="P1492" s="257" t="s">
        <v>4917</v>
      </c>
      <c r="Q1492" s="257">
        <v>2017</v>
      </c>
      <c r="R1492" s="257" t="s">
        <v>3443</v>
      </c>
      <c r="S1492" s="257">
        <v>17</v>
      </c>
      <c r="T1492" s="257">
        <v>1229.8499999999999</v>
      </c>
      <c r="U1492" s="257">
        <v>1913</v>
      </c>
      <c r="V1492" s="257">
        <v>1361900</v>
      </c>
      <c r="X1492" s="260">
        <v>43012</v>
      </c>
      <c r="Y1492" t="s">
        <v>8256</v>
      </c>
      <c r="Z1492" s="260">
        <v>12</v>
      </c>
      <c r="AA1492">
        <v>1396</v>
      </c>
      <c r="AB1492" s="260" t="str">
        <f ca="1">IFERROR(IFERROR(VLOOKUP(Table_Merge1[[#This Row],[Column1]],Table11[#All],2,FALSE),LEFT(AB1493,8)&amp;IF(LEN((RIGHT(AB1493,2)+1))&lt;2,"0"&amp;(RIGHT(AB1493,2)+1),(RIGHT(AB1493,2)-1))),"")</f>
        <v>1396.07.12</v>
      </c>
      <c r="AC1492" s="259" t="str">
        <f ca="1">LEFT(Table_Merge1[[#This Row],[Column2]],4)</f>
        <v>1396</v>
      </c>
      <c r="AD1492" s="259" t="str">
        <f ca="1">RIGHT(LEFT(Table_Merge1[[#This Row],[Column2]],7),2)</f>
        <v>07</v>
      </c>
      <c r="AE1492" s="259" t="str">
        <f ca="1">RIGHT(Table_Merge1[[#This Row],[Column2]],2)</f>
        <v>12</v>
      </c>
      <c r="AF1492">
        <v>7</v>
      </c>
      <c r="AG1492">
        <v>12</v>
      </c>
      <c r="AH1492" s="260">
        <v>2017</v>
      </c>
      <c r="AI1492" t="s">
        <v>3448</v>
      </c>
      <c r="AJ1492" s="260">
        <v>4</v>
      </c>
      <c r="AK1492">
        <v>1275.55</v>
      </c>
      <c r="AL1492">
        <v>2136</v>
      </c>
      <c r="AM1492">
        <v>1212225</v>
      </c>
      <c r="AO1492">
        <v>39301</v>
      </c>
      <c r="AP1492" s="287">
        <f>IFERROR(IF(Table_Merge1[[#This Row],[LME Zinc stock]]*Table_Merge1[[#This Row],[Nima.مقدار]]=0,"",Table_Merge1[[#This Row],[LME Zinc stock]]*Table_Merge1[[#This Row],[Nima.مقدار]]),"")</f>
        <v>47641654725</v>
      </c>
      <c r="AQ1492" s="287">
        <f>IFERROR(IF(Table_Merge1[[#This Row],[LME Zinc 3-month]]*Table_Merge1[[#This Row],[Nima.مقدار]]=0,"",Table_Merge1[[#This Row],[LME Zinc 3-month]]*Table_Merge1[[#This Row],[Nima.مقدار]]),"")</f>
        <v>83946936</v>
      </c>
      <c r="AR1492" s="288" t="str">
        <f>IFERROR(IF(Table_Merge1[[#This Row],[LME Zinc stock]]*Table_Merge1[[#This Row],[Azad.Sell]]=0,"",Table_Merge1[[#This Row],[LME Zinc stock]]*Table_Merge1[[#This Row],[Azad.Sell]]),"")</f>
        <v/>
      </c>
      <c r="AS1492" s="288" t="str">
        <f>IFERROR(IF(Table_Merge1[[#This Row],[LME Zinc 3-month]]*Table_Merge1[[#This Row],[Azad.Sell]]=0,"",Table_Merge1[[#This Row],[LME Zinc 3-month]]*Table_Merge1[[#This Row],[Azad.Sell]]),"")</f>
        <v/>
      </c>
      <c r="AT1492"/>
    </row>
    <row r="1493" spans="1:46" x14ac:dyDescent="0.25">
      <c r="A1493" s="258">
        <v>42876</v>
      </c>
      <c r="B14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1396.02.31</v>
      </c>
      <c r="C1493" s="195">
        <f t="shared" ca="1" si="59"/>
        <v>1396</v>
      </c>
      <c r="D14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493" s="195">
        <f>_xlfn.NUMBERVALUE(RIGHT(Table11[[#This Row],[تاریخ شمسی]],2))</f>
        <v>31</v>
      </c>
      <c r="F14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02-31</v>
      </c>
      <c r="G1493" s="195" t="s">
        <v>1644</v>
      </c>
      <c r="L1493" s="259">
        <v>42876</v>
      </c>
      <c r="M1493">
        <v>37186</v>
      </c>
      <c r="O1493" s="284">
        <f>IFERROR(DATE(Table7[[#This Row],[year]],MONTH(DATEVALUE(Table7[[#This Row],[month]]&amp;"1")),Table7[[#This Row],[day]]),"")</f>
        <v>42930</v>
      </c>
      <c r="P1493" s="195" t="s">
        <v>4918</v>
      </c>
      <c r="Q1493" s="195">
        <v>2017</v>
      </c>
      <c r="R1493" s="195" t="s">
        <v>3443</v>
      </c>
      <c r="S1493" s="195">
        <v>14</v>
      </c>
      <c r="T1493" s="195">
        <v>1218.95</v>
      </c>
      <c r="U1493" s="195">
        <v>1944</v>
      </c>
      <c r="V1493" s="195">
        <v>1367875</v>
      </c>
      <c r="X1493" s="260">
        <v>43011</v>
      </c>
      <c r="Y1493" t="s">
        <v>8255</v>
      </c>
      <c r="Z1493" s="260">
        <v>12</v>
      </c>
      <c r="AA1493">
        <v>1396</v>
      </c>
      <c r="AB1493" s="260" t="str">
        <f ca="1">IFERROR(IFERROR(VLOOKUP(Table_Merge1[[#This Row],[Column1]],Table11[#All],2,FALSE),LEFT(AB1494,8)&amp;IF(LEN((RIGHT(AB1494,2)+1))&lt;2,"0"&amp;(RIGHT(AB1494,2)+1),(RIGHT(AB1494,2)-1))),"")</f>
        <v>1396.07.11</v>
      </c>
      <c r="AC1493" s="259" t="str">
        <f ca="1">LEFT(Table_Merge1[[#This Row],[Column2]],4)</f>
        <v>1396</v>
      </c>
      <c r="AD1493" s="259" t="str">
        <f ca="1">RIGHT(LEFT(Table_Merge1[[#This Row],[Column2]],7),2)</f>
        <v>07</v>
      </c>
      <c r="AE1493" s="259" t="str">
        <f ca="1">RIGHT(Table_Merge1[[#This Row],[Column2]],2)</f>
        <v>11</v>
      </c>
      <c r="AF1493">
        <v>7</v>
      </c>
      <c r="AG1493">
        <v>11</v>
      </c>
      <c r="AH1493" s="260">
        <v>2017</v>
      </c>
      <c r="AI1493" t="s">
        <v>3448</v>
      </c>
      <c r="AJ1493" s="260">
        <v>3</v>
      </c>
      <c r="AK1493">
        <v>1270.7</v>
      </c>
      <c r="AL1493">
        <v>2159.5</v>
      </c>
      <c r="AM1493">
        <v>1218950</v>
      </c>
      <c r="AO1493">
        <v>39123</v>
      </c>
      <c r="AP1493" s="287">
        <f>IFERROR(IF(Table_Merge1[[#This Row],[LME Zinc stock]]*Table_Merge1[[#This Row],[Nima.مقدار]]=0,"",Table_Merge1[[#This Row],[LME Zinc stock]]*Table_Merge1[[#This Row],[Nima.مقدار]]),"")</f>
        <v>47688980850</v>
      </c>
      <c r="AQ1493" s="287">
        <f>IFERROR(IF(Table_Merge1[[#This Row],[LME Zinc 3-month]]*Table_Merge1[[#This Row],[Nima.مقدار]]=0,"",Table_Merge1[[#This Row],[LME Zinc 3-month]]*Table_Merge1[[#This Row],[Nima.مقدار]]),"")</f>
        <v>84486118.5</v>
      </c>
      <c r="AR1493" s="288" t="str">
        <f>IFERROR(IF(Table_Merge1[[#This Row],[LME Zinc stock]]*Table_Merge1[[#This Row],[Azad.Sell]]=0,"",Table_Merge1[[#This Row],[LME Zinc stock]]*Table_Merge1[[#This Row],[Azad.Sell]]),"")</f>
        <v/>
      </c>
      <c r="AS1493" s="288" t="str">
        <f>IFERROR(IF(Table_Merge1[[#This Row],[LME Zinc 3-month]]*Table_Merge1[[#This Row],[Azad.Sell]]=0,"",Table_Merge1[[#This Row],[LME Zinc 3-month]]*Table_Merge1[[#This Row],[Azad.Sell]]),"")</f>
        <v/>
      </c>
      <c r="AT1493"/>
    </row>
    <row r="1494" spans="1:46" x14ac:dyDescent="0.25">
      <c r="A1494" s="258">
        <v>42877</v>
      </c>
      <c r="B14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1396.03.01</v>
      </c>
      <c r="C1494" s="195">
        <f t="shared" ca="1" si="59"/>
        <v>1396</v>
      </c>
      <c r="D14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494" s="195">
        <f>_xlfn.NUMBERVALUE(RIGHT(Table11[[#This Row],[تاریخ شمسی]],2))</f>
        <v>1</v>
      </c>
      <c r="F14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03-01</v>
      </c>
      <c r="G1494" s="195" t="s">
        <v>1645</v>
      </c>
      <c r="L1494" s="259">
        <v>42877</v>
      </c>
      <c r="M1494">
        <v>37395</v>
      </c>
      <c r="O1494" s="283">
        <f>IFERROR(DATE(Table7[[#This Row],[year]],MONTH(DATEVALUE(Table7[[#This Row],[month]]&amp;"1")),Table7[[#This Row],[day]]),"")</f>
        <v>42929</v>
      </c>
      <c r="P1494" s="257" t="s">
        <v>4919</v>
      </c>
      <c r="Q1494" s="257">
        <v>2017</v>
      </c>
      <c r="R1494" s="257" t="s">
        <v>3443</v>
      </c>
      <c r="S1494" s="257">
        <v>13</v>
      </c>
      <c r="T1494" s="257">
        <v>1221.4000000000001</v>
      </c>
      <c r="U1494" s="257">
        <v>1933.5</v>
      </c>
      <c r="V1494" s="257">
        <v>1372250</v>
      </c>
      <c r="X1494" s="260">
        <v>43010</v>
      </c>
      <c r="Y1494" t="s">
        <v>8254</v>
      </c>
      <c r="Z1494" s="260">
        <v>12</v>
      </c>
      <c r="AA1494">
        <v>1396</v>
      </c>
      <c r="AB1494" s="260" t="str">
        <f ca="1">IFERROR(IFERROR(VLOOKUP(Table_Merge1[[#This Row],[Column1]],Table11[#All],2,FALSE),LEFT(AB1495,8)&amp;IF(LEN((RIGHT(AB1495,2)+1))&lt;2,"0"&amp;(RIGHT(AB1495,2)+1),(RIGHT(AB1495,2)-1))),"")</f>
        <v>1396.07.10</v>
      </c>
      <c r="AC1494" s="259" t="str">
        <f ca="1">LEFT(Table_Merge1[[#This Row],[Column2]],4)</f>
        <v>1396</v>
      </c>
      <c r="AD1494" s="259" t="str">
        <f ca="1">RIGHT(LEFT(Table_Merge1[[#This Row],[Column2]],7),2)</f>
        <v>07</v>
      </c>
      <c r="AE1494" s="259" t="str">
        <f ca="1">RIGHT(Table_Merge1[[#This Row],[Column2]],2)</f>
        <v>10</v>
      </c>
      <c r="AF1494">
        <v>7</v>
      </c>
      <c r="AG1494">
        <v>10</v>
      </c>
      <c r="AH1494" s="260">
        <v>2017</v>
      </c>
      <c r="AI1494" t="s">
        <v>3448</v>
      </c>
      <c r="AJ1494" s="260">
        <v>2</v>
      </c>
      <c r="AK1494">
        <v>1273.0999999999999</v>
      </c>
      <c r="AL1494">
        <v>2160.5</v>
      </c>
      <c r="AM1494">
        <v>1229750</v>
      </c>
      <c r="AO1494">
        <v>38988.5</v>
      </c>
      <c r="AP1494" s="287">
        <f>IFERROR(IF(Table_Merge1[[#This Row],[LME Zinc stock]]*Table_Merge1[[#This Row],[Nima.مقدار]]=0,"",Table_Merge1[[#This Row],[LME Zinc stock]]*Table_Merge1[[#This Row],[Nima.مقدار]]),"")</f>
        <v>47946107875</v>
      </c>
      <c r="AQ1494" s="287">
        <f>IFERROR(IF(Table_Merge1[[#This Row],[LME Zinc 3-month]]*Table_Merge1[[#This Row],[Nima.مقدار]]=0,"",Table_Merge1[[#This Row],[LME Zinc 3-month]]*Table_Merge1[[#This Row],[Nima.مقدار]]),"")</f>
        <v>84234654.25</v>
      </c>
      <c r="AR1494" s="288" t="str">
        <f>IFERROR(IF(Table_Merge1[[#This Row],[LME Zinc stock]]*Table_Merge1[[#This Row],[Azad.Sell]]=0,"",Table_Merge1[[#This Row],[LME Zinc stock]]*Table_Merge1[[#This Row],[Azad.Sell]]),"")</f>
        <v/>
      </c>
      <c r="AS1494" s="288" t="str">
        <f>IFERROR(IF(Table_Merge1[[#This Row],[LME Zinc 3-month]]*Table_Merge1[[#This Row],[Azad.Sell]]=0,"",Table_Merge1[[#This Row],[LME Zinc 3-month]]*Table_Merge1[[#This Row],[Azad.Sell]]),"")</f>
        <v/>
      </c>
      <c r="AT1494"/>
    </row>
    <row r="1495" spans="1:46" x14ac:dyDescent="0.25">
      <c r="A1495" s="258">
        <v>42878</v>
      </c>
      <c r="B14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1396.03.02</v>
      </c>
      <c r="C1495" s="195">
        <f t="shared" ca="1" si="59"/>
        <v>1396</v>
      </c>
      <c r="D14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495" s="195">
        <f>_xlfn.NUMBERVALUE(RIGHT(Table11[[#This Row],[تاریخ شمسی]],2))</f>
        <v>2</v>
      </c>
      <c r="F14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03-02</v>
      </c>
      <c r="G1495" s="195" t="s">
        <v>1646</v>
      </c>
      <c r="L1495" s="259">
        <v>42878</v>
      </c>
      <c r="M1495">
        <v>37300</v>
      </c>
      <c r="O1495" s="284">
        <f>IFERROR(DATE(Table7[[#This Row],[year]],MONTH(DATEVALUE(Table7[[#This Row],[month]]&amp;"1")),Table7[[#This Row],[day]]),"")</f>
        <v>42928</v>
      </c>
      <c r="P1495" s="195" t="s">
        <v>4920</v>
      </c>
      <c r="Q1495" s="195">
        <v>2017</v>
      </c>
      <c r="R1495" s="195" t="s">
        <v>3443</v>
      </c>
      <c r="S1495" s="195">
        <v>12</v>
      </c>
      <c r="T1495" s="195">
        <v>1219.4000000000001</v>
      </c>
      <c r="U1495" s="195">
        <v>1919</v>
      </c>
      <c r="V1495" s="195">
        <v>1375675</v>
      </c>
      <c r="X1495" s="260">
        <v>43007</v>
      </c>
      <c r="Z1495" s="260">
        <v>12</v>
      </c>
      <c r="AB1495" s="260" t="str">
        <f ca="1">IFERROR(IFERROR(VLOOKUP(Table_Merge1[[#This Row],[Column1]],Table11[#All],2,FALSE),LEFT(AB1496,8)&amp;IF(LEN((RIGHT(AB1496,2)+1))&lt;2,"0"&amp;(RIGHT(AB1496,2)+1),(RIGHT(AB1496,2)-1))),"")</f>
        <v>1396.07.07</v>
      </c>
      <c r="AC1495" s="259" t="str">
        <f ca="1">LEFT(Table_Merge1[[#This Row],[Column2]],4)</f>
        <v>1396</v>
      </c>
      <c r="AD1495" s="259" t="str">
        <f ca="1">RIGHT(LEFT(Table_Merge1[[#This Row],[Column2]],7),2)</f>
        <v>07</v>
      </c>
      <c r="AE1495" s="259" t="str">
        <f ca="1">RIGHT(Table_Merge1[[#This Row],[Column2]],2)</f>
        <v>07</v>
      </c>
      <c r="AH1495" s="260">
        <v>2017</v>
      </c>
      <c r="AI1495" t="s">
        <v>3447</v>
      </c>
      <c r="AJ1495" s="260">
        <v>29</v>
      </c>
      <c r="AK1495">
        <v>1286.95</v>
      </c>
      <c r="AL1495">
        <v>2147</v>
      </c>
      <c r="AM1495">
        <v>1234025</v>
      </c>
      <c r="AP1495" s="287" t="str">
        <f>IFERROR(IF(Table_Merge1[[#This Row],[LME Zinc stock]]*Table_Merge1[[#This Row],[Nima.مقدار]]=0,"",Table_Merge1[[#This Row],[LME Zinc stock]]*Table_Merge1[[#This Row],[Nima.مقدار]]),"")</f>
        <v/>
      </c>
      <c r="AQ1495" s="287" t="str">
        <f>IFERROR(IF(Table_Merge1[[#This Row],[LME Zinc 3-month]]*Table_Merge1[[#This Row],[Nima.مقدار]]=0,"",Table_Merge1[[#This Row],[LME Zinc 3-month]]*Table_Merge1[[#This Row],[Nima.مقدار]]),"")</f>
        <v/>
      </c>
      <c r="AR1495" s="288" t="str">
        <f>IFERROR(IF(Table_Merge1[[#This Row],[LME Zinc stock]]*Table_Merge1[[#This Row],[Azad.Sell]]=0,"",Table_Merge1[[#This Row],[LME Zinc stock]]*Table_Merge1[[#This Row],[Azad.Sell]]),"")</f>
        <v/>
      </c>
      <c r="AS1495" s="288" t="str">
        <f>IFERROR(IF(Table_Merge1[[#This Row],[LME Zinc 3-month]]*Table_Merge1[[#This Row],[Azad.Sell]]=0,"",Table_Merge1[[#This Row],[LME Zinc 3-month]]*Table_Merge1[[#This Row],[Azad.Sell]]),"")</f>
        <v/>
      </c>
      <c r="AT1495"/>
    </row>
    <row r="1496" spans="1:46" x14ac:dyDescent="0.25">
      <c r="A1496" s="258">
        <v>42879</v>
      </c>
      <c r="B14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1396.03.03</v>
      </c>
      <c r="C1496" s="195">
        <f t="shared" ca="1" si="59"/>
        <v>1396</v>
      </c>
      <c r="D14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496" s="195">
        <f>_xlfn.NUMBERVALUE(RIGHT(Table11[[#This Row],[تاریخ شمسی]],2))</f>
        <v>3</v>
      </c>
      <c r="F14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03-03</v>
      </c>
      <c r="G1496" s="195" t="s">
        <v>1647</v>
      </c>
      <c r="L1496" s="259">
        <v>42879</v>
      </c>
      <c r="M1496">
        <v>37294</v>
      </c>
      <c r="O1496" s="283">
        <f>IFERROR(DATE(Table7[[#This Row],[year]],MONTH(DATEVALUE(Table7[[#This Row],[month]]&amp;"1")),Table7[[#This Row],[day]]),"")</f>
        <v>42927</v>
      </c>
      <c r="P1496" s="257" t="s">
        <v>4921</v>
      </c>
      <c r="Q1496" s="257">
        <v>2017</v>
      </c>
      <c r="R1496" s="257" t="s">
        <v>3443</v>
      </c>
      <c r="S1496" s="257">
        <v>11</v>
      </c>
      <c r="T1496" s="257">
        <v>1211.9000000000001</v>
      </c>
      <c r="U1496" s="257">
        <v>1917.5</v>
      </c>
      <c r="V1496" s="257">
        <v>1351400</v>
      </c>
      <c r="X1496" s="260">
        <v>43006</v>
      </c>
      <c r="Y1496" t="s">
        <v>8253</v>
      </c>
      <c r="Z1496" s="260">
        <v>12</v>
      </c>
      <c r="AA1496">
        <v>1396</v>
      </c>
      <c r="AB1496" s="260" t="str">
        <f ca="1">IFERROR(IFERROR(VLOOKUP(Table_Merge1[[#This Row],[Column1]],Table11[#All],2,FALSE),LEFT(AB1497,8)&amp;IF(LEN((RIGHT(AB1497,2)+1))&lt;2,"0"&amp;(RIGHT(AB1497,2)+1),(RIGHT(AB1497,2)-1))),"")</f>
        <v>1396.07.06</v>
      </c>
      <c r="AC1496" s="259" t="str">
        <f ca="1">LEFT(Table_Merge1[[#This Row],[Column2]],4)</f>
        <v>1396</v>
      </c>
      <c r="AD1496" s="259" t="str">
        <f ca="1">RIGHT(LEFT(Table_Merge1[[#This Row],[Column2]],7),2)</f>
        <v>07</v>
      </c>
      <c r="AE1496" s="259" t="str">
        <f ca="1">RIGHT(Table_Merge1[[#This Row],[Column2]],2)</f>
        <v>06</v>
      </c>
      <c r="AF1496">
        <v>7</v>
      </c>
      <c r="AG1496">
        <v>6</v>
      </c>
      <c r="AH1496" s="260">
        <v>2017</v>
      </c>
      <c r="AI1496" t="s">
        <v>3447</v>
      </c>
      <c r="AJ1496" s="260">
        <v>28</v>
      </c>
      <c r="AK1496">
        <v>1284.3</v>
      </c>
      <c r="AL1496">
        <v>2161</v>
      </c>
      <c r="AM1496">
        <v>1239050</v>
      </c>
      <c r="AO1496">
        <v>38854</v>
      </c>
      <c r="AP1496" s="287">
        <f>IFERROR(IF(Table_Merge1[[#This Row],[LME Zinc stock]]*Table_Merge1[[#This Row],[Nima.مقدار]]=0,"",Table_Merge1[[#This Row],[LME Zinc stock]]*Table_Merge1[[#This Row],[Nima.مقدار]]),"")</f>
        <v>48142048700</v>
      </c>
      <c r="AQ1496" s="287">
        <f>IFERROR(IF(Table_Merge1[[#This Row],[LME Zinc 3-month]]*Table_Merge1[[#This Row],[Nima.مقدار]]=0,"",Table_Merge1[[#This Row],[LME Zinc 3-month]]*Table_Merge1[[#This Row],[Nima.مقدار]]),"")</f>
        <v>83963494</v>
      </c>
      <c r="AR1496" s="288" t="str">
        <f>IFERROR(IF(Table_Merge1[[#This Row],[LME Zinc stock]]*Table_Merge1[[#This Row],[Azad.Sell]]=0,"",Table_Merge1[[#This Row],[LME Zinc stock]]*Table_Merge1[[#This Row],[Azad.Sell]]),"")</f>
        <v/>
      </c>
      <c r="AS1496" s="288" t="str">
        <f>IFERROR(IF(Table_Merge1[[#This Row],[LME Zinc 3-month]]*Table_Merge1[[#This Row],[Azad.Sell]]=0,"",Table_Merge1[[#This Row],[LME Zinc 3-month]]*Table_Merge1[[#This Row],[Azad.Sell]]),"")</f>
        <v/>
      </c>
      <c r="AT1496"/>
    </row>
    <row r="1497" spans="1:46" x14ac:dyDescent="0.25">
      <c r="A1497" s="258">
        <v>42880</v>
      </c>
      <c r="B14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1396.03.04</v>
      </c>
      <c r="C1497" s="195">
        <f t="shared" ca="1" si="59"/>
        <v>1396</v>
      </c>
      <c r="D14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497" s="195">
        <f>_xlfn.NUMBERVALUE(RIGHT(Table11[[#This Row],[تاریخ شمسی]],2))</f>
        <v>4</v>
      </c>
      <c r="F14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03-04</v>
      </c>
      <c r="G1497" s="195" t="s">
        <v>1648</v>
      </c>
      <c r="L1497" s="259">
        <v>42880</v>
      </c>
      <c r="M1497">
        <v>37310</v>
      </c>
      <c r="O1497" s="284">
        <f>IFERROR(DATE(Table7[[#This Row],[year]],MONTH(DATEVALUE(Table7[[#This Row],[month]]&amp;"1")),Table7[[#This Row],[day]]),"")</f>
        <v>42926</v>
      </c>
      <c r="P1497" s="195" t="s">
        <v>4922</v>
      </c>
      <c r="Q1497" s="195">
        <v>2017</v>
      </c>
      <c r="R1497" s="195" t="s">
        <v>3443</v>
      </c>
      <c r="S1497" s="195">
        <v>10</v>
      </c>
      <c r="T1497" s="195">
        <v>1207.55</v>
      </c>
      <c r="U1497" s="195">
        <v>1926</v>
      </c>
      <c r="V1497" s="195">
        <v>1354550</v>
      </c>
      <c r="X1497" s="260">
        <v>43005</v>
      </c>
      <c r="Y1497" t="s">
        <v>8252</v>
      </c>
      <c r="Z1497" s="260">
        <v>12</v>
      </c>
      <c r="AA1497">
        <v>1396</v>
      </c>
      <c r="AB1497" s="260" t="str">
        <f ca="1">IFERROR(IFERROR(VLOOKUP(Table_Merge1[[#This Row],[Column1]],Table11[#All],2,FALSE),LEFT(AB1498,8)&amp;IF(LEN((RIGHT(AB1498,2)+1))&lt;2,"0"&amp;(RIGHT(AB1498,2)+1),(RIGHT(AB1498,2)-1))),"")</f>
        <v>1396.07.05</v>
      </c>
      <c r="AC1497" s="259" t="str">
        <f ca="1">LEFT(Table_Merge1[[#This Row],[Column2]],4)</f>
        <v>1396</v>
      </c>
      <c r="AD1497" s="259" t="str">
        <f ca="1">RIGHT(LEFT(Table_Merge1[[#This Row],[Column2]],7),2)</f>
        <v>07</v>
      </c>
      <c r="AE1497" s="259" t="str">
        <f ca="1">RIGHT(Table_Merge1[[#This Row],[Column2]],2)</f>
        <v>05</v>
      </c>
      <c r="AF1497">
        <v>7</v>
      </c>
      <c r="AG1497">
        <v>5</v>
      </c>
      <c r="AH1497" s="260">
        <v>2017</v>
      </c>
      <c r="AI1497" t="s">
        <v>3447</v>
      </c>
      <c r="AJ1497" s="260">
        <v>27</v>
      </c>
      <c r="AK1497">
        <v>1291.3</v>
      </c>
      <c r="AL1497">
        <v>2157</v>
      </c>
      <c r="AM1497">
        <v>1242450</v>
      </c>
      <c r="AO1497">
        <v>38970</v>
      </c>
      <c r="AP1497" s="287">
        <f>IFERROR(IF(Table_Merge1[[#This Row],[LME Zinc stock]]*Table_Merge1[[#This Row],[Nima.مقدار]]=0,"",Table_Merge1[[#This Row],[LME Zinc stock]]*Table_Merge1[[#This Row],[Nima.مقدار]]),"")</f>
        <v>48418276500</v>
      </c>
      <c r="AQ1497" s="287">
        <f>IFERROR(IF(Table_Merge1[[#This Row],[LME Zinc 3-month]]*Table_Merge1[[#This Row],[Nima.مقدار]]=0,"",Table_Merge1[[#This Row],[LME Zinc 3-month]]*Table_Merge1[[#This Row],[Nima.مقدار]]),"")</f>
        <v>84058290</v>
      </c>
      <c r="AR1497" s="288" t="str">
        <f>IFERROR(IF(Table_Merge1[[#This Row],[LME Zinc stock]]*Table_Merge1[[#This Row],[Azad.Sell]]=0,"",Table_Merge1[[#This Row],[LME Zinc stock]]*Table_Merge1[[#This Row],[Azad.Sell]]),"")</f>
        <v/>
      </c>
      <c r="AS1497" s="288" t="str">
        <f>IFERROR(IF(Table_Merge1[[#This Row],[LME Zinc 3-month]]*Table_Merge1[[#This Row],[Azad.Sell]]=0,"",Table_Merge1[[#This Row],[LME Zinc 3-month]]*Table_Merge1[[#This Row],[Azad.Sell]]),"")</f>
        <v/>
      </c>
      <c r="AT1497"/>
    </row>
    <row r="1498" spans="1:46" x14ac:dyDescent="0.25">
      <c r="A1498" s="258">
        <v>42882</v>
      </c>
      <c r="B14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1396.03.06</v>
      </c>
      <c r="C1498" s="195">
        <f t="shared" ca="1" si="59"/>
        <v>1396</v>
      </c>
      <c r="D14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498" s="195">
        <f>_xlfn.NUMBERVALUE(RIGHT(Table11[[#This Row],[تاریخ شمسی]],2))</f>
        <v>6</v>
      </c>
      <c r="F14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03-06</v>
      </c>
      <c r="G1498" s="195" t="s">
        <v>1649</v>
      </c>
      <c r="L1498" s="259">
        <v>42882</v>
      </c>
      <c r="M1498">
        <v>37345</v>
      </c>
      <c r="O1498" s="283">
        <f>IFERROR(DATE(Table7[[#This Row],[year]],MONTH(DATEVALUE(Table7[[#This Row],[month]]&amp;"1")),Table7[[#This Row],[day]]),"")</f>
        <v>42923</v>
      </c>
      <c r="P1498" s="257" t="s">
        <v>4923</v>
      </c>
      <c r="Q1498" s="257">
        <v>2017</v>
      </c>
      <c r="R1498" s="257" t="s">
        <v>3443</v>
      </c>
      <c r="S1498" s="257">
        <v>7</v>
      </c>
      <c r="T1498" s="257">
        <v>1220.4000000000001</v>
      </c>
      <c r="U1498" s="257">
        <v>1924</v>
      </c>
      <c r="V1498" s="257">
        <v>1362675</v>
      </c>
      <c r="X1498" s="260">
        <v>43004</v>
      </c>
      <c r="Y1498" t="s">
        <v>8251</v>
      </c>
      <c r="Z1498" s="260">
        <v>12</v>
      </c>
      <c r="AA1498">
        <v>1396</v>
      </c>
      <c r="AB1498" s="260" t="str">
        <f ca="1">IFERROR(IFERROR(VLOOKUP(Table_Merge1[[#This Row],[Column1]],Table11[#All],2,FALSE),LEFT(AB1499,8)&amp;IF(LEN((RIGHT(AB1499,2)+1))&lt;2,"0"&amp;(RIGHT(AB1499,2)+1),(RIGHT(AB1499,2)-1))),"")</f>
        <v>1396.07.04</v>
      </c>
      <c r="AC1498" s="259" t="str">
        <f ca="1">LEFT(Table_Merge1[[#This Row],[Column2]],4)</f>
        <v>1396</v>
      </c>
      <c r="AD1498" s="259" t="str">
        <f ca="1">RIGHT(LEFT(Table_Merge1[[#This Row],[Column2]],7),2)</f>
        <v>07</v>
      </c>
      <c r="AE1498" s="259" t="str">
        <f ca="1">RIGHT(Table_Merge1[[#This Row],[Column2]],2)</f>
        <v>04</v>
      </c>
      <c r="AF1498">
        <v>7</v>
      </c>
      <c r="AG1498">
        <v>4</v>
      </c>
      <c r="AH1498" s="260">
        <v>2017</v>
      </c>
      <c r="AI1498" t="s">
        <v>3447</v>
      </c>
      <c r="AJ1498" s="260">
        <v>26</v>
      </c>
      <c r="AK1498">
        <v>1306.9000000000001</v>
      </c>
      <c r="AL1498">
        <v>2146</v>
      </c>
      <c r="AM1498">
        <v>1246875</v>
      </c>
      <c r="AO1498">
        <v>39112</v>
      </c>
      <c r="AP1498" s="287">
        <f>IFERROR(IF(Table_Merge1[[#This Row],[LME Zinc stock]]*Table_Merge1[[#This Row],[Nima.مقدار]]=0,"",Table_Merge1[[#This Row],[LME Zinc stock]]*Table_Merge1[[#This Row],[Nima.مقدار]]),"")</f>
        <v>48767775000</v>
      </c>
      <c r="AQ1498" s="287">
        <f>IFERROR(IF(Table_Merge1[[#This Row],[LME Zinc 3-month]]*Table_Merge1[[#This Row],[Nima.مقدار]]=0,"",Table_Merge1[[#This Row],[LME Zinc 3-month]]*Table_Merge1[[#This Row],[Nima.مقدار]]),"")</f>
        <v>83934352</v>
      </c>
      <c r="AR1498" s="288" t="str">
        <f>IFERROR(IF(Table_Merge1[[#This Row],[LME Zinc stock]]*Table_Merge1[[#This Row],[Azad.Sell]]=0,"",Table_Merge1[[#This Row],[LME Zinc stock]]*Table_Merge1[[#This Row],[Azad.Sell]]),"")</f>
        <v/>
      </c>
      <c r="AS1498" s="288" t="str">
        <f>IFERROR(IF(Table_Merge1[[#This Row],[LME Zinc 3-month]]*Table_Merge1[[#This Row],[Azad.Sell]]=0,"",Table_Merge1[[#This Row],[LME Zinc 3-month]]*Table_Merge1[[#This Row],[Azad.Sell]]),"")</f>
        <v/>
      </c>
      <c r="AT1498"/>
    </row>
    <row r="1499" spans="1:46" x14ac:dyDescent="0.25">
      <c r="A1499" s="258">
        <v>42883</v>
      </c>
      <c r="B14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1396.03.07</v>
      </c>
      <c r="C1499" s="195">
        <f t="shared" ca="1" si="59"/>
        <v>1396</v>
      </c>
      <c r="D14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499" s="195">
        <f>_xlfn.NUMBERVALUE(RIGHT(Table11[[#This Row],[تاریخ شمسی]],2))</f>
        <v>7</v>
      </c>
      <c r="F14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03-07</v>
      </c>
      <c r="G1499" s="195" t="s">
        <v>1650</v>
      </c>
      <c r="L1499" s="259">
        <v>42883</v>
      </c>
      <c r="M1499">
        <v>37474</v>
      </c>
      <c r="O1499" s="284">
        <f>IFERROR(DATE(Table7[[#This Row],[year]],MONTH(DATEVALUE(Table7[[#This Row],[month]]&amp;"1")),Table7[[#This Row],[day]]),"")</f>
        <v>42922</v>
      </c>
      <c r="P1499" s="195" t="s">
        <v>4924</v>
      </c>
      <c r="Q1499" s="195">
        <v>2017</v>
      </c>
      <c r="R1499" s="195" t="s">
        <v>3443</v>
      </c>
      <c r="S1499" s="195">
        <v>6</v>
      </c>
      <c r="T1499" s="195">
        <v>1224.3</v>
      </c>
      <c r="U1499" s="195">
        <v>1935.5</v>
      </c>
      <c r="V1499" s="195">
        <v>1369125</v>
      </c>
      <c r="X1499" s="260">
        <v>43003</v>
      </c>
      <c r="Y1499" t="s">
        <v>8250</v>
      </c>
      <c r="Z1499" s="260">
        <v>12</v>
      </c>
      <c r="AA1499">
        <v>1396</v>
      </c>
      <c r="AB1499" s="260" t="str">
        <f ca="1">IFERROR(IFERROR(VLOOKUP(Table_Merge1[[#This Row],[Column1]],Table11[#All],2,FALSE),LEFT(AB1500,8)&amp;IF(LEN((RIGHT(AB1500,2)+1))&lt;2,"0"&amp;(RIGHT(AB1500,2)+1),(RIGHT(AB1500,2)-1))),"")</f>
        <v>1396.07.03</v>
      </c>
      <c r="AC1499" s="259" t="str">
        <f ca="1">LEFT(Table_Merge1[[#This Row],[Column2]],4)</f>
        <v>1396</v>
      </c>
      <c r="AD1499" s="259" t="str">
        <f ca="1">RIGHT(LEFT(Table_Merge1[[#This Row],[Column2]],7),2)</f>
        <v>07</v>
      </c>
      <c r="AE1499" s="259" t="str">
        <f ca="1">RIGHT(Table_Merge1[[#This Row],[Column2]],2)</f>
        <v>03</v>
      </c>
      <c r="AF1499">
        <v>7</v>
      </c>
      <c r="AG1499">
        <v>3</v>
      </c>
      <c r="AH1499" s="260">
        <v>2017</v>
      </c>
      <c r="AI1499" t="s">
        <v>3447</v>
      </c>
      <c r="AJ1499" s="260">
        <v>25</v>
      </c>
      <c r="AK1499">
        <v>1295.5</v>
      </c>
      <c r="AL1499">
        <v>2147</v>
      </c>
      <c r="AM1499">
        <v>1249350</v>
      </c>
      <c r="AO1499">
        <v>38966</v>
      </c>
      <c r="AP1499" s="287">
        <f>IFERROR(IF(Table_Merge1[[#This Row],[LME Zinc stock]]*Table_Merge1[[#This Row],[Nima.مقدار]]=0,"",Table_Merge1[[#This Row],[LME Zinc stock]]*Table_Merge1[[#This Row],[Nima.مقدار]]),"")</f>
        <v>48682172100</v>
      </c>
      <c r="AQ1499" s="287">
        <f>IFERROR(IF(Table_Merge1[[#This Row],[LME Zinc 3-month]]*Table_Merge1[[#This Row],[Nima.مقدار]]=0,"",Table_Merge1[[#This Row],[LME Zinc 3-month]]*Table_Merge1[[#This Row],[Nima.مقدار]]),"")</f>
        <v>83660002</v>
      </c>
      <c r="AR1499" s="288" t="str">
        <f>IFERROR(IF(Table_Merge1[[#This Row],[LME Zinc stock]]*Table_Merge1[[#This Row],[Azad.Sell]]=0,"",Table_Merge1[[#This Row],[LME Zinc stock]]*Table_Merge1[[#This Row],[Azad.Sell]]),"")</f>
        <v/>
      </c>
      <c r="AS1499" s="288" t="str">
        <f>IFERROR(IF(Table_Merge1[[#This Row],[LME Zinc 3-month]]*Table_Merge1[[#This Row],[Azad.Sell]]=0,"",Table_Merge1[[#This Row],[LME Zinc 3-month]]*Table_Merge1[[#This Row],[Azad.Sell]]),"")</f>
        <v/>
      </c>
      <c r="AT1499"/>
    </row>
    <row r="1500" spans="1:46" x14ac:dyDescent="0.25">
      <c r="A1500" s="258">
        <v>42884</v>
      </c>
      <c r="B15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1396.03.08</v>
      </c>
      <c r="C1500" s="195">
        <f t="shared" ca="1" si="59"/>
        <v>1396</v>
      </c>
      <c r="D15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500" s="195">
        <f>_xlfn.NUMBERVALUE(RIGHT(Table11[[#This Row],[تاریخ شمسی]],2))</f>
        <v>8</v>
      </c>
      <c r="F15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03-08</v>
      </c>
      <c r="G1500" s="195" t="s">
        <v>1651</v>
      </c>
      <c r="L1500" s="259">
        <v>42884</v>
      </c>
      <c r="M1500">
        <v>37290</v>
      </c>
      <c r="O1500" s="283">
        <f>IFERROR(DATE(Table7[[#This Row],[year]],MONTH(DATEVALUE(Table7[[#This Row],[month]]&amp;"1")),Table7[[#This Row],[day]]),"")</f>
        <v>42921</v>
      </c>
      <c r="P1500" s="257" t="s">
        <v>4925</v>
      </c>
      <c r="Q1500" s="257">
        <v>2017</v>
      </c>
      <c r="R1500" s="257" t="s">
        <v>3443</v>
      </c>
      <c r="S1500" s="257">
        <v>5</v>
      </c>
      <c r="T1500" s="257">
        <v>1221.9000000000001</v>
      </c>
      <c r="U1500" s="257">
        <v>1907</v>
      </c>
      <c r="V1500" s="257">
        <v>1373350</v>
      </c>
      <c r="X1500" s="260">
        <v>43000</v>
      </c>
      <c r="Z1500" s="260">
        <v>12</v>
      </c>
      <c r="AB1500" s="260" t="str">
        <f ca="1">IFERROR(IFERROR(VLOOKUP(Table_Merge1[[#This Row],[Column1]],Table11[#All],2,FALSE),LEFT(AB1501,8)&amp;IF(LEN((RIGHT(AB1501,2)+1))&lt;2,"0"&amp;(RIGHT(AB1501,2)+1),(RIGHT(AB1501,2)-1))),"")</f>
        <v>1396.06.29</v>
      </c>
      <c r="AC1500" s="259" t="str">
        <f ca="1">LEFT(Table_Merge1[[#This Row],[Column2]],4)</f>
        <v>1396</v>
      </c>
      <c r="AD1500" s="259" t="str">
        <f ca="1">RIGHT(LEFT(Table_Merge1[[#This Row],[Column2]],7),2)</f>
        <v>06</v>
      </c>
      <c r="AE1500" s="259" t="str">
        <f ca="1">RIGHT(Table_Merge1[[#This Row],[Column2]],2)</f>
        <v>29</v>
      </c>
      <c r="AH1500" s="260">
        <v>2017</v>
      </c>
      <c r="AI1500" t="s">
        <v>3447</v>
      </c>
      <c r="AJ1500" s="260">
        <v>22</v>
      </c>
      <c r="AK1500">
        <v>1297</v>
      </c>
      <c r="AL1500">
        <v>2155</v>
      </c>
      <c r="AM1500">
        <v>1251700</v>
      </c>
      <c r="AP1500" s="287" t="str">
        <f>IFERROR(IF(Table_Merge1[[#This Row],[LME Zinc stock]]*Table_Merge1[[#This Row],[Nima.مقدار]]=0,"",Table_Merge1[[#This Row],[LME Zinc stock]]*Table_Merge1[[#This Row],[Nima.مقدار]]),"")</f>
        <v/>
      </c>
      <c r="AQ1500" s="287" t="str">
        <f>IFERROR(IF(Table_Merge1[[#This Row],[LME Zinc 3-month]]*Table_Merge1[[#This Row],[Nima.مقدار]]=0,"",Table_Merge1[[#This Row],[LME Zinc 3-month]]*Table_Merge1[[#This Row],[Nima.مقدار]]),"")</f>
        <v/>
      </c>
      <c r="AR1500" s="288" t="str">
        <f>IFERROR(IF(Table_Merge1[[#This Row],[LME Zinc stock]]*Table_Merge1[[#This Row],[Azad.Sell]]=0,"",Table_Merge1[[#This Row],[LME Zinc stock]]*Table_Merge1[[#This Row],[Azad.Sell]]),"")</f>
        <v/>
      </c>
      <c r="AS1500" s="288" t="str">
        <f>IFERROR(IF(Table_Merge1[[#This Row],[LME Zinc 3-month]]*Table_Merge1[[#This Row],[Azad.Sell]]=0,"",Table_Merge1[[#This Row],[LME Zinc 3-month]]*Table_Merge1[[#This Row],[Azad.Sell]]),"")</f>
        <v/>
      </c>
      <c r="AT1500"/>
    </row>
    <row r="1501" spans="1:46" x14ac:dyDescent="0.25">
      <c r="A1501" s="258">
        <v>42885</v>
      </c>
      <c r="B15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1396.03.09</v>
      </c>
      <c r="C1501" s="195">
        <f t="shared" ca="1" si="59"/>
        <v>1396</v>
      </c>
      <c r="D15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501" s="195">
        <f>_xlfn.NUMBERVALUE(RIGHT(Table11[[#This Row],[تاریخ شمسی]],2))</f>
        <v>9</v>
      </c>
      <c r="F15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03-09</v>
      </c>
      <c r="G1501" s="195" t="s">
        <v>1652</v>
      </c>
      <c r="L1501" s="259">
        <v>42885</v>
      </c>
      <c r="M1501">
        <v>37217</v>
      </c>
      <c r="O1501" s="284">
        <f>IFERROR(DATE(Table7[[#This Row],[year]],MONTH(DATEVALUE(Table7[[#This Row],[month]]&amp;"1")),Table7[[#This Row],[day]]),"")</f>
        <v>42920</v>
      </c>
      <c r="P1501" s="195" t="s">
        <v>4926</v>
      </c>
      <c r="Q1501" s="195">
        <v>2017</v>
      </c>
      <c r="R1501" s="195" t="s">
        <v>3443</v>
      </c>
      <c r="S1501" s="195">
        <v>4</v>
      </c>
      <c r="T1501" s="195">
        <v>1224.25</v>
      </c>
      <c r="U1501" s="195">
        <v>1925</v>
      </c>
      <c r="V1501" s="195">
        <v>1378250</v>
      </c>
      <c r="X1501" s="260">
        <v>42999</v>
      </c>
      <c r="Y1501" t="s">
        <v>8249</v>
      </c>
      <c r="Z1501" s="260">
        <v>12</v>
      </c>
      <c r="AA1501">
        <v>1396</v>
      </c>
      <c r="AB1501" s="260" t="str">
        <f ca="1">IFERROR(IFERROR(VLOOKUP(Table_Merge1[[#This Row],[Column1]],Table11[#All],2,FALSE),LEFT(AB1502,8)&amp;IF(LEN((RIGHT(AB1502,2)+1))&lt;2,"0"&amp;(RIGHT(AB1502,2)+1),(RIGHT(AB1502,2)-1))),"")</f>
        <v>1396.06.30</v>
      </c>
      <c r="AC1501" s="259" t="str">
        <f ca="1">LEFT(Table_Merge1[[#This Row],[Column2]],4)</f>
        <v>1396</v>
      </c>
      <c r="AD1501" s="259" t="str">
        <f ca="1">RIGHT(LEFT(Table_Merge1[[#This Row],[Column2]],7),2)</f>
        <v>06</v>
      </c>
      <c r="AE1501" s="259" t="str">
        <f ca="1">RIGHT(Table_Merge1[[#This Row],[Column2]],2)</f>
        <v>30</v>
      </c>
      <c r="AF1501">
        <v>6</v>
      </c>
      <c r="AG1501">
        <v>30</v>
      </c>
      <c r="AH1501" s="260">
        <v>2017</v>
      </c>
      <c r="AI1501" t="s">
        <v>3447</v>
      </c>
      <c r="AJ1501" s="260">
        <v>21</v>
      </c>
      <c r="AK1501">
        <v>1297.3499999999999</v>
      </c>
      <c r="AL1501">
        <v>2126.5</v>
      </c>
      <c r="AM1501">
        <v>1255475</v>
      </c>
      <c r="AO1501">
        <v>39008</v>
      </c>
      <c r="AP1501" s="287">
        <f>IFERROR(IF(Table_Merge1[[#This Row],[LME Zinc stock]]*Table_Merge1[[#This Row],[Nima.مقدار]]=0,"",Table_Merge1[[#This Row],[LME Zinc stock]]*Table_Merge1[[#This Row],[Nima.مقدار]]),"")</f>
        <v>48973568800</v>
      </c>
      <c r="AQ1501" s="287">
        <f>IFERROR(IF(Table_Merge1[[#This Row],[LME Zinc 3-month]]*Table_Merge1[[#This Row],[Nima.مقدار]]=0,"",Table_Merge1[[#This Row],[LME Zinc 3-month]]*Table_Merge1[[#This Row],[Nima.مقدار]]),"")</f>
        <v>82950512</v>
      </c>
      <c r="AR1501" s="288" t="str">
        <f>IFERROR(IF(Table_Merge1[[#This Row],[LME Zinc stock]]*Table_Merge1[[#This Row],[Azad.Sell]]=0,"",Table_Merge1[[#This Row],[LME Zinc stock]]*Table_Merge1[[#This Row],[Azad.Sell]]),"")</f>
        <v/>
      </c>
      <c r="AS1501" s="288" t="str">
        <f>IFERROR(IF(Table_Merge1[[#This Row],[LME Zinc 3-month]]*Table_Merge1[[#This Row],[Azad.Sell]]=0,"",Table_Merge1[[#This Row],[LME Zinc 3-month]]*Table_Merge1[[#This Row],[Azad.Sell]]),"")</f>
        <v/>
      </c>
      <c r="AT1501"/>
    </row>
    <row r="1502" spans="1:46" x14ac:dyDescent="0.25">
      <c r="A1502" s="258">
        <v>42886</v>
      </c>
      <c r="B15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1396.03.10</v>
      </c>
      <c r="C1502" s="195">
        <f t="shared" ca="1" si="59"/>
        <v>1396</v>
      </c>
      <c r="D15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502" s="195">
        <f>_xlfn.NUMBERVALUE(RIGHT(Table11[[#This Row],[تاریخ شمسی]],2))</f>
        <v>10</v>
      </c>
      <c r="F15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03-10</v>
      </c>
      <c r="G1502" s="195" t="s">
        <v>1653</v>
      </c>
      <c r="L1502" s="259">
        <v>42886</v>
      </c>
      <c r="M1502">
        <v>37429</v>
      </c>
      <c r="O1502" s="283">
        <f>IFERROR(DATE(Table7[[#This Row],[year]],MONTH(DATEVALUE(Table7[[#This Row],[month]]&amp;"1")),Table7[[#This Row],[day]]),"")</f>
        <v>42919</v>
      </c>
      <c r="P1502" s="257" t="s">
        <v>4927</v>
      </c>
      <c r="Q1502" s="257">
        <v>2017</v>
      </c>
      <c r="R1502" s="257" t="s">
        <v>3443</v>
      </c>
      <c r="S1502" s="257">
        <v>3</v>
      </c>
      <c r="T1502" s="257">
        <v>1235.2</v>
      </c>
      <c r="U1502" s="257">
        <v>1921</v>
      </c>
      <c r="V1502" s="257">
        <v>1382225</v>
      </c>
      <c r="X1502" s="260">
        <v>42998</v>
      </c>
      <c r="Y1502" t="s">
        <v>8248</v>
      </c>
      <c r="Z1502" s="260">
        <v>12</v>
      </c>
      <c r="AA1502">
        <v>1396</v>
      </c>
      <c r="AB1502" s="260" t="str">
        <f ca="1">IFERROR(IFERROR(VLOOKUP(Table_Merge1[[#This Row],[Column1]],Table11[#All],2,FALSE),LEFT(AB1503,8)&amp;IF(LEN((RIGHT(AB1503,2)+1))&lt;2,"0"&amp;(RIGHT(AB1503,2)+1),(RIGHT(AB1503,2)-1))),"")</f>
        <v>1396.06.29</v>
      </c>
      <c r="AC1502" s="259" t="str">
        <f ca="1">LEFT(Table_Merge1[[#This Row],[Column2]],4)</f>
        <v>1396</v>
      </c>
      <c r="AD1502" s="259" t="str">
        <f ca="1">RIGHT(LEFT(Table_Merge1[[#This Row],[Column2]],7),2)</f>
        <v>06</v>
      </c>
      <c r="AE1502" s="259" t="str">
        <f ca="1">RIGHT(Table_Merge1[[#This Row],[Column2]],2)</f>
        <v>29</v>
      </c>
      <c r="AF1502">
        <v>6</v>
      </c>
      <c r="AG1502">
        <v>29</v>
      </c>
      <c r="AH1502" s="260">
        <v>2017</v>
      </c>
      <c r="AI1502" t="s">
        <v>3447</v>
      </c>
      <c r="AJ1502" s="260">
        <v>20</v>
      </c>
      <c r="AK1502">
        <v>1314.9</v>
      </c>
      <c r="AL1502">
        <v>2090</v>
      </c>
      <c r="AM1502">
        <v>1259025</v>
      </c>
      <c r="AO1502">
        <v>38863</v>
      </c>
      <c r="AP1502" s="287">
        <f>IFERROR(IF(Table_Merge1[[#This Row],[LME Zinc stock]]*Table_Merge1[[#This Row],[Nima.مقدار]]=0,"",Table_Merge1[[#This Row],[LME Zinc stock]]*Table_Merge1[[#This Row],[Nima.مقدار]]),"")</f>
        <v>48929488575</v>
      </c>
      <c r="AQ1502" s="287">
        <f>IFERROR(IF(Table_Merge1[[#This Row],[LME Zinc 3-month]]*Table_Merge1[[#This Row],[Nima.مقدار]]=0,"",Table_Merge1[[#This Row],[LME Zinc 3-month]]*Table_Merge1[[#This Row],[Nima.مقدار]]),"")</f>
        <v>81223670</v>
      </c>
      <c r="AR1502" s="288" t="str">
        <f>IFERROR(IF(Table_Merge1[[#This Row],[LME Zinc stock]]*Table_Merge1[[#This Row],[Azad.Sell]]=0,"",Table_Merge1[[#This Row],[LME Zinc stock]]*Table_Merge1[[#This Row],[Azad.Sell]]),"")</f>
        <v/>
      </c>
      <c r="AS1502" s="288" t="str">
        <f>IFERROR(IF(Table_Merge1[[#This Row],[LME Zinc 3-month]]*Table_Merge1[[#This Row],[Azad.Sell]]=0,"",Table_Merge1[[#This Row],[LME Zinc 3-month]]*Table_Merge1[[#This Row],[Azad.Sell]]),"")</f>
        <v/>
      </c>
      <c r="AT1502"/>
    </row>
    <row r="1503" spans="1:46" x14ac:dyDescent="0.25">
      <c r="A1503" s="258">
        <v>42887</v>
      </c>
      <c r="B15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1396.03.11</v>
      </c>
      <c r="C1503" s="195">
        <f t="shared" ca="1" si="59"/>
        <v>1396</v>
      </c>
      <c r="D15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503" s="195">
        <f>_xlfn.NUMBERVALUE(RIGHT(Table11[[#This Row],[تاریخ شمسی]],2))</f>
        <v>11</v>
      </c>
      <c r="F15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03-11</v>
      </c>
      <c r="G1503" s="195" t="s">
        <v>1654</v>
      </c>
      <c r="L1503" s="259">
        <v>42887</v>
      </c>
      <c r="M1503">
        <v>37207</v>
      </c>
      <c r="O1503" s="284">
        <f>IFERROR(DATE(Table7[[#This Row],[year]],MONTH(DATEVALUE(Table7[[#This Row],[month]]&amp;"1")),Table7[[#This Row],[day]]),"")</f>
        <v>42916</v>
      </c>
      <c r="P1503" s="195" t="s">
        <v>4928</v>
      </c>
      <c r="Q1503" s="195">
        <v>2017</v>
      </c>
      <c r="R1503" s="195" t="s">
        <v>3441</v>
      </c>
      <c r="S1503" s="195">
        <v>30</v>
      </c>
      <c r="T1503" s="195">
        <v>1243.25</v>
      </c>
      <c r="U1503" s="195">
        <v>1893.5</v>
      </c>
      <c r="V1503" s="195">
        <v>1392625</v>
      </c>
      <c r="X1503" s="260">
        <v>42997</v>
      </c>
      <c r="Y1503" t="s">
        <v>8247</v>
      </c>
      <c r="Z1503" s="260">
        <v>12</v>
      </c>
      <c r="AA1503">
        <v>1396</v>
      </c>
      <c r="AB1503" s="260" t="str">
        <f ca="1">IFERROR(IFERROR(VLOOKUP(Table_Merge1[[#This Row],[Column1]],Table11[#All],2,FALSE),LEFT(AB1504,8)&amp;IF(LEN((RIGHT(AB1504,2)+1))&lt;2,"0"&amp;(RIGHT(AB1504,2)+1),(RIGHT(AB1504,2)-1))),"")</f>
        <v>1396.06.28</v>
      </c>
      <c r="AC1503" s="259" t="str">
        <f ca="1">LEFT(Table_Merge1[[#This Row],[Column2]],4)</f>
        <v>1396</v>
      </c>
      <c r="AD1503" s="259" t="str">
        <f ca="1">RIGHT(LEFT(Table_Merge1[[#This Row],[Column2]],7),2)</f>
        <v>06</v>
      </c>
      <c r="AE1503" s="259" t="str">
        <f ca="1">RIGHT(Table_Merge1[[#This Row],[Column2]],2)</f>
        <v>28</v>
      </c>
      <c r="AF1503">
        <v>6</v>
      </c>
      <c r="AG1503">
        <v>28</v>
      </c>
      <c r="AH1503" s="260">
        <v>2017</v>
      </c>
      <c r="AI1503" t="s">
        <v>3447</v>
      </c>
      <c r="AJ1503" s="260">
        <v>19</v>
      </c>
      <c r="AK1503">
        <v>1308.45</v>
      </c>
      <c r="AL1503" t="s">
        <v>3621</v>
      </c>
      <c r="AM1503" t="s">
        <v>3621</v>
      </c>
      <c r="AO1503">
        <v>39036</v>
      </c>
      <c r="AP1503" s="287" t="str">
        <f>IFERROR(IF(Table_Merge1[[#This Row],[LME Zinc stock]]*Table_Merge1[[#This Row],[Nima.مقدار]]=0,"",Table_Merge1[[#This Row],[LME Zinc stock]]*Table_Merge1[[#This Row],[Nima.مقدار]]),"")</f>
        <v/>
      </c>
      <c r="AQ1503" s="287" t="str">
        <f>IFERROR(IF(Table_Merge1[[#This Row],[LME Zinc 3-month]]*Table_Merge1[[#This Row],[Nima.مقدار]]=0,"",Table_Merge1[[#This Row],[LME Zinc 3-month]]*Table_Merge1[[#This Row],[Nima.مقدار]]),"")</f>
        <v/>
      </c>
      <c r="AR1503" s="288" t="str">
        <f>IFERROR(IF(Table_Merge1[[#This Row],[LME Zinc stock]]*Table_Merge1[[#This Row],[Azad.Sell]]=0,"",Table_Merge1[[#This Row],[LME Zinc stock]]*Table_Merge1[[#This Row],[Azad.Sell]]),"")</f>
        <v/>
      </c>
      <c r="AS1503" s="288" t="str">
        <f>IFERROR(IF(Table_Merge1[[#This Row],[LME Zinc 3-month]]*Table_Merge1[[#This Row],[Azad.Sell]]=0,"",Table_Merge1[[#This Row],[LME Zinc 3-month]]*Table_Merge1[[#This Row],[Azad.Sell]]),"")</f>
        <v/>
      </c>
      <c r="AT1503"/>
    </row>
    <row r="1504" spans="1:46" x14ac:dyDescent="0.25">
      <c r="A1504" s="258">
        <v>42889</v>
      </c>
      <c r="B15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1396.03.13</v>
      </c>
      <c r="C1504" s="195">
        <f t="shared" ca="1" si="59"/>
        <v>1396</v>
      </c>
      <c r="D15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504" s="195">
        <f>_xlfn.NUMBERVALUE(RIGHT(Table11[[#This Row],[تاریخ شمسی]],2))</f>
        <v>13</v>
      </c>
      <c r="F15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03-13</v>
      </c>
      <c r="G1504" s="195" t="s">
        <v>1655</v>
      </c>
      <c r="L1504" s="259">
        <v>42889</v>
      </c>
      <c r="M1504">
        <v>37297</v>
      </c>
      <c r="O1504" s="283">
        <f>IFERROR(DATE(Table7[[#This Row],[year]],MONTH(DATEVALUE(Table7[[#This Row],[month]]&amp;"1")),Table7[[#This Row],[day]]),"")</f>
        <v>42915</v>
      </c>
      <c r="P1504" s="257" t="s">
        <v>4929</v>
      </c>
      <c r="Q1504" s="257">
        <v>2017</v>
      </c>
      <c r="R1504" s="257" t="s">
        <v>3441</v>
      </c>
      <c r="S1504" s="257">
        <v>29</v>
      </c>
      <c r="T1504" s="257">
        <v>1246.5999999999999</v>
      </c>
      <c r="U1504" s="257">
        <v>1891.5</v>
      </c>
      <c r="V1504" s="257">
        <v>1377750</v>
      </c>
      <c r="X1504" s="260">
        <v>42996</v>
      </c>
      <c r="Y1504" t="s">
        <v>8246</v>
      </c>
      <c r="Z1504" s="260">
        <v>1</v>
      </c>
      <c r="AA1504">
        <v>1396</v>
      </c>
      <c r="AB1504" s="260" t="str">
        <f ca="1">IFERROR(IFERROR(VLOOKUP(Table_Merge1[[#This Row],[Column1]],Table11[#All],2,FALSE),LEFT(AB1505,8)&amp;IF(LEN((RIGHT(AB1505,2)+1))&lt;2,"0"&amp;(RIGHT(AB1505,2)+1),(RIGHT(AB1505,2)-1))),"")</f>
        <v>1396.06.27</v>
      </c>
      <c r="AC1504" s="259" t="str">
        <f ca="1">LEFT(Table_Merge1[[#This Row],[Column2]],4)</f>
        <v>1396</v>
      </c>
      <c r="AD1504" s="259" t="str">
        <f ca="1">RIGHT(LEFT(Table_Merge1[[#This Row],[Column2]],7),2)</f>
        <v>06</v>
      </c>
      <c r="AE1504" s="259" t="str">
        <f ca="1">RIGHT(Table_Merge1[[#This Row],[Column2]],2)</f>
        <v>27</v>
      </c>
      <c r="AF1504">
        <v>6</v>
      </c>
      <c r="AG1504">
        <v>27</v>
      </c>
      <c r="AH1504" s="260">
        <v>2017</v>
      </c>
      <c r="AI1504" t="s">
        <v>3447</v>
      </c>
      <c r="AJ1504" s="260">
        <v>18</v>
      </c>
      <c r="AK1504">
        <v>1314.4</v>
      </c>
      <c r="AL1504">
        <v>2133</v>
      </c>
      <c r="AM1504">
        <v>1268700</v>
      </c>
      <c r="AO1504">
        <v>38915</v>
      </c>
      <c r="AP1504" s="287">
        <f>IFERROR(IF(Table_Merge1[[#This Row],[LME Zinc stock]]*Table_Merge1[[#This Row],[Nima.مقدار]]=0,"",Table_Merge1[[#This Row],[LME Zinc stock]]*Table_Merge1[[#This Row],[Nima.مقدار]]),"")</f>
        <v>49371460500</v>
      </c>
      <c r="AQ1504" s="287">
        <f>IFERROR(IF(Table_Merge1[[#This Row],[LME Zinc 3-month]]*Table_Merge1[[#This Row],[Nima.مقدار]]=0,"",Table_Merge1[[#This Row],[LME Zinc 3-month]]*Table_Merge1[[#This Row],[Nima.مقدار]]),"")</f>
        <v>83005695</v>
      </c>
      <c r="AR1504" s="288" t="str">
        <f>IFERROR(IF(Table_Merge1[[#This Row],[LME Zinc stock]]*Table_Merge1[[#This Row],[Azad.Sell]]=0,"",Table_Merge1[[#This Row],[LME Zinc stock]]*Table_Merge1[[#This Row],[Azad.Sell]]),"")</f>
        <v/>
      </c>
      <c r="AS1504" s="288" t="str">
        <f>IFERROR(IF(Table_Merge1[[#This Row],[LME Zinc 3-month]]*Table_Merge1[[#This Row],[Azad.Sell]]=0,"",Table_Merge1[[#This Row],[LME Zinc 3-month]]*Table_Merge1[[#This Row],[Azad.Sell]]),"")</f>
        <v/>
      </c>
      <c r="AT1504"/>
    </row>
    <row r="1505" spans="1:46" x14ac:dyDescent="0.25">
      <c r="A1505" s="258">
        <v>42892</v>
      </c>
      <c r="B15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1396.03.16</v>
      </c>
      <c r="C1505" s="195">
        <f t="shared" ca="1" si="59"/>
        <v>1396</v>
      </c>
      <c r="D15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505" s="195">
        <f>_xlfn.NUMBERVALUE(RIGHT(Table11[[#This Row],[تاریخ شمسی]],2))</f>
        <v>16</v>
      </c>
      <c r="F15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03-16</v>
      </c>
      <c r="G1505" s="195" t="s">
        <v>1656</v>
      </c>
      <c r="L1505" s="259">
        <v>42892</v>
      </c>
      <c r="M1505">
        <v>37168</v>
      </c>
      <c r="O1505" s="284">
        <f>IFERROR(DATE(Table7[[#This Row],[year]],MONTH(DATEVALUE(Table7[[#This Row],[month]]&amp;"1")),Table7[[#This Row],[day]]),"")</f>
        <v>42914</v>
      </c>
      <c r="P1505" s="195" t="s">
        <v>4930</v>
      </c>
      <c r="Q1505" s="195">
        <v>2017</v>
      </c>
      <c r="R1505" s="195" t="s">
        <v>3441</v>
      </c>
      <c r="S1505" s="195">
        <v>28</v>
      </c>
      <c r="T1505" s="195">
        <v>1251.5999999999999</v>
      </c>
      <c r="U1505" s="195">
        <v>1923</v>
      </c>
      <c r="V1505" s="195">
        <v>1383025</v>
      </c>
      <c r="X1505" s="260">
        <v>42993</v>
      </c>
      <c r="Z1505" s="260">
        <v>1</v>
      </c>
      <c r="AB1505" s="260" t="str">
        <f ca="1">IFERROR(IFERROR(VLOOKUP(Table_Merge1[[#This Row],[Column1]],Table11[#All],2,FALSE),LEFT(AB1506,8)&amp;IF(LEN((RIGHT(AB1506,2)+1))&lt;2,"0"&amp;(RIGHT(AB1506,2)+1),(RIGHT(AB1506,2)-1))),"")</f>
        <v>1396.06.22</v>
      </c>
      <c r="AC1505" s="259" t="str">
        <f ca="1">LEFT(Table_Merge1[[#This Row],[Column2]],4)</f>
        <v>1396</v>
      </c>
      <c r="AD1505" s="259" t="str">
        <f ca="1">RIGHT(LEFT(Table_Merge1[[#This Row],[Column2]],7),2)</f>
        <v>06</v>
      </c>
      <c r="AE1505" s="259" t="str">
        <f ca="1">RIGHT(Table_Merge1[[#This Row],[Column2]],2)</f>
        <v>22</v>
      </c>
      <c r="AH1505" s="260">
        <v>2017</v>
      </c>
      <c r="AI1505" t="s">
        <v>3447</v>
      </c>
      <c r="AJ1505" s="260">
        <v>15</v>
      </c>
      <c r="AK1505">
        <v>1325</v>
      </c>
      <c r="AL1505">
        <v>2128</v>
      </c>
      <c r="AM1505">
        <v>1273575</v>
      </c>
      <c r="AP1505" s="287" t="str">
        <f>IFERROR(IF(Table_Merge1[[#This Row],[LME Zinc stock]]*Table_Merge1[[#This Row],[Nima.مقدار]]=0,"",Table_Merge1[[#This Row],[LME Zinc stock]]*Table_Merge1[[#This Row],[Nima.مقدار]]),"")</f>
        <v/>
      </c>
      <c r="AQ1505" s="287" t="str">
        <f>IFERROR(IF(Table_Merge1[[#This Row],[LME Zinc 3-month]]*Table_Merge1[[#This Row],[Nima.مقدار]]=0,"",Table_Merge1[[#This Row],[LME Zinc 3-month]]*Table_Merge1[[#This Row],[Nima.مقدار]]),"")</f>
        <v/>
      </c>
      <c r="AR1505" s="288" t="str">
        <f>IFERROR(IF(Table_Merge1[[#This Row],[LME Zinc stock]]*Table_Merge1[[#This Row],[Azad.Sell]]=0,"",Table_Merge1[[#This Row],[LME Zinc stock]]*Table_Merge1[[#This Row],[Azad.Sell]]),"")</f>
        <v/>
      </c>
      <c r="AS1505" s="288" t="str">
        <f>IFERROR(IF(Table_Merge1[[#This Row],[LME Zinc 3-month]]*Table_Merge1[[#This Row],[Azad.Sell]]=0,"",Table_Merge1[[#This Row],[LME Zinc 3-month]]*Table_Merge1[[#This Row],[Azad.Sell]]),"")</f>
        <v/>
      </c>
      <c r="AT1505"/>
    </row>
    <row r="1506" spans="1:46" x14ac:dyDescent="0.25">
      <c r="A1506" s="258">
        <v>42893</v>
      </c>
      <c r="B15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1396.03.17</v>
      </c>
      <c r="C1506" s="195">
        <f t="shared" ca="1" si="59"/>
        <v>1396</v>
      </c>
      <c r="D15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506" s="195">
        <f>_xlfn.NUMBERVALUE(RIGHT(Table11[[#This Row],[تاریخ شمسی]],2))</f>
        <v>17</v>
      </c>
      <c r="F15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03-17</v>
      </c>
      <c r="G1506" s="195" t="s">
        <v>1657</v>
      </c>
      <c r="L1506" s="259">
        <v>42893</v>
      </c>
      <c r="M1506">
        <v>37282</v>
      </c>
      <c r="O1506" s="283">
        <f>IFERROR(DATE(Table7[[#This Row],[year]],MONTH(DATEVALUE(Table7[[#This Row],[month]]&amp;"1")),Table7[[#This Row],[day]]),"")</f>
        <v>42913</v>
      </c>
      <c r="P1506" s="257" t="s">
        <v>4931</v>
      </c>
      <c r="Q1506" s="257">
        <v>2017</v>
      </c>
      <c r="R1506" s="257" t="s">
        <v>3441</v>
      </c>
      <c r="S1506" s="257">
        <v>27</v>
      </c>
      <c r="T1506" s="257">
        <v>1250.4000000000001</v>
      </c>
      <c r="U1506" s="257">
        <v>1932</v>
      </c>
      <c r="V1506" s="257">
        <v>1382125</v>
      </c>
      <c r="X1506" s="260">
        <v>42992</v>
      </c>
      <c r="Y1506" t="s">
        <v>8245</v>
      </c>
      <c r="Z1506" s="260">
        <v>1</v>
      </c>
      <c r="AA1506">
        <v>1396</v>
      </c>
      <c r="AB1506" s="260" t="str">
        <f ca="1">IFERROR(IFERROR(VLOOKUP(Table_Merge1[[#This Row],[Column1]],Table11[#All],2,FALSE),LEFT(AB1507,8)&amp;IF(LEN((RIGHT(AB1507,2)+1))&lt;2,"0"&amp;(RIGHT(AB1507,2)+1),(RIGHT(AB1507,2)-1))),"")</f>
        <v>1396.06.23</v>
      </c>
      <c r="AC1506" s="259" t="str">
        <f ca="1">LEFT(Table_Merge1[[#This Row],[Column2]],4)</f>
        <v>1396</v>
      </c>
      <c r="AD1506" s="259" t="str">
        <f ca="1">RIGHT(LEFT(Table_Merge1[[#This Row],[Column2]],7),2)</f>
        <v>06</v>
      </c>
      <c r="AE1506" s="259" t="str">
        <f ca="1">RIGHT(Table_Merge1[[#This Row],[Column2]],2)</f>
        <v>23</v>
      </c>
      <c r="AF1506">
        <v>6</v>
      </c>
      <c r="AG1506">
        <v>23</v>
      </c>
      <c r="AH1506" s="260">
        <v>2017</v>
      </c>
      <c r="AI1506" t="s">
        <v>3447</v>
      </c>
      <c r="AJ1506" s="260">
        <v>14</v>
      </c>
      <c r="AK1506">
        <v>1323</v>
      </c>
      <c r="AL1506">
        <v>2140</v>
      </c>
      <c r="AM1506">
        <v>1280100</v>
      </c>
      <c r="AO1506">
        <v>39023</v>
      </c>
      <c r="AP1506" s="287">
        <f>IFERROR(IF(Table_Merge1[[#This Row],[LME Zinc stock]]*Table_Merge1[[#This Row],[Nima.مقدار]]=0,"",Table_Merge1[[#This Row],[LME Zinc stock]]*Table_Merge1[[#This Row],[Nima.مقدار]]),"")</f>
        <v>49953342300</v>
      </c>
      <c r="AQ1506" s="287">
        <f>IFERROR(IF(Table_Merge1[[#This Row],[LME Zinc 3-month]]*Table_Merge1[[#This Row],[Nima.مقدار]]=0,"",Table_Merge1[[#This Row],[LME Zinc 3-month]]*Table_Merge1[[#This Row],[Nima.مقدار]]),"")</f>
        <v>83509220</v>
      </c>
      <c r="AR1506" s="288" t="str">
        <f>IFERROR(IF(Table_Merge1[[#This Row],[LME Zinc stock]]*Table_Merge1[[#This Row],[Azad.Sell]]=0,"",Table_Merge1[[#This Row],[LME Zinc stock]]*Table_Merge1[[#This Row],[Azad.Sell]]),"")</f>
        <v/>
      </c>
      <c r="AS1506" s="288" t="str">
        <f>IFERROR(IF(Table_Merge1[[#This Row],[LME Zinc 3-month]]*Table_Merge1[[#This Row],[Azad.Sell]]=0,"",Table_Merge1[[#This Row],[LME Zinc 3-month]]*Table_Merge1[[#This Row],[Azad.Sell]]),"")</f>
        <v/>
      </c>
      <c r="AT1506"/>
    </row>
    <row r="1507" spans="1:46" x14ac:dyDescent="0.25">
      <c r="A1507" s="258">
        <v>42894</v>
      </c>
      <c r="B15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1396.03.18</v>
      </c>
      <c r="C1507" s="195">
        <f t="shared" ca="1" si="59"/>
        <v>1396</v>
      </c>
      <c r="D15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507" s="195">
        <f>_xlfn.NUMBERVALUE(RIGHT(Table11[[#This Row],[تاریخ شمسی]],2))</f>
        <v>18</v>
      </c>
      <c r="F15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03-18</v>
      </c>
      <c r="G1507" s="195" t="s">
        <v>1658</v>
      </c>
      <c r="L1507" s="259">
        <v>42894</v>
      </c>
      <c r="M1507">
        <v>37235</v>
      </c>
      <c r="O1507" s="284">
        <f>IFERROR(DATE(Table7[[#This Row],[year]],MONTH(DATEVALUE(Table7[[#This Row],[month]]&amp;"1")),Table7[[#This Row],[day]]),"")</f>
        <v>42912</v>
      </c>
      <c r="P1507" s="195" t="s">
        <v>4932</v>
      </c>
      <c r="Q1507" s="195">
        <v>2017</v>
      </c>
      <c r="R1507" s="195" t="s">
        <v>3441</v>
      </c>
      <c r="S1507" s="195">
        <v>26</v>
      </c>
      <c r="T1507" s="195">
        <v>1240.8499999999999</v>
      </c>
      <c r="U1507" s="195">
        <v>1935.5</v>
      </c>
      <c r="V1507" s="195">
        <v>1391525</v>
      </c>
      <c r="X1507" s="260">
        <v>42991</v>
      </c>
      <c r="Y1507" t="s">
        <v>8244</v>
      </c>
      <c r="Z1507" s="260">
        <v>1</v>
      </c>
      <c r="AA1507">
        <v>1396</v>
      </c>
      <c r="AB1507" s="260" t="str">
        <f ca="1">IFERROR(IFERROR(VLOOKUP(Table_Merge1[[#This Row],[Column1]],Table11[#All],2,FALSE),LEFT(AB1508,8)&amp;IF(LEN((RIGHT(AB1508,2)+1))&lt;2,"0"&amp;(RIGHT(AB1508,2)+1),(RIGHT(AB1508,2)-1))),"")</f>
        <v>1396.06.22</v>
      </c>
      <c r="AC1507" s="259" t="str">
        <f ca="1">LEFT(Table_Merge1[[#This Row],[Column2]],4)</f>
        <v>1396</v>
      </c>
      <c r="AD1507" s="259" t="str">
        <f ca="1">RIGHT(LEFT(Table_Merge1[[#This Row],[Column2]],7),2)</f>
        <v>06</v>
      </c>
      <c r="AE1507" s="259" t="str">
        <f ca="1">RIGHT(Table_Merge1[[#This Row],[Column2]],2)</f>
        <v>22</v>
      </c>
      <c r="AF1507">
        <v>6</v>
      </c>
      <c r="AG1507">
        <v>22</v>
      </c>
      <c r="AH1507" s="260">
        <v>2017</v>
      </c>
      <c r="AI1507" t="s">
        <v>3447</v>
      </c>
      <c r="AJ1507" s="260">
        <v>13</v>
      </c>
      <c r="AK1507">
        <v>1332.25</v>
      </c>
      <c r="AL1507">
        <v>2137.5</v>
      </c>
      <c r="AM1507">
        <v>1284900</v>
      </c>
      <c r="AO1507">
        <v>39020</v>
      </c>
      <c r="AP1507" s="287">
        <f>IFERROR(IF(Table_Merge1[[#This Row],[LME Zinc stock]]*Table_Merge1[[#This Row],[Nima.مقدار]]=0,"",Table_Merge1[[#This Row],[LME Zinc stock]]*Table_Merge1[[#This Row],[Nima.مقدار]]),"")</f>
        <v>50136798000</v>
      </c>
      <c r="AQ1507" s="287">
        <f>IFERROR(IF(Table_Merge1[[#This Row],[LME Zinc 3-month]]*Table_Merge1[[#This Row],[Nima.مقدار]]=0,"",Table_Merge1[[#This Row],[LME Zinc 3-month]]*Table_Merge1[[#This Row],[Nima.مقدار]]),"")</f>
        <v>83405250</v>
      </c>
      <c r="AR1507" s="288" t="str">
        <f>IFERROR(IF(Table_Merge1[[#This Row],[LME Zinc stock]]*Table_Merge1[[#This Row],[Azad.Sell]]=0,"",Table_Merge1[[#This Row],[LME Zinc stock]]*Table_Merge1[[#This Row],[Azad.Sell]]),"")</f>
        <v/>
      </c>
      <c r="AS1507" s="288" t="str">
        <f>IFERROR(IF(Table_Merge1[[#This Row],[LME Zinc 3-month]]*Table_Merge1[[#This Row],[Azad.Sell]]=0,"",Table_Merge1[[#This Row],[LME Zinc 3-month]]*Table_Merge1[[#This Row],[Azad.Sell]]),"")</f>
        <v/>
      </c>
      <c r="AT1507"/>
    </row>
    <row r="1508" spans="1:46" x14ac:dyDescent="0.25">
      <c r="A1508" s="258">
        <v>42896</v>
      </c>
      <c r="B15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1396.03.20</v>
      </c>
      <c r="C1508" s="195">
        <f t="shared" ca="1" si="59"/>
        <v>1396</v>
      </c>
      <c r="D15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508" s="195">
        <f>_xlfn.NUMBERVALUE(RIGHT(Table11[[#This Row],[تاریخ شمسی]],2))</f>
        <v>20</v>
      </c>
      <c r="F15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03-20</v>
      </c>
      <c r="G1508" s="195" t="s">
        <v>1659</v>
      </c>
      <c r="L1508" s="259">
        <v>42896</v>
      </c>
      <c r="M1508">
        <v>37342</v>
      </c>
      <c r="O1508" s="283">
        <f>IFERROR(DATE(Table7[[#This Row],[year]],MONTH(DATEVALUE(Table7[[#This Row],[month]]&amp;"1")),Table7[[#This Row],[day]]),"")</f>
        <v>42909</v>
      </c>
      <c r="P1508" s="257" t="s">
        <v>4933</v>
      </c>
      <c r="Q1508" s="257">
        <v>2017</v>
      </c>
      <c r="R1508" s="257" t="s">
        <v>3441</v>
      </c>
      <c r="S1508" s="257">
        <v>23</v>
      </c>
      <c r="T1508" s="257">
        <v>1256.3</v>
      </c>
      <c r="U1508" s="257">
        <v>1919</v>
      </c>
      <c r="V1508" s="257">
        <v>1397375</v>
      </c>
      <c r="X1508" s="260">
        <v>42990</v>
      </c>
      <c r="Y1508" t="s">
        <v>8243</v>
      </c>
      <c r="Z1508" s="260">
        <v>1</v>
      </c>
      <c r="AA1508">
        <v>1396</v>
      </c>
      <c r="AB1508" s="260" t="str">
        <f ca="1">IFERROR(IFERROR(VLOOKUP(Table_Merge1[[#This Row],[Column1]],Table11[#All],2,FALSE),LEFT(AB1509,8)&amp;IF(LEN((RIGHT(AB1509,2)+1))&lt;2,"0"&amp;(RIGHT(AB1509,2)+1),(RIGHT(AB1509,2)-1))),"")</f>
        <v>1396.06.21</v>
      </c>
      <c r="AC1508" s="259" t="str">
        <f ca="1">LEFT(Table_Merge1[[#This Row],[Column2]],4)</f>
        <v>1396</v>
      </c>
      <c r="AD1508" s="259" t="str">
        <f ca="1">RIGHT(LEFT(Table_Merge1[[#This Row],[Column2]],7),2)</f>
        <v>06</v>
      </c>
      <c r="AE1508" s="259" t="str">
        <f ca="1">RIGHT(Table_Merge1[[#This Row],[Column2]],2)</f>
        <v>21</v>
      </c>
      <c r="AF1508">
        <v>6</v>
      </c>
      <c r="AG1508">
        <v>21</v>
      </c>
      <c r="AH1508" s="260">
        <v>2017</v>
      </c>
      <c r="AI1508" t="s">
        <v>3447</v>
      </c>
      <c r="AJ1508" s="260">
        <v>12</v>
      </c>
      <c r="AK1508">
        <v>1326.25</v>
      </c>
      <c r="AL1508">
        <v>2148</v>
      </c>
      <c r="AM1508">
        <v>1290775</v>
      </c>
      <c r="AO1508">
        <v>39030</v>
      </c>
      <c r="AP1508" s="287">
        <f>IFERROR(IF(Table_Merge1[[#This Row],[LME Zinc stock]]*Table_Merge1[[#This Row],[Nima.مقدار]]=0,"",Table_Merge1[[#This Row],[LME Zinc stock]]*Table_Merge1[[#This Row],[Nima.مقدار]]),"")</f>
        <v>50378948250</v>
      </c>
      <c r="AQ1508" s="287">
        <f>IFERROR(IF(Table_Merge1[[#This Row],[LME Zinc 3-month]]*Table_Merge1[[#This Row],[Nima.مقدار]]=0,"",Table_Merge1[[#This Row],[LME Zinc 3-month]]*Table_Merge1[[#This Row],[Nima.مقدار]]),"")</f>
        <v>83836440</v>
      </c>
      <c r="AR1508" s="288" t="str">
        <f>IFERROR(IF(Table_Merge1[[#This Row],[LME Zinc stock]]*Table_Merge1[[#This Row],[Azad.Sell]]=0,"",Table_Merge1[[#This Row],[LME Zinc stock]]*Table_Merge1[[#This Row],[Azad.Sell]]),"")</f>
        <v/>
      </c>
      <c r="AS1508" s="288" t="str">
        <f>IFERROR(IF(Table_Merge1[[#This Row],[LME Zinc 3-month]]*Table_Merge1[[#This Row],[Azad.Sell]]=0,"",Table_Merge1[[#This Row],[LME Zinc 3-month]]*Table_Merge1[[#This Row],[Azad.Sell]]),"")</f>
        <v/>
      </c>
      <c r="AT1508"/>
    </row>
    <row r="1509" spans="1:46" x14ac:dyDescent="0.25">
      <c r="A1509" s="258">
        <v>42897</v>
      </c>
      <c r="B15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1396.03.21</v>
      </c>
      <c r="C1509" s="195">
        <f t="shared" ca="1" si="59"/>
        <v>1396</v>
      </c>
      <c r="D15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509" s="195">
        <f>_xlfn.NUMBERVALUE(RIGHT(Table11[[#This Row],[تاریخ شمسی]],2))</f>
        <v>21</v>
      </c>
      <c r="F15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03-21</v>
      </c>
      <c r="G1509" s="195" t="s">
        <v>1660</v>
      </c>
      <c r="L1509" s="259">
        <v>42897</v>
      </c>
      <c r="M1509">
        <v>37212</v>
      </c>
      <c r="O1509" s="284">
        <f>IFERROR(DATE(Table7[[#This Row],[year]],MONTH(DATEVALUE(Table7[[#This Row],[month]]&amp;"1")),Table7[[#This Row],[day]]),"")</f>
        <v>42908</v>
      </c>
      <c r="P1509" s="195" t="s">
        <v>4934</v>
      </c>
      <c r="Q1509" s="195">
        <v>2017</v>
      </c>
      <c r="R1509" s="195" t="s">
        <v>3441</v>
      </c>
      <c r="S1509" s="195">
        <v>22</v>
      </c>
      <c r="T1509" s="195">
        <v>1251.4000000000001</v>
      </c>
      <c r="U1509" s="195">
        <v>1913.5</v>
      </c>
      <c r="V1509" s="195">
        <v>1402000</v>
      </c>
      <c r="X1509" s="260">
        <v>42989</v>
      </c>
      <c r="Y1509" t="s">
        <v>8242</v>
      </c>
      <c r="Z1509" s="260">
        <v>1</v>
      </c>
      <c r="AA1509">
        <v>1396</v>
      </c>
      <c r="AB1509" s="260" t="str">
        <f ca="1">IFERROR(IFERROR(VLOOKUP(Table_Merge1[[#This Row],[Column1]],Table11[#All],2,FALSE),LEFT(AB1510,8)&amp;IF(LEN((RIGHT(AB1510,2)+1))&lt;2,"0"&amp;(RIGHT(AB1510,2)+1),(RIGHT(AB1510,2)-1))),"")</f>
        <v>1396.06.20</v>
      </c>
      <c r="AC1509" s="259" t="str">
        <f ca="1">LEFT(Table_Merge1[[#This Row],[Column2]],4)</f>
        <v>1396</v>
      </c>
      <c r="AD1509" s="259" t="str">
        <f ca="1">RIGHT(LEFT(Table_Merge1[[#This Row],[Column2]],7),2)</f>
        <v>06</v>
      </c>
      <c r="AE1509" s="259" t="str">
        <f ca="1">RIGHT(Table_Merge1[[#This Row],[Column2]],2)</f>
        <v>20</v>
      </c>
      <c r="AF1509">
        <v>6</v>
      </c>
      <c r="AG1509">
        <v>20</v>
      </c>
      <c r="AH1509" s="260">
        <v>2017</v>
      </c>
      <c r="AI1509" t="s">
        <v>3447</v>
      </c>
      <c r="AJ1509" s="260">
        <v>11</v>
      </c>
      <c r="AK1509">
        <v>1338.75</v>
      </c>
      <c r="AL1509">
        <v>2160</v>
      </c>
      <c r="AM1509">
        <v>1294850</v>
      </c>
      <c r="AO1509">
        <v>38850</v>
      </c>
      <c r="AP1509" s="287">
        <f>IFERROR(IF(Table_Merge1[[#This Row],[LME Zinc stock]]*Table_Merge1[[#This Row],[Nima.مقدار]]=0,"",Table_Merge1[[#This Row],[LME Zinc stock]]*Table_Merge1[[#This Row],[Nima.مقدار]]),"")</f>
        <v>50304922500</v>
      </c>
      <c r="AQ1509" s="287">
        <f>IFERROR(IF(Table_Merge1[[#This Row],[LME Zinc 3-month]]*Table_Merge1[[#This Row],[Nima.مقدار]]=0,"",Table_Merge1[[#This Row],[LME Zinc 3-month]]*Table_Merge1[[#This Row],[Nima.مقدار]]),"")</f>
        <v>83916000</v>
      </c>
      <c r="AR1509" s="288" t="str">
        <f>IFERROR(IF(Table_Merge1[[#This Row],[LME Zinc stock]]*Table_Merge1[[#This Row],[Azad.Sell]]=0,"",Table_Merge1[[#This Row],[LME Zinc stock]]*Table_Merge1[[#This Row],[Azad.Sell]]),"")</f>
        <v/>
      </c>
      <c r="AS1509" s="288" t="str">
        <f>IFERROR(IF(Table_Merge1[[#This Row],[LME Zinc 3-month]]*Table_Merge1[[#This Row],[Azad.Sell]]=0,"",Table_Merge1[[#This Row],[LME Zinc 3-month]]*Table_Merge1[[#This Row],[Azad.Sell]]),"")</f>
        <v/>
      </c>
      <c r="AT1509"/>
    </row>
    <row r="1510" spans="1:46" x14ac:dyDescent="0.25">
      <c r="A1510" s="258">
        <v>42898</v>
      </c>
      <c r="B15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1396.03.22</v>
      </c>
      <c r="C1510" s="195">
        <f t="shared" ca="1" si="59"/>
        <v>1396</v>
      </c>
      <c r="D15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510" s="195">
        <f>_xlfn.NUMBERVALUE(RIGHT(Table11[[#This Row],[تاریخ شمسی]],2))</f>
        <v>22</v>
      </c>
      <c r="F15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03-22</v>
      </c>
      <c r="G1510" s="195" t="s">
        <v>1661</v>
      </c>
      <c r="L1510" s="259">
        <v>42898</v>
      </c>
      <c r="M1510">
        <v>37407</v>
      </c>
      <c r="O1510" s="283">
        <f>IFERROR(DATE(Table7[[#This Row],[year]],MONTH(DATEVALUE(Table7[[#This Row],[month]]&amp;"1")),Table7[[#This Row],[day]]),"")</f>
        <v>42907</v>
      </c>
      <c r="P1510" s="257" t="s">
        <v>4935</v>
      </c>
      <c r="Q1510" s="257">
        <v>2017</v>
      </c>
      <c r="R1510" s="257" t="s">
        <v>3441</v>
      </c>
      <c r="S1510" s="257">
        <v>21</v>
      </c>
      <c r="T1510" s="257">
        <v>1247.05</v>
      </c>
      <c r="U1510" s="257">
        <v>1922</v>
      </c>
      <c r="V1510" s="257">
        <v>1409775</v>
      </c>
      <c r="X1510" s="260">
        <v>42986</v>
      </c>
      <c r="Z1510" s="260">
        <v>1</v>
      </c>
      <c r="AB1510" s="260" t="str">
        <f ca="1">IFERROR(IFERROR(VLOOKUP(Table_Merge1[[#This Row],[Column1]],Table11[#All],2,FALSE),LEFT(AB1511,8)&amp;IF(LEN((RIGHT(AB1511,2)+1))&lt;2,"0"&amp;(RIGHT(AB1511,2)+1),(RIGHT(AB1511,2)-1))),"")</f>
        <v>1396.06.15</v>
      </c>
      <c r="AC1510" s="259" t="str">
        <f ca="1">LEFT(Table_Merge1[[#This Row],[Column2]],4)</f>
        <v>1396</v>
      </c>
      <c r="AD1510" s="259" t="str">
        <f ca="1">RIGHT(LEFT(Table_Merge1[[#This Row],[Column2]],7),2)</f>
        <v>06</v>
      </c>
      <c r="AE1510" s="259" t="str">
        <f ca="1">RIGHT(Table_Merge1[[#This Row],[Column2]],2)</f>
        <v>15</v>
      </c>
      <c r="AH1510" s="260">
        <v>2017</v>
      </c>
      <c r="AI1510" t="s">
        <v>3447</v>
      </c>
      <c r="AJ1510" s="260">
        <v>8</v>
      </c>
      <c r="AK1510">
        <v>1350.9</v>
      </c>
      <c r="AL1510">
        <v>2174.5</v>
      </c>
      <c r="AM1510">
        <v>1300200</v>
      </c>
      <c r="AP1510" s="287" t="str">
        <f>IFERROR(IF(Table_Merge1[[#This Row],[LME Zinc stock]]*Table_Merge1[[#This Row],[Nima.مقدار]]=0,"",Table_Merge1[[#This Row],[LME Zinc stock]]*Table_Merge1[[#This Row],[Nima.مقدار]]),"")</f>
        <v/>
      </c>
      <c r="AQ1510" s="287" t="str">
        <f>IFERROR(IF(Table_Merge1[[#This Row],[LME Zinc 3-month]]*Table_Merge1[[#This Row],[Nima.مقدار]]=0,"",Table_Merge1[[#This Row],[LME Zinc 3-month]]*Table_Merge1[[#This Row],[Nima.مقدار]]),"")</f>
        <v/>
      </c>
      <c r="AR1510" s="288" t="str">
        <f>IFERROR(IF(Table_Merge1[[#This Row],[LME Zinc stock]]*Table_Merge1[[#This Row],[Azad.Sell]]=0,"",Table_Merge1[[#This Row],[LME Zinc stock]]*Table_Merge1[[#This Row],[Azad.Sell]]),"")</f>
        <v/>
      </c>
      <c r="AS1510" s="288" t="str">
        <f>IFERROR(IF(Table_Merge1[[#This Row],[LME Zinc 3-month]]*Table_Merge1[[#This Row],[Azad.Sell]]=0,"",Table_Merge1[[#This Row],[LME Zinc 3-month]]*Table_Merge1[[#This Row],[Azad.Sell]]),"")</f>
        <v/>
      </c>
      <c r="AT1510"/>
    </row>
    <row r="1511" spans="1:46" x14ac:dyDescent="0.25">
      <c r="A1511" s="258">
        <v>42899</v>
      </c>
      <c r="B15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1396.03.23</v>
      </c>
      <c r="C1511" s="195">
        <f t="shared" ca="1" si="59"/>
        <v>1396</v>
      </c>
      <c r="D15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511" s="195">
        <f>_xlfn.NUMBERVALUE(RIGHT(Table11[[#This Row],[تاریخ شمسی]],2))</f>
        <v>23</v>
      </c>
      <c r="F15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03-23</v>
      </c>
      <c r="G1511" s="195" t="s">
        <v>1662</v>
      </c>
      <c r="L1511" s="259">
        <v>42899</v>
      </c>
      <c r="M1511">
        <v>37413</v>
      </c>
      <c r="O1511" s="284">
        <f>IFERROR(DATE(Table7[[#This Row],[year]],MONTH(DATEVALUE(Table7[[#This Row],[month]]&amp;"1")),Table7[[#This Row],[day]]),"")</f>
        <v>42906</v>
      </c>
      <c r="P1511" s="195" t="s">
        <v>4936</v>
      </c>
      <c r="Q1511" s="195">
        <v>2017</v>
      </c>
      <c r="R1511" s="195" t="s">
        <v>3441</v>
      </c>
      <c r="S1511" s="195">
        <v>20</v>
      </c>
      <c r="T1511" s="195">
        <v>1246.5</v>
      </c>
      <c r="U1511" s="195" t="s">
        <v>3621</v>
      </c>
      <c r="V1511" s="195" t="s">
        <v>3621</v>
      </c>
      <c r="X1511" s="260">
        <v>42985</v>
      </c>
      <c r="Y1511" t="s">
        <v>8241</v>
      </c>
      <c r="Z1511" s="260">
        <v>1</v>
      </c>
      <c r="AA1511">
        <v>1396</v>
      </c>
      <c r="AB1511" s="260" t="str">
        <f ca="1">IFERROR(IFERROR(VLOOKUP(Table_Merge1[[#This Row],[Column1]],Table11[#All],2,FALSE),LEFT(AB1512,8)&amp;IF(LEN((RIGHT(AB1512,2)+1))&lt;2,"0"&amp;(RIGHT(AB1512,2)+1),(RIGHT(AB1512,2)-1))),"")</f>
        <v>1396.06.16</v>
      </c>
      <c r="AC1511" s="259" t="str">
        <f ca="1">LEFT(Table_Merge1[[#This Row],[Column2]],4)</f>
        <v>1396</v>
      </c>
      <c r="AD1511" s="259" t="str">
        <f ca="1">RIGHT(LEFT(Table_Merge1[[#This Row],[Column2]],7),2)</f>
        <v>06</v>
      </c>
      <c r="AE1511" s="259" t="str">
        <f ca="1">RIGHT(Table_Merge1[[#This Row],[Column2]],2)</f>
        <v>16</v>
      </c>
      <c r="AF1511">
        <v>6</v>
      </c>
      <c r="AG1511">
        <v>16</v>
      </c>
      <c r="AH1511" s="260">
        <v>2017</v>
      </c>
      <c r="AI1511" t="s">
        <v>3447</v>
      </c>
      <c r="AJ1511" s="260">
        <v>7</v>
      </c>
      <c r="AK1511">
        <v>1340.45</v>
      </c>
      <c r="AL1511">
        <v>2191</v>
      </c>
      <c r="AM1511">
        <v>1303925</v>
      </c>
      <c r="AO1511">
        <v>38997</v>
      </c>
      <c r="AP1511" s="287">
        <f>IFERROR(IF(Table_Merge1[[#This Row],[LME Zinc stock]]*Table_Merge1[[#This Row],[Nima.مقدار]]=0,"",Table_Merge1[[#This Row],[LME Zinc stock]]*Table_Merge1[[#This Row],[Nima.مقدار]]),"")</f>
        <v>50849163225</v>
      </c>
      <c r="AQ1511" s="287">
        <f>IFERROR(IF(Table_Merge1[[#This Row],[LME Zinc 3-month]]*Table_Merge1[[#This Row],[Nima.مقدار]]=0,"",Table_Merge1[[#This Row],[LME Zinc 3-month]]*Table_Merge1[[#This Row],[Nima.مقدار]]),"")</f>
        <v>85442427</v>
      </c>
      <c r="AR1511" s="288" t="str">
        <f>IFERROR(IF(Table_Merge1[[#This Row],[LME Zinc stock]]*Table_Merge1[[#This Row],[Azad.Sell]]=0,"",Table_Merge1[[#This Row],[LME Zinc stock]]*Table_Merge1[[#This Row],[Azad.Sell]]),"")</f>
        <v/>
      </c>
      <c r="AS1511" s="288" t="str">
        <f>IFERROR(IF(Table_Merge1[[#This Row],[LME Zinc 3-month]]*Table_Merge1[[#This Row],[Azad.Sell]]=0,"",Table_Merge1[[#This Row],[LME Zinc 3-month]]*Table_Merge1[[#This Row],[Azad.Sell]]),"")</f>
        <v/>
      </c>
      <c r="AT1511"/>
    </row>
    <row r="1512" spans="1:46" x14ac:dyDescent="0.25">
      <c r="A1512" s="258">
        <v>42900</v>
      </c>
      <c r="B15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1396.03.24</v>
      </c>
      <c r="C1512" s="195">
        <f t="shared" ca="1" si="59"/>
        <v>1396</v>
      </c>
      <c r="D15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512" s="195">
        <f>_xlfn.NUMBERVALUE(RIGHT(Table11[[#This Row],[تاریخ شمسی]],2))</f>
        <v>24</v>
      </c>
      <c r="F15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03-24</v>
      </c>
      <c r="G1512" s="195" t="s">
        <v>1663</v>
      </c>
      <c r="L1512" s="259">
        <v>42900</v>
      </c>
      <c r="M1512">
        <v>37505</v>
      </c>
      <c r="O1512" s="283">
        <f>IFERROR(DATE(Table7[[#This Row],[year]],MONTH(DATEVALUE(Table7[[#This Row],[month]]&amp;"1")),Table7[[#This Row],[day]]),"")</f>
        <v>42905</v>
      </c>
      <c r="P1512" s="257" t="s">
        <v>4937</v>
      </c>
      <c r="Q1512" s="257">
        <v>2017</v>
      </c>
      <c r="R1512" s="257" t="s">
        <v>3441</v>
      </c>
      <c r="S1512" s="257">
        <v>19</v>
      </c>
      <c r="T1512" s="257">
        <v>1251.0999999999999</v>
      </c>
      <c r="U1512" s="257">
        <v>1915</v>
      </c>
      <c r="V1512" s="257">
        <v>1411675</v>
      </c>
      <c r="X1512" s="260">
        <v>42984</v>
      </c>
      <c r="Y1512" t="s">
        <v>8240</v>
      </c>
      <c r="Z1512" s="260">
        <v>1</v>
      </c>
      <c r="AA1512">
        <v>1396</v>
      </c>
      <c r="AB1512" s="260" t="str">
        <f ca="1">IFERROR(IFERROR(VLOOKUP(Table_Merge1[[#This Row],[Column1]],Table11[#All],2,FALSE),LEFT(AB1513,8)&amp;IF(LEN((RIGHT(AB1513,2)+1))&lt;2,"0"&amp;(RIGHT(AB1513,2)+1),(RIGHT(AB1513,2)-1))),"")</f>
        <v>1396.06.15</v>
      </c>
      <c r="AC1512" s="259" t="str">
        <f ca="1">LEFT(Table_Merge1[[#This Row],[Column2]],4)</f>
        <v>1396</v>
      </c>
      <c r="AD1512" s="259" t="str">
        <f ca="1">RIGHT(LEFT(Table_Merge1[[#This Row],[Column2]],7),2)</f>
        <v>06</v>
      </c>
      <c r="AE1512" s="259" t="str">
        <f ca="1">RIGHT(Table_Merge1[[#This Row],[Column2]],2)</f>
        <v>15</v>
      </c>
      <c r="AF1512">
        <v>6</v>
      </c>
      <c r="AG1512">
        <v>15</v>
      </c>
      <c r="AH1512" s="260">
        <v>2017</v>
      </c>
      <c r="AI1512" t="s">
        <v>3447</v>
      </c>
      <c r="AJ1512" s="260">
        <v>6</v>
      </c>
      <c r="AK1512">
        <v>1340.15</v>
      </c>
      <c r="AL1512">
        <v>2132</v>
      </c>
      <c r="AM1512">
        <v>1306650</v>
      </c>
      <c r="AO1512">
        <v>38790</v>
      </c>
      <c r="AP1512" s="287">
        <f>IFERROR(IF(Table_Merge1[[#This Row],[LME Zinc stock]]*Table_Merge1[[#This Row],[Nima.مقدار]]=0,"",Table_Merge1[[#This Row],[LME Zinc stock]]*Table_Merge1[[#This Row],[Nima.مقدار]]),"")</f>
        <v>50684953500</v>
      </c>
      <c r="AQ1512" s="287">
        <f>IFERROR(IF(Table_Merge1[[#This Row],[LME Zinc 3-month]]*Table_Merge1[[#This Row],[Nima.مقدار]]=0,"",Table_Merge1[[#This Row],[LME Zinc 3-month]]*Table_Merge1[[#This Row],[Nima.مقدار]]),"")</f>
        <v>82700280</v>
      </c>
      <c r="AR1512" s="288" t="str">
        <f>IFERROR(IF(Table_Merge1[[#This Row],[LME Zinc stock]]*Table_Merge1[[#This Row],[Azad.Sell]]=0,"",Table_Merge1[[#This Row],[LME Zinc stock]]*Table_Merge1[[#This Row],[Azad.Sell]]),"")</f>
        <v/>
      </c>
      <c r="AS1512" s="288" t="str">
        <f>IFERROR(IF(Table_Merge1[[#This Row],[LME Zinc 3-month]]*Table_Merge1[[#This Row],[Azad.Sell]]=0,"",Table_Merge1[[#This Row],[LME Zinc 3-month]]*Table_Merge1[[#This Row],[Azad.Sell]]),"")</f>
        <v/>
      </c>
      <c r="AT1512"/>
    </row>
    <row r="1513" spans="1:46" x14ac:dyDescent="0.25">
      <c r="A1513" s="258">
        <v>42903</v>
      </c>
      <c r="B15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1396.03.27</v>
      </c>
      <c r="C1513" s="195">
        <f t="shared" ca="1" si="59"/>
        <v>1396</v>
      </c>
      <c r="D15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513" s="195">
        <f>_xlfn.NUMBERVALUE(RIGHT(Table11[[#This Row],[تاریخ شمسی]],2))</f>
        <v>27</v>
      </c>
      <c r="F15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03-27</v>
      </c>
      <c r="G1513" s="195" t="s">
        <v>1664</v>
      </c>
      <c r="L1513" s="259">
        <v>42903</v>
      </c>
      <c r="M1513">
        <v>37385.5</v>
      </c>
      <c r="O1513" s="284">
        <f>IFERROR(DATE(Table7[[#This Row],[year]],MONTH(DATEVALUE(Table7[[#This Row],[month]]&amp;"1")),Table7[[#This Row],[day]]),"")</f>
        <v>42902</v>
      </c>
      <c r="P1513" s="195" t="s">
        <v>4938</v>
      </c>
      <c r="Q1513" s="195">
        <v>2017</v>
      </c>
      <c r="R1513" s="195" t="s">
        <v>3441</v>
      </c>
      <c r="S1513" s="195">
        <v>16</v>
      </c>
      <c r="T1513" s="195">
        <v>1256.5999999999999</v>
      </c>
      <c r="U1513" s="195">
        <v>1901.5</v>
      </c>
      <c r="V1513" s="195">
        <v>1414125</v>
      </c>
      <c r="X1513" s="260">
        <v>42983</v>
      </c>
      <c r="Y1513" t="s">
        <v>8239</v>
      </c>
      <c r="Z1513" s="260">
        <v>1</v>
      </c>
      <c r="AA1513">
        <v>1396</v>
      </c>
      <c r="AB1513" s="260" t="str">
        <f ca="1">IFERROR(IFERROR(VLOOKUP(Table_Merge1[[#This Row],[Column1]],Table11[#All],2,FALSE),LEFT(AB1514,8)&amp;IF(LEN((RIGHT(AB1514,2)+1))&lt;2,"0"&amp;(RIGHT(AB1514,2)+1),(RIGHT(AB1514,2)-1))),"")</f>
        <v>1396.06.14</v>
      </c>
      <c r="AC1513" s="259" t="str">
        <f ca="1">LEFT(Table_Merge1[[#This Row],[Column2]],4)</f>
        <v>1396</v>
      </c>
      <c r="AD1513" s="259" t="str">
        <f ca="1">RIGHT(LEFT(Table_Merge1[[#This Row],[Column2]],7),2)</f>
        <v>06</v>
      </c>
      <c r="AE1513" s="259" t="str">
        <f ca="1">RIGHT(Table_Merge1[[#This Row],[Column2]],2)</f>
        <v>14</v>
      </c>
      <c r="AF1513">
        <v>6</v>
      </c>
      <c r="AG1513">
        <v>14</v>
      </c>
      <c r="AH1513" s="260">
        <v>2017</v>
      </c>
      <c r="AI1513" t="s">
        <v>3447</v>
      </c>
      <c r="AJ1513" s="260">
        <v>5</v>
      </c>
      <c r="AK1513">
        <v>1331.15</v>
      </c>
      <c r="AL1513">
        <v>2096</v>
      </c>
      <c r="AM1513">
        <v>1310800</v>
      </c>
      <c r="AO1513">
        <v>38806</v>
      </c>
      <c r="AP1513" s="287">
        <f>IFERROR(IF(Table_Merge1[[#This Row],[LME Zinc stock]]*Table_Merge1[[#This Row],[Nima.مقدار]]=0,"",Table_Merge1[[#This Row],[LME Zinc stock]]*Table_Merge1[[#This Row],[Nima.مقدار]]),"")</f>
        <v>50866904800</v>
      </c>
      <c r="AQ1513" s="287">
        <f>IFERROR(IF(Table_Merge1[[#This Row],[LME Zinc 3-month]]*Table_Merge1[[#This Row],[Nima.مقدار]]=0,"",Table_Merge1[[#This Row],[LME Zinc 3-month]]*Table_Merge1[[#This Row],[Nima.مقدار]]),"")</f>
        <v>81337376</v>
      </c>
      <c r="AR1513" s="288" t="str">
        <f>IFERROR(IF(Table_Merge1[[#This Row],[LME Zinc stock]]*Table_Merge1[[#This Row],[Azad.Sell]]=0,"",Table_Merge1[[#This Row],[LME Zinc stock]]*Table_Merge1[[#This Row],[Azad.Sell]]),"")</f>
        <v/>
      </c>
      <c r="AS1513" s="288" t="str">
        <f>IFERROR(IF(Table_Merge1[[#This Row],[LME Zinc 3-month]]*Table_Merge1[[#This Row],[Azad.Sell]]=0,"",Table_Merge1[[#This Row],[LME Zinc 3-month]]*Table_Merge1[[#This Row],[Azad.Sell]]),"")</f>
        <v/>
      </c>
      <c r="AT1513"/>
    </row>
    <row r="1514" spans="1:46" x14ac:dyDescent="0.25">
      <c r="A1514" s="258">
        <v>42904</v>
      </c>
      <c r="B15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1396.03.28</v>
      </c>
      <c r="C1514" s="195">
        <f t="shared" ca="1" si="59"/>
        <v>1396</v>
      </c>
      <c r="D15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514" s="195">
        <f>_xlfn.NUMBERVALUE(RIGHT(Table11[[#This Row],[تاریخ شمسی]],2))</f>
        <v>28</v>
      </c>
      <c r="F15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03-28</v>
      </c>
      <c r="G1514" s="195" t="s">
        <v>1665</v>
      </c>
      <c r="L1514" s="259">
        <v>42904</v>
      </c>
      <c r="M1514">
        <v>37266</v>
      </c>
      <c r="O1514" s="283">
        <f>IFERROR(DATE(Table7[[#This Row],[year]],MONTH(DATEVALUE(Table7[[#This Row],[month]]&amp;"1")),Table7[[#This Row],[day]]),"")</f>
        <v>42901</v>
      </c>
      <c r="P1514" s="257" t="s">
        <v>4939</v>
      </c>
      <c r="Q1514" s="257">
        <v>2017</v>
      </c>
      <c r="R1514" s="257" t="s">
        <v>3441</v>
      </c>
      <c r="S1514" s="257">
        <v>15</v>
      </c>
      <c r="T1514" s="257">
        <v>1260.25</v>
      </c>
      <c r="U1514" s="257">
        <v>1893</v>
      </c>
      <c r="V1514" s="257">
        <v>1416825</v>
      </c>
      <c r="X1514" s="260">
        <v>42982</v>
      </c>
      <c r="Y1514" t="s">
        <v>8238</v>
      </c>
      <c r="Z1514" s="260">
        <v>1</v>
      </c>
      <c r="AA1514">
        <v>1396</v>
      </c>
      <c r="AB1514" s="260" t="str">
        <f ca="1">IFERROR(IFERROR(VLOOKUP(Table_Merge1[[#This Row],[Column1]],Table11[#All],2,FALSE),LEFT(AB1515,8)&amp;IF(LEN((RIGHT(AB1515,2)+1))&lt;2,"0"&amp;(RIGHT(AB1515,2)+1),(RIGHT(AB1515,2)-1))),"")</f>
        <v>1396.06.13</v>
      </c>
      <c r="AC1514" s="259" t="str">
        <f ca="1">LEFT(Table_Merge1[[#This Row],[Column2]],4)</f>
        <v>1396</v>
      </c>
      <c r="AD1514" s="259" t="str">
        <f ca="1">RIGHT(LEFT(Table_Merge1[[#This Row],[Column2]],7),2)</f>
        <v>06</v>
      </c>
      <c r="AE1514" s="259" t="str">
        <f ca="1">RIGHT(Table_Merge1[[#This Row],[Column2]],2)</f>
        <v>13</v>
      </c>
      <c r="AF1514">
        <v>6</v>
      </c>
      <c r="AG1514">
        <v>13</v>
      </c>
      <c r="AH1514" s="260">
        <v>2017</v>
      </c>
      <c r="AI1514" t="s">
        <v>3447</v>
      </c>
      <c r="AJ1514" s="260">
        <v>4</v>
      </c>
      <c r="AK1514">
        <v>1334.6</v>
      </c>
      <c r="AL1514">
        <v>2100</v>
      </c>
      <c r="AM1514">
        <v>1313400</v>
      </c>
      <c r="AO1514">
        <v>38710</v>
      </c>
      <c r="AP1514" s="287">
        <f>IFERROR(IF(Table_Merge1[[#This Row],[LME Zinc stock]]*Table_Merge1[[#This Row],[Nima.مقدار]]=0,"",Table_Merge1[[#This Row],[LME Zinc stock]]*Table_Merge1[[#This Row],[Nima.مقدار]]),"")</f>
        <v>50841714000</v>
      </c>
      <c r="AQ1514" s="287">
        <f>IFERROR(IF(Table_Merge1[[#This Row],[LME Zinc 3-month]]*Table_Merge1[[#This Row],[Nima.مقدار]]=0,"",Table_Merge1[[#This Row],[LME Zinc 3-month]]*Table_Merge1[[#This Row],[Nima.مقدار]]),"")</f>
        <v>81291000</v>
      </c>
      <c r="AR1514" s="288" t="str">
        <f>IFERROR(IF(Table_Merge1[[#This Row],[LME Zinc stock]]*Table_Merge1[[#This Row],[Azad.Sell]]=0,"",Table_Merge1[[#This Row],[LME Zinc stock]]*Table_Merge1[[#This Row],[Azad.Sell]]),"")</f>
        <v/>
      </c>
      <c r="AS1514" s="288" t="str">
        <f>IFERROR(IF(Table_Merge1[[#This Row],[LME Zinc 3-month]]*Table_Merge1[[#This Row],[Azad.Sell]]=0,"",Table_Merge1[[#This Row],[LME Zinc 3-month]]*Table_Merge1[[#This Row],[Azad.Sell]]),"")</f>
        <v/>
      </c>
      <c r="AT1514"/>
    </row>
    <row r="1515" spans="1:46" x14ac:dyDescent="0.25">
      <c r="A1515" s="258">
        <v>42905</v>
      </c>
      <c r="B15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1396.03.29</v>
      </c>
      <c r="C1515" s="195">
        <f t="shared" ca="1" si="59"/>
        <v>1396</v>
      </c>
      <c r="D15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515" s="195">
        <f>_xlfn.NUMBERVALUE(RIGHT(Table11[[#This Row],[تاریخ شمسی]],2))</f>
        <v>29</v>
      </c>
      <c r="F15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03-29</v>
      </c>
      <c r="G1515" s="195" t="s">
        <v>1666</v>
      </c>
      <c r="L1515" s="259">
        <v>42905</v>
      </c>
      <c r="M1515">
        <v>37399</v>
      </c>
      <c r="O1515" s="284">
        <f>IFERROR(DATE(Table7[[#This Row],[year]],MONTH(DATEVALUE(Table7[[#This Row],[month]]&amp;"1")),Table7[[#This Row],[day]]),"")</f>
        <v>42900</v>
      </c>
      <c r="P1515" s="195" t="s">
        <v>4940</v>
      </c>
      <c r="Q1515" s="195">
        <v>2017</v>
      </c>
      <c r="R1515" s="195" t="s">
        <v>3441</v>
      </c>
      <c r="S1515" s="195">
        <v>14</v>
      </c>
      <c r="T1515" s="195">
        <v>1268.25</v>
      </c>
      <c r="U1515" s="195">
        <v>1872</v>
      </c>
      <c r="V1515" s="195">
        <v>1420150</v>
      </c>
      <c r="X1515" s="260">
        <v>42979</v>
      </c>
      <c r="Z1515" s="260">
        <v>1</v>
      </c>
      <c r="AB1515" s="260" t="str">
        <f ca="1">IFERROR(IFERROR(VLOOKUP(Table_Merge1[[#This Row],[Column1]],Table11[#All],2,FALSE),LEFT(AB1516,8)&amp;IF(LEN((RIGHT(AB1516,2)+1))&lt;2,"0"&amp;(RIGHT(AB1516,2)+1),(RIGHT(AB1516,2)-1))),"")</f>
        <v>1396.06.8</v>
      </c>
      <c r="AC1515" s="259" t="str">
        <f ca="1">LEFT(Table_Merge1[[#This Row],[Column2]],4)</f>
        <v>1396</v>
      </c>
      <c r="AD1515" s="259" t="str">
        <f ca="1">RIGHT(LEFT(Table_Merge1[[#This Row],[Column2]],7),2)</f>
        <v>06</v>
      </c>
      <c r="AE1515" s="259" t="str">
        <f ca="1">RIGHT(Table_Merge1[[#This Row],[Column2]],2)</f>
        <v>.8</v>
      </c>
      <c r="AH1515" s="260">
        <v>2017</v>
      </c>
      <c r="AI1515" t="s">
        <v>3447</v>
      </c>
      <c r="AJ1515" s="260">
        <v>1</v>
      </c>
      <c r="AK1515">
        <v>1318.4</v>
      </c>
      <c r="AL1515">
        <v>2090.5</v>
      </c>
      <c r="AM1515">
        <v>1315775</v>
      </c>
      <c r="AP1515" s="287" t="str">
        <f>IFERROR(IF(Table_Merge1[[#This Row],[LME Zinc stock]]*Table_Merge1[[#This Row],[Nima.مقدار]]=0,"",Table_Merge1[[#This Row],[LME Zinc stock]]*Table_Merge1[[#This Row],[Nima.مقدار]]),"")</f>
        <v/>
      </c>
      <c r="AQ1515" s="287" t="str">
        <f>IFERROR(IF(Table_Merge1[[#This Row],[LME Zinc 3-month]]*Table_Merge1[[#This Row],[Nima.مقدار]]=0,"",Table_Merge1[[#This Row],[LME Zinc 3-month]]*Table_Merge1[[#This Row],[Nima.مقدار]]),"")</f>
        <v/>
      </c>
      <c r="AR1515" s="288" t="str">
        <f>IFERROR(IF(Table_Merge1[[#This Row],[LME Zinc stock]]*Table_Merge1[[#This Row],[Azad.Sell]]=0,"",Table_Merge1[[#This Row],[LME Zinc stock]]*Table_Merge1[[#This Row],[Azad.Sell]]),"")</f>
        <v/>
      </c>
      <c r="AS1515" s="288" t="str">
        <f>IFERROR(IF(Table_Merge1[[#This Row],[LME Zinc 3-month]]*Table_Merge1[[#This Row],[Azad.Sell]]=0,"",Table_Merge1[[#This Row],[LME Zinc 3-month]]*Table_Merge1[[#This Row],[Azad.Sell]]),"")</f>
        <v/>
      </c>
      <c r="AT1515"/>
    </row>
    <row r="1516" spans="1:46" x14ac:dyDescent="0.25">
      <c r="A1516" s="258">
        <v>42906</v>
      </c>
      <c r="B15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1396.03.30</v>
      </c>
      <c r="C1516" s="195">
        <f t="shared" ca="1" si="59"/>
        <v>1396</v>
      </c>
      <c r="D15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516" s="195">
        <f>_xlfn.NUMBERVALUE(RIGHT(Table11[[#This Row],[تاریخ شمسی]],2))</f>
        <v>30</v>
      </c>
      <c r="F15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03-30</v>
      </c>
      <c r="G1516" s="195" t="s">
        <v>1667</v>
      </c>
      <c r="L1516" s="259">
        <v>42906</v>
      </c>
      <c r="M1516">
        <v>37418</v>
      </c>
      <c r="O1516" s="283">
        <f>IFERROR(DATE(Table7[[#This Row],[year]],MONTH(DATEVALUE(Table7[[#This Row],[month]]&amp;"1")),Table7[[#This Row],[day]]),"")</f>
        <v>42899</v>
      </c>
      <c r="P1516" s="257" t="s">
        <v>4941</v>
      </c>
      <c r="Q1516" s="257">
        <v>2017</v>
      </c>
      <c r="R1516" s="257" t="s">
        <v>3441</v>
      </c>
      <c r="S1516" s="257">
        <v>13</v>
      </c>
      <c r="T1516" s="257">
        <v>1261.3</v>
      </c>
      <c r="U1516" s="257">
        <v>1863</v>
      </c>
      <c r="V1516" s="257">
        <v>1424475</v>
      </c>
      <c r="X1516" s="260">
        <v>42978</v>
      </c>
      <c r="Y1516" t="s">
        <v>8237</v>
      </c>
      <c r="Z1516" s="260">
        <v>1</v>
      </c>
      <c r="AA1516">
        <v>1396</v>
      </c>
      <c r="AB1516" s="260" t="str">
        <f ca="1">IFERROR(IFERROR(VLOOKUP(Table_Merge1[[#This Row],[Column1]],Table11[#All],2,FALSE),LEFT(AB1517,8)&amp;IF(LEN((RIGHT(AB1517,2)+1))&lt;2,"0"&amp;(RIGHT(AB1517,2)+1),(RIGHT(AB1517,2)-1))),"")</f>
        <v>1396.06.09</v>
      </c>
      <c r="AC1516" s="259" t="str">
        <f ca="1">LEFT(Table_Merge1[[#This Row],[Column2]],4)</f>
        <v>1396</v>
      </c>
      <c r="AD1516" s="259" t="str">
        <f ca="1">RIGHT(LEFT(Table_Merge1[[#This Row],[Column2]],7),2)</f>
        <v>06</v>
      </c>
      <c r="AE1516" s="259" t="str">
        <f ca="1">RIGHT(Table_Merge1[[#This Row],[Column2]],2)</f>
        <v>09</v>
      </c>
      <c r="AF1516">
        <v>6</v>
      </c>
      <c r="AG1516">
        <v>9</v>
      </c>
      <c r="AH1516" s="260">
        <v>2017</v>
      </c>
      <c r="AI1516" t="s">
        <v>3445</v>
      </c>
      <c r="AJ1516" s="260">
        <v>31</v>
      </c>
      <c r="AK1516">
        <v>1305.8</v>
      </c>
      <c r="AL1516">
        <v>2117.5</v>
      </c>
      <c r="AM1516">
        <v>1318950</v>
      </c>
      <c r="AO1516">
        <v>38688</v>
      </c>
      <c r="AP1516" s="287">
        <f>IFERROR(IF(Table_Merge1[[#This Row],[LME Zinc stock]]*Table_Merge1[[#This Row],[Nima.مقدار]]=0,"",Table_Merge1[[#This Row],[LME Zinc stock]]*Table_Merge1[[#This Row],[Nima.مقدار]]),"")</f>
        <v>51027537600</v>
      </c>
      <c r="AQ1516" s="287">
        <f>IFERROR(IF(Table_Merge1[[#This Row],[LME Zinc 3-month]]*Table_Merge1[[#This Row],[Nima.مقدار]]=0,"",Table_Merge1[[#This Row],[LME Zinc 3-month]]*Table_Merge1[[#This Row],[Nima.مقدار]]),"")</f>
        <v>81921840</v>
      </c>
      <c r="AR1516" s="288" t="str">
        <f>IFERROR(IF(Table_Merge1[[#This Row],[LME Zinc stock]]*Table_Merge1[[#This Row],[Azad.Sell]]=0,"",Table_Merge1[[#This Row],[LME Zinc stock]]*Table_Merge1[[#This Row],[Azad.Sell]]),"")</f>
        <v/>
      </c>
      <c r="AS1516" s="288" t="str">
        <f>IFERROR(IF(Table_Merge1[[#This Row],[LME Zinc 3-month]]*Table_Merge1[[#This Row],[Azad.Sell]]=0,"",Table_Merge1[[#This Row],[LME Zinc 3-month]]*Table_Merge1[[#This Row],[Azad.Sell]]),"")</f>
        <v/>
      </c>
      <c r="AT1516"/>
    </row>
    <row r="1517" spans="1:46" x14ac:dyDescent="0.25">
      <c r="A1517" s="258">
        <v>42907</v>
      </c>
      <c r="B15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1396.03.31</v>
      </c>
      <c r="C1517" s="195">
        <f t="shared" ca="1" si="59"/>
        <v>1396</v>
      </c>
      <c r="D15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517" s="195">
        <f>_xlfn.NUMBERVALUE(RIGHT(Table11[[#This Row],[تاریخ شمسی]],2))</f>
        <v>31</v>
      </c>
      <c r="F15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03-31</v>
      </c>
      <c r="G1517" s="195" t="s">
        <v>1668</v>
      </c>
      <c r="L1517" s="259">
        <v>42907</v>
      </c>
      <c r="M1517">
        <v>37452</v>
      </c>
      <c r="O1517" s="284">
        <f>IFERROR(DATE(Table7[[#This Row],[year]],MONTH(DATEVALUE(Table7[[#This Row],[month]]&amp;"1")),Table7[[#This Row],[day]]),"")</f>
        <v>42898</v>
      </c>
      <c r="P1517" s="195" t="s">
        <v>4942</v>
      </c>
      <c r="Q1517" s="195">
        <v>2017</v>
      </c>
      <c r="R1517" s="195" t="s">
        <v>3441</v>
      </c>
      <c r="S1517" s="195">
        <v>12</v>
      </c>
      <c r="T1517" s="195">
        <v>1269.25</v>
      </c>
      <c r="U1517" s="195">
        <v>1875.5</v>
      </c>
      <c r="V1517" s="195">
        <v>1429525</v>
      </c>
      <c r="X1517" s="260">
        <v>42977</v>
      </c>
      <c r="Y1517" t="s">
        <v>8236</v>
      </c>
      <c r="Z1517" s="260">
        <v>1</v>
      </c>
      <c r="AA1517">
        <v>1396</v>
      </c>
      <c r="AB1517" s="260" t="str">
        <f ca="1">IFERROR(IFERROR(VLOOKUP(Table_Merge1[[#This Row],[Column1]],Table11[#All],2,FALSE),LEFT(AB1518,8)&amp;IF(LEN((RIGHT(AB1518,2)+1))&lt;2,"0"&amp;(RIGHT(AB1518,2)+1),(RIGHT(AB1518,2)-1))),"")</f>
        <v>1396.06.08</v>
      </c>
      <c r="AC1517" s="259" t="str">
        <f ca="1">LEFT(Table_Merge1[[#This Row],[Column2]],4)</f>
        <v>1396</v>
      </c>
      <c r="AD1517" s="259" t="str">
        <f ca="1">RIGHT(LEFT(Table_Merge1[[#This Row],[Column2]],7),2)</f>
        <v>06</v>
      </c>
      <c r="AE1517" s="259" t="str">
        <f ca="1">RIGHT(Table_Merge1[[#This Row],[Column2]],2)</f>
        <v>08</v>
      </c>
      <c r="AF1517">
        <v>6</v>
      </c>
      <c r="AG1517">
        <v>8</v>
      </c>
      <c r="AH1517" s="260">
        <v>2017</v>
      </c>
      <c r="AI1517" t="s">
        <v>3445</v>
      </c>
      <c r="AJ1517" s="260">
        <v>30</v>
      </c>
      <c r="AK1517">
        <v>1310.5999999999999</v>
      </c>
      <c r="AL1517">
        <v>2129</v>
      </c>
      <c r="AM1517">
        <v>1320050</v>
      </c>
      <c r="AO1517">
        <v>38634</v>
      </c>
      <c r="AP1517" s="287">
        <f>IFERROR(IF(Table_Merge1[[#This Row],[LME Zinc stock]]*Table_Merge1[[#This Row],[Nima.مقدار]]=0,"",Table_Merge1[[#This Row],[LME Zinc stock]]*Table_Merge1[[#This Row],[Nima.مقدار]]),"")</f>
        <v>50998811700</v>
      </c>
      <c r="AQ1517" s="287">
        <f>IFERROR(IF(Table_Merge1[[#This Row],[LME Zinc 3-month]]*Table_Merge1[[#This Row],[Nima.مقدار]]=0,"",Table_Merge1[[#This Row],[LME Zinc 3-month]]*Table_Merge1[[#This Row],[Nima.مقدار]]),"")</f>
        <v>82251786</v>
      </c>
      <c r="AR1517" s="288" t="str">
        <f>IFERROR(IF(Table_Merge1[[#This Row],[LME Zinc stock]]*Table_Merge1[[#This Row],[Azad.Sell]]=0,"",Table_Merge1[[#This Row],[LME Zinc stock]]*Table_Merge1[[#This Row],[Azad.Sell]]),"")</f>
        <v/>
      </c>
      <c r="AS1517" s="288" t="str">
        <f>IFERROR(IF(Table_Merge1[[#This Row],[LME Zinc 3-month]]*Table_Merge1[[#This Row],[Azad.Sell]]=0,"",Table_Merge1[[#This Row],[LME Zinc 3-month]]*Table_Merge1[[#This Row],[Azad.Sell]]),"")</f>
        <v/>
      </c>
      <c r="AT1517"/>
    </row>
    <row r="1518" spans="1:46" x14ac:dyDescent="0.25">
      <c r="A1518" s="258">
        <v>42908</v>
      </c>
      <c r="B15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1396.04.01</v>
      </c>
      <c r="C1518" s="195">
        <f t="shared" ca="1" si="59"/>
        <v>1396</v>
      </c>
      <c r="D15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18" s="195">
        <f>_xlfn.NUMBERVALUE(RIGHT(Table11[[#This Row],[تاریخ شمسی]],2))</f>
        <v>1</v>
      </c>
      <c r="F15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04-01</v>
      </c>
      <c r="G1518" s="195" t="s">
        <v>1669</v>
      </c>
      <c r="L1518" s="259">
        <v>42908</v>
      </c>
      <c r="M1518">
        <v>37524</v>
      </c>
      <c r="O1518" s="283">
        <f>IFERROR(DATE(Table7[[#This Row],[year]],MONTH(DATEVALUE(Table7[[#This Row],[month]]&amp;"1")),Table7[[#This Row],[day]]),"")</f>
        <v>42895</v>
      </c>
      <c r="P1518" s="257" t="s">
        <v>4943</v>
      </c>
      <c r="Q1518" s="257">
        <v>2017</v>
      </c>
      <c r="R1518" s="257" t="s">
        <v>3441</v>
      </c>
      <c r="S1518" s="257">
        <v>9</v>
      </c>
      <c r="T1518" s="257">
        <v>1274.25</v>
      </c>
      <c r="U1518" s="257">
        <v>1877.5</v>
      </c>
      <c r="V1518" s="257">
        <v>1432750</v>
      </c>
      <c r="X1518" s="260">
        <v>42976</v>
      </c>
      <c r="Y1518" t="s">
        <v>8235</v>
      </c>
      <c r="Z1518" s="260">
        <v>1</v>
      </c>
      <c r="AA1518">
        <v>1396</v>
      </c>
      <c r="AB1518" s="260" t="str">
        <f ca="1">IFERROR(IFERROR(VLOOKUP(Table_Merge1[[#This Row],[Column1]],Table11[#All],2,FALSE),LEFT(AB1519,8)&amp;IF(LEN((RIGHT(AB1519,2)+1))&lt;2,"0"&amp;(RIGHT(AB1519,2)+1),(RIGHT(AB1519,2)-1))),"")</f>
        <v>1396.06.07</v>
      </c>
      <c r="AC1518" s="259" t="str">
        <f ca="1">LEFT(Table_Merge1[[#This Row],[Column2]],4)</f>
        <v>1396</v>
      </c>
      <c r="AD1518" s="259" t="str">
        <f ca="1">RIGHT(LEFT(Table_Merge1[[#This Row],[Column2]],7),2)</f>
        <v>06</v>
      </c>
      <c r="AE1518" s="259" t="str">
        <f ca="1">RIGHT(Table_Merge1[[#This Row],[Column2]],2)</f>
        <v>07</v>
      </c>
      <c r="AF1518">
        <v>6</v>
      </c>
      <c r="AG1518">
        <v>7</v>
      </c>
      <c r="AH1518" s="260">
        <v>2017</v>
      </c>
      <c r="AI1518" t="s">
        <v>3445</v>
      </c>
      <c r="AJ1518" s="260">
        <v>29</v>
      </c>
      <c r="AK1518">
        <v>1323.4</v>
      </c>
      <c r="AL1518">
        <v>2096</v>
      </c>
      <c r="AM1518">
        <v>1321500</v>
      </c>
      <c r="AO1518">
        <v>38505</v>
      </c>
      <c r="AP1518" s="287">
        <f>IFERROR(IF(Table_Merge1[[#This Row],[LME Zinc stock]]*Table_Merge1[[#This Row],[Nima.مقدار]]=0,"",Table_Merge1[[#This Row],[LME Zinc stock]]*Table_Merge1[[#This Row],[Nima.مقدار]]),"")</f>
        <v>50884357500</v>
      </c>
      <c r="AQ1518" s="287">
        <f>IFERROR(IF(Table_Merge1[[#This Row],[LME Zinc 3-month]]*Table_Merge1[[#This Row],[Nima.مقدار]]=0,"",Table_Merge1[[#This Row],[LME Zinc 3-month]]*Table_Merge1[[#This Row],[Nima.مقدار]]),"")</f>
        <v>80706480</v>
      </c>
      <c r="AR1518" s="288" t="str">
        <f>IFERROR(IF(Table_Merge1[[#This Row],[LME Zinc stock]]*Table_Merge1[[#This Row],[Azad.Sell]]=0,"",Table_Merge1[[#This Row],[LME Zinc stock]]*Table_Merge1[[#This Row],[Azad.Sell]]),"")</f>
        <v/>
      </c>
      <c r="AS1518" s="288" t="str">
        <f>IFERROR(IF(Table_Merge1[[#This Row],[LME Zinc 3-month]]*Table_Merge1[[#This Row],[Azad.Sell]]=0,"",Table_Merge1[[#This Row],[LME Zinc 3-month]]*Table_Merge1[[#This Row],[Azad.Sell]]),"")</f>
        <v/>
      </c>
      <c r="AT1518"/>
    </row>
    <row r="1519" spans="1:46" x14ac:dyDescent="0.25">
      <c r="A1519" s="258">
        <v>42910</v>
      </c>
      <c r="B15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1396.04.03</v>
      </c>
      <c r="C1519" s="195">
        <f t="shared" ca="1" si="59"/>
        <v>1396</v>
      </c>
      <c r="D15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19" s="195">
        <f>_xlfn.NUMBERVALUE(RIGHT(Table11[[#This Row],[تاریخ شمسی]],2))</f>
        <v>3</v>
      </c>
      <c r="F15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04-03</v>
      </c>
      <c r="G1519" s="195" t="s">
        <v>1670</v>
      </c>
      <c r="L1519" s="259">
        <v>42910</v>
      </c>
      <c r="M1519">
        <v>37397</v>
      </c>
      <c r="O1519" s="284">
        <f>IFERROR(DATE(Table7[[#This Row],[year]],MONTH(DATEVALUE(Table7[[#This Row],[month]]&amp;"1")),Table7[[#This Row],[day]]),"")</f>
        <v>42894</v>
      </c>
      <c r="P1519" s="195" t="s">
        <v>4944</v>
      </c>
      <c r="Q1519" s="195">
        <v>2017</v>
      </c>
      <c r="R1519" s="195" t="s">
        <v>3441</v>
      </c>
      <c r="S1519" s="195">
        <v>8</v>
      </c>
      <c r="T1519" s="195">
        <v>1284.8</v>
      </c>
      <c r="U1519" s="195">
        <v>1874</v>
      </c>
      <c r="V1519" s="195">
        <v>1440875</v>
      </c>
      <c r="X1519" s="260">
        <v>42972</v>
      </c>
      <c r="Z1519" s="260">
        <v>1</v>
      </c>
      <c r="AB1519" s="260" t="str">
        <f ca="1">IFERROR(IFERROR(VLOOKUP(Table_Merge1[[#This Row],[Column1]],Table11[#All],2,FALSE),LEFT(AB1520,8)&amp;IF(LEN((RIGHT(AB1520,2)+1))&lt;2,"0"&amp;(RIGHT(AB1520,2)+1),(RIGHT(AB1520,2)-1))),"")</f>
        <v>1396.06.03</v>
      </c>
      <c r="AC1519" s="259" t="str">
        <f ca="1">LEFT(Table_Merge1[[#This Row],[Column2]],4)</f>
        <v>1396</v>
      </c>
      <c r="AD1519" s="259" t="str">
        <f ca="1">RIGHT(LEFT(Table_Merge1[[#This Row],[Column2]],7),2)</f>
        <v>06</v>
      </c>
      <c r="AE1519" s="259" t="str">
        <f ca="1">RIGHT(Table_Merge1[[#This Row],[Column2]],2)</f>
        <v>03</v>
      </c>
      <c r="AH1519" s="260">
        <v>2017</v>
      </c>
      <c r="AI1519" t="s">
        <v>3445</v>
      </c>
      <c r="AJ1519" s="260">
        <v>25</v>
      </c>
      <c r="AK1519">
        <v>1287.05</v>
      </c>
      <c r="AL1519">
        <v>2096.5</v>
      </c>
      <c r="AM1519">
        <v>1321375</v>
      </c>
      <c r="AP1519" s="287" t="str">
        <f>IFERROR(IF(Table_Merge1[[#This Row],[LME Zinc stock]]*Table_Merge1[[#This Row],[Nima.مقدار]]=0,"",Table_Merge1[[#This Row],[LME Zinc stock]]*Table_Merge1[[#This Row],[Nima.مقدار]]),"")</f>
        <v/>
      </c>
      <c r="AQ1519" s="287" t="str">
        <f>IFERROR(IF(Table_Merge1[[#This Row],[LME Zinc 3-month]]*Table_Merge1[[#This Row],[Nima.مقدار]]=0,"",Table_Merge1[[#This Row],[LME Zinc 3-month]]*Table_Merge1[[#This Row],[Nima.مقدار]]),"")</f>
        <v/>
      </c>
      <c r="AR1519" s="288" t="str">
        <f>IFERROR(IF(Table_Merge1[[#This Row],[LME Zinc stock]]*Table_Merge1[[#This Row],[Azad.Sell]]=0,"",Table_Merge1[[#This Row],[LME Zinc stock]]*Table_Merge1[[#This Row],[Azad.Sell]]),"")</f>
        <v/>
      </c>
      <c r="AS1519" s="288" t="str">
        <f>IFERROR(IF(Table_Merge1[[#This Row],[LME Zinc 3-month]]*Table_Merge1[[#This Row],[Azad.Sell]]=0,"",Table_Merge1[[#This Row],[LME Zinc 3-month]]*Table_Merge1[[#This Row],[Azad.Sell]]),"")</f>
        <v/>
      </c>
      <c r="AT1519"/>
    </row>
    <row r="1520" spans="1:46" x14ac:dyDescent="0.25">
      <c r="A1520" s="258">
        <v>42911</v>
      </c>
      <c r="B15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1396.04.04</v>
      </c>
      <c r="C1520" s="195">
        <f t="shared" ca="1" si="59"/>
        <v>1396</v>
      </c>
      <c r="D15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20" s="195">
        <f>_xlfn.NUMBERVALUE(RIGHT(Table11[[#This Row],[تاریخ شمسی]],2))</f>
        <v>4</v>
      </c>
      <c r="F15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04-04</v>
      </c>
      <c r="G1520" s="195" t="s">
        <v>1671</v>
      </c>
      <c r="L1520" s="259">
        <v>42911</v>
      </c>
      <c r="M1520">
        <v>37373</v>
      </c>
      <c r="O1520" s="283">
        <f>IFERROR(DATE(Table7[[#This Row],[year]],MONTH(DATEVALUE(Table7[[#This Row],[month]]&amp;"1")),Table7[[#This Row],[day]]),"")</f>
        <v>42893</v>
      </c>
      <c r="P1520" s="257" t="s">
        <v>4945</v>
      </c>
      <c r="Q1520" s="257">
        <v>2017</v>
      </c>
      <c r="R1520" s="257" t="s">
        <v>3441</v>
      </c>
      <c r="S1520" s="257">
        <v>7</v>
      </c>
      <c r="T1520" s="257">
        <v>1292.7</v>
      </c>
      <c r="U1520" s="257">
        <v>1899.5</v>
      </c>
      <c r="V1520" s="257">
        <v>1419325</v>
      </c>
      <c r="X1520" s="260">
        <v>42971</v>
      </c>
      <c r="Y1520" t="s">
        <v>8234</v>
      </c>
      <c r="Z1520" s="260">
        <v>1</v>
      </c>
      <c r="AA1520">
        <v>1396</v>
      </c>
      <c r="AB1520" s="260" t="str">
        <f ca="1">IFERROR(IFERROR(VLOOKUP(Table_Merge1[[#This Row],[Column1]],Table11[#All],2,FALSE),LEFT(AB1521,8)&amp;IF(LEN((RIGHT(AB1521,2)+1))&lt;2,"0"&amp;(RIGHT(AB1521,2)+1),(RIGHT(AB1521,2)-1))),"")</f>
        <v>1396.06.02</v>
      </c>
      <c r="AC1520" s="259" t="str">
        <f ca="1">LEFT(Table_Merge1[[#This Row],[Column2]],4)</f>
        <v>1396</v>
      </c>
      <c r="AD1520" s="259" t="str">
        <f ca="1">RIGHT(LEFT(Table_Merge1[[#This Row],[Column2]],7),2)</f>
        <v>06</v>
      </c>
      <c r="AE1520" s="259" t="str">
        <f ca="1">RIGHT(Table_Merge1[[#This Row],[Column2]],2)</f>
        <v>02</v>
      </c>
      <c r="AF1520">
        <v>6</v>
      </c>
      <c r="AG1520">
        <v>2</v>
      </c>
      <c r="AH1520" s="260">
        <v>2017</v>
      </c>
      <c r="AI1520" t="s">
        <v>3445</v>
      </c>
      <c r="AJ1520" s="260">
        <v>24</v>
      </c>
      <c r="AK1520">
        <v>1285.9000000000001</v>
      </c>
      <c r="AL1520">
        <v>2092</v>
      </c>
      <c r="AM1520">
        <v>1324550</v>
      </c>
      <c r="AO1520">
        <v>38285</v>
      </c>
      <c r="AP1520" s="287">
        <f>IFERROR(IF(Table_Merge1[[#This Row],[LME Zinc stock]]*Table_Merge1[[#This Row],[Nima.مقدار]]=0,"",Table_Merge1[[#This Row],[LME Zinc stock]]*Table_Merge1[[#This Row],[Nima.مقدار]]),"")</f>
        <v>50710396750</v>
      </c>
      <c r="AQ1520" s="287">
        <f>IFERROR(IF(Table_Merge1[[#This Row],[LME Zinc 3-month]]*Table_Merge1[[#This Row],[Nima.مقدار]]=0,"",Table_Merge1[[#This Row],[LME Zinc 3-month]]*Table_Merge1[[#This Row],[Nima.مقدار]]),"")</f>
        <v>80092220</v>
      </c>
      <c r="AR1520" s="288" t="str">
        <f>IFERROR(IF(Table_Merge1[[#This Row],[LME Zinc stock]]*Table_Merge1[[#This Row],[Azad.Sell]]=0,"",Table_Merge1[[#This Row],[LME Zinc stock]]*Table_Merge1[[#This Row],[Azad.Sell]]),"")</f>
        <v/>
      </c>
      <c r="AS1520" s="288" t="str">
        <f>IFERROR(IF(Table_Merge1[[#This Row],[LME Zinc 3-month]]*Table_Merge1[[#This Row],[Azad.Sell]]=0,"",Table_Merge1[[#This Row],[LME Zinc 3-month]]*Table_Merge1[[#This Row],[Azad.Sell]]),"")</f>
        <v/>
      </c>
      <c r="AT1520"/>
    </row>
    <row r="1521" spans="1:46" x14ac:dyDescent="0.25">
      <c r="A1521" s="258">
        <v>42914</v>
      </c>
      <c r="B15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1396.04.07</v>
      </c>
      <c r="C1521" s="195">
        <f t="shared" ca="1" si="59"/>
        <v>1396</v>
      </c>
      <c r="D15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21" s="195">
        <f>_xlfn.NUMBERVALUE(RIGHT(Table11[[#This Row],[تاریخ شمسی]],2))</f>
        <v>7</v>
      </c>
      <c r="F15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04-07</v>
      </c>
      <c r="G1521" s="195" t="s">
        <v>1672</v>
      </c>
      <c r="L1521" s="259">
        <v>42914</v>
      </c>
      <c r="M1521">
        <v>37476</v>
      </c>
      <c r="O1521" s="284">
        <f>IFERROR(DATE(Table7[[#This Row],[year]],MONTH(DATEVALUE(Table7[[#This Row],[month]]&amp;"1")),Table7[[#This Row],[day]]),"")</f>
        <v>42892</v>
      </c>
      <c r="P1521" s="195" t="s">
        <v>4946</v>
      </c>
      <c r="Q1521" s="195">
        <v>2017</v>
      </c>
      <c r="R1521" s="195" t="s">
        <v>3441</v>
      </c>
      <c r="S1521" s="195">
        <v>6</v>
      </c>
      <c r="T1521" s="195">
        <v>1287.8499999999999</v>
      </c>
      <c r="U1521" s="195">
        <v>1876</v>
      </c>
      <c r="V1521" s="195">
        <v>1425725</v>
      </c>
      <c r="X1521" s="260">
        <v>42970</v>
      </c>
      <c r="Y1521" t="s">
        <v>8233</v>
      </c>
      <c r="Z1521" s="260">
        <v>1</v>
      </c>
      <c r="AA1521">
        <v>1396</v>
      </c>
      <c r="AB1521" s="260" t="str">
        <f ca="1">IFERROR(IFERROR(VLOOKUP(Table_Merge1[[#This Row],[Column1]],Table11[#All],2,FALSE),LEFT(AB1522,8)&amp;IF(LEN((RIGHT(AB1522,2)+1))&lt;2,"0"&amp;(RIGHT(AB1522,2)+1),(RIGHT(AB1522,2)-1))),"")</f>
        <v>1396.06.01</v>
      </c>
      <c r="AC1521" s="259" t="str">
        <f ca="1">LEFT(Table_Merge1[[#This Row],[Column2]],4)</f>
        <v>1396</v>
      </c>
      <c r="AD1521" s="259" t="str">
        <f ca="1">RIGHT(LEFT(Table_Merge1[[#This Row],[Column2]],7),2)</f>
        <v>06</v>
      </c>
      <c r="AE1521" s="259" t="str">
        <f ca="1">RIGHT(Table_Merge1[[#This Row],[Column2]],2)</f>
        <v>01</v>
      </c>
      <c r="AF1521">
        <v>6</v>
      </c>
      <c r="AG1521">
        <v>1</v>
      </c>
      <c r="AH1521" s="260">
        <v>2017</v>
      </c>
      <c r="AI1521" t="s">
        <v>3445</v>
      </c>
      <c r="AJ1521" s="260">
        <v>23</v>
      </c>
      <c r="AK1521">
        <v>1286.45</v>
      </c>
      <c r="AL1521">
        <v>2106.5</v>
      </c>
      <c r="AM1521">
        <v>1324475</v>
      </c>
      <c r="AO1521">
        <v>38249</v>
      </c>
      <c r="AP1521" s="287">
        <f>IFERROR(IF(Table_Merge1[[#This Row],[LME Zinc stock]]*Table_Merge1[[#This Row],[Nima.مقدار]]=0,"",Table_Merge1[[#This Row],[LME Zinc stock]]*Table_Merge1[[#This Row],[Nima.مقدار]]),"")</f>
        <v>50659844275</v>
      </c>
      <c r="AQ1521" s="287">
        <f>IFERROR(IF(Table_Merge1[[#This Row],[LME Zinc 3-month]]*Table_Merge1[[#This Row],[Nima.مقدار]]=0,"",Table_Merge1[[#This Row],[LME Zinc 3-month]]*Table_Merge1[[#This Row],[Nima.مقدار]]),"")</f>
        <v>80571518.5</v>
      </c>
      <c r="AR1521" s="288" t="str">
        <f>IFERROR(IF(Table_Merge1[[#This Row],[LME Zinc stock]]*Table_Merge1[[#This Row],[Azad.Sell]]=0,"",Table_Merge1[[#This Row],[LME Zinc stock]]*Table_Merge1[[#This Row],[Azad.Sell]]),"")</f>
        <v/>
      </c>
      <c r="AS1521" s="288" t="str">
        <f>IFERROR(IF(Table_Merge1[[#This Row],[LME Zinc 3-month]]*Table_Merge1[[#This Row],[Azad.Sell]]=0,"",Table_Merge1[[#This Row],[LME Zinc 3-month]]*Table_Merge1[[#This Row],[Azad.Sell]]),"")</f>
        <v/>
      </c>
      <c r="AT1521"/>
    </row>
    <row r="1522" spans="1:46" x14ac:dyDescent="0.25">
      <c r="A1522" s="258">
        <v>42915</v>
      </c>
      <c r="B15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1396.04.08</v>
      </c>
      <c r="C1522" s="195">
        <f t="shared" ca="1" si="59"/>
        <v>1396</v>
      </c>
      <c r="D15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22" s="195">
        <f>_xlfn.NUMBERVALUE(RIGHT(Table11[[#This Row],[تاریخ شمسی]],2))</f>
        <v>8</v>
      </c>
      <c r="F15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04-08</v>
      </c>
      <c r="G1522" s="195" t="s">
        <v>1673</v>
      </c>
      <c r="L1522" s="259">
        <v>42915</v>
      </c>
      <c r="M1522">
        <v>37623</v>
      </c>
      <c r="O1522" s="283">
        <f>IFERROR(DATE(Table7[[#This Row],[year]],MONTH(DATEVALUE(Table7[[#This Row],[month]]&amp;"1")),Table7[[#This Row],[day]]),"")</f>
        <v>42891</v>
      </c>
      <c r="P1522" s="257" t="s">
        <v>4947</v>
      </c>
      <c r="Q1522" s="257">
        <v>2017</v>
      </c>
      <c r="R1522" s="257" t="s">
        <v>3441</v>
      </c>
      <c r="S1522" s="257">
        <v>5</v>
      </c>
      <c r="T1522" s="257">
        <v>1280.7</v>
      </c>
      <c r="U1522" s="257">
        <v>1871.5</v>
      </c>
      <c r="V1522" s="257">
        <v>1432825</v>
      </c>
      <c r="X1522" s="260">
        <v>42969</v>
      </c>
      <c r="Y1522" t="s">
        <v>8232</v>
      </c>
      <c r="Z1522" s="260">
        <v>1</v>
      </c>
      <c r="AA1522">
        <v>1396</v>
      </c>
      <c r="AB1522" s="260" t="str">
        <f ca="1">IFERROR(IFERROR(VLOOKUP(Table_Merge1[[#This Row],[Column1]],Table11[#All],2,FALSE),LEFT(AB1523,8)&amp;IF(LEN((RIGHT(AB1523,2)+1))&lt;2,"0"&amp;(RIGHT(AB1523,2)+1),(RIGHT(AB1523,2)-1))),"")</f>
        <v>1396.05.31</v>
      </c>
      <c r="AC1522" s="259" t="str">
        <f ca="1">LEFT(Table_Merge1[[#This Row],[Column2]],4)</f>
        <v>1396</v>
      </c>
      <c r="AD1522" s="259" t="str">
        <f ca="1">RIGHT(LEFT(Table_Merge1[[#This Row],[Column2]],7),2)</f>
        <v>05</v>
      </c>
      <c r="AE1522" s="259" t="str">
        <f ca="1">RIGHT(Table_Merge1[[#This Row],[Column2]],2)</f>
        <v>31</v>
      </c>
      <c r="AF1522">
        <v>5</v>
      </c>
      <c r="AG1522">
        <v>31</v>
      </c>
      <c r="AH1522" s="260">
        <v>2017</v>
      </c>
      <c r="AI1522" t="s">
        <v>3445</v>
      </c>
      <c r="AJ1522" s="260">
        <v>22</v>
      </c>
      <c r="AK1522">
        <v>1285.0999999999999</v>
      </c>
      <c r="AL1522">
        <v>2120</v>
      </c>
      <c r="AM1522">
        <v>1324625</v>
      </c>
      <c r="AO1522">
        <v>38386</v>
      </c>
      <c r="AP1522" s="287">
        <f>IFERROR(IF(Table_Merge1[[#This Row],[LME Zinc stock]]*Table_Merge1[[#This Row],[Nima.مقدار]]=0,"",Table_Merge1[[#This Row],[LME Zinc stock]]*Table_Merge1[[#This Row],[Nima.مقدار]]),"")</f>
        <v>50847055250</v>
      </c>
      <c r="AQ1522" s="287">
        <f>IFERROR(IF(Table_Merge1[[#This Row],[LME Zinc 3-month]]*Table_Merge1[[#This Row],[Nima.مقدار]]=0,"",Table_Merge1[[#This Row],[LME Zinc 3-month]]*Table_Merge1[[#This Row],[Nima.مقدار]]),"")</f>
        <v>81378320</v>
      </c>
      <c r="AR1522" s="288" t="str">
        <f>IFERROR(IF(Table_Merge1[[#This Row],[LME Zinc stock]]*Table_Merge1[[#This Row],[Azad.Sell]]=0,"",Table_Merge1[[#This Row],[LME Zinc stock]]*Table_Merge1[[#This Row],[Azad.Sell]]),"")</f>
        <v/>
      </c>
      <c r="AS1522" s="288" t="str">
        <f>IFERROR(IF(Table_Merge1[[#This Row],[LME Zinc 3-month]]*Table_Merge1[[#This Row],[Azad.Sell]]=0,"",Table_Merge1[[#This Row],[LME Zinc 3-month]]*Table_Merge1[[#This Row],[Azad.Sell]]),"")</f>
        <v/>
      </c>
      <c r="AT1522"/>
    </row>
    <row r="1523" spans="1:46" x14ac:dyDescent="0.25">
      <c r="A1523" s="258">
        <v>42917</v>
      </c>
      <c r="B15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1396.04.10</v>
      </c>
      <c r="C1523" s="195">
        <f t="shared" ca="1" si="59"/>
        <v>1396</v>
      </c>
      <c r="D15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23" s="195">
        <f>_xlfn.NUMBERVALUE(RIGHT(Table11[[#This Row],[تاریخ شمسی]],2))</f>
        <v>10</v>
      </c>
      <c r="F15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04-10</v>
      </c>
      <c r="G1523" s="195" t="s">
        <v>1674</v>
      </c>
      <c r="L1523" s="259">
        <v>42917</v>
      </c>
      <c r="M1523">
        <v>37687</v>
      </c>
      <c r="O1523" s="284">
        <f>IFERROR(DATE(Table7[[#This Row],[year]],MONTH(DATEVALUE(Table7[[#This Row],[month]]&amp;"1")),Table7[[#This Row],[day]]),"")</f>
        <v>42888</v>
      </c>
      <c r="P1523" s="195" t="s">
        <v>4948</v>
      </c>
      <c r="Q1523" s="195">
        <v>2017</v>
      </c>
      <c r="R1523" s="195" t="s">
        <v>3441</v>
      </c>
      <c r="S1523" s="195">
        <v>2</v>
      </c>
      <c r="T1523" s="195">
        <v>1260.95</v>
      </c>
      <c r="U1523" s="195">
        <v>1875</v>
      </c>
      <c r="V1523" s="195">
        <v>1436125</v>
      </c>
      <c r="X1523" s="260">
        <v>42968</v>
      </c>
      <c r="Y1523" t="s">
        <v>8231</v>
      </c>
      <c r="Z1523" s="260">
        <v>1</v>
      </c>
      <c r="AA1523">
        <v>1396</v>
      </c>
      <c r="AB1523" s="260" t="str">
        <f ca="1">IFERROR(IFERROR(VLOOKUP(Table_Merge1[[#This Row],[Column1]],Table11[#All],2,FALSE),LEFT(AB1524,8)&amp;IF(LEN((RIGHT(AB1524,2)+1))&lt;2,"0"&amp;(RIGHT(AB1524,2)+1),(RIGHT(AB1524,2)-1))),"")</f>
        <v>1396.05.30</v>
      </c>
      <c r="AC1523" s="259" t="str">
        <f ca="1">LEFT(Table_Merge1[[#This Row],[Column2]],4)</f>
        <v>1396</v>
      </c>
      <c r="AD1523" s="259" t="str">
        <f ca="1">RIGHT(LEFT(Table_Merge1[[#This Row],[Column2]],7),2)</f>
        <v>05</v>
      </c>
      <c r="AE1523" s="259" t="str">
        <f ca="1">RIGHT(Table_Merge1[[#This Row],[Column2]],2)</f>
        <v>30</v>
      </c>
      <c r="AF1523">
        <v>5</v>
      </c>
      <c r="AG1523">
        <v>30</v>
      </c>
      <c r="AH1523" s="260">
        <v>2017</v>
      </c>
      <c r="AI1523" t="s">
        <v>3445</v>
      </c>
      <c r="AJ1523" s="260">
        <v>21</v>
      </c>
      <c r="AK1523">
        <v>1287.5999999999999</v>
      </c>
      <c r="AL1523">
        <v>2134</v>
      </c>
      <c r="AM1523">
        <v>1323550</v>
      </c>
      <c r="AO1523">
        <v>38303</v>
      </c>
      <c r="AP1523" s="287">
        <f>IFERROR(IF(Table_Merge1[[#This Row],[LME Zinc stock]]*Table_Merge1[[#This Row],[Nima.مقدار]]=0,"",Table_Merge1[[#This Row],[LME Zinc stock]]*Table_Merge1[[#This Row],[Nima.مقدار]]),"")</f>
        <v>50695935650</v>
      </c>
      <c r="AQ1523" s="287">
        <f>IFERROR(IF(Table_Merge1[[#This Row],[LME Zinc 3-month]]*Table_Merge1[[#This Row],[Nima.مقدار]]=0,"",Table_Merge1[[#This Row],[LME Zinc 3-month]]*Table_Merge1[[#This Row],[Nima.مقدار]]),"")</f>
        <v>81738602</v>
      </c>
      <c r="AR1523" s="288" t="str">
        <f>IFERROR(IF(Table_Merge1[[#This Row],[LME Zinc stock]]*Table_Merge1[[#This Row],[Azad.Sell]]=0,"",Table_Merge1[[#This Row],[LME Zinc stock]]*Table_Merge1[[#This Row],[Azad.Sell]]),"")</f>
        <v/>
      </c>
      <c r="AS1523" s="288" t="str">
        <f>IFERROR(IF(Table_Merge1[[#This Row],[LME Zinc 3-month]]*Table_Merge1[[#This Row],[Azad.Sell]]=0,"",Table_Merge1[[#This Row],[LME Zinc 3-month]]*Table_Merge1[[#This Row],[Azad.Sell]]),"")</f>
        <v/>
      </c>
      <c r="AT1523"/>
    </row>
    <row r="1524" spans="1:46" x14ac:dyDescent="0.25">
      <c r="A1524" s="258">
        <v>42918</v>
      </c>
      <c r="B15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1396.04.11</v>
      </c>
      <c r="C1524" s="195">
        <f t="shared" ca="1" si="59"/>
        <v>1396</v>
      </c>
      <c r="D15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24" s="195">
        <f>_xlfn.NUMBERVALUE(RIGHT(Table11[[#This Row],[تاریخ شمسی]],2))</f>
        <v>11</v>
      </c>
      <c r="F15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04-11</v>
      </c>
      <c r="G1524" s="195" t="s">
        <v>1675</v>
      </c>
      <c r="L1524" s="259">
        <v>42918</v>
      </c>
      <c r="M1524">
        <v>37669</v>
      </c>
      <c r="O1524" s="283">
        <f>IFERROR(DATE(Table7[[#This Row],[year]],MONTH(DATEVALUE(Table7[[#This Row],[month]]&amp;"1")),Table7[[#This Row],[day]]),"")</f>
        <v>42887</v>
      </c>
      <c r="P1524" s="257" t="s">
        <v>4949</v>
      </c>
      <c r="Q1524" s="257">
        <v>2017</v>
      </c>
      <c r="R1524" s="257" t="s">
        <v>3441</v>
      </c>
      <c r="S1524" s="257">
        <v>1</v>
      </c>
      <c r="T1524" s="257">
        <v>1266.1500000000001</v>
      </c>
      <c r="U1524" s="257">
        <v>1896</v>
      </c>
      <c r="V1524" s="257">
        <v>1438025</v>
      </c>
      <c r="X1524" s="260">
        <v>42965</v>
      </c>
      <c r="Z1524" s="260">
        <v>1</v>
      </c>
      <c r="AB1524" s="260" t="str">
        <f ca="1">IFERROR(IFERROR(VLOOKUP(Table_Merge1[[#This Row],[Column1]],Table11[#All],2,FALSE),LEFT(AB1525,8)&amp;IF(LEN((RIGHT(AB1525,2)+1))&lt;2,"0"&amp;(RIGHT(AB1525,2)+1),(RIGHT(AB1525,2)-1))),"")</f>
        <v>1396.05.25</v>
      </c>
      <c r="AC1524" s="259" t="str">
        <f ca="1">LEFT(Table_Merge1[[#This Row],[Column2]],4)</f>
        <v>1396</v>
      </c>
      <c r="AD1524" s="259" t="str">
        <f ca="1">RIGHT(LEFT(Table_Merge1[[#This Row],[Column2]],7),2)</f>
        <v>05</v>
      </c>
      <c r="AE1524" s="259" t="str">
        <f ca="1">RIGHT(Table_Merge1[[#This Row],[Column2]],2)</f>
        <v>25</v>
      </c>
      <c r="AH1524" s="260">
        <v>2017</v>
      </c>
      <c r="AI1524" t="s">
        <v>3445</v>
      </c>
      <c r="AJ1524" s="260">
        <v>18</v>
      </c>
      <c r="AK1524">
        <v>1295.25</v>
      </c>
      <c r="AL1524" t="s">
        <v>3621</v>
      </c>
      <c r="AM1524" t="s">
        <v>3621</v>
      </c>
      <c r="AP1524" s="287" t="str">
        <f>IFERROR(IF(Table_Merge1[[#This Row],[LME Zinc stock]]*Table_Merge1[[#This Row],[Nima.مقدار]]=0,"",Table_Merge1[[#This Row],[LME Zinc stock]]*Table_Merge1[[#This Row],[Nima.مقدار]]),"")</f>
        <v/>
      </c>
      <c r="AQ1524" s="287" t="str">
        <f>IFERROR(IF(Table_Merge1[[#This Row],[LME Zinc 3-month]]*Table_Merge1[[#This Row],[Nima.مقدار]]=0,"",Table_Merge1[[#This Row],[LME Zinc 3-month]]*Table_Merge1[[#This Row],[Nima.مقدار]]),"")</f>
        <v/>
      </c>
      <c r="AR1524" s="288" t="str">
        <f>IFERROR(IF(Table_Merge1[[#This Row],[LME Zinc stock]]*Table_Merge1[[#This Row],[Azad.Sell]]=0,"",Table_Merge1[[#This Row],[LME Zinc stock]]*Table_Merge1[[#This Row],[Azad.Sell]]),"")</f>
        <v/>
      </c>
      <c r="AS1524" s="288" t="str">
        <f>IFERROR(IF(Table_Merge1[[#This Row],[LME Zinc 3-month]]*Table_Merge1[[#This Row],[Azad.Sell]]=0,"",Table_Merge1[[#This Row],[LME Zinc 3-month]]*Table_Merge1[[#This Row],[Azad.Sell]]),"")</f>
        <v/>
      </c>
      <c r="AT1524"/>
    </row>
    <row r="1525" spans="1:46" x14ac:dyDescent="0.25">
      <c r="A1525" s="258">
        <v>42919</v>
      </c>
      <c r="B15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1396.04.12</v>
      </c>
      <c r="C1525" s="195">
        <f t="shared" ca="1" si="59"/>
        <v>1396</v>
      </c>
      <c r="D15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25" s="195">
        <f>_xlfn.NUMBERVALUE(RIGHT(Table11[[#This Row],[تاریخ شمسی]],2))</f>
        <v>12</v>
      </c>
      <c r="F15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04-12</v>
      </c>
      <c r="G1525" s="195" t="s">
        <v>1676</v>
      </c>
      <c r="L1525" s="259">
        <v>42919</v>
      </c>
      <c r="M1525">
        <v>37639</v>
      </c>
      <c r="O1525" s="284">
        <f>IFERROR(DATE(Table7[[#This Row],[year]],MONTH(DATEVALUE(Table7[[#This Row],[month]]&amp;"1")),Table7[[#This Row],[day]]),"")</f>
        <v>42886</v>
      </c>
      <c r="P1525" s="195" t="s">
        <v>4950</v>
      </c>
      <c r="Q1525" s="195">
        <v>2017</v>
      </c>
      <c r="R1525" s="195" t="s">
        <v>3439</v>
      </c>
      <c r="S1525" s="195">
        <v>31</v>
      </c>
      <c r="T1525" s="195">
        <v>1263.8</v>
      </c>
      <c r="U1525" s="195">
        <v>1892.5</v>
      </c>
      <c r="V1525" s="195">
        <v>1450675</v>
      </c>
      <c r="X1525" s="260">
        <v>42964</v>
      </c>
      <c r="Y1525" t="s">
        <v>8230</v>
      </c>
      <c r="Z1525" s="260">
        <v>1</v>
      </c>
      <c r="AA1525">
        <v>1396</v>
      </c>
      <c r="AB1525" s="260" t="str">
        <f ca="1">IFERROR(IFERROR(VLOOKUP(Table_Merge1[[#This Row],[Column1]],Table11[#All],2,FALSE),LEFT(AB1526,8)&amp;IF(LEN((RIGHT(AB1526,2)+1))&lt;2,"0"&amp;(RIGHT(AB1526,2)+1),(RIGHT(AB1526,2)-1))),"")</f>
        <v>1396.05.26</v>
      </c>
      <c r="AC1525" s="259" t="str">
        <f ca="1">LEFT(Table_Merge1[[#This Row],[Column2]],4)</f>
        <v>1396</v>
      </c>
      <c r="AD1525" s="259" t="str">
        <f ca="1">RIGHT(LEFT(Table_Merge1[[#This Row],[Column2]],7),2)</f>
        <v>05</v>
      </c>
      <c r="AE1525" s="259" t="str">
        <f ca="1">RIGHT(Table_Merge1[[#This Row],[Column2]],2)</f>
        <v>26</v>
      </c>
      <c r="AF1525">
        <v>5</v>
      </c>
      <c r="AG1525">
        <v>26</v>
      </c>
      <c r="AH1525" s="260">
        <v>2017</v>
      </c>
      <c r="AI1525" t="s">
        <v>3445</v>
      </c>
      <c r="AJ1525" s="260">
        <v>17</v>
      </c>
      <c r="AK1525">
        <v>1285.9000000000001</v>
      </c>
      <c r="AL1525">
        <v>2132</v>
      </c>
      <c r="AM1525">
        <v>1323150</v>
      </c>
      <c r="AO1525">
        <v>38155</v>
      </c>
      <c r="AP1525" s="287">
        <f>IFERROR(IF(Table_Merge1[[#This Row],[LME Zinc stock]]*Table_Merge1[[#This Row],[Nima.مقدار]]=0,"",Table_Merge1[[#This Row],[LME Zinc stock]]*Table_Merge1[[#This Row],[Nima.مقدار]]),"")</f>
        <v>50484788250</v>
      </c>
      <c r="AQ1525" s="287">
        <f>IFERROR(IF(Table_Merge1[[#This Row],[LME Zinc 3-month]]*Table_Merge1[[#This Row],[Nima.مقدار]]=0,"",Table_Merge1[[#This Row],[LME Zinc 3-month]]*Table_Merge1[[#This Row],[Nima.مقدار]]),"")</f>
        <v>81346460</v>
      </c>
      <c r="AR1525" s="288" t="str">
        <f>IFERROR(IF(Table_Merge1[[#This Row],[LME Zinc stock]]*Table_Merge1[[#This Row],[Azad.Sell]]=0,"",Table_Merge1[[#This Row],[LME Zinc stock]]*Table_Merge1[[#This Row],[Azad.Sell]]),"")</f>
        <v/>
      </c>
      <c r="AS1525" s="288" t="str">
        <f>IFERROR(IF(Table_Merge1[[#This Row],[LME Zinc 3-month]]*Table_Merge1[[#This Row],[Azad.Sell]]=0,"",Table_Merge1[[#This Row],[LME Zinc 3-month]]*Table_Merge1[[#This Row],[Azad.Sell]]),"")</f>
        <v/>
      </c>
      <c r="AT1525"/>
    </row>
    <row r="1526" spans="1:46" x14ac:dyDescent="0.25">
      <c r="A1526" s="258">
        <v>42920</v>
      </c>
      <c r="B15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1396.04.13</v>
      </c>
      <c r="C1526" s="195">
        <f t="shared" ca="1" si="59"/>
        <v>1396</v>
      </c>
      <c r="D15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26" s="195">
        <f>_xlfn.NUMBERVALUE(RIGHT(Table11[[#This Row],[تاریخ شمسی]],2))</f>
        <v>13</v>
      </c>
      <c r="F15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04-13</v>
      </c>
      <c r="G1526" s="195" t="s">
        <v>1677</v>
      </c>
      <c r="L1526" s="259">
        <v>42920</v>
      </c>
      <c r="M1526">
        <v>37655</v>
      </c>
      <c r="O1526" s="283">
        <f>IFERROR(DATE(Table7[[#This Row],[year]],MONTH(DATEVALUE(Table7[[#This Row],[month]]&amp;"1")),Table7[[#This Row],[day]]),"")</f>
        <v>42885</v>
      </c>
      <c r="P1526" s="257" t="s">
        <v>4951</v>
      </c>
      <c r="Q1526" s="257">
        <v>2017</v>
      </c>
      <c r="R1526" s="257" t="s">
        <v>3439</v>
      </c>
      <c r="S1526" s="257">
        <v>30</v>
      </c>
      <c r="T1526" s="257">
        <v>1262.8</v>
      </c>
      <c r="U1526" s="257">
        <v>1902.5</v>
      </c>
      <c r="V1526" s="257">
        <v>1456350</v>
      </c>
      <c r="X1526" s="260">
        <v>42963</v>
      </c>
      <c r="Y1526" t="s">
        <v>8229</v>
      </c>
      <c r="Z1526" s="260">
        <v>2</v>
      </c>
      <c r="AA1526">
        <v>1396</v>
      </c>
      <c r="AB1526" s="260" t="str">
        <f ca="1">IFERROR(IFERROR(VLOOKUP(Table_Merge1[[#This Row],[Column1]],Table11[#All],2,FALSE),LEFT(AB1527,8)&amp;IF(LEN((RIGHT(AB1527,2)+1))&lt;2,"0"&amp;(RIGHT(AB1527,2)+1),(RIGHT(AB1527,2)-1))),"")</f>
        <v>1396.05.25</v>
      </c>
      <c r="AC1526" s="259" t="str">
        <f ca="1">LEFT(Table_Merge1[[#This Row],[Column2]],4)</f>
        <v>1396</v>
      </c>
      <c r="AD1526" s="259" t="str">
        <f ca="1">RIGHT(LEFT(Table_Merge1[[#This Row],[Column2]],7),2)</f>
        <v>05</v>
      </c>
      <c r="AE1526" s="259" t="str">
        <f ca="1">RIGHT(Table_Merge1[[#This Row],[Column2]],2)</f>
        <v>25</v>
      </c>
      <c r="AF1526">
        <v>5</v>
      </c>
      <c r="AG1526">
        <v>25</v>
      </c>
      <c r="AH1526" s="260">
        <v>2017</v>
      </c>
      <c r="AI1526" t="s">
        <v>3445</v>
      </c>
      <c r="AJ1526" s="260">
        <v>16</v>
      </c>
      <c r="AK1526">
        <v>1270.1500000000001</v>
      </c>
      <c r="AL1526">
        <v>2086</v>
      </c>
      <c r="AM1526">
        <v>1324325</v>
      </c>
      <c r="AO1526">
        <v>38084</v>
      </c>
      <c r="AP1526" s="287">
        <f>IFERROR(IF(Table_Merge1[[#This Row],[LME Zinc stock]]*Table_Merge1[[#This Row],[Nima.مقدار]]=0,"",Table_Merge1[[#This Row],[LME Zinc stock]]*Table_Merge1[[#This Row],[Nima.مقدار]]),"")</f>
        <v>50435593300</v>
      </c>
      <c r="AQ1526" s="287">
        <f>IFERROR(IF(Table_Merge1[[#This Row],[LME Zinc 3-month]]*Table_Merge1[[#This Row],[Nima.مقدار]]=0,"",Table_Merge1[[#This Row],[LME Zinc 3-month]]*Table_Merge1[[#This Row],[Nima.مقدار]]),"")</f>
        <v>79443224</v>
      </c>
      <c r="AR1526" s="288" t="str">
        <f>IFERROR(IF(Table_Merge1[[#This Row],[LME Zinc stock]]*Table_Merge1[[#This Row],[Azad.Sell]]=0,"",Table_Merge1[[#This Row],[LME Zinc stock]]*Table_Merge1[[#This Row],[Azad.Sell]]),"")</f>
        <v/>
      </c>
      <c r="AS1526" s="288" t="str">
        <f>IFERROR(IF(Table_Merge1[[#This Row],[LME Zinc 3-month]]*Table_Merge1[[#This Row],[Azad.Sell]]=0,"",Table_Merge1[[#This Row],[LME Zinc 3-month]]*Table_Merge1[[#This Row],[Azad.Sell]]),"")</f>
        <v/>
      </c>
      <c r="AT1526"/>
    </row>
    <row r="1527" spans="1:46" x14ac:dyDescent="0.25">
      <c r="A1527" s="258">
        <v>42921</v>
      </c>
      <c r="B15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1396.04.14</v>
      </c>
      <c r="C1527" s="195">
        <f t="shared" ca="1" si="59"/>
        <v>1396</v>
      </c>
      <c r="D15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27" s="195">
        <f>_xlfn.NUMBERVALUE(RIGHT(Table11[[#This Row],[تاریخ شمسی]],2))</f>
        <v>14</v>
      </c>
      <c r="F15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04-14</v>
      </c>
      <c r="G1527" s="195" t="s">
        <v>1678</v>
      </c>
      <c r="L1527" s="259">
        <v>42921</v>
      </c>
      <c r="M1527">
        <v>37703</v>
      </c>
      <c r="O1527" s="284">
        <f>IFERROR(DATE(Table7[[#This Row],[year]],MONTH(DATEVALUE(Table7[[#This Row],[month]]&amp;"1")),Table7[[#This Row],[day]]),"")</f>
        <v>42881</v>
      </c>
      <c r="P1527" s="195" t="s">
        <v>4952</v>
      </c>
      <c r="Q1527" s="195">
        <v>2017</v>
      </c>
      <c r="R1527" s="195" t="s">
        <v>3439</v>
      </c>
      <c r="S1527" s="195">
        <v>26</v>
      </c>
      <c r="T1527" s="195">
        <v>1265</v>
      </c>
      <c r="U1527" s="195">
        <v>1903.5</v>
      </c>
      <c r="V1527" s="195">
        <v>1461700</v>
      </c>
      <c r="X1527" s="260">
        <v>42962</v>
      </c>
      <c r="Y1527" t="s">
        <v>8228</v>
      </c>
      <c r="Z1527" s="260">
        <v>2</v>
      </c>
      <c r="AA1527">
        <v>1396</v>
      </c>
      <c r="AB1527" s="260" t="str">
        <f ca="1">IFERROR(IFERROR(VLOOKUP(Table_Merge1[[#This Row],[Column1]],Table11[#All],2,FALSE),LEFT(AB1528,8)&amp;IF(LEN((RIGHT(AB1528,2)+1))&lt;2,"0"&amp;(RIGHT(AB1528,2)+1),(RIGHT(AB1528,2)-1))),"")</f>
        <v>1396.05.24</v>
      </c>
      <c r="AC1527" s="259" t="str">
        <f ca="1">LEFT(Table_Merge1[[#This Row],[Column2]],4)</f>
        <v>1396</v>
      </c>
      <c r="AD1527" s="259" t="str">
        <f ca="1">RIGHT(LEFT(Table_Merge1[[#This Row],[Column2]],7),2)</f>
        <v>05</v>
      </c>
      <c r="AE1527" s="259" t="str">
        <f ca="1">RIGHT(Table_Merge1[[#This Row],[Column2]],2)</f>
        <v>24</v>
      </c>
      <c r="AF1527">
        <v>5</v>
      </c>
      <c r="AG1527">
        <v>24</v>
      </c>
      <c r="AH1527" s="260">
        <v>2017</v>
      </c>
      <c r="AI1527" t="s">
        <v>3445</v>
      </c>
      <c r="AJ1527" s="260">
        <v>15</v>
      </c>
      <c r="AK1527">
        <v>1274.5999999999999</v>
      </c>
      <c r="AL1527">
        <v>2104</v>
      </c>
      <c r="AM1527">
        <v>1324550</v>
      </c>
      <c r="AO1527">
        <v>38052</v>
      </c>
      <c r="AP1527" s="287">
        <f>IFERROR(IF(Table_Merge1[[#This Row],[LME Zinc stock]]*Table_Merge1[[#This Row],[Nima.مقدار]]=0,"",Table_Merge1[[#This Row],[LME Zinc stock]]*Table_Merge1[[#This Row],[Nima.مقدار]]),"")</f>
        <v>50401776600</v>
      </c>
      <c r="AQ1527" s="287">
        <f>IFERROR(IF(Table_Merge1[[#This Row],[LME Zinc 3-month]]*Table_Merge1[[#This Row],[Nima.مقدار]]=0,"",Table_Merge1[[#This Row],[LME Zinc 3-month]]*Table_Merge1[[#This Row],[Nima.مقدار]]),"")</f>
        <v>80061408</v>
      </c>
      <c r="AR1527" s="288" t="str">
        <f>IFERROR(IF(Table_Merge1[[#This Row],[LME Zinc stock]]*Table_Merge1[[#This Row],[Azad.Sell]]=0,"",Table_Merge1[[#This Row],[LME Zinc stock]]*Table_Merge1[[#This Row],[Azad.Sell]]),"")</f>
        <v/>
      </c>
      <c r="AS1527" s="288" t="str">
        <f>IFERROR(IF(Table_Merge1[[#This Row],[LME Zinc 3-month]]*Table_Merge1[[#This Row],[Azad.Sell]]=0,"",Table_Merge1[[#This Row],[LME Zinc 3-month]]*Table_Merge1[[#This Row],[Azad.Sell]]),"")</f>
        <v/>
      </c>
      <c r="AT1527"/>
    </row>
    <row r="1528" spans="1:46" x14ac:dyDescent="0.25">
      <c r="A1528" s="258">
        <v>42922</v>
      </c>
      <c r="B15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1396.04.15</v>
      </c>
      <c r="C1528" s="195">
        <f t="shared" ca="1" si="59"/>
        <v>1396</v>
      </c>
      <c r="D15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28" s="195">
        <f>_xlfn.NUMBERVALUE(RIGHT(Table11[[#This Row],[تاریخ شمسی]],2))</f>
        <v>15</v>
      </c>
      <c r="F15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04-15</v>
      </c>
      <c r="G1528" s="195" t="s">
        <v>1679</v>
      </c>
      <c r="L1528" s="259">
        <v>42922</v>
      </c>
      <c r="M1528">
        <v>37943</v>
      </c>
      <c r="O1528" s="283">
        <f>IFERROR(DATE(Table7[[#This Row],[year]],MONTH(DATEVALUE(Table7[[#This Row],[month]]&amp;"1")),Table7[[#This Row],[day]]),"")</f>
        <v>42879</v>
      </c>
      <c r="P1528" s="257" t="s">
        <v>4953</v>
      </c>
      <c r="Q1528" s="257">
        <v>2017</v>
      </c>
      <c r="R1528" s="257" t="s">
        <v>3439</v>
      </c>
      <c r="S1528" s="257">
        <v>24</v>
      </c>
      <c r="T1528" s="257">
        <v>1251.3499999999999</v>
      </c>
      <c r="U1528" s="257">
        <v>1904</v>
      </c>
      <c r="V1528" s="257">
        <v>1465650</v>
      </c>
      <c r="X1528" s="260">
        <v>42961</v>
      </c>
      <c r="Y1528" t="s">
        <v>8227</v>
      </c>
      <c r="Z1528" s="260">
        <v>2</v>
      </c>
      <c r="AA1528">
        <v>1396</v>
      </c>
      <c r="AB1528" s="260" t="str">
        <f ca="1">IFERROR(IFERROR(VLOOKUP(Table_Merge1[[#This Row],[Column1]],Table11[#All],2,FALSE),LEFT(AB1529,8)&amp;IF(LEN((RIGHT(AB1529,2)+1))&lt;2,"0"&amp;(RIGHT(AB1529,2)+1),(RIGHT(AB1529,2)-1))),"")</f>
        <v>1396.05.23</v>
      </c>
      <c r="AC1528" s="259" t="str">
        <f ca="1">LEFT(Table_Merge1[[#This Row],[Column2]],4)</f>
        <v>1396</v>
      </c>
      <c r="AD1528" s="259" t="str">
        <f ca="1">RIGHT(LEFT(Table_Merge1[[#This Row],[Column2]],7),2)</f>
        <v>05</v>
      </c>
      <c r="AE1528" s="259" t="str">
        <f ca="1">RIGHT(Table_Merge1[[#This Row],[Column2]],2)</f>
        <v>23</v>
      </c>
      <c r="AF1528">
        <v>5</v>
      </c>
      <c r="AG1528">
        <v>23</v>
      </c>
      <c r="AH1528" s="260">
        <v>2017</v>
      </c>
      <c r="AI1528" t="s">
        <v>3445</v>
      </c>
      <c r="AJ1528" s="260">
        <v>14</v>
      </c>
      <c r="AK1528">
        <v>1281.0999999999999</v>
      </c>
      <c r="AL1528">
        <v>2099</v>
      </c>
      <c r="AM1528">
        <v>1321600</v>
      </c>
      <c r="AO1528">
        <v>38006</v>
      </c>
      <c r="AP1528" s="287">
        <f>IFERROR(IF(Table_Merge1[[#This Row],[LME Zinc stock]]*Table_Merge1[[#This Row],[Nima.مقدار]]=0,"",Table_Merge1[[#This Row],[LME Zinc stock]]*Table_Merge1[[#This Row],[Nima.مقدار]]),"")</f>
        <v>50228729600</v>
      </c>
      <c r="AQ1528" s="287">
        <f>IFERROR(IF(Table_Merge1[[#This Row],[LME Zinc 3-month]]*Table_Merge1[[#This Row],[Nima.مقدار]]=0,"",Table_Merge1[[#This Row],[LME Zinc 3-month]]*Table_Merge1[[#This Row],[Nima.مقدار]]),"")</f>
        <v>79774594</v>
      </c>
      <c r="AR1528" s="288" t="str">
        <f>IFERROR(IF(Table_Merge1[[#This Row],[LME Zinc stock]]*Table_Merge1[[#This Row],[Azad.Sell]]=0,"",Table_Merge1[[#This Row],[LME Zinc stock]]*Table_Merge1[[#This Row],[Azad.Sell]]),"")</f>
        <v/>
      </c>
      <c r="AS1528" s="288" t="str">
        <f>IFERROR(IF(Table_Merge1[[#This Row],[LME Zinc 3-month]]*Table_Merge1[[#This Row],[Azad.Sell]]=0,"",Table_Merge1[[#This Row],[LME Zinc 3-month]]*Table_Merge1[[#This Row],[Azad.Sell]]),"")</f>
        <v/>
      </c>
      <c r="AT1528"/>
    </row>
    <row r="1529" spans="1:46" x14ac:dyDescent="0.25">
      <c r="A1529" s="258">
        <v>42924</v>
      </c>
      <c r="B15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1396.04.17</v>
      </c>
      <c r="C1529" s="195">
        <f t="shared" ca="1" si="59"/>
        <v>1396</v>
      </c>
      <c r="D15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29" s="195">
        <f>_xlfn.NUMBERVALUE(RIGHT(Table11[[#This Row],[تاریخ شمسی]],2))</f>
        <v>17</v>
      </c>
      <c r="F15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04-17</v>
      </c>
      <c r="G1529" s="195" t="s">
        <v>1680</v>
      </c>
      <c r="L1529" s="259">
        <v>42924</v>
      </c>
      <c r="M1529">
        <v>37721</v>
      </c>
      <c r="O1529" s="284">
        <f>IFERROR(DATE(Table7[[#This Row],[year]],MONTH(DATEVALUE(Table7[[#This Row],[month]]&amp;"1")),Table7[[#This Row],[day]]),"")</f>
        <v>42878</v>
      </c>
      <c r="P1529" s="195" t="s">
        <v>4954</v>
      </c>
      <c r="Q1529" s="195">
        <v>2017</v>
      </c>
      <c r="R1529" s="195" t="s">
        <v>3439</v>
      </c>
      <c r="S1529" s="195">
        <v>23</v>
      </c>
      <c r="T1529" s="195">
        <v>1259.9000000000001</v>
      </c>
      <c r="U1529" s="195">
        <v>1890</v>
      </c>
      <c r="V1529" s="195">
        <v>1473050</v>
      </c>
      <c r="X1529" s="260">
        <v>42958</v>
      </c>
      <c r="Z1529" s="260">
        <v>2</v>
      </c>
      <c r="AB1529" s="260" t="str">
        <f ca="1">IFERROR(IFERROR(VLOOKUP(Table_Merge1[[#This Row],[Column1]],Table11[#All],2,FALSE),LEFT(AB1530,8)&amp;IF(LEN((RIGHT(AB1530,2)+1))&lt;2,"0"&amp;(RIGHT(AB1530,2)+1),(RIGHT(AB1530,2)-1))),"")</f>
        <v>1396.05.18</v>
      </c>
      <c r="AC1529" s="259" t="str">
        <f ca="1">LEFT(Table_Merge1[[#This Row],[Column2]],4)</f>
        <v>1396</v>
      </c>
      <c r="AD1529" s="259" t="str">
        <f ca="1">RIGHT(LEFT(Table_Merge1[[#This Row],[Column2]],7),2)</f>
        <v>05</v>
      </c>
      <c r="AE1529" s="259" t="str">
        <f ca="1">RIGHT(Table_Merge1[[#This Row],[Column2]],2)</f>
        <v>18</v>
      </c>
      <c r="AH1529" s="260">
        <v>2017</v>
      </c>
      <c r="AI1529" t="s">
        <v>3445</v>
      </c>
      <c r="AJ1529" s="260">
        <v>11</v>
      </c>
      <c r="AK1529">
        <v>1288.3</v>
      </c>
      <c r="AL1529">
        <v>2101.5</v>
      </c>
      <c r="AM1529">
        <v>1314475</v>
      </c>
      <c r="AP1529" s="287" t="str">
        <f>IFERROR(IF(Table_Merge1[[#This Row],[LME Zinc stock]]*Table_Merge1[[#This Row],[Nima.مقدار]]=0,"",Table_Merge1[[#This Row],[LME Zinc stock]]*Table_Merge1[[#This Row],[Nima.مقدار]]),"")</f>
        <v/>
      </c>
      <c r="AQ1529" s="287" t="str">
        <f>IFERROR(IF(Table_Merge1[[#This Row],[LME Zinc 3-month]]*Table_Merge1[[#This Row],[Nima.مقدار]]=0,"",Table_Merge1[[#This Row],[LME Zinc 3-month]]*Table_Merge1[[#This Row],[Nima.مقدار]]),"")</f>
        <v/>
      </c>
      <c r="AR1529" s="288" t="str">
        <f>IFERROR(IF(Table_Merge1[[#This Row],[LME Zinc stock]]*Table_Merge1[[#This Row],[Azad.Sell]]=0,"",Table_Merge1[[#This Row],[LME Zinc stock]]*Table_Merge1[[#This Row],[Azad.Sell]]),"")</f>
        <v/>
      </c>
      <c r="AS1529" s="288" t="str">
        <f>IFERROR(IF(Table_Merge1[[#This Row],[LME Zinc 3-month]]*Table_Merge1[[#This Row],[Azad.Sell]]=0,"",Table_Merge1[[#This Row],[LME Zinc 3-month]]*Table_Merge1[[#This Row],[Azad.Sell]]),"")</f>
        <v/>
      </c>
      <c r="AT1529"/>
    </row>
    <row r="1530" spans="1:46" x14ac:dyDescent="0.25">
      <c r="A1530" s="258">
        <v>42925</v>
      </c>
      <c r="B15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1396.04.18</v>
      </c>
      <c r="C1530" s="195">
        <f t="shared" ca="1" si="59"/>
        <v>1396</v>
      </c>
      <c r="D15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30" s="195">
        <f>_xlfn.NUMBERVALUE(RIGHT(Table11[[#This Row],[تاریخ شمسی]],2))</f>
        <v>18</v>
      </c>
      <c r="F15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04-18</v>
      </c>
      <c r="G1530" s="195" t="s">
        <v>1681</v>
      </c>
      <c r="L1530" s="259">
        <v>42925</v>
      </c>
      <c r="M1530">
        <v>37696</v>
      </c>
      <c r="O1530" s="283">
        <f>IFERROR(DATE(Table7[[#This Row],[year]],MONTH(DATEVALUE(Table7[[#This Row],[month]]&amp;"1")),Table7[[#This Row],[day]]),"")</f>
        <v>42877</v>
      </c>
      <c r="P1530" s="257" t="s">
        <v>4955</v>
      </c>
      <c r="Q1530" s="257">
        <v>2017</v>
      </c>
      <c r="R1530" s="257" t="s">
        <v>3439</v>
      </c>
      <c r="S1530" s="257">
        <v>22</v>
      </c>
      <c r="T1530" s="257">
        <v>1255.25</v>
      </c>
      <c r="U1530" s="257">
        <v>1917.5</v>
      </c>
      <c r="V1530" s="257">
        <v>1475100</v>
      </c>
      <c r="X1530" s="260">
        <v>42957</v>
      </c>
      <c r="Y1530" t="s">
        <v>8226</v>
      </c>
      <c r="Z1530" s="260">
        <v>2</v>
      </c>
      <c r="AA1530">
        <v>1396</v>
      </c>
      <c r="AB1530" s="260" t="str">
        <f ca="1">IFERROR(IFERROR(VLOOKUP(Table_Merge1[[#This Row],[Column1]],Table11[#All],2,FALSE),LEFT(AB1531,8)&amp;IF(LEN((RIGHT(AB1531,2)+1))&lt;2,"0"&amp;(RIGHT(AB1531,2)+1),(RIGHT(AB1531,2)-1))),"")</f>
        <v>1396.05.19</v>
      </c>
      <c r="AC1530" s="259" t="str">
        <f ca="1">LEFT(Table_Merge1[[#This Row],[Column2]],4)</f>
        <v>1396</v>
      </c>
      <c r="AD1530" s="259" t="str">
        <f ca="1">RIGHT(LEFT(Table_Merge1[[#This Row],[Column2]],7),2)</f>
        <v>05</v>
      </c>
      <c r="AE1530" s="259" t="str">
        <f ca="1">RIGHT(Table_Merge1[[#This Row],[Column2]],2)</f>
        <v>19</v>
      </c>
      <c r="AF1530">
        <v>5</v>
      </c>
      <c r="AG1530">
        <v>19</v>
      </c>
      <c r="AH1530" s="260">
        <v>2017</v>
      </c>
      <c r="AI1530" t="s">
        <v>3445</v>
      </c>
      <c r="AJ1530" s="260">
        <v>10</v>
      </c>
      <c r="AK1530">
        <v>1278.9000000000001</v>
      </c>
      <c r="AL1530">
        <v>2076</v>
      </c>
      <c r="AM1530">
        <v>1314475</v>
      </c>
      <c r="AO1530">
        <v>38075</v>
      </c>
      <c r="AP1530" s="287">
        <f>IFERROR(IF(Table_Merge1[[#This Row],[LME Zinc stock]]*Table_Merge1[[#This Row],[Nima.مقدار]]=0,"",Table_Merge1[[#This Row],[LME Zinc stock]]*Table_Merge1[[#This Row],[Nima.مقدار]]),"")</f>
        <v>50048635625</v>
      </c>
      <c r="AQ1530" s="287">
        <f>IFERROR(IF(Table_Merge1[[#This Row],[LME Zinc 3-month]]*Table_Merge1[[#This Row],[Nima.مقدار]]=0,"",Table_Merge1[[#This Row],[LME Zinc 3-month]]*Table_Merge1[[#This Row],[Nima.مقدار]]),"")</f>
        <v>79043700</v>
      </c>
      <c r="AR1530" s="288" t="str">
        <f>IFERROR(IF(Table_Merge1[[#This Row],[LME Zinc stock]]*Table_Merge1[[#This Row],[Azad.Sell]]=0,"",Table_Merge1[[#This Row],[LME Zinc stock]]*Table_Merge1[[#This Row],[Azad.Sell]]),"")</f>
        <v/>
      </c>
      <c r="AS1530" s="288" t="str">
        <f>IFERROR(IF(Table_Merge1[[#This Row],[LME Zinc 3-month]]*Table_Merge1[[#This Row],[Azad.Sell]]=0,"",Table_Merge1[[#This Row],[LME Zinc 3-month]]*Table_Merge1[[#This Row],[Azad.Sell]]),"")</f>
        <v/>
      </c>
      <c r="AT1530"/>
    </row>
    <row r="1531" spans="1:46" x14ac:dyDescent="0.25">
      <c r="A1531" s="258">
        <v>42926</v>
      </c>
      <c r="B15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1396.04.19</v>
      </c>
      <c r="C1531" s="195">
        <f t="shared" ca="1" si="59"/>
        <v>1396</v>
      </c>
      <c r="D15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31" s="195">
        <f>_xlfn.NUMBERVALUE(RIGHT(Table11[[#This Row],[تاریخ شمسی]],2))</f>
        <v>19</v>
      </c>
      <c r="F15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04-19</v>
      </c>
      <c r="G1531" s="195" t="s">
        <v>1682</v>
      </c>
      <c r="L1531" s="259">
        <v>42926</v>
      </c>
      <c r="M1531">
        <v>37725</v>
      </c>
      <c r="O1531" s="284">
        <f>IFERROR(DATE(Table7[[#This Row],[year]],MONTH(DATEVALUE(Table7[[#This Row],[month]]&amp;"1")),Table7[[#This Row],[day]]),"")</f>
        <v>42874</v>
      </c>
      <c r="P1531" s="195" t="s">
        <v>4956</v>
      </c>
      <c r="Q1531" s="195">
        <v>2017</v>
      </c>
      <c r="R1531" s="195" t="s">
        <v>3439</v>
      </c>
      <c r="S1531" s="195">
        <v>19</v>
      </c>
      <c r="T1531" s="195">
        <v>1251.8499999999999</v>
      </c>
      <c r="U1531" s="195">
        <v>1914</v>
      </c>
      <c r="V1531" s="195">
        <v>1479725</v>
      </c>
      <c r="X1531" s="260">
        <v>42956</v>
      </c>
      <c r="Y1531" t="s">
        <v>8225</v>
      </c>
      <c r="Z1531" s="260">
        <v>2</v>
      </c>
      <c r="AA1531">
        <v>1396</v>
      </c>
      <c r="AB1531" s="260" t="str">
        <f ca="1">IFERROR(IFERROR(VLOOKUP(Table_Merge1[[#This Row],[Column1]],Table11[#All],2,FALSE),LEFT(AB1532,8)&amp;IF(LEN((RIGHT(AB1532,2)+1))&lt;2,"0"&amp;(RIGHT(AB1532,2)+1),(RIGHT(AB1532,2)-1))),"")</f>
        <v>1396.05.18</v>
      </c>
      <c r="AC1531" s="259" t="str">
        <f ca="1">LEFT(Table_Merge1[[#This Row],[Column2]],4)</f>
        <v>1396</v>
      </c>
      <c r="AD1531" s="259" t="str">
        <f ca="1">RIGHT(LEFT(Table_Merge1[[#This Row],[Column2]],7),2)</f>
        <v>05</v>
      </c>
      <c r="AE1531" s="259" t="str">
        <f ca="1">RIGHT(Table_Merge1[[#This Row],[Column2]],2)</f>
        <v>18</v>
      </c>
      <c r="AF1531">
        <v>5</v>
      </c>
      <c r="AG1531">
        <v>18</v>
      </c>
      <c r="AH1531" s="260">
        <v>2017</v>
      </c>
      <c r="AI1531" t="s">
        <v>3445</v>
      </c>
      <c r="AJ1531" s="260">
        <v>9</v>
      </c>
      <c r="AK1531">
        <v>1267.95</v>
      </c>
      <c r="AL1531">
        <v>2084.5</v>
      </c>
      <c r="AM1531">
        <v>1308725</v>
      </c>
      <c r="AO1531">
        <v>37977</v>
      </c>
      <c r="AP1531" s="287">
        <f>IFERROR(IF(Table_Merge1[[#This Row],[LME Zinc stock]]*Table_Merge1[[#This Row],[Nima.مقدار]]=0,"",Table_Merge1[[#This Row],[LME Zinc stock]]*Table_Merge1[[#This Row],[Nima.مقدار]]),"")</f>
        <v>49701449325</v>
      </c>
      <c r="AQ1531" s="287">
        <f>IFERROR(IF(Table_Merge1[[#This Row],[LME Zinc 3-month]]*Table_Merge1[[#This Row],[Nima.مقدار]]=0,"",Table_Merge1[[#This Row],[LME Zinc 3-month]]*Table_Merge1[[#This Row],[Nima.مقدار]]),"")</f>
        <v>79163056.5</v>
      </c>
      <c r="AR1531" s="288" t="str">
        <f>IFERROR(IF(Table_Merge1[[#This Row],[LME Zinc stock]]*Table_Merge1[[#This Row],[Azad.Sell]]=0,"",Table_Merge1[[#This Row],[LME Zinc stock]]*Table_Merge1[[#This Row],[Azad.Sell]]),"")</f>
        <v/>
      </c>
      <c r="AS1531" s="288" t="str">
        <f>IFERROR(IF(Table_Merge1[[#This Row],[LME Zinc 3-month]]*Table_Merge1[[#This Row],[Azad.Sell]]=0,"",Table_Merge1[[#This Row],[LME Zinc 3-month]]*Table_Merge1[[#This Row],[Azad.Sell]]),"")</f>
        <v/>
      </c>
      <c r="AT1531"/>
    </row>
    <row r="1532" spans="1:46" x14ac:dyDescent="0.25">
      <c r="A1532" s="258">
        <v>42927</v>
      </c>
      <c r="B15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1396.04.20</v>
      </c>
      <c r="C1532" s="195">
        <f t="shared" ca="1" si="59"/>
        <v>1396</v>
      </c>
      <c r="D15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32" s="195">
        <f>_xlfn.NUMBERVALUE(RIGHT(Table11[[#This Row],[تاریخ شمسی]],2))</f>
        <v>20</v>
      </c>
      <c r="F15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04-20</v>
      </c>
      <c r="G1532" s="195" t="s">
        <v>1683</v>
      </c>
      <c r="L1532" s="259">
        <v>42927</v>
      </c>
      <c r="M1532">
        <v>37779</v>
      </c>
      <c r="O1532" s="283">
        <f>IFERROR(DATE(Table7[[#This Row],[year]],MONTH(DATEVALUE(Table7[[#This Row],[month]]&amp;"1")),Table7[[#This Row],[day]]),"")</f>
        <v>42873</v>
      </c>
      <c r="P1532" s="257" t="s">
        <v>4957</v>
      </c>
      <c r="Q1532" s="257">
        <v>2017</v>
      </c>
      <c r="R1532" s="257" t="s">
        <v>3439</v>
      </c>
      <c r="S1532" s="257">
        <v>18</v>
      </c>
      <c r="T1532" s="257">
        <v>1261.3499999999999</v>
      </c>
      <c r="U1532" s="257">
        <v>1930.5</v>
      </c>
      <c r="V1532" s="257">
        <v>1467375</v>
      </c>
      <c r="X1532" s="260">
        <v>42955</v>
      </c>
      <c r="Y1532" t="s">
        <v>8224</v>
      </c>
      <c r="Z1532" s="260">
        <v>2</v>
      </c>
      <c r="AA1532">
        <v>1396</v>
      </c>
      <c r="AB1532" s="260" t="str">
        <f ca="1">IFERROR(IFERROR(VLOOKUP(Table_Merge1[[#This Row],[Column1]],Table11[#All],2,FALSE),LEFT(AB1533,8)&amp;IF(LEN((RIGHT(AB1533,2)+1))&lt;2,"0"&amp;(RIGHT(AB1533,2)+1),(RIGHT(AB1533,2)-1))),"")</f>
        <v>1396.05.17</v>
      </c>
      <c r="AC1532" s="259" t="str">
        <f ca="1">LEFT(Table_Merge1[[#This Row],[Column2]],4)</f>
        <v>1396</v>
      </c>
      <c r="AD1532" s="259" t="str">
        <f ca="1">RIGHT(LEFT(Table_Merge1[[#This Row],[Column2]],7),2)</f>
        <v>05</v>
      </c>
      <c r="AE1532" s="259" t="str">
        <f ca="1">RIGHT(Table_Merge1[[#This Row],[Column2]],2)</f>
        <v>17</v>
      </c>
      <c r="AF1532">
        <v>5</v>
      </c>
      <c r="AG1532">
        <v>17</v>
      </c>
      <c r="AH1532" s="260">
        <v>2017</v>
      </c>
      <c r="AI1532" t="s">
        <v>3445</v>
      </c>
      <c r="AJ1532" s="260">
        <v>8</v>
      </c>
      <c r="AK1532">
        <v>1261.45</v>
      </c>
      <c r="AL1532">
        <v>2082</v>
      </c>
      <c r="AM1532">
        <v>1298225</v>
      </c>
      <c r="AO1532">
        <v>37965</v>
      </c>
      <c r="AP1532" s="287">
        <f>IFERROR(IF(Table_Merge1[[#This Row],[LME Zinc stock]]*Table_Merge1[[#This Row],[Nima.مقدار]]=0,"",Table_Merge1[[#This Row],[LME Zinc stock]]*Table_Merge1[[#This Row],[Nima.مقدار]]),"")</f>
        <v>49287112125</v>
      </c>
      <c r="AQ1532" s="287">
        <f>IFERROR(IF(Table_Merge1[[#This Row],[LME Zinc 3-month]]*Table_Merge1[[#This Row],[Nima.مقدار]]=0,"",Table_Merge1[[#This Row],[LME Zinc 3-month]]*Table_Merge1[[#This Row],[Nima.مقدار]]),"")</f>
        <v>79043130</v>
      </c>
      <c r="AR1532" s="288" t="str">
        <f>IFERROR(IF(Table_Merge1[[#This Row],[LME Zinc stock]]*Table_Merge1[[#This Row],[Azad.Sell]]=0,"",Table_Merge1[[#This Row],[LME Zinc stock]]*Table_Merge1[[#This Row],[Azad.Sell]]),"")</f>
        <v/>
      </c>
      <c r="AS1532" s="288" t="str">
        <f>IFERROR(IF(Table_Merge1[[#This Row],[LME Zinc 3-month]]*Table_Merge1[[#This Row],[Azad.Sell]]=0,"",Table_Merge1[[#This Row],[LME Zinc 3-month]]*Table_Merge1[[#This Row],[Azad.Sell]]),"")</f>
        <v/>
      </c>
      <c r="AT1532"/>
    </row>
    <row r="1533" spans="1:46" x14ac:dyDescent="0.25">
      <c r="A1533" s="258">
        <v>42928</v>
      </c>
      <c r="B15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1396.04.21</v>
      </c>
      <c r="C1533" s="195">
        <f t="shared" ca="1" si="59"/>
        <v>1396</v>
      </c>
      <c r="D15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33" s="195">
        <f>_xlfn.NUMBERVALUE(RIGHT(Table11[[#This Row],[تاریخ شمسی]],2))</f>
        <v>21</v>
      </c>
      <c r="F15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04-21</v>
      </c>
      <c r="G1533" s="195" t="s">
        <v>1684</v>
      </c>
      <c r="L1533" s="259">
        <v>42928</v>
      </c>
      <c r="M1533">
        <v>37707</v>
      </c>
      <c r="O1533" s="284">
        <f>IFERROR(DATE(Table7[[#This Row],[year]],MONTH(DATEVALUE(Table7[[#This Row],[month]]&amp;"1")),Table7[[#This Row],[day]]),"")</f>
        <v>42872</v>
      </c>
      <c r="P1533" s="195" t="s">
        <v>4958</v>
      </c>
      <c r="Q1533" s="195">
        <v>2017</v>
      </c>
      <c r="R1533" s="195" t="s">
        <v>3439</v>
      </c>
      <c r="S1533" s="195">
        <v>17</v>
      </c>
      <c r="T1533" s="195">
        <v>1244.5999999999999</v>
      </c>
      <c r="U1533" s="195" t="s">
        <v>3621</v>
      </c>
      <c r="V1533" s="195" t="s">
        <v>3621</v>
      </c>
      <c r="X1533" s="260">
        <v>42954</v>
      </c>
      <c r="Y1533" t="s">
        <v>8223</v>
      </c>
      <c r="Z1533" s="260">
        <v>2</v>
      </c>
      <c r="AA1533">
        <v>1396</v>
      </c>
      <c r="AB1533" s="260" t="str">
        <f ca="1">IFERROR(IFERROR(VLOOKUP(Table_Merge1[[#This Row],[Column1]],Table11[#All],2,FALSE),LEFT(AB1534,8)&amp;IF(LEN((RIGHT(AB1534,2)+1))&lt;2,"0"&amp;(RIGHT(AB1534,2)+1),(RIGHT(AB1534,2)-1))),"")</f>
        <v>1396.05.16</v>
      </c>
      <c r="AC1533" s="259" t="str">
        <f ca="1">LEFT(Table_Merge1[[#This Row],[Column2]],4)</f>
        <v>1396</v>
      </c>
      <c r="AD1533" s="259" t="str">
        <f ca="1">RIGHT(LEFT(Table_Merge1[[#This Row],[Column2]],7),2)</f>
        <v>05</v>
      </c>
      <c r="AE1533" s="259" t="str">
        <f ca="1">RIGHT(Table_Merge1[[#This Row],[Column2]],2)</f>
        <v>16</v>
      </c>
      <c r="AF1533">
        <v>5</v>
      </c>
      <c r="AG1533">
        <v>16</v>
      </c>
      <c r="AH1533" s="260">
        <v>2017</v>
      </c>
      <c r="AI1533" t="s">
        <v>3445</v>
      </c>
      <c r="AJ1533" s="260">
        <v>7</v>
      </c>
      <c r="AK1533">
        <v>1257.55</v>
      </c>
      <c r="AL1533">
        <v>2089</v>
      </c>
      <c r="AM1533">
        <v>1287075</v>
      </c>
      <c r="AO1533">
        <v>38003</v>
      </c>
      <c r="AP1533" s="287">
        <f>IFERROR(IF(Table_Merge1[[#This Row],[LME Zinc stock]]*Table_Merge1[[#This Row],[Nima.مقدار]]=0,"",Table_Merge1[[#This Row],[LME Zinc stock]]*Table_Merge1[[#This Row],[Nima.مقدار]]),"")</f>
        <v>48912711225</v>
      </c>
      <c r="AQ1533" s="287">
        <f>IFERROR(IF(Table_Merge1[[#This Row],[LME Zinc 3-month]]*Table_Merge1[[#This Row],[Nima.مقدار]]=0,"",Table_Merge1[[#This Row],[LME Zinc 3-month]]*Table_Merge1[[#This Row],[Nima.مقدار]]),"")</f>
        <v>79388267</v>
      </c>
      <c r="AR1533" s="288" t="str">
        <f>IFERROR(IF(Table_Merge1[[#This Row],[LME Zinc stock]]*Table_Merge1[[#This Row],[Azad.Sell]]=0,"",Table_Merge1[[#This Row],[LME Zinc stock]]*Table_Merge1[[#This Row],[Azad.Sell]]),"")</f>
        <v/>
      </c>
      <c r="AS1533" s="288" t="str">
        <f>IFERROR(IF(Table_Merge1[[#This Row],[LME Zinc 3-month]]*Table_Merge1[[#This Row],[Azad.Sell]]=0,"",Table_Merge1[[#This Row],[LME Zinc 3-month]]*Table_Merge1[[#This Row],[Azad.Sell]]),"")</f>
        <v/>
      </c>
      <c r="AT1533"/>
    </row>
    <row r="1534" spans="1:46" x14ac:dyDescent="0.25">
      <c r="A1534" s="258">
        <v>42929</v>
      </c>
      <c r="B15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1396.04.22</v>
      </c>
      <c r="C1534" s="195">
        <f t="shared" ca="1" si="59"/>
        <v>1396</v>
      </c>
      <c r="D15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34" s="195">
        <f>_xlfn.NUMBERVALUE(RIGHT(Table11[[#This Row],[تاریخ شمسی]],2))</f>
        <v>22</v>
      </c>
      <c r="F15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04-22</v>
      </c>
      <c r="G1534" s="195" t="s">
        <v>1685</v>
      </c>
      <c r="L1534" s="259">
        <v>42929</v>
      </c>
      <c r="M1534">
        <v>37675</v>
      </c>
      <c r="O1534" s="283">
        <f>IFERROR(DATE(Table7[[#This Row],[year]],MONTH(DATEVALUE(Table7[[#This Row],[month]]&amp;"1")),Table7[[#This Row],[day]]),"")</f>
        <v>42871</v>
      </c>
      <c r="P1534" s="257" t="s">
        <v>4959</v>
      </c>
      <c r="Q1534" s="257">
        <v>2017</v>
      </c>
      <c r="R1534" s="257" t="s">
        <v>3439</v>
      </c>
      <c r="S1534" s="257">
        <v>16</v>
      </c>
      <c r="T1534" s="257">
        <v>1234.05</v>
      </c>
      <c r="U1534" s="257">
        <v>1919</v>
      </c>
      <c r="V1534" s="257">
        <v>1473925</v>
      </c>
      <c r="X1534" s="260">
        <v>42951</v>
      </c>
      <c r="Z1534" s="260">
        <v>2</v>
      </c>
      <c r="AB1534" s="260" t="str">
        <f ca="1">IFERROR(IFERROR(VLOOKUP(Table_Merge1[[#This Row],[Column1]],Table11[#All],2,FALSE),LEFT(AB1535,8)&amp;IF(LEN((RIGHT(AB1535,2)+1))&lt;2,"0"&amp;(RIGHT(AB1535,2)+1),(RIGHT(AB1535,2)-1))),"")</f>
        <v>1396.05.11</v>
      </c>
      <c r="AC1534" s="259" t="str">
        <f ca="1">LEFT(Table_Merge1[[#This Row],[Column2]],4)</f>
        <v>1396</v>
      </c>
      <c r="AD1534" s="259" t="str">
        <f ca="1">RIGHT(LEFT(Table_Merge1[[#This Row],[Column2]],7),2)</f>
        <v>05</v>
      </c>
      <c r="AE1534" s="259" t="str">
        <f ca="1">RIGHT(Table_Merge1[[#This Row],[Column2]],2)</f>
        <v>11</v>
      </c>
      <c r="AH1534" s="260">
        <v>2017</v>
      </c>
      <c r="AI1534" t="s">
        <v>3445</v>
      </c>
      <c r="AJ1534" s="260">
        <v>4</v>
      </c>
      <c r="AK1534">
        <v>1269.3</v>
      </c>
      <c r="AL1534">
        <v>2086</v>
      </c>
      <c r="AM1534">
        <v>1283525</v>
      </c>
      <c r="AP1534" s="287" t="str">
        <f>IFERROR(IF(Table_Merge1[[#This Row],[LME Zinc stock]]*Table_Merge1[[#This Row],[Nima.مقدار]]=0,"",Table_Merge1[[#This Row],[LME Zinc stock]]*Table_Merge1[[#This Row],[Nima.مقدار]]),"")</f>
        <v/>
      </c>
      <c r="AQ1534" s="287" t="str">
        <f>IFERROR(IF(Table_Merge1[[#This Row],[LME Zinc 3-month]]*Table_Merge1[[#This Row],[Nima.مقدار]]=0,"",Table_Merge1[[#This Row],[LME Zinc 3-month]]*Table_Merge1[[#This Row],[Nima.مقدار]]),"")</f>
        <v/>
      </c>
      <c r="AR1534" s="288" t="str">
        <f>IFERROR(IF(Table_Merge1[[#This Row],[LME Zinc stock]]*Table_Merge1[[#This Row],[Azad.Sell]]=0,"",Table_Merge1[[#This Row],[LME Zinc stock]]*Table_Merge1[[#This Row],[Azad.Sell]]),"")</f>
        <v/>
      </c>
      <c r="AS1534" s="288" t="str">
        <f>IFERROR(IF(Table_Merge1[[#This Row],[LME Zinc 3-month]]*Table_Merge1[[#This Row],[Azad.Sell]]=0,"",Table_Merge1[[#This Row],[LME Zinc 3-month]]*Table_Merge1[[#This Row],[Azad.Sell]]),"")</f>
        <v/>
      </c>
      <c r="AT1534"/>
    </row>
    <row r="1535" spans="1:46" x14ac:dyDescent="0.25">
      <c r="A1535" s="258">
        <v>42931</v>
      </c>
      <c r="B15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1396.04.24</v>
      </c>
      <c r="C1535" s="195">
        <f t="shared" ca="1" si="59"/>
        <v>1396</v>
      </c>
      <c r="D15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35" s="195">
        <f>_xlfn.NUMBERVALUE(RIGHT(Table11[[#This Row],[تاریخ شمسی]],2))</f>
        <v>24</v>
      </c>
      <c r="F15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04-24</v>
      </c>
      <c r="G1535" s="195" t="s">
        <v>1686</v>
      </c>
      <c r="L1535" s="259">
        <v>42931</v>
      </c>
      <c r="M1535">
        <v>37716</v>
      </c>
      <c r="O1535" s="284">
        <f>IFERROR(DATE(Table7[[#This Row],[year]],MONTH(DATEVALUE(Table7[[#This Row],[month]]&amp;"1")),Table7[[#This Row],[day]]),"")</f>
        <v>42870</v>
      </c>
      <c r="P1535" s="195" t="s">
        <v>4960</v>
      </c>
      <c r="Q1535" s="195">
        <v>2017</v>
      </c>
      <c r="R1535" s="195" t="s">
        <v>3439</v>
      </c>
      <c r="S1535" s="195">
        <v>15</v>
      </c>
      <c r="T1535" s="195">
        <v>1231.5</v>
      </c>
      <c r="U1535" s="195">
        <v>1943.5</v>
      </c>
      <c r="V1535" s="195">
        <v>1487700</v>
      </c>
      <c r="X1535" s="260">
        <v>42950</v>
      </c>
      <c r="Y1535" t="s">
        <v>8222</v>
      </c>
      <c r="Z1535" s="260">
        <v>2</v>
      </c>
      <c r="AA1535">
        <v>1396</v>
      </c>
      <c r="AB1535" s="260" t="str">
        <f ca="1">IFERROR(IFERROR(VLOOKUP(Table_Merge1[[#This Row],[Column1]],Table11[#All],2,FALSE),LEFT(AB1536,8)&amp;IF(LEN((RIGHT(AB1536,2)+1))&lt;2,"0"&amp;(RIGHT(AB1536,2)+1),(RIGHT(AB1536,2)-1))),"")</f>
        <v>1396.05.12</v>
      </c>
      <c r="AC1535" s="259" t="str">
        <f ca="1">LEFT(Table_Merge1[[#This Row],[Column2]],4)</f>
        <v>1396</v>
      </c>
      <c r="AD1535" s="259" t="str">
        <f ca="1">RIGHT(LEFT(Table_Merge1[[#This Row],[Column2]],7),2)</f>
        <v>05</v>
      </c>
      <c r="AE1535" s="259" t="str">
        <f ca="1">RIGHT(Table_Merge1[[#This Row],[Column2]],2)</f>
        <v>12</v>
      </c>
      <c r="AF1535">
        <v>5</v>
      </c>
      <c r="AG1535">
        <v>12</v>
      </c>
      <c r="AH1535" s="260">
        <v>2017</v>
      </c>
      <c r="AI1535" t="s">
        <v>3445</v>
      </c>
      <c r="AJ1535" s="260">
        <v>3</v>
      </c>
      <c r="AK1535">
        <v>1261.8</v>
      </c>
      <c r="AL1535">
        <v>2070</v>
      </c>
      <c r="AM1535">
        <v>1286350</v>
      </c>
      <c r="AO1535">
        <v>37948</v>
      </c>
      <c r="AP1535" s="287">
        <f>IFERROR(IF(Table_Merge1[[#This Row],[LME Zinc stock]]*Table_Merge1[[#This Row],[Nima.مقدار]]=0,"",Table_Merge1[[#This Row],[LME Zinc stock]]*Table_Merge1[[#This Row],[Nima.مقدار]]),"")</f>
        <v>48814409800</v>
      </c>
      <c r="AQ1535" s="287">
        <f>IFERROR(IF(Table_Merge1[[#This Row],[LME Zinc 3-month]]*Table_Merge1[[#This Row],[Nima.مقدار]]=0,"",Table_Merge1[[#This Row],[LME Zinc 3-month]]*Table_Merge1[[#This Row],[Nima.مقدار]]),"")</f>
        <v>78552360</v>
      </c>
      <c r="AR1535" s="288" t="str">
        <f>IFERROR(IF(Table_Merge1[[#This Row],[LME Zinc stock]]*Table_Merge1[[#This Row],[Azad.Sell]]=0,"",Table_Merge1[[#This Row],[LME Zinc stock]]*Table_Merge1[[#This Row],[Azad.Sell]]),"")</f>
        <v/>
      </c>
      <c r="AS1535" s="288" t="str">
        <f>IFERROR(IF(Table_Merge1[[#This Row],[LME Zinc 3-month]]*Table_Merge1[[#This Row],[Azad.Sell]]=0,"",Table_Merge1[[#This Row],[LME Zinc 3-month]]*Table_Merge1[[#This Row],[Azad.Sell]]),"")</f>
        <v/>
      </c>
      <c r="AT1535"/>
    </row>
    <row r="1536" spans="1:46" x14ac:dyDescent="0.25">
      <c r="A1536" s="258">
        <v>42932</v>
      </c>
      <c r="B15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1396.04.25</v>
      </c>
      <c r="C1536" s="195">
        <f t="shared" ca="1" si="59"/>
        <v>1396</v>
      </c>
      <c r="D15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36" s="195">
        <f>_xlfn.NUMBERVALUE(RIGHT(Table11[[#This Row],[تاریخ شمسی]],2))</f>
        <v>25</v>
      </c>
      <c r="F15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04-25</v>
      </c>
      <c r="G1536" s="195" t="s">
        <v>1687</v>
      </c>
      <c r="L1536" s="259">
        <v>42932</v>
      </c>
      <c r="M1536">
        <v>37671</v>
      </c>
      <c r="O1536" s="283">
        <f>IFERROR(DATE(Table7[[#This Row],[year]],MONTH(DATEVALUE(Table7[[#This Row],[month]]&amp;"1")),Table7[[#This Row],[day]]),"")</f>
        <v>42867</v>
      </c>
      <c r="P1536" s="257" t="s">
        <v>4961</v>
      </c>
      <c r="Q1536" s="257">
        <v>2017</v>
      </c>
      <c r="R1536" s="257" t="s">
        <v>3439</v>
      </c>
      <c r="S1536" s="257">
        <v>12</v>
      </c>
      <c r="T1536" s="257">
        <v>1227.9000000000001</v>
      </c>
      <c r="U1536" s="257">
        <v>1953.5</v>
      </c>
      <c r="V1536" s="257">
        <v>1496450</v>
      </c>
      <c r="X1536" s="260">
        <v>42949</v>
      </c>
      <c r="Y1536" t="s">
        <v>8221</v>
      </c>
      <c r="Z1536" s="260">
        <v>2</v>
      </c>
      <c r="AA1536">
        <v>1396</v>
      </c>
      <c r="AB1536" s="260" t="str">
        <f ca="1">IFERROR(IFERROR(VLOOKUP(Table_Merge1[[#This Row],[Column1]],Table11[#All],2,FALSE),LEFT(AB1537,8)&amp;IF(LEN((RIGHT(AB1537,2)+1))&lt;2,"0"&amp;(RIGHT(AB1537,2)+1),(RIGHT(AB1537,2)-1))),"")</f>
        <v>1396.05.11</v>
      </c>
      <c r="AC1536" s="259" t="str">
        <f ca="1">LEFT(Table_Merge1[[#This Row],[Column2]],4)</f>
        <v>1396</v>
      </c>
      <c r="AD1536" s="259" t="str">
        <f ca="1">RIGHT(LEFT(Table_Merge1[[#This Row],[Column2]],7),2)</f>
        <v>05</v>
      </c>
      <c r="AE1536" s="259" t="str">
        <f ca="1">RIGHT(Table_Merge1[[#This Row],[Column2]],2)</f>
        <v>11</v>
      </c>
      <c r="AF1536">
        <v>5</v>
      </c>
      <c r="AG1536">
        <v>11</v>
      </c>
      <c r="AH1536" s="260">
        <v>2017</v>
      </c>
      <c r="AI1536" t="s">
        <v>3445</v>
      </c>
      <c r="AJ1536" s="260">
        <v>2</v>
      </c>
      <c r="AK1536">
        <v>1266.6500000000001</v>
      </c>
      <c r="AL1536">
        <v>2051</v>
      </c>
      <c r="AM1536">
        <v>1288925</v>
      </c>
      <c r="AO1536">
        <v>38051</v>
      </c>
      <c r="AP1536" s="287">
        <f>IFERROR(IF(Table_Merge1[[#This Row],[LME Zinc stock]]*Table_Merge1[[#This Row],[Nima.مقدار]]=0,"",Table_Merge1[[#This Row],[LME Zinc stock]]*Table_Merge1[[#This Row],[Nima.مقدار]]),"")</f>
        <v>49044885175</v>
      </c>
      <c r="AQ1536" s="287">
        <f>IFERROR(IF(Table_Merge1[[#This Row],[LME Zinc 3-month]]*Table_Merge1[[#This Row],[Nima.مقدار]]=0,"",Table_Merge1[[#This Row],[LME Zinc 3-month]]*Table_Merge1[[#This Row],[Nima.مقدار]]),"")</f>
        <v>78042601</v>
      </c>
      <c r="AR1536" s="288" t="str">
        <f>IFERROR(IF(Table_Merge1[[#This Row],[LME Zinc stock]]*Table_Merge1[[#This Row],[Azad.Sell]]=0,"",Table_Merge1[[#This Row],[LME Zinc stock]]*Table_Merge1[[#This Row],[Azad.Sell]]),"")</f>
        <v/>
      </c>
      <c r="AS1536" s="288" t="str">
        <f>IFERROR(IF(Table_Merge1[[#This Row],[LME Zinc 3-month]]*Table_Merge1[[#This Row],[Azad.Sell]]=0,"",Table_Merge1[[#This Row],[LME Zinc 3-month]]*Table_Merge1[[#This Row],[Azad.Sell]]),"")</f>
        <v/>
      </c>
      <c r="AT1536"/>
    </row>
    <row r="1537" spans="1:46" x14ac:dyDescent="0.25">
      <c r="A1537" s="258">
        <v>42933</v>
      </c>
      <c r="B15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1396.04.26</v>
      </c>
      <c r="C1537" s="195">
        <f t="shared" ca="1" si="59"/>
        <v>1396</v>
      </c>
      <c r="D15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37" s="195">
        <f>_xlfn.NUMBERVALUE(RIGHT(Table11[[#This Row],[تاریخ شمسی]],2))</f>
        <v>26</v>
      </c>
      <c r="F15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04-26</v>
      </c>
      <c r="G1537" s="195" t="s">
        <v>1688</v>
      </c>
      <c r="L1537" s="259">
        <v>42933</v>
      </c>
      <c r="M1537">
        <v>37647</v>
      </c>
      <c r="O1537" s="284">
        <f>IFERROR(DATE(Table7[[#This Row],[year]],MONTH(DATEVALUE(Table7[[#This Row],[month]]&amp;"1")),Table7[[#This Row],[day]]),"")</f>
        <v>42866</v>
      </c>
      <c r="P1537" s="195" t="s">
        <v>4962</v>
      </c>
      <c r="Q1537" s="195">
        <v>2017</v>
      </c>
      <c r="R1537" s="195" t="s">
        <v>3439</v>
      </c>
      <c r="S1537" s="195">
        <v>11</v>
      </c>
      <c r="T1537" s="195">
        <v>1221</v>
      </c>
      <c r="U1537" s="195">
        <v>1956</v>
      </c>
      <c r="V1537" s="195">
        <v>0</v>
      </c>
      <c r="X1537" s="260">
        <v>42948</v>
      </c>
      <c r="Y1537" t="s">
        <v>8220</v>
      </c>
      <c r="Z1537" s="260">
        <v>2</v>
      </c>
      <c r="AA1537">
        <v>1396</v>
      </c>
      <c r="AB1537" s="260" t="str">
        <f ca="1">IFERROR(IFERROR(VLOOKUP(Table_Merge1[[#This Row],[Column1]],Table11[#All],2,FALSE),LEFT(AB1538,8)&amp;IF(LEN((RIGHT(AB1538,2)+1))&lt;2,"0"&amp;(RIGHT(AB1538,2)+1),(RIGHT(AB1538,2)-1))),"")</f>
        <v>1396.05.10</v>
      </c>
      <c r="AC1537" s="259" t="str">
        <f ca="1">LEFT(Table_Merge1[[#This Row],[Column2]],4)</f>
        <v>1396</v>
      </c>
      <c r="AD1537" s="259" t="str">
        <f ca="1">RIGHT(LEFT(Table_Merge1[[#This Row],[Column2]],7),2)</f>
        <v>05</v>
      </c>
      <c r="AE1537" s="259" t="str">
        <f ca="1">RIGHT(Table_Merge1[[#This Row],[Column2]],2)</f>
        <v>10</v>
      </c>
      <c r="AF1537">
        <v>5</v>
      </c>
      <c r="AG1537">
        <v>10</v>
      </c>
      <c r="AH1537" s="260">
        <v>2017</v>
      </c>
      <c r="AI1537" t="s">
        <v>3445</v>
      </c>
      <c r="AJ1537" s="260">
        <v>1</v>
      </c>
      <c r="AK1537">
        <v>1267.05</v>
      </c>
      <c r="AL1537">
        <v>2031.5</v>
      </c>
      <c r="AM1537">
        <v>1291250</v>
      </c>
      <c r="AO1537">
        <v>38073</v>
      </c>
      <c r="AP1537" s="287">
        <f>IFERROR(IF(Table_Merge1[[#This Row],[LME Zinc stock]]*Table_Merge1[[#This Row],[Nima.مقدار]]=0,"",Table_Merge1[[#This Row],[LME Zinc stock]]*Table_Merge1[[#This Row],[Nima.مقدار]]),"")</f>
        <v>49161761250</v>
      </c>
      <c r="AQ1537" s="287">
        <f>IFERROR(IF(Table_Merge1[[#This Row],[LME Zinc 3-month]]*Table_Merge1[[#This Row],[Nima.مقدار]]=0,"",Table_Merge1[[#This Row],[LME Zinc 3-month]]*Table_Merge1[[#This Row],[Nima.مقدار]]),"")</f>
        <v>77345299.5</v>
      </c>
      <c r="AR1537" s="288" t="str">
        <f>IFERROR(IF(Table_Merge1[[#This Row],[LME Zinc stock]]*Table_Merge1[[#This Row],[Azad.Sell]]=0,"",Table_Merge1[[#This Row],[LME Zinc stock]]*Table_Merge1[[#This Row],[Azad.Sell]]),"")</f>
        <v/>
      </c>
      <c r="AS1537" s="288" t="str">
        <f>IFERROR(IF(Table_Merge1[[#This Row],[LME Zinc 3-month]]*Table_Merge1[[#This Row],[Azad.Sell]]=0,"",Table_Merge1[[#This Row],[LME Zinc 3-month]]*Table_Merge1[[#This Row],[Azad.Sell]]),"")</f>
        <v/>
      </c>
      <c r="AT1537"/>
    </row>
    <row r="1538" spans="1:46" x14ac:dyDescent="0.25">
      <c r="A1538" s="258">
        <v>42934</v>
      </c>
      <c r="B15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1396.04.27</v>
      </c>
      <c r="C1538" s="195">
        <f t="shared" ref="C1538:C1601" ca="1" si="60">_xlfn.NUMBERVALUE(LEFT(G1538, LEN(G1538) - MAX(IF(ISNUMBER(MID(G1538, ROW(INDIRECT("1:"&amp;LEN(G1538))), 1) *1)=FALSE, ROW(INDIRECT("6:"&amp;LEN(G1538))), 6))))</f>
        <v>1396</v>
      </c>
      <c r="D15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38" s="195">
        <f>_xlfn.NUMBERVALUE(RIGHT(Table11[[#This Row],[تاریخ شمسی]],2))</f>
        <v>27</v>
      </c>
      <c r="F15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04-27</v>
      </c>
      <c r="G1538" s="195" t="s">
        <v>1689</v>
      </c>
      <c r="L1538" s="259">
        <v>42934</v>
      </c>
      <c r="M1538">
        <v>37657</v>
      </c>
      <c r="O1538" s="283">
        <f>IFERROR(DATE(Table7[[#This Row],[year]],MONTH(DATEVALUE(Table7[[#This Row],[month]]&amp;"1")),Table7[[#This Row],[day]]),"")</f>
        <v>42865</v>
      </c>
      <c r="P1538" s="257" t="s">
        <v>4963</v>
      </c>
      <c r="Q1538" s="257">
        <v>2017</v>
      </c>
      <c r="R1538" s="257" t="s">
        <v>3439</v>
      </c>
      <c r="S1538" s="257">
        <v>10</v>
      </c>
      <c r="T1538" s="257">
        <v>1222.95</v>
      </c>
      <c r="U1538" s="257">
        <v>1944</v>
      </c>
      <c r="V1538" s="257">
        <v>1480025</v>
      </c>
      <c r="X1538" s="260">
        <v>42947</v>
      </c>
      <c r="Y1538" t="s">
        <v>8219</v>
      </c>
      <c r="Z1538" s="260">
        <v>2</v>
      </c>
      <c r="AA1538">
        <v>1396</v>
      </c>
      <c r="AB1538" s="260" t="str">
        <f ca="1">IFERROR(IFERROR(VLOOKUP(Table_Merge1[[#This Row],[Column1]],Table11[#All],2,FALSE),LEFT(AB1539,8)&amp;IF(LEN((RIGHT(AB1539,2)+1))&lt;2,"0"&amp;(RIGHT(AB1539,2)+1),(RIGHT(AB1539,2)-1))),"")</f>
        <v>1396.05.09</v>
      </c>
      <c r="AC1538" s="259" t="str">
        <f ca="1">LEFT(Table_Merge1[[#This Row],[Column2]],4)</f>
        <v>1396</v>
      </c>
      <c r="AD1538" s="259" t="str">
        <f ca="1">RIGHT(LEFT(Table_Merge1[[#This Row],[Column2]],7),2)</f>
        <v>05</v>
      </c>
      <c r="AE1538" s="259" t="str">
        <f ca="1">RIGHT(Table_Merge1[[#This Row],[Column2]],2)</f>
        <v>09</v>
      </c>
      <c r="AF1538">
        <v>5</v>
      </c>
      <c r="AG1538">
        <v>9</v>
      </c>
      <c r="AH1538" s="260">
        <v>2017</v>
      </c>
      <c r="AI1538" t="s">
        <v>3443</v>
      </c>
      <c r="AJ1538" s="260">
        <v>31</v>
      </c>
      <c r="AK1538">
        <v>1266.3499999999999</v>
      </c>
      <c r="AL1538">
        <v>2030.5</v>
      </c>
      <c r="AM1538">
        <v>1294075</v>
      </c>
      <c r="AO1538">
        <v>37999</v>
      </c>
      <c r="AP1538" s="287">
        <f>IFERROR(IF(Table_Merge1[[#This Row],[LME Zinc stock]]*Table_Merge1[[#This Row],[Nima.مقدار]]=0,"",Table_Merge1[[#This Row],[LME Zinc stock]]*Table_Merge1[[#This Row],[Nima.مقدار]]),"")</f>
        <v>49173555925</v>
      </c>
      <c r="AQ1538" s="287">
        <f>IFERROR(IF(Table_Merge1[[#This Row],[LME Zinc 3-month]]*Table_Merge1[[#This Row],[Nima.مقدار]]=0,"",Table_Merge1[[#This Row],[LME Zinc 3-month]]*Table_Merge1[[#This Row],[Nima.مقدار]]),"")</f>
        <v>77156969.5</v>
      </c>
      <c r="AR1538" s="288" t="str">
        <f>IFERROR(IF(Table_Merge1[[#This Row],[LME Zinc stock]]*Table_Merge1[[#This Row],[Azad.Sell]]=0,"",Table_Merge1[[#This Row],[LME Zinc stock]]*Table_Merge1[[#This Row],[Azad.Sell]]),"")</f>
        <v/>
      </c>
      <c r="AS1538" s="288" t="str">
        <f>IFERROR(IF(Table_Merge1[[#This Row],[LME Zinc 3-month]]*Table_Merge1[[#This Row],[Azad.Sell]]=0,"",Table_Merge1[[#This Row],[LME Zinc 3-month]]*Table_Merge1[[#This Row],[Azad.Sell]]),"")</f>
        <v/>
      </c>
      <c r="AT1538"/>
    </row>
    <row r="1539" spans="1:46" x14ac:dyDescent="0.25">
      <c r="A1539" s="258">
        <v>42935</v>
      </c>
      <c r="B15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1396.04.28</v>
      </c>
      <c r="C1539" s="195">
        <f t="shared" ca="1" si="60"/>
        <v>1396</v>
      </c>
      <c r="D15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39" s="195">
        <f>_xlfn.NUMBERVALUE(RIGHT(Table11[[#This Row],[تاریخ شمسی]],2))</f>
        <v>28</v>
      </c>
      <c r="F15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04-28</v>
      </c>
      <c r="G1539" s="195" t="s">
        <v>1690</v>
      </c>
      <c r="L1539" s="259">
        <v>42935</v>
      </c>
      <c r="M1539">
        <v>37655</v>
      </c>
      <c r="O1539" s="284">
        <f>IFERROR(DATE(Table7[[#This Row],[year]],MONTH(DATEVALUE(Table7[[#This Row],[month]]&amp;"1")),Table7[[#This Row],[day]]),"")</f>
        <v>42864</v>
      </c>
      <c r="P1539" s="195" t="s">
        <v>4964</v>
      </c>
      <c r="Q1539" s="195">
        <v>2017</v>
      </c>
      <c r="R1539" s="195" t="s">
        <v>3439</v>
      </c>
      <c r="S1539" s="195">
        <v>9</v>
      </c>
      <c r="T1539" s="195">
        <v>1225.1500000000001</v>
      </c>
      <c r="U1539" s="195">
        <v>1930</v>
      </c>
      <c r="V1539" s="195">
        <v>1489325</v>
      </c>
      <c r="X1539" s="260">
        <v>42944</v>
      </c>
      <c r="Z1539" s="260">
        <v>2</v>
      </c>
      <c r="AB1539" s="260" t="str">
        <f ca="1">IFERROR(IFERROR(VLOOKUP(Table_Merge1[[#This Row],[Column1]],Table11[#All],2,FALSE),LEFT(AB1540,8)&amp;IF(LEN((RIGHT(AB1540,2)+1))&lt;2,"0"&amp;(RIGHT(AB1540,2)+1),(RIGHT(AB1540,2)-1))),"")</f>
        <v>1396.05.06</v>
      </c>
      <c r="AC1539" s="259" t="str">
        <f ca="1">LEFT(Table_Merge1[[#This Row],[Column2]],4)</f>
        <v>1396</v>
      </c>
      <c r="AD1539" s="259" t="str">
        <f ca="1">RIGHT(LEFT(Table_Merge1[[#This Row],[Column2]],7),2)</f>
        <v>05</v>
      </c>
      <c r="AE1539" s="259" t="str">
        <f ca="1">RIGHT(Table_Merge1[[#This Row],[Column2]],2)</f>
        <v>06</v>
      </c>
      <c r="AH1539" s="260">
        <v>2017</v>
      </c>
      <c r="AI1539" t="s">
        <v>3443</v>
      </c>
      <c r="AJ1539" s="260">
        <v>28</v>
      </c>
      <c r="AK1539">
        <v>1259.5999999999999</v>
      </c>
      <c r="AL1539">
        <v>2024</v>
      </c>
      <c r="AM1539">
        <v>1302825</v>
      </c>
      <c r="AP1539" s="287" t="str">
        <f>IFERROR(IF(Table_Merge1[[#This Row],[LME Zinc stock]]*Table_Merge1[[#This Row],[Nima.مقدار]]=0,"",Table_Merge1[[#This Row],[LME Zinc stock]]*Table_Merge1[[#This Row],[Nima.مقدار]]),"")</f>
        <v/>
      </c>
      <c r="AQ1539" s="287" t="str">
        <f>IFERROR(IF(Table_Merge1[[#This Row],[LME Zinc 3-month]]*Table_Merge1[[#This Row],[Nima.مقدار]]=0,"",Table_Merge1[[#This Row],[LME Zinc 3-month]]*Table_Merge1[[#This Row],[Nima.مقدار]]),"")</f>
        <v/>
      </c>
      <c r="AR1539" s="288" t="str">
        <f>IFERROR(IF(Table_Merge1[[#This Row],[LME Zinc stock]]*Table_Merge1[[#This Row],[Azad.Sell]]=0,"",Table_Merge1[[#This Row],[LME Zinc stock]]*Table_Merge1[[#This Row],[Azad.Sell]]),"")</f>
        <v/>
      </c>
      <c r="AS1539" s="288" t="str">
        <f>IFERROR(IF(Table_Merge1[[#This Row],[LME Zinc 3-month]]*Table_Merge1[[#This Row],[Azad.Sell]]=0,"",Table_Merge1[[#This Row],[LME Zinc 3-month]]*Table_Merge1[[#This Row],[Azad.Sell]]),"")</f>
        <v/>
      </c>
      <c r="AT1539"/>
    </row>
    <row r="1540" spans="1:46" x14ac:dyDescent="0.25">
      <c r="A1540" s="258">
        <v>42938</v>
      </c>
      <c r="B15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1396.04.31</v>
      </c>
      <c r="C1540" s="195">
        <f t="shared" ca="1" si="60"/>
        <v>1396</v>
      </c>
      <c r="D15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540" s="195">
        <f>_xlfn.NUMBERVALUE(RIGHT(Table11[[#This Row],[تاریخ شمسی]],2))</f>
        <v>31</v>
      </c>
      <c r="F15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04-31</v>
      </c>
      <c r="G1540" s="195" t="s">
        <v>1691</v>
      </c>
      <c r="L1540" s="259">
        <v>42938</v>
      </c>
      <c r="M1540">
        <v>37876</v>
      </c>
      <c r="O1540" s="283">
        <f>IFERROR(DATE(Table7[[#This Row],[year]],MONTH(DATEVALUE(Table7[[#This Row],[month]]&amp;"1")),Table7[[#This Row],[day]]),"")</f>
        <v>42863</v>
      </c>
      <c r="P1540" s="257" t="s">
        <v>4965</v>
      </c>
      <c r="Q1540" s="257">
        <v>2017</v>
      </c>
      <c r="R1540" s="257" t="s">
        <v>3439</v>
      </c>
      <c r="S1540" s="257">
        <v>8</v>
      </c>
      <c r="T1540" s="257">
        <v>1229.7</v>
      </c>
      <c r="U1540" s="257">
        <v>1941.5</v>
      </c>
      <c r="V1540" s="257">
        <v>1495350</v>
      </c>
      <c r="X1540" s="260">
        <v>42943</v>
      </c>
      <c r="Y1540" t="s">
        <v>8218</v>
      </c>
      <c r="Z1540" s="260">
        <v>2</v>
      </c>
      <c r="AA1540">
        <v>1396</v>
      </c>
      <c r="AB1540" s="260" t="str">
        <f ca="1">IFERROR(IFERROR(VLOOKUP(Table_Merge1[[#This Row],[Column1]],Table11[#All],2,FALSE),LEFT(AB1541,8)&amp;IF(LEN((RIGHT(AB1541,2)+1))&lt;2,"0"&amp;(RIGHT(AB1541,2)+1),(RIGHT(AB1541,2)-1))),"")</f>
        <v>1396.05.05</v>
      </c>
      <c r="AC1540" s="259" t="str">
        <f ca="1">LEFT(Table_Merge1[[#This Row],[Column2]],4)</f>
        <v>1396</v>
      </c>
      <c r="AD1540" s="259" t="str">
        <f ca="1">RIGHT(LEFT(Table_Merge1[[#This Row],[Column2]],7),2)</f>
        <v>05</v>
      </c>
      <c r="AE1540" s="259" t="str">
        <f ca="1">RIGHT(Table_Merge1[[#This Row],[Column2]],2)</f>
        <v>05</v>
      </c>
      <c r="AF1540">
        <v>5</v>
      </c>
      <c r="AG1540">
        <v>5</v>
      </c>
      <c r="AH1540" s="260">
        <v>2017</v>
      </c>
      <c r="AI1540" t="s">
        <v>3443</v>
      </c>
      <c r="AJ1540" s="260">
        <v>27</v>
      </c>
      <c r="AK1540">
        <v>1262.05</v>
      </c>
      <c r="AL1540">
        <v>1992.5</v>
      </c>
      <c r="AM1540">
        <v>1313200</v>
      </c>
      <c r="AO1540">
        <v>37886</v>
      </c>
      <c r="AP1540" s="287">
        <f>IFERROR(IF(Table_Merge1[[#This Row],[LME Zinc stock]]*Table_Merge1[[#This Row],[Nima.مقدار]]=0,"",Table_Merge1[[#This Row],[LME Zinc stock]]*Table_Merge1[[#This Row],[Nima.مقدار]]),"")</f>
        <v>49751895200</v>
      </c>
      <c r="AQ1540" s="287">
        <f>IFERROR(IF(Table_Merge1[[#This Row],[LME Zinc 3-month]]*Table_Merge1[[#This Row],[Nima.مقدار]]=0,"",Table_Merge1[[#This Row],[LME Zinc 3-month]]*Table_Merge1[[#This Row],[Nima.مقدار]]),"")</f>
        <v>75487855</v>
      </c>
      <c r="AR1540" s="288" t="str">
        <f>IFERROR(IF(Table_Merge1[[#This Row],[LME Zinc stock]]*Table_Merge1[[#This Row],[Azad.Sell]]=0,"",Table_Merge1[[#This Row],[LME Zinc stock]]*Table_Merge1[[#This Row],[Azad.Sell]]),"")</f>
        <v/>
      </c>
      <c r="AS1540" s="288" t="str">
        <f>IFERROR(IF(Table_Merge1[[#This Row],[LME Zinc 3-month]]*Table_Merge1[[#This Row],[Azad.Sell]]=0,"",Table_Merge1[[#This Row],[LME Zinc 3-month]]*Table_Merge1[[#This Row],[Azad.Sell]]),"")</f>
        <v/>
      </c>
      <c r="AT1540"/>
    </row>
    <row r="1541" spans="1:46" x14ac:dyDescent="0.25">
      <c r="A1541" s="258">
        <v>42939</v>
      </c>
      <c r="B15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1396.05.01</v>
      </c>
      <c r="C1541" s="195">
        <f t="shared" ca="1" si="60"/>
        <v>1396</v>
      </c>
      <c r="D15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41" s="195">
        <f>_xlfn.NUMBERVALUE(RIGHT(Table11[[#This Row],[تاریخ شمسی]],2))</f>
        <v>1</v>
      </c>
      <c r="F15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05-01</v>
      </c>
      <c r="G1541" s="195" t="s">
        <v>1692</v>
      </c>
      <c r="L1541" s="259">
        <v>42939</v>
      </c>
      <c r="M1541">
        <v>37600</v>
      </c>
      <c r="O1541" s="284">
        <f>IFERROR(DATE(Table7[[#This Row],[year]],MONTH(DATEVALUE(Table7[[#This Row],[month]]&amp;"1")),Table7[[#This Row],[day]]),"")</f>
        <v>42860</v>
      </c>
      <c r="P1541" s="195" t="s">
        <v>4966</v>
      </c>
      <c r="Q1541" s="195">
        <v>2017</v>
      </c>
      <c r="R1541" s="195" t="s">
        <v>3439</v>
      </c>
      <c r="S1541" s="195">
        <v>5</v>
      </c>
      <c r="T1541" s="195">
        <v>1239.4000000000001</v>
      </c>
      <c r="U1541" s="195">
        <v>1938</v>
      </c>
      <c r="V1541" s="195">
        <v>1506700</v>
      </c>
      <c r="X1541" s="260">
        <v>42942</v>
      </c>
      <c r="Y1541" t="s">
        <v>8217</v>
      </c>
      <c r="Z1541" s="260">
        <v>2</v>
      </c>
      <c r="AA1541">
        <v>1396</v>
      </c>
      <c r="AB1541" s="260" t="str">
        <f ca="1">IFERROR(IFERROR(VLOOKUP(Table_Merge1[[#This Row],[Column1]],Table11[#All],2,FALSE),LEFT(AB1542,8)&amp;IF(LEN((RIGHT(AB1542,2)+1))&lt;2,"0"&amp;(RIGHT(AB1542,2)+1),(RIGHT(AB1542,2)-1))),"")</f>
        <v>1396.05.04</v>
      </c>
      <c r="AC1541" s="259" t="str">
        <f ca="1">LEFT(Table_Merge1[[#This Row],[Column2]],4)</f>
        <v>1396</v>
      </c>
      <c r="AD1541" s="259" t="str">
        <f ca="1">RIGHT(LEFT(Table_Merge1[[#This Row],[Column2]],7),2)</f>
        <v>05</v>
      </c>
      <c r="AE1541" s="259" t="str">
        <f ca="1">RIGHT(Table_Merge1[[#This Row],[Column2]],2)</f>
        <v>04</v>
      </c>
      <c r="AF1541">
        <v>5</v>
      </c>
      <c r="AG1541">
        <v>4</v>
      </c>
      <c r="AH1541" s="260">
        <v>2017</v>
      </c>
      <c r="AI1541" t="s">
        <v>3443</v>
      </c>
      <c r="AJ1541" s="260">
        <v>26</v>
      </c>
      <c r="AK1541">
        <v>1245.4000000000001</v>
      </c>
      <c r="AL1541">
        <v>1940</v>
      </c>
      <c r="AM1541">
        <v>1321750</v>
      </c>
      <c r="AO1541">
        <v>37808</v>
      </c>
      <c r="AP1541" s="287">
        <f>IFERROR(IF(Table_Merge1[[#This Row],[LME Zinc stock]]*Table_Merge1[[#This Row],[Nima.مقدار]]=0,"",Table_Merge1[[#This Row],[LME Zinc stock]]*Table_Merge1[[#This Row],[Nima.مقدار]]),"")</f>
        <v>49972724000</v>
      </c>
      <c r="AQ1541" s="287">
        <f>IFERROR(IF(Table_Merge1[[#This Row],[LME Zinc 3-month]]*Table_Merge1[[#This Row],[Nima.مقدار]]=0,"",Table_Merge1[[#This Row],[LME Zinc 3-month]]*Table_Merge1[[#This Row],[Nima.مقدار]]),"")</f>
        <v>73347520</v>
      </c>
      <c r="AR1541" s="288" t="str">
        <f>IFERROR(IF(Table_Merge1[[#This Row],[LME Zinc stock]]*Table_Merge1[[#This Row],[Azad.Sell]]=0,"",Table_Merge1[[#This Row],[LME Zinc stock]]*Table_Merge1[[#This Row],[Azad.Sell]]),"")</f>
        <v/>
      </c>
      <c r="AS1541" s="288" t="str">
        <f>IFERROR(IF(Table_Merge1[[#This Row],[LME Zinc 3-month]]*Table_Merge1[[#This Row],[Azad.Sell]]=0,"",Table_Merge1[[#This Row],[LME Zinc 3-month]]*Table_Merge1[[#This Row],[Azad.Sell]]),"")</f>
        <v/>
      </c>
      <c r="AT1541"/>
    </row>
    <row r="1542" spans="1:46" x14ac:dyDescent="0.25">
      <c r="A1542" s="258">
        <v>42940</v>
      </c>
      <c r="B15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1396.05.02</v>
      </c>
      <c r="C1542" s="195">
        <f t="shared" ca="1" si="60"/>
        <v>1396</v>
      </c>
      <c r="D15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42" s="195">
        <f>_xlfn.NUMBERVALUE(RIGHT(Table11[[#This Row],[تاریخ شمسی]],2))</f>
        <v>2</v>
      </c>
      <c r="F15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05-02</v>
      </c>
      <c r="G1542" s="195" t="s">
        <v>1693</v>
      </c>
      <c r="L1542" s="259">
        <v>42940</v>
      </c>
      <c r="M1542">
        <v>37604</v>
      </c>
      <c r="O1542" s="283">
        <f>IFERROR(DATE(Table7[[#This Row],[year]],MONTH(DATEVALUE(Table7[[#This Row],[month]]&amp;"1")),Table7[[#This Row],[day]]),"")</f>
        <v>42859</v>
      </c>
      <c r="P1542" s="257" t="s">
        <v>4967</v>
      </c>
      <c r="Q1542" s="257">
        <v>2017</v>
      </c>
      <c r="R1542" s="257" t="s">
        <v>3439</v>
      </c>
      <c r="S1542" s="257">
        <v>4</v>
      </c>
      <c r="T1542" s="257">
        <v>1235.8499999999999</v>
      </c>
      <c r="U1542" s="257">
        <v>1906</v>
      </c>
      <c r="V1542" s="257">
        <v>1515400</v>
      </c>
      <c r="X1542" s="260">
        <v>42941</v>
      </c>
      <c r="Y1542" t="s">
        <v>8216</v>
      </c>
      <c r="Z1542" s="260">
        <v>2</v>
      </c>
      <c r="AA1542">
        <v>1396</v>
      </c>
      <c r="AB1542" s="260" t="str">
        <f ca="1">IFERROR(IFERROR(VLOOKUP(Table_Merge1[[#This Row],[Column1]],Table11[#All],2,FALSE),LEFT(AB1543,8)&amp;IF(LEN((RIGHT(AB1543,2)+1))&lt;2,"0"&amp;(RIGHT(AB1543,2)+1),(RIGHT(AB1543,2)-1))),"")</f>
        <v>1396.05.03</v>
      </c>
      <c r="AC1542" s="259" t="str">
        <f ca="1">LEFT(Table_Merge1[[#This Row],[Column2]],4)</f>
        <v>1396</v>
      </c>
      <c r="AD1542" s="259" t="str">
        <f ca="1">RIGHT(LEFT(Table_Merge1[[#This Row],[Column2]],7),2)</f>
        <v>05</v>
      </c>
      <c r="AE1542" s="259" t="str">
        <f ca="1">RIGHT(Table_Merge1[[#This Row],[Column2]],2)</f>
        <v>03</v>
      </c>
      <c r="AF1542">
        <v>5</v>
      </c>
      <c r="AG1542">
        <v>3</v>
      </c>
      <c r="AH1542" s="260">
        <v>2017</v>
      </c>
      <c r="AI1542" t="s">
        <v>3443</v>
      </c>
      <c r="AJ1542" s="260">
        <v>25</v>
      </c>
      <c r="AK1542">
        <v>1252</v>
      </c>
      <c r="AL1542">
        <v>1911</v>
      </c>
      <c r="AM1542">
        <v>1331175</v>
      </c>
      <c r="AO1542">
        <v>37642</v>
      </c>
      <c r="AP1542" s="287">
        <f>IFERROR(IF(Table_Merge1[[#This Row],[LME Zinc stock]]*Table_Merge1[[#This Row],[Nima.مقدار]]=0,"",Table_Merge1[[#This Row],[LME Zinc stock]]*Table_Merge1[[#This Row],[Nima.مقدار]]),"")</f>
        <v>50108089350</v>
      </c>
      <c r="AQ1542" s="287">
        <f>IFERROR(IF(Table_Merge1[[#This Row],[LME Zinc 3-month]]*Table_Merge1[[#This Row],[Nima.مقدار]]=0,"",Table_Merge1[[#This Row],[LME Zinc 3-month]]*Table_Merge1[[#This Row],[Nima.مقدار]]),"")</f>
        <v>71933862</v>
      </c>
      <c r="AR1542" s="288" t="str">
        <f>IFERROR(IF(Table_Merge1[[#This Row],[LME Zinc stock]]*Table_Merge1[[#This Row],[Azad.Sell]]=0,"",Table_Merge1[[#This Row],[LME Zinc stock]]*Table_Merge1[[#This Row],[Azad.Sell]]),"")</f>
        <v/>
      </c>
      <c r="AS1542" s="288" t="str">
        <f>IFERROR(IF(Table_Merge1[[#This Row],[LME Zinc 3-month]]*Table_Merge1[[#This Row],[Azad.Sell]]=0,"",Table_Merge1[[#This Row],[LME Zinc 3-month]]*Table_Merge1[[#This Row],[Azad.Sell]]),"")</f>
        <v/>
      </c>
      <c r="AT1542"/>
    </row>
    <row r="1543" spans="1:46" x14ac:dyDescent="0.25">
      <c r="A1543" s="258">
        <v>42941</v>
      </c>
      <c r="B15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1396.05.03</v>
      </c>
      <c r="C1543" s="195">
        <f t="shared" ca="1" si="60"/>
        <v>1396</v>
      </c>
      <c r="D15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43" s="195">
        <f>_xlfn.NUMBERVALUE(RIGHT(Table11[[#This Row],[تاریخ شمسی]],2))</f>
        <v>3</v>
      </c>
      <c r="F15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05-03</v>
      </c>
      <c r="G1543" s="195" t="s">
        <v>1694</v>
      </c>
      <c r="L1543" s="259">
        <v>42941</v>
      </c>
      <c r="M1543">
        <v>37642</v>
      </c>
      <c r="O1543" s="284">
        <f>IFERROR(DATE(Table7[[#This Row],[year]],MONTH(DATEVALUE(Table7[[#This Row],[month]]&amp;"1")),Table7[[#This Row],[day]]),"")</f>
        <v>42858</v>
      </c>
      <c r="P1543" s="195" t="s">
        <v>4968</v>
      </c>
      <c r="Q1543" s="195">
        <v>2017</v>
      </c>
      <c r="R1543" s="195" t="s">
        <v>3439</v>
      </c>
      <c r="S1543" s="195">
        <v>3</v>
      </c>
      <c r="T1543" s="195">
        <v>1253.95</v>
      </c>
      <c r="U1543" s="195">
        <v>1926</v>
      </c>
      <c r="V1543" s="195">
        <v>1526800</v>
      </c>
      <c r="X1543" s="260">
        <v>42940</v>
      </c>
      <c r="Y1543" t="s">
        <v>8215</v>
      </c>
      <c r="Z1543" s="260">
        <v>2</v>
      </c>
      <c r="AA1543">
        <v>1396</v>
      </c>
      <c r="AB1543" s="260" t="str">
        <f ca="1">IFERROR(IFERROR(VLOOKUP(Table_Merge1[[#This Row],[Column1]],Table11[#All],2,FALSE),LEFT(AB1544,8)&amp;IF(LEN((RIGHT(AB1544,2)+1))&lt;2,"0"&amp;(RIGHT(AB1544,2)+1),(RIGHT(AB1544,2)-1))),"")</f>
        <v>1396.05.02</v>
      </c>
      <c r="AC1543" s="259" t="str">
        <f ca="1">LEFT(Table_Merge1[[#This Row],[Column2]],4)</f>
        <v>1396</v>
      </c>
      <c r="AD1543" s="259" t="str">
        <f ca="1">RIGHT(LEFT(Table_Merge1[[#This Row],[Column2]],7),2)</f>
        <v>05</v>
      </c>
      <c r="AE1543" s="259" t="str">
        <f ca="1">RIGHT(Table_Merge1[[#This Row],[Column2]],2)</f>
        <v>02</v>
      </c>
      <c r="AF1543">
        <v>5</v>
      </c>
      <c r="AG1543">
        <v>2</v>
      </c>
      <c r="AH1543" s="260">
        <v>2017</v>
      </c>
      <c r="AI1543" t="s">
        <v>3443</v>
      </c>
      <c r="AJ1543" s="260">
        <v>24</v>
      </c>
      <c r="AK1543">
        <v>1255.8499999999999</v>
      </c>
      <c r="AL1543">
        <v>1916</v>
      </c>
      <c r="AM1543">
        <v>1336700</v>
      </c>
      <c r="AO1543">
        <v>37604</v>
      </c>
      <c r="AP1543" s="287">
        <f>IFERROR(IF(Table_Merge1[[#This Row],[LME Zinc stock]]*Table_Merge1[[#This Row],[Nima.مقدار]]=0,"",Table_Merge1[[#This Row],[LME Zinc stock]]*Table_Merge1[[#This Row],[Nima.مقدار]]),"")</f>
        <v>50265266800</v>
      </c>
      <c r="AQ1543" s="287">
        <f>IFERROR(IF(Table_Merge1[[#This Row],[LME Zinc 3-month]]*Table_Merge1[[#This Row],[Nima.مقدار]]=0,"",Table_Merge1[[#This Row],[LME Zinc 3-month]]*Table_Merge1[[#This Row],[Nima.مقدار]]),"")</f>
        <v>72049264</v>
      </c>
      <c r="AR1543" s="288" t="str">
        <f>IFERROR(IF(Table_Merge1[[#This Row],[LME Zinc stock]]*Table_Merge1[[#This Row],[Azad.Sell]]=0,"",Table_Merge1[[#This Row],[LME Zinc stock]]*Table_Merge1[[#This Row],[Azad.Sell]]),"")</f>
        <v/>
      </c>
      <c r="AS1543" s="288" t="str">
        <f>IFERROR(IF(Table_Merge1[[#This Row],[LME Zinc 3-month]]*Table_Merge1[[#This Row],[Azad.Sell]]=0,"",Table_Merge1[[#This Row],[LME Zinc 3-month]]*Table_Merge1[[#This Row],[Azad.Sell]]),"")</f>
        <v/>
      </c>
      <c r="AT1543"/>
    </row>
    <row r="1544" spans="1:46" x14ac:dyDescent="0.25">
      <c r="A1544" s="258">
        <v>42942</v>
      </c>
      <c r="B15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1396.05.04</v>
      </c>
      <c r="C1544" s="195">
        <f t="shared" ca="1" si="60"/>
        <v>1396</v>
      </c>
      <c r="D15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44" s="195">
        <f>_xlfn.NUMBERVALUE(RIGHT(Table11[[#This Row],[تاریخ شمسی]],2))</f>
        <v>4</v>
      </c>
      <c r="F15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05-04</v>
      </c>
      <c r="G1544" s="195" t="s">
        <v>1695</v>
      </c>
      <c r="L1544" s="259">
        <v>42942</v>
      </c>
      <c r="M1544">
        <v>37808</v>
      </c>
      <c r="O1544" s="283">
        <f>IFERROR(DATE(Table7[[#This Row],[year]],MONTH(DATEVALUE(Table7[[#This Row],[month]]&amp;"1")),Table7[[#This Row],[day]]),"")</f>
        <v>42857</v>
      </c>
      <c r="P1544" s="257" t="s">
        <v>4969</v>
      </c>
      <c r="Q1544" s="257">
        <v>2017</v>
      </c>
      <c r="R1544" s="257" t="s">
        <v>3439</v>
      </c>
      <c r="S1544" s="257">
        <v>2</v>
      </c>
      <c r="T1544" s="257">
        <v>1255.8</v>
      </c>
      <c r="U1544" s="257">
        <v>1912.5</v>
      </c>
      <c r="V1544" s="257">
        <v>1536275</v>
      </c>
      <c r="X1544" s="260">
        <v>42937</v>
      </c>
      <c r="Z1544" s="260">
        <v>2</v>
      </c>
      <c r="AB1544" s="260" t="str">
        <f ca="1">IFERROR(IFERROR(VLOOKUP(Table_Merge1[[#This Row],[Column1]],Table11[#All],2,FALSE),LEFT(AB1545,8)&amp;IF(LEN((RIGHT(AB1545,2)+1))&lt;2,"0"&amp;(RIGHT(AB1545,2)+1),(RIGHT(AB1545,2)-1))),"")</f>
        <v>1396.04.26</v>
      </c>
      <c r="AC1544" s="259" t="str">
        <f ca="1">LEFT(Table_Merge1[[#This Row],[Column2]],4)</f>
        <v>1396</v>
      </c>
      <c r="AD1544" s="259" t="str">
        <f ca="1">RIGHT(LEFT(Table_Merge1[[#This Row],[Column2]],7),2)</f>
        <v>04</v>
      </c>
      <c r="AE1544" s="259" t="str">
        <f ca="1">RIGHT(Table_Merge1[[#This Row],[Column2]],2)</f>
        <v>26</v>
      </c>
      <c r="AH1544" s="260">
        <v>2017</v>
      </c>
      <c r="AI1544" t="s">
        <v>3443</v>
      </c>
      <c r="AJ1544" s="260">
        <v>21</v>
      </c>
      <c r="AK1544">
        <v>1247.25</v>
      </c>
      <c r="AL1544">
        <v>1925.5</v>
      </c>
      <c r="AM1544">
        <v>1344000</v>
      </c>
      <c r="AP1544" s="287" t="str">
        <f>IFERROR(IF(Table_Merge1[[#This Row],[LME Zinc stock]]*Table_Merge1[[#This Row],[Nima.مقدار]]=0,"",Table_Merge1[[#This Row],[LME Zinc stock]]*Table_Merge1[[#This Row],[Nima.مقدار]]),"")</f>
        <v/>
      </c>
      <c r="AQ1544" s="287" t="str">
        <f>IFERROR(IF(Table_Merge1[[#This Row],[LME Zinc 3-month]]*Table_Merge1[[#This Row],[Nima.مقدار]]=0,"",Table_Merge1[[#This Row],[LME Zinc 3-month]]*Table_Merge1[[#This Row],[Nima.مقدار]]),"")</f>
        <v/>
      </c>
      <c r="AR1544" s="288" t="str">
        <f>IFERROR(IF(Table_Merge1[[#This Row],[LME Zinc stock]]*Table_Merge1[[#This Row],[Azad.Sell]]=0,"",Table_Merge1[[#This Row],[LME Zinc stock]]*Table_Merge1[[#This Row],[Azad.Sell]]),"")</f>
        <v/>
      </c>
      <c r="AS1544" s="288" t="str">
        <f>IFERROR(IF(Table_Merge1[[#This Row],[LME Zinc 3-month]]*Table_Merge1[[#This Row],[Azad.Sell]]=0,"",Table_Merge1[[#This Row],[LME Zinc 3-month]]*Table_Merge1[[#This Row],[Azad.Sell]]),"")</f>
        <v/>
      </c>
      <c r="AT1544"/>
    </row>
    <row r="1545" spans="1:46" x14ac:dyDescent="0.25">
      <c r="A1545" s="258">
        <v>42943</v>
      </c>
      <c r="B15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1396.05.05</v>
      </c>
      <c r="C1545" s="195">
        <f t="shared" ca="1" si="60"/>
        <v>1396</v>
      </c>
      <c r="D15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45" s="195">
        <f>_xlfn.NUMBERVALUE(RIGHT(Table11[[#This Row],[تاریخ شمسی]],2))</f>
        <v>5</v>
      </c>
      <c r="F15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05-05</v>
      </c>
      <c r="G1545" s="195" t="s">
        <v>1696</v>
      </c>
      <c r="L1545" s="259">
        <v>42943</v>
      </c>
      <c r="M1545">
        <v>37886</v>
      </c>
      <c r="O1545" s="284">
        <f>IFERROR(DATE(Table7[[#This Row],[year]],MONTH(DATEVALUE(Table7[[#This Row],[month]]&amp;"1")),Table7[[#This Row],[day]]),"")</f>
        <v>42853</v>
      </c>
      <c r="P1545" s="195" t="s">
        <v>4970</v>
      </c>
      <c r="Q1545" s="195">
        <v>2017</v>
      </c>
      <c r="R1545" s="195" t="s">
        <v>3437</v>
      </c>
      <c r="S1545" s="195">
        <v>28</v>
      </c>
      <c r="T1545" s="195">
        <v>1265.55</v>
      </c>
      <c r="U1545" s="195">
        <v>1884</v>
      </c>
      <c r="V1545" s="195">
        <v>1556150</v>
      </c>
      <c r="X1545" s="260">
        <v>42936</v>
      </c>
      <c r="Z1545" s="260">
        <v>2</v>
      </c>
      <c r="AB1545" s="260" t="str">
        <f ca="1">IFERROR(IFERROR(VLOOKUP(Table_Merge1[[#This Row],[Column1]],Table11[#All],2,FALSE),LEFT(AB1546,8)&amp;IF(LEN((RIGHT(AB1546,2)+1))&lt;2,"0"&amp;(RIGHT(AB1546,2)+1),(RIGHT(AB1546,2)-1))),"")</f>
        <v>1396.04.27</v>
      </c>
      <c r="AC1545" s="259" t="str">
        <f ca="1">LEFT(Table_Merge1[[#This Row],[Column2]],4)</f>
        <v>1396</v>
      </c>
      <c r="AD1545" s="259" t="str">
        <f ca="1">RIGHT(LEFT(Table_Merge1[[#This Row],[Column2]],7),2)</f>
        <v>04</v>
      </c>
      <c r="AE1545" s="259" t="str">
        <f ca="1">RIGHT(Table_Merge1[[#This Row],[Column2]],2)</f>
        <v>27</v>
      </c>
      <c r="AH1545" s="260">
        <v>2017</v>
      </c>
      <c r="AI1545" t="s">
        <v>3443</v>
      </c>
      <c r="AJ1545" s="260">
        <v>20</v>
      </c>
      <c r="AK1545">
        <v>1236.55</v>
      </c>
      <c r="AL1545">
        <v>1910</v>
      </c>
      <c r="AM1545">
        <v>1349125</v>
      </c>
      <c r="AP1545" s="287" t="str">
        <f>IFERROR(IF(Table_Merge1[[#This Row],[LME Zinc stock]]*Table_Merge1[[#This Row],[Nima.مقدار]]=0,"",Table_Merge1[[#This Row],[LME Zinc stock]]*Table_Merge1[[#This Row],[Nima.مقدار]]),"")</f>
        <v/>
      </c>
      <c r="AQ1545" s="287" t="str">
        <f>IFERROR(IF(Table_Merge1[[#This Row],[LME Zinc 3-month]]*Table_Merge1[[#This Row],[Nima.مقدار]]=0,"",Table_Merge1[[#This Row],[LME Zinc 3-month]]*Table_Merge1[[#This Row],[Nima.مقدار]]),"")</f>
        <v/>
      </c>
      <c r="AR1545" s="288" t="str">
        <f>IFERROR(IF(Table_Merge1[[#This Row],[LME Zinc stock]]*Table_Merge1[[#This Row],[Azad.Sell]]=0,"",Table_Merge1[[#This Row],[LME Zinc stock]]*Table_Merge1[[#This Row],[Azad.Sell]]),"")</f>
        <v/>
      </c>
      <c r="AS1545" s="288" t="str">
        <f>IFERROR(IF(Table_Merge1[[#This Row],[LME Zinc 3-month]]*Table_Merge1[[#This Row],[Azad.Sell]]=0,"",Table_Merge1[[#This Row],[LME Zinc 3-month]]*Table_Merge1[[#This Row],[Azad.Sell]]),"")</f>
        <v/>
      </c>
      <c r="AT1545"/>
    </row>
    <row r="1546" spans="1:46" x14ac:dyDescent="0.25">
      <c r="A1546" s="258">
        <v>42945</v>
      </c>
      <c r="B15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1396.05.07</v>
      </c>
      <c r="C1546" s="195">
        <f t="shared" ca="1" si="60"/>
        <v>1396</v>
      </c>
      <c r="D15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46" s="195">
        <f>_xlfn.NUMBERVALUE(RIGHT(Table11[[#This Row],[تاریخ شمسی]],2))</f>
        <v>7</v>
      </c>
      <c r="F15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05-07</v>
      </c>
      <c r="G1546" s="195" t="s">
        <v>1697</v>
      </c>
      <c r="L1546" s="259">
        <v>42945</v>
      </c>
      <c r="M1546">
        <v>37887</v>
      </c>
      <c r="O1546" s="283">
        <f>IFERROR(DATE(Table7[[#This Row],[year]],MONTH(DATEVALUE(Table7[[#This Row],[month]]&amp;"1")),Table7[[#This Row],[day]]),"")</f>
        <v>42852</v>
      </c>
      <c r="P1546" s="257" t="s">
        <v>4971</v>
      </c>
      <c r="Q1546" s="257">
        <v>2017</v>
      </c>
      <c r="R1546" s="257" t="s">
        <v>3437</v>
      </c>
      <c r="S1546" s="257">
        <v>27</v>
      </c>
      <c r="T1546" s="257">
        <v>1264.3</v>
      </c>
      <c r="U1546" s="257">
        <v>1890</v>
      </c>
      <c r="V1546" s="257">
        <v>1564800</v>
      </c>
      <c r="X1546" s="260">
        <v>42935</v>
      </c>
      <c r="Y1546" t="s">
        <v>8214</v>
      </c>
      <c r="Z1546" s="260">
        <v>3</v>
      </c>
      <c r="AA1546">
        <v>1396</v>
      </c>
      <c r="AB1546" s="260" t="str">
        <f ca="1">IFERROR(IFERROR(VLOOKUP(Table_Merge1[[#This Row],[Column1]],Table11[#All],2,FALSE),LEFT(AB1547,8)&amp;IF(LEN((RIGHT(AB1547,2)+1))&lt;2,"0"&amp;(RIGHT(AB1547,2)+1),(RIGHT(AB1547,2)-1))),"")</f>
        <v>1396.04.28</v>
      </c>
      <c r="AC1546" s="259" t="str">
        <f ca="1">LEFT(Table_Merge1[[#This Row],[Column2]],4)</f>
        <v>1396</v>
      </c>
      <c r="AD1546" s="259" t="str">
        <f ca="1">RIGHT(LEFT(Table_Merge1[[#This Row],[Column2]],7),2)</f>
        <v>04</v>
      </c>
      <c r="AE1546" s="259" t="str">
        <f ca="1">RIGHT(Table_Merge1[[#This Row],[Column2]],2)</f>
        <v>28</v>
      </c>
      <c r="AF1546">
        <v>4</v>
      </c>
      <c r="AG1546">
        <v>28</v>
      </c>
      <c r="AH1546" s="260">
        <v>2017</v>
      </c>
      <c r="AI1546" t="s">
        <v>3443</v>
      </c>
      <c r="AJ1546" s="260">
        <v>19</v>
      </c>
      <c r="AK1546">
        <v>1239.8499999999999</v>
      </c>
      <c r="AL1546" t="s">
        <v>3621</v>
      </c>
      <c r="AM1546" t="s">
        <v>3621</v>
      </c>
      <c r="AO1546">
        <v>37655</v>
      </c>
      <c r="AP1546" s="287" t="str">
        <f>IFERROR(IF(Table_Merge1[[#This Row],[LME Zinc stock]]*Table_Merge1[[#This Row],[Nima.مقدار]]=0,"",Table_Merge1[[#This Row],[LME Zinc stock]]*Table_Merge1[[#This Row],[Nima.مقدار]]),"")</f>
        <v/>
      </c>
      <c r="AQ1546" s="287" t="str">
        <f>IFERROR(IF(Table_Merge1[[#This Row],[LME Zinc 3-month]]*Table_Merge1[[#This Row],[Nima.مقدار]]=0,"",Table_Merge1[[#This Row],[LME Zinc 3-month]]*Table_Merge1[[#This Row],[Nima.مقدار]]),"")</f>
        <v/>
      </c>
      <c r="AR1546" s="288" t="str">
        <f>IFERROR(IF(Table_Merge1[[#This Row],[LME Zinc stock]]*Table_Merge1[[#This Row],[Azad.Sell]]=0,"",Table_Merge1[[#This Row],[LME Zinc stock]]*Table_Merge1[[#This Row],[Azad.Sell]]),"")</f>
        <v/>
      </c>
      <c r="AS1546" s="288" t="str">
        <f>IFERROR(IF(Table_Merge1[[#This Row],[LME Zinc 3-month]]*Table_Merge1[[#This Row],[Azad.Sell]]=0,"",Table_Merge1[[#This Row],[LME Zinc 3-month]]*Table_Merge1[[#This Row],[Azad.Sell]]),"")</f>
        <v/>
      </c>
      <c r="AT1546"/>
    </row>
    <row r="1547" spans="1:46" x14ac:dyDescent="0.25">
      <c r="A1547" s="258">
        <v>42946</v>
      </c>
      <c r="B15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1396.05.08</v>
      </c>
      <c r="C1547" s="195">
        <f t="shared" ca="1" si="60"/>
        <v>1396</v>
      </c>
      <c r="D15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47" s="195">
        <f>_xlfn.NUMBERVALUE(RIGHT(Table11[[#This Row],[تاریخ شمسی]],2))</f>
        <v>8</v>
      </c>
      <c r="F15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05-08</v>
      </c>
      <c r="G1547" s="195" t="s">
        <v>1698</v>
      </c>
      <c r="L1547" s="259">
        <v>42946</v>
      </c>
      <c r="M1547">
        <v>37981</v>
      </c>
      <c r="O1547" s="284">
        <f>IFERROR(DATE(Table7[[#This Row],[year]],MONTH(DATEVALUE(Table7[[#This Row],[month]]&amp;"1")),Table7[[#This Row],[day]]),"")</f>
        <v>42851</v>
      </c>
      <c r="P1547" s="195" t="s">
        <v>4972</v>
      </c>
      <c r="Q1547" s="195">
        <v>2017</v>
      </c>
      <c r="R1547" s="195" t="s">
        <v>3437</v>
      </c>
      <c r="S1547" s="195">
        <v>26</v>
      </c>
      <c r="T1547" s="195">
        <v>1264.95</v>
      </c>
      <c r="U1547" s="195">
        <v>1875</v>
      </c>
      <c r="V1547" s="195">
        <v>1570575</v>
      </c>
      <c r="X1547" s="260">
        <v>42934</v>
      </c>
      <c r="Y1547" t="s">
        <v>8213</v>
      </c>
      <c r="Z1547" s="260">
        <v>3</v>
      </c>
      <c r="AA1547">
        <v>1396</v>
      </c>
      <c r="AB1547" s="260" t="str">
        <f ca="1">IFERROR(IFERROR(VLOOKUP(Table_Merge1[[#This Row],[Column1]],Table11[#All],2,FALSE),LEFT(AB1548,8)&amp;IF(LEN((RIGHT(AB1548,2)+1))&lt;2,"0"&amp;(RIGHT(AB1548,2)+1),(RIGHT(AB1548,2)-1))),"")</f>
        <v>1396.04.27</v>
      </c>
      <c r="AC1547" s="259" t="str">
        <f ca="1">LEFT(Table_Merge1[[#This Row],[Column2]],4)</f>
        <v>1396</v>
      </c>
      <c r="AD1547" s="259" t="str">
        <f ca="1">RIGHT(LEFT(Table_Merge1[[#This Row],[Column2]],7),2)</f>
        <v>04</v>
      </c>
      <c r="AE1547" s="259" t="str">
        <f ca="1">RIGHT(Table_Merge1[[#This Row],[Column2]],2)</f>
        <v>27</v>
      </c>
      <c r="AF1547">
        <v>4</v>
      </c>
      <c r="AG1547">
        <v>27</v>
      </c>
      <c r="AH1547" s="260">
        <v>2017</v>
      </c>
      <c r="AI1547" t="s">
        <v>3443</v>
      </c>
      <c r="AJ1547" s="260">
        <v>18</v>
      </c>
      <c r="AK1547">
        <v>1237.0999999999999</v>
      </c>
      <c r="AL1547">
        <v>1924</v>
      </c>
      <c r="AM1547">
        <v>1354125</v>
      </c>
      <c r="AO1547">
        <v>37657</v>
      </c>
      <c r="AP1547" s="287">
        <f>IFERROR(IF(Table_Merge1[[#This Row],[LME Zinc stock]]*Table_Merge1[[#This Row],[Nima.مقدار]]=0,"",Table_Merge1[[#This Row],[LME Zinc stock]]*Table_Merge1[[#This Row],[Nima.مقدار]]),"")</f>
        <v>50992285125</v>
      </c>
      <c r="AQ1547" s="287">
        <f>IFERROR(IF(Table_Merge1[[#This Row],[LME Zinc 3-month]]*Table_Merge1[[#This Row],[Nima.مقدار]]=0,"",Table_Merge1[[#This Row],[LME Zinc 3-month]]*Table_Merge1[[#This Row],[Nima.مقدار]]),"")</f>
        <v>72452068</v>
      </c>
      <c r="AR1547" s="288" t="str">
        <f>IFERROR(IF(Table_Merge1[[#This Row],[LME Zinc stock]]*Table_Merge1[[#This Row],[Azad.Sell]]=0,"",Table_Merge1[[#This Row],[LME Zinc stock]]*Table_Merge1[[#This Row],[Azad.Sell]]),"")</f>
        <v/>
      </c>
      <c r="AS1547" s="288" t="str">
        <f>IFERROR(IF(Table_Merge1[[#This Row],[LME Zinc 3-month]]*Table_Merge1[[#This Row],[Azad.Sell]]=0,"",Table_Merge1[[#This Row],[LME Zinc 3-month]]*Table_Merge1[[#This Row],[Azad.Sell]]),"")</f>
        <v/>
      </c>
      <c r="AT1547"/>
    </row>
    <row r="1548" spans="1:46" x14ac:dyDescent="0.25">
      <c r="A1548" s="258">
        <v>42947</v>
      </c>
      <c r="B15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1396.05.09</v>
      </c>
      <c r="C1548" s="195">
        <f t="shared" ca="1" si="60"/>
        <v>1396</v>
      </c>
      <c r="D15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48" s="195">
        <f>_xlfn.NUMBERVALUE(RIGHT(Table11[[#This Row],[تاریخ شمسی]],2))</f>
        <v>9</v>
      </c>
      <c r="F15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05-09</v>
      </c>
      <c r="G1548" s="195" t="s">
        <v>1699</v>
      </c>
      <c r="L1548" s="259">
        <v>42947</v>
      </c>
      <c r="M1548">
        <v>37999</v>
      </c>
      <c r="O1548" s="283">
        <f>IFERROR(DATE(Table7[[#This Row],[year]],MONTH(DATEVALUE(Table7[[#This Row],[month]]&amp;"1")),Table7[[#This Row],[day]]),"")</f>
        <v>42850</v>
      </c>
      <c r="P1548" s="257" t="s">
        <v>4973</v>
      </c>
      <c r="Q1548" s="257">
        <v>2017</v>
      </c>
      <c r="R1548" s="257" t="s">
        <v>3437</v>
      </c>
      <c r="S1548" s="257">
        <v>25</v>
      </c>
      <c r="T1548" s="257">
        <v>1270.5</v>
      </c>
      <c r="U1548" s="257">
        <v>1880</v>
      </c>
      <c r="V1548" s="257">
        <v>1577800</v>
      </c>
      <c r="X1548" s="260">
        <v>42933</v>
      </c>
      <c r="Y1548" t="s">
        <v>8212</v>
      </c>
      <c r="Z1548" s="260">
        <v>3</v>
      </c>
      <c r="AA1548">
        <v>1396</v>
      </c>
      <c r="AB1548" s="260" t="str">
        <f ca="1">IFERROR(IFERROR(VLOOKUP(Table_Merge1[[#This Row],[Column1]],Table11[#All],2,FALSE),LEFT(AB1549,8)&amp;IF(LEN((RIGHT(AB1549,2)+1))&lt;2,"0"&amp;(RIGHT(AB1549,2)+1),(RIGHT(AB1549,2)-1))),"")</f>
        <v>1396.04.26</v>
      </c>
      <c r="AC1548" s="259" t="str">
        <f ca="1">LEFT(Table_Merge1[[#This Row],[Column2]],4)</f>
        <v>1396</v>
      </c>
      <c r="AD1548" s="259" t="str">
        <f ca="1">RIGHT(LEFT(Table_Merge1[[#This Row],[Column2]],7),2)</f>
        <v>04</v>
      </c>
      <c r="AE1548" s="259" t="str">
        <f ca="1">RIGHT(Table_Merge1[[#This Row],[Column2]],2)</f>
        <v>26</v>
      </c>
      <c r="AF1548">
        <v>4</v>
      </c>
      <c r="AG1548">
        <v>26</v>
      </c>
      <c r="AH1548" s="260">
        <v>2017</v>
      </c>
      <c r="AI1548" t="s">
        <v>3443</v>
      </c>
      <c r="AJ1548" s="260">
        <v>17</v>
      </c>
      <c r="AK1548">
        <v>1229.8499999999999</v>
      </c>
      <c r="AL1548">
        <v>1913</v>
      </c>
      <c r="AM1548">
        <v>1361900</v>
      </c>
      <c r="AO1548">
        <v>37647</v>
      </c>
      <c r="AP1548" s="287">
        <f>IFERROR(IF(Table_Merge1[[#This Row],[LME Zinc stock]]*Table_Merge1[[#This Row],[Nima.مقدار]]=0,"",Table_Merge1[[#This Row],[LME Zinc stock]]*Table_Merge1[[#This Row],[Nima.مقدار]]),"")</f>
        <v>51271449300</v>
      </c>
      <c r="AQ1548" s="287">
        <f>IFERROR(IF(Table_Merge1[[#This Row],[LME Zinc 3-month]]*Table_Merge1[[#This Row],[Nima.مقدار]]=0,"",Table_Merge1[[#This Row],[LME Zinc 3-month]]*Table_Merge1[[#This Row],[Nima.مقدار]]),"")</f>
        <v>72018711</v>
      </c>
      <c r="AR1548" s="288" t="str">
        <f>IFERROR(IF(Table_Merge1[[#This Row],[LME Zinc stock]]*Table_Merge1[[#This Row],[Azad.Sell]]=0,"",Table_Merge1[[#This Row],[LME Zinc stock]]*Table_Merge1[[#This Row],[Azad.Sell]]),"")</f>
        <v/>
      </c>
      <c r="AS1548" s="288" t="str">
        <f>IFERROR(IF(Table_Merge1[[#This Row],[LME Zinc 3-month]]*Table_Merge1[[#This Row],[Azad.Sell]]=0,"",Table_Merge1[[#This Row],[LME Zinc 3-month]]*Table_Merge1[[#This Row],[Azad.Sell]]),"")</f>
        <v/>
      </c>
      <c r="AT1548"/>
    </row>
    <row r="1549" spans="1:46" x14ac:dyDescent="0.25">
      <c r="A1549" s="258">
        <v>42948</v>
      </c>
      <c r="B15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1396.05.10</v>
      </c>
      <c r="C1549" s="195">
        <f t="shared" ca="1" si="60"/>
        <v>1396</v>
      </c>
      <c r="D15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49" s="195">
        <f>_xlfn.NUMBERVALUE(RIGHT(Table11[[#This Row],[تاریخ شمسی]],2))</f>
        <v>10</v>
      </c>
      <c r="F15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05-10</v>
      </c>
      <c r="G1549" s="195" t="s">
        <v>1700</v>
      </c>
      <c r="L1549" s="259">
        <v>42948</v>
      </c>
      <c r="M1549">
        <v>38073</v>
      </c>
      <c r="O1549" s="284">
        <f>IFERROR(DATE(Table7[[#This Row],[year]],MONTH(DATEVALUE(Table7[[#This Row],[month]]&amp;"1")),Table7[[#This Row],[day]]),"")</f>
        <v>42849</v>
      </c>
      <c r="P1549" s="195" t="s">
        <v>4974</v>
      </c>
      <c r="Q1549" s="195">
        <v>2017</v>
      </c>
      <c r="R1549" s="195" t="s">
        <v>3437</v>
      </c>
      <c r="S1549" s="195">
        <v>24</v>
      </c>
      <c r="T1549" s="195">
        <v>1271.8</v>
      </c>
      <c r="U1549" s="195">
        <v>1884</v>
      </c>
      <c r="V1549" s="195">
        <v>1592300</v>
      </c>
      <c r="X1549" s="260">
        <v>42930</v>
      </c>
      <c r="Z1549" s="260">
        <v>3</v>
      </c>
      <c r="AB1549" s="260" t="str">
        <f ca="1">IFERROR(IFERROR(VLOOKUP(Table_Merge1[[#This Row],[Column1]],Table11[#All],2,FALSE),LEFT(AB1550,8)&amp;IF(LEN((RIGHT(AB1550,2)+1))&lt;2,"0"&amp;(RIGHT(AB1550,2)+1),(RIGHT(AB1550,2)-1))),"")</f>
        <v>1396.04.21</v>
      </c>
      <c r="AC1549" s="259" t="str">
        <f ca="1">LEFT(Table_Merge1[[#This Row],[Column2]],4)</f>
        <v>1396</v>
      </c>
      <c r="AD1549" s="259" t="str">
        <f ca="1">RIGHT(LEFT(Table_Merge1[[#This Row],[Column2]],7),2)</f>
        <v>04</v>
      </c>
      <c r="AE1549" s="259" t="str">
        <f ca="1">RIGHT(Table_Merge1[[#This Row],[Column2]],2)</f>
        <v>21</v>
      </c>
      <c r="AH1549" s="260">
        <v>2017</v>
      </c>
      <c r="AI1549" t="s">
        <v>3443</v>
      </c>
      <c r="AJ1549" s="260">
        <v>14</v>
      </c>
      <c r="AK1549">
        <v>1218.95</v>
      </c>
      <c r="AL1549">
        <v>1944</v>
      </c>
      <c r="AM1549">
        <v>1367875</v>
      </c>
      <c r="AP1549" s="287" t="str">
        <f>IFERROR(IF(Table_Merge1[[#This Row],[LME Zinc stock]]*Table_Merge1[[#This Row],[Nima.مقدار]]=0,"",Table_Merge1[[#This Row],[LME Zinc stock]]*Table_Merge1[[#This Row],[Nima.مقدار]]),"")</f>
        <v/>
      </c>
      <c r="AQ1549" s="287" t="str">
        <f>IFERROR(IF(Table_Merge1[[#This Row],[LME Zinc 3-month]]*Table_Merge1[[#This Row],[Nima.مقدار]]=0,"",Table_Merge1[[#This Row],[LME Zinc 3-month]]*Table_Merge1[[#This Row],[Nima.مقدار]]),"")</f>
        <v/>
      </c>
      <c r="AR1549" s="288" t="str">
        <f>IFERROR(IF(Table_Merge1[[#This Row],[LME Zinc stock]]*Table_Merge1[[#This Row],[Azad.Sell]]=0,"",Table_Merge1[[#This Row],[LME Zinc stock]]*Table_Merge1[[#This Row],[Azad.Sell]]),"")</f>
        <v/>
      </c>
      <c r="AS1549" s="288" t="str">
        <f>IFERROR(IF(Table_Merge1[[#This Row],[LME Zinc 3-month]]*Table_Merge1[[#This Row],[Azad.Sell]]=0,"",Table_Merge1[[#This Row],[LME Zinc 3-month]]*Table_Merge1[[#This Row],[Azad.Sell]]),"")</f>
        <v/>
      </c>
      <c r="AT1549"/>
    </row>
    <row r="1550" spans="1:46" x14ac:dyDescent="0.25">
      <c r="A1550" s="258">
        <v>42949</v>
      </c>
      <c r="B15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1396.05.11</v>
      </c>
      <c r="C1550" s="195">
        <f t="shared" ca="1" si="60"/>
        <v>1396</v>
      </c>
      <c r="D15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50" s="195">
        <f>_xlfn.NUMBERVALUE(RIGHT(Table11[[#This Row],[تاریخ شمسی]],2))</f>
        <v>11</v>
      </c>
      <c r="F15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05-11</v>
      </c>
      <c r="G1550" s="195" t="s">
        <v>1701</v>
      </c>
      <c r="L1550" s="259">
        <v>42949</v>
      </c>
      <c r="M1550">
        <v>38051</v>
      </c>
      <c r="O1550" s="283">
        <f>IFERROR(DATE(Table7[[#This Row],[year]],MONTH(DATEVALUE(Table7[[#This Row],[month]]&amp;"1")),Table7[[#This Row],[day]]),"")</f>
        <v>42846</v>
      </c>
      <c r="P1550" s="257" t="s">
        <v>4975</v>
      </c>
      <c r="Q1550" s="257">
        <v>2017</v>
      </c>
      <c r="R1550" s="257" t="s">
        <v>3437</v>
      </c>
      <c r="S1550" s="257">
        <v>21</v>
      </c>
      <c r="T1550" s="257">
        <v>1281.5</v>
      </c>
      <c r="U1550" s="257">
        <v>1914</v>
      </c>
      <c r="V1550" s="257">
        <v>1599725</v>
      </c>
      <c r="X1550" s="260">
        <v>42929</v>
      </c>
      <c r="Y1550" t="s">
        <v>8211</v>
      </c>
      <c r="Z1550" s="260">
        <v>3</v>
      </c>
      <c r="AA1550">
        <v>1396</v>
      </c>
      <c r="AB1550" s="260" t="str">
        <f ca="1">IFERROR(IFERROR(VLOOKUP(Table_Merge1[[#This Row],[Column1]],Table11[#All],2,FALSE),LEFT(AB1551,8)&amp;IF(LEN((RIGHT(AB1551,2)+1))&lt;2,"0"&amp;(RIGHT(AB1551,2)+1),(RIGHT(AB1551,2)-1))),"")</f>
        <v>1396.04.22</v>
      </c>
      <c r="AC1550" s="259" t="str">
        <f ca="1">LEFT(Table_Merge1[[#This Row],[Column2]],4)</f>
        <v>1396</v>
      </c>
      <c r="AD1550" s="259" t="str">
        <f ca="1">RIGHT(LEFT(Table_Merge1[[#This Row],[Column2]],7),2)</f>
        <v>04</v>
      </c>
      <c r="AE1550" s="259" t="str">
        <f ca="1">RIGHT(Table_Merge1[[#This Row],[Column2]],2)</f>
        <v>22</v>
      </c>
      <c r="AF1550">
        <v>4</v>
      </c>
      <c r="AG1550">
        <v>22</v>
      </c>
      <c r="AH1550" s="260">
        <v>2017</v>
      </c>
      <c r="AI1550" t="s">
        <v>3443</v>
      </c>
      <c r="AJ1550" s="260">
        <v>13</v>
      </c>
      <c r="AK1550">
        <v>1221.4000000000001</v>
      </c>
      <c r="AL1550">
        <v>1933.5</v>
      </c>
      <c r="AM1550">
        <v>1372250</v>
      </c>
      <c r="AO1550">
        <v>37675</v>
      </c>
      <c r="AP1550" s="287">
        <f>IFERROR(IF(Table_Merge1[[#This Row],[LME Zinc stock]]*Table_Merge1[[#This Row],[Nima.مقدار]]=0,"",Table_Merge1[[#This Row],[LME Zinc stock]]*Table_Merge1[[#This Row],[Nima.مقدار]]),"")</f>
        <v>51699518750</v>
      </c>
      <c r="AQ1550" s="287">
        <f>IFERROR(IF(Table_Merge1[[#This Row],[LME Zinc 3-month]]*Table_Merge1[[#This Row],[Nima.مقدار]]=0,"",Table_Merge1[[#This Row],[LME Zinc 3-month]]*Table_Merge1[[#This Row],[Nima.مقدار]]),"")</f>
        <v>72844612.5</v>
      </c>
      <c r="AR1550" s="288" t="str">
        <f>IFERROR(IF(Table_Merge1[[#This Row],[LME Zinc stock]]*Table_Merge1[[#This Row],[Azad.Sell]]=0,"",Table_Merge1[[#This Row],[LME Zinc stock]]*Table_Merge1[[#This Row],[Azad.Sell]]),"")</f>
        <v/>
      </c>
      <c r="AS1550" s="288" t="str">
        <f>IFERROR(IF(Table_Merge1[[#This Row],[LME Zinc 3-month]]*Table_Merge1[[#This Row],[Azad.Sell]]=0,"",Table_Merge1[[#This Row],[LME Zinc 3-month]]*Table_Merge1[[#This Row],[Azad.Sell]]),"")</f>
        <v/>
      </c>
      <c r="AT1550"/>
    </row>
    <row r="1551" spans="1:46" x14ac:dyDescent="0.25">
      <c r="A1551" s="258">
        <v>42950</v>
      </c>
      <c r="B15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1396.05.12</v>
      </c>
      <c r="C1551" s="195">
        <f t="shared" ca="1" si="60"/>
        <v>1396</v>
      </c>
      <c r="D15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51" s="195">
        <f>_xlfn.NUMBERVALUE(RIGHT(Table11[[#This Row],[تاریخ شمسی]],2))</f>
        <v>12</v>
      </c>
      <c r="F15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05-12</v>
      </c>
      <c r="G1551" s="195" t="s">
        <v>1702</v>
      </c>
      <c r="L1551" s="259">
        <v>42950</v>
      </c>
      <c r="M1551">
        <v>37948</v>
      </c>
      <c r="O1551" s="284">
        <f>IFERROR(DATE(Table7[[#This Row],[year]],MONTH(DATEVALUE(Table7[[#This Row],[month]]&amp;"1")),Table7[[#This Row],[day]]),"")</f>
        <v>42845</v>
      </c>
      <c r="P1551" s="195" t="s">
        <v>4976</v>
      </c>
      <c r="Q1551" s="195">
        <v>2017</v>
      </c>
      <c r="R1551" s="195" t="s">
        <v>3437</v>
      </c>
      <c r="S1551" s="195">
        <v>20</v>
      </c>
      <c r="T1551" s="195">
        <v>1279.9000000000001</v>
      </c>
      <c r="U1551" s="195">
        <v>1916.5</v>
      </c>
      <c r="V1551" s="195">
        <v>1609925</v>
      </c>
      <c r="X1551" s="260">
        <v>42928</v>
      </c>
      <c r="Y1551" t="s">
        <v>8210</v>
      </c>
      <c r="Z1551" s="260">
        <v>3</v>
      </c>
      <c r="AA1551">
        <v>1396</v>
      </c>
      <c r="AB1551" s="260" t="str">
        <f ca="1">IFERROR(IFERROR(VLOOKUP(Table_Merge1[[#This Row],[Column1]],Table11[#All],2,FALSE),LEFT(AB1552,8)&amp;IF(LEN((RIGHT(AB1552,2)+1))&lt;2,"0"&amp;(RIGHT(AB1552,2)+1),(RIGHT(AB1552,2)-1))),"")</f>
        <v>1396.04.21</v>
      </c>
      <c r="AC1551" s="259" t="str">
        <f ca="1">LEFT(Table_Merge1[[#This Row],[Column2]],4)</f>
        <v>1396</v>
      </c>
      <c r="AD1551" s="259" t="str">
        <f ca="1">RIGHT(LEFT(Table_Merge1[[#This Row],[Column2]],7),2)</f>
        <v>04</v>
      </c>
      <c r="AE1551" s="259" t="str">
        <f ca="1">RIGHT(Table_Merge1[[#This Row],[Column2]],2)</f>
        <v>21</v>
      </c>
      <c r="AF1551">
        <v>4</v>
      </c>
      <c r="AG1551">
        <v>21</v>
      </c>
      <c r="AH1551" s="260">
        <v>2017</v>
      </c>
      <c r="AI1551" t="s">
        <v>3443</v>
      </c>
      <c r="AJ1551" s="260">
        <v>12</v>
      </c>
      <c r="AK1551">
        <v>1219.4000000000001</v>
      </c>
      <c r="AL1551">
        <v>1919</v>
      </c>
      <c r="AM1551">
        <v>1375675</v>
      </c>
      <c r="AO1551">
        <v>37707</v>
      </c>
      <c r="AP1551" s="287">
        <f>IFERROR(IF(Table_Merge1[[#This Row],[LME Zinc stock]]*Table_Merge1[[#This Row],[Nima.مقدار]]=0,"",Table_Merge1[[#This Row],[LME Zinc stock]]*Table_Merge1[[#This Row],[Nima.مقدار]]),"")</f>
        <v>51872577225</v>
      </c>
      <c r="AQ1551" s="287">
        <f>IFERROR(IF(Table_Merge1[[#This Row],[LME Zinc 3-month]]*Table_Merge1[[#This Row],[Nima.مقدار]]=0,"",Table_Merge1[[#This Row],[LME Zinc 3-month]]*Table_Merge1[[#This Row],[Nima.مقدار]]),"")</f>
        <v>72359733</v>
      </c>
      <c r="AR1551" s="288" t="str">
        <f>IFERROR(IF(Table_Merge1[[#This Row],[LME Zinc stock]]*Table_Merge1[[#This Row],[Azad.Sell]]=0,"",Table_Merge1[[#This Row],[LME Zinc stock]]*Table_Merge1[[#This Row],[Azad.Sell]]),"")</f>
        <v/>
      </c>
      <c r="AS1551" s="288" t="str">
        <f>IFERROR(IF(Table_Merge1[[#This Row],[LME Zinc 3-month]]*Table_Merge1[[#This Row],[Azad.Sell]]=0,"",Table_Merge1[[#This Row],[LME Zinc 3-month]]*Table_Merge1[[#This Row],[Azad.Sell]]),"")</f>
        <v/>
      </c>
      <c r="AT1551"/>
    </row>
    <row r="1552" spans="1:46" x14ac:dyDescent="0.25">
      <c r="A1552" s="258">
        <v>42952</v>
      </c>
      <c r="B15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1396.05.14</v>
      </c>
      <c r="C1552" s="195">
        <f t="shared" ca="1" si="60"/>
        <v>1396</v>
      </c>
      <c r="D15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52" s="195">
        <f>_xlfn.NUMBERVALUE(RIGHT(Table11[[#This Row],[تاریخ شمسی]],2))</f>
        <v>14</v>
      </c>
      <c r="F15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05-14</v>
      </c>
      <c r="G1552" s="195" t="s">
        <v>1703</v>
      </c>
      <c r="L1552" s="259">
        <v>42952</v>
      </c>
      <c r="M1552">
        <v>38079</v>
      </c>
      <c r="O1552" s="283">
        <f>IFERROR(DATE(Table7[[#This Row],[year]],MONTH(DATEVALUE(Table7[[#This Row],[month]]&amp;"1")),Table7[[#This Row],[day]]),"")</f>
        <v>42844</v>
      </c>
      <c r="P1552" s="257" t="s">
        <v>4977</v>
      </c>
      <c r="Q1552" s="257">
        <v>2017</v>
      </c>
      <c r="R1552" s="257" t="s">
        <v>3437</v>
      </c>
      <c r="S1552" s="257">
        <v>19</v>
      </c>
      <c r="T1552" s="257">
        <v>1282.05</v>
      </c>
      <c r="U1552" s="257">
        <v>1922.5</v>
      </c>
      <c r="V1552" s="257">
        <v>1617100</v>
      </c>
      <c r="X1552" s="260">
        <v>42927</v>
      </c>
      <c r="Y1552" t="s">
        <v>8209</v>
      </c>
      <c r="Z1552" s="260">
        <v>3</v>
      </c>
      <c r="AA1552">
        <v>1396</v>
      </c>
      <c r="AB1552" s="260" t="str">
        <f ca="1">IFERROR(IFERROR(VLOOKUP(Table_Merge1[[#This Row],[Column1]],Table11[#All],2,FALSE),LEFT(AB1553,8)&amp;IF(LEN((RIGHT(AB1553,2)+1))&lt;2,"0"&amp;(RIGHT(AB1553,2)+1),(RIGHT(AB1553,2)-1))),"")</f>
        <v>1396.04.20</v>
      </c>
      <c r="AC1552" s="259" t="str">
        <f ca="1">LEFT(Table_Merge1[[#This Row],[Column2]],4)</f>
        <v>1396</v>
      </c>
      <c r="AD1552" s="259" t="str">
        <f ca="1">RIGHT(LEFT(Table_Merge1[[#This Row],[Column2]],7),2)</f>
        <v>04</v>
      </c>
      <c r="AE1552" s="259" t="str">
        <f ca="1">RIGHT(Table_Merge1[[#This Row],[Column2]],2)</f>
        <v>20</v>
      </c>
      <c r="AF1552">
        <v>4</v>
      </c>
      <c r="AG1552">
        <v>20</v>
      </c>
      <c r="AH1552" s="260">
        <v>2017</v>
      </c>
      <c r="AI1552" t="s">
        <v>3443</v>
      </c>
      <c r="AJ1552" s="260">
        <v>11</v>
      </c>
      <c r="AK1552">
        <v>1211.9000000000001</v>
      </c>
      <c r="AL1552">
        <v>1917.5</v>
      </c>
      <c r="AM1552">
        <v>1351400</v>
      </c>
      <c r="AO1552">
        <v>37779</v>
      </c>
      <c r="AP1552" s="287">
        <f>IFERROR(IF(Table_Merge1[[#This Row],[LME Zinc stock]]*Table_Merge1[[#This Row],[Nima.مقدار]]=0,"",Table_Merge1[[#This Row],[LME Zinc stock]]*Table_Merge1[[#This Row],[Nima.مقدار]]),"")</f>
        <v>51054540600</v>
      </c>
      <c r="AQ1552" s="287">
        <f>IFERROR(IF(Table_Merge1[[#This Row],[LME Zinc 3-month]]*Table_Merge1[[#This Row],[Nima.مقدار]]=0,"",Table_Merge1[[#This Row],[LME Zinc 3-month]]*Table_Merge1[[#This Row],[Nima.مقدار]]),"")</f>
        <v>72441232.5</v>
      </c>
      <c r="AR1552" s="288" t="str">
        <f>IFERROR(IF(Table_Merge1[[#This Row],[LME Zinc stock]]*Table_Merge1[[#This Row],[Azad.Sell]]=0,"",Table_Merge1[[#This Row],[LME Zinc stock]]*Table_Merge1[[#This Row],[Azad.Sell]]),"")</f>
        <v/>
      </c>
      <c r="AS1552" s="288" t="str">
        <f>IFERROR(IF(Table_Merge1[[#This Row],[LME Zinc 3-month]]*Table_Merge1[[#This Row],[Azad.Sell]]=0,"",Table_Merge1[[#This Row],[LME Zinc 3-month]]*Table_Merge1[[#This Row],[Azad.Sell]]),"")</f>
        <v/>
      </c>
      <c r="AT1552"/>
    </row>
    <row r="1553" spans="1:46" x14ac:dyDescent="0.25">
      <c r="A1553" s="258">
        <v>42953</v>
      </c>
      <c r="B15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1396.05.15</v>
      </c>
      <c r="C1553" s="195">
        <f t="shared" ca="1" si="60"/>
        <v>1396</v>
      </c>
      <c r="D15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53" s="195">
        <f>_xlfn.NUMBERVALUE(RIGHT(Table11[[#This Row],[تاریخ شمسی]],2))</f>
        <v>15</v>
      </c>
      <c r="F15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05-15</v>
      </c>
      <c r="G1553" s="195" t="s">
        <v>1704</v>
      </c>
      <c r="L1553" s="259">
        <v>42953</v>
      </c>
      <c r="M1553">
        <v>38068</v>
      </c>
      <c r="O1553" s="284">
        <f>IFERROR(DATE(Table7[[#This Row],[year]],MONTH(DATEVALUE(Table7[[#This Row],[month]]&amp;"1")),Table7[[#This Row],[day]]),"")</f>
        <v>42843</v>
      </c>
      <c r="P1553" s="195" t="s">
        <v>4978</v>
      </c>
      <c r="Q1553" s="195">
        <v>2017</v>
      </c>
      <c r="R1553" s="195" t="s">
        <v>3437</v>
      </c>
      <c r="S1553" s="195">
        <v>18</v>
      </c>
      <c r="T1553" s="195">
        <v>1285</v>
      </c>
      <c r="U1553" s="195">
        <v>1917.5</v>
      </c>
      <c r="V1553" s="195">
        <v>1633325</v>
      </c>
      <c r="X1553" s="260">
        <v>42926</v>
      </c>
      <c r="Y1553" t="s">
        <v>8208</v>
      </c>
      <c r="Z1553" s="260">
        <v>3</v>
      </c>
      <c r="AA1553">
        <v>1396</v>
      </c>
      <c r="AB1553" s="260" t="str">
        <f ca="1">IFERROR(IFERROR(VLOOKUP(Table_Merge1[[#This Row],[Column1]],Table11[#All],2,FALSE),LEFT(AB1554,8)&amp;IF(LEN((RIGHT(AB1554,2)+1))&lt;2,"0"&amp;(RIGHT(AB1554,2)+1),(RIGHT(AB1554,2)-1))),"")</f>
        <v>1396.04.19</v>
      </c>
      <c r="AC1553" s="259" t="str">
        <f ca="1">LEFT(Table_Merge1[[#This Row],[Column2]],4)</f>
        <v>1396</v>
      </c>
      <c r="AD1553" s="259" t="str">
        <f ca="1">RIGHT(LEFT(Table_Merge1[[#This Row],[Column2]],7),2)</f>
        <v>04</v>
      </c>
      <c r="AE1553" s="259" t="str">
        <f ca="1">RIGHT(Table_Merge1[[#This Row],[Column2]],2)</f>
        <v>19</v>
      </c>
      <c r="AF1553">
        <v>4</v>
      </c>
      <c r="AG1553">
        <v>19</v>
      </c>
      <c r="AH1553" s="260">
        <v>2017</v>
      </c>
      <c r="AI1553" t="s">
        <v>3443</v>
      </c>
      <c r="AJ1553" s="260">
        <v>10</v>
      </c>
      <c r="AK1553">
        <v>1207.55</v>
      </c>
      <c r="AL1553">
        <v>1926</v>
      </c>
      <c r="AM1553">
        <v>1354550</v>
      </c>
      <c r="AO1553">
        <v>37725</v>
      </c>
      <c r="AP1553" s="287">
        <f>IFERROR(IF(Table_Merge1[[#This Row],[LME Zinc stock]]*Table_Merge1[[#This Row],[Nima.مقدار]]=0,"",Table_Merge1[[#This Row],[LME Zinc stock]]*Table_Merge1[[#This Row],[Nima.مقدار]]),"")</f>
        <v>51100398750</v>
      </c>
      <c r="AQ1553" s="287">
        <f>IFERROR(IF(Table_Merge1[[#This Row],[LME Zinc 3-month]]*Table_Merge1[[#This Row],[Nima.مقدار]]=0,"",Table_Merge1[[#This Row],[LME Zinc 3-month]]*Table_Merge1[[#This Row],[Nima.مقدار]]),"")</f>
        <v>72658350</v>
      </c>
      <c r="AR1553" s="288" t="str">
        <f>IFERROR(IF(Table_Merge1[[#This Row],[LME Zinc stock]]*Table_Merge1[[#This Row],[Azad.Sell]]=0,"",Table_Merge1[[#This Row],[LME Zinc stock]]*Table_Merge1[[#This Row],[Azad.Sell]]),"")</f>
        <v/>
      </c>
      <c r="AS1553" s="288" t="str">
        <f>IFERROR(IF(Table_Merge1[[#This Row],[LME Zinc 3-month]]*Table_Merge1[[#This Row],[Azad.Sell]]=0,"",Table_Merge1[[#This Row],[LME Zinc 3-month]]*Table_Merge1[[#This Row],[Azad.Sell]]),"")</f>
        <v/>
      </c>
      <c r="AT1553"/>
    </row>
    <row r="1554" spans="1:46" x14ac:dyDescent="0.25">
      <c r="A1554" s="258">
        <v>42954</v>
      </c>
      <c r="B15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1396.05.16</v>
      </c>
      <c r="C1554" s="195">
        <f t="shared" ca="1" si="60"/>
        <v>1396</v>
      </c>
      <c r="D15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54" s="195">
        <f>_xlfn.NUMBERVALUE(RIGHT(Table11[[#This Row],[تاریخ شمسی]],2))</f>
        <v>16</v>
      </c>
      <c r="F15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05-16</v>
      </c>
      <c r="G1554" s="195" t="s">
        <v>1705</v>
      </c>
      <c r="L1554" s="259">
        <v>42954</v>
      </c>
      <c r="M1554">
        <v>38003</v>
      </c>
      <c r="O1554" s="283">
        <f>IFERROR(DATE(Table7[[#This Row],[year]],MONTH(DATEVALUE(Table7[[#This Row],[month]]&amp;"1")),Table7[[#This Row],[day]]),"")</f>
        <v>42838</v>
      </c>
      <c r="P1554" s="257" t="s">
        <v>4979</v>
      </c>
      <c r="Q1554" s="257">
        <v>2017</v>
      </c>
      <c r="R1554" s="257" t="s">
        <v>3437</v>
      </c>
      <c r="S1554" s="257">
        <v>13</v>
      </c>
      <c r="T1554" s="257">
        <v>1286.0999999999999</v>
      </c>
      <c r="U1554" s="257" t="s">
        <v>3621</v>
      </c>
      <c r="V1554" s="257" t="s">
        <v>3621</v>
      </c>
      <c r="X1554" s="260">
        <v>42923</v>
      </c>
      <c r="Z1554" s="260">
        <v>3</v>
      </c>
      <c r="AB1554" s="260" t="str">
        <f ca="1">IFERROR(IFERROR(VLOOKUP(Table_Merge1[[#This Row],[Column1]],Table11[#All],2,FALSE),LEFT(AB1555,8)&amp;IF(LEN((RIGHT(AB1555,2)+1))&lt;2,"0"&amp;(RIGHT(AB1555,2)+1),(RIGHT(AB1555,2)-1))),"")</f>
        <v>1396.04.14</v>
      </c>
      <c r="AC1554" s="259" t="str">
        <f ca="1">LEFT(Table_Merge1[[#This Row],[Column2]],4)</f>
        <v>1396</v>
      </c>
      <c r="AD1554" s="259" t="str">
        <f ca="1">RIGHT(LEFT(Table_Merge1[[#This Row],[Column2]],7),2)</f>
        <v>04</v>
      </c>
      <c r="AE1554" s="259" t="str">
        <f ca="1">RIGHT(Table_Merge1[[#This Row],[Column2]],2)</f>
        <v>14</v>
      </c>
      <c r="AH1554" s="260">
        <v>2017</v>
      </c>
      <c r="AI1554" t="s">
        <v>3443</v>
      </c>
      <c r="AJ1554" s="260">
        <v>7</v>
      </c>
      <c r="AK1554">
        <v>1220.4000000000001</v>
      </c>
      <c r="AL1554">
        <v>1924</v>
      </c>
      <c r="AM1554">
        <v>1362675</v>
      </c>
      <c r="AP1554" s="287" t="str">
        <f>IFERROR(IF(Table_Merge1[[#This Row],[LME Zinc stock]]*Table_Merge1[[#This Row],[Nima.مقدار]]=0,"",Table_Merge1[[#This Row],[LME Zinc stock]]*Table_Merge1[[#This Row],[Nima.مقدار]]),"")</f>
        <v/>
      </c>
      <c r="AQ1554" s="287" t="str">
        <f>IFERROR(IF(Table_Merge1[[#This Row],[LME Zinc 3-month]]*Table_Merge1[[#This Row],[Nima.مقدار]]=0,"",Table_Merge1[[#This Row],[LME Zinc 3-month]]*Table_Merge1[[#This Row],[Nima.مقدار]]),"")</f>
        <v/>
      </c>
      <c r="AR1554" s="288" t="str">
        <f>IFERROR(IF(Table_Merge1[[#This Row],[LME Zinc stock]]*Table_Merge1[[#This Row],[Azad.Sell]]=0,"",Table_Merge1[[#This Row],[LME Zinc stock]]*Table_Merge1[[#This Row],[Azad.Sell]]),"")</f>
        <v/>
      </c>
      <c r="AS1554" s="288" t="str">
        <f>IFERROR(IF(Table_Merge1[[#This Row],[LME Zinc 3-month]]*Table_Merge1[[#This Row],[Azad.Sell]]=0,"",Table_Merge1[[#This Row],[LME Zinc 3-month]]*Table_Merge1[[#This Row],[Azad.Sell]]),"")</f>
        <v/>
      </c>
      <c r="AT1554"/>
    </row>
    <row r="1555" spans="1:46" x14ac:dyDescent="0.25">
      <c r="A1555" s="258">
        <v>42955</v>
      </c>
      <c r="B15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1396.05.17</v>
      </c>
      <c r="C1555" s="195">
        <f t="shared" ca="1" si="60"/>
        <v>1396</v>
      </c>
      <c r="D15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55" s="195">
        <f>_xlfn.NUMBERVALUE(RIGHT(Table11[[#This Row],[تاریخ شمسی]],2))</f>
        <v>17</v>
      </c>
      <c r="F15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05-17</v>
      </c>
      <c r="G1555" s="195" t="s">
        <v>1706</v>
      </c>
      <c r="L1555" s="259">
        <v>42955</v>
      </c>
      <c r="M1555">
        <v>37965</v>
      </c>
      <c r="O1555" s="284">
        <f>IFERROR(DATE(Table7[[#This Row],[year]],MONTH(DATEVALUE(Table7[[#This Row],[month]]&amp;"1")),Table7[[#This Row],[day]]),"")</f>
        <v>42837</v>
      </c>
      <c r="P1555" s="195" t="s">
        <v>4980</v>
      </c>
      <c r="Q1555" s="195">
        <v>2017</v>
      </c>
      <c r="R1555" s="195" t="s">
        <v>3437</v>
      </c>
      <c r="S1555" s="195">
        <v>12</v>
      </c>
      <c r="T1555" s="195">
        <v>1272.3</v>
      </c>
      <c r="U1555" s="195">
        <v>1938</v>
      </c>
      <c r="V1555" s="195">
        <v>1645375</v>
      </c>
      <c r="X1555" s="260">
        <v>42922</v>
      </c>
      <c r="Y1555" t="s">
        <v>8207</v>
      </c>
      <c r="Z1555" s="260">
        <v>3</v>
      </c>
      <c r="AA1555">
        <v>1396</v>
      </c>
      <c r="AB1555" s="260" t="str">
        <f ca="1">IFERROR(IFERROR(VLOOKUP(Table_Merge1[[#This Row],[Column1]],Table11[#All],2,FALSE),LEFT(AB1556,8)&amp;IF(LEN((RIGHT(AB1556,2)+1))&lt;2,"0"&amp;(RIGHT(AB1556,2)+1),(RIGHT(AB1556,2)-1))),"")</f>
        <v>1396.04.15</v>
      </c>
      <c r="AC1555" s="259" t="str">
        <f ca="1">LEFT(Table_Merge1[[#This Row],[Column2]],4)</f>
        <v>1396</v>
      </c>
      <c r="AD1555" s="259" t="str">
        <f ca="1">RIGHT(LEFT(Table_Merge1[[#This Row],[Column2]],7),2)</f>
        <v>04</v>
      </c>
      <c r="AE1555" s="259" t="str">
        <f ca="1">RIGHT(Table_Merge1[[#This Row],[Column2]],2)</f>
        <v>15</v>
      </c>
      <c r="AF1555">
        <v>4</v>
      </c>
      <c r="AG1555">
        <v>15</v>
      </c>
      <c r="AH1555" s="260">
        <v>2017</v>
      </c>
      <c r="AI1555" t="s">
        <v>3443</v>
      </c>
      <c r="AJ1555" s="260">
        <v>6</v>
      </c>
      <c r="AK1555">
        <v>1224.3</v>
      </c>
      <c r="AL1555">
        <v>1935.5</v>
      </c>
      <c r="AM1555">
        <v>1369125</v>
      </c>
      <c r="AO1555">
        <v>37943</v>
      </c>
      <c r="AP1555" s="287">
        <f>IFERROR(IF(Table_Merge1[[#This Row],[LME Zinc stock]]*Table_Merge1[[#This Row],[Nima.مقدار]]=0,"",Table_Merge1[[#This Row],[LME Zinc stock]]*Table_Merge1[[#This Row],[Nima.مقدار]]),"")</f>
        <v>51948709875</v>
      </c>
      <c r="AQ1555" s="287">
        <f>IFERROR(IF(Table_Merge1[[#This Row],[LME Zinc 3-month]]*Table_Merge1[[#This Row],[Nima.مقدار]]=0,"",Table_Merge1[[#This Row],[LME Zinc 3-month]]*Table_Merge1[[#This Row],[Nima.مقدار]]),"")</f>
        <v>73438676.5</v>
      </c>
      <c r="AR1555" s="288" t="str">
        <f>IFERROR(IF(Table_Merge1[[#This Row],[LME Zinc stock]]*Table_Merge1[[#This Row],[Azad.Sell]]=0,"",Table_Merge1[[#This Row],[LME Zinc stock]]*Table_Merge1[[#This Row],[Azad.Sell]]),"")</f>
        <v/>
      </c>
      <c r="AS1555" s="288" t="str">
        <f>IFERROR(IF(Table_Merge1[[#This Row],[LME Zinc 3-month]]*Table_Merge1[[#This Row],[Azad.Sell]]=0,"",Table_Merge1[[#This Row],[LME Zinc 3-month]]*Table_Merge1[[#This Row],[Azad.Sell]]),"")</f>
        <v/>
      </c>
      <c r="AT1555"/>
    </row>
    <row r="1556" spans="1:46" x14ac:dyDescent="0.25">
      <c r="A1556" s="258">
        <v>42956</v>
      </c>
      <c r="B15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1396.05.18</v>
      </c>
      <c r="C1556" s="195">
        <f t="shared" ca="1" si="60"/>
        <v>1396</v>
      </c>
      <c r="D15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56" s="195">
        <f>_xlfn.NUMBERVALUE(RIGHT(Table11[[#This Row],[تاریخ شمسی]],2))</f>
        <v>18</v>
      </c>
      <c r="F15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05-18</v>
      </c>
      <c r="G1556" s="195" t="s">
        <v>1707</v>
      </c>
      <c r="L1556" s="259">
        <v>42956</v>
      </c>
      <c r="M1556">
        <v>37977</v>
      </c>
      <c r="O1556" s="283">
        <f>IFERROR(DATE(Table7[[#This Row],[year]],MONTH(DATEVALUE(Table7[[#This Row],[month]]&amp;"1")),Table7[[#This Row],[day]]),"")</f>
        <v>42836</v>
      </c>
      <c r="P1556" s="257" t="s">
        <v>4981</v>
      </c>
      <c r="Q1556" s="257">
        <v>2017</v>
      </c>
      <c r="R1556" s="257" t="s">
        <v>3437</v>
      </c>
      <c r="S1556" s="257">
        <v>11</v>
      </c>
      <c r="T1556" s="257">
        <v>1255.7</v>
      </c>
      <c r="U1556" s="257">
        <v>1962</v>
      </c>
      <c r="V1556" s="257">
        <v>1652200</v>
      </c>
      <c r="X1556" s="260">
        <v>42921</v>
      </c>
      <c r="Y1556" t="s">
        <v>8206</v>
      </c>
      <c r="Z1556" s="260">
        <v>3</v>
      </c>
      <c r="AA1556">
        <v>1396</v>
      </c>
      <c r="AB1556" s="260" t="str">
        <f ca="1">IFERROR(IFERROR(VLOOKUP(Table_Merge1[[#This Row],[Column1]],Table11[#All],2,FALSE),LEFT(AB1557,8)&amp;IF(LEN((RIGHT(AB1557,2)+1))&lt;2,"0"&amp;(RIGHT(AB1557,2)+1),(RIGHT(AB1557,2)-1))),"")</f>
        <v>1396.04.14</v>
      </c>
      <c r="AC1556" s="259" t="str">
        <f ca="1">LEFT(Table_Merge1[[#This Row],[Column2]],4)</f>
        <v>1396</v>
      </c>
      <c r="AD1556" s="259" t="str">
        <f ca="1">RIGHT(LEFT(Table_Merge1[[#This Row],[Column2]],7),2)</f>
        <v>04</v>
      </c>
      <c r="AE1556" s="259" t="str">
        <f ca="1">RIGHT(Table_Merge1[[#This Row],[Column2]],2)</f>
        <v>14</v>
      </c>
      <c r="AF1556">
        <v>4</v>
      </c>
      <c r="AG1556">
        <v>14</v>
      </c>
      <c r="AH1556" s="260">
        <v>2017</v>
      </c>
      <c r="AI1556" t="s">
        <v>3443</v>
      </c>
      <c r="AJ1556" s="260">
        <v>5</v>
      </c>
      <c r="AK1556">
        <v>1221.9000000000001</v>
      </c>
      <c r="AL1556">
        <v>1907</v>
      </c>
      <c r="AM1556">
        <v>1373350</v>
      </c>
      <c r="AO1556">
        <v>37703</v>
      </c>
      <c r="AP1556" s="287">
        <f>IFERROR(IF(Table_Merge1[[#This Row],[LME Zinc stock]]*Table_Merge1[[#This Row],[Nima.مقدار]]=0,"",Table_Merge1[[#This Row],[LME Zinc stock]]*Table_Merge1[[#This Row],[Nima.مقدار]]),"")</f>
        <v>51779415050</v>
      </c>
      <c r="AQ1556" s="287">
        <f>IFERROR(IF(Table_Merge1[[#This Row],[LME Zinc 3-month]]*Table_Merge1[[#This Row],[Nima.مقدار]]=0,"",Table_Merge1[[#This Row],[LME Zinc 3-month]]*Table_Merge1[[#This Row],[Nima.مقدار]]),"")</f>
        <v>71899621</v>
      </c>
      <c r="AR1556" s="288" t="str">
        <f>IFERROR(IF(Table_Merge1[[#This Row],[LME Zinc stock]]*Table_Merge1[[#This Row],[Azad.Sell]]=0,"",Table_Merge1[[#This Row],[LME Zinc stock]]*Table_Merge1[[#This Row],[Azad.Sell]]),"")</f>
        <v/>
      </c>
      <c r="AS1556" s="288" t="str">
        <f>IFERROR(IF(Table_Merge1[[#This Row],[LME Zinc 3-month]]*Table_Merge1[[#This Row],[Azad.Sell]]=0,"",Table_Merge1[[#This Row],[LME Zinc 3-month]]*Table_Merge1[[#This Row],[Azad.Sell]]),"")</f>
        <v/>
      </c>
      <c r="AT1556"/>
    </row>
    <row r="1557" spans="1:46" x14ac:dyDescent="0.25">
      <c r="A1557" s="258">
        <v>42957</v>
      </c>
      <c r="B15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1396.05.19</v>
      </c>
      <c r="C1557" s="195">
        <f t="shared" ca="1" si="60"/>
        <v>1396</v>
      </c>
      <c r="D15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57" s="195">
        <f>_xlfn.NUMBERVALUE(RIGHT(Table11[[#This Row],[تاریخ شمسی]],2))</f>
        <v>19</v>
      </c>
      <c r="F15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05-19</v>
      </c>
      <c r="G1557" s="195" t="s">
        <v>1708</v>
      </c>
      <c r="L1557" s="259">
        <v>42957</v>
      </c>
      <c r="M1557">
        <v>38075</v>
      </c>
      <c r="O1557" s="284">
        <f>IFERROR(DATE(Table7[[#This Row],[year]],MONTH(DATEVALUE(Table7[[#This Row],[month]]&amp;"1")),Table7[[#This Row],[day]]),"")</f>
        <v>42835</v>
      </c>
      <c r="P1557" s="195" t="s">
        <v>4982</v>
      </c>
      <c r="Q1557" s="195">
        <v>2017</v>
      </c>
      <c r="R1557" s="195" t="s">
        <v>3437</v>
      </c>
      <c r="S1557" s="195">
        <v>10</v>
      </c>
      <c r="T1557" s="195">
        <v>1253.5999999999999</v>
      </c>
      <c r="U1557" s="195">
        <v>1964</v>
      </c>
      <c r="V1557" s="195">
        <v>1655825</v>
      </c>
      <c r="X1557" s="260">
        <v>42920</v>
      </c>
      <c r="Y1557" t="s">
        <v>8205</v>
      </c>
      <c r="Z1557" s="260">
        <v>3</v>
      </c>
      <c r="AA1557">
        <v>1396</v>
      </c>
      <c r="AB1557" s="260" t="str">
        <f ca="1">IFERROR(IFERROR(VLOOKUP(Table_Merge1[[#This Row],[Column1]],Table11[#All],2,FALSE),LEFT(AB1558,8)&amp;IF(LEN((RIGHT(AB1558,2)+1))&lt;2,"0"&amp;(RIGHT(AB1558,2)+1),(RIGHT(AB1558,2)-1))),"")</f>
        <v>1396.04.13</v>
      </c>
      <c r="AC1557" s="259" t="str">
        <f ca="1">LEFT(Table_Merge1[[#This Row],[Column2]],4)</f>
        <v>1396</v>
      </c>
      <c r="AD1557" s="259" t="str">
        <f ca="1">RIGHT(LEFT(Table_Merge1[[#This Row],[Column2]],7),2)</f>
        <v>04</v>
      </c>
      <c r="AE1557" s="259" t="str">
        <f ca="1">RIGHT(Table_Merge1[[#This Row],[Column2]],2)</f>
        <v>13</v>
      </c>
      <c r="AF1557">
        <v>4</v>
      </c>
      <c r="AG1557">
        <v>13</v>
      </c>
      <c r="AH1557" s="260">
        <v>2017</v>
      </c>
      <c r="AI1557" t="s">
        <v>3443</v>
      </c>
      <c r="AJ1557" s="260">
        <v>4</v>
      </c>
      <c r="AK1557">
        <v>1224.25</v>
      </c>
      <c r="AL1557">
        <v>1925</v>
      </c>
      <c r="AM1557">
        <v>1378250</v>
      </c>
      <c r="AO1557">
        <v>37655</v>
      </c>
      <c r="AP1557" s="287">
        <f>IFERROR(IF(Table_Merge1[[#This Row],[LME Zinc stock]]*Table_Merge1[[#This Row],[Nima.مقدار]]=0,"",Table_Merge1[[#This Row],[LME Zinc stock]]*Table_Merge1[[#This Row],[Nima.مقدار]]),"")</f>
        <v>51898003750</v>
      </c>
      <c r="AQ1557" s="287">
        <f>IFERROR(IF(Table_Merge1[[#This Row],[LME Zinc 3-month]]*Table_Merge1[[#This Row],[Nima.مقدار]]=0,"",Table_Merge1[[#This Row],[LME Zinc 3-month]]*Table_Merge1[[#This Row],[Nima.مقدار]]),"")</f>
        <v>72485875</v>
      </c>
      <c r="AR1557" s="288" t="str">
        <f>IFERROR(IF(Table_Merge1[[#This Row],[LME Zinc stock]]*Table_Merge1[[#This Row],[Azad.Sell]]=0,"",Table_Merge1[[#This Row],[LME Zinc stock]]*Table_Merge1[[#This Row],[Azad.Sell]]),"")</f>
        <v/>
      </c>
      <c r="AS1557" s="288" t="str">
        <f>IFERROR(IF(Table_Merge1[[#This Row],[LME Zinc 3-month]]*Table_Merge1[[#This Row],[Azad.Sell]]=0,"",Table_Merge1[[#This Row],[LME Zinc 3-month]]*Table_Merge1[[#This Row],[Azad.Sell]]),"")</f>
        <v/>
      </c>
      <c r="AT1557"/>
    </row>
    <row r="1558" spans="1:46" x14ac:dyDescent="0.25">
      <c r="A1558" s="258">
        <v>42959</v>
      </c>
      <c r="B15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1396.05.21</v>
      </c>
      <c r="C1558" s="195">
        <f t="shared" ca="1" si="60"/>
        <v>1396</v>
      </c>
      <c r="D15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58" s="195">
        <f>_xlfn.NUMBERVALUE(RIGHT(Table11[[#This Row],[تاریخ شمسی]],2))</f>
        <v>21</v>
      </c>
      <c r="F15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05-21</v>
      </c>
      <c r="G1558" s="195" t="s">
        <v>1709</v>
      </c>
      <c r="L1558" s="259">
        <v>42959</v>
      </c>
      <c r="M1558">
        <v>38001</v>
      </c>
      <c r="O1558" s="283">
        <f>IFERROR(DATE(Table7[[#This Row],[year]],MONTH(DATEVALUE(Table7[[#This Row],[month]]&amp;"1")),Table7[[#This Row],[day]]),"")</f>
        <v>42832</v>
      </c>
      <c r="P1558" s="257" t="s">
        <v>4983</v>
      </c>
      <c r="Q1558" s="257">
        <v>2017</v>
      </c>
      <c r="R1558" s="257" t="s">
        <v>3437</v>
      </c>
      <c r="S1558" s="257">
        <v>7</v>
      </c>
      <c r="T1558" s="257">
        <v>1264.3</v>
      </c>
      <c r="U1558" s="257">
        <v>1954</v>
      </c>
      <c r="V1558" s="257">
        <v>1668925</v>
      </c>
      <c r="X1558" s="260">
        <v>42919</v>
      </c>
      <c r="Y1558" t="s">
        <v>8204</v>
      </c>
      <c r="Z1558" s="260">
        <v>3</v>
      </c>
      <c r="AA1558">
        <v>1396</v>
      </c>
      <c r="AB1558" s="260" t="str">
        <f ca="1">IFERROR(IFERROR(VLOOKUP(Table_Merge1[[#This Row],[Column1]],Table11[#All],2,FALSE),LEFT(AB1559,8)&amp;IF(LEN((RIGHT(AB1559,2)+1))&lt;2,"0"&amp;(RIGHT(AB1559,2)+1),(RIGHT(AB1559,2)-1))),"")</f>
        <v>1396.04.12</v>
      </c>
      <c r="AC1558" s="259" t="str">
        <f ca="1">LEFT(Table_Merge1[[#This Row],[Column2]],4)</f>
        <v>1396</v>
      </c>
      <c r="AD1558" s="259" t="str">
        <f ca="1">RIGHT(LEFT(Table_Merge1[[#This Row],[Column2]],7),2)</f>
        <v>04</v>
      </c>
      <c r="AE1558" s="259" t="str">
        <f ca="1">RIGHT(Table_Merge1[[#This Row],[Column2]],2)</f>
        <v>12</v>
      </c>
      <c r="AF1558">
        <v>4</v>
      </c>
      <c r="AG1558">
        <v>12</v>
      </c>
      <c r="AH1558" s="260">
        <v>2017</v>
      </c>
      <c r="AI1558" t="s">
        <v>3443</v>
      </c>
      <c r="AJ1558" s="260">
        <v>3</v>
      </c>
      <c r="AK1558">
        <v>1235.2</v>
      </c>
      <c r="AL1558">
        <v>1921</v>
      </c>
      <c r="AM1558">
        <v>1382225</v>
      </c>
      <c r="AO1558">
        <v>37639</v>
      </c>
      <c r="AP1558" s="287">
        <f>IFERROR(IF(Table_Merge1[[#This Row],[LME Zinc stock]]*Table_Merge1[[#This Row],[Nima.مقدار]]=0,"",Table_Merge1[[#This Row],[LME Zinc stock]]*Table_Merge1[[#This Row],[Nima.مقدار]]),"")</f>
        <v>52025566775</v>
      </c>
      <c r="AQ1558" s="287">
        <f>IFERROR(IF(Table_Merge1[[#This Row],[LME Zinc 3-month]]*Table_Merge1[[#This Row],[Nima.مقدار]]=0,"",Table_Merge1[[#This Row],[LME Zinc 3-month]]*Table_Merge1[[#This Row],[Nima.مقدار]]),"")</f>
        <v>72304519</v>
      </c>
      <c r="AR1558" s="288" t="str">
        <f>IFERROR(IF(Table_Merge1[[#This Row],[LME Zinc stock]]*Table_Merge1[[#This Row],[Azad.Sell]]=0,"",Table_Merge1[[#This Row],[LME Zinc stock]]*Table_Merge1[[#This Row],[Azad.Sell]]),"")</f>
        <v/>
      </c>
      <c r="AS1558" s="288" t="str">
        <f>IFERROR(IF(Table_Merge1[[#This Row],[LME Zinc 3-month]]*Table_Merge1[[#This Row],[Azad.Sell]]=0,"",Table_Merge1[[#This Row],[LME Zinc 3-month]]*Table_Merge1[[#This Row],[Azad.Sell]]),"")</f>
        <v/>
      </c>
      <c r="AT1558"/>
    </row>
    <row r="1559" spans="1:46" x14ac:dyDescent="0.25">
      <c r="A1559" s="258">
        <v>42960</v>
      </c>
      <c r="B15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1396.05.22</v>
      </c>
      <c r="C1559" s="195">
        <f t="shared" ca="1" si="60"/>
        <v>1396</v>
      </c>
      <c r="D15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59" s="195">
        <f>_xlfn.NUMBERVALUE(RIGHT(Table11[[#This Row],[تاریخ شمسی]],2))</f>
        <v>22</v>
      </c>
      <c r="F15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05-22</v>
      </c>
      <c r="G1559" s="195" t="s">
        <v>1710</v>
      </c>
      <c r="L1559" s="259">
        <v>42960</v>
      </c>
      <c r="M1559">
        <v>38001</v>
      </c>
      <c r="O1559" s="284">
        <f>IFERROR(DATE(Table7[[#This Row],[year]],MONTH(DATEVALUE(Table7[[#This Row],[month]]&amp;"1")),Table7[[#This Row],[day]]),"")</f>
        <v>42831</v>
      </c>
      <c r="P1559" s="195" t="s">
        <v>4984</v>
      </c>
      <c r="Q1559" s="195">
        <v>2017</v>
      </c>
      <c r="R1559" s="195" t="s">
        <v>3437</v>
      </c>
      <c r="S1559" s="195">
        <v>6</v>
      </c>
      <c r="T1559" s="195">
        <v>1253.75</v>
      </c>
      <c r="U1559" s="195">
        <v>1933.5</v>
      </c>
      <c r="V1559" s="195">
        <v>1678250</v>
      </c>
      <c r="X1559" s="260">
        <v>42916</v>
      </c>
      <c r="Z1559" s="260">
        <v>3</v>
      </c>
      <c r="AB1559" s="260" t="str">
        <f ca="1">IFERROR(IFERROR(VLOOKUP(Table_Merge1[[#This Row],[Column1]],Table11[#All],2,FALSE),LEFT(AB1560,8)&amp;IF(LEN((RIGHT(AB1560,2)+1))&lt;2,"0"&amp;(RIGHT(AB1560,2)+1),(RIGHT(AB1560,2)-1))),"")</f>
        <v>1396.04.09</v>
      </c>
      <c r="AC1559" s="259" t="str">
        <f ca="1">LEFT(Table_Merge1[[#This Row],[Column2]],4)</f>
        <v>1396</v>
      </c>
      <c r="AD1559" s="259" t="str">
        <f ca="1">RIGHT(LEFT(Table_Merge1[[#This Row],[Column2]],7),2)</f>
        <v>04</v>
      </c>
      <c r="AE1559" s="259" t="str">
        <f ca="1">RIGHT(Table_Merge1[[#This Row],[Column2]],2)</f>
        <v>09</v>
      </c>
      <c r="AH1559" s="260">
        <v>2017</v>
      </c>
      <c r="AI1559" t="s">
        <v>3441</v>
      </c>
      <c r="AJ1559" s="260">
        <v>30</v>
      </c>
      <c r="AK1559">
        <v>1243.25</v>
      </c>
      <c r="AL1559">
        <v>1893.5</v>
      </c>
      <c r="AM1559">
        <v>1392625</v>
      </c>
      <c r="AP1559" s="287" t="str">
        <f>IFERROR(IF(Table_Merge1[[#This Row],[LME Zinc stock]]*Table_Merge1[[#This Row],[Nima.مقدار]]=0,"",Table_Merge1[[#This Row],[LME Zinc stock]]*Table_Merge1[[#This Row],[Nima.مقدار]]),"")</f>
        <v/>
      </c>
      <c r="AQ1559" s="287" t="str">
        <f>IFERROR(IF(Table_Merge1[[#This Row],[LME Zinc 3-month]]*Table_Merge1[[#This Row],[Nima.مقدار]]=0,"",Table_Merge1[[#This Row],[LME Zinc 3-month]]*Table_Merge1[[#This Row],[Nima.مقدار]]),"")</f>
        <v/>
      </c>
      <c r="AR1559" s="288" t="str">
        <f>IFERROR(IF(Table_Merge1[[#This Row],[LME Zinc stock]]*Table_Merge1[[#This Row],[Azad.Sell]]=0,"",Table_Merge1[[#This Row],[LME Zinc stock]]*Table_Merge1[[#This Row],[Azad.Sell]]),"")</f>
        <v/>
      </c>
      <c r="AS1559" s="288" t="str">
        <f>IFERROR(IF(Table_Merge1[[#This Row],[LME Zinc 3-month]]*Table_Merge1[[#This Row],[Azad.Sell]]=0,"",Table_Merge1[[#This Row],[LME Zinc 3-month]]*Table_Merge1[[#This Row],[Azad.Sell]]),"")</f>
        <v/>
      </c>
      <c r="AT1559"/>
    </row>
    <row r="1560" spans="1:46" x14ac:dyDescent="0.25">
      <c r="A1560" s="258">
        <v>42961</v>
      </c>
      <c r="B15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1396.05.23</v>
      </c>
      <c r="C1560" s="195">
        <f t="shared" ca="1" si="60"/>
        <v>1396</v>
      </c>
      <c r="D15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60" s="195">
        <f>_xlfn.NUMBERVALUE(RIGHT(Table11[[#This Row],[تاریخ شمسی]],2))</f>
        <v>23</v>
      </c>
      <c r="F15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05-23</v>
      </c>
      <c r="G1560" s="195" t="s">
        <v>1711</v>
      </c>
      <c r="L1560" s="259">
        <v>42961</v>
      </c>
      <c r="M1560">
        <v>38006</v>
      </c>
      <c r="O1560" s="283">
        <f>IFERROR(DATE(Table7[[#This Row],[year]],MONTH(DATEVALUE(Table7[[#This Row],[month]]&amp;"1")),Table7[[#This Row],[day]]),"")</f>
        <v>42830</v>
      </c>
      <c r="P1560" s="257" t="s">
        <v>4985</v>
      </c>
      <c r="Q1560" s="257">
        <v>2017</v>
      </c>
      <c r="R1560" s="257" t="s">
        <v>3437</v>
      </c>
      <c r="S1560" s="257">
        <v>5</v>
      </c>
      <c r="T1560" s="257">
        <v>1252.5</v>
      </c>
      <c r="U1560" s="257">
        <v>1939.5</v>
      </c>
      <c r="V1560" s="257">
        <v>1687875</v>
      </c>
      <c r="X1560" s="260">
        <v>42915</v>
      </c>
      <c r="Y1560" t="s">
        <v>8203</v>
      </c>
      <c r="Z1560" s="260">
        <v>3</v>
      </c>
      <c r="AA1560">
        <v>1396</v>
      </c>
      <c r="AB1560" s="260" t="str">
        <f ca="1">IFERROR(IFERROR(VLOOKUP(Table_Merge1[[#This Row],[Column1]],Table11[#All],2,FALSE),LEFT(AB1561,8)&amp;IF(LEN((RIGHT(AB1561,2)+1))&lt;2,"0"&amp;(RIGHT(AB1561,2)+1),(RIGHT(AB1561,2)-1))),"")</f>
        <v>1396.04.08</v>
      </c>
      <c r="AC1560" s="259" t="str">
        <f ca="1">LEFT(Table_Merge1[[#This Row],[Column2]],4)</f>
        <v>1396</v>
      </c>
      <c r="AD1560" s="259" t="str">
        <f ca="1">RIGHT(LEFT(Table_Merge1[[#This Row],[Column2]],7),2)</f>
        <v>04</v>
      </c>
      <c r="AE1560" s="259" t="str">
        <f ca="1">RIGHT(Table_Merge1[[#This Row],[Column2]],2)</f>
        <v>08</v>
      </c>
      <c r="AF1560">
        <v>4</v>
      </c>
      <c r="AG1560">
        <v>8</v>
      </c>
      <c r="AH1560" s="260">
        <v>2017</v>
      </c>
      <c r="AI1560" t="s">
        <v>3441</v>
      </c>
      <c r="AJ1560" s="260">
        <v>29</v>
      </c>
      <c r="AK1560">
        <v>1246.5999999999999</v>
      </c>
      <c r="AL1560">
        <v>1891.5</v>
      </c>
      <c r="AM1560">
        <v>1377750</v>
      </c>
      <c r="AO1560">
        <v>37623</v>
      </c>
      <c r="AP1560" s="287">
        <f>IFERROR(IF(Table_Merge1[[#This Row],[LME Zinc stock]]*Table_Merge1[[#This Row],[Nima.مقدار]]=0,"",Table_Merge1[[#This Row],[LME Zinc stock]]*Table_Merge1[[#This Row],[Nima.مقدار]]),"")</f>
        <v>51835088250</v>
      </c>
      <c r="AQ1560" s="287">
        <f>IFERROR(IF(Table_Merge1[[#This Row],[LME Zinc 3-month]]*Table_Merge1[[#This Row],[Nima.مقدار]]=0,"",Table_Merge1[[#This Row],[LME Zinc 3-month]]*Table_Merge1[[#This Row],[Nima.مقدار]]),"")</f>
        <v>71163904.5</v>
      </c>
      <c r="AR1560" s="288" t="str">
        <f>IFERROR(IF(Table_Merge1[[#This Row],[LME Zinc stock]]*Table_Merge1[[#This Row],[Azad.Sell]]=0,"",Table_Merge1[[#This Row],[LME Zinc stock]]*Table_Merge1[[#This Row],[Azad.Sell]]),"")</f>
        <v/>
      </c>
      <c r="AS1560" s="288" t="str">
        <f>IFERROR(IF(Table_Merge1[[#This Row],[LME Zinc 3-month]]*Table_Merge1[[#This Row],[Azad.Sell]]=0,"",Table_Merge1[[#This Row],[LME Zinc 3-month]]*Table_Merge1[[#This Row],[Azad.Sell]]),"")</f>
        <v/>
      </c>
      <c r="AT1560"/>
    </row>
    <row r="1561" spans="1:46" x14ac:dyDescent="0.25">
      <c r="A1561" s="258">
        <v>42962</v>
      </c>
      <c r="B15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1396.05.24</v>
      </c>
      <c r="C1561" s="195">
        <f t="shared" ca="1" si="60"/>
        <v>1396</v>
      </c>
      <c r="D15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61" s="195">
        <f>_xlfn.NUMBERVALUE(RIGHT(Table11[[#This Row],[تاریخ شمسی]],2))</f>
        <v>24</v>
      </c>
      <c r="F15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05-24</v>
      </c>
      <c r="G1561" s="195" t="s">
        <v>1712</v>
      </c>
      <c r="L1561" s="259">
        <v>42962</v>
      </c>
      <c r="M1561">
        <v>38052</v>
      </c>
      <c r="O1561" s="284">
        <f>IFERROR(DATE(Table7[[#This Row],[year]],MONTH(DATEVALUE(Table7[[#This Row],[month]]&amp;"1")),Table7[[#This Row],[day]]),"")</f>
        <v>42829</v>
      </c>
      <c r="P1561" s="195" t="s">
        <v>4986</v>
      </c>
      <c r="Q1561" s="195">
        <v>2017</v>
      </c>
      <c r="R1561" s="195" t="s">
        <v>3437</v>
      </c>
      <c r="S1561" s="195">
        <v>4</v>
      </c>
      <c r="T1561" s="195">
        <v>1258.6500000000001</v>
      </c>
      <c r="U1561" s="195">
        <v>1942.5</v>
      </c>
      <c r="V1561" s="195">
        <v>1702125</v>
      </c>
      <c r="X1561" s="260">
        <v>42914</v>
      </c>
      <c r="Y1561" t="s">
        <v>8202</v>
      </c>
      <c r="Z1561" s="260">
        <v>3</v>
      </c>
      <c r="AA1561">
        <v>1396</v>
      </c>
      <c r="AB1561" s="260" t="str">
        <f ca="1">IFERROR(IFERROR(VLOOKUP(Table_Merge1[[#This Row],[Column1]],Table11[#All],2,FALSE),LEFT(AB1562,8)&amp;IF(LEN((RIGHT(AB1562,2)+1))&lt;2,"0"&amp;(RIGHT(AB1562,2)+1),(RIGHT(AB1562,2)-1))),"")</f>
        <v>1396.04.07</v>
      </c>
      <c r="AC1561" s="259" t="str">
        <f ca="1">LEFT(Table_Merge1[[#This Row],[Column2]],4)</f>
        <v>1396</v>
      </c>
      <c r="AD1561" s="259" t="str">
        <f ca="1">RIGHT(LEFT(Table_Merge1[[#This Row],[Column2]],7),2)</f>
        <v>04</v>
      </c>
      <c r="AE1561" s="259" t="str">
        <f ca="1">RIGHT(Table_Merge1[[#This Row],[Column2]],2)</f>
        <v>07</v>
      </c>
      <c r="AF1561">
        <v>4</v>
      </c>
      <c r="AG1561">
        <v>7</v>
      </c>
      <c r="AH1561" s="260">
        <v>2017</v>
      </c>
      <c r="AI1561" t="s">
        <v>3441</v>
      </c>
      <c r="AJ1561" s="260">
        <v>28</v>
      </c>
      <c r="AK1561">
        <v>1251.5999999999999</v>
      </c>
      <c r="AL1561">
        <v>1923</v>
      </c>
      <c r="AM1561">
        <v>1383025</v>
      </c>
      <c r="AO1561">
        <v>37476</v>
      </c>
      <c r="AP1561" s="287">
        <f>IFERROR(IF(Table_Merge1[[#This Row],[LME Zinc stock]]*Table_Merge1[[#This Row],[Nima.مقدار]]=0,"",Table_Merge1[[#This Row],[LME Zinc stock]]*Table_Merge1[[#This Row],[Nima.مقدار]]),"")</f>
        <v>51830244900</v>
      </c>
      <c r="AQ1561" s="287">
        <f>IFERROR(IF(Table_Merge1[[#This Row],[LME Zinc 3-month]]*Table_Merge1[[#This Row],[Nima.مقدار]]=0,"",Table_Merge1[[#This Row],[LME Zinc 3-month]]*Table_Merge1[[#This Row],[Nima.مقدار]]),"")</f>
        <v>72066348</v>
      </c>
      <c r="AR1561" s="288" t="str">
        <f>IFERROR(IF(Table_Merge1[[#This Row],[LME Zinc stock]]*Table_Merge1[[#This Row],[Azad.Sell]]=0,"",Table_Merge1[[#This Row],[LME Zinc stock]]*Table_Merge1[[#This Row],[Azad.Sell]]),"")</f>
        <v/>
      </c>
      <c r="AS1561" s="288" t="str">
        <f>IFERROR(IF(Table_Merge1[[#This Row],[LME Zinc 3-month]]*Table_Merge1[[#This Row],[Azad.Sell]]=0,"",Table_Merge1[[#This Row],[LME Zinc 3-month]]*Table_Merge1[[#This Row],[Azad.Sell]]),"")</f>
        <v/>
      </c>
      <c r="AT1561"/>
    </row>
    <row r="1562" spans="1:46" x14ac:dyDescent="0.25">
      <c r="A1562" s="258">
        <v>42963</v>
      </c>
      <c r="B15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1396.05.25</v>
      </c>
      <c r="C1562" s="195">
        <f t="shared" ca="1" si="60"/>
        <v>1396</v>
      </c>
      <c r="D15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62" s="195">
        <f>_xlfn.NUMBERVALUE(RIGHT(Table11[[#This Row],[تاریخ شمسی]],2))</f>
        <v>25</v>
      </c>
      <c r="F15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05-25</v>
      </c>
      <c r="G1562" s="195" t="s">
        <v>1713</v>
      </c>
      <c r="L1562" s="259">
        <v>42963</v>
      </c>
      <c r="M1562">
        <v>38084</v>
      </c>
      <c r="O1562" s="283">
        <f>IFERROR(DATE(Table7[[#This Row],[year]],MONTH(DATEVALUE(Table7[[#This Row],[month]]&amp;"1")),Table7[[#This Row],[day]]),"")</f>
        <v>42828</v>
      </c>
      <c r="P1562" s="257" t="s">
        <v>4987</v>
      </c>
      <c r="Q1562" s="257">
        <v>2017</v>
      </c>
      <c r="R1562" s="257" t="s">
        <v>3437</v>
      </c>
      <c r="S1562" s="257">
        <v>3</v>
      </c>
      <c r="T1562" s="257">
        <v>1246.25</v>
      </c>
      <c r="U1562" s="257">
        <v>1909</v>
      </c>
      <c r="V1562" s="257">
        <v>1713250</v>
      </c>
      <c r="X1562" s="260">
        <v>42913</v>
      </c>
      <c r="Z1562" s="260">
        <v>3</v>
      </c>
      <c r="AB1562" s="260" t="str">
        <f ca="1">IFERROR(IFERROR(VLOOKUP(Table_Merge1[[#This Row],[Column1]],Table11[#All],2,FALSE),LEFT(AB1563,8)&amp;IF(LEN((RIGHT(AB1563,2)+1))&lt;2,"0"&amp;(RIGHT(AB1563,2)+1),(RIGHT(AB1563,2)-1))),"")</f>
        <v>1396.04.04</v>
      </c>
      <c r="AC1562" s="259" t="str">
        <f ca="1">LEFT(Table_Merge1[[#This Row],[Column2]],4)</f>
        <v>1396</v>
      </c>
      <c r="AD1562" s="259" t="str">
        <f ca="1">RIGHT(LEFT(Table_Merge1[[#This Row],[Column2]],7),2)</f>
        <v>04</v>
      </c>
      <c r="AE1562" s="259" t="str">
        <f ca="1">RIGHT(Table_Merge1[[#This Row],[Column2]],2)</f>
        <v>04</v>
      </c>
      <c r="AH1562" s="260">
        <v>2017</v>
      </c>
      <c r="AI1562" t="s">
        <v>3441</v>
      </c>
      <c r="AJ1562" s="260">
        <v>27</v>
      </c>
      <c r="AK1562">
        <v>1250.4000000000001</v>
      </c>
      <c r="AL1562">
        <v>1932</v>
      </c>
      <c r="AM1562">
        <v>1382125</v>
      </c>
      <c r="AP1562" s="287" t="str">
        <f>IFERROR(IF(Table_Merge1[[#This Row],[LME Zinc stock]]*Table_Merge1[[#This Row],[Nima.مقدار]]=0,"",Table_Merge1[[#This Row],[LME Zinc stock]]*Table_Merge1[[#This Row],[Nima.مقدار]]),"")</f>
        <v/>
      </c>
      <c r="AQ1562" s="287" t="str">
        <f>IFERROR(IF(Table_Merge1[[#This Row],[LME Zinc 3-month]]*Table_Merge1[[#This Row],[Nima.مقدار]]=0,"",Table_Merge1[[#This Row],[LME Zinc 3-month]]*Table_Merge1[[#This Row],[Nima.مقدار]]),"")</f>
        <v/>
      </c>
      <c r="AR1562" s="288" t="str">
        <f>IFERROR(IF(Table_Merge1[[#This Row],[LME Zinc stock]]*Table_Merge1[[#This Row],[Azad.Sell]]=0,"",Table_Merge1[[#This Row],[LME Zinc stock]]*Table_Merge1[[#This Row],[Azad.Sell]]),"")</f>
        <v/>
      </c>
      <c r="AS1562" s="288" t="str">
        <f>IFERROR(IF(Table_Merge1[[#This Row],[LME Zinc 3-month]]*Table_Merge1[[#This Row],[Azad.Sell]]=0,"",Table_Merge1[[#This Row],[LME Zinc 3-month]]*Table_Merge1[[#This Row],[Azad.Sell]]),"")</f>
        <v/>
      </c>
      <c r="AT1562"/>
    </row>
    <row r="1563" spans="1:46" x14ac:dyDescent="0.25">
      <c r="A1563" s="258">
        <v>42964</v>
      </c>
      <c r="B15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1396.05.26</v>
      </c>
      <c r="C1563" s="195">
        <f t="shared" ca="1" si="60"/>
        <v>1396</v>
      </c>
      <c r="D15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63" s="195">
        <f>_xlfn.NUMBERVALUE(RIGHT(Table11[[#This Row],[تاریخ شمسی]],2))</f>
        <v>26</v>
      </c>
      <c r="F15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05-26</v>
      </c>
      <c r="G1563" s="195" t="s">
        <v>1714</v>
      </c>
      <c r="L1563" s="259">
        <v>42964</v>
      </c>
      <c r="M1563">
        <v>38155</v>
      </c>
      <c r="O1563" s="284">
        <f>IFERROR(DATE(Table7[[#This Row],[year]],MONTH(DATEVALUE(Table7[[#This Row],[month]]&amp;"1")),Table7[[#This Row],[day]]),"")</f>
        <v>42825</v>
      </c>
      <c r="P1563" s="195" t="s">
        <v>4988</v>
      </c>
      <c r="Q1563" s="195">
        <v>2017</v>
      </c>
      <c r="R1563" s="195" t="s">
        <v>3435</v>
      </c>
      <c r="S1563" s="195">
        <v>31</v>
      </c>
      <c r="T1563" s="195">
        <v>1241.7</v>
      </c>
      <c r="U1563" s="195">
        <v>1902.5</v>
      </c>
      <c r="V1563" s="195">
        <v>1759850</v>
      </c>
      <c r="X1563" s="260">
        <v>42912</v>
      </c>
      <c r="Z1563" s="260">
        <v>3</v>
      </c>
      <c r="AB1563" s="260" t="str">
        <f ca="1">IFERROR(IFERROR(VLOOKUP(Table_Merge1[[#This Row],[Column1]],Table11[#All],2,FALSE),LEFT(AB1564,8)&amp;IF(LEN((RIGHT(AB1564,2)+1))&lt;2,"0"&amp;(RIGHT(AB1564,2)+1),(RIGHT(AB1564,2)-1))),"")</f>
        <v>1396.04.03</v>
      </c>
      <c r="AC1563" s="259" t="str">
        <f ca="1">LEFT(Table_Merge1[[#This Row],[Column2]],4)</f>
        <v>1396</v>
      </c>
      <c r="AD1563" s="259" t="str">
        <f ca="1">RIGHT(LEFT(Table_Merge1[[#This Row],[Column2]],7),2)</f>
        <v>04</v>
      </c>
      <c r="AE1563" s="259" t="str">
        <f ca="1">RIGHT(Table_Merge1[[#This Row],[Column2]],2)</f>
        <v>03</v>
      </c>
      <c r="AH1563" s="260">
        <v>2017</v>
      </c>
      <c r="AI1563" t="s">
        <v>3441</v>
      </c>
      <c r="AJ1563" s="260">
        <v>26</v>
      </c>
      <c r="AK1563">
        <v>1240.8499999999999</v>
      </c>
      <c r="AL1563">
        <v>1935.5</v>
      </c>
      <c r="AM1563">
        <v>1391525</v>
      </c>
      <c r="AP1563" s="287" t="str">
        <f>IFERROR(IF(Table_Merge1[[#This Row],[LME Zinc stock]]*Table_Merge1[[#This Row],[Nima.مقدار]]=0,"",Table_Merge1[[#This Row],[LME Zinc stock]]*Table_Merge1[[#This Row],[Nima.مقدار]]),"")</f>
        <v/>
      </c>
      <c r="AQ1563" s="287" t="str">
        <f>IFERROR(IF(Table_Merge1[[#This Row],[LME Zinc 3-month]]*Table_Merge1[[#This Row],[Nima.مقدار]]=0,"",Table_Merge1[[#This Row],[LME Zinc 3-month]]*Table_Merge1[[#This Row],[Nima.مقدار]]),"")</f>
        <v/>
      </c>
      <c r="AR1563" s="288" t="str">
        <f>IFERROR(IF(Table_Merge1[[#This Row],[LME Zinc stock]]*Table_Merge1[[#This Row],[Azad.Sell]]=0,"",Table_Merge1[[#This Row],[LME Zinc stock]]*Table_Merge1[[#This Row],[Azad.Sell]]),"")</f>
        <v/>
      </c>
      <c r="AS1563" s="288" t="str">
        <f>IFERROR(IF(Table_Merge1[[#This Row],[LME Zinc 3-month]]*Table_Merge1[[#This Row],[Azad.Sell]]=0,"",Table_Merge1[[#This Row],[LME Zinc 3-month]]*Table_Merge1[[#This Row],[Azad.Sell]]),"")</f>
        <v/>
      </c>
      <c r="AT1563"/>
    </row>
    <row r="1564" spans="1:46" x14ac:dyDescent="0.25">
      <c r="A1564" s="258">
        <v>42966</v>
      </c>
      <c r="B15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1396.05.28</v>
      </c>
      <c r="C1564" s="195">
        <f t="shared" ca="1" si="60"/>
        <v>1396</v>
      </c>
      <c r="D15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64" s="195">
        <f>_xlfn.NUMBERVALUE(RIGHT(Table11[[#This Row],[تاریخ شمسی]],2))</f>
        <v>28</v>
      </c>
      <c r="F15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05-28</v>
      </c>
      <c r="G1564" s="195" t="s">
        <v>1715</v>
      </c>
      <c r="L1564" s="259">
        <v>42966</v>
      </c>
      <c r="M1564">
        <v>38117</v>
      </c>
      <c r="O1564" s="283">
        <f>IFERROR(DATE(Table7[[#This Row],[year]],MONTH(DATEVALUE(Table7[[#This Row],[month]]&amp;"1")),Table7[[#This Row],[day]]),"")</f>
        <v>42824</v>
      </c>
      <c r="P1564" s="257" t="s">
        <v>4989</v>
      </c>
      <c r="Q1564" s="257">
        <v>2017</v>
      </c>
      <c r="R1564" s="257" t="s">
        <v>3435</v>
      </c>
      <c r="S1564" s="257">
        <v>30</v>
      </c>
      <c r="T1564" s="257">
        <v>1250.9000000000001</v>
      </c>
      <c r="U1564" s="257">
        <v>1916.5</v>
      </c>
      <c r="V1564" s="257">
        <v>1774950</v>
      </c>
      <c r="X1564" s="260">
        <v>42909</v>
      </c>
      <c r="Z1564" s="260">
        <v>3</v>
      </c>
      <c r="AB1564" s="260" t="str">
        <f ca="1">IFERROR(IFERROR(VLOOKUP(Table_Merge1[[#This Row],[Column1]],Table11[#All],2,FALSE),LEFT(AB1565,8)&amp;IF(LEN((RIGHT(AB1565,2)+1))&lt;2,"0"&amp;(RIGHT(AB1565,2)+1),(RIGHT(AB1565,2)-1))),"")</f>
        <v>1396.04.02</v>
      </c>
      <c r="AC1564" s="259" t="str">
        <f ca="1">LEFT(Table_Merge1[[#This Row],[Column2]],4)</f>
        <v>1396</v>
      </c>
      <c r="AD1564" s="259" t="str">
        <f ca="1">RIGHT(LEFT(Table_Merge1[[#This Row],[Column2]],7),2)</f>
        <v>04</v>
      </c>
      <c r="AE1564" s="259" t="str">
        <f ca="1">RIGHT(Table_Merge1[[#This Row],[Column2]],2)</f>
        <v>02</v>
      </c>
      <c r="AH1564" s="260">
        <v>2017</v>
      </c>
      <c r="AI1564" t="s">
        <v>3441</v>
      </c>
      <c r="AJ1564" s="260">
        <v>23</v>
      </c>
      <c r="AK1564">
        <v>1256.3</v>
      </c>
      <c r="AL1564">
        <v>1919</v>
      </c>
      <c r="AM1564">
        <v>1397375</v>
      </c>
      <c r="AP1564" s="287" t="str">
        <f>IFERROR(IF(Table_Merge1[[#This Row],[LME Zinc stock]]*Table_Merge1[[#This Row],[Nima.مقدار]]=0,"",Table_Merge1[[#This Row],[LME Zinc stock]]*Table_Merge1[[#This Row],[Nima.مقدار]]),"")</f>
        <v/>
      </c>
      <c r="AQ1564" s="287" t="str">
        <f>IFERROR(IF(Table_Merge1[[#This Row],[LME Zinc 3-month]]*Table_Merge1[[#This Row],[Nima.مقدار]]=0,"",Table_Merge1[[#This Row],[LME Zinc 3-month]]*Table_Merge1[[#This Row],[Nima.مقدار]]),"")</f>
        <v/>
      </c>
      <c r="AR1564" s="288" t="str">
        <f>IFERROR(IF(Table_Merge1[[#This Row],[LME Zinc stock]]*Table_Merge1[[#This Row],[Azad.Sell]]=0,"",Table_Merge1[[#This Row],[LME Zinc stock]]*Table_Merge1[[#This Row],[Azad.Sell]]),"")</f>
        <v/>
      </c>
      <c r="AS1564" s="288" t="str">
        <f>IFERROR(IF(Table_Merge1[[#This Row],[LME Zinc 3-month]]*Table_Merge1[[#This Row],[Azad.Sell]]=0,"",Table_Merge1[[#This Row],[LME Zinc 3-month]]*Table_Merge1[[#This Row],[Azad.Sell]]),"")</f>
        <v/>
      </c>
      <c r="AT1564"/>
    </row>
    <row r="1565" spans="1:46" x14ac:dyDescent="0.25">
      <c r="A1565" s="258">
        <v>42967</v>
      </c>
      <c r="B15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1396.05.29</v>
      </c>
      <c r="C1565" s="195">
        <f t="shared" ca="1" si="60"/>
        <v>1396</v>
      </c>
      <c r="D15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65" s="195">
        <f>_xlfn.NUMBERVALUE(RIGHT(Table11[[#This Row],[تاریخ شمسی]],2))</f>
        <v>29</v>
      </c>
      <c r="F15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05-29</v>
      </c>
      <c r="G1565" s="195" t="s">
        <v>1716</v>
      </c>
      <c r="L1565" s="259">
        <v>42967</v>
      </c>
      <c r="M1565">
        <v>38176</v>
      </c>
      <c r="O1565" s="284">
        <f>IFERROR(DATE(Table7[[#This Row],[year]],MONTH(DATEVALUE(Table7[[#This Row],[month]]&amp;"1")),Table7[[#This Row],[day]]),"")</f>
        <v>42823</v>
      </c>
      <c r="P1565" s="195" t="s">
        <v>4990</v>
      </c>
      <c r="Q1565" s="195">
        <v>2017</v>
      </c>
      <c r="R1565" s="195" t="s">
        <v>3435</v>
      </c>
      <c r="S1565" s="195">
        <v>29</v>
      </c>
      <c r="T1565" s="195">
        <v>1252.9000000000001</v>
      </c>
      <c r="U1565" s="195">
        <v>1919</v>
      </c>
      <c r="V1565" s="195">
        <v>1788525</v>
      </c>
      <c r="X1565" s="260">
        <v>42908</v>
      </c>
      <c r="Y1565" t="s">
        <v>8201</v>
      </c>
      <c r="Z1565" s="260">
        <v>3</v>
      </c>
      <c r="AA1565">
        <v>1396</v>
      </c>
      <c r="AB1565" s="260" t="str">
        <f ca="1">IFERROR(IFERROR(VLOOKUP(Table_Merge1[[#This Row],[Column1]],Table11[#All],2,FALSE),LEFT(AB1566,8)&amp;IF(LEN((RIGHT(AB1566,2)+1))&lt;2,"0"&amp;(RIGHT(AB1566,2)+1),(RIGHT(AB1566,2)-1))),"")</f>
        <v>1396.04.01</v>
      </c>
      <c r="AC1565" s="259" t="str">
        <f ca="1">LEFT(Table_Merge1[[#This Row],[Column2]],4)</f>
        <v>1396</v>
      </c>
      <c r="AD1565" s="259" t="str">
        <f ca="1">RIGHT(LEFT(Table_Merge1[[#This Row],[Column2]],7),2)</f>
        <v>04</v>
      </c>
      <c r="AE1565" s="259" t="str">
        <f ca="1">RIGHT(Table_Merge1[[#This Row],[Column2]],2)</f>
        <v>01</v>
      </c>
      <c r="AF1565">
        <v>4</v>
      </c>
      <c r="AG1565">
        <v>1</v>
      </c>
      <c r="AH1565" s="260">
        <v>2017</v>
      </c>
      <c r="AI1565" t="s">
        <v>3441</v>
      </c>
      <c r="AJ1565" s="260">
        <v>22</v>
      </c>
      <c r="AK1565">
        <v>1251.4000000000001</v>
      </c>
      <c r="AL1565">
        <v>1913.5</v>
      </c>
      <c r="AM1565">
        <v>1402000</v>
      </c>
      <c r="AO1565">
        <v>37524</v>
      </c>
      <c r="AP1565" s="287">
        <f>IFERROR(IF(Table_Merge1[[#This Row],[LME Zinc stock]]*Table_Merge1[[#This Row],[Nima.مقدار]]=0,"",Table_Merge1[[#This Row],[LME Zinc stock]]*Table_Merge1[[#This Row],[Nima.مقدار]]),"")</f>
        <v>52608648000</v>
      </c>
      <c r="AQ1565" s="287">
        <f>IFERROR(IF(Table_Merge1[[#This Row],[LME Zinc 3-month]]*Table_Merge1[[#This Row],[Nima.مقدار]]=0,"",Table_Merge1[[#This Row],[LME Zinc 3-month]]*Table_Merge1[[#This Row],[Nima.مقدار]]),"")</f>
        <v>71802174</v>
      </c>
      <c r="AR1565" s="288" t="str">
        <f>IFERROR(IF(Table_Merge1[[#This Row],[LME Zinc stock]]*Table_Merge1[[#This Row],[Azad.Sell]]=0,"",Table_Merge1[[#This Row],[LME Zinc stock]]*Table_Merge1[[#This Row],[Azad.Sell]]),"")</f>
        <v/>
      </c>
      <c r="AS1565" s="288" t="str">
        <f>IFERROR(IF(Table_Merge1[[#This Row],[LME Zinc 3-month]]*Table_Merge1[[#This Row],[Azad.Sell]]=0,"",Table_Merge1[[#This Row],[LME Zinc 3-month]]*Table_Merge1[[#This Row],[Azad.Sell]]),"")</f>
        <v/>
      </c>
      <c r="AT1565"/>
    </row>
    <row r="1566" spans="1:46" x14ac:dyDescent="0.25">
      <c r="A1566" s="258">
        <v>42968</v>
      </c>
      <c r="B15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1396.05.30</v>
      </c>
      <c r="C1566" s="195">
        <f t="shared" ca="1" si="60"/>
        <v>1396</v>
      </c>
      <c r="D15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66" s="195">
        <f>_xlfn.NUMBERVALUE(RIGHT(Table11[[#This Row],[تاریخ شمسی]],2))</f>
        <v>30</v>
      </c>
      <c r="F15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05-30</v>
      </c>
      <c r="G1566" s="195" t="s">
        <v>1717</v>
      </c>
      <c r="L1566" s="259">
        <v>42968</v>
      </c>
      <c r="M1566">
        <v>38303</v>
      </c>
      <c r="O1566" s="283">
        <f>IFERROR(DATE(Table7[[#This Row],[year]],MONTH(DATEVALUE(Table7[[#This Row],[month]]&amp;"1")),Table7[[#This Row],[day]]),"")</f>
        <v>42822</v>
      </c>
      <c r="P1566" s="257" t="s">
        <v>4991</v>
      </c>
      <c r="Q1566" s="257">
        <v>2017</v>
      </c>
      <c r="R1566" s="257" t="s">
        <v>3435</v>
      </c>
      <c r="S1566" s="257">
        <v>28</v>
      </c>
      <c r="T1566" s="257">
        <v>1253.6500000000001</v>
      </c>
      <c r="U1566" s="257">
        <v>1940.5</v>
      </c>
      <c r="V1566" s="257">
        <v>1802800</v>
      </c>
      <c r="X1566" s="260">
        <v>42907</v>
      </c>
      <c r="Y1566" t="s">
        <v>8200</v>
      </c>
      <c r="Z1566" s="260">
        <v>3</v>
      </c>
      <c r="AA1566">
        <v>1396</v>
      </c>
      <c r="AB1566" s="260" t="str">
        <f ca="1">IFERROR(IFERROR(VLOOKUP(Table_Merge1[[#This Row],[Column1]],Table11[#All],2,FALSE),LEFT(AB1567,8)&amp;IF(LEN((RIGHT(AB1567,2)+1))&lt;2,"0"&amp;(RIGHT(AB1567,2)+1),(RIGHT(AB1567,2)-1))),"")</f>
        <v>1396.03.31</v>
      </c>
      <c r="AC1566" s="259" t="str">
        <f ca="1">LEFT(Table_Merge1[[#This Row],[Column2]],4)</f>
        <v>1396</v>
      </c>
      <c r="AD1566" s="259" t="str">
        <f ca="1">RIGHT(LEFT(Table_Merge1[[#This Row],[Column2]],7),2)</f>
        <v>03</v>
      </c>
      <c r="AE1566" s="259" t="str">
        <f ca="1">RIGHT(Table_Merge1[[#This Row],[Column2]],2)</f>
        <v>31</v>
      </c>
      <c r="AF1566">
        <v>3</v>
      </c>
      <c r="AG1566">
        <v>31</v>
      </c>
      <c r="AH1566" s="260">
        <v>2017</v>
      </c>
      <c r="AI1566" t="s">
        <v>3441</v>
      </c>
      <c r="AJ1566" s="260">
        <v>21</v>
      </c>
      <c r="AK1566">
        <v>1247.05</v>
      </c>
      <c r="AL1566">
        <v>1922</v>
      </c>
      <c r="AM1566">
        <v>1409775</v>
      </c>
      <c r="AO1566">
        <v>37452</v>
      </c>
      <c r="AP1566" s="287">
        <f>IFERROR(IF(Table_Merge1[[#This Row],[LME Zinc stock]]*Table_Merge1[[#This Row],[Nima.مقدار]]=0,"",Table_Merge1[[#This Row],[LME Zinc stock]]*Table_Merge1[[#This Row],[Nima.مقدار]]),"")</f>
        <v>52798893300</v>
      </c>
      <c r="AQ1566" s="287">
        <f>IFERROR(IF(Table_Merge1[[#This Row],[LME Zinc 3-month]]*Table_Merge1[[#This Row],[Nima.مقدار]]=0,"",Table_Merge1[[#This Row],[LME Zinc 3-month]]*Table_Merge1[[#This Row],[Nima.مقدار]]),"")</f>
        <v>71982744</v>
      </c>
      <c r="AR1566" s="288" t="str">
        <f>IFERROR(IF(Table_Merge1[[#This Row],[LME Zinc stock]]*Table_Merge1[[#This Row],[Azad.Sell]]=0,"",Table_Merge1[[#This Row],[LME Zinc stock]]*Table_Merge1[[#This Row],[Azad.Sell]]),"")</f>
        <v/>
      </c>
      <c r="AS1566" s="288" t="str">
        <f>IFERROR(IF(Table_Merge1[[#This Row],[LME Zinc 3-month]]*Table_Merge1[[#This Row],[Azad.Sell]]=0,"",Table_Merge1[[#This Row],[LME Zinc 3-month]]*Table_Merge1[[#This Row],[Azad.Sell]]),"")</f>
        <v/>
      </c>
      <c r="AT1566"/>
    </row>
    <row r="1567" spans="1:46" x14ac:dyDescent="0.25">
      <c r="A1567" s="258">
        <v>42969</v>
      </c>
      <c r="B15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1396.05.31</v>
      </c>
      <c r="C1567" s="195">
        <f t="shared" ca="1" si="60"/>
        <v>1396</v>
      </c>
      <c r="D15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567" s="195">
        <f>_xlfn.NUMBERVALUE(RIGHT(Table11[[#This Row],[تاریخ شمسی]],2))</f>
        <v>31</v>
      </c>
      <c r="F15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05-31</v>
      </c>
      <c r="G1567" s="195" t="s">
        <v>1718</v>
      </c>
      <c r="L1567" s="259">
        <v>42969</v>
      </c>
      <c r="M1567">
        <v>38386</v>
      </c>
      <c r="O1567" s="284">
        <f>IFERROR(DATE(Table7[[#This Row],[year]],MONTH(DATEVALUE(Table7[[#This Row],[month]]&amp;"1")),Table7[[#This Row],[day]]),"")</f>
        <v>42821</v>
      </c>
      <c r="P1567" s="195" t="s">
        <v>4992</v>
      </c>
      <c r="Q1567" s="195">
        <v>2017</v>
      </c>
      <c r="R1567" s="195" t="s">
        <v>3435</v>
      </c>
      <c r="S1567" s="195">
        <v>27</v>
      </c>
      <c r="T1567" s="195">
        <v>1256.9000000000001</v>
      </c>
      <c r="U1567" s="195">
        <v>1944</v>
      </c>
      <c r="V1567" s="195">
        <v>1818300</v>
      </c>
      <c r="X1567" s="260">
        <v>42906</v>
      </c>
      <c r="Y1567" t="s">
        <v>8199</v>
      </c>
      <c r="Z1567" s="260">
        <v>4</v>
      </c>
      <c r="AA1567">
        <v>1396</v>
      </c>
      <c r="AB1567" s="260" t="str">
        <f ca="1">IFERROR(IFERROR(VLOOKUP(Table_Merge1[[#This Row],[Column1]],Table11[#All],2,FALSE),LEFT(AB1568,8)&amp;IF(LEN((RIGHT(AB1568,2)+1))&lt;2,"0"&amp;(RIGHT(AB1568,2)+1),(RIGHT(AB1568,2)-1))),"")</f>
        <v>1396.03.30</v>
      </c>
      <c r="AC1567" s="259" t="str">
        <f ca="1">LEFT(Table_Merge1[[#This Row],[Column2]],4)</f>
        <v>1396</v>
      </c>
      <c r="AD1567" s="259" t="str">
        <f ca="1">RIGHT(LEFT(Table_Merge1[[#This Row],[Column2]],7),2)</f>
        <v>03</v>
      </c>
      <c r="AE1567" s="259" t="str">
        <f ca="1">RIGHT(Table_Merge1[[#This Row],[Column2]],2)</f>
        <v>30</v>
      </c>
      <c r="AF1567">
        <v>3</v>
      </c>
      <c r="AG1567">
        <v>30</v>
      </c>
      <c r="AH1567" s="260">
        <v>2017</v>
      </c>
      <c r="AI1567" t="s">
        <v>3441</v>
      </c>
      <c r="AJ1567" s="260">
        <v>20</v>
      </c>
      <c r="AK1567">
        <v>1246.5</v>
      </c>
      <c r="AL1567" t="s">
        <v>3621</v>
      </c>
      <c r="AM1567" t="s">
        <v>3621</v>
      </c>
      <c r="AO1567">
        <v>37418</v>
      </c>
      <c r="AP1567" s="287" t="str">
        <f>IFERROR(IF(Table_Merge1[[#This Row],[LME Zinc stock]]*Table_Merge1[[#This Row],[Nima.مقدار]]=0,"",Table_Merge1[[#This Row],[LME Zinc stock]]*Table_Merge1[[#This Row],[Nima.مقدار]]),"")</f>
        <v/>
      </c>
      <c r="AQ1567" s="287" t="str">
        <f>IFERROR(IF(Table_Merge1[[#This Row],[LME Zinc 3-month]]*Table_Merge1[[#This Row],[Nima.مقدار]]=0,"",Table_Merge1[[#This Row],[LME Zinc 3-month]]*Table_Merge1[[#This Row],[Nima.مقدار]]),"")</f>
        <v/>
      </c>
      <c r="AR1567" s="288" t="str">
        <f>IFERROR(IF(Table_Merge1[[#This Row],[LME Zinc stock]]*Table_Merge1[[#This Row],[Azad.Sell]]=0,"",Table_Merge1[[#This Row],[LME Zinc stock]]*Table_Merge1[[#This Row],[Azad.Sell]]),"")</f>
        <v/>
      </c>
      <c r="AS1567" s="288" t="str">
        <f>IFERROR(IF(Table_Merge1[[#This Row],[LME Zinc 3-month]]*Table_Merge1[[#This Row],[Azad.Sell]]=0,"",Table_Merge1[[#This Row],[LME Zinc 3-month]]*Table_Merge1[[#This Row],[Azad.Sell]]),"")</f>
        <v/>
      </c>
      <c r="AT1567"/>
    </row>
    <row r="1568" spans="1:46" x14ac:dyDescent="0.25">
      <c r="A1568" s="258">
        <v>42970</v>
      </c>
      <c r="B15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1396.06.01</v>
      </c>
      <c r="C1568" s="195">
        <f t="shared" ca="1" si="60"/>
        <v>1396</v>
      </c>
      <c r="D15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68" s="195">
        <f>_xlfn.NUMBERVALUE(RIGHT(Table11[[#This Row],[تاریخ شمسی]],2))</f>
        <v>1</v>
      </c>
      <c r="F15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06-01</v>
      </c>
      <c r="G1568" s="195" t="s">
        <v>1719</v>
      </c>
      <c r="L1568" s="259">
        <v>42970</v>
      </c>
      <c r="M1568">
        <v>38249</v>
      </c>
      <c r="O1568" s="283">
        <f>IFERROR(DATE(Table7[[#This Row],[year]],MONTH(DATEVALUE(Table7[[#This Row],[month]]&amp;"1")),Table7[[#This Row],[day]]),"")</f>
        <v>42818</v>
      </c>
      <c r="P1568" s="257" t="s">
        <v>4993</v>
      </c>
      <c r="Q1568" s="257">
        <v>2017</v>
      </c>
      <c r="R1568" s="257" t="s">
        <v>3435</v>
      </c>
      <c r="S1568" s="257">
        <v>24</v>
      </c>
      <c r="T1568" s="257">
        <v>1244</v>
      </c>
      <c r="U1568" s="257">
        <v>1968.5</v>
      </c>
      <c r="V1568" s="257">
        <v>1837050</v>
      </c>
      <c r="X1568" s="260">
        <v>42905</v>
      </c>
      <c r="Y1568" t="s">
        <v>8198</v>
      </c>
      <c r="Z1568" s="260">
        <v>4</v>
      </c>
      <c r="AA1568">
        <v>1396</v>
      </c>
      <c r="AB1568" s="260" t="str">
        <f ca="1">IFERROR(IFERROR(VLOOKUP(Table_Merge1[[#This Row],[Column1]],Table11[#All],2,FALSE),LEFT(AB1569,8)&amp;IF(LEN((RIGHT(AB1569,2)+1))&lt;2,"0"&amp;(RIGHT(AB1569,2)+1),(RIGHT(AB1569,2)-1))),"")</f>
        <v>1396.03.29</v>
      </c>
      <c r="AC1568" s="259" t="str">
        <f ca="1">LEFT(Table_Merge1[[#This Row],[Column2]],4)</f>
        <v>1396</v>
      </c>
      <c r="AD1568" s="259" t="str">
        <f ca="1">RIGHT(LEFT(Table_Merge1[[#This Row],[Column2]],7),2)</f>
        <v>03</v>
      </c>
      <c r="AE1568" s="259" t="str">
        <f ca="1">RIGHT(Table_Merge1[[#This Row],[Column2]],2)</f>
        <v>29</v>
      </c>
      <c r="AF1568">
        <v>3</v>
      </c>
      <c r="AG1568">
        <v>29</v>
      </c>
      <c r="AH1568" s="260">
        <v>2017</v>
      </c>
      <c r="AI1568" t="s">
        <v>3441</v>
      </c>
      <c r="AJ1568" s="260">
        <v>19</v>
      </c>
      <c r="AK1568">
        <v>1251.0999999999999</v>
      </c>
      <c r="AL1568">
        <v>1915</v>
      </c>
      <c r="AM1568">
        <v>1411675</v>
      </c>
      <c r="AO1568">
        <v>37399</v>
      </c>
      <c r="AP1568" s="287">
        <f>IFERROR(IF(Table_Merge1[[#This Row],[LME Zinc stock]]*Table_Merge1[[#This Row],[Nima.مقدار]]=0,"",Table_Merge1[[#This Row],[LME Zinc stock]]*Table_Merge1[[#This Row],[Nima.مقدار]]),"")</f>
        <v>52795233325</v>
      </c>
      <c r="AQ1568" s="287">
        <f>IFERROR(IF(Table_Merge1[[#This Row],[LME Zinc 3-month]]*Table_Merge1[[#This Row],[Nima.مقدار]]=0,"",Table_Merge1[[#This Row],[LME Zinc 3-month]]*Table_Merge1[[#This Row],[Nima.مقدار]]),"")</f>
        <v>71619085</v>
      </c>
      <c r="AR1568" s="288" t="str">
        <f>IFERROR(IF(Table_Merge1[[#This Row],[LME Zinc stock]]*Table_Merge1[[#This Row],[Azad.Sell]]=0,"",Table_Merge1[[#This Row],[LME Zinc stock]]*Table_Merge1[[#This Row],[Azad.Sell]]),"")</f>
        <v/>
      </c>
      <c r="AS1568" s="288" t="str">
        <f>IFERROR(IF(Table_Merge1[[#This Row],[LME Zinc 3-month]]*Table_Merge1[[#This Row],[Azad.Sell]]=0,"",Table_Merge1[[#This Row],[LME Zinc 3-month]]*Table_Merge1[[#This Row],[Azad.Sell]]),"")</f>
        <v/>
      </c>
      <c r="AT1568"/>
    </row>
    <row r="1569" spans="1:46" x14ac:dyDescent="0.25">
      <c r="A1569" s="258">
        <v>42971</v>
      </c>
      <c r="B15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1396.06.02</v>
      </c>
      <c r="C1569" s="195">
        <f t="shared" ca="1" si="60"/>
        <v>1396</v>
      </c>
      <c r="D15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69" s="195">
        <f>_xlfn.NUMBERVALUE(RIGHT(Table11[[#This Row],[تاریخ شمسی]],2))</f>
        <v>2</v>
      </c>
      <c r="F15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06-02</v>
      </c>
      <c r="G1569" s="195" t="s">
        <v>1720</v>
      </c>
      <c r="L1569" s="259">
        <v>42971</v>
      </c>
      <c r="M1569">
        <v>38285</v>
      </c>
      <c r="O1569" s="284">
        <f>IFERROR(DATE(Table7[[#This Row],[year]],MONTH(DATEVALUE(Table7[[#This Row],[month]]&amp;"1")),Table7[[#This Row],[day]]),"")</f>
        <v>42817</v>
      </c>
      <c r="P1569" s="195" t="s">
        <v>4994</v>
      </c>
      <c r="Q1569" s="195">
        <v>2017</v>
      </c>
      <c r="R1569" s="195" t="s">
        <v>3435</v>
      </c>
      <c r="S1569" s="195">
        <v>23</v>
      </c>
      <c r="T1569" s="195">
        <v>1247.9000000000001</v>
      </c>
      <c r="U1569" s="195">
        <v>1972</v>
      </c>
      <c r="V1569" s="195">
        <v>1850425</v>
      </c>
      <c r="X1569" s="260">
        <v>42902</v>
      </c>
      <c r="Z1569" s="260">
        <v>4</v>
      </c>
      <c r="AB1569" s="260" t="str">
        <f ca="1">IFERROR(IFERROR(VLOOKUP(Table_Merge1[[#This Row],[Column1]],Table11[#All],2,FALSE),LEFT(AB1570,8)&amp;IF(LEN((RIGHT(AB1570,2)+1))&lt;2,"0"&amp;(RIGHT(AB1570,2)+1),(RIGHT(AB1570,2)-1))),"")</f>
        <v>1396.03.22</v>
      </c>
      <c r="AC1569" s="259" t="str">
        <f ca="1">LEFT(Table_Merge1[[#This Row],[Column2]],4)</f>
        <v>1396</v>
      </c>
      <c r="AD1569" s="259" t="str">
        <f ca="1">RIGHT(LEFT(Table_Merge1[[#This Row],[Column2]],7),2)</f>
        <v>03</v>
      </c>
      <c r="AE1569" s="259" t="str">
        <f ca="1">RIGHT(Table_Merge1[[#This Row],[Column2]],2)</f>
        <v>22</v>
      </c>
      <c r="AH1569" s="260">
        <v>2017</v>
      </c>
      <c r="AI1569" t="s">
        <v>3441</v>
      </c>
      <c r="AJ1569" s="260">
        <v>16</v>
      </c>
      <c r="AK1569">
        <v>1256.5999999999999</v>
      </c>
      <c r="AL1569">
        <v>1901.5</v>
      </c>
      <c r="AM1569">
        <v>1414125</v>
      </c>
      <c r="AP1569" s="287" t="str">
        <f>IFERROR(IF(Table_Merge1[[#This Row],[LME Zinc stock]]*Table_Merge1[[#This Row],[Nima.مقدار]]=0,"",Table_Merge1[[#This Row],[LME Zinc stock]]*Table_Merge1[[#This Row],[Nima.مقدار]]),"")</f>
        <v/>
      </c>
      <c r="AQ1569" s="287" t="str">
        <f>IFERROR(IF(Table_Merge1[[#This Row],[LME Zinc 3-month]]*Table_Merge1[[#This Row],[Nima.مقدار]]=0,"",Table_Merge1[[#This Row],[LME Zinc 3-month]]*Table_Merge1[[#This Row],[Nima.مقدار]]),"")</f>
        <v/>
      </c>
      <c r="AR1569" s="288" t="str">
        <f>IFERROR(IF(Table_Merge1[[#This Row],[LME Zinc stock]]*Table_Merge1[[#This Row],[Azad.Sell]]=0,"",Table_Merge1[[#This Row],[LME Zinc stock]]*Table_Merge1[[#This Row],[Azad.Sell]]),"")</f>
        <v/>
      </c>
      <c r="AS1569" s="288" t="str">
        <f>IFERROR(IF(Table_Merge1[[#This Row],[LME Zinc 3-month]]*Table_Merge1[[#This Row],[Azad.Sell]]=0,"",Table_Merge1[[#This Row],[LME Zinc 3-month]]*Table_Merge1[[#This Row],[Azad.Sell]]),"")</f>
        <v/>
      </c>
      <c r="AT1569"/>
    </row>
    <row r="1570" spans="1:46" x14ac:dyDescent="0.25">
      <c r="A1570" s="258">
        <v>42973</v>
      </c>
      <c r="B15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1396.06.04</v>
      </c>
      <c r="C1570" s="195">
        <f t="shared" ca="1" si="60"/>
        <v>1396</v>
      </c>
      <c r="D15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70" s="195">
        <f>_xlfn.NUMBERVALUE(RIGHT(Table11[[#This Row],[تاریخ شمسی]],2))</f>
        <v>4</v>
      </c>
      <c r="F15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06-04</v>
      </c>
      <c r="G1570" s="195" t="s">
        <v>1721</v>
      </c>
      <c r="L1570" s="259">
        <v>42973</v>
      </c>
      <c r="M1570">
        <v>37998</v>
      </c>
      <c r="O1570" s="283">
        <f>IFERROR(DATE(Table7[[#This Row],[year]],MONTH(DATEVALUE(Table7[[#This Row],[month]]&amp;"1")),Table7[[#This Row],[day]]),"")</f>
        <v>42816</v>
      </c>
      <c r="P1570" s="257" t="s">
        <v>4995</v>
      </c>
      <c r="Q1570" s="257">
        <v>2017</v>
      </c>
      <c r="R1570" s="257" t="s">
        <v>3435</v>
      </c>
      <c r="S1570" s="257">
        <v>22</v>
      </c>
      <c r="T1570" s="257">
        <v>1246.0999999999999</v>
      </c>
      <c r="U1570" s="257">
        <v>1949</v>
      </c>
      <c r="V1570" s="257">
        <v>1863050</v>
      </c>
      <c r="X1570" s="260">
        <v>42901</v>
      </c>
      <c r="Z1570" s="260">
        <v>4</v>
      </c>
      <c r="AB1570" s="260" t="str">
        <f ca="1">IFERROR(IFERROR(VLOOKUP(Table_Merge1[[#This Row],[Column1]],Table11[#All],2,FALSE),LEFT(AB1571,8)&amp;IF(LEN((RIGHT(AB1571,2)+1))&lt;2,"0"&amp;(RIGHT(AB1571,2)+1),(RIGHT(AB1571,2)-1))),"")</f>
        <v>1396.03.23</v>
      </c>
      <c r="AC1570" s="259" t="str">
        <f ca="1">LEFT(Table_Merge1[[#This Row],[Column2]],4)</f>
        <v>1396</v>
      </c>
      <c r="AD1570" s="259" t="str">
        <f ca="1">RIGHT(LEFT(Table_Merge1[[#This Row],[Column2]],7),2)</f>
        <v>03</v>
      </c>
      <c r="AE1570" s="259" t="str">
        <f ca="1">RIGHT(Table_Merge1[[#This Row],[Column2]],2)</f>
        <v>23</v>
      </c>
      <c r="AH1570" s="260">
        <v>2017</v>
      </c>
      <c r="AI1570" t="s">
        <v>3441</v>
      </c>
      <c r="AJ1570" s="260">
        <v>15</v>
      </c>
      <c r="AK1570">
        <v>1260.25</v>
      </c>
      <c r="AL1570">
        <v>1893</v>
      </c>
      <c r="AM1570">
        <v>1416825</v>
      </c>
      <c r="AP1570" s="287" t="str">
        <f>IFERROR(IF(Table_Merge1[[#This Row],[LME Zinc stock]]*Table_Merge1[[#This Row],[Nima.مقدار]]=0,"",Table_Merge1[[#This Row],[LME Zinc stock]]*Table_Merge1[[#This Row],[Nima.مقدار]]),"")</f>
        <v/>
      </c>
      <c r="AQ1570" s="287" t="str">
        <f>IFERROR(IF(Table_Merge1[[#This Row],[LME Zinc 3-month]]*Table_Merge1[[#This Row],[Nima.مقدار]]=0,"",Table_Merge1[[#This Row],[LME Zinc 3-month]]*Table_Merge1[[#This Row],[Nima.مقدار]]),"")</f>
        <v/>
      </c>
      <c r="AR1570" s="288" t="str">
        <f>IFERROR(IF(Table_Merge1[[#This Row],[LME Zinc stock]]*Table_Merge1[[#This Row],[Azad.Sell]]=0,"",Table_Merge1[[#This Row],[LME Zinc stock]]*Table_Merge1[[#This Row],[Azad.Sell]]),"")</f>
        <v/>
      </c>
      <c r="AS1570" s="288" t="str">
        <f>IFERROR(IF(Table_Merge1[[#This Row],[LME Zinc 3-month]]*Table_Merge1[[#This Row],[Azad.Sell]]=0,"",Table_Merge1[[#This Row],[LME Zinc 3-month]]*Table_Merge1[[#This Row],[Azad.Sell]]),"")</f>
        <v/>
      </c>
      <c r="AT1570"/>
    </row>
    <row r="1571" spans="1:46" x14ac:dyDescent="0.25">
      <c r="A1571" s="258">
        <v>42974</v>
      </c>
      <c r="B15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1396.06.05</v>
      </c>
      <c r="C1571" s="195">
        <f t="shared" ca="1" si="60"/>
        <v>1396</v>
      </c>
      <c r="D15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71" s="195">
        <f>_xlfn.NUMBERVALUE(RIGHT(Table11[[#This Row],[تاریخ شمسی]],2))</f>
        <v>5</v>
      </c>
      <c r="F15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06-05</v>
      </c>
      <c r="G1571" s="195" t="s">
        <v>1722</v>
      </c>
      <c r="L1571" s="259">
        <v>42974</v>
      </c>
      <c r="M1571">
        <v>38505</v>
      </c>
      <c r="O1571" s="284">
        <f>IFERROR(DATE(Table7[[#This Row],[year]],MONTH(DATEVALUE(Table7[[#This Row],[month]]&amp;"1")),Table7[[#This Row],[day]]),"")</f>
        <v>42815</v>
      </c>
      <c r="P1571" s="195" t="s">
        <v>4996</v>
      </c>
      <c r="Q1571" s="195">
        <v>2017</v>
      </c>
      <c r="R1571" s="195" t="s">
        <v>3435</v>
      </c>
      <c r="S1571" s="195">
        <v>21</v>
      </c>
      <c r="T1571" s="195">
        <v>1232.05</v>
      </c>
      <c r="U1571" s="195">
        <v>1959</v>
      </c>
      <c r="V1571" s="195">
        <v>1877300</v>
      </c>
      <c r="X1571" s="260">
        <v>42900</v>
      </c>
      <c r="Y1571" t="s">
        <v>8197</v>
      </c>
      <c r="Z1571" s="260">
        <v>4</v>
      </c>
      <c r="AA1571">
        <v>1396</v>
      </c>
      <c r="AB1571" s="260" t="str">
        <f ca="1">IFERROR(IFERROR(VLOOKUP(Table_Merge1[[#This Row],[Column1]],Table11[#All],2,FALSE),LEFT(AB1572,8)&amp;IF(LEN((RIGHT(AB1572,2)+1))&lt;2,"0"&amp;(RIGHT(AB1572,2)+1),(RIGHT(AB1572,2)-1))),"")</f>
        <v>1396.03.24</v>
      </c>
      <c r="AC1571" s="259" t="str">
        <f ca="1">LEFT(Table_Merge1[[#This Row],[Column2]],4)</f>
        <v>1396</v>
      </c>
      <c r="AD1571" s="259" t="str">
        <f ca="1">RIGHT(LEFT(Table_Merge1[[#This Row],[Column2]],7),2)</f>
        <v>03</v>
      </c>
      <c r="AE1571" s="259" t="str">
        <f ca="1">RIGHT(Table_Merge1[[#This Row],[Column2]],2)</f>
        <v>24</v>
      </c>
      <c r="AF1571">
        <v>3</v>
      </c>
      <c r="AG1571">
        <v>24</v>
      </c>
      <c r="AH1571" s="260">
        <v>2017</v>
      </c>
      <c r="AI1571" t="s">
        <v>3441</v>
      </c>
      <c r="AJ1571" s="260">
        <v>14</v>
      </c>
      <c r="AK1571">
        <v>1268.25</v>
      </c>
      <c r="AL1571">
        <v>1872</v>
      </c>
      <c r="AM1571">
        <v>1420150</v>
      </c>
      <c r="AO1571">
        <v>37505</v>
      </c>
      <c r="AP1571" s="287">
        <f>IFERROR(IF(Table_Merge1[[#This Row],[LME Zinc stock]]*Table_Merge1[[#This Row],[Nima.مقدار]]=0,"",Table_Merge1[[#This Row],[LME Zinc stock]]*Table_Merge1[[#This Row],[Nima.مقدار]]),"")</f>
        <v>53262725750</v>
      </c>
      <c r="AQ1571" s="287">
        <f>IFERROR(IF(Table_Merge1[[#This Row],[LME Zinc 3-month]]*Table_Merge1[[#This Row],[Nima.مقدار]]=0,"",Table_Merge1[[#This Row],[LME Zinc 3-month]]*Table_Merge1[[#This Row],[Nima.مقدار]]),"")</f>
        <v>70209360</v>
      </c>
      <c r="AR1571" s="288" t="str">
        <f>IFERROR(IF(Table_Merge1[[#This Row],[LME Zinc stock]]*Table_Merge1[[#This Row],[Azad.Sell]]=0,"",Table_Merge1[[#This Row],[LME Zinc stock]]*Table_Merge1[[#This Row],[Azad.Sell]]),"")</f>
        <v/>
      </c>
      <c r="AS1571" s="288" t="str">
        <f>IFERROR(IF(Table_Merge1[[#This Row],[LME Zinc 3-month]]*Table_Merge1[[#This Row],[Azad.Sell]]=0,"",Table_Merge1[[#This Row],[LME Zinc 3-month]]*Table_Merge1[[#This Row],[Azad.Sell]]),"")</f>
        <v/>
      </c>
      <c r="AT1571"/>
    </row>
    <row r="1572" spans="1:46" x14ac:dyDescent="0.25">
      <c r="A1572" s="258">
        <v>42975</v>
      </c>
      <c r="B15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1396.06.06</v>
      </c>
      <c r="C1572" s="195">
        <f t="shared" ca="1" si="60"/>
        <v>1396</v>
      </c>
      <c r="D15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72" s="195">
        <f>_xlfn.NUMBERVALUE(RIGHT(Table11[[#This Row],[تاریخ شمسی]],2))</f>
        <v>6</v>
      </c>
      <c r="F15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06-06</v>
      </c>
      <c r="G1572" s="195" t="s">
        <v>1723</v>
      </c>
      <c r="L1572" s="259">
        <v>42975</v>
      </c>
      <c r="M1572">
        <v>38460</v>
      </c>
      <c r="O1572" s="283">
        <f>IFERROR(DATE(Table7[[#This Row],[year]],MONTH(DATEVALUE(Table7[[#This Row],[month]]&amp;"1")),Table7[[#This Row],[day]]),"")</f>
        <v>42814</v>
      </c>
      <c r="P1572" s="257" t="s">
        <v>4997</v>
      </c>
      <c r="Q1572" s="257">
        <v>2017</v>
      </c>
      <c r="R1572" s="257" t="s">
        <v>3435</v>
      </c>
      <c r="S1572" s="257">
        <v>20</v>
      </c>
      <c r="T1572" s="257">
        <v>1233</v>
      </c>
      <c r="U1572" s="257" t="s">
        <v>3621</v>
      </c>
      <c r="V1572" s="257" t="s">
        <v>3621</v>
      </c>
      <c r="X1572" s="260">
        <v>42899</v>
      </c>
      <c r="Y1572" t="s">
        <v>8196</v>
      </c>
      <c r="Z1572" s="260">
        <v>4</v>
      </c>
      <c r="AA1572">
        <v>1396</v>
      </c>
      <c r="AB1572" s="260" t="str">
        <f ca="1">IFERROR(IFERROR(VLOOKUP(Table_Merge1[[#This Row],[Column1]],Table11[#All],2,FALSE),LEFT(AB1573,8)&amp;IF(LEN((RIGHT(AB1573,2)+1))&lt;2,"0"&amp;(RIGHT(AB1573,2)+1),(RIGHT(AB1573,2)-1))),"")</f>
        <v>1396.03.23</v>
      </c>
      <c r="AC1572" s="259" t="str">
        <f ca="1">LEFT(Table_Merge1[[#This Row],[Column2]],4)</f>
        <v>1396</v>
      </c>
      <c r="AD1572" s="259" t="str">
        <f ca="1">RIGHT(LEFT(Table_Merge1[[#This Row],[Column2]],7),2)</f>
        <v>03</v>
      </c>
      <c r="AE1572" s="259" t="str">
        <f ca="1">RIGHT(Table_Merge1[[#This Row],[Column2]],2)</f>
        <v>23</v>
      </c>
      <c r="AF1572">
        <v>3</v>
      </c>
      <c r="AG1572">
        <v>23</v>
      </c>
      <c r="AH1572" s="260">
        <v>2017</v>
      </c>
      <c r="AI1572" t="s">
        <v>3441</v>
      </c>
      <c r="AJ1572" s="260">
        <v>13</v>
      </c>
      <c r="AK1572">
        <v>1261.3</v>
      </c>
      <c r="AL1572">
        <v>1863</v>
      </c>
      <c r="AM1572">
        <v>1424475</v>
      </c>
      <c r="AO1572">
        <v>37413</v>
      </c>
      <c r="AP1572" s="287">
        <f>IFERROR(IF(Table_Merge1[[#This Row],[LME Zinc stock]]*Table_Merge1[[#This Row],[Nima.مقدار]]=0,"",Table_Merge1[[#This Row],[LME Zinc stock]]*Table_Merge1[[#This Row],[Nima.مقدار]]),"")</f>
        <v>53293883175</v>
      </c>
      <c r="AQ1572" s="287">
        <f>IFERROR(IF(Table_Merge1[[#This Row],[LME Zinc 3-month]]*Table_Merge1[[#This Row],[Nima.مقدار]]=0,"",Table_Merge1[[#This Row],[LME Zinc 3-month]]*Table_Merge1[[#This Row],[Nima.مقدار]]),"")</f>
        <v>69700419</v>
      </c>
      <c r="AR1572" s="288" t="str">
        <f>IFERROR(IF(Table_Merge1[[#This Row],[LME Zinc stock]]*Table_Merge1[[#This Row],[Azad.Sell]]=0,"",Table_Merge1[[#This Row],[LME Zinc stock]]*Table_Merge1[[#This Row],[Azad.Sell]]),"")</f>
        <v/>
      </c>
      <c r="AS1572" s="288" t="str">
        <f>IFERROR(IF(Table_Merge1[[#This Row],[LME Zinc 3-month]]*Table_Merge1[[#This Row],[Azad.Sell]]=0,"",Table_Merge1[[#This Row],[LME Zinc 3-month]]*Table_Merge1[[#This Row],[Azad.Sell]]),"")</f>
        <v/>
      </c>
      <c r="AT1572"/>
    </row>
    <row r="1573" spans="1:46" x14ac:dyDescent="0.25">
      <c r="A1573" s="258">
        <v>42976</v>
      </c>
      <c r="B15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1396.06.07</v>
      </c>
      <c r="C1573" s="195">
        <f t="shared" ca="1" si="60"/>
        <v>1396</v>
      </c>
      <c r="D15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73" s="195">
        <f>_xlfn.NUMBERVALUE(RIGHT(Table11[[#This Row],[تاریخ شمسی]],2))</f>
        <v>7</v>
      </c>
      <c r="F15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06-07</v>
      </c>
      <c r="G1573" s="195" t="s">
        <v>1724</v>
      </c>
      <c r="L1573" s="259">
        <v>42976</v>
      </c>
      <c r="M1573">
        <v>38505</v>
      </c>
      <c r="O1573" s="284">
        <f>IFERROR(DATE(Table7[[#This Row],[year]],MONTH(DATEVALUE(Table7[[#This Row],[month]]&amp;"1")),Table7[[#This Row],[day]]),"")</f>
        <v>42811</v>
      </c>
      <c r="P1573" s="195" t="s">
        <v>4998</v>
      </c>
      <c r="Q1573" s="195">
        <v>2017</v>
      </c>
      <c r="R1573" s="195" t="s">
        <v>3435</v>
      </c>
      <c r="S1573" s="195">
        <v>17</v>
      </c>
      <c r="T1573" s="195">
        <v>1228.75</v>
      </c>
      <c r="U1573" s="195">
        <v>1954.5</v>
      </c>
      <c r="V1573" s="195">
        <v>1886400</v>
      </c>
      <c r="X1573" s="260">
        <v>42898</v>
      </c>
      <c r="Y1573" t="s">
        <v>8195</v>
      </c>
      <c r="Z1573" s="260">
        <v>4</v>
      </c>
      <c r="AA1573">
        <v>1396</v>
      </c>
      <c r="AB1573" s="260" t="str">
        <f ca="1">IFERROR(IFERROR(VLOOKUP(Table_Merge1[[#This Row],[Column1]],Table11[#All],2,FALSE),LEFT(AB1574,8)&amp;IF(LEN((RIGHT(AB1574,2)+1))&lt;2,"0"&amp;(RIGHT(AB1574,2)+1),(RIGHT(AB1574,2)-1))),"")</f>
        <v>1396.03.22</v>
      </c>
      <c r="AC1573" s="259" t="str">
        <f ca="1">LEFT(Table_Merge1[[#This Row],[Column2]],4)</f>
        <v>1396</v>
      </c>
      <c r="AD1573" s="259" t="str">
        <f ca="1">RIGHT(LEFT(Table_Merge1[[#This Row],[Column2]],7),2)</f>
        <v>03</v>
      </c>
      <c r="AE1573" s="259" t="str">
        <f ca="1">RIGHT(Table_Merge1[[#This Row],[Column2]],2)</f>
        <v>22</v>
      </c>
      <c r="AF1573">
        <v>3</v>
      </c>
      <c r="AG1573">
        <v>22</v>
      </c>
      <c r="AH1573" s="260">
        <v>2017</v>
      </c>
      <c r="AI1573" t="s">
        <v>3441</v>
      </c>
      <c r="AJ1573" s="260">
        <v>12</v>
      </c>
      <c r="AK1573">
        <v>1269.25</v>
      </c>
      <c r="AL1573">
        <v>1875.5</v>
      </c>
      <c r="AM1573">
        <v>1429525</v>
      </c>
      <c r="AO1573">
        <v>37407</v>
      </c>
      <c r="AP1573" s="287">
        <f>IFERROR(IF(Table_Merge1[[#This Row],[LME Zinc stock]]*Table_Merge1[[#This Row],[Nima.مقدار]]=0,"",Table_Merge1[[#This Row],[LME Zinc stock]]*Table_Merge1[[#This Row],[Nima.مقدار]]),"")</f>
        <v>53474241675</v>
      </c>
      <c r="AQ1573" s="287">
        <f>IFERROR(IF(Table_Merge1[[#This Row],[LME Zinc 3-month]]*Table_Merge1[[#This Row],[Nima.مقدار]]=0,"",Table_Merge1[[#This Row],[LME Zinc 3-month]]*Table_Merge1[[#This Row],[Nima.مقدار]]),"")</f>
        <v>70156828.5</v>
      </c>
      <c r="AR1573" s="288" t="str">
        <f>IFERROR(IF(Table_Merge1[[#This Row],[LME Zinc stock]]*Table_Merge1[[#This Row],[Azad.Sell]]=0,"",Table_Merge1[[#This Row],[LME Zinc stock]]*Table_Merge1[[#This Row],[Azad.Sell]]),"")</f>
        <v/>
      </c>
      <c r="AS1573" s="288" t="str">
        <f>IFERROR(IF(Table_Merge1[[#This Row],[LME Zinc 3-month]]*Table_Merge1[[#This Row],[Azad.Sell]]=0,"",Table_Merge1[[#This Row],[LME Zinc 3-month]]*Table_Merge1[[#This Row],[Azad.Sell]]),"")</f>
        <v/>
      </c>
      <c r="AT1573"/>
    </row>
    <row r="1574" spans="1:46" x14ac:dyDescent="0.25">
      <c r="A1574" s="258">
        <v>42977</v>
      </c>
      <c r="B15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1396.06.08</v>
      </c>
      <c r="C1574" s="195">
        <f t="shared" ca="1" si="60"/>
        <v>1396</v>
      </c>
      <c r="D15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74" s="195">
        <f>_xlfn.NUMBERVALUE(RIGHT(Table11[[#This Row],[تاریخ شمسی]],2))</f>
        <v>8</v>
      </c>
      <c r="F15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06-08</v>
      </c>
      <c r="G1574" s="195" t="s">
        <v>1725</v>
      </c>
      <c r="L1574" s="259">
        <v>42977</v>
      </c>
      <c r="M1574">
        <v>38634</v>
      </c>
      <c r="O1574" s="283">
        <f>IFERROR(DATE(Table7[[#This Row],[year]],MONTH(DATEVALUE(Table7[[#This Row],[month]]&amp;"1")),Table7[[#This Row],[day]]),"")</f>
        <v>42810</v>
      </c>
      <c r="P1574" s="257" t="s">
        <v>4999</v>
      </c>
      <c r="Q1574" s="257">
        <v>2017</v>
      </c>
      <c r="R1574" s="257" t="s">
        <v>3435</v>
      </c>
      <c r="S1574" s="257">
        <v>16</v>
      </c>
      <c r="T1574" s="257">
        <v>1225.5999999999999</v>
      </c>
      <c r="U1574" s="257">
        <v>1960</v>
      </c>
      <c r="V1574" s="257">
        <v>1898450</v>
      </c>
      <c r="X1574" s="260">
        <v>42895</v>
      </c>
      <c r="Z1574" s="260">
        <v>4</v>
      </c>
      <c r="AB1574" s="260" t="str">
        <f ca="1">IFERROR(IFERROR(VLOOKUP(Table_Merge1[[#This Row],[Column1]],Table11[#All],2,FALSE),LEFT(AB1575,8)&amp;IF(LEN((RIGHT(AB1575,2)+1))&lt;2,"0"&amp;(RIGHT(AB1575,2)+1),(RIGHT(AB1575,2)-1))),"")</f>
        <v>1396.03.17</v>
      </c>
      <c r="AC1574" s="259" t="str">
        <f ca="1">LEFT(Table_Merge1[[#This Row],[Column2]],4)</f>
        <v>1396</v>
      </c>
      <c r="AD1574" s="259" t="str">
        <f ca="1">RIGHT(LEFT(Table_Merge1[[#This Row],[Column2]],7),2)</f>
        <v>03</v>
      </c>
      <c r="AE1574" s="259" t="str">
        <f ca="1">RIGHT(Table_Merge1[[#This Row],[Column2]],2)</f>
        <v>17</v>
      </c>
      <c r="AH1574" s="260">
        <v>2017</v>
      </c>
      <c r="AI1574" t="s">
        <v>3441</v>
      </c>
      <c r="AJ1574" s="260">
        <v>9</v>
      </c>
      <c r="AK1574">
        <v>1274.25</v>
      </c>
      <c r="AL1574">
        <v>1877.5</v>
      </c>
      <c r="AM1574">
        <v>1432750</v>
      </c>
      <c r="AP1574" s="287" t="str">
        <f>IFERROR(IF(Table_Merge1[[#This Row],[LME Zinc stock]]*Table_Merge1[[#This Row],[Nima.مقدار]]=0,"",Table_Merge1[[#This Row],[LME Zinc stock]]*Table_Merge1[[#This Row],[Nima.مقدار]]),"")</f>
        <v/>
      </c>
      <c r="AQ1574" s="287" t="str">
        <f>IFERROR(IF(Table_Merge1[[#This Row],[LME Zinc 3-month]]*Table_Merge1[[#This Row],[Nima.مقدار]]=0,"",Table_Merge1[[#This Row],[LME Zinc 3-month]]*Table_Merge1[[#This Row],[Nima.مقدار]]),"")</f>
        <v/>
      </c>
      <c r="AR1574" s="288" t="str">
        <f>IFERROR(IF(Table_Merge1[[#This Row],[LME Zinc stock]]*Table_Merge1[[#This Row],[Azad.Sell]]=0,"",Table_Merge1[[#This Row],[LME Zinc stock]]*Table_Merge1[[#This Row],[Azad.Sell]]),"")</f>
        <v/>
      </c>
      <c r="AS1574" s="288" t="str">
        <f>IFERROR(IF(Table_Merge1[[#This Row],[LME Zinc 3-month]]*Table_Merge1[[#This Row],[Azad.Sell]]=0,"",Table_Merge1[[#This Row],[LME Zinc 3-month]]*Table_Merge1[[#This Row],[Azad.Sell]]),"")</f>
        <v/>
      </c>
      <c r="AT1574"/>
    </row>
    <row r="1575" spans="1:46" x14ac:dyDescent="0.25">
      <c r="A1575" s="258">
        <v>42978</v>
      </c>
      <c r="B15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1396.06.09</v>
      </c>
      <c r="C1575" s="195">
        <f t="shared" ca="1" si="60"/>
        <v>1396</v>
      </c>
      <c r="D15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75" s="195">
        <f>_xlfn.NUMBERVALUE(RIGHT(Table11[[#This Row],[تاریخ شمسی]],2))</f>
        <v>9</v>
      </c>
      <c r="F15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06-09</v>
      </c>
      <c r="G1575" s="195" t="s">
        <v>1726</v>
      </c>
      <c r="L1575" s="259">
        <v>42978</v>
      </c>
      <c r="M1575">
        <v>38688</v>
      </c>
      <c r="O1575" s="284">
        <f>IFERROR(DATE(Table7[[#This Row],[year]],MONTH(DATEVALUE(Table7[[#This Row],[month]]&amp;"1")),Table7[[#This Row],[day]]),"")</f>
        <v>42809</v>
      </c>
      <c r="P1575" s="195" t="s">
        <v>5000</v>
      </c>
      <c r="Q1575" s="195">
        <v>2017</v>
      </c>
      <c r="R1575" s="195" t="s">
        <v>3435</v>
      </c>
      <c r="S1575" s="195">
        <v>15</v>
      </c>
      <c r="T1575" s="195">
        <v>1202.25</v>
      </c>
      <c r="U1575" s="195">
        <v>1938.5</v>
      </c>
      <c r="V1575" s="195">
        <v>1912075</v>
      </c>
      <c r="X1575" s="260">
        <v>42894</v>
      </c>
      <c r="Y1575" t="s">
        <v>8194</v>
      </c>
      <c r="Z1575" s="260">
        <v>4</v>
      </c>
      <c r="AA1575">
        <v>1396</v>
      </c>
      <c r="AB1575" s="260" t="str">
        <f ca="1">IFERROR(IFERROR(VLOOKUP(Table_Merge1[[#This Row],[Column1]],Table11[#All],2,FALSE),LEFT(AB1576,8)&amp;IF(LEN((RIGHT(AB1576,2)+1))&lt;2,"0"&amp;(RIGHT(AB1576,2)+1),(RIGHT(AB1576,2)-1))),"")</f>
        <v>1396.03.18</v>
      </c>
      <c r="AC1575" s="259" t="str">
        <f ca="1">LEFT(Table_Merge1[[#This Row],[Column2]],4)</f>
        <v>1396</v>
      </c>
      <c r="AD1575" s="259" t="str">
        <f ca="1">RIGHT(LEFT(Table_Merge1[[#This Row],[Column2]],7),2)</f>
        <v>03</v>
      </c>
      <c r="AE1575" s="259" t="str">
        <f ca="1">RIGHT(Table_Merge1[[#This Row],[Column2]],2)</f>
        <v>18</v>
      </c>
      <c r="AF1575">
        <v>3</v>
      </c>
      <c r="AG1575">
        <v>18</v>
      </c>
      <c r="AH1575" s="260">
        <v>2017</v>
      </c>
      <c r="AI1575" t="s">
        <v>3441</v>
      </c>
      <c r="AJ1575" s="260">
        <v>8</v>
      </c>
      <c r="AK1575">
        <v>1284.8</v>
      </c>
      <c r="AL1575">
        <v>1874</v>
      </c>
      <c r="AM1575">
        <v>1440875</v>
      </c>
      <c r="AO1575">
        <v>37235</v>
      </c>
      <c r="AP1575" s="287">
        <f>IFERROR(IF(Table_Merge1[[#This Row],[LME Zinc stock]]*Table_Merge1[[#This Row],[Nima.مقدار]]=0,"",Table_Merge1[[#This Row],[LME Zinc stock]]*Table_Merge1[[#This Row],[Nima.مقدار]]),"")</f>
        <v>53650980625</v>
      </c>
      <c r="AQ1575" s="287">
        <f>IFERROR(IF(Table_Merge1[[#This Row],[LME Zinc 3-month]]*Table_Merge1[[#This Row],[Nima.مقدار]]=0,"",Table_Merge1[[#This Row],[LME Zinc 3-month]]*Table_Merge1[[#This Row],[Nima.مقدار]]),"")</f>
        <v>69778390</v>
      </c>
      <c r="AR1575" s="288" t="str">
        <f>IFERROR(IF(Table_Merge1[[#This Row],[LME Zinc stock]]*Table_Merge1[[#This Row],[Azad.Sell]]=0,"",Table_Merge1[[#This Row],[LME Zinc stock]]*Table_Merge1[[#This Row],[Azad.Sell]]),"")</f>
        <v/>
      </c>
      <c r="AS1575" s="288" t="str">
        <f>IFERROR(IF(Table_Merge1[[#This Row],[LME Zinc 3-month]]*Table_Merge1[[#This Row],[Azad.Sell]]=0,"",Table_Merge1[[#This Row],[LME Zinc 3-month]]*Table_Merge1[[#This Row],[Azad.Sell]]),"")</f>
        <v/>
      </c>
      <c r="AT1575"/>
    </row>
    <row r="1576" spans="1:46" x14ac:dyDescent="0.25">
      <c r="A1576" s="258">
        <v>42980</v>
      </c>
      <c r="B15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1396.06.11</v>
      </c>
      <c r="C1576" s="195">
        <f t="shared" ca="1" si="60"/>
        <v>1396</v>
      </c>
      <c r="D15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76" s="195">
        <f>_xlfn.NUMBERVALUE(RIGHT(Table11[[#This Row],[تاریخ شمسی]],2))</f>
        <v>11</v>
      </c>
      <c r="F15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06-11</v>
      </c>
      <c r="G1576" s="195" t="s">
        <v>1727</v>
      </c>
      <c r="L1576" s="259">
        <v>42980</v>
      </c>
      <c r="M1576">
        <v>38708</v>
      </c>
      <c r="O1576" s="283">
        <f>IFERROR(DATE(Table7[[#This Row],[year]],MONTH(DATEVALUE(Table7[[#This Row],[month]]&amp;"1")),Table7[[#This Row],[day]]),"")</f>
        <v>42808</v>
      </c>
      <c r="P1576" s="257" t="s">
        <v>5001</v>
      </c>
      <c r="Q1576" s="257">
        <v>2017</v>
      </c>
      <c r="R1576" s="257" t="s">
        <v>3435</v>
      </c>
      <c r="S1576" s="257">
        <v>14</v>
      </c>
      <c r="T1576" s="257">
        <v>1203.55</v>
      </c>
      <c r="U1576" s="257">
        <v>1928.5</v>
      </c>
      <c r="V1576" s="257">
        <v>1923300</v>
      </c>
      <c r="X1576" s="260">
        <v>42893</v>
      </c>
      <c r="Y1576" t="s">
        <v>8193</v>
      </c>
      <c r="Z1576" s="260">
        <v>4</v>
      </c>
      <c r="AA1576">
        <v>1396</v>
      </c>
      <c r="AB1576" s="260" t="str">
        <f ca="1">IFERROR(IFERROR(VLOOKUP(Table_Merge1[[#This Row],[Column1]],Table11[#All],2,FALSE),LEFT(AB1577,8)&amp;IF(LEN((RIGHT(AB1577,2)+1))&lt;2,"0"&amp;(RIGHT(AB1577,2)+1),(RIGHT(AB1577,2)-1))),"")</f>
        <v>1396.03.17</v>
      </c>
      <c r="AC1576" s="259" t="str">
        <f ca="1">LEFT(Table_Merge1[[#This Row],[Column2]],4)</f>
        <v>1396</v>
      </c>
      <c r="AD1576" s="259" t="str">
        <f ca="1">RIGHT(LEFT(Table_Merge1[[#This Row],[Column2]],7),2)</f>
        <v>03</v>
      </c>
      <c r="AE1576" s="259" t="str">
        <f ca="1">RIGHT(Table_Merge1[[#This Row],[Column2]],2)</f>
        <v>17</v>
      </c>
      <c r="AF1576">
        <v>3</v>
      </c>
      <c r="AG1576">
        <v>17</v>
      </c>
      <c r="AH1576" s="260">
        <v>2017</v>
      </c>
      <c r="AI1576" t="s">
        <v>3441</v>
      </c>
      <c r="AJ1576" s="260">
        <v>7</v>
      </c>
      <c r="AK1576">
        <v>1292.7</v>
      </c>
      <c r="AL1576">
        <v>1899.5</v>
      </c>
      <c r="AM1576">
        <v>1419325</v>
      </c>
      <c r="AO1576">
        <v>37282</v>
      </c>
      <c r="AP1576" s="287">
        <f>IFERROR(IF(Table_Merge1[[#This Row],[LME Zinc stock]]*Table_Merge1[[#This Row],[Nima.مقدار]]=0,"",Table_Merge1[[#This Row],[LME Zinc stock]]*Table_Merge1[[#This Row],[Nima.مقدار]]),"")</f>
        <v>52915274650</v>
      </c>
      <c r="AQ1576" s="287">
        <f>IFERROR(IF(Table_Merge1[[#This Row],[LME Zinc 3-month]]*Table_Merge1[[#This Row],[Nima.مقدار]]=0,"",Table_Merge1[[#This Row],[LME Zinc 3-month]]*Table_Merge1[[#This Row],[Nima.مقدار]]),"")</f>
        <v>70817159</v>
      </c>
      <c r="AR1576" s="288" t="str">
        <f>IFERROR(IF(Table_Merge1[[#This Row],[LME Zinc stock]]*Table_Merge1[[#This Row],[Azad.Sell]]=0,"",Table_Merge1[[#This Row],[LME Zinc stock]]*Table_Merge1[[#This Row],[Azad.Sell]]),"")</f>
        <v/>
      </c>
      <c r="AS1576" s="288" t="str">
        <f>IFERROR(IF(Table_Merge1[[#This Row],[LME Zinc 3-month]]*Table_Merge1[[#This Row],[Azad.Sell]]=0,"",Table_Merge1[[#This Row],[LME Zinc 3-month]]*Table_Merge1[[#This Row],[Azad.Sell]]),"")</f>
        <v/>
      </c>
      <c r="AT1576"/>
    </row>
    <row r="1577" spans="1:46" x14ac:dyDescent="0.25">
      <c r="A1577" s="258">
        <v>42981</v>
      </c>
      <c r="B15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1396.06.12</v>
      </c>
      <c r="C1577" s="195">
        <f t="shared" ca="1" si="60"/>
        <v>1396</v>
      </c>
      <c r="D15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77" s="195">
        <f>_xlfn.NUMBERVALUE(RIGHT(Table11[[#This Row],[تاریخ شمسی]],2))</f>
        <v>12</v>
      </c>
      <c r="F15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06-12</v>
      </c>
      <c r="G1577" s="195" t="s">
        <v>1728</v>
      </c>
      <c r="L1577" s="259">
        <v>42981</v>
      </c>
      <c r="M1577">
        <v>38759</v>
      </c>
      <c r="O1577" s="284">
        <f>IFERROR(DATE(Table7[[#This Row],[year]],MONTH(DATEVALUE(Table7[[#This Row],[month]]&amp;"1")),Table7[[#This Row],[day]]),"")</f>
        <v>42807</v>
      </c>
      <c r="P1577" s="195" t="s">
        <v>5002</v>
      </c>
      <c r="Q1577" s="195">
        <v>2017</v>
      </c>
      <c r="R1577" s="195" t="s">
        <v>3435</v>
      </c>
      <c r="S1577" s="195">
        <v>13</v>
      </c>
      <c r="T1577" s="195">
        <v>1207.8</v>
      </c>
      <c r="U1577" s="195">
        <v>1924.5</v>
      </c>
      <c r="V1577" s="195">
        <v>1936275</v>
      </c>
      <c r="X1577" s="260">
        <v>42892</v>
      </c>
      <c r="Y1577" t="s">
        <v>8192</v>
      </c>
      <c r="Z1577" s="260">
        <v>4</v>
      </c>
      <c r="AA1577">
        <v>1396</v>
      </c>
      <c r="AB1577" s="260" t="str">
        <f ca="1">IFERROR(IFERROR(VLOOKUP(Table_Merge1[[#This Row],[Column1]],Table11[#All],2,FALSE),LEFT(AB1578,8)&amp;IF(LEN((RIGHT(AB1578,2)+1))&lt;2,"0"&amp;(RIGHT(AB1578,2)+1),(RIGHT(AB1578,2)-1))),"")</f>
        <v>1396.03.16</v>
      </c>
      <c r="AC1577" s="259" t="str">
        <f ca="1">LEFT(Table_Merge1[[#This Row],[Column2]],4)</f>
        <v>1396</v>
      </c>
      <c r="AD1577" s="259" t="str">
        <f ca="1">RIGHT(LEFT(Table_Merge1[[#This Row],[Column2]],7),2)</f>
        <v>03</v>
      </c>
      <c r="AE1577" s="259" t="str">
        <f ca="1">RIGHT(Table_Merge1[[#This Row],[Column2]],2)</f>
        <v>16</v>
      </c>
      <c r="AF1577">
        <v>3</v>
      </c>
      <c r="AG1577">
        <v>16</v>
      </c>
      <c r="AH1577" s="260">
        <v>2017</v>
      </c>
      <c r="AI1577" t="s">
        <v>3441</v>
      </c>
      <c r="AJ1577" s="260">
        <v>6</v>
      </c>
      <c r="AK1577">
        <v>1287.8499999999999</v>
      </c>
      <c r="AL1577">
        <v>1876</v>
      </c>
      <c r="AM1577">
        <v>1425725</v>
      </c>
      <c r="AO1577">
        <v>37168</v>
      </c>
      <c r="AP1577" s="287">
        <f>IFERROR(IF(Table_Merge1[[#This Row],[LME Zinc stock]]*Table_Merge1[[#This Row],[Nima.مقدار]]=0,"",Table_Merge1[[#This Row],[LME Zinc stock]]*Table_Merge1[[#This Row],[Nima.مقدار]]),"")</f>
        <v>52991346800</v>
      </c>
      <c r="AQ1577" s="287">
        <f>IFERROR(IF(Table_Merge1[[#This Row],[LME Zinc 3-month]]*Table_Merge1[[#This Row],[Nima.مقدار]]=0,"",Table_Merge1[[#This Row],[LME Zinc 3-month]]*Table_Merge1[[#This Row],[Nima.مقدار]]),"")</f>
        <v>69727168</v>
      </c>
      <c r="AR1577" s="288" t="str">
        <f>IFERROR(IF(Table_Merge1[[#This Row],[LME Zinc stock]]*Table_Merge1[[#This Row],[Azad.Sell]]=0,"",Table_Merge1[[#This Row],[LME Zinc stock]]*Table_Merge1[[#This Row],[Azad.Sell]]),"")</f>
        <v/>
      </c>
      <c r="AS1577" s="288" t="str">
        <f>IFERROR(IF(Table_Merge1[[#This Row],[LME Zinc 3-month]]*Table_Merge1[[#This Row],[Azad.Sell]]=0,"",Table_Merge1[[#This Row],[LME Zinc 3-month]]*Table_Merge1[[#This Row],[Azad.Sell]]),"")</f>
        <v/>
      </c>
      <c r="AT1577"/>
    </row>
    <row r="1578" spans="1:46" x14ac:dyDescent="0.25">
      <c r="A1578" s="258">
        <v>42982</v>
      </c>
      <c r="B15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1396.06.13</v>
      </c>
      <c r="C1578" s="195">
        <f t="shared" ca="1" si="60"/>
        <v>1396</v>
      </c>
      <c r="D15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78" s="195">
        <f>_xlfn.NUMBERVALUE(RIGHT(Table11[[#This Row],[تاریخ شمسی]],2))</f>
        <v>13</v>
      </c>
      <c r="F15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06-13</v>
      </c>
      <c r="G1578" s="195" t="s">
        <v>1729</v>
      </c>
      <c r="L1578" s="259">
        <v>42982</v>
      </c>
      <c r="M1578">
        <v>38710</v>
      </c>
      <c r="O1578" s="283">
        <f>IFERROR(DATE(Table7[[#This Row],[year]],MONTH(DATEVALUE(Table7[[#This Row],[month]]&amp;"1")),Table7[[#This Row],[day]]),"")</f>
        <v>42804</v>
      </c>
      <c r="P1578" s="257" t="s">
        <v>5003</v>
      </c>
      <c r="Q1578" s="257">
        <v>2017</v>
      </c>
      <c r="R1578" s="257" t="s">
        <v>3435</v>
      </c>
      <c r="S1578" s="257">
        <v>10</v>
      </c>
      <c r="T1578" s="257">
        <v>1196.55</v>
      </c>
      <c r="U1578" s="257">
        <v>1930</v>
      </c>
      <c r="V1578" s="257">
        <v>1945800</v>
      </c>
      <c r="X1578" s="260">
        <v>42891</v>
      </c>
      <c r="Z1578" s="260">
        <v>4</v>
      </c>
      <c r="AB1578" s="260" t="str">
        <f ca="1">IFERROR(IFERROR(VLOOKUP(Table_Merge1[[#This Row],[Column1]],Table11[#All],2,FALSE),LEFT(AB1579,8)&amp;IF(LEN((RIGHT(AB1579,2)+1))&lt;2,"0"&amp;(RIGHT(AB1579,2)+1),(RIGHT(AB1579,2)-1))),"")</f>
        <v>1396.03.9</v>
      </c>
      <c r="AC1578" s="259" t="str">
        <f ca="1">LEFT(Table_Merge1[[#This Row],[Column2]],4)</f>
        <v>1396</v>
      </c>
      <c r="AD1578" s="259" t="str">
        <f ca="1">RIGHT(LEFT(Table_Merge1[[#This Row],[Column2]],7),2)</f>
        <v>03</v>
      </c>
      <c r="AE1578" s="259" t="str">
        <f ca="1">RIGHT(Table_Merge1[[#This Row],[Column2]],2)</f>
        <v>.9</v>
      </c>
      <c r="AH1578" s="260">
        <v>2017</v>
      </c>
      <c r="AI1578" t="s">
        <v>3441</v>
      </c>
      <c r="AJ1578" s="260">
        <v>5</v>
      </c>
      <c r="AK1578">
        <v>1280.7</v>
      </c>
      <c r="AL1578">
        <v>1871.5</v>
      </c>
      <c r="AM1578">
        <v>1432825</v>
      </c>
      <c r="AP1578" s="287" t="str">
        <f>IFERROR(IF(Table_Merge1[[#This Row],[LME Zinc stock]]*Table_Merge1[[#This Row],[Nima.مقدار]]=0,"",Table_Merge1[[#This Row],[LME Zinc stock]]*Table_Merge1[[#This Row],[Nima.مقدار]]),"")</f>
        <v/>
      </c>
      <c r="AQ1578" s="287" t="str">
        <f>IFERROR(IF(Table_Merge1[[#This Row],[LME Zinc 3-month]]*Table_Merge1[[#This Row],[Nima.مقدار]]=0,"",Table_Merge1[[#This Row],[LME Zinc 3-month]]*Table_Merge1[[#This Row],[Nima.مقدار]]),"")</f>
        <v/>
      </c>
      <c r="AR1578" s="288" t="str">
        <f>IFERROR(IF(Table_Merge1[[#This Row],[LME Zinc stock]]*Table_Merge1[[#This Row],[Azad.Sell]]=0,"",Table_Merge1[[#This Row],[LME Zinc stock]]*Table_Merge1[[#This Row],[Azad.Sell]]),"")</f>
        <v/>
      </c>
      <c r="AS1578" s="288" t="str">
        <f>IFERROR(IF(Table_Merge1[[#This Row],[LME Zinc 3-month]]*Table_Merge1[[#This Row],[Azad.Sell]]=0,"",Table_Merge1[[#This Row],[LME Zinc 3-month]]*Table_Merge1[[#This Row],[Azad.Sell]]),"")</f>
        <v/>
      </c>
      <c r="AT1578"/>
    </row>
    <row r="1579" spans="1:46" x14ac:dyDescent="0.25">
      <c r="A1579" s="258">
        <v>42983</v>
      </c>
      <c r="B15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1396.06.14</v>
      </c>
      <c r="C1579" s="195">
        <f t="shared" ca="1" si="60"/>
        <v>1396</v>
      </c>
      <c r="D15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79" s="195">
        <f>_xlfn.NUMBERVALUE(RIGHT(Table11[[#This Row],[تاریخ شمسی]],2))</f>
        <v>14</v>
      </c>
      <c r="F15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06-14</v>
      </c>
      <c r="G1579" s="195" t="s">
        <v>1730</v>
      </c>
      <c r="L1579" s="259">
        <v>42983</v>
      </c>
      <c r="M1579">
        <v>38806</v>
      </c>
      <c r="O1579" s="284">
        <f>IFERROR(DATE(Table7[[#This Row],[year]],MONTH(DATEVALUE(Table7[[#This Row],[month]]&amp;"1")),Table7[[#This Row],[day]]),"")</f>
        <v>42803</v>
      </c>
      <c r="P1579" s="195" t="s">
        <v>5004</v>
      </c>
      <c r="Q1579" s="195">
        <v>2017</v>
      </c>
      <c r="R1579" s="195" t="s">
        <v>3435</v>
      </c>
      <c r="S1579" s="195">
        <v>9</v>
      </c>
      <c r="T1579" s="195">
        <v>1204.5999999999999</v>
      </c>
      <c r="U1579" s="195">
        <v>1923</v>
      </c>
      <c r="V1579" s="195">
        <v>1954650</v>
      </c>
      <c r="X1579" s="260">
        <v>42888</v>
      </c>
      <c r="Z1579" s="260">
        <v>4</v>
      </c>
      <c r="AB1579" s="260" t="str">
        <f ca="1">IFERROR(IFERROR(VLOOKUP(Table_Merge1[[#This Row],[Column1]],Table11[#All],2,FALSE),LEFT(AB1580,8)&amp;IF(LEN((RIGHT(AB1580,2)+1))&lt;2,"0"&amp;(RIGHT(AB1580,2)+1),(RIGHT(AB1580,2)-1))),"")</f>
        <v>1396.03.10</v>
      </c>
      <c r="AC1579" s="259" t="str">
        <f ca="1">LEFT(Table_Merge1[[#This Row],[Column2]],4)</f>
        <v>1396</v>
      </c>
      <c r="AD1579" s="259" t="str">
        <f ca="1">RIGHT(LEFT(Table_Merge1[[#This Row],[Column2]],7),2)</f>
        <v>03</v>
      </c>
      <c r="AE1579" s="259" t="str">
        <f ca="1">RIGHT(Table_Merge1[[#This Row],[Column2]],2)</f>
        <v>10</v>
      </c>
      <c r="AH1579" s="260">
        <v>2017</v>
      </c>
      <c r="AI1579" t="s">
        <v>3441</v>
      </c>
      <c r="AJ1579" s="260">
        <v>2</v>
      </c>
      <c r="AK1579">
        <v>1260.95</v>
      </c>
      <c r="AL1579">
        <v>1875</v>
      </c>
      <c r="AM1579">
        <v>1436125</v>
      </c>
      <c r="AP1579" s="287" t="str">
        <f>IFERROR(IF(Table_Merge1[[#This Row],[LME Zinc stock]]*Table_Merge1[[#This Row],[Nima.مقدار]]=0,"",Table_Merge1[[#This Row],[LME Zinc stock]]*Table_Merge1[[#This Row],[Nima.مقدار]]),"")</f>
        <v/>
      </c>
      <c r="AQ1579" s="287" t="str">
        <f>IFERROR(IF(Table_Merge1[[#This Row],[LME Zinc 3-month]]*Table_Merge1[[#This Row],[Nima.مقدار]]=0,"",Table_Merge1[[#This Row],[LME Zinc 3-month]]*Table_Merge1[[#This Row],[Nima.مقدار]]),"")</f>
        <v/>
      </c>
      <c r="AR1579" s="288" t="str">
        <f>IFERROR(IF(Table_Merge1[[#This Row],[LME Zinc stock]]*Table_Merge1[[#This Row],[Azad.Sell]]=0,"",Table_Merge1[[#This Row],[LME Zinc stock]]*Table_Merge1[[#This Row],[Azad.Sell]]),"")</f>
        <v/>
      </c>
      <c r="AS1579" s="288" t="str">
        <f>IFERROR(IF(Table_Merge1[[#This Row],[LME Zinc 3-month]]*Table_Merge1[[#This Row],[Azad.Sell]]=0,"",Table_Merge1[[#This Row],[LME Zinc 3-month]]*Table_Merge1[[#This Row],[Azad.Sell]]),"")</f>
        <v/>
      </c>
      <c r="AT1579"/>
    </row>
    <row r="1580" spans="1:46" x14ac:dyDescent="0.25">
      <c r="A1580" s="258">
        <v>42984</v>
      </c>
      <c r="B15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1396.06.15</v>
      </c>
      <c r="C1580" s="195">
        <f t="shared" ca="1" si="60"/>
        <v>1396</v>
      </c>
      <c r="D15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80" s="195">
        <f>_xlfn.NUMBERVALUE(RIGHT(Table11[[#This Row],[تاریخ شمسی]],2))</f>
        <v>15</v>
      </c>
      <c r="F15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06-15</v>
      </c>
      <c r="G1580" s="195" t="s">
        <v>1731</v>
      </c>
      <c r="L1580" s="259">
        <v>42984</v>
      </c>
      <c r="M1580">
        <v>38790</v>
      </c>
      <c r="O1580" s="283">
        <f>IFERROR(DATE(Table7[[#This Row],[year]],MONTH(DATEVALUE(Table7[[#This Row],[month]]&amp;"1")),Table7[[#This Row],[day]]),"")</f>
        <v>42802</v>
      </c>
      <c r="P1580" s="257" t="s">
        <v>5005</v>
      </c>
      <c r="Q1580" s="257">
        <v>2017</v>
      </c>
      <c r="R1580" s="257" t="s">
        <v>3435</v>
      </c>
      <c r="S1580" s="257">
        <v>8</v>
      </c>
      <c r="T1580" s="257">
        <v>1213.3</v>
      </c>
      <c r="U1580" s="257">
        <v>1921.5</v>
      </c>
      <c r="V1580" s="257">
        <v>1964600</v>
      </c>
      <c r="X1580" s="260">
        <v>42887</v>
      </c>
      <c r="Y1580" t="s">
        <v>8191</v>
      </c>
      <c r="Z1580" s="260">
        <v>4</v>
      </c>
      <c r="AA1580">
        <v>1396</v>
      </c>
      <c r="AB1580" s="260" t="str">
        <f ca="1">IFERROR(IFERROR(VLOOKUP(Table_Merge1[[#This Row],[Column1]],Table11[#All],2,FALSE),LEFT(AB1581,8)&amp;IF(LEN((RIGHT(AB1581,2)+1))&lt;2,"0"&amp;(RIGHT(AB1581,2)+1),(RIGHT(AB1581,2)-1))),"")</f>
        <v>1396.03.11</v>
      </c>
      <c r="AC1580" s="259" t="str">
        <f ca="1">LEFT(Table_Merge1[[#This Row],[Column2]],4)</f>
        <v>1396</v>
      </c>
      <c r="AD1580" s="259" t="str">
        <f ca="1">RIGHT(LEFT(Table_Merge1[[#This Row],[Column2]],7),2)</f>
        <v>03</v>
      </c>
      <c r="AE1580" s="259" t="str">
        <f ca="1">RIGHT(Table_Merge1[[#This Row],[Column2]],2)</f>
        <v>11</v>
      </c>
      <c r="AF1580">
        <v>3</v>
      </c>
      <c r="AG1580">
        <v>11</v>
      </c>
      <c r="AH1580" s="260">
        <v>2017</v>
      </c>
      <c r="AI1580" t="s">
        <v>3441</v>
      </c>
      <c r="AJ1580" s="260">
        <v>1</v>
      </c>
      <c r="AK1580">
        <v>1266.1500000000001</v>
      </c>
      <c r="AL1580">
        <v>1896</v>
      </c>
      <c r="AM1580">
        <v>1438025</v>
      </c>
      <c r="AO1580">
        <v>37207</v>
      </c>
      <c r="AP1580" s="287">
        <f>IFERROR(IF(Table_Merge1[[#This Row],[LME Zinc stock]]*Table_Merge1[[#This Row],[Nima.مقدار]]=0,"",Table_Merge1[[#This Row],[LME Zinc stock]]*Table_Merge1[[#This Row],[Nima.مقدار]]),"")</f>
        <v>53504596175</v>
      </c>
      <c r="AQ1580" s="287">
        <f>IFERROR(IF(Table_Merge1[[#This Row],[LME Zinc 3-month]]*Table_Merge1[[#This Row],[Nima.مقدار]]=0,"",Table_Merge1[[#This Row],[LME Zinc 3-month]]*Table_Merge1[[#This Row],[Nima.مقدار]]),"")</f>
        <v>70544472</v>
      </c>
      <c r="AR1580" s="288" t="str">
        <f>IFERROR(IF(Table_Merge1[[#This Row],[LME Zinc stock]]*Table_Merge1[[#This Row],[Azad.Sell]]=0,"",Table_Merge1[[#This Row],[LME Zinc stock]]*Table_Merge1[[#This Row],[Azad.Sell]]),"")</f>
        <v/>
      </c>
      <c r="AS1580" s="288" t="str">
        <f>IFERROR(IF(Table_Merge1[[#This Row],[LME Zinc 3-month]]*Table_Merge1[[#This Row],[Azad.Sell]]=0,"",Table_Merge1[[#This Row],[LME Zinc 3-month]]*Table_Merge1[[#This Row],[Azad.Sell]]),"")</f>
        <v/>
      </c>
      <c r="AT1580"/>
    </row>
    <row r="1581" spans="1:46" x14ac:dyDescent="0.25">
      <c r="A1581" s="258">
        <v>42985</v>
      </c>
      <c r="B15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1396.06.16</v>
      </c>
      <c r="C1581" s="195">
        <f t="shared" ca="1" si="60"/>
        <v>1396</v>
      </c>
      <c r="D15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81" s="195">
        <f>_xlfn.NUMBERVALUE(RIGHT(Table11[[#This Row],[تاریخ شمسی]],2))</f>
        <v>16</v>
      </c>
      <c r="F15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06-16</v>
      </c>
      <c r="G1581" s="195" t="s">
        <v>1732</v>
      </c>
      <c r="L1581" s="259">
        <v>42985</v>
      </c>
      <c r="M1581">
        <v>38997</v>
      </c>
      <c r="O1581" s="284">
        <f>IFERROR(DATE(Table7[[#This Row],[year]],MONTH(DATEVALUE(Table7[[#This Row],[month]]&amp;"1")),Table7[[#This Row],[day]]),"")</f>
        <v>42801</v>
      </c>
      <c r="P1581" s="195" t="s">
        <v>5006</v>
      </c>
      <c r="Q1581" s="195">
        <v>2017</v>
      </c>
      <c r="R1581" s="195" t="s">
        <v>3435</v>
      </c>
      <c r="S1581" s="195">
        <v>7</v>
      </c>
      <c r="T1581" s="195">
        <v>1223.7</v>
      </c>
      <c r="U1581" s="195">
        <v>1930</v>
      </c>
      <c r="V1581" s="195">
        <v>1975050</v>
      </c>
      <c r="X1581" s="260">
        <v>42886</v>
      </c>
      <c r="Y1581" t="s">
        <v>8190</v>
      </c>
      <c r="Z1581" s="260">
        <v>4</v>
      </c>
      <c r="AA1581">
        <v>1396</v>
      </c>
      <c r="AB1581" s="260" t="str">
        <f ca="1">IFERROR(IFERROR(VLOOKUP(Table_Merge1[[#This Row],[Column1]],Table11[#All],2,FALSE),LEFT(AB1582,8)&amp;IF(LEN((RIGHT(AB1582,2)+1))&lt;2,"0"&amp;(RIGHT(AB1582,2)+1),(RIGHT(AB1582,2)-1))),"")</f>
        <v>1396.03.10</v>
      </c>
      <c r="AC1581" s="259" t="str">
        <f ca="1">LEFT(Table_Merge1[[#This Row],[Column2]],4)</f>
        <v>1396</v>
      </c>
      <c r="AD1581" s="259" t="str">
        <f ca="1">RIGHT(LEFT(Table_Merge1[[#This Row],[Column2]],7),2)</f>
        <v>03</v>
      </c>
      <c r="AE1581" s="259" t="str">
        <f ca="1">RIGHT(Table_Merge1[[#This Row],[Column2]],2)</f>
        <v>10</v>
      </c>
      <c r="AF1581">
        <v>3</v>
      </c>
      <c r="AG1581">
        <v>10</v>
      </c>
      <c r="AH1581" s="260">
        <v>2017</v>
      </c>
      <c r="AI1581" t="s">
        <v>3439</v>
      </c>
      <c r="AJ1581" s="260">
        <v>31</v>
      </c>
      <c r="AK1581">
        <v>1263.8</v>
      </c>
      <c r="AL1581">
        <v>1892.5</v>
      </c>
      <c r="AM1581">
        <v>1450675</v>
      </c>
      <c r="AO1581">
        <v>37429</v>
      </c>
      <c r="AP1581" s="287">
        <f>IFERROR(IF(Table_Merge1[[#This Row],[LME Zinc stock]]*Table_Merge1[[#This Row],[Nima.مقدار]]=0,"",Table_Merge1[[#This Row],[LME Zinc stock]]*Table_Merge1[[#This Row],[Nima.مقدار]]),"")</f>
        <v>54297314575</v>
      </c>
      <c r="AQ1581" s="287">
        <f>IFERROR(IF(Table_Merge1[[#This Row],[LME Zinc 3-month]]*Table_Merge1[[#This Row],[Nima.مقدار]]=0,"",Table_Merge1[[#This Row],[LME Zinc 3-month]]*Table_Merge1[[#This Row],[Nima.مقدار]]),"")</f>
        <v>70834382.5</v>
      </c>
      <c r="AR1581" s="288" t="str">
        <f>IFERROR(IF(Table_Merge1[[#This Row],[LME Zinc stock]]*Table_Merge1[[#This Row],[Azad.Sell]]=0,"",Table_Merge1[[#This Row],[LME Zinc stock]]*Table_Merge1[[#This Row],[Azad.Sell]]),"")</f>
        <v/>
      </c>
      <c r="AS1581" s="288" t="str">
        <f>IFERROR(IF(Table_Merge1[[#This Row],[LME Zinc 3-month]]*Table_Merge1[[#This Row],[Azad.Sell]]=0,"",Table_Merge1[[#This Row],[LME Zinc 3-month]]*Table_Merge1[[#This Row],[Azad.Sell]]),"")</f>
        <v/>
      </c>
      <c r="AT1581"/>
    </row>
    <row r="1582" spans="1:46" x14ac:dyDescent="0.25">
      <c r="A1582" s="258">
        <v>42988</v>
      </c>
      <c r="B15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1396.06.19</v>
      </c>
      <c r="C1582" s="195">
        <f t="shared" ca="1" si="60"/>
        <v>1396</v>
      </c>
      <c r="D15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82" s="195">
        <f>_xlfn.NUMBERVALUE(RIGHT(Table11[[#This Row],[تاریخ شمسی]],2))</f>
        <v>19</v>
      </c>
      <c r="F15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06-19</v>
      </c>
      <c r="G1582" s="195" t="s">
        <v>1733</v>
      </c>
      <c r="L1582" s="259">
        <v>42988</v>
      </c>
      <c r="M1582">
        <v>38911</v>
      </c>
      <c r="O1582" s="283">
        <f>IFERROR(DATE(Table7[[#This Row],[year]],MONTH(DATEVALUE(Table7[[#This Row],[month]]&amp;"1")),Table7[[#This Row],[day]]),"")</f>
        <v>42800</v>
      </c>
      <c r="P1582" s="257" t="s">
        <v>5007</v>
      </c>
      <c r="Q1582" s="257">
        <v>2017</v>
      </c>
      <c r="R1582" s="257" t="s">
        <v>3435</v>
      </c>
      <c r="S1582" s="257">
        <v>6</v>
      </c>
      <c r="T1582" s="257">
        <v>1231.1500000000001</v>
      </c>
      <c r="U1582" s="257">
        <v>1924</v>
      </c>
      <c r="V1582" s="257">
        <v>1985875</v>
      </c>
      <c r="X1582" s="260">
        <v>42885</v>
      </c>
      <c r="Y1582" t="s">
        <v>8189</v>
      </c>
      <c r="Z1582" s="260">
        <v>4</v>
      </c>
      <c r="AA1582">
        <v>1396</v>
      </c>
      <c r="AB1582" s="260" t="str">
        <f ca="1">IFERROR(IFERROR(VLOOKUP(Table_Merge1[[#This Row],[Column1]],Table11[#All],2,FALSE),LEFT(AB1583,8)&amp;IF(LEN((RIGHT(AB1583,2)+1))&lt;2,"0"&amp;(RIGHT(AB1583,2)+1),(RIGHT(AB1583,2)-1))),"")</f>
        <v>1396.03.09</v>
      </c>
      <c r="AC1582" s="259" t="str">
        <f ca="1">LEFT(Table_Merge1[[#This Row],[Column2]],4)</f>
        <v>1396</v>
      </c>
      <c r="AD1582" s="259" t="str">
        <f ca="1">RIGHT(LEFT(Table_Merge1[[#This Row],[Column2]],7),2)</f>
        <v>03</v>
      </c>
      <c r="AE1582" s="259" t="str">
        <f ca="1">RIGHT(Table_Merge1[[#This Row],[Column2]],2)</f>
        <v>09</v>
      </c>
      <c r="AF1582">
        <v>3</v>
      </c>
      <c r="AG1582">
        <v>9</v>
      </c>
      <c r="AH1582" s="260">
        <v>2017</v>
      </c>
      <c r="AI1582" t="s">
        <v>3439</v>
      </c>
      <c r="AJ1582" s="260">
        <v>30</v>
      </c>
      <c r="AK1582">
        <v>1262.8</v>
      </c>
      <c r="AL1582">
        <v>1902.5</v>
      </c>
      <c r="AM1582">
        <v>1456350</v>
      </c>
      <c r="AO1582">
        <v>37217</v>
      </c>
      <c r="AP1582" s="287">
        <f>IFERROR(IF(Table_Merge1[[#This Row],[LME Zinc stock]]*Table_Merge1[[#This Row],[Nima.مقدار]]=0,"",Table_Merge1[[#This Row],[LME Zinc stock]]*Table_Merge1[[#This Row],[Nima.مقدار]]),"")</f>
        <v>54200977950</v>
      </c>
      <c r="AQ1582" s="287">
        <f>IFERROR(IF(Table_Merge1[[#This Row],[LME Zinc 3-month]]*Table_Merge1[[#This Row],[Nima.مقدار]]=0,"",Table_Merge1[[#This Row],[LME Zinc 3-month]]*Table_Merge1[[#This Row],[Nima.مقدار]]),"")</f>
        <v>70805342.5</v>
      </c>
      <c r="AR1582" s="288" t="str">
        <f>IFERROR(IF(Table_Merge1[[#This Row],[LME Zinc stock]]*Table_Merge1[[#This Row],[Azad.Sell]]=0,"",Table_Merge1[[#This Row],[LME Zinc stock]]*Table_Merge1[[#This Row],[Azad.Sell]]),"")</f>
        <v/>
      </c>
      <c r="AS1582" s="288" t="str">
        <f>IFERROR(IF(Table_Merge1[[#This Row],[LME Zinc 3-month]]*Table_Merge1[[#This Row],[Azad.Sell]]=0,"",Table_Merge1[[#This Row],[LME Zinc 3-month]]*Table_Merge1[[#This Row],[Azad.Sell]]),"")</f>
        <v/>
      </c>
      <c r="AT1582"/>
    </row>
    <row r="1583" spans="1:46" x14ac:dyDescent="0.25">
      <c r="A1583" s="258">
        <v>42989</v>
      </c>
      <c r="B15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1396.06.20</v>
      </c>
      <c r="C1583" s="195">
        <f t="shared" ca="1" si="60"/>
        <v>1396</v>
      </c>
      <c r="D15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83" s="195">
        <f>_xlfn.NUMBERVALUE(RIGHT(Table11[[#This Row],[تاریخ شمسی]],2))</f>
        <v>20</v>
      </c>
      <c r="F15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06-20</v>
      </c>
      <c r="G1583" s="195" t="s">
        <v>1734</v>
      </c>
      <c r="L1583" s="259">
        <v>42989</v>
      </c>
      <c r="M1583">
        <v>38850</v>
      </c>
      <c r="O1583" s="284">
        <f>IFERROR(DATE(Table7[[#This Row],[year]],MONTH(DATEVALUE(Table7[[#This Row],[month]]&amp;"1")),Table7[[#This Row],[day]]),"")</f>
        <v>42797</v>
      </c>
      <c r="P1583" s="195" t="s">
        <v>5008</v>
      </c>
      <c r="Q1583" s="195">
        <v>2017</v>
      </c>
      <c r="R1583" s="195" t="s">
        <v>3435</v>
      </c>
      <c r="S1583" s="195">
        <v>3</v>
      </c>
      <c r="T1583" s="195">
        <v>1228.75</v>
      </c>
      <c r="U1583" s="195">
        <v>1911</v>
      </c>
      <c r="V1583" s="195">
        <v>1996000</v>
      </c>
      <c r="X1583" s="260">
        <v>42881</v>
      </c>
      <c r="Z1583" s="260">
        <v>4</v>
      </c>
      <c r="AB1583" s="260" t="str">
        <f ca="1">IFERROR(IFERROR(VLOOKUP(Table_Merge1[[#This Row],[Column1]],Table11[#All],2,FALSE),LEFT(AB1584,8)&amp;IF(LEN((RIGHT(AB1584,2)+1))&lt;2,"0"&amp;(RIGHT(AB1584,2)+1),(RIGHT(AB1584,2)-1))),"")</f>
        <v>1396.03.04</v>
      </c>
      <c r="AC1583" s="259" t="str">
        <f ca="1">LEFT(Table_Merge1[[#This Row],[Column2]],4)</f>
        <v>1396</v>
      </c>
      <c r="AD1583" s="259" t="str">
        <f ca="1">RIGHT(LEFT(Table_Merge1[[#This Row],[Column2]],7),2)</f>
        <v>03</v>
      </c>
      <c r="AE1583" s="259" t="str">
        <f ca="1">RIGHT(Table_Merge1[[#This Row],[Column2]],2)</f>
        <v>04</v>
      </c>
      <c r="AH1583" s="260">
        <v>2017</v>
      </c>
      <c r="AI1583" t="s">
        <v>3439</v>
      </c>
      <c r="AJ1583" s="260">
        <v>26</v>
      </c>
      <c r="AK1583">
        <v>1265</v>
      </c>
      <c r="AL1583">
        <v>1903.5</v>
      </c>
      <c r="AM1583">
        <v>1461700</v>
      </c>
      <c r="AP1583" s="287" t="str">
        <f>IFERROR(IF(Table_Merge1[[#This Row],[LME Zinc stock]]*Table_Merge1[[#This Row],[Nima.مقدار]]=0,"",Table_Merge1[[#This Row],[LME Zinc stock]]*Table_Merge1[[#This Row],[Nima.مقدار]]),"")</f>
        <v/>
      </c>
      <c r="AQ1583" s="287" t="str">
        <f>IFERROR(IF(Table_Merge1[[#This Row],[LME Zinc 3-month]]*Table_Merge1[[#This Row],[Nima.مقدار]]=0,"",Table_Merge1[[#This Row],[LME Zinc 3-month]]*Table_Merge1[[#This Row],[Nima.مقدار]]),"")</f>
        <v/>
      </c>
      <c r="AR1583" s="288" t="str">
        <f>IFERROR(IF(Table_Merge1[[#This Row],[LME Zinc stock]]*Table_Merge1[[#This Row],[Azad.Sell]]=0,"",Table_Merge1[[#This Row],[LME Zinc stock]]*Table_Merge1[[#This Row],[Azad.Sell]]),"")</f>
        <v/>
      </c>
      <c r="AS1583" s="288" t="str">
        <f>IFERROR(IF(Table_Merge1[[#This Row],[LME Zinc 3-month]]*Table_Merge1[[#This Row],[Azad.Sell]]=0,"",Table_Merge1[[#This Row],[LME Zinc 3-month]]*Table_Merge1[[#This Row],[Azad.Sell]]),"")</f>
        <v/>
      </c>
      <c r="AT1583"/>
    </row>
    <row r="1584" spans="1:46" x14ac:dyDescent="0.25">
      <c r="A1584" s="258">
        <v>42990</v>
      </c>
      <c r="B15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1396.06.21</v>
      </c>
      <c r="C1584" s="195">
        <f t="shared" ca="1" si="60"/>
        <v>1396</v>
      </c>
      <c r="D15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84" s="195">
        <f>_xlfn.NUMBERVALUE(RIGHT(Table11[[#This Row],[تاریخ شمسی]],2))</f>
        <v>21</v>
      </c>
      <c r="F15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06-21</v>
      </c>
      <c r="G1584" s="195" t="s">
        <v>1735</v>
      </c>
      <c r="L1584" s="259">
        <v>42990</v>
      </c>
      <c r="M1584">
        <v>39030</v>
      </c>
      <c r="O1584" s="283">
        <f>IFERROR(DATE(Table7[[#This Row],[year]],MONTH(DATEVALUE(Table7[[#This Row],[month]]&amp;"1")),Table7[[#This Row],[day]]),"")</f>
        <v>42796</v>
      </c>
      <c r="P1584" s="257" t="s">
        <v>5009</v>
      </c>
      <c r="Q1584" s="257">
        <v>2017</v>
      </c>
      <c r="R1584" s="257" t="s">
        <v>3435</v>
      </c>
      <c r="S1584" s="257">
        <v>2</v>
      </c>
      <c r="T1584" s="257">
        <v>1243.3</v>
      </c>
      <c r="U1584" s="257">
        <v>1906</v>
      </c>
      <c r="V1584" s="257">
        <v>2007850</v>
      </c>
      <c r="X1584" s="260">
        <v>42879</v>
      </c>
      <c r="Y1584" t="s">
        <v>8188</v>
      </c>
      <c r="Z1584" s="260">
        <v>4</v>
      </c>
      <c r="AA1584">
        <v>1396</v>
      </c>
      <c r="AB1584" s="260" t="str">
        <f ca="1">IFERROR(IFERROR(VLOOKUP(Table_Merge1[[#This Row],[Column1]],Table11[#All],2,FALSE),LEFT(AB1585,8)&amp;IF(LEN((RIGHT(AB1585,2)+1))&lt;2,"0"&amp;(RIGHT(AB1585,2)+1),(RIGHT(AB1585,2)-1))),"")</f>
        <v>1396.03.03</v>
      </c>
      <c r="AC1584" s="259" t="str">
        <f ca="1">LEFT(Table_Merge1[[#This Row],[Column2]],4)</f>
        <v>1396</v>
      </c>
      <c r="AD1584" s="259" t="str">
        <f ca="1">RIGHT(LEFT(Table_Merge1[[#This Row],[Column2]],7),2)</f>
        <v>03</v>
      </c>
      <c r="AE1584" s="259" t="str">
        <f ca="1">RIGHT(Table_Merge1[[#This Row],[Column2]],2)</f>
        <v>03</v>
      </c>
      <c r="AF1584">
        <v>3</v>
      </c>
      <c r="AG1584">
        <v>3</v>
      </c>
      <c r="AH1584" s="260">
        <v>2017</v>
      </c>
      <c r="AI1584" t="s">
        <v>3439</v>
      </c>
      <c r="AJ1584" s="260">
        <v>24</v>
      </c>
      <c r="AK1584">
        <v>1251.3499999999999</v>
      </c>
      <c r="AL1584">
        <v>1904</v>
      </c>
      <c r="AM1584">
        <v>1465650</v>
      </c>
      <c r="AO1584">
        <v>37294</v>
      </c>
      <c r="AP1584" s="287">
        <f>IFERROR(IF(Table_Merge1[[#This Row],[LME Zinc stock]]*Table_Merge1[[#This Row],[Nima.مقدار]]=0,"",Table_Merge1[[#This Row],[LME Zinc stock]]*Table_Merge1[[#This Row],[Nima.مقدار]]),"")</f>
        <v>54659951100</v>
      </c>
      <c r="AQ1584" s="287">
        <f>IFERROR(IF(Table_Merge1[[#This Row],[LME Zinc 3-month]]*Table_Merge1[[#This Row],[Nima.مقدار]]=0,"",Table_Merge1[[#This Row],[LME Zinc 3-month]]*Table_Merge1[[#This Row],[Nima.مقدار]]),"")</f>
        <v>71007776</v>
      </c>
      <c r="AR1584" s="288" t="str">
        <f>IFERROR(IF(Table_Merge1[[#This Row],[LME Zinc stock]]*Table_Merge1[[#This Row],[Azad.Sell]]=0,"",Table_Merge1[[#This Row],[LME Zinc stock]]*Table_Merge1[[#This Row],[Azad.Sell]]),"")</f>
        <v/>
      </c>
      <c r="AS1584" s="288" t="str">
        <f>IFERROR(IF(Table_Merge1[[#This Row],[LME Zinc 3-month]]*Table_Merge1[[#This Row],[Azad.Sell]]=0,"",Table_Merge1[[#This Row],[LME Zinc 3-month]]*Table_Merge1[[#This Row],[Azad.Sell]]),"")</f>
        <v/>
      </c>
      <c r="AT1584"/>
    </row>
    <row r="1585" spans="1:46" x14ac:dyDescent="0.25">
      <c r="A1585" s="258">
        <v>42991</v>
      </c>
      <c r="B15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1396.06.22</v>
      </c>
      <c r="C1585" s="195">
        <f t="shared" ca="1" si="60"/>
        <v>1396</v>
      </c>
      <c r="D15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85" s="195">
        <f>_xlfn.NUMBERVALUE(RIGHT(Table11[[#This Row],[تاریخ شمسی]],2))</f>
        <v>22</v>
      </c>
      <c r="F15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06-22</v>
      </c>
      <c r="G1585" s="195" t="s">
        <v>1736</v>
      </c>
      <c r="L1585" s="259">
        <v>42991</v>
      </c>
      <c r="M1585">
        <v>39020</v>
      </c>
      <c r="O1585" s="284">
        <f>IFERROR(DATE(Table7[[#This Row],[year]],MONTH(DATEVALUE(Table7[[#This Row],[month]]&amp;"1")),Table7[[#This Row],[day]]),"")</f>
        <v>42795</v>
      </c>
      <c r="P1585" s="195" t="s">
        <v>5010</v>
      </c>
      <c r="Q1585" s="195">
        <v>2017</v>
      </c>
      <c r="R1585" s="195" t="s">
        <v>3435</v>
      </c>
      <c r="S1585" s="195">
        <v>1</v>
      </c>
      <c r="T1585" s="195">
        <v>1246.05</v>
      </c>
      <c r="U1585" s="195">
        <v>1875.5</v>
      </c>
      <c r="V1585" s="195">
        <v>2019325</v>
      </c>
      <c r="X1585" s="260">
        <v>42878</v>
      </c>
      <c r="Y1585" t="s">
        <v>8187</v>
      </c>
      <c r="Z1585" s="260">
        <v>4</v>
      </c>
      <c r="AA1585">
        <v>1396</v>
      </c>
      <c r="AB1585" s="260" t="str">
        <f ca="1">IFERROR(IFERROR(VLOOKUP(Table_Merge1[[#This Row],[Column1]],Table11[#All],2,FALSE),LEFT(AB1586,8)&amp;IF(LEN((RIGHT(AB1586,2)+1))&lt;2,"0"&amp;(RIGHT(AB1586,2)+1),(RIGHT(AB1586,2)-1))),"")</f>
        <v>1396.03.02</v>
      </c>
      <c r="AC1585" s="259" t="str">
        <f ca="1">LEFT(Table_Merge1[[#This Row],[Column2]],4)</f>
        <v>1396</v>
      </c>
      <c r="AD1585" s="259" t="str">
        <f ca="1">RIGHT(LEFT(Table_Merge1[[#This Row],[Column2]],7),2)</f>
        <v>03</v>
      </c>
      <c r="AE1585" s="259" t="str">
        <f ca="1">RIGHT(Table_Merge1[[#This Row],[Column2]],2)</f>
        <v>02</v>
      </c>
      <c r="AF1585">
        <v>3</v>
      </c>
      <c r="AG1585">
        <v>2</v>
      </c>
      <c r="AH1585" s="260">
        <v>2017</v>
      </c>
      <c r="AI1585" t="s">
        <v>3439</v>
      </c>
      <c r="AJ1585" s="260">
        <v>23</v>
      </c>
      <c r="AK1585">
        <v>1259.9000000000001</v>
      </c>
      <c r="AL1585">
        <v>1890</v>
      </c>
      <c r="AM1585">
        <v>1473050</v>
      </c>
      <c r="AO1585">
        <v>37300</v>
      </c>
      <c r="AP1585" s="287">
        <f>IFERROR(IF(Table_Merge1[[#This Row],[LME Zinc stock]]*Table_Merge1[[#This Row],[Nima.مقدار]]=0,"",Table_Merge1[[#This Row],[LME Zinc stock]]*Table_Merge1[[#This Row],[Nima.مقدار]]),"")</f>
        <v>54944765000</v>
      </c>
      <c r="AQ1585" s="287">
        <f>IFERROR(IF(Table_Merge1[[#This Row],[LME Zinc 3-month]]*Table_Merge1[[#This Row],[Nima.مقدار]]=0,"",Table_Merge1[[#This Row],[LME Zinc 3-month]]*Table_Merge1[[#This Row],[Nima.مقدار]]),"")</f>
        <v>70497000</v>
      </c>
      <c r="AR1585" s="288" t="str">
        <f>IFERROR(IF(Table_Merge1[[#This Row],[LME Zinc stock]]*Table_Merge1[[#This Row],[Azad.Sell]]=0,"",Table_Merge1[[#This Row],[LME Zinc stock]]*Table_Merge1[[#This Row],[Azad.Sell]]),"")</f>
        <v/>
      </c>
      <c r="AS1585" s="288" t="str">
        <f>IFERROR(IF(Table_Merge1[[#This Row],[LME Zinc 3-month]]*Table_Merge1[[#This Row],[Azad.Sell]]=0,"",Table_Merge1[[#This Row],[LME Zinc 3-month]]*Table_Merge1[[#This Row],[Azad.Sell]]),"")</f>
        <v/>
      </c>
      <c r="AT1585"/>
    </row>
    <row r="1586" spans="1:46" x14ac:dyDescent="0.25">
      <c r="A1586" s="258">
        <v>42992</v>
      </c>
      <c r="B15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1396.06.23</v>
      </c>
      <c r="C1586" s="195">
        <f t="shared" ca="1" si="60"/>
        <v>1396</v>
      </c>
      <c r="D15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86" s="195">
        <f>_xlfn.NUMBERVALUE(RIGHT(Table11[[#This Row],[تاریخ شمسی]],2))</f>
        <v>23</v>
      </c>
      <c r="F15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06-23</v>
      </c>
      <c r="G1586" s="195" t="s">
        <v>1737</v>
      </c>
      <c r="L1586" s="259">
        <v>42992</v>
      </c>
      <c r="M1586">
        <v>39023</v>
      </c>
      <c r="O1586" s="283">
        <f>IFERROR(DATE(Table7[[#This Row],[year]],MONTH(DATEVALUE(Table7[[#This Row],[month]]&amp;"1")),Table7[[#This Row],[day]]),"")</f>
        <v>42794</v>
      </c>
      <c r="P1586" s="257" t="s">
        <v>5011</v>
      </c>
      <c r="Q1586" s="257">
        <v>2017</v>
      </c>
      <c r="R1586" s="257" t="s">
        <v>3433</v>
      </c>
      <c r="S1586" s="257">
        <v>28</v>
      </c>
      <c r="T1586" s="257">
        <v>1251.9000000000001</v>
      </c>
      <c r="U1586" s="257">
        <v>1894.5</v>
      </c>
      <c r="V1586" s="257">
        <v>2054425</v>
      </c>
      <c r="X1586" s="260">
        <v>42877</v>
      </c>
      <c r="Y1586" t="s">
        <v>8186</v>
      </c>
      <c r="Z1586" s="260">
        <v>4</v>
      </c>
      <c r="AA1586">
        <v>1396</v>
      </c>
      <c r="AB1586" s="260" t="str">
        <f ca="1">IFERROR(IFERROR(VLOOKUP(Table_Merge1[[#This Row],[Column1]],Table11[#All],2,FALSE),LEFT(AB1587,8)&amp;IF(LEN((RIGHT(AB1587,2)+1))&lt;2,"0"&amp;(RIGHT(AB1587,2)+1),(RIGHT(AB1587,2)-1))),"")</f>
        <v>1396.03.01</v>
      </c>
      <c r="AC1586" s="259" t="str">
        <f ca="1">LEFT(Table_Merge1[[#This Row],[Column2]],4)</f>
        <v>1396</v>
      </c>
      <c r="AD1586" s="259" t="str">
        <f ca="1">RIGHT(LEFT(Table_Merge1[[#This Row],[Column2]],7),2)</f>
        <v>03</v>
      </c>
      <c r="AE1586" s="259" t="str">
        <f ca="1">RIGHT(Table_Merge1[[#This Row],[Column2]],2)</f>
        <v>01</v>
      </c>
      <c r="AF1586">
        <v>3</v>
      </c>
      <c r="AG1586">
        <v>1</v>
      </c>
      <c r="AH1586" s="260">
        <v>2017</v>
      </c>
      <c r="AI1586" t="s">
        <v>3439</v>
      </c>
      <c r="AJ1586" s="260">
        <v>22</v>
      </c>
      <c r="AK1586">
        <v>1255.25</v>
      </c>
      <c r="AL1586">
        <v>1917.5</v>
      </c>
      <c r="AM1586">
        <v>1475100</v>
      </c>
      <c r="AO1586">
        <v>37395</v>
      </c>
      <c r="AP1586" s="287">
        <f>IFERROR(IF(Table_Merge1[[#This Row],[LME Zinc stock]]*Table_Merge1[[#This Row],[Nima.مقدار]]=0,"",Table_Merge1[[#This Row],[LME Zinc stock]]*Table_Merge1[[#This Row],[Nima.مقدار]]),"")</f>
        <v>55161364500</v>
      </c>
      <c r="AQ1586" s="287">
        <f>IFERROR(IF(Table_Merge1[[#This Row],[LME Zinc 3-month]]*Table_Merge1[[#This Row],[Nima.مقدار]]=0,"",Table_Merge1[[#This Row],[LME Zinc 3-month]]*Table_Merge1[[#This Row],[Nima.مقدار]]),"")</f>
        <v>71704912.5</v>
      </c>
      <c r="AR1586" s="288" t="str">
        <f>IFERROR(IF(Table_Merge1[[#This Row],[LME Zinc stock]]*Table_Merge1[[#This Row],[Azad.Sell]]=0,"",Table_Merge1[[#This Row],[LME Zinc stock]]*Table_Merge1[[#This Row],[Azad.Sell]]),"")</f>
        <v/>
      </c>
      <c r="AS1586" s="288" t="str">
        <f>IFERROR(IF(Table_Merge1[[#This Row],[LME Zinc 3-month]]*Table_Merge1[[#This Row],[Azad.Sell]]=0,"",Table_Merge1[[#This Row],[LME Zinc 3-month]]*Table_Merge1[[#This Row],[Azad.Sell]]),"")</f>
        <v/>
      </c>
      <c r="AT1586"/>
    </row>
    <row r="1587" spans="1:46" x14ac:dyDescent="0.25">
      <c r="A1587" s="258">
        <v>42994</v>
      </c>
      <c r="B15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1396.06.25</v>
      </c>
      <c r="C1587" s="195">
        <f t="shared" ca="1" si="60"/>
        <v>1396</v>
      </c>
      <c r="D15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87" s="195">
        <f>_xlfn.NUMBERVALUE(RIGHT(Table11[[#This Row],[تاریخ شمسی]],2))</f>
        <v>25</v>
      </c>
      <c r="F15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06-25</v>
      </c>
      <c r="G1587" s="195" t="s">
        <v>1738</v>
      </c>
      <c r="L1587" s="259">
        <v>42994</v>
      </c>
      <c r="M1587">
        <v>38966</v>
      </c>
      <c r="O1587" s="284">
        <f>IFERROR(DATE(Table7[[#This Row],[year]],MONTH(DATEVALUE(Table7[[#This Row],[month]]&amp;"1")),Table7[[#This Row],[day]]),"")</f>
        <v>42793</v>
      </c>
      <c r="P1587" s="195" t="s">
        <v>5012</v>
      </c>
      <c r="Q1587" s="195">
        <v>2017</v>
      </c>
      <c r="R1587" s="195" t="s">
        <v>3433</v>
      </c>
      <c r="S1587" s="195">
        <v>27</v>
      </c>
      <c r="T1587" s="195">
        <v>1256.25</v>
      </c>
      <c r="U1587" s="195">
        <v>1897.5</v>
      </c>
      <c r="V1587" s="195">
        <v>2068525</v>
      </c>
      <c r="X1587" s="260">
        <v>42874</v>
      </c>
      <c r="Z1587" s="260">
        <v>5</v>
      </c>
      <c r="AB1587" s="260" t="str">
        <f ca="1">IFERROR(IFERROR(VLOOKUP(Table_Merge1[[#This Row],[Column1]],Table11[#All],2,FALSE),LEFT(AB1588,8)&amp;IF(LEN((RIGHT(AB1588,2)+1))&lt;2,"0"&amp;(RIGHT(AB1588,2)+1),(RIGHT(AB1588,2)-1))),"")</f>
        <v>1396.02.27</v>
      </c>
      <c r="AC1587" s="259" t="str">
        <f ca="1">LEFT(Table_Merge1[[#This Row],[Column2]],4)</f>
        <v>1396</v>
      </c>
      <c r="AD1587" s="259" t="str">
        <f ca="1">RIGHT(LEFT(Table_Merge1[[#This Row],[Column2]],7),2)</f>
        <v>02</v>
      </c>
      <c r="AE1587" s="259" t="str">
        <f ca="1">RIGHT(Table_Merge1[[#This Row],[Column2]],2)</f>
        <v>27</v>
      </c>
      <c r="AH1587" s="260">
        <v>2017</v>
      </c>
      <c r="AI1587" t="s">
        <v>3439</v>
      </c>
      <c r="AJ1587" s="260">
        <v>19</v>
      </c>
      <c r="AK1587">
        <v>1251.8499999999999</v>
      </c>
      <c r="AL1587">
        <v>1914</v>
      </c>
      <c r="AM1587">
        <v>1479725</v>
      </c>
      <c r="AP1587" s="287" t="str">
        <f>IFERROR(IF(Table_Merge1[[#This Row],[LME Zinc stock]]*Table_Merge1[[#This Row],[Nima.مقدار]]=0,"",Table_Merge1[[#This Row],[LME Zinc stock]]*Table_Merge1[[#This Row],[Nima.مقدار]]),"")</f>
        <v/>
      </c>
      <c r="AQ1587" s="287" t="str">
        <f>IFERROR(IF(Table_Merge1[[#This Row],[LME Zinc 3-month]]*Table_Merge1[[#This Row],[Nima.مقدار]]=0,"",Table_Merge1[[#This Row],[LME Zinc 3-month]]*Table_Merge1[[#This Row],[Nima.مقدار]]),"")</f>
        <v/>
      </c>
      <c r="AR1587" s="288" t="str">
        <f>IFERROR(IF(Table_Merge1[[#This Row],[LME Zinc stock]]*Table_Merge1[[#This Row],[Azad.Sell]]=0,"",Table_Merge1[[#This Row],[LME Zinc stock]]*Table_Merge1[[#This Row],[Azad.Sell]]),"")</f>
        <v/>
      </c>
      <c r="AS1587" s="288" t="str">
        <f>IFERROR(IF(Table_Merge1[[#This Row],[LME Zinc 3-month]]*Table_Merge1[[#This Row],[Azad.Sell]]=0,"",Table_Merge1[[#This Row],[LME Zinc 3-month]]*Table_Merge1[[#This Row],[Azad.Sell]]),"")</f>
        <v/>
      </c>
      <c r="AT1587"/>
    </row>
    <row r="1588" spans="1:46" x14ac:dyDescent="0.25">
      <c r="A1588" s="258">
        <v>42995</v>
      </c>
      <c r="B15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1396.06.26</v>
      </c>
      <c r="C1588" s="195">
        <f t="shared" ca="1" si="60"/>
        <v>1396</v>
      </c>
      <c r="D15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88" s="195">
        <f>_xlfn.NUMBERVALUE(RIGHT(Table11[[#This Row],[تاریخ شمسی]],2))</f>
        <v>26</v>
      </c>
      <c r="F15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06-26</v>
      </c>
      <c r="G1588" s="195" t="s">
        <v>1739</v>
      </c>
      <c r="L1588" s="259">
        <v>42995</v>
      </c>
      <c r="M1588">
        <v>38914</v>
      </c>
      <c r="O1588" s="283">
        <f>IFERROR(DATE(Table7[[#This Row],[year]],MONTH(DATEVALUE(Table7[[#This Row],[month]]&amp;"1")),Table7[[#This Row],[day]]),"")</f>
        <v>42790</v>
      </c>
      <c r="P1588" s="257" t="s">
        <v>5013</v>
      </c>
      <c r="Q1588" s="257">
        <v>2017</v>
      </c>
      <c r="R1588" s="257" t="s">
        <v>3433</v>
      </c>
      <c r="S1588" s="257">
        <v>24</v>
      </c>
      <c r="T1588" s="257">
        <v>1255.3499999999999</v>
      </c>
      <c r="U1588" s="257">
        <v>1855.5</v>
      </c>
      <c r="V1588" s="257">
        <v>2084800</v>
      </c>
      <c r="X1588" s="260">
        <v>42873</v>
      </c>
      <c r="Y1588" t="s">
        <v>8185</v>
      </c>
      <c r="Z1588" s="260">
        <v>5</v>
      </c>
      <c r="AA1588">
        <v>1396</v>
      </c>
      <c r="AB1588" s="260" t="str">
        <f ca="1">IFERROR(IFERROR(VLOOKUP(Table_Merge1[[#This Row],[Column1]],Table11[#All],2,FALSE),LEFT(AB1589,8)&amp;IF(LEN((RIGHT(AB1589,2)+1))&lt;2,"0"&amp;(RIGHT(AB1589,2)+1),(RIGHT(AB1589,2)-1))),"")</f>
        <v>1396.02.28</v>
      </c>
      <c r="AC1588" s="259" t="str">
        <f ca="1">LEFT(Table_Merge1[[#This Row],[Column2]],4)</f>
        <v>1396</v>
      </c>
      <c r="AD1588" s="259" t="str">
        <f ca="1">RIGHT(LEFT(Table_Merge1[[#This Row],[Column2]],7),2)</f>
        <v>02</v>
      </c>
      <c r="AE1588" s="259" t="str">
        <f ca="1">RIGHT(Table_Merge1[[#This Row],[Column2]],2)</f>
        <v>28</v>
      </c>
      <c r="AF1588">
        <v>2</v>
      </c>
      <c r="AG1588">
        <v>28</v>
      </c>
      <c r="AH1588" s="260">
        <v>2017</v>
      </c>
      <c r="AI1588" t="s">
        <v>3439</v>
      </c>
      <c r="AJ1588" s="260">
        <v>18</v>
      </c>
      <c r="AK1588">
        <v>1261.3499999999999</v>
      </c>
      <c r="AL1588">
        <v>1930.5</v>
      </c>
      <c r="AM1588">
        <v>1467375</v>
      </c>
      <c r="AO1588">
        <v>37497</v>
      </c>
      <c r="AP1588" s="287">
        <f>IFERROR(IF(Table_Merge1[[#This Row],[LME Zinc stock]]*Table_Merge1[[#This Row],[Nima.مقدار]]=0,"",Table_Merge1[[#This Row],[LME Zinc stock]]*Table_Merge1[[#This Row],[Nima.مقدار]]),"")</f>
        <v>55022160375</v>
      </c>
      <c r="AQ1588" s="287">
        <f>IFERROR(IF(Table_Merge1[[#This Row],[LME Zinc 3-month]]*Table_Merge1[[#This Row],[Nima.مقدار]]=0,"",Table_Merge1[[#This Row],[LME Zinc 3-month]]*Table_Merge1[[#This Row],[Nima.مقدار]]),"")</f>
        <v>72387958.5</v>
      </c>
      <c r="AR1588" s="288" t="str">
        <f>IFERROR(IF(Table_Merge1[[#This Row],[LME Zinc stock]]*Table_Merge1[[#This Row],[Azad.Sell]]=0,"",Table_Merge1[[#This Row],[LME Zinc stock]]*Table_Merge1[[#This Row],[Azad.Sell]]),"")</f>
        <v/>
      </c>
      <c r="AS1588" s="288" t="str">
        <f>IFERROR(IF(Table_Merge1[[#This Row],[LME Zinc 3-month]]*Table_Merge1[[#This Row],[Azad.Sell]]=0,"",Table_Merge1[[#This Row],[LME Zinc 3-month]]*Table_Merge1[[#This Row],[Azad.Sell]]),"")</f>
        <v/>
      </c>
      <c r="AT1588"/>
    </row>
    <row r="1589" spans="1:46" x14ac:dyDescent="0.25">
      <c r="A1589" s="258">
        <v>42996</v>
      </c>
      <c r="B15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1396.06.27</v>
      </c>
      <c r="C1589" s="195">
        <f t="shared" ca="1" si="60"/>
        <v>1396</v>
      </c>
      <c r="D15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89" s="195">
        <f>_xlfn.NUMBERVALUE(RIGHT(Table11[[#This Row],[تاریخ شمسی]],2))</f>
        <v>27</v>
      </c>
      <c r="F15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06-27</v>
      </c>
      <c r="G1589" s="195" t="s">
        <v>1740</v>
      </c>
      <c r="L1589" s="259">
        <v>42996</v>
      </c>
      <c r="M1589">
        <v>38915</v>
      </c>
      <c r="O1589" s="284">
        <f>IFERROR(DATE(Table7[[#This Row],[year]],MONTH(DATEVALUE(Table7[[#This Row],[month]]&amp;"1")),Table7[[#This Row],[day]]),"")</f>
        <v>42789</v>
      </c>
      <c r="P1589" s="195" t="s">
        <v>5014</v>
      </c>
      <c r="Q1589" s="195">
        <v>2017</v>
      </c>
      <c r="R1589" s="195" t="s">
        <v>3433</v>
      </c>
      <c r="S1589" s="195">
        <v>23</v>
      </c>
      <c r="T1589" s="195">
        <v>1237.3499999999999</v>
      </c>
      <c r="U1589" s="195">
        <v>1889</v>
      </c>
      <c r="V1589" s="195">
        <v>2101550</v>
      </c>
      <c r="X1589" s="260">
        <v>42872</v>
      </c>
      <c r="Y1589" t="s">
        <v>8184</v>
      </c>
      <c r="Z1589" s="260">
        <v>5</v>
      </c>
      <c r="AA1589">
        <v>1396</v>
      </c>
      <c r="AB1589" s="260" t="str">
        <f ca="1">IFERROR(IFERROR(VLOOKUP(Table_Merge1[[#This Row],[Column1]],Table11[#All],2,FALSE),LEFT(AB1590,8)&amp;IF(LEN((RIGHT(AB1590,2)+1))&lt;2,"0"&amp;(RIGHT(AB1590,2)+1),(RIGHT(AB1590,2)-1))),"")</f>
        <v>1396.02.27</v>
      </c>
      <c r="AC1589" s="259" t="str">
        <f ca="1">LEFT(Table_Merge1[[#This Row],[Column2]],4)</f>
        <v>1396</v>
      </c>
      <c r="AD1589" s="259" t="str">
        <f ca="1">RIGHT(LEFT(Table_Merge1[[#This Row],[Column2]],7),2)</f>
        <v>02</v>
      </c>
      <c r="AE1589" s="259" t="str">
        <f ca="1">RIGHT(Table_Merge1[[#This Row],[Column2]],2)</f>
        <v>27</v>
      </c>
      <c r="AF1589">
        <v>2</v>
      </c>
      <c r="AG1589">
        <v>27</v>
      </c>
      <c r="AH1589" s="260">
        <v>2017</v>
      </c>
      <c r="AI1589" t="s">
        <v>3439</v>
      </c>
      <c r="AJ1589" s="260">
        <v>17</v>
      </c>
      <c r="AK1589">
        <v>1244.5999999999999</v>
      </c>
      <c r="AL1589" t="s">
        <v>3621</v>
      </c>
      <c r="AM1589" t="s">
        <v>3621</v>
      </c>
      <c r="AO1589">
        <v>37501</v>
      </c>
      <c r="AP1589" s="287" t="str">
        <f>IFERROR(IF(Table_Merge1[[#This Row],[LME Zinc stock]]*Table_Merge1[[#This Row],[Nima.مقدار]]=0,"",Table_Merge1[[#This Row],[LME Zinc stock]]*Table_Merge1[[#This Row],[Nima.مقدار]]),"")</f>
        <v/>
      </c>
      <c r="AQ1589" s="287" t="str">
        <f>IFERROR(IF(Table_Merge1[[#This Row],[LME Zinc 3-month]]*Table_Merge1[[#This Row],[Nima.مقدار]]=0,"",Table_Merge1[[#This Row],[LME Zinc 3-month]]*Table_Merge1[[#This Row],[Nima.مقدار]]),"")</f>
        <v/>
      </c>
      <c r="AR1589" s="288" t="str">
        <f>IFERROR(IF(Table_Merge1[[#This Row],[LME Zinc stock]]*Table_Merge1[[#This Row],[Azad.Sell]]=0,"",Table_Merge1[[#This Row],[LME Zinc stock]]*Table_Merge1[[#This Row],[Azad.Sell]]),"")</f>
        <v/>
      </c>
      <c r="AS1589" s="288" t="str">
        <f>IFERROR(IF(Table_Merge1[[#This Row],[LME Zinc 3-month]]*Table_Merge1[[#This Row],[Azad.Sell]]=0,"",Table_Merge1[[#This Row],[LME Zinc 3-month]]*Table_Merge1[[#This Row],[Azad.Sell]]),"")</f>
        <v/>
      </c>
      <c r="AT1589"/>
    </row>
    <row r="1590" spans="1:46" x14ac:dyDescent="0.25">
      <c r="A1590" s="258">
        <v>42997</v>
      </c>
      <c r="B15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1396.06.28</v>
      </c>
      <c r="C1590" s="195">
        <f t="shared" ca="1" si="60"/>
        <v>1396</v>
      </c>
      <c r="D15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90" s="195">
        <f>_xlfn.NUMBERVALUE(RIGHT(Table11[[#This Row],[تاریخ شمسی]],2))</f>
        <v>28</v>
      </c>
      <c r="F15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06-28</v>
      </c>
      <c r="G1590" s="195" t="s">
        <v>1741</v>
      </c>
      <c r="L1590" s="259">
        <v>42997</v>
      </c>
      <c r="M1590">
        <v>39036</v>
      </c>
      <c r="O1590" s="283">
        <f>IFERROR(DATE(Table7[[#This Row],[year]],MONTH(DATEVALUE(Table7[[#This Row],[month]]&amp;"1")),Table7[[#This Row],[day]]),"")</f>
        <v>42788</v>
      </c>
      <c r="P1590" s="257" t="s">
        <v>5015</v>
      </c>
      <c r="Q1590" s="257">
        <v>2017</v>
      </c>
      <c r="R1590" s="257" t="s">
        <v>3433</v>
      </c>
      <c r="S1590" s="257">
        <v>22</v>
      </c>
      <c r="T1590" s="257">
        <v>1237.5</v>
      </c>
      <c r="U1590" s="257">
        <v>1867</v>
      </c>
      <c r="V1590" s="257">
        <v>2117875</v>
      </c>
      <c r="X1590" s="260">
        <v>42871</v>
      </c>
      <c r="Y1590" t="s">
        <v>8183</v>
      </c>
      <c r="Z1590" s="260">
        <v>5</v>
      </c>
      <c r="AA1590">
        <v>1396</v>
      </c>
      <c r="AB1590" s="260" t="str">
        <f ca="1">IFERROR(IFERROR(VLOOKUP(Table_Merge1[[#This Row],[Column1]],Table11[#All],2,FALSE),LEFT(AB1591,8)&amp;IF(LEN((RIGHT(AB1591,2)+1))&lt;2,"0"&amp;(RIGHT(AB1591,2)+1),(RIGHT(AB1591,2)-1))),"")</f>
        <v>1396.02.26</v>
      </c>
      <c r="AC1590" s="259" t="str">
        <f ca="1">LEFT(Table_Merge1[[#This Row],[Column2]],4)</f>
        <v>1396</v>
      </c>
      <c r="AD1590" s="259" t="str">
        <f ca="1">RIGHT(LEFT(Table_Merge1[[#This Row],[Column2]],7),2)</f>
        <v>02</v>
      </c>
      <c r="AE1590" s="259" t="str">
        <f ca="1">RIGHT(Table_Merge1[[#This Row],[Column2]],2)</f>
        <v>26</v>
      </c>
      <c r="AF1590">
        <v>2</v>
      </c>
      <c r="AG1590">
        <v>26</v>
      </c>
      <c r="AH1590" s="260">
        <v>2017</v>
      </c>
      <c r="AI1590" t="s">
        <v>3439</v>
      </c>
      <c r="AJ1590" s="260">
        <v>16</v>
      </c>
      <c r="AK1590">
        <v>1234.05</v>
      </c>
      <c r="AL1590">
        <v>1919</v>
      </c>
      <c r="AM1590">
        <v>1473925</v>
      </c>
      <c r="AO1590">
        <v>37343</v>
      </c>
      <c r="AP1590" s="287">
        <f>IFERROR(IF(Table_Merge1[[#This Row],[LME Zinc stock]]*Table_Merge1[[#This Row],[Nima.مقدار]]=0,"",Table_Merge1[[#This Row],[LME Zinc stock]]*Table_Merge1[[#This Row],[Nima.مقدار]]),"")</f>
        <v>55040781275</v>
      </c>
      <c r="AQ1590" s="287">
        <f>IFERROR(IF(Table_Merge1[[#This Row],[LME Zinc 3-month]]*Table_Merge1[[#This Row],[Nima.مقدار]]=0,"",Table_Merge1[[#This Row],[LME Zinc 3-month]]*Table_Merge1[[#This Row],[Nima.مقدار]]),"")</f>
        <v>71661217</v>
      </c>
      <c r="AR1590" s="288" t="str">
        <f>IFERROR(IF(Table_Merge1[[#This Row],[LME Zinc stock]]*Table_Merge1[[#This Row],[Azad.Sell]]=0,"",Table_Merge1[[#This Row],[LME Zinc stock]]*Table_Merge1[[#This Row],[Azad.Sell]]),"")</f>
        <v/>
      </c>
      <c r="AS1590" s="288" t="str">
        <f>IFERROR(IF(Table_Merge1[[#This Row],[LME Zinc 3-month]]*Table_Merge1[[#This Row],[Azad.Sell]]=0,"",Table_Merge1[[#This Row],[LME Zinc 3-month]]*Table_Merge1[[#This Row],[Azad.Sell]]),"")</f>
        <v/>
      </c>
      <c r="AT1590"/>
    </row>
    <row r="1591" spans="1:46" x14ac:dyDescent="0.25">
      <c r="A1591" s="258">
        <v>42998</v>
      </c>
      <c r="B15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1396.06.29</v>
      </c>
      <c r="C1591" s="195">
        <f t="shared" ca="1" si="60"/>
        <v>1396</v>
      </c>
      <c r="D15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91" s="195">
        <f>_xlfn.NUMBERVALUE(RIGHT(Table11[[#This Row],[تاریخ شمسی]],2))</f>
        <v>29</v>
      </c>
      <c r="F15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06-29</v>
      </c>
      <c r="G1591" s="195" t="s">
        <v>1742</v>
      </c>
      <c r="L1591" s="259">
        <v>42998</v>
      </c>
      <c r="M1591">
        <v>38863</v>
      </c>
      <c r="O1591" s="284">
        <f>IFERROR(DATE(Table7[[#This Row],[year]],MONTH(DATEVALUE(Table7[[#This Row],[month]]&amp;"1")),Table7[[#This Row],[day]]),"")</f>
        <v>42787</v>
      </c>
      <c r="P1591" s="195" t="s">
        <v>5016</v>
      </c>
      <c r="Q1591" s="195">
        <v>2017</v>
      </c>
      <c r="R1591" s="195" t="s">
        <v>3433</v>
      </c>
      <c r="S1591" s="195">
        <v>21</v>
      </c>
      <c r="T1591" s="195">
        <v>1228.7</v>
      </c>
      <c r="U1591" s="195">
        <v>1872</v>
      </c>
      <c r="V1591" s="195">
        <v>2141525</v>
      </c>
      <c r="X1591" s="260">
        <v>42870</v>
      </c>
      <c r="Y1591" t="s">
        <v>8182</v>
      </c>
      <c r="Z1591" s="260">
        <v>5</v>
      </c>
      <c r="AA1591">
        <v>1396</v>
      </c>
      <c r="AB1591" s="260" t="str">
        <f ca="1">IFERROR(IFERROR(VLOOKUP(Table_Merge1[[#This Row],[Column1]],Table11[#All],2,FALSE),LEFT(AB1592,8)&amp;IF(LEN((RIGHT(AB1592,2)+1))&lt;2,"0"&amp;(RIGHT(AB1592,2)+1),(RIGHT(AB1592,2)-1))),"")</f>
        <v>1396.02.25</v>
      </c>
      <c r="AC1591" s="259" t="str">
        <f ca="1">LEFT(Table_Merge1[[#This Row],[Column2]],4)</f>
        <v>1396</v>
      </c>
      <c r="AD1591" s="259" t="str">
        <f ca="1">RIGHT(LEFT(Table_Merge1[[#This Row],[Column2]],7),2)</f>
        <v>02</v>
      </c>
      <c r="AE1591" s="259" t="str">
        <f ca="1">RIGHT(Table_Merge1[[#This Row],[Column2]],2)</f>
        <v>25</v>
      </c>
      <c r="AF1591">
        <v>2</v>
      </c>
      <c r="AG1591">
        <v>25</v>
      </c>
      <c r="AH1591" s="260">
        <v>2017</v>
      </c>
      <c r="AI1591" t="s">
        <v>3439</v>
      </c>
      <c r="AJ1591" s="260">
        <v>15</v>
      </c>
      <c r="AK1591">
        <v>1231.5</v>
      </c>
      <c r="AL1591">
        <v>1943.5</v>
      </c>
      <c r="AM1591">
        <v>1487700</v>
      </c>
      <c r="AO1591">
        <v>37373</v>
      </c>
      <c r="AP1591" s="287">
        <f>IFERROR(IF(Table_Merge1[[#This Row],[LME Zinc stock]]*Table_Merge1[[#This Row],[Nima.مقدار]]=0,"",Table_Merge1[[#This Row],[LME Zinc stock]]*Table_Merge1[[#This Row],[Nima.مقدار]]),"")</f>
        <v>55599812100</v>
      </c>
      <c r="AQ1591" s="287">
        <f>IFERROR(IF(Table_Merge1[[#This Row],[LME Zinc 3-month]]*Table_Merge1[[#This Row],[Nima.مقدار]]=0,"",Table_Merge1[[#This Row],[LME Zinc 3-month]]*Table_Merge1[[#This Row],[Nima.مقدار]]),"")</f>
        <v>72634425.5</v>
      </c>
      <c r="AR1591" s="288" t="str">
        <f>IFERROR(IF(Table_Merge1[[#This Row],[LME Zinc stock]]*Table_Merge1[[#This Row],[Azad.Sell]]=0,"",Table_Merge1[[#This Row],[LME Zinc stock]]*Table_Merge1[[#This Row],[Azad.Sell]]),"")</f>
        <v/>
      </c>
      <c r="AS1591" s="288" t="str">
        <f>IFERROR(IF(Table_Merge1[[#This Row],[LME Zinc 3-month]]*Table_Merge1[[#This Row],[Azad.Sell]]=0,"",Table_Merge1[[#This Row],[LME Zinc 3-month]]*Table_Merge1[[#This Row],[Azad.Sell]]),"")</f>
        <v/>
      </c>
      <c r="AT1591"/>
    </row>
    <row r="1592" spans="1:46" x14ac:dyDescent="0.25">
      <c r="A1592" s="258">
        <v>42999</v>
      </c>
      <c r="B15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1396.06.30</v>
      </c>
      <c r="C1592" s="195">
        <f t="shared" ca="1" si="60"/>
        <v>1396</v>
      </c>
      <c r="D15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592" s="195">
        <f>_xlfn.NUMBERVALUE(RIGHT(Table11[[#This Row],[تاریخ شمسی]],2))</f>
        <v>30</v>
      </c>
      <c r="F15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06-30</v>
      </c>
      <c r="G1592" s="195" t="s">
        <v>1743</v>
      </c>
      <c r="L1592" s="259">
        <v>42999</v>
      </c>
      <c r="M1592">
        <v>39008</v>
      </c>
      <c r="O1592" s="283">
        <f>IFERROR(DATE(Table7[[#This Row],[year]],MONTH(DATEVALUE(Table7[[#This Row],[month]]&amp;"1")),Table7[[#This Row],[day]]),"")</f>
        <v>42786</v>
      </c>
      <c r="P1592" s="257" t="s">
        <v>5017</v>
      </c>
      <c r="Q1592" s="257">
        <v>2017</v>
      </c>
      <c r="R1592" s="257" t="s">
        <v>3433</v>
      </c>
      <c r="S1592" s="257">
        <v>20</v>
      </c>
      <c r="T1592" s="257">
        <v>1235.3499999999999</v>
      </c>
      <c r="U1592" s="257">
        <v>1913</v>
      </c>
      <c r="V1592" s="257">
        <v>2160925</v>
      </c>
      <c r="X1592" s="260">
        <v>42867</v>
      </c>
      <c r="Z1592" s="260">
        <v>5</v>
      </c>
      <c r="AB1592" s="260" t="str">
        <f ca="1">IFERROR(IFERROR(VLOOKUP(Table_Merge1[[#This Row],[Column1]],Table11[#All],2,FALSE),LEFT(AB1593,8)&amp;IF(LEN((RIGHT(AB1593,2)+1))&lt;2,"0"&amp;(RIGHT(AB1593,2)+1),(RIGHT(AB1593,2)-1))),"")</f>
        <v>1396.02.20</v>
      </c>
      <c r="AC1592" s="259" t="str">
        <f ca="1">LEFT(Table_Merge1[[#This Row],[Column2]],4)</f>
        <v>1396</v>
      </c>
      <c r="AD1592" s="259" t="str">
        <f ca="1">RIGHT(LEFT(Table_Merge1[[#This Row],[Column2]],7),2)</f>
        <v>02</v>
      </c>
      <c r="AE1592" s="259" t="str">
        <f ca="1">RIGHT(Table_Merge1[[#This Row],[Column2]],2)</f>
        <v>20</v>
      </c>
      <c r="AH1592" s="260">
        <v>2017</v>
      </c>
      <c r="AI1592" t="s">
        <v>3439</v>
      </c>
      <c r="AJ1592" s="260">
        <v>12</v>
      </c>
      <c r="AK1592">
        <v>1227.9000000000001</v>
      </c>
      <c r="AL1592">
        <v>1953.5</v>
      </c>
      <c r="AM1592">
        <v>1496450</v>
      </c>
      <c r="AP1592" s="287" t="str">
        <f>IFERROR(IF(Table_Merge1[[#This Row],[LME Zinc stock]]*Table_Merge1[[#This Row],[Nima.مقدار]]=0,"",Table_Merge1[[#This Row],[LME Zinc stock]]*Table_Merge1[[#This Row],[Nima.مقدار]]),"")</f>
        <v/>
      </c>
      <c r="AQ1592" s="287" t="str">
        <f>IFERROR(IF(Table_Merge1[[#This Row],[LME Zinc 3-month]]*Table_Merge1[[#This Row],[Nima.مقدار]]=0,"",Table_Merge1[[#This Row],[LME Zinc 3-month]]*Table_Merge1[[#This Row],[Nima.مقدار]]),"")</f>
        <v/>
      </c>
      <c r="AR1592" s="288" t="str">
        <f>IFERROR(IF(Table_Merge1[[#This Row],[LME Zinc stock]]*Table_Merge1[[#This Row],[Azad.Sell]]=0,"",Table_Merge1[[#This Row],[LME Zinc stock]]*Table_Merge1[[#This Row],[Azad.Sell]]),"")</f>
        <v/>
      </c>
      <c r="AS1592" s="288" t="str">
        <f>IFERROR(IF(Table_Merge1[[#This Row],[LME Zinc 3-month]]*Table_Merge1[[#This Row],[Azad.Sell]]=0,"",Table_Merge1[[#This Row],[LME Zinc 3-month]]*Table_Merge1[[#This Row],[Azad.Sell]]),"")</f>
        <v/>
      </c>
      <c r="AT1592"/>
    </row>
    <row r="1593" spans="1:46" x14ac:dyDescent="0.25">
      <c r="A1593" s="258">
        <v>43001</v>
      </c>
      <c r="B15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1396.07.01</v>
      </c>
      <c r="C1593" s="195">
        <f t="shared" ca="1" si="60"/>
        <v>1396</v>
      </c>
      <c r="D15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593" s="195">
        <f>_xlfn.NUMBERVALUE(RIGHT(Table11[[#This Row],[تاریخ شمسی]],2))</f>
        <v>1</v>
      </c>
      <c r="F15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07-01</v>
      </c>
      <c r="G1593" s="195" t="s">
        <v>1744</v>
      </c>
      <c r="L1593" s="259">
        <v>43001</v>
      </c>
      <c r="M1593">
        <v>38960</v>
      </c>
      <c r="O1593" s="284">
        <f>IFERROR(DATE(Table7[[#This Row],[year]],MONTH(DATEVALUE(Table7[[#This Row],[month]]&amp;"1")),Table7[[#This Row],[day]]),"")</f>
        <v>42783</v>
      </c>
      <c r="P1593" s="195" t="s">
        <v>5018</v>
      </c>
      <c r="Q1593" s="195">
        <v>2017</v>
      </c>
      <c r="R1593" s="195" t="s">
        <v>3433</v>
      </c>
      <c r="S1593" s="195">
        <v>17</v>
      </c>
      <c r="T1593" s="195">
        <v>1241.4000000000001</v>
      </c>
      <c r="U1593" s="195">
        <v>1936</v>
      </c>
      <c r="V1593" s="195">
        <v>2180775</v>
      </c>
      <c r="X1593" s="260">
        <v>42866</v>
      </c>
      <c r="Y1593" t="s">
        <v>8181</v>
      </c>
      <c r="Z1593" s="260">
        <v>5</v>
      </c>
      <c r="AA1593">
        <v>1396</v>
      </c>
      <c r="AB1593" s="260" t="str">
        <f ca="1">IFERROR(IFERROR(VLOOKUP(Table_Merge1[[#This Row],[Column1]],Table11[#All],2,FALSE),LEFT(AB1594,8)&amp;IF(LEN((RIGHT(AB1594,2)+1))&lt;2,"0"&amp;(RIGHT(AB1594,2)+1),(RIGHT(AB1594,2)-1))),"")</f>
        <v>1396.02.21</v>
      </c>
      <c r="AC1593" s="259" t="str">
        <f ca="1">LEFT(Table_Merge1[[#This Row],[Column2]],4)</f>
        <v>1396</v>
      </c>
      <c r="AD1593" s="259" t="str">
        <f ca="1">RIGHT(LEFT(Table_Merge1[[#This Row],[Column2]],7),2)</f>
        <v>02</v>
      </c>
      <c r="AE1593" s="259" t="str">
        <f ca="1">RIGHT(Table_Merge1[[#This Row],[Column2]],2)</f>
        <v>21</v>
      </c>
      <c r="AF1593">
        <v>2</v>
      </c>
      <c r="AG1593">
        <v>21</v>
      </c>
      <c r="AH1593" s="260">
        <v>2017</v>
      </c>
      <c r="AI1593" t="s">
        <v>3439</v>
      </c>
      <c r="AJ1593" s="260">
        <v>11</v>
      </c>
      <c r="AK1593">
        <v>1221</v>
      </c>
      <c r="AL1593">
        <v>1956</v>
      </c>
      <c r="AM1593">
        <v>0</v>
      </c>
      <c r="AO1593">
        <v>37542</v>
      </c>
      <c r="AP1593" s="287" t="str">
        <f>IFERROR(IF(Table_Merge1[[#This Row],[LME Zinc stock]]*Table_Merge1[[#This Row],[Nima.مقدار]]=0,"",Table_Merge1[[#This Row],[LME Zinc stock]]*Table_Merge1[[#This Row],[Nima.مقدار]]),"")</f>
        <v/>
      </c>
      <c r="AQ1593" s="287">
        <f>IFERROR(IF(Table_Merge1[[#This Row],[LME Zinc 3-month]]*Table_Merge1[[#This Row],[Nima.مقدار]]=0,"",Table_Merge1[[#This Row],[LME Zinc 3-month]]*Table_Merge1[[#This Row],[Nima.مقدار]]),"")</f>
        <v>73432152</v>
      </c>
      <c r="AR1593" s="288" t="str">
        <f>IFERROR(IF(Table_Merge1[[#This Row],[LME Zinc stock]]*Table_Merge1[[#This Row],[Azad.Sell]]=0,"",Table_Merge1[[#This Row],[LME Zinc stock]]*Table_Merge1[[#This Row],[Azad.Sell]]),"")</f>
        <v/>
      </c>
      <c r="AS1593" s="288" t="str">
        <f>IFERROR(IF(Table_Merge1[[#This Row],[LME Zinc 3-month]]*Table_Merge1[[#This Row],[Azad.Sell]]=0,"",Table_Merge1[[#This Row],[LME Zinc 3-month]]*Table_Merge1[[#This Row],[Azad.Sell]]),"")</f>
        <v/>
      </c>
      <c r="AT1593"/>
    </row>
    <row r="1594" spans="1:46" x14ac:dyDescent="0.25">
      <c r="A1594" s="258">
        <v>43002</v>
      </c>
      <c r="B15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1396.07.02</v>
      </c>
      <c r="C1594" s="195">
        <f t="shared" ca="1" si="60"/>
        <v>1396</v>
      </c>
      <c r="D15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594" s="195">
        <f>_xlfn.NUMBERVALUE(RIGHT(Table11[[#This Row],[تاریخ شمسی]],2))</f>
        <v>2</v>
      </c>
      <c r="F15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07-02</v>
      </c>
      <c r="G1594" s="195" t="s">
        <v>1745</v>
      </c>
      <c r="L1594" s="259">
        <v>43002</v>
      </c>
      <c r="M1594">
        <v>38880</v>
      </c>
      <c r="O1594" s="283">
        <f>IFERROR(DATE(Table7[[#This Row],[year]],MONTH(DATEVALUE(Table7[[#This Row],[month]]&amp;"1")),Table7[[#This Row],[day]]),"")</f>
        <v>42782</v>
      </c>
      <c r="P1594" s="257" t="s">
        <v>5019</v>
      </c>
      <c r="Q1594" s="257">
        <v>2017</v>
      </c>
      <c r="R1594" s="257" t="s">
        <v>3433</v>
      </c>
      <c r="S1594" s="257">
        <v>16</v>
      </c>
      <c r="T1594" s="257">
        <v>1236.75</v>
      </c>
      <c r="U1594" s="257">
        <v>1939</v>
      </c>
      <c r="V1594" s="257">
        <v>2188400</v>
      </c>
      <c r="X1594" s="260">
        <v>42865</v>
      </c>
      <c r="Y1594" t="s">
        <v>8180</v>
      </c>
      <c r="Z1594" s="260">
        <v>5</v>
      </c>
      <c r="AA1594">
        <v>1396</v>
      </c>
      <c r="AB1594" s="260" t="str">
        <f ca="1">IFERROR(IFERROR(VLOOKUP(Table_Merge1[[#This Row],[Column1]],Table11[#All],2,FALSE),LEFT(AB1595,8)&amp;IF(LEN((RIGHT(AB1595,2)+1))&lt;2,"0"&amp;(RIGHT(AB1595,2)+1),(RIGHT(AB1595,2)-1))),"")</f>
        <v>1396.02.20</v>
      </c>
      <c r="AC1594" s="259" t="str">
        <f ca="1">LEFT(Table_Merge1[[#This Row],[Column2]],4)</f>
        <v>1396</v>
      </c>
      <c r="AD1594" s="259" t="str">
        <f ca="1">RIGHT(LEFT(Table_Merge1[[#This Row],[Column2]],7),2)</f>
        <v>02</v>
      </c>
      <c r="AE1594" s="259" t="str">
        <f ca="1">RIGHT(Table_Merge1[[#This Row],[Column2]],2)</f>
        <v>20</v>
      </c>
      <c r="AF1594">
        <v>2</v>
      </c>
      <c r="AG1594">
        <v>20</v>
      </c>
      <c r="AH1594" s="260">
        <v>2017</v>
      </c>
      <c r="AI1594" t="s">
        <v>3439</v>
      </c>
      <c r="AJ1594" s="260">
        <v>10</v>
      </c>
      <c r="AK1594">
        <v>1222.95</v>
      </c>
      <c r="AL1594">
        <v>1944</v>
      </c>
      <c r="AM1594">
        <v>1480025</v>
      </c>
      <c r="AO1594">
        <v>37397</v>
      </c>
      <c r="AP1594" s="287">
        <f>IFERROR(IF(Table_Merge1[[#This Row],[LME Zinc stock]]*Table_Merge1[[#This Row],[Nima.مقدار]]=0,"",Table_Merge1[[#This Row],[LME Zinc stock]]*Table_Merge1[[#This Row],[Nima.مقدار]]),"")</f>
        <v>55348494925</v>
      </c>
      <c r="AQ1594" s="287">
        <f>IFERROR(IF(Table_Merge1[[#This Row],[LME Zinc 3-month]]*Table_Merge1[[#This Row],[Nima.مقدار]]=0,"",Table_Merge1[[#This Row],[LME Zinc 3-month]]*Table_Merge1[[#This Row],[Nima.مقدار]]),"")</f>
        <v>72699768</v>
      </c>
      <c r="AR1594" s="288" t="str">
        <f>IFERROR(IF(Table_Merge1[[#This Row],[LME Zinc stock]]*Table_Merge1[[#This Row],[Azad.Sell]]=0,"",Table_Merge1[[#This Row],[LME Zinc stock]]*Table_Merge1[[#This Row],[Azad.Sell]]),"")</f>
        <v/>
      </c>
      <c r="AS1594" s="288" t="str">
        <f>IFERROR(IF(Table_Merge1[[#This Row],[LME Zinc 3-month]]*Table_Merge1[[#This Row],[Azad.Sell]]=0,"",Table_Merge1[[#This Row],[LME Zinc 3-month]]*Table_Merge1[[#This Row],[Azad.Sell]]),"")</f>
        <v/>
      </c>
      <c r="AT1594"/>
    </row>
    <row r="1595" spans="1:46" x14ac:dyDescent="0.25">
      <c r="A1595" s="258">
        <v>43003</v>
      </c>
      <c r="B15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1396.07.03</v>
      </c>
      <c r="C1595" s="195">
        <f t="shared" ca="1" si="60"/>
        <v>1396</v>
      </c>
      <c r="D15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595" s="195">
        <f>_xlfn.NUMBERVALUE(RIGHT(Table11[[#This Row],[تاریخ شمسی]],2))</f>
        <v>3</v>
      </c>
      <c r="F15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07-03</v>
      </c>
      <c r="G1595" s="195" t="s">
        <v>1746</v>
      </c>
      <c r="L1595" s="259">
        <v>43003</v>
      </c>
      <c r="M1595">
        <v>38966</v>
      </c>
      <c r="O1595" s="284">
        <f>IFERROR(DATE(Table7[[#This Row],[year]],MONTH(DATEVALUE(Table7[[#This Row],[month]]&amp;"1")),Table7[[#This Row],[day]]),"")</f>
        <v>42781</v>
      </c>
      <c r="P1595" s="195" t="s">
        <v>5020</v>
      </c>
      <c r="Q1595" s="195">
        <v>2017</v>
      </c>
      <c r="R1595" s="195" t="s">
        <v>3433</v>
      </c>
      <c r="S1595" s="195">
        <v>15</v>
      </c>
      <c r="T1595" s="195">
        <v>1225.1500000000001</v>
      </c>
      <c r="U1595" s="195" t="s">
        <v>3621</v>
      </c>
      <c r="V1595" s="195" t="s">
        <v>3621</v>
      </c>
      <c r="X1595" s="260">
        <v>42864</v>
      </c>
      <c r="Y1595" t="s">
        <v>8179</v>
      </c>
      <c r="Z1595" s="260">
        <v>5</v>
      </c>
      <c r="AA1595">
        <v>1396</v>
      </c>
      <c r="AB1595" s="260" t="str">
        <f ca="1">IFERROR(IFERROR(VLOOKUP(Table_Merge1[[#This Row],[Column1]],Table11[#All],2,FALSE),LEFT(AB1596,8)&amp;IF(LEN((RIGHT(AB1596,2)+1))&lt;2,"0"&amp;(RIGHT(AB1596,2)+1),(RIGHT(AB1596,2)-1))),"")</f>
        <v>1396.02.19</v>
      </c>
      <c r="AC1595" s="259" t="str">
        <f ca="1">LEFT(Table_Merge1[[#This Row],[Column2]],4)</f>
        <v>1396</v>
      </c>
      <c r="AD1595" s="259" t="str">
        <f ca="1">RIGHT(LEFT(Table_Merge1[[#This Row],[Column2]],7),2)</f>
        <v>02</v>
      </c>
      <c r="AE1595" s="259" t="str">
        <f ca="1">RIGHT(Table_Merge1[[#This Row],[Column2]],2)</f>
        <v>19</v>
      </c>
      <c r="AF1595">
        <v>2</v>
      </c>
      <c r="AG1595">
        <v>19</v>
      </c>
      <c r="AH1595" s="260">
        <v>2017</v>
      </c>
      <c r="AI1595" t="s">
        <v>3439</v>
      </c>
      <c r="AJ1595" s="260">
        <v>9</v>
      </c>
      <c r="AK1595">
        <v>1225.1500000000001</v>
      </c>
      <c r="AL1595">
        <v>1930</v>
      </c>
      <c r="AM1595">
        <v>1489325</v>
      </c>
      <c r="AO1595">
        <v>37410</v>
      </c>
      <c r="AP1595" s="287">
        <f>IFERROR(IF(Table_Merge1[[#This Row],[LME Zinc stock]]*Table_Merge1[[#This Row],[Nima.مقدار]]=0,"",Table_Merge1[[#This Row],[LME Zinc stock]]*Table_Merge1[[#This Row],[Nima.مقدار]]),"")</f>
        <v>55715648250</v>
      </c>
      <c r="AQ1595" s="287">
        <f>IFERROR(IF(Table_Merge1[[#This Row],[LME Zinc 3-month]]*Table_Merge1[[#This Row],[Nima.مقدار]]=0,"",Table_Merge1[[#This Row],[LME Zinc 3-month]]*Table_Merge1[[#This Row],[Nima.مقدار]]),"")</f>
        <v>72201300</v>
      </c>
      <c r="AR1595" s="288" t="str">
        <f>IFERROR(IF(Table_Merge1[[#This Row],[LME Zinc stock]]*Table_Merge1[[#This Row],[Azad.Sell]]=0,"",Table_Merge1[[#This Row],[LME Zinc stock]]*Table_Merge1[[#This Row],[Azad.Sell]]),"")</f>
        <v/>
      </c>
      <c r="AS1595" s="288" t="str">
        <f>IFERROR(IF(Table_Merge1[[#This Row],[LME Zinc 3-month]]*Table_Merge1[[#This Row],[Azad.Sell]]=0,"",Table_Merge1[[#This Row],[LME Zinc 3-month]]*Table_Merge1[[#This Row],[Azad.Sell]]),"")</f>
        <v/>
      </c>
      <c r="AT1595"/>
    </row>
    <row r="1596" spans="1:46" x14ac:dyDescent="0.25">
      <c r="A1596" s="258">
        <v>43004</v>
      </c>
      <c r="B15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1396.07.04</v>
      </c>
      <c r="C1596" s="195">
        <f t="shared" ca="1" si="60"/>
        <v>1396</v>
      </c>
      <c r="D15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596" s="195">
        <f>_xlfn.NUMBERVALUE(RIGHT(Table11[[#This Row],[تاریخ شمسی]],2))</f>
        <v>4</v>
      </c>
      <c r="F15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07-04</v>
      </c>
      <c r="G1596" s="195" t="s">
        <v>1747</v>
      </c>
      <c r="L1596" s="259">
        <v>43004</v>
      </c>
      <c r="M1596">
        <v>39112</v>
      </c>
      <c r="O1596" s="283">
        <f>IFERROR(DATE(Table7[[#This Row],[year]],MONTH(DATEVALUE(Table7[[#This Row],[month]]&amp;"1")),Table7[[#This Row],[day]]),"")</f>
        <v>42780</v>
      </c>
      <c r="P1596" s="257" t="s">
        <v>5021</v>
      </c>
      <c r="Q1596" s="257">
        <v>2017</v>
      </c>
      <c r="R1596" s="257" t="s">
        <v>3433</v>
      </c>
      <c r="S1596" s="257">
        <v>14</v>
      </c>
      <c r="T1596" s="257">
        <v>1229.6500000000001</v>
      </c>
      <c r="U1596" s="257">
        <v>1895.5</v>
      </c>
      <c r="V1596" s="257">
        <v>2200900</v>
      </c>
      <c r="X1596" s="260">
        <v>42863</v>
      </c>
      <c r="Y1596" t="s">
        <v>8178</v>
      </c>
      <c r="Z1596" s="260">
        <v>5</v>
      </c>
      <c r="AA1596">
        <v>1396</v>
      </c>
      <c r="AB1596" s="260" t="str">
        <f ca="1">IFERROR(IFERROR(VLOOKUP(Table_Merge1[[#This Row],[Column1]],Table11[#All],2,FALSE),LEFT(AB1597,8)&amp;IF(LEN((RIGHT(AB1597,2)+1))&lt;2,"0"&amp;(RIGHT(AB1597,2)+1),(RIGHT(AB1597,2)-1))),"")</f>
        <v>1396.02.18</v>
      </c>
      <c r="AC1596" s="259" t="str">
        <f ca="1">LEFT(Table_Merge1[[#This Row],[Column2]],4)</f>
        <v>1396</v>
      </c>
      <c r="AD1596" s="259" t="str">
        <f ca="1">RIGHT(LEFT(Table_Merge1[[#This Row],[Column2]],7),2)</f>
        <v>02</v>
      </c>
      <c r="AE1596" s="259" t="str">
        <f ca="1">RIGHT(Table_Merge1[[#This Row],[Column2]],2)</f>
        <v>18</v>
      </c>
      <c r="AF1596">
        <v>2</v>
      </c>
      <c r="AG1596">
        <v>18</v>
      </c>
      <c r="AH1596" s="260">
        <v>2017</v>
      </c>
      <c r="AI1596" t="s">
        <v>3439</v>
      </c>
      <c r="AJ1596" s="260">
        <v>8</v>
      </c>
      <c r="AK1596">
        <v>1229.7</v>
      </c>
      <c r="AL1596">
        <v>1941.5</v>
      </c>
      <c r="AM1596">
        <v>1495350</v>
      </c>
      <c r="AO1596">
        <v>37410.5</v>
      </c>
      <c r="AP1596" s="287">
        <f>IFERROR(IF(Table_Merge1[[#This Row],[LME Zinc stock]]*Table_Merge1[[#This Row],[Nima.مقدار]]=0,"",Table_Merge1[[#This Row],[LME Zinc stock]]*Table_Merge1[[#This Row],[Nima.مقدار]]),"")</f>
        <v>55941791175</v>
      </c>
      <c r="AQ1596" s="287">
        <f>IFERROR(IF(Table_Merge1[[#This Row],[LME Zinc 3-month]]*Table_Merge1[[#This Row],[Nima.مقدار]]=0,"",Table_Merge1[[#This Row],[LME Zinc 3-month]]*Table_Merge1[[#This Row],[Nima.مقدار]]),"")</f>
        <v>72632485.75</v>
      </c>
      <c r="AR1596" s="288" t="str">
        <f>IFERROR(IF(Table_Merge1[[#This Row],[LME Zinc stock]]*Table_Merge1[[#This Row],[Azad.Sell]]=0,"",Table_Merge1[[#This Row],[LME Zinc stock]]*Table_Merge1[[#This Row],[Azad.Sell]]),"")</f>
        <v/>
      </c>
      <c r="AS1596" s="288" t="str">
        <f>IFERROR(IF(Table_Merge1[[#This Row],[LME Zinc 3-month]]*Table_Merge1[[#This Row],[Azad.Sell]]=0,"",Table_Merge1[[#This Row],[LME Zinc 3-month]]*Table_Merge1[[#This Row],[Azad.Sell]]),"")</f>
        <v/>
      </c>
      <c r="AT1596"/>
    </row>
    <row r="1597" spans="1:46" x14ac:dyDescent="0.25">
      <c r="A1597" s="258">
        <v>43005</v>
      </c>
      <c r="B15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1396.07.05</v>
      </c>
      <c r="C1597" s="195">
        <f t="shared" ca="1" si="60"/>
        <v>1396</v>
      </c>
      <c r="D15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597" s="195">
        <f>_xlfn.NUMBERVALUE(RIGHT(Table11[[#This Row],[تاریخ شمسی]],2))</f>
        <v>5</v>
      </c>
      <c r="F15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07-05</v>
      </c>
      <c r="G1597" s="195" t="s">
        <v>1748</v>
      </c>
      <c r="L1597" s="259">
        <v>43005</v>
      </c>
      <c r="M1597">
        <v>38970</v>
      </c>
      <c r="O1597" s="284">
        <f>IFERROR(DATE(Table7[[#This Row],[year]],MONTH(DATEVALUE(Table7[[#This Row],[month]]&amp;"1")),Table7[[#This Row],[day]]),"")</f>
        <v>42779</v>
      </c>
      <c r="P1597" s="195" t="s">
        <v>5022</v>
      </c>
      <c r="Q1597" s="195">
        <v>2017</v>
      </c>
      <c r="R1597" s="195" t="s">
        <v>3433</v>
      </c>
      <c r="S1597" s="195">
        <v>13</v>
      </c>
      <c r="T1597" s="195">
        <v>1229.4000000000001</v>
      </c>
      <c r="U1597" s="195">
        <v>1905.5</v>
      </c>
      <c r="V1597" s="195">
        <v>2209550</v>
      </c>
      <c r="X1597" s="260">
        <v>42860</v>
      </c>
      <c r="Z1597" s="260">
        <v>5</v>
      </c>
      <c r="AB1597" s="260" t="str">
        <f ca="1">IFERROR(IFERROR(VLOOKUP(Table_Merge1[[#This Row],[Column1]],Table11[#All],2,FALSE),LEFT(AB1598,8)&amp;IF(LEN((RIGHT(AB1598,2)+1))&lt;2,"0"&amp;(RIGHT(AB1598,2)+1),(RIGHT(AB1598,2)-1))),"")</f>
        <v>1396.02.13</v>
      </c>
      <c r="AC1597" s="259" t="str">
        <f ca="1">LEFT(Table_Merge1[[#This Row],[Column2]],4)</f>
        <v>1396</v>
      </c>
      <c r="AD1597" s="259" t="str">
        <f ca="1">RIGHT(LEFT(Table_Merge1[[#This Row],[Column2]],7),2)</f>
        <v>02</v>
      </c>
      <c r="AE1597" s="259" t="str">
        <f ca="1">RIGHT(Table_Merge1[[#This Row],[Column2]],2)</f>
        <v>13</v>
      </c>
      <c r="AH1597" s="260">
        <v>2017</v>
      </c>
      <c r="AI1597" t="s">
        <v>3439</v>
      </c>
      <c r="AJ1597" s="260">
        <v>5</v>
      </c>
      <c r="AK1597">
        <v>1239.4000000000001</v>
      </c>
      <c r="AL1597">
        <v>1938</v>
      </c>
      <c r="AM1597">
        <v>1506700</v>
      </c>
      <c r="AP1597" s="287" t="str">
        <f>IFERROR(IF(Table_Merge1[[#This Row],[LME Zinc stock]]*Table_Merge1[[#This Row],[Nima.مقدار]]=0,"",Table_Merge1[[#This Row],[LME Zinc stock]]*Table_Merge1[[#This Row],[Nima.مقدار]]),"")</f>
        <v/>
      </c>
      <c r="AQ1597" s="287" t="str">
        <f>IFERROR(IF(Table_Merge1[[#This Row],[LME Zinc 3-month]]*Table_Merge1[[#This Row],[Nima.مقدار]]=0,"",Table_Merge1[[#This Row],[LME Zinc 3-month]]*Table_Merge1[[#This Row],[Nima.مقدار]]),"")</f>
        <v/>
      </c>
      <c r="AR1597" s="288" t="str">
        <f>IFERROR(IF(Table_Merge1[[#This Row],[LME Zinc stock]]*Table_Merge1[[#This Row],[Azad.Sell]]=0,"",Table_Merge1[[#This Row],[LME Zinc stock]]*Table_Merge1[[#This Row],[Azad.Sell]]),"")</f>
        <v/>
      </c>
      <c r="AS1597" s="288" t="str">
        <f>IFERROR(IF(Table_Merge1[[#This Row],[LME Zinc 3-month]]*Table_Merge1[[#This Row],[Azad.Sell]]=0,"",Table_Merge1[[#This Row],[LME Zinc 3-month]]*Table_Merge1[[#This Row],[Azad.Sell]]),"")</f>
        <v/>
      </c>
      <c r="AT1597"/>
    </row>
    <row r="1598" spans="1:46" x14ac:dyDescent="0.25">
      <c r="A1598" s="258">
        <v>43006</v>
      </c>
      <c r="B15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1396.07.06</v>
      </c>
      <c r="C1598" s="195">
        <f t="shared" ca="1" si="60"/>
        <v>1396</v>
      </c>
      <c r="D15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598" s="195">
        <f>_xlfn.NUMBERVALUE(RIGHT(Table11[[#This Row],[تاریخ شمسی]],2))</f>
        <v>6</v>
      </c>
      <c r="F15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07-06</v>
      </c>
      <c r="G1598" s="195" t="s">
        <v>1749</v>
      </c>
      <c r="L1598" s="259">
        <v>43006</v>
      </c>
      <c r="M1598">
        <v>38854</v>
      </c>
      <c r="O1598" s="283">
        <f>IFERROR(DATE(Table7[[#This Row],[year]],MONTH(DATEVALUE(Table7[[#This Row],[month]]&amp;"1")),Table7[[#This Row],[day]]),"")</f>
        <v>42776</v>
      </c>
      <c r="P1598" s="257" t="s">
        <v>5023</v>
      </c>
      <c r="Q1598" s="257">
        <v>2017</v>
      </c>
      <c r="R1598" s="257" t="s">
        <v>3433</v>
      </c>
      <c r="S1598" s="257">
        <v>10</v>
      </c>
      <c r="T1598" s="257">
        <v>1225.75</v>
      </c>
      <c r="U1598" s="257">
        <v>1881</v>
      </c>
      <c r="V1598" s="257">
        <v>2181675</v>
      </c>
      <c r="X1598" s="260">
        <v>42859</v>
      </c>
      <c r="Y1598" t="s">
        <v>8177</v>
      </c>
      <c r="Z1598" s="260">
        <v>5</v>
      </c>
      <c r="AA1598">
        <v>1396</v>
      </c>
      <c r="AB1598" s="260" t="str">
        <f ca="1">IFERROR(IFERROR(VLOOKUP(Table_Merge1[[#This Row],[Column1]],Table11[#All],2,FALSE),LEFT(AB1599,8)&amp;IF(LEN((RIGHT(AB1599,2)+1))&lt;2,"0"&amp;(RIGHT(AB1599,2)+1),(RIGHT(AB1599,2)-1))),"")</f>
        <v>1396.02.14</v>
      </c>
      <c r="AC1598" s="259" t="str">
        <f ca="1">LEFT(Table_Merge1[[#This Row],[Column2]],4)</f>
        <v>1396</v>
      </c>
      <c r="AD1598" s="259" t="str">
        <f ca="1">RIGHT(LEFT(Table_Merge1[[#This Row],[Column2]],7),2)</f>
        <v>02</v>
      </c>
      <c r="AE1598" s="259" t="str">
        <f ca="1">RIGHT(Table_Merge1[[#This Row],[Column2]],2)</f>
        <v>14</v>
      </c>
      <c r="AF1598">
        <v>2</v>
      </c>
      <c r="AG1598">
        <v>14</v>
      </c>
      <c r="AH1598" s="260">
        <v>2017</v>
      </c>
      <c r="AI1598" t="s">
        <v>3439</v>
      </c>
      <c r="AJ1598" s="260">
        <v>4</v>
      </c>
      <c r="AK1598">
        <v>1235.8499999999999</v>
      </c>
      <c r="AL1598">
        <v>1906</v>
      </c>
      <c r="AM1598">
        <v>1515400</v>
      </c>
      <c r="AO1598">
        <v>37645</v>
      </c>
      <c r="AP1598" s="287">
        <f>IFERROR(IF(Table_Merge1[[#This Row],[LME Zinc stock]]*Table_Merge1[[#This Row],[Nima.مقدار]]=0,"",Table_Merge1[[#This Row],[LME Zinc stock]]*Table_Merge1[[#This Row],[Nima.مقدار]]),"")</f>
        <v>57047233000</v>
      </c>
      <c r="AQ1598" s="287">
        <f>IFERROR(IF(Table_Merge1[[#This Row],[LME Zinc 3-month]]*Table_Merge1[[#This Row],[Nima.مقدار]]=0,"",Table_Merge1[[#This Row],[LME Zinc 3-month]]*Table_Merge1[[#This Row],[Nima.مقدار]]),"")</f>
        <v>71751370</v>
      </c>
      <c r="AR1598" s="288" t="str">
        <f>IFERROR(IF(Table_Merge1[[#This Row],[LME Zinc stock]]*Table_Merge1[[#This Row],[Azad.Sell]]=0,"",Table_Merge1[[#This Row],[LME Zinc stock]]*Table_Merge1[[#This Row],[Azad.Sell]]),"")</f>
        <v/>
      </c>
      <c r="AS1598" s="288" t="str">
        <f>IFERROR(IF(Table_Merge1[[#This Row],[LME Zinc 3-month]]*Table_Merge1[[#This Row],[Azad.Sell]]=0,"",Table_Merge1[[#This Row],[LME Zinc 3-month]]*Table_Merge1[[#This Row],[Azad.Sell]]),"")</f>
        <v/>
      </c>
      <c r="AT1598"/>
    </row>
    <row r="1599" spans="1:46" x14ac:dyDescent="0.25">
      <c r="A1599" s="258">
        <v>43010</v>
      </c>
      <c r="B15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1396.07.10</v>
      </c>
      <c r="C1599" s="195">
        <f t="shared" ca="1" si="60"/>
        <v>1396</v>
      </c>
      <c r="D15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599" s="195">
        <f>_xlfn.NUMBERVALUE(RIGHT(Table11[[#This Row],[تاریخ شمسی]],2))</f>
        <v>10</v>
      </c>
      <c r="F15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07-10</v>
      </c>
      <c r="G1599" s="195" t="s">
        <v>1750</v>
      </c>
      <c r="L1599" s="259">
        <v>43010</v>
      </c>
      <c r="M1599">
        <v>38988.5</v>
      </c>
      <c r="O1599" s="284">
        <f>IFERROR(DATE(Table7[[#This Row],[year]],MONTH(DATEVALUE(Table7[[#This Row],[month]]&amp;"1")),Table7[[#This Row],[day]]),"")</f>
        <v>42775</v>
      </c>
      <c r="P1599" s="195" t="s">
        <v>5024</v>
      </c>
      <c r="Q1599" s="195">
        <v>2017</v>
      </c>
      <c r="R1599" s="195" t="s">
        <v>3433</v>
      </c>
      <c r="S1599" s="195">
        <v>9</v>
      </c>
      <c r="T1599" s="195">
        <v>1241.75</v>
      </c>
      <c r="U1599" s="195">
        <v>1890.5</v>
      </c>
      <c r="V1599" s="195">
        <v>2186475</v>
      </c>
      <c r="X1599" s="260">
        <v>42858</v>
      </c>
      <c r="Y1599" t="s">
        <v>8176</v>
      </c>
      <c r="Z1599" s="260">
        <v>5</v>
      </c>
      <c r="AA1599">
        <v>1396</v>
      </c>
      <c r="AB1599" s="260" t="str">
        <f ca="1">IFERROR(IFERROR(VLOOKUP(Table_Merge1[[#This Row],[Column1]],Table11[#All],2,FALSE),LEFT(AB1600,8)&amp;IF(LEN((RIGHT(AB1600,2)+1))&lt;2,"0"&amp;(RIGHT(AB1600,2)+1),(RIGHT(AB1600,2)-1))),"")</f>
        <v>1396.02.13</v>
      </c>
      <c r="AC1599" s="259" t="str">
        <f ca="1">LEFT(Table_Merge1[[#This Row],[Column2]],4)</f>
        <v>1396</v>
      </c>
      <c r="AD1599" s="259" t="str">
        <f ca="1">RIGHT(LEFT(Table_Merge1[[#This Row],[Column2]],7),2)</f>
        <v>02</v>
      </c>
      <c r="AE1599" s="259" t="str">
        <f ca="1">RIGHT(Table_Merge1[[#This Row],[Column2]],2)</f>
        <v>13</v>
      </c>
      <c r="AF1599">
        <v>2</v>
      </c>
      <c r="AG1599">
        <v>13</v>
      </c>
      <c r="AH1599" s="260">
        <v>2017</v>
      </c>
      <c r="AI1599" t="s">
        <v>3439</v>
      </c>
      <c r="AJ1599" s="260">
        <v>3</v>
      </c>
      <c r="AK1599">
        <v>1253.95</v>
      </c>
      <c r="AL1599">
        <v>1926</v>
      </c>
      <c r="AM1599">
        <v>1526800</v>
      </c>
      <c r="AO1599">
        <v>37462</v>
      </c>
      <c r="AP1599" s="287">
        <f>IFERROR(IF(Table_Merge1[[#This Row],[LME Zinc stock]]*Table_Merge1[[#This Row],[Nima.مقدار]]=0,"",Table_Merge1[[#This Row],[LME Zinc stock]]*Table_Merge1[[#This Row],[Nima.مقدار]]),"")</f>
        <v>57196981600</v>
      </c>
      <c r="AQ1599" s="287">
        <f>IFERROR(IF(Table_Merge1[[#This Row],[LME Zinc 3-month]]*Table_Merge1[[#This Row],[Nima.مقدار]]=0,"",Table_Merge1[[#This Row],[LME Zinc 3-month]]*Table_Merge1[[#This Row],[Nima.مقدار]]),"")</f>
        <v>72151812</v>
      </c>
      <c r="AR1599" s="288" t="str">
        <f>IFERROR(IF(Table_Merge1[[#This Row],[LME Zinc stock]]*Table_Merge1[[#This Row],[Azad.Sell]]=0,"",Table_Merge1[[#This Row],[LME Zinc stock]]*Table_Merge1[[#This Row],[Azad.Sell]]),"")</f>
        <v/>
      </c>
      <c r="AS1599" s="288" t="str">
        <f>IFERROR(IF(Table_Merge1[[#This Row],[LME Zinc 3-month]]*Table_Merge1[[#This Row],[Azad.Sell]]=0,"",Table_Merge1[[#This Row],[LME Zinc 3-month]]*Table_Merge1[[#This Row],[Azad.Sell]]),"")</f>
        <v/>
      </c>
      <c r="AT1599"/>
    </row>
    <row r="1600" spans="1:46" x14ac:dyDescent="0.25">
      <c r="A1600" s="258">
        <v>43011</v>
      </c>
      <c r="B16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1396.07.11</v>
      </c>
      <c r="C1600" s="195">
        <f t="shared" ca="1" si="60"/>
        <v>1396</v>
      </c>
      <c r="D16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00" s="195">
        <f>_xlfn.NUMBERVALUE(RIGHT(Table11[[#This Row],[تاریخ شمسی]],2))</f>
        <v>11</v>
      </c>
      <c r="F16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07-11</v>
      </c>
      <c r="G1600" s="195" t="s">
        <v>1751</v>
      </c>
      <c r="L1600" s="259">
        <v>43011</v>
      </c>
      <c r="M1600">
        <v>39123</v>
      </c>
      <c r="O1600" s="283">
        <f>IFERROR(DATE(Table7[[#This Row],[year]],MONTH(DATEVALUE(Table7[[#This Row],[month]]&amp;"1")),Table7[[#This Row],[day]]),"")</f>
        <v>42774</v>
      </c>
      <c r="P1600" s="257" t="s">
        <v>5025</v>
      </c>
      <c r="Q1600" s="257">
        <v>2017</v>
      </c>
      <c r="R1600" s="257" t="s">
        <v>3433</v>
      </c>
      <c r="S1600" s="257">
        <v>8</v>
      </c>
      <c r="T1600" s="257">
        <v>1235.5999999999999</v>
      </c>
      <c r="U1600" s="257">
        <v>1877.5</v>
      </c>
      <c r="V1600" s="257">
        <v>2191450</v>
      </c>
      <c r="X1600" s="260">
        <v>42857</v>
      </c>
      <c r="Y1600" t="s">
        <v>8175</v>
      </c>
      <c r="Z1600" s="260">
        <v>5</v>
      </c>
      <c r="AA1600">
        <v>1396</v>
      </c>
      <c r="AB1600" s="260" t="str">
        <f ca="1">IFERROR(IFERROR(VLOOKUP(Table_Merge1[[#This Row],[Column1]],Table11[#All],2,FALSE),LEFT(AB1601,8)&amp;IF(LEN((RIGHT(AB1601,2)+1))&lt;2,"0"&amp;(RIGHT(AB1601,2)+1),(RIGHT(AB1601,2)-1))),"")</f>
        <v>1396.02.12</v>
      </c>
      <c r="AC1600" s="259" t="str">
        <f ca="1">LEFT(Table_Merge1[[#This Row],[Column2]],4)</f>
        <v>1396</v>
      </c>
      <c r="AD1600" s="259" t="str">
        <f ca="1">RIGHT(LEFT(Table_Merge1[[#This Row],[Column2]],7),2)</f>
        <v>02</v>
      </c>
      <c r="AE1600" s="259" t="str">
        <f ca="1">RIGHT(Table_Merge1[[#This Row],[Column2]],2)</f>
        <v>12</v>
      </c>
      <c r="AF1600">
        <v>2</v>
      </c>
      <c r="AG1600">
        <v>12</v>
      </c>
      <c r="AH1600" s="260">
        <v>2017</v>
      </c>
      <c r="AI1600" t="s">
        <v>3439</v>
      </c>
      <c r="AJ1600" s="260">
        <v>2</v>
      </c>
      <c r="AK1600">
        <v>1255.8</v>
      </c>
      <c r="AL1600">
        <v>1912.5</v>
      </c>
      <c r="AM1600">
        <v>1536275</v>
      </c>
      <c r="AO1600">
        <v>37438</v>
      </c>
      <c r="AP1600" s="287">
        <f>IFERROR(IF(Table_Merge1[[#This Row],[LME Zinc stock]]*Table_Merge1[[#This Row],[Nima.مقدار]]=0,"",Table_Merge1[[#This Row],[LME Zinc stock]]*Table_Merge1[[#This Row],[Nima.مقدار]]),"")</f>
        <v>57515063450</v>
      </c>
      <c r="AQ1600" s="287">
        <f>IFERROR(IF(Table_Merge1[[#This Row],[LME Zinc 3-month]]*Table_Merge1[[#This Row],[Nima.مقدار]]=0,"",Table_Merge1[[#This Row],[LME Zinc 3-month]]*Table_Merge1[[#This Row],[Nima.مقدار]]),"")</f>
        <v>71600175</v>
      </c>
      <c r="AR1600" s="288" t="str">
        <f>IFERROR(IF(Table_Merge1[[#This Row],[LME Zinc stock]]*Table_Merge1[[#This Row],[Azad.Sell]]=0,"",Table_Merge1[[#This Row],[LME Zinc stock]]*Table_Merge1[[#This Row],[Azad.Sell]]),"")</f>
        <v/>
      </c>
      <c r="AS1600" s="288" t="str">
        <f>IFERROR(IF(Table_Merge1[[#This Row],[LME Zinc 3-month]]*Table_Merge1[[#This Row],[Azad.Sell]]=0,"",Table_Merge1[[#This Row],[LME Zinc 3-month]]*Table_Merge1[[#This Row],[Azad.Sell]]),"")</f>
        <v/>
      </c>
      <c r="AT1600"/>
    </row>
    <row r="1601" spans="1:46" x14ac:dyDescent="0.25">
      <c r="A1601" s="258">
        <v>43012</v>
      </c>
      <c r="B16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1396.07.12</v>
      </c>
      <c r="C1601" s="195">
        <f t="shared" ca="1" si="60"/>
        <v>1396</v>
      </c>
      <c r="D16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01" s="195">
        <f>_xlfn.NUMBERVALUE(RIGHT(Table11[[#This Row],[تاریخ شمسی]],2))</f>
        <v>12</v>
      </c>
      <c r="F16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07-12</v>
      </c>
      <c r="G1601" s="195" t="s">
        <v>1752</v>
      </c>
      <c r="L1601" s="259">
        <v>43012</v>
      </c>
      <c r="M1601">
        <v>39301</v>
      </c>
      <c r="O1601" s="284">
        <f>IFERROR(DATE(Table7[[#This Row],[year]],MONTH(DATEVALUE(Table7[[#This Row],[month]]&amp;"1")),Table7[[#This Row],[day]]),"")</f>
        <v>42773</v>
      </c>
      <c r="P1601" s="195" t="s">
        <v>5026</v>
      </c>
      <c r="Q1601" s="195">
        <v>2017</v>
      </c>
      <c r="R1601" s="195" t="s">
        <v>3433</v>
      </c>
      <c r="S1601" s="195">
        <v>7</v>
      </c>
      <c r="T1601" s="195">
        <v>1231</v>
      </c>
      <c r="U1601" s="195">
        <v>1890</v>
      </c>
      <c r="V1601" s="195">
        <v>2195375</v>
      </c>
      <c r="X1601" s="260">
        <v>42853</v>
      </c>
      <c r="Z1601" s="260">
        <v>5</v>
      </c>
      <c r="AB1601" s="260" t="str">
        <f ca="1">IFERROR(IFERROR(VLOOKUP(Table_Merge1[[#This Row],[Column1]],Table11[#All],2,FALSE),LEFT(AB1602,8)&amp;IF(LEN((RIGHT(AB1602,2)+1))&lt;2,"0"&amp;(RIGHT(AB1602,2)+1),(RIGHT(AB1602,2)-1))),"")</f>
        <v>1396.02.08</v>
      </c>
      <c r="AC1601" s="259" t="str">
        <f ca="1">LEFT(Table_Merge1[[#This Row],[Column2]],4)</f>
        <v>1396</v>
      </c>
      <c r="AD1601" s="259" t="str">
        <f ca="1">RIGHT(LEFT(Table_Merge1[[#This Row],[Column2]],7),2)</f>
        <v>02</v>
      </c>
      <c r="AE1601" s="259" t="str">
        <f ca="1">RIGHT(Table_Merge1[[#This Row],[Column2]],2)</f>
        <v>08</v>
      </c>
      <c r="AH1601" s="260">
        <v>2017</v>
      </c>
      <c r="AI1601" t="s">
        <v>3437</v>
      </c>
      <c r="AJ1601" s="260">
        <v>28</v>
      </c>
      <c r="AK1601">
        <v>1265.55</v>
      </c>
      <c r="AL1601">
        <v>1884</v>
      </c>
      <c r="AM1601">
        <v>1556150</v>
      </c>
      <c r="AP1601" s="287" t="str">
        <f>IFERROR(IF(Table_Merge1[[#This Row],[LME Zinc stock]]*Table_Merge1[[#This Row],[Nima.مقدار]]=0,"",Table_Merge1[[#This Row],[LME Zinc stock]]*Table_Merge1[[#This Row],[Nima.مقدار]]),"")</f>
        <v/>
      </c>
      <c r="AQ1601" s="287" t="str">
        <f>IFERROR(IF(Table_Merge1[[#This Row],[LME Zinc 3-month]]*Table_Merge1[[#This Row],[Nima.مقدار]]=0,"",Table_Merge1[[#This Row],[LME Zinc 3-month]]*Table_Merge1[[#This Row],[Nima.مقدار]]),"")</f>
        <v/>
      </c>
      <c r="AR1601" s="288" t="str">
        <f>IFERROR(IF(Table_Merge1[[#This Row],[LME Zinc stock]]*Table_Merge1[[#This Row],[Azad.Sell]]=0,"",Table_Merge1[[#This Row],[LME Zinc stock]]*Table_Merge1[[#This Row],[Azad.Sell]]),"")</f>
        <v/>
      </c>
      <c r="AS1601" s="288" t="str">
        <f>IFERROR(IF(Table_Merge1[[#This Row],[LME Zinc 3-month]]*Table_Merge1[[#This Row],[Azad.Sell]]=0,"",Table_Merge1[[#This Row],[LME Zinc 3-month]]*Table_Merge1[[#This Row],[Azad.Sell]]),"")</f>
        <v/>
      </c>
      <c r="AT1601"/>
    </row>
    <row r="1602" spans="1:46" x14ac:dyDescent="0.25">
      <c r="A1602" s="258">
        <v>43013</v>
      </c>
      <c r="B16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1396.07.13</v>
      </c>
      <c r="C1602" s="195">
        <f t="shared" ref="C1602:C1665" ca="1" si="61">_xlfn.NUMBERVALUE(LEFT(G1602, LEN(G1602) - MAX(IF(ISNUMBER(MID(G1602, ROW(INDIRECT("1:"&amp;LEN(G1602))), 1) *1)=FALSE, ROW(INDIRECT("6:"&amp;LEN(G1602))), 6))))</f>
        <v>1396</v>
      </c>
      <c r="D16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02" s="195">
        <f>_xlfn.NUMBERVALUE(RIGHT(Table11[[#This Row],[تاریخ شمسی]],2))</f>
        <v>13</v>
      </c>
      <c r="F16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07-13</v>
      </c>
      <c r="G1602" s="195" t="s">
        <v>1753</v>
      </c>
      <c r="L1602" s="259">
        <v>43013</v>
      </c>
      <c r="M1602">
        <v>39384</v>
      </c>
      <c r="O1602" s="283">
        <f>IFERROR(DATE(Table7[[#This Row],[year]],MONTH(DATEVALUE(Table7[[#This Row],[month]]&amp;"1")),Table7[[#This Row],[day]]),"")</f>
        <v>42772</v>
      </c>
      <c r="P1602" s="257" t="s">
        <v>5027</v>
      </c>
      <c r="Q1602" s="257">
        <v>2017</v>
      </c>
      <c r="R1602" s="257" t="s">
        <v>3433</v>
      </c>
      <c r="S1602" s="257">
        <v>6</v>
      </c>
      <c r="T1602" s="257">
        <v>1221.8499999999999</v>
      </c>
      <c r="U1602" s="257">
        <v>1888</v>
      </c>
      <c r="V1602" s="257">
        <v>2195100</v>
      </c>
      <c r="X1602" s="260">
        <v>42852</v>
      </c>
      <c r="Y1602" t="s">
        <v>8174</v>
      </c>
      <c r="Z1602" s="260">
        <v>5</v>
      </c>
      <c r="AA1602">
        <v>1396</v>
      </c>
      <c r="AB1602" s="260" t="str">
        <f ca="1">IFERROR(IFERROR(VLOOKUP(Table_Merge1[[#This Row],[Column1]],Table11[#All],2,FALSE),LEFT(AB1603,8)&amp;IF(LEN((RIGHT(AB1603,2)+1))&lt;2,"0"&amp;(RIGHT(AB1603,2)+1),(RIGHT(AB1603,2)-1))),"")</f>
        <v>1396.02.07</v>
      </c>
      <c r="AC1602" s="259" t="str">
        <f ca="1">LEFT(Table_Merge1[[#This Row],[Column2]],4)</f>
        <v>1396</v>
      </c>
      <c r="AD1602" s="259" t="str">
        <f ca="1">RIGHT(LEFT(Table_Merge1[[#This Row],[Column2]],7),2)</f>
        <v>02</v>
      </c>
      <c r="AE1602" s="259" t="str">
        <f ca="1">RIGHT(Table_Merge1[[#This Row],[Column2]],2)</f>
        <v>07</v>
      </c>
      <c r="AF1602">
        <v>2</v>
      </c>
      <c r="AG1602">
        <v>7</v>
      </c>
      <c r="AH1602" s="260">
        <v>2017</v>
      </c>
      <c r="AI1602" t="s">
        <v>3437</v>
      </c>
      <c r="AJ1602" s="260">
        <v>27</v>
      </c>
      <c r="AK1602">
        <v>1264.3</v>
      </c>
      <c r="AL1602">
        <v>1890</v>
      </c>
      <c r="AM1602">
        <v>1564800</v>
      </c>
      <c r="AO1602">
        <v>37353</v>
      </c>
      <c r="AP1602" s="287">
        <f>IFERROR(IF(Table_Merge1[[#This Row],[LME Zinc stock]]*Table_Merge1[[#This Row],[Nima.مقدار]]=0,"",Table_Merge1[[#This Row],[LME Zinc stock]]*Table_Merge1[[#This Row],[Nima.مقدار]]),"")</f>
        <v>58449974400</v>
      </c>
      <c r="AQ1602" s="287">
        <f>IFERROR(IF(Table_Merge1[[#This Row],[LME Zinc 3-month]]*Table_Merge1[[#This Row],[Nima.مقدار]]=0,"",Table_Merge1[[#This Row],[LME Zinc 3-month]]*Table_Merge1[[#This Row],[Nima.مقدار]]),"")</f>
        <v>70597170</v>
      </c>
      <c r="AR1602" s="288" t="str">
        <f>IFERROR(IF(Table_Merge1[[#This Row],[LME Zinc stock]]*Table_Merge1[[#This Row],[Azad.Sell]]=0,"",Table_Merge1[[#This Row],[LME Zinc stock]]*Table_Merge1[[#This Row],[Azad.Sell]]),"")</f>
        <v/>
      </c>
      <c r="AS1602" s="288" t="str">
        <f>IFERROR(IF(Table_Merge1[[#This Row],[LME Zinc 3-month]]*Table_Merge1[[#This Row],[Azad.Sell]]=0,"",Table_Merge1[[#This Row],[LME Zinc 3-month]]*Table_Merge1[[#This Row],[Azad.Sell]]),"")</f>
        <v/>
      </c>
      <c r="AT1602"/>
    </row>
    <row r="1603" spans="1:46" x14ac:dyDescent="0.25">
      <c r="A1603" s="258">
        <v>43015</v>
      </c>
      <c r="B16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1396.07.15</v>
      </c>
      <c r="C1603" s="195">
        <f t="shared" ca="1" si="61"/>
        <v>1396</v>
      </c>
      <c r="D16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03" s="195">
        <f>_xlfn.NUMBERVALUE(RIGHT(Table11[[#This Row],[تاریخ شمسی]],2))</f>
        <v>15</v>
      </c>
      <c r="F16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07-15</v>
      </c>
      <c r="G1603" s="195" t="s">
        <v>1754</v>
      </c>
      <c r="L1603" s="259">
        <v>43015</v>
      </c>
      <c r="M1603">
        <v>39440</v>
      </c>
      <c r="O1603" s="284">
        <f>IFERROR(DATE(Table7[[#This Row],[year]],MONTH(DATEVALUE(Table7[[#This Row],[month]]&amp;"1")),Table7[[#This Row],[day]]),"")</f>
        <v>42769</v>
      </c>
      <c r="P1603" s="195" t="s">
        <v>5028</v>
      </c>
      <c r="Q1603" s="195">
        <v>2017</v>
      </c>
      <c r="R1603" s="195" t="s">
        <v>3433</v>
      </c>
      <c r="S1603" s="195">
        <v>3</v>
      </c>
      <c r="T1603" s="195">
        <v>1213.05</v>
      </c>
      <c r="U1603" s="195">
        <v>1879</v>
      </c>
      <c r="V1603" s="195">
        <v>2202350</v>
      </c>
      <c r="X1603" s="260">
        <v>42851</v>
      </c>
      <c r="Y1603" t="s">
        <v>8173</v>
      </c>
      <c r="Z1603" s="260">
        <v>5</v>
      </c>
      <c r="AA1603">
        <v>1396</v>
      </c>
      <c r="AB1603" s="260" t="str">
        <f ca="1">IFERROR(IFERROR(VLOOKUP(Table_Merge1[[#This Row],[Column1]],Table11[#All],2,FALSE),LEFT(AB1604,8)&amp;IF(LEN((RIGHT(AB1604,2)+1))&lt;2,"0"&amp;(RIGHT(AB1604,2)+1),(RIGHT(AB1604,2)-1))),"")</f>
        <v>1396.02.06</v>
      </c>
      <c r="AC1603" s="259" t="str">
        <f ca="1">LEFT(Table_Merge1[[#This Row],[Column2]],4)</f>
        <v>1396</v>
      </c>
      <c r="AD1603" s="259" t="str">
        <f ca="1">RIGHT(LEFT(Table_Merge1[[#This Row],[Column2]],7),2)</f>
        <v>02</v>
      </c>
      <c r="AE1603" s="259" t="str">
        <f ca="1">RIGHT(Table_Merge1[[#This Row],[Column2]],2)</f>
        <v>06</v>
      </c>
      <c r="AF1603">
        <v>2</v>
      </c>
      <c r="AG1603">
        <v>6</v>
      </c>
      <c r="AH1603" s="260">
        <v>2017</v>
      </c>
      <c r="AI1603" t="s">
        <v>3437</v>
      </c>
      <c r="AJ1603" s="260">
        <v>26</v>
      </c>
      <c r="AK1603">
        <v>1264.95</v>
      </c>
      <c r="AL1603">
        <v>1875</v>
      </c>
      <c r="AM1603">
        <v>1570575</v>
      </c>
      <c r="AO1603">
        <v>37437</v>
      </c>
      <c r="AP1603" s="287">
        <f>IFERROR(IF(Table_Merge1[[#This Row],[LME Zinc stock]]*Table_Merge1[[#This Row],[Nima.مقدار]]=0,"",Table_Merge1[[#This Row],[LME Zinc stock]]*Table_Merge1[[#This Row],[Nima.مقدار]]),"")</f>
        <v>58797616275</v>
      </c>
      <c r="AQ1603" s="287">
        <f>IFERROR(IF(Table_Merge1[[#This Row],[LME Zinc 3-month]]*Table_Merge1[[#This Row],[Nima.مقدار]]=0,"",Table_Merge1[[#This Row],[LME Zinc 3-month]]*Table_Merge1[[#This Row],[Nima.مقدار]]),"")</f>
        <v>70194375</v>
      </c>
      <c r="AR1603" s="288" t="str">
        <f>IFERROR(IF(Table_Merge1[[#This Row],[LME Zinc stock]]*Table_Merge1[[#This Row],[Azad.Sell]]=0,"",Table_Merge1[[#This Row],[LME Zinc stock]]*Table_Merge1[[#This Row],[Azad.Sell]]),"")</f>
        <v/>
      </c>
      <c r="AS1603" s="288" t="str">
        <f>IFERROR(IF(Table_Merge1[[#This Row],[LME Zinc 3-month]]*Table_Merge1[[#This Row],[Azad.Sell]]=0,"",Table_Merge1[[#This Row],[LME Zinc 3-month]]*Table_Merge1[[#This Row],[Azad.Sell]]),"")</f>
        <v/>
      </c>
      <c r="AT1603"/>
    </row>
    <row r="1604" spans="1:46" x14ac:dyDescent="0.25">
      <c r="A1604" s="258">
        <v>43016</v>
      </c>
      <c r="B16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1396.07.16</v>
      </c>
      <c r="C1604" s="195">
        <f t="shared" ca="1" si="61"/>
        <v>1396</v>
      </c>
      <c r="D16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04" s="195">
        <f>_xlfn.NUMBERVALUE(RIGHT(Table11[[#This Row],[تاریخ شمسی]],2))</f>
        <v>16</v>
      </c>
      <c r="F16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07-16</v>
      </c>
      <c r="G1604" s="195" t="s">
        <v>1755</v>
      </c>
      <c r="L1604" s="259">
        <v>43016</v>
      </c>
      <c r="M1604">
        <v>39625</v>
      </c>
      <c r="O1604" s="283">
        <f>IFERROR(DATE(Table7[[#This Row],[year]],MONTH(DATEVALUE(Table7[[#This Row],[month]]&amp;"1")),Table7[[#This Row],[day]]),"")</f>
        <v>42768</v>
      </c>
      <c r="P1604" s="257" t="s">
        <v>5029</v>
      </c>
      <c r="Q1604" s="257">
        <v>2017</v>
      </c>
      <c r="R1604" s="257" t="s">
        <v>3433</v>
      </c>
      <c r="S1604" s="257">
        <v>2</v>
      </c>
      <c r="T1604" s="257">
        <v>1224.05</v>
      </c>
      <c r="U1604" s="257">
        <v>1892</v>
      </c>
      <c r="V1604" s="257">
        <v>2208050</v>
      </c>
      <c r="X1604" s="260">
        <v>42850</v>
      </c>
      <c r="Z1604" s="260">
        <v>5</v>
      </c>
      <c r="AB1604" s="260" t="str">
        <f ca="1">IFERROR(IFERROR(VLOOKUP(Table_Merge1[[#This Row],[Column1]],Table11[#All],2,FALSE),LEFT(AB1605,8)&amp;IF(LEN((RIGHT(AB1605,2)+1))&lt;2,"0"&amp;(RIGHT(AB1605,2)+1),(RIGHT(AB1605,2)-1))),"")</f>
        <v>1396.02.05</v>
      </c>
      <c r="AC1604" s="259" t="str">
        <f ca="1">LEFT(Table_Merge1[[#This Row],[Column2]],4)</f>
        <v>1396</v>
      </c>
      <c r="AD1604" s="259" t="str">
        <f ca="1">RIGHT(LEFT(Table_Merge1[[#This Row],[Column2]],7),2)</f>
        <v>02</v>
      </c>
      <c r="AE1604" s="259" t="str">
        <f ca="1">RIGHT(Table_Merge1[[#This Row],[Column2]],2)</f>
        <v>05</v>
      </c>
      <c r="AH1604" s="260">
        <v>2017</v>
      </c>
      <c r="AI1604" t="s">
        <v>3437</v>
      </c>
      <c r="AJ1604" s="260">
        <v>25</v>
      </c>
      <c r="AK1604">
        <v>1270.5</v>
      </c>
      <c r="AL1604">
        <v>1880</v>
      </c>
      <c r="AM1604">
        <v>1577800</v>
      </c>
      <c r="AP1604" s="287" t="str">
        <f>IFERROR(IF(Table_Merge1[[#This Row],[LME Zinc stock]]*Table_Merge1[[#This Row],[Nima.مقدار]]=0,"",Table_Merge1[[#This Row],[LME Zinc stock]]*Table_Merge1[[#This Row],[Nima.مقدار]]),"")</f>
        <v/>
      </c>
      <c r="AQ1604" s="287" t="str">
        <f>IFERROR(IF(Table_Merge1[[#This Row],[LME Zinc 3-month]]*Table_Merge1[[#This Row],[Nima.مقدار]]=0,"",Table_Merge1[[#This Row],[LME Zinc 3-month]]*Table_Merge1[[#This Row],[Nima.مقدار]]),"")</f>
        <v/>
      </c>
      <c r="AR1604" s="288" t="str">
        <f>IFERROR(IF(Table_Merge1[[#This Row],[LME Zinc stock]]*Table_Merge1[[#This Row],[Azad.Sell]]=0,"",Table_Merge1[[#This Row],[LME Zinc stock]]*Table_Merge1[[#This Row],[Azad.Sell]]),"")</f>
        <v/>
      </c>
      <c r="AS1604" s="288" t="str">
        <f>IFERROR(IF(Table_Merge1[[#This Row],[LME Zinc 3-month]]*Table_Merge1[[#This Row],[Azad.Sell]]=0,"",Table_Merge1[[#This Row],[LME Zinc 3-month]]*Table_Merge1[[#This Row],[Azad.Sell]]),"")</f>
        <v/>
      </c>
      <c r="AT1604"/>
    </row>
    <row r="1605" spans="1:46" x14ac:dyDescent="0.25">
      <c r="A1605" s="258">
        <v>43017</v>
      </c>
      <c r="B16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1396.07.17</v>
      </c>
      <c r="C1605" s="195">
        <f t="shared" ca="1" si="61"/>
        <v>1396</v>
      </c>
      <c r="D16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05" s="195">
        <f>_xlfn.NUMBERVALUE(RIGHT(Table11[[#This Row],[تاریخ شمسی]],2))</f>
        <v>17</v>
      </c>
      <c r="F16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07-17</v>
      </c>
      <c r="G1605" s="195" t="s">
        <v>1756</v>
      </c>
      <c r="L1605" s="259">
        <v>43017</v>
      </c>
      <c r="M1605">
        <v>39929</v>
      </c>
      <c r="O1605" s="284">
        <f>IFERROR(DATE(Table7[[#This Row],[year]],MONTH(DATEVALUE(Table7[[#This Row],[month]]&amp;"1")),Table7[[#This Row],[day]]),"")</f>
        <v>42767</v>
      </c>
      <c r="P1605" s="195" t="s">
        <v>5030</v>
      </c>
      <c r="Q1605" s="195">
        <v>2017</v>
      </c>
      <c r="R1605" s="195" t="s">
        <v>3433</v>
      </c>
      <c r="S1605" s="195">
        <v>1</v>
      </c>
      <c r="T1605" s="195">
        <v>1210</v>
      </c>
      <c r="U1605" s="195">
        <v>1884.5</v>
      </c>
      <c r="V1605" s="195">
        <v>2212000</v>
      </c>
      <c r="X1605" s="260">
        <v>42849</v>
      </c>
      <c r="Y1605" t="s">
        <v>8172</v>
      </c>
      <c r="Z1605" s="260">
        <v>5</v>
      </c>
      <c r="AA1605">
        <v>1396</v>
      </c>
      <c r="AB1605" s="260" t="str">
        <f ca="1">IFERROR(IFERROR(VLOOKUP(Table_Merge1[[#This Row],[Column1]],Table11[#All],2,FALSE),LEFT(AB1606,8)&amp;IF(LEN((RIGHT(AB1606,2)+1))&lt;2,"0"&amp;(RIGHT(AB1606,2)+1),(RIGHT(AB1606,2)-1))),"")</f>
        <v>1396.02.04</v>
      </c>
      <c r="AC1605" s="259" t="str">
        <f ca="1">LEFT(Table_Merge1[[#This Row],[Column2]],4)</f>
        <v>1396</v>
      </c>
      <c r="AD1605" s="259" t="str">
        <f ca="1">RIGHT(LEFT(Table_Merge1[[#This Row],[Column2]],7),2)</f>
        <v>02</v>
      </c>
      <c r="AE1605" s="259" t="str">
        <f ca="1">RIGHT(Table_Merge1[[#This Row],[Column2]],2)</f>
        <v>04</v>
      </c>
      <c r="AF1605">
        <v>2</v>
      </c>
      <c r="AG1605">
        <v>4</v>
      </c>
      <c r="AH1605" s="260">
        <v>2017</v>
      </c>
      <c r="AI1605" t="s">
        <v>3437</v>
      </c>
      <c r="AJ1605" s="260">
        <v>24</v>
      </c>
      <c r="AK1605">
        <v>1271.8</v>
      </c>
      <c r="AL1605">
        <v>1884</v>
      </c>
      <c r="AM1605">
        <v>1592300</v>
      </c>
      <c r="AO1605">
        <v>37455</v>
      </c>
      <c r="AP1605" s="287">
        <f>IFERROR(IF(Table_Merge1[[#This Row],[LME Zinc stock]]*Table_Merge1[[#This Row],[Nima.مقدار]]=0,"",Table_Merge1[[#This Row],[LME Zinc stock]]*Table_Merge1[[#This Row],[Nima.مقدار]]),"")</f>
        <v>59639596500</v>
      </c>
      <c r="AQ1605" s="287">
        <f>IFERROR(IF(Table_Merge1[[#This Row],[LME Zinc 3-month]]*Table_Merge1[[#This Row],[Nima.مقدار]]=0,"",Table_Merge1[[#This Row],[LME Zinc 3-month]]*Table_Merge1[[#This Row],[Nima.مقدار]]),"")</f>
        <v>70565220</v>
      </c>
      <c r="AR1605" s="288" t="str">
        <f>IFERROR(IF(Table_Merge1[[#This Row],[LME Zinc stock]]*Table_Merge1[[#This Row],[Azad.Sell]]=0,"",Table_Merge1[[#This Row],[LME Zinc stock]]*Table_Merge1[[#This Row],[Azad.Sell]]),"")</f>
        <v/>
      </c>
      <c r="AS1605" s="288" t="str">
        <f>IFERROR(IF(Table_Merge1[[#This Row],[LME Zinc 3-month]]*Table_Merge1[[#This Row],[Azad.Sell]]=0,"",Table_Merge1[[#This Row],[LME Zinc 3-month]]*Table_Merge1[[#This Row],[Azad.Sell]]),"")</f>
        <v/>
      </c>
      <c r="AT1605"/>
    </row>
    <row r="1606" spans="1:46" x14ac:dyDescent="0.25">
      <c r="A1606" s="258">
        <v>43018</v>
      </c>
      <c r="B16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1396.07.18</v>
      </c>
      <c r="C1606" s="195">
        <f t="shared" ca="1" si="61"/>
        <v>1396</v>
      </c>
      <c r="D16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06" s="195">
        <f>_xlfn.NUMBERVALUE(RIGHT(Table11[[#This Row],[تاریخ شمسی]],2))</f>
        <v>18</v>
      </c>
      <c r="F16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07-18</v>
      </c>
      <c r="G1606" s="195" t="s">
        <v>1757</v>
      </c>
      <c r="L1606" s="259">
        <v>43018</v>
      </c>
      <c r="M1606">
        <v>40295</v>
      </c>
      <c r="O1606" s="283">
        <f>IFERROR(DATE(Table7[[#This Row],[year]],MONTH(DATEVALUE(Table7[[#This Row],[month]]&amp;"1")),Table7[[#This Row],[day]]),"")</f>
        <v>42766</v>
      </c>
      <c r="P1606" s="257" t="s">
        <v>5031</v>
      </c>
      <c r="Q1606" s="257">
        <v>2017</v>
      </c>
      <c r="R1606" s="257" t="s">
        <v>3431</v>
      </c>
      <c r="S1606" s="257">
        <v>31</v>
      </c>
      <c r="T1606" s="257">
        <v>1198.8</v>
      </c>
      <c r="U1606" s="257">
        <v>1872</v>
      </c>
      <c r="V1606" s="257">
        <v>2225850</v>
      </c>
      <c r="X1606" s="260">
        <v>42846</v>
      </c>
      <c r="Z1606" s="260">
        <v>5</v>
      </c>
      <c r="AB1606" s="260" t="str">
        <f ca="1">IFERROR(IFERROR(VLOOKUP(Table_Merge1[[#This Row],[Column1]],Table11[#All],2,FALSE),LEFT(AB1607,8)&amp;IF(LEN((RIGHT(AB1607,2)+1))&lt;2,"0"&amp;(RIGHT(AB1607,2)+1),(RIGHT(AB1607,2)-1))),"")</f>
        <v>1396.01.30</v>
      </c>
      <c r="AC1606" s="259" t="str">
        <f ca="1">LEFT(Table_Merge1[[#This Row],[Column2]],4)</f>
        <v>1396</v>
      </c>
      <c r="AD1606" s="259" t="str">
        <f ca="1">RIGHT(LEFT(Table_Merge1[[#This Row],[Column2]],7),2)</f>
        <v>01</v>
      </c>
      <c r="AE1606" s="259" t="str">
        <f ca="1">RIGHT(Table_Merge1[[#This Row],[Column2]],2)</f>
        <v>30</v>
      </c>
      <c r="AH1606" s="260">
        <v>2017</v>
      </c>
      <c r="AI1606" t="s">
        <v>3437</v>
      </c>
      <c r="AJ1606" s="260">
        <v>21</v>
      </c>
      <c r="AK1606">
        <v>1281.5</v>
      </c>
      <c r="AL1606">
        <v>1914</v>
      </c>
      <c r="AM1606">
        <v>1599725</v>
      </c>
      <c r="AP1606" s="287" t="str">
        <f>IFERROR(IF(Table_Merge1[[#This Row],[LME Zinc stock]]*Table_Merge1[[#This Row],[Nima.مقدار]]=0,"",Table_Merge1[[#This Row],[LME Zinc stock]]*Table_Merge1[[#This Row],[Nima.مقدار]]),"")</f>
        <v/>
      </c>
      <c r="AQ1606" s="287" t="str">
        <f>IFERROR(IF(Table_Merge1[[#This Row],[LME Zinc 3-month]]*Table_Merge1[[#This Row],[Nima.مقدار]]=0,"",Table_Merge1[[#This Row],[LME Zinc 3-month]]*Table_Merge1[[#This Row],[Nima.مقدار]]),"")</f>
        <v/>
      </c>
      <c r="AR1606" s="288" t="str">
        <f>IFERROR(IF(Table_Merge1[[#This Row],[LME Zinc stock]]*Table_Merge1[[#This Row],[Azad.Sell]]=0,"",Table_Merge1[[#This Row],[LME Zinc stock]]*Table_Merge1[[#This Row],[Azad.Sell]]),"")</f>
        <v/>
      </c>
      <c r="AS1606" s="288" t="str">
        <f>IFERROR(IF(Table_Merge1[[#This Row],[LME Zinc 3-month]]*Table_Merge1[[#This Row],[Azad.Sell]]=0,"",Table_Merge1[[#This Row],[LME Zinc 3-month]]*Table_Merge1[[#This Row],[Azad.Sell]]),"")</f>
        <v/>
      </c>
      <c r="AT1606"/>
    </row>
    <row r="1607" spans="1:46" x14ac:dyDescent="0.25">
      <c r="A1607" s="258">
        <v>43019</v>
      </c>
      <c r="B16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1396.07.19</v>
      </c>
      <c r="C1607" s="195">
        <f t="shared" ca="1" si="61"/>
        <v>1396</v>
      </c>
      <c r="D16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07" s="195">
        <f>_xlfn.NUMBERVALUE(RIGHT(Table11[[#This Row],[تاریخ شمسی]],2))</f>
        <v>19</v>
      </c>
      <c r="F16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07-19</v>
      </c>
      <c r="G1607" s="195" t="s">
        <v>1758</v>
      </c>
      <c r="L1607" s="259">
        <v>43019</v>
      </c>
      <c r="M1607">
        <v>40003</v>
      </c>
      <c r="O1607" s="284">
        <f>IFERROR(DATE(Table7[[#This Row],[year]],MONTH(DATEVALUE(Table7[[#This Row],[month]]&amp;"1")),Table7[[#This Row],[day]]),"")</f>
        <v>42765</v>
      </c>
      <c r="P1607" s="195" t="s">
        <v>5032</v>
      </c>
      <c r="Q1607" s="195">
        <v>2017</v>
      </c>
      <c r="R1607" s="195" t="s">
        <v>3431</v>
      </c>
      <c r="S1607" s="195">
        <v>30</v>
      </c>
      <c r="T1607" s="195">
        <v>1189.8499999999999</v>
      </c>
      <c r="U1607" s="195">
        <v>1858</v>
      </c>
      <c r="V1607" s="195">
        <v>2231300</v>
      </c>
      <c r="X1607" s="260">
        <v>42845</v>
      </c>
      <c r="Y1607" t="s">
        <v>8171</v>
      </c>
      <c r="Z1607" s="260">
        <v>5</v>
      </c>
      <c r="AA1607">
        <v>1396</v>
      </c>
      <c r="AB1607" s="260" t="str">
        <f ca="1">IFERROR(IFERROR(VLOOKUP(Table_Merge1[[#This Row],[Column1]],Table11[#All],2,FALSE),LEFT(AB1608,8)&amp;IF(LEN((RIGHT(AB1608,2)+1))&lt;2,"0"&amp;(RIGHT(AB1608,2)+1),(RIGHT(AB1608,2)-1))),"")</f>
        <v>1396.01.31</v>
      </c>
      <c r="AC1607" s="259" t="str">
        <f ca="1">LEFT(Table_Merge1[[#This Row],[Column2]],4)</f>
        <v>1396</v>
      </c>
      <c r="AD1607" s="259" t="str">
        <f ca="1">RIGHT(LEFT(Table_Merge1[[#This Row],[Column2]],7),2)</f>
        <v>01</v>
      </c>
      <c r="AE1607" s="259" t="str">
        <f ca="1">RIGHT(Table_Merge1[[#This Row],[Column2]],2)</f>
        <v>31</v>
      </c>
      <c r="AF1607">
        <v>1</v>
      </c>
      <c r="AG1607">
        <v>31</v>
      </c>
      <c r="AH1607" s="260">
        <v>2017</v>
      </c>
      <c r="AI1607" t="s">
        <v>3437</v>
      </c>
      <c r="AJ1607" s="260">
        <v>20</v>
      </c>
      <c r="AK1607">
        <v>1279.9000000000001</v>
      </c>
      <c r="AL1607">
        <v>1916.5</v>
      </c>
      <c r="AM1607">
        <v>1609925</v>
      </c>
      <c r="AO1607">
        <v>37297</v>
      </c>
      <c r="AP1607" s="287">
        <f>IFERROR(IF(Table_Merge1[[#This Row],[LME Zinc stock]]*Table_Merge1[[#This Row],[Nima.مقدار]]=0,"",Table_Merge1[[#This Row],[LME Zinc stock]]*Table_Merge1[[#This Row],[Nima.مقدار]]),"")</f>
        <v>60045372725</v>
      </c>
      <c r="AQ1607" s="287">
        <f>IFERROR(IF(Table_Merge1[[#This Row],[LME Zinc 3-month]]*Table_Merge1[[#This Row],[Nima.مقدار]]=0,"",Table_Merge1[[#This Row],[LME Zinc 3-month]]*Table_Merge1[[#This Row],[Nima.مقدار]]),"")</f>
        <v>71479700.5</v>
      </c>
      <c r="AR1607" s="288" t="str">
        <f>IFERROR(IF(Table_Merge1[[#This Row],[LME Zinc stock]]*Table_Merge1[[#This Row],[Azad.Sell]]=0,"",Table_Merge1[[#This Row],[LME Zinc stock]]*Table_Merge1[[#This Row],[Azad.Sell]]),"")</f>
        <v/>
      </c>
      <c r="AS1607" s="288" t="str">
        <f>IFERROR(IF(Table_Merge1[[#This Row],[LME Zinc 3-month]]*Table_Merge1[[#This Row],[Azad.Sell]]=0,"",Table_Merge1[[#This Row],[LME Zinc 3-month]]*Table_Merge1[[#This Row],[Azad.Sell]]),"")</f>
        <v/>
      </c>
      <c r="AT1607"/>
    </row>
    <row r="1608" spans="1:46" x14ac:dyDescent="0.25">
      <c r="A1608" s="258">
        <v>43020</v>
      </c>
      <c r="B16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1396.07.20</v>
      </c>
      <c r="C1608" s="195">
        <f t="shared" ca="1" si="61"/>
        <v>1396</v>
      </c>
      <c r="D16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08" s="195">
        <f>_xlfn.NUMBERVALUE(RIGHT(Table11[[#This Row],[تاریخ شمسی]],2))</f>
        <v>20</v>
      </c>
      <c r="F16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07-20</v>
      </c>
      <c r="G1608" s="195" t="s">
        <v>1759</v>
      </c>
      <c r="L1608" s="259">
        <v>43020</v>
      </c>
      <c r="M1608">
        <v>40379</v>
      </c>
      <c r="O1608" s="283">
        <f>IFERROR(DATE(Table7[[#This Row],[year]],MONTH(DATEVALUE(Table7[[#This Row],[month]]&amp;"1")),Table7[[#This Row],[day]]),"")</f>
        <v>42762</v>
      </c>
      <c r="P1608" s="257" t="s">
        <v>5033</v>
      </c>
      <c r="Q1608" s="257">
        <v>2017</v>
      </c>
      <c r="R1608" s="257" t="s">
        <v>3431</v>
      </c>
      <c r="S1608" s="257">
        <v>27</v>
      </c>
      <c r="T1608" s="257">
        <v>1184.2</v>
      </c>
      <c r="U1608" s="257">
        <v>1855.5</v>
      </c>
      <c r="V1608" s="257">
        <v>2237500</v>
      </c>
      <c r="X1608" s="260">
        <v>42844</v>
      </c>
      <c r="Y1608" t="s">
        <v>8170</v>
      </c>
      <c r="Z1608" s="260">
        <v>6</v>
      </c>
      <c r="AA1608">
        <v>1396</v>
      </c>
      <c r="AB1608" s="260" t="str">
        <f ca="1">IFERROR(IFERROR(VLOOKUP(Table_Merge1[[#This Row],[Column1]],Table11[#All],2,FALSE),LEFT(AB1609,8)&amp;IF(LEN((RIGHT(AB1609,2)+1))&lt;2,"0"&amp;(RIGHT(AB1609,2)+1),(RIGHT(AB1609,2)-1))),"")</f>
        <v>1396.01.30</v>
      </c>
      <c r="AC1608" s="259" t="str">
        <f ca="1">LEFT(Table_Merge1[[#This Row],[Column2]],4)</f>
        <v>1396</v>
      </c>
      <c r="AD1608" s="259" t="str">
        <f ca="1">RIGHT(LEFT(Table_Merge1[[#This Row],[Column2]],7),2)</f>
        <v>01</v>
      </c>
      <c r="AE1608" s="259" t="str">
        <f ca="1">RIGHT(Table_Merge1[[#This Row],[Column2]],2)</f>
        <v>30</v>
      </c>
      <c r="AF1608">
        <v>1</v>
      </c>
      <c r="AG1608">
        <v>30</v>
      </c>
      <c r="AH1608" s="260">
        <v>2017</v>
      </c>
      <c r="AI1608" t="s">
        <v>3437</v>
      </c>
      <c r="AJ1608" s="260">
        <v>19</v>
      </c>
      <c r="AK1608">
        <v>1282.05</v>
      </c>
      <c r="AL1608">
        <v>1922.5</v>
      </c>
      <c r="AM1608">
        <v>1617100</v>
      </c>
      <c r="AO1608">
        <v>37335</v>
      </c>
      <c r="AP1608" s="287">
        <f>IFERROR(IF(Table_Merge1[[#This Row],[LME Zinc stock]]*Table_Merge1[[#This Row],[Nima.مقدار]]=0,"",Table_Merge1[[#This Row],[LME Zinc stock]]*Table_Merge1[[#This Row],[Nima.مقدار]]),"")</f>
        <v>60374428500</v>
      </c>
      <c r="AQ1608" s="287">
        <f>IFERROR(IF(Table_Merge1[[#This Row],[LME Zinc 3-month]]*Table_Merge1[[#This Row],[Nima.مقدار]]=0,"",Table_Merge1[[#This Row],[LME Zinc 3-month]]*Table_Merge1[[#This Row],[Nima.مقدار]]),"")</f>
        <v>71776537.5</v>
      </c>
      <c r="AR1608" s="288" t="str">
        <f>IFERROR(IF(Table_Merge1[[#This Row],[LME Zinc stock]]*Table_Merge1[[#This Row],[Azad.Sell]]=0,"",Table_Merge1[[#This Row],[LME Zinc stock]]*Table_Merge1[[#This Row],[Azad.Sell]]),"")</f>
        <v/>
      </c>
      <c r="AS1608" s="288" t="str">
        <f>IFERROR(IF(Table_Merge1[[#This Row],[LME Zinc 3-month]]*Table_Merge1[[#This Row],[Azad.Sell]]=0,"",Table_Merge1[[#This Row],[LME Zinc 3-month]]*Table_Merge1[[#This Row],[Azad.Sell]]),"")</f>
        <v/>
      </c>
      <c r="AT1608"/>
    </row>
    <row r="1609" spans="1:46" x14ac:dyDescent="0.25">
      <c r="A1609" s="258">
        <v>43022</v>
      </c>
      <c r="B16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1396.07.22</v>
      </c>
      <c r="C1609" s="195">
        <f t="shared" ca="1" si="61"/>
        <v>1396</v>
      </c>
      <c r="D16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09" s="195">
        <f>_xlfn.NUMBERVALUE(RIGHT(Table11[[#This Row],[تاریخ شمسی]],2))</f>
        <v>22</v>
      </c>
      <c r="F16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07-22</v>
      </c>
      <c r="G1609" s="195" t="s">
        <v>1760</v>
      </c>
      <c r="L1609" s="259">
        <v>43022</v>
      </c>
      <c r="M1609">
        <v>40136</v>
      </c>
      <c r="O1609" s="284">
        <f>IFERROR(DATE(Table7[[#This Row],[year]],MONTH(DATEVALUE(Table7[[#This Row],[month]]&amp;"1")),Table7[[#This Row],[day]]),"")</f>
        <v>42761</v>
      </c>
      <c r="P1609" s="195" t="s">
        <v>5034</v>
      </c>
      <c r="Q1609" s="195">
        <v>2017</v>
      </c>
      <c r="R1609" s="195" t="s">
        <v>3431</v>
      </c>
      <c r="S1609" s="195">
        <v>26</v>
      </c>
      <c r="T1609" s="195">
        <v>1191.55</v>
      </c>
      <c r="U1609" s="195">
        <v>1840.5</v>
      </c>
      <c r="V1609" s="195">
        <v>2245400</v>
      </c>
      <c r="X1609" s="260">
        <v>42843</v>
      </c>
      <c r="Y1609" t="s">
        <v>8169</v>
      </c>
      <c r="Z1609" s="260">
        <v>6</v>
      </c>
      <c r="AA1609">
        <v>1396</v>
      </c>
      <c r="AB1609" s="260" t="str">
        <f ca="1">IFERROR(IFERROR(VLOOKUP(Table_Merge1[[#This Row],[Column1]],Table11[#All],2,FALSE),LEFT(AB1610,8)&amp;IF(LEN((RIGHT(AB1610,2)+1))&lt;2,"0"&amp;(RIGHT(AB1610,2)+1),(RIGHT(AB1610,2)-1))),"")</f>
        <v>1396.01.29</v>
      </c>
      <c r="AC1609" s="259" t="str">
        <f ca="1">LEFT(Table_Merge1[[#This Row],[Column2]],4)</f>
        <v>1396</v>
      </c>
      <c r="AD1609" s="259" t="str">
        <f ca="1">RIGHT(LEFT(Table_Merge1[[#This Row],[Column2]],7),2)</f>
        <v>01</v>
      </c>
      <c r="AE1609" s="259" t="str">
        <f ca="1">RIGHT(Table_Merge1[[#This Row],[Column2]],2)</f>
        <v>29</v>
      </c>
      <c r="AF1609">
        <v>1</v>
      </c>
      <c r="AG1609">
        <v>29</v>
      </c>
      <c r="AH1609" s="260">
        <v>2017</v>
      </c>
      <c r="AI1609" t="s">
        <v>3437</v>
      </c>
      <c r="AJ1609" s="260">
        <v>18</v>
      </c>
      <c r="AK1609">
        <v>1285</v>
      </c>
      <c r="AL1609">
        <v>1917.5</v>
      </c>
      <c r="AM1609">
        <v>1633325</v>
      </c>
      <c r="AO1609">
        <v>37412</v>
      </c>
      <c r="AP1609" s="287">
        <f>IFERROR(IF(Table_Merge1[[#This Row],[LME Zinc stock]]*Table_Merge1[[#This Row],[Nima.مقدار]]=0,"",Table_Merge1[[#This Row],[LME Zinc stock]]*Table_Merge1[[#This Row],[Nima.مقدار]]),"")</f>
        <v>61105954900</v>
      </c>
      <c r="AQ1609" s="287">
        <f>IFERROR(IF(Table_Merge1[[#This Row],[LME Zinc 3-month]]*Table_Merge1[[#This Row],[Nima.مقدار]]=0,"",Table_Merge1[[#This Row],[LME Zinc 3-month]]*Table_Merge1[[#This Row],[Nima.مقدار]]),"")</f>
        <v>71737510</v>
      </c>
      <c r="AR1609" s="288" t="str">
        <f>IFERROR(IF(Table_Merge1[[#This Row],[LME Zinc stock]]*Table_Merge1[[#This Row],[Azad.Sell]]=0,"",Table_Merge1[[#This Row],[LME Zinc stock]]*Table_Merge1[[#This Row],[Azad.Sell]]),"")</f>
        <v/>
      </c>
      <c r="AS1609" s="288" t="str">
        <f>IFERROR(IF(Table_Merge1[[#This Row],[LME Zinc 3-month]]*Table_Merge1[[#This Row],[Azad.Sell]]=0,"",Table_Merge1[[#This Row],[LME Zinc 3-month]]*Table_Merge1[[#This Row],[Azad.Sell]]),"")</f>
        <v/>
      </c>
      <c r="AT1609"/>
    </row>
    <row r="1610" spans="1:46" x14ac:dyDescent="0.25">
      <c r="A1610" s="258">
        <v>43023</v>
      </c>
      <c r="B16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1396.07.23</v>
      </c>
      <c r="C1610" s="195">
        <f t="shared" ca="1" si="61"/>
        <v>1396</v>
      </c>
      <c r="D16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10" s="195">
        <f>_xlfn.NUMBERVALUE(RIGHT(Table11[[#This Row],[تاریخ شمسی]],2))</f>
        <v>23</v>
      </c>
      <c r="F16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07-23</v>
      </c>
      <c r="G1610" s="195" t="s">
        <v>1761</v>
      </c>
      <c r="L1610" s="259">
        <v>43023</v>
      </c>
      <c r="M1610">
        <v>40362</v>
      </c>
      <c r="O1610" s="283">
        <f>IFERROR(DATE(Table7[[#This Row],[year]],MONTH(DATEVALUE(Table7[[#This Row],[month]]&amp;"1")),Table7[[#This Row],[day]]),"")</f>
        <v>42760</v>
      </c>
      <c r="P1610" s="257" t="s">
        <v>5035</v>
      </c>
      <c r="Q1610" s="257">
        <v>2017</v>
      </c>
      <c r="R1610" s="257" t="s">
        <v>3431</v>
      </c>
      <c r="S1610" s="257">
        <v>25</v>
      </c>
      <c r="T1610" s="257">
        <v>1203.5</v>
      </c>
      <c r="U1610" s="257">
        <v>1824</v>
      </c>
      <c r="V1610" s="257">
        <v>2254650</v>
      </c>
      <c r="X1610" s="260">
        <v>42838</v>
      </c>
      <c r="Y1610" t="s">
        <v>8168</v>
      </c>
      <c r="Z1610" s="260">
        <v>6</v>
      </c>
      <c r="AA1610">
        <v>1396</v>
      </c>
      <c r="AB1610" s="260" t="str">
        <f ca="1">IFERROR(IFERROR(VLOOKUP(Table_Merge1[[#This Row],[Column1]],Table11[#All],2,FALSE),LEFT(AB1611,8)&amp;IF(LEN((RIGHT(AB1611,2)+1))&lt;2,"0"&amp;(RIGHT(AB1611,2)+1),(RIGHT(AB1611,2)-1))),"")</f>
        <v>1396.01.24</v>
      </c>
      <c r="AC1610" s="259" t="str">
        <f ca="1">LEFT(Table_Merge1[[#This Row],[Column2]],4)</f>
        <v>1396</v>
      </c>
      <c r="AD1610" s="259" t="str">
        <f ca="1">RIGHT(LEFT(Table_Merge1[[#This Row],[Column2]],7),2)</f>
        <v>01</v>
      </c>
      <c r="AE1610" s="259" t="str">
        <f ca="1">RIGHT(Table_Merge1[[#This Row],[Column2]],2)</f>
        <v>24</v>
      </c>
      <c r="AF1610">
        <v>1</v>
      </c>
      <c r="AG1610">
        <v>24</v>
      </c>
      <c r="AH1610" s="260">
        <v>2017</v>
      </c>
      <c r="AI1610" t="s">
        <v>3437</v>
      </c>
      <c r="AJ1610" s="260">
        <v>13</v>
      </c>
      <c r="AK1610">
        <v>1286.0999999999999</v>
      </c>
      <c r="AL1610" t="s">
        <v>3621</v>
      </c>
      <c r="AM1610" t="s">
        <v>3621</v>
      </c>
      <c r="AO1610">
        <v>37541</v>
      </c>
      <c r="AP1610" s="287" t="str">
        <f>IFERROR(IF(Table_Merge1[[#This Row],[LME Zinc stock]]*Table_Merge1[[#This Row],[Nima.مقدار]]=0,"",Table_Merge1[[#This Row],[LME Zinc stock]]*Table_Merge1[[#This Row],[Nima.مقدار]]),"")</f>
        <v/>
      </c>
      <c r="AQ1610" s="287" t="str">
        <f>IFERROR(IF(Table_Merge1[[#This Row],[LME Zinc 3-month]]*Table_Merge1[[#This Row],[Nima.مقدار]]=0,"",Table_Merge1[[#This Row],[LME Zinc 3-month]]*Table_Merge1[[#This Row],[Nima.مقدار]]),"")</f>
        <v/>
      </c>
      <c r="AR1610" s="288" t="str">
        <f>IFERROR(IF(Table_Merge1[[#This Row],[LME Zinc stock]]*Table_Merge1[[#This Row],[Azad.Sell]]=0,"",Table_Merge1[[#This Row],[LME Zinc stock]]*Table_Merge1[[#This Row],[Azad.Sell]]),"")</f>
        <v/>
      </c>
      <c r="AS1610" s="288" t="str">
        <f>IFERROR(IF(Table_Merge1[[#This Row],[LME Zinc 3-month]]*Table_Merge1[[#This Row],[Azad.Sell]]=0,"",Table_Merge1[[#This Row],[LME Zinc 3-month]]*Table_Merge1[[#This Row],[Azad.Sell]]),"")</f>
        <v/>
      </c>
      <c r="AT1610"/>
    </row>
    <row r="1611" spans="1:46" x14ac:dyDescent="0.25">
      <c r="A1611" s="258">
        <v>43024</v>
      </c>
      <c r="B16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1396.07.24</v>
      </c>
      <c r="C1611" s="195">
        <f t="shared" ca="1" si="61"/>
        <v>1396</v>
      </c>
      <c r="D16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11" s="195">
        <f>_xlfn.NUMBERVALUE(RIGHT(Table11[[#This Row],[تاریخ شمسی]],2))</f>
        <v>24</v>
      </c>
      <c r="F16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07-24</v>
      </c>
      <c r="G1611" s="195" t="s">
        <v>1762</v>
      </c>
      <c r="L1611" s="259">
        <v>43024</v>
      </c>
      <c r="M1611">
        <v>40152</v>
      </c>
      <c r="O1611" s="284">
        <f>IFERROR(DATE(Table7[[#This Row],[year]],MONTH(DATEVALUE(Table7[[#This Row],[month]]&amp;"1")),Table7[[#This Row],[day]]),"")</f>
        <v>42759</v>
      </c>
      <c r="P1611" s="195" t="s">
        <v>5036</v>
      </c>
      <c r="Q1611" s="195">
        <v>2017</v>
      </c>
      <c r="R1611" s="195" t="s">
        <v>3431</v>
      </c>
      <c r="S1611" s="195">
        <v>24</v>
      </c>
      <c r="T1611" s="195">
        <v>1213.3</v>
      </c>
      <c r="U1611" s="195">
        <v>1826.5</v>
      </c>
      <c r="V1611" s="195">
        <v>2249125</v>
      </c>
      <c r="X1611" s="260">
        <v>42837</v>
      </c>
      <c r="Y1611" t="s">
        <v>8167</v>
      </c>
      <c r="Z1611" s="260">
        <v>6</v>
      </c>
      <c r="AA1611">
        <v>1396</v>
      </c>
      <c r="AB1611" s="260" t="str">
        <f ca="1">IFERROR(IFERROR(VLOOKUP(Table_Merge1[[#This Row],[Column1]],Table11[#All],2,FALSE),LEFT(AB1612,8)&amp;IF(LEN((RIGHT(AB1612,2)+1))&lt;2,"0"&amp;(RIGHT(AB1612,2)+1),(RIGHT(AB1612,2)-1))),"")</f>
        <v>1396.01.23</v>
      </c>
      <c r="AC1611" s="259" t="str">
        <f ca="1">LEFT(Table_Merge1[[#This Row],[Column2]],4)</f>
        <v>1396</v>
      </c>
      <c r="AD1611" s="259" t="str">
        <f ca="1">RIGHT(LEFT(Table_Merge1[[#This Row],[Column2]],7),2)</f>
        <v>01</v>
      </c>
      <c r="AE1611" s="259" t="str">
        <f ca="1">RIGHT(Table_Merge1[[#This Row],[Column2]],2)</f>
        <v>23</v>
      </c>
      <c r="AF1611">
        <v>1</v>
      </c>
      <c r="AG1611">
        <v>23</v>
      </c>
      <c r="AH1611" s="260">
        <v>2017</v>
      </c>
      <c r="AI1611" t="s">
        <v>3437</v>
      </c>
      <c r="AJ1611" s="260">
        <v>12</v>
      </c>
      <c r="AK1611">
        <v>1272.3</v>
      </c>
      <c r="AL1611">
        <v>1938</v>
      </c>
      <c r="AM1611">
        <v>1645375</v>
      </c>
      <c r="AO1611">
        <v>37416</v>
      </c>
      <c r="AP1611" s="287">
        <f>IFERROR(IF(Table_Merge1[[#This Row],[LME Zinc stock]]*Table_Merge1[[#This Row],[Nima.مقدار]]=0,"",Table_Merge1[[#This Row],[LME Zinc stock]]*Table_Merge1[[#This Row],[Nima.مقدار]]),"")</f>
        <v>61563351000</v>
      </c>
      <c r="AQ1611" s="287">
        <f>IFERROR(IF(Table_Merge1[[#This Row],[LME Zinc 3-month]]*Table_Merge1[[#This Row],[Nima.مقدار]]=0,"",Table_Merge1[[#This Row],[LME Zinc 3-month]]*Table_Merge1[[#This Row],[Nima.مقدار]]),"")</f>
        <v>72512208</v>
      </c>
      <c r="AR1611" s="288" t="str">
        <f>IFERROR(IF(Table_Merge1[[#This Row],[LME Zinc stock]]*Table_Merge1[[#This Row],[Azad.Sell]]=0,"",Table_Merge1[[#This Row],[LME Zinc stock]]*Table_Merge1[[#This Row],[Azad.Sell]]),"")</f>
        <v/>
      </c>
      <c r="AS1611" s="288" t="str">
        <f>IFERROR(IF(Table_Merge1[[#This Row],[LME Zinc 3-month]]*Table_Merge1[[#This Row],[Azad.Sell]]=0,"",Table_Merge1[[#This Row],[LME Zinc 3-month]]*Table_Merge1[[#This Row],[Azad.Sell]]),"")</f>
        <v/>
      </c>
      <c r="AT1611"/>
    </row>
    <row r="1612" spans="1:46" x14ac:dyDescent="0.25">
      <c r="A1612" s="258">
        <v>43025</v>
      </c>
      <c r="B16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1396.07.25</v>
      </c>
      <c r="C1612" s="195">
        <f t="shared" ca="1" si="61"/>
        <v>1396</v>
      </c>
      <c r="D16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12" s="195">
        <f>_xlfn.NUMBERVALUE(RIGHT(Table11[[#This Row],[تاریخ شمسی]],2))</f>
        <v>25</v>
      </c>
      <c r="F16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07-25</v>
      </c>
      <c r="G1612" s="195" t="s">
        <v>1763</v>
      </c>
      <c r="L1612" s="259">
        <v>43025</v>
      </c>
      <c r="M1612">
        <v>40231</v>
      </c>
      <c r="O1612" s="283">
        <f>IFERROR(DATE(Table7[[#This Row],[year]],MONTH(DATEVALUE(Table7[[#This Row],[month]]&amp;"1")),Table7[[#This Row],[day]]),"")</f>
        <v>42758</v>
      </c>
      <c r="P1612" s="257" t="s">
        <v>5037</v>
      </c>
      <c r="Q1612" s="257">
        <v>2017</v>
      </c>
      <c r="R1612" s="257" t="s">
        <v>3431</v>
      </c>
      <c r="S1612" s="257">
        <v>23</v>
      </c>
      <c r="T1612" s="257">
        <v>1213.75</v>
      </c>
      <c r="U1612" s="257">
        <v>1815.5</v>
      </c>
      <c r="V1612" s="257">
        <v>2256000</v>
      </c>
      <c r="X1612" s="260">
        <v>42836</v>
      </c>
      <c r="Z1612" s="260">
        <v>6</v>
      </c>
      <c r="AB1612" s="260" t="str">
        <f ca="1">IFERROR(IFERROR(VLOOKUP(Table_Merge1[[#This Row],[Column1]],Table11[#All],2,FALSE),LEFT(AB1613,8)&amp;IF(LEN((RIGHT(AB1613,2)+1))&lt;2,"0"&amp;(RIGHT(AB1613,2)+1),(RIGHT(AB1613,2)-1))),"")</f>
        <v>1396.01.20</v>
      </c>
      <c r="AC1612" s="259" t="str">
        <f ca="1">LEFT(Table_Merge1[[#This Row],[Column2]],4)</f>
        <v>1396</v>
      </c>
      <c r="AD1612" s="259" t="str">
        <f ca="1">RIGHT(LEFT(Table_Merge1[[#This Row],[Column2]],7),2)</f>
        <v>01</v>
      </c>
      <c r="AE1612" s="259" t="str">
        <f ca="1">RIGHT(Table_Merge1[[#This Row],[Column2]],2)</f>
        <v>20</v>
      </c>
      <c r="AH1612" s="260">
        <v>2017</v>
      </c>
      <c r="AI1612" t="s">
        <v>3437</v>
      </c>
      <c r="AJ1612" s="260">
        <v>11</v>
      </c>
      <c r="AK1612">
        <v>1255.7</v>
      </c>
      <c r="AL1612">
        <v>1962</v>
      </c>
      <c r="AM1612">
        <v>1652200</v>
      </c>
      <c r="AP1612" s="287" t="str">
        <f>IFERROR(IF(Table_Merge1[[#This Row],[LME Zinc stock]]*Table_Merge1[[#This Row],[Nima.مقدار]]=0,"",Table_Merge1[[#This Row],[LME Zinc stock]]*Table_Merge1[[#This Row],[Nima.مقدار]]),"")</f>
        <v/>
      </c>
      <c r="AQ1612" s="287" t="str">
        <f>IFERROR(IF(Table_Merge1[[#This Row],[LME Zinc 3-month]]*Table_Merge1[[#This Row],[Nima.مقدار]]=0,"",Table_Merge1[[#This Row],[LME Zinc 3-month]]*Table_Merge1[[#This Row],[Nima.مقدار]]),"")</f>
        <v/>
      </c>
      <c r="AR1612" s="288" t="str">
        <f>IFERROR(IF(Table_Merge1[[#This Row],[LME Zinc stock]]*Table_Merge1[[#This Row],[Azad.Sell]]=0,"",Table_Merge1[[#This Row],[LME Zinc stock]]*Table_Merge1[[#This Row],[Azad.Sell]]),"")</f>
        <v/>
      </c>
      <c r="AS1612" s="288" t="str">
        <f>IFERROR(IF(Table_Merge1[[#This Row],[LME Zinc 3-month]]*Table_Merge1[[#This Row],[Azad.Sell]]=0,"",Table_Merge1[[#This Row],[LME Zinc 3-month]]*Table_Merge1[[#This Row],[Azad.Sell]]),"")</f>
        <v/>
      </c>
      <c r="AT1612"/>
    </row>
    <row r="1613" spans="1:46" x14ac:dyDescent="0.25">
      <c r="A1613" s="258">
        <v>43026</v>
      </c>
      <c r="B16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1396.07.26</v>
      </c>
      <c r="C1613" s="195">
        <f t="shared" ca="1" si="61"/>
        <v>1396</v>
      </c>
      <c r="D16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13" s="195">
        <f>_xlfn.NUMBERVALUE(RIGHT(Table11[[#This Row],[تاریخ شمسی]],2))</f>
        <v>26</v>
      </c>
      <c r="F16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07-26</v>
      </c>
      <c r="G1613" s="195" t="s">
        <v>1764</v>
      </c>
      <c r="L1613" s="259">
        <v>43026</v>
      </c>
      <c r="M1613">
        <v>40237</v>
      </c>
      <c r="O1613" s="284">
        <f>IFERROR(DATE(Table7[[#This Row],[year]],MONTH(DATEVALUE(Table7[[#This Row],[month]]&amp;"1")),Table7[[#This Row],[day]]),"")</f>
        <v>42755</v>
      </c>
      <c r="P1613" s="195" t="s">
        <v>5038</v>
      </c>
      <c r="Q1613" s="195">
        <v>2017</v>
      </c>
      <c r="R1613" s="195" t="s">
        <v>3431</v>
      </c>
      <c r="S1613" s="195">
        <v>20</v>
      </c>
      <c r="T1613" s="195">
        <v>1199.0999999999999</v>
      </c>
      <c r="U1613" s="195">
        <v>1821.5</v>
      </c>
      <c r="V1613" s="195">
        <v>2263025</v>
      </c>
      <c r="X1613" s="260">
        <v>42835</v>
      </c>
      <c r="Y1613" t="s">
        <v>8166</v>
      </c>
      <c r="Z1613" s="260">
        <v>6</v>
      </c>
      <c r="AA1613">
        <v>1396</v>
      </c>
      <c r="AB1613" s="260" t="str">
        <f ca="1">IFERROR(IFERROR(VLOOKUP(Table_Merge1[[#This Row],[Column1]],Table11[#All],2,FALSE),LEFT(AB1614,8)&amp;IF(LEN((RIGHT(AB1614,2)+1))&lt;2,"0"&amp;(RIGHT(AB1614,2)+1),(RIGHT(AB1614,2)-1))),"")</f>
        <v>1396.01.21</v>
      </c>
      <c r="AC1613" s="259" t="str">
        <f ca="1">LEFT(Table_Merge1[[#This Row],[Column2]],4)</f>
        <v>1396</v>
      </c>
      <c r="AD1613" s="259" t="str">
        <f ca="1">RIGHT(LEFT(Table_Merge1[[#This Row],[Column2]],7),2)</f>
        <v>01</v>
      </c>
      <c r="AE1613" s="259" t="str">
        <f ca="1">RIGHT(Table_Merge1[[#This Row],[Column2]],2)</f>
        <v>21</v>
      </c>
      <c r="AF1613">
        <v>1</v>
      </c>
      <c r="AG1613">
        <v>21</v>
      </c>
      <c r="AH1613" s="260">
        <v>2017</v>
      </c>
      <c r="AI1613" t="s">
        <v>3437</v>
      </c>
      <c r="AJ1613" s="260">
        <v>10</v>
      </c>
      <c r="AK1613">
        <v>1253.5999999999999</v>
      </c>
      <c r="AL1613">
        <v>1964</v>
      </c>
      <c r="AM1613">
        <v>1655825</v>
      </c>
      <c r="AO1613">
        <v>37460</v>
      </c>
      <c r="AP1613" s="287">
        <f>IFERROR(IF(Table_Merge1[[#This Row],[LME Zinc stock]]*Table_Merge1[[#This Row],[Nima.مقدار]]=0,"",Table_Merge1[[#This Row],[LME Zinc stock]]*Table_Merge1[[#This Row],[Nima.مقدار]]),"")</f>
        <v>62027204500</v>
      </c>
      <c r="AQ1613" s="287">
        <f>IFERROR(IF(Table_Merge1[[#This Row],[LME Zinc 3-month]]*Table_Merge1[[#This Row],[Nima.مقدار]]=0,"",Table_Merge1[[#This Row],[LME Zinc 3-month]]*Table_Merge1[[#This Row],[Nima.مقدار]]),"")</f>
        <v>73571440</v>
      </c>
      <c r="AR1613" s="288" t="str">
        <f>IFERROR(IF(Table_Merge1[[#This Row],[LME Zinc stock]]*Table_Merge1[[#This Row],[Azad.Sell]]=0,"",Table_Merge1[[#This Row],[LME Zinc stock]]*Table_Merge1[[#This Row],[Azad.Sell]]),"")</f>
        <v/>
      </c>
      <c r="AS1613" s="288" t="str">
        <f>IFERROR(IF(Table_Merge1[[#This Row],[LME Zinc 3-month]]*Table_Merge1[[#This Row],[Azad.Sell]]=0,"",Table_Merge1[[#This Row],[LME Zinc 3-month]]*Table_Merge1[[#This Row],[Azad.Sell]]),"")</f>
        <v/>
      </c>
      <c r="AT1613"/>
    </row>
    <row r="1614" spans="1:46" x14ac:dyDescent="0.25">
      <c r="A1614" s="258">
        <v>43027</v>
      </c>
      <c r="B16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1396.07.27</v>
      </c>
      <c r="C1614" s="195">
        <f t="shared" ca="1" si="61"/>
        <v>1396</v>
      </c>
      <c r="D16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14" s="195">
        <f>_xlfn.NUMBERVALUE(RIGHT(Table11[[#This Row],[تاریخ شمسی]],2))</f>
        <v>27</v>
      </c>
      <c r="F16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07-27</v>
      </c>
      <c r="G1614" s="195" t="s">
        <v>1765</v>
      </c>
      <c r="L1614" s="259">
        <v>43027</v>
      </c>
      <c r="M1614">
        <v>40129</v>
      </c>
      <c r="O1614" s="283">
        <f>IFERROR(DATE(Table7[[#This Row],[year]],MONTH(DATEVALUE(Table7[[#This Row],[month]]&amp;"1")),Table7[[#This Row],[day]]),"")</f>
        <v>42754</v>
      </c>
      <c r="P1614" s="257" t="s">
        <v>5039</v>
      </c>
      <c r="Q1614" s="257">
        <v>2017</v>
      </c>
      <c r="R1614" s="257" t="s">
        <v>3431</v>
      </c>
      <c r="S1614" s="257">
        <v>19</v>
      </c>
      <c r="T1614" s="257">
        <v>1203.3499999999999</v>
      </c>
      <c r="U1614" s="257">
        <v>1819</v>
      </c>
      <c r="V1614" s="257">
        <v>2269900</v>
      </c>
      <c r="X1614" s="260">
        <v>42832</v>
      </c>
      <c r="Z1614" s="260">
        <v>6</v>
      </c>
      <c r="AB1614" s="260" t="str">
        <f ca="1">IFERROR(IFERROR(VLOOKUP(Table_Merge1[[#This Row],[Column1]],Table11[#All],2,FALSE),LEFT(AB1615,8)&amp;IF(LEN((RIGHT(AB1615,2)+1))&lt;2,"0"&amp;(RIGHT(AB1615,2)+1),(RIGHT(AB1615,2)-1))),"")</f>
        <v>1396.01.16</v>
      </c>
      <c r="AC1614" s="259" t="str">
        <f ca="1">LEFT(Table_Merge1[[#This Row],[Column2]],4)</f>
        <v>1396</v>
      </c>
      <c r="AD1614" s="259" t="str">
        <f ca="1">RIGHT(LEFT(Table_Merge1[[#This Row],[Column2]],7),2)</f>
        <v>01</v>
      </c>
      <c r="AE1614" s="259" t="str">
        <f ca="1">RIGHT(Table_Merge1[[#This Row],[Column2]],2)</f>
        <v>16</v>
      </c>
      <c r="AH1614" s="260">
        <v>2017</v>
      </c>
      <c r="AI1614" t="s">
        <v>3437</v>
      </c>
      <c r="AJ1614" s="260">
        <v>7</v>
      </c>
      <c r="AK1614">
        <v>1264.3</v>
      </c>
      <c r="AL1614">
        <v>1954</v>
      </c>
      <c r="AM1614">
        <v>1668925</v>
      </c>
      <c r="AP1614" s="287" t="str">
        <f>IFERROR(IF(Table_Merge1[[#This Row],[LME Zinc stock]]*Table_Merge1[[#This Row],[Nima.مقدار]]=0,"",Table_Merge1[[#This Row],[LME Zinc stock]]*Table_Merge1[[#This Row],[Nima.مقدار]]),"")</f>
        <v/>
      </c>
      <c r="AQ1614" s="287" t="str">
        <f>IFERROR(IF(Table_Merge1[[#This Row],[LME Zinc 3-month]]*Table_Merge1[[#This Row],[Nima.مقدار]]=0,"",Table_Merge1[[#This Row],[LME Zinc 3-month]]*Table_Merge1[[#This Row],[Nima.مقدار]]),"")</f>
        <v/>
      </c>
      <c r="AR1614" s="288" t="str">
        <f>IFERROR(IF(Table_Merge1[[#This Row],[LME Zinc stock]]*Table_Merge1[[#This Row],[Azad.Sell]]=0,"",Table_Merge1[[#This Row],[LME Zinc stock]]*Table_Merge1[[#This Row],[Azad.Sell]]),"")</f>
        <v/>
      </c>
      <c r="AS1614" s="288" t="str">
        <f>IFERROR(IF(Table_Merge1[[#This Row],[LME Zinc 3-month]]*Table_Merge1[[#This Row],[Azad.Sell]]=0,"",Table_Merge1[[#This Row],[LME Zinc 3-month]]*Table_Merge1[[#This Row],[Azad.Sell]]),"")</f>
        <v/>
      </c>
      <c r="AT1614"/>
    </row>
    <row r="1615" spans="1:46" x14ac:dyDescent="0.25">
      <c r="A1615" s="258">
        <v>43029</v>
      </c>
      <c r="B16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1396.07.29</v>
      </c>
      <c r="C1615" s="195">
        <f t="shared" ca="1" si="61"/>
        <v>1396</v>
      </c>
      <c r="D16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15" s="195">
        <f>_xlfn.NUMBERVALUE(RIGHT(Table11[[#This Row],[تاریخ شمسی]],2))</f>
        <v>29</v>
      </c>
      <c r="F16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07-29</v>
      </c>
      <c r="G1615" s="195" t="s">
        <v>1766</v>
      </c>
      <c r="L1615" s="259">
        <v>43029</v>
      </c>
      <c r="M1615">
        <v>40057</v>
      </c>
      <c r="O1615" s="284">
        <f>IFERROR(DATE(Table7[[#This Row],[year]],MONTH(DATEVALUE(Table7[[#This Row],[month]]&amp;"1")),Table7[[#This Row],[day]]),"")</f>
        <v>42753</v>
      </c>
      <c r="P1615" s="195" t="s">
        <v>5040</v>
      </c>
      <c r="Q1615" s="195">
        <v>2017</v>
      </c>
      <c r="R1615" s="195" t="s">
        <v>3431</v>
      </c>
      <c r="S1615" s="195">
        <v>18</v>
      </c>
      <c r="T1615" s="195">
        <v>1212.5</v>
      </c>
      <c r="U1615" s="195" t="s">
        <v>3621</v>
      </c>
      <c r="V1615" s="195" t="s">
        <v>3621</v>
      </c>
      <c r="X1615" s="260">
        <v>42831</v>
      </c>
      <c r="Y1615" t="s">
        <v>8165</v>
      </c>
      <c r="Z1615" s="260">
        <v>6</v>
      </c>
      <c r="AA1615">
        <v>1396</v>
      </c>
      <c r="AB1615" s="260" t="str">
        <f ca="1">IFERROR(IFERROR(VLOOKUP(Table_Merge1[[#This Row],[Column1]],Table11[#All],2,FALSE),LEFT(AB1616,8)&amp;IF(LEN((RIGHT(AB1616,2)+1))&lt;2,"0"&amp;(RIGHT(AB1616,2)+1),(RIGHT(AB1616,2)-1))),"")</f>
        <v>1396.01.17</v>
      </c>
      <c r="AC1615" s="259" t="str">
        <f ca="1">LEFT(Table_Merge1[[#This Row],[Column2]],4)</f>
        <v>1396</v>
      </c>
      <c r="AD1615" s="259" t="str">
        <f ca="1">RIGHT(LEFT(Table_Merge1[[#This Row],[Column2]],7),2)</f>
        <v>01</v>
      </c>
      <c r="AE1615" s="259" t="str">
        <f ca="1">RIGHT(Table_Merge1[[#This Row],[Column2]],2)</f>
        <v>17</v>
      </c>
      <c r="AF1615">
        <v>1</v>
      </c>
      <c r="AG1615">
        <v>17</v>
      </c>
      <c r="AH1615" s="260">
        <v>2017</v>
      </c>
      <c r="AI1615" t="s">
        <v>3437</v>
      </c>
      <c r="AJ1615" s="260">
        <v>6</v>
      </c>
      <c r="AK1615">
        <v>1253.75</v>
      </c>
      <c r="AL1615">
        <v>1933.5</v>
      </c>
      <c r="AM1615">
        <v>1678250</v>
      </c>
      <c r="AO1615">
        <v>37528</v>
      </c>
      <c r="AP1615" s="287">
        <f>IFERROR(IF(Table_Merge1[[#This Row],[LME Zinc stock]]*Table_Merge1[[#This Row],[Nima.مقدار]]=0,"",Table_Merge1[[#This Row],[LME Zinc stock]]*Table_Merge1[[#This Row],[Nima.مقدار]]),"")</f>
        <v>62981366000</v>
      </c>
      <c r="AQ1615" s="287">
        <f>IFERROR(IF(Table_Merge1[[#This Row],[LME Zinc 3-month]]*Table_Merge1[[#This Row],[Nima.مقدار]]=0,"",Table_Merge1[[#This Row],[LME Zinc 3-month]]*Table_Merge1[[#This Row],[Nima.مقدار]]),"")</f>
        <v>72560388</v>
      </c>
      <c r="AR1615" s="288" t="str">
        <f>IFERROR(IF(Table_Merge1[[#This Row],[LME Zinc stock]]*Table_Merge1[[#This Row],[Azad.Sell]]=0,"",Table_Merge1[[#This Row],[LME Zinc stock]]*Table_Merge1[[#This Row],[Azad.Sell]]),"")</f>
        <v/>
      </c>
      <c r="AS1615" s="288" t="str">
        <f>IFERROR(IF(Table_Merge1[[#This Row],[LME Zinc 3-month]]*Table_Merge1[[#This Row],[Azad.Sell]]=0,"",Table_Merge1[[#This Row],[LME Zinc 3-month]]*Table_Merge1[[#This Row],[Azad.Sell]]),"")</f>
        <v/>
      </c>
      <c r="AT1615"/>
    </row>
    <row r="1616" spans="1:46" x14ac:dyDescent="0.25">
      <c r="A1616" s="258">
        <v>43030</v>
      </c>
      <c r="B16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1396.07.30</v>
      </c>
      <c r="C1616" s="195">
        <f t="shared" ca="1" si="61"/>
        <v>1396</v>
      </c>
      <c r="D16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616" s="195">
        <f>_xlfn.NUMBERVALUE(RIGHT(Table11[[#This Row],[تاریخ شمسی]],2))</f>
        <v>30</v>
      </c>
      <c r="F16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07-30</v>
      </c>
      <c r="G1616" s="195" t="s">
        <v>1767</v>
      </c>
      <c r="L1616" s="259">
        <v>43030</v>
      </c>
      <c r="M1616">
        <v>40040</v>
      </c>
      <c r="O1616" s="283">
        <f>IFERROR(DATE(Table7[[#This Row],[year]],MONTH(DATEVALUE(Table7[[#This Row],[month]]&amp;"1")),Table7[[#This Row],[day]]),"")</f>
        <v>42752</v>
      </c>
      <c r="P1616" s="257" t="s">
        <v>5041</v>
      </c>
      <c r="Q1616" s="257">
        <v>2017</v>
      </c>
      <c r="R1616" s="257" t="s">
        <v>3431</v>
      </c>
      <c r="S1616" s="257">
        <v>17</v>
      </c>
      <c r="T1616" s="257">
        <v>1217.5</v>
      </c>
      <c r="U1616" s="257">
        <v>1821</v>
      </c>
      <c r="V1616" s="257">
        <v>2268875</v>
      </c>
      <c r="X1616" s="260">
        <v>42830</v>
      </c>
      <c r="Y1616" t="s">
        <v>8164</v>
      </c>
      <c r="Z1616" s="260">
        <v>6</v>
      </c>
      <c r="AA1616">
        <v>1396</v>
      </c>
      <c r="AB1616" s="260" t="str">
        <f ca="1">IFERROR(IFERROR(VLOOKUP(Table_Merge1[[#This Row],[Column1]],Table11[#All],2,FALSE),LEFT(AB1617,8)&amp;IF(LEN((RIGHT(AB1617,2)+1))&lt;2,"0"&amp;(RIGHT(AB1617,2)+1),(RIGHT(AB1617,2)-1))),"")</f>
        <v>1396.01.16</v>
      </c>
      <c r="AC1616" s="259" t="str">
        <f ca="1">LEFT(Table_Merge1[[#This Row],[Column2]],4)</f>
        <v>1396</v>
      </c>
      <c r="AD1616" s="259" t="str">
        <f ca="1">RIGHT(LEFT(Table_Merge1[[#This Row],[Column2]],7),2)</f>
        <v>01</v>
      </c>
      <c r="AE1616" s="259" t="str">
        <f ca="1">RIGHT(Table_Merge1[[#This Row],[Column2]],2)</f>
        <v>16</v>
      </c>
      <c r="AF1616">
        <v>1</v>
      </c>
      <c r="AG1616">
        <v>16</v>
      </c>
      <c r="AH1616" s="260">
        <v>2017</v>
      </c>
      <c r="AI1616" t="s">
        <v>3437</v>
      </c>
      <c r="AJ1616" s="260">
        <v>5</v>
      </c>
      <c r="AK1616">
        <v>1252.5</v>
      </c>
      <c r="AL1616">
        <v>1939.5</v>
      </c>
      <c r="AM1616">
        <v>1687875</v>
      </c>
      <c r="AO1616">
        <v>37639</v>
      </c>
      <c r="AP1616" s="287">
        <f>IFERROR(IF(Table_Merge1[[#This Row],[LME Zinc stock]]*Table_Merge1[[#This Row],[Nima.مقدار]]=0,"",Table_Merge1[[#This Row],[LME Zinc stock]]*Table_Merge1[[#This Row],[Nima.مقدار]]),"")</f>
        <v>63529927125</v>
      </c>
      <c r="AQ1616" s="287">
        <f>IFERROR(IF(Table_Merge1[[#This Row],[LME Zinc 3-month]]*Table_Merge1[[#This Row],[Nima.مقدار]]=0,"",Table_Merge1[[#This Row],[LME Zinc 3-month]]*Table_Merge1[[#This Row],[Nima.مقدار]]),"")</f>
        <v>73000840.5</v>
      </c>
      <c r="AR1616" s="288" t="str">
        <f>IFERROR(IF(Table_Merge1[[#This Row],[LME Zinc stock]]*Table_Merge1[[#This Row],[Azad.Sell]]=0,"",Table_Merge1[[#This Row],[LME Zinc stock]]*Table_Merge1[[#This Row],[Azad.Sell]]),"")</f>
        <v/>
      </c>
      <c r="AS1616" s="288" t="str">
        <f>IFERROR(IF(Table_Merge1[[#This Row],[LME Zinc 3-month]]*Table_Merge1[[#This Row],[Azad.Sell]]=0,"",Table_Merge1[[#This Row],[LME Zinc 3-month]]*Table_Merge1[[#This Row],[Azad.Sell]]),"")</f>
        <v/>
      </c>
      <c r="AT1616"/>
    </row>
    <row r="1617" spans="1:46" x14ac:dyDescent="0.25">
      <c r="A1617" s="258">
        <v>43031</v>
      </c>
      <c r="B16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1396.08.01</v>
      </c>
      <c r="C1617" s="195">
        <f t="shared" ca="1" si="61"/>
        <v>1396</v>
      </c>
      <c r="D16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17" s="195">
        <f>_xlfn.NUMBERVALUE(RIGHT(Table11[[#This Row],[تاریخ شمسی]],2))</f>
        <v>1</v>
      </c>
      <c r="F16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08-01</v>
      </c>
      <c r="G1617" s="195" t="s">
        <v>1768</v>
      </c>
      <c r="L1617" s="259">
        <v>43031</v>
      </c>
      <c r="M1617">
        <v>40239</v>
      </c>
      <c r="O1617" s="284">
        <f>IFERROR(DATE(Table7[[#This Row],[year]],MONTH(DATEVALUE(Table7[[#This Row],[month]]&amp;"1")),Table7[[#This Row],[day]]),"")</f>
        <v>42751</v>
      </c>
      <c r="P1617" s="195" t="s">
        <v>5042</v>
      </c>
      <c r="Q1617" s="195">
        <v>2017</v>
      </c>
      <c r="R1617" s="195" t="s">
        <v>3431</v>
      </c>
      <c r="S1617" s="195">
        <v>16</v>
      </c>
      <c r="T1617" s="195">
        <v>1202.75</v>
      </c>
      <c r="U1617" s="195">
        <v>1810.5</v>
      </c>
      <c r="V1617" s="195">
        <v>2273750</v>
      </c>
      <c r="X1617" s="260">
        <v>42829</v>
      </c>
      <c r="Y1617" t="s">
        <v>8163</v>
      </c>
      <c r="Z1617" s="260">
        <v>6</v>
      </c>
      <c r="AA1617">
        <v>1396</v>
      </c>
      <c r="AB1617" s="260" t="str">
        <f ca="1">IFERROR(IFERROR(VLOOKUP(Table_Merge1[[#This Row],[Column1]],Table11[#All],2,FALSE),LEFT(AB1618,8)&amp;IF(LEN((RIGHT(AB1618,2)+1))&lt;2,"0"&amp;(RIGHT(AB1618,2)+1),(RIGHT(AB1618,2)-1))),"")</f>
        <v>1396.01.15</v>
      </c>
      <c r="AC1617" s="259" t="str">
        <f ca="1">LEFT(Table_Merge1[[#This Row],[Column2]],4)</f>
        <v>1396</v>
      </c>
      <c r="AD1617" s="259" t="str">
        <f ca="1">RIGHT(LEFT(Table_Merge1[[#This Row],[Column2]],7),2)</f>
        <v>01</v>
      </c>
      <c r="AE1617" s="259" t="str">
        <f ca="1">RIGHT(Table_Merge1[[#This Row],[Column2]],2)</f>
        <v>15</v>
      </c>
      <c r="AF1617">
        <v>1</v>
      </c>
      <c r="AG1617">
        <v>15</v>
      </c>
      <c r="AH1617" s="260">
        <v>2017</v>
      </c>
      <c r="AI1617" t="s">
        <v>3437</v>
      </c>
      <c r="AJ1617" s="260">
        <v>4</v>
      </c>
      <c r="AK1617">
        <v>1258.6500000000001</v>
      </c>
      <c r="AL1617">
        <v>1942.5</v>
      </c>
      <c r="AM1617">
        <v>1702125</v>
      </c>
      <c r="AO1617">
        <v>37345</v>
      </c>
      <c r="AP1617" s="287">
        <f>IFERROR(IF(Table_Merge1[[#This Row],[LME Zinc stock]]*Table_Merge1[[#This Row],[Nima.مقدار]]=0,"",Table_Merge1[[#This Row],[LME Zinc stock]]*Table_Merge1[[#This Row],[Nima.مقدار]]),"")</f>
        <v>63565858125</v>
      </c>
      <c r="AQ1617" s="287">
        <f>IFERROR(IF(Table_Merge1[[#This Row],[LME Zinc 3-month]]*Table_Merge1[[#This Row],[Nima.مقدار]]=0,"",Table_Merge1[[#This Row],[LME Zinc 3-month]]*Table_Merge1[[#This Row],[Nima.مقدار]]),"")</f>
        <v>72542662.5</v>
      </c>
      <c r="AR1617" s="288" t="str">
        <f>IFERROR(IF(Table_Merge1[[#This Row],[LME Zinc stock]]*Table_Merge1[[#This Row],[Azad.Sell]]=0,"",Table_Merge1[[#This Row],[LME Zinc stock]]*Table_Merge1[[#This Row],[Azad.Sell]]),"")</f>
        <v/>
      </c>
      <c r="AS1617" s="288" t="str">
        <f>IFERROR(IF(Table_Merge1[[#This Row],[LME Zinc 3-month]]*Table_Merge1[[#This Row],[Azad.Sell]]=0,"",Table_Merge1[[#This Row],[LME Zinc 3-month]]*Table_Merge1[[#This Row],[Azad.Sell]]),"")</f>
        <v/>
      </c>
      <c r="AT1617"/>
    </row>
    <row r="1618" spans="1:46" x14ac:dyDescent="0.25">
      <c r="A1618" s="258">
        <v>43032</v>
      </c>
      <c r="B16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1396.08.02</v>
      </c>
      <c r="C1618" s="195">
        <f t="shared" ca="1" si="61"/>
        <v>1396</v>
      </c>
      <c r="D16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18" s="195">
        <f>_xlfn.NUMBERVALUE(RIGHT(Table11[[#This Row],[تاریخ شمسی]],2))</f>
        <v>2</v>
      </c>
      <c r="F16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08-02</v>
      </c>
      <c r="G1618" s="195" t="s">
        <v>1769</v>
      </c>
      <c r="L1618" s="259">
        <v>43032</v>
      </c>
      <c r="M1618">
        <v>40042</v>
      </c>
      <c r="O1618" s="283">
        <f>IFERROR(DATE(Table7[[#This Row],[year]],MONTH(DATEVALUE(Table7[[#This Row],[month]]&amp;"1")),Table7[[#This Row],[day]]),"")</f>
        <v>42748</v>
      </c>
      <c r="P1618" s="257" t="s">
        <v>5043</v>
      </c>
      <c r="Q1618" s="257">
        <v>2017</v>
      </c>
      <c r="R1618" s="257" t="s">
        <v>3431</v>
      </c>
      <c r="S1618" s="257">
        <v>13</v>
      </c>
      <c r="T1618" s="257">
        <v>1196.3499999999999</v>
      </c>
      <c r="U1618" s="257">
        <v>1823.5</v>
      </c>
      <c r="V1618" s="257">
        <v>2278225</v>
      </c>
      <c r="X1618" s="260">
        <v>42828</v>
      </c>
      <c r="Y1618" t="s">
        <v>8162</v>
      </c>
      <c r="Z1618" s="260">
        <v>6</v>
      </c>
      <c r="AA1618">
        <v>1396</v>
      </c>
      <c r="AB1618" s="260" t="str">
        <f ca="1">IFERROR(IFERROR(VLOOKUP(Table_Merge1[[#This Row],[Column1]],Table11[#All],2,FALSE),LEFT(AB1619,8)&amp;IF(LEN((RIGHT(AB1619,2)+1))&lt;2,"0"&amp;(RIGHT(AB1619,2)+1),(RIGHT(AB1619,2)-1))),"")</f>
        <v>1396.01.14</v>
      </c>
      <c r="AC1618" s="259" t="str">
        <f ca="1">LEFT(Table_Merge1[[#This Row],[Column2]],4)</f>
        <v>1396</v>
      </c>
      <c r="AD1618" s="259" t="str">
        <f ca="1">RIGHT(LEFT(Table_Merge1[[#This Row],[Column2]],7),2)</f>
        <v>01</v>
      </c>
      <c r="AE1618" s="259" t="str">
        <f ca="1">RIGHT(Table_Merge1[[#This Row],[Column2]],2)</f>
        <v>14</v>
      </c>
      <c r="AF1618">
        <v>1</v>
      </c>
      <c r="AG1618">
        <v>14</v>
      </c>
      <c r="AH1618" s="260">
        <v>2017</v>
      </c>
      <c r="AI1618" t="s">
        <v>3437</v>
      </c>
      <c r="AJ1618" s="260">
        <v>3</v>
      </c>
      <c r="AK1618">
        <v>1246.25</v>
      </c>
      <c r="AL1618">
        <v>1909</v>
      </c>
      <c r="AM1618">
        <v>1713250</v>
      </c>
      <c r="AO1618">
        <v>37555</v>
      </c>
      <c r="AP1618" s="287">
        <f>IFERROR(IF(Table_Merge1[[#This Row],[LME Zinc stock]]*Table_Merge1[[#This Row],[Nima.مقدار]]=0,"",Table_Merge1[[#This Row],[LME Zinc stock]]*Table_Merge1[[#This Row],[Nima.مقدار]]),"")</f>
        <v>64341103750</v>
      </c>
      <c r="AQ1618" s="287">
        <f>IFERROR(IF(Table_Merge1[[#This Row],[LME Zinc 3-month]]*Table_Merge1[[#This Row],[Nima.مقدار]]=0,"",Table_Merge1[[#This Row],[LME Zinc 3-month]]*Table_Merge1[[#This Row],[Nima.مقدار]]),"")</f>
        <v>71692495</v>
      </c>
      <c r="AR1618" s="288" t="str">
        <f>IFERROR(IF(Table_Merge1[[#This Row],[LME Zinc stock]]*Table_Merge1[[#This Row],[Azad.Sell]]=0,"",Table_Merge1[[#This Row],[LME Zinc stock]]*Table_Merge1[[#This Row],[Azad.Sell]]),"")</f>
        <v/>
      </c>
      <c r="AS1618" s="288" t="str">
        <f>IFERROR(IF(Table_Merge1[[#This Row],[LME Zinc 3-month]]*Table_Merge1[[#This Row],[Azad.Sell]]=0,"",Table_Merge1[[#This Row],[LME Zinc 3-month]]*Table_Merge1[[#This Row],[Azad.Sell]]),"")</f>
        <v/>
      </c>
      <c r="AT1618"/>
    </row>
    <row r="1619" spans="1:46" x14ac:dyDescent="0.25">
      <c r="A1619" s="258">
        <v>43033</v>
      </c>
      <c r="B16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1396.08.03</v>
      </c>
      <c r="C1619" s="195">
        <f t="shared" ca="1" si="61"/>
        <v>1396</v>
      </c>
      <c r="D16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19" s="195">
        <f>_xlfn.NUMBERVALUE(RIGHT(Table11[[#This Row],[تاریخ شمسی]],2))</f>
        <v>3</v>
      </c>
      <c r="F16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08-03</v>
      </c>
      <c r="G1619" s="195" t="s">
        <v>1770</v>
      </c>
      <c r="L1619" s="259">
        <v>43033</v>
      </c>
      <c r="M1619">
        <v>40484</v>
      </c>
      <c r="O1619" s="284">
        <f>IFERROR(DATE(Table7[[#This Row],[year]],MONTH(DATEVALUE(Table7[[#This Row],[month]]&amp;"1")),Table7[[#This Row],[day]]),"")</f>
        <v>42747</v>
      </c>
      <c r="P1619" s="195" t="s">
        <v>5044</v>
      </c>
      <c r="Q1619" s="195">
        <v>2017</v>
      </c>
      <c r="R1619" s="195" t="s">
        <v>3431</v>
      </c>
      <c r="S1619" s="195">
        <v>12</v>
      </c>
      <c r="T1619" s="195">
        <v>1206.6500000000001</v>
      </c>
      <c r="U1619" s="195">
        <v>1840</v>
      </c>
      <c r="V1619" s="195">
        <v>2282375</v>
      </c>
      <c r="X1619" s="260">
        <v>42825</v>
      </c>
      <c r="Z1619" s="260">
        <v>6</v>
      </c>
      <c r="AB1619" s="260" t="str">
        <f ca="1">IFERROR(IFERROR(VLOOKUP(Table_Merge1[[#This Row],[Column1]],Table11[#All],2,FALSE),LEFT(AB1620,8)&amp;IF(LEN((RIGHT(AB1620,2)+1))&lt;2,"0"&amp;(RIGHT(AB1620,2)+1),(RIGHT(AB1620,2)-1))),"")</f>
        <v>1396.01.9</v>
      </c>
      <c r="AC1619" s="259" t="str">
        <f ca="1">LEFT(Table_Merge1[[#This Row],[Column2]],4)</f>
        <v>1396</v>
      </c>
      <c r="AD1619" s="259" t="str">
        <f ca="1">RIGHT(LEFT(Table_Merge1[[#This Row],[Column2]],7),2)</f>
        <v>01</v>
      </c>
      <c r="AE1619" s="259" t="str">
        <f ca="1">RIGHT(Table_Merge1[[#This Row],[Column2]],2)</f>
        <v>.9</v>
      </c>
      <c r="AH1619" s="260">
        <v>2017</v>
      </c>
      <c r="AI1619" t="s">
        <v>3435</v>
      </c>
      <c r="AJ1619" s="260">
        <v>31</v>
      </c>
      <c r="AK1619">
        <v>1241.7</v>
      </c>
      <c r="AL1619">
        <v>1902.5</v>
      </c>
      <c r="AM1619">
        <v>1759850</v>
      </c>
      <c r="AP1619" s="287" t="str">
        <f>IFERROR(IF(Table_Merge1[[#This Row],[LME Zinc stock]]*Table_Merge1[[#This Row],[Nima.مقدار]]=0,"",Table_Merge1[[#This Row],[LME Zinc stock]]*Table_Merge1[[#This Row],[Nima.مقدار]]),"")</f>
        <v/>
      </c>
      <c r="AQ1619" s="287" t="str">
        <f>IFERROR(IF(Table_Merge1[[#This Row],[LME Zinc 3-month]]*Table_Merge1[[#This Row],[Nima.مقدار]]=0,"",Table_Merge1[[#This Row],[LME Zinc 3-month]]*Table_Merge1[[#This Row],[Nima.مقدار]]),"")</f>
        <v/>
      </c>
      <c r="AR1619" s="288" t="str">
        <f>IFERROR(IF(Table_Merge1[[#This Row],[LME Zinc stock]]*Table_Merge1[[#This Row],[Azad.Sell]]=0,"",Table_Merge1[[#This Row],[LME Zinc stock]]*Table_Merge1[[#This Row],[Azad.Sell]]),"")</f>
        <v/>
      </c>
      <c r="AS1619" s="288" t="str">
        <f>IFERROR(IF(Table_Merge1[[#This Row],[LME Zinc 3-month]]*Table_Merge1[[#This Row],[Azad.Sell]]=0,"",Table_Merge1[[#This Row],[LME Zinc 3-month]]*Table_Merge1[[#This Row],[Azad.Sell]]),"")</f>
        <v/>
      </c>
      <c r="AT1619"/>
    </row>
    <row r="1620" spans="1:46" x14ac:dyDescent="0.25">
      <c r="A1620" s="258">
        <v>43034</v>
      </c>
      <c r="B16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1396.08.04</v>
      </c>
      <c r="C1620" s="195">
        <f t="shared" ca="1" si="61"/>
        <v>1396</v>
      </c>
      <c r="D16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20" s="195">
        <f>_xlfn.NUMBERVALUE(RIGHT(Table11[[#This Row],[تاریخ شمسی]],2))</f>
        <v>4</v>
      </c>
      <c r="F16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08-04</v>
      </c>
      <c r="G1620" s="195" t="s">
        <v>1771</v>
      </c>
      <c r="L1620" s="259">
        <v>43034</v>
      </c>
      <c r="M1620">
        <v>40233</v>
      </c>
      <c r="O1620" s="283">
        <f>IFERROR(DATE(Table7[[#This Row],[year]],MONTH(DATEVALUE(Table7[[#This Row],[month]]&amp;"1")),Table7[[#This Row],[day]]),"")</f>
        <v>42746</v>
      </c>
      <c r="P1620" s="257" t="s">
        <v>5045</v>
      </c>
      <c r="Q1620" s="257">
        <v>2017</v>
      </c>
      <c r="R1620" s="257" t="s">
        <v>3431</v>
      </c>
      <c r="S1620" s="257">
        <v>11</v>
      </c>
      <c r="T1620" s="257">
        <v>1187.55</v>
      </c>
      <c r="U1620" s="257">
        <v>1844.5</v>
      </c>
      <c r="V1620" s="257">
        <v>2290075</v>
      </c>
      <c r="X1620" s="260">
        <v>42824</v>
      </c>
      <c r="Y1620" t="s">
        <v>8161</v>
      </c>
      <c r="Z1620" s="260">
        <v>6</v>
      </c>
      <c r="AA1620">
        <v>1396</v>
      </c>
      <c r="AB1620" s="260" t="str">
        <f ca="1">IFERROR(IFERROR(VLOOKUP(Table_Merge1[[#This Row],[Column1]],Table11[#All],2,FALSE),LEFT(AB1621,8)&amp;IF(LEN((RIGHT(AB1621,2)+1))&lt;2,"0"&amp;(RIGHT(AB1621,2)+1),(RIGHT(AB1621,2)-1))),"")</f>
        <v>1396.01.10</v>
      </c>
      <c r="AC1620" s="259" t="str">
        <f ca="1">LEFT(Table_Merge1[[#This Row],[Column2]],4)</f>
        <v>1396</v>
      </c>
      <c r="AD1620" s="259" t="str">
        <f ca="1">RIGHT(LEFT(Table_Merge1[[#This Row],[Column2]],7),2)</f>
        <v>01</v>
      </c>
      <c r="AE1620" s="259" t="str">
        <f ca="1">RIGHT(Table_Merge1[[#This Row],[Column2]],2)</f>
        <v>10</v>
      </c>
      <c r="AF1620">
        <v>1</v>
      </c>
      <c r="AG1620">
        <v>10</v>
      </c>
      <c r="AH1620" s="260">
        <v>2017</v>
      </c>
      <c r="AI1620" t="s">
        <v>3435</v>
      </c>
      <c r="AJ1620" s="260">
        <v>30</v>
      </c>
      <c r="AK1620">
        <v>1250.9000000000001</v>
      </c>
      <c r="AL1620">
        <v>1916.5</v>
      </c>
      <c r="AM1620">
        <v>1774950</v>
      </c>
      <c r="AO1620">
        <v>37481</v>
      </c>
      <c r="AP1620" s="287">
        <f>IFERROR(IF(Table_Merge1[[#This Row],[LME Zinc stock]]*Table_Merge1[[#This Row],[Nima.مقدار]]=0,"",Table_Merge1[[#This Row],[LME Zinc stock]]*Table_Merge1[[#This Row],[Nima.مقدار]]),"")</f>
        <v>66526900950</v>
      </c>
      <c r="AQ1620" s="287">
        <f>IFERROR(IF(Table_Merge1[[#This Row],[LME Zinc 3-month]]*Table_Merge1[[#This Row],[Nima.مقدار]]=0,"",Table_Merge1[[#This Row],[LME Zinc 3-month]]*Table_Merge1[[#This Row],[Nima.مقدار]]),"")</f>
        <v>71832336.5</v>
      </c>
      <c r="AR1620" s="288" t="str">
        <f>IFERROR(IF(Table_Merge1[[#This Row],[LME Zinc stock]]*Table_Merge1[[#This Row],[Azad.Sell]]=0,"",Table_Merge1[[#This Row],[LME Zinc stock]]*Table_Merge1[[#This Row],[Azad.Sell]]),"")</f>
        <v/>
      </c>
      <c r="AS1620" s="288" t="str">
        <f>IFERROR(IF(Table_Merge1[[#This Row],[LME Zinc 3-month]]*Table_Merge1[[#This Row],[Azad.Sell]]=0,"",Table_Merge1[[#This Row],[LME Zinc 3-month]]*Table_Merge1[[#This Row],[Azad.Sell]]),"")</f>
        <v/>
      </c>
      <c r="AT1620"/>
    </row>
    <row r="1621" spans="1:46" x14ac:dyDescent="0.25">
      <c r="A1621" s="258">
        <v>43036</v>
      </c>
      <c r="B16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1396.08.06</v>
      </c>
      <c r="C1621" s="195">
        <f t="shared" ca="1" si="61"/>
        <v>1396</v>
      </c>
      <c r="D16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21" s="195">
        <f>_xlfn.NUMBERVALUE(RIGHT(Table11[[#This Row],[تاریخ شمسی]],2))</f>
        <v>6</v>
      </c>
      <c r="F16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08-06</v>
      </c>
      <c r="G1621" s="195" t="s">
        <v>1772</v>
      </c>
      <c r="L1621" s="259">
        <v>43036</v>
      </c>
      <c r="M1621">
        <v>40284</v>
      </c>
      <c r="O1621" s="284">
        <f>IFERROR(DATE(Table7[[#This Row],[year]],MONTH(DATEVALUE(Table7[[#This Row],[month]]&amp;"1")),Table7[[#This Row],[day]]),"")</f>
        <v>42745</v>
      </c>
      <c r="P1621" s="195" t="s">
        <v>5046</v>
      </c>
      <c r="Q1621" s="195">
        <v>2017</v>
      </c>
      <c r="R1621" s="195" t="s">
        <v>3431</v>
      </c>
      <c r="S1621" s="195">
        <v>10</v>
      </c>
      <c r="T1621" s="195">
        <v>1183.2</v>
      </c>
      <c r="U1621" s="195">
        <v>1867.5</v>
      </c>
      <c r="V1621" s="195">
        <v>2284725</v>
      </c>
      <c r="X1621" s="260">
        <v>42823</v>
      </c>
      <c r="Y1621" t="s">
        <v>8160</v>
      </c>
      <c r="Z1621" s="260">
        <v>6</v>
      </c>
      <c r="AA1621">
        <v>1396</v>
      </c>
      <c r="AB1621" s="260" t="str">
        <f ca="1">IFERROR(IFERROR(VLOOKUP(Table_Merge1[[#This Row],[Column1]],Table11[#All],2,FALSE),LEFT(AB1622,8)&amp;IF(LEN((RIGHT(AB1622,2)+1))&lt;2,"0"&amp;(RIGHT(AB1622,2)+1),(RIGHT(AB1622,2)-1))),"")</f>
        <v>1396.01.09</v>
      </c>
      <c r="AC1621" s="259" t="str">
        <f ca="1">LEFT(Table_Merge1[[#This Row],[Column2]],4)</f>
        <v>1396</v>
      </c>
      <c r="AD1621" s="259" t="str">
        <f ca="1">RIGHT(LEFT(Table_Merge1[[#This Row],[Column2]],7),2)</f>
        <v>01</v>
      </c>
      <c r="AE1621" s="259" t="str">
        <f ca="1">RIGHT(Table_Merge1[[#This Row],[Column2]],2)</f>
        <v>09</v>
      </c>
      <c r="AF1621">
        <v>1</v>
      </c>
      <c r="AG1621">
        <v>9</v>
      </c>
      <c r="AH1621" s="260">
        <v>2017</v>
      </c>
      <c r="AI1621" t="s">
        <v>3435</v>
      </c>
      <c r="AJ1621" s="260">
        <v>29</v>
      </c>
      <c r="AK1621">
        <v>1252.9000000000001</v>
      </c>
      <c r="AL1621">
        <v>1919</v>
      </c>
      <c r="AM1621">
        <v>1788525</v>
      </c>
      <c r="AO1621">
        <v>37300</v>
      </c>
      <c r="AP1621" s="287">
        <f>IFERROR(IF(Table_Merge1[[#This Row],[LME Zinc stock]]*Table_Merge1[[#This Row],[Nima.مقدار]]=0,"",Table_Merge1[[#This Row],[LME Zinc stock]]*Table_Merge1[[#This Row],[Nima.مقدار]]),"")</f>
        <v>66711982500</v>
      </c>
      <c r="AQ1621" s="287">
        <f>IFERROR(IF(Table_Merge1[[#This Row],[LME Zinc 3-month]]*Table_Merge1[[#This Row],[Nima.مقدار]]=0,"",Table_Merge1[[#This Row],[LME Zinc 3-month]]*Table_Merge1[[#This Row],[Nima.مقدار]]),"")</f>
        <v>71578700</v>
      </c>
      <c r="AR1621" s="288" t="str">
        <f>IFERROR(IF(Table_Merge1[[#This Row],[LME Zinc stock]]*Table_Merge1[[#This Row],[Azad.Sell]]=0,"",Table_Merge1[[#This Row],[LME Zinc stock]]*Table_Merge1[[#This Row],[Azad.Sell]]),"")</f>
        <v/>
      </c>
      <c r="AS1621" s="288" t="str">
        <f>IFERROR(IF(Table_Merge1[[#This Row],[LME Zinc 3-month]]*Table_Merge1[[#This Row],[Azad.Sell]]=0,"",Table_Merge1[[#This Row],[LME Zinc 3-month]]*Table_Merge1[[#This Row],[Azad.Sell]]),"")</f>
        <v/>
      </c>
      <c r="AT1621"/>
    </row>
    <row r="1622" spans="1:46" x14ac:dyDescent="0.25">
      <c r="A1622" s="258">
        <v>43037</v>
      </c>
      <c r="B16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1396.08.07</v>
      </c>
      <c r="C1622" s="195">
        <f t="shared" ca="1" si="61"/>
        <v>1396</v>
      </c>
      <c r="D16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22" s="195">
        <f>_xlfn.NUMBERVALUE(RIGHT(Table11[[#This Row],[تاریخ شمسی]],2))</f>
        <v>7</v>
      </c>
      <c r="F16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08-07</v>
      </c>
      <c r="G1622" s="195" t="s">
        <v>1773</v>
      </c>
      <c r="L1622" s="259">
        <v>43037</v>
      </c>
      <c r="M1622">
        <v>40461</v>
      </c>
      <c r="O1622" s="283">
        <f>IFERROR(DATE(Table7[[#This Row],[year]],MONTH(DATEVALUE(Table7[[#This Row],[month]]&amp;"1")),Table7[[#This Row],[day]]),"")</f>
        <v>42744</v>
      </c>
      <c r="P1622" s="257" t="s">
        <v>5047</v>
      </c>
      <c r="Q1622" s="257">
        <v>2017</v>
      </c>
      <c r="R1622" s="257" t="s">
        <v>3431</v>
      </c>
      <c r="S1622" s="257">
        <v>9</v>
      </c>
      <c r="T1622" s="257">
        <v>1176.0999999999999</v>
      </c>
      <c r="U1622" s="257">
        <v>1863</v>
      </c>
      <c r="V1622" s="257">
        <v>2289275</v>
      </c>
      <c r="X1622" s="260">
        <v>42822</v>
      </c>
      <c r="Y1622" t="s">
        <v>8159</v>
      </c>
      <c r="Z1622" s="260">
        <v>6</v>
      </c>
      <c r="AA1622">
        <v>1396</v>
      </c>
      <c r="AB1622" s="260" t="str">
        <f ca="1">IFERROR(IFERROR(VLOOKUP(Table_Merge1[[#This Row],[Column1]],Table11[#All],2,FALSE),LEFT(AB1623,8)&amp;IF(LEN((RIGHT(AB1623,2)+1))&lt;2,"0"&amp;(RIGHT(AB1623,2)+1),(RIGHT(AB1623,2)-1))),"")</f>
        <v>1396.01.08</v>
      </c>
      <c r="AC1622" s="259" t="str">
        <f ca="1">LEFT(Table_Merge1[[#This Row],[Column2]],4)</f>
        <v>1396</v>
      </c>
      <c r="AD1622" s="259" t="str">
        <f ca="1">RIGHT(LEFT(Table_Merge1[[#This Row],[Column2]],7),2)</f>
        <v>01</v>
      </c>
      <c r="AE1622" s="259" t="str">
        <f ca="1">RIGHT(Table_Merge1[[#This Row],[Column2]],2)</f>
        <v>08</v>
      </c>
      <c r="AF1622">
        <v>1</v>
      </c>
      <c r="AG1622">
        <v>8</v>
      </c>
      <c r="AH1622" s="260">
        <v>2017</v>
      </c>
      <c r="AI1622" t="s">
        <v>3435</v>
      </c>
      <c r="AJ1622" s="260">
        <v>28</v>
      </c>
      <c r="AK1622">
        <v>1253.6500000000001</v>
      </c>
      <c r="AL1622">
        <v>1940.5</v>
      </c>
      <c r="AM1622">
        <v>1802800</v>
      </c>
      <c r="AO1622">
        <v>37521</v>
      </c>
      <c r="AP1622" s="287">
        <f>IFERROR(IF(Table_Merge1[[#This Row],[LME Zinc stock]]*Table_Merge1[[#This Row],[Nima.مقدار]]=0,"",Table_Merge1[[#This Row],[LME Zinc stock]]*Table_Merge1[[#This Row],[Nima.مقدار]]),"")</f>
        <v>67642858800</v>
      </c>
      <c r="AQ1622" s="287">
        <f>IFERROR(IF(Table_Merge1[[#This Row],[LME Zinc 3-month]]*Table_Merge1[[#This Row],[Nima.مقدار]]=0,"",Table_Merge1[[#This Row],[LME Zinc 3-month]]*Table_Merge1[[#This Row],[Nima.مقدار]]),"")</f>
        <v>72809500.5</v>
      </c>
      <c r="AR1622" s="288" t="str">
        <f>IFERROR(IF(Table_Merge1[[#This Row],[LME Zinc stock]]*Table_Merge1[[#This Row],[Azad.Sell]]=0,"",Table_Merge1[[#This Row],[LME Zinc stock]]*Table_Merge1[[#This Row],[Azad.Sell]]),"")</f>
        <v/>
      </c>
      <c r="AS1622" s="288" t="str">
        <f>IFERROR(IF(Table_Merge1[[#This Row],[LME Zinc 3-month]]*Table_Merge1[[#This Row],[Azad.Sell]]=0,"",Table_Merge1[[#This Row],[LME Zinc 3-month]]*Table_Merge1[[#This Row],[Azad.Sell]]),"")</f>
        <v/>
      </c>
      <c r="AT1622"/>
    </row>
    <row r="1623" spans="1:46" x14ac:dyDescent="0.25">
      <c r="A1623" s="258">
        <v>43038</v>
      </c>
      <c r="B16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1396.08.08</v>
      </c>
      <c r="C1623" s="195">
        <f t="shared" ca="1" si="61"/>
        <v>1396</v>
      </c>
      <c r="D16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23" s="195">
        <f>_xlfn.NUMBERVALUE(RIGHT(Table11[[#This Row],[تاریخ شمسی]],2))</f>
        <v>8</v>
      </c>
      <c r="F16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08-08</v>
      </c>
      <c r="G1623" s="195" t="s">
        <v>1774</v>
      </c>
      <c r="L1623" s="259">
        <v>43038</v>
      </c>
      <c r="M1623">
        <v>40367</v>
      </c>
      <c r="O1623" s="284">
        <f>IFERROR(DATE(Table7[[#This Row],[year]],MONTH(DATEVALUE(Table7[[#This Row],[month]]&amp;"1")),Table7[[#This Row],[day]]),"")</f>
        <v>42741</v>
      </c>
      <c r="P1623" s="195" t="s">
        <v>5048</v>
      </c>
      <c r="Q1623" s="195">
        <v>2017</v>
      </c>
      <c r="R1623" s="195" t="s">
        <v>3431</v>
      </c>
      <c r="S1623" s="195">
        <v>6</v>
      </c>
      <c r="T1623" s="195">
        <v>1178</v>
      </c>
      <c r="U1623" s="195">
        <v>1833</v>
      </c>
      <c r="V1623" s="195">
        <v>2298625</v>
      </c>
      <c r="X1623" s="260">
        <v>42821</v>
      </c>
      <c r="Y1623" t="s">
        <v>8158</v>
      </c>
      <c r="Z1623" s="260">
        <v>6</v>
      </c>
      <c r="AA1623">
        <v>1396</v>
      </c>
      <c r="AB1623" s="260" t="str">
        <f ca="1">IFERROR(IFERROR(VLOOKUP(Table_Merge1[[#This Row],[Column1]],Table11[#All],2,FALSE),LEFT(AB1624,8)&amp;IF(LEN((RIGHT(AB1624,2)+1))&lt;2,"0"&amp;(RIGHT(AB1624,2)+1),(RIGHT(AB1624,2)-1))),"")</f>
        <v>1396.01.07</v>
      </c>
      <c r="AC1623" s="259" t="str">
        <f ca="1">LEFT(Table_Merge1[[#This Row],[Column2]],4)</f>
        <v>1396</v>
      </c>
      <c r="AD1623" s="259" t="str">
        <f ca="1">RIGHT(LEFT(Table_Merge1[[#This Row],[Column2]],7),2)</f>
        <v>01</v>
      </c>
      <c r="AE1623" s="259" t="str">
        <f ca="1">RIGHT(Table_Merge1[[#This Row],[Column2]],2)</f>
        <v>07</v>
      </c>
      <c r="AF1623">
        <v>1</v>
      </c>
      <c r="AG1623">
        <v>7</v>
      </c>
      <c r="AH1623" s="260">
        <v>2017</v>
      </c>
      <c r="AI1623" t="s">
        <v>3435</v>
      </c>
      <c r="AJ1623" s="260">
        <v>27</v>
      </c>
      <c r="AK1623">
        <v>1256.9000000000001</v>
      </c>
      <c r="AL1623">
        <v>1944</v>
      </c>
      <c r="AM1623">
        <v>1818300</v>
      </c>
      <c r="AO1623">
        <v>37563</v>
      </c>
      <c r="AP1623" s="287">
        <f>IFERROR(IF(Table_Merge1[[#This Row],[LME Zinc stock]]*Table_Merge1[[#This Row],[Nima.مقدار]]=0,"",Table_Merge1[[#This Row],[LME Zinc stock]]*Table_Merge1[[#This Row],[Nima.مقدار]]),"")</f>
        <v>68300802900</v>
      </c>
      <c r="AQ1623" s="287">
        <f>IFERROR(IF(Table_Merge1[[#This Row],[LME Zinc 3-month]]*Table_Merge1[[#This Row],[Nima.مقدار]]=0,"",Table_Merge1[[#This Row],[LME Zinc 3-month]]*Table_Merge1[[#This Row],[Nima.مقدار]]),"")</f>
        <v>73022472</v>
      </c>
      <c r="AR1623" s="288" t="str">
        <f>IFERROR(IF(Table_Merge1[[#This Row],[LME Zinc stock]]*Table_Merge1[[#This Row],[Azad.Sell]]=0,"",Table_Merge1[[#This Row],[LME Zinc stock]]*Table_Merge1[[#This Row],[Azad.Sell]]),"")</f>
        <v/>
      </c>
      <c r="AS1623" s="288" t="str">
        <f>IFERROR(IF(Table_Merge1[[#This Row],[LME Zinc 3-month]]*Table_Merge1[[#This Row],[Azad.Sell]]=0,"",Table_Merge1[[#This Row],[LME Zinc 3-month]]*Table_Merge1[[#This Row],[Azad.Sell]]),"")</f>
        <v/>
      </c>
      <c r="AT1623"/>
    </row>
    <row r="1624" spans="1:46" x14ac:dyDescent="0.25">
      <c r="A1624" s="258">
        <v>43039</v>
      </c>
      <c r="B16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1396.08.09</v>
      </c>
      <c r="C1624" s="195">
        <f t="shared" ca="1" si="61"/>
        <v>1396</v>
      </c>
      <c r="D16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24" s="195">
        <f>_xlfn.NUMBERVALUE(RIGHT(Table11[[#This Row],[تاریخ شمسی]],2))</f>
        <v>9</v>
      </c>
      <c r="F16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08-09</v>
      </c>
      <c r="G1624" s="195" t="s">
        <v>1775</v>
      </c>
      <c r="L1624" s="259">
        <v>43039</v>
      </c>
      <c r="M1624">
        <v>40382</v>
      </c>
      <c r="O1624" s="283">
        <f>IFERROR(DATE(Table7[[#This Row],[year]],MONTH(DATEVALUE(Table7[[#This Row],[month]]&amp;"1")),Table7[[#This Row],[day]]),"")</f>
        <v>42740</v>
      </c>
      <c r="P1624" s="257" t="s">
        <v>5049</v>
      </c>
      <c r="Q1624" s="257">
        <v>2017</v>
      </c>
      <c r="R1624" s="257" t="s">
        <v>3431</v>
      </c>
      <c r="S1624" s="257">
        <v>5</v>
      </c>
      <c r="T1624" s="257">
        <v>1173.05</v>
      </c>
      <c r="U1624" s="257">
        <v>1823.5</v>
      </c>
      <c r="V1624" s="257">
        <v>2300375</v>
      </c>
      <c r="X1624" s="260">
        <v>42818</v>
      </c>
      <c r="Z1624" s="260">
        <v>6</v>
      </c>
      <c r="AB1624" s="260" t="str">
        <f ca="1">IFERROR(IFERROR(VLOOKUP(Table_Merge1[[#This Row],[Column1]],Table11[#All],2,FALSE),LEFT(AB1625,8)&amp;IF(LEN((RIGHT(AB1625,2)+1))&lt;2,"0"&amp;(RIGHT(AB1625,2)+1),(RIGHT(AB1625,2)-1))),"")</f>
        <v>1395.12.20</v>
      </c>
      <c r="AC1624" s="259" t="str">
        <f ca="1">LEFT(Table_Merge1[[#This Row],[Column2]],4)</f>
        <v>1395</v>
      </c>
      <c r="AD1624" s="259" t="str">
        <f ca="1">RIGHT(LEFT(Table_Merge1[[#This Row],[Column2]],7),2)</f>
        <v>12</v>
      </c>
      <c r="AE1624" s="259" t="str">
        <f ca="1">RIGHT(Table_Merge1[[#This Row],[Column2]],2)</f>
        <v>20</v>
      </c>
      <c r="AH1624" s="260">
        <v>2017</v>
      </c>
      <c r="AI1624" t="s">
        <v>3435</v>
      </c>
      <c r="AJ1624" s="260">
        <v>24</v>
      </c>
      <c r="AK1624">
        <v>1244</v>
      </c>
      <c r="AL1624">
        <v>1968.5</v>
      </c>
      <c r="AM1624">
        <v>1837050</v>
      </c>
      <c r="AP1624" s="287" t="str">
        <f>IFERROR(IF(Table_Merge1[[#This Row],[LME Zinc stock]]*Table_Merge1[[#This Row],[Nima.مقدار]]=0,"",Table_Merge1[[#This Row],[LME Zinc stock]]*Table_Merge1[[#This Row],[Nima.مقدار]]),"")</f>
        <v/>
      </c>
      <c r="AQ1624" s="287" t="str">
        <f>IFERROR(IF(Table_Merge1[[#This Row],[LME Zinc 3-month]]*Table_Merge1[[#This Row],[Nima.مقدار]]=0,"",Table_Merge1[[#This Row],[LME Zinc 3-month]]*Table_Merge1[[#This Row],[Nima.مقدار]]),"")</f>
        <v/>
      </c>
      <c r="AR1624" s="288" t="str">
        <f>IFERROR(IF(Table_Merge1[[#This Row],[LME Zinc stock]]*Table_Merge1[[#This Row],[Azad.Sell]]=0,"",Table_Merge1[[#This Row],[LME Zinc stock]]*Table_Merge1[[#This Row],[Azad.Sell]]),"")</f>
        <v/>
      </c>
      <c r="AS1624" s="288" t="str">
        <f>IFERROR(IF(Table_Merge1[[#This Row],[LME Zinc 3-month]]*Table_Merge1[[#This Row],[Azad.Sell]]=0,"",Table_Merge1[[#This Row],[LME Zinc 3-month]]*Table_Merge1[[#This Row],[Azad.Sell]]),"")</f>
        <v/>
      </c>
      <c r="AT1624"/>
    </row>
    <row r="1625" spans="1:46" x14ac:dyDescent="0.25">
      <c r="A1625" s="258">
        <v>43040</v>
      </c>
      <c r="B16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1396.08.10</v>
      </c>
      <c r="C1625" s="195">
        <f t="shared" ca="1" si="61"/>
        <v>1396</v>
      </c>
      <c r="D16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25" s="195">
        <f>_xlfn.NUMBERVALUE(RIGHT(Table11[[#This Row],[تاریخ شمسی]],2))</f>
        <v>10</v>
      </c>
      <c r="F16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08-10</v>
      </c>
      <c r="G1625" s="195" t="s">
        <v>1776</v>
      </c>
      <c r="L1625" s="259">
        <v>43040</v>
      </c>
      <c r="M1625">
        <v>40209</v>
      </c>
      <c r="O1625" s="284">
        <f>IFERROR(DATE(Table7[[#This Row],[year]],MONTH(DATEVALUE(Table7[[#This Row],[month]]&amp;"1")),Table7[[#This Row],[day]]),"")</f>
        <v>42739</v>
      </c>
      <c r="P1625" s="195" t="s">
        <v>5050</v>
      </c>
      <c r="Q1625" s="195">
        <v>2017</v>
      </c>
      <c r="R1625" s="195" t="s">
        <v>3431</v>
      </c>
      <c r="S1625" s="195">
        <v>4</v>
      </c>
      <c r="T1625" s="195">
        <v>1165.9000000000001</v>
      </c>
      <c r="U1625" s="195">
        <v>1798.5</v>
      </c>
      <c r="V1625" s="195">
        <v>2300550</v>
      </c>
      <c r="X1625" s="260">
        <v>42817</v>
      </c>
      <c r="Z1625" s="260">
        <v>6</v>
      </c>
      <c r="AB1625" s="260" t="str">
        <f ca="1">IFERROR(IFERROR(VLOOKUP(Table_Merge1[[#This Row],[Column1]],Table11[#All],2,FALSE),LEFT(AB1626,8)&amp;IF(LEN((RIGHT(AB1626,2)+1))&lt;2,"0"&amp;(RIGHT(AB1626,2)+1),(RIGHT(AB1626,2)-1))),"")</f>
        <v>1395.12.21</v>
      </c>
      <c r="AC1625" s="259" t="str">
        <f ca="1">LEFT(Table_Merge1[[#This Row],[Column2]],4)</f>
        <v>1395</v>
      </c>
      <c r="AD1625" s="259" t="str">
        <f ca="1">RIGHT(LEFT(Table_Merge1[[#This Row],[Column2]],7),2)</f>
        <v>12</v>
      </c>
      <c r="AE1625" s="259" t="str">
        <f ca="1">RIGHT(Table_Merge1[[#This Row],[Column2]],2)</f>
        <v>21</v>
      </c>
      <c r="AH1625" s="260">
        <v>2017</v>
      </c>
      <c r="AI1625" t="s">
        <v>3435</v>
      </c>
      <c r="AJ1625" s="260">
        <v>23</v>
      </c>
      <c r="AK1625">
        <v>1247.9000000000001</v>
      </c>
      <c r="AL1625">
        <v>1972</v>
      </c>
      <c r="AM1625">
        <v>1850425</v>
      </c>
      <c r="AP1625" s="287" t="str">
        <f>IFERROR(IF(Table_Merge1[[#This Row],[LME Zinc stock]]*Table_Merge1[[#This Row],[Nima.مقدار]]=0,"",Table_Merge1[[#This Row],[LME Zinc stock]]*Table_Merge1[[#This Row],[Nima.مقدار]]),"")</f>
        <v/>
      </c>
      <c r="AQ1625" s="287" t="str">
        <f>IFERROR(IF(Table_Merge1[[#This Row],[LME Zinc 3-month]]*Table_Merge1[[#This Row],[Nima.مقدار]]=0,"",Table_Merge1[[#This Row],[LME Zinc 3-month]]*Table_Merge1[[#This Row],[Nima.مقدار]]),"")</f>
        <v/>
      </c>
      <c r="AR1625" s="288" t="str">
        <f>IFERROR(IF(Table_Merge1[[#This Row],[LME Zinc stock]]*Table_Merge1[[#This Row],[Azad.Sell]]=0,"",Table_Merge1[[#This Row],[LME Zinc stock]]*Table_Merge1[[#This Row],[Azad.Sell]]),"")</f>
        <v/>
      </c>
      <c r="AS1625" s="288" t="str">
        <f>IFERROR(IF(Table_Merge1[[#This Row],[LME Zinc 3-month]]*Table_Merge1[[#This Row],[Azad.Sell]]=0,"",Table_Merge1[[#This Row],[LME Zinc 3-month]]*Table_Merge1[[#This Row],[Azad.Sell]]),"")</f>
        <v/>
      </c>
      <c r="AT1625"/>
    </row>
    <row r="1626" spans="1:46" x14ac:dyDescent="0.25">
      <c r="A1626" s="258">
        <v>43041</v>
      </c>
      <c r="B16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1396.08.11</v>
      </c>
      <c r="C1626" s="195">
        <f t="shared" ca="1" si="61"/>
        <v>1396</v>
      </c>
      <c r="D16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26" s="195">
        <f>_xlfn.NUMBERVALUE(RIGHT(Table11[[#This Row],[تاریخ شمسی]],2))</f>
        <v>11</v>
      </c>
      <c r="F16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08-11</v>
      </c>
      <c r="G1626" s="195" t="s">
        <v>1777</v>
      </c>
      <c r="L1626" s="259">
        <v>43041</v>
      </c>
      <c r="M1626">
        <v>40302</v>
      </c>
      <c r="O1626" s="283">
        <f>IFERROR(DATE(Table7[[#This Row],[year]],MONTH(DATEVALUE(Table7[[#This Row],[month]]&amp;"1")),Table7[[#This Row],[day]]),"")</f>
        <v>42738</v>
      </c>
      <c r="P1626" s="257" t="s">
        <v>5051</v>
      </c>
      <c r="Q1626" s="257">
        <v>2017</v>
      </c>
      <c r="R1626" s="257" t="s">
        <v>3431</v>
      </c>
      <c r="S1626" s="257">
        <v>3</v>
      </c>
      <c r="T1626" s="257">
        <v>1148.6500000000001</v>
      </c>
      <c r="U1626" s="257">
        <v>1803.5</v>
      </c>
      <c r="V1626" s="257">
        <v>2296775</v>
      </c>
      <c r="X1626" s="260">
        <v>42816</v>
      </c>
      <c r="Z1626" s="260">
        <v>6</v>
      </c>
      <c r="AB1626" s="260" t="str">
        <f ca="1">IFERROR(IFERROR(VLOOKUP(Table_Merge1[[#This Row],[Column1]],Table11[#All],2,FALSE),LEFT(AB1627,8)&amp;IF(LEN((RIGHT(AB1627,2)+1))&lt;2,"0"&amp;(RIGHT(AB1627,2)+1),(RIGHT(AB1627,2)-1))),"")</f>
        <v>1395.12.22</v>
      </c>
      <c r="AC1626" s="259" t="str">
        <f ca="1">LEFT(Table_Merge1[[#This Row],[Column2]],4)</f>
        <v>1395</v>
      </c>
      <c r="AD1626" s="259" t="str">
        <f ca="1">RIGHT(LEFT(Table_Merge1[[#This Row],[Column2]],7),2)</f>
        <v>12</v>
      </c>
      <c r="AE1626" s="259" t="str">
        <f ca="1">RIGHT(Table_Merge1[[#This Row],[Column2]],2)</f>
        <v>22</v>
      </c>
      <c r="AH1626" s="260">
        <v>2017</v>
      </c>
      <c r="AI1626" t="s">
        <v>3435</v>
      </c>
      <c r="AJ1626" s="260">
        <v>22</v>
      </c>
      <c r="AK1626">
        <v>1246.0999999999999</v>
      </c>
      <c r="AL1626">
        <v>1949</v>
      </c>
      <c r="AM1626">
        <v>1863050</v>
      </c>
      <c r="AP1626" s="287" t="str">
        <f>IFERROR(IF(Table_Merge1[[#This Row],[LME Zinc stock]]*Table_Merge1[[#This Row],[Nima.مقدار]]=0,"",Table_Merge1[[#This Row],[LME Zinc stock]]*Table_Merge1[[#This Row],[Nima.مقدار]]),"")</f>
        <v/>
      </c>
      <c r="AQ1626" s="287" t="str">
        <f>IFERROR(IF(Table_Merge1[[#This Row],[LME Zinc 3-month]]*Table_Merge1[[#This Row],[Nima.مقدار]]=0,"",Table_Merge1[[#This Row],[LME Zinc 3-month]]*Table_Merge1[[#This Row],[Nima.مقدار]]),"")</f>
        <v/>
      </c>
      <c r="AR1626" s="288" t="str">
        <f>IFERROR(IF(Table_Merge1[[#This Row],[LME Zinc stock]]*Table_Merge1[[#This Row],[Azad.Sell]]=0,"",Table_Merge1[[#This Row],[LME Zinc stock]]*Table_Merge1[[#This Row],[Azad.Sell]]),"")</f>
        <v/>
      </c>
      <c r="AS1626" s="288" t="str">
        <f>IFERROR(IF(Table_Merge1[[#This Row],[LME Zinc 3-month]]*Table_Merge1[[#This Row],[Azad.Sell]]=0,"",Table_Merge1[[#This Row],[LME Zinc 3-month]]*Table_Merge1[[#This Row],[Azad.Sell]]),"")</f>
        <v/>
      </c>
      <c r="AT1626"/>
    </row>
    <row r="1627" spans="1:46" x14ac:dyDescent="0.25">
      <c r="A1627" s="258">
        <v>43043</v>
      </c>
      <c r="B16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1396.08.13</v>
      </c>
      <c r="C1627" s="195">
        <f t="shared" ca="1" si="61"/>
        <v>1396</v>
      </c>
      <c r="D16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27" s="195">
        <f>_xlfn.NUMBERVALUE(RIGHT(Table11[[#This Row],[تاریخ شمسی]],2))</f>
        <v>13</v>
      </c>
      <c r="F16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08-13</v>
      </c>
      <c r="G1627" s="195" t="s">
        <v>1778</v>
      </c>
      <c r="L1627" s="259">
        <v>43043</v>
      </c>
      <c r="M1627">
        <v>40369</v>
      </c>
      <c r="O1627" s="284">
        <f>IFERROR(DATE(Table7[[#This Row],[year]],MONTH(DATEVALUE(Table7[[#This Row],[month]]&amp;"1")),Table7[[#This Row],[day]]),"")</f>
        <v>42734</v>
      </c>
      <c r="P1627" s="195" t="s">
        <v>5052</v>
      </c>
      <c r="Q1627" s="195">
        <v>2016</v>
      </c>
      <c r="R1627" s="195" t="s">
        <v>3452</v>
      </c>
      <c r="S1627" s="195">
        <v>30</v>
      </c>
      <c r="T1627" s="195">
        <v>1159.0999999999999</v>
      </c>
      <c r="U1627" s="195">
        <v>1712</v>
      </c>
      <c r="V1627" s="195">
        <v>2217025</v>
      </c>
      <c r="X1627" s="260">
        <v>42815</v>
      </c>
      <c r="Z1627" s="260">
        <v>6</v>
      </c>
      <c r="AB1627" s="260" t="str">
        <f ca="1">IFERROR(IFERROR(VLOOKUP(Table_Merge1[[#This Row],[Column1]],Table11[#All],2,FALSE),LEFT(AB1628,8)&amp;IF(LEN((RIGHT(AB1628,2)+1))&lt;2,"0"&amp;(RIGHT(AB1628,2)+1),(RIGHT(AB1628,2)-1))),"")</f>
        <v>1395.12.23</v>
      </c>
      <c r="AC1627" s="259" t="str">
        <f ca="1">LEFT(Table_Merge1[[#This Row],[Column2]],4)</f>
        <v>1395</v>
      </c>
      <c r="AD1627" s="259" t="str">
        <f ca="1">RIGHT(LEFT(Table_Merge1[[#This Row],[Column2]],7),2)</f>
        <v>12</v>
      </c>
      <c r="AE1627" s="259" t="str">
        <f ca="1">RIGHT(Table_Merge1[[#This Row],[Column2]],2)</f>
        <v>23</v>
      </c>
      <c r="AH1627" s="260">
        <v>2017</v>
      </c>
      <c r="AI1627" t="s">
        <v>3435</v>
      </c>
      <c r="AJ1627" s="260">
        <v>21</v>
      </c>
      <c r="AK1627">
        <v>1232.05</v>
      </c>
      <c r="AL1627">
        <v>1959</v>
      </c>
      <c r="AM1627">
        <v>1877300</v>
      </c>
      <c r="AP1627" s="287" t="str">
        <f>IFERROR(IF(Table_Merge1[[#This Row],[LME Zinc stock]]*Table_Merge1[[#This Row],[Nima.مقدار]]=0,"",Table_Merge1[[#This Row],[LME Zinc stock]]*Table_Merge1[[#This Row],[Nima.مقدار]]),"")</f>
        <v/>
      </c>
      <c r="AQ1627" s="287" t="str">
        <f>IFERROR(IF(Table_Merge1[[#This Row],[LME Zinc 3-month]]*Table_Merge1[[#This Row],[Nima.مقدار]]=0,"",Table_Merge1[[#This Row],[LME Zinc 3-month]]*Table_Merge1[[#This Row],[Nima.مقدار]]),"")</f>
        <v/>
      </c>
      <c r="AR1627" s="288" t="str">
        <f>IFERROR(IF(Table_Merge1[[#This Row],[LME Zinc stock]]*Table_Merge1[[#This Row],[Azad.Sell]]=0,"",Table_Merge1[[#This Row],[LME Zinc stock]]*Table_Merge1[[#This Row],[Azad.Sell]]),"")</f>
        <v/>
      </c>
      <c r="AS1627" s="288" t="str">
        <f>IFERROR(IF(Table_Merge1[[#This Row],[LME Zinc 3-month]]*Table_Merge1[[#This Row],[Azad.Sell]]=0,"",Table_Merge1[[#This Row],[LME Zinc 3-month]]*Table_Merge1[[#This Row],[Azad.Sell]]),"")</f>
        <v/>
      </c>
      <c r="AT1627"/>
    </row>
    <row r="1628" spans="1:46" x14ac:dyDescent="0.25">
      <c r="A1628" s="258">
        <v>43044</v>
      </c>
      <c r="B16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1396.08.14</v>
      </c>
      <c r="C1628" s="195">
        <f t="shared" ca="1" si="61"/>
        <v>1396</v>
      </c>
      <c r="D16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28" s="195">
        <f>_xlfn.NUMBERVALUE(RIGHT(Table11[[#This Row],[تاریخ شمسی]],2))</f>
        <v>14</v>
      </c>
      <c r="F16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08-14</v>
      </c>
      <c r="G1628" s="195" t="s">
        <v>1779</v>
      </c>
      <c r="L1628" s="259">
        <v>43044</v>
      </c>
      <c r="M1628">
        <v>40527</v>
      </c>
      <c r="O1628" s="283">
        <f>IFERROR(DATE(Table7[[#This Row],[year]],MONTH(DATEVALUE(Table7[[#This Row],[month]]&amp;"1")),Table7[[#This Row],[day]]),"")</f>
        <v>42733</v>
      </c>
      <c r="P1628" s="257" t="s">
        <v>5053</v>
      </c>
      <c r="Q1628" s="257">
        <v>2016</v>
      </c>
      <c r="R1628" s="257" t="s">
        <v>3452</v>
      </c>
      <c r="S1628" s="257">
        <v>29</v>
      </c>
      <c r="T1628" s="257">
        <v>1146.8</v>
      </c>
      <c r="U1628" s="257">
        <v>1701.5</v>
      </c>
      <c r="V1628" s="257">
        <v>2222450</v>
      </c>
      <c r="X1628" s="260">
        <v>42814</v>
      </c>
      <c r="Z1628" s="260">
        <v>6</v>
      </c>
      <c r="AB1628" s="260" t="str">
        <f ca="1">IFERROR(IFERROR(VLOOKUP(Table_Merge1[[#This Row],[Column1]],Table11[#All],2,FALSE),LEFT(AB1629,8)&amp;IF(LEN((RIGHT(AB1629,2)+1))&lt;2,"0"&amp;(RIGHT(AB1629,2)+1),(RIGHT(AB1629,2)-1))),"")</f>
        <v>1395.12.24</v>
      </c>
      <c r="AC1628" s="259" t="str">
        <f ca="1">LEFT(Table_Merge1[[#This Row],[Column2]],4)</f>
        <v>1395</v>
      </c>
      <c r="AD1628" s="259" t="str">
        <f ca="1">RIGHT(LEFT(Table_Merge1[[#This Row],[Column2]],7),2)</f>
        <v>12</v>
      </c>
      <c r="AE1628" s="259" t="str">
        <f ca="1">RIGHT(Table_Merge1[[#This Row],[Column2]],2)</f>
        <v>24</v>
      </c>
      <c r="AH1628" s="260">
        <v>2017</v>
      </c>
      <c r="AI1628" t="s">
        <v>3435</v>
      </c>
      <c r="AJ1628" s="260">
        <v>20</v>
      </c>
      <c r="AK1628">
        <v>1233</v>
      </c>
      <c r="AL1628" t="s">
        <v>3621</v>
      </c>
      <c r="AM1628" t="s">
        <v>3621</v>
      </c>
      <c r="AP1628" s="287" t="str">
        <f>IFERROR(IF(Table_Merge1[[#This Row],[LME Zinc stock]]*Table_Merge1[[#This Row],[Nima.مقدار]]=0,"",Table_Merge1[[#This Row],[LME Zinc stock]]*Table_Merge1[[#This Row],[Nima.مقدار]]),"")</f>
        <v/>
      </c>
      <c r="AQ1628" s="287" t="str">
        <f>IFERROR(IF(Table_Merge1[[#This Row],[LME Zinc 3-month]]*Table_Merge1[[#This Row],[Nima.مقدار]]=0,"",Table_Merge1[[#This Row],[LME Zinc 3-month]]*Table_Merge1[[#This Row],[Nima.مقدار]]),"")</f>
        <v/>
      </c>
      <c r="AR1628" s="288" t="str">
        <f>IFERROR(IF(Table_Merge1[[#This Row],[LME Zinc stock]]*Table_Merge1[[#This Row],[Azad.Sell]]=0,"",Table_Merge1[[#This Row],[LME Zinc stock]]*Table_Merge1[[#This Row],[Azad.Sell]]),"")</f>
        <v/>
      </c>
      <c r="AS1628" s="288" t="str">
        <f>IFERROR(IF(Table_Merge1[[#This Row],[LME Zinc 3-month]]*Table_Merge1[[#This Row],[Azad.Sell]]=0,"",Table_Merge1[[#This Row],[LME Zinc 3-month]]*Table_Merge1[[#This Row],[Azad.Sell]]),"")</f>
        <v/>
      </c>
      <c r="AT1628"/>
    </row>
    <row r="1629" spans="1:46" x14ac:dyDescent="0.25">
      <c r="A1629" s="258">
        <v>43045</v>
      </c>
      <c r="B16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1396.08.15</v>
      </c>
      <c r="C1629" s="195">
        <f t="shared" ca="1" si="61"/>
        <v>1396</v>
      </c>
      <c r="D16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29" s="195">
        <f>_xlfn.NUMBERVALUE(RIGHT(Table11[[#This Row],[تاریخ شمسی]],2))</f>
        <v>15</v>
      </c>
      <c r="F16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08-15</v>
      </c>
      <c r="G1629" s="195" t="s">
        <v>1780</v>
      </c>
      <c r="L1629" s="259">
        <v>43045</v>
      </c>
      <c r="M1629">
        <v>40632</v>
      </c>
      <c r="O1629" s="284">
        <f>IFERROR(DATE(Table7[[#This Row],[year]],MONTH(DATEVALUE(Table7[[#This Row],[month]]&amp;"1")),Table7[[#This Row],[day]]),"")</f>
        <v>42732</v>
      </c>
      <c r="P1629" s="195" t="s">
        <v>5054</v>
      </c>
      <c r="Q1629" s="195">
        <v>2016</v>
      </c>
      <c r="R1629" s="195" t="s">
        <v>3452</v>
      </c>
      <c r="S1629" s="195">
        <v>28</v>
      </c>
      <c r="T1629" s="195">
        <v>1139.75</v>
      </c>
      <c r="U1629" s="195">
        <v>1688.5</v>
      </c>
      <c r="V1629" s="195">
        <v>2196475</v>
      </c>
      <c r="X1629" s="260">
        <v>42811</v>
      </c>
      <c r="Z1629" s="260">
        <v>7</v>
      </c>
      <c r="AB1629" s="260" t="str">
        <f ca="1">IFERROR(IFERROR(VLOOKUP(Table_Merge1[[#This Row],[Column1]],Table11[#All],2,FALSE),LEFT(AB1630,8)&amp;IF(LEN((RIGHT(AB1630,2)+1))&lt;2,"0"&amp;(RIGHT(AB1630,2)+1),(RIGHT(AB1630,2)-1))),"")</f>
        <v>1395.12.25</v>
      </c>
      <c r="AC1629" s="259" t="str">
        <f ca="1">LEFT(Table_Merge1[[#This Row],[Column2]],4)</f>
        <v>1395</v>
      </c>
      <c r="AD1629" s="259" t="str">
        <f ca="1">RIGHT(LEFT(Table_Merge1[[#This Row],[Column2]],7),2)</f>
        <v>12</v>
      </c>
      <c r="AE1629" s="259" t="str">
        <f ca="1">RIGHT(Table_Merge1[[#This Row],[Column2]],2)</f>
        <v>25</v>
      </c>
      <c r="AH1629" s="260">
        <v>2017</v>
      </c>
      <c r="AI1629" t="s">
        <v>3435</v>
      </c>
      <c r="AJ1629" s="260">
        <v>17</v>
      </c>
      <c r="AK1629">
        <v>1228.75</v>
      </c>
      <c r="AL1629">
        <v>1954.5</v>
      </c>
      <c r="AM1629">
        <v>1886400</v>
      </c>
      <c r="AP1629" s="287" t="str">
        <f>IFERROR(IF(Table_Merge1[[#This Row],[LME Zinc stock]]*Table_Merge1[[#This Row],[Nima.مقدار]]=0,"",Table_Merge1[[#This Row],[LME Zinc stock]]*Table_Merge1[[#This Row],[Nima.مقدار]]),"")</f>
        <v/>
      </c>
      <c r="AQ1629" s="287" t="str">
        <f>IFERROR(IF(Table_Merge1[[#This Row],[LME Zinc 3-month]]*Table_Merge1[[#This Row],[Nima.مقدار]]=0,"",Table_Merge1[[#This Row],[LME Zinc 3-month]]*Table_Merge1[[#This Row],[Nima.مقدار]]),"")</f>
        <v/>
      </c>
      <c r="AR1629" s="288" t="str">
        <f>IFERROR(IF(Table_Merge1[[#This Row],[LME Zinc stock]]*Table_Merge1[[#This Row],[Azad.Sell]]=0,"",Table_Merge1[[#This Row],[LME Zinc stock]]*Table_Merge1[[#This Row],[Azad.Sell]]),"")</f>
        <v/>
      </c>
      <c r="AS1629" s="288" t="str">
        <f>IFERROR(IF(Table_Merge1[[#This Row],[LME Zinc 3-month]]*Table_Merge1[[#This Row],[Azad.Sell]]=0,"",Table_Merge1[[#This Row],[LME Zinc 3-month]]*Table_Merge1[[#This Row],[Azad.Sell]]),"")</f>
        <v/>
      </c>
      <c r="AT1629"/>
    </row>
    <row r="1630" spans="1:46" x14ac:dyDescent="0.25">
      <c r="A1630" s="258">
        <v>43046</v>
      </c>
      <c r="B16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1396.08.16</v>
      </c>
      <c r="C1630" s="195">
        <f t="shared" ca="1" si="61"/>
        <v>1396</v>
      </c>
      <c r="D16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30" s="195">
        <f>_xlfn.NUMBERVALUE(RIGHT(Table11[[#This Row],[تاریخ شمسی]],2))</f>
        <v>16</v>
      </c>
      <c r="F16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08-16</v>
      </c>
      <c r="G1630" s="195" t="s">
        <v>1781</v>
      </c>
      <c r="L1630" s="259">
        <v>43046</v>
      </c>
      <c r="M1630">
        <v>40617</v>
      </c>
      <c r="O1630" s="283">
        <f>IFERROR(DATE(Table7[[#This Row],[year]],MONTH(DATEVALUE(Table7[[#This Row],[month]]&amp;"1")),Table7[[#This Row],[day]]),"")</f>
        <v>42727</v>
      </c>
      <c r="P1630" s="257" t="s">
        <v>5055</v>
      </c>
      <c r="Q1630" s="257">
        <v>2016</v>
      </c>
      <c r="R1630" s="257" t="s">
        <v>3452</v>
      </c>
      <c r="S1630" s="257">
        <v>23</v>
      </c>
      <c r="T1630" s="257">
        <v>1131</v>
      </c>
      <c r="U1630" s="257">
        <v>1693</v>
      </c>
      <c r="V1630" s="257">
        <v>2202175</v>
      </c>
      <c r="X1630" s="260">
        <v>42810</v>
      </c>
      <c r="Y1630" t="s">
        <v>8157</v>
      </c>
      <c r="Z1630" s="260">
        <v>7</v>
      </c>
      <c r="AA1630">
        <v>1395</v>
      </c>
      <c r="AB1630" s="260" t="str">
        <f ca="1">IFERROR(IFERROR(VLOOKUP(Table_Merge1[[#This Row],[Column1]],Table11[#All],2,FALSE),LEFT(AB1631,8)&amp;IF(LEN((RIGHT(AB1631,2)+1))&lt;2,"0"&amp;(RIGHT(AB1631,2)+1),(RIGHT(AB1631,2)-1))),"")</f>
        <v>1395.12.26</v>
      </c>
      <c r="AC1630" s="259" t="str">
        <f ca="1">LEFT(Table_Merge1[[#This Row],[Column2]],4)</f>
        <v>1395</v>
      </c>
      <c r="AD1630" s="259" t="str">
        <f ca="1">RIGHT(LEFT(Table_Merge1[[#This Row],[Column2]],7),2)</f>
        <v>12</v>
      </c>
      <c r="AE1630" s="259" t="str">
        <f ca="1">RIGHT(Table_Merge1[[#This Row],[Column2]],2)</f>
        <v>26</v>
      </c>
      <c r="AF1630">
        <v>12</v>
      </c>
      <c r="AG1630">
        <v>26</v>
      </c>
      <c r="AH1630" s="260">
        <v>2017</v>
      </c>
      <c r="AI1630" t="s">
        <v>3435</v>
      </c>
      <c r="AJ1630" s="260">
        <v>16</v>
      </c>
      <c r="AK1630">
        <v>1225.5999999999999</v>
      </c>
      <c r="AL1630">
        <v>1960</v>
      </c>
      <c r="AM1630">
        <v>1898450</v>
      </c>
      <c r="AO1630">
        <v>37469</v>
      </c>
      <c r="AP1630" s="287">
        <f>IFERROR(IF(Table_Merge1[[#This Row],[LME Zinc stock]]*Table_Merge1[[#This Row],[Nima.مقدار]]=0,"",Table_Merge1[[#This Row],[LME Zinc stock]]*Table_Merge1[[#This Row],[Nima.مقدار]]),"")</f>
        <v>71133023050</v>
      </c>
      <c r="AQ1630" s="287">
        <f>IFERROR(IF(Table_Merge1[[#This Row],[LME Zinc 3-month]]*Table_Merge1[[#This Row],[Nima.مقدار]]=0,"",Table_Merge1[[#This Row],[LME Zinc 3-month]]*Table_Merge1[[#This Row],[Nima.مقدار]]),"")</f>
        <v>73439240</v>
      </c>
      <c r="AR1630" s="288" t="str">
        <f>IFERROR(IF(Table_Merge1[[#This Row],[LME Zinc stock]]*Table_Merge1[[#This Row],[Azad.Sell]]=0,"",Table_Merge1[[#This Row],[LME Zinc stock]]*Table_Merge1[[#This Row],[Azad.Sell]]),"")</f>
        <v/>
      </c>
      <c r="AS1630" s="288" t="str">
        <f>IFERROR(IF(Table_Merge1[[#This Row],[LME Zinc 3-month]]*Table_Merge1[[#This Row],[Azad.Sell]]=0,"",Table_Merge1[[#This Row],[LME Zinc 3-month]]*Table_Merge1[[#This Row],[Azad.Sell]]),"")</f>
        <v/>
      </c>
      <c r="AT1630"/>
    </row>
    <row r="1631" spans="1:46" x14ac:dyDescent="0.25">
      <c r="A1631" s="258">
        <v>43047</v>
      </c>
      <c r="B16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1396.08.17</v>
      </c>
      <c r="C1631" s="195">
        <f t="shared" ca="1" si="61"/>
        <v>1396</v>
      </c>
      <c r="D16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31" s="195">
        <f>_xlfn.NUMBERVALUE(RIGHT(Table11[[#This Row],[تاریخ شمسی]],2))</f>
        <v>17</v>
      </c>
      <c r="F16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08-17</v>
      </c>
      <c r="G1631" s="195" t="s">
        <v>1782</v>
      </c>
      <c r="L1631" s="259">
        <v>43047</v>
      </c>
      <c r="M1631">
        <v>40749</v>
      </c>
      <c r="O1631" s="284">
        <f>IFERROR(DATE(Table7[[#This Row],[year]],MONTH(DATEVALUE(Table7[[#This Row],[month]]&amp;"1")),Table7[[#This Row],[day]]),"")</f>
        <v>42726</v>
      </c>
      <c r="P1631" s="195" t="s">
        <v>5056</v>
      </c>
      <c r="Q1631" s="195">
        <v>2016</v>
      </c>
      <c r="R1631" s="195" t="s">
        <v>3452</v>
      </c>
      <c r="S1631" s="195">
        <v>22</v>
      </c>
      <c r="T1631" s="195">
        <v>1130.55</v>
      </c>
      <c r="U1631" s="195">
        <v>0</v>
      </c>
      <c r="V1631" s="195">
        <v>0</v>
      </c>
      <c r="X1631" s="260">
        <v>42809</v>
      </c>
      <c r="Y1631" t="s">
        <v>8156</v>
      </c>
      <c r="Z1631" s="260">
        <v>7</v>
      </c>
      <c r="AA1631">
        <v>1395</v>
      </c>
      <c r="AB1631" s="260" t="str">
        <f ca="1">IFERROR(IFERROR(VLOOKUP(Table_Merge1[[#This Row],[Column1]],Table11[#All],2,FALSE),LEFT(AB1632,8)&amp;IF(LEN((RIGHT(AB1632,2)+1))&lt;2,"0"&amp;(RIGHT(AB1632,2)+1),(RIGHT(AB1632,2)-1))),"")</f>
        <v>1395.12.25</v>
      </c>
      <c r="AC1631" s="259" t="str">
        <f ca="1">LEFT(Table_Merge1[[#This Row],[Column2]],4)</f>
        <v>1395</v>
      </c>
      <c r="AD1631" s="259" t="str">
        <f ca="1">RIGHT(LEFT(Table_Merge1[[#This Row],[Column2]],7),2)</f>
        <v>12</v>
      </c>
      <c r="AE1631" s="259" t="str">
        <f ca="1">RIGHT(Table_Merge1[[#This Row],[Column2]],2)</f>
        <v>25</v>
      </c>
      <c r="AF1631">
        <v>12</v>
      </c>
      <c r="AG1631">
        <v>25</v>
      </c>
      <c r="AH1631" s="260">
        <v>2017</v>
      </c>
      <c r="AI1631" t="s">
        <v>3435</v>
      </c>
      <c r="AJ1631" s="260">
        <v>15</v>
      </c>
      <c r="AK1631">
        <v>1202.25</v>
      </c>
      <c r="AL1631">
        <v>1938.5</v>
      </c>
      <c r="AM1631">
        <v>1912075</v>
      </c>
      <c r="AO1631">
        <v>37442</v>
      </c>
      <c r="AP1631" s="287">
        <f>IFERROR(IF(Table_Merge1[[#This Row],[LME Zinc stock]]*Table_Merge1[[#This Row],[Nima.مقدار]]=0,"",Table_Merge1[[#This Row],[LME Zinc stock]]*Table_Merge1[[#This Row],[Nima.مقدار]]),"")</f>
        <v>71591912150</v>
      </c>
      <c r="AQ1631" s="287">
        <f>IFERROR(IF(Table_Merge1[[#This Row],[LME Zinc 3-month]]*Table_Merge1[[#This Row],[Nima.مقدار]]=0,"",Table_Merge1[[#This Row],[LME Zinc 3-month]]*Table_Merge1[[#This Row],[Nima.مقدار]]),"")</f>
        <v>72581317</v>
      </c>
      <c r="AR1631" s="288" t="str">
        <f>IFERROR(IF(Table_Merge1[[#This Row],[LME Zinc stock]]*Table_Merge1[[#This Row],[Azad.Sell]]=0,"",Table_Merge1[[#This Row],[LME Zinc stock]]*Table_Merge1[[#This Row],[Azad.Sell]]),"")</f>
        <v/>
      </c>
      <c r="AS1631" s="288" t="str">
        <f>IFERROR(IF(Table_Merge1[[#This Row],[LME Zinc 3-month]]*Table_Merge1[[#This Row],[Azad.Sell]]=0,"",Table_Merge1[[#This Row],[LME Zinc 3-month]]*Table_Merge1[[#This Row],[Azad.Sell]]),"")</f>
        <v/>
      </c>
      <c r="AT1631"/>
    </row>
    <row r="1632" spans="1:46" x14ac:dyDescent="0.25">
      <c r="A1632" s="258">
        <v>43050</v>
      </c>
      <c r="B16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1396.08.20</v>
      </c>
      <c r="C1632" s="195">
        <f t="shared" ca="1" si="61"/>
        <v>1396</v>
      </c>
      <c r="D16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32" s="195">
        <f>_xlfn.NUMBERVALUE(RIGHT(Table11[[#This Row],[تاریخ شمسی]],2))</f>
        <v>20</v>
      </c>
      <c r="F16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08-20</v>
      </c>
      <c r="G1632" s="195" t="s">
        <v>1783</v>
      </c>
      <c r="L1632" s="259">
        <v>43050</v>
      </c>
      <c r="M1632">
        <v>40715</v>
      </c>
      <c r="O1632" s="283">
        <f>IFERROR(DATE(Table7[[#This Row],[year]],MONTH(DATEVALUE(Table7[[#This Row],[month]]&amp;"1")),Table7[[#This Row],[day]]),"")</f>
        <v>42725</v>
      </c>
      <c r="P1632" s="257" t="s">
        <v>5057</v>
      </c>
      <c r="Q1632" s="257">
        <v>2016</v>
      </c>
      <c r="R1632" s="257" t="s">
        <v>3452</v>
      </c>
      <c r="S1632" s="257">
        <v>21</v>
      </c>
      <c r="T1632" s="257">
        <v>1134.4000000000001</v>
      </c>
      <c r="U1632" s="257">
        <v>0</v>
      </c>
      <c r="V1632" s="257">
        <v>0</v>
      </c>
      <c r="X1632" s="260">
        <v>42808</v>
      </c>
      <c r="Y1632" t="s">
        <v>8155</v>
      </c>
      <c r="Z1632" s="260">
        <v>7</v>
      </c>
      <c r="AA1632">
        <v>1395</v>
      </c>
      <c r="AB1632" s="260" t="str">
        <f ca="1">IFERROR(IFERROR(VLOOKUP(Table_Merge1[[#This Row],[Column1]],Table11[#All],2,FALSE),LEFT(AB1633,8)&amp;IF(LEN((RIGHT(AB1633,2)+1))&lt;2,"0"&amp;(RIGHT(AB1633,2)+1),(RIGHT(AB1633,2)-1))),"")</f>
        <v>1395.12.24</v>
      </c>
      <c r="AC1632" s="259" t="str">
        <f ca="1">LEFT(Table_Merge1[[#This Row],[Column2]],4)</f>
        <v>1395</v>
      </c>
      <c r="AD1632" s="259" t="str">
        <f ca="1">RIGHT(LEFT(Table_Merge1[[#This Row],[Column2]],7),2)</f>
        <v>12</v>
      </c>
      <c r="AE1632" s="259" t="str">
        <f ca="1">RIGHT(Table_Merge1[[#This Row],[Column2]],2)</f>
        <v>24</v>
      </c>
      <c r="AF1632">
        <v>12</v>
      </c>
      <c r="AG1632">
        <v>24</v>
      </c>
      <c r="AH1632" s="260">
        <v>2017</v>
      </c>
      <c r="AI1632" t="s">
        <v>3435</v>
      </c>
      <c r="AJ1632" s="260">
        <v>14</v>
      </c>
      <c r="AK1632">
        <v>1203.55</v>
      </c>
      <c r="AL1632">
        <v>1928.5</v>
      </c>
      <c r="AM1632">
        <v>1923300</v>
      </c>
      <c r="AO1632">
        <v>37601</v>
      </c>
      <c r="AP1632" s="287">
        <f>IFERROR(IF(Table_Merge1[[#This Row],[LME Zinc stock]]*Table_Merge1[[#This Row],[Nima.مقدار]]=0,"",Table_Merge1[[#This Row],[LME Zinc stock]]*Table_Merge1[[#This Row],[Nima.مقدار]]),"")</f>
        <v>72318003300</v>
      </c>
      <c r="AQ1632" s="287">
        <f>IFERROR(IF(Table_Merge1[[#This Row],[LME Zinc 3-month]]*Table_Merge1[[#This Row],[Nima.مقدار]]=0,"",Table_Merge1[[#This Row],[LME Zinc 3-month]]*Table_Merge1[[#This Row],[Nima.مقدار]]),"")</f>
        <v>72513528.5</v>
      </c>
      <c r="AR1632" s="288" t="str">
        <f>IFERROR(IF(Table_Merge1[[#This Row],[LME Zinc stock]]*Table_Merge1[[#This Row],[Azad.Sell]]=0,"",Table_Merge1[[#This Row],[LME Zinc stock]]*Table_Merge1[[#This Row],[Azad.Sell]]),"")</f>
        <v/>
      </c>
      <c r="AS1632" s="288" t="str">
        <f>IFERROR(IF(Table_Merge1[[#This Row],[LME Zinc 3-month]]*Table_Merge1[[#This Row],[Azad.Sell]]=0,"",Table_Merge1[[#This Row],[LME Zinc 3-month]]*Table_Merge1[[#This Row],[Azad.Sell]]),"")</f>
        <v/>
      </c>
      <c r="AT1632"/>
    </row>
    <row r="1633" spans="1:46" x14ac:dyDescent="0.25">
      <c r="A1633" s="258">
        <v>43051</v>
      </c>
      <c r="B16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1396.08.21</v>
      </c>
      <c r="C1633" s="195">
        <f t="shared" ca="1" si="61"/>
        <v>1396</v>
      </c>
      <c r="D16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33" s="195">
        <f>_xlfn.NUMBERVALUE(RIGHT(Table11[[#This Row],[تاریخ شمسی]],2))</f>
        <v>21</v>
      </c>
      <c r="F16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08-21</v>
      </c>
      <c r="G1633" s="195" t="s">
        <v>1784</v>
      </c>
      <c r="L1633" s="259">
        <v>43051</v>
      </c>
      <c r="M1633">
        <v>40747</v>
      </c>
      <c r="O1633" s="284">
        <f>IFERROR(DATE(Table7[[#This Row],[year]],MONTH(DATEVALUE(Table7[[#This Row],[month]]&amp;"1")),Table7[[#This Row],[day]]),"")</f>
        <v>42724</v>
      </c>
      <c r="P1633" s="195" t="s">
        <v>5058</v>
      </c>
      <c r="Q1633" s="195">
        <v>2016</v>
      </c>
      <c r="R1633" s="195" t="s">
        <v>3452</v>
      </c>
      <c r="S1633" s="195">
        <v>20</v>
      </c>
      <c r="T1633" s="195">
        <v>1132.75</v>
      </c>
      <c r="U1633" s="195">
        <v>0</v>
      </c>
      <c r="V1633" s="195">
        <v>0</v>
      </c>
      <c r="X1633" s="260">
        <v>42807</v>
      </c>
      <c r="Y1633" t="s">
        <v>8154</v>
      </c>
      <c r="Z1633" s="260">
        <v>7</v>
      </c>
      <c r="AA1633">
        <v>1395</v>
      </c>
      <c r="AB1633" s="260" t="str">
        <f ca="1">IFERROR(IFERROR(VLOOKUP(Table_Merge1[[#This Row],[Column1]],Table11[#All],2,FALSE),LEFT(AB1634,8)&amp;IF(LEN((RIGHT(AB1634,2)+1))&lt;2,"0"&amp;(RIGHT(AB1634,2)+1),(RIGHT(AB1634,2)-1))),"")</f>
        <v>1395.12.23</v>
      </c>
      <c r="AC1633" s="259" t="str">
        <f ca="1">LEFT(Table_Merge1[[#This Row],[Column2]],4)</f>
        <v>1395</v>
      </c>
      <c r="AD1633" s="259" t="str">
        <f ca="1">RIGHT(LEFT(Table_Merge1[[#This Row],[Column2]],7),2)</f>
        <v>12</v>
      </c>
      <c r="AE1633" s="259" t="str">
        <f ca="1">RIGHT(Table_Merge1[[#This Row],[Column2]],2)</f>
        <v>23</v>
      </c>
      <c r="AF1633">
        <v>12</v>
      </c>
      <c r="AG1633">
        <v>23</v>
      </c>
      <c r="AH1633" s="260">
        <v>2017</v>
      </c>
      <c r="AI1633" t="s">
        <v>3435</v>
      </c>
      <c r="AJ1633" s="260">
        <v>13</v>
      </c>
      <c r="AK1633">
        <v>1207.8</v>
      </c>
      <c r="AL1633">
        <v>1924.5</v>
      </c>
      <c r="AM1633">
        <v>1936275</v>
      </c>
      <c r="AO1633">
        <v>37263</v>
      </c>
      <c r="AP1633" s="287">
        <f>IFERROR(IF(Table_Merge1[[#This Row],[LME Zinc stock]]*Table_Merge1[[#This Row],[Nima.مقدار]]=0,"",Table_Merge1[[#This Row],[LME Zinc stock]]*Table_Merge1[[#This Row],[Nima.مقدار]]),"")</f>
        <v>72151415325</v>
      </c>
      <c r="AQ1633" s="287">
        <f>IFERROR(IF(Table_Merge1[[#This Row],[LME Zinc 3-month]]*Table_Merge1[[#This Row],[Nima.مقدار]]=0,"",Table_Merge1[[#This Row],[LME Zinc 3-month]]*Table_Merge1[[#This Row],[Nima.مقدار]]),"")</f>
        <v>71712643.5</v>
      </c>
      <c r="AR1633" s="288" t="str">
        <f>IFERROR(IF(Table_Merge1[[#This Row],[LME Zinc stock]]*Table_Merge1[[#This Row],[Azad.Sell]]=0,"",Table_Merge1[[#This Row],[LME Zinc stock]]*Table_Merge1[[#This Row],[Azad.Sell]]),"")</f>
        <v/>
      </c>
      <c r="AS1633" s="288" t="str">
        <f>IFERROR(IF(Table_Merge1[[#This Row],[LME Zinc 3-month]]*Table_Merge1[[#This Row],[Azad.Sell]]=0,"",Table_Merge1[[#This Row],[LME Zinc 3-month]]*Table_Merge1[[#This Row],[Azad.Sell]]),"")</f>
        <v/>
      </c>
      <c r="AT1633"/>
    </row>
    <row r="1634" spans="1:46" x14ac:dyDescent="0.25">
      <c r="A1634" s="258">
        <v>43052</v>
      </c>
      <c r="B16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1396.08.22</v>
      </c>
      <c r="C1634" s="195">
        <f t="shared" ca="1" si="61"/>
        <v>1396</v>
      </c>
      <c r="D16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34" s="195">
        <f>_xlfn.NUMBERVALUE(RIGHT(Table11[[#This Row],[تاریخ شمسی]],2))</f>
        <v>22</v>
      </c>
      <c r="F16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08-22</v>
      </c>
      <c r="G1634" s="195" t="s">
        <v>1785</v>
      </c>
      <c r="L1634" s="259">
        <v>43052</v>
      </c>
      <c r="M1634">
        <v>40898</v>
      </c>
      <c r="O1634" s="283">
        <f>IFERROR(DATE(Table7[[#This Row],[year]],MONTH(DATEVALUE(Table7[[#This Row],[month]]&amp;"1")),Table7[[#This Row],[day]]),"")</f>
        <v>42723</v>
      </c>
      <c r="P1634" s="257" t="s">
        <v>5059</v>
      </c>
      <c r="Q1634" s="257">
        <v>2016</v>
      </c>
      <c r="R1634" s="257" t="s">
        <v>3452</v>
      </c>
      <c r="S1634" s="257">
        <v>19</v>
      </c>
      <c r="T1634" s="257">
        <v>1137.5999999999999</v>
      </c>
      <c r="U1634" s="257">
        <v>0</v>
      </c>
      <c r="V1634" s="257">
        <v>0</v>
      </c>
      <c r="X1634" s="260">
        <v>42804</v>
      </c>
      <c r="Z1634" s="260">
        <v>7</v>
      </c>
      <c r="AB1634" s="260" t="str">
        <f ca="1">IFERROR(IFERROR(VLOOKUP(Table_Merge1[[#This Row],[Column1]],Table11[#All],2,FALSE),LEFT(AB1635,8)&amp;IF(LEN((RIGHT(AB1635,2)+1))&lt;2,"0"&amp;(RIGHT(AB1635,2)+1),(RIGHT(AB1635,2)-1))),"")</f>
        <v>1395.12.18</v>
      </c>
      <c r="AC1634" s="259" t="str">
        <f ca="1">LEFT(Table_Merge1[[#This Row],[Column2]],4)</f>
        <v>1395</v>
      </c>
      <c r="AD1634" s="259" t="str">
        <f ca="1">RIGHT(LEFT(Table_Merge1[[#This Row],[Column2]],7),2)</f>
        <v>12</v>
      </c>
      <c r="AE1634" s="259" t="str">
        <f ca="1">RIGHT(Table_Merge1[[#This Row],[Column2]],2)</f>
        <v>18</v>
      </c>
      <c r="AH1634" s="260">
        <v>2017</v>
      </c>
      <c r="AI1634" t="s">
        <v>3435</v>
      </c>
      <c r="AJ1634" s="260">
        <v>10</v>
      </c>
      <c r="AK1634">
        <v>1196.55</v>
      </c>
      <c r="AL1634">
        <v>1930</v>
      </c>
      <c r="AM1634">
        <v>1945800</v>
      </c>
      <c r="AP1634" s="287" t="str">
        <f>IFERROR(IF(Table_Merge1[[#This Row],[LME Zinc stock]]*Table_Merge1[[#This Row],[Nima.مقدار]]=0,"",Table_Merge1[[#This Row],[LME Zinc stock]]*Table_Merge1[[#This Row],[Nima.مقدار]]),"")</f>
        <v/>
      </c>
      <c r="AQ1634" s="287" t="str">
        <f>IFERROR(IF(Table_Merge1[[#This Row],[LME Zinc 3-month]]*Table_Merge1[[#This Row],[Nima.مقدار]]=0,"",Table_Merge1[[#This Row],[LME Zinc 3-month]]*Table_Merge1[[#This Row],[Nima.مقدار]]),"")</f>
        <v/>
      </c>
      <c r="AR1634" s="288" t="str">
        <f>IFERROR(IF(Table_Merge1[[#This Row],[LME Zinc stock]]*Table_Merge1[[#This Row],[Azad.Sell]]=0,"",Table_Merge1[[#This Row],[LME Zinc stock]]*Table_Merge1[[#This Row],[Azad.Sell]]),"")</f>
        <v/>
      </c>
      <c r="AS1634" s="288" t="str">
        <f>IFERROR(IF(Table_Merge1[[#This Row],[LME Zinc 3-month]]*Table_Merge1[[#This Row],[Azad.Sell]]=0,"",Table_Merge1[[#This Row],[LME Zinc 3-month]]*Table_Merge1[[#This Row],[Azad.Sell]]),"")</f>
        <v/>
      </c>
      <c r="AT1634"/>
    </row>
    <row r="1635" spans="1:46" x14ac:dyDescent="0.25">
      <c r="A1635" s="258">
        <v>43053</v>
      </c>
      <c r="B16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1396.08.23</v>
      </c>
      <c r="C1635" s="195">
        <f t="shared" ca="1" si="61"/>
        <v>1396</v>
      </c>
      <c r="D16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35" s="195">
        <f>_xlfn.NUMBERVALUE(RIGHT(Table11[[#This Row],[تاریخ شمسی]],2))</f>
        <v>23</v>
      </c>
      <c r="F16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08-23</v>
      </c>
      <c r="G1635" s="195" t="s">
        <v>1786</v>
      </c>
      <c r="L1635" s="259">
        <v>43053</v>
      </c>
      <c r="M1635">
        <v>41076</v>
      </c>
      <c r="O1635" s="284">
        <f>IFERROR(DATE(Table7[[#This Row],[year]],MONTH(DATEVALUE(Table7[[#This Row],[month]]&amp;"1")),Table7[[#This Row],[day]]),"")</f>
        <v>42720</v>
      </c>
      <c r="P1635" s="195" t="s">
        <v>5060</v>
      </c>
      <c r="Q1635" s="195">
        <v>2016</v>
      </c>
      <c r="R1635" s="195" t="s">
        <v>3452</v>
      </c>
      <c r="S1635" s="195">
        <v>16</v>
      </c>
      <c r="T1635" s="195">
        <v>1134.8499999999999</v>
      </c>
      <c r="U1635" s="195">
        <v>0</v>
      </c>
      <c r="V1635" s="195">
        <v>0</v>
      </c>
      <c r="X1635" s="260">
        <v>42803</v>
      </c>
      <c r="Y1635" t="s">
        <v>8153</v>
      </c>
      <c r="Z1635" s="260">
        <v>7</v>
      </c>
      <c r="AA1635">
        <v>1395</v>
      </c>
      <c r="AB1635" s="260" t="str">
        <f ca="1">IFERROR(IFERROR(VLOOKUP(Table_Merge1[[#This Row],[Column1]],Table11[#All],2,FALSE),LEFT(AB1636,8)&amp;IF(LEN((RIGHT(AB1636,2)+1))&lt;2,"0"&amp;(RIGHT(AB1636,2)+1),(RIGHT(AB1636,2)-1))),"")</f>
        <v>1395.12.19</v>
      </c>
      <c r="AC1635" s="259" t="str">
        <f ca="1">LEFT(Table_Merge1[[#This Row],[Column2]],4)</f>
        <v>1395</v>
      </c>
      <c r="AD1635" s="259" t="str">
        <f ca="1">RIGHT(LEFT(Table_Merge1[[#This Row],[Column2]],7),2)</f>
        <v>12</v>
      </c>
      <c r="AE1635" s="259" t="str">
        <f ca="1">RIGHT(Table_Merge1[[#This Row],[Column2]],2)</f>
        <v>19</v>
      </c>
      <c r="AF1635">
        <v>12</v>
      </c>
      <c r="AG1635">
        <v>19</v>
      </c>
      <c r="AH1635" s="260">
        <v>2017</v>
      </c>
      <c r="AI1635" t="s">
        <v>3435</v>
      </c>
      <c r="AJ1635" s="260">
        <v>9</v>
      </c>
      <c r="AK1635">
        <v>1204.5999999999999</v>
      </c>
      <c r="AL1635">
        <v>1923</v>
      </c>
      <c r="AM1635">
        <v>1954650</v>
      </c>
      <c r="AO1635">
        <v>37365</v>
      </c>
      <c r="AP1635" s="287">
        <f>IFERROR(IF(Table_Merge1[[#This Row],[LME Zinc stock]]*Table_Merge1[[#This Row],[Nima.مقدار]]=0,"",Table_Merge1[[#This Row],[LME Zinc stock]]*Table_Merge1[[#This Row],[Nima.مقدار]]),"")</f>
        <v>73035497250</v>
      </c>
      <c r="AQ1635" s="287">
        <f>IFERROR(IF(Table_Merge1[[#This Row],[LME Zinc 3-month]]*Table_Merge1[[#This Row],[Nima.مقدار]]=0,"",Table_Merge1[[#This Row],[LME Zinc 3-month]]*Table_Merge1[[#This Row],[Nima.مقدار]]),"")</f>
        <v>71852895</v>
      </c>
      <c r="AR1635" s="288" t="str">
        <f>IFERROR(IF(Table_Merge1[[#This Row],[LME Zinc stock]]*Table_Merge1[[#This Row],[Azad.Sell]]=0,"",Table_Merge1[[#This Row],[LME Zinc stock]]*Table_Merge1[[#This Row],[Azad.Sell]]),"")</f>
        <v/>
      </c>
      <c r="AS1635" s="288" t="str">
        <f>IFERROR(IF(Table_Merge1[[#This Row],[LME Zinc 3-month]]*Table_Merge1[[#This Row],[Azad.Sell]]=0,"",Table_Merge1[[#This Row],[LME Zinc 3-month]]*Table_Merge1[[#This Row],[Azad.Sell]]),"")</f>
        <v/>
      </c>
      <c r="AT1635"/>
    </row>
    <row r="1636" spans="1:46" x14ac:dyDescent="0.25">
      <c r="A1636" s="258">
        <v>43054</v>
      </c>
      <c r="B16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1396.08.24</v>
      </c>
      <c r="C1636" s="195">
        <f t="shared" ca="1" si="61"/>
        <v>1396</v>
      </c>
      <c r="D16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36" s="195">
        <f>_xlfn.NUMBERVALUE(RIGHT(Table11[[#This Row],[تاریخ شمسی]],2))</f>
        <v>24</v>
      </c>
      <c r="F16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08-24</v>
      </c>
      <c r="G1636" s="195" t="s">
        <v>1787</v>
      </c>
      <c r="L1636" s="259">
        <v>43054</v>
      </c>
      <c r="M1636">
        <v>40796</v>
      </c>
      <c r="O1636" s="283">
        <f>IFERROR(DATE(Table7[[#This Row],[year]],MONTH(DATEVALUE(Table7[[#This Row],[month]]&amp;"1")),Table7[[#This Row],[day]]),"")</f>
        <v>42719</v>
      </c>
      <c r="P1636" s="257" t="s">
        <v>5061</v>
      </c>
      <c r="Q1636" s="257">
        <v>2016</v>
      </c>
      <c r="R1636" s="257" t="s">
        <v>3452</v>
      </c>
      <c r="S1636" s="257">
        <v>15</v>
      </c>
      <c r="T1636" s="257">
        <v>1132.45</v>
      </c>
      <c r="U1636" s="257" t="s">
        <v>3621</v>
      </c>
      <c r="V1636" s="257" t="s">
        <v>3621</v>
      </c>
      <c r="X1636" s="260">
        <v>42802</v>
      </c>
      <c r="Y1636" t="s">
        <v>8152</v>
      </c>
      <c r="Z1636" s="260">
        <v>7</v>
      </c>
      <c r="AA1636">
        <v>1395</v>
      </c>
      <c r="AB1636" s="260" t="str">
        <f ca="1">IFERROR(IFERROR(VLOOKUP(Table_Merge1[[#This Row],[Column1]],Table11[#All],2,FALSE),LEFT(AB1637,8)&amp;IF(LEN((RIGHT(AB1637,2)+1))&lt;2,"0"&amp;(RIGHT(AB1637,2)+1),(RIGHT(AB1637,2)-1))),"")</f>
        <v>1395.12.18</v>
      </c>
      <c r="AC1636" s="259" t="str">
        <f ca="1">LEFT(Table_Merge1[[#This Row],[Column2]],4)</f>
        <v>1395</v>
      </c>
      <c r="AD1636" s="259" t="str">
        <f ca="1">RIGHT(LEFT(Table_Merge1[[#This Row],[Column2]],7),2)</f>
        <v>12</v>
      </c>
      <c r="AE1636" s="259" t="str">
        <f ca="1">RIGHT(Table_Merge1[[#This Row],[Column2]],2)</f>
        <v>18</v>
      </c>
      <c r="AF1636">
        <v>12</v>
      </c>
      <c r="AG1636">
        <v>18</v>
      </c>
      <c r="AH1636" s="260">
        <v>2017</v>
      </c>
      <c r="AI1636" t="s">
        <v>3435</v>
      </c>
      <c r="AJ1636" s="260">
        <v>8</v>
      </c>
      <c r="AK1636">
        <v>1213.3</v>
      </c>
      <c r="AL1636">
        <v>1921.5</v>
      </c>
      <c r="AM1636">
        <v>1964600</v>
      </c>
      <c r="AO1636">
        <v>37214</v>
      </c>
      <c r="AP1636" s="287">
        <f>IFERROR(IF(Table_Merge1[[#This Row],[LME Zinc stock]]*Table_Merge1[[#This Row],[Nima.مقدار]]=0,"",Table_Merge1[[#This Row],[LME Zinc stock]]*Table_Merge1[[#This Row],[Nima.مقدار]]),"")</f>
        <v>73110624400</v>
      </c>
      <c r="AQ1636" s="287">
        <f>IFERROR(IF(Table_Merge1[[#This Row],[LME Zinc 3-month]]*Table_Merge1[[#This Row],[Nima.مقدار]]=0,"",Table_Merge1[[#This Row],[LME Zinc 3-month]]*Table_Merge1[[#This Row],[Nima.مقدار]]),"")</f>
        <v>71506701</v>
      </c>
      <c r="AR1636" s="288" t="str">
        <f>IFERROR(IF(Table_Merge1[[#This Row],[LME Zinc stock]]*Table_Merge1[[#This Row],[Azad.Sell]]=0,"",Table_Merge1[[#This Row],[LME Zinc stock]]*Table_Merge1[[#This Row],[Azad.Sell]]),"")</f>
        <v/>
      </c>
      <c r="AS1636" s="288" t="str">
        <f>IFERROR(IF(Table_Merge1[[#This Row],[LME Zinc 3-month]]*Table_Merge1[[#This Row],[Azad.Sell]]=0,"",Table_Merge1[[#This Row],[LME Zinc 3-month]]*Table_Merge1[[#This Row],[Azad.Sell]]),"")</f>
        <v/>
      </c>
      <c r="AT1636"/>
    </row>
    <row r="1637" spans="1:46" x14ac:dyDescent="0.25">
      <c r="A1637" s="258">
        <v>43055</v>
      </c>
      <c r="B16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1396.08.25</v>
      </c>
      <c r="C1637" s="195">
        <f t="shared" ca="1" si="61"/>
        <v>1396</v>
      </c>
      <c r="D16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37" s="195">
        <f>_xlfn.NUMBERVALUE(RIGHT(Table11[[#This Row],[تاریخ شمسی]],2))</f>
        <v>25</v>
      </c>
      <c r="F16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08-25</v>
      </c>
      <c r="G1637" s="195" t="s">
        <v>1788</v>
      </c>
      <c r="L1637" s="259">
        <v>43055</v>
      </c>
      <c r="M1637">
        <v>40824</v>
      </c>
      <c r="O1637" s="284">
        <f>IFERROR(DATE(Table7[[#This Row],[year]],MONTH(DATEVALUE(Table7[[#This Row],[month]]&amp;"1")),Table7[[#This Row],[day]]),"")</f>
        <v>42718</v>
      </c>
      <c r="P1637" s="195" t="s">
        <v>5062</v>
      </c>
      <c r="Q1637" s="195">
        <v>2016</v>
      </c>
      <c r="R1637" s="195" t="s">
        <v>3452</v>
      </c>
      <c r="S1637" s="195">
        <v>14</v>
      </c>
      <c r="T1637" s="195">
        <v>1160.95</v>
      </c>
      <c r="U1637" s="195">
        <v>1701.5</v>
      </c>
      <c r="V1637" s="195">
        <v>2205925</v>
      </c>
      <c r="X1637" s="260">
        <v>42801</v>
      </c>
      <c r="Y1637" t="s">
        <v>8151</v>
      </c>
      <c r="Z1637" s="260">
        <v>7</v>
      </c>
      <c r="AA1637">
        <v>1395</v>
      </c>
      <c r="AB1637" s="260" t="str">
        <f ca="1">IFERROR(IFERROR(VLOOKUP(Table_Merge1[[#This Row],[Column1]],Table11[#All],2,FALSE),LEFT(AB1638,8)&amp;IF(LEN((RIGHT(AB1638,2)+1))&lt;2,"0"&amp;(RIGHT(AB1638,2)+1),(RIGHT(AB1638,2)-1))),"")</f>
        <v>1395.12.17</v>
      </c>
      <c r="AC1637" s="259" t="str">
        <f ca="1">LEFT(Table_Merge1[[#This Row],[Column2]],4)</f>
        <v>1395</v>
      </c>
      <c r="AD1637" s="259" t="str">
        <f ca="1">RIGHT(LEFT(Table_Merge1[[#This Row],[Column2]],7),2)</f>
        <v>12</v>
      </c>
      <c r="AE1637" s="259" t="str">
        <f ca="1">RIGHT(Table_Merge1[[#This Row],[Column2]],2)</f>
        <v>17</v>
      </c>
      <c r="AF1637">
        <v>12</v>
      </c>
      <c r="AG1637">
        <v>17</v>
      </c>
      <c r="AH1637" s="260">
        <v>2017</v>
      </c>
      <c r="AI1637" t="s">
        <v>3435</v>
      </c>
      <c r="AJ1637" s="260">
        <v>7</v>
      </c>
      <c r="AK1637">
        <v>1223.7</v>
      </c>
      <c r="AL1637">
        <v>1930</v>
      </c>
      <c r="AM1637">
        <v>1975050</v>
      </c>
      <c r="AO1637">
        <v>37523</v>
      </c>
      <c r="AP1637" s="287">
        <f>IFERROR(IF(Table_Merge1[[#This Row],[LME Zinc stock]]*Table_Merge1[[#This Row],[Nima.مقدار]]=0,"",Table_Merge1[[#This Row],[LME Zinc stock]]*Table_Merge1[[#This Row],[Nima.مقدار]]),"")</f>
        <v>74109801150</v>
      </c>
      <c r="AQ1637" s="287">
        <f>IFERROR(IF(Table_Merge1[[#This Row],[LME Zinc 3-month]]*Table_Merge1[[#This Row],[Nima.مقدار]]=0,"",Table_Merge1[[#This Row],[LME Zinc 3-month]]*Table_Merge1[[#This Row],[Nima.مقدار]]),"")</f>
        <v>72419390</v>
      </c>
      <c r="AR1637" s="288" t="str">
        <f>IFERROR(IF(Table_Merge1[[#This Row],[LME Zinc stock]]*Table_Merge1[[#This Row],[Azad.Sell]]=0,"",Table_Merge1[[#This Row],[LME Zinc stock]]*Table_Merge1[[#This Row],[Azad.Sell]]),"")</f>
        <v/>
      </c>
      <c r="AS1637" s="288" t="str">
        <f>IFERROR(IF(Table_Merge1[[#This Row],[LME Zinc 3-month]]*Table_Merge1[[#This Row],[Azad.Sell]]=0,"",Table_Merge1[[#This Row],[LME Zinc 3-month]]*Table_Merge1[[#This Row],[Azad.Sell]]),"")</f>
        <v/>
      </c>
      <c r="AT1637"/>
    </row>
    <row r="1638" spans="1:46" x14ac:dyDescent="0.25">
      <c r="A1638" s="258">
        <v>43057</v>
      </c>
      <c r="B16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1396.08.27</v>
      </c>
      <c r="C1638" s="195">
        <f t="shared" ca="1" si="61"/>
        <v>1396</v>
      </c>
      <c r="D16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38" s="195">
        <f>_xlfn.NUMBERVALUE(RIGHT(Table11[[#This Row],[تاریخ شمسی]],2))</f>
        <v>27</v>
      </c>
      <c r="F16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08-27</v>
      </c>
      <c r="G1638" s="195" t="s">
        <v>1789</v>
      </c>
      <c r="L1638" s="259">
        <v>43057</v>
      </c>
      <c r="M1638">
        <v>40741</v>
      </c>
      <c r="O1638" s="283">
        <f>IFERROR(DATE(Table7[[#This Row],[year]],MONTH(DATEVALUE(Table7[[#This Row],[month]]&amp;"1")),Table7[[#This Row],[day]]),"")</f>
        <v>42717</v>
      </c>
      <c r="P1638" s="257" t="s">
        <v>5063</v>
      </c>
      <c r="Q1638" s="257">
        <v>2016</v>
      </c>
      <c r="R1638" s="257" t="s">
        <v>3452</v>
      </c>
      <c r="S1638" s="257">
        <v>13</v>
      </c>
      <c r="T1638" s="257">
        <v>1157.3499999999999</v>
      </c>
      <c r="U1638" s="257">
        <v>1701.5</v>
      </c>
      <c r="V1638" s="257">
        <v>2183675</v>
      </c>
      <c r="X1638" s="260">
        <v>42800</v>
      </c>
      <c r="Y1638" t="s">
        <v>8150</v>
      </c>
      <c r="Z1638" s="260">
        <v>7</v>
      </c>
      <c r="AA1638">
        <v>1395</v>
      </c>
      <c r="AB1638" s="260" t="str">
        <f ca="1">IFERROR(IFERROR(VLOOKUP(Table_Merge1[[#This Row],[Column1]],Table11[#All],2,FALSE),LEFT(AB1639,8)&amp;IF(LEN((RIGHT(AB1639,2)+1))&lt;2,"0"&amp;(RIGHT(AB1639,2)+1),(RIGHT(AB1639,2)-1))),"")</f>
        <v>1395.12.16</v>
      </c>
      <c r="AC1638" s="259" t="str">
        <f ca="1">LEFT(Table_Merge1[[#This Row],[Column2]],4)</f>
        <v>1395</v>
      </c>
      <c r="AD1638" s="259" t="str">
        <f ca="1">RIGHT(LEFT(Table_Merge1[[#This Row],[Column2]],7),2)</f>
        <v>12</v>
      </c>
      <c r="AE1638" s="259" t="str">
        <f ca="1">RIGHT(Table_Merge1[[#This Row],[Column2]],2)</f>
        <v>16</v>
      </c>
      <c r="AF1638">
        <v>12</v>
      </c>
      <c r="AG1638">
        <v>16</v>
      </c>
      <c r="AH1638" s="260">
        <v>2017</v>
      </c>
      <c r="AI1638" t="s">
        <v>3435</v>
      </c>
      <c r="AJ1638" s="260">
        <v>6</v>
      </c>
      <c r="AK1638">
        <v>1231.1500000000001</v>
      </c>
      <c r="AL1638">
        <v>1924</v>
      </c>
      <c r="AM1638">
        <v>1985875</v>
      </c>
      <c r="AO1638">
        <v>37704</v>
      </c>
      <c r="AP1638" s="287">
        <f>IFERROR(IF(Table_Merge1[[#This Row],[LME Zinc stock]]*Table_Merge1[[#This Row],[Nima.مقدار]]=0,"",Table_Merge1[[#This Row],[LME Zinc stock]]*Table_Merge1[[#This Row],[Nima.مقدار]]),"")</f>
        <v>74875431000</v>
      </c>
      <c r="AQ1638" s="287">
        <f>IFERROR(IF(Table_Merge1[[#This Row],[LME Zinc 3-month]]*Table_Merge1[[#This Row],[Nima.مقدار]]=0,"",Table_Merge1[[#This Row],[LME Zinc 3-month]]*Table_Merge1[[#This Row],[Nima.مقدار]]),"")</f>
        <v>72542496</v>
      </c>
      <c r="AR1638" s="288" t="str">
        <f>IFERROR(IF(Table_Merge1[[#This Row],[LME Zinc stock]]*Table_Merge1[[#This Row],[Azad.Sell]]=0,"",Table_Merge1[[#This Row],[LME Zinc stock]]*Table_Merge1[[#This Row],[Azad.Sell]]),"")</f>
        <v/>
      </c>
      <c r="AS1638" s="288" t="str">
        <f>IFERROR(IF(Table_Merge1[[#This Row],[LME Zinc 3-month]]*Table_Merge1[[#This Row],[Azad.Sell]]=0,"",Table_Merge1[[#This Row],[LME Zinc 3-month]]*Table_Merge1[[#This Row],[Azad.Sell]]),"")</f>
        <v/>
      </c>
      <c r="AT1638"/>
    </row>
    <row r="1639" spans="1:46" x14ac:dyDescent="0.25">
      <c r="A1639" s="258">
        <v>43059</v>
      </c>
      <c r="B16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1396.08.29</v>
      </c>
      <c r="C1639" s="195">
        <f t="shared" ca="1" si="61"/>
        <v>1396</v>
      </c>
      <c r="D16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39" s="195">
        <f>_xlfn.NUMBERVALUE(RIGHT(Table11[[#This Row],[تاریخ شمسی]],2))</f>
        <v>29</v>
      </c>
      <c r="F16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08-29</v>
      </c>
      <c r="G1639" s="195" t="s">
        <v>1790</v>
      </c>
      <c r="L1639" s="259">
        <v>43059</v>
      </c>
      <c r="M1639">
        <v>40894</v>
      </c>
      <c r="O1639" s="284">
        <f>IFERROR(DATE(Table7[[#This Row],[year]],MONTH(DATEVALUE(Table7[[#This Row],[month]]&amp;"1")),Table7[[#This Row],[day]]),"")</f>
        <v>42716</v>
      </c>
      <c r="P1639" s="195" t="s">
        <v>5064</v>
      </c>
      <c r="Q1639" s="195">
        <v>2016</v>
      </c>
      <c r="R1639" s="195" t="s">
        <v>3452</v>
      </c>
      <c r="S1639" s="195">
        <v>12</v>
      </c>
      <c r="T1639" s="195">
        <v>1154.4000000000001</v>
      </c>
      <c r="U1639" s="195">
        <v>1713.5</v>
      </c>
      <c r="V1639" s="195">
        <v>2176800</v>
      </c>
      <c r="X1639" s="260">
        <v>42797</v>
      </c>
      <c r="Z1639" s="260">
        <v>7</v>
      </c>
      <c r="AB1639" s="260" t="str">
        <f ca="1">IFERROR(IFERROR(VLOOKUP(Table_Merge1[[#This Row],[Column1]],Table11[#All],2,FALSE),LEFT(AB1640,8)&amp;IF(LEN((RIGHT(AB1640,2)+1))&lt;2,"0"&amp;(RIGHT(AB1640,2)+1),(RIGHT(AB1640,2)-1))),"")</f>
        <v>1395.12.9</v>
      </c>
      <c r="AC1639" s="259" t="str">
        <f ca="1">LEFT(Table_Merge1[[#This Row],[Column2]],4)</f>
        <v>1395</v>
      </c>
      <c r="AD1639" s="259" t="str">
        <f ca="1">RIGHT(LEFT(Table_Merge1[[#This Row],[Column2]],7),2)</f>
        <v>12</v>
      </c>
      <c r="AE1639" s="259" t="str">
        <f ca="1">RIGHT(Table_Merge1[[#This Row],[Column2]],2)</f>
        <v>.9</v>
      </c>
      <c r="AH1639" s="260">
        <v>2017</v>
      </c>
      <c r="AI1639" t="s">
        <v>3435</v>
      </c>
      <c r="AJ1639" s="260">
        <v>3</v>
      </c>
      <c r="AK1639">
        <v>1228.75</v>
      </c>
      <c r="AL1639">
        <v>1911</v>
      </c>
      <c r="AM1639">
        <v>1996000</v>
      </c>
      <c r="AP1639" s="287" t="str">
        <f>IFERROR(IF(Table_Merge1[[#This Row],[LME Zinc stock]]*Table_Merge1[[#This Row],[Nima.مقدار]]=0,"",Table_Merge1[[#This Row],[LME Zinc stock]]*Table_Merge1[[#This Row],[Nima.مقدار]]),"")</f>
        <v/>
      </c>
      <c r="AQ1639" s="287" t="str">
        <f>IFERROR(IF(Table_Merge1[[#This Row],[LME Zinc 3-month]]*Table_Merge1[[#This Row],[Nima.مقدار]]=0,"",Table_Merge1[[#This Row],[LME Zinc 3-month]]*Table_Merge1[[#This Row],[Nima.مقدار]]),"")</f>
        <v/>
      </c>
      <c r="AR1639" s="288" t="str">
        <f>IFERROR(IF(Table_Merge1[[#This Row],[LME Zinc stock]]*Table_Merge1[[#This Row],[Azad.Sell]]=0,"",Table_Merge1[[#This Row],[LME Zinc stock]]*Table_Merge1[[#This Row],[Azad.Sell]]),"")</f>
        <v/>
      </c>
      <c r="AS1639" s="288" t="str">
        <f>IFERROR(IF(Table_Merge1[[#This Row],[LME Zinc 3-month]]*Table_Merge1[[#This Row],[Azad.Sell]]=0,"",Table_Merge1[[#This Row],[LME Zinc 3-month]]*Table_Merge1[[#This Row],[Azad.Sell]]),"")</f>
        <v/>
      </c>
      <c r="AT1639"/>
    </row>
    <row r="1640" spans="1:46" x14ac:dyDescent="0.25">
      <c r="A1640" s="258">
        <v>43060</v>
      </c>
      <c r="B16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1396.08.30</v>
      </c>
      <c r="C1640" s="195">
        <f t="shared" ca="1" si="61"/>
        <v>1396</v>
      </c>
      <c r="D16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640" s="195">
        <f>_xlfn.NUMBERVALUE(RIGHT(Table11[[#This Row],[تاریخ شمسی]],2))</f>
        <v>30</v>
      </c>
      <c r="F16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08-30</v>
      </c>
      <c r="G1640" s="195" t="s">
        <v>1791</v>
      </c>
      <c r="L1640" s="259">
        <v>43060</v>
      </c>
      <c r="M1640">
        <v>40822</v>
      </c>
      <c r="O1640" s="283">
        <f>IFERROR(DATE(Table7[[#This Row],[year]],MONTH(DATEVALUE(Table7[[#This Row],[month]]&amp;"1")),Table7[[#This Row],[day]]),"")</f>
        <v>42713</v>
      </c>
      <c r="P1640" s="257" t="s">
        <v>5065</v>
      </c>
      <c r="Q1640" s="257">
        <v>2016</v>
      </c>
      <c r="R1640" s="257" t="s">
        <v>3452</v>
      </c>
      <c r="S1640" s="257">
        <v>9</v>
      </c>
      <c r="T1640" s="257">
        <v>1168.9000000000001</v>
      </c>
      <c r="U1640" s="257">
        <v>0</v>
      </c>
      <c r="V1640" s="257">
        <v>2150025</v>
      </c>
      <c r="X1640" s="260">
        <v>42796</v>
      </c>
      <c r="Z1640" s="260">
        <v>7</v>
      </c>
      <c r="AB1640" s="260" t="str">
        <f ca="1">IFERROR(IFERROR(VLOOKUP(Table_Merge1[[#This Row],[Column1]],Table11[#All],2,FALSE),LEFT(AB1641,8)&amp;IF(LEN((RIGHT(AB1641,2)+1))&lt;2,"0"&amp;(RIGHT(AB1641,2)+1),(RIGHT(AB1641,2)-1))),"")</f>
        <v>1395.12.10</v>
      </c>
      <c r="AC1640" s="259" t="str">
        <f ca="1">LEFT(Table_Merge1[[#This Row],[Column2]],4)</f>
        <v>1395</v>
      </c>
      <c r="AD1640" s="259" t="str">
        <f ca="1">RIGHT(LEFT(Table_Merge1[[#This Row],[Column2]],7),2)</f>
        <v>12</v>
      </c>
      <c r="AE1640" s="259" t="str">
        <f ca="1">RIGHT(Table_Merge1[[#This Row],[Column2]],2)</f>
        <v>10</v>
      </c>
      <c r="AH1640" s="260">
        <v>2017</v>
      </c>
      <c r="AI1640" t="s">
        <v>3435</v>
      </c>
      <c r="AJ1640" s="260">
        <v>2</v>
      </c>
      <c r="AK1640">
        <v>1243.3</v>
      </c>
      <c r="AL1640">
        <v>1906</v>
      </c>
      <c r="AM1640">
        <v>2007850</v>
      </c>
      <c r="AP1640" s="287" t="str">
        <f>IFERROR(IF(Table_Merge1[[#This Row],[LME Zinc stock]]*Table_Merge1[[#This Row],[Nima.مقدار]]=0,"",Table_Merge1[[#This Row],[LME Zinc stock]]*Table_Merge1[[#This Row],[Nima.مقدار]]),"")</f>
        <v/>
      </c>
      <c r="AQ1640" s="287" t="str">
        <f>IFERROR(IF(Table_Merge1[[#This Row],[LME Zinc 3-month]]*Table_Merge1[[#This Row],[Nima.مقدار]]=0,"",Table_Merge1[[#This Row],[LME Zinc 3-month]]*Table_Merge1[[#This Row],[Nima.مقدار]]),"")</f>
        <v/>
      </c>
      <c r="AR1640" s="288" t="str">
        <f>IFERROR(IF(Table_Merge1[[#This Row],[LME Zinc stock]]*Table_Merge1[[#This Row],[Azad.Sell]]=0,"",Table_Merge1[[#This Row],[LME Zinc stock]]*Table_Merge1[[#This Row],[Azad.Sell]]),"")</f>
        <v/>
      </c>
      <c r="AS1640" s="288" t="str">
        <f>IFERROR(IF(Table_Merge1[[#This Row],[LME Zinc 3-month]]*Table_Merge1[[#This Row],[Azad.Sell]]=0,"",Table_Merge1[[#This Row],[LME Zinc 3-month]]*Table_Merge1[[#This Row],[Azad.Sell]]),"")</f>
        <v/>
      </c>
      <c r="AT1640"/>
    </row>
    <row r="1641" spans="1:46" x14ac:dyDescent="0.25">
      <c r="A1641" s="258">
        <v>43061</v>
      </c>
      <c r="B16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1396.09.01</v>
      </c>
      <c r="C1641" s="195">
        <f t="shared" ca="1" si="61"/>
        <v>1396</v>
      </c>
      <c r="D16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41" s="195">
        <f>_xlfn.NUMBERVALUE(RIGHT(Table11[[#This Row],[تاریخ شمسی]],2))</f>
        <v>1</v>
      </c>
      <c r="F16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09-01</v>
      </c>
      <c r="G1641" s="195" t="s">
        <v>1792</v>
      </c>
      <c r="L1641" s="259">
        <v>43061</v>
      </c>
      <c r="M1641">
        <v>41059</v>
      </c>
      <c r="O1641" s="284">
        <f>IFERROR(DATE(Table7[[#This Row],[year]],MONTH(DATEVALUE(Table7[[#This Row],[month]]&amp;"1")),Table7[[#This Row],[day]]),"")</f>
        <v>42712</v>
      </c>
      <c r="P1641" s="195" t="s">
        <v>5066</v>
      </c>
      <c r="Q1641" s="195">
        <v>2016</v>
      </c>
      <c r="R1641" s="195" t="s">
        <v>3452</v>
      </c>
      <c r="S1641" s="195">
        <v>8</v>
      </c>
      <c r="T1641" s="195">
        <v>1174.75</v>
      </c>
      <c r="U1641" s="195">
        <v>1718.5</v>
      </c>
      <c r="V1641" s="195">
        <v>2150025</v>
      </c>
      <c r="X1641" s="260">
        <v>42795</v>
      </c>
      <c r="Y1641" t="s">
        <v>8149</v>
      </c>
      <c r="Z1641" s="260">
        <v>7</v>
      </c>
      <c r="AA1641">
        <v>1395</v>
      </c>
      <c r="AB1641" s="260" t="str">
        <f ca="1">IFERROR(IFERROR(VLOOKUP(Table_Merge1[[#This Row],[Column1]],Table11[#All],2,FALSE),LEFT(AB1642,8)&amp;IF(LEN((RIGHT(AB1642,2)+1))&lt;2,"0"&amp;(RIGHT(AB1642,2)+1),(RIGHT(AB1642,2)-1))),"")</f>
        <v>1395.12.11</v>
      </c>
      <c r="AC1641" s="259" t="str">
        <f ca="1">LEFT(Table_Merge1[[#This Row],[Column2]],4)</f>
        <v>1395</v>
      </c>
      <c r="AD1641" s="259" t="str">
        <f ca="1">RIGHT(LEFT(Table_Merge1[[#This Row],[Column2]],7),2)</f>
        <v>12</v>
      </c>
      <c r="AE1641" s="259" t="str">
        <f ca="1">RIGHT(Table_Merge1[[#This Row],[Column2]],2)</f>
        <v>11</v>
      </c>
      <c r="AF1641">
        <v>12</v>
      </c>
      <c r="AG1641">
        <v>11</v>
      </c>
      <c r="AH1641" s="260">
        <v>2017</v>
      </c>
      <c r="AI1641" t="s">
        <v>3435</v>
      </c>
      <c r="AJ1641" s="260">
        <v>1</v>
      </c>
      <c r="AK1641">
        <v>1246.05</v>
      </c>
      <c r="AL1641">
        <v>1875.5</v>
      </c>
      <c r="AM1641">
        <v>2019325</v>
      </c>
      <c r="AO1641">
        <v>37718</v>
      </c>
      <c r="AP1641" s="287">
        <f>IFERROR(IF(Table_Merge1[[#This Row],[LME Zinc stock]]*Table_Merge1[[#This Row],[Nima.مقدار]]=0,"",Table_Merge1[[#This Row],[LME Zinc stock]]*Table_Merge1[[#This Row],[Nima.مقدار]]),"")</f>
        <v>76164900350</v>
      </c>
      <c r="AQ1641" s="287">
        <f>IFERROR(IF(Table_Merge1[[#This Row],[LME Zinc 3-month]]*Table_Merge1[[#This Row],[Nima.مقدار]]=0,"",Table_Merge1[[#This Row],[LME Zinc 3-month]]*Table_Merge1[[#This Row],[Nima.مقدار]]),"")</f>
        <v>70740109</v>
      </c>
      <c r="AR1641" s="288" t="str">
        <f>IFERROR(IF(Table_Merge1[[#This Row],[LME Zinc stock]]*Table_Merge1[[#This Row],[Azad.Sell]]=0,"",Table_Merge1[[#This Row],[LME Zinc stock]]*Table_Merge1[[#This Row],[Azad.Sell]]),"")</f>
        <v/>
      </c>
      <c r="AS1641" s="288" t="str">
        <f>IFERROR(IF(Table_Merge1[[#This Row],[LME Zinc 3-month]]*Table_Merge1[[#This Row],[Azad.Sell]]=0,"",Table_Merge1[[#This Row],[LME Zinc 3-month]]*Table_Merge1[[#This Row],[Azad.Sell]]),"")</f>
        <v/>
      </c>
      <c r="AT1641"/>
    </row>
    <row r="1642" spans="1:46" x14ac:dyDescent="0.25">
      <c r="A1642" s="258">
        <v>43062</v>
      </c>
      <c r="B16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1396.09.02</v>
      </c>
      <c r="C1642" s="195">
        <f t="shared" ca="1" si="61"/>
        <v>1396</v>
      </c>
      <c r="D16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42" s="195">
        <f>_xlfn.NUMBERVALUE(RIGHT(Table11[[#This Row],[تاریخ شمسی]],2))</f>
        <v>2</v>
      </c>
      <c r="F16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09-02</v>
      </c>
      <c r="G1642" s="195" t="s">
        <v>1793</v>
      </c>
      <c r="L1642" s="259">
        <v>43062</v>
      </c>
      <c r="M1642">
        <v>41128</v>
      </c>
      <c r="O1642" s="283">
        <f>IFERROR(DATE(Table7[[#This Row],[year]],MONTH(DATEVALUE(Table7[[#This Row],[month]]&amp;"1")),Table7[[#This Row],[day]]),"")</f>
        <v>42711</v>
      </c>
      <c r="P1642" s="257" t="s">
        <v>5067</v>
      </c>
      <c r="Q1642" s="257">
        <v>2016</v>
      </c>
      <c r="R1642" s="257" t="s">
        <v>3452</v>
      </c>
      <c r="S1642" s="257">
        <v>7</v>
      </c>
      <c r="T1642" s="257">
        <v>1171.25</v>
      </c>
      <c r="U1642" s="257">
        <v>1721</v>
      </c>
      <c r="V1642" s="257">
        <v>2139575</v>
      </c>
      <c r="X1642" s="260">
        <v>42794</v>
      </c>
      <c r="Y1642" t="s">
        <v>8148</v>
      </c>
      <c r="Z1642" s="260">
        <v>7</v>
      </c>
      <c r="AA1642">
        <v>1395</v>
      </c>
      <c r="AB1642" s="260" t="str">
        <f ca="1">IFERROR(IFERROR(VLOOKUP(Table_Merge1[[#This Row],[Column1]],Table11[#All],2,FALSE),LEFT(AB1643,8)&amp;IF(LEN((RIGHT(AB1643,2)+1))&lt;2,"0"&amp;(RIGHT(AB1643,2)+1),(RIGHT(AB1643,2)-1))),"")</f>
        <v>1395.12.10</v>
      </c>
      <c r="AC1642" s="259" t="str">
        <f ca="1">LEFT(Table_Merge1[[#This Row],[Column2]],4)</f>
        <v>1395</v>
      </c>
      <c r="AD1642" s="259" t="str">
        <f ca="1">RIGHT(LEFT(Table_Merge1[[#This Row],[Column2]],7),2)</f>
        <v>12</v>
      </c>
      <c r="AE1642" s="259" t="str">
        <f ca="1">RIGHT(Table_Merge1[[#This Row],[Column2]],2)</f>
        <v>10</v>
      </c>
      <c r="AF1642">
        <v>12</v>
      </c>
      <c r="AG1642">
        <v>10</v>
      </c>
      <c r="AH1642" s="260">
        <v>2017</v>
      </c>
      <c r="AI1642" t="s">
        <v>3433</v>
      </c>
      <c r="AJ1642" s="260">
        <v>28</v>
      </c>
      <c r="AK1642">
        <v>1251.9000000000001</v>
      </c>
      <c r="AL1642">
        <v>1894.5</v>
      </c>
      <c r="AM1642">
        <v>2054425</v>
      </c>
      <c r="AO1642">
        <v>37666</v>
      </c>
      <c r="AP1642" s="287">
        <f>IFERROR(IF(Table_Merge1[[#This Row],[LME Zinc stock]]*Table_Merge1[[#This Row],[Nima.مقدار]]=0,"",Table_Merge1[[#This Row],[LME Zinc stock]]*Table_Merge1[[#This Row],[Nima.مقدار]]),"")</f>
        <v>77381972050</v>
      </c>
      <c r="AQ1642" s="287">
        <f>IFERROR(IF(Table_Merge1[[#This Row],[LME Zinc 3-month]]*Table_Merge1[[#This Row],[Nima.مقدار]]=0,"",Table_Merge1[[#This Row],[LME Zinc 3-month]]*Table_Merge1[[#This Row],[Nima.مقدار]]),"")</f>
        <v>71358237</v>
      </c>
      <c r="AR1642" s="288" t="str">
        <f>IFERROR(IF(Table_Merge1[[#This Row],[LME Zinc stock]]*Table_Merge1[[#This Row],[Azad.Sell]]=0,"",Table_Merge1[[#This Row],[LME Zinc stock]]*Table_Merge1[[#This Row],[Azad.Sell]]),"")</f>
        <v/>
      </c>
      <c r="AS1642" s="288" t="str">
        <f>IFERROR(IF(Table_Merge1[[#This Row],[LME Zinc 3-month]]*Table_Merge1[[#This Row],[Azad.Sell]]=0,"",Table_Merge1[[#This Row],[LME Zinc 3-month]]*Table_Merge1[[#This Row],[Azad.Sell]]),"")</f>
        <v/>
      </c>
      <c r="AT1642"/>
    </row>
    <row r="1643" spans="1:46" x14ac:dyDescent="0.25">
      <c r="A1643" s="258">
        <v>43064</v>
      </c>
      <c r="B16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1396.09.04</v>
      </c>
      <c r="C1643" s="195">
        <f t="shared" ca="1" si="61"/>
        <v>1396</v>
      </c>
      <c r="D16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43" s="195">
        <f>_xlfn.NUMBERVALUE(RIGHT(Table11[[#This Row],[تاریخ شمسی]],2))</f>
        <v>4</v>
      </c>
      <c r="F16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09-04</v>
      </c>
      <c r="G1643" s="195" t="s">
        <v>1794</v>
      </c>
      <c r="L1643" s="259">
        <v>43064</v>
      </c>
      <c r="M1643">
        <v>41136</v>
      </c>
      <c r="O1643" s="284">
        <f>IFERROR(DATE(Table7[[#This Row],[year]],MONTH(DATEVALUE(Table7[[#This Row],[month]]&amp;"1")),Table7[[#This Row],[day]]),"")</f>
        <v>42710</v>
      </c>
      <c r="P1643" s="195" t="s">
        <v>5068</v>
      </c>
      <c r="Q1643" s="195">
        <v>2016</v>
      </c>
      <c r="R1643" s="195" t="s">
        <v>3452</v>
      </c>
      <c r="S1643" s="195">
        <v>6</v>
      </c>
      <c r="T1643" s="195">
        <v>1171.1500000000001</v>
      </c>
      <c r="U1643" s="195">
        <v>1721</v>
      </c>
      <c r="V1643" s="195">
        <v>2134550</v>
      </c>
      <c r="X1643" s="260">
        <v>42793</v>
      </c>
      <c r="Y1643" t="s">
        <v>8147</v>
      </c>
      <c r="Z1643" s="260">
        <v>7</v>
      </c>
      <c r="AA1643">
        <v>1395</v>
      </c>
      <c r="AB1643" s="260" t="str">
        <f ca="1">IFERROR(IFERROR(VLOOKUP(Table_Merge1[[#This Row],[Column1]],Table11[#All],2,FALSE),LEFT(AB1644,8)&amp;IF(LEN((RIGHT(AB1644,2)+1))&lt;2,"0"&amp;(RIGHT(AB1644,2)+1),(RIGHT(AB1644,2)-1))),"")</f>
        <v>1395.12.09</v>
      </c>
      <c r="AC1643" s="259" t="str">
        <f ca="1">LEFT(Table_Merge1[[#This Row],[Column2]],4)</f>
        <v>1395</v>
      </c>
      <c r="AD1643" s="259" t="str">
        <f ca="1">RIGHT(LEFT(Table_Merge1[[#This Row],[Column2]],7),2)</f>
        <v>12</v>
      </c>
      <c r="AE1643" s="259" t="str">
        <f ca="1">RIGHT(Table_Merge1[[#This Row],[Column2]],2)</f>
        <v>09</v>
      </c>
      <c r="AF1643">
        <v>12</v>
      </c>
      <c r="AG1643">
        <v>9</v>
      </c>
      <c r="AH1643" s="260">
        <v>2017</v>
      </c>
      <c r="AI1643" t="s">
        <v>3433</v>
      </c>
      <c r="AJ1643" s="260">
        <v>27</v>
      </c>
      <c r="AK1643">
        <v>1256.25</v>
      </c>
      <c r="AL1643">
        <v>1897.5</v>
      </c>
      <c r="AM1643">
        <v>2068525</v>
      </c>
      <c r="AO1643">
        <v>37665</v>
      </c>
      <c r="AP1643" s="287">
        <f>IFERROR(IF(Table_Merge1[[#This Row],[LME Zinc stock]]*Table_Merge1[[#This Row],[Nima.مقدار]]=0,"",Table_Merge1[[#This Row],[LME Zinc stock]]*Table_Merge1[[#This Row],[Nima.مقدار]]),"")</f>
        <v>77910994125</v>
      </c>
      <c r="AQ1643" s="287">
        <f>IFERROR(IF(Table_Merge1[[#This Row],[LME Zinc 3-month]]*Table_Merge1[[#This Row],[Nima.مقدار]]=0,"",Table_Merge1[[#This Row],[LME Zinc 3-month]]*Table_Merge1[[#This Row],[Nima.مقدار]]),"")</f>
        <v>71469337.5</v>
      </c>
      <c r="AR1643" s="288" t="str">
        <f>IFERROR(IF(Table_Merge1[[#This Row],[LME Zinc stock]]*Table_Merge1[[#This Row],[Azad.Sell]]=0,"",Table_Merge1[[#This Row],[LME Zinc stock]]*Table_Merge1[[#This Row],[Azad.Sell]]),"")</f>
        <v/>
      </c>
      <c r="AS1643" s="288" t="str">
        <f>IFERROR(IF(Table_Merge1[[#This Row],[LME Zinc 3-month]]*Table_Merge1[[#This Row],[Azad.Sell]]=0,"",Table_Merge1[[#This Row],[LME Zinc 3-month]]*Table_Merge1[[#This Row],[Azad.Sell]]),"")</f>
        <v/>
      </c>
      <c r="AT1643"/>
    </row>
    <row r="1644" spans="1:46" x14ac:dyDescent="0.25">
      <c r="A1644" s="258">
        <v>43065</v>
      </c>
      <c r="B16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1396.09.05</v>
      </c>
      <c r="C1644" s="195">
        <f t="shared" ca="1" si="61"/>
        <v>1396</v>
      </c>
      <c r="D16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44" s="195">
        <f>_xlfn.NUMBERVALUE(RIGHT(Table11[[#This Row],[تاریخ شمسی]],2))</f>
        <v>5</v>
      </c>
      <c r="F16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09-05</v>
      </c>
      <c r="G1644" s="195" t="s">
        <v>1795</v>
      </c>
      <c r="L1644" s="259">
        <v>43065</v>
      </c>
      <c r="M1644">
        <v>40973</v>
      </c>
      <c r="O1644" s="283">
        <f>IFERROR(DATE(Table7[[#This Row],[year]],MONTH(DATEVALUE(Table7[[#This Row],[month]]&amp;"1")),Table7[[#This Row],[day]]),"")</f>
        <v>42709</v>
      </c>
      <c r="P1644" s="257" t="s">
        <v>5069</v>
      </c>
      <c r="Q1644" s="257">
        <v>2016</v>
      </c>
      <c r="R1644" s="257" t="s">
        <v>3452</v>
      </c>
      <c r="S1644" s="257">
        <v>5</v>
      </c>
      <c r="T1644" s="257">
        <v>1164.9000000000001</v>
      </c>
      <c r="U1644" s="257">
        <v>1715.5</v>
      </c>
      <c r="V1644" s="257">
        <v>2109450</v>
      </c>
      <c r="X1644" s="260">
        <v>42790</v>
      </c>
      <c r="Z1644" s="260">
        <v>7</v>
      </c>
      <c r="AB1644" s="260" t="str">
        <f ca="1">IFERROR(IFERROR(VLOOKUP(Table_Merge1[[#This Row],[Column1]],Table11[#All],2,FALSE),LEFT(AB1645,8)&amp;IF(LEN((RIGHT(AB1645,2)+1))&lt;2,"0"&amp;(RIGHT(AB1645,2)+1),(RIGHT(AB1645,2)-1))),"")</f>
        <v>1395.12.06</v>
      </c>
      <c r="AC1644" s="259" t="str">
        <f ca="1">LEFT(Table_Merge1[[#This Row],[Column2]],4)</f>
        <v>1395</v>
      </c>
      <c r="AD1644" s="259" t="str">
        <f ca="1">RIGHT(LEFT(Table_Merge1[[#This Row],[Column2]],7),2)</f>
        <v>12</v>
      </c>
      <c r="AE1644" s="259" t="str">
        <f ca="1">RIGHT(Table_Merge1[[#This Row],[Column2]],2)</f>
        <v>06</v>
      </c>
      <c r="AH1644" s="260">
        <v>2017</v>
      </c>
      <c r="AI1644" t="s">
        <v>3433</v>
      </c>
      <c r="AJ1644" s="260">
        <v>24</v>
      </c>
      <c r="AK1644">
        <v>1255.3499999999999</v>
      </c>
      <c r="AL1644">
        <v>1855.5</v>
      </c>
      <c r="AM1644">
        <v>2084800</v>
      </c>
      <c r="AP1644" s="287" t="str">
        <f>IFERROR(IF(Table_Merge1[[#This Row],[LME Zinc stock]]*Table_Merge1[[#This Row],[Nima.مقدار]]=0,"",Table_Merge1[[#This Row],[LME Zinc stock]]*Table_Merge1[[#This Row],[Nima.مقدار]]),"")</f>
        <v/>
      </c>
      <c r="AQ1644" s="287" t="str">
        <f>IFERROR(IF(Table_Merge1[[#This Row],[LME Zinc 3-month]]*Table_Merge1[[#This Row],[Nima.مقدار]]=0,"",Table_Merge1[[#This Row],[LME Zinc 3-month]]*Table_Merge1[[#This Row],[Nima.مقدار]]),"")</f>
        <v/>
      </c>
      <c r="AR1644" s="288" t="str">
        <f>IFERROR(IF(Table_Merge1[[#This Row],[LME Zinc stock]]*Table_Merge1[[#This Row],[Azad.Sell]]=0,"",Table_Merge1[[#This Row],[LME Zinc stock]]*Table_Merge1[[#This Row],[Azad.Sell]]),"")</f>
        <v/>
      </c>
      <c r="AS1644" s="288" t="str">
        <f>IFERROR(IF(Table_Merge1[[#This Row],[LME Zinc 3-month]]*Table_Merge1[[#This Row],[Azad.Sell]]=0,"",Table_Merge1[[#This Row],[LME Zinc 3-month]]*Table_Merge1[[#This Row],[Azad.Sell]]),"")</f>
        <v/>
      </c>
      <c r="AT1644"/>
    </row>
    <row r="1645" spans="1:46" x14ac:dyDescent="0.25">
      <c r="A1645" s="258">
        <v>43067</v>
      </c>
      <c r="B16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1396.09.07</v>
      </c>
      <c r="C1645" s="195">
        <f t="shared" ca="1" si="61"/>
        <v>1396</v>
      </c>
      <c r="D16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45" s="195">
        <f>_xlfn.NUMBERVALUE(RIGHT(Table11[[#This Row],[تاریخ شمسی]],2))</f>
        <v>7</v>
      </c>
      <c r="F16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09-07</v>
      </c>
      <c r="G1645" s="195" t="s">
        <v>1796</v>
      </c>
      <c r="L1645" s="259">
        <v>43067</v>
      </c>
      <c r="M1645">
        <v>41014</v>
      </c>
      <c r="O1645" s="284">
        <f>IFERROR(DATE(Table7[[#This Row],[year]],MONTH(DATEVALUE(Table7[[#This Row],[month]]&amp;"1")),Table7[[#This Row],[day]]),"")</f>
        <v>42706</v>
      </c>
      <c r="P1645" s="195" t="s">
        <v>5070</v>
      </c>
      <c r="Q1645" s="195">
        <v>2016</v>
      </c>
      <c r="R1645" s="195" t="s">
        <v>3452</v>
      </c>
      <c r="S1645" s="195">
        <v>2</v>
      </c>
      <c r="T1645" s="195">
        <v>1171.6500000000001</v>
      </c>
      <c r="U1645" s="195">
        <v>1712</v>
      </c>
      <c r="V1645" s="195">
        <v>2112275</v>
      </c>
      <c r="X1645" s="260">
        <v>42789</v>
      </c>
      <c r="Y1645" t="s">
        <v>8146</v>
      </c>
      <c r="Z1645" s="260">
        <v>7</v>
      </c>
      <c r="AA1645">
        <v>1395</v>
      </c>
      <c r="AB1645" s="260" t="str">
        <f ca="1">IFERROR(IFERROR(VLOOKUP(Table_Merge1[[#This Row],[Column1]],Table11[#All],2,FALSE),LEFT(AB1646,8)&amp;IF(LEN((RIGHT(AB1646,2)+1))&lt;2,"0"&amp;(RIGHT(AB1646,2)+1),(RIGHT(AB1646,2)-1))),"")</f>
        <v>1395.12.05</v>
      </c>
      <c r="AC1645" s="259" t="str">
        <f ca="1">LEFT(Table_Merge1[[#This Row],[Column2]],4)</f>
        <v>1395</v>
      </c>
      <c r="AD1645" s="259" t="str">
        <f ca="1">RIGHT(LEFT(Table_Merge1[[#This Row],[Column2]],7),2)</f>
        <v>12</v>
      </c>
      <c r="AE1645" s="259" t="str">
        <f ca="1">RIGHT(Table_Merge1[[#This Row],[Column2]],2)</f>
        <v>05</v>
      </c>
      <c r="AF1645">
        <v>12</v>
      </c>
      <c r="AG1645">
        <v>5</v>
      </c>
      <c r="AH1645" s="260">
        <v>2017</v>
      </c>
      <c r="AI1645" t="s">
        <v>3433</v>
      </c>
      <c r="AJ1645" s="260">
        <v>23</v>
      </c>
      <c r="AK1645">
        <v>1237.3499999999999</v>
      </c>
      <c r="AL1645">
        <v>1889</v>
      </c>
      <c r="AM1645">
        <v>2101550</v>
      </c>
      <c r="AO1645">
        <v>38036</v>
      </c>
      <c r="AP1645" s="287">
        <f>IFERROR(IF(Table_Merge1[[#This Row],[LME Zinc stock]]*Table_Merge1[[#This Row],[Nima.مقدار]]=0,"",Table_Merge1[[#This Row],[LME Zinc stock]]*Table_Merge1[[#This Row],[Nima.مقدار]]),"")</f>
        <v>79934555800</v>
      </c>
      <c r="AQ1645" s="287">
        <f>IFERROR(IF(Table_Merge1[[#This Row],[LME Zinc 3-month]]*Table_Merge1[[#This Row],[Nima.مقدار]]=0,"",Table_Merge1[[#This Row],[LME Zinc 3-month]]*Table_Merge1[[#This Row],[Nima.مقدار]]),"")</f>
        <v>71850004</v>
      </c>
      <c r="AR1645" s="288" t="str">
        <f>IFERROR(IF(Table_Merge1[[#This Row],[LME Zinc stock]]*Table_Merge1[[#This Row],[Azad.Sell]]=0,"",Table_Merge1[[#This Row],[LME Zinc stock]]*Table_Merge1[[#This Row],[Azad.Sell]]),"")</f>
        <v/>
      </c>
      <c r="AS1645" s="288" t="str">
        <f>IFERROR(IF(Table_Merge1[[#This Row],[LME Zinc 3-month]]*Table_Merge1[[#This Row],[Azad.Sell]]=0,"",Table_Merge1[[#This Row],[LME Zinc 3-month]]*Table_Merge1[[#This Row],[Azad.Sell]]),"")</f>
        <v/>
      </c>
      <c r="AT1645"/>
    </row>
    <row r="1646" spans="1:46" x14ac:dyDescent="0.25">
      <c r="A1646" s="258">
        <v>43068</v>
      </c>
      <c r="B16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1396.09.08</v>
      </c>
      <c r="C1646" s="195">
        <f t="shared" ca="1" si="61"/>
        <v>1396</v>
      </c>
      <c r="D16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46" s="195">
        <f>_xlfn.NUMBERVALUE(RIGHT(Table11[[#This Row],[تاریخ شمسی]],2))</f>
        <v>8</v>
      </c>
      <c r="F16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09-08</v>
      </c>
      <c r="G1646" s="195" t="s">
        <v>1797</v>
      </c>
      <c r="L1646" s="259">
        <v>43068</v>
      </c>
      <c r="M1646">
        <v>41255</v>
      </c>
      <c r="O1646" s="283">
        <f>IFERROR(DATE(Table7[[#This Row],[year]],MONTH(DATEVALUE(Table7[[#This Row],[month]]&amp;"1")),Table7[[#This Row],[day]]),"")</f>
        <v>42705</v>
      </c>
      <c r="P1646" s="257" t="s">
        <v>5071</v>
      </c>
      <c r="Q1646" s="257">
        <v>2016</v>
      </c>
      <c r="R1646" s="257" t="s">
        <v>3452</v>
      </c>
      <c r="S1646" s="257">
        <v>1</v>
      </c>
      <c r="T1646" s="257">
        <v>1168.75</v>
      </c>
      <c r="U1646" s="257">
        <v>1724</v>
      </c>
      <c r="V1646" s="257">
        <v>2117500</v>
      </c>
      <c r="X1646" s="260">
        <v>42788</v>
      </c>
      <c r="Y1646" t="s">
        <v>8145</v>
      </c>
      <c r="Z1646" s="260">
        <v>7</v>
      </c>
      <c r="AA1646">
        <v>1395</v>
      </c>
      <c r="AB1646" s="260" t="str">
        <f ca="1">IFERROR(IFERROR(VLOOKUP(Table_Merge1[[#This Row],[Column1]],Table11[#All],2,FALSE),LEFT(AB1647,8)&amp;IF(LEN((RIGHT(AB1647,2)+1))&lt;2,"0"&amp;(RIGHT(AB1647,2)+1),(RIGHT(AB1647,2)-1))),"")</f>
        <v>1395.12.04</v>
      </c>
      <c r="AC1646" s="259" t="str">
        <f ca="1">LEFT(Table_Merge1[[#This Row],[Column2]],4)</f>
        <v>1395</v>
      </c>
      <c r="AD1646" s="259" t="str">
        <f ca="1">RIGHT(LEFT(Table_Merge1[[#This Row],[Column2]],7),2)</f>
        <v>12</v>
      </c>
      <c r="AE1646" s="259" t="str">
        <f ca="1">RIGHT(Table_Merge1[[#This Row],[Column2]],2)</f>
        <v>04</v>
      </c>
      <c r="AF1646">
        <v>12</v>
      </c>
      <c r="AG1646">
        <v>4</v>
      </c>
      <c r="AH1646" s="260">
        <v>2017</v>
      </c>
      <c r="AI1646" t="s">
        <v>3433</v>
      </c>
      <c r="AJ1646" s="260">
        <v>22</v>
      </c>
      <c r="AK1646">
        <v>1237.5</v>
      </c>
      <c r="AL1646">
        <v>1867</v>
      </c>
      <c r="AM1646">
        <v>2117875</v>
      </c>
      <c r="AO1646">
        <v>37798</v>
      </c>
      <c r="AP1646" s="287">
        <f>IFERROR(IF(Table_Merge1[[#This Row],[LME Zinc stock]]*Table_Merge1[[#This Row],[Nima.مقدار]]=0,"",Table_Merge1[[#This Row],[LME Zinc stock]]*Table_Merge1[[#This Row],[Nima.مقدار]]),"")</f>
        <v>80051439250</v>
      </c>
      <c r="AQ1646" s="287">
        <f>IFERROR(IF(Table_Merge1[[#This Row],[LME Zinc 3-month]]*Table_Merge1[[#This Row],[Nima.مقدار]]=0,"",Table_Merge1[[#This Row],[LME Zinc 3-month]]*Table_Merge1[[#This Row],[Nima.مقدار]]),"")</f>
        <v>70568866</v>
      </c>
      <c r="AR1646" s="288" t="str">
        <f>IFERROR(IF(Table_Merge1[[#This Row],[LME Zinc stock]]*Table_Merge1[[#This Row],[Azad.Sell]]=0,"",Table_Merge1[[#This Row],[LME Zinc stock]]*Table_Merge1[[#This Row],[Azad.Sell]]),"")</f>
        <v/>
      </c>
      <c r="AS1646" s="288" t="str">
        <f>IFERROR(IF(Table_Merge1[[#This Row],[LME Zinc 3-month]]*Table_Merge1[[#This Row],[Azad.Sell]]=0,"",Table_Merge1[[#This Row],[LME Zinc 3-month]]*Table_Merge1[[#This Row],[Azad.Sell]]),"")</f>
        <v/>
      </c>
      <c r="AT1646"/>
    </row>
    <row r="1647" spans="1:46" x14ac:dyDescent="0.25">
      <c r="A1647" s="258">
        <v>43069</v>
      </c>
      <c r="B16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1396.09.09</v>
      </c>
      <c r="C1647" s="195">
        <f t="shared" ca="1" si="61"/>
        <v>1396</v>
      </c>
      <c r="D16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47" s="195">
        <f>_xlfn.NUMBERVALUE(RIGHT(Table11[[#This Row],[تاریخ شمسی]],2))</f>
        <v>9</v>
      </c>
      <c r="F16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09-09</v>
      </c>
      <c r="G1647" s="195" t="s">
        <v>1798</v>
      </c>
      <c r="L1647" s="259">
        <v>43069</v>
      </c>
      <c r="M1647">
        <v>41271</v>
      </c>
      <c r="O1647" s="284">
        <f>IFERROR(DATE(Table7[[#This Row],[year]],MONTH(DATEVALUE(Table7[[#This Row],[month]]&amp;"1")),Table7[[#This Row],[day]]),"")</f>
        <v>42704</v>
      </c>
      <c r="P1647" s="195" t="s">
        <v>5072</v>
      </c>
      <c r="Q1647" s="195">
        <v>2016</v>
      </c>
      <c r="R1647" s="195" t="s">
        <v>3450</v>
      </c>
      <c r="S1647" s="195">
        <v>30</v>
      </c>
      <c r="T1647" s="195">
        <v>1187.4000000000001</v>
      </c>
      <c r="U1647" s="195">
        <v>1742</v>
      </c>
      <c r="V1647" s="195">
        <v>2092175</v>
      </c>
      <c r="X1647" s="260">
        <v>42787</v>
      </c>
      <c r="Y1647" t="s">
        <v>8144</v>
      </c>
      <c r="Z1647" s="260">
        <v>7</v>
      </c>
      <c r="AA1647">
        <v>1395</v>
      </c>
      <c r="AB1647" s="260" t="str">
        <f ca="1">IFERROR(IFERROR(VLOOKUP(Table_Merge1[[#This Row],[Column1]],Table11[#All],2,FALSE),LEFT(AB1648,8)&amp;IF(LEN((RIGHT(AB1648,2)+1))&lt;2,"0"&amp;(RIGHT(AB1648,2)+1),(RIGHT(AB1648,2)-1))),"")</f>
        <v>1395.12.03</v>
      </c>
      <c r="AC1647" s="259" t="str">
        <f ca="1">LEFT(Table_Merge1[[#This Row],[Column2]],4)</f>
        <v>1395</v>
      </c>
      <c r="AD1647" s="259" t="str">
        <f ca="1">RIGHT(LEFT(Table_Merge1[[#This Row],[Column2]],7),2)</f>
        <v>12</v>
      </c>
      <c r="AE1647" s="259" t="str">
        <f ca="1">RIGHT(Table_Merge1[[#This Row],[Column2]],2)</f>
        <v>03</v>
      </c>
      <c r="AF1647">
        <v>12</v>
      </c>
      <c r="AG1647">
        <v>3</v>
      </c>
      <c r="AH1647" s="260">
        <v>2017</v>
      </c>
      <c r="AI1647" t="s">
        <v>3433</v>
      </c>
      <c r="AJ1647" s="260">
        <v>21</v>
      </c>
      <c r="AK1647">
        <v>1228.7</v>
      </c>
      <c r="AL1647">
        <v>1872</v>
      </c>
      <c r="AM1647">
        <v>2141525</v>
      </c>
      <c r="AO1647">
        <v>37789</v>
      </c>
      <c r="AP1647" s="287">
        <f>IFERROR(IF(Table_Merge1[[#This Row],[LME Zinc stock]]*Table_Merge1[[#This Row],[Nima.مقدار]]=0,"",Table_Merge1[[#This Row],[LME Zinc stock]]*Table_Merge1[[#This Row],[Nima.مقدار]]),"")</f>
        <v>80926088225</v>
      </c>
      <c r="AQ1647" s="287">
        <f>IFERROR(IF(Table_Merge1[[#This Row],[LME Zinc 3-month]]*Table_Merge1[[#This Row],[Nima.مقدار]]=0,"",Table_Merge1[[#This Row],[LME Zinc 3-month]]*Table_Merge1[[#This Row],[Nima.مقدار]]),"")</f>
        <v>70741008</v>
      </c>
      <c r="AR1647" s="288" t="str">
        <f>IFERROR(IF(Table_Merge1[[#This Row],[LME Zinc stock]]*Table_Merge1[[#This Row],[Azad.Sell]]=0,"",Table_Merge1[[#This Row],[LME Zinc stock]]*Table_Merge1[[#This Row],[Azad.Sell]]),"")</f>
        <v/>
      </c>
      <c r="AS1647" s="288" t="str">
        <f>IFERROR(IF(Table_Merge1[[#This Row],[LME Zinc 3-month]]*Table_Merge1[[#This Row],[Azad.Sell]]=0,"",Table_Merge1[[#This Row],[LME Zinc 3-month]]*Table_Merge1[[#This Row],[Azad.Sell]]),"")</f>
        <v/>
      </c>
      <c r="AT1647"/>
    </row>
    <row r="1648" spans="1:46" x14ac:dyDescent="0.25">
      <c r="A1648" s="258">
        <v>43071</v>
      </c>
      <c r="B16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1396.09.11</v>
      </c>
      <c r="C1648" s="195">
        <f t="shared" ca="1" si="61"/>
        <v>1396</v>
      </c>
      <c r="D16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48" s="195">
        <f>_xlfn.NUMBERVALUE(RIGHT(Table11[[#This Row],[تاریخ شمسی]],2))</f>
        <v>11</v>
      </c>
      <c r="F16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09-11</v>
      </c>
      <c r="G1648" s="195" t="s">
        <v>1799</v>
      </c>
      <c r="L1648" s="259">
        <v>43071</v>
      </c>
      <c r="M1648">
        <v>41250</v>
      </c>
      <c r="O1648" s="283">
        <f>IFERROR(DATE(Table7[[#This Row],[year]],MONTH(DATEVALUE(Table7[[#This Row],[month]]&amp;"1")),Table7[[#This Row],[day]]),"")</f>
        <v>42703</v>
      </c>
      <c r="P1648" s="257" t="s">
        <v>5073</v>
      </c>
      <c r="Q1648" s="257">
        <v>2016</v>
      </c>
      <c r="R1648" s="257" t="s">
        <v>3450</v>
      </c>
      <c r="S1648" s="257">
        <v>29</v>
      </c>
      <c r="T1648" s="257">
        <v>1187.3</v>
      </c>
      <c r="U1648" s="257">
        <v>1747.5</v>
      </c>
      <c r="V1648" s="257">
        <v>2069975</v>
      </c>
      <c r="X1648" s="260">
        <v>42786</v>
      </c>
      <c r="Y1648" t="s">
        <v>8143</v>
      </c>
      <c r="Z1648" s="260">
        <v>7</v>
      </c>
      <c r="AA1648">
        <v>1395</v>
      </c>
      <c r="AB1648" s="260" t="str">
        <f ca="1">IFERROR(IFERROR(VLOOKUP(Table_Merge1[[#This Row],[Column1]],Table11[#All],2,FALSE),LEFT(AB1649,8)&amp;IF(LEN((RIGHT(AB1649,2)+1))&lt;2,"0"&amp;(RIGHT(AB1649,2)+1),(RIGHT(AB1649,2)-1))),"")</f>
        <v>1395.12.02</v>
      </c>
      <c r="AC1648" s="259" t="str">
        <f ca="1">LEFT(Table_Merge1[[#This Row],[Column2]],4)</f>
        <v>1395</v>
      </c>
      <c r="AD1648" s="259" t="str">
        <f ca="1">RIGHT(LEFT(Table_Merge1[[#This Row],[Column2]],7),2)</f>
        <v>12</v>
      </c>
      <c r="AE1648" s="259" t="str">
        <f ca="1">RIGHT(Table_Merge1[[#This Row],[Column2]],2)</f>
        <v>02</v>
      </c>
      <c r="AF1648">
        <v>12</v>
      </c>
      <c r="AG1648">
        <v>2</v>
      </c>
      <c r="AH1648" s="260">
        <v>2017</v>
      </c>
      <c r="AI1648" t="s">
        <v>3433</v>
      </c>
      <c r="AJ1648" s="260">
        <v>20</v>
      </c>
      <c r="AK1648">
        <v>1235.3499999999999</v>
      </c>
      <c r="AL1648">
        <v>1913</v>
      </c>
      <c r="AM1648">
        <v>2160925</v>
      </c>
      <c r="AO1648">
        <v>38005</v>
      </c>
      <c r="AP1648" s="287">
        <f>IFERROR(IF(Table_Merge1[[#This Row],[LME Zinc stock]]*Table_Merge1[[#This Row],[Nima.مقدار]]=0,"",Table_Merge1[[#This Row],[LME Zinc stock]]*Table_Merge1[[#This Row],[Nima.مقدار]]),"")</f>
        <v>82125954625</v>
      </c>
      <c r="AQ1648" s="287">
        <f>IFERROR(IF(Table_Merge1[[#This Row],[LME Zinc 3-month]]*Table_Merge1[[#This Row],[Nima.مقدار]]=0,"",Table_Merge1[[#This Row],[LME Zinc 3-month]]*Table_Merge1[[#This Row],[Nima.مقدار]]),"")</f>
        <v>72703565</v>
      </c>
      <c r="AR1648" s="288" t="str">
        <f>IFERROR(IF(Table_Merge1[[#This Row],[LME Zinc stock]]*Table_Merge1[[#This Row],[Azad.Sell]]=0,"",Table_Merge1[[#This Row],[LME Zinc stock]]*Table_Merge1[[#This Row],[Azad.Sell]]),"")</f>
        <v/>
      </c>
      <c r="AS1648" s="288" t="str">
        <f>IFERROR(IF(Table_Merge1[[#This Row],[LME Zinc 3-month]]*Table_Merge1[[#This Row],[Azad.Sell]]=0,"",Table_Merge1[[#This Row],[LME Zinc 3-month]]*Table_Merge1[[#This Row],[Azad.Sell]]),"")</f>
        <v/>
      </c>
      <c r="AT1648"/>
    </row>
    <row r="1649" spans="1:46" x14ac:dyDescent="0.25">
      <c r="A1649" s="258">
        <v>43072</v>
      </c>
      <c r="B16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1396.09.12</v>
      </c>
      <c r="C1649" s="195">
        <f t="shared" ca="1" si="61"/>
        <v>1396</v>
      </c>
      <c r="D16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49" s="195">
        <f>_xlfn.NUMBERVALUE(RIGHT(Table11[[#This Row],[تاریخ شمسی]],2))</f>
        <v>12</v>
      </c>
      <c r="F16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09-12</v>
      </c>
      <c r="G1649" s="195" t="s">
        <v>1800</v>
      </c>
      <c r="L1649" s="259">
        <v>43072</v>
      </c>
      <c r="M1649">
        <v>41261</v>
      </c>
      <c r="O1649" s="284">
        <f>IFERROR(DATE(Table7[[#This Row],[year]],MONTH(DATEVALUE(Table7[[#This Row],[month]]&amp;"1")),Table7[[#This Row],[day]]),"")</f>
        <v>42702</v>
      </c>
      <c r="P1649" s="195" t="s">
        <v>5074</v>
      </c>
      <c r="Q1649" s="195">
        <v>2016</v>
      </c>
      <c r="R1649" s="195" t="s">
        <v>3450</v>
      </c>
      <c r="S1649" s="195">
        <v>28</v>
      </c>
      <c r="T1649" s="195">
        <v>1189.0999999999999</v>
      </c>
      <c r="U1649" s="195">
        <v>1742.5</v>
      </c>
      <c r="V1649" s="195">
        <v>2092125</v>
      </c>
      <c r="X1649" s="260">
        <v>42783</v>
      </c>
      <c r="Z1649" s="260">
        <v>7</v>
      </c>
      <c r="AB1649" s="260" t="str">
        <f ca="1">IFERROR(IFERROR(VLOOKUP(Table_Merge1[[#This Row],[Column1]],Table11[#All],2,FALSE),LEFT(AB1650,8)&amp;IF(LEN((RIGHT(AB1650,2)+1))&lt;2,"0"&amp;(RIGHT(AB1650,2)+1),(RIGHT(AB1650,2)-1))),"")</f>
        <v>1395.11.27</v>
      </c>
      <c r="AC1649" s="259" t="str">
        <f ca="1">LEFT(Table_Merge1[[#This Row],[Column2]],4)</f>
        <v>1395</v>
      </c>
      <c r="AD1649" s="259" t="str">
        <f ca="1">RIGHT(LEFT(Table_Merge1[[#This Row],[Column2]],7),2)</f>
        <v>11</v>
      </c>
      <c r="AE1649" s="259" t="str">
        <f ca="1">RIGHT(Table_Merge1[[#This Row],[Column2]],2)</f>
        <v>27</v>
      </c>
      <c r="AH1649" s="260">
        <v>2017</v>
      </c>
      <c r="AI1649" t="s">
        <v>3433</v>
      </c>
      <c r="AJ1649" s="260">
        <v>17</v>
      </c>
      <c r="AK1649">
        <v>1241.4000000000001</v>
      </c>
      <c r="AL1649">
        <v>1936</v>
      </c>
      <c r="AM1649">
        <v>2180775</v>
      </c>
      <c r="AP1649" s="287" t="str">
        <f>IFERROR(IF(Table_Merge1[[#This Row],[LME Zinc stock]]*Table_Merge1[[#This Row],[Nima.مقدار]]=0,"",Table_Merge1[[#This Row],[LME Zinc stock]]*Table_Merge1[[#This Row],[Nima.مقدار]]),"")</f>
        <v/>
      </c>
      <c r="AQ1649" s="287" t="str">
        <f>IFERROR(IF(Table_Merge1[[#This Row],[LME Zinc 3-month]]*Table_Merge1[[#This Row],[Nima.مقدار]]=0,"",Table_Merge1[[#This Row],[LME Zinc 3-month]]*Table_Merge1[[#This Row],[Nima.مقدار]]),"")</f>
        <v/>
      </c>
      <c r="AR1649" s="288" t="str">
        <f>IFERROR(IF(Table_Merge1[[#This Row],[LME Zinc stock]]*Table_Merge1[[#This Row],[Azad.Sell]]=0,"",Table_Merge1[[#This Row],[LME Zinc stock]]*Table_Merge1[[#This Row],[Azad.Sell]]),"")</f>
        <v/>
      </c>
      <c r="AS1649" s="288" t="str">
        <f>IFERROR(IF(Table_Merge1[[#This Row],[LME Zinc 3-month]]*Table_Merge1[[#This Row],[Azad.Sell]]=0,"",Table_Merge1[[#This Row],[LME Zinc 3-month]]*Table_Merge1[[#This Row],[Azad.Sell]]),"")</f>
        <v/>
      </c>
      <c r="AT1649"/>
    </row>
    <row r="1650" spans="1:46" x14ac:dyDescent="0.25">
      <c r="A1650" s="258">
        <v>43073</v>
      </c>
      <c r="B16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1396.09.13</v>
      </c>
      <c r="C1650" s="195">
        <f t="shared" ca="1" si="61"/>
        <v>1396</v>
      </c>
      <c r="D16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50" s="195">
        <f>_xlfn.NUMBERVALUE(RIGHT(Table11[[#This Row],[تاریخ شمسی]],2))</f>
        <v>13</v>
      </c>
      <c r="F16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09-13</v>
      </c>
      <c r="G1650" s="195" t="s">
        <v>1801</v>
      </c>
      <c r="L1650" s="259">
        <v>43073</v>
      </c>
      <c r="M1650">
        <v>41621</v>
      </c>
      <c r="O1650" s="283">
        <f>IFERROR(DATE(Table7[[#This Row],[year]],MONTH(DATEVALUE(Table7[[#This Row],[month]]&amp;"1")),Table7[[#This Row],[day]]),"")</f>
        <v>42699</v>
      </c>
      <c r="P1650" s="257" t="s">
        <v>5075</v>
      </c>
      <c r="Q1650" s="257">
        <v>2016</v>
      </c>
      <c r="R1650" s="257" t="s">
        <v>3450</v>
      </c>
      <c r="S1650" s="257">
        <v>25</v>
      </c>
      <c r="T1650" s="257">
        <v>1187.5</v>
      </c>
      <c r="U1650" s="257">
        <v>1738</v>
      </c>
      <c r="V1650" s="257">
        <v>2101775</v>
      </c>
      <c r="X1650" s="260">
        <v>42782</v>
      </c>
      <c r="Y1650" t="s">
        <v>8142</v>
      </c>
      <c r="Z1650" s="260">
        <v>7</v>
      </c>
      <c r="AA1650">
        <v>1395</v>
      </c>
      <c r="AB1650" s="260" t="str">
        <f ca="1">IFERROR(IFERROR(VLOOKUP(Table_Merge1[[#This Row],[Column1]],Table11[#All],2,FALSE),LEFT(AB1651,8)&amp;IF(LEN((RIGHT(AB1651,2)+1))&lt;2,"0"&amp;(RIGHT(AB1651,2)+1),(RIGHT(AB1651,2)-1))),"")</f>
        <v>1395.11.28</v>
      </c>
      <c r="AC1650" s="259" t="str">
        <f ca="1">LEFT(Table_Merge1[[#This Row],[Column2]],4)</f>
        <v>1395</v>
      </c>
      <c r="AD1650" s="259" t="str">
        <f ca="1">RIGHT(LEFT(Table_Merge1[[#This Row],[Column2]],7),2)</f>
        <v>11</v>
      </c>
      <c r="AE1650" s="259" t="str">
        <f ca="1">RIGHT(Table_Merge1[[#This Row],[Column2]],2)</f>
        <v>28</v>
      </c>
      <c r="AF1650">
        <v>11</v>
      </c>
      <c r="AG1650">
        <v>28</v>
      </c>
      <c r="AH1650" s="260">
        <v>2017</v>
      </c>
      <c r="AI1650" t="s">
        <v>3433</v>
      </c>
      <c r="AJ1650" s="260">
        <v>16</v>
      </c>
      <c r="AK1650">
        <v>1236.75</v>
      </c>
      <c r="AL1650">
        <v>1939</v>
      </c>
      <c r="AM1650">
        <v>2188400</v>
      </c>
      <c r="AO1650">
        <v>37977</v>
      </c>
      <c r="AP1650" s="287">
        <f>IFERROR(IF(Table_Merge1[[#This Row],[LME Zinc stock]]*Table_Merge1[[#This Row],[Nima.مقدار]]=0,"",Table_Merge1[[#This Row],[LME Zinc stock]]*Table_Merge1[[#This Row],[Nima.مقدار]]),"")</f>
        <v>83108866800</v>
      </c>
      <c r="AQ1650" s="287">
        <f>IFERROR(IF(Table_Merge1[[#This Row],[LME Zinc 3-month]]*Table_Merge1[[#This Row],[Nima.مقدار]]=0,"",Table_Merge1[[#This Row],[LME Zinc 3-month]]*Table_Merge1[[#This Row],[Nima.مقدار]]),"")</f>
        <v>73637403</v>
      </c>
      <c r="AR1650" s="288" t="str">
        <f>IFERROR(IF(Table_Merge1[[#This Row],[LME Zinc stock]]*Table_Merge1[[#This Row],[Azad.Sell]]=0,"",Table_Merge1[[#This Row],[LME Zinc stock]]*Table_Merge1[[#This Row],[Azad.Sell]]),"")</f>
        <v/>
      </c>
      <c r="AS1650" s="288" t="str">
        <f>IFERROR(IF(Table_Merge1[[#This Row],[LME Zinc 3-month]]*Table_Merge1[[#This Row],[Azad.Sell]]=0,"",Table_Merge1[[#This Row],[LME Zinc 3-month]]*Table_Merge1[[#This Row],[Azad.Sell]]),"")</f>
        <v/>
      </c>
      <c r="AT1650"/>
    </row>
    <row r="1651" spans="1:46" x14ac:dyDescent="0.25">
      <c r="A1651" s="258">
        <v>43074</v>
      </c>
      <c r="B16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1396.09.14</v>
      </c>
      <c r="C1651" s="195">
        <f t="shared" ca="1" si="61"/>
        <v>1396</v>
      </c>
      <c r="D16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51" s="195">
        <f>_xlfn.NUMBERVALUE(RIGHT(Table11[[#This Row],[تاریخ شمسی]],2))</f>
        <v>14</v>
      </c>
      <c r="F16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09-14</v>
      </c>
      <c r="G1651" s="195" t="s">
        <v>1802</v>
      </c>
      <c r="L1651" s="259">
        <v>43074</v>
      </c>
      <c r="M1651">
        <v>41793</v>
      </c>
      <c r="O1651" s="284">
        <f>IFERROR(DATE(Table7[[#This Row],[year]],MONTH(DATEVALUE(Table7[[#This Row],[month]]&amp;"1")),Table7[[#This Row],[day]]),"")</f>
        <v>42698</v>
      </c>
      <c r="P1651" s="195" t="s">
        <v>5076</v>
      </c>
      <c r="Q1651" s="195">
        <v>2016</v>
      </c>
      <c r="R1651" s="195" t="s">
        <v>3450</v>
      </c>
      <c r="S1651" s="195">
        <v>24</v>
      </c>
      <c r="T1651" s="195">
        <v>1187.25</v>
      </c>
      <c r="U1651" s="195">
        <v>1723.5</v>
      </c>
      <c r="V1651" s="195">
        <v>2107525</v>
      </c>
      <c r="X1651" s="260">
        <v>42781</v>
      </c>
      <c r="Y1651" t="s">
        <v>8141</v>
      </c>
      <c r="Z1651" s="260">
        <v>7</v>
      </c>
      <c r="AA1651">
        <v>1395</v>
      </c>
      <c r="AB1651" s="260" t="str">
        <f ca="1">IFERROR(IFERROR(VLOOKUP(Table_Merge1[[#This Row],[Column1]],Table11[#All],2,FALSE),LEFT(AB1652,8)&amp;IF(LEN((RIGHT(AB1652,2)+1))&lt;2,"0"&amp;(RIGHT(AB1652,2)+1),(RIGHT(AB1652,2)-1))),"")</f>
        <v>1395.11.27</v>
      </c>
      <c r="AC1651" s="259" t="str">
        <f ca="1">LEFT(Table_Merge1[[#This Row],[Column2]],4)</f>
        <v>1395</v>
      </c>
      <c r="AD1651" s="259" t="str">
        <f ca="1">RIGHT(LEFT(Table_Merge1[[#This Row],[Column2]],7),2)</f>
        <v>11</v>
      </c>
      <c r="AE1651" s="259" t="str">
        <f ca="1">RIGHT(Table_Merge1[[#This Row],[Column2]],2)</f>
        <v>27</v>
      </c>
      <c r="AF1651">
        <v>11</v>
      </c>
      <c r="AG1651">
        <v>27</v>
      </c>
      <c r="AH1651" s="260">
        <v>2017</v>
      </c>
      <c r="AI1651" t="s">
        <v>3433</v>
      </c>
      <c r="AJ1651" s="260">
        <v>15</v>
      </c>
      <c r="AK1651">
        <v>1225.1500000000001</v>
      </c>
      <c r="AL1651" t="s">
        <v>3621</v>
      </c>
      <c r="AM1651" t="s">
        <v>3621</v>
      </c>
      <c r="AO1651">
        <v>38080</v>
      </c>
      <c r="AP1651" s="287" t="str">
        <f>IFERROR(IF(Table_Merge1[[#This Row],[LME Zinc stock]]*Table_Merge1[[#This Row],[Nima.مقدار]]=0,"",Table_Merge1[[#This Row],[LME Zinc stock]]*Table_Merge1[[#This Row],[Nima.مقدار]]),"")</f>
        <v/>
      </c>
      <c r="AQ1651" s="287" t="str">
        <f>IFERROR(IF(Table_Merge1[[#This Row],[LME Zinc 3-month]]*Table_Merge1[[#This Row],[Nima.مقدار]]=0,"",Table_Merge1[[#This Row],[LME Zinc 3-month]]*Table_Merge1[[#This Row],[Nima.مقدار]]),"")</f>
        <v/>
      </c>
      <c r="AR1651" s="288" t="str">
        <f>IFERROR(IF(Table_Merge1[[#This Row],[LME Zinc stock]]*Table_Merge1[[#This Row],[Azad.Sell]]=0,"",Table_Merge1[[#This Row],[LME Zinc stock]]*Table_Merge1[[#This Row],[Azad.Sell]]),"")</f>
        <v/>
      </c>
      <c r="AS1651" s="288" t="str">
        <f>IFERROR(IF(Table_Merge1[[#This Row],[LME Zinc 3-month]]*Table_Merge1[[#This Row],[Azad.Sell]]=0,"",Table_Merge1[[#This Row],[LME Zinc 3-month]]*Table_Merge1[[#This Row],[Azad.Sell]]),"")</f>
        <v/>
      </c>
      <c r="AT1651"/>
    </row>
    <row r="1652" spans="1:46" x14ac:dyDescent="0.25">
      <c r="A1652" s="258">
        <v>43076</v>
      </c>
      <c r="B16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1396.09.16</v>
      </c>
      <c r="C1652" s="195">
        <f t="shared" ca="1" si="61"/>
        <v>1396</v>
      </c>
      <c r="D16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52" s="195">
        <f>_xlfn.NUMBERVALUE(RIGHT(Table11[[#This Row],[تاریخ شمسی]],2))</f>
        <v>16</v>
      </c>
      <c r="F16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09-16</v>
      </c>
      <c r="G1652" s="195" t="s">
        <v>1803</v>
      </c>
      <c r="L1652" s="259">
        <v>43076</v>
      </c>
      <c r="M1652">
        <v>41852</v>
      </c>
      <c r="O1652" s="283">
        <f>IFERROR(DATE(Table7[[#This Row],[year]],MONTH(DATEVALUE(Table7[[#This Row],[month]]&amp;"1")),Table7[[#This Row],[day]]),"")</f>
        <v>42697</v>
      </c>
      <c r="P1652" s="257" t="s">
        <v>5077</v>
      </c>
      <c r="Q1652" s="257">
        <v>2016</v>
      </c>
      <c r="R1652" s="257" t="s">
        <v>3450</v>
      </c>
      <c r="S1652" s="257">
        <v>23</v>
      </c>
      <c r="T1652" s="257">
        <v>1213.25</v>
      </c>
      <c r="U1652" s="257">
        <v>1725</v>
      </c>
      <c r="V1652" s="257">
        <v>2113375</v>
      </c>
      <c r="X1652" s="260">
        <v>42780</v>
      </c>
      <c r="Y1652" t="s">
        <v>8140</v>
      </c>
      <c r="Z1652" s="260">
        <v>8</v>
      </c>
      <c r="AA1652">
        <v>1395</v>
      </c>
      <c r="AB1652" s="260" t="str">
        <f ca="1">IFERROR(IFERROR(VLOOKUP(Table_Merge1[[#This Row],[Column1]],Table11[#All],2,FALSE),LEFT(AB1653,8)&amp;IF(LEN((RIGHT(AB1653,2)+1))&lt;2,"0"&amp;(RIGHT(AB1653,2)+1),(RIGHT(AB1653,2)-1))),"")</f>
        <v>1395.11.26</v>
      </c>
      <c r="AC1652" s="259" t="str">
        <f ca="1">LEFT(Table_Merge1[[#This Row],[Column2]],4)</f>
        <v>1395</v>
      </c>
      <c r="AD1652" s="259" t="str">
        <f ca="1">RIGHT(LEFT(Table_Merge1[[#This Row],[Column2]],7),2)</f>
        <v>11</v>
      </c>
      <c r="AE1652" s="259" t="str">
        <f ca="1">RIGHT(Table_Merge1[[#This Row],[Column2]],2)</f>
        <v>26</v>
      </c>
      <c r="AF1652">
        <v>11</v>
      </c>
      <c r="AG1652">
        <v>26</v>
      </c>
      <c r="AH1652" s="260">
        <v>2017</v>
      </c>
      <c r="AI1652" t="s">
        <v>3433</v>
      </c>
      <c r="AJ1652" s="260">
        <v>14</v>
      </c>
      <c r="AK1652">
        <v>1229.6500000000001</v>
      </c>
      <c r="AL1652">
        <v>1895.5</v>
      </c>
      <c r="AM1652">
        <v>2200900</v>
      </c>
      <c r="AO1652">
        <v>37972</v>
      </c>
      <c r="AP1652" s="287">
        <f>IFERROR(IF(Table_Merge1[[#This Row],[LME Zinc stock]]*Table_Merge1[[#This Row],[Nima.مقدار]]=0,"",Table_Merge1[[#This Row],[LME Zinc stock]]*Table_Merge1[[#This Row],[Nima.مقدار]]),"")</f>
        <v>83572574800</v>
      </c>
      <c r="AQ1652" s="287">
        <f>IFERROR(IF(Table_Merge1[[#This Row],[LME Zinc 3-month]]*Table_Merge1[[#This Row],[Nima.مقدار]]=0,"",Table_Merge1[[#This Row],[LME Zinc 3-month]]*Table_Merge1[[#This Row],[Nima.مقدار]]),"")</f>
        <v>71975926</v>
      </c>
      <c r="AR1652" s="288" t="str">
        <f>IFERROR(IF(Table_Merge1[[#This Row],[LME Zinc stock]]*Table_Merge1[[#This Row],[Azad.Sell]]=0,"",Table_Merge1[[#This Row],[LME Zinc stock]]*Table_Merge1[[#This Row],[Azad.Sell]]),"")</f>
        <v/>
      </c>
      <c r="AS1652" s="288" t="str">
        <f>IFERROR(IF(Table_Merge1[[#This Row],[LME Zinc 3-month]]*Table_Merge1[[#This Row],[Azad.Sell]]=0,"",Table_Merge1[[#This Row],[LME Zinc 3-month]]*Table_Merge1[[#This Row],[Azad.Sell]]),"")</f>
        <v/>
      </c>
      <c r="AT1652"/>
    </row>
    <row r="1653" spans="1:46" x14ac:dyDescent="0.25">
      <c r="A1653" s="258">
        <v>43078</v>
      </c>
      <c r="B16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1396.09.18</v>
      </c>
      <c r="C1653" s="195">
        <f t="shared" ca="1" si="61"/>
        <v>1396</v>
      </c>
      <c r="D16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53" s="195">
        <f>_xlfn.NUMBERVALUE(RIGHT(Table11[[#This Row],[تاریخ شمسی]],2))</f>
        <v>18</v>
      </c>
      <c r="F16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09-18</v>
      </c>
      <c r="G1653" s="195" t="s">
        <v>1804</v>
      </c>
      <c r="L1653" s="259">
        <v>43078</v>
      </c>
      <c r="M1653">
        <v>41745</v>
      </c>
      <c r="O1653" s="284">
        <f>IFERROR(DATE(Table7[[#This Row],[year]],MONTH(DATEVALUE(Table7[[#This Row],[month]]&amp;"1")),Table7[[#This Row],[day]]),"")</f>
        <v>42696</v>
      </c>
      <c r="P1653" s="195" t="s">
        <v>5078</v>
      </c>
      <c r="Q1653" s="195">
        <v>2016</v>
      </c>
      <c r="R1653" s="195" t="s">
        <v>3450</v>
      </c>
      <c r="S1653" s="195">
        <v>22</v>
      </c>
      <c r="T1653" s="195">
        <v>1217.55</v>
      </c>
      <c r="U1653" s="195">
        <v>1713</v>
      </c>
      <c r="V1653" s="195">
        <v>2118325</v>
      </c>
      <c r="X1653" s="260">
        <v>42779</v>
      </c>
      <c r="Y1653" t="s">
        <v>8139</v>
      </c>
      <c r="Z1653" s="260">
        <v>8</v>
      </c>
      <c r="AA1653">
        <v>1395</v>
      </c>
      <c r="AB1653" s="260" t="str">
        <f ca="1">IFERROR(IFERROR(VLOOKUP(Table_Merge1[[#This Row],[Column1]],Table11[#All],2,FALSE),LEFT(AB1654,8)&amp;IF(LEN((RIGHT(AB1654,2)+1))&lt;2,"0"&amp;(RIGHT(AB1654,2)+1),(RIGHT(AB1654,2)-1))),"")</f>
        <v>1395.11.25</v>
      </c>
      <c r="AC1653" s="259" t="str">
        <f ca="1">LEFT(Table_Merge1[[#This Row],[Column2]],4)</f>
        <v>1395</v>
      </c>
      <c r="AD1653" s="259" t="str">
        <f ca="1">RIGHT(LEFT(Table_Merge1[[#This Row],[Column2]],7),2)</f>
        <v>11</v>
      </c>
      <c r="AE1653" s="259" t="str">
        <f ca="1">RIGHT(Table_Merge1[[#This Row],[Column2]],2)</f>
        <v>25</v>
      </c>
      <c r="AF1653">
        <v>11</v>
      </c>
      <c r="AG1653">
        <v>25</v>
      </c>
      <c r="AH1653" s="260">
        <v>2017</v>
      </c>
      <c r="AI1653" t="s">
        <v>3433</v>
      </c>
      <c r="AJ1653" s="260">
        <v>13</v>
      </c>
      <c r="AK1653">
        <v>1229.4000000000001</v>
      </c>
      <c r="AL1653">
        <v>1905.5</v>
      </c>
      <c r="AM1653">
        <v>2209550</v>
      </c>
      <c r="AO1653">
        <v>38211</v>
      </c>
      <c r="AP1653" s="287">
        <f>IFERROR(IF(Table_Merge1[[#This Row],[LME Zinc stock]]*Table_Merge1[[#This Row],[Nima.مقدار]]=0,"",Table_Merge1[[#This Row],[LME Zinc stock]]*Table_Merge1[[#This Row],[Nima.مقدار]]),"")</f>
        <v>84429115050</v>
      </c>
      <c r="AQ1653" s="287">
        <f>IFERROR(IF(Table_Merge1[[#This Row],[LME Zinc 3-month]]*Table_Merge1[[#This Row],[Nima.مقدار]]=0,"",Table_Merge1[[#This Row],[LME Zinc 3-month]]*Table_Merge1[[#This Row],[Nima.مقدار]]),"")</f>
        <v>72811060.5</v>
      </c>
      <c r="AR1653" s="288" t="str">
        <f>IFERROR(IF(Table_Merge1[[#This Row],[LME Zinc stock]]*Table_Merge1[[#This Row],[Azad.Sell]]=0,"",Table_Merge1[[#This Row],[LME Zinc stock]]*Table_Merge1[[#This Row],[Azad.Sell]]),"")</f>
        <v/>
      </c>
      <c r="AS1653" s="288" t="str">
        <f>IFERROR(IF(Table_Merge1[[#This Row],[LME Zinc 3-month]]*Table_Merge1[[#This Row],[Azad.Sell]]=0,"",Table_Merge1[[#This Row],[LME Zinc 3-month]]*Table_Merge1[[#This Row],[Azad.Sell]]),"")</f>
        <v/>
      </c>
      <c r="AT1653"/>
    </row>
    <row r="1654" spans="1:46" x14ac:dyDescent="0.25">
      <c r="A1654" s="258">
        <v>43079</v>
      </c>
      <c r="B16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1396.09.19</v>
      </c>
      <c r="C1654" s="195">
        <f t="shared" ca="1" si="61"/>
        <v>1396</v>
      </c>
      <c r="D16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54" s="195">
        <f>_xlfn.NUMBERVALUE(RIGHT(Table11[[#This Row],[تاریخ شمسی]],2))</f>
        <v>19</v>
      </c>
      <c r="F16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09-19</v>
      </c>
      <c r="G1654" s="195" t="s">
        <v>1805</v>
      </c>
      <c r="L1654" s="259">
        <v>43079</v>
      </c>
      <c r="M1654">
        <v>41931</v>
      </c>
      <c r="O1654" s="283">
        <f>IFERROR(DATE(Table7[[#This Row],[year]],MONTH(DATEVALUE(Table7[[#This Row],[month]]&amp;"1")),Table7[[#This Row],[day]]),"")</f>
        <v>42695</v>
      </c>
      <c r="P1654" s="257" t="s">
        <v>5079</v>
      </c>
      <c r="Q1654" s="257">
        <v>2016</v>
      </c>
      <c r="R1654" s="257" t="s">
        <v>3450</v>
      </c>
      <c r="S1654" s="257">
        <v>21</v>
      </c>
      <c r="T1654" s="257">
        <v>1214.95</v>
      </c>
      <c r="U1654" s="257">
        <v>1724</v>
      </c>
      <c r="V1654" s="257">
        <v>2129200</v>
      </c>
      <c r="X1654" s="260">
        <v>42776</v>
      </c>
      <c r="Z1654" s="260">
        <v>8</v>
      </c>
      <c r="AB1654" s="260" t="str">
        <f ca="1">IFERROR(IFERROR(VLOOKUP(Table_Merge1[[#This Row],[Column1]],Table11[#All],2,FALSE),LEFT(AB1655,8)&amp;IF(LEN((RIGHT(AB1655,2)+1))&lt;2,"0"&amp;(RIGHT(AB1655,2)+1),(RIGHT(AB1655,2)-1))),"")</f>
        <v>1395.11.20</v>
      </c>
      <c r="AC1654" s="259" t="str">
        <f ca="1">LEFT(Table_Merge1[[#This Row],[Column2]],4)</f>
        <v>1395</v>
      </c>
      <c r="AD1654" s="259" t="str">
        <f ca="1">RIGHT(LEFT(Table_Merge1[[#This Row],[Column2]],7),2)</f>
        <v>11</v>
      </c>
      <c r="AE1654" s="259" t="str">
        <f ca="1">RIGHT(Table_Merge1[[#This Row],[Column2]],2)</f>
        <v>20</v>
      </c>
      <c r="AH1654" s="260">
        <v>2017</v>
      </c>
      <c r="AI1654" t="s">
        <v>3433</v>
      </c>
      <c r="AJ1654" s="260">
        <v>10</v>
      </c>
      <c r="AK1654">
        <v>1225.75</v>
      </c>
      <c r="AL1654">
        <v>1881</v>
      </c>
      <c r="AM1654">
        <v>2181675</v>
      </c>
      <c r="AP1654" s="287" t="str">
        <f>IFERROR(IF(Table_Merge1[[#This Row],[LME Zinc stock]]*Table_Merge1[[#This Row],[Nima.مقدار]]=0,"",Table_Merge1[[#This Row],[LME Zinc stock]]*Table_Merge1[[#This Row],[Nima.مقدار]]),"")</f>
        <v/>
      </c>
      <c r="AQ1654" s="287" t="str">
        <f>IFERROR(IF(Table_Merge1[[#This Row],[LME Zinc 3-month]]*Table_Merge1[[#This Row],[Nima.مقدار]]=0,"",Table_Merge1[[#This Row],[LME Zinc 3-month]]*Table_Merge1[[#This Row],[Nima.مقدار]]),"")</f>
        <v/>
      </c>
      <c r="AR1654" s="288" t="str">
        <f>IFERROR(IF(Table_Merge1[[#This Row],[LME Zinc stock]]*Table_Merge1[[#This Row],[Azad.Sell]]=0,"",Table_Merge1[[#This Row],[LME Zinc stock]]*Table_Merge1[[#This Row],[Azad.Sell]]),"")</f>
        <v/>
      </c>
      <c r="AS1654" s="288" t="str">
        <f>IFERROR(IF(Table_Merge1[[#This Row],[LME Zinc 3-month]]*Table_Merge1[[#This Row],[Azad.Sell]]=0,"",Table_Merge1[[#This Row],[LME Zinc 3-month]]*Table_Merge1[[#This Row],[Azad.Sell]]),"")</f>
        <v/>
      </c>
      <c r="AT1654"/>
    </row>
    <row r="1655" spans="1:46" x14ac:dyDescent="0.25">
      <c r="A1655" s="258">
        <v>43080</v>
      </c>
      <c r="B16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1396.09.20</v>
      </c>
      <c r="C1655" s="195">
        <f t="shared" ca="1" si="61"/>
        <v>1396</v>
      </c>
      <c r="D16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55" s="195">
        <f>_xlfn.NUMBERVALUE(RIGHT(Table11[[#This Row],[تاریخ شمسی]],2))</f>
        <v>20</v>
      </c>
      <c r="F16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09-20</v>
      </c>
      <c r="G1655" s="195" t="s">
        <v>1806</v>
      </c>
      <c r="L1655" s="259">
        <v>43080</v>
      </c>
      <c r="M1655">
        <v>41948</v>
      </c>
      <c r="O1655" s="284">
        <f>IFERROR(DATE(Table7[[#This Row],[year]],MONTH(DATEVALUE(Table7[[#This Row],[month]]&amp;"1")),Table7[[#This Row],[day]]),"")</f>
        <v>42692</v>
      </c>
      <c r="P1655" s="195" t="s">
        <v>5080</v>
      </c>
      <c r="Q1655" s="195">
        <v>2016</v>
      </c>
      <c r="R1655" s="195" t="s">
        <v>3450</v>
      </c>
      <c r="S1655" s="195">
        <v>18</v>
      </c>
      <c r="T1655" s="195">
        <v>1206.0999999999999</v>
      </c>
      <c r="U1655" s="195">
        <v>1713</v>
      </c>
      <c r="V1655" s="195">
        <v>2139275</v>
      </c>
      <c r="X1655" s="260">
        <v>42775</v>
      </c>
      <c r="Y1655" t="s">
        <v>8138</v>
      </c>
      <c r="Z1655" s="260">
        <v>8</v>
      </c>
      <c r="AA1655">
        <v>1395</v>
      </c>
      <c r="AB1655" s="260" t="str">
        <f ca="1">IFERROR(IFERROR(VLOOKUP(Table_Merge1[[#This Row],[Column1]],Table11[#All],2,FALSE),LEFT(AB1656,8)&amp;IF(LEN((RIGHT(AB1656,2)+1))&lt;2,"0"&amp;(RIGHT(AB1656,2)+1),(RIGHT(AB1656,2)-1))),"")</f>
        <v>1395.11.21</v>
      </c>
      <c r="AC1655" s="259" t="str">
        <f ca="1">LEFT(Table_Merge1[[#This Row],[Column2]],4)</f>
        <v>1395</v>
      </c>
      <c r="AD1655" s="259" t="str">
        <f ca="1">RIGHT(LEFT(Table_Merge1[[#This Row],[Column2]],7),2)</f>
        <v>11</v>
      </c>
      <c r="AE1655" s="259" t="str">
        <f ca="1">RIGHT(Table_Merge1[[#This Row],[Column2]],2)</f>
        <v>21</v>
      </c>
      <c r="AF1655">
        <v>11</v>
      </c>
      <c r="AG1655">
        <v>21</v>
      </c>
      <c r="AH1655" s="260">
        <v>2017</v>
      </c>
      <c r="AI1655" t="s">
        <v>3433</v>
      </c>
      <c r="AJ1655" s="260">
        <v>9</v>
      </c>
      <c r="AK1655">
        <v>1241.75</v>
      </c>
      <c r="AL1655">
        <v>1890.5</v>
      </c>
      <c r="AM1655">
        <v>2186475</v>
      </c>
      <c r="AO1655">
        <v>38204</v>
      </c>
      <c r="AP1655" s="287">
        <f>IFERROR(IF(Table_Merge1[[#This Row],[LME Zinc stock]]*Table_Merge1[[#This Row],[Nima.مقدار]]=0,"",Table_Merge1[[#This Row],[LME Zinc stock]]*Table_Merge1[[#This Row],[Nima.مقدار]]),"")</f>
        <v>83532090900</v>
      </c>
      <c r="AQ1655" s="287">
        <f>IFERROR(IF(Table_Merge1[[#This Row],[LME Zinc 3-month]]*Table_Merge1[[#This Row],[Nima.مقدار]]=0,"",Table_Merge1[[#This Row],[LME Zinc 3-month]]*Table_Merge1[[#This Row],[Nima.مقدار]]),"")</f>
        <v>72224662</v>
      </c>
      <c r="AR1655" s="288" t="str">
        <f>IFERROR(IF(Table_Merge1[[#This Row],[LME Zinc stock]]*Table_Merge1[[#This Row],[Azad.Sell]]=0,"",Table_Merge1[[#This Row],[LME Zinc stock]]*Table_Merge1[[#This Row],[Azad.Sell]]),"")</f>
        <v/>
      </c>
      <c r="AS1655" s="288" t="str">
        <f>IFERROR(IF(Table_Merge1[[#This Row],[LME Zinc 3-month]]*Table_Merge1[[#This Row],[Azad.Sell]]=0,"",Table_Merge1[[#This Row],[LME Zinc 3-month]]*Table_Merge1[[#This Row],[Azad.Sell]]),"")</f>
        <v/>
      </c>
      <c r="AT1655"/>
    </row>
    <row r="1656" spans="1:46" x14ac:dyDescent="0.25">
      <c r="A1656" s="258">
        <v>43081</v>
      </c>
      <c r="B16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1396.09.21</v>
      </c>
      <c r="C1656" s="195">
        <f t="shared" ca="1" si="61"/>
        <v>1396</v>
      </c>
      <c r="D16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56" s="195">
        <f>_xlfn.NUMBERVALUE(RIGHT(Table11[[#This Row],[تاریخ شمسی]],2))</f>
        <v>21</v>
      </c>
      <c r="F16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09-21</v>
      </c>
      <c r="G1656" s="195" t="s">
        <v>1807</v>
      </c>
      <c r="L1656" s="259">
        <v>43081</v>
      </c>
      <c r="M1656">
        <v>41943</v>
      </c>
      <c r="O1656" s="283">
        <f>IFERROR(DATE(Table7[[#This Row],[year]],MONTH(DATEVALUE(Table7[[#This Row],[month]]&amp;"1")),Table7[[#This Row],[day]]),"")</f>
        <v>42691</v>
      </c>
      <c r="P1656" s="257" t="s">
        <v>5081</v>
      </c>
      <c r="Q1656" s="257">
        <v>2016</v>
      </c>
      <c r="R1656" s="257" t="s">
        <v>3450</v>
      </c>
      <c r="S1656" s="257">
        <v>17</v>
      </c>
      <c r="T1656" s="257">
        <v>1232</v>
      </c>
      <c r="U1656" s="257">
        <v>1725</v>
      </c>
      <c r="V1656" s="257">
        <v>2144850</v>
      </c>
      <c r="X1656" s="260">
        <v>42774</v>
      </c>
      <c r="Y1656" t="s">
        <v>8137</v>
      </c>
      <c r="Z1656" s="260">
        <v>8</v>
      </c>
      <c r="AA1656">
        <v>1395</v>
      </c>
      <c r="AB1656" s="260" t="str">
        <f ca="1">IFERROR(IFERROR(VLOOKUP(Table_Merge1[[#This Row],[Column1]],Table11[#All],2,FALSE),LEFT(AB1657,8)&amp;IF(LEN((RIGHT(AB1657,2)+1))&lt;2,"0"&amp;(RIGHT(AB1657,2)+1),(RIGHT(AB1657,2)-1))),"")</f>
        <v>1395.11.20</v>
      </c>
      <c r="AC1656" s="259" t="str">
        <f ca="1">LEFT(Table_Merge1[[#This Row],[Column2]],4)</f>
        <v>1395</v>
      </c>
      <c r="AD1656" s="259" t="str">
        <f ca="1">RIGHT(LEFT(Table_Merge1[[#This Row],[Column2]],7),2)</f>
        <v>11</v>
      </c>
      <c r="AE1656" s="259" t="str">
        <f ca="1">RIGHT(Table_Merge1[[#This Row],[Column2]],2)</f>
        <v>20</v>
      </c>
      <c r="AF1656">
        <v>11</v>
      </c>
      <c r="AG1656">
        <v>20</v>
      </c>
      <c r="AH1656" s="260">
        <v>2017</v>
      </c>
      <c r="AI1656" t="s">
        <v>3433</v>
      </c>
      <c r="AJ1656" s="260">
        <v>8</v>
      </c>
      <c r="AK1656">
        <v>1235.5999999999999</v>
      </c>
      <c r="AL1656">
        <v>1877.5</v>
      </c>
      <c r="AM1656">
        <v>2191450</v>
      </c>
      <c r="AO1656">
        <v>38413</v>
      </c>
      <c r="AP1656" s="287">
        <f>IFERROR(IF(Table_Merge1[[#This Row],[LME Zinc stock]]*Table_Merge1[[#This Row],[Nima.مقدار]]=0,"",Table_Merge1[[#This Row],[LME Zinc stock]]*Table_Merge1[[#This Row],[Nima.مقدار]]),"")</f>
        <v>84180168850</v>
      </c>
      <c r="AQ1656" s="287">
        <f>IFERROR(IF(Table_Merge1[[#This Row],[LME Zinc 3-month]]*Table_Merge1[[#This Row],[Nima.مقدار]]=0,"",Table_Merge1[[#This Row],[LME Zinc 3-month]]*Table_Merge1[[#This Row],[Nima.مقدار]]),"")</f>
        <v>72120407.5</v>
      </c>
      <c r="AR1656" s="288" t="str">
        <f>IFERROR(IF(Table_Merge1[[#This Row],[LME Zinc stock]]*Table_Merge1[[#This Row],[Azad.Sell]]=0,"",Table_Merge1[[#This Row],[LME Zinc stock]]*Table_Merge1[[#This Row],[Azad.Sell]]),"")</f>
        <v/>
      </c>
      <c r="AS1656" s="288" t="str">
        <f>IFERROR(IF(Table_Merge1[[#This Row],[LME Zinc 3-month]]*Table_Merge1[[#This Row],[Azad.Sell]]=0,"",Table_Merge1[[#This Row],[LME Zinc 3-month]]*Table_Merge1[[#This Row],[Azad.Sell]]),"")</f>
        <v/>
      </c>
      <c r="AT1656"/>
    </row>
    <row r="1657" spans="1:46" x14ac:dyDescent="0.25">
      <c r="A1657" s="258">
        <v>43082</v>
      </c>
      <c r="B16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1396.09.22</v>
      </c>
      <c r="C1657" s="195">
        <f t="shared" ca="1" si="61"/>
        <v>1396</v>
      </c>
      <c r="D16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57" s="195">
        <f>_xlfn.NUMBERVALUE(RIGHT(Table11[[#This Row],[تاریخ شمسی]],2))</f>
        <v>22</v>
      </c>
      <c r="F16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09-22</v>
      </c>
      <c r="G1657" s="195" t="s">
        <v>1808</v>
      </c>
      <c r="L1657" s="259">
        <v>43082</v>
      </c>
      <c r="M1657">
        <v>41938</v>
      </c>
      <c r="O1657" s="284">
        <f>IFERROR(DATE(Table7[[#This Row],[year]],MONTH(DATEVALUE(Table7[[#This Row],[month]]&amp;"1")),Table7[[#This Row],[day]]),"")</f>
        <v>42690</v>
      </c>
      <c r="P1657" s="195" t="s">
        <v>5082</v>
      </c>
      <c r="Q1657" s="195">
        <v>2016</v>
      </c>
      <c r="R1657" s="195" t="s">
        <v>3450</v>
      </c>
      <c r="S1657" s="195">
        <v>16</v>
      </c>
      <c r="T1657" s="195">
        <v>1225.7</v>
      </c>
      <c r="U1657" s="195" t="s">
        <v>3621</v>
      </c>
      <c r="V1657" s="195" t="s">
        <v>3621</v>
      </c>
      <c r="X1657" s="260">
        <v>42773</v>
      </c>
      <c r="Y1657" t="s">
        <v>8136</v>
      </c>
      <c r="Z1657" s="260">
        <v>8</v>
      </c>
      <c r="AA1657">
        <v>1395</v>
      </c>
      <c r="AB1657" s="260" t="str">
        <f ca="1">IFERROR(IFERROR(VLOOKUP(Table_Merge1[[#This Row],[Column1]],Table11[#All],2,FALSE),LEFT(AB1658,8)&amp;IF(LEN((RIGHT(AB1658,2)+1))&lt;2,"0"&amp;(RIGHT(AB1658,2)+1),(RIGHT(AB1658,2)-1))),"")</f>
        <v>1395.11.19</v>
      </c>
      <c r="AC1657" s="259" t="str">
        <f ca="1">LEFT(Table_Merge1[[#This Row],[Column2]],4)</f>
        <v>1395</v>
      </c>
      <c r="AD1657" s="259" t="str">
        <f ca="1">RIGHT(LEFT(Table_Merge1[[#This Row],[Column2]],7),2)</f>
        <v>11</v>
      </c>
      <c r="AE1657" s="259" t="str">
        <f ca="1">RIGHT(Table_Merge1[[#This Row],[Column2]],2)</f>
        <v>19</v>
      </c>
      <c r="AF1657">
        <v>11</v>
      </c>
      <c r="AG1657">
        <v>19</v>
      </c>
      <c r="AH1657" s="260">
        <v>2017</v>
      </c>
      <c r="AI1657" t="s">
        <v>3433</v>
      </c>
      <c r="AJ1657" s="260">
        <v>7</v>
      </c>
      <c r="AK1657">
        <v>1231</v>
      </c>
      <c r="AL1657">
        <v>1890</v>
      </c>
      <c r="AM1657">
        <v>2195375</v>
      </c>
      <c r="AO1657">
        <v>38124</v>
      </c>
      <c r="AP1657" s="287">
        <f>IFERROR(IF(Table_Merge1[[#This Row],[LME Zinc stock]]*Table_Merge1[[#This Row],[Nima.مقدار]]=0,"",Table_Merge1[[#This Row],[LME Zinc stock]]*Table_Merge1[[#This Row],[Nima.مقدار]]),"")</f>
        <v>83696476500</v>
      </c>
      <c r="AQ1657" s="287">
        <f>IFERROR(IF(Table_Merge1[[#This Row],[LME Zinc 3-month]]*Table_Merge1[[#This Row],[Nima.مقدار]]=0,"",Table_Merge1[[#This Row],[LME Zinc 3-month]]*Table_Merge1[[#This Row],[Nima.مقدار]]),"")</f>
        <v>72054360</v>
      </c>
      <c r="AR1657" s="288" t="str">
        <f>IFERROR(IF(Table_Merge1[[#This Row],[LME Zinc stock]]*Table_Merge1[[#This Row],[Azad.Sell]]=0,"",Table_Merge1[[#This Row],[LME Zinc stock]]*Table_Merge1[[#This Row],[Azad.Sell]]),"")</f>
        <v/>
      </c>
      <c r="AS1657" s="288" t="str">
        <f>IFERROR(IF(Table_Merge1[[#This Row],[LME Zinc 3-month]]*Table_Merge1[[#This Row],[Azad.Sell]]=0,"",Table_Merge1[[#This Row],[LME Zinc 3-month]]*Table_Merge1[[#This Row],[Azad.Sell]]),"")</f>
        <v/>
      </c>
      <c r="AT1657"/>
    </row>
    <row r="1658" spans="1:46" x14ac:dyDescent="0.25">
      <c r="A1658" s="258">
        <v>43083</v>
      </c>
      <c r="B16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1396.09.23</v>
      </c>
      <c r="C1658" s="195">
        <f t="shared" ca="1" si="61"/>
        <v>1396</v>
      </c>
      <c r="D16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58" s="195">
        <f>_xlfn.NUMBERVALUE(RIGHT(Table11[[#This Row],[تاریخ شمسی]],2))</f>
        <v>23</v>
      </c>
      <c r="F16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09-23</v>
      </c>
      <c r="G1658" s="195" t="s">
        <v>1809</v>
      </c>
      <c r="L1658" s="259">
        <v>43083</v>
      </c>
      <c r="M1658">
        <v>41925</v>
      </c>
      <c r="O1658" s="283">
        <f>IFERROR(DATE(Table7[[#This Row],[year]],MONTH(DATEVALUE(Table7[[#This Row],[month]]&amp;"1")),Table7[[#This Row],[day]]),"")</f>
        <v>42689</v>
      </c>
      <c r="P1658" s="257" t="s">
        <v>5083</v>
      </c>
      <c r="Q1658" s="257">
        <v>2016</v>
      </c>
      <c r="R1658" s="257" t="s">
        <v>3450</v>
      </c>
      <c r="S1658" s="257">
        <v>15</v>
      </c>
      <c r="T1658" s="257">
        <v>1228.9000000000001</v>
      </c>
      <c r="U1658" s="257">
        <v>1724</v>
      </c>
      <c r="V1658" s="257">
        <v>2149150</v>
      </c>
      <c r="X1658" s="260">
        <v>42772</v>
      </c>
      <c r="Y1658" t="s">
        <v>8135</v>
      </c>
      <c r="Z1658" s="260">
        <v>8</v>
      </c>
      <c r="AA1658">
        <v>1395</v>
      </c>
      <c r="AB1658" s="260" t="str">
        <f ca="1">IFERROR(IFERROR(VLOOKUP(Table_Merge1[[#This Row],[Column1]],Table11[#All],2,FALSE),LEFT(AB1659,8)&amp;IF(LEN((RIGHT(AB1659,2)+1))&lt;2,"0"&amp;(RIGHT(AB1659,2)+1),(RIGHT(AB1659,2)-1))),"")</f>
        <v>1395.11.18</v>
      </c>
      <c r="AC1658" s="259" t="str">
        <f ca="1">LEFT(Table_Merge1[[#This Row],[Column2]],4)</f>
        <v>1395</v>
      </c>
      <c r="AD1658" s="259" t="str">
        <f ca="1">RIGHT(LEFT(Table_Merge1[[#This Row],[Column2]],7),2)</f>
        <v>11</v>
      </c>
      <c r="AE1658" s="259" t="str">
        <f ca="1">RIGHT(Table_Merge1[[#This Row],[Column2]],2)</f>
        <v>18</v>
      </c>
      <c r="AF1658">
        <v>11</v>
      </c>
      <c r="AG1658">
        <v>18</v>
      </c>
      <c r="AH1658" s="260">
        <v>2017</v>
      </c>
      <c r="AI1658" t="s">
        <v>3433</v>
      </c>
      <c r="AJ1658" s="260">
        <v>6</v>
      </c>
      <c r="AK1658">
        <v>1221.8499999999999</v>
      </c>
      <c r="AL1658">
        <v>1888</v>
      </c>
      <c r="AM1658">
        <v>2195100</v>
      </c>
      <c r="AO1658">
        <v>38266</v>
      </c>
      <c r="AP1658" s="287">
        <f>IFERROR(IF(Table_Merge1[[#This Row],[LME Zinc stock]]*Table_Merge1[[#This Row],[Nima.مقدار]]=0,"",Table_Merge1[[#This Row],[LME Zinc stock]]*Table_Merge1[[#This Row],[Nima.مقدار]]),"")</f>
        <v>83997696600</v>
      </c>
      <c r="AQ1658" s="287">
        <f>IFERROR(IF(Table_Merge1[[#This Row],[LME Zinc 3-month]]*Table_Merge1[[#This Row],[Nima.مقدار]]=0,"",Table_Merge1[[#This Row],[LME Zinc 3-month]]*Table_Merge1[[#This Row],[Nima.مقدار]]),"")</f>
        <v>72246208</v>
      </c>
      <c r="AR1658" s="288" t="str">
        <f>IFERROR(IF(Table_Merge1[[#This Row],[LME Zinc stock]]*Table_Merge1[[#This Row],[Azad.Sell]]=0,"",Table_Merge1[[#This Row],[LME Zinc stock]]*Table_Merge1[[#This Row],[Azad.Sell]]),"")</f>
        <v/>
      </c>
      <c r="AS1658" s="288" t="str">
        <f>IFERROR(IF(Table_Merge1[[#This Row],[LME Zinc 3-month]]*Table_Merge1[[#This Row],[Azad.Sell]]=0,"",Table_Merge1[[#This Row],[LME Zinc 3-month]]*Table_Merge1[[#This Row],[Azad.Sell]]),"")</f>
        <v/>
      </c>
      <c r="AT1658"/>
    </row>
    <row r="1659" spans="1:46" x14ac:dyDescent="0.25">
      <c r="A1659" s="258">
        <v>43085</v>
      </c>
      <c r="B16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1396.09.25</v>
      </c>
      <c r="C1659" s="195">
        <f t="shared" ca="1" si="61"/>
        <v>1396</v>
      </c>
      <c r="D16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59" s="195">
        <f>_xlfn.NUMBERVALUE(RIGHT(Table11[[#This Row],[تاریخ شمسی]],2))</f>
        <v>25</v>
      </c>
      <c r="F16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09-25</v>
      </c>
      <c r="G1659" s="195" t="s">
        <v>1810</v>
      </c>
      <c r="L1659" s="259">
        <v>43085</v>
      </c>
      <c r="M1659">
        <v>41809</v>
      </c>
      <c r="O1659" s="284">
        <f>IFERROR(DATE(Table7[[#This Row],[year]],MONTH(DATEVALUE(Table7[[#This Row],[month]]&amp;"1")),Table7[[#This Row],[day]]),"")</f>
        <v>42688</v>
      </c>
      <c r="P1659" s="195" t="s">
        <v>5084</v>
      </c>
      <c r="Q1659" s="195">
        <v>2016</v>
      </c>
      <c r="R1659" s="195" t="s">
        <v>3450</v>
      </c>
      <c r="S1659" s="195">
        <v>14</v>
      </c>
      <c r="T1659" s="195">
        <v>1222.5999999999999</v>
      </c>
      <c r="U1659" s="195">
        <v>1724</v>
      </c>
      <c r="V1659" s="195">
        <v>2155050</v>
      </c>
      <c r="X1659" s="260">
        <v>42769</v>
      </c>
      <c r="Z1659" s="260">
        <v>8</v>
      </c>
      <c r="AB1659" s="260" t="str">
        <f ca="1">IFERROR(IFERROR(VLOOKUP(Table_Merge1[[#This Row],[Column1]],Table11[#All],2,FALSE),LEFT(AB1660,8)&amp;IF(LEN((RIGHT(AB1660,2)+1))&lt;2,"0"&amp;(RIGHT(AB1660,2)+1),(RIGHT(AB1660,2)-1))),"")</f>
        <v>1395.11.13</v>
      </c>
      <c r="AC1659" s="259" t="str">
        <f ca="1">LEFT(Table_Merge1[[#This Row],[Column2]],4)</f>
        <v>1395</v>
      </c>
      <c r="AD1659" s="259" t="str">
        <f ca="1">RIGHT(LEFT(Table_Merge1[[#This Row],[Column2]],7),2)</f>
        <v>11</v>
      </c>
      <c r="AE1659" s="259" t="str">
        <f ca="1">RIGHT(Table_Merge1[[#This Row],[Column2]],2)</f>
        <v>13</v>
      </c>
      <c r="AH1659" s="260">
        <v>2017</v>
      </c>
      <c r="AI1659" t="s">
        <v>3433</v>
      </c>
      <c r="AJ1659" s="260">
        <v>3</v>
      </c>
      <c r="AK1659">
        <v>1213.05</v>
      </c>
      <c r="AL1659">
        <v>1879</v>
      </c>
      <c r="AM1659">
        <v>2202350</v>
      </c>
      <c r="AP1659" s="287" t="str">
        <f>IFERROR(IF(Table_Merge1[[#This Row],[LME Zinc stock]]*Table_Merge1[[#This Row],[Nima.مقدار]]=0,"",Table_Merge1[[#This Row],[LME Zinc stock]]*Table_Merge1[[#This Row],[Nima.مقدار]]),"")</f>
        <v/>
      </c>
      <c r="AQ1659" s="287" t="str">
        <f>IFERROR(IF(Table_Merge1[[#This Row],[LME Zinc 3-month]]*Table_Merge1[[#This Row],[Nima.مقدار]]=0,"",Table_Merge1[[#This Row],[LME Zinc 3-month]]*Table_Merge1[[#This Row],[Nima.مقدار]]),"")</f>
        <v/>
      </c>
      <c r="AR1659" s="288" t="str">
        <f>IFERROR(IF(Table_Merge1[[#This Row],[LME Zinc stock]]*Table_Merge1[[#This Row],[Azad.Sell]]=0,"",Table_Merge1[[#This Row],[LME Zinc stock]]*Table_Merge1[[#This Row],[Azad.Sell]]),"")</f>
        <v/>
      </c>
      <c r="AS1659" s="288" t="str">
        <f>IFERROR(IF(Table_Merge1[[#This Row],[LME Zinc 3-month]]*Table_Merge1[[#This Row],[Azad.Sell]]=0,"",Table_Merge1[[#This Row],[LME Zinc 3-month]]*Table_Merge1[[#This Row],[Azad.Sell]]),"")</f>
        <v/>
      </c>
      <c r="AT1659"/>
    </row>
    <row r="1660" spans="1:46" x14ac:dyDescent="0.25">
      <c r="A1660" s="258">
        <v>43086</v>
      </c>
      <c r="B16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1396.09.26</v>
      </c>
      <c r="C1660" s="195">
        <f t="shared" ca="1" si="61"/>
        <v>1396</v>
      </c>
      <c r="D16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60" s="195">
        <f>_xlfn.NUMBERVALUE(RIGHT(Table11[[#This Row],[تاریخ شمسی]],2))</f>
        <v>26</v>
      </c>
      <c r="F16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09-26</v>
      </c>
      <c r="G1660" s="195" t="s">
        <v>1811</v>
      </c>
      <c r="L1660" s="259">
        <v>43086</v>
      </c>
      <c r="M1660">
        <v>41664</v>
      </c>
      <c r="O1660" s="283">
        <f>IFERROR(DATE(Table7[[#This Row],[year]],MONTH(DATEVALUE(Table7[[#This Row],[month]]&amp;"1")),Table7[[#This Row],[day]]),"")</f>
        <v>42685</v>
      </c>
      <c r="P1660" s="257" t="s">
        <v>5085</v>
      </c>
      <c r="Q1660" s="257">
        <v>2016</v>
      </c>
      <c r="R1660" s="257" t="s">
        <v>3450</v>
      </c>
      <c r="S1660" s="257">
        <v>11</v>
      </c>
      <c r="T1660" s="257">
        <v>1255.6500000000001</v>
      </c>
      <c r="U1660" s="257">
        <v>1769</v>
      </c>
      <c r="V1660" s="257">
        <v>2158275</v>
      </c>
      <c r="X1660" s="260">
        <v>42768</v>
      </c>
      <c r="Y1660" t="s">
        <v>8134</v>
      </c>
      <c r="Z1660" s="260">
        <v>8</v>
      </c>
      <c r="AA1660">
        <v>1395</v>
      </c>
      <c r="AB1660" s="260" t="str">
        <f ca="1">IFERROR(IFERROR(VLOOKUP(Table_Merge1[[#This Row],[Column1]],Table11[#All],2,FALSE),LEFT(AB1661,8)&amp;IF(LEN((RIGHT(AB1661,2)+1))&lt;2,"0"&amp;(RIGHT(AB1661,2)+1),(RIGHT(AB1661,2)-1))),"")</f>
        <v>1395.11.14</v>
      </c>
      <c r="AC1660" s="259" t="str">
        <f ca="1">LEFT(Table_Merge1[[#This Row],[Column2]],4)</f>
        <v>1395</v>
      </c>
      <c r="AD1660" s="259" t="str">
        <f ca="1">RIGHT(LEFT(Table_Merge1[[#This Row],[Column2]],7),2)</f>
        <v>11</v>
      </c>
      <c r="AE1660" s="259" t="str">
        <f ca="1">RIGHT(Table_Merge1[[#This Row],[Column2]],2)</f>
        <v>14</v>
      </c>
      <c r="AF1660">
        <v>11</v>
      </c>
      <c r="AG1660">
        <v>14</v>
      </c>
      <c r="AH1660" s="260">
        <v>2017</v>
      </c>
      <c r="AI1660" t="s">
        <v>3433</v>
      </c>
      <c r="AJ1660" s="260">
        <v>2</v>
      </c>
      <c r="AK1660">
        <v>1224.05</v>
      </c>
      <c r="AL1660">
        <v>1892</v>
      </c>
      <c r="AM1660">
        <v>2208050</v>
      </c>
      <c r="AO1660">
        <v>37963</v>
      </c>
      <c r="AP1660" s="287">
        <f>IFERROR(IF(Table_Merge1[[#This Row],[LME Zinc stock]]*Table_Merge1[[#This Row],[Nima.مقدار]]=0,"",Table_Merge1[[#This Row],[LME Zinc stock]]*Table_Merge1[[#This Row],[Nima.مقدار]]),"")</f>
        <v>83824202150</v>
      </c>
      <c r="AQ1660" s="287">
        <f>IFERROR(IF(Table_Merge1[[#This Row],[LME Zinc 3-month]]*Table_Merge1[[#This Row],[Nima.مقدار]]=0,"",Table_Merge1[[#This Row],[LME Zinc 3-month]]*Table_Merge1[[#This Row],[Nima.مقدار]]),"")</f>
        <v>71825996</v>
      </c>
      <c r="AR1660" s="288" t="str">
        <f>IFERROR(IF(Table_Merge1[[#This Row],[LME Zinc stock]]*Table_Merge1[[#This Row],[Azad.Sell]]=0,"",Table_Merge1[[#This Row],[LME Zinc stock]]*Table_Merge1[[#This Row],[Azad.Sell]]),"")</f>
        <v/>
      </c>
      <c r="AS1660" s="288" t="str">
        <f>IFERROR(IF(Table_Merge1[[#This Row],[LME Zinc 3-month]]*Table_Merge1[[#This Row],[Azad.Sell]]=0,"",Table_Merge1[[#This Row],[LME Zinc 3-month]]*Table_Merge1[[#This Row],[Azad.Sell]]),"")</f>
        <v/>
      </c>
      <c r="AT1660"/>
    </row>
    <row r="1661" spans="1:46" x14ac:dyDescent="0.25">
      <c r="A1661" s="258">
        <v>43087</v>
      </c>
      <c r="B16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1396.09.27</v>
      </c>
      <c r="C1661" s="195">
        <f t="shared" ca="1" si="61"/>
        <v>1396</v>
      </c>
      <c r="D16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61" s="195">
        <f>_xlfn.NUMBERVALUE(RIGHT(Table11[[#This Row],[تاریخ شمسی]],2))</f>
        <v>27</v>
      </c>
      <c r="F16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09-27</v>
      </c>
      <c r="G1661" s="195" t="s">
        <v>1812</v>
      </c>
      <c r="L1661" s="259">
        <v>43087</v>
      </c>
      <c r="M1661">
        <v>41612</v>
      </c>
      <c r="O1661" s="284">
        <f>IFERROR(DATE(Table7[[#This Row],[year]],MONTH(DATEVALUE(Table7[[#This Row],[month]]&amp;"1")),Table7[[#This Row],[day]]),"")</f>
        <v>42684</v>
      </c>
      <c r="P1661" s="195" t="s">
        <v>5086</v>
      </c>
      <c r="Q1661" s="195">
        <v>2016</v>
      </c>
      <c r="R1661" s="195" t="s">
        <v>3450</v>
      </c>
      <c r="S1661" s="195">
        <v>10</v>
      </c>
      <c r="T1661" s="195">
        <v>1280.9000000000001</v>
      </c>
      <c r="U1661" s="195">
        <v>1752</v>
      </c>
      <c r="V1661" s="195">
        <v>2131750</v>
      </c>
      <c r="X1661" s="260">
        <v>42767</v>
      </c>
      <c r="Y1661" t="s">
        <v>8133</v>
      </c>
      <c r="Z1661" s="260">
        <v>8</v>
      </c>
      <c r="AA1661">
        <v>1395</v>
      </c>
      <c r="AB1661" s="260" t="str">
        <f ca="1">IFERROR(IFERROR(VLOOKUP(Table_Merge1[[#This Row],[Column1]],Table11[#All],2,FALSE),LEFT(AB1662,8)&amp;IF(LEN((RIGHT(AB1662,2)+1))&lt;2,"0"&amp;(RIGHT(AB1662,2)+1),(RIGHT(AB1662,2)-1))),"")</f>
        <v>1395.11.13</v>
      </c>
      <c r="AC1661" s="259" t="str">
        <f ca="1">LEFT(Table_Merge1[[#This Row],[Column2]],4)</f>
        <v>1395</v>
      </c>
      <c r="AD1661" s="259" t="str">
        <f ca="1">RIGHT(LEFT(Table_Merge1[[#This Row],[Column2]],7),2)</f>
        <v>11</v>
      </c>
      <c r="AE1661" s="259" t="str">
        <f ca="1">RIGHT(Table_Merge1[[#This Row],[Column2]],2)</f>
        <v>13</v>
      </c>
      <c r="AF1661">
        <v>11</v>
      </c>
      <c r="AG1661">
        <v>13</v>
      </c>
      <c r="AH1661" s="260">
        <v>2017</v>
      </c>
      <c r="AI1661" t="s">
        <v>3433</v>
      </c>
      <c r="AJ1661" s="260">
        <v>1</v>
      </c>
      <c r="AK1661">
        <v>1210</v>
      </c>
      <c r="AL1661">
        <v>1884.5</v>
      </c>
      <c r="AM1661">
        <v>2212000</v>
      </c>
      <c r="AO1661">
        <v>37948</v>
      </c>
      <c r="AP1661" s="287">
        <f>IFERROR(IF(Table_Merge1[[#This Row],[LME Zinc stock]]*Table_Merge1[[#This Row],[Nima.مقدار]]=0,"",Table_Merge1[[#This Row],[LME Zinc stock]]*Table_Merge1[[#This Row],[Nima.مقدار]]),"")</f>
        <v>83940976000</v>
      </c>
      <c r="AQ1661" s="287">
        <f>IFERROR(IF(Table_Merge1[[#This Row],[LME Zinc 3-month]]*Table_Merge1[[#This Row],[Nima.مقدار]]=0,"",Table_Merge1[[#This Row],[LME Zinc 3-month]]*Table_Merge1[[#This Row],[Nima.مقدار]]),"")</f>
        <v>71513006</v>
      </c>
      <c r="AR1661" s="288" t="str">
        <f>IFERROR(IF(Table_Merge1[[#This Row],[LME Zinc stock]]*Table_Merge1[[#This Row],[Azad.Sell]]=0,"",Table_Merge1[[#This Row],[LME Zinc stock]]*Table_Merge1[[#This Row],[Azad.Sell]]),"")</f>
        <v/>
      </c>
      <c r="AS1661" s="288" t="str">
        <f>IFERROR(IF(Table_Merge1[[#This Row],[LME Zinc 3-month]]*Table_Merge1[[#This Row],[Azad.Sell]]=0,"",Table_Merge1[[#This Row],[LME Zinc 3-month]]*Table_Merge1[[#This Row],[Azad.Sell]]),"")</f>
        <v/>
      </c>
      <c r="AT1661"/>
    </row>
    <row r="1662" spans="1:46" x14ac:dyDescent="0.25">
      <c r="A1662" s="258">
        <v>43088</v>
      </c>
      <c r="B16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1396.09.28</v>
      </c>
      <c r="C1662" s="195">
        <f t="shared" ca="1" si="61"/>
        <v>1396</v>
      </c>
      <c r="D16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62" s="195">
        <f>_xlfn.NUMBERVALUE(RIGHT(Table11[[#This Row],[تاریخ شمسی]],2))</f>
        <v>28</v>
      </c>
      <c r="F16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09-28</v>
      </c>
      <c r="G1662" s="195" t="s">
        <v>1813</v>
      </c>
      <c r="L1662" s="259">
        <v>43088</v>
      </c>
      <c r="M1662">
        <v>41774</v>
      </c>
      <c r="O1662" s="283">
        <f>IFERROR(DATE(Table7[[#This Row],[year]],MONTH(DATEVALUE(Table7[[#This Row],[month]]&amp;"1")),Table7[[#This Row],[day]]),"")</f>
        <v>42683</v>
      </c>
      <c r="P1662" s="257" t="s">
        <v>5087</v>
      </c>
      <c r="Q1662" s="257">
        <v>2016</v>
      </c>
      <c r="R1662" s="257" t="s">
        <v>3450</v>
      </c>
      <c r="S1662" s="257">
        <v>9</v>
      </c>
      <c r="T1662" s="257">
        <v>1304.55</v>
      </c>
      <c r="U1662" s="257">
        <v>1775.5</v>
      </c>
      <c r="V1662" s="257">
        <v>2137200</v>
      </c>
      <c r="X1662" s="260">
        <v>42766</v>
      </c>
      <c r="Y1662" t="s">
        <v>8132</v>
      </c>
      <c r="Z1662" s="260">
        <v>8</v>
      </c>
      <c r="AA1662">
        <v>1395</v>
      </c>
      <c r="AB1662" s="260" t="str">
        <f ca="1">IFERROR(IFERROR(VLOOKUP(Table_Merge1[[#This Row],[Column1]],Table11[#All],2,FALSE),LEFT(AB1663,8)&amp;IF(LEN((RIGHT(AB1663,2)+1))&lt;2,"0"&amp;(RIGHT(AB1663,2)+1),(RIGHT(AB1663,2)-1))),"")</f>
        <v>1395.11.12</v>
      </c>
      <c r="AC1662" s="259" t="str">
        <f ca="1">LEFT(Table_Merge1[[#This Row],[Column2]],4)</f>
        <v>1395</v>
      </c>
      <c r="AD1662" s="259" t="str">
        <f ca="1">RIGHT(LEFT(Table_Merge1[[#This Row],[Column2]],7),2)</f>
        <v>11</v>
      </c>
      <c r="AE1662" s="259" t="str">
        <f ca="1">RIGHT(Table_Merge1[[#This Row],[Column2]],2)</f>
        <v>12</v>
      </c>
      <c r="AF1662">
        <v>11</v>
      </c>
      <c r="AG1662">
        <v>12</v>
      </c>
      <c r="AH1662" s="260">
        <v>2017</v>
      </c>
      <c r="AI1662" t="s">
        <v>3431</v>
      </c>
      <c r="AJ1662" s="260">
        <v>31</v>
      </c>
      <c r="AK1662">
        <v>1198.8</v>
      </c>
      <c r="AL1662">
        <v>1872</v>
      </c>
      <c r="AM1662">
        <v>2225850</v>
      </c>
      <c r="AO1662">
        <v>38152</v>
      </c>
      <c r="AP1662" s="287">
        <f>IFERROR(IF(Table_Merge1[[#This Row],[LME Zinc stock]]*Table_Merge1[[#This Row],[Nima.مقدار]]=0,"",Table_Merge1[[#This Row],[LME Zinc stock]]*Table_Merge1[[#This Row],[Nima.مقدار]]),"")</f>
        <v>84920629200</v>
      </c>
      <c r="AQ1662" s="287">
        <f>IFERROR(IF(Table_Merge1[[#This Row],[LME Zinc 3-month]]*Table_Merge1[[#This Row],[Nima.مقدار]]=0,"",Table_Merge1[[#This Row],[LME Zinc 3-month]]*Table_Merge1[[#This Row],[Nima.مقدار]]),"")</f>
        <v>71420544</v>
      </c>
      <c r="AR1662" s="288" t="str">
        <f>IFERROR(IF(Table_Merge1[[#This Row],[LME Zinc stock]]*Table_Merge1[[#This Row],[Azad.Sell]]=0,"",Table_Merge1[[#This Row],[LME Zinc stock]]*Table_Merge1[[#This Row],[Azad.Sell]]),"")</f>
        <v/>
      </c>
      <c r="AS1662" s="288" t="str">
        <f>IFERROR(IF(Table_Merge1[[#This Row],[LME Zinc 3-month]]*Table_Merge1[[#This Row],[Azad.Sell]]=0,"",Table_Merge1[[#This Row],[LME Zinc 3-month]]*Table_Merge1[[#This Row],[Azad.Sell]]),"")</f>
        <v/>
      </c>
      <c r="AT1662"/>
    </row>
    <row r="1663" spans="1:46" x14ac:dyDescent="0.25">
      <c r="A1663" s="258">
        <v>43089</v>
      </c>
      <c r="B16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1396.09.29</v>
      </c>
      <c r="C1663" s="195">
        <f t="shared" ca="1" si="61"/>
        <v>1396</v>
      </c>
      <c r="D16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63" s="195">
        <f>_xlfn.NUMBERVALUE(RIGHT(Table11[[#This Row],[تاریخ شمسی]],2))</f>
        <v>29</v>
      </c>
      <c r="F16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09-29</v>
      </c>
      <c r="G1663" s="195" t="s">
        <v>1814</v>
      </c>
      <c r="L1663" s="259">
        <v>43089</v>
      </c>
      <c r="M1663">
        <v>41752</v>
      </c>
      <c r="O1663" s="284">
        <f>IFERROR(DATE(Table7[[#This Row],[year]],MONTH(DATEVALUE(Table7[[#This Row],[month]]&amp;"1")),Table7[[#This Row],[day]]),"")</f>
        <v>42682</v>
      </c>
      <c r="P1663" s="195" t="s">
        <v>5088</v>
      </c>
      <c r="Q1663" s="195">
        <v>2016</v>
      </c>
      <c r="R1663" s="195" t="s">
        <v>3450</v>
      </c>
      <c r="S1663" s="195">
        <v>8</v>
      </c>
      <c r="T1663" s="195">
        <v>1284</v>
      </c>
      <c r="U1663" s="195">
        <v>1759.5</v>
      </c>
      <c r="V1663" s="195">
        <v>2136300</v>
      </c>
      <c r="X1663" s="260">
        <v>42765</v>
      </c>
      <c r="Y1663" t="s">
        <v>8131</v>
      </c>
      <c r="Z1663" s="260">
        <v>8</v>
      </c>
      <c r="AA1663">
        <v>1395</v>
      </c>
      <c r="AB1663" s="260" t="str">
        <f ca="1">IFERROR(IFERROR(VLOOKUP(Table_Merge1[[#This Row],[Column1]],Table11[#All],2,FALSE),LEFT(AB1664,8)&amp;IF(LEN((RIGHT(AB1664,2)+1))&lt;2,"0"&amp;(RIGHT(AB1664,2)+1),(RIGHT(AB1664,2)-1))),"")</f>
        <v>1395.11.11</v>
      </c>
      <c r="AC1663" s="259" t="str">
        <f ca="1">LEFT(Table_Merge1[[#This Row],[Column2]],4)</f>
        <v>1395</v>
      </c>
      <c r="AD1663" s="259" t="str">
        <f ca="1">RIGHT(LEFT(Table_Merge1[[#This Row],[Column2]],7),2)</f>
        <v>11</v>
      </c>
      <c r="AE1663" s="259" t="str">
        <f ca="1">RIGHT(Table_Merge1[[#This Row],[Column2]],2)</f>
        <v>11</v>
      </c>
      <c r="AF1663">
        <v>11</v>
      </c>
      <c r="AG1663">
        <v>11</v>
      </c>
      <c r="AH1663" s="260">
        <v>2017</v>
      </c>
      <c r="AI1663" t="s">
        <v>3431</v>
      </c>
      <c r="AJ1663" s="260">
        <v>30</v>
      </c>
      <c r="AK1663">
        <v>1189.8499999999999</v>
      </c>
      <c r="AL1663">
        <v>1858</v>
      </c>
      <c r="AM1663">
        <v>2231300</v>
      </c>
      <c r="AO1663">
        <v>38098</v>
      </c>
      <c r="AP1663" s="287">
        <f>IFERROR(IF(Table_Merge1[[#This Row],[LME Zinc stock]]*Table_Merge1[[#This Row],[Nima.مقدار]]=0,"",Table_Merge1[[#This Row],[LME Zinc stock]]*Table_Merge1[[#This Row],[Nima.مقدار]]),"")</f>
        <v>85008067400</v>
      </c>
      <c r="AQ1663" s="287">
        <f>IFERROR(IF(Table_Merge1[[#This Row],[LME Zinc 3-month]]*Table_Merge1[[#This Row],[Nima.مقدار]]=0,"",Table_Merge1[[#This Row],[LME Zinc 3-month]]*Table_Merge1[[#This Row],[Nima.مقدار]]),"")</f>
        <v>70786084</v>
      </c>
      <c r="AR1663" s="288" t="str">
        <f>IFERROR(IF(Table_Merge1[[#This Row],[LME Zinc stock]]*Table_Merge1[[#This Row],[Azad.Sell]]=0,"",Table_Merge1[[#This Row],[LME Zinc stock]]*Table_Merge1[[#This Row],[Azad.Sell]]),"")</f>
        <v/>
      </c>
      <c r="AS1663" s="288" t="str">
        <f>IFERROR(IF(Table_Merge1[[#This Row],[LME Zinc 3-month]]*Table_Merge1[[#This Row],[Azad.Sell]]=0,"",Table_Merge1[[#This Row],[LME Zinc 3-month]]*Table_Merge1[[#This Row],[Azad.Sell]]),"")</f>
        <v/>
      </c>
      <c r="AT1663"/>
    </row>
    <row r="1664" spans="1:46" x14ac:dyDescent="0.25">
      <c r="A1664" s="258">
        <v>43090</v>
      </c>
      <c r="B16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1396.09.30</v>
      </c>
      <c r="C1664" s="195">
        <f t="shared" ca="1" si="61"/>
        <v>1396</v>
      </c>
      <c r="D16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664" s="195">
        <f>_xlfn.NUMBERVALUE(RIGHT(Table11[[#This Row],[تاریخ شمسی]],2))</f>
        <v>30</v>
      </c>
      <c r="F16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09-30</v>
      </c>
      <c r="G1664" s="195" t="s">
        <v>1815</v>
      </c>
      <c r="L1664" s="259">
        <v>43090</v>
      </c>
      <c r="M1664">
        <v>41777</v>
      </c>
      <c r="O1664" s="283">
        <f>IFERROR(DATE(Table7[[#This Row],[year]],MONTH(DATEVALUE(Table7[[#This Row],[month]]&amp;"1")),Table7[[#This Row],[day]]),"")</f>
        <v>42681</v>
      </c>
      <c r="P1664" s="257" t="s">
        <v>5089</v>
      </c>
      <c r="Q1664" s="257">
        <v>2016</v>
      </c>
      <c r="R1664" s="257" t="s">
        <v>3450</v>
      </c>
      <c r="S1664" s="257">
        <v>7</v>
      </c>
      <c r="T1664" s="257">
        <v>1286.8</v>
      </c>
      <c r="U1664" s="257">
        <v>1737</v>
      </c>
      <c r="V1664" s="257">
        <v>2144100</v>
      </c>
      <c r="X1664" s="260">
        <v>42762</v>
      </c>
      <c r="Z1664" s="260">
        <v>8</v>
      </c>
      <c r="AB1664" s="260" t="str">
        <f ca="1">IFERROR(IFERROR(VLOOKUP(Table_Merge1[[#This Row],[Column1]],Table11[#All],2,FALSE),LEFT(AB1665,8)&amp;IF(LEN((RIGHT(AB1665,2)+1))&lt;2,"0"&amp;(RIGHT(AB1665,2)+1),(RIGHT(AB1665,2)-1))),"")</f>
        <v>1395.11.08</v>
      </c>
      <c r="AC1664" s="259" t="str">
        <f ca="1">LEFT(Table_Merge1[[#This Row],[Column2]],4)</f>
        <v>1395</v>
      </c>
      <c r="AD1664" s="259" t="str">
        <f ca="1">RIGHT(LEFT(Table_Merge1[[#This Row],[Column2]],7),2)</f>
        <v>11</v>
      </c>
      <c r="AE1664" s="259" t="str">
        <f ca="1">RIGHT(Table_Merge1[[#This Row],[Column2]],2)</f>
        <v>08</v>
      </c>
      <c r="AH1664" s="260">
        <v>2017</v>
      </c>
      <c r="AI1664" t="s">
        <v>3431</v>
      </c>
      <c r="AJ1664" s="260">
        <v>27</v>
      </c>
      <c r="AK1664">
        <v>1184.2</v>
      </c>
      <c r="AL1664">
        <v>1855.5</v>
      </c>
      <c r="AM1664">
        <v>2237500</v>
      </c>
      <c r="AP1664" s="287" t="str">
        <f>IFERROR(IF(Table_Merge1[[#This Row],[LME Zinc stock]]*Table_Merge1[[#This Row],[Nima.مقدار]]=0,"",Table_Merge1[[#This Row],[LME Zinc stock]]*Table_Merge1[[#This Row],[Nima.مقدار]]),"")</f>
        <v/>
      </c>
      <c r="AQ1664" s="287" t="str">
        <f>IFERROR(IF(Table_Merge1[[#This Row],[LME Zinc 3-month]]*Table_Merge1[[#This Row],[Nima.مقدار]]=0,"",Table_Merge1[[#This Row],[LME Zinc 3-month]]*Table_Merge1[[#This Row],[Nima.مقدار]]),"")</f>
        <v/>
      </c>
      <c r="AR1664" s="288" t="str">
        <f>IFERROR(IF(Table_Merge1[[#This Row],[LME Zinc stock]]*Table_Merge1[[#This Row],[Azad.Sell]]=0,"",Table_Merge1[[#This Row],[LME Zinc stock]]*Table_Merge1[[#This Row],[Azad.Sell]]),"")</f>
        <v/>
      </c>
      <c r="AS1664" s="288" t="str">
        <f>IFERROR(IF(Table_Merge1[[#This Row],[LME Zinc 3-month]]*Table_Merge1[[#This Row],[Azad.Sell]]=0,"",Table_Merge1[[#This Row],[LME Zinc 3-month]]*Table_Merge1[[#This Row],[Azad.Sell]]),"")</f>
        <v/>
      </c>
      <c r="AT1664"/>
    </row>
    <row r="1665" spans="1:46" x14ac:dyDescent="0.25">
      <c r="A1665" s="258">
        <v>43092</v>
      </c>
      <c r="B16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1396.10.02</v>
      </c>
      <c r="C1665" s="195">
        <f t="shared" ca="1" si="61"/>
        <v>1396</v>
      </c>
      <c r="D16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65" s="195">
        <f>_xlfn.NUMBERVALUE(RIGHT(Table11[[#This Row],[تاریخ شمسی]],2))</f>
        <v>2</v>
      </c>
      <c r="F16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10-02</v>
      </c>
      <c r="G1665" s="195" t="s">
        <v>1816</v>
      </c>
      <c r="L1665" s="259">
        <v>43092</v>
      </c>
      <c r="M1665">
        <v>41715</v>
      </c>
      <c r="O1665" s="284">
        <f>IFERROR(DATE(Table7[[#This Row],[year]],MONTH(DATEVALUE(Table7[[#This Row],[month]]&amp;"1")),Table7[[#This Row],[day]]),"")</f>
        <v>42678</v>
      </c>
      <c r="P1665" s="195" t="s">
        <v>5090</v>
      </c>
      <c r="Q1665" s="195">
        <v>2016</v>
      </c>
      <c r="R1665" s="195" t="s">
        <v>3450</v>
      </c>
      <c r="S1665" s="195">
        <v>4</v>
      </c>
      <c r="T1665" s="195">
        <v>1301.7</v>
      </c>
      <c r="U1665" s="195">
        <v>1714</v>
      </c>
      <c r="V1665" s="195">
        <v>2152150</v>
      </c>
      <c r="X1665" s="260">
        <v>42761</v>
      </c>
      <c r="Y1665" t="s">
        <v>8130</v>
      </c>
      <c r="Z1665" s="260">
        <v>8</v>
      </c>
      <c r="AA1665">
        <v>1395</v>
      </c>
      <c r="AB1665" s="260" t="str">
        <f ca="1">IFERROR(IFERROR(VLOOKUP(Table_Merge1[[#This Row],[Column1]],Table11[#All],2,FALSE),LEFT(AB1666,8)&amp;IF(LEN((RIGHT(AB1666,2)+1))&lt;2,"0"&amp;(RIGHT(AB1666,2)+1),(RIGHT(AB1666,2)-1))),"")</f>
        <v>1395.11.07</v>
      </c>
      <c r="AC1665" s="259" t="str">
        <f ca="1">LEFT(Table_Merge1[[#This Row],[Column2]],4)</f>
        <v>1395</v>
      </c>
      <c r="AD1665" s="259" t="str">
        <f ca="1">RIGHT(LEFT(Table_Merge1[[#This Row],[Column2]],7),2)</f>
        <v>11</v>
      </c>
      <c r="AE1665" s="259" t="str">
        <f ca="1">RIGHT(Table_Merge1[[#This Row],[Column2]],2)</f>
        <v>07</v>
      </c>
      <c r="AF1665">
        <v>11</v>
      </c>
      <c r="AG1665">
        <v>7</v>
      </c>
      <c r="AH1665" s="260">
        <v>2017</v>
      </c>
      <c r="AI1665" t="s">
        <v>3431</v>
      </c>
      <c r="AJ1665" s="260">
        <v>26</v>
      </c>
      <c r="AK1665">
        <v>1191.55</v>
      </c>
      <c r="AL1665">
        <v>1840.5</v>
      </c>
      <c r="AM1665">
        <v>2245400</v>
      </c>
      <c r="AO1665">
        <v>38164</v>
      </c>
      <c r="AP1665" s="287">
        <f>IFERROR(IF(Table_Merge1[[#This Row],[LME Zinc stock]]*Table_Merge1[[#This Row],[Nima.مقدار]]=0,"",Table_Merge1[[#This Row],[LME Zinc stock]]*Table_Merge1[[#This Row],[Nima.مقدار]]),"")</f>
        <v>85693445600</v>
      </c>
      <c r="AQ1665" s="287">
        <f>IFERROR(IF(Table_Merge1[[#This Row],[LME Zinc 3-month]]*Table_Merge1[[#This Row],[Nima.مقدار]]=0,"",Table_Merge1[[#This Row],[LME Zinc 3-month]]*Table_Merge1[[#This Row],[Nima.مقدار]]),"")</f>
        <v>70240842</v>
      </c>
      <c r="AR1665" s="288" t="str">
        <f>IFERROR(IF(Table_Merge1[[#This Row],[LME Zinc stock]]*Table_Merge1[[#This Row],[Azad.Sell]]=0,"",Table_Merge1[[#This Row],[LME Zinc stock]]*Table_Merge1[[#This Row],[Azad.Sell]]),"")</f>
        <v/>
      </c>
      <c r="AS1665" s="288" t="str">
        <f>IFERROR(IF(Table_Merge1[[#This Row],[LME Zinc 3-month]]*Table_Merge1[[#This Row],[Azad.Sell]]=0,"",Table_Merge1[[#This Row],[LME Zinc 3-month]]*Table_Merge1[[#This Row],[Azad.Sell]]),"")</f>
        <v/>
      </c>
      <c r="AT1665"/>
    </row>
    <row r="1666" spans="1:46" x14ac:dyDescent="0.25">
      <c r="A1666" s="258">
        <v>43093</v>
      </c>
      <c r="B16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1396.10.03</v>
      </c>
      <c r="C1666" s="195">
        <f t="shared" ref="C1666:C1729" ca="1" si="62">_xlfn.NUMBERVALUE(LEFT(G1666, LEN(G1666) - MAX(IF(ISNUMBER(MID(G1666, ROW(INDIRECT("1:"&amp;LEN(G1666))), 1) *1)=FALSE, ROW(INDIRECT("6:"&amp;LEN(G1666))), 6))))</f>
        <v>1396</v>
      </c>
      <c r="D16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66" s="195">
        <f>_xlfn.NUMBERVALUE(RIGHT(Table11[[#This Row],[تاریخ شمسی]],2))</f>
        <v>3</v>
      </c>
      <c r="F16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10-03</v>
      </c>
      <c r="G1666" s="195" t="s">
        <v>1817</v>
      </c>
      <c r="L1666" s="259">
        <v>43093</v>
      </c>
      <c r="M1666">
        <v>41727</v>
      </c>
      <c r="O1666" s="283">
        <f>IFERROR(DATE(Table7[[#This Row],[year]],MONTH(DATEVALUE(Table7[[#This Row],[month]]&amp;"1")),Table7[[#This Row],[day]]),"")</f>
        <v>42677</v>
      </c>
      <c r="P1666" s="257" t="s">
        <v>5091</v>
      </c>
      <c r="Q1666" s="257">
        <v>2016</v>
      </c>
      <c r="R1666" s="257" t="s">
        <v>3450</v>
      </c>
      <c r="S1666" s="257">
        <v>3</v>
      </c>
      <c r="T1666" s="257">
        <v>1293</v>
      </c>
      <c r="U1666" s="257">
        <v>1700</v>
      </c>
      <c r="V1666" s="257">
        <v>2157600</v>
      </c>
      <c r="X1666" s="260">
        <v>42760</v>
      </c>
      <c r="Y1666" t="s">
        <v>8129</v>
      </c>
      <c r="Z1666" s="260">
        <v>8</v>
      </c>
      <c r="AA1666">
        <v>1395</v>
      </c>
      <c r="AB1666" s="260" t="str">
        <f ca="1">IFERROR(IFERROR(VLOOKUP(Table_Merge1[[#This Row],[Column1]],Table11[#All],2,FALSE),LEFT(AB1667,8)&amp;IF(LEN((RIGHT(AB1667,2)+1))&lt;2,"0"&amp;(RIGHT(AB1667,2)+1),(RIGHT(AB1667,2)-1))),"")</f>
        <v>1395.11.06</v>
      </c>
      <c r="AC1666" s="259" t="str">
        <f ca="1">LEFT(Table_Merge1[[#This Row],[Column2]],4)</f>
        <v>1395</v>
      </c>
      <c r="AD1666" s="259" t="str">
        <f ca="1">RIGHT(LEFT(Table_Merge1[[#This Row],[Column2]],7),2)</f>
        <v>11</v>
      </c>
      <c r="AE1666" s="259" t="str">
        <f ca="1">RIGHT(Table_Merge1[[#This Row],[Column2]],2)</f>
        <v>06</v>
      </c>
      <c r="AF1666">
        <v>11</v>
      </c>
      <c r="AG1666">
        <v>6</v>
      </c>
      <c r="AH1666" s="260">
        <v>2017</v>
      </c>
      <c r="AI1666" t="s">
        <v>3431</v>
      </c>
      <c r="AJ1666" s="260">
        <v>25</v>
      </c>
      <c r="AK1666">
        <v>1203.5</v>
      </c>
      <c r="AL1666">
        <v>1824</v>
      </c>
      <c r="AM1666">
        <v>2254650</v>
      </c>
      <c r="AO1666">
        <v>38243</v>
      </c>
      <c r="AP1666" s="287">
        <f>IFERROR(IF(Table_Merge1[[#This Row],[LME Zinc stock]]*Table_Merge1[[#This Row],[Nima.مقدار]]=0,"",Table_Merge1[[#This Row],[LME Zinc stock]]*Table_Merge1[[#This Row],[Nima.مقدار]]),"")</f>
        <v>86224579950</v>
      </c>
      <c r="AQ1666" s="287">
        <f>IFERROR(IF(Table_Merge1[[#This Row],[LME Zinc 3-month]]*Table_Merge1[[#This Row],[Nima.مقدار]]=0,"",Table_Merge1[[#This Row],[LME Zinc 3-month]]*Table_Merge1[[#This Row],[Nima.مقدار]]),"")</f>
        <v>69755232</v>
      </c>
      <c r="AR1666" s="288" t="str">
        <f>IFERROR(IF(Table_Merge1[[#This Row],[LME Zinc stock]]*Table_Merge1[[#This Row],[Azad.Sell]]=0,"",Table_Merge1[[#This Row],[LME Zinc stock]]*Table_Merge1[[#This Row],[Azad.Sell]]),"")</f>
        <v/>
      </c>
      <c r="AS1666" s="288" t="str">
        <f>IFERROR(IF(Table_Merge1[[#This Row],[LME Zinc 3-month]]*Table_Merge1[[#This Row],[Azad.Sell]]=0,"",Table_Merge1[[#This Row],[LME Zinc 3-month]]*Table_Merge1[[#This Row],[Azad.Sell]]),"")</f>
        <v/>
      </c>
      <c r="AT1666"/>
    </row>
    <row r="1667" spans="1:46" x14ac:dyDescent="0.25">
      <c r="A1667" s="258">
        <v>43094</v>
      </c>
      <c r="B16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1396.10.04</v>
      </c>
      <c r="C1667" s="195">
        <f t="shared" ca="1" si="62"/>
        <v>1396</v>
      </c>
      <c r="D16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67" s="195">
        <f>_xlfn.NUMBERVALUE(RIGHT(Table11[[#This Row],[تاریخ شمسی]],2))</f>
        <v>4</v>
      </c>
      <c r="F16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10-04</v>
      </c>
      <c r="G1667" s="195" t="s">
        <v>1818</v>
      </c>
      <c r="L1667" s="259">
        <v>43094</v>
      </c>
      <c r="M1667">
        <v>41584</v>
      </c>
      <c r="O1667" s="284">
        <f>IFERROR(DATE(Table7[[#This Row],[year]],MONTH(DATEVALUE(Table7[[#This Row],[month]]&amp;"1")),Table7[[#This Row],[day]]),"")</f>
        <v>42676</v>
      </c>
      <c r="P1667" s="195" t="s">
        <v>5092</v>
      </c>
      <c r="Q1667" s="195">
        <v>2016</v>
      </c>
      <c r="R1667" s="195" t="s">
        <v>3450</v>
      </c>
      <c r="S1667" s="195">
        <v>2</v>
      </c>
      <c r="T1667" s="195">
        <v>1295.8499999999999</v>
      </c>
      <c r="U1667" s="195">
        <v>1685</v>
      </c>
      <c r="V1667" s="195">
        <v>2163500</v>
      </c>
      <c r="X1667" s="260">
        <v>42759</v>
      </c>
      <c r="Y1667" t="s">
        <v>8128</v>
      </c>
      <c r="Z1667" s="260">
        <v>8</v>
      </c>
      <c r="AA1667">
        <v>1395</v>
      </c>
      <c r="AB1667" s="260" t="str">
        <f ca="1">IFERROR(IFERROR(VLOOKUP(Table_Merge1[[#This Row],[Column1]],Table11[#All],2,FALSE),LEFT(AB1668,8)&amp;IF(LEN((RIGHT(AB1668,2)+1))&lt;2,"0"&amp;(RIGHT(AB1668,2)+1),(RIGHT(AB1668,2)-1))),"")</f>
        <v>1395.11.05</v>
      </c>
      <c r="AC1667" s="259" t="str">
        <f ca="1">LEFT(Table_Merge1[[#This Row],[Column2]],4)</f>
        <v>1395</v>
      </c>
      <c r="AD1667" s="259" t="str">
        <f ca="1">RIGHT(LEFT(Table_Merge1[[#This Row],[Column2]],7),2)</f>
        <v>11</v>
      </c>
      <c r="AE1667" s="259" t="str">
        <f ca="1">RIGHT(Table_Merge1[[#This Row],[Column2]],2)</f>
        <v>05</v>
      </c>
      <c r="AF1667">
        <v>11</v>
      </c>
      <c r="AG1667">
        <v>5</v>
      </c>
      <c r="AH1667" s="260">
        <v>2017</v>
      </c>
      <c r="AI1667" t="s">
        <v>3431</v>
      </c>
      <c r="AJ1667" s="260">
        <v>24</v>
      </c>
      <c r="AK1667">
        <v>1213.3</v>
      </c>
      <c r="AL1667">
        <v>1826.5</v>
      </c>
      <c r="AM1667">
        <v>2249125</v>
      </c>
      <c r="AO1667">
        <v>38235</v>
      </c>
      <c r="AP1667" s="287">
        <f>IFERROR(IF(Table_Merge1[[#This Row],[LME Zinc stock]]*Table_Merge1[[#This Row],[Nima.مقدار]]=0,"",Table_Merge1[[#This Row],[LME Zinc stock]]*Table_Merge1[[#This Row],[Nima.مقدار]]),"")</f>
        <v>85995294375</v>
      </c>
      <c r="AQ1667" s="287">
        <f>IFERROR(IF(Table_Merge1[[#This Row],[LME Zinc 3-month]]*Table_Merge1[[#This Row],[Nima.مقدار]]=0,"",Table_Merge1[[#This Row],[LME Zinc 3-month]]*Table_Merge1[[#This Row],[Nima.مقدار]]),"")</f>
        <v>69836227.5</v>
      </c>
      <c r="AR1667" s="288" t="str">
        <f>IFERROR(IF(Table_Merge1[[#This Row],[LME Zinc stock]]*Table_Merge1[[#This Row],[Azad.Sell]]=0,"",Table_Merge1[[#This Row],[LME Zinc stock]]*Table_Merge1[[#This Row],[Azad.Sell]]),"")</f>
        <v/>
      </c>
      <c r="AS1667" s="288" t="str">
        <f>IFERROR(IF(Table_Merge1[[#This Row],[LME Zinc 3-month]]*Table_Merge1[[#This Row],[Azad.Sell]]=0,"",Table_Merge1[[#This Row],[LME Zinc 3-month]]*Table_Merge1[[#This Row],[Azad.Sell]]),"")</f>
        <v/>
      </c>
      <c r="AT1667"/>
    </row>
    <row r="1668" spans="1:46" x14ac:dyDescent="0.25">
      <c r="A1668" s="258">
        <v>43095</v>
      </c>
      <c r="B16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1396.10.05</v>
      </c>
      <c r="C1668" s="195">
        <f t="shared" ca="1" si="62"/>
        <v>1396</v>
      </c>
      <c r="D16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68" s="195">
        <f>_xlfn.NUMBERVALUE(RIGHT(Table11[[#This Row],[تاریخ شمسی]],2))</f>
        <v>5</v>
      </c>
      <c r="F16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10-05</v>
      </c>
      <c r="G1668" s="195" t="s">
        <v>1819</v>
      </c>
      <c r="L1668" s="259">
        <v>43095</v>
      </c>
      <c r="M1668">
        <v>41640</v>
      </c>
      <c r="O1668" s="283">
        <f>IFERROR(DATE(Table7[[#This Row],[year]],MONTH(DATEVALUE(Table7[[#This Row],[month]]&amp;"1")),Table7[[#This Row],[day]]),"")</f>
        <v>42675</v>
      </c>
      <c r="P1668" s="257" t="s">
        <v>5093</v>
      </c>
      <c r="Q1668" s="257">
        <v>2016</v>
      </c>
      <c r="R1668" s="257" t="s">
        <v>3450</v>
      </c>
      <c r="S1668" s="257">
        <v>1</v>
      </c>
      <c r="T1668" s="257">
        <v>1284.4000000000001</v>
      </c>
      <c r="U1668" s="257">
        <v>1710</v>
      </c>
      <c r="V1668" s="257">
        <v>2160100</v>
      </c>
      <c r="X1668" s="260">
        <v>42758</v>
      </c>
      <c r="Y1668" t="s">
        <v>8127</v>
      </c>
      <c r="Z1668" s="260">
        <v>8</v>
      </c>
      <c r="AA1668">
        <v>1395</v>
      </c>
      <c r="AB1668" s="260" t="str">
        <f ca="1">IFERROR(IFERROR(VLOOKUP(Table_Merge1[[#This Row],[Column1]],Table11[#All],2,FALSE),LEFT(AB1669,8)&amp;IF(LEN((RIGHT(AB1669,2)+1))&lt;2,"0"&amp;(RIGHT(AB1669,2)+1),(RIGHT(AB1669,2)-1))),"")</f>
        <v>1395.11.04</v>
      </c>
      <c r="AC1668" s="259" t="str">
        <f ca="1">LEFT(Table_Merge1[[#This Row],[Column2]],4)</f>
        <v>1395</v>
      </c>
      <c r="AD1668" s="259" t="str">
        <f ca="1">RIGHT(LEFT(Table_Merge1[[#This Row],[Column2]],7),2)</f>
        <v>11</v>
      </c>
      <c r="AE1668" s="259" t="str">
        <f ca="1">RIGHT(Table_Merge1[[#This Row],[Column2]],2)</f>
        <v>04</v>
      </c>
      <c r="AF1668">
        <v>11</v>
      </c>
      <c r="AG1668">
        <v>4</v>
      </c>
      <c r="AH1668" s="260">
        <v>2017</v>
      </c>
      <c r="AI1668" t="s">
        <v>3431</v>
      </c>
      <c r="AJ1668" s="260">
        <v>23</v>
      </c>
      <c r="AK1668">
        <v>1213.75</v>
      </c>
      <c r="AL1668">
        <v>1815.5</v>
      </c>
      <c r="AM1668">
        <v>2256000</v>
      </c>
      <c r="AO1668">
        <v>37161</v>
      </c>
      <c r="AP1668" s="287">
        <f>IFERROR(IF(Table_Merge1[[#This Row],[LME Zinc stock]]*Table_Merge1[[#This Row],[Nima.مقدار]]=0,"",Table_Merge1[[#This Row],[LME Zinc stock]]*Table_Merge1[[#This Row],[Nima.مقدار]]),"")</f>
        <v>83835216000</v>
      </c>
      <c r="AQ1668" s="287">
        <f>IFERROR(IF(Table_Merge1[[#This Row],[LME Zinc 3-month]]*Table_Merge1[[#This Row],[Nima.مقدار]]=0,"",Table_Merge1[[#This Row],[LME Zinc 3-month]]*Table_Merge1[[#This Row],[Nima.مقدار]]),"")</f>
        <v>67465795.5</v>
      </c>
      <c r="AR1668" s="288" t="str">
        <f>IFERROR(IF(Table_Merge1[[#This Row],[LME Zinc stock]]*Table_Merge1[[#This Row],[Azad.Sell]]=0,"",Table_Merge1[[#This Row],[LME Zinc stock]]*Table_Merge1[[#This Row],[Azad.Sell]]),"")</f>
        <v/>
      </c>
      <c r="AS1668" s="288" t="str">
        <f>IFERROR(IF(Table_Merge1[[#This Row],[LME Zinc 3-month]]*Table_Merge1[[#This Row],[Azad.Sell]]=0,"",Table_Merge1[[#This Row],[LME Zinc 3-month]]*Table_Merge1[[#This Row],[Azad.Sell]]),"")</f>
        <v/>
      </c>
      <c r="AT1668"/>
    </row>
    <row r="1669" spans="1:46" x14ac:dyDescent="0.25">
      <c r="A1669" s="258">
        <v>43096</v>
      </c>
      <c r="B16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1396.10.06</v>
      </c>
      <c r="C1669" s="195">
        <f t="shared" ca="1" si="62"/>
        <v>1396</v>
      </c>
      <c r="D16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69" s="195">
        <f>_xlfn.NUMBERVALUE(RIGHT(Table11[[#This Row],[تاریخ شمسی]],2))</f>
        <v>6</v>
      </c>
      <c r="F16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10-06</v>
      </c>
      <c r="G1669" s="195" t="s">
        <v>1820</v>
      </c>
      <c r="L1669" s="259">
        <v>43096</v>
      </c>
      <c r="M1669">
        <v>41673</v>
      </c>
      <c r="O1669" s="284">
        <f>IFERROR(DATE(Table7[[#This Row],[year]],MONTH(DATEVALUE(Table7[[#This Row],[month]]&amp;"1")),Table7[[#This Row],[day]]),"")</f>
        <v>42674</v>
      </c>
      <c r="P1669" s="195" t="s">
        <v>5094</v>
      </c>
      <c r="Q1669" s="195">
        <v>2016</v>
      </c>
      <c r="R1669" s="195" t="s">
        <v>3448</v>
      </c>
      <c r="S1669" s="195">
        <v>31</v>
      </c>
      <c r="T1669" s="195">
        <v>1274.2</v>
      </c>
      <c r="U1669" s="195">
        <v>1754.5</v>
      </c>
      <c r="V1669" s="195">
        <v>2098950</v>
      </c>
      <c r="X1669" s="260">
        <v>42755</v>
      </c>
      <c r="Z1669" s="260">
        <v>8</v>
      </c>
      <c r="AB1669" s="260" t="str">
        <f ca="1">IFERROR(IFERROR(VLOOKUP(Table_Merge1[[#This Row],[Column1]],Table11[#All],2,FALSE),LEFT(AB1670,8)&amp;IF(LEN((RIGHT(AB1670,2)+1))&lt;2,"0"&amp;(RIGHT(AB1670,2)+1),(RIGHT(AB1670,2)-1))),"")</f>
        <v>1395.10.29</v>
      </c>
      <c r="AC1669" s="259" t="str">
        <f ca="1">LEFT(Table_Merge1[[#This Row],[Column2]],4)</f>
        <v>1395</v>
      </c>
      <c r="AD1669" s="259" t="str">
        <f ca="1">RIGHT(LEFT(Table_Merge1[[#This Row],[Column2]],7),2)</f>
        <v>10</v>
      </c>
      <c r="AE1669" s="259" t="str">
        <f ca="1">RIGHT(Table_Merge1[[#This Row],[Column2]],2)</f>
        <v>29</v>
      </c>
      <c r="AH1669" s="260">
        <v>2017</v>
      </c>
      <c r="AI1669" t="s">
        <v>3431</v>
      </c>
      <c r="AJ1669" s="260">
        <v>20</v>
      </c>
      <c r="AK1669">
        <v>1199.0999999999999</v>
      </c>
      <c r="AL1669">
        <v>1821.5</v>
      </c>
      <c r="AM1669">
        <v>2263025</v>
      </c>
      <c r="AP1669" s="287" t="str">
        <f>IFERROR(IF(Table_Merge1[[#This Row],[LME Zinc stock]]*Table_Merge1[[#This Row],[Nima.مقدار]]=0,"",Table_Merge1[[#This Row],[LME Zinc stock]]*Table_Merge1[[#This Row],[Nima.مقدار]]),"")</f>
        <v/>
      </c>
      <c r="AQ1669" s="287" t="str">
        <f>IFERROR(IF(Table_Merge1[[#This Row],[LME Zinc 3-month]]*Table_Merge1[[#This Row],[Nima.مقدار]]=0,"",Table_Merge1[[#This Row],[LME Zinc 3-month]]*Table_Merge1[[#This Row],[Nima.مقدار]]),"")</f>
        <v/>
      </c>
      <c r="AR1669" s="288" t="str">
        <f>IFERROR(IF(Table_Merge1[[#This Row],[LME Zinc stock]]*Table_Merge1[[#This Row],[Azad.Sell]]=0,"",Table_Merge1[[#This Row],[LME Zinc stock]]*Table_Merge1[[#This Row],[Azad.Sell]]),"")</f>
        <v/>
      </c>
      <c r="AS1669" s="288" t="str">
        <f>IFERROR(IF(Table_Merge1[[#This Row],[LME Zinc 3-month]]*Table_Merge1[[#This Row],[Azad.Sell]]=0,"",Table_Merge1[[#This Row],[LME Zinc 3-month]]*Table_Merge1[[#This Row],[Azad.Sell]]),"")</f>
        <v/>
      </c>
      <c r="AT1669"/>
    </row>
    <row r="1670" spans="1:46" x14ac:dyDescent="0.25">
      <c r="A1670" s="258">
        <v>43097</v>
      </c>
      <c r="B16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1396.10.07</v>
      </c>
      <c r="C1670" s="195">
        <f t="shared" ca="1" si="62"/>
        <v>1396</v>
      </c>
      <c r="D16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70" s="195">
        <f>_xlfn.NUMBERVALUE(RIGHT(Table11[[#This Row],[تاریخ شمسی]],2))</f>
        <v>7</v>
      </c>
      <c r="F16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10-07</v>
      </c>
      <c r="G1670" s="195" t="s">
        <v>1821</v>
      </c>
      <c r="L1670" s="259">
        <v>43097</v>
      </c>
      <c r="M1670">
        <v>41894</v>
      </c>
      <c r="O1670" s="283">
        <f>IFERROR(DATE(Table7[[#This Row],[year]],MONTH(DATEVALUE(Table7[[#This Row],[month]]&amp;"1")),Table7[[#This Row],[day]]),"")</f>
        <v>42671</v>
      </c>
      <c r="P1670" s="257" t="s">
        <v>5095</v>
      </c>
      <c r="Q1670" s="257">
        <v>2016</v>
      </c>
      <c r="R1670" s="257" t="s">
        <v>3448</v>
      </c>
      <c r="S1670" s="257">
        <v>28</v>
      </c>
      <c r="T1670" s="257">
        <v>1265.9000000000001</v>
      </c>
      <c r="U1670" s="257">
        <v>1779</v>
      </c>
      <c r="V1670" s="257">
        <v>2105350</v>
      </c>
      <c r="X1670" s="260">
        <v>42754</v>
      </c>
      <c r="Y1670" t="s">
        <v>8126</v>
      </c>
      <c r="Z1670" s="260">
        <v>8</v>
      </c>
      <c r="AA1670">
        <v>1395</v>
      </c>
      <c r="AB1670" s="260" t="str">
        <f ca="1">IFERROR(IFERROR(VLOOKUP(Table_Merge1[[#This Row],[Column1]],Table11[#All],2,FALSE),LEFT(AB1671,8)&amp;IF(LEN((RIGHT(AB1671,2)+1))&lt;2,"0"&amp;(RIGHT(AB1671,2)+1),(RIGHT(AB1671,2)-1))),"")</f>
        <v>1395.10.30</v>
      </c>
      <c r="AC1670" s="259" t="str">
        <f ca="1">LEFT(Table_Merge1[[#This Row],[Column2]],4)</f>
        <v>1395</v>
      </c>
      <c r="AD1670" s="259" t="str">
        <f ca="1">RIGHT(LEFT(Table_Merge1[[#This Row],[Column2]],7),2)</f>
        <v>10</v>
      </c>
      <c r="AE1670" s="259" t="str">
        <f ca="1">RIGHT(Table_Merge1[[#This Row],[Column2]],2)</f>
        <v>30</v>
      </c>
      <c r="AF1670">
        <v>10</v>
      </c>
      <c r="AG1670">
        <v>30</v>
      </c>
      <c r="AH1670" s="260">
        <v>2017</v>
      </c>
      <c r="AI1670" t="s">
        <v>3431</v>
      </c>
      <c r="AJ1670" s="260">
        <v>19</v>
      </c>
      <c r="AK1670">
        <v>1203.3499999999999</v>
      </c>
      <c r="AL1670">
        <v>1819</v>
      </c>
      <c r="AM1670">
        <v>2269900</v>
      </c>
      <c r="AO1670">
        <v>37504</v>
      </c>
      <c r="AP1670" s="287">
        <f>IFERROR(IF(Table_Merge1[[#This Row],[LME Zinc stock]]*Table_Merge1[[#This Row],[Nima.مقدار]]=0,"",Table_Merge1[[#This Row],[LME Zinc stock]]*Table_Merge1[[#This Row],[Nima.مقدار]]),"")</f>
        <v>85130329600</v>
      </c>
      <c r="AQ1670" s="287">
        <f>IFERROR(IF(Table_Merge1[[#This Row],[LME Zinc 3-month]]*Table_Merge1[[#This Row],[Nima.مقدار]]=0,"",Table_Merge1[[#This Row],[LME Zinc 3-month]]*Table_Merge1[[#This Row],[Nima.مقدار]]),"")</f>
        <v>68219776</v>
      </c>
      <c r="AR1670" s="288" t="str">
        <f>IFERROR(IF(Table_Merge1[[#This Row],[LME Zinc stock]]*Table_Merge1[[#This Row],[Azad.Sell]]=0,"",Table_Merge1[[#This Row],[LME Zinc stock]]*Table_Merge1[[#This Row],[Azad.Sell]]),"")</f>
        <v/>
      </c>
      <c r="AS1670" s="288" t="str">
        <f>IFERROR(IF(Table_Merge1[[#This Row],[LME Zinc 3-month]]*Table_Merge1[[#This Row],[Azad.Sell]]=0,"",Table_Merge1[[#This Row],[LME Zinc 3-month]]*Table_Merge1[[#This Row],[Azad.Sell]]),"")</f>
        <v/>
      </c>
      <c r="AT1670"/>
    </row>
    <row r="1671" spans="1:46" x14ac:dyDescent="0.25">
      <c r="A1671" s="258">
        <v>43099</v>
      </c>
      <c r="B16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1396.10.09</v>
      </c>
      <c r="C1671" s="195">
        <f t="shared" ca="1" si="62"/>
        <v>1396</v>
      </c>
      <c r="D16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71" s="195">
        <f>_xlfn.NUMBERVALUE(RIGHT(Table11[[#This Row],[تاریخ شمسی]],2))</f>
        <v>9</v>
      </c>
      <c r="F16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10-09</v>
      </c>
      <c r="G1671" s="195" t="s">
        <v>1822</v>
      </c>
      <c r="L1671" s="259">
        <v>43099</v>
      </c>
      <c r="M1671">
        <v>41936</v>
      </c>
      <c r="O1671" s="284">
        <f>IFERROR(DATE(Table7[[#This Row],[year]],MONTH(DATEVALUE(Table7[[#This Row],[month]]&amp;"1")),Table7[[#This Row],[day]]),"")</f>
        <v>42670</v>
      </c>
      <c r="P1671" s="195" t="s">
        <v>5096</v>
      </c>
      <c r="Q1671" s="195">
        <v>2016</v>
      </c>
      <c r="R1671" s="195" t="s">
        <v>3448</v>
      </c>
      <c r="S1671" s="195">
        <v>27</v>
      </c>
      <c r="T1671" s="195">
        <v>1269.3</v>
      </c>
      <c r="U1671" s="195">
        <v>1773</v>
      </c>
      <c r="V1671" s="195">
        <v>2111650</v>
      </c>
      <c r="X1671" s="260">
        <v>42753</v>
      </c>
      <c r="Y1671" t="s">
        <v>8125</v>
      </c>
      <c r="Z1671" s="260">
        <v>8</v>
      </c>
      <c r="AA1671">
        <v>1395</v>
      </c>
      <c r="AB1671" s="260" t="str">
        <f ca="1">IFERROR(IFERROR(VLOOKUP(Table_Merge1[[#This Row],[Column1]],Table11[#All],2,FALSE),LEFT(AB1672,8)&amp;IF(LEN((RIGHT(AB1672,2)+1))&lt;2,"0"&amp;(RIGHT(AB1672,2)+1),(RIGHT(AB1672,2)-1))),"")</f>
        <v>1395.10.29</v>
      </c>
      <c r="AC1671" s="259" t="str">
        <f ca="1">LEFT(Table_Merge1[[#This Row],[Column2]],4)</f>
        <v>1395</v>
      </c>
      <c r="AD1671" s="259" t="str">
        <f ca="1">RIGHT(LEFT(Table_Merge1[[#This Row],[Column2]],7),2)</f>
        <v>10</v>
      </c>
      <c r="AE1671" s="259" t="str">
        <f ca="1">RIGHT(Table_Merge1[[#This Row],[Column2]],2)</f>
        <v>29</v>
      </c>
      <c r="AF1671">
        <v>10</v>
      </c>
      <c r="AG1671">
        <v>29</v>
      </c>
      <c r="AH1671" s="260">
        <v>2017</v>
      </c>
      <c r="AI1671" t="s">
        <v>3431</v>
      </c>
      <c r="AJ1671" s="260">
        <v>18</v>
      </c>
      <c r="AK1671">
        <v>1212.5</v>
      </c>
      <c r="AL1671" t="s">
        <v>3621</v>
      </c>
      <c r="AM1671" t="s">
        <v>3621</v>
      </c>
      <c r="AO1671">
        <v>37916</v>
      </c>
      <c r="AP1671" s="287" t="str">
        <f>IFERROR(IF(Table_Merge1[[#This Row],[LME Zinc stock]]*Table_Merge1[[#This Row],[Nima.مقدار]]=0,"",Table_Merge1[[#This Row],[LME Zinc stock]]*Table_Merge1[[#This Row],[Nima.مقدار]]),"")</f>
        <v/>
      </c>
      <c r="AQ1671" s="287" t="str">
        <f>IFERROR(IF(Table_Merge1[[#This Row],[LME Zinc 3-month]]*Table_Merge1[[#This Row],[Nima.مقدار]]=0,"",Table_Merge1[[#This Row],[LME Zinc 3-month]]*Table_Merge1[[#This Row],[Nima.مقدار]]),"")</f>
        <v/>
      </c>
      <c r="AR1671" s="288" t="str">
        <f>IFERROR(IF(Table_Merge1[[#This Row],[LME Zinc stock]]*Table_Merge1[[#This Row],[Azad.Sell]]=0,"",Table_Merge1[[#This Row],[LME Zinc stock]]*Table_Merge1[[#This Row],[Azad.Sell]]),"")</f>
        <v/>
      </c>
      <c r="AS1671" s="288" t="str">
        <f>IFERROR(IF(Table_Merge1[[#This Row],[LME Zinc 3-month]]*Table_Merge1[[#This Row],[Azad.Sell]]=0,"",Table_Merge1[[#This Row],[LME Zinc 3-month]]*Table_Merge1[[#This Row],[Azad.Sell]]),"")</f>
        <v/>
      </c>
      <c r="AT1671"/>
    </row>
    <row r="1672" spans="1:46" x14ac:dyDescent="0.25">
      <c r="A1672" s="258">
        <v>43100</v>
      </c>
      <c r="B16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1396.10.10</v>
      </c>
      <c r="C1672" s="195">
        <f t="shared" ca="1" si="62"/>
        <v>1396</v>
      </c>
      <c r="D16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72" s="195">
        <f>_xlfn.NUMBERVALUE(RIGHT(Table11[[#This Row],[تاریخ شمسی]],2))</f>
        <v>10</v>
      </c>
      <c r="F16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10-10</v>
      </c>
      <c r="G1672" s="195" t="s">
        <v>1823</v>
      </c>
      <c r="L1672" s="259">
        <v>43100</v>
      </c>
      <c r="M1672">
        <v>41959</v>
      </c>
      <c r="O1672" s="283">
        <f>IFERROR(DATE(Table7[[#This Row],[year]],MONTH(DATEVALUE(Table7[[#This Row],[month]]&amp;"1")),Table7[[#This Row],[day]]),"")</f>
        <v>42669</v>
      </c>
      <c r="P1672" s="257" t="s">
        <v>5097</v>
      </c>
      <c r="Q1672" s="257">
        <v>2016</v>
      </c>
      <c r="R1672" s="257" t="s">
        <v>3448</v>
      </c>
      <c r="S1672" s="257">
        <v>26</v>
      </c>
      <c r="T1672" s="257">
        <v>1273.9000000000001</v>
      </c>
      <c r="U1672" s="257">
        <v>1739</v>
      </c>
      <c r="V1672" s="257">
        <v>2116600</v>
      </c>
      <c r="X1672" s="260">
        <v>42752</v>
      </c>
      <c r="Y1672" t="s">
        <v>8124</v>
      </c>
      <c r="Z1672" s="260">
        <v>9</v>
      </c>
      <c r="AA1672">
        <v>1395</v>
      </c>
      <c r="AB1672" s="260" t="str">
        <f ca="1">IFERROR(IFERROR(VLOOKUP(Table_Merge1[[#This Row],[Column1]],Table11[#All],2,FALSE),LEFT(AB1673,8)&amp;IF(LEN((RIGHT(AB1673,2)+1))&lt;2,"0"&amp;(RIGHT(AB1673,2)+1),(RIGHT(AB1673,2)-1))),"")</f>
        <v>1395.10.28</v>
      </c>
      <c r="AC1672" s="259" t="str">
        <f ca="1">LEFT(Table_Merge1[[#This Row],[Column2]],4)</f>
        <v>1395</v>
      </c>
      <c r="AD1672" s="259" t="str">
        <f ca="1">RIGHT(LEFT(Table_Merge1[[#This Row],[Column2]],7),2)</f>
        <v>10</v>
      </c>
      <c r="AE1672" s="259" t="str">
        <f ca="1">RIGHT(Table_Merge1[[#This Row],[Column2]],2)</f>
        <v>28</v>
      </c>
      <c r="AF1672">
        <v>10</v>
      </c>
      <c r="AG1672">
        <v>28</v>
      </c>
      <c r="AH1672" s="260">
        <v>2017</v>
      </c>
      <c r="AI1672" t="s">
        <v>3431</v>
      </c>
      <c r="AJ1672" s="260">
        <v>17</v>
      </c>
      <c r="AK1672">
        <v>1217.5</v>
      </c>
      <c r="AL1672">
        <v>1821</v>
      </c>
      <c r="AM1672">
        <v>2268875</v>
      </c>
      <c r="AO1672">
        <v>38163</v>
      </c>
      <c r="AP1672" s="287">
        <f>IFERROR(IF(Table_Merge1[[#This Row],[LME Zinc stock]]*Table_Merge1[[#This Row],[Nima.مقدار]]=0,"",Table_Merge1[[#This Row],[LME Zinc stock]]*Table_Merge1[[#This Row],[Nima.مقدار]]),"")</f>
        <v>86587076625</v>
      </c>
      <c r="AQ1672" s="287">
        <f>IFERROR(IF(Table_Merge1[[#This Row],[LME Zinc 3-month]]*Table_Merge1[[#This Row],[Nima.مقدار]]=0,"",Table_Merge1[[#This Row],[LME Zinc 3-month]]*Table_Merge1[[#This Row],[Nima.مقدار]]),"")</f>
        <v>69494823</v>
      </c>
      <c r="AR1672" s="288" t="str">
        <f>IFERROR(IF(Table_Merge1[[#This Row],[LME Zinc stock]]*Table_Merge1[[#This Row],[Azad.Sell]]=0,"",Table_Merge1[[#This Row],[LME Zinc stock]]*Table_Merge1[[#This Row],[Azad.Sell]]),"")</f>
        <v/>
      </c>
      <c r="AS1672" s="288" t="str">
        <f>IFERROR(IF(Table_Merge1[[#This Row],[LME Zinc 3-month]]*Table_Merge1[[#This Row],[Azad.Sell]]=0,"",Table_Merge1[[#This Row],[LME Zinc 3-month]]*Table_Merge1[[#This Row],[Azad.Sell]]),"")</f>
        <v/>
      </c>
      <c r="AT1672"/>
    </row>
    <row r="1673" spans="1:46" x14ac:dyDescent="0.25">
      <c r="A1673" s="258">
        <v>43101</v>
      </c>
      <c r="B16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1396.10.11</v>
      </c>
      <c r="C1673" s="195">
        <f t="shared" ca="1" si="62"/>
        <v>1396</v>
      </c>
      <c r="D16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73" s="195">
        <f>_xlfn.NUMBERVALUE(RIGHT(Table11[[#This Row],[تاریخ شمسی]],2))</f>
        <v>11</v>
      </c>
      <c r="F16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10-11</v>
      </c>
      <c r="G1673" s="195" t="s">
        <v>1824</v>
      </c>
      <c r="L1673" s="259">
        <v>43101</v>
      </c>
      <c r="M1673">
        <v>42246</v>
      </c>
      <c r="O1673" s="284">
        <f>IFERROR(DATE(Table7[[#This Row],[year]],MONTH(DATEVALUE(Table7[[#This Row],[month]]&amp;"1")),Table7[[#This Row],[day]]),"")</f>
        <v>42668</v>
      </c>
      <c r="P1673" s="195" t="s">
        <v>5098</v>
      </c>
      <c r="Q1673" s="195">
        <v>2016</v>
      </c>
      <c r="R1673" s="195" t="s">
        <v>3448</v>
      </c>
      <c r="S1673" s="195">
        <v>25</v>
      </c>
      <c r="T1673" s="195">
        <v>1269.3</v>
      </c>
      <c r="U1673" s="195">
        <v>1714.5</v>
      </c>
      <c r="V1673" s="195">
        <v>2120725</v>
      </c>
      <c r="X1673" s="260">
        <v>42751</v>
      </c>
      <c r="Y1673" t="s">
        <v>8123</v>
      </c>
      <c r="Z1673" s="260">
        <v>9</v>
      </c>
      <c r="AA1673">
        <v>1395</v>
      </c>
      <c r="AB1673" s="260" t="str">
        <f ca="1">IFERROR(IFERROR(VLOOKUP(Table_Merge1[[#This Row],[Column1]],Table11[#All],2,FALSE),LEFT(AB1674,8)&amp;IF(LEN((RIGHT(AB1674,2)+1))&lt;2,"0"&amp;(RIGHT(AB1674,2)+1),(RIGHT(AB1674,2)-1))),"")</f>
        <v>1395.10.27</v>
      </c>
      <c r="AC1673" s="259" t="str">
        <f ca="1">LEFT(Table_Merge1[[#This Row],[Column2]],4)</f>
        <v>1395</v>
      </c>
      <c r="AD1673" s="259" t="str">
        <f ca="1">RIGHT(LEFT(Table_Merge1[[#This Row],[Column2]],7),2)</f>
        <v>10</v>
      </c>
      <c r="AE1673" s="259" t="str">
        <f ca="1">RIGHT(Table_Merge1[[#This Row],[Column2]],2)</f>
        <v>27</v>
      </c>
      <c r="AF1673">
        <v>10</v>
      </c>
      <c r="AG1673">
        <v>27</v>
      </c>
      <c r="AH1673" s="260">
        <v>2017</v>
      </c>
      <c r="AI1673" t="s">
        <v>3431</v>
      </c>
      <c r="AJ1673" s="260">
        <v>16</v>
      </c>
      <c r="AK1673">
        <v>1202.75</v>
      </c>
      <c r="AL1673">
        <v>1810.5</v>
      </c>
      <c r="AM1673">
        <v>2273750</v>
      </c>
      <c r="AO1673">
        <v>38690</v>
      </c>
      <c r="AP1673" s="287">
        <f>IFERROR(IF(Table_Merge1[[#This Row],[LME Zinc stock]]*Table_Merge1[[#This Row],[Nima.مقدار]]=0,"",Table_Merge1[[#This Row],[LME Zinc stock]]*Table_Merge1[[#This Row],[Nima.مقدار]]),"")</f>
        <v>87971387500</v>
      </c>
      <c r="AQ1673" s="287">
        <f>IFERROR(IF(Table_Merge1[[#This Row],[LME Zinc 3-month]]*Table_Merge1[[#This Row],[Nima.مقدار]]=0,"",Table_Merge1[[#This Row],[LME Zinc 3-month]]*Table_Merge1[[#This Row],[Nima.مقدار]]),"")</f>
        <v>70048245</v>
      </c>
      <c r="AR1673" s="288" t="str">
        <f>IFERROR(IF(Table_Merge1[[#This Row],[LME Zinc stock]]*Table_Merge1[[#This Row],[Azad.Sell]]=0,"",Table_Merge1[[#This Row],[LME Zinc stock]]*Table_Merge1[[#This Row],[Azad.Sell]]),"")</f>
        <v/>
      </c>
      <c r="AS1673" s="288" t="str">
        <f>IFERROR(IF(Table_Merge1[[#This Row],[LME Zinc 3-month]]*Table_Merge1[[#This Row],[Azad.Sell]]=0,"",Table_Merge1[[#This Row],[LME Zinc 3-month]]*Table_Merge1[[#This Row],[Azad.Sell]]),"")</f>
        <v/>
      </c>
      <c r="AT1673"/>
    </row>
    <row r="1674" spans="1:46" x14ac:dyDescent="0.25">
      <c r="A1674" s="258">
        <v>43102</v>
      </c>
      <c r="B16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1396.10.12</v>
      </c>
      <c r="C1674" s="195">
        <f t="shared" ca="1" si="62"/>
        <v>1396</v>
      </c>
      <c r="D16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74" s="195">
        <f>_xlfn.NUMBERVALUE(RIGHT(Table11[[#This Row],[تاریخ شمسی]],2))</f>
        <v>12</v>
      </c>
      <c r="F16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10-12</v>
      </c>
      <c r="G1674" s="195" t="s">
        <v>1825</v>
      </c>
      <c r="L1674" s="259">
        <v>43102</v>
      </c>
      <c r="M1674">
        <v>42756</v>
      </c>
      <c r="O1674" s="283">
        <f>IFERROR(DATE(Table7[[#This Row],[year]],MONTH(DATEVALUE(Table7[[#This Row],[month]]&amp;"1")),Table7[[#This Row],[day]]),"")</f>
        <v>42667</v>
      </c>
      <c r="P1674" s="257" t="s">
        <v>5099</v>
      </c>
      <c r="Q1674" s="257">
        <v>2016</v>
      </c>
      <c r="R1674" s="257" t="s">
        <v>3448</v>
      </c>
      <c r="S1674" s="257">
        <v>24</v>
      </c>
      <c r="T1674" s="257">
        <v>1267</v>
      </c>
      <c r="U1674" s="257">
        <v>1721.5</v>
      </c>
      <c r="V1674" s="257">
        <v>2125800</v>
      </c>
      <c r="X1674" s="260">
        <v>42748</v>
      </c>
      <c r="Z1674" s="260">
        <v>9</v>
      </c>
      <c r="AB1674" s="260" t="str">
        <f ca="1">IFERROR(IFERROR(VLOOKUP(Table_Merge1[[#This Row],[Column1]],Table11[#All],2,FALSE),LEFT(AB1675,8)&amp;IF(LEN((RIGHT(AB1675,2)+1))&lt;2,"0"&amp;(RIGHT(AB1675,2)+1),(RIGHT(AB1675,2)-1))),"")</f>
        <v>1395.10.22</v>
      </c>
      <c r="AC1674" s="259" t="str">
        <f ca="1">LEFT(Table_Merge1[[#This Row],[Column2]],4)</f>
        <v>1395</v>
      </c>
      <c r="AD1674" s="259" t="str">
        <f ca="1">RIGHT(LEFT(Table_Merge1[[#This Row],[Column2]],7),2)</f>
        <v>10</v>
      </c>
      <c r="AE1674" s="259" t="str">
        <f ca="1">RIGHT(Table_Merge1[[#This Row],[Column2]],2)</f>
        <v>22</v>
      </c>
      <c r="AH1674" s="260">
        <v>2017</v>
      </c>
      <c r="AI1674" t="s">
        <v>3431</v>
      </c>
      <c r="AJ1674" s="260">
        <v>13</v>
      </c>
      <c r="AK1674">
        <v>1196.3499999999999</v>
      </c>
      <c r="AL1674">
        <v>1823.5</v>
      </c>
      <c r="AM1674">
        <v>2278225</v>
      </c>
      <c r="AP1674" s="287" t="str">
        <f>IFERROR(IF(Table_Merge1[[#This Row],[LME Zinc stock]]*Table_Merge1[[#This Row],[Nima.مقدار]]=0,"",Table_Merge1[[#This Row],[LME Zinc stock]]*Table_Merge1[[#This Row],[Nima.مقدار]]),"")</f>
        <v/>
      </c>
      <c r="AQ1674" s="287" t="str">
        <f>IFERROR(IF(Table_Merge1[[#This Row],[LME Zinc 3-month]]*Table_Merge1[[#This Row],[Nima.مقدار]]=0,"",Table_Merge1[[#This Row],[LME Zinc 3-month]]*Table_Merge1[[#This Row],[Nima.مقدار]]),"")</f>
        <v/>
      </c>
      <c r="AR1674" s="288" t="str">
        <f>IFERROR(IF(Table_Merge1[[#This Row],[LME Zinc stock]]*Table_Merge1[[#This Row],[Azad.Sell]]=0,"",Table_Merge1[[#This Row],[LME Zinc stock]]*Table_Merge1[[#This Row],[Azad.Sell]]),"")</f>
        <v/>
      </c>
      <c r="AS1674" s="288" t="str">
        <f>IFERROR(IF(Table_Merge1[[#This Row],[LME Zinc 3-month]]*Table_Merge1[[#This Row],[Azad.Sell]]=0,"",Table_Merge1[[#This Row],[LME Zinc 3-month]]*Table_Merge1[[#This Row],[Azad.Sell]]),"")</f>
        <v/>
      </c>
      <c r="AT1674"/>
    </row>
    <row r="1675" spans="1:46" x14ac:dyDescent="0.25">
      <c r="A1675" s="258">
        <v>43103</v>
      </c>
      <c r="B16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1396.10.13</v>
      </c>
      <c r="C1675" s="195">
        <f t="shared" ca="1" si="62"/>
        <v>1396</v>
      </c>
      <c r="D16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75" s="195">
        <f>_xlfn.NUMBERVALUE(RIGHT(Table11[[#This Row],[تاریخ شمسی]],2))</f>
        <v>13</v>
      </c>
      <c r="F16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10-13</v>
      </c>
      <c r="G1675" s="195" t="s">
        <v>1826</v>
      </c>
      <c r="L1675" s="259">
        <v>43103</v>
      </c>
      <c r="M1675">
        <v>43332</v>
      </c>
      <c r="O1675" s="284">
        <f>IFERROR(DATE(Table7[[#This Row],[year]],MONTH(DATEVALUE(Table7[[#This Row],[month]]&amp;"1")),Table7[[#This Row],[day]]),"")</f>
        <v>42664</v>
      </c>
      <c r="P1675" s="195" t="s">
        <v>5100</v>
      </c>
      <c r="Q1675" s="195">
        <v>2016</v>
      </c>
      <c r="R1675" s="195" t="s">
        <v>3448</v>
      </c>
      <c r="S1675" s="195">
        <v>21</v>
      </c>
      <c r="T1675" s="195">
        <v>1263.95</v>
      </c>
      <c r="U1675" s="195">
        <v>1722</v>
      </c>
      <c r="V1675" s="195">
        <v>2131075</v>
      </c>
      <c r="X1675" s="260">
        <v>42747</v>
      </c>
      <c r="Y1675" t="s">
        <v>8122</v>
      </c>
      <c r="Z1675" s="260">
        <v>9</v>
      </c>
      <c r="AA1675">
        <v>1395</v>
      </c>
      <c r="AB1675" s="260" t="str">
        <f ca="1">IFERROR(IFERROR(VLOOKUP(Table_Merge1[[#This Row],[Column1]],Table11[#All],2,FALSE),LEFT(AB1676,8)&amp;IF(LEN((RIGHT(AB1676,2)+1))&lt;2,"0"&amp;(RIGHT(AB1676,2)+1),(RIGHT(AB1676,2)-1))),"")</f>
        <v>1395.10.23</v>
      </c>
      <c r="AC1675" s="259" t="str">
        <f ca="1">LEFT(Table_Merge1[[#This Row],[Column2]],4)</f>
        <v>1395</v>
      </c>
      <c r="AD1675" s="259" t="str">
        <f ca="1">RIGHT(LEFT(Table_Merge1[[#This Row],[Column2]],7),2)</f>
        <v>10</v>
      </c>
      <c r="AE1675" s="259" t="str">
        <f ca="1">RIGHT(Table_Merge1[[#This Row],[Column2]],2)</f>
        <v>23</v>
      </c>
      <c r="AF1675">
        <v>10</v>
      </c>
      <c r="AG1675">
        <v>23</v>
      </c>
      <c r="AH1675" s="260">
        <v>2017</v>
      </c>
      <c r="AI1675" t="s">
        <v>3431</v>
      </c>
      <c r="AJ1675" s="260">
        <v>12</v>
      </c>
      <c r="AK1675">
        <v>1206.6500000000001</v>
      </c>
      <c r="AL1675">
        <v>1840</v>
      </c>
      <c r="AM1675">
        <v>2282375</v>
      </c>
      <c r="AO1675">
        <v>39469</v>
      </c>
      <c r="AP1675" s="287">
        <f>IFERROR(IF(Table_Merge1[[#This Row],[LME Zinc stock]]*Table_Merge1[[#This Row],[Nima.مقدار]]=0,"",Table_Merge1[[#This Row],[LME Zinc stock]]*Table_Merge1[[#This Row],[Nima.مقدار]]),"")</f>
        <v>90083058875</v>
      </c>
      <c r="AQ1675" s="287">
        <f>IFERROR(IF(Table_Merge1[[#This Row],[LME Zinc 3-month]]*Table_Merge1[[#This Row],[Nima.مقدار]]=0,"",Table_Merge1[[#This Row],[LME Zinc 3-month]]*Table_Merge1[[#This Row],[Nima.مقدار]]),"")</f>
        <v>72622960</v>
      </c>
      <c r="AR1675" s="288" t="str">
        <f>IFERROR(IF(Table_Merge1[[#This Row],[LME Zinc stock]]*Table_Merge1[[#This Row],[Azad.Sell]]=0,"",Table_Merge1[[#This Row],[LME Zinc stock]]*Table_Merge1[[#This Row],[Azad.Sell]]),"")</f>
        <v/>
      </c>
      <c r="AS1675" s="288" t="str">
        <f>IFERROR(IF(Table_Merge1[[#This Row],[LME Zinc 3-month]]*Table_Merge1[[#This Row],[Azad.Sell]]=0,"",Table_Merge1[[#This Row],[LME Zinc 3-month]]*Table_Merge1[[#This Row],[Azad.Sell]]),"")</f>
        <v/>
      </c>
      <c r="AT1675"/>
    </row>
    <row r="1676" spans="1:46" x14ac:dyDescent="0.25">
      <c r="A1676" s="258">
        <v>43104</v>
      </c>
      <c r="B16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1396.10.14</v>
      </c>
      <c r="C1676" s="195">
        <f t="shared" ca="1" si="62"/>
        <v>1396</v>
      </c>
      <c r="D16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76" s="195">
        <f>_xlfn.NUMBERVALUE(RIGHT(Table11[[#This Row],[تاریخ شمسی]],2))</f>
        <v>14</v>
      </c>
      <c r="F16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10-14</v>
      </c>
      <c r="G1676" s="195" t="s">
        <v>1827</v>
      </c>
      <c r="L1676" s="259">
        <v>43104</v>
      </c>
      <c r="M1676">
        <v>43266</v>
      </c>
      <c r="O1676" s="283">
        <f>IFERROR(DATE(Table7[[#This Row],[year]],MONTH(DATEVALUE(Table7[[#This Row],[month]]&amp;"1")),Table7[[#This Row],[day]]),"")</f>
        <v>42663</v>
      </c>
      <c r="P1676" s="257" t="s">
        <v>5101</v>
      </c>
      <c r="Q1676" s="257">
        <v>2016</v>
      </c>
      <c r="R1676" s="257" t="s">
        <v>3448</v>
      </c>
      <c r="S1676" s="257">
        <v>20</v>
      </c>
      <c r="T1676" s="257">
        <v>1269.2</v>
      </c>
      <c r="U1676" s="257">
        <v>1729</v>
      </c>
      <c r="V1676" s="257">
        <v>2132950</v>
      </c>
      <c r="X1676" s="260">
        <v>42746</v>
      </c>
      <c r="Y1676" t="s">
        <v>8121</v>
      </c>
      <c r="Z1676" s="260">
        <v>9</v>
      </c>
      <c r="AA1676">
        <v>1395</v>
      </c>
      <c r="AB1676" s="260" t="str">
        <f ca="1">IFERROR(IFERROR(VLOOKUP(Table_Merge1[[#This Row],[Column1]],Table11[#All],2,FALSE),LEFT(AB1677,8)&amp;IF(LEN((RIGHT(AB1677,2)+1))&lt;2,"0"&amp;(RIGHT(AB1677,2)+1),(RIGHT(AB1677,2)-1))),"")</f>
        <v>1395.10.22</v>
      </c>
      <c r="AC1676" s="259" t="str">
        <f ca="1">LEFT(Table_Merge1[[#This Row],[Column2]],4)</f>
        <v>1395</v>
      </c>
      <c r="AD1676" s="259" t="str">
        <f ca="1">RIGHT(LEFT(Table_Merge1[[#This Row],[Column2]],7),2)</f>
        <v>10</v>
      </c>
      <c r="AE1676" s="259" t="str">
        <f ca="1">RIGHT(Table_Merge1[[#This Row],[Column2]],2)</f>
        <v>22</v>
      </c>
      <c r="AF1676">
        <v>10</v>
      </c>
      <c r="AG1676">
        <v>22</v>
      </c>
      <c r="AH1676" s="260">
        <v>2017</v>
      </c>
      <c r="AI1676" t="s">
        <v>3431</v>
      </c>
      <c r="AJ1676" s="260">
        <v>11</v>
      </c>
      <c r="AK1676">
        <v>1187.55</v>
      </c>
      <c r="AL1676">
        <v>1844.5</v>
      </c>
      <c r="AM1676">
        <v>2290075</v>
      </c>
      <c r="AO1676">
        <v>39213</v>
      </c>
      <c r="AP1676" s="287">
        <f>IFERROR(IF(Table_Merge1[[#This Row],[LME Zinc stock]]*Table_Merge1[[#This Row],[Nima.مقدار]]=0,"",Table_Merge1[[#This Row],[LME Zinc stock]]*Table_Merge1[[#This Row],[Nima.مقدار]]),"")</f>
        <v>89800710975</v>
      </c>
      <c r="AQ1676" s="287">
        <f>IFERROR(IF(Table_Merge1[[#This Row],[LME Zinc 3-month]]*Table_Merge1[[#This Row],[Nima.مقدار]]=0,"",Table_Merge1[[#This Row],[LME Zinc 3-month]]*Table_Merge1[[#This Row],[Nima.مقدار]]),"")</f>
        <v>72328378.5</v>
      </c>
      <c r="AR1676" s="288" t="str">
        <f>IFERROR(IF(Table_Merge1[[#This Row],[LME Zinc stock]]*Table_Merge1[[#This Row],[Azad.Sell]]=0,"",Table_Merge1[[#This Row],[LME Zinc stock]]*Table_Merge1[[#This Row],[Azad.Sell]]),"")</f>
        <v/>
      </c>
      <c r="AS1676" s="288" t="str">
        <f>IFERROR(IF(Table_Merge1[[#This Row],[LME Zinc 3-month]]*Table_Merge1[[#This Row],[Azad.Sell]]=0,"",Table_Merge1[[#This Row],[LME Zinc 3-month]]*Table_Merge1[[#This Row],[Azad.Sell]]),"")</f>
        <v/>
      </c>
      <c r="AT1676"/>
    </row>
    <row r="1677" spans="1:46" x14ac:dyDescent="0.25">
      <c r="A1677" s="258">
        <v>43106</v>
      </c>
      <c r="B16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1396.10.16</v>
      </c>
      <c r="C1677" s="195">
        <f t="shared" ca="1" si="62"/>
        <v>1396</v>
      </c>
      <c r="D16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77" s="195">
        <f>_xlfn.NUMBERVALUE(RIGHT(Table11[[#This Row],[تاریخ شمسی]],2))</f>
        <v>16</v>
      </c>
      <c r="F16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10-16</v>
      </c>
      <c r="G1677" s="195" t="s">
        <v>1828</v>
      </c>
      <c r="L1677" s="259">
        <v>43106</v>
      </c>
      <c r="M1677">
        <v>42992</v>
      </c>
      <c r="O1677" s="284">
        <f>IFERROR(DATE(Table7[[#This Row],[year]],MONTH(DATEVALUE(Table7[[#This Row],[month]]&amp;"1")),Table7[[#This Row],[day]]),"")</f>
        <v>42662</v>
      </c>
      <c r="P1677" s="195" t="s">
        <v>5102</v>
      </c>
      <c r="Q1677" s="195">
        <v>2016</v>
      </c>
      <c r="R1677" s="195" t="s">
        <v>3448</v>
      </c>
      <c r="S1677" s="195">
        <v>19</v>
      </c>
      <c r="T1677" s="195">
        <v>1269.75</v>
      </c>
      <c r="U1677" s="195">
        <v>1710.5</v>
      </c>
      <c r="V1677" s="195">
        <v>2137350</v>
      </c>
      <c r="X1677" s="260">
        <v>42745</v>
      </c>
      <c r="Z1677" s="260">
        <v>9</v>
      </c>
      <c r="AB1677" s="260" t="str">
        <f ca="1">IFERROR(IFERROR(VLOOKUP(Table_Merge1[[#This Row],[Column1]],Table11[#All],2,FALSE),LEFT(AB1678,8)&amp;IF(LEN((RIGHT(AB1678,2)+1))&lt;2,"0"&amp;(RIGHT(AB1678,2)+1),(RIGHT(AB1678,2)-1))),"")</f>
        <v>1395.10.19</v>
      </c>
      <c r="AC1677" s="259" t="str">
        <f ca="1">LEFT(Table_Merge1[[#This Row],[Column2]],4)</f>
        <v>1395</v>
      </c>
      <c r="AD1677" s="259" t="str">
        <f ca="1">RIGHT(LEFT(Table_Merge1[[#This Row],[Column2]],7),2)</f>
        <v>10</v>
      </c>
      <c r="AE1677" s="259" t="str">
        <f ca="1">RIGHT(Table_Merge1[[#This Row],[Column2]],2)</f>
        <v>19</v>
      </c>
      <c r="AH1677" s="260">
        <v>2017</v>
      </c>
      <c r="AI1677" t="s">
        <v>3431</v>
      </c>
      <c r="AJ1677" s="260">
        <v>10</v>
      </c>
      <c r="AK1677">
        <v>1183.2</v>
      </c>
      <c r="AL1677">
        <v>1867.5</v>
      </c>
      <c r="AM1677">
        <v>2284725</v>
      </c>
      <c r="AP1677" s="287" t="str">
        <f>IFERROR(IF(Table_Merge1[[#This Row],[LME Zinc stock]]*Table_Merge1[[#This Row],[Nima.مقدار]]=0,"",Table_Merge1[[#This Row],[LME Zinc stock]]*Table_Merge1[[#This Row],[Nima.مقدار]]),"")</f>
        <v/>
      </c>
      <c r="AQ1677" s="287" t="str">
        <f>IFERROR(IF(Table_Merge1[[#This Row],[LME Zinc 3-month]]*Table_Merge1[[#This Row],[Nima.مقدار]]=0,"",Table_Merge1[[#This Row],[LME Zinc 3-month]]*Table_Merge1[[#This Row],[Nima.مقدار]]),"")</f>
        <v/>
      </c>
      <c r="AR1677" s="288" t="str">
        <f>IFERROR(IF(Table_Merge1[[#This Row],[LME Zinc stock]]*Table_Merge1[[#This Row],[Azad.Sell]]=0,"",Table_Merge1[[#This Row],[LME Zinc stock]]*Table_Merge1[[#This Row],[Azad.Sell]]),"")</f>
        <v/>
      </c>
      <c r="AS1677" s="288" t="str">
        <f>IFERROR(IF(Table_Merge1[[#This Row],[LME Zinc 3-month]]*Table_Merge1[[#This Row],[Azad.Sell]]=0,"",Table_Merge1[[#This Row],[LME Zinc 3-month]]*Table_Merge1[[#This Row],[Azad.Sell]]),"")</f>
        <v/>
      </c>
      <c r="AT1677"/>
    </row>
    <row r="1678" spans="1:46" x14ac:dyDescent="0.25">
      <c r="A1678" s="258">
        <v>43107</v>
      </c>
      <c r="B16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1396.10.17</v>
      </c>
      <c r="C1678" s="195">
        <f t="shared" ca="1" si="62"/>
        <v>1396</v>
      </c>
      <c r="D16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78" s="195">
        <f>_xlfn.NUMBERVALUE(RIGHT(Table11[[#This Row],[تاریخ شمسی]],2))</f>
        <v>17</v>
      </c>
      <c r="F16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10-17</v>
      </c>
      <c r="G1678" s="195" t="s">
        <v>1829</v>
      </c>
      <c r="L1678" s="259">
        <v>43107</v>
      </c>
      <c r="M1678">
        <v>43163</v>
      </c>
      <c r="O1678" s="283">
        <f>IFERROR(DATE(Table7[[#This Row],[year]],MONTH(DATEVALUE(Table7[[#This Row],[month]]&amp;"1")),Table7[[#This Row],[day]]),"")</f>
        <v>42661</v>
      </c>
      <c r="P1678" s="257" t="s">
        <v>5103</v>
      </c>
      <c r="Q1678" s="257">
        <v>2016</v>
      </c>
      <c r="R1678" s="257" t="s">
        <v>3448</v>
      </c>
      <c r="S1678" s="257">
        <v>18</v>
      </c>
      <c r="T1678" s="257">
        <v>1261.6500000000001</v>
      </c>
      <c r="U1678" s="257">
        <v>1734</v>
      </c>
      <c r="V1678" s="257">
        <v>2140550</v>
      </c>
      <c r="X1678" s="260">
        <v>42744</v>
      </c>
      <c r="Y1678" t="s">
        <v>8120</v>
      </c>
      <c r="Z1678" s="260">
        <v>9</v>
      </c>
      <c r="AA1678">
        <v>1395</v>
      </c>
      <c r="AB1678" s="260" t="str">
        <f ca="1">IFERROR(IFERROR(VLOOKUP(Table_Merge1[[#This Row],[Column1]],Table11[#All],2,FALSE),LEFT(AB1679,8)&amp;IF(LEN((RIGHT(AB1679,2)+1))&lt;2,"0"&amp;(RIGHT(AB1679,2)+1),(RIGHT(AB1679,2)-1))),"")</f>
        <v>1395.10.20</v>
      </c>
      <c r="AC1678" s="259" t="str">
        <f ca="1">LEFT(Table_Merge1[[#This Row],[Column2]],4)</f>
        <v>1395</v>
      </c>
      <c r="AD1678" s="259" t="str">
        <f ca="1">RIGHT(LEFT(Table_Merge1[[#This Row],[Column2]],7),2)</f>
        <v>10</v>
      </c>
      <c r="AE1678" s="259" t="str">
        <f ca="1">RIGHT(Table_Merge1[[#This Row],[Column2]],2)</f>
        <v>20</v>
      </c>
      <c r="AF1678">
        <v>10</v>
      </c>
      <c r="AG1678">
        <v>20</v>
      </c>
      <c r="AH1678" s="260">
        <v>2017</v>
      </c>
      <c r="AI1678" t="s">
        <v>3431</v>
      </c>
      <c r="AJ1678" s="260">
        <v>9</v>
      </c>
      <c r="AK1678">
        <v>1176.0999999999999</v>
      </c>
      <c r="AL1678">
        <v>1863</v>
      </c>
      <c r="AM1678">
        <v>2289275</v>
      </c>
      <c r="AO1678">
        <v>39229</v>
      </c>
      <c r="AP1678" s="287">
        <f>IFERROR(IF(Table_Merge1[[#This Row],[LME Zinc stock]]*Table_Merge1[[#This Row],[Nima.مقدار]]=0,"",Table_Merge1[[#This Row],[LME Zinc stock]]*Table_Merge1[[#This Row],[Nima.مقدار]]),"")</f>
        <v>89805968975</v>
      </c>
      <c r="AQ1678" s="287">
        <f>IFERROR(IF(Table_Merge1[[#This Row],[LME Zinc 3-month]]*Table_Merge1[[#This Row],[Nima.مقدار]]=0,"",Table_Merge1[[#This Row],[LME Zinc 3-month]]*Table_Merge1[[#This Row],[Nima.مقدار]]),"")</f>
        <v>73083627</v>
      </c>
      <c r="AR1678" s="288" t="str">
        <f>IFERROR(IF(Table_Merge1[[#This Row],[LME Zinc stock]]*Table_Merge1[[#This Row],[Azad.Sell]]=0,"",Table_Merge1[[#This Row],[LME Zinc stock]]*Table_Merge1[[#This Row],[Azad.Sell]]),"")</f>
        <v/>
      </c>
      <c r="AS1678" s="288" t="str">
        <f>IFERROR(IF(Table_Merge1[[#This Row],[LME Zinc 3-month]]*Table_Merge1[[#This Row],[Azad.Sell]]=0,"",Table_Merge1[[#This Row],[LME Zinc 3-month]]*Table_Merge1[[#This Row],[Azad.Sell]]),"")</f>
        <v/>
      </c>
      <c r="AT1678"/>
    </row>
    <row r="1679" spans="1:46" x14ac:dyDescent="0.25">
      <c r="A1679" s="258">
        <v>43108</v>
      </c>
      <c r="B16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1396.10.18</v>
      </c>
      <c r="C1679" s="195">
        <f t="shared" ca="1" si="62"/>
        <v>1396</v>
      </c>
      <c r="D16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79" s="195">
        <f>_xlfn.NUMBERVALUE(RIGHT(Table11[[#This Row],[تاریخ شمسی]],2))</f>
        <v>18</v>
      </c>
      <c r="F16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10-18</v>
      </c>
      <c r="G1679" s="195" t="s">
        <v>1830</v>
      </c>
      <c r="L1679" s="259">
        <v>43108</v>
      </c>
      <c r="M1679">
        <v>43650</v>
      </c>
      <c r="O1679" s="284">
        <f>IFERROR(DATE(Table7[[#This Row],[year]],MONTH(DATEVALUE(Table7[[#This Row],[month]]&amp;"1")),Table7[[#This Row],[day]]),"")</f>
        <v>42660</v>
      </c>
      <c r="P1679" s="195" t="s">
        <v>5104</v>
      </c>
      <c r="Q1679" s="195">
        <v>2016</v>
      </c>
      <c r="R1679" s="195" t="s">
        <v>3448</v>
      </c>
      <c r="S1679" s="195">
        <v>17</v>
      </c>
      <c r="T1679" s="195">
        <v>1252.7</v>
      </c>
      <c r="U1679" s="195" t="s">
        <v>3621</v>
      </c>
      <c r="V1679" s="195" t="s">
        <v>3621</v>
      </c>
      <c r="X1679" s="260">
        <v>42741</v>
      </c>
      <c r="Z1679" s="260">
        <v>9</v>
      </c>
      <c r="AB1679" s="260" t="str">
        <f ca="1">IFERROR(IFERROR(VLOOKUP(Table_Merge1[[#This Row],[Column1]],Table11[#All],2,FALSE),LEFT(AB1680,8)&amp;IF(LEN((RIGHT(AB1680,2)+1))&lt;2,"0"&amp;(RIGHT(AB1680,2)+1),(RIGHT(AB1680,2)-1))),"")</f>
        <v>1395.10.15</v>
      </c>
      <c r="AC1679" s="259" t="str">
        <f ca="1">LEFT(Table_Merge1[[#This Row],[Column2]],4)</f>
        <v>1395</v>
      </c>
      <c r="AD1679" s="259" t="str">
        <f ca="1">RIGHT(LEFT(Table_Merge1[[#This Row],[Column2]],7),2)</f>
        <v>10</v>
      </c>
      <c r="AE1679" s="259" t="str">
        <f ca="1">RIGHT(Table_Merge1[[#This Row],[Column2]],2)</f>
        <v>15</v>
      </c>
      <c r="AH1679" s="260">
        <v>2017</v>
      </c>
      <c r="AI1679" t="s">
        <v>3431</v>
      </c>
      <c r="AJ1679" s="260">
        <v>6</v>
      </c>
      <c r="AK1679">
        <v>1178</v>
      </c>
      <c r="AL1679">
        <v>1833</v>
      </c>
      <c r="AM1679">
        <v>2298625</v>
      </c>
      <c r="AP1679" s="287" t="str">
        <f>IFERROR(IF(Table_Merge1[[#This Row],[LME Zinc stock]]*Table_Merge1[[#This Row],[Nima.مقدار]]=0,"",Table_Merge1[[#This Row],[LME Zinc stock]]*Table_Merge1[[#This Row],[Nima.مقدار]]),"")</f>
        <v/>
      </c>
      <c r="AQ1679" s="287" t="str">
        <f>IFERROR(IF(Table_Merge1[[#This Row],[LME Zinc 3-month]]*Table_Merge1[[#This Row],[Nima.مقدار]]=0,"",Table_Merge1[[#This Row],[LME Zinc 3-month]]*Table_Merge1[[#This Row],[Nima.مقدار]]),"")</f>
        <v/>
      </c>
      <c r="AR1679" s="288" t="str">
        <f>IFERROR(IF(Table_Merge1[[#This Row],[LME Zinc stock]]*Table_Merge1[[#This Row],[Azad.Sell]]=0,"",Table_Merge1[[#This Row],[LME Zinc stock]]*Table_Merge1[[#This Row],[Azad.Sell]]),"")</f>
        <v/>
      </c>
      <c r="AS1679" s="288" t="str">
        <f>IFERROR(IF(Table_Merge1[[#This Row],[LME Zinc 3-month]]*Table_Merge1[[#This Row],[Azad.Sell]]=0,"",Table_Merge1[[#This Row],[LME Zinc 3-month]]*Table_Merge1[[#This Row],[Azad.Sell]]),"")</f>
        <v/>
      </c>
      <c r="AT1679"/>
    </row>
    <row r="1680" spans="1:46" x14ac:dyDescent="0.25">
      <c r="A1680" s="258">
        <v>43109</v>
      </c>
      <c r="B16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1396.10.19</v>
      </c>
      <c r="C1680" s="195">
        <f t="shared" ca="1" si="62"/>
        <v>1396</v>
      </c>
      <c r="D16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80" s="195">
        <f>_xlfn.NUMBERVALUE(RIGHT(Table11[[#This Row],[تاریخ شمسی]],2))</f>
        <v>19</v>
      </c>
      <c r="F16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10-19</v>
      </c>
      <c r="G1680" s="195" t="s">
        <v>1831</v>
      </c>
      <c r="L1680" s="259">
        <v>43109</v>
      </c>
      <c r="M1680">
        <v>43320</v>
      </c>
      <c r="O1680" s="283">
        <f>IFERROR(DATE(Table7[[#This Row],[year]],MONTH(DATEVALUE(Table7[[#This Row],[month]]&amp;"1")),Table7[[#This Row],[day]]),"")</f>
        <v>42657</v>
      </c>
      <c r="P1680" s="257" t="s">
        <v>5105</v>
      </c>
      <c r="Q1680" s="257">
        <v>2016</v>
      </c>
      <c r="R1680" s="257" t="s">
        <v>3448</v>
      </c>
      <c r="S1680" s="257">
        <v>14</v>
      </c>
      <c r="T1680" s="257">
        <v>1256.1500000000001</v>
      </c>
      <c r="U1680" s="257">
        <v>1724</v>
      </c>
      <c r="V1680" s="257">
        <v>2141300</v>
      </c>
      <c r="X1680" s="260">
        <v>42740</v>
      </c>
      <c r="Y1680" t="s">
        <v>8119</v>
      </c>
      <c r="Z1680" s="260">
        <v>9</v>
      </c>
      <c r="AA1680">
        <v>1395</v>
      </c>
      <c r="AB1680" s="260" t="str">
        <f ca="1">IFERROR(IFERROR(VLOOKUP(Table_Merge1[[#This Row],[Column1]],Table11[#All],2,FALSE),LEFT(AB1681,8)&amp;IF(LEN((RIGHT(AB1681,2)+1))&lt;2,"0"&amp;(RIGHT(AB1681,2)+1),(RIGHT(AB1681,2)-1))),"")</f>
        <v>1395.10.16</v>
      </c>
      <c r="AC1680" s="259" t="str">
        <f ca="1">LEFT(Table_Merge1[[#This Row],[Column2]],4)</f>
        <v>1395</v>
      </c>
      <c r="AD1680" s="259" t="str">
        <f ca="1">RIGHT(LEFT(Table_Merge1[[#This Row],[Column2]],7),2)</f>
        <v>10</v>
      </c>
      <c r="AE1680" s="259" t="str">
        <f ca="1">RIGHT(Table_Merge1[[#This Row],[Column2]],2)</f>
        <v>16</v>
      </c>
      <c r="AF1680">
        <v>10</v>
      </c>
      <c r="AG1680">
        <v>16</v>
      </c>
      <c r="AH1680" s="260">
        <v>2017</v>
      </c>
      <c r="AI1680" t="s">
        <v>3431</v>
      </c>
      <c r="AJ1680" s="260">
        <v>5</v>
      </c>
      <c r="AK1680">
        <v>1173.05</v>
      </c>
      <c r="AL1680">
        <v>1823.5</v>
      </c>
      <c r="AM1680">
        <v>2300375</v>
      </c>
      <c r="AO1680">
        <v>39043</v>
      </c>
      <c r="AP1680" s="287">
        <f>IFERROR(IF(Table_Merge1[[#This Row],[LME Zinc stock]]*Table_Merge1[[#This Row],[Nima.مقدار]]=0,"",Table_Merge1[[#This Row],[LME Zinc stock]]*Table_Merge1[[#This Row],[Nima.مقدار]]),"")</f>
        <v>89813541125</v>
      </c>
      <c r="AQ1680" s="287">
        <f>IFERROR(IF(Table_Merge1[[#This Row],[LME Zinc 3-month]]*Table_Merge1[[#This Row],[Nima.مقدار]]=0,"",Table_Merge1[[#This Row],[LME Zinc 3-month]]*Table_Merge1[[#This Row],[Nima.مقدار]]),"")</f>
        <v>71194910.5</v>
      </c>
      <c r="AR1680" s="288" t="str">
        <f>IFERROR(IF(Table_Merge1[[#This Row],[LME Zinc stock]]*Table_Merge1[[#This Row],[Azad.Sell]]=0,"",Table_Merge1[[#This Row],[LME Zinc stock]]*Table_Merge1[[#This Row],[Azad.Sell]]),"")</f>
        <v/>
      </c>
      <c r="AS1680" s="288" t="str">
        <f>IFERROR(IF(Table_Merge1[[#This Row],[LME Zinc 3-month]]*Table_Merge1[[#This Row],[Azad.Sell]]=0,"",Table_Merge1[[#This Row],[LME Zinc 3-month]]*Table_Merge1[[#This Row],[Azad.Sell]]),"")</f>
        <v/>
      </c>
      <c r="AT1680"/>
    </row>
    <row r="1681" spans="1:46" x14ac:dyDescent="0.25">
      <c r="A1681" s="258">
        <v>43110</v>
      </c>
      <c r="B16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1396.10.20</v>
      </c>
      <c r="C1681" s="195">
        <f t="shared" ca="1" si="62"/>
        <v>1396</v>
      </c>
      <c r="D16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81" s="195">
        <f>_xlfn.NUMBERVALUE(RIGHT(Table11[[#This Row],[تاریخ شمسی]],2))</f>
        <v>20</v>
      </c>
      <c r="F16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10-20</v>
      </c>
      <c r="G1681" s="195" t="s">
        <v>1832</v>
      </c>
      <c r="L1681" s="259">
        <v>43110</v>
      </c>
      <c r="M1681">
        <v>43429</v>
      </c>
      <c r="O1681" s="284">
        <f>IFERROR(DATE(Table7[[#This Row],[year]],MONTH(DATEVALUE(Table7[[#This Row],[month]]&amp;"1")),Table7[[#This Row],[day]]),"")</f>
        <v>42656</v>
      </c>
      <c r="P1681" s="195" t="s">
        <v>5106</v>
      </c>
      <c r="Q1681" s="195">
        <v>2016</v>
      </c>
      <c r="R1681" s="195" t="s">
        <v>3448</v>
      </c>
      <c r="S1681" s="195">
        <v>13</v>
      </c>
      <c r="T1681" s="195">
        <v>1258</v>
      </c>
      <c r="U1681" s="195">
        <v>1701.5</v>
      </c>
      <c r="V1681" s="195">
        <v>2143500</v>
      </c>
      <c r="X1681" s="260">
        <v>42739</v>
      </c>
      <c r="Y1681" t="s">
        <v>8118</v>
      </c>
      <c r="Z1681" s="260">
        <v>9</v>
      </c>
      <c r="AA1681">
        <v>1395</v>
      </c>
      <c r="AB1681" s="260" t="str">
        <f ca="1">IFERROR(IFERROR(VLOOKUP(Table_Merge1[[#This Row],[Column1]],Table11[#All],2,FALSE),LEFT(AB1682,8)&amp;IF(LEN((RIGHT(AB1682,2)+1))&lt;2,"0"&amp;(RIGHT(AB1682,2)+1),(RIGHT(AB1682,2)-1))),"")</f>
        <v>1395.10.15</v>
      </c>
      <c r="AC1681" s="259" t="str">
        <f ca="1">LEFT(Table_Merge1[[#This Row],[Column2]],4)</f>
        <v>1395</v>
      </c>
      <c r="AD1681" s="259" t="str">
        <f ca="1">RIGHT(LEFT(Table_Merge1[[#This Row],[Column2]],7),2)</f>
        <v>10</v>
      </c>
      <c r="AE1681" s="259" t="str">
        <f ca="1">RIGHT(Table_Merge1[[#This Row],[Column2]],2)</f>
        <v>15</v>
      </c>
      <c r="AF1681">
        <v>10</v>
      </c>
      <c r="AG1681">
        <v>15</v>
      </c>
      <c r="AH1681" s="260">
        <v>2017</v>
      </c>
      <c r="AI1681" t="s">
        <v>3431</v>
      </c>
      <c r="AJ1681" s="260">
        <v>4</v>
      </c>
      <c r="AK1681">
        <v>1165.9000000000001</v>
      </c>
      <c r="AL1681">
        <v>1798.5</v>
      </c>
      <c r="AM1681">
        <v>2300550</v>
      </c>
      <c r="AO1681">
        <v>38906</v>
      </c>
      <c r="AP1681" s="287">
        <f>IFERROR(IF(Table_Merge1[[#This Row],[LME Zinc stock]]*Table_Merge1[[#This Row],[Nima.مقدار]]=0,"",Table_Merge1[[#This Row],[LME Zinc stock]]*Table_Merge1[[#This Row],[Nima.مقدار]]),"")</f>
        <v>89505198300</v>
      </c>
      <c r="AQ1681" s="287">
        <f>IFERROR(IF(Table_Merge1[[#This Row],[LME Zinc 3-month]]*Table_Merge1[[#This Row],[Nima.مقدار]]=0,"",Table_Merge1[[#This Row],[LME Zinc 3-month]]*Table_Merge1[[#This Row],[Nima.مقدار]]),"")</f>
        <v>69972441</v>
      </c>
      <c r="AR1681" s="288" t="str">
        <f>IFERROR(IF(Table_Merge1[[#This Row],[LME Zinc stock]]*Table_Merge1[[#This Row],[Azad.Sell]]=0,"",Table_Merge1[[#This Row],[LME Zinc stock]]*Table_Merge1[[#This Row],[Azad.Sell]]),"")</f>
        <v/>
      </c>
      <c r="AS1681" s="288" t="str">
        <f>IFERROR(IF(Table_Merge1[[#This Row],[LME Zinc 3-month]]*Table_Merge1[[#This Row],[Azad.Sell]]=0,"",Table_Merge1[[#This Row],[LME Zinc 3-month]]*Table_Merge1[[#This Row],[Azad.Sell]]),"")</f>
        <v/>
      </c>
      <c r="AT1681"/>
    </row>
    <row r="1682" spans="1:46" x14ac:dyDescent="0.25">
      <c r="A1682" s="258">
        <v>43111</v>
      </c>
      <c r="B16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1396.10.21</v>
      </c>
      <c r="C1682" s="195">
        <f t="shared" ca="1" si="62"/>
        <v>1396</v>
      </c>
      <c r="D16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82" s="195">
        <f>_xlfn.NUMBERVALUE(RIGHT(Table11[[#This Row],[تاریخ شمسی]],2))</f>
        <v>21</v>
      </c>
      <c r="F16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10-21</v>
      </c>
      <c r="G1682" s="195" t="s">
        <v>1833</v>
      </c>
      <c r="L1682" s="259">
        <v>43111</v>
      </c>
      <c r="M1682">
        <v>43806</v>
      </c>
      <c r="O1682" s="283">
        <f>IFERROR(DATE(Table7[[#This Row],[year]],MONTH(DATEVALUE(Table7[[#This Row],[month]]&amp;"1")),Table7[[#This Row],[day]]),"")</f>
        <v>42655</v>
      </c>
      <c r="P1682" s="257" t="s">
        <v>5107</v>
      </c>
      <c r="Q1682" s="257">
        <v>2016</v>
      </c>
      <c r="R1682" s="257" t="s">
        <v>3448</v>
      </c>
      <c r="S1682" s="257">
        <v>12</v>
      </c>
      <c r="T1682" s="257">
        <v>1255.7</v>
      </c>
      <c r="U1682" s="257">
        <v>1687</v>
      </c>
      <c r="V1682" s="257">
        <v>2148350</v>
      </c>
      <c r="X1682" s="260">
        <v>42738</v>
      </c>
      <c r="Y1682" t="s">
        <v>8117</v>
      </c>
      <c r="Z1682" s="260">
        <v>9</v>
      </c>
      <c r="AA1682">
        <v>1395</v>
      </c>
      <c r="AB1682" s="260" t="str">
        <f ca="1">IFERROR(IFERROR(VLOOKUP(Table_Merge1[[#This Row],[Column1]],Table11[#All],2,FALSE),LEFT(AB1683,8)&amp;IF(LEN((RIGHT(AB1683,2)+1))&lt;2,"0"&amp;(RIGHT(AB1683,2)+1),(RIGHT(AB1683,2)-1))),"")</f>
        <v>1395.10.14</v>
      </c>
      <c r="AC1682" s="259" t="str">
        <f ca="1">LEFT(Table_Merge1[[#This Row],[Column2]],4)</f>
        <v>1395</v>
      </c>
      <c r="AD1682" s="259" t="str">
        <f ca="1">RIGHT(LEFT(Table_Merge1[[#This Row],[Column2]],7),2)</f>
        <v>10</v>
      </c>
      <c r="AE1682" s="259" t="str">
        <f ca="1">RIGHT(Table_Merge1[[#This Row],[Column2]],2)</f>
        <v>14</v>
      </c>
      <c r="AF1682">
        <v>10</v>
      </c>
      <c r="AG1682">
        <v>14</v>
      </c>
      <c r="AH1682" s="260">
        <v>2017</v>
      </c>
      <c r="AI1682" t="s">
        <v>3431</v>
      </c>
      <c r="AJ1682" s="260">
        <v>3</v>
      </c>
      <c r="AK1682">
        <v>1148.6500000000001</v>
      </c>
      <c r="AL1682">
        <v>1803.5</v>
      </c>
      <c r="AM1682">
        <v>2296775</v>
      </c>
      <c r="AO1682">
        <v>39043</v>
      </c>
      <c r="AP1682" s="287">
        <f>IFERROR(IF(Table_Merge1[[#This Row],[LME Zinc stock]]*Table_Merge1[[#This Row],[Nima.مقدار]]=0,"",Table_Merge1[[#This Row],[LME Zinc stock]]*Table_Merge1[[#This Row],[Nima.مقدار]]),"")</f>
        <v>89672986325</v>
      </c>
      <c r="AQ1682" s="287">
        <f>IFERROR(IF(Table_Merge1[[#This Row],[LME Zinc 3-month]]*Table_Merge1[[#This Row],[Nima.مقدار]]=0,"",Table_Merge1[[#This Row],[LME Zinc 3-month]]*Table_Merge1[[#This Row],[Nima.مقدار]]),"")</f>
        <v>70414050.5</v>
      </c>
      <c r="AR1682" s="288" t="str">
        <f>IFERROR(IF(Table_Merge1[[#This Row],[LME Zinc stock]]*Table_Merge1[[#This Row],[Azad.Sell]]=0,"",Table_Merge1[[#This Row],[LME Zinc stock]]*Table_Merge1[[#This Row],[Azad.Sell]]),"")</f>
        <v/>
      </c>
      <c r="AS1682" s="288" t="str">
        <f>IFERROR(IF(Table_Merge1[[#This Row],[LME Zinc 3-month]]*Table_Merge1[[#This Row],[Azad.Sell]]=0,"",Table_Merge1[[#This Row],[LME Zinc 3-month]]*Table_Merge1[[#This Row],[Azad.Sell]]),"")</f>
        <v/>
      </c>
      <c r="AT1682"/>
    </row>
    <row r="1683" spans="1:46" x14ac:dyDescent="0.25">
      <c r="A1683" s="258">
        <v>43113</v>
      </c>
      <c r="B16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1396.10.23</v>
      </c>
      <c r="C1683" s="195">
        <f t="shared" ca="1" si="62"/>
        <v>1396</v>
      </c>
      <c r="D16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83" s="195">
        <f>_xlfn.NUMBERVALUE(RIGHT(Table11[[#This Row],[تاریخ شمسی]],2))</f>
        <v>23</v>
      </c>
      <c r="F16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10-23</v>
      </c>
      <c r="G1683" s="195" t="s">
        <v>1834</v>
      </c>
      <c r="L1683" s="259">
        <v>43113</v>
      </c>
      <c r="M1683">
        <v>43428</v>
      </c>
      <c r="O1683" s="284">
        <f>IFERROR(DATE(Table7[[#This Row],[year]],MONTH(DATEVALUE(Table7[[#This Row],[month]]&amp;"1")),Table7[[#This Row],[day]]),"")</f>
        <v>42654</v>
      </c>
      <c r="P1683" s="195" t="s">
        <v>5108</v>
      </c>
      <c r="Q1683" s="195">
        <v>2016</v>
      </c>
      <c r="R1683" s="195" t="s">
        <v>3448</v>
      </c>
      <c r="S1683" s="195">
        <v>11</v>
      </c>
      <c r="T1683" s="195">
        <v>1256.4000000000001</v>
      </c>
      <c r="U1683" s="195">
        <v>1681</v>
      </c>
      <c r="V1683" s="195">
        <v>2153400</v>
      </c>
      <c r="X1683" s="260">
        <v>42734</v>
      </c>
      <c r="Z1683" s="260">
        <v>9</v>
      </c>
      <c r="AB1683" s="260" t="str">
        <f ca="1">IFERROR(IFERROR(VLOOKUP(Table_Merge1[[#This Row],[Column1]],Table11[#All],2,FALSE),LEFT(AB1684,8)&amp;IF(LEN((RIGHT(AB1684,2)+1))&lt;2,"0"&amp;(RIGHT(AB1684,2)+1),(RIGHT(AB1684,2)-1))),"")</f>
        <v>1395.10.8</v>
      </c>
      <c r="AC1683" s="259" t="str">
        <f ca="1">LEFT(Table_Merge1[[#This Row],[Column2]],4)</f>
        <v>1395</v>
      </c>
      <c r="AD1683" s="259" t="str">
        <f ca="1">RIGHT(LEFT(Table_Merge1[[#This Row],[Column2]],7),2)</f>
        <v>10</v>
      </c>
      <c r="AE1683" s="259" t="str">
        <f ca="1">RIGHT(Table_Merge1[[#This Row],[Column2]],2)</f>
        <v>.8</v>
      </c>
      <c r="AH1683" s="260">
        <v>2016</v>
      </c>
      <c r="AI1683" t="s">
        <v>3452</v>
      </c>
      <c r="AJ1683" s="260">
        <v>30</v>
      </c>
      <c r="AK1683">
        <v>1159.0999999999999</v>
      </c>
      <c r="AL1683">
        <v>1712</v>
      </c>
      <c r="AM1683">
        <v>2217025</v>
      </c>
      <c r="AP1683" s="287" t="str">
        <f>IFERROR(IF(Table_Merge1[[#This Row],[LME Zinc stock]]*Table_Merge1[[#This Row],[Nima.مقدار]]=0,"",Table_Merge1[[#This Row],[LME Zinc stock]]*Table_Merge1[[#This Row],[Nima.مقدار]]),"")</f>
        <v/>
      </c>
      <c r="AQ1683" s="287" t="str">
        <f>IFERROR(IF(Table_Merge1[[#This Row],[LME Zinc 3-month]]*Table_Merge1[[#This Row],[Nima.مقدار]]=0,"",Table_Merge1[[#This Row],[LME Zinc 3-month]]*Table_Merge1[[#This Row],[Nima.مقدار]]),"")</f>
        <v/>
      </c>
      <c r="AR1683" s="288" t="str">
        <f>IFERROR(IF(Table_Merge1[[#This Row],[LME Zinc stock]]*Table_Merge1[[#This Row],[Azad.Sell]]=0,"",Table_Merge1[[#This Row],[LME Zinc stock]]*Table_Merge1[[#This Row],[Azad.Sell]]),"")</f>
        <v/>
      </c>
      <c r="AS1683" s="288" t="str">
        <f>IFERROR(IF(Table_Merge1[[#This Row],[LME Zinc 3-month]]*Table_Merge1[[#This Row],[Azad.Sell]]=0,"",Table_Merge1[[#This Row],[LME Zinc 3-month]]*Table_Merge1[[#This Row],[Azad.Sell]]),"")</f>
        <v/>
      </c>
      <c r="AT1683"/>
    </row>
    <row r="1684" spans="1:46" x14ac:dyDescent="0.25">
      <c r="A1684" s="258">
        <v>43114</v>
      </c>
      <c r="B16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1396.10.24</v>
      </c>
      <c r="C1684" s="195">
        <f t="shared" ca="1" si="62"/>
        <v>1396</v>
      </c>
      <c r="D16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84" s="195">
        <f>_xlfn.NUMBERVALUE(RIGHT(Table11[[#This Row],[تاریخ شمسی]],2))</f>
        <v>24</v>
      </c>
      <c r="F16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10-24</v>
      </c>
      <c r="G1684" s="195" t="s">
        <v>1835</v>
      </c>
      <c r="L1684" s="259">
        <v>43114</v>
      </c>
      <c r="M1684">
        <v>43941</v>
      </c>
      <c r="O1684" s="283">
        <f>IFERROR(DATE(Table7[[#This Row],[year]],MONTH(DATEVALUE(Table7[[#This Row],[month]]&amp;"1")),Table7[[#This Row],[day]]),"")</f>
        <v>42653</v>
      </c>
      <c r="P1684" s="257" t="s">
        <v>5109</v>
      </c>
      <c r="Q1684" s="257">
        <v>2016</v>
      </c>
      <c r="R1684" s="257" t="s">
        <v>3448</v>
      </c>
      <c r="S1684" s="257">
        <v>10</v>
      </c>
      <c r="T1684" s="257">
        <v>1262.0999999999999</v>
      </c>
      <c r="U1684" s="257">
        <v>1659</v>
      </c>
      <c r="V1684" s="257">
        <v>2159950</v>
      </c>
      <c r="X1684" s="260">
        <v>42733</v>
      </c>
      <c r="Y1684" t="s">
        <v>8116</v>
      </c>
      <c r="Z1684" s="260">
        <v>9</v>
      </c>
      <c r="AA1684">
        <v>1395</v>
      </c>
      <c r="AB1684" s="260" t="str">
        <f ca="1">IFERROR(IFERROR(VLOOKUP(Table_Merge1[[#This Row],[Column1]],Table11[#All],2,FALSE),LEFT(AB1685,8)&amp;IF(LEN((RIGHT(AB1685,2)+1))&lt;2,"0"&amp;(RIGHT(AB1685,2)+1),(RIGHT(AB1685,2)-1))),"")</f>
        <v>1395.10.09</v>
      </c>
      <c r="AC1684" s="259" t="str">
        <f ca="1">LEFT(Table_Merge1[[#This Row],[Column2]],4)</f>
        <v>1395</v>
      </c>
      <c r="AD1684" s="259" t="str">
        <f ca="1">RIGHT(LEFT(Table_Merge1[[#This Row],[Column2]],7),2)</f>
        <v>10</v>
      </c>
      <c r="AE1684" s="259" t="str">
        <f ca="1">RIGHT(Table_Merge1[[#This Row],[Column2]],2)</f>
        <v>09</v>
      </c>
      <c r="AF1684">
        <v>10</v>
      </c>
      <c r="AG1684">
        <v>9</v>
      </c>
      <c r="AH1684" s="260">
        <v>2016</v>
      </c>
      <c r="AI1684" t="s">
        <v>3452</v>
      </c>
      <c r="AJ1684" s="260">
        <v>29</v>
      </c>
      <c r="AK1684">
        <v>1146.8</v>
      </c>
      <c r="AL1684">
        <v>1701.5</v>
      </c>
      <c r="AM1684">
        <v>2222450</v>
      </c>
      <c r="AO1684">
        <v>40044</v>
      </c>
      <c r="AP1684" s="287">
        <f>IFERROR(IF(Table_Merge1[[#This Row],[LME Zinc stock]]*Table_Merge1[[#This Row],[Nima.مقدار]]=0,"",Table_Merge1[[#This Row],[LME Zinc stock]]*Table_Merge1[[#This Row],[Nima.مقدار]]),"")</f>
        <v>88995787800</v>
      </c>
      <c r="AQ1684" s="287">
        <f>IFERROR(IF(Table_Merge1[[#This Row],[LME Zinc 3-month]]*Table_Merge1[[#This Row],[Nima.مقدار]]=0,"",Table_Merge1[[#This Row],[LME Zinc 3-month]]*Table_Merge1[[#This Row],[Nima.مقدار]]),"")</f>
        <v>68134866</v>
      </c>
      <c r="AR1684" s="288" t="str">
        <f>IFERROR(IF(Table_Merge1[[#This Row],[LME Zinc stock]]*Table_Merge1[[#This Row],[Azad.Sell]]=0,"",Table_Merge1[[#This Row],[LME Zinc stock]]*Table_Merge1[[#This Row],[Azad.Sell]]),"")</f>
        <v/>
      </c>
      <c r="AS1684" s="288" t="str">
        <f>IFERROR(IF(Table_Merge1[[#This Row],[LME Zinc 3-month]]*Table_Merge1[[#This Row],[Azad.Sell]]=0,"",Table_Merge1[[#This Row],[LME Zinc 3-month]]*Table_Merge1[[#This Row],[Azad.Sell]]),"")</f>
        <v/>
      </c>
      <c r="AT1684"/>
    </row>
    <row r="1685" spans="1:46" x14ac:dyDescent="0.25">
      <c r="A1685" s="258">
        <v>43115</v>
      </c>
      <c r="B16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1396.10.25</v>
      </c>
      <c r="C1685" s="195">
        <f t="shared" ca="1" si="62"/>
        <v>1396</v>
      </c>
      <c r="D16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85" s="195">
        <f>_xlfn.NUMBERVALUE(RIGHT(Table11[[#This Row],[تاریخ شمسی]],2))</f>
        <v>25</v>
      </c>
      <c r="F16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10-25</v>
      </c>
      <c r="G1685" s="195" t="s">
        <v>1836</v>
      </c>
      <c r="L1685" s="259">
        <v>43115</v>
      </c>
      <c r="M1685">
        <v>43641</v>
      </c>
      <c r="O1685" s="284">
        <f>IFERROR(DATE(Table7[[#This Row],[year]],MONTH(DATEVALUE(Table7[[#This Row],[month]]&amp;"1")),Table7[[#This Row],[day]]),"")</f>
        <v>42650</v>
      </c>
      <c r="P1685" s="195" t="s">
        <v>5110</v>
      </c>
      <c r="Q1685" s="195">
        <v>2016</v>
      </c>
      <c r="R1685" s="195" t="s">
        <v>3448</v>
      </c>
      <c r="S1685" s="195">
        <v>7</v>
      </c>
      <c r="T1685" s="195">
        <v>1255</v>
      </c>
      <c r="U1685" s="195">
        <v>1633</v>
      </c>
      <c r="V1685" s="195">
        <v>2182275</v>
      </c>
      <c r="X1685" s="260">
        <v>42732</v>
      </c>
      <c r="Y1685" t="s">
        <v>8115</v>
      </c>
      <c r="Z1685" s="260">
        <v>9</v>
      </c>
      <c r="AA1685">
        <v>1395</v>
      </c>
      <c r="AB1685" s="260" t="str">
        <f ca="1">IFERROR(IFERROR(VLOOKUP(Table_Merge1[[#This Row],[Column1]],Table11[#All],2,FALSE),LEFT(AB1686,8)&amp;IF(LEN((RIGHT(AB1686,2)+1))&lt;2,"0"&amp;(RIGHT(AB1686,2)+1),(RIGHT(AB1686,2)-1))),"")</f>
        <v>1395.10.08</v>
      </c>
      <c r="AC1685" s="259" t="str">
        <f ca="1">LEFT(Table_Merge1[[#This Row],[Column2]],4)</f>
        <v>1395</v>
      </c>
      <c r="AD1685" s="259" t="str">
        <f ca="1">RIGHT(LEFT(Table_Merge1[[#This Row],[Column2]],7),2)</f>
        <v>10</v>
      </c>
      <c r="AE1685" s="259" t="str">
        <f ca="1">RIGHT(Table_Merge1[[#This Row],[Column2]],2)</f>
        <v>08</v>
      </c>
      <c r="AF1685">
        <v>10</v>
      </c>
      <c r="AG1685">
        <v>8</v>
      </c>
      <c r="AH1685" s="260">
        <v>2016</v>
      </c>
      <c r="AI1685" t="s">
        <v>3452</v>
      </c>
      <c r="AJ1685" s="260">
        <v>28</v>
      </c>
      <c r="AK1685">
        <v>1139.75</v>
      </c>
      <c r="AL1685">
        <v>1688.5</v>
      </c>
      <c r="AM1685">
        <v>2196475</v>
      </c>
      <c r="AO1685">
        <v>40767</v>
      </c>
      <c r="AP1685" s="287">
        <f>IFERROR(IF(Table_Merge1[[#This Row],[LME Zinc stock]]*Table_Merge1[[#This Row],[Nima.مقدار]]=0,"",Table_Merge1[[#This Row],[LME Zinc stock]]*Table_Merge1[[#This Row],[Nima.مقدار]]),"")</f>
        <v>89543696325</v>
      </c>
      <c r="AQ1685" s="287">
        <f>IFERROR(IF(Table_Merge1[[#This Row],[LME Zinc 3-month]]*Table_Merge1[[#This Row],[Nima.مقدار]]=0,"",Table_Merge1[[#This Row],[LME Zinc 3-month]]*Table_Merge1[[#This Row],[Nima.مقدار]]),"")</f>
        <v>68835079.5</v>
      </c>
      <c r="AR1685" s="288" t="str">
        <f>IFERROR(IF(Table_Merge1[[#This Row],[LME Zinc stock]]*Table_Merge1[[#This Row],[Azad.Sell]]=0,"",Table_Merge1[[#This Row],[LME Zinc stock]]*Table_Merge1[[#This Row],[Azad.Sell]]),"")</f>
        <v/>
      </c>
      <c r="AS1685" s="288" t="str">
        <f>IFERROR(IF(Table_Merge1[[#This Row],[LME Zinc 3-month]]*Table_Merge1[[#This Row],[Azad.Sell]]=0,"",Table_Merge1[[#This Row],[LME Zinc 3-month]]*Table_Merge1[[#This Row],[Azad.Sell]]),"")</f>
        <v/>
      </c>
      <c r="AT1685"/>
    </row>
    <row r="1686" spans="1:46" x14ac:dyDescent="0.25">
      <c r="A1686" s="258">
        <v>43116</v>
      </c>
      <c r="B16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1396.10.26</v>
      </c>
      <c r="C1686" s="195">
        <f t="shared" ca="1" si="62"/>
        <v>1396</v>
      </c>
      <c r="D16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86" s="195">
        <f>_xlfn.NUMBERVALUE(RIGHT(Table11[[#This Row],[تاریخ شمسی]],2))</f>
        <v>26</v>
      </c>
      <c r="F16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10-26</v>
      </c>
      <c r="G1686" s="195" t="s">
        <v>1837</v>
      </c>
      <c r="L1686" s="259">
        <v>43116</v>
      </c>
      <c r="M1686">
        <v>43849</v>
      </c>
      <c r="O1686" s="283">
        <f>IFERROR(DATE(Table7[[#This Row],[year]],MONTH(DATEVALUE(Table7[[#This Row],[month]]&amp;"1")),Table7[[#This Row],[day]]),"")</f>
        <v>42649</v>
      </c>
      <c r="P1686" s="257" t="s">
        <v>5111</v>
      </c>
      <c r="Q1686" s="257">
        <v>2016</v>
      </c>
      <c r="R1686" s="257" t="s">
        <v>3448</v>
      </c>
      <c r="S1686" s="257">
        <v>6</v>
      </c>
      <c r="T1686" s="257">
        <v>1265.5</v>
      </c>
      <c r="U1686" s="257">
        <v>1621</v>
      </c>
      <c r="V1686" s="257">
        <v>2165700</v>
      </c>
      <c r="X1686" s="260">
        <v>42727</v>
      </c>
      <c r="Z1686" s="260">
        <v>9</v>
      </c>
      <c r="AB1686" s="260" t="str">
        <f ca="1">IFERROR(IFERROR(VLOOKUP(Table_Merge1[[#This Row],[Column1]],Table11[#All],2,FALSE),LEFT(AB1687,8)&amp;IF(LEN((RIGHT(AB1687,2)+1))&lt;2,"0"&amp;(RIGHT(AB1687,2)+1),(RIGHT(AB1687,2)-1))),"")</f>
        <v>1395.10.03</v>
      </c>
      <c r="AC1686" s="259" t="str">
        <f ca="1">LEFT(Table_Merge1[[#This Row],[Column2]],4)</f>
        <v>1395</v>
      </c>
      <c r="AD1686" s="259" t="str">
        <f ca="1">RIGHT(LEFT(Table_Merge1[[#This Row],[Column2]],7),2)</f>
        <v>10</v>
      </c>
      <c r="AE1686" s="259" t="str">
        <f ca="1">RIGHT(Table_Merge1[[#This Row],[Column2]],2)</f>
        <v>03</v>
      </c>
      <c r="AH1686" s="260">
        <v>2016</v>
      </c>
      <c r="AI1686" t="s">
        <v>3452</v>
      </c>
      <c r="AJ1686" s="260">
        <v>23</v>
      </c>
      <c r="AK1686">
        <v>1131</v>
      </c>
      <c r="AL1686">
        <v>1693</v>
      </c>
      <c r="AM1686">
        <v>2202175</v>
      </c>
      <c r="AP1686" s="287" t="str">
        <f>IFERROR(IF(Table_Merge1[[#This Row],[LME Zinc stock]]*Table_Merge1[[#This Row],[Nima.مقدار]]=0,"",Table_Merge1[[#This Row],[LME Zinc stock]]*Table_Merge1[[#This Row],[Nima.مقدار]]),"")</f>
        <v/>
      </c>
      <c r="AQ1686" s="287" t="str">
        <f>IFERROR(IF(Table_Merge1[[#This Row],[LME Zinc 3-month]]*Table_Merge1[[#This Row],[Nima.مقدار]]=0,"",Table_Merge1[[#This Row],[LME Zinc 3-month]]*Table_Merge1[[#This Row],[Nima.مقدار]]),"")</f>
        <v/>
      </c>
      <c r="AR1686" s="288" t="str">
        <f>IFERROR(IF(Table_Merge1[[#This Row],[LME Zinc stock]]*Table_Merge1[[#This Row],[Azad.Sell]]=0,"",Table_Merge1[[#This Row],[LME Zinc stock]]*Table_Merge1[[#This Row],[Azad.Sell]]),"")</f>
        <v/>
      </c>
      <c r="AS1686" s="288" t="str">
        <f>IFERROR(IF(Table_Merge1[[#This Row],[LME Zinc 3-month]]*Table_Merge1[[#This Row],[Azad.Sell]]=0,"",Table_Merge1[[#This Row],[LME Zinc 3-month]]*Table_Merge1[[#This Row],[Azad.Sell]]),"")</f>
        <v/>
      </c>
      <c r="AT1686"/>
    </row>
    <row r="1687" spans="1:46" x14ac:dyDescent="0.25">
      <c r="A1687" s="258">
        <v>43117</v>
      </c>
      <c r="B16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1396.10.27</v>
      </c>
      <c r="C1687" s="195">
        <f t="shared" ca="1" si="62"/>
        <v>1396</v>
      </c>
      <c r="D16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87" s="195">
        <f>_xlfn.NUMBERVALUE(RIGHT(Table11[[#This Row],[تاریخ شمسی]],2))</f>
        <v>27</v>
      </c>
      <c r="F16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10-27</v>
      </c>
      <c r="G1687" s="195" t="s">
        <v>1838</v>
      </c>
      <c r="L1687" s="259">
        <v>43117</v>
      </c>
      <c r="M1687">
        <v>43829</v>
      </c>
      <c r="O1687" s="284">
        <f>IFERROR(DATE(Table7[[#This Row],[year]],MONTH(DATEVALUE(Table7[[#This Row],[month]]&amp;"1")),Table7[[#This Row],[day]]),"")</f>
        <v>42648</v>
      </c>
      <c r="P1687" s="195" t="s">
        <v>5112</v>
      </c>
      <c r="Q1687" s="195">
        <v>2016</v>
      </c>
      <c r="R1687" s="195" t="s">
        <v>3448</v>
      </c>
      <c r="S1687" s="195">
        <v>5</v>
      </c>
      <c r="T1687" s="195">
        <v>1274</v>
      </c>
      <c r="U1687" s="195">
        <v>1618</v>
      </c>
      <c r="V1687" s="195">
        <v>2147350</v>
      </c>
      <c r="X1687" s="260">
        <v>42726</v>
      </c>
      <c r="Y1687" t="s">
        <v>8114</v>
      </c>
      <c r="Z1687" s="260">
        <v>9</v>
      </c>
      <c r="AA1687">
        <v>1395</v>
      </c>
      <c r="AB1687" s="260" t="str">
        <f ca="1">IFERROR(IFERROR(VLOOKUP(Table_Merge1[[#This Row],[Column1]],Table11[#All],2,FALSE),LEFT(AB1688,8)&amp;IF(LEN((RIGHT(AB1688,2)+1))&lt;2,"0"&amp;(RIGHT(AB1688,2)+1),(RIGHT(AB1688,2)-1))),"")</f>
        <v>1395.10.02</v>
      </c>
      <c r="AC1687" s="259" t="str">
        <f ca="1">LEFT(Table_Merge1[[#This Row],[Column2]],4)</f>
        <v>1395</v>
      </c>
      <c r="AD1687" s="259" t="str">
        <f ca="1">RIGHT(LEFT(Table_Merge1[[#This Row],[Column2]],7),2)</f>
        <v>10</v>
      </c>
      <c r="AE1687" s="259" t="str">
        <f ca="1">RIGHT(Table_Merge1[[#This Row],[Column2]],2)</f>
        <v>02</v>
      </c>
      <c r="AF1687">
        <v>10</v>
      </c>
      <c r="AG1687">
        <v>2</v>
      </c>
      <c r="AH1687" s="260">
        <v>2016</v>
      </c>
      <c r="AI1687" t="s">
        <v>3452</v>
      </c>
      <c r="AJ1687" s="260">
        <v>22</v>
      </c>
      <c r="AK1687">
        <v>1130.55</v>
      </c>
      <c r="AL1687">
        <v>0</v>
      </c>
      <c r="AM1687">
        <v>0</v>
      </c>
      <c r="AO1687">
        <v>39809</v>
      </c>
      <c r="AP1687" s="287" t="str">
        <f>IFERROR(IF(Table_Merge1[[#This Row],[LME Zinc stock]]*Table_Merge1[[#This Row],[Nima.مقدار]]=0,"",Table_Merge1[[#This Row],[LME Zinc stock]]*Table_Merge1[[#This Row],[Nima.مقدار]]),"")</f>
        <v/>
      </c>
      <c r="AQ1687" s="287" t="str">
        <f>IFERROR(IF(Table_Merge1[[#This Row],[LME Zinc 3-month]]*Table_Merge1[[#This Row],[Nima.مقدار]]=0,"",Table_Merge1[[#This Row],[LME Zinc 3-month]]*Table_Merge1[[#This Row],[Nima.مقدار]]),"")</f>
        <v/>
      </c>
      <c r="AR1687" s="288" t="str">
        <f>IFERROR(IF(Table_Merge1[[#This Row],[LME Zinc stock]]*Table_Merge1[[#This Row],[Azad.Sell]]=0,"",Table_Merge1[[#This Row],[LME Zinc stock]]*Table_Merge1[[#This Row],[Azad.Sell]]),"")</f>
        <v/>
      </c>
      <c r="AS1687" s="288" t="str">
        <f>IFERROR(IF(Table_Merge1[[#This Row],[LME Zinc 3-month]]*Table_Merge1[[#This Row],[Azad.Sell]]=0,"",Table_Merge1[[#This Row],[LME Zinc 3-month]]*Table_Merge1[[#This Row],[Azad.Sell]]),"")</f>
        <v/>
      </c>
      <c r="AT1687"/>
    </row>
    <row r="1688" spans="1:46" x14ac:dyDescent="0.25">
      <c r="A1688" s="258">
        <v>43118</v>
      </c>
      <c r="B16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1396.10.28</v>
      </c>
      <c r="C1688" s="195">
        <f t="shared" ca="1" si="62"/>
        <v>1396</v>
      </c>
      <c r="D16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88" s="195">
        <f>_xlfn.NUMBERVALUE(RIGHT(Table11[[#This Row],[تاریخ شمسی]],2))</f>
        <v>28</v>
      </c>
      <c r="F16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10-28</v>
      </c>
      <c r="G1688" s="195" t="s">
        <v>1839</v>
      </c>
      <c r="L1688" s="259">
        <v>43118</v>
      </c>
      <c r="M1688">
        <v>43500</v>
      </c>
      <c r="O1688" s="283">
        <f>IFERROR(DATE(Table7[[#This Row],[year]],MONTH(DATEVALUE(Table7[[#This Row],[month]]&amp;"1")),Table7[[#This Row],[day]]),"")</f>
        <v>42647</v>
      </c>
      <c r="P1688" s="257" t="s">
        <v>5113</v>
      </c>
      <c r="Q1688" s="257">
        <v>2016</v>
      </c>
      <c r="R1688" s="257" t="s">
        <v>3448</v>
      </c>
      <c r="S1688" s="257">
        <v>4</v>
      </c>
      <c r="T1688" s="257">
        <v>1309.1500000000001</v>
      </c>
      <c r="U1688" s="257">
        <v>1628</v>
      </c>
      <c r="V1688" s="257">
        <v>2110550</v>
      </c>
      <c r="X1688" s="260">
        <v>42725</v>
      </c>
      <c r="Y1688" t="s">
        <v>8113</v>
      </c>
      <c r="Z1688" s="260">
        <v>9</v>
      </c>
      <c r="AA1688">
        <v>1395</v>
      </c>
      <c r="AB1688" s="260" t="str">
        <f ca="1">IFERROR(IFERROR(VLOOKUP(Table_Merge1[[#This Row],[Column1]],Table11[#All],2,FALSE),LEFT(AB1689,8)&amp;IF(LEN((RIGHT(AB1689,2)+1))&lt;2,"0"&amp;(RIGHT(AB1689,2)+1),(RIGHT(AB1689,2)-1))),"")</f>
        <v>1395.10.01</v>
      </c>
      <c r="AC1688" s="259" t="str">
        <f ca="1">LEFT(Table_Merge1[[#This Row],[Column2]],4)</f>
        <v>1395</v>
      </c>
      <c r="AD1688" s="259" t="str">
        <f ca="1">RIGHT(LEFT(Table_Merge1[[#This Row],[Column2]],7),2)</f>
        <v>10</v>
      </c>
      <c r="AE1688" s="259" t="str">
        <f ca="1">RIGHT(Table_Merge1[[#This Row],[Column2]],2)</f>
        <v>01</v>
      </c>
      <c r="AF1688">
        <v>10</v>
      </c>
      <c r="AG1688">
        <v>1</v>
      </c>
      <c r="AH1688" s="260">
        <v>2016</v>
      </c>
      <c r="AI1688" t="s">
        <v>3452</v>
      </c>
      <c r="AJ1688" s="260">
        <v>21</v>
      </c>
      <c r="AK1688">
        <v>1134.4000000000001</v>
      </c>
      <c r="AL1688">
        <v>0</v>
      </c>
      <c r="AM1688">
        <v>0</v>
      </c>
      <c r="AO1688">
        <v>39758</v>
      </c>
      <c r="AP1688" s="287" t="str">
        <f>IFERROR(IF(Table_Merge1[[#This Row],[LME Zinc stock]]*Table_Merge1[[#This Row],[Nima.مقدار]]=0,"",Table_Merge1[[#This Row],[LME Zinc stock]]*Table_Merge1[[#This Row],[Nima.مقدار]]),"")</f>
        <v/>
      </c>
      <c r="AQ1688" s="287" t="str">
        <f>IFERROR(IF(Table_Merge1[[#This Row],[LME Zinc 3-month]]*Table_Merge1[[#This Row],[Nima.مقدار]]=0,"",Table_Merge1[[#This Row],[LME Zinc 3-month]]*Table_Merge1[[#This Row],[Nima.مقدار]]),"")</f>
        <v/>
      </c>
      <c r="AR1688" s="288" t="str">
        <f>IFERROR(IF(Table_Merge1[[#This Row],[LME Zinc stock]]*Table_Merge1[[#This Row],[Azad.Sell]]=0,"",Table_Merge1[[#This Row],[LME Zinc stock]]*Table_Merge1[[#This Row],[Azad.Sell]]),"")</f>
        <v/>
      </c>
      <c r="AS1688" s="288" t="str">
        <f>IFERROR(IF(Table_Merge1[[#This Row],[LME Zinc 3-month]]*Table_Merge1[[#This Row],[Azad.Sell]]=0,"",Table_Merge1[[#This Row],[LME Zinc 3-month]]*Table_Merge1[[#This Row],[Azad.Sell]]),"")</f>
        <v/>
      </c>
      <c r="AT1688"/>
    </row>
    <row r="1689" spans="1:46" x14ac:dyDescent="0.25">
      <c r="A1689" s="258">
        <v>43120</v>
      </c>
      <c r="B16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1396.10.30</v>
      </c>
      <c r="C1689" s="195">
        <f t="shared" ca="1" si="62"/>
        <v>1396</v>
      </c>
      <c r="D16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689" s="195">
        <f>_xlfn.NUMBERVALUE(RIGHT(Table11[[#This Row],[تاریخ شمسی]],2))</f>
        <v>30</v>
      </c>
      <c r="F16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10-30</v>
      </c>
      <c r="G1689" s="195" t="s">
        <v>1840</v>
      </c>
      <c r="L1689" s="259">
        <v>43120</v>
      </c>
      <c r="M1689">
        <v>44541</v>
      </c>
      <c r="O1689" s="284">
        <f>IFERROR(DATE(Table7[[#This Row],[year]],MONTH(DATEVALUE(Table7[[#This Row],[month]]&amp;"1")),Table7[[#This Row],[day]]),"")</f>
        <v>42646</v>
      </c>
      <c r="P1689" s="195" t="s">
        <v>5114</v>
      </c>
      <c r="Q1689" s="195">
        <v>2016</v>
      </c>
      <c r="R1689" s="195" t="s">
        <v>3448</v>
      </c>
      <c r="S1689" s="195">
        <v>3</v>
      </c>
      <c r="T1689" s="195">
        <v>1318.65</v>
      </c>
      <c r="U1689" s="195">
        <v>1671.5</v>
      </c>
      <c r="V1689" s="195">
        <v>2085800</v>
      </c>
      <c r="X1689" s="260">
        <v>42724</v>
      </c>
      <c r="Y1689" t="s">
        <v>8112</v>
      </c>
      <c r="Z1689" s="260">
        <v>9</v>
      </c>
      <c r="AA1689">
        <v>1395</v>
      </c>
      <c r="AB1689" s="260" t="str">
        <f ca="1">IFERROR(IFERROR(VLOOKUP(Table_Merge1[[#This Row],[Column1]],Table11[#All],2,FALSE),LEFT(AB1690,8)&amp;IF(LEN((RIGHT(AB1690,2)+1))&lt;2,"0"&amp;(RIGHT(AB1690,2)+1),(RIGHT(AB1690,2)-1))),"")</f>
        <v>1395.09.30</v>
      </c>
      <c r="AC1689" s="259" t="str">
        <f ca="1">LEFT(Table_Merge1[[#This Row],[Column2]],4)</f>
        <v>1395</v>
      </c>
      <c r="AD1689" s="259" t="str">
        <f ca="1">RIGHT(LEFT(Table_Merge1[[#This Row],[Column2]],7),2)</f>
        <v>09</v>
      </c>
      <c r="AE1689" s="259" t="str">
        <f ca="1">RIGHT(Table_Merge1[[#This Row],[Column2]],2)</f>
        <v>30</v>
      </c>
      <c r="AF1689">
        <v>9</v>
      </c>
      <c r="AG1689">
        <v>30</v>
      </c>
      <c r="AH1689" s="260">
        <v>2016</v>
      </c>
      <c r="AI1689" t="s">
        <v>3452</v>
      </c>
      <c r="AJ1689" s="260">
        <v>20</v>
      </c>
      <c r="AK1689">
        <v>1132.75</v>
      </c>
      <c r="AL1689">
        <v>0</v>
      </c>
      <c r="AM1689">
        <v>0</v>
      </c>
      <c r="AO1689">
        <v>39438</v>
      </c>
      <c r="AP1689" s="287" t="str">
        <f>IFERROR(IF(Table_Merge1[[#This Row],[LME Zinc stock]]*Table_Merge1[[#This Row],[Nima.مقدار]]=0,"",Table_Merge1[[#This Row],[LME Zinc stock]]*Table_Merge1[[#This Row],[Nima.مقدار]]),"")</f>
        <v/>
      </c>
      <c r="AQ1689" s="287" t="str">
        <f>IFERROR(IF(Table_Merge1[[#This Row],[LME Zinc 3-month]]*Table_Merge1[[#This Row],[Nima.مقدار]]=0,"",Table_Merge1[[#This Row],[LME Zinc 3-month]]*Table_Merge1[[#This Row],[Nima.مقدار]]),"")</f>
        <v/>
      </c>
      <c r="AR1689" s="288" t="str">
        <f>IFERROR(IF(Table_Merge1[[#This Row],[LME Zinc stock]]*Table_Merge1[[#This Row],[Azad.Sell]]=0,"",Table_Merge1[[#This Row],[LME Zinc stock]]*Table_Merge1[[#This Row],[Azad.Sell]]),"")</f>
        <v/>
      </c>
      <c r="AS1689" s="288" t="str">
        <f>IFERROR(IF(Table_Merge1[[#This Row],[LME Zinc 3-month]]*Table_Merge1[[#This Row],[Azad.Sell]]=0,"",Table_Merge1[[#This Row],[LME Zinc 3-month]]*Table_Merge1[[#This Row],[Azad.Sell]]),"")</f>
        <v/>
      </c>
      <c r="AT1689"/>
    </row>
    <row r="1690" spans="1:46" x14ac:dyDescent="0.25">
      <c r="A1690" s="258">
        <v>43121</v>
      </c>
      <c r="B16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1396.11.01</v>
      </c>
      <c r="C1690" s="195">
        <f t="shared" ca="1" si="62"/>
        <v>1396</v>
      </c>
      <c r="D16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690" s="195">
        <f>_xlfn.NUMBERVALUE(RIGHT(Table11[[#This Row],[تاریخ شمسی]],2))</f>
        <v>1</v>
      </c>
      <c r="F16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11-01</v>
      </c>
      <c r="G1690" s="195" t="s">
        <v>1841</v>
      </c>
      <c r="L1690" s="259">
        <v>43121</v>
      </c>
      <c r="M1690">
        <v>45380</v>
      </c>
      <c r="O1690" s="283">
        <f>IFERROR(DATE(Table7[[#This Row],[year]],MONTH(DATEVALUE(Table7[[#This Row],[month]]&amp;"1")),Table7[[#This Row],[day]]),"")</f>
        <v>42643</v>
      </c>
      <c r="P1690" s="257" t="s">
        <v>5115</v>
      </c>
      <c r="Q1690" s="257">
        <v>2016</v>
      </c>
      <c r="R1690" s="257" t="s">
        <v>3447</v>
      </c>
      <c r="S1690" s="257">
        <v>30</v>
      </c>
      <c r="T1690" s="257">
        <v>1327.9</v>
      </c>
      <c r="U1690" s="257">
        <v>1686</v>
      </c>
      <c r="V1690" s="257">
        <v>2089475</v>
      </c>
      <c r="X1690" s="260">
        <v>42723</v>
      </c>
      <c r="Y1690" t="s">
        <v>8111</v>
      </c>
      <c r="Z1690" s="260">
        <v>9</v>
      </c>
      <c r="AA1690">
        <v>1395</v>
      </c>
      <c r="AB1690" s="260" t="str">
        <f ca="1">IFERROR(IFERROR(VLOOKUP(Table_Merge1[[#This Row],[Column1]],Table11[#All],2,FALSE),LEFT(AB1691,8)&amp;IF(LEN((RIGHT(AB1691,2)+1))&lt;2,"0"&amp;(RIGHT(AB1691,2)+1),(RIGHT(AB1691,2)-1))),"")</f>
        <v>1395.09.29</v>
      </c>
      <c r="AC1690" s="259" t="str">
        <f ca="1">LEFT(Table_Merge1[[#This Row],[Column2]],4)</f>
        <v>1395</v>
      </c>
      <c r="AD1690" s="259" t="str">
        <f ca="1">RIGHT(LEFT(Table_Merge1[[#This Row],[Column2]],7),2)</f>
        <v>09</v>
      </c>
      <c r="AE1690" s="259" t="str">
        <f ca="1">RIGHT(Table_Merge1[[#This Row],[Column2]],2)</f>
        <v>29</v>
      </c>
      <c r="AF1690">
        <v>9</v>
      </c>
      <c r="AG1690">
        <v>29</v>
      </c>
      <c r="AH1690" s="260">
        <v>2016</v>
      </c>
      <c r="AI1690" t="s">
        <v>3452</v>
      </c>
      <c r="AJ1690" s="260">
        <v>19</v>
      </c>
      <c r="AK1690">
        <v>1137.5999999999999</v>
      </c>
      <c r="AL1690">
        <v>0</v>
      </c>
      <c r="AM1690">
        <v>0</v>
      </c>
      <c r="AO1690">
        <v>39118</v>
      </c>
      <c r="AP1690" s="287" t="str">
        <f>IFERROR(IF(Table_Merge1[[#This Row],[LME Zinc stock]]*Table_Merge1[[#This Row],[Nima.مقدار]]=0,"",Table_Merge1[[#This Row],[LME Zinc stock]]*Table_Merge1[[#This Row],[Nima.مقدار]]),"")</f>
        <v/>
      </c>
      <c r="AQ1690" s="287" t="str">
        <f>IFERROR(IF(Table_Merge1[[#This Row],[LME Zinc 3-month]]*Table_Merge1[[#This Row],[Nima.مقدار]]=0,"",Table_Merge1[[#This Row],[LME Zinc 3-month]]*Table_Merge1[[#This Row],[Nima.مقدار]]),"")</f>
        <v/>
      </c>
      <c r="AR1690" s="288" t="str">
        <f>IFERROR(IF(Table_Merge1[[#This Row],[LME Zinc stock]]*Table_Merge1[[#This Row],[Azad.Sell]]=0,"",Table_Merge1[[#This Row],[LME Zinc stock]]*Table_Merge1[[#This Row],[Azad.Sell]]),"")</f>
        <v/>
      </c>
      <c r="AS1690" s="288" t="str">
        <f>IFERROR(IF(Table_Merge1[[#This Row],[LME Zinc 3-month]]*Table_Merge1[[#This Row],[Azad.Sell]]=0,"",Table_Merge1[[#This Row],[LME Zinc 3-month]]*Table_Merge1[[#This Row],[Azad.Sell]]),"")</f>
        <v/>
      </c>
      <c r="AT1690"/>
    </row>
    <row r="1691" spans="1:46" x14ac:dyDescent="0.25">
      <c r="A1691" s="258">
        <v>43122</v>
      </c>
      <c r="B16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1396.11.02</v>
      </c>
      <c r="C1691" s="195">
        <f t="shared" ca="1" si="62"/>
        <v>1396</v>
      </c>
      <c r="D16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691" s="195">
        <f>_xlfn.NUMBERVALUE(RIGHT(Table11[[#This Row],[تاریخ شمسی]],2))</f>
        <v>2</v>
      </c>
      <c r="F16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11-02</v>
      </c>
      <c r="G1691" s="195" t="s">
        <v>1842</v>
      </c>
      <c r="L1691" s="259">
        <v>43122</v>
      </c>
      <c r="M1691">
        <v>45422</v>
      </c>
      <c r="O1691" s="284">
        <f>IFERROR(DATE(Table7[[#This Row],[year]],MONTH(DATEVALUE(Table7[[#This Row],[month]]&amp;"1")),Table7[[#This Row],[day]]),"")</f>
        <v>42642</v>
      </c>
      <c r="P1691" s="195" t="s">
        <v>5116</v>
      </c>
      <c r="Q1691" s="195">
        <v>2016</v>
      </c>
      <c r="R1691" s="195" t="s">
        <v>3447</v>
      </c>
      <c r="S1691" s="195">
        <v>29</v>
      </c>
      <c r="T1691" s="195">
        <v>1320.85</v>
      </c>
      <c r="U1691" s="195">
        <v>1686.5</v>
      </c>
      <c r="V1691" s="195">
        <v>2099475</v>
      </c>
      <c r="X1691" s="260">
        <v>42720</v>
      </c>
      <c r="Z1691" s="260">
        <v>9</v>
      </c>
      <c r="AB1691" s="260" t="str">
        <f ca="1">IFERROR(IFERROR(VLOOKUP(Table_Merge1[[#This Row],[Column1]],Table11[#All],2,FALSE),LEFT(AB1692,8)&amp;IF(LEN((RIGHT(AB1692,2)+1))&lt;2,"0"&amp;(RIGHT(AB1692,2)+1),(RIGHT(AB1692,2)-1))),"")</f>
        <v>1395.09.24</v>
      </c>
      <c r="AC1691" s="259" t="str">
        <f ca="1">LEFT(Table_Merge1[[#This Row],[Column2]],4)</f>
        <v>1395</v>
      </c>
      <c r="AD1691" s="259" t="str">
        <f ca="1">RIGHT(LEFT(Table_Merge1[[#This Row],[Column2]],7),2)</f>
        <v>09</v>
      </c>
      <c r="AE1691" s="259" t="str">
        <f ca="1">RIGHT(Table_Merge1[[#This Row],[Column2]],2)</f>
        <v>24</v>
      </c>
      <c r="AH1691" s="260">
        <v>2016</v>
      </c>
      <c r="AI1691" t="s">
        <v>3452</v>
      </c>
      <c r="AJ1691" s="260">
        <v>16</v>
      </c>
      <c r="AK1691">
        <v>1134.8499999999999</v>
      </c>
      <c r="AL1691">
        <v>0</v>
      </c>
      <c r="AM1691">
        <v>0</v>
      </c>
      <c r="AP1691" s="287" t="str">
        <f>IFERROR(IF(Table_Merge1[[#This Row],[LME Zinc stock]]*Table_Merge1[[#This Row],[Nima.مقدار]]=0,"",Table_Merge1[[#This Row],[LME Zinc stock]]*Table_Merge1[[#This Row],[Nima.مقدار]]),"")</f>
        <v/>
      </c>
      <c r="AQ1691" s="287" t="str">
        <f>IFERROR(IF(Table_Merge1[[#This Row],[LME Zinc 3-month]]*Table_Merge1[[#This Row],[Nima.مقدار]]=0,"",Table_Merge1[[#This Row],[LME Zinc 3-month]]*Table_Merge1[[#This Row],[Nima.مقدار]]),"")</f>
        <v/>
      </c>
      <c r="AR1691" s="288" t="str">
        <f>IFERROR(IF(Table_Merge1[[#This Row],[LME Zinc stock]]*Table_Merge1[[#This Row],[Azad.Sell]]=0,"",Table_Merge1[[#This Row],[LME Zinc stock]]*Table_Merge1[[#This Row],[Azad.Sell]]),"")</f>
        <v/>
      </c>
      <c r="AS1691" s="288" t="str">
        <f>IFERROR(IF(Table_Merge1[[#This Row],[LME Zinc 3-month]]*Table_Merge1[[#This Row],[Azad.Sell]]=0,"",Table_Merge1[[#This Row],[LME Zinc 3-month]]*Table_Merge1[[#This Row],[Azad.Sell]]),"")</f>
        <v/>
      </c>
      <c r="AT1691"/>
    </row>
    <row r="1692" spans="1:46" x14ac:dyDescent="0.25">
      <c r="A1692" s="258">
        <v>43123</v>
      </c>
      <c r="B16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1396.11.03</v>
      </c>
      <c r="C1692" s="195">
        <f t="shared" ca="1" si="62"/>
        <v>1396</v>
      </c>
      <c r="D16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692" s="195">
        <f>_xlfn.NUMBERVALUE(RIGHT(Table11[[#This Row],[تاریخ شمسی]],2))</f>
        <v>3</v>
      </c>
      <c r="F16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11-03</v>
      </c>
      <c r="G1692" s="195" t="s">
        <v>1843</v>
      </c>
      <c r="L1692" s="259">
        <v>43123</v>
      </c>
      <c r="M1692">
        <v>45404</v>
      </c>
      <c r="O1692" s="283">
        <f>IFERROR(DATE(Table7[[#This Row],[year]],MONTH(DATEVALUE(Table7[[#This Row],[month]]&amp;"1")),Table7[[#This Row],[day]]),"")</f>
        <v>42641</v>
      </c>
      <c r="P1692" s="257" t="s">
        <v>5117</v>
      </c>
      <c r="Q1692" s="257">
        <v>2016</v>
      </c>
      <c r="R1692" s="257" t="s">
        <v>3447</v>
      </c>
      <c r="S1692" s="257">
        <v>28</v>
      </c>
      <c r="T1692" s="257">
        <v>1324.8</v>
      </c>
      <c r="U1692" s="257">
        <v>1686</v>
      </c>
      <c r="V1692" s="257">
        <v>2109425</v>
      </c>
      <c r="X1692" s="260">
        <v>42719</v>
      </c>
      <c r="Y1692" t="s">
        <v>8110</v>
      </c>
      <c r="Z1692" s="260">
        <v>9</v>
      </c>
      <c r="AA1692">
        <v>1395</v>
      </c>
      <c r="AB1692" s="260" t="str">
        <f ca="1">IFERROR(IFERROR(VLOOKUP(Table_Merge1[[#This Row],[Column1]],Table11[#All],2,FALSE),LEFT(AB1693,8)&amp;IF(LEN((RIGHT(AB1693,2)+1))&lt;2,"0"&amp;(RIGHT(AB1693,2)+1),(RIGHT(AB1693,2)-1))),"")</f>
        <v>1395.09.25</v>
      </c>
      <c r="AC1692" s="259" t="str">
        <f ca="1">LEFT(Table_Merge1[[#This Row],[Column2]],4)</f>
        <v>1395</v>
      </c>
      <c r="AD1692" s="259" t="str">
        <f ca="1">RIGHT(LEFT(Table_Merge1[[#This Row],[Column2]],7),2)</f>
        <v>09</v>
      </c>
      <c r="AE1692" s="259" t="str">
        <f ca="1">RIGHT(Table_Merge1[[#This Row],[Column2]],2)</f>
        <v>25</v>
      </c>
      <c r="AF1692">
        <v>9</v>
      </c>
      <c r="AG1692">
        <v>25</v>
      </c>
      <c r="AH1692" s="260">
        <v>2016</v>
      </c>
      <c r="AI1692" t="s">
        <v>3452</v>
      </c>
      <c r="AJ1692" s="260">
        <v>15</v>
      </c>
      <c r="AK1692">
        <v>1132.45</v>
      </c>
      <c r="AL1692" t="s">
        <v>3621</v>
      </c>
      <c r="AM1692" t="s">
        <v>3621</v>
      </c>
      <c r="AO1692">
        <v>39186</v>
      </c>
      <c r="AP1692" s="287" t="str">
        <f>IFERROR(IF(Table_Merge1[[#This Row],[LME Zinc stock]]*Table_Merge1[[#This Row],[Nima.مقدار]]=0,"",Table_Merge1[[#This Row],[LME Zinc stock]]*Table_Merge1[[#This Row],[Nima.مقدار]]),"")</f>
        <v/>
      </c>
      <c r="AQ1692" s="287" t="str">
        <f>IFERROR(IF(Table_Merge1[[#This Row],[LME Zinc 3-month]]*Table_Merge1[[#This Row],[Nima.مقدار]]=0,"",Table_Merge1[[#This Row],[LME Zinc 3-month]]*Table_Merge1[[#This Row],[Nima.مقدار]]),"")</f>
        <v/>
      </c>
      <c r="AR1692" s="288" t="str">
        <f>IFERROR(IF(Table_Merge1[[#This Row],[LME Zinc stock]]*Table_Merge1[[#This Row],[Azad.Sell]]=0,"",Table_Merge1[[#This Row],[LME Zinc stock]]*Table_Merge1[[#This Row],[Azad.Sell]]),"")</f>
        <v/>
      </c>
      <c r="AS1692" s="288" t="str">
        <f>IFERROR(IF(Table_Merge1[[#This Row],[LME Zinc 3-month]]*Table_Merge1[[#This Row],[Azad.Sell]]=0,"",Table_Merge1[[#This Row],[LME Zinc 3-month]]*Table_Merge1[[#This Row],[Azad.Sell]]),"")</f>
        <v/>
      </c>
      <c r="AT1692"/>
    </row>
    <row r="1693" spans="1:46" x14ac:dyDescent="0.25">
      <c r="A1693" s="258">
        <v>43124</v>
      </c>
      <c r="B16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1396.11.04</v>
      </c>
      <c r="C1693" s="195">
        <f t="shared" ca="1" si="62"/>
        <v>1396</v>
      </c>
      <c r="D16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693" s="195">
        <f>_xlfn.NUMBERVALUE(RIGHT(Table11[[#This Row],[تاریخ شمسی]],2))</f>
        <v>4</v>
      </c>
      <c r="F16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11-04</v>
      </c>
      <c r="G1693" s="195" t="s">
        <v>1844</v>
      </c>
      <c r="L1693" s="259">
        <v>43124</v>
      </c>
      <c r="M1693">
        <v>45309</v>
      </c>
      <c r="O1693" s="284">
        <f>IFERROR(DATE(Table7[[#This Row],[year]],MONTH(DATEVALUE(Table7[[#This Row],[month]]&amp;"1")),Table7[[#This Row],[day]]),"")</f>
        <v>42640</v>
      </c>
      <c r="P1693" s="195" t="s">
        <v>5118</v>
      </c>
      <c r="Q1693" s="195">
        <v>2016</v>
      </c>
      <c r="R1693" s="195" t="s">
        <v>3447</v>
      </c>
      <c r="S1693" s="195">
        <v>27</v>
      </c>
      <c r="T1693" s="195">
        <v>1335.85</v>
      </c>
      <c r="U1693" s="195">
        <v>1673.5</v>
      </c>
      <c r="V1693" s="195">
        <v>2116725</v>
      </c>
      <c r="X1693" s="260">
        <v>42718</v>
      </c>
      <c r="Y1693" t="s">
        <v>8109</v>
      </c>
      <c r="Z1693" s="260">
        <v>9</v>
      </c>
      <c r="AA1693">
        <v>1395</v>
      </c>
      <c r="AB1693" s="260" t="str">
        <f ca="1">IFERROR(IFERROR(VLOOKUP(Table_Merge1[[#This Row],[Column1]],Table11[#All],2,FALSE),LEFT(AB1694,8)&amp;IF(LEN((RIGHT(AB1694,2)+1))&lt;2,"0"&amp;(RIGHT(AB1694,2)+1),(RIGHT(AB1694,2)-1))),"")</f>
        <v>1395.09.24</v>
      </c>
      <c r="AC1693" s="259" t="str">
        <f ca="1">LEFT(Table_Merge1[[#This Row],[Column2]],4)</f>
        <v>1395</v>
      </c>
      <c r="AD1693" s="259" t="str">
        <f ca="1">RIGHT(LEFT(Table_Merge1[[#This Row],[Column2]],7),2)</f>
        <v>09</v>
      </c>
      <c r="AE1693" s="259" t="str">
        <f ca="1">RIGHT(Table_Merge1[[#This Row],[Column2]],2)</f>
        <v>24</v>
      </c>
      <c r="AF1693">
        <v>9</v>
      </c>
      <c r="AG1693">
        <v>24</v>
      </c>
      <c r="AH1693" s="260">
        <v>2016</v>
      </c>
      <c r="AI1693" t="s">
        <v>3452</v>
      </c>
      <c r="AJ1693" s="260">
        <v>14</v>
      </c>
      <c r="AK1693">
        <v>1160.95</v>
      </c>
      <c r="AL1693">
        <v>1701.5</v>
      </c>
      <c r="AM1693">
        <v>2205925</v>
      </c>
      <c r="AO1693">
        <v>39170</v>
      </c>
      <c r="AP1693" s="287">
        <f>IFERROR(IF(Table_Merge1[[#This Row],[LME Zinc stock]]*Table_Merge1[[#This Row],[Nima.مقدار]]=0,"",Table_Merge1[[#This Row],[LME Zinc stock]]*Table_Merge1[[#This Row],[Nima.مقدار]]),"")</f>
        <v>86406082250</v>
      </c>
      <c r="AQ1693" s="287">
        <f>IFERROR(IF(Table_Merge1[[#This Row],[LME Zinc 3-month]]*Table_Merge1[[#This Row],[Nima.مقدار]]=0,"",Table_Merge1[[#This Row],[LME Zinc 3-month]]*Table_Merge1[[#This Row],[Nima.مقدار]]),"")</f>
        <v>66647755</v>
      </c>
      <c r="AR1693" s="288" t="str">
        <f>IFERROR(IF(Table_Merge1[[#This Row],[LME Zinc stock]]*Table_Merge1[[#This Row],[Azad.Sell]]=0,"",Table_Merge1[[#This Row],[LME Zinc stock]]*Table_Merge1[[#This Row],[Azad.Sell]]),"")</f>
        <v/>
      </c>
      <c r="AS1693" s="288" t="str">
        <f>IFERROR(IF(Table_Merge1[[#This Row],[LME Zinc 3-month]]*Table_Merge1[[#This Row],[Azad.Sell]]=0,"",Table_Merge1[[#This Row],[LME Zinc 3-month]]*Table_Merge1[[#This Row],[Azad.Sell]]),"")</f>
        <v/>
      </c>
      <c r="AT1693"/>
    </row>
    <row r="1694" spans="1:46" x14ac:dyDescent="0.25">
      <c r="A1694" s="258">
        <v>43125</v>
      </c>
      <c r="B16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1396.11.05</v>
      </c>
      <c r="C1694" s="195">
        <f t="shared" ca="1" si="62"/>
        <v>1396</v>
      </c>
      <c r="D16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694" s="195">
        <f>_xlfn.NUMBERVALUE(RIGHT(Table11[[#This Row],[تاریخ شمسی]],2))</f>
        <v>5</v>
      </c>
      <c r="F16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11-05</v>
      </c>
      <c r="G1694" s="195" t="s">
        <v>1845</v>
      </c>
      <c r="L1694" s="259">
        <v>43125</v>
      </c>
      <c r="M1694">
        <v>45315</v>
      </c>
      <c r="O1694" s="283">
        <f>IFERROR(DATE(Table7[[#This Row],[year]],MONTH(DATEVALUE(Table7[[#This Row],[month]]&amp;"1")),Table7[[#This Row],[day]]),"")</f>
        <v>42639</v>
      </c>
      <c r="P1694" s="257" t="s">
        <v>5119</v>
      </c>
      <c r="Q1694" s="257">
        <v>2016</v>
      </c>
      <c r="R1694" s="257" t="s">
        <v>3447</v>
      </c>
      <c r="S1694" s="257">
        <v>26</v>
      </c>
      <c r="T1694" s="257">
        <v>1336.3</v>
      </c>
      <c r="U1694" s="257">
        <v>1681.5</v>
      </c>
      <c r="V1694" s="257">
        <v>2120125</v>
      </c>
      <c r="X1694" s="260">
        <v>42717</v>
      </c>
      <c r="Y1694" t="s">
        <v>8108</v>
      </c>
      <c r="Z1694" s="260">
        <v>10</v>
      </c>
      <c r="AA1694">
        <v>1395</v>
      </c>
      <c r="AB1694" s="260" t="str">
        <f ca="1">IFERROR(IFERROR(VLOOKUP(Table_Merge1[[#This Row],[Column1]],Table11[#All],2,FALSE),LEFT(AB1695,8)&amp;IF(LEN((RIGHT(AB1695,2)+1))&lt;2,"0"&amp;(RIGHT(AB1695,2)+1),(RIGHT(AB1695,2)-1))),"")</f>
        <v>1395.09.23</v>
      </c>
      <c r="AC1694" s="259" t="str">
        <f ca="1">LEFT(Table_Merge1[[#This Row],[Column2]],4)</f>
        <v>1395</v>
      </c>
      <c r="AD1694" s="259" t="str">
        <f ca="1">RIGHT(LEFT(Table_Merge1[[#This Row],[Column2]],7),2)</f>
        <v>09</v>
      </c>
      <c r="AE1694" s="259" t="str">
        <f ca="1">RIGHT(Table_Merge1[[#This Row],[Column2]],2)</f>
        <v>23</v>
      </c>
      <c r="AF1694">
        <v>9</v>
      </c>
      <c r="AG1694">
        <v>23</v>
      </c>
      <c r="AH1694" s="260">
        <v>2016</v>
      </c>
      <c r="AI1694" t="s">
        <v>3452</v>
      </c>
      <c r="AJ1694" s="260">
        <v>13</v>
      </c>
      <c r="AK1694">
        <v>1157.3499999999999</v>
      </c>
      <c r="AL1694">
        <v>1701.5</v>
      </c>
      <c r="AM1694">
        <v>2183675</v>
      </c>
      <c r="AO1694">
        <v>38943</v>
      </c>
      <c r="AP1694" s="287">
        <f>IFERROR(IF(Table_Merge1[[#This Row],[LME Zinc stock]]*Table_Merge1[[#This Row],[Nima.مقدار]]=0,"",Table_Merge1[[#This Row],[LME Zinc stock]]*Table_Merge1[[#This Row],[Nima.مقدار]]),"")</f>
        <v>85038855525</v>
      </c>
      <c r="AQ1694" s="287">
        <f>IFERROR(IF(Table_Merge1[[#This Row],[LME Zinc 3-month]]*Table_Merge1[[#This Row],[Nima.مقدار]]=0,"",Table_Merge1[[#This Row],[LME Zinc 3-month]]*Table_Merge1[[#This Row],[Nima.مقدار]]),"")</f>
        <v>66261514.5</v>
      </c>
      <c r="AR1694" s="288" t="str">
        <f>IFERROR(IF(Table_Merge1[[#This Row],[LME Zinc stock]]*Table_Merge1[[#This Row],[Azad.Sell]]=0,"",Table_Merge1[[#This Row],[LME Zinc stock]]*Table_Merge1[[#This Row],[Azad.Sell]]),"")</f>
        <v/>
      </c>
      <c r="AS1694" s="288" t="str">
        <f>IFERROR(IF(Table_Merge1[[#This Row],[LME Zinc 3-month]]*Table_Merge1[[#This Row],[Azad.Sell]]=0,"",Table_Merge1[[#This Row],[LME Zinc 3-month]]*Table_Merge1[[#This Row],[Azad.Sell]]),"")</f>
        <v/>
      </c>
      <c r="AT1694"/>
    </row>
    <row r="1695" spans="1:46" x14ac:dyDescent="0.25">
      <c r="A1695" s="258">
        <v>43127</v>
      </c>
      <c r="B16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1396.11.07</v>
      </c>
      <c r="C1695" s="195">
        <f t="shared" ca="1" si="62"/>
        <v>1396</v>
      </c>
      <c r="D16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695" s="195">
        <f>_xlfn.NUMBERVALUE(RIGHT(Table11[[#This Row],[تاریخ شمسی]],2))</f>
        <v>7</v>
      </c>
      <c r="F16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11-07</v>
      </c>
      <c r="G1695" s="195" t="s">
        <v>1846</v>
      </c>
      <c r="L1695" s="259">
        <v>43127</v>
      </c>
      <c r="M1695">
        <v>45034</v>
      </c>
      <c r="O1695" s="284">
        <f>IFERROR(DATE(Table7[[#This Row],[year]],MONTH(DATEVALUE(Table7[[#This Row],[month]]&amp;"1")),Table7[[#This Row],[day]]),"")</f>
        <v>42636</v>
      </c>
      <c r="P1695" s="195" t="s">
        <v>5120</v>
      </c>
      <c r="Q1695" s="195">
        <v>2016</v>
      </c>
      <c r="R1695" s="195" t="s">
        <v>3447</v>
      </c>
      <c r="S1695" s="195">
        <v>23</v>
      </c>
      <c r="T1695" s="195">
        <v>1335.9</v>
      </c>
      <c r="U1695" s="195">
        <v>1681.5</v>
      </c>
      <c r="V1695" s="195">
        <v>2126825</v>
      </c>
      <c r="X1695" s="260">
        <v>42716</v>
      </c>
      <c r="Y1695" t="s">
        <v>8107</v>
      </c>
      <c r="Z1695" s="260">
        <v>10</v>
      </c>
      <c r="AA1695">
        <v>1395</v>
      </c>
      <c r="AB1695" s="260" t="str">
        <f ca="1">IFERROR(IFERROR(VLOOKUP(Table_Merge1[[#This Row],[Column1]],Table11[#All],2,FALSE),LEFT(AB1696,8)&amp;IF(LEN((RIGHT(AB1696,2)+1))&lt;2,"0"&amp;(RIGHT(AB1696,2)+1),(RIGHT(AB1696,2)-1))),"")</f>
        <v>1395.09.22</v>
      </c>
      <c r="AC1695" s="259" t="str">
        <f ca="1">LEFT(Table_Merge1[[#This Row],[Column2]],4)</f>
        <v>1395</v>
      </c>
      <c r="AD1695" s="259" t="str">
        <f ca="1">RIGHT(LEFT(Table_Merge1[[#This Row],[Column2]],7),2)</f>
        <v>09</v>
      </c>
      <c r="AE1695" s="259" t="str">
        <f ca="1">RIGHT(Table_Merge1[[#This Row],[Column2]],2)</f>
        <v>22</v>
      </c>
      <c r="AF1695">
        <v>9</v>
      </c>
      <c r="AG1695">
        <v>22</v>
      </c>
      <c r="AH1695" s="260">
        <v>2016</v>
      </c>
      <c r="AI1695" t="s">
        <v>3452</v>
      </c>
      <c r="AJ1695" s="260">
        <v>12</v>
      </c>
      <c r="AK1695">
        <v>1154.4000000000001</v>
      </c>
      <c r="AL1695">
        <v>1713.5</v>
      </c>
      <c r="AM1695">
        <v>2176800</v>
      </c>
      <c r="AO1695">
        <v>38710</v>
      </c>
      <c r="AP1695" s="287">
        <f>IFERROR(IF(Table_Merge1[[#This Row],[LME Zinc stock]]*Table_Merge1[[#This Row],[Nima.مقدار]]=0,"",Table_Merge1[[#This Row],[LME Zinc stock]]*Table_Merge1[[#This Row],[Nima.مقدار]]),"")</f>
        <v>84263928000</v>
      </c>
      <c r="AQ1695" s="287">
        <f>IFERROR(IF(Table_Merge1[[#This Row],[LME Zinc 3-month]]*Table_Merge1[[#This Row],[Nima.مقدار]]=0,"",Table_Merge1[[#This Row],[LME Zinc 3-month]]*Table_Merge1[[#This Row],[Nima.مقدار]]),"")</f>
        <v>66329585</v>
      </c>
      <c r="AR1695" s="288" t="str">
        <f>IFERROR(IF(Table_Merge1[[#This Row],[LME Zinc stock]]*Table_Merge1[[#This Row],[Azad.Sell]]=0,"",Table_Merge1[[#This Row],[LME Zinc stock]]*Table_Merge1[[#This Row],[Azad.Sell]]),"")</f>
        <v/>
      </c>
      <c r="AS1695" s="288" t="str">
        <f>IFERROR(IF(Table_Merge1[[#This Row],[LME Zinc 3-month]]*Table_Merge1[[#This Row],[Azad.Sell]]=0,"",Table_Merge1[[#This Row],[LME Zinc 3-month]]*Table_Merge1[[#This Row],[Azad.Sell]]),"")</f>
        <v/>
      </c>
      <c r="AT1695"/>
    </row>
    <row r="1696" spans="1:46" x14ac:dyDescent="0.25">
      <c r="A1696" s="258">
        <v>43128</v>
      </c>
      <c r="B16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1396.11.08</v>
      </c>
      <c r="C1696" s="195">
        <f t="shared" ca="1" si="62"/>
        <v>1396</v>
      </c>
      <c r="D16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696" s="195">
        <f>_xlfn.NUMBERVALUE(RIGHT(Table11[[#This Row],[تاریخ شمسی]],2))</f>
        <v>8</v>
      </c>
      <c r="F16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11-08</v>
      </c>
      <c r="G1696" s="195" t="s">
        <v>1847</v>
      </c>
      <c r="L1696" s="259">
        <v>43128</v>
      </c>
      <c r="M1696">
        <v>45216</v>
      </c>
      <c r="O1696" s="283">
        <f>IFERROR(DATE(Table7[[#This Row],[year]],MONTH(DATEVALUE(Table7[[#This Row],[month]]&amp;"1")),Table7[[#This Row],[day]]),"")</f>
        <v>42635</v>
      </c>
      <c r="P1696" s="257" t="s">
        <v>5121</v>
      </c>
      <c r="Q1696" s="257">
        <v>2016</v>
      </c>
      <c r="R1696" s="257" t="s">
        <v>3447</v>
      </c>
      <c r="S1696" s="257">
        <v>22</v>
      </c>
      <c r="T1696" s="257">
        <v>1332.45</v>
      </c>
      <c r="U1696" s="257">
        <v>1676</v>
      </c>
      <c r="V1696" s="257">
        <v>2134300</v>
      </c>
      <c r="X1696" s="260">
        <v>42713</v>
      </c>
      <c r="Z1696" s="260">
        <v>10</v>
      </c>
      <c r="AB1696" s="260" t="str">
        <f ca="1">IFERROR(IFERROR(VLOOKUP(Table_Merge1[[#This Row],[Column1]],Table11[#All],2,FALSE),LEFT(AB1697,8)&amp;IF(LEN((RIGHT(AB1697,2)+1))&lt;2,"0"&amp;(RIGHT(AB1697,2)+1),(RIGHT(AB1697,2)-1))),"")</f>
        <v>1395.09.17</v>
      </c>
      <c r="AC1696" s="259" t="str">
        <f ca="1">LEFT(Table_Merge1[[#This Row],[Column2]],4)</f>
        <v>1395</v>
      </c>
      <c r="AD1696" s="259" t="str">
        <f ca="1">RIGHT(LEFT(Table_Merge1[[#This Row],[Column2]],7),2)</f>
        <v>09</v>
      </c>
      <c r="AE1696" s="259" t="str">
        <f ca="1">RIGHT(Table_Merge1[[#This Row],[Column2]],2)</f>
        <v>17</v>
      </c>
      <c r="AH1696" s="260">
        <v>2016</v>
      </c>
      <c r="AI1696" t="s">
        <v>3452</v>
      </c>
      <c r="AJ1696" s="260">
        <v>9</v>
      </c>
      <c r="AK1696">
        <v>1168.9000000000001</v>
      </c>
      <c r="AL1696">
        <v>0</v>
      </c>
      <c r="AM1696">
        <v>2150025</v>
      </c>
      <c r="AP1696" s="287" t="str">
        <f>IFERROR(IF(Table_Merge1[[#This Row],[LME Zinc stock]]*Table_Merge1[[#This Row],[Nima.مقدار]]=0,"",Table_Merge1[[#This Row],[LME Zinc stock]]*Table_Merge1[[#This Row],[Nima.مقدار]]),"")</f>
        <v/>
      </c>
      <c r="AQ1696" s="287" t="str">
        <f>IFERROR(IF(Table_Merge1[[#This Row],[LME Zinc 3-month]]*Table_Merge1[[#This Row],[Nima.مقدار]]=0,"",Table_Merge1[[#This Row],[LME Zinc 3-month]]*Table_Merge1[[#This Row],[Nima.مقدار]]),"")</f>
        <v/>
      </c>
      <c r="AR1696" s="288" t="str">
        <f>IFERROR(IF(Table_Merge1[[#This Row],[LME Zinc stock]]*Table_Merge1[[#This Row],[Azad.Sell]]=0,"",Table_Merge1[[#This Row],[LME Zinc stock]]*Table_Merge1[[#This Row],[Azad.Sell]]),"")</f>
        <v/>
      </c>
      <c r="AS1696" s="288" t="str">
        <f>IFERROR(IF(Table_Merge1[[#This Row],[LME Zinc 3-month]]*Table_Merge1[[#This Row],[Azad.Sell]]=0,"",Table_Merge1[[#This Row],[LME Zinc 3-month]]*Table_Merge1[[#This Row],[Azad.Sell]]),"")</f>
        <v/>
      </c>
      <c r="AT1696"/>
    </row>
    <row r="1697" spans="1:46" x14ac:dyDescent="0.25">
      <c r="A1697" s="258">
        <v>43129</v>
      </c>
      <c r="B16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1396.11.09</v>
      </c>
      <c r="C1697" s="195">
        <f t="shared" ca="1" si="62"/>
        <v>1396</v>
      </c>
      <c r="D16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697" s="195">
        <f>_xlfn.NUMBERVALUE(RIGHT(Table11[[#This Row],[تاریخ شمسی]],2))</f>
        <v>9</v>
      </c>
      <c r="F16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11-09</v>
      </c>
      <c r="G1697" s="195" t="s">
        <v>1848</v>
      </c>
      <c r="L1697" s="259">
        <v>43129</v>
      </c>
      <c r="M1697">
        <v>45425</v>
      </c>
      <c r="O1697" s="284">
        <f>IFERROR(DATE(Table7[[#This Row],[year]],MONTH(DATEVALUE(Table7[[#This Row],[month]]&amp;"1")),Table7[[#This Row],[day]]),"")</f>
        <v>42634</v>
      </c>
      <c r="P1697" s="195" t="s">
        <v>5122</v>
      </c>
      <c r="Q1697" s="195">
        <v>2016</v>
      </c>
      <c r="R1697" s="195" t="s">
        <v>3447</v>
      </c>
      <c r="S1697" s="195">
        <v>21</v>
      </c>
      <c r="T1697" s="195">
        <v>1319.6</v>
      </c>
      <c r="U1697" s="195">
        <v>1669</v>
      </c>
      <c r="V1697" s="195">
        <v>2141875</v>
      </c>
      <c r="X1697" s="260">
        <v>42712</v>
      </c>
      <c r="Y1697" t="s">
        <v>8106</v>
      </c>
      <c r="Z1697" s="260">
        <v>10</v>
      </c>
      <c r="AA1697">
        <v>1395</v>
      </c>
      <c r="AB1697" s="260" t="str">
        <f ca="1">IFERROR(IFERROR(VLOOKUP(Table_Merge1[[#This Row],[Column1]],Table11[#All],2,FALSE),LEFT(AB1698,8)&amp;IF(LEN((RIGHT(AB1698,2)+1))&lt;2,"0"&amp;(RIGHT(AB1698,2)+1),(RIGHT(AB1698,2)-1))),"")</f>
        <v>1395.09.18</v>
      </c>
      <c r="AC1697" s="259" t="str">
        <f ca="1">LEFT(Table_Merge1[[#This Row],[Column2]],4)</f>
        <v>1395</v>
      </c>
      <c r="AD1697" s="259" t="str">
        <f ca="1">RIGHT(LEFT(Table_Merge1[[#This Row],[Column2]],7),2)</f>
        <v>09</v>
      </c>
      <c r="AE1697" s="259" t="str">
        <f ca="1">RIGHT(Table_Merge1[[#This Row],[Column2]],2)</f>
        <v>18</v>
      </c>
      <c r="AF1697">
        <v>9</v>
      </c>
      <c r="AG1697">
        <v>18</v>
      </c>
      <c r="AH1697" s="260">
        <v>2016</v>
      </c>
      <c r="AI1697" t="s">
        <v>3452</v>
      </c>
      <c r="AJ1697" s="260">
        <v>8</v>
      </c>
      <c r="AK1697">
        <v>1174.75</v>
      </c>
      <c r="AL1697">
        <v>1718.5</v>
      </c>
      <c r="AM1697">
        <v>2150025</v>
      </c>
      <c r="AO1697">
        <v>38870</v>
      </c>
      <c r="AP1697" s="287">
        <f>IFERROR(IF(Table_Merge1[[#This Row],[LME Zinc stock]]*Table_Merge1[[#This Row],[Nima.مقدار]]=0,"",Table_Merge1[[#This Row],[LME Zinc stock]]*Table_Merge1[[#This Row],[Nima.مقدار]]),"")</f>
        <v>83571471750</v>
      </c>
      <c r="AQ1697" s="287">
        <f>IFERROR(IF(Table_Merge1[[#This Row],[LME Zinc 3-month]]*Table_Merge1[[#This Row],[Nima.مقدار]]=0,"",Table_Merge1[[#This Row],[LME Zinc 3-month]]*Table_Merge1[[#This Row],[Nima.مقدار]]),"")</f>
        <v>66798095</v>
      </c>
      <c r="AR1697" s="288" t="str">
        <f>IFERROR(IF(Table_Merge1[[#This Row],[LME Zinc stock]]*Table_Merge1[[#This Row],[Azad.Sell]]=0,"",Table_Merge1[[#This Row],[LME Zinc stock]]*Table_Merge1[[#This Row],[Azad.Sell]]),"")</f>
        <v/>
      </c>
      <c r="AS1697" s="288" t="str">
        <f>IFERROR(IF(Table_Merge1[[#This Row],[LME Zinc 3-month]]*Table_Merge1[[#This Row],[Azad.Sell]]=0,"",Table_Merge1[[#This Row],[LME Zinc 3-month]]*Table_Merge1[[#This Row],[Azad.Sell]]),"")</f>
        <v/>
      </c>
      <c r="AT1697"/>
    </row>
    <row r="1698" spans="1:46" x14ac:dyDescent="0.25">
      <c r="A1698" s="258">
        <v>43130</v>
      </c>
      <c r="B16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1396.11.10</v>
      </c>
      <c r="C1698" s="195">
        <f t="shared" ca="1" si="62"/>
        <v>1396</v>
      </c>
      <c r="D16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698" s="195">
        <f>_xlfn.NUMBERVALUE(RIGHT(Table11[[#This Row],[تاریخ شمسی]],2))</f>
        <v>10</v>
      </c>
      <c r="F16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11-10</v>
      </c>
      <c r="G1698" s="195" t="s">
        <v>1849</v>
      </c>
      <c r="L1698" s="259">
        <v>43130</v>
      </c>
      <c r="M1698">
        <v>45078</v>
      </c>
      <c r="O1698" s="283">
        <f>IFERROR(DATE(Table7[[#This Row],[year]],MONTH(DATEVALUE(Table7[[#This Row],[month]]&amp;"1")),Table7[[#This Row],[day]]),"")</f>
        <v>42633</v>
      </c>
      <c r="P1698" s="257" t="s">
        <v>5123</v>
      </c>
      <c r="Q1698" s="257">
        <v>2016</v>
      </c>
      <c r="R1698" s="257" t="s">
        <v>3447</v>
      </c>
      <c r="S1698" s="257">
        <v>20</v>
      </c>
      <c r="T1698" s="257">
        <v>1315.4</v>
      </c>
      <c r="U1698" s="257">
        <v>1679</v>
      </c>
      <c r="V1698" s="257">
        <v>2148275</v>
      </c>
      <c r="X1698" s="260">
        <v>42711</v>
      </c>
      <c r="Y1698" t="s">
        <v>8105</v>
      </c>
      <c r="Z1698" s="260">
        <v>10</v>
      </c>
      <c r="AA1698">
        <v>1395</v>
      </c>
      <c r="AB1698" s="260" t="str">
        <f ca="1">IFERROR(IFERROR(VLOOKUP(Table_Merge1[[#This Row],[Column1]],Table11[#All],2,FALSE),LEFT(AB1699,8)&amp;IF(LEN((RIGHT(AB1699,2)+1))&lt;2,"0"&amp;(RIGHT(AB1699,2)+1),(RIGHT(AB1699,2)-1))),"")</f>
        <v>1395.09.17</v>
      </c>
      <c r="AC1698" s="259" t="str">
        <f ca="1">LEFT(Table_Merge1[[#This Row],[Column2]],4)</f>
        <v>1395</v>
      </c>
      <c r="AD1698" s="259" t="str">
        <f ca="1">RIGHT(LEFT(Table_Merge1[[#This Row],[Column2]],7),2)</f>
        <v>09</v>
      </c>
      <c r="AE1698" s="259" t="str">
        <f ca="1">RIGHT(Table_Merge1[[#This Row],[Column2]],2)</f>
        <v>17</v>
      </c>
      <c r="AF1698">
        <v>9</v>
      </c>
      <c r="AG1698">
        <v>17</v>
      </c>
      <c r="AH1698" s="260">
        <v>2016</v>
      </c>
      <c r="AI1698" t="s">
        <v>3452</v>
      </c>
      <c r="AJ1698" s="260">
        <v>7</v>
      </c>
      <c r="AK1698">
        <v>1171.25</v>
      </c>
      <c r="AL1698">
        <v>1721</v>
      </c>
      <c r="AM1698">
        <v>2139575</v>
      </c>
      <c r="AO1698">
        <v>38732</v>
      </c>
      <c r="AP1698" s="287">
        <f>IFERROR(IF(Table_Merge1[[#This Row],[LME Zinc stock]]*Table_Merge1[[#This Row],[Nima.مقدار]]=0,"",Table_Merge1[[#This Row],[LME Zinc stock]]*Table_Merge1[[#This Row],[Nima.مقدار]]),"")</f>
        <v>82870018900</v>
      </c>
      <c r="AQ1698" s="287">
        <f>IFERROR(IF(Table_Merge1[[#This Row],[LME Zinc 3-month]]*Table_Merge1[[#This Row],[Nima.مقدار]]=0,"",Table_Merge1[[#This Row],[LME Zinc 3-month]]*Table_Merge1[[#This Row],[Nima.مقدار]]),"")</f>
        <v>66657772</v>
      </c>
      <c r="AR1698" s="288" t="str">
        <f>IFERROR(IF(Table_Merge1[[#This Row],[LME Zinc stock]]*Table_Merge1[[#This Row],[Azad.Sell]]=0,"",Table_Merge1[[#This Row],[LME Zinc stock]]*Table_Merge1[[#This Row],[Azad.Sell]]),"")</f>
        <v/>
      </c>
      <c r="AS1698" s="288" t="str">
        <f>IFERROR(IF(Table_Merge1[[#This Row],[LME Zinc 3-month]]*Table_Merge1[[#This Row],[Azad.Sell]]=0,"",Table_Merge1[[#This Row],[LME Zinc 3-month]]*Table_Merge1[[#This Row],[Azad.Sell]]),"")</f>
        <v/>
      </c>
      <c r="AT1698"/>
    </row>
    <row r="1699" spans="1:46" x14ac:dyDescent="0.25">
      <c r="A1699" s="258">
        <v>43131</v>
      </c>
      <c r="B16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1396.11.11</v>
      </c>
      <c r="C1699" s="195">
        <f t="shared" ca="1" si="62"/>
        <v>1396</v>
      </c>
      <c r="D16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699" s="195">
        <f>_xlfn.NUMBERVALUE(RIGHT(Table11[[#This Row],[تاریخ شمسی]],2))</f>
        <v>11</v>
      </c>
      <c r="F16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11-11</v>
      </c>
      <c r="G1699" s="195" t="s">
        <v>1850</v>
      </c>
      <c r="L1699" s="259">
        <v>43131</v>
      </c>
      <c r="M1699">
        <v>45362</v>
      </c>
      <c r="O1699" s="284">
        <f>IFERROR(DATE(Table7[[#This Row],[year]],MONTH(DATEVALUE(Table7[[#This Row],[month]]&amp;"1")),Table7[[#This Row],[day]]),"")</f>
        <v>42632</v>
      </c>
      <c r="P1699" s="195" t="s">
        <v>5124</v>
      </c>
      <c r="Q1699" s="195">
        <v>2016</v>
      </c>
      <c r="R1699" s="195" t="s">
        <v>3447</v>
      </c>
      <c r="S1699" s="195">
        <v>19</v>
      </c>
      <c r="T1699" s="195">
        <v>1315.05</v>
      </c>
      <c r="U1699" s="195">
        <v>1659.5</v>
      </c>
      <c r="V1699" s="195">
        <v>2154825</v>
      </c>
      <c r="X1699" s="260">
        <v>42710</v>
      </c>
      <c r="Y1699" t="s">
        <v>8104</v>
      </c>
      <c r="Z1699" s="260">
        <v>10</v>
      </c>
      <c r="AA1699">
        <v>1395</v>
      </c>
      <c r="AB1699" s="260" t="str">
        <f ca="1">IFERROR(IFERROR(VLOOKUP(Table_Merge1[[#This Row],[Column1]],Table11[#All],2,FALSE),LEFT(AB1700,8)&amp;IF(LEN((RIGHT(AB1700,2)+1))&lt;2,"0"&amp;(RIGHT(AB1700,2)+1),(RIGHT(AB1700,2)-1))),"")</f>
        <v>1395.09.16</v>
      </c>
      <c r="AC1699" s="259" t="str">
        <f ca="1">LEFT(Table_Merge1[[#This Row],[Column2]],4)</f>
        <v>1395</v>
      </c>
      <c r="AD1699" s="259" t="str">
        <f ca="1">RIGHT(LEFT(Table_Merge1[[#This Row],[Column2]],7),2)</f>
        <v>09</v>
      </c>
      <c r="AE1699" s="259" t="str">
        <f ca="1">RIGHT(Table_Merge1[[#This Row],[Column2]],2)</f>
        <v>16</v>
      </c>
      <c r="AF1699">
        <v>9</v>
      </c>
      <c r="AG1699">
        <v>16</v>
      </c>
      <c r="AH1699" s="260">
        <v>2016</v>
      </c>
      <c r="AI1699" t="s">
        <v>3452</v>
      </c>
      <c r="AJ1699" s="260">
        <v>6</v>
      </c>
      <c r="AK1699">
        <v>1171.1500000000001</v>
      </c>
      <c r="AL1699">
        <v>1721</v>
      </c>
      <c r="AM1699">
        <v>2134550</v>
      </c>
      <c r="AO1699">
        <v>38848</v>
      </c>
      <c r="AP1699" s="287">
        <f>IFERROR(IF(Table_Merge1[[#This Row],[LME Zinc stock]]*Table_Merge1[[#This Row],[Nima.مقدار]]=0,"",Table_Merge1[[#This Row],[LME Zinc stock]]*Table_Merge1[[#This Row],[Nima.مقدار]]),"")</f>
        <v>82922998400</v>
      </c>
      <c r="AQ1699" s="287">
        <f>IFERROR(IF(Table_Merge1[[#This Row],[LME Zinc 3-month]]*Table_Merge1[[#This Row],[Nima.مقدار]]=0,"",Table_Merge1[[#This Row],[LME Zinc 3-month]]*Table_Merge1[[#This Row],[Nima.مقدار]]),"")</f>
        <v>66857408</v>
      </c>
      <c r="AR1699" s="288" t="str">
        <f>IFERROR(IF(Table_Merge1[[#This Row],[LME Zinc stock]]*Table_Merge1[[#This Row],[Azad.Sell]]=0,"",Table_Merge1[[#This Row],[LME Zinc stock]]*Table_Merge1[[#This Row],[Azad.Sell]]),"")</f>
        <v/>
      </c>
      <c r="AS1699" s="288" t="str">
        <f>IFERROR(IF(Table_Merge1[[#This Row],[LME Zinc 3-month]]*Table_Merge1[[#This Row],[Azad.Sell]]=0,"",Table_Merge1[[#This Row],[LME Zinc 3-month]]*Table_Merge1[[#This Row],[Azad.Sell]]),"")</f>
        <v/>
      </c>
      <c r="AT1699"/>
    </row>
    <row r="1700" spans="1:46" x14ac:dyDescent="0.25">
      <c r="A1700" s="258">
        <v>43132</v>
      </c>
      <c r="B17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1396.11.12</v>
      </c>
      <c r="C1700" s="195">
        <f t="shared" ca="1" si="62"/>
        <v>1396</v>
      </c>
      <c r="D17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700" s="195">
        <f>_xlfn.NUMBERVALUE(RIGHT(Table11[[#This Row],[تاریخ شمسی]],2))</f>
        <v>12</v>
      </c>
      <c r="F17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11-12</v>
      </c>
      <c r="G1700" s="195" t="s">
        <v>1851</v>
      </c>
      <c r="L1700" s="259">
        <v>43132</v>
      </c>
      <c r="M1700">
        <v>45640</v>
      </c>
      <c r="O1700" s="283">
        <f>IFERROR(DATE(Table7[[#This Row],[year]],MONTH(DATEVALUE(Table7[[#This Row],[month]]&amp;"1")),Table7[[#This Row],[day]]),"")</f>
        <v>42629</v>
      </c>
      <c r="P1700" s="257" t="s">
        <v>5125</v>
      </c>
      <c r="Q1700" s="257">
        <v>2016</v>
      </c>
      <c r="R1700" s="257" t="s">
        <v>3447</v>
      </c>
      <c r="S1700" s="257">
        <v>16</v>
      </c>
      <c r="T1700" s="257">
        <v>1314.25</v>
      </c>
      <c r="U1700" s="257" t="s">
        <v>3621</v>
      </c>
      <c r="V1700" s="257" t="s">
        <v>3621</v>
      </c>
      <c r="X1700" s="260">
        <v>42709</v>
      </c>
      <c r="Y1700" t="s">
        <v>8103</v>
      </c>
      <c r="Z1700" s="260">
        <v>10</v>
      </c>
      <c r="AA1700">
        <v>1395</v>
      </c>
      <c r="AB1700" s="260" t="str">
        <f ca="1">IFERROR(IFERROR(VLOOKUP(Table_Merge1[[#This Row],[Column1]],Table11[#All],2,FALSE),LEFT(AB1701,8)&amp;IF(LEN((RIGHT(AB1701,2)+1))&lt;2,"0"&amp;(RIGHT(AB1701,2)+1),(RIGHT(AB1701,2)-1))),"")</f>
        <v>1395.09.15</v>
      </c>
      <c r="AC1700" s="259" t="str">
        <f ca="1">LEFT(Table_Merge1[[#This Row],[Column2]],4)</f>
        <v>1395</v>
      </c>
      <c r="AD1700" s="259" t="str">
        <f ca="1">RIGHT(LEFT(Table_Merge1[[#This Row],[Column2]],7),2)</f>
        <v>09</v>
      </c>
      <c r="AE1700" s="259" t="str">
        <f ca="1">RIGHT(Table_Merge1[[#This Row],[Column2]],2)</f>
        <v>15</v>
      </c>
      <c r="AF1700">
        <v>9</v>
      </c>
      <c r="AG1700">
        <v>15</v>
      </c>
      <c r="AH1700" s="260">
        <v>2016</v>
      </c>
      <c r="AI1700" t="s">
        <v>3452</v>
      </c>
      <c r="AJ1700" s="260">
        <v>5</v>
      </c>
      <c r="AK1700">
        <v>1164.9000000000001</v>
      </c>
      <c r="AL1700">
        <v>1715.5</v>
      </c>
      <c r="AM1700">
        <v>2109450</v>
      </c>
      <c r="AO1700">
        <v>38901</v>
      </c>
      <c r="AP1700" s="287">
        <f>IFERROR(IF(Table_Merge1[[#This Row],[LME Zinc stock]]*Table_Merge1[[#This Row],[Nima.مقدار]]=0,"",Table_Merge1[[#This Row],[LME Zinc stock]]*Table_Merge1[[#This Row],[Nima.مقدار]]),"")</f>
        <v>82059714450</v>
      </c>
      <c r="AQ1700" s="287">
        <f>IFERROR(IF(Table_Merge1[[#This Row],[LME Zinc 3-month]]*Table_Merge1[[#This Row],[Nima.مقدار]]=0,"",Table_Merge1[[#This Row],[LME Zinc 3-month]]*Table_Merge1[[#This Row],[Nima.مقدار]]),"")</f>
        <v>66734665.5</v>
      </c>
      <c r="AR1700" s="288" t="str">
        <f>IFERROR(IF(Table_Merge1[[#This Row],[LME Zinc stock]]*Table_Merge1[[#This Row],[Azad.Sell]]=0,"",Table_Merge1[[#This Row],[LME Zinc stock]]*Table_Merge1[[#This Row],[Azad.Sell]]),"")</f>
        <v/>
      </c>
      <c r="AS1700" s="288" t="str">
        <f>IFERROR(IF(Table_Merge1[[#This Row],[LME Zinc 3-month]]*Table_Merge1[[#This Row],[Azad.Sell]]=0,"",Table_Merge1[[#This Row],[LME Zinc 3-month]]*Table_Merge1[[#This Row],[Azad.Sell]]),"")</f>
        <v/>
      </c>
      <c r="AT1700"/>
    </row>
    <row r="1701" spans="1:46" x14ac:dyDescent="0.25">
      <c r="A1701" s="258">
        <v>43134</v>
      </c>
      <c r="B17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1396.11.14</v>
      </c>
      <c r="C1701" s="195">
        <f t="shared" ca="1" si="62"/>
        <v>1396</v>
      </c>
      <c r="D17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701" s="195">
        <f>_xlfn.NUMBERVALUE(RIGHT(Table11[[#This Row],[تاریخ شمسی]],2))</f>
        <v>14</v>
      </c>
      <c r="F17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11-14</v>
      </c>
      <c r="G1701" s="195" t="s">
        <v>1852</v>
      </c>
      <c r="L1701" s="259">
        <v>43134</v>
      </c>
      <c r="M1701">
        <v>45687</v>
      </c>
      <c r="O1701" s="284">
        <f>IFERROR(DATE(Table7[[#This Row],[year]],MONTH(DATEVALUE(Table7[[#This Row],[month]]&amp;"1")),Table7[[#This Row],[day]]),"")</f>
        <v>42628</v>
      </c>
      <c r="P1701" s="195" t="s">
        <v>5126</v>
      </c>
      <c r="Q1701" s="195">
        <v>2016</v>
      </c>
      <c r="R1701" s="195" t="s">
        <v>3447</v>
      </c>
      <c r="S1701" s="195">
        <v>15</v>
      </c>
      <c r="T1701" s="195">
        <v>1320.1</v>
      </c>
      <c r="U1701" s="195">
        <v>1669</v>
      </c>
      <c r="V1701" s="195">
        <v>2124400</v>
      </c>
      <c r="X1701" s="260">
        <v>42706</v>
      </c>
      <c r="Z1701" s="260">
        <v>10</v>
      </c>
      <c r="AB1701" s="260" t="str">
        <f ca="1">IFERROR(IFERROR(VLOOKUP(Table_Merge1[[#This Row],[Column1]],Table11[#All],2,FALSE),LEFT(AB1702,8)&amp;IF(LEN((RIGHT(AB1702,2)+1))&lt;2,"0"&amp;(RIGHT(AB1702,2)+1),(RIGHT(AB1702,2)-1))),"")</f>
        <v>1395.09.10</v>
      </c>
      <c r="AC1701" s="259" t="str">
        <f ca="1">LEFT(Table_Merge1[[#This Row],[Column2]],4)</f>
        <v>1395</v>
      </c>
      <c r="AD1701" s="259" t="str">
        <f ca="1">RIGHT(LEFT(Table_Merge1[[#This Row],[Column2]],7),2)</f>
        <v>09</v>
      </c>
      <c r="AE1701" s="259" t="str">
        <f ca="1">RIGHT(Table_Merge1[[#This Row],[Column2]],2)</f>
        <v>10</v>
      </c>
      <c r="AH1701" s="260">
        <v>2016</v>
      </c>
      <c r="AI1701" t="s">
        <v>3452</v>
      </c>
      <c r="AJ1701" s="260">
        <v>2</v>
      </c>
      <c r="AK1701">
        <v>1171.6500000000001</v>
      </c>
      <c r="AL1701">
        <v>1712</v>
      </c>
      <c r="AM1701">
        <v>2112275</v>
      </c>
      <c r="AP1701" s="287" t="str">
        <f>IFERROR(IF(Table_Merge1[[#This Row],[LME Zinc stock]]*Table_Merge1[[#This Row],[Nima.مقدار]]=0,"",Table_Merge1[[#This Row],[LME Zinc stock]]*Table_Merge1[[#This Row],[Nima.مقدار]]),"")</f>
        <v/>
      </c>
      <c r="AQ1701" s="287" t="str">
        <f>IFERROR(IF(Table_Merge1[[#This Row],[LME Zinc 3-month]]*Table_Merge1[[#This Row],[Nima.مقدار]]=0,"",Table_Merge1[[#This Row],[LME Zinc 3-month]]*Table_Merge1[[#This Row],[Nima.مقدار]]),"")</f>
        <v/>
      </c>
      <c r="AR1701" s="288" t="str">
        <f>IFERROR(IF(Table_Merge1[[#This Row],[LME Zinc stock]]*Table_Merge1[[#This Row],[Azad.Sell]]=0,"",Table_Merge1[[#This Row],[LME Zinc stock]]*Table_Merge1[[#This Row],[Azad.Sell]]),"")</f>
        <v/>
      </c>
      <c r="AS1701" s="288" t="str">
        <f>IFERROR(IF(Table_Merge1[[#This Row],[LME Zinc 3-month]]*Table_Merge1[[#This Row],[Azad.Sell]]=0,"",Table_Merge1[[#This Row],[LME Zinc 3-month]]*Table_Merge1[[#This Row],[Azad.Sell]]),"")</f>
        <v/>
      </c>
      <c r="AT1701"/>
    </row>
    <row r="1702" spans="1:46" x14ac:dyDescent="0.25">
      <c r="A1702" s="258">
        <v>43135</v>
      </c>
      <c r="B17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1396.11.15</v>
      </c>
      <c r="C1702" s="195">
        <f t="shared" ca="1" si="62"/>
        <v>1396</v>
      </c>
      <c r="D17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702" s="195">
        <f>_xlfn.NUMBERVALUE(RIGHT(Table11[[#This Row],[تاریخ شمسی]],2))</f>
        <v>15</v>
      </c>
      <c r="F17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11-15</v>
      </c>
      <c r="G1702" s="195" t="s">
        <v>1853</v>
      </c>
      <c r="L1702" s="259">
        <v>43135</v>
      </c>
      <c r="M1702">
        <v>46864</v>
      </c>
      <c r="O1702" s="283">
        <f>IFERROR(DATE(Table7[[#This Row],[year]],MONTH(DATEVALUE(Table7[[#This Row],[month]]&amp;"1")),Table7[[#This Row],[day]]),"")</f>
        <v>42627</v>
      </c>
      <c r="P1702" s="257" t="s">
        <v>5127</v>
      </c>
      <c r="Q1702" s="257">
        <v>2016</v>
      </c>
      <c r="R1702" s="257" t="s">
        <v>3447</v>
      </c>
      <c r="S1702" s="257">
        <v>14</v>
      </c>
      <c r="T1702" s="257">
        <v>1323.2</v>
      </c>
      <c r="U1702" s="257">
        <v>1663.5</v>
      </c>
      <c r="V1702" s="257">
        <v>2128750</v>
      </c>
      <c r="X1702" s="260">
        <v>42705</v>
      </c>
      <c r="Y1702" t="s">
        <v>8102</v>
      </c>
      <c r="Z1702" s="260">
        <v>10</v>
      </c>
      <c r="AA1702">
        <v>1395</v>
      </c>
      <c r="AB1702" s="260" t="str">
        <f ca="1">IFERROR(IFERROR(VLOOKUP(Table_Merge1[[#This Row],[Column1]],Table11[#All],2,FALSE),LEFT(AB1703,8)&amp;IF(LEN((RIGHT(AB1703,2)+1))&lt;2,"0"&amp;(RIGHT(AB1703,2)+1),(RIGHT(AB1703,2)-1))),"")</f>
        <v>1395.09.11</v>
      </c>
      <c r="AC1702" s="259" t="str">
        <f ca="1">LEFT(Table_Merge1[[#This Row],[Column2]],4)</f>
        <v>1395</v>
      </c>
      <c r="AD1702" s="259" t="str">
        <f ca="1">RIGHT(LEFT(Table_Merge1[[#This Row],[Column2]],7),2)</f>
        <v>09</v>
      </c>
      <c r="AE1702" s="259" t="str">
        <f ca="1">RIGHT(Table_Merge1[[#This Row],[Column2]],2)</f>
        <v>11</v>
      </c>
      <c r="AF1702">
        <v>9</v>
      </c>
      <c r="AG1702">
        <v>11</v>
      </c>
      <c r="AH1702" s="260">
        <v>2016</v>
      </c>
      <c r="AI1702" t="s">
        <v>3452</v>
      </c>
      <c r="AJ1702" s="260">
        <v>1</v>
      </c>
      <c r="AK1702">
        <v>1168.75</v>
      </c>
      <c r="AL1702">
        <v>1724</v>
      </c>
      <c r="AM1702">
        <v>2117500</v>
      </c>
      <c r="AO1702">
        <v>38026</v>
      </c>
      <c r="AP1702" s="287">
        <f>IFERROR(IF(Table_Merge1[[#This Row],[LME Zinc stock]]*Table_Merge1[[#This Row],[Nima.مقدار]]=0,"",Table_Merge1[[#This Row],[LME Zinc stock]]*Table_Merge1[[#This Row],[Nima.مقدار]]),"")</f>
        <v>80520055000</v>
      </c>
      <c r="AQ1702" s="287">
        <f>IFERROR(IF(Table_Merge1[[#This Row],[LME Zinc 3-month]]*Table_Merge1[[#This Row],[Nima.مقدار]]=0,"",Table_Merge1[[#This Row],[LME Zinc 3-month]]*Table_Merge1[[#This Row],[Nima.مقدار]]),"")</f>
        <v>65556824</v>
      </c>
      <c r="AR1702" s="288" t="str">
        <f>IFERROR(IF(Table_Merge1[[#This Row],[LME Zinc stock]]*Table_Merge1[[#This Row],[Azad.Sell]]=0,"",Table_Merge1[[#This Row],[LME Zinc stock]]*Table_Merge1[[#This Row],[Azad.Sell]]),"")</f>
        <v/>
      </c>
      <c r="AS1702" s="288" t="str">
        <f>IFERROR(IF(Table_Merge1[[#This Row],[LME Zinc 3-month]]*Table_Merge1[[#This Row],[Azad.Sell]]=0,"",Table_Merge1[[#This Row],[LME Zinc 3-month]]*Table_Merge1[[#This Row],[Azad.Sell]]),"")</f>
        <v/>
      </c>
      <c r="AT1702"/>
    </row>
    <row r="1703" spans="1:46" x14ac:dyDescent="0.25">
      <c r="A1703" s="258">
        <v>43136</v>
      </c>
      <c r="B17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1396.11.16</v>
      </c>
      <c r="C1703" s="195">
        <f t="shared" ca="1" si="62"/>
        <v>1396</v>
      </c>
      <c r="D17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703" s="195">
        <f>_xlfn.NUMBERVALUE(RIGHT(Table11[[#This Row],[تاریخ شمسی]],2))</f>
        <v>16</v>
      </c>
      <c r="F17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11-16</v>
      </c>
      <c r="G1703" s="195" t="s">
        <v>1854</v>
      </c>
      <c r="L1703" s="259">
        <v>43136</v>
      </c>
      <c r="M1703">
        <v>46818</v>
      </c>
      <c r="O1703" s="284">
        <f>IFERROR(DATE(Table7[[#This Row],[year]],MONTH(DATEVALUE(Table7[[#This Row],[month]]&amp;"1")),Table7[[#This Row],[day]]),"")</f>
        <v>42626</v>
      </c>
      <c r="P1703" s="195" t="s">
        <v>5128</v>
      </c>
      <c r="Q1703" s="195">
        <v>2016</v>
      </c>
      <c r="R1703" s="195" t="s">
        <v>3447</v>
      </c>
      <c r="S1703" s="195">
        <v>13</v>
      </c>
      <c r="T1703" s="195">
        <v>1328.5</v>
      </c>
      <c r="U1703" s="195">
        <v>1658</v>
      </c>
      <c r="V1703" s="195">
        <v>2133625</v>
      </c>
      <c r="X1703" s="260">
        <v>42704</v>
      </c>
      <c r="Z1703" s="260">
        <v>10</v>
      </c>
      <c r="AB1703" s="260" t="str">
        <f ca="1">IFERROR(IFERROR(VLOOKUP(Table_Merge1[[#This Row],[Column1]],Table11[#All],2,FALSE),LEFT(AB1704,8)&amp;IF(LEN((RIGHT(AB1704,2)+1))&lt;2,"0"&amp;(RIGHT(AB1704,2)+1),(RIGHT(AB1704,2)-1))),"")</f>
        <v>1395.09.8</v>
      </c>
      <c r="AC1703" s="259" t="str">
        <f ca="1">LEFT(Table_Merge1[[#This Row],[Column2]],4)</f>
        <v>1395</v>
      </c>
      <c r="AD1703" s="259" t="str">
        <f ca="1">RIGHT(LEFT(Table_Merge1[[#This Row],[Column2]],7),2)</f>
        <v>09</v>
      </c>
      <c r="AE1703" s="259" t="str">
        <f ca="1">RIGHT(Table_Merge1[[#This Row],[Column2]],2)</f>
        <v>.8</v>
      </c>
      <c r="AH1703" s="260">
        <v>2016</v>
      </c>
      <c r="AI1703" t="s">
        <v>3450</v>
      </c>
      <c r="AJ1703" s="260">
        <v>30</v>
      </c>
      <c r="AK1703">
        <v>1187.4000000000001</v>
      </c>
      <c r="AL1703">
        <v>1742</v>
      </c>
      <c r="AM1703">
        <v>2092175</v>
      </c>
      <c r="AP1703" s="287" t="str">
        <f>IFERROR(IF(Table_Merge1[[#This Row],[LME Zinc stock]]*Table_Merge1[[#This Row],[Nima.مقدار]]=0,"",Table_Merge1[[#This Row],[LME Zinc stock]]*Table_Merge1[[#This Row],[Nima.مقدار]]),"")</f>
        <v/>
      </c>
      <c r="AQ1703" s="287" t="str">
        <f>IFERROR(IF(Table_Merge1[[#This Row],[LME Zinc 3-month]]*Table_Merge1[[#This Row],[Nima.مقدار]]=0,"",Table_Merge1[[#This Row],[LME Zinc 3-month]]*Table_Merge1[[#This Row],[Nima.مقدار]]),"")</f>
        <v/>
      </c>
      <c r="AR1703" s="288" t="str">
        <f>IFERROR(IF(Table_Merge1[[#This Row],[LME Zinc stock]]*Table_Merge1[[#This Row],[Azad.Sell]]=0,"",Table_Merge1[[#This Row],[LME Zinc stock]]*Table_Merge1[[#This Row],[Azad.Sell]]),"")</f>
        <v/>
      </c>
      <c r="AS1703" s="288" t="str">
        <f>IFERROR(IF(Table_Merge1[[#This Row],[LME Zinc 3-month]]*Table_Merge1[[#This Row],[Azad.Sell]]=0,"",Table_Merge1[[#This Row],[LME Zinc 3-month]]*Table_Merge1[[#This Row],[Azad.Sell]]),"")</f>
        <v/>
      </c>
      <c r="AT1703"/>
    </row>
    <row r="1704" spans="1:46" x14ac:dyDescent="0.25">
      <c r="A1704" s="258">
        <v>43137</v>
      </c>
      <c r="B17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1396.11.17</v>
      </c>
      <c r="C1704" s="195">
        <f t="shared" ca="1" si="62"/>
        <v>1396</v>
      </c>
      <c r="D17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704" s="195">
        <f>_xlfn.NUMBERVALUE(RIGHT(Table11[[#This Row],[تاریخ شمسی]],2))</f>
        <v>17</v>
      </c>
      <c r="F17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11-17</v>
      </c>
      <c r="G1704" s="195" t="s">
        <v>1855</v>
      </c>
      <c r="L1704" s="259">
        <v>43137</v>
      </c>
      <c r="M1704">
        <v>46100</v>
      </c>
      <c r="O1704" s="283">
        <f>IFERROR(DATE(Table7[[#This Row],[year]],MONTH(DATEVALUE(Table7[[#This Row],[month]]&amp;"1")),Table7[[#This Row],[day]]),"")</f>
        <v>42625</v>
      </c>
      <c r="P1704" s="257" t="s">
        <v>5129</v>
      </c>
      <c r="Q1704" s="257">
        <v>2016</v>
      </c>
      <c r="R1704" s="257" t="s">
        <v>3447</v>
      </c>
      <c r="S1704" s="257">
        <v>12</v>
      </c>
      <c r="T1704" s="257">
        <v>1327.5</v>
      </c>
      <c r="U1704" s="257">
        <v>1664</v>
      </c>
      <c r="V1704" s="257">
        <v>2125850</v>
      </c>
      <c r="X1704" s="260">
        <v>42703</v>
      </c>
      <c r="Y1704" t="s">
        <v>8101</v>
      </c>
      <c r="Z1704" s="260">
        <v>10</v>
      </c>
      <c r="AA1704">
        <v>1395</v>
      </c>
      <c r="AB1704" s="260" t="str">
        <f ca="1">IFERROR(IFERROR(VLOOKUP(Table_Merge1[[#This Row],[Column1]],Table11[#All],2,FALSE),LEFT(AB1705,8)&amp;IF(LEN((RIGHT(AB1705,2)+1))&lt;2,"0"&amp;(RIGHT(AB1705,2)+1),(RIGHT(AB1705,2)-1))),"")</f>
        <v>1395.09.09</v>
      </c>
      <c r="AC1704" s="259" t="str">
        <f ca="1">LEFT(Table_Merge1[[#This Row],[Column2]],4)</f>
        <v>1395</v>
      </c>
      <c r="AD1704" s="259" t="str">
        <f ca="1">RIGHT(LEFT(Table_Merge1[[#This Row],[Column2]],7),2)</f>
        <v>09</v>
      </c>
      <c r="AE1704" s="259" t="str">
        <f ca="1">RIGHT(Table_Merge1[[#This Row],[Column2]],2)</f>
        <v>09</v>
      </c>
      <c r="AF1704">
        <v>9</v>
      </c>
      <c r="AG1704">
        <v>9</v>
      </c>
      <c r="AH1704" s="260">
        <v>2016</v>
      </c>
      <c r="AI1704" t="s">
        <v>3450</v>
      </c>
      <c r="AJ1704" s="260">
        <v>29</v>
      </c>
      <c r="AK1704">
        <v>1187.3</v>
      </c>
      <c r="AL1704">
        <v>1747.5</v>
      </c>
      <c r="AM1704">
        <v>2069975</v>
      </c>
      <c r="AO1704">
        <v>38713</v>
      </c>
      <c r="AP1704" s="287">
        <f>IFERROR(IF(Table_Merge1[[#This Row],[LME Zinc stock]]*Table_Merge1[[#This Row],[Nima.مقدار]]=0,"",Table_Merge1[[#This Row],[LME Zinc stock]]*Table_Merge1[[#This Row],[Nima.مقدار]]),"")</f>
        <v>80134942175</v>
      </c>
      <c r="AQ1704" s="287">
        <f>IFERROR(IF(Table_Merge1[[#This Row],[LME Zinc 3-month]]*Table_Merge1[[#This Row],[Nima.مقدار]]=0,"",Table_Merge1[[#This Row],[LME Zinc 3-month]]*Table_Merge1[[#This Row],[Nima.مقدار]]),"")</f>
        <v>67650967.5</v>
      </c>
      <c r="AR1704" s="288" t="str">
        <f>IFERROR(IF(Table_Merge1[[#This Row],[LME Zinc stock]]*Table_Merge1[[#This Row],[Azad.Sell]]=0,"",Table_Merge1[[#This Row],[LME Zinc stock]]*Table_Merge1[[#This Row],[Azad.Sell]]),"")</f>
        <v/>
      </c>
      <c r="AS1704" s="288" t="str">
        <f>IFERROR(IF(Table_Merge1[[#This Row],[LME Zinc 3-month]]*Table_Merge1[[#This Row],[Azad.Sell]]=0,"",Table_Merge1[[#This Row],[LME Zinc 3-month]]*Table_Merge1[[#This Row],[Azad.Sell]]),"")</f>
        <v/>
      </c>
      <c r="AT1704"/>
    </row>
    <row r="1705" spans="1:46" x14ac:dyDescent="0.25">
      <c r="A1705" s="258">
        <v>43138</v>
      </c>
      <c r="B17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1396.11.18</v>
      </c>
      <c r="C1705" s="195">
        <f t="shared" ca="1" si="62"/>
        <v>1396</v>
      </c>
      <c r="D17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705" s="195">
        <f>_xlfn.NUMBERVALUE(RIGHT(Table11[[#This Row],[تاریخ شمسی]],2))</f>
        <v>18</v>
      </c>
      <c r="F17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11-18</v>
      </c>
      <c r="G1705" s="195" t="s">
        <v>1856</v>
      </c>
      <c r="L1705" s="259">
        <v>43138</v>
      </c>
      <c r="M1705">
        <v>46693</v>
      </c>
      <c r="O1705" s="284">
        <f>IFERROR(DATE(Table7[[#This Row],[year]],MONTH(DATEVALUE(Table7[[#This Row],[month]]&amp;"1")),Table7[[#This Row],[day]]),"")</f>
        <v>42622</v>
      </c>
      <c r="P1705" s="195" t="s">
        <v>5130</v>
      </c>
      <c r="Q1705" s="195">
        <v>2016</v>
      </c>
      <c r="R1705" s="195" t="s">
        <v>3447</v>
      </c>
      <c r="S1705" s="195">
        <v>9</v>
      </c>
      <c r="T1705" s="195">
        <v>1335.65</v>
      </c>
      <c r="U1705" s="195">
        <v>1631</v>
      </c>
      <c r="V1705" s="195">
        <v>2136025</v>
      </c>
      <c r="X1705" s="260">
        <v>42702</v>
      </c>
      <c r="Z1705" s="260">
        <v>10</v>
      </c>
      <c r="AB1705" s="260" t="str">
        <f ca="1">IFERROR(IFERROR(VLOOKUP(Table_Merge1[[#This Row],[Column1]],Table11[#All],2,FALSE),LEFT(AB1706,8)&amp;IF(LEN((RIGHT(AB1706,2)+1))&lt;2,"0"&amp;(RIGHT(AB1706,2)+1),(RIGHT(AB1706,2)-1))),"")</f>
        <v>1395.09.06</v>
      </c>
      <c r="AC1705" s="259" t="str">
        <f ca="1">LEFT(Table_Merge1[[#This Row],[Column2]],4)</f>
        <v>1395</v>
      </c>
      <c r="AD1705" s="259" t="str">
        <f ca="1">RIGHT(LEFT(Table_Merge1[[#This Row],[Column2]],7),2)</f>
        <v>09</v>
      </c>
      <c r="AE1705" s="259" t="str">
        <f ca="1">RIGHT(Table_Merge1[[#This Row],[Column2]],2)</f>
        <v>06</v>
      </c>
      <c r="AH1705" s="260">
        <v>2016</v>
      </c>
      <c r="AI1705" t="s">
        <v>3450</v>
      </c>
      <c r="AJ1705" s="260">
        <v>28</v>
      </c>
      <c r="AK1705">
        <v>1189.0999999999999</v>
      </c>
      <c r="AL1705">
        <v>1742.5</v>
      </c>
      <c r="AM1705">
        <v>2092125</v>
      </c>
      <c r="AP1705" s="287" t="str">
        <f>IFERROR(IF(Table_Merge1[[#This Row],[LME Zinc stock]]*Table_Merge1[[#This Row],[Nima.مقدار]]=0,"",Table_Merge1[[#This Row],[LME Zinc stock]]*Table_Merge1[[#This Row],[Nima.مقدار]]),"")</f>
        <v/>
      </c>
      <c r="AQ1705" s="287" t="str">
        <f>IFERROR(IF(Table_Merge1[[#This Row],[LME Zinc 3-month]]*Table_Merge1[[#This Row],[Nima.مقدار]]=0,"",Table_Merge1[[#This Row],[LME Zinc 3-month]]*Table_Merge1[[#This Row],[Nima.مقدار]]),"")</f>
        <v/>
      </c>
      <c r="AR1705" s="288" t="str">
        <f>IFERROR(IF(Table_Merge1[[#This Row],[LME Zinc stock]]*Table_Merge1[[#This Row],[Azad.Sell]]=0,"",Table_Merge1[[#This Row],[LME Zinc stock]]*Table_Merge1[[#This Row],[Azad.Sell]]),"")</f>
        <v/>
      </c>
      <c r="AS1705" s="288" t="str">
        <f>IFERROR(IF(Table_Merge1[[#This Row],[LME Zinc 3-month]]*Table_Merge1[[#This Row],[Azad.Sell]]=0,"",Table_Merge1[[#This Row],[LME Zinc 3-month]]*Table_Merge1[[#This Row],[Azad.Sell]]),"")</f>
        <v/>
      </c>
      <c r="AT1705"/>
    </row>
    <row r="1706" spans="1:46" x14ac:dyDescent="0.25">
      <c r="A1706" s="258">
        <v>43139</v>
      </c>
      <c r="B17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1396.11.19</v>
      </c>
      <c r="C1706" s="195">
        <f t="shared" ca="1" si="62"/>
        <v>1396</v>
      </c>
      <c r="D17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706" s="195">
        <f>_xlfn.NUMBERVALUE(RIGHT(Table11[[#This Row],[تاریخ شمسی]],2))</f>
        <v>19</v>
      </c>
      <c r="F17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11-19</v>
      </c>
      <c r="G1706" s="195" t="s">
        <v>1857</v>
      </c>
      <c r="L1706" s="259">
        <v>43139</v>
      </c>
      <c r="M1706">
        <v>46160</v>
      </c>
      <c r="O1706" s="283">
        <f>IFERROR(DATE(Table7[[#This Row],[year]],MONTH(DATEVALUE(Table7[[#This Row],[month]]&amp;"1")),Table7[[#This Row],[day]]),"")</f>
        <v>42621</v>
      </c>
      <c r="P1706" s="257" t="s">
        <v>5131</v>
      </c>
      <c r="Q1706" s="257">
        <v>2016</v>
      </c>
      <c r="R1706" s="257" t="s">
        <v>3447</v>
      </c>
      <c r="S1706" s="257">
        <v>8</v>
      </c>
      <c r="T1706" s="257">
        <v>1348</v>
      </c>
      <c r="U1706" s="257">
        <v>1642.5</v>
      </c>
      <c r="V1706" s="257">
        <v>2146725</v>
      </c>
      <c r="X1706" s="260">
        <v>42699</v>
      </c>
      <c r="Z1706" s="260">
        <v>10</v>
      </c>
      <c r="AB1706" s="260" t="str">
        <f ca="1">IFERROR(IFERROR(VLOOKUP(Table_Merge1[[#This Row],[Column1]],Table11[#All],2,FALSE),LEFT(AB1707,8)&amp;IF(LEN((RIGHT(AB1707,2)+1))&lt;2,"0"&amp;(RIGHT(AB1707,2)+1),(RIGHT(AB1707,2)-1))),"")</f>
        <v>1395.09.05</v>
      </c>
      <c r="AC1706" s="259" t="str">
        <f ca="1">LEFT(Table_Merge1[[#This Row],[Column2]],4)</f>
        <v>1395</v>
      </c>
      <c r="AD1706" s="259" t="str">
        <f ca="1">RIGHT(LEFT(Table_Merge1[[#This Row],[Column2]],7),2)</f>
        <v>09</v>
      </c>
      <c r="AE1706" s="259" t="str">
        <f ca="1">RIGHT(Table_Merge1[[#This Row],[Column2]],2)</f>
        <v>05</v>
      </c>
      <c r="AH1706" s="260">
        <v>2016</v>
      </c>
      <c r="AI1706" t="s">
        <v>3450</v>
      </c>
      <c r="AJ1706" s="260">
        <v>25</v>
      </c>
      <c r="AK1706">
        <v>1187.5</v>
      </c>
      <c r="AL1706">
        <v>1738</v>
      </c>
      <c r="AM1706">
        <v>2101775</v>
      </c>
      <c r="AP1706" s="287" t="str">
        <f>IFERROR(IF(Table_Merge1[[#This Row],[LME Zinc stock]]*Table_Merge1[[#This Row],[Nima.مقدار]]=0,"",Table_Merge1[[#This Row],[LME Zinc stock]]*Table_Merge1[[#This Row],[Nima.مقدار]]),"")</f>
        <v/>
      </c>
      <c r="AQ1706" s="287" t="str">
        <f>IFERROR(IF(Table_Merge1[[#This Row],[LME Zinc 3-month]]*Table_Merge1[[#This Row],[Nima.مقدار]]=0,"",Table_Merge1[[#This Row],[LME Zinc 3-month]]*Table_Merge1[[#This Row],[Nima.مقدار]]),"")</f>
        <v/>
      </c>
      <c r="AR1706" s="288" t="str">
        <f>IFERROR(IF(Table_Merge1[[#This Row],[LME Zinc stock]]*Table_Merge1[[#This Row],[Azad.Sell]]=0,"",Table_Merge1[[#This Row],[LME Zinc stock]]*Table_Merge1[[#This Row],[Azad.Sell]]),"")</f>
        <v/>
      </c>
      <c r="AS1706" s="288" t="str">
        <f>IFERROR(IF(Table_Merge1[[#This Row],[LME Zinc 3-month]]*Table_Merge1[[#This Row],[Azad.Sell]]=0,"",Table_Merge1[[#This Row],[LME Zinc 3-month]]*Table_Merge1[[#This Row],[Azad.Sell]]),"")</f>
        <v/>
      </c>
      <c r="AT1706"/>
    </row>
    <row r="1707" spans="1:46" x14ac:dyDescent="0.25">
      <c r="A1707" s="258">
        <v>43141</v>
      </c>
      <c r="B17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1396.11.21</v>
      </c>
      <c r="C1707" s="195">
        <f t="shared" ca="1" si="62"/>
        <v>1396</v>
      </c>
      <c r="D17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707" s="195">
        <f>_xlfn.NUMBERVALUE(RIGHT(Table11[[#This Row],[تاریخ شمسی]],2))</f>
        <v>21</v>
      </c>
      <c r="F17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11-21</v>
      </c>
      <c r="G1707" s="195" t="s">
        <v>1858</v>
      </c>
      <c r="L1707" s="259">
        <v>43141</v>
      </c>
      <c r="M1707">
        <v>46173</v>
      </c>
      <c r="O1707" s="284">
        <f>IFERROR(DATE(Table7[[#This Row],[year]],MONTH(DATEVALUE(Table7[[#This Row],[month]]&amp;"1")),Table7[[#This Row],[day]]),"")</f>
        <v>42620</v>
      </c>
      <c r="P1707" s="195" t="s">
        <v>5132</v>
      </c>
      <c r="Q1707" s="195">
        <v>2016</v>
      </c>
      <c r="R1707" s="195" t="s">
        <v>3447</v>
      </c>
      <c r="S1707" s="195">
        <v>7</v>
      </c>
      <c r="T1707" s="195">
        <v>1348.75</v>
      </c>
      <c r="U1707" s="195">
        <v>1620.5</v>
      </c>
      <c r="V1707" s="195">
        <v>2153425</v>
      </c>
      <c r="X1707" s="260">
        <v>42698</v>
      </c>
      <c r="Y1707" t="s">
        <v>8100</v>
      </c>
      <c r="Z1707" s="260">
        <v>10</v>
      </c>
      <c r="AA1707">
        <v>1395</v>
      </c>
      <c r="AB1707" s="260" t="str">
        <f ca="1">IFERROR(IFERROR(VLOOKUP(Table_Merge1[[#This Row],[Column1]],Table11[#All],2,FALSE),LEFT(AB1708,8)&amp;IF(LEN((RIGHT(AB1708,2)+1))&lt;2,"0"&amp;(RIGHT(AB1708,2)+1),(RIGHT(AB1708,2)-1))),"")</f>
        <v>1395.09.04</v>
      </c>
      <c r="AC1707" s="259" t="str">
        <f ca="1">LEFT(Table_Merge1[[#This Row],[Column2]],4)</f>
        <v>1395</v>
      </c>
      <c r="AD1707" s="259" t="str">
        <f ca="1">RIGHT(LEFT(Table_Merge1[[#This Row],[Column2]],7),2)</f>
        <v>09</v>
      </c>
      <c r="AE1707" s="259" t="str">
        <f ca="1">RIGHT(Table_Merge1[[#This Row],[Column2]],2)</f>
        <v>04</v>
      </c>
      <c r="AF1707">
        <v>9</v>
      </c>
      <c r="AG1707">
        <v>4</v>
      </c>
      <c r="AH1707" s="260">
        <v>2016</v>
      </c>
      <c r="AI1707" t="s">
        <v>3450</v>
      </c>
      <c r="AJ1707" s="260">
        <v>24</v>
      </c>
      <c r="AK1707">
        <v>1187.25</v>
      </c>
      <c r="AL1707">
        <v>1723.5</v>
      </c>
      <c r="AM1707">
        <v>2107525</v>
      </c>
      <c r="AO1707">
        <v>37255</v>
      </c>
      <c r="AP1707" s="287">
        <f>IFERROR(IF(Table_Merge1[[#This Row],[LME Zinc stock]]*Table_Merge1[[#This Row],[Nima.مقدار]]=0,"",Table_Merge1[[#This Row],[LME Zinc stock]]*Table_Merge1[[#This Row],[Nima.مقدار]]),"")</f>
        <v>78515843875</v>
      </c>
      <c r="AQ1707" s="287">
        <f>IFERROR(IF(Table_Merge1[[#This Row],[LME Zinc 3-month]]*Table_Merge1[[#This Row],[Nima.مقدار]]=0,"",Table_Merge1[[#This Row],[LME Zinc 3-month]]*Table_Merge1[[#This Row],[Nima.مقدار]]),"")</f>
        <v>64208992.5</v>
      </c>
      <c r="AR1707" s="288" t="str">
        <f>IFERROR(IF(Table_Merge1[[#This Row],[LME Zinc stock]]*Table_Merge1[[#This Row],[Azad.Sell]]=0,"",Table_Merge1[[#This Row],[LME Zinc stock]]*Table_Merge1[[#This Row],[Azad.Sell]]),"")</f>
        <v/>
      </c>
      <c r="AS1707" s="288" t="str">
        <f>IFERROR(IF(Table_Merge1[[#This Row],[LME Zinc 3-month]]*Table_Merge1[[#This Row],[Azad.Sell]]=0,"",Table_Merge1[[#This Row],[LME Zinc 3-month]]*Table_Merge1[[#This Row],[Azad.Sell]]),"")</f>
        <v/>
      </c>
      <c r="AT1707"/>
    </row>
    <row r="1708" spans="1:46" x14ac:dyDescent="0.25">
      <c r="A1708" s="258">
        <v>43143</v>
      </c>
      <c r="B17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1396.11.23</v>
      </c>
      <c r="C1708" s="195">
        <f t="shared" ca="1" si="62"/>
        <v>1396</v>
      </c>
      <c r="D17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708" s="195">
        <f>_xlfn.NUMBERVALUE(RIGHT(Table11[[#This Row],[تاریخ شمسی]],2))</f>
        <v>23</v>
      </c>
      <c r="F17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11-23</v>
      </c>
      <c r="G1708" s="195" t="s">
        <v>1859</v>
      </c>
      <c r="L1708" s="259">
        <v>43143</v>
      </c>
      <c r="M1708">
        <v>47625</v>
      </c>
      <c r="O1708" s="283">
        <f>IFERROR(DATE(Table7[[#This Row],[year]],MONTH(DATEVALUE(Table7[[#This Row],[month]]&amp;"1")),Table7[[#This Row],[day]]),"")</f>
        <v>42619</v>
      </c>
      <c r="P1708" s="257" t="s">
        <v>5133</v>
      </c>
      <c r="Q1708" s="257">
        <v>2016</v>
      </c>
      <c r="R1708" s="257" t="s">
        <v>3447</v>
      </c>
      <c r="S1708" s="257">
        <v>6</v>
      </c>
      <c r="T1708" s="257">
        <v>1330.05</v>
      </c>
      <c r="U1708" s="257">
        <v>1578</v>
      </c>
      <c r="V1708" s="257">
        <v>2161575</v>
      </c>
      <c r="X1708" s="260">
        <v>42697</v>
      </c>
      <c r="Y1708" t="s">
        <v>8099</v>
      </c>
      <c r="Z1708" s="260">
        <v>10</v>
      </c>
      <c r="AA1708">
        <v>1395</v>
      </c>
      <c r="AB1708" s="260" t="str">
        <f ca="1">IFERROR(IFERROR(VLOOKUP(Table_Merge1[[#This Row],[Column1]],Table11[#All],2,FALSE),LEFT(AB1709,8)&amp;IF(LEN((RIGHT(AB1709,2)+1))&lt;2,"0"&amp;(RIGHT(AB1709,2)+1),(RIGHT(AB1709,2)-1))),"")</f>
        <v>1395.09.03</v>
      </c>
      <c r="AC1708" s="259" t="str">
        <f ca="1">LEFT(Table_Merge1[[#This Row],[Column2]],4)</f>
        <v>1395</v>
      </c>
      <c r="AD1708" s="259" t="str">
        <f ca="1">RIGHT(LEFT(Table_Merge1[[#This Row],[Column2]],7),2)</f>
        <v>09</v>
      </c>
      <c r="AE1708" s="259" t="str">
        <f ca="1">RIGHT(Table_Merge1[[#This Row],[Column2]],2)</f>
        <v>03</v>
      </c>
      <c r="AF1708">
        <v>9</v>
      </c>
      <c r="AG1708">
        <v>3</v>
      </c>
      <c r="AH1708" s="260">
        <v>2016</v>
      </c>
      <c r="AI1708" t="s">
        <v>3450</v>
      </c>
      <c r="AJ1708" s="260">
        <v>23</v>
      </c>
      <c r="AK1708">
        <v>1213.25</v>
      </c>
      <c r="AL1708">
        <v>1725</v>
      </c>
      <c r="AM1708">
        <v>2113375</v>
      </c>
      <c r="AO1708">
        <v>37019</v>
      </c>
      <c r="AP1708" s="287">
        <f>IFERROR(IF(Table_Merge1[[#This Row],[LME Zinc stock]]*Table_Merge1[[#This Row],[Nima.مقدار]]=0,"",Table_Merge1[[#This Row],[LME Zinc stock]]*Table_Merge1[[#This Row],[Nima.مقدار]]),"")</f>
        <v>78235029125</v>
      </c>
      <c r="AQ1708" s="287">
        <f>IFERROR(IF(Table_Merge1[[#This Row],[LME Zinc 3-month]]*Table_Merge1[[#This Row],[Nima.مقدار]]=0,"",Table_Merge1[[#This Row],[LME Zinc 3-month]]*Table_Merge1[[#This Row],[Nima.مقدار]]),"")</f>
        <v>63857775</v>
      </c>
      <c r="AR1708" s="288" t="str">
        <f>IFERROR(IF(Table_Merge1[[#This Row],[LME Zinc stock]]*Table_Merge1[[#This Row],[Azad.Sell]]=0,"",Table_Merge1[[#This Row],[LME Zinc stock]]*Table_Merge1[[#This Row],[Azad.Sell]]),"")</f>
        <v/>
      </c>
      <c r="AS1708" s="288" t="str">
        <f>IFERROR(IF(Table_Merge1[[#This Row],[LME Zinc 3-month]]*Table_Merge1[[#This Row],[Azad.Sell]]=0,"",Table_Merge1[[#This Row],[LME Zinc 3-month]]*Table_Merge1[[#This Row],[Azad.Sell]]),"")</f>
        <v/>
      </c>
      <c r="AT1708"/>
    </row>
    <row r="1709" spans="1:46" x14ac:dyDescent="0.25">
      <c r="A1709" s="258">
        <v>43144</v>
      </c>
      <c r="B17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1396.11.24</v>
      </c>
      <c r="C1709" s="195">
        <f t="shared" ca="1" si="62"/>
        <v>1396</v>
      </c>
      <c r="D17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709" s="195">
        <f>_xlfn.NUMBERVALUE(RIGHT(Table11[[#This Row],[تاریخ شمسی]],2))</f>
        <v>24</v>
      </c>
      <c r="F17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11-24</v>
      </c>
      <c r="G1709" s="195" t="s">
        <v>1860</v>
      </c>
      <c r="L1709" s="259">
        <v>43144</v>
      </c>
      <c r="M1709">
        <v>48749</v>
      </c>
      <c r="O1709" s="284">
        <f>IFERROR(DATE(Table7[[#This Row],[year]],MONTH(DATEVALUE(Table7[[#This Row],[month]]&amp;"1")),Table7[[#This Row],[day]]),"")</f>
        <v>42618</v>
      </c>
      <c r="P1709" s="195" t="s">
        <v>5134</v>
      </c>
      <c r="Q1709" s="195">
        <v>2016</v>
      </c>
      <c r="R1709" s="195" t="s">
        <v>3447</v>
      </c>
      <c r="S1709" s="195">
        <v>5</v>
      </c>
      <c r="T1709" s="195">
        <v>1328.3</v>
      </c>
      <c r="U1709" s="195">
        <v>1576</v>
      </c>
      <c r="V1709" s="195">
        <v>2168175</v>
      </c>
      <c r="X1709" s="260">
        <v>42696</v>
      </c>
      <c r="Y1709" t="s">
        <v>8098</v>
      </c>
      <c r="Z1709" s="260">
        <v>10</v>
      </c>
      <c r="AA1709">
        <v>1395</v>
      </c>
      <c r="AB1709" s="260" t="str">
        <f ca="1">IFERROR(IFERROR(VLOOKUP(Table_Merge1[[#This Row],[Column1]],Table11[#All],2,FALSE),LEFT(AB1710,8)&amp;IF(LEN((RIGHT(AB1710,2)+1))&lt;2,"0"&amp;(RIGHT(AB1710,2)+1),(RIGHT(AB1710,2)-1))),"")</f>
        <v>1395.09.02</v>
      </c>
      <c r="AC1709" s="259" t="str">
        <f ca="1">LEFT(Table_Merge1[[#This Row],[Column2]],4)</f>
        <v>1395</v>
      </c>
      <c r="AD1709" s="259" t="str">
        <f ca="1">RIGHT(LEFT(Table_Merge1[[#This Row],[Column2]],7),2)</f>
        <v>09</v>
      </c>
      <c r="AE1709" s="259" t="str">
        <f ca="1">RIGHT(Table_Merge1[[#This Row],[Column2]],2)</f>
        <v>02</v>
      </c>
      <c r="AF1709">
        <v>9</v>
      </c>
      <c r="AG1709">
        <v>2</v>
      </c>
      <c r="AH1709" s="260">
        <v>2016</v>
      </c>
      <c r="AI1709" t="s">
        <v>3450</v>
      </c>
      <c r="AJ1709" s="260">
        <v>22</v>
      </c>
      <c r="AK1709">
        <v>1217.55</v>
      </c>
      <c r="AL1709">
        <v>1713</v>
      </c>
      <c r="AM1709">
        <v>2118325</v>
      </c>
      <c r="AO1709">
        <v>36785</v>
      </c>
      <c r="AP1709" s="287">
        <f>IFERROR(IF(Table_Merge1[[#This Row],[LME Zinc stock]]*Table_Merge1[[#This Row],[Nima.مقدار]]=0,"",Table_Merge1[[#This Row],[LME Zinc stock]]*Table_Merge1[[#This Row],[Nima.مقدار]]),"")</f>
        <v>77922585125</v>
      </c>
      <c r="AQ1709" s="287">
        <f>IFERROR(IF(Table_Merge1[[#This Row],[LME Zinc 3-month]]*Table_Merge1[[#This Row],[Nima.مقدار]]=0,"",Table_Merge1[[#This Row],[LME Zinc 3-month]]*Table_Merge1[[#This Row],[Nima.مقدار]]),"")</f>
        <v>63012705</v>
      </c>
      <c r="AR1709" s="288" t="str">
        <f>IFERROR(IF(Table_Merge1[[#This Row],[LME Zinc stock]]*Table_Merge1[[#This Row],[Azad.Sell]]=0,"",Table_Merge1[[#This Row],[LME Zinc stock]]*Table_Merge1[[#This Row],[Azad.Sell]]),"")</f>
        <v/>
      </c>
      <c r="AS1709" s="288" t="str">
        <f>IFERROR(IF(Table_Merge1[[#This Row],[LME Zinc 3-month]]*Table_Merge1[[#This Row],[Azad.Sell]]=0,"",Table_Merge1[[#This Row],[LME Zinc 3-month]]*Table_Merge1[[#This Row],[Azad.Sell]]),"")</f>
        <v/>
      </c>
      <c r="AT1709"/>
    </row>
    <row r="1710" spans="1:46" x14ac:dyDescent="0.25">
      <c r="A1710" s="258">
        <v>43145</v>
      </c>
      <c r="B17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1396.11.25</v>
      </c>
      <c r="C1710" s="195">
        <f t="shared" ca="1" si="62"/>
        <v>1396</v>
      </c>
      <c r="D17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710" s="195">
        <f>_xlfn.NUMBERVALUE(RIGHT(Table11[[#This Row],[تاریخ شمسی]],2))</f>
        <v>25</v>
      </c>
      <c r="F17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11-25</v>
      </c>
      <c r="G1710" s="195" t="s">
        <v>1861</v>
      </c>
      <c r="L1710" s="259">
        <v>43145</v>
      </c>
      <c r="M1710">
        <v>48393</v>
      </c>
      <c r="O1710" s="283">
        <f>IFERROR(DATE(Table7[[#This Row],[year]],MONTH(DATEVALUE(Table7[[#This Row],[month]]&amp;"1")),Table7[[#This Row],[day]]),"")</f>
        <v>42615</v>
      </c>
      <c r="P1710" s="257" t="s">
        <v>5135</v>
      </c>
      <c r="Q1710" s="257">
        <v>2016</v>
      </c>
      <c r="R1710" s="257" t="s">
        <v>3447</v>
      </c>
      <c r="S1710" s="257">
        <v>2</v>
      </c>
      <c r="T1710" s="257">
        <v>1311.5</v>
      </c>
      <c r="U1710" s="257">
        <v>1576</v>
      </c>
      <c r="V1710" s="257">
        <v>2161475</v>
      </c>
      <c r="X1710" s="260">
        <v>42695</v>
      </c>
      <c r="Y1710" t="s">
        <v>8097</v>
      </c>
      <c r="Z1710" s="260">
        <v>10</v>
      </c>
      <c r="AA1710">
        <v>1395</v>
      </c>
      <c r="AB1710" s="260" t="str">
        <f ca="1">IFERROR(IFERROR(VLOOKUP(Table_Merge1[[#This Row],[Column1]],Table11[#All],2,FALSE),LEFT(AB1711,8)&amp;IF(LEN((RIGHT(AB1711,2)+1))&lt;2,"0"&amp;(RIGHT(AB1711,2)+1),(RIGHT(AB1711,2)-1))),"")</f>
        <v>1395.09.01</v>
      </c>
      <c r="AC1710" s="259" t="str">
        <f ca="1">LEFT(Table_Merge1[[#This Row],[Column2]],4)</f>
        <v>1395</v>
      </c>
      <c r="AD1710" s="259" t="str">
        <f ca="1">RIGHT(LEFT(Table_Merge1[[#This Row],[Column2]],7),2)</f>
        <v>09</v>
      </c>
      <c r="AE1710" s="259" t="str">
        <f ca="1">RIGHT(Table_Merge1[[#This Row],[Column2]],2)</f>
        <v>01</v>
      </c>
      <c r="AF1710">
        <v>9</v>
      </c>
      <c r="AG1710">
        <v>1</v>
      </c>
      <c r="AH1710" s="260">
        <v>2016</v>
      </c>
      <c r="AI1710" t="s">
        <v>3450</v>
      </c>
      <c r="AJ1710" s="260">
        <v>21</v>
      </c>
      <c r="AK1710">
        <v>1214.95</v>
      </c>
      <c r="AL1710">
        <v>1724</v>
      </c>
      <c r="AM1710">
        <v>2129200</v>
      </c>
      <c r="AO1710">
        <v>36723</v>
      </c>
      <c r="AP1710" s="287">
        <f>IFERROR(IF(Table_Merge1[[#This Row],[LME Zinc stock]]*Table_Merge1[[#This Row],[Nima.مقدار]]=0,"",Table_Merge1[[#This Row],[LME Zinc stock]]*Table_Merge1[[#This Row],[Nima.مقدار]]),"")</f>
        <v>78190611600</v>
      </c>
      <c r="AQ1710" s="287">
        <f>IFERROR(IF(Table_Merge1[[#This Row],[LME Zinc 3-month]]*Table_Merge1[[#This Row],[Nima.مقدار]]=0,"",Table_Merge1[[#This Row],[LME Zinc 3-month]]*Table_Merge1[[#This Row],[Nima.مقدار]]),"")</f>
        <v>63310452</v>
      </c>
      <c r="AR1710" s="288" t="str">
        <f>IFERROR(IF(Table_Merge1[[#This Row],[LME Zinc stock]]*Table_Merge1[[#This Row],[Azad.Sell]]=0,"",Table_Merge1[[#This Row],[LME Zinc stock]]*Table_Merge1[[#This Row],[Azad.Sell]]),"")</f>
        <v/>
      </c>
      <c r="AS1710" s="288" t="str">
        <f>IFERROR(IF(Table_Merge1[[#This Row],[LME Zinc 3-month]]*Table_Merge1[[#This Row],[Azad.Sell]]=0,"",Table_Merge1[[#This Row],[LME Zinc 3-month]]*Table_Merge1[[#This Row],[Azad.Sell]]),"")</f>
        <v/>
      </c>
      <c r="AT1710"/>
    </row>
    <row r="1711" spans="1:46" x14ac:dyDescent="0.25">
      <c r="A1711" s="258">
        <v>43146</v>
      </c>
      <c r="B17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1396.11.26</v>
      </c>
      <c r="C1711" s="195">
        <f t="shared" ca="1" si="62"/>
        <v>1396</v>
      </c>
      <c r="D17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711" s="195">
        <f>_xlfn.NUMBERVALUE(RIGHT(Table11[[#This Row],[تاریخ شمسی]],2))</f>
        <v>26</v>
      </c>
      <c r="F17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11-26</v>
      </c>
      <c r="G1711" s="195" t="s">
        <v>1862</v>
      </c>
      <c r="L1711" s="259">
        <v>43146</v>
      </c>
      <c r="M1711">
        <v>47036</v>
      </c>
      <c r="O1711" s="284">
        <f>IFERROR(DATE(Table7[[#This Row],[year]],MONTH(DATEVALUE(Table7[[#This Row],[month]]&amp;"1")),Table7[[#This Row],[day]]),"")</f>
        <v>42614</v>
      </c>
      <c r="P1711" s="195" t="s">
        <v>5136</v>
      </c>
      <c r="Q1711" s="195">
        <v>2016</v>
      </c>
      <c r="R1711" s="195" t="s">
        <v>3447</v>
      </c>
      <c r="S1711" s="195">
        <v>1</v>
      </c>
      <c r="T1711" s="195">
        <v>1305.7</v>
      </c>
      <c r="U1711" s="195">
        <v>1568.5</v>
      </c>
      <c r="V1711" s="195">
        <v>2166925</v>
      </c>
      <c r="X1711" s="260">
        <v>42692</v>
      </c>
      <c r="Z1711" s="260">
        <v>10</v>
      </c>
      <c r="AB1711" s="260" t="str">
        <f ca="1">IFERROR(IFERROR(VLOOKUP(Table_Merge1[[#This Row],[Column1]],Table11[#All],2,FALSE),LEFT(AB1712,8)&amp;IF(LEN((RIGHT(AB1712,2)+1))&lt;2,"0"&amp;(RIGHT(AB1712,2)+1),(RIGHT(AB1712,2)-1))),"")</f>
        <v>1395.08.26</v>
      </c>
      <c r="AC1711" s="259" t="str">
        <f ca="1">LEFT(Table_Merge1[[#This Row],[Column2]],4)</f>
        <v>1395</v>
      </c>
      <c r="AD1711" s="259" t="str">
        <f ca="1">RIGHT(LEFT(Table_Merge1[[#This Row],[Column2]],7),2)</f>
        <v>08</v>
      </c>
      <c r="AE1711" s="259" t="str">
        <f ca="1">RIGHT(Table_Merge1[[#This Row],[Column2]],2)</f>
        <v>26</v>
      </c>
      <c r="AH1711" s="260">
        <v>2016</v>
      </c>
      <c r="AI1711" t="s">
        <v>3450</v>
      </c>
      <c r="AJ1711" s="260">
        <v>18</v>
      </c>
      <c r="AK1711">
        <v>1206.0999999999999</v>
      </c>
      <c r="AL1711">
        <v>1713</v>
      </c>
      <c r="AM1711">
        <v>2139275</v>
      </c>
      <c r="AP1711" s="287" t="str">
        <f>IFERROR(IF(Table_Merge1[[#This Row],[LME Zinc stock]]*Table_Merge1[[#This Row],[Nima.مقدار]]=0,"",Table_Merge1[[#This Row],[LME Zinc stock]]*Table_Merge1[[#This Row],[Nima.مقدار]]),"")</f>
        <v/>
      </c>
      <c r="AQ1711" s="287" t="str">
        <f>IFERROR(IF(Table_Merge1[[#This Row],[LME Zinc 3-month]]*Table_Merge1[[#This Row],[Nima.مقدار]]=0,"",Table_Merge1[[#This Row],[LME Zinc 3-month]]*Table_Merge1[[#This Row],[Nima.مقدار]]),"")</f>
        <v/>
      </c>
      <c r="AR1711" s="288" t="str">
        <f>IFERROR(IF(Table_Merge1[[#This Row],[LME Zinc stock]]*Table_Merge1[[#This Row],[Azad.Sell]]=0,"",Table_Merge1[[#This Row],[LME Zinc stock]]*Table_Merge1[[#This Row],[Azad.Sell]]),"")</f>
        <v/>
      </c>
      <c r="AS1711" s="288" t="str">
        <f>IFERROR(IF(Table_Merge1[[#This Row],[LME Zinc 3-month]]*Table_Merge1[[#This Row],[Azad.Sell]]=0,"",Table_Merge1[[#This Row],[LME Zinc 3-month]]*Table_Merge1[[#This Row],[Azad.Sell]]),"")</f>
        <v/>
      </c>
      <c r="AT1711"/>
    </row>
    <row r="1712" spans="1:46" x14ac:dyDescent="0.25">
      <c r="A1712" s="258">
        <v>43148</v>
      </c>
      <c r="B17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1396.11.28</v>
      </c>
      <c r="C1712" s="195">
        <f t="shared" ca="1" si="62"/>
        <v>1396</v>
      </c>
      <c r="D17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712" s="195">
        <f>_xlfn.NUMBERVALUE(RIGHT(Table11[[#This Row],[تاریخ شمسی]],2))</f>
        <v>28</v>
      </c>
      <c r="F17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11-28</v>
      </c>
      <c r="G1712" s="195" t="s">
        <v>1863</v>
      </c>
      <c r="L1712" s="259">
        <v>43148</v>
      </c>
      <c r="M1712">
        <v>46810</v>
      </c>
      <c r="O1712" s="283">
        <f>IFERROR(DATE(Table7[[#This Row],[year]],MONTH(DATEVALUE(Table7[[#This Row],[month]]&amp;"1")),Table7[[#This Row],[day]]),"")</f>
        <v>42613</v>
      </c>
      <c r="P1712" s="257" t="s">
        <v>5137</v>
      </c>
      <c r="Q1712" s="257">
        <v>2016</v>
      </c>
      <c r="R1712" s="257" t="s">
        <v>3445</v>
      </c>
      <c r="S1712" s="257">
        <v>31</v>
      </c>
      <c r="T1712" s="257">
        <v>1314.45</v>
      </c>
      <c r="U1712" s="257">
        <v>1565.5</v>
      </c>
      <c r="V1712" s="257">
        <v>2179000</v>
      </c>
      <c r="X1712" s="260">
        <v>42691</v>
      </c>
      <c r="Y1712" t="s">
        <v>8096</v>
      </c>
      <c r="Z1712" s="260">
        <v>10</v>
      </c>
      <c r="AA1712">
        <v>1395</v>
      </c>
      <c r="AB1712" s="260" t="str">
        <f ca="1">IFERROR(IFERROR(VLOOKUP(Table_Merge1[[#This Row],[Column1]],Table11[#All],2,FALSE),LEFT(AB1713,8)&amp;IF(LEN((RIGHT(AB1713,2)+1))&lt;2,"0"&amp;(RIGHT(AB1713,2)+1),(RIGHT(AB1713,2)-1))),"")</f>
        <v>1395.08.27</v>
      </c>
      <c r="AC1712" s="259" t="str">
        <f ca="1">LEFT(Table_Merge1[[#This Row],[Column2]],4)</f>
        <v>1395</v>
      </c>
      <c r="AD1712" s="259" t="str">
        <f ca="1">RIGHT(LEFT(Table_Merge1[[#This Row],[Column2]],7),2)</f>
        <v>08</v>
      </c>
      <c r="AE1712" s="259" t="str">
        <f ca="1">RIGHT(Table_Merge1[[#This Row],[Column2]],2)</f>
        <v>27</v>
      </c>
      <c r="AF1712">
        <v>8</v>
      </c>
      <c r="AG1712">
        <v>27</v>
      </c>
      <c r="AH1712" s="260">
        <v>2016</v>
      </c>
      <c r="AI1712" t="s">
        <v>3450</v>
      </c>
      <c r="AJ1712" s="260">
        <v>17</v>
      </c>
      <c r="AK1712">
        <v>1232</v>
      </c>
      <c r="AL1712">
        <v>1725</v>
      </c>
      <c r="AM1712">
        <v>2144850</v>
      </c>
      <c r="AO1712">
        <v>36879</v>
      </c>
      <c r="AP1712" s="287">
        <f>IFERROR(IF(Table_Merge1[[#This Row],[LME Zinc stock]]*Table_Merge1[[#This Row],[Nima.مقدار]]=0,"",Table_Merge1[[#This Row],[LME Zinc stock]]*Table_Merge1[[#This Row],[Nima.مقدار]]),"")</f>
        <v>79099923150</v>
      </c>
      <c r="AQ1712" s="287">
        <f>IFERROR(IF(Table_Merge1[[#This Row],[LME Zinc 3-month]]*Table_Merge1[[#This Row],[Nima.مقدار]]=0,"",Table_Merge1[[#This Row],[LME Zinc 3-month]]*Table_Merge1[[#This Row],[Nima.مقدار]]),"")</f>
        <v>63616275</v>
      </c>
      <c r="AR1712" s="288" t="str">
        <f>IFERROR(IF(Table_Merge1[[#This Row],[LME Zinc stock]]*Table_Merge1[[#This Row],[Azad.Sell]]=0,"",Table_Merge1[[#This Row],[LME Zinc stock]]*Table_Merge1[[#This Row],[Azad.Sell]]),"")</f>
        <v/>
      </c>
      <c r="AS1712" s="288" t="str">
        <f>IFERROR(IF(Table_Merge1[[#This Row],[LME Zinc 3-month]]*Table_Merge1[[#This Row],[Azad.Sell]]=0,"",Table_Merge1[[#This Row],[LME Zinc 3-month]]*Table_Merge1[[#This Row],[Azad.Sell]]),"")</f>
        <v/>
      </c>
      <c r="AT1712"/>
    </row>
    <row r="1713" spans="1:46" x14ac:dyDescent="0.25">
      <c r="A1713" s="258">
        <v>43149</v>
      </c>
      <c r="B17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1396.11.29</v>
      </c>
      <c r="C1713" s="195">
        <f t="shared" ca="1" si="62"/>
        <v>1396</v>
      </c>
      <c r="D17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713" s="195">
        <f>_xlfn.NUMBERVALUE(RIGHT(Table11[[#This Row],[تاریخ شمسی]],2))</f>
        <v>29</v>
      </c>
      <c r="F17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11-29</v>
      </c>
      <c r="G1713" s="195" t="s">
        <v>1864</v>
      </c>
      <c r="L1713" s="259">
        <v>43149</v>
      </c>
      <c r="M1713">
        <v>46178</v>
      </c>
      <c r="O1713" s="284">
        <f>IFERROR(DATE(Table7[[#This Row],[year]],MONTH(DATEVALUE(Table7[[#This Row],[month]]&amp;"1")),Table7[[#This Row],[day]]),"")</f>
        <v>42612</v>
      </c>
      <c r="P1713" s="195" t="s">
        <v>5138</v>
      </c>
      <c r="Q1713" s="195">
        <v>2016</v>
      </c>
      <c r="R1713" s="195" t="s">
        <v>3445</v>
      </c>
      <c r="S1713" s="195">
        <v>30</v>
      </c>
      <c r="T1713" s="195">
        <v>1318.85</v>
      </c>
      <c r="U1713" s="195">
        <v>1573.5</v>
      </c>
      <c r="V1713" s="195">
        <v>2188250</v>
      </c>
      <c r="X1713" s="260">
        <v>42690</v>
      </c>
      <c r="Y1713" t="s">
        <v>8095</v>
      </c>
      <c r="Z1713" s="260">
        <v>10</v>
      </c>
      <c r="AA1713">
        <v>1395</v>
      </c>
      <c r="AB1713" s="260" t="str">
        <f ca="1">IFERROR(IFERROR(VLOOKUP(Table_Merge1[[#This Row],[Column1]],Table11[#All],2,FALSE),LEFT(AB1714,8)&amp;IF(LEN((RIGHT(AB1714,2)+1))&lt;2,"0"&amp;(RIGHT(AB1714,2)+1),(RIGHT(AB1714,2)-1))),"")</f>
        <v>1395.08.26</v>
      </c>
      <c r="AC1713" s="259" t="str">
        <f ca="1">LEFT(Table_Merge1[[#This Row],[Column2]],4)</f>
        <v>1395</v>
      </c>
      <c r="AD1713" s="259" t="str">
        <f ca="1">RIGHT(LEFT(Table_Merge1[[#This Row],[Column2]],7),2)</f>
        <v>08</v>
      </c>
      <c r="AE1713" s="259" t="str">
        <f ca="1">RIGHT(Table_Merge1[[#This Row],[Column2]],2)</f>
        <v>26</v>
      </c>
      <c r="AF1713">
        <v>8</v>
      </c>
      <c r="AG1713">
        <v>26</v>
      </c>
      <c r="AH1713" s="260">
        <v>2016</v>
      </c>
      <c r="AI1713" t="s">
        <v>3450</v>
      </c>
      <c r="AJ1713" s="260">
        <v>16</v>
      </c>
      <c r="AK1713">
        <v>1225.7</v>
      </c>
      <c r="AL1713" t="s">
        <v>3621</v>
      </c>
      <c r="AM1713" t="s">
        <v>3621</v>
      </c>
      <c r="AO1713">
        <v>36705</v>
      </c>
      <c r="AP1713" s="287" t="str">
        <f>IFERROR(IF(Table_Merge1[[#This Row],[LME Zinc stock]]*Table_Merge1[[#This Row],[Nima.مقدار]]=0,"",Table_Merge1[[#This Row],[LME Zinc stock]]*Table_Merge1[[#This Row],[Nima.مقدار]]),"")</f>
        <v/>
      </c>
      <c r="AQ1713" s="287" t="str">
        <f>IFERROR(IF(Table_Merge1[[#This Row],[LME Zinc 3-month]]*Table_Merge1[[#This Row],[Nima.مقدار]]=0,"",Table_Merge1[[#This Row],[LME Zinc 3-month]]*Table_Merge1[[#This Row],[Nima.مقدار]]),"")</f>
        <v/>
      </c>
      <c r="AR1713" s="288" t="str">
        <f>IFERROR(IF(Table_Merge1[[#This Row],[LME Zinc stock]]*Table_Merge1[[#This Row],[Azad.Sell]]=0,"",Table_Merge1[[#This Row],[LME Zinc stock]]*Table_Merge1[[#This Row],[Azad.Sell]]),"")</f>
        <v/>
      </c>
      <c r="AS1713" s="288" t="str">
        <f>IFERROR(IF(Table_Merge1[[#This Row],[LME Zinc 3-month]]*Table_Merge1[[#This Row],[Azad.Sell]]=0,"",Table_Merge1[[#This Row],[LME Zinc 3-month]]*Table_Merge1[[#This Row],[Azad.Sell]]),"")</f>
        <v/>
      </c>
      <c r="AT1713"/>
    </row>
    <row r="1714" spans="1:46" x14ac:dyDescent="0.25">
      <c r="A1714" s="258">
        <v>43150</v>
      </c>
      <c r="B17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1396.11.30</v>
      </c>
      <c r="C1714" s="195">
        <f t="shared" ca="1" si="62"/>
        <v>1396</v>
      </c>
      <c r="D17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1714" s="195">
        <f>_xlfn.NUMBERVALUE(RIGHT(Table11[[#This Row],[تاریخ شمسی]],2))</f>
        <v>30</v>
      </c>
      <c r="F17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11-30</v>
      </c>
      <c r="G1714" s="195" t="s">
        <v>1865</v>
      </c>
      <c r="L1714" s="259">
        <v>43150</v>
      </c>
      <c r="M1714">
        <v>45472</v>
      </c>
      <c r="O1714" s="283">
        <f>IFERROR(DATE(Table7[[#This Row],[year]],MONTH(DATEVALUE(Table7[[#This Row],[month]]&amp;"1")),Table7[[#This Row],[day]]),"")</f>
        <v>42608</v>
      </c>
      <c r="P1714" s="257" t="s">
        <v>5139</v>
      </c>
      <c r="Q1714" s="257">
        <v>2016</v>
      </c>
      <c r="R1714" s="257" t="s">
        <v>3445</v>
      </c>
      <c r="S1714" s="257">
        <v>26</v>
      </c>
      <c r="T1714" s="257">
        <v>1324.9</v>
      </c>
      <c r="U1714" s="257">
        <v>1565.5</v>
      </c>
      <c r="V1714" s="257">
        <v>2190050</v>
      </c>
      <c r="X1714" s="260">
        <v>42689</v>
      </c>
      <c r="Y1714" t="s">
        <v>8094</v>
      </c>
      <c r="Z1714" s="260">
        <v>10</v>
      </c>
      <c r="AA1714">
        <v>1395</v>
      </c>
      <c r="AB1714" s="260" t="str">
        <f ca="1">IFERROR(IFERROR(VLOOKUP(Table_Merge1[[#This Row],[Column1]],Table11[#All],2,FALSE),LEFT(AB1715,8)&amp;IF(LEN((RIGHT(AB1715,2)+1))&lt;2,"0"&amp;(RIGHT(AB1715,2)+1),(RIGHT(AB1715,2)-1))),"")</f>
        <v>1395.08.25</v>
      </c>
      <c r="AC1714" s="259" t="str">
        <f ca="1">LEFT(Table_Merge1[[#This Row],[Column2]],4)</f>
        <v>1395</v>
      </c>
      <c r="AD1714" s="259" t="str">
        <f ca="1">RIGHT(LEFT(Table_Merge1[[#This Row],[Column2]],7),2)</f>
        <v>08</v>
      </c>
      <c r="AE1714" s="259" t="str">
        <f ca="1">RIGHT(Table_Merge1[[#This Row],[Column2]],2)</f>
        <v>25</v>
      </c>
      <c r="AF1714">
        <v>8</v>
      </c>
      <c r="AG1714">
        <v>25</v>
      </c>
      <c r="AH1714" s="260">
        <v>2016</v>
      </c>
      <c r="AI1714" t="s">
        <v>3450</v>
      </c>
      <c r="AJ1714" s="260">
        <v>15</v>
      </c>
      <c r="AK1714">
        <v>1228.9000000000001</v>
      </c>
      <c r="AL1714">
        <v>1724</v>
      </c>
      <c r="AM1714">
        <v>2149150</v>
      </c>
      <c r="AO1714">
        <v>36613</v>
      </c>
      <c r="AP1714" s="287">
        <f>IFERROR(IF(Table_Merge1[[#This Row],[LME Zinc stock]]*Table_Merge1[[#This Row],[Nima.مقدار]]=0,"",Table_Merge1[[#This Row],[LME Zinc stock]]*Table_Merge1[[#This Row],[Nima.مقدار]]),"")</f>
        <v>78686828950</v>
      </c>
      <c r="AQ1714" s="287">
        <f>IFERROR(IF(Table_Merge1[[#This Row],[LME Zinc 3-month]]*Table_Merge1[[#This Row],[Nima.مقدار]]=0,"",Table_Merge1[[#This Row],[LME Zinc 3-month]]*Table_Merge1[[#This Row],[Nima.مقدار]]),"")</f>
        <v>63120812</v>
      </c>
      <c r="AR1714" s="288" t="str">
        <f>IFERROR(IF(Table_Merge1[[#This Row],[LME Zinc stock]]*Table_Merge1[[#This Row],[Azad.Sell]]=0,"",Table_Merge1[[#This Row],[LME Zinc stock]]*Table_Merge1[[#This Row],[Azad.Sell]]),"")</f>
        <v/>
      </c>
      <c r="AS1714" s="288" t="str">
        <f>IFERROR(IF(Table_Merge1[[#This Row],[LME Zinc 3-month]]*Table_Merge1[[#This Row],[Azad.Sell]]=0,"",Table_Merge1[[#This Row],[LME Zinc 3-month]]*Table_Merge1[[#This Row],[Azad.Sell]]),"")</f>
        <v/>
      </c>
      <c r="AT1714"/>
    </row>
    <row r="1715" spans="1:46" x14ac:dyDescent="0.25">
      <c r="A1715" s="258">
        <v>43152</v>
      </c>
      <c r="B17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1396.12.02</v>
      </c>
      <c r="C1715" s="195">
        <f t="shared" ca="1" si="62"/>
        <v>1396</v>
      </c>
      <c r="D17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15" s="195">
        <f>_xlfn.NUMBERVALUE(RIGHT(Table11[[#This Row],[تاریخ شمسی]],2))</f>
        <v>2</v>
      </c>
      <c r="F17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12-02</v>
      </c>
      <c r="G1715" s="195" t="s">
        <v>1866</v>
      </c>
      <c r="L1715" s="259">
        <v>43152</v>
      </c>
      <c r="M1715">
        <v>45254</v>
      </c>
      <c r="O1715" s="284">
        <f>IFERROR(DATE(Table7[[#This Row],[year]],MONTH(DATEVALUE(Table7[[#This Row],[month]]&amp;"1")),Table7[[#This Row],[day]]),"")</f>
        <v>42607</v>
      </c>
      <c r="P1715" s="195" t="s">
        <v>5140</v>
      </c>
      <c r="Q1715" s="195">
        <v>2016</v>
      </c>
      <c r="R1715" s="195" t="s">
        <v>3445</v>
      </c>
      <c r="S1715" s="195">
        <v>25</v>
      </c>
      <c r="T1715" s="195">
        <v>1324.5</v>
      </c>
      <c r="U1715" s="195">
        <v>1586.5</v>
      </c>
      <c r="V1715" s="195">
        <v>2196350</v>
      </c>
      <c r="X1715" s="260">
        <v>42688</v>
      </c>
      <c r="Y1715" t="s">
        <v>8093</v>
      </c>
      <c r="Z1715" s="260">
        <v>10</v>
      </c>
      <c r="AA1715">
        <v>1395</v>
      </c>
      <c r="AB1715" s="260" t="str">
        <f ca="1">IFERROR(IFERROR(VLOOKUP(Table_Merge1[[#This Row],[Column1]],Table11[#All],2,FALSE),LEFT(AB1716,8)&amp;IF(LEN((RIGHT(AB1716,2)+1))&lt;2,"0"&amp;(RIGHT(AB1716,2)+1),(RIGHT(AB1716,2)-1))),"")</f>
        <v>1395.08.24</v>
      </c>
      <c r="AC1715" s="259" t="str">
        <f ca="1">LEFT(Table_Merge1[[#This Row],[Column2]],4)</f>
        <v>1395</v>
      </c>
      <c r="AD1715" s="259" t="str">
        <f ca="1">RIGHT(LEFT(Table_Merge1[[#This Row],[Column2]],7),2)</f>
        <v>08</v>
      </c>
      <c r="AE1715" s="259" t="str">
        <f ca="1">RIGHT(Table_Merge1[[#This Row],[Column2]],2)</f>
        <v>24</v>
      </c>
      <c r="AF1715">
        <v>8</v>
      </c>
      <c r="AG1715">
        <v>24</v>
      </c>
      <c r="AH1715" s="260">
        <v>2016</v>
      </c>
      <c r="AI1715" t="s">
        <v>3450</v>
      </c>
      <c r="AJ1715" s="260">
        <v>14</v>
      </c>
      <c r="AK1715">
        <v>1222.5999999999999</v>
      </c>
      <c r="AL1715">
        <v>1724</v>
      </c>
      <c r="AM1715">
        <v>2155050</v>
      </c>
      <c r="AO1715">
        <v>36663</v>
      </c>
      <c r="AP1715" s="287">
        <f>IFERROR(IF(Table_Merge1[[#This Row],[LME Zinc stock]]*Table_Merge1[[#This Row],[Nima.مقدار]]=0,"",Table_Merge1[[#This Row],[LME Zinc stock]]*Table_Merge1[[#This Row],[Nima.مقدار]]),"")</f>
        <v>79010598150</v>
      </c>
      <c r="AQ1715" s="287">
        <f>IFERROR(IF(Table_Merge1[[#This Row],[LME Zinc 3-month]]*Table_Merge1[[#This Row],[Nima.مقدار]]=0,"",Table_Merge1[[#This Row],[LME Zinc 3-month]]*Table_Merge1[[#This Row],[Nima.مقدار]]),"")</f>
        <v>63207012</v>
      </c>
      <c r="AR1715" s="288" t="str">
        <f>IFERROR(IF(Table_Merge1[[#This Row],[LME Zinc stock]]*Table_Merge1[[#This Row],[Azad.Sell]]=0,"",Table_Merge1[[#This Row],[LME Zinc stock]]*Table_Merge1[[#This Row],[Azad.Sell]]),"")</f>
        <v/>
      </c>
      <c r="AS1715" s="288" t="str">
        <f>IFERROR(IF(Table_Merge1[[#This Row],[LME Zinc 3-month]]*Table_Merge1[[#This Row],[Azad.Sell]]=0,"",Table_Merge1[[#This Row],[LME Zinc 3-month]]*Table_Merge1[[#This Row],[Azad.Sell]]),"")</f>
        <v/>
      </c>
      <c r="AT1715"/>
    </row>
    <row r="1716" spans="1:46" x14ac:dyDescent="0.25">
      <c r="A1716" s="258">
        <v>43153</v>
      </c>
      <c r="B17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1396.12.03</v>
      </c>
      <c r="C1716" s="195">
        <f t="shared" ca="1" si="62"/>
        <v>1396</v>
      </c>
      <c r="D17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16" s="195">
        <f>_xlfn.NUMBERVALUE(RIGHT(Table11[[#This Row],[تاریخ شمسی]],2))</f>
        <v>3</v>
      </c>
      <c r="F17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12-03</v>
      </c>
      <c r="G1716" s="195" t="s">
        <v>1867</v>
      </c>
      <c r="L1716" s="259">
        <v>43153</v>
      </c>
      <c r="M1716">
        <v>45004</v>
      </c>
      <c r="O1716" s="283">
        <f>IFERROR(DATE(Table7[[#This Row],[year]],MONTH(DATEVALUE(Table7[[#This Row],[month]]&amp;"1")),Table7[[#This Row],[day]]),"")</f>
        <v>42606</v>
      </c>
      <c r="P1716" s="257" t="s">
        <v>5141</v>
      </c>
      <c r="Q1716" s="257">
        <v>2016</v>
      </c>
      <c r="R1716" s="257" t="s">
        <v>3445</v>
      </c>
      <c r="S1716" s="257">
        <v>24</v>
      </c>
      <c r="T1716" s="257">
        <v>1337.3</v>
      </c>
      <c r="U1716" s="257">
        <v>1585.5</v>
      </c>
      <c r="V1716" s="257">
        <v>2203400</v>
      </c>
      <c r="X1716" s="260">
        <v>42685</v>
      </c>
      <c r="Z1716" s="260">
        <v>10</v>
      </c>
      <c r="AB1716" s="260" t="str">
        <f ca="1">IFERROR(IFERROR(VLOOKUP(Table_Merge1[[#This Row],[Column1]],Table11[#All],2,FALSE),LEFT(AB1717,8)&amp;IF(LEN((RIGHT(AB1717,2)+1))&lt;2,"0"&amp;(RIGHT(AB1717,2)+1),(RIGHT(AB1717,2)-1))),"")</f>
        <v>1395.08.19</v>
      </c>
      <c r="AC1716" s="259" t="str">
        <f ca="1">LEFT(Table_Merge1[[#This Row],[Column2]],4)</f>
        <v>1395</v>
      </c>
      <c r="AD1716" s="259" t="str">
        <f ca="1">RIGHT(LEFT(Table_Merge1[[#This Row],[Column2]],7),2)</f>
        <v>08</v>
      </c>
      <c r="AE1716" s="259" t="str">
        <f ca="1">RIGHT(Table_Merge1[[#This Row],[Column2]],2)</f>
        <v>19</v>
      </c>
      <c r="AH1716" s="260">
        <v>2016</v>
      </c>
      <c r="AI1716" t="s">
        <v>3450</v>
      </c>
      <c r="AJ1716" s="260">
        <v>11</v>
      </c>
      <c r="AK1716">
        <v>1255.6500000000001</v>
      </c>
      <c r="AL1716">
        <v>1769</v>
      </c>
      <c r="AM1716">
        <v>2158275</v>
      </c>
      <c r="AP1716" s="287" t="str">
        <f>IFERROR(IF(Table_Merge1[[#This Row],[LME Zinc stock]]*Table_Merge1[[#This Row],[Nima.مقدار]]=0,"",Table_Merge1[[#This Row],[LME Zinc stock]]*Table_Merge1[[#This Row],[Nima.مقدار]]),"")</f>
        <v/>
      </c>
      <c r="AQ1716" s="287" t="str">
        <f>IFERROR(IF(Table_Merge1[[#This Row],[LME Zinc 3-month]]*Table_Merge1[[#This Row],[Nima.مقدار]]=0,"",Table_Merge1[[#This Row],[LME Zinc 3-month]]*Table_Merge1[[#This Row],[Nima.مقدار]]),"")</f>
        <v/>
      </c>
      <c r="AR1716" s="288" t="str">
        <f>IFERROR(IF(Table_Merge1[[#This Row],[LME Zinc stock]]*Table_Merge1[[#This Row],[Azad.Sell]]=0,"",Table_Merge1[[#This Row],[LME Zinc stock]]*Table_Merge1[[#This Row],[Azad.Sell]]),"")</f>
        <v/>
      </c>
      <c r="AS1716" s="288" t="str">
        <f>IFERROR(IF(Table_Merge1[[#This Row],[LME Zinc 3-month]]*Table_Merge1[[#This Row],[Azad.Sell]]=0,"",Table_Merge1[[#This Row],[LME Zinc 3-month]]*Table_Merge1[[#This Row],[Azad.Sell]]),"")</f>
        <v/>
      </c>
      <c r="AT1716"/>
    </row>
    <row r="1717" spans="1:46" x14ac:dyDescent="0.25">
      <c r="A1717" s="258">
        <v>43155</v>
      </c>
      <c r="B17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1396.12.05</v>
      </c>
      <c r="C1717" s="195">
        <f t="shared" ca="1" si="62"/>
        <v>1396</v>
      </c>
      <c r="D17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17" s="195">
        <f>_xlfn.NUMBERVALUE(RIGHT(Table11[[#This Row],[تاریخ شمسی]],2))</f>
        <v>5</v>
      </c>
      <c r="F17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12-05</v>
      </c>
      <c r="G1717" s="195" t="s">
        <v>1868</v>
      </c>
      <c r="L1717" s="259">
        <v>43155</v>
      </c>
      <c r="M1717">
        <v>44668</v>
      </c>
      <c r="O1717" s="284">
        <f>IFERROR(DATE(Table7[[#This Row],[year]],MONTH(DATEVALUE(Table7[[#This Row],[month]]&amp;"1")),Table7[[#This Row],[day]]),"")</f>
        <v>42605</v>
      </c>
      <c r="P1717" s="195" t="s">
        <v>5142</v>
      </c>
      <c r="Q1717" s="195">
        <v>2016</v>
      </c>
      <c r="R1717" s="195" t="s">
        <v>3445</v>
      </c>
      <c r="S1717" s="195">
        <v>23</v>
      </c>
      <c r="T1717" s="195">
        <v>1338.5</v>
      </c>
      <c r="U1717" s="195">
        <v>1599</v>
      </c>
      <c r="V1717" s="195">
        <v>2210100</v>
      </c>
      <c r="X1717" s="260">
        <v>42684</v>
      </c>
      <c r="Y1717" t="s">
        <v>8092</v>
      </c>
      <c r="Z1717" s="260">
        <v>11</v>
      </c>
      <c r="AA1717">
        <v>1395</v>
      </c>
      <c r="AB1717" s="260" t="str">
        <f ca="1">IFERROR(IFERROR(VLOOKUP(Table_Merge1[[#This Row],[Column1]],Table11[#All],2,FALSE),LEFT(AB1718,8)&amp;IF(LEN((RIGHT(AB1718,2)+1))&lt;2,"0"&amp;(RIGHT(AB1718,2)+1),(RIGHT(AB1718,2)-1))),"")</f>
        <v>1395.08.20</v>
      </c>
      <c r="AC1717" s="259" t="str">
        <f ca="1">LEFT(Table_Merge1[[#This Row],[Column2]],4)</f>
        <v>1395</v>
      </c>
      <c r="AD1717" s="259" t="str">
        <f ca="1">RIGHT(LEFT(Table_Merge1[[#This Row],[Column2]],7),2)</f>
        <v>08</v>
      </c>
      <c r="AE1717" s="259" t="str">
        <f ca="1">RIGHT(Table_Merge1[[#This Row],[Column2]],2)</f>
        <v>20</v>
      </c>
      <c r="AF1717">
        <v>8</v>
      </c>
      <c r="AG1717">
        <v>20</v>
      </c>
      <c r="AH1717" s="260">
        <v>2016</v>
      </c>
      <c r="AI1717" t="s">
        <v>3450</v>
      </c>
      <c r="AJ1717" s="260">
        <v>10</v>
      </c>
      <c r="AK1717">
        <v>1280.9000000000001</v>
      </c>
      <c r="AL1717">
        <v>1752</v>
      </c>
      <c r="AM1717">
        <v>2131750</v>
      </c>
      <c r="AO1717">
        <v>36519</v>
      </c>
      <c r="AP1717" s="287">
        <f>IFERROR(IF(Table_Merge1[[#This Row],[LME Zinc stock]]*Table_Merge1[[#This Row],[Nima.مقدار]]=0,"",Table_Merge1[[#This Row],[LME Zinc stock]]*Table_Merge1[[#This Row],[Nima.مقدار]]),"")</f>
        <v>77849378250</v>
      </c>
      <c r="AQ1717" s="287">
        <f>IFERROR(IF(Table_Merge1[[#This Row],[LME Zinc 3-month]]*Table_Merge1[[#This Row],[Nima.مقدار]]=0,"",Table_Merge1[[#This Row],[LME Zinc 3-month]]*Table_Merge1[[#This Row],[Nima.مقدار]]),"")</f>
        <v>63981288</v>
      </c>
      <c r="AR1717" s="288" t="str">
        <f>IFERROR(IF(Table_Merge1[[#This Row],[LME Zinc stock]]*Table_Merge1[[#This Row],[Azad.Sell]]=0,"",Table_Merge1[[#This Row],[LME Zinc stock]]*Table_Merge1[[#This Row],[Azad.Sell]]),"")</f>
        <v/>
      </c>
      <c r="AS1717" s="288" t="str">
        <f>IFERROR(IF(Table_Merge1[[#This Row],[LME Zinc 3-month]]*Table_Merge1[[#This Row],[Azad.Sell]]=0,"",Table_Merge1[[#This Row],[LME Zinc 3-month]]*Table_Merge1[[#This Row],[Azad.Sell]]),"")</f>
        <v/>
      </c>
      <c r="AT1717"/>
    </row>
    <row r="1718" spans="1:46" x14ac:dyDescent="0.25">
      <c r="A1718" s="258">
        <v>43156</v>
      </c>
      <c r="B17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1396.12.06</v>
      </c>
      <c r="C1718" s="195">
        <f t="shared" ca="1" si="62"/>
        <v>1396</v>
      </c>
      <c r="D17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18" s="195">
        <f>_xlfn.NUMBERVALUE(RIGHT(Table11[[#This Row],[تاریخ شمسی]],2))</f>
        <v>6</v>
      </c>
      <c r="F17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12-06</v>
      </c>
      <c r="G1718" s="195" t="s">
        <v>1869</v>
      </c>
      <c r="L1718" s="259">
        <v>43156</v>
      </c>
      <c r="M1718">
        <v>44626</v>
      </c>
      <c r="O1718" s="283">
        <f>IFERROR(DATE(Table7[[#This Row],[year]],MONTH(DATEVALUE(Table7[[#This Row],[month]]&amp;"1")),Table7[[#This Row],[day]]),"")</f>
        <v>42604</v>
      </c>
      <c r="P1718" s="257" t="s">
        <v>5143</v>
      </c>
      <c r="Q1718" s="257">
        <v>2016</v>
      </c>
      <c r="R1718" s="257" t="s">
        <v>3445</v>
      </c>
      <c r="S1718" s="257">
        <v>22</v>
      </c>
      <c r="T1718" s="257">
        <v>1334.3</v>
      </c>
      <c r="U1718" s="257">
        <v>1590.5</v>
      </c>
      <c r="V1718" s="257">
        <v>2212275</v>
      </c>
      <c r="X1718" s="260">
        <v>42683</v>
      </c>
      <c r="Y1718" t="s">
        <v>8091</v>
      </c>
      <c r="Z1718" s="260">
        <v>11</v>
      </c>
      <c r="AA1718">
        <v>1395</v>
      </c>
      <c r="AB1718" s="260" t="str">
        <f ca="1">IFERROR(IFERROR(VLOOKUP(Table_Merge1[[#This Row],[Column1]],Table11[#All],2,FALSE),LEFT(AB1719,8)&amp;IF(LEN((RIGHT(AB1719,2)+1))&lt;2,"0"&amp;(RIGHT(AB1719,2)+1),(RIGHT(AB1719,2)-1))),"")</f>
        <v>1395.08.19</v>
      </c>
      <c r="AC1718" s="259" t="str">
        <f ca="1">LEFT(Table_Merge1[[#This Row],[Column2]],4)</f>
        <v>1395</v>
      </c>
      <c r="AD1718" s="259" t="str">
        <f ca="1">RIGHT(LEFT(Table_Merge1[[#This Row],[Column2]],7),2)</f>
        <v>08</v>
      </c>
      <c r="AE1718" s="259" t="str">
        <f ca="1">RIGHT(Table_Merge1[[#This Row],[Column2]],2)</f>
        <v>19</v>
      </c>
      <c r="AF1718">
        <v>8</v>
      </c>
      <c r="AG1718">
        <v>19</v>
      </c>
      <c r="AH1718" s="260">
        <v>2016</v>
      </c>
      <c r="AI1718" t="s">
        <v>3450</v>
      </c>
      <c r="AJ1718" s="260">
        <v>9</v>
      </c>
      <c r="AK1718">
        <v>1304.55</v>
      </c>
      <c r="AL1718">
        <v>1775.5</v>
      </c>
      <c r="AM1718">
        <v>2137200</v>
      </c>
      <c r="AO1718">
        <v>36432</v>
      </c>
      <c r="AP1718" s="287">
        <f>IFERROR(IF(Table_Merge1[[#This Row],[LME Zinc stock]]*Table_Merge1[[#This Row],[Nima.مقدار]]=0,"",Table_Merge1[[#This Row],[LME Zinc stock]]*Table_Merge1[[#This Row],[Nima.مقدار]]),"")</f>
        <v>77862470400</v>
      </c>
      <c r="AQ1718" s="287">
        <f>IFERROR(IF(Table_Merge1[[#This Row],[LME Zinc 3-month]]*Table_Merge1[[#This Row],[Nima.مقدار]]=0,"",Table_Merge1[[#This Row],[LME Zinc 3-month]]*Table_Merge1[[#This Row],[Nima.مقدار]]),"")</f>
        <v>64685016</v>
      </c>
      <c r="AR1718" s="288" t="str">
        <f>IFERROR(IF(Table_Merge1[[#This Row],[LME Zinc stock]]*Table_Merge1[[#This Row],[Azad.Sell]]=0,"",Table_Merge1[[#This Row],[LME Zinc stock]]*Table_Merge1[[#This Row],[Azad.Sell]]),"")</f>
        <v/>
      </c>
      <c r="AS1718" s="288" t="str">
        <f>IFERROR(IF(Table_Merge1[[#This Row],[LME Zinc 3-month]]*Table_Merge1[[#This Row],[Azad.Sell]]=0,"",Table_Merge1[[#This Row],[LME Zinc 3-month]]*Table_Merge1[[#This Row],[Azad.Sell]]),"")</f>
        <v/>
      </c>
      <c r="AT1718"/>
    </row>
    <row r="1719" spans="1:46" x14ac:dyDescent="0.25">
      <c r="A1719" s="258">
        <v>43157</v>
      </c>
      <c r="B17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1396.12.07</v>
      </c>
      <c r="C1719" s="195">
        <f t="shared" ca="1" si="62"/>
        <v>1396</v>
      </c>
      <c r="D17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19" s="195">
        <f>_xlfn.NUMBERVALUE(RIGHT(Table11[[#This Row],[تاریخ شمسی]],2))</f>
        <v>7</v>
      </c>
      <c r="F17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12-07</v>
      </c>
      <c r="G1719" s="195" t="s">
        <v>1870</v>
      </c>
      <c r="L1719" s="259">
        <v>43157</v>
      </c>
      <c r="M1719">
        <v>44631</v>
      </c>
      <c r="O1719" s="284">
        <f>IFERROR(DATE(Table7[[#This Row],[year]],MONTH(DATEVALUE(Table7[[#This Row],[month]]&amp;"1")),Table7[[#This Row],[day]]),"")</f>
        <v>42601</v>
      </c>
      <c r="P1719" s="195" t="s">
        <v>5144</v>
      </c>
      <c r="Q1719" s="195">
        <v>2016</v>
      </c>
      <c r="R1719" s="195" t="s">
        <v>3445</v>
      </c>
      <c r="S1719" s="195">
        <v>19</v>
      </c>
      <c r="T1719" s="195">
        <v>1346.85</v>
      </c>
      <c r="U1719" s="195">
        <v>1587</v>
      </c>
      <c r="V1719" s="195">
        <v>2216175</v>
      </c>
      <c r="X1719" s="260">
        <v>42682</v>
      </c>
      <c r="Y1719" t="s">
        <v>8090</v>
      </c>
      <c r="Z1719" s="260">
        <v>11</v>
      </c>
      <c r="AA1719">
        <v>1395</v>
      </c>
      <c r="AB1719" s="260" t="str">
        <f ca="1">IFERROR(IFERROR(VLOOKUP(Table_Merge1[[#This Row],[Column1]],Table11[#All],2,FALSE),LEFT(AB1720,8)&amp;IF(LEN((RIGHT(AB1720,2)+1))&lt;2,"0"&amp;(RIGHT(AB1720,2)+1),(RIGHT(AB1720,2)-1))),"")</f>
        <v>1395.08.18</v>
      </c>
      <c r="AC1719" s="259" t="str">
        <f ca="1">LEFT(Table_Merge1[[#This Row],[Column2]],4)</f>
        <v>1395</v>
      </c>
      <c r="AD1719" s="259" t="str">
        <f ca="1">RIGHT(LEFT(Table_Merge1[[#This Row],[Column2]],7),2)</f>
        <v>08</v>
      </c>
      <c r="AE1719" s="259" t="str">
        <f ca="1">RIGHT(Table_Merge1[[#This Row],[Column2]],2)</f>
        <v>18</v>
      </c>
      <c r="AF1719">
        <v>8</v>
      </c>
      <c r="AG1719">
        <v>18</v>
      </c>
      <c r="AH1719" s="260">
        <v>2016</v>
      </c>
      <c r="AI1719" t="s">
        <v>3450</v>
      </c>
      <c r="AJ1719" s="260">
        <v>8</v>
      </c>
      <c r="AK1719">
        <v>1284</v>
      </c>
      <c r="AL1719">
        <v>1759.5</v>
      </c>
      <c r="AM1719">
        <v>2136300</v>
      </c>
      <c r="AO1719">
        <v>36327</v>
      </c>
      <c r="AP1719" s="287">
        <f>IFERROR(IF(Table_Merge1[[#This Row],[LME Zinc stock]]*Table_Merge1[[#This Row],[Nima.مقدار]]=0,"",Table_Merge1[[#This Row],[LME Zinc stock]]*Table_Merge1[[#This Row],[Nima.مقدار]]),"")</f>
        <v>77605370100</v>
      </c>
      <c r="AQ1719" s="287">
        <f>IFERROR(IF(Table_Merge1[[#This Row],[LME Zinc 3-month]]*Table_Merge1[[#This Row],[Nima.مقدار]]=0,"",Table_Merge1[[#This Row],[LME Zinc 3-month]]*Table_Merge1[[#This Row],[Nima.مقدار]]),"")</f>
        <v>63917356.5</v>
      </c>
      <c r="AR1719" s="288" t="str">
        <f>IFERROR(IF(Table_Merge1[[#This Row],[LME Zinc stock]]*Table_Merge1[[#This Row],[Azad.Sell]]=0,"",Table_Merge1[[#This Row],[LME Zinc stock]]*Table_Merge1[[#This Row],[Azad.Sell]]),"")</f>
        <v/>
      </c>
      <c r="AS1719" s="288" t="str">
        <f>IFERROR(IF(Table_Merge1[[#This Row],[LME Zinc 3-month]]*Table_Merge1[[#This Row],[Azad.Sell]]=0,"",Table_Merge1[[#This Row],[LME Zinc 3-month]]*Table_Merge1[[#This Row],[Azad.Sell]]),"")</f>
        <v/>
      </c>
      <c r="AT1719"/>
    </row>
    <row r="1720" spans="1:46" x14ac:dyDescent="0.25">
      <c r="A1720" s="258">
        <v>43158</v>
      </c>
      <c r="B17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1396.12.08</v>
      </c>
      <c r="C1720" s="195">
        <f t="shared" ca="1" si="62"/>
        <v>1396</v>
      </c>
      <c r="D17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20" s="195">
        <f>_xlfn.NUMBERVALUE(RIGHT(Table11[[#This Row],[تاریخ شمسی]],2))</f>
        <v>8</v>
      </c>
      <c r="F17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12-08</v>
      </c>
      <c r="G1720" s="195" t="s">
        <v>1871</v>
      </c>
      <c r="L1720" s="259">
        <v>43158</v>
      </c>
      <c r="M1720">
        <v>44585</v>
      </c>
      <c r="O1720" s="283">
        <f>IFERROR(DATE(Table7[[#This Row],[year]],MONTH(DATEVALUE(Table7[[#This Row],[month]]&amp;"1")),Table7[[#This Row],[day]]),"")</f>
        <v>42600</v>
      </c>
      <c r="P1720" s="257" t="s">
        <v>5145</v>
      </c>
      <c r="Q1720" s="257">
        <v>2016</v>
      </c>
      <c r="R1720" s="257" t="s">
        <v>3445</v>
      </c>
      <c r="S1720" s="257">
        <v>18</v>
      </c>
      <c r="T1720" s="257">
        <v>1347.1</v>
      </c>
      <c r="U1720" s="257">
        <v>1610</v>
      </c>
      <c r="V1720" s="257">
        <v>2220425</v>
      </c>
      <c r="X1720" s="260">
        <v>42681</v>
      </c>
      <c r="Y1720" t="s">
        <v>8089</v>
      </c>
      <c r="Z1720" s="260">
        <v>11</v>
      </c>
      <c r="AA1720">
        <v>1395</v>
      </c>
      <c r="AB1720" s="260" t="str">
        <f ca="1">IFERROR(IFERROR(VLOOKUP(Table_Merge1[[#This Row],[Column1]],Table11[#All],2,FALSE),LEFT(AB1721,8)&amp;IF(LEN((RIGHT(AB1721,2)+1))&lt;2,"0"&amp;(RIGHT(AB1721,2)+1),(RIGHT(AB1721,2)-1))),"")</f>
        <v>1395.08.17</v>
      </c>
      <c r="AC1720" s="259" t="str">
        <f ca="1">LEFT(Table_Merge1[[#This Row],[Column2]],4)</f>
        <v>1395</v>
      </c>
      <c r="AD1720" s="259" t="str">
        <f ca="1">RIGHT(LEFT(Table_Merge1[[#This Row],[Column2]],7),2)</f>
        <v>08</v>
      </c>
      <c r="AE1720" s="259" t="str">
        <f ca="1">RIGHT(Table_Merge1[[#This Row],[Column2]],2)</f>
        <v>17</v>
      </c>
      <c r="AF1720">
        <v>8</v>
      </c>
      <c r="AG1720">
        <v>17</v>
      </c>
      <c r="AH1720" s="260">
        <v>2016</v>
      </c>
      <c r="AI1720" t="s">
        <v>3450</v>
      </c>
      <c r="AJ1720" s="260">
        <v>7</v>
      </c>
      <c r="AK1720">
        <v>1286.8</v>
      </c>
      <c r="AL1720">
        <v>1737</v>
      </c>
      <c r="AM1720">
        <v>2144100</v>
      </c>
      <c r="AO1720">
        <v>36373</v>
      </c>
      <c r="AP1720" s="287">
        <f>IFERROR(IF(Table_Merge1[[#This Row],[LME Zinc stock]]*Table_Merge1[[#This Row],[Nima.مقدار]]=0,"",Table_Merge1[[#This Row],[LME Zinc stock]]*Table_Merge1[[#This Row],[Nima.مقدار]]),"")</f>
        <v>77987349300</v>
      </c>
      <c r="AQ1720" s="287">
        <f>IFERROR(IF(Table_Merge1[[#This Row],[LME Zinc 3-month]]*Table_Merge1[[#This Row],[Nima.مقدار]]=0,"",Table_Merge1[[#This Row],[LME Zinc 3-month]]*Table_Merge1[[#This Row],[Nima.مقدار]]),"")</f>
        <v>63179901</v>
      </c>
      <c r="AR1720" s="288" t="str">
        <f>IFERROR(IF(Table_Merge1[[#This Row],[LME Zinc stock]]*Table_Merge1[[#This Row],[Azad.Sell]]=0,"",Table_Merge1[[#This Row],[LME Zinc stock]]*Table_Merge1[[#This Row],[Azad.Sell]]),"")</f>
        <v/>
      </c>
      <c r="AS1720" s="288" t="str">
        <f>IFERROR(IF(Table_Merge1[[#This Row],[LME Zinc 3-month]]*Table_Merge1[[#This Row],[Azad.Sell]]=0,"",Table_Merge1[[#This Row],[LME Zinc 3-month]]*Table_Merge1[[#This Row],[Azad.Sell]]),"")</f>
        <v/>
      </c>
      <c r="AT1720"/>
    </row>
    <row r="1721" spans="1:46" x14ac:dyDescent="0.25">
      <c r="A1721" s="258">
        <v>43159</v>
      </c>
      <c r="B17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1396.12.09</v>
      </c>
      <c r="C1721" s="195">
        <f t="shared" ca="1" si="62"/>
        <v>1396</v>
      </c>
      <c r="D17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21" s="195">
        <f>_xlfn.NUMBERVALUE(RIGHT(Table11[[#This Row],[تاریخ شمسی]],2))</f>
        <v>9</v>
      </c>
      <c r="F17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12-09</v>
      </c>
      <c r="G1721" s="195" t="s">
        <v>1872</v>
      </c>
      <c r="L1721" s="259">
        <v>43159</v>
      </c>
      <c r="M1721">
        <v>44542</v>
      </c>
      <c r="O1721" s="284">
        <f>IFERROR(DATE(Table7[[#This Row],[year]],MONTH(DATEVALUE(Table7[[#This Row],[month]]&amp;"1")),Table7[[#This Row],[day]]),"")</f>
        <v>42599</v>
      </c>
      <c r="P1721" s="195" t="s">
        <v>5146</v>
      </c>
      <c r="Q1721" s="195">
        <v>2016</v>
      </c>
      <c r="R1721" s="195" t="s">
        <v>3445</v>
      </c>
      <c r="S1721" s="195">
        <v>17</v>
      </c>
      <c r="T1721" s="195">
        <v>1342.75</v>
      </c>
      <c r="U1721" s="195">
        <v>1607.5</v>
      </c>
      <c r="V1721" s="195">
        <v>2227400</v>
      </c>
      <c r="X1721" s="260">
        <v>42678</v>
      </c>
      <c r="Z1721" s="260">
        <v>11</v>
      </c>
      <c r="AB1721" s="260" t="str">
        <f ca="1">IFERROR(IFERROR(VLOOKUP(Table_Merge1[[#This Row],[Column1]],Table11[#All],2,FALSE),LEFT(AB1722,8)&amp;IF(LEN((RIGHT(AB1722,2)+1))&lt;2,"0"&amp;(RIGHT(AB1722,2)+1),(RIGHT(AB1722,2)-1))),"")</f>
        <v>1395.08.12</v>
      </c>
      <c r="AC1721" s="259" t="str">
        <f ca="1">LEFT(Table_Merge1[[#This Row],[Column2]],4)</f>
        <v>1395</v>
      </c>
      <c r="AD1721" s="259" t="str">
        <f ca="1">RIGHT(LEFT(Table_Merge1[[#This Row],[Column2]],7),2)</f>
        <v>08</v>
      </c>
      <c r="AE1721" s="259" t="str">
        <f ca="1">RIGHT(Table_Merge1[[#This Row],[Column2]],2)</f>
        <v>12</v>
      </c>
      <c r="AH1721" s="260">
        <v>2016</v>
      </c>
      <c r="AI1721" t="s">
        <v>3450</v>
      </c>
      <c r="AJ1721" s="260">
        <v>4</v>
      </c>
      <c r="AK1721">
        <v>1301.7</v>
      </c>
      <c r="AL1721">
        <v>1714</v>
      </c>
      <c r="AM1721">
        <v>2152150</v>
      </c>
      <c r="AP1721" s="287" t="str">
        <f>IFERROR(IF(Table_Merge1[[#This Row],[LME Zinc stock]]*Table_Merge1[[#This Row],[Nima.مقدار]]=0,"",Table_Merge1[[#This Row],[LME Zinc stock]]*Table_Merge1[[#This Row],[Nima.مقدار]]),"")</f>
        <v/>
      </c>
      <c r="AQ1721" s="287" t="str">
        <f>IFERROR(IF(Table_Merge1[[#This Row],[LME Zinc 3-month]]*Table_Merge1[[#This Row],[Nima.مقدار]]=0,"",Table_Merge1[[#This Row],[LME Zinc 3-month]]*Table_Merge1[[#This Row],[Nima.مقدار]]),"")</f>
        <v/>
      </c>
      <c r="AR1721" s="288" t="str">
        <f>IFERROR(IF(Table_Merge1[[#This Row],[LME Zinc stock]]*Table_Merge1[[#This Row],[Azad.Sell]]=0,"",Table_Merge1[[#This Row],[LME Zinc stock]]*Table_Merge1[[#This Row],[Azad.Sell]]),"")</f>
        <v/>
      </c>
      <c r="AS1721" s="288" t="str">
        <f>IFERROR(IF(Table_Merge1[[#This Row],[LME Zinc 3-month]]*Table_Merge1[[#This Row],[Azad.Sell]]=0,"",Table_Merge1[[#This Row],[LME Zinc 3-month]]*Table_Merge1[[#This Row],[Azad.Sell]]),"")</f>
        <v/>
      </c>
      <c r="AT1721"/>
    </row>
    <row r="1722" spans="1:46" x14ac:dyDescent="0.25">
      <c r="A1722" s="258">
        <v>43160</v>
      </c>
      <c r="B17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1396.12.10</v>
      </c>
      <c r="C1722" s="195">
        <f t="shared" ca="1" si="62"/>
        <v>1396</v>
      </c>
      <c r="D17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22" s="195">
        <f>_xlfn.NUMBERVALUE(RIGHT(Table11[[#This Row],[تاریخ شمسی]],2))</f>
        <v>10</v>
      </c>
      <c r="F17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12-10</v>
      </c>
      <c r="G1722" s="195" t="s">
        <v>1873</v>
      </c>
      <c r="L1722" s="259">
        <v>43160</v>
      </c>
      <c r="M1722">
        <v>44641</v>
      </c>
      <c r="O1722" s="283">
        <f>IFERROR(DATE(Table7[[#This Row],[year]],MONTH(DATEVALUE(Table7[[#This Row],[month]]&amp;"1")),Table7[[#This Row],[day]]),"")</f>
        <v>42598</v>
      </c>
      <c r="P1722" s="257" t="s">
        <v>5147</v>
      </c>
      <c r="Q1722" s="257">
        <v>2016</v>
      </c>
      <c r="R1722" s="257" t="s">
        <v>3445</v>
      </c>
      <c r="S1722" s="257">
        <v>16</v>
      </c>
      <c r="T1722" s="257">
        <v>1349.1</v>
      </c>
      <c r="U1722" s="257" t="s">
        <v>3621</v>
      </c>
      <c r="V1722" s="257" t="s">
        <v>3621</v>
      </c>
      <c r="X1722" s="260">
        <v>42677</v>
      </c>
      <c r="Y1722" t="s">
        <v>8088</v>
      </c>
      <c r="Z1722" s="260">
        <v>11</v>
      </c>
      <c r="AA1722">
        <v>1395</v>
      </c>
      <c r="AB1722" s="260" t="str">
        <f ca="1">IFERROR(IFERROR(VLOOKUP(Table_Merge1[[#This Row],[Column1]],Table11[#All],2,FALSE),LEFT(AB1723,8)&amp;IF(LEN((RIGHT(AB1723,2)+1))&lt;2,"0"&amp;(RIGHT(AB1723,2)+1),(RIGHT(AB1723,2)-1))),"")</f>
        <v>1395.08.13</v>
      </c>
      <c r="AC1722" s="259" t="str">
        <f ca="1">LEFT(Table_Merge1[[#This Row],[Column2]],4)</f>
        <v>1395</v>
      </c>
      <c r="AD1722" s="259" t="str">
        <f ca="1">RIGHT(LEFT(Table_Merge1[[#This Row],[Column2]],7),2)</f>
        <v>08</v>
      </c>
      <c r="AE1722" s="259" t="str">
        <f ca="1">RIGHT(Table_Merge1[[#This Row],[Column2]],2)</f>
        <v>13</v>
      </c>
      <c r="AF1722">
        <v>8</v>
      </c>
      <c r="AG1722">
        <v>13</v>
      </c>
      <c r="AH1722" s="260">
        <v>2016</v>
      </c>
      <c r="AI1722" t="s">
        <v>3450</v>
      </c>
      <c r="AJ1722" s="260">
        <v>3</v>
      </c>
      <c r="AK1722">
        <v>1293</v>
      </c>
      <c r="AL1722">
        <v>1700</v>
      </c>
      <c r="AM1722">
        <v>2157600</v>
      </c>
      <c r="AO1722">
        <v>36036</v>
      </c>
      <c r="AP1722" s="287">
        <f>IFERROR(IF(Table_Merge1[[#This Row],[LME Zinc stock]]*Table_Merge1[[#This Row],[Nima.مقدار]]=0,"",Table_Merge1[[#This Row],[LME Zinc stock]]*Table_Merge1[[#This Row],[Nima.مقدار]]),"")</f>
        <v>77751273600</v>
      </c>
      <c r="AQ1722" s="287">
        <f>IFERROR(IF(Table_Merge1[[#This Row],[LME Zinc 3-month]]*Table_Merge1[[#This Row],[Nima.مقدار]]=0,"",Table_Merge1[[#This Row],[LME Zinc 3-month]]*Table_Merge1[[#This Row],[Nima.مقدار]]),"")</f>
        <v>61261200</v>
      </c>
      <c r="AR1722" s="288" t="str">
        <f>IFERROR(IF(Table_Merge1[[#This Row],[LME Zinc stock]]*Table_Merge1[[#This Row],[Azad.Sell]]=0,"",Table_Merge1[[#This Row],[LME Zinc stock]]*Table_Merge1[[#This Row],[Azad.Sell]]),"")</f>
        <v/>
      </c>
      <c r="AS1722" s="288" t="str">
        <f>IFERROR(IF(Table_Merge1[[#This Row],[LME Zinc 3-month]]*Table_Merge1[[#This Row],[Azad.Sell]]=0,"",Table_Merge1[[#This Row],[LME Zinc 3-month]]*Table_Merge1[[#This Row],[Azad.Sell]]),"")</f>
        <v/>
      </c>
      <c r="AT1722"/>
    </row>
    <row r="1723" spans="1:46" x14ac:dyDescent="0.25">
      <c r="A1723" s="258">
        <v>43162</v>
      </c>
      <c r="B17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1396.12.12</v>
      </c>
      <c r="C1723" s="195">
        <f t="shared" ca="1" si="62"/>
        <v>1396</v>
      </c>
      <c r="D17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23" s="195">
        <f>_xlfn.NUMBERVALUE(RIGHT(Table11[[#This Row],[تاریخ شمسی]],2))</f>
        <v>12</v>
      </c>
      <c r="F17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12-12</v>
      </c>
      <c r="G1723" s="195" t="s">
        <v>1874</v>
      </c>
      <c r="L1723" s="259">
        <v>43162</v>
      </c>
      <c r="M1723">
        <v>44502</v>
      </c>
      <c r="O1723" s="284">
        <f>IFERROR(DATE(Table7[[#This Row],[year]],MONTH(DATEVALUE(Table7[[#This Row],[month]]&amp;"1")),Table7[[#This Row],[day]]),"")</f>
        <v>42597</v>
      </c>
      <c r="P1723" s="195" t="s">
        <v>5148</v>
      </c>
      <c r="Q1723" s="195">
        <v>2016</v>
      </c>
      <c r="R1723" s="195" t="s">
        <v>3445</v>
      </c>
      <c r="S1723" s="195">
        <v>15</v>
      </c>
      <c r="T1723" s="195">
        <v>1339.2</v>
      </c>
      <c r="U1723" s="195">
        <v>1624</v>
      </c>
      <c r="V1723" s="195">
        <v>2234050</v>
      </c>
      <c r="X1723" s="260">
        <v>42676</v>
      </c>
      <c r="Y1723" t="s">
        <v>8087</v>
      </c>
      <c r="Z1723" s="260">
        <v>11</v>
      </c>
      <c r="AA1723">
        <v>1395</v>
      </c>
      <c r="AB1723" s="260" t="str">
        <f ca="1">IFERROR(IFERROR(VLOOKUP(Table_Merge1[[#This Row],[Column1]],Table11[#All],2,FALSE),LEFT(AB1724,8)&amp;IF(LEN((RIGHT(AB1724,2)+1))&lt;2,"0"&amp;(RIGHT(AB1724,2)+1),(RIGHT(AB1724,2)-1))),"")</f>
        <v>1395.08.12</v>
      </c>
      <c r="AC1723" s="259" t="str">
        <f ca="1">LEFT(Table_Merge1[[#This Row],[Column2]],4)</f>
        <v>1395</v>
      </c>
      <c r="AD1723" s="259" t="str">
        <f ca="1">RIGHT(LEFT(Table_Merge1[[#This Row],[Column2]],7),2)</f>
        <v>08</v>
      </c>
      <c r="AE1723" s="259" t="str">
        <f ca="1">RIGHT(Table_Merge1[[#This Row],[Column2]],2)</f>
        <v>12</v>
      </c>
      <c r="AF1723">
        <v>8</v>
      </c>
      <c r="AG1723">
        <v>12</v>
      </c>
      <c r="AH1723" s="260">
        <v>2016</v>
      </c>
      <c r="AI1723" t="s">
        <v>3450</v>
      </c>
      <c r="AJ1723" s="260">
        <v>2</v>
      </c>
      <c r="AK1723">
        <v>1295.8499999999999</v>
      </c>
      <c r="AL1723">
        <v>1685</v>
      </c>
      <c r="AM1723">
        <v>2163500</v>
      </c>
      <c r="AO1723">
        <v>36143</v>
      </c>
      <c r="AP1723" s="287">
        <f>IFERROR(IF(Table_Merge1[[#This Row],[LME Zinc stock]]*Table_Merge1[[#This Row],[Nima.مقدار]]=0,"",Table_Merge1[[#This Row],[LME Zinc stock]]*Table_Merge1[[#This Row],[Nima.مقدار]]),"")</f>
        <v>78195380500</v>
      </c>
      <c r="AQ1723" s="287">
        <f>IFERROR(IF(Table_Merge1[[#This Row],[LME Zinc 3-month]]*Table_Merge1[[#This Row],[Nima.مقدار]]=0,"",Table_Merge1[[#This Row],[LME Zinc 3-month]]*Table_Merge1[[#This Row],[Nima.مقدار]]),"")</f>
        <v>60900955</v>
      </c>
      <c r="AR1723" s="288" t="str">
        <f>IFERROR(IF(Table_Merge1[[#This Row],[LME Zinc stock]]*Table_Merge1[[#This Row],[Azad.Sell]]=0,"",Table_Merge1[[#This Row],[LME Zinc stock]]*Table_Merge1[[#This Row],[Azad.Sell]]),"")</f>
        <v/>
      </c>
      <c r="AS1723" s="288" t="str">
        <f>IFERROR(IF(Table_Merge1[[#This Row],[LME Zinc 3-month]]*Table_Merge1[[#This Row],[Azad.Sell]]=0,"",Table_Merge1[[#This Row],[LME Zinc 3-month]]*Table_Merge1[[#This Row],[Azad.Sell]]),"")</f>
        <v/>
      </c>
      <c r="AT1723"/>
    </row>
    <row r="1724" spans="1:46" x14ac:dyDescent="0.25">
      <c r="A1724" s="258">
        <v>43163</v>
      </c>
      <c r="B17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1396.12.13</v>
      </c>
      <c r="C1724" s="195">
        <f t="shared" ca="1" si="62"/>
        <v>1396</v>
      </c>
      <c r="D17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24" s="195">
        <f>_xlfn.NUMBERVALUE(RIGHT(Table11[[#This Row],[تاریخ شمسی]],2))</f>
        <v>13</v>
      </c>
      <c r="F17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12-13</v>
      </c>
      <c r="G1724" s="195" t="s">
        <v>1875</v>
      </c>
      <c r="L1724" s="259">
        <v>43163</v>
      </c>
      <c r="M1724">
        <v>44481</v>
      </c>
      <c r="O1724" s="283">
        <f>IFERROR(DATE(Table7[[#This Row],[year]],MONTH(DATEVALUE(Table7[[#This Row],[month]]&amp;"1")),Table7[[#This Row],[day]]),"")</f>
        <v>42594</v>
      </c>
      <c r="P1724" s="257" t="s">
        <v>5149</v>
      </c>
      <c r="Q1724" s="257">
        <v>2016</v>
      </c>
      <c r="R1724" s="257" t="s">
        <v>3445</v>
      </c>
      <c r="S1724" s="257">
        <v>12</v>
      </c>
      <c r="T1724" s="257">
        <v>1336.7</v>
      </c>
      <c r="U1724" s="257">
        <v>1642</v>
      </c>
      <c r="V1724" s="257">
        <v>2239500</v>
      </c>
      <c r="X1724" s="260">
        <v>42675</v>
      </c>
      <c r="Y1724" t="s">
        <v>8086</v>
      </c>
      <c r="Z1724" s="260">
        <v>11</v>
      </c>
      <c r="AA1724">
        <v>1395</v>
      </c>
      <c r="AB1724" s="260" t="str">
        <f ca="1">IFERROR(IFERROR(VLOOKUP(Table_Merge1[[#This Row],[Column1]],Table11[#All],2,FALSE),LEFT(AB1725,8)&amp;IF(LEN((RIGHT(AB1725,2)+1))&lt;2,"0"&amp;(RIGHT(AB1725,2)+1),(RIGHT(AB1725,2)-1))),"")</f>
        <v>1395.08.11</v>
      </c>
      <c r="AC1724" s="259" t="str">
        <f ca="1">LEFT(Table_Merge1[[#This Row],[Column2]],4)</f>
        <v>1395</v>
      </c>
      <c r="AD1724" s="259" t="str">
        <f ca="1">RIGHT(LEFT(Table_Merge1[[#This Row],[Column2]],7),2)</f>
        <v>08</v>
      </c>
      <c r="AE1724" s="259" t="str">
        <f ca="1">RIGHT(Table_Merge1[[#This Row],[Column2]],2)</f>
        <v>11</v>
      </c>
      <c r="AF1724">
        <v>8</v>
      </c>
      <c r="AG1724">
        <v>11</v>
      </c>
      <c r="AH1724" s="260">
        <v>2016</v>
      </c>
      <c r="AI1724" t="s">
        <v>3450</v>
      </c>
      <c r="AJ1724" s="260">
        <v>1</v>
      </c>
      <c r="AK1724">
        <v>1284.4000000000001</v>
      </c>
      <c r="AL1724">
        <v>1710</v>
      </c>
      <c r="AM1724">
        <v>2160100</v>
      </c>
      <c r="AO1724">
        <v>36221</v>
      </c>
      <c r="AP1724" s="287">
        <f>IFERROR(IF(Table_Merge1[[#This Row],[LME Zinc stock]]*Table_Merge1[[#This Row],[Nima.مقدار]]=0,"",Table_Merge1[[#This Row],[LME Zinc stock]]*Table_Merge1[[#This Row],[Nima.مقدار]]),"")</f>
        <v>78240982100</v>
      </c>
      <c r="AQ1724" s="287">
        <f>IFERROR(IF(Table_Merge1[[#This Row],[LME Zinc 3-month]]*Table_Merge1[[#This Row],[Nima.مقدار]]=0,"",Table_Merge1[[#This Row],[LME Zinc 3-month]]*Table_Merge1[[#This Row],[Nima.مقدار]]),"")</f>
        <v>61937910</v>
      </c>
      <c r="AR1724" s="288" t="str">
        <f>IFERROR(IF(Table_Merge1[[#This Row],[LME Zinc stock]]*Table_Merge1[[#This Row],[Azad.Sell]]=0,"",Table_Merge1[[#This Row],[LME Zinc stock]]*Table_Merge1[[#This Row],[Azad.Sell]]),"")</f>
        <v/>
      </c>
      <c r="AS1724" s="288" t="str">
        <f>IFERROR(IF(Table_Merge1[[#This Row],[LME Zinc 3-month]]*Table_Merge1[[#This Row],[Azad.Sell]]=0,"",Table_Merge1[[#This Row],[LME Zinc 3-month]]*Table_Merge1[[#This Row],[Azad.Sell]]),"")</f>
        <v/>
      </c>
      <c r="AT1724"/>
    </row>
    <row r="1725" spans="1:46" x14ac:dyDescent="0.25">
      <c r="A1725" s="258">
        <v>43164</v>
      </c>
      <c r="B17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1396.12.14</v>
      </c>
      <c r="C1725" s="195">
        <f t="shared" ca="1" si="62"/>
        <v>1396</v>
      </c>
      <c r="D17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25" s="195">
        <f>_xlfn.NUMBERVALUE(RIGHT(Table11[[#This Row],[تاریخ شمسی]],2))</f>
        <v>14</v>
      </c>
      <c r="F17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12-14</v>
      </c>
      <c r="G1725" s="195" t="s">
        <v>1876</v>
      </c>
      <c r="L1725" s="259">
        <v>43164</v>
      </c>
      <c r="M1725">
        <v>44500</v>
      </c>
      <c r="O1725" s="284">
        <f>IFERROR(DATE(Table7[[#This Row],[year]],MONTH(DATEVALUE(Table7[[#This Row],[month]]&amp;"1")),Table7[[#This Row],[day]]),"")</f>
        <v>42593</v>
      </c>
      <c r="P1725" s="195" t="s">
        <v>5150</v>
      </c>
      <c r="Q1725" s="195">
        <v>2016</v>
      </c>
      <c r="R1725" s="195" t="s">
        <v>3445</v>
      </c>
      <c r="S1725" s="195">
        <v>11</v>
      </c>
      <c r="T1725" s="195">
        <v>1344.55</v>
      </c>
      <c r="U1725" s="195">
        <v>1644</v>
      </c>
      <c r="V1725" s="195">
        <v>2246350</v>
      </c>
      <c r="X1725" s="260">
        <v>42674</v>
      </c>
      <c r="Y1725" t="s">
        <v>8085</v>
      </c>
      <c r="Z1725" s="260">
        <v>11</v>
      </c>
      <c r="AA1725">
        <v>1395</v>
      </c>
      <c r="AB1725" s="260" t="str">
        <f ca="1">IFERROR(IFERROR(VLOOKUP(Table_Merge1[[#This Row],[Column1]],Table11[#All],2,FALSE),LEFT(AB1726,8)&amp;IF(LEN((RIGHT(AB1726,2)+1))&lt;2,"0"&amp;(RIGHT(AB1726,2)+1),(RIGHT(AB1726,2)-1))),"")</f>
        <v>1395.08.10</v>
      </c>
      <c r="AC1725" s="259" t="str">
        <f ca="1">LEFT(Table_Merge1[[#This Row],[Column2]],4)</f>
        <v>1395</v>
      </c>
      <c r="AD1725" s="259" t="str">
        <f ca="1">RIGHT(LEFT(Table_Merge1[[#This Row],[Column2]],7),2)</f>
        <v>08</v>
      </c>
      <c r="AE1725" s="259" t="str">
        <f ca="1">RIGHT(Table_Merge1[[#This Row],[Column2]],2)</f>
        <v>10</v>
      </c>
      <c r="AF1725">
        <v>8</v>
      </c>
      <c r="AG1725">
        <v>10</v>
      </c>
      <c r="AH1725" s="260">
        <v>2016</v>
      </c>
      <c r="AI1725" t="s">
        <v>3448</v>
      </c>
      <c r="AJ1725" s="260">
        <v>31</v>
      </c>
      <c r="AK1725">
        <v>1274.2</v>
      </c>
      <c r="AL1725">
        <v>1754.5</v>
      </c>
      <c r="AM1725">
        <v>2098950</v>
      </c>
      <c r="AO1725">
        <v>36141</v>
      </c>
      <c r="AP1725" s="287">
        <f>IFERROR(IF(Table_Merge1[[#This Row],[LME Zinc stock]]*Table_Merge1[[#This Row],[Nima.مقدار]]=0,"",Table_Merge1[[#This Row],[LME Zinc stock]]*Table_Merge1[[#This Row],[Nima.مقدار]]),"")</f>
        <v>75858151950</v>
      </c>
      <c r="AQ1725" s="287">
        <f>IFERROR(IF(Table_Merge1[[#This Row],[LME Zinc 3-month]]*Table_Merge1[[#This Row],[Nima.مقدار]]=0,"",Table_Merge1[[#This Row],[LME Zinc 3-month]]*Table_Merge1[[#This Row],[Nima.مقدار]]),"")</f>
        <v>63409384.5</v>
      </c>
      <c r="AR1725" s="288" t="str">
        <f>IFERROR(IF(Table_Merge1[[#This Row],[LME Zinc stock]]*Table_Merge1[[#This Row],[Azad.Sell]]=0,"",Table_Merge1[[#This Row],[LME Zinc stock]]*Table_Merge1[[#This Row],[Azad.Sell]]),"")</f>
        <v/>
      </c>
      <c r="AS1725" s="288" t="str">
        <f>IFERROR(IF(Table_Merge1[[#This Row],[LME Zinc 3-month]]*Table_Merge1[[#This Row],[Azad.Sell]]=0,"",Table_Merge1[[#This Row],[LME Zinc 3-month]]*Table_Merge1[[#This Row],[Azad.Sell]]),"")</f>
        <v/>
      </c>
      <c r="AT1725"/>
    </row>
    <row r="1726" spans="1:46" x14ac:dyDescent="0.25">
      <c r="A1726" s="258">
        <v>43165</v>
      </c>
      <c r="B17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1396.12.15</v>
      </c>
      <c r="C1726" s="195">
        <f t="shared" ca="1" si="62"/>
        <v>1396</v>
      </c>
      <c r="D17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26" s="195">
        <f>_xlfn.NUMBERVALUE(RIGHT(Table11[[#This Row],[تاریخ شمسی]],2))</f>
        <v>15</v>
      </c>
      <c r="F17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12-15</v>
      </c>
      <c r="G1726" s="195" t="s">
        <v>1877</v>
      </c>
      <c r="L1726" s="259">
        <v>43165</v>
      </c>
      <c r="M1726">
        <v>44746</v>
      </c>
      <c r="O1726" s="283">
        <f>IFERROR(DATE(Table7[[#This Row],[year]],MONTH(DATEVALUE(Table7[[#This Row],[month]]&amp;"1")),Table7[[#This Row],[day]]),"")</f>
        <v>42592</v>
      </c>
      <c r="P1726" s="257" t="s">
        <v>5151</v>
      </c>
      <c r="Q1726" s="257">
        <v>2016</v>
      </c>
      <c r="R1726" s="257" t="s">
        <v>3445</v>
      </c>
      <c r="S1726" s="257">
        <v>10</v>
      </c>
      <c r="T1726" s="257">
        <v>1351.85</v>
      </c>
      <c r="U1726" s="257">
        <v>1638</v>
      </c>
      <c r="V1726" s="257">
        <v>2253775</v>
      </c>
      <c r="X1726" s="260">
        <v>42671</v>
      </c>
      <c r="Z1726" s="260">
        <v>11</v>
      </c>
      <c r="AB1726" s="260" t="str">
        <f ca="1">IFERROR(IFERROR(VLOOKUP(Table_Merge1[[#This Row],[Column1]],Table11[#All],2,FALSE),LEFT(AB1727,8)&amp;IF(LEN((RIGHT(AB1727,2)+1))&lt;2,"0"&amp;(RIGHT(AB1727,2)+1),(RIGHT(AB1727,2)-1))),"")</f>
        <v>1395.08.07</v>
      </c>
      <c r="AC1726" s="259" t="str">
        <f ca="1">LEFT(Table_Merge1[[#This Row],[Column2]],4)</f>
        <v>1395</v>
      </c>
      <c r="AD1726" s="259" t="str">
        <f ca="1">RIGHT(LEFT(Table_Merge1[[#This Row],[Column2]],7),2)</f>
        <v>08</v>
      </c>
      <c r="AE1726" s="259" t="str">
        <f ca="1">RIGHT(Table_Merge1[[#This Row],[Column2]],2)</f>
        <v>07</v>
      </c>
      <c r="AH1726" s="260">
        <v>2016</v>
      </c>
      <c r="AI1726" t="s">
        <v>3448</v>
      </c>
      <c r="AJ1726" s="260">
        <v>28</v>
      </c>
      <c r="AK1726">
        <v>1265.9000000000001</v>
      </c>
      <c r="AL1726">
        <v>1779</v>
      </c>
      <c r="AM1726">
        <v>2105350</v>
      </c>
      <c r="AP1726" s="287" t="str">
        <f>IFERROR(IF(Table_Merge1[[#This Row],[LME Zinc stock]]*Table_Merge1[[#This Row],[Nima.مقدار]]=0,"",Table_Merge1[[#This Row],[LME Zinc stock]]*Table_Merge1[[#This Row],[Nima.مقدار]]),"")</f>
        <v/>
      </c>
      <c r="AQ1726" s="287" t="str">
        <f>IFERROR(IF(Table_Merge1[[#This Row],[LME Zinc 3-month]]*Table_Merge1[[#This Row],[Nima.مقدار]]=0,"",Table_Merge1[[#This Row],[LME Zinc 3-month]]*Table_Merge1[[#This Row],[Nima.مقدار]]),"")</f>
        <v/>
      </c>
      <c r="AR1726" s="288" t="str">
        <f>IFERROR(IF(Table_Merge1[[#This Row],[LME Zinc stock]]*Table_Merge1[[#This Row],[Azad.Sell]]=0,"",Table_Merge1[[#This Row],[LME Zinc stock]]*Table_Merge1[[#This Row],[Azad.Sell]]),"")</f>
        <v/>
      </c>
      <c r="AS1726" s="288" t="str">
        <f>IFERROR(IF(Table_Merge1[[#This Row],[LME Zinc 3-month]]*Table_Merge1[[#This Row],[Azad.Sell]]=0,"",Table_Merge1[[#This Row],[LME Zinc 3-month]]*Table_Merge1[[#This Row],[Azad.Sell]]),"")</f>
        <v/>
      </c>
      <c r="AT1726"/>
    </row>
    <row r="1727" spans="1:46" x14ac:dyDescent="0.25">
      <c r="A1727" s="258">
        <v>43166</v>
      </c>
      <c r="B17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1396.12.16</v>
      </c>
      <c r="C1727" s="195">
        <f t="shared" ca="1" si="62"/>
        <v>1396</v>
      </c>
      <c r="D17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27" s="195">
        <f>_xlfn.NUMBERVALUE(RIGHT(Table11[[#This Row],[تاریخ شمسی]],2))</f>
        <v>16</v>
      </c>
      <c r="F17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12-16</v>
      </c>
      <c r="G1727" s="195" t="s">
        <v>1878</v>
      </c>
      <c r="L1727" s="259">
        <v>43166</v>
      </c>
      <c r="M1727">
        <v>44899</v>
      </c>
      <c r="O1727" s="284">
        <f>IFERROR(DATE(Table7[[#This Row],[year]],MONTH(DATEVALUE(Table7[[#This Row],[month]]&amp;"1")),Table7[[#This Row],[day]]),"")</f>
        <v>42591</v>
      </c>
      <c r="P1727" s="195" t="s">
        <v>5152</v>
      </c>
      <c r="Q1727" s="195">
        <v>2016</v>
      </c>
      <c r="R1727" s="195" t="s">
        <v>3445</v>
      </c>
      <c r="S1727" s="195">
        <v>9</v>
      </c>
      <c r="T1727" s="195">
        <v>1332.9</v>
      </c>
      <c r="U1727" s="195">
        <v>1666.5</v>
      </c>
      <c r="V1727" s="195">
        <v>2259100</v>
      </c>
      <c r="X1727" s="260">
        <v>42670</v>
      </c>
      <c r="Y1727" t="s">
        <v>8084</v>
      </c>
      <c r="Z1727" s="260">
        <v>11</v>
      </c>
      <c r="AA1727">
        <v>1395</v>
      </c>
      <c r="AB1727" s="260" t="str">
        <f ca="1">IFERROR(IFERROR(VLOOKUP(Table_Merge1[[#This Row],[Column1]],Table11[#All],2,FALSE),LEFT(AB1728,8)&amp;IF(LEN((RIGHT(AB1728,2)+1))&lt;2,"0"&amp;(RIGHT(AB1728,2)+1),(RIGHT(AB1728,2)-1))),"")</f>
        <v>1395.08.06</v>
      </c>
      <c r="AC1727" s="259" t="str">
        <f ca="1">LEFT(Table_Merge1[[#This Row],[Column2]],4)</f>
        <v>1395</v>
      </c>
      <c r="AD1727" s="259" t="str">
        <f ca="1">RIGHT(LEFT(Table_Merge1[[#This Row],[Column2]],7),2)</f>
        <v>08</v>
      </c>
      <c r="AE1727" s="259" t="str">
        <f ca="1">RIGHT(Table_Merge1[[#This Row],[Column2]],2)</f>
        <v>06</v>
      </c>
      <c r="AF1727">
        <v>8</v>
      </c>
      <c r="AG1727">
        <v>6</v>
      </c>
      <c r="AH1727" s="260">
        <v>2016</v>
      </c>
      <c r="AI1727" t="s">
        <v>3448</v>
      </c>
      <c r="AJ1727" s="260">
        <v>27</v>
      </c>
      <c r="AK1727">
        <v>1269.3</v>
      </c>
      <c r="AL1727">
        <v>1773</v>
      </c>
      <c r="AM1727">
        <v>2111650</v>
      </c>
      <c r="AO1727">
        <v>36096</v>
      </c>
      <c r="AP1727" s="287">
        <f>IFERROR(IF(Table_Merge1[[#This Row],[LME Zinc stock]]*Table_Merge1[[#This Row],[Nima.مقدار]]=0,"",Table_Merge1[[#This Row],[LME Zinc stock]]*Table_Merge1[[#This Row],[Nima.مقدار]]),"")</f>
        <v>76222118400</v>
      </c>
      <c r="AQ1727" s="287">
        <f>IFERROR(IF(Table_Merge1[[#This Row],[LME Zinc 3-month]]*Table_Merge1[[#This Row],[Nima.مقدار]]=0,"",Table_Merge1[[#This Row],[LME Zinc 3-month]]*Table_Merge1[[#This Row],[Nima.مقدار]]),"")</f>
        <v>63998208</v>
      </c>
      <c r="AR1727" s="288" t="str">
        <f>IFERROR(IF(Table_Merge1[[#This Row],[LME Zinc stock]]*Table_Merge1[[#This Row],[Azad.Sell]]=0,"",Table_Merge1[[#This Row],[LME Zinc stock]]*Table_Merge1[[#This Row],[Azad.Sell]]),"")</f>
        <v/>
      </c>
      <c r="AS1727" s="288" t="str">
        <f>IFERROR(IF(Table_Merge1[[#This Row],[LME Zinc 3-month]]*Table_Merge1[[#This Row],[Azad.Sell]]=0,"",Table_Merge1[[#This Row],[LME Zinc 3-month]]*Table_Merge1[[#This Row],[Azad.Sell]]),"")</f>
        <v/>
      </c>
      <c r="AT1727"/>
    </row>
    <row r="1728" spans="1:46" x14ac:dyDescent="0.25">
      <c r="A1728" s="258">
        <v>43167</v>
      </c>
      <c r="B17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1396.12.17</v>
      </c>
      <c r="C1728" s="195">
        <f t="shared" ca="1" si="62"/>
        <v>1396</v>
      </c>
      <c r="D17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28" s="195">
        <f>_xlfn.NUMBERVALUE(RIGHT(Table11[[#This Row],[تاریخ شمسی]],2))</f>
        <v>17</v>
      </c>
      <c r="F17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12-17</v>
      </c>
      <c r="G1728" s="195" t="s">
        <v>1879</v>
      </c>
      <c r="L1728" s="259">
        <v>43167</v>
      </c>
      <c r="M1728">
        <v>44886</v>
      </c>
      <c r="O1728" s="283">
        <f>IFERROR(DATE(Table7[[#This Row],[year]],MONTH(DATEVALUE(Table7[[#This Row],[month]]&amp;"1")),Table7[[#This Row],[day]]),"")</f>
        <v>42590</v>
      </c>
      <c r="P1728" s="257" t="s">
        <v>5153</v>
      </c>
      <c r="Q1728" s="257">
        <v>2016</v>
      </c>
      <c r="R1728" s="257" t="s">
        <v>3445</v>
      </c>
      <c r="S1728" s="257">
        <v>8</v>
      </c>
      <c r="T1728" s="257">
        <v>1330</v>
      </c>
      <c r="U1728" s="257">
        <v>1666.5</v>
      </c>
      <c r="V1728" s="257">
        <v>2234525</v>
      </c>
      <c r="X1728" s="260">
        <v>42669</v>
      </c>
      <c r="Y1728" t="s">
        <v>8083</v>
      </c>
      <c r="Z1728" s="260">
        <v>11</v>
      </c>
      <c r="AA1728">
        <v>1395</v>
      </c>
      <c r="AB1728" s="260" t="str">
        <f ca="1">IFERROR(IFERROR(VLOOKUP(Table_Merge1[[#This Row],[Column1]],Table11[#All],2,FALSE),LEFT(AB1729,8)&amp;IF(LEN((RIGHT(AB1729,2)+1))&lt;2,"0"&amp;(RIGHT(AB1729,2)+1),(RIGHT(AB1729,2)-1))),"")</f>
        <v>1395.08.05</v>
      </c>
      <c r="AC1728" s="259" t="str">
        <f ca="1">LEFT(Table_Merge1[[#This Row],[Column2]],4)</f>
        <v>1395</v>
      </c>
      <c r="AD1728" s="259" t="str">
        <f ca="1">RIGHT(LEFT(Table_Merge1[[#This Row],[Column2]],7),2)</f>
        <v>08</v>
      </c>
      <c r="AE1728" s="259" t="str">
        <f ca="1">RIGHT(Table_Merge1[[#This Row],[Column2]],2)</f>
        <v>05</v>
      </c>
      <c r="AF1728">
        <v>8</v>
      </c>
      <c r="AG1728">
        <v>5</v>
      </c>
      <c r="AH1728" s="260">
        <v>2016</v>
      </c>
      <c r="AI1728" t="s">
        <v>3448</v>
      </c>
      <c r="AJ1728" s="260">
        <v>26</v>
      </c>
      <c r="AK1728">
        <v>1273.9000000000001</v>
      </c>
      <c r="AL1728">
        <v>1739</v>
      </c>
      <c r="AM1728">
        <v>2116600</v>
      </c>
      <c r="AO1728">
        <v>36053</v>
      </c>
      <c r="AP1728" s="287">
        <f>IFERROR(IF(Table_Merge1[[#This Row],[LME Zinc stock]]*Table_Merge1[[#This Row],[Nima.مقدار]]=0,"",Table_Merge1[[#This Row],[LME Zinc stock]]*Table_Merge1[[#This Row],[Nima.مقدار]]),"")</f>
        <v>76309779800</v>
      </c>
      <c r="AQ1728" s="287">
        <f>IFERROR(IF(Table_Merge1[[#This Row],[LME Zinc 3-month]]*Table_Merge1[[#This Row],[Nima.مقدار]]=0,"",Table_Merge1[[#This Row],[LME Zinc 3-month]]*Table_Merge1[[#This Row],[Nima.مقدار]]),"")</f>
        <v>62696167</v>
      </c>
      <c r="AR1728" s="288" t="str">
        <f>IFERROR(IF(Table_Merge1[[#This Row],[LME Zinc stock]]*Table_Merge1[[#This Row],[Azad.Sell]]=0,"",Table_Merge1[[#This Row],[LME Zinc stock]]*Table_Merge1[[#This Row],[Azad.Sell]]),"")</f>
        <v/>
      </c>
      <c r="AS1728" s="288" t="str">
        <f>IFERROR(IF(Table_Merge1[[#This Row],[LME Zinc 3-month]]*Table_Merge1[[#This Row],[Azad.Sell]]=0,"",Table_Merge1[[#This Row],[LME Zinc 3-month]]*Table_Merge1[[#This Row],[Azad.Sell]]),"")</f>
        <v/>
      </c>
      <c r="AT1728"/>
    </row>
    <row r="1729" spans="1:46" x14ac:dyDescent="0.25">
      <c r="A1729" s="258">
        <v>43169</v>
      </c>
      <c r="B17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1396.12.19</v>
      </c>
      <c r="C1729" s="195">
        <f t="shared" ca="1" si="62"/>
        <v>1396</v>
      </c>
      <c r="D17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29" s="195">
        <f>_xlfn.NUMBERVALUE(RIGHT(Table11[[#This Row],[تاریخ شمسی]],2))</f>
        <v>19</v>
      </c>
      <c r="F17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12-19</v>
      </c>
      <c r="G1729" s="195" t="s">
        <v>1880</v>
      </c>
      <c r="L1729" s="259">
        <v>43169</v>
      </c>
      <c r="M1729">
        <v>44859</v>
      </c>
      <c r="O1729" s="284">
        <f>IFERROR(DATE(Table7[[#This Row],[year]],MONTH(DATEVALUE(Table7[[#This Row],[month]]&amp;"1")),Table7[[#This Row],[day]]),"")</f>
        <v>42587</v>
      </c>
      <c r="P1729" s="195" t="s">
        <v>5154</v>
      </c>
      <c r="Q1729" s="195">
        <v>2016</v>
      </c>
      <c r="R1729" s="195" t="s">
        <v>3445</v>
      </c>
      <c r="S1729" s="195">
        <v>5</v>
      </c>
      <c r="T1729" s="195">
        <v>1362.6</v>
      </c>
      <c r="U1729" s="195">
        <v>1660.5</v>
      </c>
      <c r="V1729" s="195">
        <v>2241550</v>
      </c>
      <c r="X1729" s="260">
        <v>42668</v>
      </c>
      <c r="Y1729" t="s">
        <v>8082</v>
      </c>
      <c r="Z1729" s="260">
        <v>11</v>
      </c>
      <c r="AA1729">
        <v>1395</v>
      </c>
      <c r="AB1729" s="260" t="str">
        <f ca="1">IFERROR(IFERROR(VLOOKUP(Table_Merge1[[#This Row],[Column1]],Table11[#All],2,FALSE),LEFT(AB1730,8)&amp;IF(LEN((RIGHT(AB1730,2)+1))&lt;2,"0"&amp;(RIGHT(AB1730,2)+1),(RIGHT(AB1730,2)-1))),"")</f>
        <v>1395.08.04</v>
      </c>
      <c r="AC1729" s="259" t="str">
        <f ca="1">LEFT(Table_Merge1[[#This Row],[Column2]],4)</f>
        <v>1395</v>
      </c>
      <c r="AD1729" s="259" t="str">
        <f ca="1">RIGHT(LEFT(Table_Merge1[[#This Row],[Column2]],7),2)</f>
        <v>08</v>
      </c>
      <c r="AE1729" s="259" t="str">
        <f ca="1">RIGHT(Table_Merge1[[#This Row],[Column2]],2)</f>
        <v>04</v>
      </c>
      <c r="AF1729">
        <v>8</v>
      </c>
      <c r="AG1729">
        <v>4</v>
      </c>
      <c r="AH1729" s="260">
        <v>2016</v>
      </c>
      <c r="AI1729" t="s">
        <v>3448</v>
      </c>
      <c r="AJ1729" s="260">
        <v>25</v>
      </c>
      <c r="AK1729">
        <v>1269.3</v>
      </c>
      <c r="AL1729">
        <v>1714.5</v>
      </c>
      <c r="AM1729">
        <v>2120725</v>
      </c>
      <c r="AO1729">
        <v>35882</v>
      </c>
      <c r="AP1729" s="287">
        <f>IFERROR(IF(Table_Merge1[[#This Row],[LME Zinc stock]]*Table_Merge1[[#This Row],[Nima.مقدار]]=0,"",Table_Merge1[[#This Row],[LME Zinc stock]]*Table_Merge1[[#This Row],[Nima.مقدار]]),"")</f>
        <v>76095854450</v>
      </c>
      <c r="AQ1729" s="287">
        <f>IFERROR(IF(Table_Merge1[[#This Row],[LME Zinc 3-month]]*Table_Merge1[[#This Row],[Nima.مقدار]]=0,"",Table_Merge1[[#This Row],[LME Zinc 3-month]]*Table_Merge1[[#This Row],[Nima.مقدار]]),"")</f>
        <v>61519689</v>
      </c>
      <c r="AR1729" s="288" t="str">
        <f>IFERROR(IF(Table_Merge1[[#This Row],[LME Zinc stock]]*Table_Merge1[[#This Row],[Azad.Sell]]=0,"",Table_Merge1[[#This Row],[LME Zinc stock]]*Table_Merge1[[#This Row],[Azad.Sell]]),"")</f>
        <v/>
      </c>
      <c r="AS1729" s="288" t="str">
        <f>IFERROR(IF(Table_Merge1[[#This Row],[LME Zinc 3-month]]*Table_Merge1[[#This Row],[Azad.Sell]]=0,"",Table_Merge1[[#This Row],[LME Zinc 3-month]]*Table_Merge1[[#This Row],[Azad.Sell]]),"")</f>
        <v/>
      </c>
      <c r="AT1729"/>
    </row>
    <row r="1730" spans="1:46" x14ac:dyDescent="0.25">
      <c r="A1730" s="258">
        <v>43170</v>
      </c>
      <c r="B17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1396.12.20</v>
      </c>
      <c r="C1730" s="195">
        <f t="shared" ref="C1730:C1793" ca="1" si="63">_xlfn.NUMBERVALUE(LEFT(G1730, LEN(G1730) - MAX(IF(ISNUMBER(MID(G1730, ROW(INDIRECT("1:"&amp;LEN(G1730))), 1) *1)=FALSE, ROW(INDIRECT("6:"&amp;LEN(G1730))), 6))))</f>
        <v>1396</v>
      </c>
      <c r="D17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30" s="195">
        <f>_xlfn.NUMBERVALUE(RIGHT(Table11[[#This Row],[تاریخ شمسی]],2))</f>
        <v>20</v>
      </c>
      <c r="F17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12-20</v>
      </c>
      <c r="G1730" s="195" t="s">
        <v>1881</v>
      </c>
      <c r="L1730" s="259">
        <v>43170</v>
      </c>
      <c r="M1730">
        <v>44816</v>
      </c>
      <c r="O1730" s="283">
        <f>IFERROR(DATE(Table7[[#This Row],[year]],MONTH(DATEVALUE(Table7[[#This Row],[month]]&amp;"1")),Table7[[#This Row],[day]]),"")</f>
        <v>42586</v>
      </c>
      <c r="P1730" s="257" t="s">
        <v>5155</v>
      </c>
      <c r="Q1730" s="257">
        <v>2016</v>
      </c>
      <c r="R1730" s="257" t="s">
        <v>3445</v>
      </c>
      <c r="S1730" s="257">
        <v>4</v>
      </c>
      <c r="T1730" s="257">
        <v>1351.15</v>
      </c>
      <c r="U1730" s="257">
        <v>1662.5</v>
      </c>
      <c r="V1730" s="257">
        <v>2245050</v>
      </c>
      <c r="X1730" s="260">
        <v>42667</v>
      </c>
      <c r="Y1730" t="s">
        <v>8081</v>
      </c>
      <c r="Z1730" s="260">
        <v>11</v>
      </c>
      <c r="AA1730">
        <v>1395</v>
      </c>
      <c r="AB1730" s="260" t="str">
        <f ca="1">IFERROR(IFERROR(VLOOKUP(Table_Merge1[[#This Row],[Column1]],Table11[#All],2,FALSE),LEFT(AB1731,8)&amp;IF(LEN((RIGHT(AB1731,2)+1))&lt;2,"0"&amp;(RIGHT(AB1731,2)+1),(RIGHT(AB1731,2)-1))),"")</f>
        <v>1395.08.03</v>
      </c>
      <c r="AC1730" s="259" t="str">
        <f ca="1">LEFT(Table_Merge1[[#This Row],[Column2]],4)</f>
        <v>1395</v>
      </c>
      <c r="AD1730" s="259" t="str">
        <f ca="1">RIGHT(LEFT(Table_Merge1[[#This Row],[Column2]],7),2)</f>
        <v>08</v>
      </c>
      <c r="AE1730" s="259" t="str">
        <f ca="1">RIGHT(Table_Merge1[[#This Row],[Column2]],2)</f>
        <v>03</v>
      </c>
      <c r="AF1730">
        <v>8</v>
      </c>
      <c r="AG1730">
        <v>3</v>
      </c>
      <c r="AH1730" s="260">
        <v>2016</v>
      </c>
      <c r="AI1730" t="s">
        <v>3448</v>
      </c>
      <c r="AJ1730" s="260">
        <v>24</v>
      </c>
      <c r="AK1730">
        <v>1267</v>
      </c>
      <c r="AL1730">
        <v>1721.5</v>
      </c>
      <c r="AM1730">
        <v>2125800</v>
      </c>
      <c r="AO1730">
        <v>35926</v>
      </c>
      <c r="AP1730" s="287">
        <f>IFERROR(IF(Table_Merge1[[#This Row],[LME Zinc stock]]*Table_Merge1[[#This Row],[Nima.مقدار]]=0,"",Table_Merge1[[#This Row],[LME Zinc stock]]*Table_Merge1[[#This Row],[Nima.مقدار]]),"")</f>
        <v>76371490800</v>
      </c>
      <c r="AQ1730" s="287">
        <f>IFERROR(IF(Table_Merge1[[#This Row],[LME Zinc 3-month]]*Table_Merge1[[#This Row],[Nima.مقدار]]=0,"",Table_Merge1[[#This Row],[LME Zinc 3-month]]*Table_Merge1[[#This Row],[Nima.مقدار]]),"")</f>
        <v>61846609</v>
      </c>
      <c r="AR1730" s="288" t="str">
        <f>IFERROR(IF(Table_Merge1[[#This Row],[LME Zinc stock]]*Table_Merge1[[#This Row],[Azad.Sell]]=0,"",Table_Merge1[[#This Row],[LME Zinc stock]]*Table_Merge1[[#This Row],[Azad.Sell]]),"")</f>
        <v/>
      </c>
      <c r="AS1730" s="288" t="str">
        <f>IFERROR(IF(Table_Merge1[[#This Row],[LME Zinc 3-month]]*Table_Merge1[[#This Row],[Azad.Sell]]=0,"",Table_Merge1[[#This Row],[LME Zinc 3-month]]*Table_Merge1[[#This Row],[Azad.Sell]]),"")</f>
        <v/>
      </c>
      <c r="AT1730"/>
    </row>
    <row r="1731" spans="1:46" x14ac:dyDescent="0.25">
      <c r="A1731" s="258">
        <v>43171</v>
      </c>
      <c r="B17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1396.12.21</v>
      </c>
      <c r="C1731" s="195">
        <f t="shared" ca="1" si="63"/>
        <v>1396</v>
      </c>
      <c r="D17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31" s="195">
        <f>_xlfn.NUMBERVALUE(RIGHT(Table11[[#This Row],[تاریخ شمسی]],2))</f>
        <v>21</v>
      </c>
      <c r="F17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12-21</v>
      </c>
      <c r="G1731" s="195" t="s">
        <v>1882</v>
      </c>
      <c r="L1731" s="259">
        <v>43171</v>
      </c>
      <c r="M1731">
        <v>47797</v>
      </c>
      <c r="O1731" s="284">
        <f>IFERROR(DATE(Table7[[#This Row],[year]],MONTH(DATEVALUE(Table7[[#This Row],[month]]&amp;"1")),Table7[[#This Row],[day]]),"")</f>
        <v>42585</v>
      </c>
      <c r="P1731" s="195" t="s">
        <v>5156</v>
      </c>
      <c r="Q1731" s="195">
        <v>2016</v>
      </c>
      <c r="R1731" s="195" t="s">
        <v>3445</v>
      </c>
      <c r="S1731" s="195">
        <v>3</v>
      </c>
      <c r="T1731" s="195">
        <v>1364.4</v>
      </c>
      <c r="U1731" s="195">
        <v>1700.5</v>
      </c>
      <c r="V1731" s="195">
        <v>2252150</v>
      </c>
      <c r="X1731" s="260">
        <v>42664</v>
      </c>
      <c r="Z1731" s="260">
        <v>11</v>
      </c>
      <c r="AB1731" s="260" t="str">
        <f ca="1">IFERROR(IFERROR(VLOOKUP(Table_Merge1[[#This Row],[Column1]],Table11[#All],2,FALSE),LEFT(AB1732,8)&amp;IF(LEN((RIGHT(AB1732,2)+1))&lt;2,"0"&amp;(RIGHT(AB1732,2)+1),(RIGHT(AB1732,2)-1))),"")</f>
        <v>1395.07.28</v>
      </c>
      <c r="AC1731" s="259" t="str">
        <f ca="1">LEFT(Table_Merge1[[#This Row],[Column2]],4)</f>
        <v>1395</v>
      </c>
      <c r="AD1731" s="259" t="str">
        <f ca="1">RIGHT(LEFT(Table_Merge1[[#This Row],[Column2]],7),2)</f>
        <v>07</v>
      </c>
      <c r="AE1731" s="259" t="str">
        <f ca="1">RIGHT(Table_Merge1[[#This Row],[Column2]],2)</f>
        <v>28</v>
      </c>
      <c r="AH1731" s="260">
        <v>2016</v>
      </c>
      <c r="AI1731" t="s">
        <v>3448</v>
      </c>
      <c r="AJ1731" s="260">
        <v>21</v>
      </c>
      <c r="AK1731">
        <v>1263.95</v>
      </c>
      <c r="AL1731">
        <v>1722</v>
      </c>
      <c r="AM1731">
        <v>2131075</v>
      </c>
      <c r="AP1731" s="287" t="str">
        <f>IFERROR(IF(Table_Merge1[[#This Row],[LME Zinc stock]]*Table_Merge1[[#This Row],[Nima.مقدار]]=0,"",Table_Merge1[[#This Row],[LME Zinc stock]]*Table_Merge1[[#This Row],[Nima.مقدار]]),"")</f>
        <v/>
      </c>
      <c r="AQ1731" s="287" t="str">
        <f>IFERROR(IF(Table_Merge1[[#This Row],[LME Zinc 3-month]]*Table_Merge1[[#This Row],[Nima.مقدار]]=0,"",Table_Merge1[[#This Row],[LME Zinc 3-month]]*Table_Merge1[[#This Row],[Nima.مقدار]]),"")</f>
        <v/>
      </c>
      <c r="AR1731" s="288" t="str">
        <f>IFERROR(IF(Table_Merge1[[#This Row],[LME Zinc stock]]*Table_Merge1[[#This Row],[Azad.Sell]]=0,"",Table_Merge1[[#This Row],[LME Zinc stock]]*Table_Merge1[[#This Row],[Azad.Sell]]),"")</f>
        <v/>
      </c>
      <c r="AS1731" s="288" t="str">
        <f>IFERROR(IF(Table_Merge1[[#This Row],[LME Zinc 3-month]]*Table_Merge1[[#This Row],[Azad.Sell]]=0,"",Table_Merge1[[#This Row],[LME Zinc 3-month]]*Table_Merge1[[#This Row],[Azad.Sell]]),"")</f>
        <v/>
      </c>
      <c r="AT1731"/>
    </row>
    <row r="1732" spans="1:46" x14ac:dyDescent="0.25">
      <c r="A1732" s="258">
        <v>43172</v>
      </c>
      <c r="B17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1396.12.22</v>
      </c>
      <c r="C1732" s="195">
        <f t="shared" ca="1" si="63"/>
        <v>1396</v>
      </c>
      <c r="D17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32" s="195">
        <f>_xlfn.NUMBERVALUE(RIGHT(Table11[[#This Row],[تاریخ شمسی]],2))</f>
        <v>22</v>
      </c>
      <c r="F17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12-22</v>
      </c>
      <c r="G1732" s="195" t="s">
        <v>1883</v>
      </c>
      <c r="L1732" s="259">
        <v>43172</v>
      </c>
      <c r="M1732">
        <v>47694</v>
      </c>
      <c r="O1732" s="283">
        <f>IFERROR(DATE(Table7[[#This Row],[year]],MONTH(DATEVALUE(Table7[[#This Row],[month]]&amp;"1")),Table7[[#This Row],[day]]),"")</f>
        <v>42584</v>
      </c>
      <c r="P1732" s="257" t="s">
        <v>5157</v>
      </c>
      <c r="Q1732" s="257">
        <v>2016</v>
      </c>
      <c r="R1732" s="257" t="s">
        <v>3445</v>
      </c>
      <c r="S1732" s="257">
        <v>2</v>
      </c>
      <c r="T1732" s="257">
        <v>1358.15</v>
      </c>
      <c r="U1732" s="257">
        <v>1695.5</v>
      </c>
      <c r="V1732" s="257">
        <v>2240600</v>
      </c>
      <c r="X1732" s="260">
        <v>42663</v>
      </c>
      <c r="Y1732" t="s">
        <v>8080</v>
      </c>
      <c r="Z1732" s="260">
        <v>11</v>
      </c>
      <c r="AA1732">
        <v>1395</v>
      </c>
      <c r="AB1732" s="260" t="str">
        <f ca="1">IFERROR(IFERROR(VLOOKUP(Table_Merge1[[#This Row],[Column1]],Table11[#All],2,FALSE),LEFT(AB1733,8)&amp;IF(LEN((RIGHT(AB1733,2)+1))&lt;2,"0"&amp;(RIGHT(AB1733,2)+1),(RIGHT(AB1733,2)-1))),"")</f>
        <v>1395.07.29</v>
      </c>
      <c r="AC1732" s="259" t="str">
        <f ca="1">LEFT(Table_Merge1[[#This Row],[Column2]],4)</f>
        <v>1395</v>
      </c>
      <c r="AD1732" s="259" t="str">
        <f ca="1">RIGHT(LEFT(Table_Merge1[[#This Row],[Column2]],7),2)</f>
        <v>07</v>
      </c>
      <c r="AE1732" s="259" t="str">
        <f ca="1">RIGHT(Table_Merge1[[#This Row],[Column2]],2)</f>
        <v>29</v>
      </c>
      <c r="AF1732">
        <v>7</v>
      </c>
      <c r="AG1732">
        <v>29</v>
      </c>
      <c r="AH1732" s="260">
        <v>2016</v>
      </c>
      <c r="AI1732" t="s">
        <v>3448</v>
      </c>
      <c r="AJ1732" s="260">
        <v>20</v>
      </c>
      <c r="AK1732">
        <v>1269.2</v>
      </c>
      <c r="AL1732">
        <v>1729</v>
      </c>
      <c r="AM1732">
        <v>2132950</v>
      </c>
      <c r="AO1732">
        <v>35794</v>
      </c>
      <c r="AP1732" s="287">
        <f>IFERROR(IF(Table_Merge1[[#This Row],[LME Zinc stock]]*Table_Merge1[[#This Row],[Nima.مقدار]]=0,"",Table_Merge1[[#This Row],[LME Zinc stock]]*Table_Merge1[[#This Row],[Nima.مقدار]]),"")</f>
        <v>76346812300</v>
      </c>
      <c r="AQ1732" s="287">
        <f>IFERROR(IF(Table_Merge1[[#This Row],[LME Zinc 3-month]]*Table_Merge1[[#This Row],[Nima.مقدار]]=0,"",Table_Merge1[[#This Row],[LME Zinc 3-month]]*Table_Merge1[[#This Row],[Nima.مقدار]]),"")</f>
        <v>61887826</v>
      </c>
      <c r="AR1732" s="288" t="str">
        <f>IFERROR(IF(Table_Merge1[[#This Row],[LME Zinc stock]]*Table_Merge1[[#This Row],[Azad.Sell]]=0,"",Table_Merge1[[#This Row],[LME Zinc stock]]*Table_Merge1[[#This Row],[Azad.Sell]]),"")</f>
        <v/>
      </c>
      <c r="AS1732" s="288" t="str">
        <f>IFERROR(IF(Table_Merge1[[#This Row],[LME Zinc 3-month]]*Table_Merge1[[#This Row],[Azad.Sell]]=0,"",Table_Merge1[[#This Row],[LME Zinc 3-month]]*Table_Merge1[[#This Row],[Azad.Sell]]),"")</f>
        <v/>
      </c>
      <c r="AT1732"/>
    </row>
    <row r="1733" spans="1:46" x14ac:dyDescent="0.25">
      <c r="A1733" s="258">
        <v>43173</v>
      </c>
      <c r="B17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1396.12.23</v>
      </c>
      <c r="C1733" s="195">
        <f t="shared" ca="1" si="63"/>
        <v>1396</v>
      </c>
      <c r="D17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33" s="195">
        <f>_xlfn.NUMBERVALUE(RIGHT(Table11[[#This Row],[تاریخ شمسی]],2))</f>
        <v>23</v>
      </c>
      <c r="F17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12-23</v>
      </c>
      <c r="G1733" s="195" t="s">
        <v>1884</v>
      </c>
      <c r="L1733" s="259">
        <v>43173</v>
      </c>
      <c r="M1733">
        <v>47890</v>
      </c>
      <c r="O1733" s="284">
        <f>IFERROR(DATE(Table7[[#This Row],[year]],MONTH(DATEVALUE(Table7[[#This Row],[month]]&amp;"1")),Table7[[#This Row],[day]]),"")</f>
        <v>42583</v>
      </c>
      <c r="P1733" s="195" t="s">
        <v>5158</v>
      </c>
      <c r="Q1733" s="195">
        <v>2016</v>
      </c>
      <c r="R1733" s="195" t="s">
        <v>3445</v>
      </c>
      <c r="S1733" s="195">
        <v>1</v>
      </c>
      <c r="T1733" s="195">
        <v>1348.85</v>
      </c>
      <c r="U1733" s="195">
        <v>1687</v>
      </c>
      <c r="V1733" s="195">
        <v>2222300</v>
      </c>
      <c r="X1733" s="260">
        <v>42662</v>
      </c>
      <c r="Y1733" t="s">
        <v>8079</v>
      </c>
      <c r="Z1733" s="260">
        <v>11</v>
      </c>
      <c r="AA1733">
        <v>1395</v>
      </c>
      <c r="AB1733" s="260" t="str">
        <f ca="1">IFERROR(IFERROR(VLOOKUP(Table_Merge1[[#This Row],[Column1]],Table11[#All],2,FALSE),LEFT(AB1734,8)&amp;IF(LEN((RIGHT(AB1734,2)+1))&lt;2,"0"&amp;(RIGHT(AB1734,2)+1),(RIGHT(AB1734,2)-1))),"")</f>
        <v>1395.07.28</v>
      </c>
      <c r="AC1733" s="259" t="str">
        <f ca="1">LEFT(Table_Merge1[[#This Row],[Column2]],4)</f>
        <v>1395</v>
      </c>
      <c r="AD1733" s="259" t="str">
        <f ca="1">RIGHT(LEFT(Table_Merge1[[#This Row],[Column2]],7),2)</f>
        <v>07</v>
      </c>
      <c r="AE1733" s="259" t="str">
        <f ca="1">RIGHT(Table_Merge1[[#This Row],[Column2]],2)</f>
        <v>28</v>
      </c>
      <c r="AF1733">
        <v>7</v>
      </c>
      <c r="AG1733">
        <v>28</v>
      </c>
      <c r="AH1733" s="260">
        <v>2016</v>
      </c>
      <c r="AI1733" t="s">
        <v>3448</v>
      </c>
      <c r="AJ1733" s="260">
        <v>19</v>
      </c>
      <c r="AK1733">
        <v>1269.75</v>
      </c>
      <c r="AL1733">
        <v>1710.5</v>
      </c>
      <c r="AM1733">
        <v>2137350</v>
      </c>
      <c r="AO1733">
        <v>35824</v>
      </c>
      <c r="AP1733" s="287">
        <f>IFERROR(IF(Table_Merge1[[#This Row],[LME Zinc stock]]*Table_Merge1[[#This Row],[Nima.مقدار]]=0,"",Table_Merge1[[#This Row],[LME Zinc stock]]*Table_Merge1[[#This Row],[Nima.مقدار]]),"")</f>
        <v>76568426400</v>
      </c>
      <c r="AQ1733" s="287">
        <f>IFERROR(IF(Table_Merge1[[#This Row],[LME Zinc 3-month]]*Table_Merge1[[#This Row],[Nima.مقدار]]=0,"",Table_Merge1[[#This Row],[LME Zinc 3-month]]*Table_Merge1[[#This Row],[Nima.مقدار]]),"")</f>
        <v>61276952</v>
      </c>
      <c r="AR1733" s="288" t="str">
        <f>IFERROR(IF(Table_Merge1[[#This Row],[LME Zinc stock]]*Table_Merge1[[#This Row],[Azad.Sell]]=0,"",Table_Merge1[[#This Row],[LME Zinc stock]]*Table_Merge1[[#This Row],[Azad.Sell]]),"")</f>
        <v/>
      </c>
      <c r="AS1733" s="288" t="str">
        <f>IFERROR(IF(Table_Merge1[[#This Row],[LME Zinc 3-month]]*Table_Merge1[[#This Row],[Azad.Sell]]=0,"",Table_Merge1[[#This Row],[LME Zinc 3-month]]*Table_Merge1[[#This Row],[Azad.Sell]]),"")</f>
        <v/>
      </c>
      <c r="AT1733"/>
    </row>
    <row r="1734" spans="1:46" x14ac:dyDescent="0.25">
      <c r="A1734" s="258">
        <v>43174</v>
      </c>
      <c r="B17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1396.12.24</v>
      </c>
      <c r="C1734" s="195">
        <f t="shared" ca="1" si="63"/>
        <v>1396</v>
      </c>
      <c r="D17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34" s="195">
        <f>_xlfn.NUMBERVALUE(RIGHT(Table11[[#This Row],[تاریخ شمسی]],2))</f>
        <v>24</v>
      </c>
      <c r="F17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12-24</v>
      </c>
      <c r="G1734" s="195" t="s">
        <v>1885</v>
      </c>
      <c r="L1734" s="259">
        <v>43174</v>
      </c>
      <c r="M1734">
        <v>47910</v>
      </c>
      <c r="O1734" s="283">
        <f>IFERROR(DATE(Table7[[#This Row],[year]],MONTH(DATEVALUE(Table7[[#This Row],[month]]&amp;"1")),Table7[[#This Row],[day]]),"")</f>
        <v>42580</v>
      </c>
      <c r="P1734" s="257" t="s">
        <v>5159</v>
      </c>
      <c r="Q1734" s="257">
        <v>2016</v>
      </c>
      <c r="R1734" s="257" t="s">
        <v>3443</v>
      </c>
      <c r="S1734" s="257">
        <v>29</v>
      </c>
      <c r="T1734" s="257">
        <v>1332.5</v>
      </c>
      <c r="U1734" s="257">
        <v>1644.5</v>
      </c>
      <c r="V1734" s="257">
        <v>2232425</v>
      </c>
      <c r="X1734" s="260">
        <v>42661</v>
      </c>
      <c r="Y1734" t="s">
        <v>8078</v>
      </c>
      <c r="Z1734" s="260">
        <v>11</v>
      </c>
      <c r="AA1734">
        <v>1395</v>
      </c>
      <c r="AB1734" s="260" t="str">
        <f ca="1">IFERROR(IFERROR(VLOOKUP(Table_Merge1[[#This Row],[Column1]],Table11[#All],2,FALSE),LEFT(AB1735,8)&amp;IF(LEN((RIGHT(AB1735,2)+1))&lt;2,"0"&amp;(RIGHT(AB1735,2)+1),(RIGHT(AB1735,2)-1))),"")</f>
        <v>1395.07.27</v>
      </c>
      <c r="AC1734" s="259" t="str">
        <f ca="1">LEFT(Table_Merge1[[#This Row],[Column2]],4)</f>
        <v>1395</v>
      </c>
      <c r="AD1734" s="259" t="str">
        <f ca="1">RIGHT(LEFT(Table_Merge1[[#This Row],[Column2]],7),2)</f>
        <v>07</v>
      </c>
      <c r="AE1734" s="259" t="str">
        <f ca="1">RIGHT(Table_Merge1[[#This Row],[Column2]],2)</f>
        <v>27</v>
      </c>
      <c r="AF1734">
        <v>7</v>
      </c>
      <c r="AG1734">
        <v>27</v>
      </c>
      <c r="AH1734" s="260">
        <v>2016</v>
      </c>
      <c r="AI1734" t="s">
        <v>3448</v>
      </c>
      <c r="AJ1734" s="260">
        <v>18</v>
      </c>
      <c r="AK1734">
        <v>1261.6500000000001</v>
      </c>
      <c r="AL1734">
        <v>1734</v>
      </c>
      <c r="AM1734">
        <v>2140550</v>
      </c>
      <c r="AO1734">
        <v>35771</v>
      </c>
      <c r="AP1734" s="287">
        <f>IFERROR(IF(Table_Merge1[[#This Row],[LME Zinc stock]]*Table_Merge1[[#This Row],[Nima.مقدار]]=0,"",Table_Merge1[[#This Row],[LME Zinc stock]]*Table_Merge1[[#This Row],[Nima.مقدار]]),"")</f>
        <v>76569614050</v>
      </c>
      <c r="AQ1734" s="287">
        <f>IFERROR(IF(Table_Merge1[[#This Row],[LME Zinc 3-month]]*Table_Merge1[[#This Row],[Nima.مقدار]]=0,"",Table_Merge1[[#This Row],[LME Zinc 3-month]]*Table_Merge1[[#This Row],[Nima.مقدار]]),"")</f>
        <v>62026914</v>
      </c>
      <c r="AR1734" s="288" t="str">
        <f>IFERROR(IF(Table_Merge1[[#This Row],[LME Zinc stock]]*Table_Merge1[[#This Row],[Azad.Sell]]=0,"",Table_Merge1[[#This Row],[LME Zinc stock]]*Table_Merge1[[#This Row],[Azad.Sell]]),"")</f>
        <v/>
      </c>
      <c r="AS1734" s="288" t="str">
        <f>IFERROR(IF(Table_Merge1[[#This Row],[LME Zinc 3-month]]*Table_Merge1[[#This Row],[Azad.Sell]]=0,"",Table_Merge1[[#This Row],[LME Zinc 3-month]]*Table_Merge1[[#This Row],[Azad.Sell]]),"")</f>
        <v/>
      </c>
      <c r="AT1734"/>
    </row>
    <row r="1735" spans="1:46" x14ac:dyDescent="0.25">
      <c r="A1735" s="258">
        <v>43176</v>
      </c>
      <c r="B17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1396.12.26</v>
      </c>
      <c r="C1735" s="195">
        <f t="shared" ca="1" si="63"/>
        <v>1396</v>
      </c>
      <c r="D17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35" s="195">
        <f>_xlfn.NUMBERVALUE(RIGHT(Table11[[#This Row],[تاریخ شمسی]],2))</f>
        <v>26</v>
      </c>
      <c r="F17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12-26</v>
      </c>
      <c r="G1735" s="195" t="s">
        <v>1886</v>
      </c>
      <c r="L1735" s="259">
        <v>43176</v>
      </c>
      <c r="M1735">
        <v>48056</v>
      </c>
      <c r="O1735" s="284">
        <f>IFERROR(DATE(Table7[[#This Row],[year]],MONTH(DATEVALUE(Table7[[#This Row],[month]]&amp;"1")),Table7[[#This Row],[day]]),"")</f>
        <v>42579</v>
      </c>
      <c r="P1735" s="195" t="s">
        <v>5160</v>
      </c>
      <c r="Q1735" s="195">
        <v>2016</v>
      </c>
      <c r="R1735" s="195" t="s">
        <v>3443</v>
      </c>
      <c r="S1735" s="195">
        <v>28</v>
      </c>
      <c r="T1735" s="195">
        <v>1341.3</v>
      </c>
      <c r="U1735" s="195">
        <v>1642.5</v>
      </c>
      <c r="V1735" s="195">
        <v>2240425</v>
      </c>
      <c r="X1735" s="260">
        <v>42660</v>
      </c>
      <c r="Y1735" t="s">
        <v>8077</v>
      </c>
      <c r="Z1735" s="260">
        <v>11</v>
      </c>
      <c r="AA1735">
        <v>1395</v>
      </c>
      <c r="AB1735" s="260" t="str">
        <f ca="1">IFERROR(IFERROR(VLOOKUP(Table_Merge1[[#This Row],[Column1]],Table11[#All],2,FALSE),LEFT(AB1736,8)&amp;IF(LEN((RIGHT(AB1736,2)+1))&lt;2,"0"&amp;(RIGHT(AB1736,2)+1),(RIGHT(AB1736,2)-1))),"")</f>
        <v>1395.07.26</v>
      </c>
      <c r="AC1735" s="259" t="str">
        <f ca="1">LEFT(Table_Merge1[[#This Row],[Column2]],4)</f>
        <v>1395</v>
      </c>
      <c r="AD1735" s="259" t="str">
        <f ca="1">RIGHT(LEFT(Table_Merge1[[#This Row],[Column2]],7),2)</f>
        <v>07</v>
      </c>
      <c r="AE1735" s="259" t="str">
        <f ca="1">RIGHT(Table_Merge1[[#This Row],[Column2]],2)</f>
        <v>26</v>
      </c>
      <c r="AF1735">
        <v>7</v>
      </c>
      <c r="AG1735">
        <v>26</v>
      </c>
      <c r="AH1735" s="260">
        <v>2016</v>
      </c>
      <c r="AI1735" t="s">
        <v>3448</v>
      </c>
      <c r="AJ1735" s="260">
        <v>17</v>
      </c>
      <c r="AK1735">
        <v>1252.7</v>
      </c>
      <c r="AL1735" t="s">
        <v>3621</v>
      </c>
      <c r="AM1735" t="s">
        <v>3621</v>
      </c>
      <c r="AO1735">
        <v>35822</v>
      </c>
      <c r="AP1735" s="287" t="str">
        <f>IFERROR(IF(Table_Merge1[[#This Row],[LME Zinc stock]]*Table_Merge1[[#This Row],[Nima.مقدار]]=0,"",Table_Merge1[[#This Row],[LME Zinc stock]]*Table_Merge1[[#This Row],[Nima.مقدار]]),"")</f>
        <v/>
      </c>
      <c r="AQ1735" s="287" t="str">
        <f>IFERROR(IF(Table_Merge1[[#This Row],[LME Zinc 3-month]]*Table_Merge1[[#This Row],[Nima.مقدار]]=0,"",Table_Merge1[[#This Row],[LME Zinc 3-month]]*Table_Merge1[[#This Row],[Nima.مقدار]]),"")</f>
        <v/>
      </c>
      <c r="AR1735" s="288" t="str">
        <f>IFERROR(IF(Table_Merge1[[#This Row],[LME Zinc stock]]*Table_Merge1[[#This Row],[Azad.Sell]]=0,"",Table_Merge1[[#This Row],[LME Zinc stock]]*Table_Merge1[[#This Row],[Azad.Sell]]),"")</f>
        <v/>
      </c>
      <c r="AS1735" s="288" t="str">
        <f>IFERROR(IF(Table_Merge1[[#This Row],[LME Zinc 3-month]]*Table_Merge1[[#This Row],[Azad.Sell]]=0,"",Table_Merge1[[#This Row],[LME Zinc 3-month]]*Table_Merge1[[#This Row],[Azad.Sell]]),"")</f>
        <v/>
      </c>
      <c r="AT1735"/>
    </row>
    <row r="1736" spans="1:46" x14ac:dyDescent="0.25">
      <c r="A1736" s="258">
        <v>43177</v>
      </c>
      <c r="B17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1396.12.27</v>
      </c>
      <c r="C1736" s="195">
        <f t="shared" ca="1" si="63"/>
        <v>1396</v>
      </c>
      <c r="D17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36" s="195">
        <f>_xlfn.NUMBERVALUE(RIGHT(Table11[[#This Row],[تاریخ شمسی]],2))</f>
        <v>27</v>
      </c>
      <c r="F17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12-27</v>
      </c>
      <c r="G1736" s="195" t="s">
        <v>1887</v>
      </c>
      <c r="L1736" s="259">
        <v>43177</v>
      </c>
      <c r="M1736">
        <v>47507</v>
      </c>
      <c r="O1736" s="283">
        <f>IFERROR(DATE(Table7[[#This Row],[year]],MONTH(DATEVALUE(Table7[[#This Row],[month]]&amp;"1")),Table7[[#This Row],[day]]),"")</f>
        <v>42578</v>
      </c>
      <c r="P1736" s="257" t="s">
        <v>5161</v>
      </c>
      <c r="Q1736" s="257">
        <v>2016</v>
      </c>
      <c r="R1736" s="257" t="s">
        <v>3443</v>
      </c>
      <c r="S1736" s="257">
        <v>27</v>
      </c>
      <c r="T1736" s="257">
        <v>1320.8</v>
      </c>
      <c r="U1736" s="257">
        <v>1657.5</v>
      </c>
      <c r="V1736" s="257">
        <v>2248500</v>
      </c>
      <c r="X1736" s="260">
        <v>42657</v>
      </c>
      <c r="Z1736" s="260">
        <v>11</v>
      </c>
      <c r="AB1736" s="260" t="str">
        <f ca="1">IFERROR(IFERROR(VLOOKUP(Table_Merge1[[#This Row],[Column1]],Table11[#All],2,FALSE),LEFT(AB1737,8)&amp;IF(LEN((RIGHT(AB1737,2)+1))&lt;2,"0"&amp;(RIGHT(AB1737,2)+1),(RIGHT(AB1737,2)-1))),"")</f>
        <v>1395.07.21</v>
      </c>
      <c r="AC1736" s="259" t="str">
        <f ca="1">LEFT(Table_Merge1[[#This Row],[Column2]],4)</f>
        <v>1395</v>
      </c>
      <c r="AD1736" s="259" t="str">
        <f ca="1">RIGHT(LEFT(Table_Merge1[[#This Row],[Column2]],7),2)</f>
        <v>07</v>
      </c>
      <c r="AE1736" s="259" t="str">
        <f ca="1">RIGHT(Table_Merge1[[#This Row],[Column2]],2)</f>
        <v>21</v>
      </c>
      <c r="AH1736" s="260">
        <v>2016</v>
      </c>
      <c r="AI1736" t="s">
        <v>3448</v>
      </c>
      <c r="AJ1736" s="260">
        <v>14</v>
      </c>
      <c r="AK1736">
        <v>1256.1500000000001</v>
      </c>
      <c r="AL1736">
        <v>1724</v>
      </c>
      <c r="AM1736">
        <v>2141300</v>
      </c>
      <c r="AP1736" s="287" t="str">
        <f>IFERROR(IF(Table_Merge1[[#This Row],[LME Zinc stock]]*Table_Merge1[[#This Row],[Nima.مقدار]]=0,"",Table_Merge1[[#This Row],[LME Zinc stock]]*Table_Merge1[[#This Row],[Nima.مقدار]]),"")</f>
        <v/>
      </c>
      <c r="AQ1736" s="287" t="str">
        <f>IFERROR(IF(Table_Merge1[[#This Row],[LME Zinc 3-month]]*Table_Merge1[[#This Row],[Nima.مقدار]]=0,"",Table_Merge1[[#This Row],[LME Zinc 3-month]]*Table_Merge1[[#This Row],[Nima.مقدار]]),"")</f>
        <v/>
      </c>
      <c r="AR1736" s="288" t="str">
        <f>IFERROR(IF(Table_Merge1[[#This Row],[LME Zinc stock]]*Table_Merge1[[#This Row],[Azad.Sell]]=0,"",Table_Merge1[[#This Row],[LME Zinc stock]]*Table_Merge1[[#This Row],[Azad.Sell]]),"")</f>
        <v/>
      </c>
      <c r="AS1736" s="288" t="str">
        <f>IFERROR(IF(Table_Merge1[[#This Row],[LME Zinc 3-month]]*Table_Merge1[[#This Row],[Azad.Sell]]=0,"",Table_Merge1[[#This Row],[LME Zinc 3-month]]*Table_Merge1[[#This Row],[Azad.Sell]]),"")</f>
        <v/>
      </c>
      <c r="AT1736"/>
    </row>
    <row r="1737" spans="1:46" x14ac:dyDescent="0.25">
      <c r="A1737" s="258">
        <v>43178</v>
      </c>
      <c r="B17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1396.12.28</v>
      </c>
      <c r="C1737" s="195">
        <f t="shared" ca="1" si="63"/>
        <v>1396</v>
      </c>
      <c r="D17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1737" s="195">
        <f>_xlfn.NUMBERVALUE(RIGHT(Table11[[#This Row],[تاریخ شمسی]],2))</f>
        <v>28</v>
      </c>
      <c r="F17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12-28</v>
      </c>
      <c r="G1737" s="195" t="s">
        <v>1888</v>
      </c>
      <c r="L1737" s="259">
        <v>43178</v>
      </c>
      <c r="M1737">
        <v>47599</v>
      </c>
      <c r="O1737" s="284">
        <f>IFERROR(DATE(Table7[[#This Row],[year]],MONTH(DATEVALUE(Table7[[#This Row],[month]]&amp;"1")),Table7[[#This Row],[day]]),"")</f>
        <v>42577</v>
      </c>
      <c r="P1737" s="195" t="s">
        <v>5162</v>
      </c>
      <c r="Q1737" s="195">
        <v>2016</v>
      </c>
      <c r="R1737" s="195" t="s">
        <v>3443</v>
      </c>
      <c r="S1737" s="195">
        <v>26</v>
      </c>
      <c r="T1737" s="195">
        <v>1321.25</v>
      </c>
      <c r="U1737" s="195">
        <v>1640</v>
      </c>
      <c r="V1737" s="195">
        <v>2256400</v>
      </c>
      <c r="X1737" s="260">
        <v>42656</v>
      </c>
      <c r="Y1737" t="s">
        <v>8076</v>
      </c>
      <c r="Z1737" s="260">
        <v>12</v>
      </c>
      <c r="AA1737">
        <v>1395</v>
      </c>
      <c r="AB1737" s="260" t="str">
        <f ca="1">IFERROR(IFERROR(VLOOKUP(Table_Merge1[[#This Row],[Column1]],Table11[#All],2,FALSE),LEFT(AB1738,8)&amp;IF(LEN((RIGHT(AB1738,2)+1))&lt;2,"0"&amp;(RIGHT(AB1738,2)+1),(RIGHT(AB1738,2)-1))),"")</f>
        <v>1395.07.22</v>
      </c>
      <c r="AC1737" s="259" t="str">
        <f ca="1">LEFT(Table_Merge1[[#This Row],[Column2]],4)</f>
        <v>1395</v>
      </c>
      <c r="AD1737" s="259" t="str">
        <f ca="1">RIGHT(LEFT(Table_Merge1[[#This Row],[Column2]],7),2)</f>
        <v>07</v>
      </c>
      <c r="AE1737" s="259" t="str">
        <f ca="1">RIGHT(Table_Merge1[[#This Row],[Column2]],2)</f>
        <v>22</v>
      </c>
      <c r="AF1737">
        <v>7</v>
      </c>
      <c r="AG1737">
        <v>22</v>
      </c>
      <c r="AH1737" s="260">
        <v>2016</v>
      </c>
      <c r="AI1737" t="s">
        <v>3448</v>
      </c>
      <c r="AJ1737" s="260">
        <v>13</v>
      </c>
      <c r="AK1737">
        <v>1258</v>
      </c>
      <c r="AL1737">
        <v>1701.5</v>
      </c>
      <c r="AM1737">
        <v>2143500</v>
      </c>
      <c r="AO1737">
        <v>35817</v>
      </c>
      <c r="AP1737" s="287">
        <f>IFERROR(IF(Table_Merge1[[#This Row],[LME Zinc stock]]*Table_Merge1[[#This Row],[Nima.مقدار]]=0,"",Table_Merge1[[#This Row],[LME Zinc stock]]*Table_Merge1[[#This Row],[Nima.مقدار]]),"")</f>
        <v>76773739500</v>
      </c>
      <c r="AQ1737" s="287">
        <f>IFERROR(IF(Table_Merge1[[#This Row],[LME Zinc 3-month]]*Table_Merge1[[#This Row],[Nima.مقدار]]=0,"",Table_Merge1[[#This Row],[LME Zinc 3-month]]*Table_Merge1[[#This Row],[Nima.مقدار]]),"")</f>
        <v>60942625.5</v>
      </c>
      <c r="AR1737" s="288" t="str">
        <f>IFERROR(IF(Table_Merge1[[#This Row],[LME Zinc stock]]*Table_Merge1[[#This Row],[Azad.Sell]]=0,"",Table_Merge1[[#This Row],[LME Zinc stock]]*Table_Merge1[[#This Row],[Azad.Sell]]),"")</f>
        <v/>
      </c>
      <c r="AS1737" s="288" t="str">
        <f>IFERROR(IF(Table_Merge1[[#This Row],[LME Zinc 3-month]]*Table_Merge1[[#This Row],[Azad.Sell]]=0,"",Table_Merge1[[#This Row],[LME Zinc 3-month]]*Table_Merge1[[#This Row],[Azad.Sell]]),"")</f>
        <v/>
      </c>
      <c r="AT1737"/>
    </row>
    <row r="1738" spans="1:46" x14ac:dyDescent="0.25">
      <c r="A1738" s="258">
        <v>43184</v>
      </c>
      <c r="B17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1397.01.05</v>
      </c>
      <c r="C1738" s="195">
        <f t="shared" ca="1" si="63"/>
        <v>1397</v>
      </c>
      <c r="D17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38" s="195">
        <f>_xlfn.NUMBERVALUE(RIGHT(Table11[[#This Row],[تاریخ شمسی]],2))</f>
        <v>5</v>
      </c>
      <c r="F17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01-05</v>
      </c>
      <c r="G1738" s="195" t="s">
        <v>1889</v>
      </c>
      <c r="L1738" s="259">
        <v>43184</v>
      </c>
      <c r="M1738">
        <v>48366</v>
      </c>
      <c r="O1738" s="283">
        <f>IFERROR(DATE(Table7[[#This Row],[year]],MONTH(DATEVALUE(Table7[[#This Row],[month]]&amp;"1")),Table7[[#This Row],[day]]),"")</f>
        <v>42576</v>
      </c>
      <c r="P1738" s="257" t="s">
        <v>5163</v>
      </c>
      <c r="Q1738" s="257">
        <v>2016</v>
      </c>
      <c r="R1738" s="257" t="s">
        <v>3443</v>
      </c>
      <c r="S1738" s="257">
        <v>25</v>
      </c>
      <c r="T1738" s="257">
        <v>1315</v>
      </c>
      <c r="U1738" s="257">
        <v>1652.5</v>
      </c>
      <c r="V1738" s="257">
        <v>2259325</v>
      </c>
      <c r="X1738" s="260">
        <v>42655</v>
      </c>
      <c r="Z1738" s="260">
        <v>12</v>
      </c>
      <c r="AB1738" s="260" t="str">
        <f ca="1">IFERROR(IFERROR(VLOOKUP(Table_Merge1[[#This Row],[Column1]],Table11[#All],2,FALSE),LEFT(AB1739,8)&amp;IF(LEN((RIGHT(AB1739,2)+1))&lt;2,"0"&amp;(RIGHT(AB1739,2)+1),(RIGHT(AB1739,2)-1))),"")</f>
        <v>1395.07.17</v>
      </c>
      <c r="AC1738" s="259" t="str">
        <f ca="1">LEFT(Table_Merge1[[#This Row],[Column2]],4)</f>
        <v>1395</v>
      </c>
      <c r="AD1738" s="259" t="str">
        <f ca="1">RIGHT(LEFT(Table_Merge1[[#This Row],[Column2]],7),2)</f>
        <v>07</v>
      </c>
      <c r="AE1738" s="259" t="str">
        <f ca="1">RIGHT(Table_Merge1[[#This Row],[Column2]],2)</f>
        <v>17</v>
      </c>
      <c r="AH1738" s="260">
        <v>2016</v>
      </c>
      <c r="AI1738" t="s">
        <v>3448</v>
      </c>
      <c r="AJ1738" s="260">
        <v>12</v>
      </c>
      <c r="AK1738">
        <v>1255.7</v>
      </c>
      <c r="AL1738">
        <v>1687</v>
      </c>
      <c r="AM1738">
        <v>2148350</v>
      </c>
      <c r="AP1738" s="287" t="str">
        <f>IFERROR(IF(Table_Merge1[[#This Row],[LME Zinc stock]]*Table_Merge1[[#This Row],[Nima.مقدار]]=0,"",Table_Merge1[[#This Row],[LME Zinc stock]]*Table_Merge1[[#This Row],[Nima.مقدار]]),"")</f>
        <v/>
      </c>
      <c r="AQ1738" s="287" t="str">
        <f>IFERROR(IF(Table_Merge1[[#This Row],[LME Zinc 3-month]]*Table_Merge1[[#This Row],[Nima.مقدار]]=0,"",Table_Merge1[[#This Row],[LME Zinc 3-month]]*Table_Merge1[[#This Row],[Nima.مقدار]]),"")</f>
        <v/>
      </c>
      <c r="AR1738" s="288" t="str">
        <f>IFERROR(IF(Table_Merge1[[#This Row],[LME Zinc stock]]*Table_Merge1[[#This Row],[Azad.Sell]]=0,"",Table_Merge1[[#This Row],[LME Zinc stock]]*Table_Merge1[[#This Row],[Azad.Sell]]),"")</f>
        <v/>
      </c>
      <c r="AS1738" s="288" t="str">
        <f>IFERROR(IF(Table_Merge1[[#This Row],[LME Zinc 3-month]]*Table_Merge1[[#This Row],[Azad.Sell]]=0,"",Table_Merge1[[#This Row],[LME Zinc 3-month]]*Table_Merge1[[#This Row],[Azad.Sell]]),"")</f>
        <v/>
      </c>
      <c r="AT1738"/>
    </row>
    <row r="1739" spans="1:46" x14ac:dyDescent="0.25">
      <c r="A1739" s="258">
        <v>43185</v>
      </c>
      <c r="B17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1397.01.06</v>
      </c>
      <c r="C1739" s="195">
        <f t="shared" ca="1" si="63"/>
        <v>1397</v>
      </c>
      <c r="D17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39" s="195">
        <f>_xlfn.NUMBERVALUE(RIGHT(Table11[[#This Row],[تاریخ شمسی]],2))</f>
        <v>6</v>
      </c>
      <c r="F17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01-06</v>
      </c>
      <c r="G1739" s="195" t="s">
        <v>1890</v>
      </c>
      <c r="L1739" s="259">
        <v>43185</v>
      </c>
      <c r="M1739">
        <v>48619</v>
      </c>
      <c r="O1739" s="284">
        <f>IFERROR(DATE(Table7[[#This Row],[year]],MONTH(DATEVALUE(Table7[[#This Row],[month]]&amp;"1")),Table7[[#This Row],[day]]),"")</f>
        <v>42573</v>
      </c>
      <c r="P1739" s="195" t="s">
        <v>5164</v>
      </c>
      <c r="Q1739" s="195">
        <v>2016</v>
      </c>
      <c r="R1739" s="195" t="s">
        <v>3443</v>
      </c>
      <c r="S1739" s="195">
        <v>22</v>
      </c>
      <c r="T1739" s="195">
        <v>1323.2</v>
      </c>
      <c r="U1739" s="195">
        <v>1638</v>
      </c>
      <c r="V1739" s="195">
        <v>2265050</v>
      </c>
      <c r="X1739" s="260">
        <v>42654</v>
      </c>
      <c r="Z1739" s="260">
        <v>12</v>
      </c>
      <c r="AB1739" s="260" t="str">
        <f ca="1">IFERROR(IFERROR(VLOOKUP(Table_Merge1[[#This Row],[Column1]],Table11[#All],2,FALSE),LEFT(AB1740,8)&amp;IF(LEN((RIGHT(AB1740,2)+1))&lt;2,"0"&amp;(RIGHT(AB1740,2)+1),(RIGHT(AB1740,2)-1))),"")</f>
        <v>1395.07.18</v>
      </c>
      <c r="AC1739" s="259" t="str">
        <f ca="1">LEFT(Table_Merge1[[#This Row],[Column2]],4)</f>
        <v>1395</v>
      </c>
      <c r="AD1739" s="259" t="str">
        <f ca="1">RIGHT(LEFT(Table_Merge1[[#This Row],[Column2]],7),2)</f>
        <v>07</v>
      </c>
      <c r="AE1739" s="259" t="str">
        <f ca="1">RIGHT(Table_Merge1[[#This Row],[Column2]],2)</f>
        <v>18</v>
      </c>
      <c r="AH1739" s="260">
        <v>2016</v>
      </c>
      <c r="AI1739" t="s">
        <v>3448</v>
      </c>
      <c r="AJ1739" s="260">
        <v>11</v>
      </c>
      <c r="AK1739">
        <v>1256.4000000000001</v>
      </c>
      <c r="AL1739">
        <v>1681</v>
      </c>
      <c r="AM1739">
        <v>2153400</v>
      </c>
      <c r="AP1739" s="287" t="str">
        <f>IFERROR(IF(Table_Merge1[[#This Row],[LME Zinc stock]]*Table_Merge1[[#This Row],[Nima.مقدار]]=0,"",Table_Merge1[[#This Row],[LME Zinc stock]]*Table_Merge1[[#This Row],[Nima.مقدار]]),"")</f>
        <v/>
      </c>
      <c r="AQ1739" s="287" t="str">
        <f>IFERROR(IF(Table_Merge1[[#This Row],[LME Zinc 3-month]]*Table_Merge1[[#This Row],[Nima.مقدار]]=0,"",Table_Merge1[[#This Row],[LME Zinc 3-month]]*Table_Merge1[[#This Row],[Nima.مقدار]]),"")</f>
        <v/>
      </c>
      <c r="AR1739" s="288" t="str">
        <f>IFERROR(IF(Table_Merge1[[#This Row],[LME Zinc stock]]*Table_Merge1[[#This Row],[Azad.Sell]]=0,"",Table_Merge1[[#This Row],[LME Zinc stock]]*Table_Merge1[[#This Row],[Azad.Sell]]),"")</f>
        <v/>
      </c>
      <c r="AS1739" s="288" t="str">
        <f>IFERROR(IF(Table_Merge1[[#This Row],[LME Zinc 3-month]]*Table_Merge1[[#This Row],[Azad.Sell]]=0,"",Table_Merge1[[#This Row],[LME Zinc 3-month]]*Table_Merge1[[#This Row],[Azad.Sell]]),"")</f>
        <v/>
      </c>
      <c r="AT1739"/>
    </row>
    <row r="1740" spans="1:46" x14ac:dyDescent="0.25">
      <c r="A1740" s="258">
        <v>43186</v>
      </c>
      <c r="B17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1397.01.07</v>
      </c>
      <c r="C1740" s="195">
        <f t="shared" ca="1" si="63"/>
        <v>1397</v>
      </c>
      <c r="D17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40" s="195">
        <f>_xlfn.NUMBERVALUE(RIGHT(Table11[[#This Row],[تاریخ شمسی]],2))</f>
        <v>7</v>
      </c>
      <c r="F17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01-07</v>
      </c>
      <c r="G1740" s="195" t="s">
        <v>1891</v>
      </c>
      <c r="L1740" s="259">
        <v>43186</v>
      </c>
      <c r="M1740">
        <v>48768</v>
      </c>
      <c r="O1740" s="283">
        <f>IFERROR(DATE(Table7[[#This Row],[year]],MONTH(DATEVALUE(Table7[[#This Row],[month]]&amp;"1")),Table7[[#This Row],[day]]),"")</f>
        <v>42572</v>
      </c>
      <c r="P1740" s="257" t="s">
        <v>5165</v>
      </c>
      <c r="Q1740" s="257">
        <v>2016</v>
      </c>
      <c r="R1740" s="257" t="s">
        <v>3443</v>
      </c>
      <c r="S1740" s="257">
        <v>21</v>
      </c>
      <c r="T1740" s="257">
        <v>1322</v>
      </c>
      <c r="U1740" s="257">
        <v>1630.5</v>
      </c>
      <c r="V1740" s="257">
        <v>2271475</v>
      </c>
      <c r="X1740" s="260">
        <v>42653</v>
      </c>
      <c r="Y1740" t="s">
        <v>8075</v>
      </c>
      <c r="Z1740" s="260">
        <v>12</v>
      </c>
      <c r="AA1740">
        <v>1395</v>
      </c>
      <c r="AB1740" s="260" t="str">
        <f ca="1">IFERROR(IFERROR(VLOOKUP(Table_Merge1[[#This Row],[Column1]],Table11[#All],2,FALSE),LEFT(AB1741,8)&amp;IF(LEN((RIGHT(AB1741,2)+1))&lt;2,"0"&amp;(RIGHT(AB1741,2)+1),(RIGHT(AB1741,2)-1))),"")</f>
        <v>1395.07.19</v>
      </c>
      <c r="AC1740" s="259" t="str">
        <f ca="1">LEFT(Table_Merge1[[#This Row],[Column2]],4)</f>
        <v>1395</v>
      </c>
      <c r="AD1740" s="259" t="str">
        <f ca="1">RIGHT(LEFT(Table_Merge1[[#This Row],[Column2]],7),2)</f>
        <v>07</v>
      </c>
      <c r="AE1740" s="259" t="str">
        <f ca="1">RIGHT(Table_Merge1[[#This Row],[Column2]],2)</f>
        <v>19</v>
      </c>
      <c r="AF1740">
        <v>7</v>
      </c>
      <c r="AG1740">
        <v>19</v>
      </c>
      <c r="AH1740" s="260">
        <v>2016</v>
      </c>
      <c r="AI1740" t="s">
        <v>3448</v>
      </c>
      <c r="AJ1740" s="260">
        <v>10</v>
      </c>
      <c r="AK1740">
        <v>1262.0999999999999</v>
      </c>
      <c r="AL1740">
        <v>1659</v>
      </c>
      <c r="AM1740">
        <v>2159950</v>
      </c>
      <c r="AO1740">
        <v>35849</v>
      </c>
      <c r="AP1740" s="287">
        <f>IFERROR(IF(Table_Merge1[[#This Row],[LME Zinc stock]]*Table_Merge1[[#This Row],[Nima.مقدار]]=0,"",Table_Merge1[[#This Row],[LME Zinc stock]]*Table_Merge1[[#This Row],[Nima.مقدار]]),"")</f>
        <v>77432047550</v>
      </c>
      <c r="AQ1740" s="287">
        <f>IFERROR(IF(Table_Merge1[[#This Row],[LME Zinc 3-month]]*Table_Merge1[[#This Row],[Nima.مقدار]]=0,"",Table_Merge1[[#This Row],[LME Zinc 3-month]]*Table_Merge1[[#This Row],[Nima.مقدار]]),"")</f>
        <v>59473491</v>
      </c>
      <c r="AR1740" s="288" t="str">
        <f>IFERROR(IF(Table_Merge1[[#This Row],[LME Zinc stock]]*Table_Merge1[[#This Row],[Azad.Sell]]=0,"",Table_Merge1[[#This Row],[LME Zinc stock]]*Table_Merge1[[#This Row],[Azad.Sell]]),"")</f>
        <v/>
      </c>
      <c r="AS1740" s="288" t="str">
        <f>IFERROR(IF(Table_Merge1[[#This Row],[LME Zinc 3-month]]*Table_Merge1[[#This Row],[Azad.Sell]]=0,"",Table_Merge1[[#This Row],[LME Zinc 3-month]]*Table_Merge1[[#This Row],[Azad.Sell]]),"")</f>
        <v/>
      </c>
      <c r="AT1740"/>
    </row>
    <row r="1741" spans="1:46" x14ac:dyDescent="0.25">
      <c r="A1741" s="258">
        <v>43187</v>
      </c>
      <c r="B17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1397.01.08</v>
      </c>
      <c r="C1741" s="195">
        <f t="shared" ca="1" si="63"/>
        <v>1397</v>
      </c>
      <c r="D17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41" s="195">
        <f>_xlfn.NUMBERVALUE(RIGHT(Table11[[#This Row],[تاریخ شمسی]],2))</f>
        <v>8</v>
      </c>
      <c r="F17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01-08</v>
      </c>
      <c r="G1741" s="195" t="s">
        <v>1892</v>
      </c>
      <c r="L1741" s="259">
        <v>43187</v>
      </c>
      <c r="M1741">
        <v>48800</v>
      </c>
      <c r="O1741" s="284">
        <f>IFERROR(DATE(Table7[[#This Row],[year]],MONTH(DATEVALUE(Table7[[#This Row],[month]]&amp;"1")),Table7[[#This Row],[day]]),"")</f>
        <v>42571</v>
      </c>
      <c r="P1741" s="195" t="s">
        <v>5166</v>
      </c>
      <c r="Q1741" s="195">
        <v>2016</v>
      </c>
      <c r="R1741" s="195" t="s">
        <v>3443</v>
      </c>
      <c r="S1741" s="195">
        <v>20</v>
      </c>
      <c r="T1741" s="195">
        <v>1325.6</v>
      </c>
      <c r="U1741" s="195">
        <v>1630</v>
      </c>
      <c r="V1741" s="195">
        <v>2278250</v>
      </c>
      <c r="X1741" s="260">
        <v>42650</v>
      </c>
      <c r="Z1741" s="260">
        <v>12</v>
      </c>
      <c r="AB1741" s="260" t="str">
        <f ca="1">IFERROR(IFERROR(VLOOKUP(Table_Merge1[[#This Row],[Column1]],Table11[#All],2,FALSE),LEFT(AB1742,8)&amp;IF(LEN((RIGHT(AB1742,2)+1))&lt;2,"0"&amp;(RIGHT(AB1742,2)+1),(RIGHT(AB1742,2)-1))),"")</f>
        <v>1395.07.14</v>
      </c>
      <c r="AC1741" s="259" t="str">
        <f ca="1">LEFT(Table_Merge1[[#This Row],[Column2]],4)</f>
        <v>1395</v>
      </c>
      <c r="AD1741" s="259" t="str">
        <f ca="1">RIGHT(LEFT(Table_Merge1[[#This Row],[Column2]],7),2)</f>
        <v>07</v>
      </c>
      <c r="AE1741" s="259" t="str">
        <f ca="1">RIGHT(Table_Merge1[[#This Row],[Column2]],2)</f>
        <v>14</v>
      </c>
      <c r="AH1741" s="260">
        <v>2016</v>
      </c>
      <c r="AI1741" t="s">
        <v>3448</v>
      </c>
      <c r="AJ1741" s="260">
        <v>7</v>
      </c>
      <c r="AK1741">
        <v>1255</v>
      </c>
      <c r="AL1741">
        <v>1633</v>
      </c>
      <c r="AM1741">
        <v>2182275</v>
      </c>
      <c r="AP1741" s="287" t="str">
        <f>IFERROR(IF(Table_Merge1[[#This Row],[LME Zinc stock]]*Table_Merge1[[#This Row],[Nima.مقدار]]=0,"",Table_Merge1[[#This Row],[LME Zinc stock]]*Table_Merge1[[#This Row],[Nima.مقدار]]),"")</f>
        <v/>
      </c>
      <c r="AQ1741" s="287" t="str">
        <f>IFERROR(IF(Table_Merge1[[#This Row],[LME Zinc 3-month]]*Table_Merge1[[#This Row],[Nima.مقدار]]=0,"",Table_Merge1[[#This Row],[LME Zinc 3-month]]*Table_Merge1[[#This Row],[Nima.مقدار]]),"")</f>
        <v/>
      </c>
      <c r="AR1741" s="288" t="str">
        <f>IFERROR(IF(Table_Merge1[[#This Row],[LME Zinc stock]]*Table_Merge1[[#This Row],[Azad.Sell]]=0,"",Table_Merge1[[#This Row],[LME Zinc stock]]*Table_Merge1[[#This Row],[Azad.Sell]]),"")</f>
        <v/>
      </c>
      <c r="AS1741" s="288" t="str">
        <f>IFERROR(IF(Table_Merge1[[#This Row],[LME Zinc 3-month]]*Table_Merge1[[#This Row],[Azad.Sell]]=0,"",Table_Merge1[[#This Row],[LME Zinc 3-month]]*Table_Merge1[[#This Row],[Azad.Sell]]),"")</f>
        <v/>
      </c>
      <c r="AT1741"/>
    </row>
    <row r="1742" spans="1:46" x14ac:dyDescent="0.25">
      <c r="A1742" s="258">
        <v>43188</v>
      </c>
      <c r="B17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1397.01.09</v>
      </c>
      <c r="C1742" s="195">
        <f t="shared" ca="1" si="63"/>
        <v>1397</v>
      </c>
      <c r="D17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42" s="195">
        <f>_xlfn.NUMBERVALUE(RIGHT(Table11[[#This Row],[تاریخ شمسی]],2))</f>
        <v>9</v>
      </c>
      <c r="F17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01-09</v>
      </c>
      <c r="G1742" s="195" t="s">
        <v>1893</v>
      </c>
      <c r="L1742" s="259">
        <v>43188</v>
      </c>
      <c r="M1742">
        <v>48520</v>
      </c>
      <c r="O1742" s="283">
        <f>IFERROR(DATE(Table7[[#This Row],[year]],MONTH(DATEVALUE(Table7[[#This Row],[month]]&amp;"1")),Table7[[#This Row],[day]]),"")</f>
        <v>42570</v>
      </c>
      <c r="P1742" s="257" t="s">
        <v>5167</v>
      </c>
      <c r="Q1742" s="257">
        <v>2016</v>
      </c>
      <c r="R1742" s="257" t="s">
        <v>3443</v>
      </c>
      <c r="S1742" s="257">
        <v>19</v>
      </c>
      <c r="T1742" s="257">
        <v>1332.2</v>
      </c>
      <c r="U1742" s="257">
        <v>1641.5</v>
      </c>
      <c r="V1742" s="257">
        <v>2284550</v>
      </c>
      <c r="X1742" s="260">
        <v>42649</v>
      </c>
      <c r="Y1742" t="s">
        <v>8074</v>
      </c>
      <c r="Z1742" s="260">
        <v>12</v>
      </c>
      <c r="AA1742">
        <v>1395</v>
      </c>
      <c r="AB1742" s="260" t="str">
        <f ca="1">IFERROR(IFERROR(VLOOKUP(Table_Merge1[[#This Row],[Column1]],Table11[#All],2,FALSE),LEFT(AB1743,8)&amp;IF(LEN((RIGHT(AB1743,2)+1))&lt;2,"0"&amp;(RIGHT(AB1743,2)+1),(RIGHT(AB1743,2)-1))),"")</f>
        <v>1395.07.15</v>
      </c>
      <c r="AC1742" s="259" t="str">
        <f ca="1">LEFT(Table_Merge1[[#This Row],[Column2]],4)</f>
        <v>1395</v>
      </c>
      <c r="AD1742" s="259" t="str">
        <f ca="1">RIGHT(LEFT(Table_Merge1[[#This Row],[Column2]],7),2)</f>
        <v>07</v>
      </c>
      <c r="AE1742" s="259" t="str">
        <f ca="1">RIGHT(Table_Merge1[[#This Row],[Column2]],2)</f>
        <v>15</v>
      </c>
      <c r="AF1742">
        <v>7</v>
      </c>
      <c r="AG1742">
        <v>15</v>
      </c>
      <c r="AH1742" s="260">
        <v>2016</v>
      </c>
      <c r="AI1742" t="s">
        <v>3448</v>
      </c>
      <c r="AJ1742" s="260">
        <v>6</v>
      </c>
      <c r="AK1742">
        <v>1265.5</v>
      </c>
      <c r="AL1742">
        <v>1621</v>
      </c>
      <c r="AM1742">
        <v>2165700</v>
      </c>
      <c r="AO1742">
        <v>35783</v>
      </c>
      <c r="AP1742" s="287">
        <f>IFERROR(IF(Table_Merge1[[#This Row],[LME Zinc stock]]*Table_Merge1[[#This Row],[Nima.مقدار]]=0,"",Table_Merge1[[#This Row],[LME Zinc stock]]*Table_Merge1[[#This Row],[Nima.مقدار]]),"")</f>
        <v>77495243100</v>
      </c>
      <c r="AQ1742" s="287">
        <f>IFERROR(IF(Table_Merge1[[#This Row],[LME Zinc 3-month]]*Table_Merge1[[#This Row],[Nima.مقدار]]=0,"",Table_Merge1[[#This Row],[LME Zinc 3-month]]*Table_Merge1[[#This Row],[Nima.مقدار]]),"")</f>
        <v>58004243</v>
      </c>
      <c r="AR1742" s="288" t="str">
        <f>IFERROR(IF(Table_Merge1[[#This Row],[LME Zinc stock]]*Table_Merge1[[#This Row],[Azad.Sell]]=0,"",Table_Merge1[[#This Row],[LME Zinc stock]]*Table_Merge1[[#This Row],[Azad.Sell]]),"")</f>
        <v/>
      </c>
      <c r="AS1742" s="288" t="str">
        <f>IFERROR(IF(Table_Merge1[[#This Row],[LME Zinc 3-month]]*Table_Merge1[[#This Row],[Azad.Sell]]=0,"",Table_Merge1[[#This Row],[LME Zinc 3-month]]*Table_Merge1[[#This Row],[Azad.Sell]]),"")</f>
        <v/>
      </c>
      <c r="AT1742"/>
    </row>
    <row r="1743" spans="1:46" x14ac:dyDescent="0.25">
      <c r="A1743" s="258">
        <v>43193</v>
      </c>
      <c r="B17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1397.01.14</v>
      </c>
      <c r="C1743" s="195">
        <f t="shared" ca="1" si="63"/>
        <v>1397</v>
      </c>
      <c r="D17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43" s="195">
        <f>_xlfn.NUMBERVALUE(RIGHT(Table11[[#This Row],[تاریخ شمسی]],2))</f>
        <v>14</v>
      </c>
      <c r="F17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01-14</v>
      </c>
      <c r="G1743" s="195" t="s">
        <v>1894</v>
      </c>
      <c r="L1743" s="259">
        <v>43193</v>
      </c>
      <c r="M1743">
        <v>48749</v>
      </c>
      <c r="O1743" s="284">
        <f>IFERROR(DATE(Table7[[#This Row],[year]],MONTH(DATEVALUE(Table7[[#This Row],[month]]&amp;"1")),Table7[[#This Row],[day]]),"")</f>
        <v>42569</v>
      </c>
      <c r="P1743" s="195" t="s">
        <v>5168</v>
      </c>
      <c r="Q1743" s="195">
        <v>2016</v>
      </c>
      <c r="R1743" s="195" t="s">
        <v>3443</v>
      </c>
      <c r="S1743" s="195">
        <v>18</v>
      </c>
      <c r="T1743" s="195">
        <v>1326.15</v>
      </c>
      <c r="U1743" s="195">
        <v>1653.5</v>
      </c>
      <c r="V1743" s="195">
        <v>2293800</v>
      </c>
      <c r="X1743" s="260">
        <v>42648</v>
      </c>
      <c r="Y1743" t="s">
        <v>8073</v>
      </c>
      <c r="Z1743" s="260">
        <v>12</v>
      </c>
      <c r="AA1743">
        <v>1395</v>
      </c>
      <c r="AB1743" s="260" t="str">
        <f ca="1">IFERROR(IFERROR(VLOOKUP(Table_Merge1[[#This Row],[Column1]],Table11[#All],2,FALSE),LEFT(AB1744,8)&amp;IF(LEN((RIGHT(AB1744,2)+1))&lt;2,"0"&amp;(RIGHT(AB1744,2)+1),(RIGHT(AB1744,2)-1))),"")</f>
        <v>1395.07.14</v>
      </c>
      <c r="AC1743" s="259" t="str">
        <f ca="1">LEFT(Table_Merge1[[#This Row],[Column2]],4)</f>
        <v>1395</v>
      </c>
      <c r="AD1743" s="259" t="str">
        <f ca="1">RIGHT(LEFT(Table_Merge1[[#This Row],[Column2]],7),2)</f>
        <v>07</v>
      </c>
      <c r="AE1743" s="259" t="str">
        <f ca="1">RIGHT(Table_Merge1[[#This Row],[Column2]],2)</f>
        <v>14</v>
      </c>
      <c r="AF1743">
        <v>7</v>
      </c>
      <c r="AG1743">
        <v>14</v>
      </c>
      <c r="AH1743" s="260">
        <v>2016</v>
      </c>
      <c r="AI1743" t="s">
        <v>3448</v>
      </c>
      <c r="AJ1743" s="260">
        <v>5</v>
      </c>
      <c r="AK1743">
        <v>1274</v>
      </c>
      <c r="AL1743">
        <v>1618</v>
      </c>
      <c r="AM1743">
        <v>2147350</v>
      </c>
      <c r="AO1743">
        <v>35834</v>
      </c>
      <c r="AP1743" s="287">
        <f>IFERROR(IF(Table_Merge1[[#This Row],[LME Zinc stock]]*Table_Merge1[[#This Row],[Nima.مقدار]]=0,"",Table_Merge1[[#This Row],[LME Zinc stock]]*Table_Merge1[[#This Row],[Nima.مقدار]]),"")</f>
        <v>76948139900</v>
      </c>
      <c r="AQ1743" s="287">
        <f>IFERROR(IF(Table_Merge1[[#This Row],[LME Zinc 3-month]]*Table_Merge1[[#This Row],[Nima.مقدار]]=0,"",Table_Merge1[[#This Row],[LME Zinc 3-month]]*Table_Merge1[[#This Row],[Nima.مقدار]]),"")</f>
        <v>57979412</v>
      </c>
      <c r="AR1743" s="288" t="str">
        <f>IFERROR(IF(Table_Merge1[[#This Row],[LME Zinc stock]]*Table_Merge1[[#This Row],[Azad.Sell]]=0,"",Table_Merge1[[#This Row],[LME Zinc stock]]*Table_Merge1[[#This Row],[Azad.Sell]]),"")</f>
        <v/>
      </c>
      <c r="AS1743" s="288" t="str">
        <f>IFERROR(IF(Table_Merge1[[#This Row],[LME Zinc 3-month]]*Table_Merge1[[#This Row],[Azad.Sell]]=0,"",Table_Merge1[[#This Row],[LME Zinc 3-month]]*Table_Merge1[[#This Row],[Azad.Sell]]),"")</f>
        <v/>
      </c>
      <c r="AT1743"/>
    </row>
    <row r="1744" spans="1:46" x14ac:dyDescent="0.25">
      <c r="A1744" s="258">
        <v>43194</v>
      </c>
      <c r="B17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1397.01.15</v>
      </c>
      <c r="C1744" s="195">
        <f t="shared" ca="1" si="63"/>
        <v>1397</v>
      </c>
      <c r="D17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44" s="195">
        <f>_xlfn.NUMBERVALUE(RIGHT(Table11[[#This Row],[تاریخ شمسی]],2))</f>
        <v>15</v>
      </c>
      <c r="F17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01-15</v>
      </c>
      <c r="G1744" s="195" t="s">
        <v>1895</v>
      </c>
      <c r="L1744" s="259">
        <v>43194</v>
      </c>
      <c r="M1744">
        <v>48741</v>
      </c>
      <c r="O1744" s="283">
        <f>IFERROR(DATE(Table7[[#This Row],[year]],MONTH(DATEVALUE(Table7[[#This Row],[month]]&amp;"1")),Table7[[#This Row],[day]]),"")</f>
        <v>42566</v>
      </c>
      <c r="P1744" s="257" t="s">
        <v>5169</v>
      </c>
      <c r="Q1744" s="257">
        <v>2016</v>
      </c>
      <c r="R1744" s="257" t="s">
        <v>3443</v>
      </c>
      <c r="S1744" s="257">
        <v>15</v>
      </c>
      <c r="T1744" s="257">
        <v>1330.5</v>
      </c>
      <c r="U1744" s="257" t="s">
        <v>3621</v>
      </c>
      <c r="V1744" s="257" t="s">
        <v>3621</v>
      </c>
      <c r="X1744" s="260">
        <v>42647</v>
      </c>
      <c r="Y1744" t="s">
        <v>8072</v>
      </c>
      <c r="Z1744" s="260">
        <v>12</v>
      </c>
      <c r="AA1744">
        <v>1395</v>
      </c>
      <c r="AB1744" s="260" t="str">
        <f ca="1">IFERROR(IFERROR(VLOOKUP(Table_Merge1[[#This Row],[Column1]],Table11[#All],2,FALSE),LEFT(AB1745,8)&amp;IF(LEN((RIGHT(AB1745,2)+1))&lt;2,"0"&amp;(RIGHT(AB1745,2)+1),(RIGHT(AB1745,2)-1))),"")</f>
        <v>1395.07.13</v>
      </c>
      <c r="AC1744" s="259" t="str">
        <f ca="1">LEFT(Table_Merge1[[#This Row],[Column2]],4)</f>
        <v>1395</v>
      </c>
      <c r="AD1744" s="259" t="str">
        <f ca="1">RIGHT(LEFT(Table_Merge1[[#This Row],[Column2]],7),2)</f>
        <v>07</v>
      </c>
      <c r="AE1744" s="259" t="str">
        <f ca="1">RIGHT(Table_Merge1[[#This Row],[Column2]],2)</f>
        <v>13</v>
      </c>
      <c r="AF1744">
        <v>7</v>
      </c>
      <c r="AG1744">
        <v>13</v>
      </c>
      <c r="AH1744" s="260">
        <v>2016</v>
      </c>
      <c r="AI1744" t="s">
        <v>3448</v>
      </c>
      <c r="AJ1744" s="260">
        <v>4</v>
      </c>
      <c r="AK1744">
        <v>1309.1500000000001</v>
      </c>
      <c r="AL1744">
        <v>1628</v>
      </c>
      <c r="AM1744">
        <v>2110550</v>
      </c>
      <c r="AO1744">
        <v>35778</v>
      </c>
      <c r="AP1744" s="287">
        <f>IFERROR(IF(Table_Merge1[[#This Row],[LME Zinc stock]]*Table_Merge1[[#This Row],[Nima.مقدار]]=0,"",Table_Merge1[[#This Row],[LME Zinc stock]]*Table_Merge1[[#This Row],[Nima.مقدار]]),"")</f>
        <v>75511257900</v>
      </c>
      <c r="AQ1744" s="287">
        <f>IFERROR(IF(Table_Merge1[[#This Row],[LME Zinc 3-month]]*Table_Merge1[[#This Row],[Nima.مقدار]]=0,"",Table_Merge1[[#This Row],[LME Zinc 3-month]]*Table_Merge1[[#This Row],[Nima.مقدار]]),"")</f>
        <v>58246584</v>
      </c>
      <c r="AR1744" s="288" t="str">
        <f>IFERROR(IF(Table_Merge1[[#This Row],[LME Zinc stock]]*Table_Merge1[[#This Row],[Azad.Sell]]=0,"",Table_Merge1[[#This Row],[LME Zinc stock]]*Table_Merge1[[#This Row],[Azad.Sell]]),"")</f>
        <v/>
      </c>
      <c r="AS1744" s="288" t="str">
        <f>IFERROR(IF(Table_Merge1[[#This Row],[LME Zinc 3-month]]*Table_Merge1[[#This Row],[Azad.Sell]]=0,"",Table_Merge1[[#This Row],[LME Zinc 3-month]]*Table_Merge1[[#This Row],[Azad.Sell]]),"")</f>
        <v/>
      </c>
      <c r="AT1744"/>
    </row>
    <row r="1745" spans="1:46" x14ac:dyDescent="0.25">
      <c r="A1745" s="258">
        <v>43195</v>
      </c>
      <c r="B17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1397.01.16</v>
      </c>
      <c r="C1745" s="195">
        <f t="shared" ca="1" si="63"/>
        <v>1397</v>
      </c>
      <c r="D17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45" s="195">
        <f>_xlfn.NUMBERVALUE(RIGHT(Table11[[#This Row],[تاریخ شمسی]],2))</f>
        <v>16</v>
      </c>
      <c r="F17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01-16</v>
      </c>
      <c r="G1745" s="195" t="s">
        <v>1896</v>
      </c>
      <c r="L1745" s="259">
        <v>43195</v>
      </c>
      <c r="M1745">
        <v>48841</v>
      </c>
      <c r="O1745" s="284">
        <f>IFERROR(DATE(Table7[[#This Row],[year]],MONTH(DATEVALUE(Table7[[#This Row],[month]]&amp;"1")),Table7[[#This Row],[day]]),"")</f>
        <v>42565</v>
      </c>
      <c r="P1745" s="195" t="s">
        <v>5170</v>
      </c>
      <c r="Q1745" s="195">
        <v>2016</v>
      </c>
      <c r="R1745" s="195" t="s">
        <v>3443</v>
      </c>
      <c r="S1745" s="195">
        <v>14</v>
      </c>
      <c r="T1745" s="195">
        <v>1325.7</v>
      </c>
      <c r="U1745" s="195">
        <v>1628</v>
      </c>
      <c r="V1745" s="195">
        <v>2303450</v>
      </c>
      <c r="X1745" s="260">
        <v>42646</v>
      </c>
      <c r="Y1745" t="s">
        <v>8071</v>
      </c>
      <c r="Z1745" s="260">
        <v>12</v>
      </c>
      <c r="AA1745">
        <v>1395</v>
      </c>
      <c r="AB1745" s="260" t="str">
        <f ca="1">IFERROR(IFERROR(VLOOKUP(Table_Merge1[[#This Row],[Column1]],Table11[#All],2,FALSE),LEFT(AB1746,8)&amp;IF(LEN((RIGHT(AB1746,2)+1))&lt;2,"0"&amp;(RIGHT(AB1746,2)+1),(RIGHT(AB1746,2)-1))),"")</f>
        <v>1395.07.12</v>
      </c>
      <c r="AC1745" s="259" t="str">
        <f ca="1">LEFT(Table_Merge1[[#This Row],[Column2]],4)</f>
        <v>1395</v>
      </c>
      <c r="AD1745" s="259" t="str">
        <f ca="1">RIGHT(LEFT(Table_Merge1[[#This Row],[Column2]],7),2)</f>
        <v>07</v>
      </c>
      <c r="AE1745" s="259" t="str">
        <f ca="1">RIGHT(Table_Merge1[[#This Row],[Column2]],2)</f>
        <v>12</v>
      </c>
      <c r="AF1745">
        <v>7</v>
      </c>
      <c r="AG1745">
        <v>12</v>
      </c>
      <c r="AH1745" s="260">
        <v>2016</v>
      </c>
      <c r="AI1745" t="s">
        <v>3448</v>
      </c>
      <c r="AJ1745" s="260">
        <v>3</v>
      </c>
      <c r="AK1745">
        <v>1318.65</v>
      </c>
      <c r="AL1745">
        <v>1671.5</v>
      </c>
      <c r="AM1745">
        <v>2085800</v>
      </c>
      <c r="AO1745">
        <v>35776</v>
      </c>
      <c r="AP1745" s="287">
        <f>IFERROR(IF(Table_Merge1[[#This Row],[LME Zinc stock]]*Table_Merge1[[#This Row],[Nima.مقدار]]=0,"",Table_Merge1[[#This Row],[LME Zinc stock]]*Table_Merge1[[#This Row],[Nima.مقدار]]),"")</f>
        <v>74621580800</v>
      </c>
      <c r="AQ1745" s="287">
        <f>IFERROR(IF(Table_Merge1[[#This Row],[LME Zinc 3-month]]*Table_Merge1[[#This Row],[Nima.مقدار]]=0,"",Table_Merge1[[#This Row],[LME Zinc 3-month]]*Table_Merge1[[#This Row],[Nima.مقدار]]),"")</f>
        <v>59799584</v>
      </c>
      <c r="AR1745" s="288" t="str">
        <f>IFERROR(IF(Table_Merge1[[#This Row],[LME Zinc stock]]*Table_Merge1[[#This Row],[Azad.Sell]]=0,"",Table_Merge1[[#This Row],[LME Zinc stock]]*Table_Merge1[[#This Row],[Azad.Sell]]),"")</f>
        <v/>
      </c>
      <c r="AS1745" s="288" t="str">
        <f>IFERROR(IF(Table_Merge1[[#This Row],[LME Zinc 3-month]]*Table_Merge1[[#This Row],[Azad.Sell]]=0,"",Table_Merge1[[#This Row],[LME Zinc 3-month]]*Table_Merge1[[#This Row],[Azad.Sell]]),"")</f>
        <v/>
      </c>
      <c r="AT1745"/>
    </row>
    <row r="1746" spans="1:46" x14ac:dyDescent="0.25">
      <c r="A1746" s="258">
        <v>43197</v>
      </c>
      <c r="B17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1397.01.18</v>
      </c>
      <c r="C1746" s="195">
        <f t="shared" ca="1" si="63"/>
        <v>1397</v>
      </c>
      <c r="D17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46" s="195">
        <f>_xlfn.NUMBERVALUE(RIGHT(Table11[[#This Row],[تاریخ شمسی]],2))</f>
        <v>18</v>
      </c>
      <c r="F17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01-18</v>
      </c>
      <c r="G1746" s="195" t="s">
        <v>1897</v>
      </c>
      <c r="L1746" s="259">
        <v>43197</v>
      </c>
      <c r="M1746">
        <v>49150</v>
      </c>
      <c r="O1746" s="283">
        <f>IFERROR(DATE(Table7[[#This Row],[year]],MONTH(DATEVALUE(Table7[[#This Row],[month]]&amp;"1")),Table7[[#This Row],[day]]),"")</f>
        <v>42564</v>
      </c>
      <c r="P1746" s="257" t="s">
        <v>5171</v>
      </c>
      <c r="Q1746" s="257">
        <v>2016</v>
      </c>
      <c r="R1746" s="257" t="s">
        <v>3443</v>
      </c>
      <c r="S1746" s="257">
        <v>13</v>
      </c>
      <c r="T1746" s="257">
        <v>1340.25</v>
      </c>
      <c r="U1746" s="257">
        <v>1603</v>
      </c>
      <c r="V1746" s="257">
        <v>2312275</v>
      </c>
      <c r="X1746" s="260">
        <v>42643</v>
      </c>
      <c r="Z1746" s="260">
        <v>12</v>
      </c>
      <c r="AB1746" s="260" t="str">
        <f ca="1">IFERROR(IFERROR(VLOOKUP(Table_Merge1[[#This Row],[Column1]],Table11[#All],2,FALSE),LEFT(AB1747,8)&amp;IF(LEN((RIGHT(AB1747,2)+1))&lt;2,"0"&amp;(RIGHT(AB1747,2)+1),(RIGHT(AB1747,2)-1))),"")</f>
        <v>1395.07.09</v>
      </c>
      <c r="AC1746" s="259" t="str">
        <f ca="1">LEFT(Table_Merge1[[#This Row],[Column2]],4)</f>
        <v>1395</v>
      </c>
      <c r="AD1746" s="259" t="str">
        <f ca="1">RIGHT(LEFT(Table_Merge1[[#This Row],[Column2]],7),2)</f>
        <v>07</v>
      </c>
      <c r="AE1746" s="259" t="str">
        <f ca="1">RIGHT(Table_Merge1[[#This Row],[Column2]],2)</f>
        <v>09</v>
      </c>
      <c r="AH1746" s="260">
        <v>2016</v>
      </c>
      <c r="AI1746" t="s">
        <v>3447</v>
      </c>
      <c r="AJ1746" s="260">
        <v>30</v>
      </c>
      <c r="AK1746">
        <v>1327.9</v>
      </c>
      <c r="AL1746">
        <v>1686</v>
      </c>
      <c r="AM1746">
        <v>2089475</v>
      </c>
      <c r="AP1746" s="287" t="str">
        <f>IFERROR(IF(Table_Merge1[[#This Row],[LME Zinc stock]]*Table_Merge1[[#This Row],[Nima.مقدار]]=0,"",Table_Merge1[[#This Row],[LME Zinc stock]]*Table_Merge1[[#This Row],[Nima.مقدار]]),"")</f>
        <v/>
      </c>
      <c r="AQ1746" s="287" t="str">
        <f>IFERROR(IF(Table_Merge1[[#This Row],[LME Zinc 3-month]]*Table_Merge1[[#This Row],[Nima.مقدار]]=0,"",Table_Merge1[[#This Row],[LME Zinc 3-month]]*Table_Merge1[[#This Row],[Nima.مقدار]]),"")</f>
        <v/>
      </c>
      <c r="AR1746" s="288" t="str">
        <f>IFERROR(IF(Table_Merge1[[#This Row],[LME Zinc stock]]*Table_Merge1[[#This Row],[Azad.Sell]]=0,"",Table_Merge1[[#This Row],[LME Zinc stock]]*Table_Merge1[[#This Row],[Azad.Sell]]),"")</f>
        <v/>
      </c>
      <c r="AS1746" s="288" t="str">
        <f>IFERROR(IF(Table_Merge1[[#This Row],[LME Zinc 3-month]]*Table_Merge1[[#This Row],[Azad.Sell]]=0,"",Table_Merge1[[#This Row],[LME Zinc 3-month]]*Table_Merge1[[#This Row],[Azad.Sell]]),"")</f>
        <v/>
      </c>
      <c r="AT1746"/>
    </row>
    <row r="1747" spans="1:46" x14ac:dyDescent="0.25">
      <c r="A1747" s="258">
        <v>43198</v>
      </c>
      <c r="B17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1397.01.19</v>
      </c>
      <c r="C1747" s="195">
        <f t="shared" ca="1" si="63"/>
        <v>1397</v>
      </c>
      <c r="D17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47" s="195">
        <f>_xlfn.NUMBERVALUE(RIGHT(Table11[[#This Row],[تاریخ شمسی]],2))</f>
        <v>19</v>
      </c>
      <c r="F17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01-19</v>
      </c>
      <c r="G1747" s="195" t="s">
        <v>1898</v>
      </c>
      <c r="L1747" s="259">
        <v>43198</v>
      </c>
      <c r="M1747">
        <v>49297</v>
      </c>
      <c r="O1747" s="284">
        <f>IFERROR(DATE(Table7[[#This Row],[year]],MONTH(DATEVALUE(Table7[[#This Row],[month]]&amp;"1")),Table7[[#This Row],[day]]),"")</f>
        <v>42563</v>
      </c>
      <c r="P1747" s="195" t="s">
        <v>5172</v>
      </c>
      <c r="Q1747" s="195">
        <v>2016</v>
      </c>
      <c r="R1747" s="195" t="s">
        <v>3443</v>
      </c>
      <c r="S1747" s="195">
        <v>12</v>
      </c>
      <c r="T1747" s="195">
        <v>1352.85</v>
      </c>
      <c r="U1747" s="195">
        <v>1593</v>
      </c>
      <c r="V1747" s="195">
        <v>2318125</v>
      </c>
      <c r="X1747" s="260">
        <v>42642</v>
      </c>
      <c r="Y1747" t="s">
        <v>8070</v>
      </c>
      <c r="Z1747" s="260">
        <v>12</v>
      </c>
      <c r="AA1747">
        <v>1395</v>
      </c>
      <c r="AB1747" s="260" t="str">
        <f ca="1">IFERROR(IFERROR(VLOOKUP(Table_Merge1[[#This Row],[Column1]],Table11[#All],2,FALSE),LEFT(AB1748,8)&amp;IF(LEN((RIGHT(AB1748,2)+1))&lt;2,"0"&amp;(RIGHT(AB1748,2)+1),(RIGHT(AB1748,2)-1))),"")</f>
        <v>1395.07.08</v>
      </c>
      <c r="AC1747" s="259" t="str">
        <f ca="1">LEFT(Table_Merge1[[#This Row],[Column2]],4)</f>
        <v>1395</v>
      </c>
      <c r="AD1747" s="259" t="str">
        <f ca="1">RIGHT(LEFT(Table_Merge1[[#This Row],[Column2]],7),2)</f>
        <v>07</v>
      </c>
      <c r="AE1747" s="259" t="str">
        <f ca="1">RIGHT(Table_Merge1[[#This Row],[Column2]],2)</f>
        <v>08</v>
      </c>
      <c r="AF1747">
        <v>7</v>
      </c>
      <c r="AG1747">
        <v>8</v>
      </c>
      <c r="AH1747" s="260">
        <v>2016</v>
      </c>
      <c r="AI1747" t="s">
        <v>3447</v>
      </c>
      <c r="AJ1747" s="260">
        <v>29</v>
      </c>
      <c r="AK1747">
        <v>1320.85</v>
      </c>
      <c r="AL1747">
        <v>1686.5</v>
      </c>
      <c r="AM1747">
        <v>2099475</v>
      </c>
      <c r="AO1747">
        <v>35631</v>
      </c>
      <c r="AP1747" s="287">
        <f>IFERROR(IF(Table_Merge1[[#This Row],[LME Zinc stock]]*Table_Merge1[[#This Row],[Nima.مقدار]]=0,"",Table_Merge1[[#This Row],[LME Zinc stock]]*Table_Merge1[[#This Row],[Nima.مقدار]]),"")</f>
        <v>74806393725</v>
      </c>
      <c r="AQ1747" s="287">
        <f>IFERROR(IF(Table_Merge1[[#This Row],[LME Zinc 3-month]]*Table_Merge1[[#This Row],[Nima.مقدار]]=0,"",Table_Merge1[[#This Row],[LME Zinc 3-month]]*Table_Merge1[[#This Row],[Nima.مقدار]]),"")</f>
        <v>60091681.5</v>
      </c>
      <c r="AR1747" s="288" t="str">
        <f>IFERROR(IF(Table_Merge1[[#This Row],[LME Zinc stock]]*Table_Merge1[[#This Row],[Azad.Sell]]=0,"",Table_Merge1[[#This Row],[LME Zinc stock]]*Table_Merge1[[#This Row],[Azad.Sell]]),"")</f>
        <v/>
      </c>
      <c r="AS1747" s="288" t="str">
        <f>IFERROR(IF(Table_Merge1[[#This Row],[LME Zinc 3-month]]*Table_Merge1[[#This Row],[Azad.Sell]]=0,"",Table_Merge1[[#This Row],[LME Zinc 3-month]]*Table_Merge1[[#This Row],[Azad.Sell]]),"")</f>
        <v/>
      </c>
      <c r="AT1747"/>
    </row>
    <row r="1748" spans="1:46" x14ac:dyDescent="0.25">
      <c r="A1748" s="258">
        <v>43199</v>
      </c>
      <c r="B17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1397.01.20</v>
      </c>
      <c r="C1748" s="195">
        <f t="shared" ca="1" si="63"/>
        <v>1397</v>
      </c>
      <c r="D17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48" s="195">
        <f>_xlfn.NUMBERVALUE(RIGHT(Table11[[#This Row],[تاریخ شمسی]],2))</f>
        <v>20</v>
      </c>
      <c r="F17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01-20</v>
      </c>
      <c r="G1748" s="195" t="s">
        <v>1899</v>
      </c>
      <c r="L1748" s="259">
        <v>43199</v>
      </c>
      <c r="M1748">
        <v>49566</v>
      </c>
      <c r="O1748" s="283">
        <f>IFERROR(DATE(Table7[[#This Row],[year]],MONTH(DATEVALUE(Table7[[#This Row],[month]]&amp;"1")),Table7[[#This Row],[day]]),"")</f>
        <v>42562</v>
      </c>
      <c r="P1748" s="257" t="s">
        <v>5173</v>
      </c>
      <c r="Q1748" s="257">
        <v>2016</v>
      </c>
      <c r="R1748" s="257" t="s">
        <v>3443</v>
      </c>
      <c r="S1748" s="257">
        <v>11</v>
      </c>
      <c r="T1748" s="257">
        <v>1358.25</v>
      </c>
      <c r="U1748" s="257">
        <v>1601</v>
      </c>
      <c r="V1748" s="257">
        <v>2324125</v>
      </c>
      <c r="X1748" s="260">
        <v>42641</v>
      </c>
      <c r="Y1748" t="s">
        <v>8069</v>
      </c>
      <c r="Z1748" s="260">
        <v>12</v>
      </c>
      <c r="AA1748">
        <v>1395</v>
      </c>
      <c r="AB1748" s="260" t="str">
        <f ca="1">IFERROR(IFERROR(VLOOKUP(Table_Merge1[[#This Row],[Column1]],Table11[#All],2,FALSE),LEFT(AB1749,8)&amp;IF(LEN((RIGHT(AB1749,2)+1))&lt;2,"0"&amp;(RIGHT(AB1749,2)+1),(RIGHT(AB1749,2)-1))),"")</f>
        <v>1395.07.07</v>
      </c>
      <c r="AC1748" s="259" t="str">
        <f ca="1">LEFT(Table_Merge1[[#This Row],[Column2]],4)</f>
        <v>1395</v>
      </c>
      <c r="AD1748" s="259" t="str">
        <f ca="1">RIGHT(LEFT(Table_Merge1[[#This Row],[Column2]],7),2)</f>
        <v>07</v>
      </c>
      <c r="AE1748" s="259" t="str">
        <f ca="1">RIGHT(Table_Merge1[[#This Row],[Column2]],2)</f>
        <v>07</v>
      </c>
      <c r="AF1748">
        <v>7</v>
      </c>
      <c r="AG1748">
        <v>7</v>
      </c>
      <c r="AH1748" s="260">
        <v>2016</v>
      </c>
      <c r="AI1748" t="s">
        <v>3447</v>
      </c>
      <c r="AJ1748" s="260">
        <v>28</v>
      </c>
      <c r="AK1748">
        <v>1324.8</v>
      </c>
      <c r="AL1748">
        <v>1686</v>
      </c>
      <c r="AM1748">
        <v>2109425</v>
      </c>
      <c r="AO1748">
        <v>35629</v>
      </c>
      <c r="AP1748" s="287">
        <f>IFERROR(IF(Table_Merge1[[#This Row],[LME Zinc stock]]*Table_Merge1[[#This Row],[Nima.مقدار]]=0,"",Table_Merge1[[#This Row],[LME Zinc stock]]*Table_Merge1[[#This Row],[Nima.مقدار]]),"")</f>
        <v>75156703325</v>
      </c>
      <c r="AQ1748" s="287">
        <f>IFERROR(IF(Table_Merge1[[#This Row],[LME Zinc 3-month]]*Table_Merge1[[#This Row],[Nima.مقدار]]=0,"",Table_Merge1[[#This Row],[LME Zinc 3-month]]*Table_Merge1[[#This Row],[Nima.مقدار]]),"")</f>
        <v>60070494</v>
      </c>
      <c r="AR1748" s="288" t="str">
        <f>IFERROR(IF(Table_Merge1[[#This Row],[LME Zinc stock]]*Table_Merge1[[#This Row],[Azad.Sell]]=0,"",Table_Merge1[[#This Row],[LME Zinc stock]]*Table_Merge1[[#This Row],[Azad.Sell]]),"")</f>
        <v/>
      </c>
      <c r="AS1748" s="288" t="str">
        <f>IFERROR(IF(Table_Merge1[[#This Row],[LME Zinc 3-month]]*Table_Merge1[[#This Row],[Azad.Sell]]=0,"",Table_Merge1[[#This Row],[LME Zinc 3-month]]*Table_Merge1[[#This Row],[Azad.Sell]]),"")</f>
        <v/>
      </c>
      <c r="AT1748"/>
    </row>
    <row r="1749" spans="1:46" x14ac:dyDescent="0.25">
      <c r="A1749" s="258">
        <v>43200</v>
      </c>
      <c r="B17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1397.01.21</v>
      </c>
      <c r="C1749" s="195">
        <f t="shared" ca="1" si="63"/>
        <v>1397</v>
      </c>
      <c r="D17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49" s="195">
        <f>_xlfn.NUMBERVALUE(RIGHT(Table11[[#This Row],[تاریخ شمسی]],2))</f>
        <v>21</v>
      </c>
      <c r="F17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01-21</v>
      </c>
      <c r="G1749" s="195" t="s">
        <v>1900</v>
      </c>
      <c r="L1749" s="259">
        <v>43200</v>
      </c>
      <c r="M1749">
        <v>42000</v>
      </c>
      <c r="O1749" s="284">
        <f>IFERROR(DATE(Table7[[#This Row],[year]],MONTH(DATEVALUE(Table7[[#This Row],[month]]&amp;"1")),Table7[[#This Row],[day]]),"")</f>
        <v>42559</v>
      </c>
      <c r="P1749" s="195" t="s">
        <v>5174</v>
      </c>
      <c r="Q1749" s="195">
        <v>2016</v>
      </c>
      <c r="R1749" s="195" t="s">
        <v>3443</v>
      </c>
      <c r="S1749" s="195">
        <v>8</v>
      </c>
      <c r="T1749" s="195">
        <v>1356.1</v>
      </c>
      <c r="U1749" s="195">
        <v>1613</v>
      </c>
      <c r="V1749" s="195">
        <v>2319150</v>
      </c>
      <c r="X1749" s="260">
        <v>42640</v>
      </c>
      <c r="Y1749" t="s">
        <v>8068</v>
      </c>
      <c r="Z1749" s="260">
        <v>12</v>
      </c>
      <c r="AA1749">
        <v>1395</v>
      </c>
      <c r="AB1749" s="260" t="str">
        <f ca="1">IFERROR(IFERROR(VLOOKUP(Table_Merge1[[#This Row],[Column1]],Table11[#All],2,FALSE),LEFT(AB1750,8)&amp;IF(LEN((RIGHT(AB1750,2)+1))&lt;2,"0"&amp;(RIGHT(AB1750,2)+1),(RIGHT(AB1750,2)-1))),"")</f>
        <v>1395.07.06</v>
      </c>
      <c r="AC1749" s="259" t="str">
        <f ca="1">LEFT(Table_Merge1[[#This Row],[Column2]],4)</f>
        <v>1395</v>
      </c>
      <c r="AD1749" s="259" t="str">
        <f ca="1">RIGHT(LEFT(Table_Merge1[[#This Row],[Column2]],7),2)</f>
        <v>07</v>
      </c>
      <c r="AE1749" s="259" t="str">
        <f ca="1">RIGHT(Table_Merge1[[#This Row],[Column2]],2)</f>
        <v>06</v>
      </c>
      <c r="AF1749">
        <v>7</v>
      </c>
      <c r="AG1749">
        <v>6</v>
      </c>
      <c r="AH1749" s="260">
        <v>2016</v>
      </c>
      <c r="AI1749" t="s">
        <v>3447</v>
      </c>
      <c r="AJ1749" s="260">
        <v>27</v>
      </c>
      <c r="AK1749">
        <v>1335.85</v>
      </c>
      <c r="AL1749">
        <v>1673.5</v>
      </c>
      <c r="AM1749">
        <v>2116725</v>
      </c>
      <c r="AO1749">
        <v>35723</v>
      </c>
      <c r="AP1749" s="287">
        <f>IFERROR(IF(Table_Merge1[[#This Row],[LME Zinc stock]]*Table_Merge1[[#This Row],[Nima.مقدار]]=0,"",Table_Merge1[[#This Row],[LME Zinc stock]]*Table_Merge1[[#This Row],[Nima.مقدار]]),"")</f>
        <v>75615767175</v>
      </c>
      <c r="AQ1749" s="287">
        <f>IFERROR(IF(Table_Merge1[[#This Row],[LME Zinc 3-month]]*Table_Merge1[[#This Row],[Nima.مقدار]]=0,"",Table_Merge1[[#This Row],[LME Zinc 3-month]]*Table_Merge1[[#This Row],[Nima.مقدار]]),"")</f>
        <v>59782440.5</v>
      </c>
      <c r="AR1749" s="288" t="str">
        <f>IFERROR(IF(Table_Merge1[[#This Row],[LME Zinc stock]]*Table_Merge1[[#This Row],[Azad.Sell]]=0,"",Table_Merge1[[#This Row],[LME Zinc stock]]*Table_Merge1[[#This Row],[Azad.Sell]]),"")</f>
        <v/>
      </c>
      <c r="AS1749" s="288" t="str">
        <f>IFERROR(IF(Table_Merge1[[#This Row],[LME Zinc 3-month]]*Table_Merge1[[#This Row],[Azad.Sell]]=0,"",Table_Merge1[[#This Row],[LME Zinc 3-month]]*Table_Merge1[[#This Row],[Azad.Sell]]),"")</f>
        <v/>
      </c>
      <c r="AT1749"/>
    </row>
    <row r="1750" spans="1:46" x14ac:dyDescent="0.25">
      <c r="A1750" s="258">
        <v>43201</v>
      </c>
      <c r="B17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1397.01.22</v>
      </c>
      <c r="C1750" s="195">
        <f t="shared" ca="1" si="63"/>
        <v>1397</v>
      </c>
      <c r="D17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50" s="195">
        <f>_xlfn.NUMBERVALUE(RIGHT(Table11[[#This Row],[تاریخ شمسی]],2))</f>
        <v>22</v>
      </c>
      <c r="F17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01-22</v>
      </c>
      <c r="G1750" s="195" t="s">
        <v>1901</v>
      </c>
      <c r="L1750" s="259">
        <v>43201</v>
      </c>
      <c r="M1750">
        <v>42000</v>
      </c>
      <c r="O1750" s="283">
        <f>IFERROR(DATE(Table7[[#This Row],[year]],MONTH(DATEVALUE(Table7[[#This Row],[month]]&amp;"1")),Table7[[#This Row],[day]]),"")</f>
        <v>42558</v>
      </c>
      <c r="P1750" s="257" t="s">
        <v>5175</v>
      </c>
      <c r="Q1750" s="257">
        <v>2016</v>
      </c>
      <c r="R1750" s="257" t="s">
        <v>3443</v>
      </c>
      <c r="S1750" s="257">
        <v>7</v>
      </c>
      <c r="T1750" s="257">
        <v>1367.1</v>
      </c>
      <c r="U1750" s="257">
        <v>1612.5</v>
      </c>
      <c r="V1750" s="257">
        <v>2325000</v>
      </c>
      <c r="X1750" s="260">
        <v>42639</v>
      </c>
      <c r="Y1750" t="s">
        <v>8067</v>
      </c>
      <c r="Z1750" s="260">
        <v>12</v>
      </c>
      <c r="AA1750">
        <v>1395</v>
      </c>
      <c r="AB1750" s="260" t="str">
        <f ca="1">IFERROR(IFERROR(VLOOKUP(Table_Merge1[[#This Row],[Column1]],Table11[#All],2,FALSE),LEFT(AB1751,8)&amp;IF(LEN((RIGHT(AB1751,2)+1))&lt;2,"0"&amp;(RIGHT(AB1751,2)+1),(RIGHT(AB1751,2)-1))),"")</f>
        <v>1395.07.05</v>
      </c>
      <c r="AC1750" s="259" t="str">
        <f ca="1">LEFT(Table_Merge1[[#This Row],[Column2]],4)</f>
        <v>1395</v>
      </c>
      <c r="AD1750" s="259" t="str">
        <f ca="1">RIGHT(LEFT(Table_Merge1[[#This Row],[Column2]],7),2)</f>
        <v>07</v>
      </c>
      <c r="AE1750" s="259" t="str">
        <f ca="1">RIGHT(Table_Merge1[[#This Row],[Column2]],2)</f>
        <v>05</v>
      </c>
      <c r="AF1750">
        <v>7</v>
      </c>
      <c r="AG1750">
        <v>5</v>
      </c>
      <c r="AH1750" s="260">
        <v>2016</v>
      </c>
      <c r="AI1750" t="s">
        <v>3447</v>
      </c>
      <c r="AJ1750" s="260">
        <v>26</v>
      </c>
      <c r="AK1750">
        <v>1336.3</v>
      </c>
      <c r="AL1750">
        <v>1681.5</v>
      </c>
      <c r="AM1750">
        <v>2120125</v>
      </c>
      <c r="AO1750">
        <v>35462</v>
      </c>
      <c r="AP1750" s="287">
        <f>IFERROR(IF(Table_Merge1[[#This Row],[LME Zinc stock]]*Table_Merge1[[#This Row],[Nima.مقدار]]=0,"",Table_Merge1[[#This Row],[LME Zinc stock]]*Table_Merge1[[#This Row],[Nima.مقدار]]),"")</f>
        <v>75183872750</v>
      </c>
      <c r="AQ1750" s="287">
        <f>IFERROR(IF(Table_Merge1[[#This Row],[LME Zinc 3-month]]*Table_Merge1[[#This Row],[Nima.مقدار]]=0,"",Table_Merge1[[#This Row],[LME Zinc 3-month]]*Table_Merge1[[#This Row],[Nima.مقدار]]),"")</f>
        <v>59629353</v>
      </c>
      <c r="AR1750" s="288" t="str">
        <f>IFERROR(IF(Table_Merge1[[#This Row],[LME Zinc stock]]*Table_Merge1[[#This Row],[Azad.Sell]]=0,"",Table_Merge1[[#This Row],[LME Zinc stock]]*Table_Merge1[[#This Row],[Azad.Sell]]),"")</f>
        <v/>
      </c>
      <c r="AS1750" s="288" t="str">
        <f>IFERROR(IF(Table_Merge1[[#This Row],[LME Zinc 3-month]]*Table_Merge1[[#This Row],[Azad.Sell]]=0,"",Table_Merge1[[#This Row],[LME Zinc 3-month]]*Table_Merge1[[#This Row],[Azad.Sell]]),"")</f>
        <v/>
      </c>
      <c r="AT1750"/>
    </row>
    <row r="1751" spans="1:46" x14ac:dyDescent="0.25">
      <c r="A1751" s="258">
        <v>43202</v>
      </c>
      <c r="B17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1397.01.23</v>
      </c>
      <c r="C1751" s="195">
        <f t="shared" ca="1" si="63"/>
        <v>1397</v>
      </c>
      <c r="D17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51" s="195">
        <f>_xlfn.NUMBERVALUE(RIGHT(Table11[[#This Row],[تاریخ شمسی]],2))</f>
        <v>23</v>
      </c>
      <c r="F17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01-23</v>
      </c>
      <c r="G1751" s="195" t="s">
        <v>1902</v>
      </c>
      <c r="L1751" s="259">
        <v>43202</v>
      </c>
      <c r="M1751">
        <v>42000</v>
      </c>
      <c r="O1751" s="284">
        <f>IFERROR(DATE(Table7[[#This Row],[year]],MONTH(DATEVALUE(Table7[[#This Row],[month]]&amp;"1")),Table7[[#This Row],[day]]),"")</f>
        <v>42557</v>
      </c>
      <c r="P1751" s="195" t="s">
        <v>5176</v>
      </c>
      <c r="Q1751" s="195">
        <v>2016</v>
      </c>
      <c r="R1751" s="195" t="s">
        <v>3443</v>
      </c>
      <c r="S1751" s="195">
        <v>6</v>
      </c>
      <c r="T1751" s="195">
        <v>1370</v>
      </c>
      <c r="U1751" s="195">
        <v>1611.5</v>
      </c>
      <c r="V1751" s="195">
        <v>2310050</v>
      </c>
      <c r="X1751" s="260">
        <v>42636</v>
      </c>
      <c r="Z1751" s="260">
        <v>12</v>
      </c>
      <c r="AB1751" s="260" t="str">
        <f ca="1">IFERROR(IFERROR(VLOOKUP(Table_Merge1[[#This Row],[Column1]],Table11[#All],2,FALSE),LEFT(AB1752,8)&amp;IF(LEN((RIGHT(AB1752,2)+1))&lt;2,"0"&amp;(RIGHT(AB1752,2)+1),(RIGHT(AB1752,2)-1))),"")</f>
        <v>1395.07.02</v>
      </c>
      <c r="AC1751" s="259" t="str">
        <f ca="1">LEFT(Table_Merge1[[#This Row],[Column2]],4)</f>
        <v>1395</v>
      </c>
      <c r="AD1751" s="259" t="str">
        <f ca="1">RIGHT(LEFT(Table_Merge1[[#This Row],[Column2]],7),2)</f>
        <v>07</v>
      </c>
      <c r="AE1751" s="259" t="str">
        <f ca="1">RIGHT(Table_Merge1[[#This Row],[Column2]],2)</f>
        <v>02</v>
      </c>
      <c r="AH1751" s="260">
        <v>2016</v>
      </c>
      <c r="AI1751" t="s">
        <v>3447</v>
      </c>
      <c r="AJ1751" s="260">
        <v>23</v>
      </c>
      <c r="AK1751">
        <v>1335.9</v>
      </c>
      <c r="AL1751">
        <v>1681.5</v>
      </c>
      <c r="AM1751">
        <v>2126825</v>
      </c>
      <c r="AP1751" s="287" t="str">
        <f>IFERROR(IF(Table_Merge1[[#This Row],[LME Zinc stock]]*Table_Merge1[[#This Row],[Nima.مقدار]]=0,"",Table_Merge1[[#This Row],[LME Zinc stock]]*Table_Merge1[[#This Row],[Nima.مقدار]]),"")</f>
        <v/>
      </c>
      <c r="AQ1751" s="287" t="str">
        <f>IFERROR(IF(Table_Merge1[[#This Row],[LME Zinc 3-month]]*Table_Merge1[[#This Row],[Nima.مقدار]]=0,"",Table_Merge1[[#This Row],[LME Zinc 3-month]]*Table_Merge1[[#This Row],[Nima.مقدار]]),"")</f>
        <v/>
      </c>
      <c r="AR1751" s="288" t="str">
        <f>IFERROR(IF(Table_Merge1[[#This Row],[LME Zinc stock]]*Table_Merge1[[#This Row],[Azad.Sell]]=0,"",Table_Merge1[[#This Row],[LME Zinc stock]]*Table_Merge1[[#This Row],[Azad.Sell]]),"")</f>
        <v/>
      </c>
      <c r="AS1751" s="288" t="str">
        <f>IFERROR(IF(Table_Merge1[[#This Row],[LME Zinc 3-month]]*Table_Merge1[[#This Row],[Azad.Sell]]=0,"",Table_Merge1[[#This Row],[LME Zinc 3-month]]*Table_Merge1[[#This Row],[Azad.Sell]]),"")</f>
        <v/>
      </c>
      <c r="AT1751"/>
    </row>
    <row r="1752" spans="1:46" x14ac:dyDescent="0.25">
      <c r="A1752" s="258">
        <v>43204</v>
      </c>
      <c r="B17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1397.01.25</v>
      </c>
      <c r="C1752" s="195">
        <f t="shared" ca="1" si="63"/>
        <v>1397</v>
      </c>
      <c r="D17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52" s="195">
        <f>_xlfn.NUMBERVALUE(RIGHT(Table11[[#This Row],[تاریخ شمسی]],2))</f>
        <v>25</v>
      </c>
      <c r="F17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01-25</v>
      </c>
      <c r="G1752" s="195" t="s">
        <v>1903</v>
      </c>
      <c r="L1752" s="259">
        <v>43204</v>
      </c>
      <c r="M1752">
        <v>42000</v>
      </c>
      <c r="O1752" s="283">
        <f>IFERROR(DATE(Table7[[#This Row],[year]],MONTH(DATEVALUE(Table7[[#This Row],[month]]&amp;"1")),Table7[[#This Row],[day]]),"")</f>
        <v>42556</v>
      </c>
      <c r="P1752" s="257" t="s">
        <v>5177</v>
      </c>
      <c r="Q1752" s="257">
        <v>2016</v>
      </c>
      <c r="R1752" s="257" t="s">
        <v>3443</v>
      </c>
      <c r="S1752" s="257">
        <v>5</v>
      </c>
      <c r="T1752" s="257">
        <v>1344.75</v>
      </c>
      <c r="U1752" s="257">
        <v>1625</v>
      </c>
      <c r="V1752" s="257">
        <v>2297450</v>
      </c>
      <c r="X1752" s="260">
        <v>42635</v>
      </c>
      <c r="Y1752" t="s">
        <v>8066</v>
      </c>
      <c r="Z1752" s="260">
        <v>12</v>
      </c>
      <c r="AA1752">
        <v>1395</v>
      </c>
      <c r="AB1752" s="260" t="str">
        <f ca="1">IFERROR(IFERROR(VLOOKUP(Table_Merge1[[#This Row],[Column1]],Table11[#All],2,FALSE),LEFT(AB1753,8)&amp;IF(LEN((RIGHT(AB1753,2)+1))&lt;2,"0"&amp;(RIGHT(AB1753,2)+1),(RIGHT(AB1753,2)-1))),"")</f>
        <v>1395.07.01</v>
      </c>
      <c r="AC1752" s="259" t="str">
        <f ca="1">LEFT(Table_Merge1[[#This Row],[Column2]],4)</f>
        <v>1395</v>
      </c>
      <c r="AD1752" s="259" t="str">
        <f ca="1">RIGHT(LEFT(Table_Merge1[[#This Row],[Column2]],7),2)</f>
        <v>07</v>
      </c>
      <c r="AE1752" s="259" t="str">
        <f ca="1">RIGHT(Table_Merge1[[#This Row],[Column2]],2)</f>
        <v>01</v>
      </c>
      <c r="AF1752">
        <v>7</v>
      </c>
      <c r="AG1752">
        <v>1</v>
      </c>
      <c r="AH1752" s="260">
        <v>2016</v>
      </c>
      <c r="AI1752" t="s">
        <v>3447</v>
      </c>
      <c r="AJ1752" s="260">
        <v>22</v>
      </c>
      <c r="AK1752">
        <v>1332.45</v>
      </c>
      <c r="AL1752">
        <v>1676</v>
      </c>
      <c r="AM1752">
        <v>2134300</v>
      </c>
      <c r="AO1752">
        <v>35522</v>
      </c>
      <c r="AP1752" s="287">
        <f>IFERROR(IF(Table_Merge1[[#This Row],[LME Zinc stock]]*Table_Merge1[[#This Row],[Nima.مقدار]]=0,"",Table_Merge1[[#This Row],[LME Zinc stock]]*Table_Merge1[[#This Row],[Nima.مقدار]]),"")</f>
        <v>75814604600</v>
      </c>
      <c r="AQ1752" s="287">
        <f>IFERROR(IF(Table_Merge1[[#This Row],[LME Zinc 3-month]]*Table_Merge1[[#This Row],[Nima.مقدار]]=0,"",Table_Merge1[[#This Row],[LME Zinc 3-month]]*Table_Merge1[[#This Row],[Nima.مقدار]]),"")</f>
        <v>59534872</v>
      </c>
      <c r="AR1752" s="288" t="str">
        <f>IFERROR(IF(Table_Merge1[[#This Row],[LME Zinc stock]]*Table_Merge1[[#This Row],[Azad.Sell]]=0,"",Table_Merge1[[#This Row],[LME Zinc stock]]*Table_Merge1[[#This Row],[Azad.Sell]]),"")</f>
        <v/>
      </c>
      <c r="AS1752" s="288" t="str">
        <f>IFERROR(IF(Table_Merge1[[#This Row],[LME Zinc 3-month]]*Table_Merge1[[#This Row],[Azad.Sell]]=0,"",Table_Merge1[[#This Row],[LME Zinc 3-month]]*Table_Merge1[[#This Row],[Azad.Sell]]),"")</f>
        <v/>
      </c>
      <c r="AT1752"/>
    </row>
    <row r="1753" spans="1:46" x14ac:dyDescent="0.25">
      <c r="A1753" s="258">
        <v>43205</v>
      </c>
      <c r="B17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1397.01.26</v>
      </c>
      <c r="C1753" s="195">
        <f t="shared" ca="1" si="63"/>
        <v>1397</v>
      </c>
      <c r="D17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53" s="195">
        <f>_xlfn.NUMBERVALUE(RIGHT(Table11[[#This Row],[تاریخ شمسی]],2))</f>
        <v>26</v>
      </c>
      <c r="F17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01-26</v>
      </c>
      <c r="G1753" s="195" t="s">
        <v>1904</v>
      </c>
      <c r="L1753" s="259">
        <v>43205</v>
      </c>
      <c r="M1753">
        <v>42000</v>
      </c>
      <c r="O1753" s="284">
        <f>IFERROR(DATE(Table7[[#This Row],[year]],MONTH(DATEVALUE(Table7[[#This Row],[month]]&amp;"1")),Table7[[#This Row],[day]]),"")</f>
        <v>42555</v>
      </c>
      <c r="P1753" s="195" t="s">
        <v>5178</v>
      </c>
      <c r="Q1753" s="195">
        <v>2016</v>
      </c>
      <c r="R1753" s="195" t="s">
        <v>3443</v>
      </c>
      <c r="S1753" s="195">
        <v>4</v>
      </c>
      <c r="T1753" s="195">
        <v>1348.75</v>
      </c>
      <c r="U1753" s="195">
        <v>1655.5</v>
      </c>
      <c r="V1753" s="195">
        <v>2304875</v>
      </c>
      <c r="X1753" s="260">
        <v>42634</v>
      </c>
      <c r="Y1753" t="s">
        <v>8065</v>
      </c>
      <c r="Z1753" s="260">
        <v>12</v>
      </c>
      <c r="AA1753">
        <v>1395</v>
      </c>
      <c r="AB1753" s="260" t="str">
        <f ca="1">IFERROR(IFERROR(VLOOKUP(Table_Merge1[[#This Row],[Column1]],Table11[#All],2,FALSE),LEFT(AB1754,8)&amp;IF(LEN((RIGHT(AB1754,2)+1))&lt;2,"0"&amp;(RIGHT(AB1754,2)+1),(RIGHT(AB1754,2)-1))),"")</f>
        <v>1395.06.31</v>
      </c>
      <c r="AC1753" s="259" t="str">
        <f ca="1">LEFT(Table_Merge1[[#This Row],[Column2]],4)</f>
        <v>1395</v>
      </c>
      <c r="AD1753" s="259" t="str">
        <f ca="1">RIGHT(LEFT(Table_Merge1[[#This Row],[Column2]],7),2)</f>
        <v>06</v>
      </c>
      <c r="AE1753" s="259" t="str">
        <f ca="1">RIGHT(Table_Merge1[[#This Row],[Column2]],2)</f>
        <v>31</v>
      </c>
      <c r="AF1753">
        <v>6</v>
      </c>
      <c r="AG1753">
        <v>31</v>
      </c>
      <c r="AH1753" s="260">
        <v>2016</v>
      </c>
      <c r="AI1753" t="s">
        <v>3447</v>
      </c>
      <c r="AJ1753" s="260">
        <v>21</v>
      </c>
      <c r="AK1753">
        <v>1319.6</v>
      </c>
      <c r="AL1753">
        <v>1669</v>
      </c>
      <c r="AM1753">
        <v>2141875</v>
      </c>
      <c r="AO1753">
        <v>35559</v>
      </c>
      <c r="AP1753" s="287">
        <f>IFERROR(IF(Table_Merge1[[#This Row],[LME Zinc stock]]*Table_Merge1[[#This Row],[Nima.مقدار]]=0,"",Table_Merge1[[#This Row],[LME Zinc stock]]*Table_Merge1[[#This Row],[Nima.مقدار]]),"")</f>
        <v>76162933125</v>
      </c>
      <c r="AQ1753" s="287">
        <f>IFERROR(IF(Table_Merge1[[#This Row],[LME Zinc 3-month]]*Table_Merge1[[#This Row],[Nima.مقدار]]=0,"",Table_Merge1[[#This Row],[LME Zinc 3-month]]*Table_Merge1[[#This Row],[Nima.مقدار]]),"")</f>
        <v>59347971</v>
      </c>
      <c r="AR1753" s="288" t="str">
        <f>IFERROR(IF(Table_Merge1[[#This Row],[LME Zinc stock]]*Table_Merge1[[#This Row],[Azad.Sell]]=0,"",Table_Merge1[[#This Row],[LME Zinc stock]]*Table_Merge1[[#This Row],[Azad.Sell]]),"")</f>
        <v/>
      </c>
      <c r="AS1753" s="288" t="str">
        <f>IFERROR(IF(Table_Merge1[[#This Row],[LME Zinc 3-month]]*Table_Merge1[[#This Row],[Azad.Sell]]=0,"",Table_Merge1[[#This Row],[LME Zinc 3-month]]*Table_Merge1[[#This Row],[Azad.Sell]]),"")</f>
        <v/>
      </c>
      <c r="AT1753"/>
    </row>
    <row r="1754" spans="1:46" x14ac:dyDescent="0.25">
      <c r="A1754" s="258">
        <v>43206</v>
      </c>
      <c r="B17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1397.01.27</v>
      </c>
      <c r="C1754" s="195">
        <f t="shared" ca="1" si="63"/>
        <v>1397</v>
      </c>
      <c r="D17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54" s="195">
        <f>_xlfn.NUMBERVALUE(RIGHT(Table11[[#This Row],[تاریخ شمسی]],2))</f>
        <v>27</v>
      </c>
      <c r="F17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01-27</v>
      </c>
      <c r="G1754" s="195" t="s">
        <v>1905</v>
      </c>
      <c r="L1754" s="259">
        <v>43206</v>
      </c>
      <c r="M1754">
        <v>42000</v>
      </c>
      <c r="O1754" s="283">
        <f>IFERROR(DATE(Table7[[#This Row],[year]],MONTH(DATEVALUE(Table7[[#This Row],[month]]&amp;"1")),Table7[[#This Row],[day]]),"")</f>
        <v>42552</v>
      </c>
      <c r="P1754" s="257" t="s">
        <v>5179</v>
      </c>
      <c r="Q1754" s="257">
        <v>2016</v>
      </c>
      <c r="R1754" s="257" t="s">
        <v>3443</v>
      </c>
      <c r="S1754" s="257">
        <v>1</v>
      </c>
      <c r="T1754" s="257">
        <v>1331.75</v>
      </c>
      <c r="U1754" s="257">
        <v>1652.5</v>
      </c>
      <c r="V1754" s="257">
        <v>2312050</v>
      </c>
      <c r="X1754" s="260">
        <v>42633</v>
      </c>
      <c r="Z1754" s="260">
        <v>12</v>
      </c>
      <c r="AB1754" s="260" t="str">
        <f ca="1">IFERROR(IFERROR(VLOOKUP(Table_Merge1[[#This Row],[Column1]],Table11[#All],2,FALSE),LEFT(AB1755,8)&amp;IF(LEN((RIGHT(AB1755,2)+1))&lt;2,"0"&amp;(RIGHT(AB1755,2)+1),(RIGHT(AB1755,2)-1))),"")</f>
        <v>1395.06.28</v>
      </c>
      <c r="AC1754" s="259" t="str">
        <f ca="1">LEFT(Table_Merge1[[#This Row],[Column2]],4)</f>
        <v>1395</v>
      </c>
      <c r="AD1754" s="259" t="str">
        <f ca="1">RIGHT(LEFT(Table_Merge1[[#This Row],[Column2]],7),2)</f>
        <v>06</v>
      </c>
      <c r="AE1754" s="259" t="str">
        <f ca="1">RIGHT(Table_Merge1[[#This Row],[Column2]],2)</f>
        <v>28</v>
      </c>
      <c r="AH1754" s="260">
        <v>2016</v>
      </c>
      <c r="AI1754" t="s">
        <v>3447</v>
      </c>
      <c r="AJ1754" s="260">
        <v>20</v>
      </c>
      <c r="AK1754">
        <v>1315.4</v>
      </c>
      <c r="AL1754">
        <v>1679</v>
      </c>
      <c r="AM1754">
        <v>2148275</v>
      </c>
      <c r="AP1754" s="287" t="str">
        <f>IFERROR(IF(Table_Merge1[[#This Row],[LME Zinc stock]]*Table_Merge1[[#This Row],[Nima.مقدار]]=0,"",Table_Merge1[[#This Row],[LME Zinc stock]]*Table_Merge1[[#This Row],[Nima.مقدار]]),"")</f>
        <v/>
      </c>
      <c r="AQ1754" s="287" t="str">
        <f>IFERROR(IF(Table_Merge1[[#This Row],[LME Zinc 3-month]]*Table_Merge1[[#This Row],[Nima.مقدار]]=0,"",Table_Merge1[[#This Row],[LME Zinc 3-month]]*Table_Merge1[[#This Row],[Nima.مقدار]]),"")</f>
        <v/>
      </c>
      <c r="AR1754" s="288" t="str">
        <f>IFERROR(IF(Table_Merge1[[#This Row],[LME Zinc stock]]*Table_Merge1[[#This Row],[Azad.Sell]]=0,"",Table_Merge1[[#This Row],[LME Zinc stock]]*Table_Merge1[[#This Row],[Azad.Sell]]),"")</f>
        <v/>
      </c>
      <c r="AS1754" s="288" t="str">
        <f>IFERROR(IF(Table_Merge1[[#This Row],[LME Zinc 3-month]]*Table_Merge1[[#This Row],[Azad.Sell]]=0,"",Table_Merge1[[#This Row],[LME Zinc 3-month]]*Table_Merge1[[#This Row],[Azad.Sell]]),"")</f>
        <v/>
      </c>
      <c r="AT1754"/>
    </row>
    <row r="1755" spans="1:46" x14ac:dyDescent="0.25">
      <c r="A1755" s="258">
        <v>43207</v>
      </c>
      <c r="B17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1397.01.28</v>
      </c>
      <c r="C1755" s="195">
        <f t="shared" ca="1" si="63"/>
        <v>1397</v>
      </c>
      <c r="D17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55" s="195">
        <f>_xlfn.NUMBERVALUE(RIGHT(Table11[[#This Row],[تاریخ شمسی]],2))</f>
        <v>28</v>
      </c>
      <c r="F17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01-28</v>
      </c>
      <c r="G1755" s="195" t="s">
        <v>1906</v>
      </c>
      <c r="L1755" s="259">
        <v>43207</v>
      </c>
      <c r="M1755">
        <v>42000</v>
      </c>
      <c r="O1755" s="284">
        <f>IFERROR(DATE(Table7[[#This Row],[year]],MONTH(DATEVALUE(Table7[[#This Row],[month]]&amp;"1")),Table7[[#This Row],[day]]),"")</f>
        <v>42551</v>
      </c>
      <c r="P1755" s="195" t="s">
        <v>5180</v>
      </c>
      <c r="Q1755" s="195">
        <v>2016</v>
      </c>
      <c r="R1755" s="195" t="s">
        <v>3441</v>
      </c>
      <c r="S1755" s="195">
        <v>30</v>
      </c>
      <c r="T1755" s="195">
        <v>1317</v>
      </c>
      <c r="U1755" s="195">
        <v>1681</v>
      </c>
      <c r="V1755" s="195">
        <v>2325600</v>
      </c>
      <c r="X1755" s="260">
        <v>42632</v>
      </c>
      <c r="Y1755" t="s">
        <v>8064</v>
      </c>
      <c r="Z1755" s="260">
        <v>12</v>
      </c>
      <c r="AA1755">
        <v>1395</v>
      </c>
      <c r="AB1755" s="260" t="str">
        <f ca="1">IFERROR(IFERROR(VLOOKUP(Table_Merge1[[#This Row],[Column1]],Table11[#All],2,FALSE),LEFT(AB1756,8)&amp;IF(LEN((RIGHT(AB1756,2)+1))&lt;2,"0"&amp;(RIGHT(AB1756,2)+1),(RIGHT(AB1756,2)-1))),"")</f>
        <v>1395.06.29</v>
      </c>
      <c r="AC1755" s="259" t="str">
        <f ca="1">LEFT(Table_Merge1[[#This Row],[Column2]],4)</f>
        <v>1395</v>
      </c>
      <c r="AD1755" s="259" t="str">
        <f ca="1">RIGHT(LEFT(Table_Merge1[[#This Row],[Column2]],7),2)</f>
        <v>06</v>
      </c>
      <c r="AE1755" s="259" t="str">
        <f ca="1">RIGHT(Table_Merge1[[#This Row],[Column2]],2)</f>
        <v>29</v>
      </c>
      <c r="AF1755">
        <v>6</v>
      </c>
      <c r="AG1755">
        <v>29</v>
      </c>
      <c r="AH1755" s="260">
        <v>2016</v>
      </c>
      <c r="AI1755" t="s">
        <v>3447</v>
      </c>
      <c r="AJ1755" s="260">
        <v>19</v>
      </c>
      <c r="AK1755">
        <v>1315.05</v>
      </c>
      <c r="AL1755">
        <v>1659.5</v>
      </c>
      <c r="AM1755">
        <v>2154825</v>
      </c>
      <c r="AO1755">
        <v>35634</v>
      </c>
      <c r="AP1755" s="287">
        <f>IFERROR(IF(Table_Merge1[[#This Row],[LME Zinc stock]]*Table_Merge1[[#This Row],[Nima.مقدار]]=0,"",Table_Merge1[[#This Row],[LME Zinc stock]]*Table_Merge1[[#This Row],[Nima.مقدار]]),"")</f>
        <v>76785034050</v>
      </c>
      <c r="AQ1755" s="287">
        <f>IFERROR(IF(Table_Merge1[[#This Row],[LME Zinc 3-month]]*Table_Merge1[[#This Row],[Nima.مقدار]]=0,"",Table_Merge1[[#This Row],[LME Zinc 3-month]]*Table_Merge1[[#This Row],[Nima.مقدار]]),"")</f>
        <v>59134623</v>
      </c>
      <c r="AR1755" s="288" t="str">
        <f>IFERROR(IF(Table_Merge1[[#This Row],[LME Zinc stock]]*Table_Merge1[[#This Row],[Azad.Sell]]=0,"",Table_Merge1[[#This Row],[LME Zinc stock]]*Table_Merge1[[#This Row],[Azad.Sell]]),"")</f>
        <v/>
      </c>
      <c r="AS1755" s="288" t="str">
        <f>IFERROR(IF(Table_Merge1[[#This Row],[LME Zinc 3-month]]*Table_Merge1[[#This Row],[Azad.Sell]]=0,"",Table_Merge1[[#This Row],[LME Zinc 3-month]]*Table_Merge1[[#This Row],[Azad.Sell]]),"")</f>
        <v/>
      </c>
      <c r="AT1755"/>
    </row>
    <row r="1756" spans="1:46" x14ac:dyDescent="0.25">
      <c r="A1756" s="258">
        <v>43208</v>
      </c>
      <c r="B17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1397.01.29</v>
      </c>
      <c r="C1756" s="195">
        <f t="shared" ca="1" si="63"/>
        <v>1397</v>
      </c>
      <c r="D17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56" s="195">
        <f>_xlfn.NUMBERVALUE(RIGHT(Table11[[#This Row],[تاریخ شمسی]],2))</f>
        <v>29</v>
      </c>
      <c r="F17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01-29</v>
      </c>
      <c r="G1756" s="195" t="s">
        <v>1907</v>
      </c>
      <c r="L1756" s="259">
        <v>43208</v>
      </c>
      <c r="M1756">
        <v>42000</v>
      </c>
      <c r="O1756" s="283">
        <f>IFERROR(DATE(Table7[[#This Row],[year]],MONTH(DATEVALUE(Table7[[#This Row],[month]]&amp;"1")),Table7[[#This Row],[day]]),"")</f>
        <v>42550</v>
      </c>
      <c r="P1756" s="257" t="s">
        <v>5181</v>
      </c>
      <c r="Q1756" s="257">
        <v>2016</v>
      </c>
      <c r="R1756" s="257" t="s">
        <v>3441</v>
      </c>
      <c r="S1756" s="257">
        <v>29</v>
      </c>
      <c r="T1756" s="257">
        <v>1317.75</v>
      </c>
      <c r="U1756" s="257">
        <v>1681.5</v>
      </c>
      <c r="V1756" s="257">
        <v>2332075</v>
      </c>
      <c r="X1756" s="260">
        <v>42629</v>
      </c>
      <c r="Z1756" s="260">
        <v>12</v>
      </c>
      <c r="AB1756" s="260" t="str">
        <f ca="1">IFERROR(IFERROR(VLOOKUP(Table_Merge1[[#This Row],[Column1]],Table11[#All],2,FALSE),LEFT(AB1757,8)&amp;IF(LEN((RIGHT(AB1757,2)+1))&lt;2,"0"&amp;(RIGHT(AB1757,2)+1),(RIGHT(AB1757,2)-1))),"")</f>
        <v>1395.06.24</v>
      </c>
      <c r="AC1756" s="259" t="str">
        <f ca="1">LEFT(Table_Merge1[[#This Row],[Column2]],4)</f>
        <v>1395</v>
      </c>
      <c r="AD1756" s="259" t="str">
        <f ca="1">RIGHT(LEFT(Table_Merge1[[#This Row],[Column2]],7),2)</f>
        <v>06</v>
      </c>
      <c r="AE1756" s="259" t="str">
        <f ca="1">RIGHT(Table_Merge1[[#This Row],[Column2]],2)</f>
        <v>24</v>
      </c>
      <c r="AH1756" s="260">
        <v>2016</v>
      </c>
      <c r="AI1756" t="s">
        <v>3447</v>
      </c>
      <c r="AJ1756" s="260">
        <v>16</v>
      </c>
      <c r="AK1756">
        <v>1314.25</v>
      </c>
      <c r="AL1756" t="s">
        <v>3621</v>
      </c>
      <c r="AM1756" t="s">
        <v>3621</v>
      </c>
      <c r="AP1756" s="287" t="str">
        <f>IFERROR(IF(Table_Merge1[[#This Row],[LME Zinc stock]]*Table_Merge1[[#This Row],[Nima.مقدار]]=0,"",Table_Merge1[[#This Row],[LME Zinc stock]]*Table_Merge1[[#This Row],[Nima.مقدار]]),"")</f>
        <v/>
      </c>
      <c r="AQ1756" s="287" t="str">
        <f>IFERROR(IF(Table_Merge1[[#This Row],[LME Zinc 3-month]]*Table_Merge1[[#This Row],[Nima.مقدار]]=0,"",Table_Merge1[[#This Row],[LME Zinc 3-month]]*Table_Merge1[[#This Row],[Nima.مقدار]]),"")</f>
        <v/>
      </c>
      <c r="AR1756" s="288" t="str">
        <f>IFERROR(IF(Table_Merge1[[#This Row],[LME Zinc stock]]*Table_Merge1[[#This Row],[Azad.Sell]]=0,"",Table_Merge1[[#This Row],[LME Zinc stock]]*Table_Merge1[[#This Row],[Azad.Sell]]),"")</f>
        <v/>
      </c>
      <c r="AS1756" s="288" t="str">
        <f>IFERROR(IF(Table_Merge1[[#This Row],[LME Zinc 3-month]]*Table_Merge1[[#This Row],[Azad.Sell]]=0,"",Table_Merge1[[#This Row],[LME Zinc 3-month]]*Table_Merge1[[#This Row],[Azad.Sell]]),"")</f>
        <v/>
      </c>
      <c r="AT1756"/>
    </row>
    <row r="1757" spans="1:46" x14ac:dyDescent="0.25">
      <c r="A1757" s="258">
        <v>43209</v>
      </c>
      <c r="B17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1397.01.30</v>
      </c>
      <c r="C1757" s="195">
        <f t="shared" ca="1" si="63"/>
        <v>1397</v>
      </c>
      <c r="D17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1757" s="195">
        <f>_xlfn.NUMBERVALUE(RIGHT(Table11[[#This Row],[تاریخ شمسی]],2))</f>
        <v>30</v>
      </c>
      <c r="F17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01-30</v>
      </c>
      <c r="G1757" s="195" t="s">
        <v>1908</v>
      </c>
      <c r="L1757" s="259">
        <v>43209</v>
      </c>
      <c r="M1757">
        <v>42000</v>
      </c>
      <c r="O1757" s="284">
        <f>IFERROR(DATE(Table7[[#This Row],[year]],MONTH(DATEVALUE(Table7[[#This Row],[month]]&amp;"1")),Table7[[#This Row],[day]]),"")</f>
        <v>42549</v>
      </c>
      <c r="P1757" s="195" t="s">
        <v>5182</v>
      </c>
      <c r="Q1757" s="195">
        <v>2016</v>
      </c>
      <c r="R1757" s="195" t="s">
        <v>3441</v>
      </c>
      <c r="S1757" s="195">
        <v>28</v>
      </c>
      <c r="T1757" s="195">
        <v>1312</v>
      </c>
      <c r="U1757" s="195">
        <v>1660</v>
      </c>
      <c r="V1757" s="195">
        <v>2338125</v>
      </c>
      <c r="X1757" s="260">
        <v>42628</v>
      </c>
      <c r="Y1757" t="s">
        <v>8063</v>
      </c>
      <c r="Z1757" s="260">
        <v>12</v>
      </c>
      <c r="AA1757">
        <v>1395</v>
      </c>
      <c r="AB1757" s="260" t="str">
        <f ca="1">IFERROR(IFERROR(VLOOKUP(Table_Merge1[[#This Row],[Column1]],Table11[#All],2,FALSE),LEFT(AB1758,8)&amp;IF(LEN((RIGHT(AB1758,2)+1))&lt;2,"0"&amp;(RIGHT(AB1758,2)+1),(RIGHT(AB1758,2)-1))),"")</f>
        <v>1395.06.25</v>
      </c>
      <c r="AC1757" s="259" t="str">
        <f ca="1">LEFT(Table_Merge1[[#This Row],[Column2]],4)</f>
        <v>1395</v>
      </c>
      <c r="AD1757" s="259" t="str">
        <f ca="1">RIGHT(LEFT(Table_Merge1[[#This Row],[Column2]],7),2)</f>
        <v>06</v>
      </c>
      <c r="AE1757" s="259" t="str">
        <f ca="1">RIGHT(Table_Merge1[[#This Row],[Column2]],2)</f>
        <v>25</v>
      </c>
      <c r="AF1757">
        <v>6</v>
      </c>
      <c r="AG1757">
        <v>25</v>
      </c>
      <c r="AH1757" s="260">
        <v>2016</v>
      </c>
      <c r="AI1757" t="s">
        <v>3447</v>
      </c>
      <c r="AJ1757" s="260">
        <v>15</v>
      </c>
      <c r="AK1757">
        <v>1320.1</v>
      </c>
      <c r="AL1757">
        <v>1669</v>
      </c>
      <c r="AM1757">
        <v>2124400</v>
      </c>
      <c r="AO1757">
        <v>35632</v>
      </c>
      <c r="AP1757" s="287">
        <f>IFERROR(IF(Table_Merge1[[#This Row],[LME Zinc stock]]*Table_Merge1[[#This Row],[Nima.مقدار]]=0,"",Table_Merge1[[#This Row],[LME Zinc stock]]*Table_Merge1[[#This Row],[Nima.مقدار]]),"")</f>
        <v>75696620800</v>
      </c>
      <c r="AQ1757" s="287">
        <f>IFERROR(IF(Table_Merge1[[#This Row],[LME Zinc 3-month]]*Table_Merge1[[#This Row],[Nima.مقدار]]=0,"",Table_Merge1[[#This Row],[LME Zinc 3-month]]*Table_Merge1[[#This Row],[Nima.مقدار]]),"")</f>
        <v>59469808</v>
      </c>
      <c r="AR1757" s="288" t="str">
        <f>IFERROR(IF(Table_Merge1[[#This Row],[LME Zinc stock]]*Table_Merge1[[#This Row],[Azad.Sell]]=0,"",Table_Merge1[[#This Row],[LME Zinc stock]]*Table_Merge1[[#This Row],[Azad.Sell]]),"")</f>
        <v/>
      </c>
      <c r="AS1757" s="288" t="str">
        <f>IFERROR(IF(Table_Merge1[[#This Row],[LME Zinc 3-month]]*Table_Merge1[[#This Row],[Azad.Sell]]=0,"",Table_Merge1[[#This Row],[LME Zinc 3-month]]*Table_Merge1[[#This Row],[Azad.Sell]]),"")</f>
        <v/>
      </c>
      <c r="AT1757"/>
    </row>
    <row r="1758" spans="1:46" x14ac:dyDescent="0.25">
      <c r="A1758" s="258">
        <v>43211</v>
      </c>
      <c r="B17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1397.02.01</v>
      </c>
      <c r="C1758" s="195">
        <f t="shared" ca="1" si="63"/>
        <v>1397</v>
      </c>
      <c r="D17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58" s="195">
        <f>_xlfn.NUMBERVALUE(RIGHT(Table11[[#This Row],[تاریخ شمسی]],2))</f>
        <v>1</v>
      </c>
      <c r="F17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02-01</v>
      </c>
      <c r="G1758" s="195" t="s">
        <v>1909</v>
      </c>
      <c r="L1758" s="259">
        <v>43211</v>
      </c>
      <c r="M1758">
        <v>42000</v>
      </c>
      <c r="O1758" s="283">
        <f>IFERROR(DATE(Table7[[#This Row],[year]],MONTH(DATEVALUE(Table7[[#This Row],[month]]&amp;"1")),Table7[[#This Row],[day]]),"")</f>
        <v>42548</v>
      </c>
      <c r="P1758" s="257" t="s">
        <v>5183</v>
      </c>
      <c r="Q1758" s="257">
        <v>2016</v>
      </c>
      <c r="R1758" s="257" t="s">
        <v>3441</v>
      </c>
      <c r="S1758" s="257">
        <v>27</v>
      </c>
      <c r="T1758" s="257">
        <v>1324.6</v>
      </c>
      <c r="U1758" s="257">
        <v>1662.5</v>
      </c>
      <c r="V1758" s="257">
        <v>2344175</v>
      </c>
      <c r="X1758" s="260">
        <v>42627</v>
      </c>
      <c r="Y1758" t="s">
        <v>8062</v>
      </c>
      <c r="Z1758" s="260">
        <v>1</v>
      </c>
      <c r="AA1758">
        <v>1395</v>
      </c>
      <c r="AB1758" s="260" t="str">
        <f ca="1">IFERROR(IFERROR(VLOOKUP(Table_Merge1[[#This Row],[Column1]],Table11[#All],2,FALSE),LEFT(AB1759,8)&amp;IF(LEN((RIGHT(AB1759,2)+1))&lt;2,"0"&amp;(RIGHT(AB1759,2)+1),(RIGHT(AB1759,2)-1))),"")</f>
        <v>1395.06.24</v>
      </c>
      <c r="AC1758" s="259" t="str">
        <f ca="1">LEFT(Table_Merge1[[#This Row],[Column2]],4)</f>
        <v>1395</v>
      </c>
      <c r="AD1758" s="259" t="str">
        <f ca="1">RIGHT(LEFT(Table_Merge1[[#This Row],[Column2]],7),2)</f>
        <v>06</v>
      </c>
      <c r="AE1758" s="259" t="str">
        <f ca="1">RIGHT(Table_Merge1[[#This Row],[Column2]],2)</f>
        <v>24</v>
      </c>
      <c r="AF1758">
        <v>6</v>
      </c>
      <c r="AG1758">
        <v>24</v>
      </c>
      <c r="AH1758" s="260">
        <v>2016</v>
      </c>
      <c r="AI1758" t="s">
        <v>3447</v>
      </c>
      <c r="AJ1758" s="260">
        <v>14</v>
      </c>
      <c r="AK1758">
        <v>1323.2</v>
      </c>
      <c r="AL1758">
        <v>1663.5</v>
      </c>
      <c r="AM1758">
        <v>2128750</v>
      </c>
      <c r="AO1758">
        <v>35658</v>
      </c>
      <c r="AP1758" s="287">
        <f>IFERROR(IF(Table_Merge1[[#This Row],[LME Zinc stock]]*Table_Merge1[[#This Row],[Nima.مقدار]]=0,"",Table_Merge1[[#This Row],[LME Zinc stock]]*Table_Merge1[[#This Row],[Nima.مقدار]]),"")</f>
        <v>75906967500</v>
      </c>
      <c r="AQ1758" s="287">
        <f>IFERROR(IF(Table_Merge1[[#This Row],[LME Zinc 3-month]]*Table_Merge1[[#This Row],[Nima.مقدار]]=0,"",Table_Merge1[[#This Row],[LME Zinc 3-month]]*Table_Merge1[[#This Row],[Nima.مقدار]]),"")</f>
        <v>59317083</v>
      </c>
      <c r="AR1758" s="288" t="str">
        <f>IFERROR(IF(Table_Merge1[[#This Row],[LME Zinc stock]]*Table_Merge1[[#This Row],[Azad.Sell]]=0,"",Table_Merge1[[#This Row],[LME Zinc stock]]*Table_Merge1[[#This Row],[Azad.Sell]]),"")</f>
        <v/>
      </c>
      <c r="AS1758" s="288" t="str">
        <f>IFERROR(IF(Table_Merge1[[#This Row],[LME Zinc 3-month]]*Table_Merge1[[#This Row],[Azad.Sell]]=0,"",Table_Merge1[[#This Row],[LME Zinc 3-month]]*Table_Merge1[[#This Row],[Azad.Sell]]),"")</f>
        <v/>
      </c>
      <c r="AT1758"/>
    </row>
    <row r="1759" spans="1:46" x14ac:dyDescent="0.25">
      <c r="A1759" s="258">
        <v>43212</v>
      </c>
      <c r="B17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1397.02.02</v>
      </c>
      <c r="C1759" s="195">
        <f t="shared" ca="1" si="63"/>
        <v>1397</v>
      </c>
      <c r="D17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59" s="195">
        <f>_xlfn.NUMBERVALUE(RIGHT(Table11[[#This Row],[تاریخ شمسی]],2))</f>
        <v>2</v>
      </c>
      <c r="F17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02-02</v>
      </c>
      <c r="G1759" s="195" t="s">
        <v>1910</v>
      </c>
      <c r="L1759" s="259">
        <v>43212</v>
      </c>
      <c r="M1759">
        <v>42000</v>
      </c>
      <c r="O1759" s="284">
        <f>IFERROR(DATE(Table7[[#This Row],[year]],MONTH(DATEVALUE(Table7[[#This Row],[month]]&amp;"1")),Table7[[#This Row],[day]]),"")</f>
        <v>42545</v>
      </c>
      <c r="P1759" s="195" t="s">
        <v>5184</v>
      </c>
      <c r="Q1759" s="195">
        <v>2016</v>
      </c>
      <c r="R1759" s="195" t="s">
        <v>3441</v>
      </c>
      <c r="S1759" s="195">
        <v>24</v>
      </c>
      <c r="T1759" s="195">
        <v>1313.85</v>
      </c>
      <c r="U1759" s="195">
        <v>1652.5</v>
      </c>
      <c r="V1759" s="195">
        <v>2351250</v>
      </c>
      <c r="X1759" s="260">
        <v>42626</v>
      </c>
      <c r="Y1759" t="s">
        <v>8061</v>
      </c>
      <c r="Z1759" s="260">
        <v>1</v>
      </c>
      <c r="AA1759">
        <v>1395</v>
      </c>
      <c r="AB1759" s="260" t="str">
        <f ca="1">IFERROR(IFERROR(VLOOKUP(Table_Merge1[[#This Row],[Column1]],Table11[#All],2,FALSE),LEFT(AB1760,8)&amp;IF(LEN((RIGHT(AB1760,2)+1))&lt;2,"0"&amp;(RIGHT(AB1760,2)+1),(RIGHT(AB1760,2)-1))),"")</f>
        <v>1395.06.23</v>
      </c>
      <c r="AC1759" s="259" t="str">
        <f ca="1">LEFT(Table_Merge1[[#This Row],[Column2]],4)</f>
        <v>1395</v>
      </c>
      <c r="AD1759" s="259" t="str">
        <f ca="1">RIGHT(LEFT(Table_Merge1[[#This Row],[Column2]],7),2)</f>
        <v>06</v>
      </c>
      <c r="AE1759" s="259" t="str">
        <f ca="1">RIGHT(Table_Merge1[[#This Row],[Column2]],2)</f>
        <v>23</v>
      </c>
      <c r="AF1759">
        <v>6</v>
      </c>
      <c r="AG1759">
        <v>23</v>
      </c>
      <c r="AH1759" s="260">
        <v>2016</v>
      </c>
      <c r="AI1759" t="s">
        <v>3447</v>
      </c>
      <c r="AJ1759" s="260">
        <v>13</v>
      </c>
      <c r="AK1759">
        <v>1328.5</v>
      </c>
      <c r="AL1759">
        <v>1658</v>
      </c>
      <c r="AM1759">
        <v>2133625</v>
      </c>
      <c r="AO1759">
        <v>35621</v>
      </c>
      <c r="AP1759" s="287">
        <f>IFERROR(IF(Table_Merge1[[#This Row],[LME Zinc stock]]*Table_Merge1[[#This Row],[Nima.مقدار]]=0,"",Table_Merge1[[#This Row],[LME Zinc stock]]*Table_Merge1[[#This Row],[Nima.مقدار]]),"")</f>
        <v>76001856125</v>
      </c>
      <c r="AQ1759" s="287">
        <f>IFERROR(IF(Table_Merge1[[#This Row],[LME Zinc 3-month]]*Table_Merge1[[#This Row],[Nima.مقدار]]=0,"",Table_Merge1[[#This Row],[LME Zinc 3-month]]*Table_Merge1[[#This Row],[Nima.مقدار]]),"")</f>
        <v>59059618</v>
      </c>
      <c r="AR1759" s="288" t="str">
        <f>IFERROR(IF(Table_Merge1[[#This Row],[LME Zinc stock]]*Table_Merge1[[#This Row],[Azad.Sell]]=0,"",Table_Merge1[[#This Row],[LME Zinc stock]]*Table_Merge1[[#This Row],[Azad.Sell]]),"")</f>
        <v/>
      </c>
      <c r="AS1759" s="288" t="str">
        <f>IFERROR(IF(Table_Merge1[[#This Row],[LME Zinc 3-month]]*Table_Merge1[[#This Row],[Azad.Sell]]=0,"",Table_Merge1[[#This Row],[LME Zinc 3-month]]*Table_Merge1[[#This Row],[Azad.Sell]]),"")</f>
        <v/>
      </c>
      <c r="AT1759"/>
    </row>
    <row r="1760" spans="1:46" x14ac:dyDescent="0.25">
      <c r="A1760" s="258">
        <v>43213</v>
      </c>
      <c r="B17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1397.02.03</v>
      </c>
      <c r="C1760" s="195">
        <f t="shared" ca="1" si="63"/>
        <v>1397</v>
      </c>
      <c r="D17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60" s="195">
        <f>_xlfn.NUMBERVALUE(RIGHT(Table11[[#This Row],[تاریخ شمسی]],2))</f>
        <v>3</v>
      </c>
      <c r="F17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02-03</v>
      </c>
      <c r="G1760" s="195" t="s">
        <v>1911</v>
      </c>
      <c r="L1760" s="259">
        <v>43213</v>
      </c>
      <c r="M1760">
        <v>42000</v>
      </c>
      <c r="O1760" s="283">
        <f>IFERROR(DATE(Table7[[#This Row],[year]],MONTH(DATEVALUE(Table7[[#This Row],[month]]&amp;"1")),Table7[[#This Row],[day]]),"")</f>
        <v>42544</v>
      </c>
      <c r="P1760" s="257" t="s">
        <v>5185</v>
      </c>
      <c r="Q1760" s="257">
        <v>2016</v>
      </c>
      <c r="R1760" s="257" t="s">
        <v>3441</v>
      </c>
      <c r="S1760" s="257">
        <v>23</v>
      </c>
      <c r="T1760" s="257">
        <v>1265.75</v>
      </c>
      <c r="U1760" s="257">
        <v>1647</v>
      </c>
      <c r="V1760" s="257">
        <v>2357025</v>
      </c>
      <c r="X1760" s="260">
        <v>42625</v>
      </c>
      <c r="Z1760" s="260">
        <v>1</v>
      </c>
      <c r="AB1760" s="260" t="str">
        <f ca="1">IFERROR(IFERROR(VLOOKUP(Table_Merge1[[#This Row],[Column1]],Table11[#All],2,FALSE),LEFT(AB1761,8)&amp;IF(LEN((RIGHT(AB1761,2)+1))&lt;2,"0"&amp;(RIGHT(AB1761,2)+1),(RIGHT(AB1761,2)-1))),"")</f>
        <v>1395.06.16</v>
      </c>
      <c r="AC1760" s="259" t="str">
        <f ca="1">LEFT(Table_Merge1[[#This Row],[Column2]],4)</f>
        <v>1395</v>
      </c>
      <c r="AD1760" s="259" t="str">
        <f ca="1">RIGHT(LEFT(Table_Merge1[[#This Row],[Column2]],7),2)</f>
        <v>06</v>
      </c>
      <c r="AE1760" s="259" t="str">
        <f ca="1">RIGHT(Table_Merge1[[#This Row],[Column2]],2)</f>
        <v>16</v>
      </c>
      <c r="AH1760" s="260">
        <v>2016</v>
      </c>
      <c r="AI1760" t="s">
        <v>3447</v>
      </c>
      <c r="AJ1760" s="260">
        <v>12</v>
      </c>
      <c r="AK1760">
        <v>1327.5</v>
      </c>
      <c r="AL1760">
        <v>1664</v>
      </c>
      <c r="AM1760">
        <v>2125850</v>
      </c>
      <c r="AP1760" s="287" t="str">
        <f>IFERROR(IF(Table_Merge1[[#This Row],[LME Zinc stock]]*Table_Merge1[[#This Row],[Nima.مقدار]]=0,"",Table_Merge1[[#This Row],[LME Zinc stock]]*Table_Merge1[[#This Row],[Nima.مقدار]]),"")</f>
        <v/>
      </c>
      <c r="AQ1760" s="287" t="str">
        <f>IFERROR(IF(Table_Merge1[[#This Row],[LME Zinc 3-month]]*Table_Merge1[[#This Row],[Nima.مقدار]]=0,"",Table_Merge1[[#This Row],[LME Zinc 3-month]]*Table_Merge1[[#This Row],[Nima.مقدار]]),"")</f>
        <v/>
      </c>
      <c r="AR1760" s="288" t="str">
        <f>IFERROR(IF(Table_Merge1[[#This Row],[LME Zinc stock]]*Table_Merge1[[#This Row],[Azad.Sell]]=0,"",Table_Merge1[[#This Row],[LME Zinc stock]]*Table_Merge1[[#This Row],[Azad.Sell]]),"")</f>
        <v/>
      </c>
      <c r="AS1760" s="288" t="str">
        <f>IFERROR(IF(Table_Merge1[[#This Row],[LME Zinc 3-month]]*Table_Merge1[[#This Row],[Azad.Sell]]=0,"",Table_Merge1[[#This Row],[LME Zinc 3-month]]*Table_Merge1[[#This Row],[Azad.Sell]]),"")</f>
        <v/>
      </c>
      <c r="AT1760"/>
    </row>
    <row r="1761" spans="1:46" x14ac:dyDescent="0.25">
      <c r="A1761" s="258">
        <v>43214</v>
      </c>
      <c r="B17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1397.02.04</v>
      </c>
      <c r="C1761" s="195">
        <f t="shared" ca="1" si="63"/>
        <v>1397</v>
      </c>
      <c r="D17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61" s="195">
        <f>_xlfn.NUMBERVALUE(RIGHT(Table11[[#This Row],[تاریخ شمسی]],2))</f>
        <v>4</v>
      </c>
      <c r="F17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02-04</v>
      </c>
      <c r="G1761" s="195" t="s">
        <v>1912</v>
      </c>
      <c r="L1761" s="259">
        <v>43214</v>
      </c>
      <c r="M1761">
        <v>42000</v>
      </c>
      <c r="O1761" s="284">
        <f>IFERROR(DATE(Table7[[#This Row],[year]],MONTH(DATEVALUE(Table7[[#This Row],[month]]&amp;"1")),Table7[[#This Row],[day]]),"")</f>
        <v>42543</v>
      </c>
      <c r="P1761" s="195" t="s">
        <v>5186</v>
      </c>
      <c r="Q1761" s="195">
        <v>2016</v>
      </c>
      <c r="R1761" s="195" t="s">
        <v>3441</v>
      </c>
      <c r="S1761" s="195">
        <v>22</v>
      </c>
      <c r="T1761" s="195">
        <v>1265</v>
      </c>
      <c r="U1761" s="195">
        <v>1635</v>
      </c>
      <c r="V1761" s="195">
        <v>2362950</v>
      </c>
      <c r="X1761" s="260">
        <v>42622</v>
      </c>
      <c r="Z1761" s="260">
        <v>1</v>
      </c>
      <c r="AB1761" s="260" t="str">
        <f ca="1">IFERROR(IFERROR(VLOOKUP(Table_Merge1[[#This Row],[Column1]],Table11[#All],2,FALSE),LEFT(AB1762,8)&amp;IF(LEN((RIGHT(AB1762,2)+1))&lt;2,"0"&amp;(RIGHT(AB1762,2)+1),(RIGHT(AB1762,2)-1))),"")</f>
        <v>1395.06.17</v>
      </c>
      <c r="AC1761" s="259" t="str">
        <f ca="1">LEFT(Table_Merge1[[#This Row],[Column2]],4)</f>
        <v>1395</v>
      </c>
      <c r="AD1761" s="259" t="str">
        <f ca="1">RIGHT(LEFT(Table_Merge1[[#This Row],[Column2]],7),2)</f>
        <v>06</v>
      </c>
      <c r="AE1761" s="259" t="str">
        <f ca="1">RIGHT(Table_Merge1[[#This Row],[Column2]],2)</f>
        <v>17</v>
      </c>
      <c r="AH1761" s="260">
        <v>2016</v>
      </c>
      <c r="AI1761" t="s">
        <v>3447</v>
      </c>
      <c r="AJ1761" s="260">
        <v>9</v>
      </c>
      <c r="AK1761">
        <v>1335.65</v>
      </c>
      <c r="AL1761">
        <v>1631</v>
      </c>
      <c r="AM1761">
        <v>2136025</v>
      </c>
      <c r="AP1761" s="287" t="str">
        <f>IFERROR(IF(Table_Merge1[[#This Row],[LME Zinc stock]]*Table_Merge1[[#This Row],[Nima.مقدار]]=0,"",Table_Merge1[[#This Row],[LME Zinc stock]]*Table_Merge1[[#This Row],[Nima.مقدار]]),"")</f>
        <v/>
      </c>
      <c r="AQ1761" s="287" t="str">
        <f>IFERROR(IF(Table_Merge1[[#This Row],[LME Zinc 3-month]]*Table_Merge1[[#This Row],[Nima.مقدار]]=0,"",Table_Merge1[[#This Row],[LME Zinc 3-month]]*Table_Merge1[[#This Row],[Nima.مقدار]]),"")</f>
        <v/>
      </c>
      <c r="AR1761" s="288" t="str">
        <f>IFERROR(IF(Table_Merge1[[#This Row],[LME Zinc stock]]*Table_Merge1[[#This Row],[Azad.Sell]]=0,"",Table_Merge1[[#This Row],[LME Zinc stock]]*Table_Merge1[[#This Row],[Azad.Sell]]),"")</f>
        <v/>
      </c>
      <c r="AS1761" s="288" t="str">
        <f>IFERROR(IF(Table_Merge1[[#This Row],[LME Zinc 3-month]]*Table_Merge1[[#This Row],[Azad.Sell]]=0,"",Table_Merge1[[#This Row],[LME Zinc 3-month]]*Table_Merge1[[#This Row],[Azad.Sell]]),"")</f>
        <v/>
      </c>
      <c r="AT1761"/>
    </row>
    <row r="1762" spans="1:46" x14ac:dyDescent="0.25">
      <c r="A1762" s="258">
        <v>43215</v>
      </c>
      <c r="B17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1397.02.05</v>
      </c>
      <c r="C1762" s="195">
        <f t="shared" ca="1" si="63"/>
        <v>1397</v>
      </c>
      <c r="D17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62" s="195">
        <f>_xlfn.NUMBERVALUE(RIGHT(Table11[[#This Row],[تاریخ شمسی]],2))</f>
        <v>5</v>
      </c>
      <c r="F17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02-05</v>
      </c>
      <c r="G1762" s="195" t="s">
        <v>1913</v>
      </c>
      <c r="L1762" s="259">
        <v>43215</v>
      </c>
      <c r="M1762">
        <v>42000</v>
      </c>
      <c r="O1762" s="283">
        <f>IFERROR(DATE(Table7[[#This Row],[year]],MONTH(DATEVALUE(Table7[[#This Row],[month]]&amp;"1")),Table7[[#This Row],[day]]),"")</f>
        <v>42542</v>
      </c>
      <c r="P1762" s="257" t="s">
        <v>5187</v>
      </c>
      <c r="Q1762" s="257">
        <v>2016</v>
      </c>
      <c r="R1762" s="257" t="s">
        <v>3441</v>
      </c>
      <c r="S1762" s="257">
        <v>21</v>
      </c>
      <c r="T1762" s="257">
        <v>1280.8</v>
      </c>
      <c r="U1762" s="257">
        <v>1633.5</v>
      </c>
      <c r="V1762" s="257">
        <v>2368250</v>
      </c>
      <c r="X1762" s="260">
        <v>42621</v>
      </c>
      <c r="Y1762" t="s">
        <v>8060</v>
      </c>
      <c r="Z1762" s="260">
        <v>1</v>
      </c>
      <c r="AA1762">
        <v>1395</v>
      </c>
      <c r="AB1762" s="260" t="str">
        <f ca="1">IFERROR(IFERROR(VLOOKUP(Table_Merge1[[#This Row],[Column1]],Table11[#All],2,FALSE),LEFT(AB1763,8)&amp;IF(LEN((RIGHT(AB1763,2)+1))&lt;2,"0"&amp;(RIGHT(AB1763,2)+1),(RIGHT(AB1763,2)-1))),"")</f>
        <v>1395.06.18</v>
      </c>
      <c r="AC1762" s="259" t="str">
        <f ca="1">LEFT(Table_Merge1[[#This Row],[Column2]],4)</f>
        <v>1395</v>
      </c>
      <c r="AD1762" s="259" t="str">
        <f ca="1">RIGHT(LEFT(Table_Merge1[[#This Row],[Column2]],7),2)</f>
        <v>06</v>
      </c>
      <c r="AE1762" s="259" t="str">
        <f ca="1">RIGHT(Table_Merge1[[#This Row],[Column2]],2)</f>
        <v>18</v>
      </c>
      <c r="AF1762">
        <v>6</v>
      </c>
      <c r="AG1762">
        <v>18</v>
      </c>
      <c r="AH1762" s="260">
        <v>2016</v>
      </c>
      <c r="AI1762" t="s">
        <v>3447</v>
      </c>
      <c r="AJ1762" s="260">
        <v>8</v>
      </c>
      <c r="AK1762">
        <v>1348</v>
      </c>
      <c r="AL1762">
        <v>1642.5</v>
      </c>
      <c r="AM1762">
        <v>2146725</v>
      </c>
      <c r="AO1762">
        <v>35433</v>
      </c>
      <c r="AP1762" s="287">
        <f>IFERROR(IF(Table_Merge1[[#This Row],[LME Zinc stock]]*Table_Merge1[[#This Row],[Nima.مقدار]]=0,"",Table_Merge1[[#This Row],[LME Zinc stock]]*Table_Merge1[[#This Row],[Nima.مقدار]]),"")</f>
        <v>76064906925</v>
      </c>
      <c r="AQ1762" s="287">
        <f>IFERROR(IF(Table_Merge1[[#This Row],[LME Zinc 3-month]]*Table_Merge1[[#This Row],[Nima.مقدار]]=0,"",Table_Merge1[[#This Row],[LME Zinc 3-month]]*Table_Merge1[[#This Row],[Nima.مقدار]]),"")</f>
        <v>58198702.5</v>
      </c>
      <c r="AR1762" s="288" t="str">
        <f>IFERROR(IF(Table_Merge1[[#This Row],[LME Zinc stock]]*Table_Merge1[[#This Row],[Azad.Sell]]=0,"",Table_Merge1[[#This Row],[LME Zinc stock]]*Table_Merge1[[#This Row],[Azad.Sell]]),"")</f>
        <v/>
      </c>
      <c r="AS1762" s="288" t="str">
        <f>IFERROR(IF(Table_Merge1[[#This Row],[LME Zinc 3-month]]*Table_Merge1[[#This Row],[Azad.Sell]]=0,"",Table_Merge1[[#This Row],[LME Zinc 3-month]]*Table_Merge1[[#This Row],[Azad.Sell]]),"")</f>
        <v/>
      </c>
      <c r="AT1762"/>
    </row>
    <row r="1763" spans="1:46" x14ac:dyDescent="0.25">
      <c r="A1763" s="258">
        <v>43216</v>
      </c>
      <c r="B17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1397.02.06</v>
      </c>
      <c r="C1763" s="195">
        <f t="shared" ca="1" si="63"/>
        <v>1397</v>
      </c>
      <c r="D17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63" s="195">
        <f>_xlfn.NUMBERVALUE(RIGHT(Table11[[#This Row],[تاریخ شمسی]],2))</f>
        <v>6</v>
      </c>
      <c r="F17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02-06</v>
      </c>
      <c r="G1763" s="195" t="s">
        <v>1914</v>
      </c>
      <c r="L1763" s="259">
        <v>43216</v>
      </c>
      <c r="M1763">
        <v>42000</v>
      </c>
      <c r="O1763" s="284">
        <f>IFERROR(DATE(Table7[[#This Row],[year]],MONTH(DATEVALUE(Table7[[#This Row],[month]]&amp;"1")),Table7[[#This Row],[day]]),"")</f>
        <v>42541</v>
      </c>
      <c r="P1763" s="195" t="s">
        <v>5188</v>
      </c>
      <c r="Q1763" s="195">
        <v>2016</v>
      </c>
      <c r="R1763" s="195" t="s">
        <v>3441</v>
      </c>
      <c r="S1763" s="195">
        <v>20</v>
      </c>
      <c r="T1763" s="195">
        <v>1283.25</v>
      </c>
      <c r="U1763" s="195">
        <v>1662.5</v>
      </c>
      <c r="V1763" s="195">
        <v>2375075</v>
      </c>
      <c r="X1763" s="260">
        <v>42620</v>
      </c>
      <c r="Y1763" t="s">
        <v>8059</v>
      </c>
      <c r="Z1763" s="260">
        <v>1</v>
      </c>
      <c r="AA1763">
        <v>1395</v>
      </c>
      <c r="AB1763" s="260" t="str">
        <f ca="1">IFERROR(IFERROR(VLOOKUP(Table_Merge1[[#This Row],[Column1]],Table11[#All],2,FALSE),LEFT(AB1764,8)&amp;IF(LEN((RIGHT(AB1764,2)+1))&lt;2,"0"&amp;(RIGHT(AB1764,2)+1),(RIGHT(AB1764,2)-1))),"")</f>
        <v>1395.06.17</v>
      </c>
      <c r="AC1763" s="259" t="str">
        <f ca="1">LEFT(Table_Merge1[[#This Row],[Column2]],4)</f>
        <v>1395</v>
      </c>
      <c r="AD1763" s="259" t="str">
        <f ca="1">RIGHT(LEFT(Table_Merge1[[#This Row],[Column2]],7),2)</f>
        <v>06</v>
      </c>
      <c r="AE1763" s="259" t="str">
        <f ca="1">RIGHT(Table_Merge1[[#This Row],[Column2]],2)</f>
        <v>17</v>
      </c>
      <c r="AF1763">
        <v>6</v>
      </c>
      <c r="AG1763">
        <v>17</v>
      </c>
      <c r="AH1763" s="260">
        <v>2016</v>
      </c>
      <c r="AI1763" t="s">
        <v>3447</v>
      </c>
      <c r="AJ1763" s="260">
        <v>7</v>
      </c>
      <c r="AK1763">
        <v>1348.75</v>
      </c>
      <c r="AL1763">
        <v>1620.5</v>
      </c>
      <c r="AM1763">
        <v>2153425</v>
      </c>
      <c r="AO1763">
        <v>35495</v>
      </c>
      <c r="AP1763" s="287">
        <f>IFERROR(IF(Table_Merge1[[#This Row],[LME Zinc stock]]*Table_Merge1[[#This Row],[Nima.مقدار]]=0,"",Table_Merge1[[#This Row],[LME Zinc stock]]*Table_Merge1[[#This Row],[Nima.مقدار]]),"")</f>
        <v>76435820375</v>
      </c>
      <c r="AQ1763" s="287">
        <f>IFERROR(IF(Table_Merge1[[#This Row],[LME Zinc 3-month]]*Table_Merge1[[#This Row],[Nima.مقدار]]=0,"",Table_Merge1[[#This Row],[LME Zinc 3-month]]*Table_Merge1[[#This Row],[Nima.مقدار]]),"")</f>
        <v>57519647.5</v>
      </c>
      <c r="AR1763" s="288" t="str">
        <f>IFERROR(IF(Table_Merge1[[#This Row],[LME Zinc stock]]*Table_Merge1[[#This Row],[Azad.Sell]]=0,"",Table_Merge1[[#This Row],[LME Zinc stock]]*Table_Merge1[[#This Row],[Azad.Sell]]),"")</f>
        <v/>
      </c>
      <c r="AS1763" s="288" t="str">
        <f>IFERROR(IF(Table_Merge1[[#This Row],[LME Zinc 3-month]]*Table_Merge1[[#This Row],[Azad.Sell]]=0,"",Table_Merge1[[#This Row],[LME Zinc 3-month]]*Table_Merge1[[#This Row],[Azad.Sell]]),"")</f>
        <v/>
      </c>
      <c r="AT1763"/>
    </row>
    <row r="1764" spans="1:46" x14ac:dyDescent="0.25">
      <c r="A1764" s="258">
        <v>43218</v>
      </c>
      <c r="B17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1397.02.08</v>
      </c>
      <c r="C1764" s="195">
        <f t="shared" ca="1" si="63"/>
        <v>1397</v>
      </c>
      <c r="D17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64" s="195">
        <f>_xlfn.NUMBERVALUE(RIGHT(Table11[[#This Row],[تاریخ شمسی]],2))</f>
        <v>8</v>
      </c>
      <c r="F17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02-08</v>
      </c>
      <c r="G1764" s="195" t="s">
        <v>1915</v>
      </c>
      <c r="L1764" s="259">
        <v>43218</v>
      </c>
      <c r="M1764">
        <v>42000</v>
      </c>
      <c r="O1764" s="283">
        <f>IFERROR(DATE(Table7[[#This Row],[year]],MONTH(DATEVALUE(Table7[[#This Row],[month]]&amp;"1")),Table7[[#This Row],[day]]),"")</f>
        <v>42538</v>
      </c>
      <c r="P1764" s="257" t="s">
        <v>5189</v>
      </c>
      <c r="Q1764" s="257">
        <v>2016</v>
      </c>
      <c r="R1764" s="257" t="s">
        <v>3441</v>
      </c>
      <c r="S1764" s="257">
        <v>17</v>
      </c>
      <c r="T1764" s="257">
        <v>1284.5</v>
      </c>
      <c r="U1764" s="257">
        <v>1654.5</v>
      </c>
      <c r="V1764" s="257">
        <v>2382100</v>
      </c>
      <c r="X1764" s="260">
        <v>42619</v>
      </c>
      <c r="Y1764" t="s">
        <v>8058</v>
      </c>
      <c r="Z1764" s="260">
        <v>1</v>
      </c>
      <c r="AA1764">
        <v>1395</v>
      </c>
      <c r="AB1764" s="260" t="str">
        <f ca="1">IFERROR(IFERROR(VLOOKUP(Table_Merge1[[#This Row],[Column1]],Table11[#All],2,FALSE),LEFT(AB1765,8)&amp;IF(LEN((RIGHT(AB1765,2)+1))&lt;2,"0"&amp;(RIGHT(AB1765,2)+1),(RIGHT(AB1765,2)-1))),"")</f>
        <v>1395.06.16</v>
      </c>
      <c r="AC1764" s="259" t="str">
        <f ca="1">LEFT(Table_Merge1[[#This Row],[Column2]],4)</f>
        <v>1395</v>
      </c>
      <c r="AD1764" s="259" t="str">
        <f ca="1">RIGHT(LEFT(Table_Merge1[[#This Row],[Column2]],7),2)</f>
        <v>06</v>
      </c>
      <c r="AE1764" s="259" t="str">
        <f ca="1">RIGHT(Table_Merge1[[#This Row],[Column2]],2)</f>
        <v>16</v>
      </c>
      <c r="AF1764">
        <v>6</v>
      </c>
      <c r="AG1764">
        <v>16</v>
      </c>
      <c r="AH1764" s="260">
        <v>2016</v>
      </c>
      <c r="AI1764" t="s">
        <v>3447</v>
      </c>
      <c r="AJ1764" s="260">
        <v>6</v>
      </c>
      <c r="AK1764">
        <v>1330.05</v>
      </c>
      <c r="AL1764">
        <v>1578</v>
      </c>
      <c r="AM1764">
        <v>2161575</v>
      </c>
      <c r="AO1764">
        <v>35561</v>
      </c>
      <c r="AP1764" s="287">
        <f>IFERROR(IF(Table_Merge1[[#This Row],[LME Zinc stock]]*Table_Merge1[[#This Row],[Nima.مقدار]]=0,"",Table_Merge1[[#This Row],[LME Zinc stock]]*Table_Merge1[[#This Row],[Nima.مقدار]]),"")</f>
        <v>76867768575</v>
      </c>
      <c r="AQ1764" s="287">
        <f>IFERROR(IF(Table_Merge1[[#This Row],[LME Zinc 3-month]]*Table_Merge1[[#This Row],[Nima.مقدار]]=0,"",Table_Merge1[[#This Row],[LME Zinc 3-month]]*Table_Merge1[[#This Row],[Nima.مقدار]]),"")</f>
        <v>56115258</v>
      </c>
      <c r="AR1764" s="288" t="str">
        <f>IFERROR(IF(Table_Merge1[[#This Row],[LME Zinc stock]]*Table_Merge1[[#This Row],[Azad.Sell]]=0,"",Table_Merge1[[#This Row],[LME Zinc stock]]*Table_Merge1[[#This Row],[Azad.Sell]]),"")</f>
        <v/>
      </c>
      <c r="AS1764" s="288" t="str">
        <f>IFERROR(IF(Table_Merge1[[#This Row],[LME Zinc 3-month]]*Table_Merge1[[#This Row],[Azad.Sell]]=0,"",Table_Merge1[[#This Row],[LME Zinc 3-month]]*Table_Merge1[[#This Row],[Azad.Sell]]),"")</f>
        <v/>
      </c>
      <c r="AT1764"/>
    </row>
    <row r="1765" spans="1:46" x14ac:dyDescent="0.25">
      <c r="A1765" s="258">
        <v>43219</v>
      </c>
      <c r="B17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1397.02.09</v>
      </c>
      <c r="C1765" s="195">
        <f t="shared" ca="1" si="63"/>
        <v>1397</v>
      </c>
      <c r="D17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65" s="195">
        <f>_xlfn.NUMBERVALUE(RIGHT(Table11[[#This Row],[تاریخ شمسی]],2))</f>
        <v>9</v>
      </c>
      <c r="F17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02-09</v>
      </c>
      <c r="G1765" s="195" t="s">
        <v>1916</v>
      </c>
      <c r="L1765" s="259">
        <v>43219</v>
      </c>
      <c r="M1765">
        <v>42000</v>
      </c>
      <c r="O1765" s="284">
        <f>IFERROR(DATE(Table7[[#This Row],[year]],MONTH(DATEVALUE(Table7[[#This Row],[month]]&amp;"1")),Table7[[#This Row],[day]]),"")</f>
        <v>42537</v>
      </c>
      <c r="P1765" s="195" t="s">
        <v>5190</v>
      </c>
      <c r="Q1765" s="195">
        <v>2016</v>
      </c>
      <c r="R1765" s="195" t="s">
        <v>3441</v>
      </c>
      <c r="S1765" s="195">
        <v>16</v>
      </c>
      <c r="T1765" s="195">
        <v>1307</v>
      </c>
      <c r="U1765" s="195" t="s">
        <v>3621</v>
      </c>
      <c r="V1765" s="195" t="s">
        <v>3621</v>
      </c>
      <c r="X1765" s="260">
        <v>42618</v>
      </c>
      <c r="Y1765" t="s">
        <v>8057</v>
      </c>
      <c r="Z1765" s="260">
        <v>1</v>
      </c>
      <c r="AA1765">
        <v>1395</v>
      </c>
      <c r="AB1765" s="260" t="str">
        <f ca="1">IFERROR(IFERROR(VLOOKUP(Table_Merge1[[#This Row],[Column1]],Table11[#All],2,FALSE),LEFT(AB1766,8)&amp;IF(LEN((RIGHT(AB1766,2)+1))&lt;2,"0"&amp;(RIGHT(AB1766,2)+1),(RIGHT(AB1766,2)-1))),"")</f>
        <v>1395.06.15</v>
      </c>
      <c r="AC1765" s="259" t="str">
        <f ca="1">LEFT(Table_Merge1[[#This Row],[Column2]],4)</f>
        <v>1395</v>
      </c>
      <c r="AD1765" s="259" t="str">
        <f ca="1">RIGHT(LEFT(Table_Merge1[[#This Row],[Column2]],7),2)</f>
        <v>06</v>
      </c>
      <c r="AE1765" s="259" t="str">
        <f ca="1">RIGHT(Table_Merge1[[#This Row],[Column2]],2)</f>
        <v>15</v>
      </c>
      <c r="AF1765">
        <v>6</v>
      </c>
      <c r="AG1765">
        <v>15</v>
      </c>
      <c r="AH1765" s="260">
        <v>2016</v>
      </c>
      <c r="AI1765" t="s">
        <v>3447</v>
      </c>
      <c r="AJ1765" s="260">
        <v>5</v>
      </c>
      <c r="AK1765">
        <v>1328.3</v>
      </c>
      <c r="AL1765">
        <v>1576</v>
      </c>
      <c r="AM1765">
        <v>2168175</v>
      </c>
      <c r="AO1765">
        <v>35578.5</v>
      </c>
      <c r="AP1765" s="287">
        <f>IFERROR(IF(Table_Merge1[[#This Row],[LME Zinc stock]]*Table_Merge1[[#This Row],[Nima.مقدار]]=0,"",Table_Merge1[[#This Row],[LME Zinc stock]]*Table_Merge1[[#This Row],[Nima.مقدار]]),"")</f>
        <v>77140414237.5</v>
      </c>
      <c r="AQ1765" s="287">
        <f>IFERROR(IF(Table_Merge1[[#This Row],[LME Zinc 3-month]]*Table_Merge1[[#This Row],[Nima.مقدار]]=0,"",Table_Merge1[[#This Row],[LME Zinc 3-month]]*Table_Merge1[[#This Row],[Nima.مقدار]]),"")</f>
        <v>56071716</v>
      </c>
      <c r="AR1765" s="288" t="str">
        <f>IFERROR(IF(Table_Merge1[[#This Row],[LME Zinc stock]]*Table_Merge1[[#This Row],[Azad.Sell]]=0,"",Table_Merge1[[#This Row],[LME Zinc stock]]*Table_Merge1[[#This Row],[Azad.Sell]]),"")</f>
        <v/>
      </c>
      <c r="AS1765" s="288" t="str">
        <f>IFERROR(IF(Table_Merge1[[#This Row],[LME Zinc 3-month]]*Table_Merge1[[#This Row],[Azad.Sell]]=0,"",Table_Merge1[[#This Row],[LME Zinc 3-month]]*Table_Merge1[[#This Row],[Azad.Sell]]),"")</f>
        <v/>
      </c>
      <c r="AT1765"/>
    </row>
    <row r="1766" spans="1:46" x14ac:dyDescent="0.25">
      <c r="A1766" s="258">
        <v>43220</v>
      </c>
      <c r="B17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1397.02.10</v>
      </c>
      <c r="C1766" s="195">
        <f t="shared" ca="1" si="63"/>
        <v>1397</v>
      </c>
      <c r="D17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66" s="195">
        <f>_xlfn.NUMBERVALUE(RIGHT(Table11[[#This Row],[تاریخ شمسی]],2))</f>
        <v>10</v>
      </c>
      <c r="F17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02-10</v>
      </c>
      <c r="G1766" s="195" t="s">
        <v>1917</v>
      </c>
      <c r="L1766" s="259">
        <v>43220</v>
      </c>
      <c r="M1766">
        <v>42000</v>
      </c>
      <c r="O1766" s="283">
        <f>IFERROR(DATE(Table7[[#This Row],[year]],MONTH(DATEVALUE(Table7[[#This Row],[month]]&amp;"1")),Table7[[#This Row],[day]]),"")</f>
        <v>42536</v>
      </c>
      <c r="P1766" s="257" t="s">
        <v>5191</v>
      </c>
      <c r="Q1766" s="257">
        <v>2016</v>
      </c>
      <c r="R1766" s="257" t="s">
        <v>3441</v>
      </c>
      <c r="S1766" s="257">
        <v>15</v>
      </c>
      <c r="T1766" s="257">
        <v>1282</v>
      </c>
      <c r="U1766" s="257">
        <v>1643.5</v>
      </c>
      <c r="V1766" s="257">
        <v>2387850</v>
      </c>
      <c r="X1766" s="260">
        <v>42615</v>
      </c>
      <c r="Z1766" s="260">
        <v>1</v>
      </c>
      <c r="AB1766" s="260" t="str">
        <f ca="1">IFERROR(IFERROR(VLOOKUP(Table_Merge1[[#This Row],[Column1]],Table11[#All],2,FALSE),LEFT(AB1767,8)&amp;IF(LEN((RIGHT(AB1767,2)+1))&lt;2,"0"&amp;(RIGHT(AB1767,2)+1),(RIGHT(AB1767,2)-1))),"")</f>
        <v>1395.06.10</v>
      </c>
      <c r="AC1766" s="259" t="str">
        <f ca="1">LEFT(Table_Merge1[[#This Row],[Column2]],4)</f>
        <v>1395</v>
      </c>
      <c r="AD1766" s="259" t="str">
        <f ca="1">RIGHT(LEFT(Table_Merge1[[#This Row],[Column2]],7),2)</f>
        <v>06</v>
      </c>
      <c r="AE1766" s="259" t="str">
        <f ca="1">RIGHT(Table_Merge1[[#This Row],[Column2]],2)</f>
        <v>10</v>
      </c>
      <c r="AH1766" s="260">
        <v>2016</v>
      </c>
      <c r="AI1766" t="s">
        <v>3447</v>
      </c>
      <c r="AJ1766" s="260">
        <v>2</v>
      </c>
      <c r="AK1766">
        <v>1311.5</v>
      </c>
      <c r="AL1766">
        <v>1576</v>
      </c>
      <c r="AM1766">
        <v>2161475</v>
      </c>
      <c r="AP1766" s="287" t="str">
        <f>IFERROR(IF(Table_Merge1[[#This Row],[LME Zinc stock]]*Table_Merge1[[#This Row],[Nima.مقدار]]=0,"",Table_Merge1[[#This Row],[LME Zinc stock]]*Table_Merge1[[#This Row],[Nima.مقدار]]),"")</f>
        <v/>
      </c>
      <c r="AQ1766" s="287" t="str">
        <f>IFERROR(IF(Table_Merge1[[#This Row],[LME Zinc 3-month]]*Table_Merge1[[#This Row],[Nima.مقدار]]=0,"",Table_Merge1[[#This Row],[LME Zinc 3-month]]*Table_Merge1[[#This Row],[Nima.مقدار]]),"")</f>
        <v/>
      </c>
      <c r="AR1766" s="288" t="str">
        <f>IFERROR(IF(Table_Merge1[[#This Row],[LME Zinc stock]]*Table_Merge1[[#This Row],[Azad.Sell]]=0,"",Table_Merge1[[#This Row],[LME Zinc stock]]*Table_Merge1[[#This Row],[Azad.Sell]]),"")</f>
        <v/>
      </c>
      <c r="AS1766" s="288" t="str">
        <f>IFERROR(IF(Table_Merge1[[#This Row],[LME Zinc 3-month]]*Table_Merge1[[#This Row],[Azad.Sell]]=0,"",Table_Merge1[[#This Row],[LME Zinc 3-month]]*Table_Merge1[[#This Row],[Azad.Sell]]),"")</f>
        <v/>
      </c>
      <c r="AT1766"/>
    </row>
    <row r="1767" spans="1:46" x14ac:dyDescent="0.25">
      <c r="A1767" s="258">
        <v>43221</v>
      </c>
      <c r="B17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1397.02.11</v>
      </c>
      <c r="C1767" s="195">
        <f t="shared" ca="1" si="63"/>
        <v>1397</v>
      </c>
      <c r="D17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67" s="195">
        <f>_xlfn.NUMBERVALUE(RIGHT(Table11[[#This Row],[تاریخ شمسی]],2))</f>
        <v>11</v>
      </c>
      <c r="F17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02-11</v>
      </c>
      <c r="G1767" s="195" t="s">
        <v>1918</v>
      </c>
      <c r="L1767" s="259">
        <v>43221</v>
      </c>
      <c r="M1767">
        <v>42000</v>
      </c>
      <c r="O1767" s="284">
        <f>IFERROR(DATE(Table7[[#This Row],[year]],MONTH(DATEVALUE(Table7[[#This Row],[month]]&amp;"1")),Table7[[#This Row],[day]]),"")</f>
        <v>42535</v>
      </c>
      <c r="P1767" s="195" t="s">
        <v>5192</v>
      </c>
      <c r="Q1767" s="195">
        <v>2016</v>
      </c>
      <c r="R1767" s="195" t="s">
        <v>3441</v>
      </c>
      <c r="S1767" s="195">
        <v>14</v>
      </c>
      <c r="T1767" s="195">
        <v>1279.4000000000001</v>
      </c>
      <c r="U1767" s="195">
        <v>1623.5</v>
      </c>
      <c r="V1767" s="195">
        <v>2393600</v>
      </c>
      <c r="X1767" s="260">
        <v>42614</v>
      </c>
      <c r="Y1767" t="s">
        <v>8056</v>
      </c>
      <c r="Z1767" s="260">
        <v>1</v>
      </c>
      <c r="AA1767">
        <v>1395</v>
      </c>
      <c r="AB1767" s="260" t="str">
        <f ca="1">IFERROR(IFERROR(VLOOKUP(Table_Merge1[[#This Row],[Column1]],Table11[#All],2,FALSE),LEFT(AB1768,8)&amp;IF(LEN((RIGHT(AB1768,2)+1))&lt;2,"0"&amp;(RIGHT(AB1768,2)+1),(RIGHT(AB1768,2)-1))),"")</f>
        <v>1395.06.11</v>
      </c>
      <c r="AC1767" s="259" t="str">
        <f ca="1">LEFT(Table_Merge1[[#This Row],[Column2]],4)</f>
        <v>1395</v>
      </c>
      <c r="AD1767" s="259" t="str">
        <f ca="1">RIGHT(LEFT(Table_Merge1[[#This Row],[Column2]],7),2)</f>
        <v>06</v>
      </c>
      <c r="AE1767" s="259" t="str">
        <f ca="1">RIGHT(Table_Merge1[[#This Row],[Column2]],2)</f>
        <v>11</v>
      </c>
      <c r="AF1767">
        <v>6</v>
      </c>
      <c r="AG1767">
        <v>11</v>
      </c>
      <c r="AH1767" s="260">
        <v>2016</v>
      </c>
      <c r="AI1767" t="s">
        <v>3447</v>
      </c>
      <c r="AJ1767" s="260">
        <v>1</v>
      </c>
      <c r="AK1767">
        <v>1305.7</v>
      </c>
      <c r="AL1767">
        <v>1568.5</v>
      </c>
      <c r="AM1767">
        <v>2166925</v>
      </c>
      <c r="AO1767">
        <v>35526</v>
      </c>
      <c r="AP1767" s="287">
        <f>IFERROR(IF(Table_Merge1[[#This Row],[LME Zinc stock]]*Table_Merge1[[#This Row],[Nima.مقدار]]=0,"",Table_Merge1[[#This Row],[LME Zinc stock]]*Table_Merge1[[#This Row],[Nima.مقدار]]),"")</f>
        <v>76982177550</v>
      </c>
      <c r="AQ1767" s="287">
        <f>IFERROR(IF(Table_Merge1[[#This Row],[LME Zinc 3-month]]*Table_Merge1[[#This Row],[Nima.مقدار]]=0,"",Table_Merge1[[#This Row],[LME Zinc 3-month]]*Table_Merge1[[#This Row],[Nima.مقدار]]),"")</f>
        <v>55722531</v>
      </c>
      <c r="AR1767" s="288" t="str">
        <f>IFERROR(IF(Table_Merge1[[#This Row],[LME Zinc stock]]*Table_Merge1[[#This Row],[Azad.Sell]]=0,"",Table_Merge1[[#This Row],[LME Zinc stock]]*Table_Merge1[[#This Row],[Azad.Sell]]),"")</f>
        <v/>
      </c>
      <c r="AS1767" s="288" t="str">
        <f>IFERROR(IF(Table_Merge1[[#This Row],[LME Zinc 3-month]]*Table_Merge1[[#This Row],[Azad.Sell]]=0,"",Table_Merge1[[#This Row],[LME Zinc 3-month]]*Table_Merge1[[#This Row],[Azad.Sell]]),"")</f>
        <v/>
      </c>
      <c r="AT1767"/>
    </row>
    <row r="1768" spans="1:46" x14ac:dyDescent="0.25">
      <c r="A1768" s="258">
        <v>43222</v>
      </c>
      <c r="B17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1397.02.12</v>
      </c>
      <c r="C1768" s="195">
        <f t="shared" ca="1" si="63"/>
        <v>1397</v>
      </c>
      <c r="D17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68" s="195">
        <f>_xlfn.NUMBERVALUE(RIGHT(Table11[[#This Row],[تاریخ شمسی]],2))</f>
        <v>12</v>
      </c>
      <c r="F17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02-12</v>
      </c>
      <c r="G1768" s="195" t="s">
        <v>1919</v>
      </c>
      <c r="L1768" s="259">
        <v>43222</v>
      </c>
      <c r="M1768">
        <v>42000</v>
      </c>
      <c r="O1768" s="283">
        <f>IFERROR(DATE(Table7[[#This Row],[year]],MONTH(DATEVALUE(Table7[[#This Row],[month]]&amp;"1")),Table7[[#This Row],[day]]),"")</f>
        <v>42534</v>
      </c>
      <c r="P1768" s="257" t="s">
        <v>5193</v>
      </c>
      <c r="Q1768" s="257">
        <v>2016</v>
      </c>
      <c r="R1768" s="257" t="s">
        <v>3441</v>
      </c>
      <c r="S1768" s="257">
        <v>13</v>
      </c>
      <c r="T1768" s="257">
        <v>1284.0999999999999</v>
      </c>
      <c r="U1768" s="257">
        <v>1613</v>
      </c>
      <c r="V1768" s="257">
        <v>2400300</v>
      </c>
      <c r="X1768" s="260">
        <v>42613</v>
      </c>
      <c r="Y1768" t="s">
        <v>8055</v>
      </c>
      <c r="Z1768" s="260">
        <v>1</v>
      </c>
      <c r="AA1768">
        <v>1395</v>
      </c>
      <c r="AB1768" s="260" t="str">
        <f ca="1">IFERROR(IFERROR(VLOOKUP(Table_Merge1[[#This Row],[Column1]],Table11[#All],2,FALSE),LEFT(AB1769,8)&amp;IF(LEN((RIGHT(AB1769,2)+1))&lt;2,"0"&amp;(RIGHT(AB1769,2)+1),(RIGHT(AB1769,2)-1))),"")</f>
        <v>1395.06.10</v>
      </c>
      <c r="AC1768" s="259" t="str">
        <f ca="1">LEFT(Table_Merge1[[#This Row],[Column2]],4)</f>
        <v>1395</v>
      </c>
      <c r="AD1768" s="259" t="str">
        <f ca="1">RIGHT(LEFT(Table_Merge1[[#This Row],[Column2]],7),2)</f>
        <v>06</v>
      </c>
      <c r="AE1768" s="259" t="str">
        <f ca="1">RIGHT(Table_Merge1[[#This Row],[Column2]],2)</f>
        <v>10</v>
      </c>
      <c r="AF1768">
        <v>6</v>
      </c>
      <c r="AG1768">
        <v>10</v>
      </c>
      <c r="AH1768" s="260">
        <v>2016</v>
      </c>
      <c r="AI1768" t="s">
        <v>3445</v>
      </c>
      <c r="AJ1768" s="260">
        <v>31</v>
      </c>
      <c r="AK1768">
        <v>1314.45</v>
      </c>
      <c r="AL1768">
        <v>1565.5</v>
      </c>
      <c r="AM1768">
        <v>2179000</v>
      </c>
      <c r="AO1768">
        <v>35571</v>
      </c>
      <c r="AP1768" s="287">
        <f>IFERROR(IF(Table_Merge1[[#This Row],[LME Zinc stock]]*Table_Merge1[[#This Row],[Nima.مقدار]]=0,"",Table_Merge1[[#This Row],[LME Zinc stock]]*Table_Merge1[[#This Row],[Nima.مقدار]]),"")</f>
        <v>77509209000</v>
      </c>
      <c r="AQ1768" s="287">
        <f>IFERROR(IF(Table_Merge1[[#This Row],[LME Zinc 3-month]]*Table_Merge1[[#This Row],[Nima.مقدار]]=0,"",Table_Merge1[[#This Row],[LME Zinc 3-month]]*Table_Merge1[[#This Row],[Nima.مقدار]]),"")</f>
        <v>55686400.5</v>
      </c>
      <c r="AR1768" s="288" t="str">
        <f>IFERROR(IF(Table_Merge1[[#This Row],[LME Zinc stock]]*Table_Merge1[[#This Row],[Azad.Sell]]=0,"",Table_Merge1[[#This Row],[LME Zinc stock]]*Table_Merge1[[#This Row],[Azad.Sell]]),"")</f>
        <v/>
      </c>
      <c r="AS1768" s="288" t="str">
        <f>IFERROR(IF(Table_Merge1[[#This Row],[LME Zinc 3-month]]*Table_Merge1[[#This Row],[Azad.Sell]]=0,"",Table_Merge1[[#This Row],[LME Zinc 3-month]]*Table_Merge1[[#This Row],[Azad.Sell]]),"")</f>
        <v/>
      </c>
      <c r="AT1768"/>
    </row>
    <row r="1769" spans="1:46" x14ac:dyDescent="0.25">
      <c r="A1769" s="258">
        <v>43223</v>
      </c>
      <c r="B17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1397.02.13</v>
      </c>
      <c r="C1769" s="195">
        <f t="shared" ca="1" si="63"/>
        <v>1397</v>
      </c>
      <c r="D17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69" s="195">
        <f>_xlfn.NUMBERVALUE(RIGHT(Table11[[#This Row],[تاریخ شمسی]],2))</f>
        <v>13</v>
      </c>
      <c r="F17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02-13</v>
      </c>
      <c r="G1769" s="195" t="s">
        <v>1920</v>
      </c>
      <c r="L1769" s="259">
        <v>43223</v>
      </c>
      <c r="M1769">
        <v>42000</v>
      </c>
      <c r="O1769" s="284">
        <f>IFERROR(DATE(Table7[[#This Row],[year]],MONTH(DATEVALUE(Table7[[#This Row],[month]]&amp;"1")),Table7[[#This Row],[day]]),"")</f>
        <v>42531</v>
      </c>
      <c r="P1769" s="195" t="s">
        <v>5194</v>
      </c>
      <c r="Q1769" s="195">
        <v>2016</v>
      </c>
      <c r="R1769" s="195" t="s">
        <v>3441</v>
      </c>
      <c r="S1769" s="195">
        <v>10</v>
      </c>
      <c r="T1769" s="195">
        <v>1266.5999999999999</v>
      </c>
      <c r="U1769" s="195">
        <v>1603</v>
      </c>
      <c r="V1769" s="195">
        <v>2408975</v>
      </c>
      <c r="X1769" s="260">
        <v>42612</v>
      </c>
      <c r="Y1769" t="s">
        <v>8054</v>
      </c>
      <c r="Z1769" s="260">
        <v>1</v>
      </c>
      <c r="AA1769">
        <v>1395</v>
      </c>
      <c r="AB1769" s="260" t="str">
        <f ca="1">IFERROR(IFERROR(VLOOKUP(Table_Merge1[[#This Row],[Column1]],Table11[#All],2,FALSE),LEFT(AB1770,8)&amp;IF(LEN((RIGHT(AB1770,2)+1))&lt;2,"0"&amp;(RIGHT(AB1770,2)+1),(RIGHT(AB1770,2)-1))),"")</f>
        <v>1395.06.09</v>
      </c>
      <c r="AC1769" s="259" t="str">
        <f ca="1">LEFT(Table_Merge1[[#This Row],[Column2]],4)</f>
        <v>1395</v>
      </c>
      <c r="AD1769" s="259" t="str">
        <f ca="1">RIGHT(LEFT(Table_Merge1[[#This Row],[Column2]],7),2)</f>
        <v>06</v>
      </c>
      <c r="AE1769" s="259" t="str">
        <f ca="1">RIGHT(Table_Merge1[[#This Row],[Column2]],2)</f>
        <v>09</v>
      </c>
      <c r="AF1769">
        <v>6</v>
      </c>
      <c r="AG1769">
        <v>9</v>
      </c>
      <c r="AH1769" s="260">
        <v>2016</v>
      </c>
      <c r="AI1769" t="s">
        <v>3445</v>
      </c>
      <c r="AJ1769" s="260">
        <v>30</v>
      </c>
      <c r="AK1769">
        <v>1318.85</v>
      </c>
      <c r="AL1769">
        <v>1573.5</v>
      </c>
      <c r="AM1769">
        <v>2188250</v>
      </c>
      <c r="AO1769">
        <v>35598</v>
      </c>
      <c r="AP1769" s="287">
        <f>IFERROR(IF(Table_Merge1[[#This Row],[LME Zinc stock]]*Table_Merge1[[#This Row],[Nima.مقدار]]=0,"",Table_Merge1[[#This Row],[LME Zinc stock]]*Table_Merge1[[#This Row],[Nima.مقدار]]),"")</f>
        <v>77897323500</v>
      </c>
      <c r="AQ1769" s="287">
        <f>IFERROR(IF(Table_Merge1[[#This Row],[LME Zinc 3-month]]*Table_Merge1[[#This Row],[Nima.مقدار]]=0,"",Table_Merge1[[#This Row],[LME Zinc 3-month]]*Table_Merge1[[#This Row],[Nima.مقدار]]),"")</f>
        <v>56013453</v>
      </c>
      <c r="AR1769" s="288" t="str">
        <f>IFERROR(IF(Table_Merge1[[#This Row],[LME Zinc stock]]*Table_Merge1[[#This Row],[Azad.Sell]]=0,"",Table_Merge1[[#This Row],[LME Zinc stock]]*Table_Merge1[[#This Row],[Azad.Sell]]),"")</f>
        <v/>
      </c>
      <c r="AS1769" s="288" t="str">
        <f>IFERROR(IF(Table_Merge1[[#This Row],[LME Zinc 3-month]]*Table_Merge1[[#This Row],[Azad.Sell]]=0,"",Table_Merge1[[#This Row],[LME Zinc 3-month]]*Table_Merge1[[#This Row],[Azad.Sell]]),"")</f>
        <v/>
      </c>
      <c r="AT1769"/>
    </row>
    <row r="1770" spans="1:46" x14ac:dyDescent="0.25">
      <c r="A1770" s="258">
        <v>43225</v>
      </c>
      <c r="B17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1397.02.15</v>
      </c>
      <c r="C1770" s="195">
        <f t="shared" ca="1" si="63"/>
        <v>1397</v>
      </c>
      <c r="D17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70" s="195">
        <f>_xlfn.NUMBERVALUE(RIGHT(Table11[[#This Row],[تاریخ شمسی]],2))</f>
        <v>15</v>
      </c>
      <c r="F17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02-15</v>
      </c>
      <c r="G1770" s="195" t="s">
        <v>1921</v>
      </c>
      <c r="L1770" s="259">
        <v>43225</v>
      </c>
      <c r="M1770">
        <v>42000</v>
      </c>
      <c r="O1770" s="283">
        <f>IFERROR(DATE(Table7[[#This Row],[year]],MONTH(DATEVALUE(Table7[[#This Row],[month]]&amp;"1")),Table7[[#This Row],[day]]),"")</f>
        <v>42530</v>
      </c>
      <c r="P1770" s="257" t="s">
        <v>5195</v>
      </c>
      <c r="Q1770" s="257">
        <v>2016</v>
      </c>
      <c r="R1770" s="257" t="s">
        <v>3441</v>
      </c>
      <c r="S1770" s="257">
        <v>9</v>
      </c>
      <c r="T1770" s="257">
        <v>1258.3499999999999</v>
      </c>
      <c r="U1770" s="257">
        <v>1610.5</v>
      </c>
      <c r="V1770" s="257">
        <v>2415875</v>
      </c>
      <c r="X1770" s="260">
        <v>42608</v>
      </c>
      <c r="Z1770" s="260">
        <v>1</v>
      </c>
      <c r="AB1770" s="260" t="str">
        <f ca="1">IFERROR(IFERROR(VLOOKUP(Table_Merge1[[#This Row],[Column1]],Table11[#All],2,FALSE),LEFT(AB1771,8)&amp;IF(LEN((RIGHT(AB1771,2)+1))&lt;2,"0"&amp;(RIGHT(AB1771,2)+1),(RIGHT(AB1771,2)-1))),"")</f>
        <v>1395.06.05</v>
      </c>
      <c r="AC1770" s="259" t="str">
        <f ca="1">LEFT(Table_Merge1[[#This Row],[Column2]],4)</f>
        <v>1395</v>
      </c>
      <c r="AD1770" s="259" t="str">
        <f ca="1">RIGHT(LEFT(Table_Merge1[[#This Row],[Column2]],7),2)</f>
        <v>06</v>
      </c>
      <c r="AE1770" s="259" t="str">
        <f ca="1">RIGHT(Table_Merge1[[#This Row],[Column2]],2)</f>
        <v>05</v>
      </c>
      <c r="AH1770" s="260">
        <v>2016</v>
      </c>
      <c r="AI1770" t="s">
        <v>3445</v>
      </c>
      <c r="AJ1770" s="260">
        <v>26</v>
      </c>
      <c r="AK1770">
        <v>1324.9</v>
      </c>
      <c r="AL1770">
        <v>1565.5</v>
      </c>
      <c r="AM1770">
        <v>2190050</v>
      </c>
      <c r="AP1770" s="287" t="str">
        <f>IFERROR(IF(Table_Merge1[[#This Row],[LME Zinc stock]]*Table_Merge1[[#This Row],[Nima.مقدار]]=0,"",Table_Merge1[[#This Row],[LME Zinc stock]]*Table_Merge1[[#This Row],[Nima.مقدار]]),"")</f>
        <v/>
      </c>
      <c r="AQ1770" s="287" t="str">
        <f>IFERROR(IF(Table_Merge1[[#This Row],[LME Zinc 3-month]]*Table_Merge1[[#This Row],[Nima.مقدار]]=0,"",Table_Merge1[[#This Row],[LME Zinc 3-month]]*Table_Merge1[[#This Row],[Nima.مقدار]]),"")</f>
        <v/>
      </c>
      <c r="AR1770" s="288" t="str">
        <f>IFERROR(IF(Table_Merge1[[#This Row],[LME Zinc stock]]*Table_Merge1[[#This Row],[Azad.Sell]]=0,"",Table_Merge1[[#This Row],[LME Zinc stock]]*Table_Merge1[[#This Row],[Azad.Sell]]),"")</f>
        <v/>
      </c>
      <c r="AS1770" s="288" t="str">
        <f>IFERROR(IF(Table_Merge1[[#This Row],[LME Zinc 3-month]]*Table_Merge1[[#This Row],[Azad.Sell]]=0,"",Table_Merge1[[#This Row],[LME Zinc 3-month]]*Table_Merge1[[#This Row],[Azad.Sell]]),"")</f>
        <v/>
      </c>
      <c r="AT1770"/>
    </row>
    <row r="1771" spans="1:46" x14ac:dyDescent="0.25">
      <c r="A1771" s="258">
        <v>43226</v>
      </c>
      <c r="B17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1397.02.16</v>
      </c>
      <c r="C1771" s="195">
        <f t="shared" ca="1" si="63"/>
        <v>1397</v>
      </c>
      <c r="D17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71" s="195">
        <f>_xlfn.NUMBERVALUE(RIGHT(Table11[[#This Row],[تاریخ شمسی]],2))</f>
        <v>16</v>
      </c>
      <c r="F17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02-16</v>
      </c>
      <c r="G1771" s="195" t="s">
        <v>1922</v>
      </c>
      <c r="L1771" s="259">
        <v>43226</v>
      </c>
      <c r="M1771">
        <v>42000</v>
      </c>
      <c r="O1771" s="284">
        <f>IFERROR(DATE(Table7[[#This Row],[year]],MONTH(DATEVALUE(Table7[[#This Row],[month]]&amp;"1")),Table7[[#This Row],[day]]),"")</f>
        <v>42529</v>
      </c>
      <c r="P1771" s="195" t="s">
        <v>5196</v>
      </c>
      <c r="Q1771" s="195">
        <v>2016</v>
      </c>
      <c r="R1771" s="195" t="s">
        <v>3441</v>
      </c>
      <c r="S1771" s="195">
        <v>8</v>
      </c>
      <c r="T1771" s="195">
        <v>1252.4000000000001</v>
      </c>
      <c r="U1771" s="195">
        <v>1635</v>
      </c>
      <c r="V1771" s="195">
        <v>2421500</v>
      </c>
      <c r="X1771" s="260">
        <v>42607</v>
      </c>
      <c r="Y1771" t="s">
        <v>8053</v>
      </c>
      <c r="Z1771" s="260">
        <v>1</v>
      </c>
      <c r="AA1771">
        <v>1395</v>
      </c>
      <c r="AB1771" s="260" t="str">
        <f ca="1">IFERROR(IFERROR(VLOOKUP(Table_Merge1[[#This Row],[Column1]],Table11[#All],2,FALSE),LEFT(AB1772,8)&amp;IF(LEN((RIGHT(AB1772,2)+1))&lt;2,"0"&amp;(RIGHT(AB1772,2)+1),(RIGHT(AB1772,2)-1))),"")</f>
        <v>1395.06.04</v>
      </c>
      <c r="AC1771" s="259" t="str">
        <f ca="1">LEFT(Table_Merge1[[#This Row],[Column2]],4)</f>
        <v>1395</v>
      </c>
      <c r="AD1771" s="259" t="str">
        <f ca="1">RIGHT(LEFT(Table_Merge1[[#This Row],[Column2]],7),2)</f>
        <v>06</v>
      </c>
      <c r="AE1771" s="259" t="str">
        <f ca="1">RIGHT(Table_Merge1[[#This Row],[Column2]],2)</f>
        <v>04</v>
      </c>
      <c r="AF1771">
        <v>6</v>
      </c>
      <c r="AG1771">
        <v>4</v>
      </c>
      <c r="AH1771" s="260">
        <v>2016</v>
      </c>
      <c r="AI1771" t="s">
        <v>3445</v>
      </c>
      <c r="AJ1771" s="260">
        <v>25</v>
      </c>
      <c r="AK1771">
        <v>1324.5</v>
      </c>
      <c r="AL1771">
        <v>1586.5</v>
      </c>
      <c r="AM1771">
        <v>2196350</v>
      </c>
      <c r="AO1771">
        <v>35459</v>
      </c>
      <c r="AP1771" s="287">
        <f>IFERROR(IF(Table_Merge1[[#This Row],[LME Zinc stock]]*Table_Merge1[[#This Row],[Nima.مقدار]]=0,"",Table_Merge1[[#This Row],[LME Zinc stock]]*Table_Merge1[[#This Row],[Nima.مقدار]]),"")</f>
        <v>77880374650</v>
      </c>
      <c r="AQ1771" s="287">
        <f>IFERROR(IF(Table_Merge1[[#This Row],[LME Zinc 3-month]]*Table_Merge1[[#This Row],[Nima.مقدار]]=0,"",Table_Merge1[[#This Row],[LME Zinc 3-month]]*Table_Merge1[[#This Row],[Nima.مقدار]]),"")</f>
        <v>56255703.5</v>
      </c>
      <c r="AR1771" s="288" t="str">
        <f>IFERROR(IF(Table_Merge1[[#This Row],[LME Zinc stock]]*Table_Merge1[[#This Row],[Azad.Sell]]=0,"",Table_Merge1[[#This Row],[LME Zinc stock]]*Table_Merge1[[#This Row],[Azad.Sell]]),"")</f>
        <v/>
      </c>
      <c r="AS1771" s="288" t="str">
        <f>IFERROR(IF(Table_Merge1[[#This Row],[LME Zinc 3-month]]*Table_Merge1[[#This Row],[Azad.Sell]]=0,"",Table_Merge1[[#This Row],[LME Zinc 3-month]]*Table_Merge1[[#This Row],[Azad.Sell]]),"")</f>
        <v/>
      </c>
      <c r="AT1771"/>
    </row>
    <row r="1772" spans="1:46" x14ac:dyDescent="0.25">
      <c r="A1772" s="258">
        <v>43227</v>
      </c>
      <c r="B17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1397.02.17</v>
      </c>
      <c r="C1772" s="195">
        <f t="shared" ca="1" si="63"/>
        <v>1397</v>
      </c>
      <c r="D17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72" s="195">
        <f>_xlfn.NUMBERVALUE(RIGHT(Table11[[#This Row],[تاریخ شمسی]],2))</f>
        <v>17</v>
      </c>
      <c r="F17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02-17</v>
      </c>
      <c r="G1772" s="195" t="s">
        <v>1923</v>
      </c>
      <c r="L1772" s="259">
        <v>43227</v>
      </c>
      <c r="M1772">
        <v>42000</v>
      </c>
      <c r="O1772" s="283">
        <f>IFERROR(DATE(Table7[[#This Row],[year]],MONTH(DATEVALUE(Table7[[#This Row],[month]]&amp;"1")),Table7[[#This Row],[day]]),"")</f>
        <v>42528</v>
      </c>
      <c r="P1772" s="257" t="s">
        <v>5197</v>
      </c>
      <c r="Q1772" s="257">
        <v>2016</v>
      </c>
      <c r="R1772" s="257" t="s">
        <v>3441</v>
      </c>
      <c r="S1772" s="257">
        <v>7</v>
      </c>
      <c r="T1772" s="257">
        <v>1241.0999999999999</v>
      </c>
      <c r="U1772" s="257">
        <v>1634</v>
      </c>
      <c r="V1772" s="257">
        <v>2427950</v>
      </c>
      <c r="X1772" s="260">
        <v>42606</v>
      </c>
      <c r="Y1772" t="s">
        <v>8052</v>
      </c>
      <c r="Z1772" s="260">
        <v>1</v>
      </c>
      <c r="AA1772">
        <v>1395</v>
      </c>
      <c r="AB1772" s="260" t="str">
        <f ca="1">IFERROR(IFERROR(VLOOKUP(Table_Merge1[[#This Row],[Column1]],Table11[#All],2,FALSE),LEFT(AB1773,8)&amp;IF(LEN((RIGHT(AB1773,2)+1))&lt;2,"0"&amp;(RIGHT(AB1773,2)+1),(RIGHT(AB1773,2)-1))),"")</f>
        <v>1395.06.03</v>
      </c>
      <c r="AC1772" s="259" t="str">
        <f ca="1">LEFT(Table_Merge1[[#This Row],[Column2]],4)</f>
        <v>1395</v>
      </c>
      <c r="AD1772" s="259" t="str">
        <f ca="1">RIGHT(LEFT(Table_Merge1[[#This Row],[Column2]],7),2)</f>
        <v>06</v>
      </c>
      <c r="AE1772" s="259" t="str">
        <f ca="1">RIGHT(Table_Merge1[[#This Row],[Column2]],2)</f>
        <v>03</v>
      </c>
      <c r="AF1772">
        <v>6</v>
      </c>
      <c r="AG1772">
        <v>3</v>
      </c>
      <c r="AH1772" s="260">
        <v>2016</v>
      </c>
      <c r="AI1772" t="s">
        <v>3445</v>
      </c>
      <c r="AJ1772" s="260">
        <v>24</v>
      </c>
      <c r="AK1772">
        <v>1337.3</v>
      </c>
      <c r="AL1772">
        <v>1585.5</v>
      </c>
      <c r="AM1772">
        <v>2203400</v>
      </c>
      <c r="AO1772">
        <v>35432</v>
      </c>
      <c r="AP1772" s="287">
        <f>IFERROR(IF(Table_Merge1[[#This Row],[LME Zinc stock]]*Table_Merge1[[#This Row],[Nima.مقدار]]=0,"",Table_Merge1[[#This Row],[LME Zinc stock]]*Table_Merge1[[#This Row],[Nima.مقدار]]),"")</f>
        <v>78070868800</v>
      </c>
      <c r="AQ1772" s="287">
        <f>IFERROR(IF(Table_Merge1[[#This Row],[LME Zinc 3-month]]*Table_Merge1[[#This Row],[Nima.مقدار]]=0,"",Table_Merge1[[#This Row],[LME Zinc 3-month]]*Table_Merge1[[#This Row],[Nima.مقدار]]),"")</f>
        <v>56177436</v>
      </c>
      <c r="AR1772" s="288" t="str">
        <f>IFERROR(IF(Table_Merge1[[#This Row],[LME Zinc stock]]*Table_Merge1[[#This Row],[Azad.Sell]]=0,"",Table_Merge1[[#This Row],[LME Zinc stock]]*Table_Merge1[[#This Row],[Azad.Sell]]),"")</f>
        <v/>
      </c>
      <c r="AS1772" s="288" t="str">
        <f>IFERROR(IF(Table_Merge1[[#This Row],[LME Zinc 3-month]]*Table_Merge1[[#This Row],[Azad.Sell]]=0,"",Table_Merge1[[#This Row],[LME Zinc 3-month]]*Table_Merge1[[#This Row],[Azad.Sell]]),"")</f>
        <v/>
      </c>
      <c r="AT1772"/>
    </row>
    <row r="1773" spans="1:46" x14ac:dyDescent="0.25">
      <c r="A1773" s="258">
        <v>43228</v>
      </c>
      <c r="B17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1397.02.18</v>
      </c>
      <c r="C1773" s="195">
        <f t="shared" ca="1" si="63"/>
        <v>1397</v>
      </c>
      <c r="D17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73" s="195">
        <f>_xlfn.NUMBERVALUE(RIGHT(Table11[[#This Row],[تاریخ شمسی]],2))</f>
        <v>18</v>
      </c>
      <c r="F17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02-18</v>
      </c>
      <c r="G1773" s="195" t="s">
        <v>1924</v>
      </c>
      <c r="L1773" s="259">
        <v>43228</v>
      </c>
      <c r="M1773">
        <v>42000</v>
      </c>
      <c r="O1773" s="284">
        <f>IFERROR(DATE(Table7[[#This Row],[year]],MONTH(DATEVALUE(Table7[[#This Row],[month]]&amp;"1")),Table7[[#This Row],[day]]),"")</f>
        <v>42527</v>
      </c>
      <c r="P1773" s="195" t="s">
        <v>5198</v>
      </c>
      <c r="Q1773" s="195">
        <v>2016</v>
      </c>
      <c r="R1773" s="195" t="s">
        <v>3441</v>
      </c>
      <c r="S1773" s="195">
        <v>6</v>
      </c>
      <c r="T1773" s="195">
        <v>1240.55</v>
      </c>
      <c r="U1773" s="195">
        <v>1634</v>
      </c>
      <c r="V1773" s="195">
        <v>2434550</v>
      </c>
      <c r="X1773" s="260">
        <v>42605</v>
      </c>
      <c r="Y1773" t="s">
        <v>8051</v>
      </c>
      <c r="Z1773" s="260">
        <v>1</v>
      </c>
      <c r="AA1773">
        <v>1395</v>
      </c>
      <c r="AB1773" s="260" t="str">
        <f ca="1">IFERROR(IFERROR(VLOOKUP(Table_Merge1[[#This Row],[Column1]],Table11[#All],2,FALSE),LEFT(AB1774,8)&amp;IF(LEN((RIGHT(AB1774,2)+1))&lt;2,"0"&amp;(RIGHT(AB1774,2)+1),(RIGHT(AB1774,2)-1))),"")</f>
        <v>1395.06.02</v>
      </c>
      <c r="AC1773" s="259" t="str">
        <f ca="1">LEFT(Table_Merge1[[#This Row],[Column2]],4)</f>
        <v>1395</v>
      </c>
      <c r="AD1773" s="259" t="str">
        <f ca="1">RIGHT(LEFT(Table_Merge1[[#This Row],[Column2]],7),2)</f>
        <v>06</v>
      </c>
      <c r="AE1773" s="259" t="str">
        <f ca="1">RIGHT(Table_Merge1[[#This Row],[Column2]],2)</f>
        <v>02</v>
      </c>
      <c r="AF1773">
        <v>6</v>
      </c>
      <c r="AG1773">
        <v>2</v>
      </c>
      <c r="AH1773" s="260">
        <v>2016</v>
      </c>
      <c r="AI1773" t="s">
        <v>3445</v>
      </c>
      <c r="AJ1773" s="260">
        <v>23</v>
      </c>
      <c r="AK1773">
        <v>1338.5</v>
      </c>
      <c r="AL1773">
        <v>1599</v>
      </c>
      <c r="AM1773">
        <v>2210100</v>
      </c>
      <c r="AO1773">
        <v>35409</v>
      </c>
      <c r="AP1773" s="287">
        <f>IFERROR(IF(Table_Merge1[[#This Row],[LME Zinc stock]]*Table_Merge1[[#This Row],[Nima.مقدار]]=0,"",Table_Merge1[[#This Row],[LME Zinc stock]]*Table_Merge1[[#This Row],[Nima.مقدار]]),"")</f>
        <v>78257430900</v>
      </c>
      <c r="AQ1773" s="287">
        <f>IFERROR(IF(Table_Merge1[[#This Row],[LME Zinc 3-month]]*Table_Merge1[[#This Row],[Nima.مقدار]]=0,"",Table_Merge1[[#This Row],[LME Zinc 3-month]]*Table_Merge1[[#This Row],[Nima.مقدار]]),"")</f>
        <v>56618991</v>
      </c>
      <c r="AR1773" s="288" t="str">
        <f>IFERROR(IF(Table_Merge1[[#This Row],[LME Zinc stock]]*Table_Merge1[[#This Row],[Azad.Sell]]=0,"",Table_Merge1[[#This Row],[LME Zinc stock]]*Table_Merge1[[#This Row],[Azad.Sell]]),"")</f>
        <v/>
      </c>
      <c r="AS1773" s="288" t="str">
        <f>IFERROR(IF(Table_Merge1[[#This Row],[LME Zinc 3-month]]*Table_Merge1[[#This Row],[Azad.Sell]]=0,"",Table_Merge1[[#This Row],[LME Zinc 3-month]]*Table_Merge1[[#This Row],[Azad.Sell]]),"")</f>
        <v/>
      </c>
      <c r="AT1773"/>
    </row>
    <row r="1774" spans="1:46" x14ac:dyDescent="0.25">
      <c r="A1774" s="258">
        <v>43229</v>
      </c>
      <c r="B17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1397.02.19</v>
      </c>
      <c r="C1774" s="195">
        <f t="shared" ca="1" si="63"/>
        <v>1397</v>
      </c>
      <c r="D17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74" s="195">
        <f>_xlfn.NUMBERVALUE(RIGHT(Table11[[#This Row],[تاریخ شمسی]],2))</f>
        <v>19</v>
      </c>
      <c r="F17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02-19</v>
      </c>
      <c r="G1774" s="195" t="s">
        <v>1925</v>
      </c>
      <c r="L1774" s="259">
        <v>43229</v>
      </c>
      <c r="M1774">
        <v>42000</v>
      </c>
      <c r="O1774" s="283">
        <f>IFERROR(DATE(Table7[[#This Row],[year]],MONTH(DATEVALUE(Table7[[#This Row],[month]]&amp;"1")),Table7[[#This Row],[day]]),"")</f>
        <v>42524</v>
      </c>
      <c r="P1774" s="257" t="s">
        <v>5199</v>
      </c>
      <c r="Q1774" s="257">
        <v>2016</v>
      </c>
      <c r="R1774" s="257" t="s">
        <v>3441</v>
      </c>
      <c r="S1774" s="257">
        <v>3</v>
      </c>
      <c r="T1774" s="257">
        <v>1211</v>
      </c>
      <c r="U1774" s="257">
        <v>1618.5</v>
      </c>
      <c r="V1774" s="257">
        <v>2441175</v>
      </c>
      <c r="X1774" s="260">
        <v>42604</v>
      </c>
      <c r="Y1774" t="s">
        <v>8050</v>
      </c>
      <c r="Z1774" s="260">
        <v>1</v>
      </c>
      <c r="AA1774">
        <v>1395</v>
      </c>
      <c r="AB1774" s="260" t="str">
        <f ca="1">IFERROR(IFERROR(VLOOKUP(Table_Merge1[[#This Row],[Column1]],Table11[#All],2,FALSE),LEFT(AB1775,8)&amp;IF(LEN((RIGHT(AB1775,2)+1))&lt;2,"0"&amp;(RIGHT(AB1775,2)+1),(RIGHT(AB1775,2)-1))),"")</f>
        <v>1395.06.01</v>
      </c>
      <c r="AC1774" s="259" t="str">
        <f ca="1">LEFT(Table_Merge1[[#This Row],[Column2]],4)</f>
        <v>1395</v>
      </c>
      <c r="AD1774" s="259" t="str">
        <f ca="1">RIGHT(LEFT(Table_Merge1[[#This Row],[Column2]],7),2)</f>
        <v>06</v>
      </c>
      <c r="AE1774" s="259" t="str">
        <f ca="1">RIGHT(Table_Merge1[[#This Row],[Column2]],2)</f>
        <v>01</v>
      </c>
      <c r="AF1774">
        <v>6</v>
      </c>
      <c r="AG1774">
        <v>1</v>
      </c>
      <c r="AH1774" s="260">
        <v>2016</v>
      </c>
      <c r="AI1774" t="s">
        <v>3445</v>
      </c>
      <c r="AJ1774" s="260">
        <v>22</v>
      </c>
      <c r="AK1774">
        <v>1334.3</v>
      </c>
      <c r="AL1774">
        <v>1590.5</v>
      </c>
      <c r="AM1774">
        <v>2212275</v>
      </c>
      <c r="AO1774">
        <v>35406</v>
      </c>
      <c r="AP1774" s="287">
        <f>IFERROR(IF(Table_Merge1[[#This Row],[LME Zinc stock]]*Table_Merge1[[#This Row],[Nima.مقدار]]=0,"",Table_Merge1[[#This Row],[LME Zinc stock]]*Table_Merge1[[#This Row],[Nima.مقدار]]),"")</f>
        <v>78327808650</v>
      </c>
      <c r="AQ1774" s="287">
        <f>IFERROR(IF(Table_Merge1[[#This Row],[LME Zinc 3-month]]*Table_Merge1[[#This Row],[Nima.مقدار]]=0,"",Table_Merge1[[#This Row],[LME Zinc 3-month]]*Table_Merge1[[#This Row],[Nima.مقدار]]),"")</f>
        <v>56313243</v>
      </c>
      <c r="AR1774" s="288" t="str">
        <f>IFERROR(IF(Table_Merge1[[#This Row],[LME Zinc stock]]*Table_Merge1[[#This Row],[Azad.Sell]]=0,"",Table_Merge1[[#This Row],[LME Zinc stock]]*Table_Merge1[[#This Row],[Azad.Sell]]),"")</f>
        <v/>
      </c>
      <c r="AS1774" s="288" t="str">
        <f>IFERROR(IF(Table_Merge1[[#This Row],[LME Zinc 3-month]]*Table_Merge1[[#This Row],[Azad.Sell]]=0,"",Table_Merge1[[#This Row],[LME Zinc 3-month]]*Table_Merge1[[#This Row],[Azad.Sell]]),"")</f>
        <v/>
      </c>
      <c r="AT1774"/>
    </row>
    <row r="1775" spans="1:46" x14ac:dyDescent="0.25">
      <c r="A1775" s="258">
        <v>43230</v>
      </c>
      <c r="B17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1397.02.20</v>
      </c>
      <c r="C1775" s="195">
        <f t="shared" ca="1" si="63"/>
        <v>1397</v>
      </c>
      <c r="D17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75" s="195">
        <f>_xlfn.NUMBERVALUE(RIGHT(Table11[[#This Row],[تاریخ شمسی]],2))</f>
        <v>20</v>
      </c>
      <c r="F17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02-20</v>
      </c>
      <c r="G1775" s="195" t="s">
        <v>1926</v>
      </c>
      <c r="L1775" s="259">
        <v>43230</v>
      </c>
      <c r="M1775">
        <v>42000</v>
      </c>
      <c r="O1775" s="284">
        <f>IFERROR(DATE(Table7[[#This Row],[year]],MONTH(DATEVALUE(Table7[[#This Row],[month]]&amp;"1")),Table7[[#This Row],[day]]),"")</f>
        <v>42523</v>
      </c>
      <c r="P1775" s="195" t="s">
        <v>5200</v>
      </c>
      <c r="Q1775" s="195">
        <v>2016</v>
      </c>
      <c r="R1775" s="195" t="s">
        <v>3441</v>
      </c>
      <c r="S1775" s="195">
        <v>2</v>
      </c>
      <c r="T1775" s="195">
        <v>1215.5</v>
      </c>
      <c r="U1775" s="195">
        <v>1614</v>
      </c>
      <c r="V1775" s="195">
        <v>2446200</v>
      </c>
      <c r="X1775" s="260">
        <v>42601</v>
      </c>
      <c r="Z1775" s="260">
        <v>1</v>
      </c>
      <c r="AB1775" s="260" t="str">
        <f ca="1">IFERROR(IFERROR(VLOOKUP(Table_Merge1[[#This Row],[Column1]],Table11[#All],2,FALSE),LEFT(AB1776,8)&amp;IF(LEN((RIGHT(AB1776,2)+1))&lt;2,"0"&amp;(RIGHT(AB1776,2)+1),(RIGHT(AB1776,2)-1))),"")</f>
        <v>1395.05.27</v>
      </c>
      <c r="AC1775" s="259" t="str">
        <f ca="1">LEFT(Table_Merge1[[#This Row],[Column2]],4)</f>
        <v>1395</v>
      </c>
      <c r="AD1775" s="259" t="str">
        <f ca="1">RIGHT(LEFT(Table_Merge1[[#This Row],[Column2]],7),2)</f>
        <v>05</v>
      </c>
      <c r="AE1775" s="259" t="str">
        <f ca="1">RIGHT(Table_Merge1[[#This Row],[Column2]],2)</f>
        <v>27</v>
      </c>
      <c r="AH1775" s="260">
        <v>2016</v>
      </c>
      <c r="AI1775" t="s">
        <v>3445</v>
      </c>
      <c r="AJ1775" s="260">
        <v>19</v>
      </c>
      <c r="AK1775">
        <v>1346.85</v>
      </c>
      <c r="AL1775">
        <v>1587</v>
      </c>
      <c r="AM1775">
        <v>2216175</v>
      </c>
      <c r="AP1775" s="287" t="str">
        <f>IFERROR(IF(Table_Merge1[[#This Row],[LME Zinc stock]]*Table_Merge1[[#This Row],[Nima.مقدار]]=0,"",Table_Merge1[[#This Row],[LME Zinc stock]]*Table_Merge1[[#This Row],[Nima.مقدار]]),"")</f>
        <v/>
      </c>
      <c r="AQ1775" s="287" t="str">
        <f>IFERROR(IF(Table_Merge1[[#This Row],[LME Zinc 3-month]]*Table_Merge1[[#This Row],[Nima.مقدار]]=0,"",Table_Merge1[[#This Row],[LME Zinc 3-month]]*Table_Merge1[[#This Row],[Nima.مقدار]]),"")</f>
        <v/>
      </c>
      <c r="AR1775" s="288" t="str">
        <f>IFERROR(IF(Table_Merge1[[#This Row],[LME Zinc stock]]*Table_Merge1[[#This Row],[Azad.Sell]]=0,"",Table_Merge1[[#This Row],[LME Zinc stock]]*Table_Merge1[[#This Row],[Azad.Sell]]),"")</f>
        <v/>
      </c>
      <c r="AS1775" s="288" t="str">
        <f>IFERROR(IF(Table_Merge1[[#This Row],[LME Zinc 3-month]]*Table_Merge1[[#This Row],[Azad.Sell]]=0,"",Table_Merge1[[#This Row],[LME Zinc 3-month]]*Table_Merge1[[#This Row],[Azad.Sell]]),"")</f>
        <v/>
      </c>
      <c r="AT1775"/>
    </row>
    <row r="1776" spans="1:46" x14ac:dyDescent="0.25">
      <c r="A1776" s="258">
        <v>43232</v>
      </c>
      <c r="B17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1397.02.22</v>
      </c>
      <c r="C1776" s="195">
        <f t="shared" ca="1" si="63"/>
        <v>1397</v>
      </c>
      <c r="D17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76" s="195">
        <f>_xlfn.NUMBERVALUE(RIGHT(Table11[[#This Row],[تاریخ شمسی]],2))</f>
        <v>22</v>
      </c>
      <c r="F17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02-22</v>
      </c>
      <c r="G1776" s="195" t="s">
        <v>1927</v>
      </c>
      <c r="L1776" s="259">
        <v>43232</v>
      </c>
      <c r="M1776">
        <v>42000</v>
      </c>
      <c r="O1776" s="283">
        <f>IFERROR(DATE(Table7[[#This Row],[year]],MONTH(DATEVALUE(Table7[[#This Row],[month]]&amp;"1")),Table7[[#This Row],[day]]),"")</f>
        <v>42522</v>
      </c>
      <c r="P1776" s="257" t="s">
        <v>5201</v>
      </c>
      <c r="Q1776" s="257">
        <v>2016</v>
      </c>
      <c r="R1776" s="257" t="s">
        <v>3441</v>
      </c>
      <c r="S1776" s="257">
        <v>1</v>
      </c>
      <c r="T1776" s="257">
        <v>1216.25</v>
      </c>
      <c r="U1776" s="257">
        <v>1604</v>
      </c>
      <c r="V1776" s="257">
        <v>2452400</v>
      </c>
      <c r="X1776" s="260">
        <v>42600</v>
      </c>
      <c r="Y1776" t="s">
        <v>8049</v>
      </c>
      <c r="Z1776" s="260">
        <v>1</v>
      </c>
      <c r="AA1776">
        <v>1395</v>
      </c>
      <c r="AB1776" s="260" t="str">
        <f ca="1">IFERROR(IFERROR(VLOOKUP(Table_Merge1[[#This Row],[Column1]],Table11[#All],2,FALSE),LEFT(AB1777,8)&amp;IF(LEN((RIGHT(AB1777,2)+1))&lt;2,"0"&amp;(RIGHT(AB1777,2)+1),(RIGHT(AB1777,2)-1))),"")</f>
        <v>1395.05.28</v>
      </c>
      <c r="AC1776" s="259" t="str">
        <f ca="1">LEFT(Table_Merge1[[#This Row],[Column2]],4)</f>
        <v>1395</v>
      </c>
      <c r="AD1776" s="259" t="str">
        <f ca="1">RIGHT(LEFT(Table_Merge1[[#This Row],[Column2]],7),2)</f>
        <v>05</v>
      </c>
      <c r="AE1776" s="259" t="str">
        <f ca="1">RIGHT(Table_Merge1[[#This Row],[Column2]],2)</f>
        <v>28</v>
      </c>
      <c r="AF1776">
        <v>5</v>
      </c>
      <c r="AG1776">
        <v>28</v>
      </c>
      <c r="AH1776" s="260">
        <v>2016</v>
      </c>
      <c r="AI1776" t="s">
        <v>3445</v>
      </c>
      <c r="AJ1776" s="260">
        <v>18</v>
      </c>
      <c r="AK1776">
        <v>1347.1</v>
      </c>
      <c r="AL1776">
        <v>1610</v>
      </c>
      <c r="AM1776">
        <v>2220425</v>
      </c>
      <c r="AO1776">
        <v>35275</v>
      </c>
      <c r="AP1776" s="287">
        <f>IFERROR(IF(Table_Merge1[[#This Row],[LME Zinc stock]]*Table_Merge1[[#This Row],[Nima.مقدار]]=0,"",Table_Merge1[[#This Row],[LME Zinc stock]]*Table_Merge1[[#This Row],[Nima.مقدار]]),"")</f>
        <v>78325491875</v>
      </c>
      <c r="AQ1776" s="287">
        <f>IFERROR(IF(Table_Merge1[[#This Row],[LME Zinc 3-month]]*Table_Merge1[[#This Row],[Nima.مقدار]]=0,"",Table_Merge1[[#This Row],[LME Zinc 3-month]]*Table_Merge1[[#This Row],[Nima.مقدار]]),"")</f>
        <v>56792750</v>
      </c>
      <c r="AR1776" s="288" t="str">
        <f>IFERROR(IF(Table_Merge1[[#This Row],[LME Zinc stock]]*Table_Merge1[[#This Row],[Azad.Sell]]=0,"",Table_Merge1[[#This Row],[LME Zinc stock]]*Table_Merge1[[#This Row],[Azad.Sell]]),"")</f>
        <v/>
      </c>
      <c r="AS1776" s="288" t="str">
        <f>IFERROR(IF(Table_Merge1[[#This Row],[LME Zinc 3-month]]*Table_Merge1[[#This Row],[Azad.Sell]]=0,"",Table_Merge1[[#This Row],[LME Zinc 3-month]]*Table_Merge1[[#This Row],[Azad.Sell]]),"")</f>
        <v/>
      </c>
      <c r="AT1776"/>
    </row>
    <row r="1777" spans="1:46" x14ac:dyDescent="0.25">
      <c r="A1777" s="258">
        <v>43233</v>
      </c>
      <c r="B17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1397.02.23</v>
      </c>
      <c r="C1777" s="195">
        <f t="shared" ca="1" si="63"/>
        <v>1397</v>
      </c>
      <c r="D17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77" s="195">
        <f>_xlfn.NUMBERVALUE(RIGHT(Table11[[#This Row],[تاریخ شمسی]],2))</f>
        <v>23</v>
      </c>
      <c r="F17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02-23</v>
      </c>
      <c r="G1777" s="195" t="s">
        <v>1928</v>
      </c>
      <c r="L1777" s="259">
        <v>43233</v>
      </c>
      <c r="M1777">
        <v>42000</v>
      </c>
      <c r="O1777" s="284">
        <f>IFERROR(DATE(Table7[[#This Row],[year]],MONTH(DATEVALUE(Table7[[#This Row],[month]]&amp;"1")),Table7[[#This Row],[day]]),"")</f>
        <v>42521</v>
      </c>
      <c r="P1777" s="195" t="s">
        <v>5202</v>
      </c>
      <c r="Q1777" s="195">
        <v>2016</v>
      </c>
      <c r="R1777" s="195" t="s">
        <v>3439</v>
      </c>
      <c r="S1777" s="195">
        <v>31</v>
      </c>
      <c r="T1777" s="195">
        <v>1210.5</v>
      </c>
      <c r="U1777" s="195">
        <v>1606</v>
      </c>
      <c r="V1777" s="195">
        <v>2461325</v>
      </c>
      <c r="X1777" s="260">
        <v>42599</v>
      </c>
      <c r="Y1777" t="s">
        <v>8048</v>
      </c>
      <c r="Z1777" s="260">
        <v>1</v>
      </c>
      <c r="AA1777">
        <v>1395</v>
      </c>
      <c r="AB1777" s="260" t="str">
        <f ca="1">IFERROR(IFERROR(VLOOKUP(Table_Merge1[[#This Row],[Column1]],Table11[#All],2,FALSE),LEFT(AB1778,8)&amp;IF(LEN((RIGHT(AB1778,2)+1))&lt;2,"0"&amp;(RIGHT(AB1778,2)+1),(RIGHT(AB1778,2)-1))),"")</f>
        <v>1395.05.27</v>
      </c>
      <c r="AC1777" s="259" t="str">
        <f ca="1">LEFT(Table_Merge1[[#This Row],[Column2]],4)</f>
        <v>1395</v>
      </c>
      <c r="AD1777" s="259" t="str">
        <f ca="1">RIGHT(LEFT(Table_Merge1[[#This Row],[Column2]],7),2)</f>
        <v>05</v>
      </c>
      <c r="AE1777" s="259" t="str">
        <f ca="1">RIGHT(Table_Merge1[[#This Row],[Column2]],2)</f>
        <v>27</v>
      </c>
      <c r="AF1777">
        <v>5</v>
      </c>
      <c r="AG1777">
        <v>27</v>
      </c>
      <c r="AH1777" s="260">
        <v>2016</v>
      </c>
      <c r="AI1777" t="s">
        <v>3445</v>
      </c>
      <c r="AJ1777" s="260">
        <v>17</v>
      </c>
      <c r="AK1777">
        <v>1342.75</v>
      </c>
      <c r="AL1777">
        <v>1607.5</v>
      </c>
      <c r="AM1777">
        <v>2227400</v>
      </c>
      <c r="AO1777">
        <v>35330</v>
      </c>
      <c r="AP1777" s="287">
        <f>IFERROR(IF(Table_Merge1[[#This Row],[LME Zinc stock]]*Table_Merge1[[#This Row],[Nima.مقدار]]=0,"",Table_Merge1[[#This Row],[LME Zinc stock]]*Table_Merge1[[#This Row],[Nima.مقدار]]),"")</f>
        <v>78694042000</v>
      </c>
      <c r="AQ1777" s="287">
        <f>IFERROR(IF(Table_Merge1[[#This Row],[LME Zinc 3-month]]*Table_Merge1[[#This Row],[Nima.مقدار]]=0,"",Table_Merge1[[#This Row],[LME Zinc 3-month]]*Table_Merge1[[#This Row],[Nima.مقدار]]),"")</f>
        <v>56792975</v>
      </c>
      <c r="AR1777" s="288" t="str">
        <f>IFERROR(IF(Table_Merge1[[#This Row],[LME Zinc stock]]*Table_Merge1[[#This Row],[Azad.Sell]]=0,"",Table_Merge1[[#This Row],[LME Zinc stock]]*Table_Merge1[[#This Row],[Azad.Sell]]),"")</f>
        <v/>
      </c>
      <c r="AS1777" s="288" t="str">
        <f>IFERROR(IF(Table_Merge1[[#This Row],[LME Zinc 3-month]]*Table_Merge1[[#This Row],[Azad.Sell]]=0,"",Table_Merge1[[#This Row],[LME Zinc 3-month]]*Table_Merge1[[#This Row],[Azad.Sell]]),"")</f>
        <v/>
      </c>
      <c r="AT1777"/>
    </row>
    <row r="1778" spans="1:46" x14ac:dyDescent="0.25">
      <c r="A1778" s="258">
        <v>43234</v>
      </c>
      <c r="B17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1397.02.24</v>
      </c>
      <c r="C1778" s="195">
        <f t="shared" ca="1" si="63"/>
        <v>1397</v>
      </c>
      <c r="D17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78" s="195">
        <f>_xlfn.NUMBERVALUE(RIGHT(Table11[[#This Row],[تاریخ شمسی]],2))</f>
        <v>24</v>
      </c>
      <c r="F17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02-24</v>
      </c>
      <c r="G1778" s="195" t="s">
        <v>1929</v>
      </c>
      <c r="L1778" s="259">
        <v>43234</v>
      </c>
      <c r="M1778">
        <v>42000</v>
      </c>
      <c r="O1778" s="283">
        <f>IFERROR(DATE(Table7[[#This Row],[year]],MONTH(DATEVALUE(Table7[[#This Row],[month]]&amp;"1")),Table7[[#This Row],[day]]),"")</f>
        <v>42517</v>
      </c>
      <c r="P1778" s="257" t="s">
        <v>5203</v>
      </c>
      <c r="Q1778" s="257">
        <v>2016</v>
      </c>
      <c r="R1778" s="257" t="s">
        <v>3439</v>
      </c>
      <c r="S1778" s="257">
        <v>27</v>
      </c>
      <c r="T1778" s="257">
        <v>1221.25</v>
      </c>
      <c r="U1778" s="257">
        <v>1582</v>
      </c>
      <c r="V1778" s="257">
        <v>2468850</v>
      </c>
      <c r="X1778" s="260">
        <v>42598</v>
      </c>
      <c r="Y1778" t="s">
        <v>8047</v>
      </c>
      <c r="Z1778" s="260">
        <v>1</v>
      </c>
      <c r="AA1778">
        <v>1395</v>
      </c>
      <c r="AB1778" s="260" t="str">
        <f ca="1">IFERROR(IFERROR(VLOOKUP(Table_Merge1[[#This Row],[Column1]],Table11[#All],2,FALSE),LEFT(AB1779,8)&amp;IF(LEN((RIGHT(AB1779,2)+1))&lt;2,"0"&amp;(RIGHT(AB1779,2)+1),(RIGHT(AB1779,2)-1))),"")</f>
        <v>1395.05.26</v>
      </c>
      <c r="AC1778" s="259" t="str">
        <f ca="1">LEFT(Table_Merge1[[#This Row],[Column2]],4)</f>
        <v>1395</v>
      </c>
      <c r="AD1778" s="259" t="str">
        <f ca="1">RIGHT(LEFT(Table_Merge1[[#This Row],[Column2]],7),2)</f>
        <v>05</v>
      </c>
      <c r="AE1778" s="259" t="str">
        <f ca="1">RIGHT(Table_Merge1[[#This Row],[Column2]],2)</f>
        <v>26</v>
      </c>
      <c r="AF1778">
        <v>5</v>
      </c>
      <c r="AG1778">
        <v>26</v>
      </c>
      <c r="AH1778" s="260">
        <v>2016</v>
      </c>
      <c r="AI1778" t="s">
        <v>3445</v>
      </c>
      <c r="AJ1778" s="260">
        <v>16</v>
      </c>
      <c r="AK1778">
        <v>1349.1</v>
      </c>
      <c r="AL1778" t="s">
        <v>3621</v>
      </c>
      <c r="AM1778" t="s">
        <v>3621</v>
      </c>
      <c r="AO1778">
        <v>35484</v>
      </c>
      <c r="AP1778" s="287" t="str">
        <f>IFERROR(IF(Table_Merge1[[#This Row],[LME Zinc stock]]*Table_Merge1[[#This Row],[Nima.مقدار]]=0,"",Table_Merge1[[#This Row],[LME Zinc stock]]*Table_Merge1[[#This Row],[Nima.مقدار]]),"")</f>
        <v/>
      </c>
      <c r="AQ1778" s="287" t="str">
        <f>IFERROR(IF(Table_Merge1[[#This Row],[LME Zinc 3-month]]*Table_Merge1[[#This Row],[Nima.مقدار]]=0,"",Table_Merge1[[#This Row],[LME Zinc 3-month]]*Table_Merge1[[#This Row],[Nima.مقدار]]),"")</f>
        <v/>
      </c>
      <c r="AR1778" s="288" t="str">
        <f>IFERROR(IF(Table_Merge1[[#This Row],[LME Zinc stock]]*Table_Merge1[[#This Row],[Azad.Sell]]=0,"",Table_Merge1[[#This Row],[LME Zinc stock]]*Table_Merge1[[#This Row],[Azad.Sell]]),"")</f>
        <v/>
      </c>
      <c r="AS1778" s="288" t="str">
        <f>IFERROR(IF(Table_Merge1[[#This Row],[LME Zinc 3-month]]*Table_Merge1[[#This Row],[Azad.Sell]]=0,"",Table_Merge1[[#This Row],[LME Zinc 3-month]]*Table_Merge1[[#This Row],[Azad.Sell]]),"")</f>
        <v/>
      </c>
      <c r="AT1778"/>
    </row>
    <row r="1779" spans="1:46" x14ac:dyDescent="0.25">
      <c r="A1779" s="258">
        <v>43235</v>
      </c>
      <c r="B17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1397.02.25</v>
      </c>
      <c r="C1779" s="195">
        <f t="shared" ca="1" si="63"/>
        <v>1397</v>
      </c>
      <c r="D17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79" s="195">
        <f>_xlfn.NUMBERVALUE(RIGHT(Table11[[#This Row],[تاریخ شمسی]],2))</f>
        <v>25</v>
      </c>
      <c r="F17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02-25</v>
      </c>
      <c r="G1779" s="195" t="s">
        <v>1930</v>
      </c>
      <c r="L1779" s="259">
        <v>43235</v>
      </c>
      <c r="M1779">
        <v>42000</v>
      </c>
      <c r="O1779" s="284">
        <f>IFERROR(DATE(Table7[[#This Row],[year]],MONTH(DATEVALUE(Table7[[#This Row],[month]]&amp;"1")),Table7[[#This Row],[day]]),"")</f>
        <v>42516</v>
      </c>
      <c r="P1779" s="195" t="s">
        <v>5204</v>
      </c>
      <c r="Q1779" s="195">
        <v>2016</v>
      </c>
      <c r="R1779" s="195" t="s">
        <v>3439</v>
      </c>
      <c r="S1779" s="195">
        <v>26</v>
      </c>
      <c r="T1779" s="195">
        <v>1226.6500000000001</v>
      </c>
      <c r="U1779" s="195">
        <v>1585.5</v>
      </c>
      <c r="V1779" s="195">
        <v>2474225</v>
      </c>
      <c r="X1779" s="260">
        <v>42597</v>
      </c>
      <c r="Y1779" t="s">
        <v>8046</v>
      </c>
      <c r="Z1779" s="260">
        <v>2</v>
      </c>
      <c r="AA1779">
        <v>1395</v>
      </c>
      <c r="AB1779" s="260" t="str">
        <f ca="1">IFERROR(IFERROR(VLOOKUP(Table_Merge1[[#This Row],[Column1]],Table11[#All],2,FALSE),LEFT(AB1780,8)&amp;IF(LEN((RIGHT(AB1780,2)+1))&lt;2,"0"&amp;(RIGHT(AB1780,2)+1),(RIGHT(AB1780,2)-1))),"")</f>
        <v>1395.05.25</v>
      </c>
      <c r="AC1779" s="259" t="str">
        <f ca="1">LEFT(Table_Merge1[[#This Row],[Column2]],4)</f>
        <v>1395</v>
      </c>
      <c r="AD1779" s="259" t="str">
        <f ca="1">RIGHT(LEFT(Table_Merge1[[#This Row],[Column2]],7),2)</f>
        <v>05</v>
      </c>
      <c r="AE1779" s="259" t="str">
        <f ca="1">RIGHT(Table_Merge1[[#This Row],[Column2]],2)</f>
        <v>25</v>
      </c>
      <c r="AF1779">
        <v>5</v>
      </c>
      <c r="AG1779">
        <v>25</v>
      </c>
      <c r="AH1779" s="260">
        <v>2016</v>
      </c>
      <c r="AI1779" t="s">
        <v>3445</v>
      </c>
      <c r="AJ1779" s="260">
        <v>15</v>
      </c>
      <c r="AK1779">
        <v>1339.2</v>
      </c>
      <c r="AL1779">
        <v>1624</v>
      </c>
      <c r="AM1779">
        <v>2234050</v>
      </c>
      <c r="AO1779">
        <v>35250</v>
      </c>
      <c r="AP1779" s="287">
        <f>IFERROR(IF(Table_Merge1[[#This Row],[LME Zinc stock]]*Table_Merge1[[#This Row],[Nima.مقدار]]=0,"",Table_Merge1[[#This Row],[LME Zinc stock]]*Table_Merge1[[#This Row],[Nima.مقدار]]),"")</f>
        <v>78750262500</v>
      </c>
      <c r="AQ1779" s="287">
        <f>IFERROR(IF(Table_Merge1[[#This Row],[LME Zinc 3-month]]*Table_Merge1[[#This Row],[Nima.مقدار]]=0,"",Table_Merge1[[#This Row],[LME Zinc 3-month]]*Table_Merge1[[#This Row],[Nima.مقدار]]),"")</f>
        <v>57246000</v>
      </c>
      <c r="AR1779" s="288" t="str">
        <f>IFERROR(IF(Table_Merge1[[#This Row],[LME Zinc stock]]*Table_Merge1[[#This Row],[Azad.Sell]]=0,"",Table_Merge1[[#This Row],[LME Zinc stock]]*Table_Merge1[[#This Row],[Azad.Sell]]),"")</f>
        <v/>
      </c>
      <c r="AS1779" s="288" t="str">
        <f>IFERROR(IF(Table_Merge1[[#This Row],[LME Zinc 3-month]]*Table_Merge1[[#This Row],[Azad.Sell]]=0,"",Table_Merge1[[#This Row],[LME Zinc 3-month]]*Table_Merge1[[#This Row],[Azad.Sell]]),"")</f>
        <v/>
      </c>
      <c r="AT1779"/>
    </row>
    <row r="1780" spans="1:46" x14ac:dyDescent="0.25">
      <c r="A1780" s="258">
        <v>43236</v>
      </c>
      <c r="B17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1397.02.26</v>
      </c>
      <c r="C1780" s="195">
        <f t="shared" ca="1" si="63"/>
        <v>1397</v>
      </c>
      <c r="D17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80" s="195">
        <f>_xlfn.NUMBERVALUE(RIGHT(Table11[[#This Row],[تاریخ شمسی]],2))</f>
        <v>26</v>
      </c>
      <c r="F17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02-26</v>
      </c>
      <c r="G1780" s="195" t="s">
        <v>1931</v>
      </c>
      <c r="L1780" s="259">
        <v>43236</v>
      </c>
      <c r="M1780">
        <v>42000</v>
      </c>
      <c r="O1780" s="283">
        <f>IFERROR(DATE(Table7[[#This Row],[year]],MONTH(DATEVALUE(Table7[[#This Row],[month]]&amp;"1")),Table7[[#This Row],[day]]),"")</f>
        <v>42515</v>
      </c>
      <c r="P1780" s="257" t="s">
        <v>5205</v>
      </c>
      <c r="Q1780" s="257">
        <v>2016</v>
      </c>
      <c r="R1780" s="257" t="s">
        <v>3439</v>
      </c>
      <c r="S1780" s="257">
        <v>25</v>
      </c>
      <c r="T1780" s="257">
        <v>1220.75</v>
      </c>
      <c r="U1780" s="257">
        <v>1601</v>
      </c>
      <c r="V1780" s="257">
        <v>2481625</v>
      </c>
      <c r="X1780" s="260">
        <v>42594</v>
      </c>
      <c r="Z1780" s="260">
        <v>2</v>
      </c>
      <c r="AB1780" s="260" t="str">
        <f ca="1">IFERROR(IFERROR(VLOOKUP(Table_Merge1[[#This Row],[Column1]],Table11[#All],2,FALSE),LEFT(AB1781,8)&amp;IF(LEN((RIGHT(AB1781,2)+1))&lt;2,"0"&amp;(RIGHT(AB1781,2)+1),(RIGHT(AB1781,2)-1))),"")</f>
        <v>1395.05.20</v>
      </c>
      <c r="AC1780" s="259" t="str">
        <f ca="1">LEFT(Table_Merge1[[#This Row],[Column2]],4)</f>
        <v>1395</v>
      </c>
      <c r="AD1780" s="259" t="str">
        <f ca="1">RIGHT(LEFT(Table_Merge1[[#This Row],[Column2]],7),2)</f>
        <v>05</v>
      </c>
      <c r="AE1780" s="259" t="str">
        <f ca="1">RIGHT(Table_Merge1[[#This Row],[Column2]],2)</f>
        <v>20</v>
      </c>
      <c r="AH1780" s="260">
        <v>2016</v>
      </c>
      <c r="AI1780" t="s">
        <v>3445</v>
      </c>
      <c r="AJ1780" s="260">
        <v>12</v>
      </c>
      <c r="AK1780">
        <v>1336.7</v>
      </c>
      <c r="AL1780">
        <v>1642</v>
      </c>
      <c r="AM1780">
        <v>2239500</v>
      </c>
      <c r="AP1780" s="287" t="str">
        <f>IFERROR(IF(Table_Merge1[[#This Row],[LME Zinc stock]]*Table_Merge1[[#This Row],[Nima.مقدار]]=0,"",Table_Merge1[[#This Row],[LME Zinc stock]]*Table_Merge1[[#This Row],[Nima.مقدار]]),"")</f>
        <v/>
      </c>
      <c r="AQ1780" s="287" t="str">
        <f>IFERROR(IF(Table_Merge1[[#This Row],[LME Zinc 3-month]]*Table_Merge1[[#This Row],[Nima.مقدار]]=0,"",Table_Merge1[[#This Row],[LME Zinc 3-month]]*Table_Merge1[[#This Row],[Nima.مقدار]]),"")</f>
        <v/>
      </c>
      <c r="AR1780" s="288" t="str">
        <f>IFERROR(IF(Table_Merge1[[#This Row],[LME Zinc stock]]*Table_Merge1[[#This Row],[Azad.Sell]]=0,"",Table_Merge1[[#This Row],[LME Zinc stock]]*Table_Merge1[[#This Row],[Azad.Sell]]),"")</f>
        <v/>
      </c>
      <c r="AS1780" s="288" t="str">
        <f>IFERROR(IF(Table_Merge1[[#This Row],[LME Zinc 3-month]]*Table_Merge1[[#This Row],[Azad.Sell]]=0,"",Table_Merge1[[#This Row],[LME Zinc 3-month]]*Table_Merge1[[#This Row],[Azad.Sell]]),"")</f>
        <v/>
      </c>
      <c r="AT1780"/>
    </row>
    <row r="1781" spans="1:46" x14ac:dyDescent="0.25">
      <c r="A1781" s="258">
        <v>43237</v>
      </c>
      <c r="B17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1397.02.27</v>
      </c>
      <c r="C1781" s="195">
        <f t="shared" ca="1" si="63"/>
        <v>1397</v>
      </c>
      <c r="D17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81" s="195">
        <f>_xlfn.NUMBERVALUE(RIGHT(Table11[[#This Row],[تاریخ شمسی]],2))</f>
        <v>27</v>
      </c>
      <c r="F17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02-27</v>
      </c>
      <c r="G1781" s="195" t="s">
        <v>1932</v>
      </c>
      <c r="L1781" s="259">
        <v>43237</v>
      </c>
      <c r="M1781">
        <v>42000</v>
      </c>
      <c r="O1781" s="284">
        <f>IFERROR(DATE(Table7[[#This Row],[year]],MONTH(DATEVALUE(Table7[[#This Row],[month]]&amp;"1")),Table7[[#This Row],[day]]),"")</f>
        <v>42514</v>
      </c>
      <c r="P1781" s="195" t="s">
        <v>5206</v>
      </c>
      <c r="Q1781" s="195">
        <v>2016</v>
      </c>
      <c r="R1781" s="195" t="s">
        <v>3439</v>
      </c>
      <c r="S1781" s="195">
        <v>24</v>
      </c>
      <c r="T1781" s="195">
        <v>1242.6500000000001</v>
      </c>
      <c r="U1781" s="195">
        <v>1607</v>
      </c>
      <c r="V1781" s="195">
        <v>2488325</v>
      </c>
      <c r="X1781" s="260">
        <v>42593</v>
      </c>
      <c r="Y1781" t="s">
        <v>8045</v>
      </c>
      <c r="Z1781" s="260">
        <v>2</v>
      </c>
      <c r="AA1781">
        <v>1395</v>
      </c>
      <c r="AB1781" s="260" t="str">
        <f ca="1">IFERROR(IFERROR(VLOOKUP(Table_Merge1[[#This Row],[Column1]],Table11[#All],2,FALSE),LEFT(AB1782,8)&amp;IF(LEN((RIGHT(AB1782,2)+1))&lt;2,"0"&amp;(RIGHT(AB1782,2)+1),(RIGHT(AB1782,2)-1))),"")</f>
        <v>1395.05.21</v>
      </c>
      <c r="AC1781" s="259" t="str">
        <f ca="1">LEFT(Table_Merge1[[#This Row],[Column2]],4)</f>
        <v>1395</v>
      </c>
      <c r="AD1781" s="259" t="str">
        <f ca="1">RIGHT(LEFT(Table_Merge1[[#This Row],[Column2]],7),2)</f>
        <v>05</v>
      </c>
      <c r="AE1781" s="259" t="str">
        <f ca="1">RIGHT(Table_Merge1[[#This Row],[Column2]],2)</f>
        <v>21</v>
      </c>
      <c r="AF1781">
        <v>5</v>
      </c>
      <c r="AG1781">
        <v>21</v>
      </c>
      <c r="AH1781" s="260">
        <v>2016</v>
      </c>
      <c r="AI1781" t="s">
        <v>3445</v>
      </c>
      <c r="AJ1781" s="260">
        <v>11</v>
      </c>
      <c r="AK1781">
        <v>1344.55</v>
      </c>
      <c r="AL1781">
        <v>1644</v>
      </c>
      <c r="AM1781">
        <v>2246350</v>
      </c>
      <c r="AO1781">
        <v>35329</v>
      </c>
      <c r="AP1781" s="287">
        <f>IFERROR(IF(Table_Merge1[[#This Row],[LME Zinc stock]]*Table_Merge1[[#This Row],[Nima.مقدار]]=0,"",Table_Merge1[[#This Row],[LME Zinc stock]]*Table_Merge1[[#This Row],[Nima.مقدار]]),"")</f>
        <v>79361299150</v>
      </c>
      <c r="AQ1781" s="287">
        <f>IFERROR(IF(Table_Merge1[[#This Row],[LME Zinc 3-month]]*Table_Merge1[[#This Row],[Nima.مقدار]]=0,"",Table_Merge1[[#This Row],[LME Zinc 3-month]]*Table_Merge1[[#This Row],[Nima.مقدار]]),"")</f>
        <v>58080876</v>
      </c>
      <c r="AR1781" s="288" t="str">
        <f>IFERROR(IF(Table_Merge1[[#This Row],[LME Zinc stock]]*Table_Merge1[[#This Row],[Azad.Sell]]=0,"",Table_Merge1[[#This Row],[LME Zinc stock]]*Table_Merge1[[#This Row],[Azad.Sell]]),"")</f>
        <v/>
      </c>
      <c r="AS1781" s="288" t="str">
        <f>IFERROR(IF(Table_Merge1[[#This Row],[LME Zinc 3-month]]*Table_Merge1[[#This Row],[Azad.Sell]]=0,"",Table_Merge1[[#This Row],[LME Zinc 3-month]]*Table_Merge1[[#This Row],[Azad.Sell]]),"")</f>
        <v/>
      </c>
      <c r="AT1781"/>
    </row>
    <row r="1782" spans="1:46" x14ac:dyDescent="0.25">
      <c r="A1782" s="258">
        <v>43239</v>
      </c>
      <c r="B17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1397.02.29</v>
      </c>
      <c r="C1782" s="195">
        <f t="shared" ca="1" si="63"/>
        <v>1397</v>
      </c>
      <c r="D17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82" s="195">
        <f>_xlfn.NUMBERVALUE(RIGHT(Table11[[#This Row],[تاریخ شمسی]],2))</f>
        <v>29</v>
      </c>
      <c r="F17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02-29</v>
      </c>
      <c r="G1782" s="195" t="s">
        <v>1933</v>
      </c>
      <c r="L1782" s="259">
        <v>43239</v>
      </c>
      <c r="M1782">
        <v>42000</v>
      </c>
      <c r="O1782" s="283">
        <f>IFERROR(DATE(Table7[[#This Row],[year]],MONTH(DATEVALUE(Table7[[#This Row],[month]]&amp;"1")),Table7[[#This Row],[day]]),"")</f>
        <v>42513</v>
      </c>
      <c r="P1782" s="257" t="s">
        <v>5207</v>
      </c>
      <c r="Q1782" s="257">
        <v>2016</v>
      </c>
      <c r="R1782" s="257" t="s">
        <v>3439</v>
      </c>
      <c r="S1782" s="257">
        <v>23</v>
      </c>
      <c r="T1782" s="257">
        <v>1250.4000000000001</v>
      </c>
      <c r="U1782" s="257">
        <v>1551.5</v>
      </c>
      <c r="V1782" s="257">
        <v>2494975</v>
      </c>
      <c r="X1782" s="260">
        <v>42592</v>
      </c>
      <c r="Y1782" t="s">
        <v>8044</v>
      </c>
      <c r="Z1782" s="260">
        <v>2</v>
      </c>
      <c r="AA1782">
        <v>1395</v>
      </c>
      <c r="AB1782" s="260" t="str">
        <f ca="1">IFERROR(IFERROR(VLOOKUP(Table_Merge1[[#This Row],[Column1]],Table11[#All],2,FALSE),LEFT(AB1783,8)&amp;IF(LEN((RIGHT(AB1783,2)+1))&lt;2,"0"&amp;(RIGHT(AB1783,2)+1),(RIGHT(AB1783,2)-1))),"")</f>
        <v>1395.05.20</v>
      </c>
      <c r="AC1782" s="259" t="str">
        <f ca="1">LEFT(Table_Merge1[[#This Row],[Column2]],4)</f>
        <v>1395</v>
      </c>
      <c r="AD1782" s="259" t="str">
        <f ca="1">RIGHT(LEFT(Table_Merge1[[#This Row],[Column2]],7),2)</f>
        <v>05</v>
      </c>
      <c r="AE1782" s="259" t="str">
        <f ca="1">RIGHT(Table_Merge1[[#This Row],[Column2]],2)</f>
        <v>20</v>
      </c>
      <c r="AF1782">
        <v>5</v>
      </c>
      <c r="AG1782">
        <v>20</v>
      </c>
      <c r="AH1782" s="260">
        <v>2016</v>
      </c>
      <c r="AI1782" t="s">
        <v>3445</v>
      </c>
      <c r="AJ1782" s="260">
        <v>10</v>
      </c>
      <c r="AK1782">
        <v>1351.85</v>
      </c>
      <c r="AL1782">
        <v>1638</v>
      </c>
      <c r="AM1782">
        <v>2253775</v>
      </c>
      <c r="AO1782">
        <v>35305</v>
      </c>
      <c r="AP1782" s="287">
        <f>IFERROR(IF(Table_Merge1[[#This Row],[LME Zinc stock]]*Table_Merge1[[#This Row],[Nima.مقدار]]=0,"",Table_Merge1[[#This Row],[LME Zinc stock]]*Table_Merge1[[#This Row],[Nima.مقدار]]),"")</f>
        <v>79569526375</v>
      </c>
      <c r="AQ1782" s="287">
        <f>IFERROR(IF(Table_Merge1[[#This Row],[LME Zinc 3-month]]*Table_Merge1[[#This Row],[Nima.مقدار]]=0,"",Table_Merge1[[#This Row],[LME Zinc 3-month]]*Table_Merge1[[#This Row],[Nima.مقدار]]),"")</f>
        <v>57829590</v>
      </c>
      <c r="AR1782" s="288" t="str">
        <f>IFERROR(IF(Table_Merge1[[#This Row],[LME Zinc stock]]*Table_Merge1[[#This Row],[Azad.Sell]]=0,"",Table_Merge1[[#This Row],[LME Zinc stock]]*Table_Merge1[[#This Row],[Azad.Sell]]),"")</f>
        <v/>
      </c>
      <c r="AS1782" s="288" t="str">
        <f>IFERROR(IF(Table_Merge1[[#This Row],[LME Zinc 3-month]]*Table_Merge1[[#This Row],[Azad.Sell]]=0,"",Table_Merge1[[#This Row],[LME Zinc 3-month]]*Table_Merge1[[#This Row],[Azad.Sell]]),"")</f>
        <v/>
      </c>
      <c r="AT1782"/>
    </row>
    <row r="1783" spans="1:46" x14ac:dyDescent="0.25">
      <c r="A1783" s="258">
        <v>43240</v>
      </c>
      <c r="B17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1397.02.30</v>
      </c>
      <c r="C1783" s="195">
        <f t="shared" ca="1" si="63"/>
        <v>1397</v>
      </c>
      <c r="D17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83" s="195">
        <f>_xlfn.NUMBERVALUE(RIGHT(Table11[[#This Row],[تاریخ شمسی]],2))</f>
        <v>30</v>
      </c>
      <c r="F17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02-30</v>
      </c>
      <c r="G1783" s="195" t="s">
        <v>1934</v>
      </c>
      <c r="L1783" s="259">
        <v>43240</v>
      </c>
      <c r="M1783">
        <v>42000</v>
      </c>
      <c r="O1783" s="284">
        <f>IFERROR(DATE(Table7[[#This Row],[year]],MONTH(DATEVALUE(Table7[[#This Row],[month]]&amp;"1")),Table7[[#This Row],[day]]),"")</f>
        <v>42510</v>
      </c>
      <c r="P1783" s="195" t="s">
        <v>5208</v>
      </c>
      <c r="Q1783" s="195">
        <v>2016</v>
      </c>
      <c r="R1783" s="195" t="s">
        <v>3439</v>
      </c>
      <c r="S1783" s="195">
        <v>20</v>
      </c>
      <c r="T1783" s="195">
        <v>1256.5</v>
      </c>
      <c r="U1783" s="195">
        <v>1557.5</v>
      </c>
      <c r="V1783" s="195">
        <v>2501625</v>
      </c>
      <c r="X1783" s="260">
        <v>42591</v>
      </c>
      <c r="Y1783" t="s">
        <v>8043</v>
      </c>
      <c r="Z1783" s="260">
        <v>2</v>
      </c>
      <c r="AA1783">
        <v>1395</v>
      </c>
      <c r="AB1783" s="260" t="str">
        <f ca="1">IFERROR(IFERROR(VLOOKUP(Table_Merge1[[#This Row],[Column1]],Table11[#All],2,FALSE),LEFT(AB1784,8)&amp;IF(LEN((RIGHT(AB1784,2)+1))&lt;2,"0"&amp;(RIGHT(AB1784,2)+1),(RIGHT(AB1784,2)-1))),"")</f>
        <v>1395.05.19</v>
      </c>
      <c r="AC1783" s="259" t="str">
        <f ca="1">LEFT(Table_Merge1[[#This Row],[Column2]],4)</f>
        <v>1395</v>
      </c>
      <c r="AD1783" s="259" t="str">
        <f ca="1">RIGHT(LEFT(Table_Merge1[[#This Row],[Column2]],7),2)</f>
        <v>05</v>
      </c>
      <c r="AE1783" s="259" t="str">
        <f ca="1">RIGHT(Table_Merge1[[#This Row],[Column2]],2)</f>
        <v>19</v>
      </c>
      <c r="AF1783">
        <v>5</v>
      </c>
      <c r="AG1783">
        <v>19</v>
      </c>
      <c r="AH1783" s="260">
        <v>2016</v>
      </c>
      <c r="AI1783" t="s">
        <v>3445</v>
      </c>
      <c r="AJ1783" s="260">
        <v>9</v>
      </c>
      <c r="AK1783">
        <v>1332.9</v>
      </c>
      <c r="AL1783">
        <v>1666.5</v>
      </c>
      <c r="AM1783">
        <v>2259100</v>
      </c>
      <c r="AO1783">
        <v>35317</v>
      </c>
      <c r="AP1783" s="287">
        <f>IFERROR(IF(Table_Merge1[[#This Row],[LME Zinc stock]]*Table_Merge1[[#This Row],[Nima.مقدار]]=0,"",Table_Merge1[[#This Row],[LME Zinc stock]]*Table_Merge1[[#This Row],[Nima.مقدار]]),"")</f>
        <v>79784634700</v>
      </c>
      <c r="AQ1783" s="287">
        <f>IFERROR(IF(Table_Merge1[[#This Row],[LME Zinc 3-month]]*Table_Merge1[[#This Row],[Nima.مقدار]]=0,"",Table_Merge1[[#This Row],[LME Zinc 3-month]]*Table_Merge1[[#This Row],[Nima.مقدار]]),"")</f>
        <v>58855780.5</v>
      </c>
      <c r="AR1783" s="288" t="str">
        <f>IFERROR(IF(Table_Merge1[[#This Row],[LME Zinc stock]]*Table_Merge1[[#This Row],[Azad.Sell]]=0,"",Table_Merge1[[#This Row],[LME Zinc stock]]*Table_Merge1[[#This Row],[Azad.Sell]]),"")</f>
        <v/>
      </c>
      <c r="AS1783" s="288" t="str">
        <f>IFERROR(IF(Table_Merge1[[#This Row],[LME Zinc 3-month]]*Table_Merge1[[#This Row],[Azad.Sell]]=0,"",Table_Merge1[[#This Row],[LME Zinc 3-month]]*Table_Merge1[[#This Row],[Azad.Sell]]),"")</f>
        <v/>
      </c>
      <c r="AT1783"/>
    </row>
    <row r="1784" spans="1:46" x14ac:dyDescent="0.25">
      <c r="A1784" s="258">
        <v>43241</v>
      </c>
      <c r="B17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1397.02.31</v>
      </c>
      <c r="C1784" s="195">
        <f t="shared" ca="1" si="63"/>
        <v>1397</v>
      </c>
      <c r="D17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1784" s="195">
        <f>_xlfn.NUMBERVALUE(RIGHT(Table11[[#This Row],[تاریخ شمسی]],2))</f>
        <v>31</v>
      </c>
      <c r="F17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02-31</v>
      </c>
      <c r="G1784" s="195" t="s">
        <v>1935</v>
      </c>
      <c r="L1784" s="259">
        <v>43241</v>
      </c>
      <c r="M1784">
        <v>42000</v>
      </c>
      <c r="O1784" s="283">
        <f>IFERROR(DATE(Table7[[#This Row],[year]],MONTH(DATEVALUE(Table7[[#This Row],[month]]&amp;"1")),Table7[[#This Row],[day]]),"")</f>
        <v>42509</v>
      </c>
      <c r="P1784" s="257" t="s">
        <v>5209</v>
      </c>
      <c r="Q1784" s="257">
        <v>2016</v>
      </c>
      <c r="R1784" s="257" t="s">
        <v>3439</v>
      </c>
      <c r="S1784" s="257">
        <v>19</v>
      </c>
      <c r="T1784" s="257">
        <v>1253.75</v>
      </c>
      <c r="U1784" s="257">
        <v>1548.5</v>
      </c>
      <c r="V1784" s="257">
        <v>2508225</v>
      </c>
      <c r="X1784" s="260">
        <v>42590</v>
      </c>
      <c r="Y1784" t="s">
        <v>8042</v>
      </c>
      <c r="Z1784" s="260">
        <v>2</v>
      </c>
      <c r="AA1784">
        <v>1395</v>
      </c>
      <c r="AB1784" s="260" t="str">
        <f ca="1">IFERROR(IFERROR(VLOOKUP(Table_Merge1[[#This Row],[Column1]],Table11[#All],2,FALSE),LEFT(AB1785,8)&amp;IF(LEN((RIGHT(AB1785,2)+1))&lt;2,"0"&amp;(RIGHT(AB1785,2)+1),(RIGHT(AB1785,2)-1))),"")</f>
        <v>1395.05.18</v>
      </c>
      <c r="AC1784" s="259" t="str">
        <f ca="1">LEFT(Table_Merge1[[#This Row],[Column2]],4)</f>
        <v>1395</v>
      </c>
      <c r="AD1784" s="259" t="str">
        <f ca="1">RIGHT(LEFT(Table_Merge1[[#This Row],[Column2]],7),2)</f>
        <v>05</v>
      </c>
      <c r="AE1784" s="259" t="str">
        <f ca="1">RIGHT(Table_Merge1[[#This Row],[Column2]],2)</f>
        <v>18</v>
      </c>
      <c r="AF1784">
        <v>5</v>
      </c>
      <c r="AG1784">
        <v>18</v>
      </c>
      <c r="AH1784" s="260">
        <v>2016</v>
      </c>
      <c r="AI1784" t="s">
        <v>3445</v>
      </c>
      <c r="AJ1784" s="260">
        <v>8</v>
      </c>
      <c r="AK1784">
        <v>1330</v>
      </c>
      <c r="AL1784">
        <v>1666.5</v>
      </c>
      <c r="AM1784">
        <v>2234525</v>
      </c>
      <c r="AO1784">
        <v>35325</v>
      </c>
      <c r="AP1784" s="287">
        <f>IFERROR(IF(Table_Merge1[[#This Row],[LME Zinc stock]]*Table_Merge1[[#This Row],[Nima.مقدار]]=0,"",Table_Merge1[[#This Row],[LME Zinc stock]]*Table_Merge1[[#This Row],[Nima.مقدار]]),"")</f>
        <v>78934595625</v>
      </c>
      <c r="AQ1784" s="287">
        <f>IFERROR(IF(Table_Merge1[[#This Row],[LME Zinc 3-month]]*Table_Merge1[[#This Row],[Nima.مقدار]]=0,"",Table_Merge1[[#This Row],[LME Zinc 3-month]]*Table_Merge1[[#This Row],[Nima.مقدار]]),"")</f>
        <v>58869112.5</v>
      </c>
      <c r="AR1784" s="288" t="str">
        <f>IFERROR(IF(Table_Merge1[[#This Row],[LME Zinc stock]]*Table_Merge1[[#This Row],[Azad.Sell]]=0,"",Table_Merge1[[#This Row],[LME Zinc stock]]*Table_Merge1[[#This Row],[Azad.Sell]]),"")</f>
        <v/>
      </c>
      <c r="AS1784" s="288" t="str">
        <f>IFERROR(IF(Table_Merge1[[#This Row],[LME Zinc 3-month]]*Table_Merge1[[#This Row],[Azad.Sell]]=0,"",Table_Merge1[[#This Row],[LME Zinc 3-month]]*Table_Merge1[[#This Row],[Azad.Sell]]),"")</f>
        <v/>
      </c>
      <c r="AT1784"/>
    </row>
    <row r="1785" spans="1:46" x14ac:dyDescent="0.25">
      <c r="A1785" s="258">
        <v>43242</v>
      </c>
      <c r="B17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1397.03.01</v>
      </c>
      <c r="C1785" s="195">
        <f t="shared" ca="1" si="63"/>
        <v>1397</v>
      </c>
      <c r="D17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785" s="195">
        <f>_xlfn.NUMBERVALUE(RIGHT(Table11[[#This Row],[تاریخ شمسی]],2))</f>
        <v>1</v>
      </c>
      <c r="F17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03-01</v>
      </c>
      <c r="G1785" s="195" t="s">
        <v>1936</v>
      </c>
      <c r="L1785" s="259">
        <v>43242</v>
      </c>
      <c r="M1785">
        <v>42000</v>
      </c>
      <c r="O1785" s="284">
        <f>IFERROR(DATE(Table7[[#This Row],[year]],MONTH(DATEVALUE(Table7[[#This Row],[month]]&amp;"1")),Table7[[#This Row],[day]]),"")</f>
        <v>42508</v>
      </c>
      <c r="P1785" s="195" t="s">
        <v>5210</v>
      </c>
      <c r="Q1785" s="195">
        <v>2016</v>
      </c>
      <c r="R1785" s="195" t="s">
        <v>3439</v>
      </c>
      <c r="S1785" s="195">
        <v>18</v>
      </c>
      <c r="T1785" s="195">
        <v>1270.9000000000001</v>
      </c>
      <c r="U1785" s="195">
        <v>1566</v>
      </c>
      <c r="V1785" s="195">
        <v>2515675</v>
      </c>
      <c r="X1785" s="260">
        <v>42587</v>
      </c>
      <c r="Z1785" s="260">
        <v>2</v>
      </c>
      <c r="AB1785" s="260" t="str">
        <f ca="1">IFERROR(IFERROR(VLOOKUP(Table_Merge1[[#This Row],[Column1]],Table11[#All],2,FALSE),LEFT(AB1786,8)&amp;IF(LEN((RIGHT(AB1786,2)+1))&lt;2,"0"&amp;(RIGHT(AB1786,2)+1),(RIGHT(AB1786,2)-1))),"")</f>
        <v>1395.05.13</v>
      </c>
      <c r="AC1785" s="259" t="str">
        <f ca="1">LEFT(Table_Merge1[[#This Row],[Column2]],4)</f>
        <v>1395</v>
      </c>
      <c r="AD1785" s="259" t="str">
        <f ca="1">RIGHT(LEFT(Table_Merge1[[#This Row],[Column2]],7),2)</f>
        <v>05</v>
      </c>
      <c r="AE1785" s="259" t="str">
        <f ca="1">RIGHT(Table_Merge1[[#This Row],[Column2]],2)</f>
        <v>13</v>
      </c>
      <c r="AH1785" s="260">
        <v>2016</v>
      </c>
      <c r="AI1785" t="s">
        <v>3445</v>
      </c>
      <c r="AJ1785" s="260">
        <v>5</v>
      </c>
      <c r="AK1785">
        <v>1362.6</v>
      </c>
      <c r="AL1785">
        <v>1660.5</v>
      </c>
      <c r="AM1785">
        <v>2241550</v>
      </c>
      <c r="AP1785" s="287" t="str">
        <f>IFERROR(IF(Table_Merge1[[#This Row],[LME Zinc stock]]*Table_Merge1[[#This Row],[Nima.مقدار]]=0,"",Table_Merge1[[#This Row],[LME Zinc stock]]*Table_Merge1[[#This Row],[Nima.مقدار]]),"")</f>
        <v/>
      </c>
      <c r="AQ1785" s="287" t="str">
        <f>IFERROR(IF(Table_Merge1[[#This Row],[LME Zinc 3-month]]*Table_Merge1[[#This Row],[Nima.مقدار]]=0,"",Table_Merge1[[#This Row],[LME Zinc 3-month]]*Table_Merge1[[#This Row],[Nima.مقدار]]),"")</f>
        <v/>
      </c>
      <c r="AR1785" s="288" t="str">
        <f>IFERROR(IF(Table_Merge1[[#This Row],[LME Zinc stock]]*Table_Merge1[[#This Row],[Azad.Sell]]=0,"",Table_Merge1[[#This Row],[LME Zinc stock]]*Table_Merge1[[#This Row],[Azad.Sell]]),"")</f>
        <v/>
      </c>
      <c r="AS1785" s="288" t="str">
        <f>IFERROR(IF(Table_Merge1[[#This Row],[LME Zinc 3-month]]*Table_Merge1[[#This Row],[Azad.Sell]]=0,"",Table_Merge1[[#This Row],[LME Zinc 3-month]]*Table_Merge1[[#This Row],[Azad.Sell]]),"")</f>
        <v/>
      </c>
      <c r="AT1785"/>
    </row>
    <row r="1786" spans="1:46" x14ac:dyDescent="0.25">
      <c r="A1786" s="258">
        <v>43243</v>
      </c>
      <c r="B17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1397.03.02</v>
      </c>
      <c r="C1786" s="195">
        <f t="shared" ca="1" si="63"/>
        <v>1397</v>
      </c>
      <c r="D17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786" s="195">
        <f>_xlfn.NUMBERVALUE(RIGHT(Table11[[#This Row],[تاریخ شمسی]],2))</f>
        <v>2</v>
      </c>
      <c r="F17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03-02</v>
      </c>
      <c r="G1786" s="195" t="s">
        <v>1937</v>
      </c>
      <c r="L1786" s="259">
        <v>43243</v>
      </c>
      <c r="M1786">
        <v>42000</v>
      </c>
      <c r="O1786" s="283">
        <f>IFERROR(DATE(Table7[[#This Row],[year]],MONTH(DATEVALUE(Table7[[#This Row],[month]]&amp;"1")),Table7[[#This Row],[day]]),"")</f>
        <v>42507</v>
      </c>
      <c r="P1786" s="257" t="s">
        <v>5211</v>
      </c>
      <c r="Q1786" s="257">
        <v>2016</v>
      </c>
      <c r="R1786" s="257" t="s">
        <v>3439</v>
      </c>
      <c r="S1786" s="257">
        <v>17</v>
      </c>
      <c r="T1786" s="257">
        <v>1270.0999999999999</v>
      </c>
      <c r="U1786" s="257">
        <v>1557</v>
      </c>
      <c r="V1786" s="257">
        <v>2520175</v>
      </c>
      <c r="X1786" s="260">
        <v>42586</v>
      </c>
      <c r="Y1786" t="s">
        <v>8041</v>
      </c>
      <c r="Z1786" s="260">
        <v>2</v>
      </c>
      <c r="AA1786">
        <v>1395</v>
      </c>
      <c r="AB1786" s="260" t="str">
        <f ca="1">IFERROR(IFERROR(VLOOKUP(Table_Merge1[[#This Row],[Column1]],Table11[#All],2,FALSE),LEFT(AB1787,8)&amp;IF(LEN((RIGHT(AB1787,2)+1))&lt;2,"0"&amp;(RIGHT(AB1787,2)+1),(RIGHT(AB1787,2)-1))),"")</f>
        <v>1395.05.14</v>
      </c>
      <c r="AC1786" s="259" t="str">
        <f ca="1">LEFT(Table_Merge1[[#This Row],[Column2]],4)</f>
        <v>1395</v>
      </c>
      <c r="AD1786" s="259" t="str">
        <f ca="1">RIGHT(LEFT(Table_Merge1[[#This Row],[Column2]],7),2)</f>
        <v>05</v>
      </c>
      <c r="AE1786" s="259" t="str">
        <f ca="1">RIGHT(Table_Merge1[[#This Row],[Column2]],2)</f>
        <v>14</v>
      </c>
      <c r="AF1786">
        <v>5</v>
      </c>
      <c r="AG1786">
        <v>14</v>
      </c>
      <c r="AH1786" s="260">
        <v>2016</v>
      </c>
      <c r="AI1786" t="s">
        <v>3445</v>
      </c>
      <c r="AJ1786" s="260">
        <v>4</v>
      </c>
      <c r="AK1786">
        <v>1351.15</v>
      </c>
      <c r="AL1786">
        <v>1662.5</v>
      </c>
      <c r="AM1786">
        <v>2245050</v>
      </c>
      <c r="AO1786">
        <v>35139</v>
      </c>
      <c r="AP1786" s="287">
        <f>IFERROR(IF(Table_Merge1[[#This Row],[LME Zinc stock]]*Table_Merge1[[#This Row],[Nima.مقدار]]=0,"",Table_Merge1[[#This Row],[LME Zinc stock]]*Table_Merge1[[#This Row],[Nima.مقدار]]),"")</f>
        <v>78888811950</v>
      </c>
      <c r="AQ1786" s="287">
        <f>IFERROR(IF(Table_Merge1[[#This Row],[LME Zinc 3-month]]*Table_Merge1[[#This Row],[Nima.مقدار]]=0,"",Table_Merge1[[#This Row],[LME Zinc 3-month]]*Table_Merge1[[#This Row],[Nima.مقدار]]),"")</f>
        <v>58418587.5</v>
      </c>
      <c r="AR1786" s="288" t="str">
        <f>IFERROR(IF(Table_Merge1[[#This Row],[LME Zinc stock]]*Table_Merge1[[#This Row],[Azad.Sell]]=0,"",Table_Merge1[[#This Row],[LME Zinc stock]]*Table_Merge1[[#This Row],[Azad.Sell]]),"")</f>
        <v/>
      </c>
      <c r="AS1786" s="288" t="str">
        <f>IFERROR(IF(Table_Merge1[[#This Row],[LME Zinc 3-month]]*Table_Merge1[[#This Row],[Azad.Sell]]=0,"",Table_Merge1[[#This Row],[LME Zinc 3-month]]*Table_Merge1[[#This Row],[Azad.Sell]]),"")</f>
        <v/>
      </c>
      <c r="AT1786"/>
    </row>
    <row r="1787" spans="1:46" x14ac:dyDescent="0.25">
      <c r="A1787" s="258">
        <v>43244</v>
      </c>
      <c r="B17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1397.03.03</v>
      </c>
      <c r="C1787" s="195">
        <f t="shared" ca="1" si="63"/>
        <v>1397</v>
      </c>
      <c r="D17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787" s="195">
        <f>_xlfn.NUMBERVALUE(RIGHT(Table11[[#This Row],[تاریخ شمسی]],2))</f>
        <v>3</v>
      </c>
      <c r="F17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03-03</v>
      </c>
      <c r="G1787" s="195" t="s">
        <v>1938</v>
      </c>
      <c r="L1787" s="259">
        <v>43244</v>
      </c>
      <c r="M1787">
        <v>42000</v>
      </c>
      <c r="O1787" s="284">
        <f>IFERROR(DATE(Table7[[#This Row],[year]],MONTH(DATEVALUE(Table7[[#This Row],[month]]&amp;"1")),Table7[[#This Row],[day]]),"")</f>
        <v>42506</v>
      </c>
      <c r="P1787" s="195" t="s">
        <v>5212</v>
      </c>
      <c r="Q1787" s="195">
        <v>2016</v>
      </c>
      <c r="R1787" s="195" t="s">
        <v>3439</v>
      </c>
      <c r="S1787" s="195">
        <v>16</v>
      </c>
      <c r="T1787" s="195">
        <v>1281</v>
      </c>
      <c r="U1787" s="195" t="s">
        <v>3621</v>
      </c>
      <c r="V1787" s="195" t="s">
        <v>3621</v>
      </c>
      <c r="X1787" s="260">
        <v>42585</v>
      </c>
      <c r="Y1787" t="s">
        <v>8040</v>
      </c>
      <c r="Z1787" s="260">
        <v>2</v>
      </c>
      <c r="AA1787">
        <v>1395</v>
      </c>
      <c r="AB1787" s="260" t="str">
        <f ca="1">IFERROR(IFERROR(VLOOKUP(Table_Merge1[[#This Row],[Column1]],Table11[#All],2,FALSE),LEFT(AB1788,8)&amp;IF(LEN((RIGHT(AB1788,2)+1))&lt;2,"0"&amp;(RIGHT(AB1788,2)+1),(RIGHT(AB1788,2)-1))),"")</f>
        <v>1395.05.13</v>
      </c>
      <c r="AC1787" s="259" t="str">
        <f ca="1">LEFT(Table_Merge1[[#This Row],[Column2]],4)</f>
        <v>1395</v>
      </c>
      <c r="AD1787" s="259" t="str">
        <f ca="1">RIGHT(LEFT(Table_Merge1[[#This Row],[Column2]],7),2)</f>
        <v>05</v>
      </c>
      <c r="AE1787" s="259" t="str">
        <f ca="1">RIGHT(Table_Merge1[[#This Row],[Column2]],2)</f>
        <v>13</v>
      </c>
      <c r="AF1787">
        <v>5</v>
      </c>
      <c r="AG1787">
        <v>13</v>
      </c>
      <c r="AH1787" s="260">
        <v>2016</v>
      </c>
      <c r="AI1787" t="s">
        <v>3445</v>
      </c>
      <c r="AJ1787" s="260">
        <v>3</v>
      </c>
      <c r="AK1787">
        <v>1364.4</v>
      </c>
      <c r="AL1787">
        <v>1700.5</v>
      </c>
      <c r="AM1787">
        <v>2252150</v>
      </c>
      <c r="AO1787">
        <v>35331</v>
      </c>
      <c r="AP1787" s="287">
        <f>IFERROR(IF(Table_Merge1[[#This Row],[LME Zinc stock]]*Table_Merge1[[#This Row],[Nima.مقدار]]=0,"",Table_Merge1[[#This Row],[LME Zinc stock]]*Table_Merge1[[#This Row],[Nima.مقدار]]),"")</f>
        <v>79570711650</v>
      </c>
      <c r="AQ1787" s="287">
        <f>IFERROR(IF(Table_Merge1[[#This Row],[LME Zinc 3-month]]*Table_Merge1[[#This Row],[Nima.مقدار]]=0,"",Table_Merge1[[#This Row],[LME Zinc 3-month]]*Table_Merge1[[#This Row],[Nima.مقدار]]),"")</f>
        <v>60080365.5</v>
      </c>
      <c r="AR1787" s="288" t="str">
        <f>IFERROR(IF(Table_Merge1[[#This Row],[LME Zinc stock]]*Table_Merge1[[#This Row],[Azad.Sell]]=0,"",Table_Merge1[[#This Row],[LME Zinc stock]]*Table_Merge1[[#This Row],[Azad.Sell]]),"")</f>
        <v/>
      </c>
      <c r="AS1787" s="288" t="str">
        <f>IFERROR(IF(Table_Merge1[[#This Row],[LME Zinc 3-month]]*Table_Merge1[[#This Row],[Azad.Sell]]=0,"",Table_Merge1[[#This Row],[LME Zinc 3-month]]*Table_Merge1[[#This Row],[Azad.Sell]]),"")</f>
        <v/>
      </c>
      <c r="AT1787"/>
    </row>
    <row r="1788" spans="1:46" x14ac:dyDescent="0.25">
      <c r="A1788" s="258">
        <v>43246</v>
      </c>
      <c r="B17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1397.03.05</v>
      </c>
      <c r="C1788" s="195">
        <f t="shared" ca="1" si="63"/>
        <v>1397</v>
      </c>
      <c r="D17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788" s="195">
        <f>_xlfn.NUMBERVALUE(RIGHT(Table11[[#This Row],[تاریخ شمسی]],2))</f>
        <v>5</v>
      </c>
      <c r="F17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03-05</v>
      </c>
      <c r="G1788" s="195" t="s">
        <v>1939</v>
      </c>
      <c r="L1788" s="259">
        <v>43246</v>
      </c>
      <c r="M1788">
        <v>42000</v>
      </c>
      <c r="O1788" s="283">
        <f>IFERROR(DATE(Table7[[#This Row],[year]],MONTH(DATEVALUE(Table7[[#This Row],[month]]&amp;"1")),Table7[[#This Row],[day]]),"")</f>
        <v>42503</v>
      </c>
      <c r="P1788" s="257" t="s">
        <v>5213</v>
      </c>
      <c r="Q1788" s="257">
        <v>2016</v>
      </c>
      <c r="R1788" s="257" t="s">
        <v>3439</v>
      </c>
      <c r="S1788" s="257">
        <v>13</v>
      </c>
      <c r="T1788" s="257">
        <v>1275.1500000000001</v>
      </c>
      <c r="U1788" s="257">
        <v>1559</v>
      </c>
      <c r="V1788" s="257">
        <v>2529100</v>
      </c>
      <c r="X1788" s="260">
        <v>42584</v>
      </c>
      <c r="Y1788" t="s">
        <v>8039</v>
      </c>
      <c r="Z1788" s="260">
        <v>2</v>
      </c>
      <c r="AA1788">
        <v>1395</v>
      </c>
      <c r="AB1788" s="260" t="str">
        <f ca="1">IFERROR(IFERROR(VLOOKUP(Table_Merge1[[#This Row],[Column1]],Table11[#All],2,FALSE),LEFT(AB1789,8)&amp;IF(LEN((RIGHT(AB1789,2)+1))&lt;2,"0"&amp;(RIGHT(AB1789,2)+1),(RIGHT(AB1789,2)-1))),"")</f>
        <v>1395.05.12</v>
      </c>
      <c r="AC1788" s="259" t="str">
        <f ca="1">LEFT(Table_Merge1[[#This Row],[Column2]],4)</f>
        <v>1395</v>
      </c>
      <c r="AD1788" s="259" t="str">
        <f ca="1">RIGHT(LEFT(Table_Merge1[[#This Row],[Column2]],7),2)</f>
        <v>05</v>
      </c>
      <c r="AE1788" s="259" t="str">
        <f ca="1">RIGHT(Table_Merge1[[#This Row],[Column2]],2)</f>
        <v>12</v>
      </c>
      <c r="AF1788">
        <v>5</v>
      </c>
      <c r="AG1788">
        <v>12</v>
      </c>
      <c r="AH1788" s="260">
        <v>2016</v>
      </c>
      <c r="AI1788" t="s">
        <v>3445</v>
      </c>
      <c r="AJ1788" s="260">
        <v>2</v>
      </c>
      <c r="AK1788">
        <v>1358.15</v>
      </c>
      <c r="AL1788">
        <v>1695.5</v>
      </c>
      <c r="AM1788">
        <v>2240600</v>
      </c>
      <c r="AO1788">
        <v>35374</v>
      </c>
      <c r="AP1788" s="287">
        <f>IFERROR(IF(Table_Merge1[[#This Row],[LME Zinc stock]]*Table_Merge1[[#This Row],[Nima.مقدار]]=0,"",Table_Merge1[[#This Row],[LME Zinc stock]]*Table_Merge1[[#This Row],[Nima.مقدار]]),"")</f>
        <v>79258984400</v>
      </c>
      <c r="AQ1788" s="287">
        <f>IFERROR(IF(Table_Merge1[[#This Row],[LME Zinc 3-month]]*Table_Merge1[[#This Row],[Nima.مقدار]]=0,"",Table_Merge1[[#This Row],[LME Zinc 3-month]]*Table_Merge1[[#This Row],[Nima.مقدار]]),"")</f>
        <v>59976617</v>
      </c>
      <c r="AR1788" s="288" t="str">
        <f>IFERROR(IF(Table_Merge1[[#This Row],[LME Zinc stock]]*Table_Merge1[[#This Row],[Azad.Sell]]=0,"",Table_Merge1[[#This Row],[LME Zinc stock]]*Table_Merge1[[#This Row],[Azad.Sell]]),"")</f>
        <v/>
      </c>
      <c r="AS1788" s="288" t="str">
        <f>IFERROR(IF(Table_Merge1[[#This Row],[LME Zinc 3-month]]*Table_Merge1[[#This Row],[Azad.Sell]]=0,"",Table_Merge1[[#This Row],[LME Zinc 3-month]]*Table_Merge1[[#This Row],[Azad.Sell]]),"")</f>
        <v/>
      </c>
      <c r="AT1788"/>
    </row>
    <row r="1789" spans="1:46" x14ac:dyDescent="0.25">
      <c r="A1789" s="258">
        <v>43247</v>
      </c>
      <c r="B17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1397.03.06</v>
      </c>
      <c r="C1789" s="195">
        <f t="shared" ca="1" si="63"/>
        <v>1397</v>
      </c>
      <c r="D17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789" s="195">
        <f>_xlfn.NUMBERVALUE(RIGHT(Table11[[#This Row],[تاریخ شمسی]],2))</f>
        <v>6</v>
      </c>
      <c r="F17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03-06</v>
      </c>
      <c r="G1789" s="195" t="s">
        <v>1940</v>
      </c>
      <c r="L1789" s="259">
        <v>43247</v>
      </c>
      <c r="M1789">
        <v>42000</v>
      </c>
      <c r="O1789" s="284">
        <f>IFERROR(DATE(Table7[[#This Row],[year]],MONTH(DATEVALUE(Table7[[#This Row],[month]]&amp;"1")),Table7[[#This Row],[day]]),"")</f>
        <v>42502</v>
      </c>
      <c r="P1789" s="195" t="s">
        <v>5214</v>
      </c>
      <c r="Q1789" s="195">
        <v>2016</v>
      </c>
      <c r="R1789" s="195" t="s">
        <v>3439</v>
      </c>
      <c r="S1789" s="195">
        <v>12</v>
      </c>
      <c r="T1789" s="195">
        <v>1268.3</v>
      </c>
      <c r="U1789" s="195">
        <v>1558.5</v>
      </c>
      <c r="V1789" s="195">
        <v>2534000</v>
      </c>
      <c r="X1789" s="260">
        <v>42583</v>
      </c>
      <c r="Y1789" t="s">
        <v>8038</v>
      </c>
      <c r="Z1789" s="260">
        <v>2</v>
      </c>
      <c r="AA1789">
        <v>1395</v>
      </c>
      <c r="AB1789" s="260" t="str">
        <f ca="1">IFERROR(IFERROR(VLOOKUP(Table_Merge1[[#This Row],[Column1]],Table11[#All],2,FALSE),LEFT(AB1790,8)&amp;IF(LEN((RIGHT(AB1790,2)+1))&lt;2,"0"&amp;(RIGHT(AB1790,2)+1),(RIGHT(AB1790,2)-1))),"")</f>
        <v>1395.05.11</v>
      </c>
      <c r="AC1789" s="259" t="str">
        <f ca="1">LEFT(Table_Merge1[[#This Row],[Column2]],4)</f>
        <v>1395</v>
      </c>
      <c r="AD1789" s="259" t="str">
        <f ca="1">RIGHT(LEFT(Table_Merge1[[#This Row],[Column2]],7),2)</f>
        <v>05</v>
      </c>
      <c r="AE1789" s="259" t="str">
        <f ca="1">RIGHT(Table_Merge1[[#This Row],[Column2]],2)</f>
        <v>11</v>
      </c>
      <c r="AF1789">
        <v>5</v>
      </c>
      <c r="AG1789">
        <v>11</v>
      </c>
      <c r="AH1789" s="260">
        <v>2016</v>
      </c>
      <c r="AI1789" t="s">
        <v>3445</v>
      </c>
      <c r="AJ1789" s="260">
        <v>1</v>
      </c>
      <c r="AK1789">
        <v>1348.85</v>
      </c>
      <c r="AL1789">
        <v>1687</v>
      </c>
      <c r="AM1789">
        <v>2222300</v>
      </c>
      <c r="AO1789">
        <v>35315</v>
      </c>
      <c r="AP1789" s="287">
        <f>IFERROR(IF(Table_Merge1[[#This Row],[LME Zinc stock]]*Table_Merge1[[#This Row],[Nima.مقدار]]=0,"",Table_Merge1[[#This Row],[LME Zinc stock]]*Table_Merge1[[#This Row],[Nima.مقدار]]),"")</f>
        <v>78480524500</v>
      </c>
      <c r="AQ1789" s="287">
        <f>IFERROR(IF(Table_Merge1[[#This Row],[LME Zinc 3-month]]*Table_Merge1[[#This Row],[Nima.مقدار]]=0,"",Table_Merge1[[#This Row],[LME Zinc 3-month]]*Table_Merge1[[#This Row],[Nima.مقدار]]),"")</f>
        <v>59576405</v>
      </c>
      <c r="AR1789" s="288" t="str">
        <f>IFERROR(IF(Table_Merge1[[#This Row],[LME Zinc stock]]*Table_Merge1[[#This Row],[Azad.Sell]]=0,"",Table_Merge1[[#This Row],[LME Zinc stock]]*Table_Merge1[[#This Row],[Azad.Sell]]),"")</f>
        <v/>
      </c>
      <c r="AS1789" s="288" t="str">
        <f>IFERROR(IF(Table_Merge1[[#This Row],[LME Zinc 3-month]]*Table_Merge1[[#This Row],[Azad.Sell]]=0,"",Table_Merge1[[#This Row],[LME Zinc 3-month]]*Table_Merge1[[#This Row],[Azad.Sell]]),"")</f>
        <v/>
      </c>
      <c r="AT1789"/>
    </row>
    <row r="1790" spans="1:46" x14ac:dyDescent="0.25">
      <c r="A1790" s="258">
        <v>43248</v>
      </c>
      <c r="B17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1397.03.07</v>
      </c>
      <c r="C1790" s="195">
        <f t="shared" ca="1" si="63"/>
        <v>1397</v>
      </c>
      <c r="D17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790" s="195">
        <f>_xlfn.NUMBERVALUE(RIGHT(Table11[[#This Row],[تاریخ شمسی]],2))</f>
        <v>7</v>
      </c>
      <c r="F17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03-07</v>
      </c>
      <c r="G1790" s="195" t="s">
        <v>1941</v>
      </c>
      <c r="L1790" s="259">
        <v>43248</v>
      </c>
      <c r="M1790">
        <v>42000</v>
      </c>
      <c r="O1790" s="283">
        <f>IFERROR(DATE(Table7[[#This Row],[year]],MONTH(DATEVALUE(Table7[[#This Row],[month]]&amp;"1")),Table7[[#This Row],[day]]),"")</f>
        <v>42501</v>
      </c>
      <c r="P1790" s="257" t="s">
        <v>5215</v>
      </c>
      <c r="Q1790" s="257">
        <v>2016</v>
      </c>
      <c r="R1790" s="257" t="s">
        <v>3439</v>
      </c>
      <c r="S1790" s="257">
        <v>11</v>
      </c>
      <c r="T1790" s="257">
        <v>1271.8</v>
      </c>
      <c r="U1790" s="257">
        <v>1559</v>
      </c>
      <c r="V1790" s="257">
        <v>2539900</v>
      </c>
      <c r="X1790" s="260">
        <v>42580</v>
      </c>
      <c r="Z1790" s="260">
        <v>2</v>
      </c>
      <c r="AB1790" s="260" t="str">
        <f ca="1">IFERROR(IFERROR(VLOOKUP(Table_Merge1[[#This Row],[Column1]],Table11[#All],2,FALSE),LEFT(AB1791,8)&amp;IF(LEN((RIGHT(AB1791,2)+1))&lt;2,"0"&amp;(RIGHT(AB1791,2)+1),(RIGHT(AB1791,2)-1))),"")</f>
        <v>1395.05.08</v>
      </c>
      <c r="AC1790" s="259" t="str">
        <f ca="1">LEFT(Table_Merge1[[#This Row],[Column2]],4)</f>
        <v>1395</v>
      </c>
      <c r="AD1790" s="259" t="str">
        <f ca="1">RIGHT(LEFT(Table_Merge1[[#This Row],[Column2]],7),2)</f>
        <v>05</v>
      </c>
      <c r="AE1790" s="259" t="str">
        <f ca="1">RIGHT(Table_Merge1[[#This Row],[Column2]],2)</f>
        <v>08</v>
      </c>
      <c r="AH1790" s="260">
        <v>2016</v>
      </c>
      <c r="AI1790" t="s">
        <v>3443</v>
      </c>
      <c r="AJ1790" s="260">
        <v>29</v>
      </c>
      <c r="AK1790">
        <v>1332.5</v>
      </c>
      <c r="AL1790">
        <v>1644.5</v>
      </c>
      <c r="AM1790">
        <v>2232425</v>
      </c>
      <c r="AP1790" s="287" t="str">
        <f>IFERROR(IF(Table_Merge1[[#This Row],[LME Zinc stock]]*Table_Merge1[[#This Row],[Nima.مقدار]]=0,"",Table_Merge1[[#This Row],[LME Zinc stock]]*Table_Merge1[[#This Row],[Nima.مقدار]]),"")</f>
        <v/>
      </c>
      <c r="AQ1790" s="287" t="str">
        <f>IFERROR(IF(Table_Merge1[[#This Row],[LME Zinc 3-month]]*Table_Merge1[[#This Row],[Nima.مقدار]]=0,"",Table_Merge1[[#This Row],[LME Zinc 3-month]]*Table_Merge1[[#This Row],[Nima.مقدار]]),"")</f>
        <v/>
      </c>
      <c r="AR1790" s="288" t="str">
        <f>IFERROR(IF(Table_Merge1[[#This Row],[LME Zinc stock]]*Table_Merge1[[#This Row],[Azad.Sell]]=0,"",Table_Merge1[[#This Row],[LME Zinc stock]]*Table_Merge1[[#This Row],[Azad.Sell]]),"")</f>
        <v/>
      </c>
      <c r="AS1790" s="288" t="str">
        <f>IFERROR(IF(Table_Merge1[[#This Row],[LME Zinc 3-month]]*Table_Merge1[[#This Row],[Azad.Sell]]=0,"",Table_Merge1[[#This Row],[LME Zinc 3-month]]*Table_Merge1[[#This Row],[Azad.Sell]]),"")</f>
        <v/>
      </c>
      <c r="AT1790"/>
    </row>
    <row r="1791" spans="1:46" x14ac:dyDescent="0.25">
      <c r="A1791" s="258">
        <v>43249</v>
      </c>
      <c r="B17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1397.03.08</v>
      </c>
      <c r="C1791" s="195">
        <f t="shared" ca="1" si="63"/>
        <v>1397</v>
      </c>
      <c r="D17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791" s="195">
        <f>_xlfn.NUMBERVALUE(RIGHT(Table11[[#This Row],[تاریخ شمسی]],2))</f>
        <v>8</v>
      </c>
      <c r="F17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03-08</v>
      </c>
      <c r="G1791" s="195" t="s">
        <v>1942</v>
      </c>
      <c r="L1791" s="259">
        <v>43249</v>
      </c>
      <c r="M1791">
        <v>42000</v>
      </c>
      <c r="O1791" s="284">
        <f>IFERROR(DATE(Table7[[#This Row],[year]],MONTH(DATEVALUE(Table7[[#This Row],[month]]&amp;"1")),Table7[[#This Row],[day]]),"")</f>
        <v>42500</v>
      </c>
      <c r="P1791" s="195" t="s">
        <v>5216</v>
      </c>
      <c r="Q1791" s="195">
        <v>2016</v>
      </c>
      <c r="R1791" s="195" t="s">
        <v>3439</v>
      </c>
      <c r="S1791" s="195">
        <v>10</v>
      </c>
      <c r="T1791" s="195">
        <v>1264.8499999999999</v>
      </c>
      <c r="U1791" s="195">
        <v>1545.5</v>
      </c>
      <c r="V1791" s="195">
        <v>2544325</v>
      </c>
      <c r="X1791" s="260">
        <v>42579</v>
      </c>
      <c r="Y1791" t="s">
        <v>8037</v>
      </c>
      <c r="Z1791" s="260">
        <v>2</v>
      </c>
      <c r="AA1791">
        <v>1395</v>
      </c>
      <c r="AB1791" s="260" t="str">
        <f ca="1">IFERROR(IFERROR(VLOOKUP(Table_Merge1[[#This Row],[Column1]],Table11[#All],2,FALSE),LEFT(AB1792,8)&amp;IF(LEN((RIGHT(AB1792,2)+1))&lt;2,"0"&amp;(RIGHT(AB1792,2)+1),(RIGHT(AB1792,2)-1))),"")</f>
        <v>1395.05.07</v>
      </c>
      <c r="AC1791" s="259" t="str">
        <f ca="1">LEFT(Table_Merge1[[#This Row],[Column2]],4)</f>
        <v>1395</v>
      </c>
      <c r="AD1791" s="259" t="str">
        <f ca="1">RIGHT(LEFT(Table_Merge1[[#This Row],[Column2]],7),2)</f>
        <v>05</v>
      </c>
      <c r="AE1791" s="259" t="str">
        <f ca="1">RIGHT(Table_Merge1[[#This Row],[Column2]],2)</f>
        <v>07</v>
      </c>
      <c r="AF1791">
        <v>5</v>
      </c>
      <c r="AG1791">
        <v>7</v>
      </c>
      <c r="AH1791" s="260">
        <v>2016</v>
      </c>
      <c r="AI1791" t="s">
        <v>3443</v>
      </c>
      <c r="AJ1791" s="260">
        <v>28</v>
      </c>
      <c r="AK1791">
        <v>1341.3</v>
      </c>
      <c r="AL1791">
        <v>1642.5</v>
      </c>
      <c r="AM1791">
        <v>2240425</v>
      </c>
      <c r="AO1791">
        <v>35301</v>
      </c>
      <c r="AP1791" s="287">
        <f>IFERROR(IF(Table_Merge1[[#This Row],[LME Zinc stock]]*Table_Merge1[[#This Row],[Nima.مقدار]]=0,"",Table_Merge1[[#This Row],[LME Zinc stock]]*Table_Merge1[[#This Row],[Nima.مقدار]]),"")</f>
        <v>79089242925</v>
      </c>
      <c r="AQ1791" s="287">
        <f>IFERROR(IF(Table_Merge1[[#This Row],[LME Zinc 3-month]]*Table_Merge1[[#This Row],[Nima.مقدار]]=0,"",Table_Merge1[[#This Row],[LME Zinc 3-month]]*Table_Merge1[[#This Row],[Nima.مقدار]]),"")</f>
        <v>57981892.5</v>
      </c>
      <c r="AR1791" s="288" t="str">
        <f>IFERROR(IF(Table_Merge1[[#This Row],[LME Zinc stock]]*Table_Merge1[[#This Row],[Azad.Sell]]=0,"",Table_Merge1[[#This Row],[LME Zinc stock]]*Table_Merge1[[#This Row],[Azad.Sell]]),"")</f>
        <v/>
      </c>
      <c r="AS1791" s="288" t="str">
        <f>IFERROR(IF(Table_Merge1[[#This Row],[LME Zinc 3-month]]*Table_Merge1[[#This Row],[Azad.Sell]]=0,"",Table_Merge1[[#This Row],[LME Zinc 3-month]]*Table_Merge1[[#This Row],[Azad.Sell]]),"")</f>
        <v/>
      </c>
      <c r="AT1791"/>
    </row>
    <row r="1792" spans="1:46" x14ac:dyDescent="0.25">
      <c r="A1792" s="258">
        <v>43250</v>
      </c>
      <c r="B17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1397.03.09</v>
      </c>
      <c r="C1792" s="195">
        <f t="shared" ca="1" si="63"/>
        <v>1397</v>
      </c>
      <c r="D17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792" s="195">
        <f>_xlfn.NUMBERVALUE(RIGHT(Table11[[#This Row],[تاریخ شمسی]],2))</f>
        <v>9</v>
      </c>
      <c r="F17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03-09</v>
      </c>
      <c r="G1792" s="195" t="s">
        <v>1943</v>
      </c>
      <c r="L1792" s="259">
        <v>43250</v>
      </c>
      <c r="M1792">
        <v>42000</v>
      </c>
      <c r="O1792" s="283">
        <f>IFERROR(DATE(Table7[[#This Row],[year]],MONTH(DATEVALUE(Table7[[#This Row],[month]]&amp;"1")),Table7[[#This Row],[day]]),"")</f>
        <v>42499</v>
      </c>
      <c r="P1792" s="257" t="s">
        <v>5217</v>
      </c>
      <c r="Q1792" s="257">
        <v>2016</v>
      </c>
      <c r="R1792" s="257" t="s">
        <v>3439</v>
      </c>
      <c r="S1792" s="257">
        <v>9</v>
      </c>
      <c r="T1792" s="257">
        <v>1277.75</v>
      </c>
      <c r="U1792" s="257">
        <v>1562</v>
      </c>
      <c r="V1792" s="257">
        <v>2549700</v>
      </c>
      <c r="X1792" s="260">
        <v>42578</v>
      </c>
      <c r="Y1792" t="s">
        <v>8036</v>
      </c>
      <c r="Z1792" s="260">
        <v>2</v>
      </c>
      <c r="AA1792">
        <v>1395</v>
      </c>
      <c r="AB1792" s="260" t="str">
        <f ca="1">IFERROR(IFERROR(VLOOKUP(Table_Merge1[[#This Row],[Column1]],Table11[#All],2,FALSE),LEFT(AB1793,8)&amp;IF(LEN((RIGHT(AB1793,2)+1))&lt;2,"0"&amp;(RIGHT(AB1793,2)+1),(RIGHT(AB1793,2)-1))),"")</f>
        <v>1395.05.06</v>
      </c>
      <c r="AC1792" s="259" t="str">
        <f ca="1">LEFT(Table_Merge1[[#This Row],[Column2]],4)</f>
        <v>1395</v>
      </c>
      <c r="AD1792" s="259" t="str">
        <f ca="1">RIGHT(LEFT(Table_Merge1[[#This Row],[Column2]],7),2)</f>
        <v>05</v>
      </c>
      <c r="AE1792" s="259" t="str">
        <f ca="1">RIGHT(Table_Merge1[[#This Row],[Column2]],2)</f>
        <v>06</v>
      </c>
      <c r="AF1792">
        <v>5</v>
      </c>
      <c r="AG1792">
        <v>6</v>
      </c>
      <c r="AH1792" s="260">
        <v>2016</v>
      </c>
      <c r="AI1792" t="s">
        <v>3443</v>
      </c>
      <c r="AJ1792" s="260">
        <v>27</v>
      </c>
      <c r="AK1792">
        <v>1320.8</v>
      </c>
      <c r="AL1792">
        <v>1657.5</v>
      </c>
      <c r="AM1792">
        <v>2248500</v>
      </c>
      <c r="AO1792">
        <v>35285</v>
      </c>
      <c r="AP1792" s="287">
        <f>IFERROR(IF(Table_Merge1[[#This Row],[LME Zinc stock]]*Table_Merge1[[#This Row],[Nima.مقدار]]=0,"",Table_Merge1[[#This Row],[LME Zinc stock]]*Table_Merge1[[#This Row],[Nima.مقدار]]),"")</f>
        <v>79338322500</v>
      </c>
      <c r="AQ1792" s="287">
        <f>IFERROR(IF(Table_Merge1[[#This Row],[LME Zinc 3-month]]*Table_Merge1[[#This Row],[Nima.مقدار]]=0,"",Table_Merge1[[#This Row],[LME Zinc 3-month]]*Table_Merge1[[#This Row],[Nima.مقدار]]),"")</f>
        <v>58484887.5</v>
      </c>
      <c r="AR1792" s="288" t="str">
        <f>IFERROR(IF(Table_Merge1[[#This Row],[LME Zinc stock]]*Table_Merge1[[#This Row],[Azad.Sell]]=0,"",Table_Merge1[[#This Row],[LME Zinc stock]]*Table_Merge1[[#This Row],[Azad.Sell]]),"")</f>
        <v/>
      </c>
      <c r="AS1792" s="288" t="str">
        <f>IFERROR(IF(Table_Merge1[[#This Row],[LME Zinc 3-month]]*Table_Merge1[[#This Row],[Azad.Sell]]=0,"",Table_Merge1[[#This Row],[LME Zinc 3-month]]*Table_Merge1[[#This Row],[Azad.Sell]]),"")</f>
        <v/>
      </c>
      <c r="AT1792"/>
    </row>
    <row r="1793" spans="1:46" x14ac:dyDescent="0.25">
      <c r="A1793" s="258">
        <v>43251</v>
      </c>
      <c r="B17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1397.03.10</v>
      </c>
      <c r="C1793" s="195">
        <f t="shared" ca="1" si="63"/>
        <v>1397</v>
      </c>
      <c r="D17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793" s="195">
        <f>_xlfn.NUMBERVALUE(RIGHT(Table11[[#This Row],[تاریخ شمسی]],2))</f>
        <v>10</v>
      </c>
      <c r="F17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03-10</v>
      </c>
      <c r="G1793" s="195" t="s">
        <v>1944</v>
      </c>
      <c r="L1793" s="259">
        <v>43251</v>
      </c>
      <c r="M1793">
        <v>42000</v>
      </c>
      <c r="O1793" s="284">
        <f>IFERROR(DATE(Table7[[#This Row],[year]],MONTH(DATEVALUE(Table7[[#This Row],[month]]&amp;"1")),Table7[[#This Row],[day]]),"")</f>
        <v>42496</v>
      </c>
      <c r="P1793" s="195" t="s">
        <v>5218</v>
      </c>
      <c r="Q1793" s="195">
        <v>2016</v>
      </c>
      <c r="R1793" s="195" t="s">
        <v>3439</v>
      </c>
      <c r="S1793" s="195">
        <v>6</v>
      </c>
      <c r="T1793" s="195">
        <v>1280.25</v>
      </c>
      <c r="U1793" s="195">
        <v>1540</v>
      </c>
      <c r="V1793" s="195">
        <v>2555250</v>
      </c>
      <c r="X1793" s="260">
        <v>42577</v>
      </c>
      <c r="Y1793" t="s">
        <v>8035</v>
      </c>
      <c r="Z1793" s="260">
        <v>2</v>
      </c>
      <c r="AA1793">
        <v>1395</v>
      </c>
      <c r="AB1793" s="260" t="str">
        <f ca="1">IFERROR(IFERROR(VLOOKUP(Table_Merge1[[#This Row],[Column1]],Table11[#All],2,FALSE),LEFT(AB1794,8)&amp;IF(LEN((RIGHT(AB1794,2)+1))&lt;2,"0"&amp;(RIGHT(AB1794,2)+1),(RIGHT(AB1794,2)-1))),"")</f>
        <v>1395.05.05</v>
      </c>
      <c r="AC1793" s="259" t="str">
        <f ca="1">LEFT(Table_Merge1[[#This Row],[Column2]],4)</f>
        <v>1395</v>
      </c>
      <c r="AD1793" s="259" t="str">
        <f ca="1">RIGHT(LEFT(Table_Merge1[[#This Row],[Column2]],7),2)</f>
        <v>05</v>
      </c>
      <c r="AE1793" s="259" t="str">
        <f ca="1">RIGHT(Table_Merge1[[#This Row],[Column2]],2)</f>
        <v>05</v>
      </c>
      <c r="AF1793">
        <v>5</v>
      </c>
      <c r="AG1793">
        <v>5</v>
      </c>
      <c r="AH1793" s="260">
        <v>2016</v>
      </c>
      <c r="AI1793" t="s">
        <v>3443</v>
      </c>
      <c r="AJ1793" s="260">
        <v>26</v>
      </c>
      <c r="AK1793">
        <v>1321.25</v>
      </c>
      <c r="AL1793">
        <v>1640</v>
      </c>
      <c r="AM1793">
        <v>2256400</v>
      </c>
      <c r="AO1793">
        <v>35223</v>
      </c>
      <c r="AP1793" s="287">
        <f>IFERROR(IF(Table_Merge1[[#This Row],[LME Zinc stock]]*Table_Merge1[[#This Row],[Nima.مقدار]]=0,"",Table_Merge1[[#This Row],[LME Zinc stock]]*Table_Merge1[[#This Row],[Nima.مقدار]]),"")</f>
        <v>79477177200</v>
      </c>
      <c r="AQ1793" s="287">
        <f>IFERROR(IF(Table_Merge1[[#This Row],[LME Zinc 3-month]]*Table_Merge1[[#This Row],[Nima.مقدار]]=0,"",Table_Merge1[[#This Row],[LME Zinc 3-month]]*Table_Merge1[[#This Row],[Nima.مقدار]]),"")</f>
        <v>57765720</v>
      </c>
      <c r="AR1793" s="288" t="str">
        <f>IFERROR(IF(Table_Merge1[[#This Row],[LME Zinc stock]]*Table_Merge1[[#This Row],[Azad.Sell]]=0,"",Table_Merge1[[#This Row],[LME Zinc stock]]*Table_Merge1[[#This Row],[Azad.Sell]]),"")</f>
        <v/>
      </c>
      <c r="AS1793" s="288" t="str">
        <f>IFERROR(IF(Table_Merge1[[#This Row],[LME Zinc 3-month]]*Table_Merge1[[#This Row],[Azad.Sell]]=0,"",Table_Merge1[[#This Row],[LME Zinc 3-month]]*Table_Merge1[[#This Row],[Azad.Sell]]),"")</f>
        <v/>
      </c>
      <c r="AT1793"/>
    </row>
    <row r="1794" spans="1:46" x14ac:dyDescent="0.25">
      <c r="A1794" s="258">
        <v>43253</v>
      </c>
      <c r="B17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1397.03.12</v>
      </c>
      <c r="C1794" s="195">
        <f t="shared" ref="C1794:C1857" ca="1" si="64">_xlfn.NUMBERVALUE(LEFT(G1794, LEN(G1794) - MAX(IF(ISNUMBER(MID(G1794, ROW(INDIRECT("1:"&amp;LEN(G1794))), 1) *1)=FALSE, ROW(INDIRECT("6:"&amp;LEN(G1794))), 6))))</f>
        <v>1397</v>
      </c>
      <c r="D17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794" s="195">
        <f>_xlfn.NUMBERVALUE(RIGHT(Table11[[#This Row],[تاریخ شمسی]],2))</f>
        <v>12</v>
      </c>
      <c r="F17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03-12</v>
      </c>
      <c r="G1794" s="195" t="s">
        <v>1945</v>
      </c>
      <c r="L1794" s="259">
        <v>43253</v>
      </c>
      <c r="M1794">
        <v>42000</v>
      </c>
      <c r="O1794" s="283">
        <f>IFERROR(DATE(Table7[[#This Row],[year]],MONTH(DATEVALUE(Table7[[#This Row],[month]]&amp;"1")),Table7[[#This Row],[day]]),"")</f>
        <v>42495</v>
      </c>
      <c r="P1794" s="257" t="s">
        <v>5219</v>
      </c>
      <c r="Q1794" s="257">
        <v>2016</v>
      </c>
      <c r="R1794" s="257" t="s">
        <v>3439</v>
      </c>
      <c r="S1794" s="257">
        <v>5</v>
      </c>
      <c r="T1794" s="257">
        <v>1275.75</v>
      </c>
      <c r="U1794" s="257">
        <v>1568.5</v>
      </c>
      <c r="V1794" s="257">
        <v>2560550</v>
      </c>
      <c r="X1794" s="260">
        <v>42576</v>
      </c>
      <c r="Y1794" t="s">
        <v>8034</v>
      </c>
      <c r="Z1794" s="260">
        <v>2</v>
      </c>
      <c r="AA1794">
        <v>1395</v>
      </c>
      <c r="AB1794" s="260" t="str">
        <f ca="1">IFERROR(IFERROR(VLOOKUP(Table_Merge1[[#This Row],[Column1]],Table11[#All],2,FALSE),LEFT(AB1795,8)&amp;IF(LEN((RIGHT(AB1795,2)+1))&lt;2,"0"&amp;(RIGHT(AB1795,2)+1),(RIGHT(AB1795,2)-1))),"")</f>
        <v>1395.05.04</v>
      </c>
      <c r="AC1794" s="259" t="str">
        <f ca="1">LEFT(Table_Merge1[[#This Row],[Column2]],4)</f>
        <v>1395</v>
      </c>
      <c r="AD1794" s="259" t="str">
        <f ca="1">RIGHT(LEFT(Table_Merge1[[#This Row],[Column2]],7),2)</f>
        <v>05</v>
      </c>
      <c r="AE1794" s="259" t="str">
        <f ca="1">RIGHT(Table_Merge1[[#This Row],[Column2]],2)</f>
        <v>04</v>
      </c>
      <c r="AF1794">
        <v>5</v>
      </c>
      <c r="AG1794">
        <v>4</v>
      </c>
      <c r="AH1794" s="260">
        <v>2016</v>
      </c>
      <c r="AI1794" t="s">
        <v>3443</v>
      </c>
      <c r="AJ1794" s="260">
        <v>25</v>
      </c>
      <c r="AK1794">
        <v>1315</v>
      </c>
      <c r="AL1794">
        <v>1652.5</v>
      </c>
      <c r="AM1794">
        <v>2259325</v>
      </c>
      <c r="AO1794">
        <v>35125</v>
      </c>
      <c r="AP1794" s="287">
        <f>IFERROR(IF(Table_Merge1[[#This Row],[LME Zinc stock]]*Table_Merge1[[#This Row],[Nima.مقدار]]=0,"",Table_Merge1[[#This Row],[LME Zinc stock]]*Table_Merge1[[#This Row],[Nima.مقدار]]),"")</f>
        <v>79358790625</v>
      </c>
      <c r="AQ1794" s="287">
        <f>IFERROR(IF(Table_Merge1[[#This Row],[LME Zinc 3-month]]*Table_Merge1[[#This Row],[Nima.مقدار]]=0,"",Table_Merge1[[#This Row],[LME Zinc 3-month]]*Table_Merge1[[#This Row],[Nima.مقدار]]),"")</f>
        <v>58044062.5</v>
      </c>
      <c r="AR1794" s="288" t="str">
        <f>IFERROR(IF(Table_Merge1[[#This Row],[LME Zinc stock]]*Table_Merge1[[#This Row],[Azad.Sell]]=0,"",Table_Merge1[[#This Row],[LME Zinc stock]]*Table_Merge1[[#This Row],[Azad.Sell]]),"")</f>
        <v/>
      </c>
      <c r="AS1794" s="288" t="str">
        <f>IFERROR(IF(Table_Merge1[[#This Row],[LME Zinc 3-month]]*Table_Merge1[[#This Row],[Azad.Sell]]=0,"",Table_Merge1[[#This Row],[LME Zinc 3-month]]*Table_Merge1[[#This Row],[Azad.Sell]]),"")</f>
        <v/>
      </c>
      <c r="AT1794"/>
    </row>
    <row r="1795" spans="1:46" x14ac:dyDescent="0.25">
      <c r="A1795" s="258">
        <v>43254</v>
      </c>
      <c r="B17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1397.03.13</v>
      </c>
      <c r="C1795" s="195">
        <f t="shared" ca="1" si="64"/>
        <v>1397</v>
      </c>
      <c r="D17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795" s="195">
        <f>_xlfn.NUMBERVALUE(RIGHT(Table11[[#This Row],[تاریخ شمسی]],2))</f>
        <v>13</v>
      </c>
      <c r="F17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03-13</v>
      </c>
      <c r="G1795" s="195" t="s">
        <v>1946</v>
      </c>
      <c r="L1795" s="259">
        <v>43254</v>
      </c>
      <c r="M1795">
        <v>42000</v>
      </c>
      <c r="O1795" s="284">
        <f>IFERROR(DATE(Table7[[#This Row],[year]],MONTH(DATEVALUE(Table7[[#This Row],[month]]&amp;"1")),Table7[[#This Row],[day]]),"")</f>
        <v>42494</v>
      </c>
      <c r="P1795" s="195" t="s">
        <v>5220</v>
      </c>
      <c r="Q1795" s="195">
        <v>2016</v>
      </c>
      <c r="R1795" s="195" t="s">
        <v>3439</v>
      </c>
      <c r="S1795" s="195">
        <v>4</v>
      </c>
      <c r="T1795" s="195">
        <v>1280.3</v>
      </c>
      <c r="U1795" s="195">
        <v>1548.5</v>
      </c>
      <c r="V1795" s="195">
        <v>2566125</v>
      </c>
      <c r="X1795" s="260">
        <v>42573</v>
      </c>
      <c r="Z1795" s="260">
        <v>2</v>
      </c>
      <c r="AB1795" s="260" t="str">
        <f ca="1">IFERROR(IFERROR(VLOOKUP(Table_Merge1[[#This Row],[Column1]],Table11[#All],2,FALSE),LEFT(AB1796,8)&amp;IF(LEN((RIGHT(AB1796,2)+1))&lt;2,"0"&amp;(RIGHT(AB1796,2)+1),(RIGHT(AB1796,2)-1))),"")</f>
        <v>1395.04.30</v>
      </c>
      <c r="AC1795" s="259" t="str">
        <f ca="1">LEFT(Table_Merge1[[#This Row],[Column2]],4)</f>
        <v>1395</v>
      </c>
      <c r="AD1795" s="259" t="str">
        <f ca="1">RIGHT(LEFT(Table_Merge1[[#This Row],[Column2]],7),2)</f>
        <v>04</v>
      </c>
      <c r="AE1795" s="259" t="str">
        <f ca="1">RIGHT(Table_Merge1[[#This Row],[Column2]],2)</f>
        <v>30</v>
      </c>
      <c r="AH1795" s="260">
        <v>2016</v>
      </c>
      <c r="AI1795" t="s">
        <v>3443</v>
      </c>
      <c r="AJ1795" s="260">
        <v>22</v>
      </c>
      <c r="AK1795">
        <v>1323.2</v>
      </c>
      <c r="AL1795">
        <v>1638</v>
      </c>
      <c r="AM1795">
        <v>2265050</v>
      </c>
      <c r="AP1795" s="287" t="str">
        <f>IFERROR(IF(Table_Merge1[[#This Row],[LME Zinc stock]]*Table_Merge1[[#This Row],[Nima.مقدار]]=0,"",Table_Merge1[[#This Row],[LME Zinc stock]]*Table_Merge1[[#This Row],[Nima.مقدار]]),"")</f>
        <v/>
      </c>
      <c r="AQ1795" s="287" t="str">
        <f>IFERROR(IF(Table_Merge1[[#This Row],[LME Zinc 3-month]]*Table_Merge1[[#This Row],[Nima.مقدار]]=0,"",Table_Merge1[[#This Row],[LME Zinc 3-month]]*Table_Merge1[[#This Row],[Nima.مقدار]]),"")</f>
        <v/>
      </c>
      <c r="AR1795" s="288" t="str">
        <f>IFERROR(IF(Table_Merge1[[#This Row],[LME Zinc stock]]*Table_Merge1[[#This Row],[Azad.Sell]]=0,"",Table_Merge1[[#This Row],[LME Zinc stock]]*Table_Merge1[[#This Row],[Azad.Sell]]),"")</f>
        <v/>
      </c>
      <c r="AS1795" s="288" t="str">
        <f>IFERROR(IF(Table_Merge1[[#This Row],[LME Zinc 3-month]]*Table_Merge1[[#This Row],[Azad.Sell]]=0,"",Table_Merge1[[#This Row],[LME Zinc 3-month]]*Table_Merge1[[#This Row],[Azad.Sell]]),"")</f>
        <v/>
      </c>
      <c r="AT1795"/>
    </row>
    <row r="1796" spans="1:46" x14ac:dyDescent="0.25">
      <c r="A1796" s="258">
        <v>43255</v>
      </c>
      <c r="B17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1397.03.14</v>
      </c>
      <c r="C1796" s="195">
        <f t="shared" ca="1" si="64"/>
        <v>1397</v>
      </c>
      <c r="D17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796" s="195">
        <f>_xlfn.NUMBERVALUE(RIGHT(Table11[[#This Row],[تاریخ شمسی]],2))</f>
        <v>14</v>
      </c>
      <c r="F17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03-14</v>
      </c>
      <c r="G1796" s="195" t="s">
        <v>1947</v>
      </c>
      <c r="L1796" s="259">
        <v>43255</v>
      </c>
      <c r="M1796">
        <v>42000</v>
      </c>
      <c r="O1796" s="283">
        <f>IFERROR(DATE(Table7[[#This Row],[year]],MONTH(DATEVALUE(Table7[[#This Row],[month]]&amp;"1")),Table7[[#This Row],[day]]),"")</f>
        <v>42493</v>
      </c>
      <c r="P1796" s="257" t="s">
        <v>5221</v>
      </c>
      <c r="Q1796" s="257">
        <v>2016</v>
      </c>
      <c r="R1796" s="257" t="s">
        <v>3439</v>
      </c>
      <c r="S1796" s="257">
        <v>3</v>
      </c>
      <c r="T1796" s="257">
        <v>1296.5</v>
      </c>
      <c r="U1796" s="257">
        <v>1541.5</v>
      </c>
      <c r="V1796" s="257">
        <v>2571125</v>
      </c>
      <c r="X1796" s="260">
        <v>42572</v>
      </c>
      <c r="Y1796" t="s">
        <v>8033</v>
      </c>
      <c r="Z1796" s="260">
        <v>2</v>
      </c>
      <c r="AA1796">
        <v>1395</v>
      </c>
      <c r="AB1796" s="260" t="str">
        <f ca="1">IFERROR(IFERROR(VLOOKUP(Table_Merge1[[#This Row],[Column1]],Table11[#All],2,FALSE),LEFT(AB1797,8)&amp;IF(LEN((RIGHT(AB1797,2)+1))&lt;2,"0"&amp;(RIGHT(AB1797,2)+1),(RIGHT(AB1797,2)-1))),"")</f>
        <v>1395.04.31</v>
      </c>
      <c r="AC1796" s="259" t="str">
        <f ca="1">LEFT(Table_Merge1[[#This Row],[Column2]],4)</f>
        <v>1395</v>
      </c>
      <c r="AD1796" s="259" t="str">
        <f ca="1">RIGHT(LEFT(Table_Merge1[[#This Row],[Column2]],7),2)</f>
        <v>04</v>
      </c>
      <c r="AE1796" s="259" t="str">
        <f ca="1">RIGHT(Table_Merge1[[#This Row],[Column2]],2)</f>
        <v>31</v>
      </c>
      <c r="AF1796">
        <v>4</v>
      </c>
      <c r="AG1796">
        <v>31</v>
      </c>
      <c r="AH1796" s="260">
        <v>2016</v>
      </c>
      <c r="AI1796" t="s">
        <v>3443</v>
      </c>
      <c r="AJ1796" s="260">
        <v>21</v>
      </c>
      <c r="AK1796">
        <v>1322</v>
      </c>
      <c r="AL1796">
        <v>1630.5</v>
      </c>
      <c r="AM1796">
        <v>2271475</v>
      </c>
      <c r="AO1796">
        <v>34992</v>
      </c>
      <c r="AP1796" s="287">
        <f>IFERROR(IF(Table_Merge1[[#This Row],[LME Zinc stock]]*Table_Merge1[[#This Row],[Nima.مقدار]]=0,"",Table_Merge1[[#This Row],[LME Zinc stock]]*Table_Merge1[[#This Row],[Nima.مقدار]]),"")</f>
        <v>79483453200</v>
      </c>
      <c r="AQ1796" s="287">
        <f>IFERROR(IF(Table_Merge1[[#This Row],[LME Zinc 3-month]]*Table_Merge1[[#This Row],[Nima.مقدار]]=0,"",Table_Merge1[[#This Row],[LME Zinc 3-month]]*Table_Merge1[[#This Row],[Nima.مقدار]]),"")</f>
        <v>57054456</v>
      </c>
      <c r="AR1796" s="288" t="str">
        <f>IFERROR(IF(Table_Merge1[[#This Row],[LME Zinc stock]]*Table_Merge1[[#This Row],[Azad.Sell]]=0,"",Table_Merge1[[#This Row],[LME Zinc stock]]*Table_Merge1[[#This Row],[Azad.Sell]]),"")</f>
        <v/>
      </c>
      <c r="AS1796" s="288" t="str">
        <f>IFERROR(IF(Table_Merge1[[#This Row],[LME Zinc 3-month]]*Table_Merge1[[#This Row],[Azad.Sell]]=0,"",Table_Merge1[[#This Row],[LME Zinc 3-month]]*Table_Merge1[[#This Row],[Azad.Sell]]),"")</f>
        <v/>
      </c>
      <c r="AT1796"/>
    </row>
    <row r="1797" spans="1:46" x14ac:dyDescent="0.25">
      <c r="A1797" s="258">
        <v>43256</v>
      </c>
      <c r="B17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1397.03.15</v>
      </c>
      <c r="C1797" s="195">
        <f t="shared" ca="1" si="64"/>
        <v>1397</v>
      </c>
      <c r="D17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797" s="195">
        <f>_xlfn.NUMBERVALUE(RIGHT(Table11[[#This Row],[تاریخ شمسی]],2))</f>
        <v>15</v>
      </c>
      <c r="F17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03-15</v>
      </c>
      <c r="G1797" s="195" t="s">
        <v>1948</v>
      </c>
      <c r="L1797" s="259">
        <v>43256</v>
      </c>
      <c r="M1797">
        <v>42000</v>
      </c>
      <c r="O1797" s="284">
        <f>IFERROR(DATE(Table7[[#This Row],[year]],MONTH(DATEVALUE(Table7[[#This Row],[month]]&amp;"1")),Table7[[#This Row],[day]]),"")</f>
        <v>42489</v>
      </c>
      <c r="P1797" s="195" t="s">
        <v>5222</v>
      </c>
      <c r="Q1797" s="195">
        <v>2016</v>
      </c>
      <c r="R1797" s="195" t="s">
        <v>3437</v>
      </c>
      <c r="S1797" s="195">
        <v>29</v>
      </c>
      <c r="T1797" s="195">
        <v>1274.5</v>
      </c>
      <c r="U1797" s="195">
        <v>1540.5</v>
      </c>
      <c r="V1797" s="195">
        <v>2577775</v>
      </c>
      <c r="X1797" s="260">
        <v>42571</v>
      </c>
      <c r="Y1797" t="s">
        <v>8032</v>
      </c>
      <c r="Z1797" s="260">
        <v>2</v>
      </c>
      <c r="AA1797">
        <v>1395</v>
      </c>
      <c r="AB1797" s="260" t="str">
        <f ca="1">IFERROR(IFERROR(VLOOKUP(Table_Merge1[[#This Row],[Column1]],Table11[#All],2,FALSE),LEFT(AB1798,8)&amp;IF(LEN((RIGHT(AB1798,2)+1))&lt;2,"0"&amp;(RIGHT(AB1798,2)+1),(RIGHT(AB1798,2)-1))),"")</f>
        <v>1395.04.30</v>
      </c>
      <c r="AC1797" s="259" t="str">
        <f ca="1">LEFT(Table_Merge1[[#This Row],[Column2]],4)</f>
        <v>1395</v>
      </c>
      <c r="AD1797" s="259" t="str">
        <f ca="1">RIGHT(LEFT(Table_Merge1[[#This Row],[Column2]],7),2)</f>
        <v>04</v>
      </c>
      <c r="AE1797" s="259" t="str">
        <f ca="1">RIGHT(Table_Merge1[[#This Row],[Column2]],2)</f>
        <v>30</v>
      </c>
      <c r="AF1797">
        <v>4</v>
      </c>
      <c r="AG1797">
        <v>30</v>
      </c>
      <c r="AH1797" s="260">
        <v>2016</v>
      </c>
      <c r="AI1797" t="s">
        <v>3443</v>
      </c>
      <c r="AJ1797" s="260">
        <v>20</v>
      </c>
      <c r="AK1797">
        <v>1325.6</v>
      </c>
      <c r="AL1797">
        <v>1630</v>
      </c>
      <c r="AM1797">
        <v>2278250</v>
      </c>
      <c r="AO1797">
        <v>34977</v>
      </c>
      <c r="AP1797" s="287">
        <f>IFERROR(IF(Table_Merge1[[#This Row],[LME Zinc stock]]*Table_Merge1[[#This Row],[Nima.مقدار]]=0,"",Table_Merge1[[#This Row],[LME Zinc stock]]*Table_Merge1[[#This Row],[Nima.مقدار]]),"")</f>
        <v>79686350250</v>
      </c>
      <c r="AQ1797" s="287">
        <f>IFERROR(IF(Table_Merge1[[#This Row],[LME Zinc 3-month]]*Table_Merge1[[#This Row],[Nima.مقدار]]=0,"",Table_Merge1[[#This Row],[LME Zinc 3-month]]*Table_Merge1[[#This Row],[Nima.مقدار]]),"")</f>
        <v>57012510</v>
      </c>
      <c r="AR1797" s="288" t="str">
        <f>IFERROR(IF(Table_Merge1[[#This Row],[LME Zinc stock]]*Table_Merge1[[#This Row],[Azad.Sell]]=0,"",Table_Merge1[[#This Row],[LME Zinc stock]]*Table_Merge1[[#This Row],[Azad.Sell]]),"")</f>
        <v/>
      </c>
      <c r="AS1797" s="288" t="str">
        <f>IFERROR(IF(Table_Merge1[[#This Row],[LME Zinc 3-month]]*Table_Merge1[[#This Row],[Azad.Sell]]=0,"",Table_Merge1[[#This Row],[LME Zinc 3-month]]*Table_Merge1[[#This Row],[Azad.Sell]]),"")</f>
        <v/>
      </c>
      <c r="AT1797"/>
    </row>
    <row r="1798" spans="1:46" x14ac:dyDescent="0.25">
      <c r="A1798" s="258">
        <v>43257</v>
      </c>
      <c r="B17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1397.03.16</v>
      </c>
      <c r="C1798" s="195">
        <f t="shared" ca="1" si="64"/>
        <v>1397</v>
      </c>
      <c r="D17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798" s="195">
        <f>_xlfn.NUMBERVALUE(RIGHT(Table11[[#This Row],[تاریخ شمسی]],2))</f>
        <v>16</v>
      </c>
      <c r="F17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03-16</v>
      </c>
      <c r="G1798" s="195" t="s">
        <v>1949</v>
      </c>
      <c r="L1798" s="259">
        <v>43257</v>
      </c>
      <c r="M1798">
        <v>42000</v>
      </c>
      <c r="O1798" s="283">
        <f>IFERROR(DATE(Table7[[#This Row],[year]],MONTH(DATEVALUE(Table7[[#This Row],[month]]&amp;"1")),Table7[[#This Row],[day]]),"")</f>
        <v>42488</v>
      </c>
      <c r="P1798" s="257" t="s">
        <v>5223</v>
      </c>
      <c r="Q1798" s="257">
        <v>2016</v>
      </c>
      <c r="R1798" s="257" t="s">
        <v>3437</v>
      </c>
      <c r="S1798" s="257">
        <v>28</v>
      </c>
      <c r="T1798" s="257">
        <v>1256.5999999999999</v>
      </c>
      <c r="U1798" s="257">
        <v>1544</v>
      </c>
      <c r="V1798" s="257">
        <v>2584400</v>
      </c>
      <c r="X1798" s="260">
        <v>42570</v>
      </c>
      <c r="Y1798" t="s">
        <v>8031</v>
      </c>
      <c r="Z1798" s="260">
        <v>2</v>
      </c>
      <c r="AA1798">
        <v>1395</v>
      </c>
      <c r="AB1798" s="260" t="str">
        <f ca="1">IFERROR(IFERROR(VLOOKUP(Table_Merge1[[#This Row],[Column1]],Table11[#All],2,FALSE),LEFT(AB1799,8)&amp;IF(LEN((RIGHT(AB1799,2)+1))&lt;2,"0"&amp;(RIGHT(AB1799,2)+1),(RIGHT(AB1799,2)-1))),"")</f>
        <v>1395.04.29</v>
      </c>
      <c r="AC1798" s="259" t="str">
        <f ca="1">LEFT(Table_Merge1[[#This Row],[Column2]],4)</f>
        <v>1395</v>
      </c>
      <c r="AD1798" s="259" t="str">
        <f ca="1">RIGHT(LEFT(Table_Merge1[[#This Row],[Column2]],7),2)</f>
        <v>04</v>
      </c>
      <c r="AE1798" s="259" t="str">
        <f ca="1">RIGHT(Table_Merge1[[#This Row],[Column2]],2)</f>
        <v>29</v>
      </c>
      <c r="AF1798">
        <v>4</v>
      </c>
      <c r="AG1798">
        <v>29</v>
      </c>
      <c r="AH1798" s="260">
        <v>2016</v>
      </c>
      <c r="AI1798" t="s">
        <v>3443</v>
      </c>
      <c r="AJ1798" s="260">
        <v>19</v>
      </c>
      <c r="AK1798">
        <v>1332.2</v>
      </c>
      <c r="AL1798">
        <v>1641.5</v>
      </c>
      <c r="AM1798">
        <v>2284550</v>
      </c>
      <c r="AO1798">
        <v>35131</v>
      </c>
      <c r="AP1798" s="287">
        <f>IFERROR(IF(Table_Merge1[[#This Row],[LME Zinc stock]]*Table_Merge1[[#This Row],[Nima.مقدار]]=0,"",Table_Merge1[[#This Row],[LME Zinc stock]]*Table_Merge1[[#This Row],[Nima.مقدار]]),"")</f>
        <v>80258526050</v>
      </c>
      <c r="AQ1798" s="287">
        <f>IFERROR(IF(Table_Merge1[[#This Row],[LME Zinc 3-month]]*Table_Merge1[[#This Row],[Nima.مقدار]]=0,"",Table_Merge1[[#This Row],[LME Zinc 3-month]]*Table_Merge1[[#This Row],[Nima.مقدار]]),"")</f>
        <v>57667536.5</v>
      </c>
      <c r="AR1798" s="288" t="str">
        <f>IFERROR(IF(Table_Merge1[[#This Row],[LME Zinc stock]]*Table_Merge1[[#This Row],[Azad.Sell]]=0,"",Table_Merge1[[#This Row],[LME Zinc stock]]*Table_Merge1[[#This Row],[Azad.Sell]]),"")</f>
        <v/>
      </c>
      <c r="AS1798" s="288" t="str">
        <f>IFERROR(IF(Table_Merge1[[#This Row],[LME Zinc 3-month]]*Table_Merge1[[#This Row],[Azad.Sell]]=0,"",Table_Merge1[[#This Row],[LME Zinc 3-month]]*Table_Merge1[[#This Row],[Azad.Sell]]),"")</f>
        <v/>
      </c>
      <c r="AT1798"/>
    </row>
    <row r="1799" spans="1:46" x14ac:dyDescent="0.25">
      <c r="A1799" s="258">
        <v>43258</v>
      </c>
      <c r="B17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1397.03.17</v>
      </c>
      <c r="C1799" s="195">
        <f t="shared" ca="1" si="64"/>
        <v>1397</v>
      </c>
      <c r="D17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799" s="195">
        <f>_xlfn.NUMBERVALUE(RIGHT(Table11[[#This Row],[تاریخ شمسی]],2))</f>
        <v>17</v>
      </c>
      <c r="F17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03-17</v>
      </c>
      <c r="G1799" s="195" t="s">
        <v>1950</v>
      </c>
      <c r="L1799" s="259">
        <v>43258</v>
      </c>
      <c r="M1799">
        <v>42000</v>
      </c>
      <c r="O1799" s="284">
        <f>IFERROR(DATE(Table7[[#This Row],[year]],MONTH(DATEVALUE(Table7[[#This Row],[month]]&amp;"1")),Table7[[#This Row],[day]]),"")</f>
        <v>42487</v>
      </c>
      <c r="P1799" s="195" t="s">
        <v>5224</v>
      </c>
      <c r="Q1799" s="195">
        <v>2016</v>
      </c>
      <c r="R1799" s="195" t="s">
        <v>3437</v>
      </c>
      <c r="S1799" s="195">
        <v>27</v>
      </c>
      <c r="T1799" s="195">
        <v>1244.75</v>
      </c>
      <c r="U1799" s="195">
        <v>1556</v>
      </c>
      <c r="V1799" s="195">
        <v>2589225</v>
      </c>
      <c r="X1799" s="260">
        <v>42569</v>
      </c>
      <c r="Y1799" t="s">
        <v>8030</v>
      </c>
      <c r="Z1799" s="260">
        <v>3</v>
      </c>
      <c r="AA1799">
        <v>1395</v>
      </c>
      <c r="AB1799" s="260" t="str">
        <f ca="1">IFERROR(IFERROR(VLOOKUP(Table_Merge1[[#This Row],[Column1]],Table11[#All],2,FALSE),LEFT(AB1800,8)&amp;IF(LEN((RIGHT(AB1800,2)+1))&lt;2,"0"&amp;(RIGHT(AB1800,2)+1),(RIGHT(AB1800,2)-1))),"")</f>
        <v>1395.04.28</v>
      </c>
      <c r="AC1799" s="259" t="str">
        <f ca="1">LEFT(Table_Merge1[[#This Row],[Column2]],4)</f>
        <v>1395</v>
      </c>
      <c r="AD1799" s="259" t="str">
        <f ca="1">RIGHT(LEFT(Table_Merge1[[#This Row],[Column2]],7),2)</f>
        <v>04</v>
      </c>
      <c r="AE1799" s="259" t="str">
        <f ca="1">RIGHT(Table_Merge1[[#This Row],[Column2]],2)</f>
        <v>28</v>
      </c>
      <c r="AF1799">
        <v>4</v>
      </c>
      <c r="AG1799">
        <v>28</v>
      </c>
      <c r="AH1799" s="260">
        <v>2016</v>
      </c>
      <c r="AI1799" t="s">
        <v>3443</v>
      </c>
      <c r="AJ1799" s="260">
        <v>18</v>
      </c>
      <c r="AK1799">
        <v>1326.15</v>
      </c>
      <c r="AL1799">
        <v>1653.5</v>
      </c>
      <c r="AM1799">
        <v>2293800</v>
      </c>
      <c r="AO1799">
        <v>35091</v>
      </c>
      <c r="AP1799" s="287">
        <f>IFERROR(IF(Table_Merge1[[#This Row],[LME Zinc stock]]*Table_Merge1[[#This Row],[Nima.مقدار]]=0,"",Table_Merge1[[#This Row],[LME Zinc stock]]*Table_Merge1[[#This Row],[Nima.مقدار]]),"")</f>
        <v>80491735800</v>
      </c>
      <c r="AQ1799" s="287">
        <f>IFERROR(IF(Table_Merge1[[#This Row],[LME Zinc 3-month]]*Table_Merge1[[#This Row],[Nima.مقدار]]=0,"",Table_Merge1[[#This Row],[LME Zinc 3-month]]*Table_Merge1[[#This Row],[Nima.مقدار]]),"")</f>
        <v>58022968.5</v>
      </c>
      <c r="AR1799" s="288" t="str">
        <f>IFERROR(IF(Table_Merge1[[#This Row],[LME Zinc stock]]*Table_Merge1[[#This Row],[Azad.Sell]]=0,"",Table_Merge1[[#This Row],[LME Zinc stock]]*Table_Merge1[[#This Row],[Azad.Sell]]),"")</f>
        <v/>
      </c>
      <c r="AS1799" s="288" t="str">
        <f>IFERROR(IF(Table_Merge1[[#This Row],[LME Zinc 3-month]]*Table_Merge1[[#This Row],[Azad.Sell]]=0,"",Table_Merge1[[#This Row],[LME Zinc 3-month]]*Table_Merge1[[#This Row],[Azad.Sell]]),"")</f>
        <v/>
      </c>
      <c r="AT1799"/>
    </row>
    <row r="1800" spans="1:46" x14ac:dyDescent="0.25">
      <c r="A1800" s="258">
        <v>43260</v>
      </c>
      <c r="B18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1397.03.19</v>
      </c>
      <c r="C1800" s="195">
        <f t="shared" ca="1" si="64"/>
        <v>1397</v>
      </c>
      <c r="D18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800" s="195">
        <f>_xlfn.NUMBERVALUE(RIGHT(Table11[[#This Row],[تاریخ شمسی]],2))</f>
        <v>19</v>
      </c>
      <c r="F18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03-19</v>
      </c>
      <c r="G1800" s="195" t="s">
        <v>1951</v>
      </c>
      <c r="L1800" s="259">
        <v>43260</v>
      </c>
      <c r="M1800">
        <v>42000</v>
      </c>
      <c r="O1800" s="283">
        <f>IFERROR(DATE(Table7[[#This Row],[year]],MONTH(DATEVALUE(Table7[[#This Row],[month]]&amp;"1")),Table7[[#This Row],[day]]),"")</f>
        <v>42486</v>
      </c>
      <c r="P1800" s="257" t="s">
        <v>5225</v>
      </c>
      <c r="Q1800" s="257">
        <v>2016</v>
      </c>
      <c r="R1800" s="257" t="s">
        <v>3437</v>
      </c>
      <c r="S1800" s="257">
        <v>26</v>
      </c>
      <c r="T1800" s="257">
        <v>1234.5</v>
      </c>
      <c r="U1800" s="257">
        <v>1574</v>
      </c>
      <c r="V1800" s="257">
        <v>2598125</v>
      </c>
      <c r="X1800" s="260">
        <v>42566</v>
      </c>
      <c r="Z1800" s="260">
        <v>3</v>
      </c>
      <c r="AB1800" s="260" t="str">
        <f ca="1">IFERROR(IFERROR(VLOOKUP(Table_Merge1[[#This Row],[Column1]],Table11[#All],2,FALSE),LEFT(AB1801,8)&amp;IF(LEN((RIGHT(AB1801,2)+1))&lt;2,"0"&amp;(RIGHT(AB1801,2)+1),(RIGHT(AB1801,2)-1))),"")</f>
        <v>1395.04.23</v>
      </c>
      <c r="AC1800" s="259" t="str">
        <f ca="1">LEFT(Table_Merge1[[#This Row],[Column2]],4)</f>
        <v>1395</v>
      </c>
      <c r="AD1800" s="259" t="str">
        <f ca="1">RIGHT(LEFT(Table_Merge1[[#This Row],[Column2]],7),2)</f>
        <v>04</v>
      </c>
      <c r="AE1800" s="259" t="str">
        <f ca="1">RIGHT(Table_Merge1[[#This Row],[Column2]],2)</f>
        <v>23</v>
      </c>
      <c r="AH1800" s="260">
        <v>2016</v>
      </c>
      <c r="AI1800" t="s">
        <v>3443</v>
      </c>
      <c r="AJ1800" s="260">
        <v>15</v>
      </c>
      <c r="AK1800">
        <v>1330.5</v>
      </c>
      <c r="AL1800" t="s">
        <v>3621</v>
      </c>
      <c r="AM1800" t="s">
        <v>3621</v>
      </c>
      <c r="AP1800" s="287" t="str">
        <f>IFERROR(IF(Table_Merge1[[#This Row],[LME Zinc stock]]*Table_Merge1[[#This Row],[Nima.مقدار]]=0,"",Table_Merge1[[#This Row],[LME Zinc stock]]*Table_Merge1[[#This Row],[Nima.مقدار]]),"")</f>
        <v/>
      </c>
      <c r="AQ1800" s="287" t="str">
        <f>IFERROR(IF(Table_Merge1[[#This Row],[LME Zinc 3-month]]*Table_Merge1[[#This Row],[Nima.مقدار]]=0,"",Table_Merge1[[#This Row],[LME Zinc 3-month]]*Table_Merge1[[#This Row],[Nima.مقدار]]),"")</f>
        <v/>
      </c>
      <c r="AR1800" s="288" t="str">
        <f>IFERROR(IF(Table_Merge1[[#This Row],[LME Zinc stock]]*Table_Merge1[[#This Row],[Azad.Sell]]=0,"",Table_Merge1[[#This Row],[LME Zinc stock]]*Table_Merge1[[#This Row],[Azad.Sell]]),"")</f>
        <v/>
      </c>
      <c r="AS1800" s="288" t="str">
        <f>IFERROR(IF(Table_Merge1[[#This Row],[LME Zinc 3-month]]*Table_Merge1[[#This Row],[Azad.Sell]]=0,"",Table_Merge1[[#This Row],[LME Zinc 3-month]]*Table_Merge1[[#This Row],[Azad.Sell]]),"")</f>
        <v/>
      </c>
      <c r="AT1800"/>
    </row>
    <row r="1801" spans="1:46" x14ac:dyDescent="0.25">
      <c r="A1801" s="258">
        <v>43261</v>
      </c>
      <c r="B18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1397.03.20</v>
      </c>
      <c r="C1801" s="195">
        <f t="shared" ca="1" si="64"/>
        <v>1397</v>
      </c>
      <c r="D18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801" s="195">
        <f>_xlfn.NUMBERVALUE(RIGHT(Table11[[#This Row],[تاریخ شمسی]],2))</f>
        <v>20</v>
      </c>
      <c r="F18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03-20</v>
      </c>
      <c r="G1801" s="195" t="s">
        <v>1952</v>
      </c>
      <c r="L1801" s="259">
        <v>43261</v>
      </c>
      <c r="M1801">
        <v>42000</v>
      </c>
      <c r="O1801" s="284">
        <f>IFERROR(DATE(Table7[[#This Row],[year]],MONTH(DATEVALUE(Table7[[#This Row],[month]]&amp;"1")),Table7[[#This Row],[day]]),"")</f>
        <v>42485</v>
      </c>
      <c r="P1801" s="195" t="s">
        <v>5226</v>
      </c>
      <c r="Q1801" s="195">
        <v>2016</v>
      </c>
      <c r="R1801" s="195" t="s">
        <v>3437</v>
      </c>
      <c r="S1801" s="195">
        <v>25</v>
      </c>
      <c r="T1801" s="195">
        <v>1230.8499999999999</v>
      </c>
      <c r="U1801" s="195">
        <v>1562</v>
      </c>
      <c r="V1801" s="195">
        <v>2605500</v>
      </c>
      <c r="X1801" s="260">
        <v>42565</v>
      </c>
      <c r="Y1801" t="s">
        <v>8029</v>
      </c>
      <c r="Z1801" s="260">
        <v>3</v>
      </c>
      <c r="AA1801">
        <v>1395</v>
      </c>
      <c r="AB1801" s="260" t="str">
        <f ca="1">IFERROR(IFERROR(VLOOKUP(Table_Merge1[[#This Row],[Column1]],Table11[#All],2,FALSE),LEFT(AB1802,8)&amp;IF(LEN((RIGHT(AB1802,2)+1))&lt;2,"0"&amp;(RIGHT(AB1802,2)+1),(RIGHT(AB1802,2)-1))),"")</f>
        <v>1395.04.24</v>
      </c>
      <c r="AC1801" s="259" t="str">
        <f ca="1">LEFT(Table_Merge1[[#This Row],[Column2]],4)</f>
        <v>1395</v>
      </c>
      <c r="AD1801" s="259" t="str">
        <f ca="1">RIGHT(LEFT(Table_Merge1[[#This Row],[Column2]],7),2)</f>
        <v>04</v>
      </c>
      <c r="AE1801" s="259" t="str">
        <f ca="1">RIGHT(Table_Merge1[[#This Row],[Column2]],2)</f>
        <v>24</v>
      </c>
      <c r="AF1801">
        <v>4</v>
      </c>
      <c r="AG1801">
        <v>24</v>
      </c>
      <c r="AH1801" s="260">
        <v>2016</v>
      </c>
      <c r="AI1801" t="s">
        <v>3443</v>
      </c>
      <c r="AJ1801" s="260">
        <v>14</v>
      </c>
      <c r="AK1801">
        <v>1325.7</v>
      </c>
      <c r="AL1801">
        <v>1628</v>
      </c>
      <c r="AM1801">
        <v>2303450</v>
      </c>
      <c r="AO1801">
        <v>34938</v>
      </c>
      <c r="AP1801" s="287">
        <f>IFERROR(IF(Table_Merge1[[#This Row],[LME Zinc stock]]*Table_Merge1[[#This Row],[Nima.مقدار]]=0,"",Table_Merge1[[#This Row],[LME Zinc stock]]*Table_Merge1[[#This Row],[Nima.مقدار]]),"")</f>
        <v>80477936100</v>
      </c>
      <c r="AQ1801" s="287">
        <f>IFERROR(IF(Table_Merge1[[#This Row],[LME Zinc 3-month]]*Table_Merge1[[#This Row],[Nima.مقدار]]=0,"",Table_Merge1[[#This Row],[LME Zinc 3-month]]*Table_Merge1[[#This Row],[Nima.مقدار]]),"")</f>
        <v>56879064</v>
      </c>
      <c r="AR1801" s="288" t="str">
        <f>IFERROR(IF(Table_Merge1[[#This Row],[LME Zinc stock]]*Table_Merge1[[#This Row],[Azad.Sell]]=0,"",Table_Merge1[[#This Row],[LME Zinc stock]]*Table_Merge1[[#This Row],[Azad.Sell]]),"")</f>
        <v/>
      </c>
      <c r="AS1801" s="288" t="str">
        <f>IFERROR(IF(Table_Merge1[[#This Row],[LME Zinc 3-month]]*Table_Merge1[[#This Row],[Azad.Sell]]=0,"",Table_Merge1[[#This Row],[LME Zinc 3-month]]*Table_Merge1[[#This Row],[Azad.Sell]]),"")</f>
        <v/>
      </c>
      <c r="AT1801"/>
    </row>
    <row r="1802" spans="1:46" x14ac:dyDescent="0.25">
      <c r="A1802" s="258">
        <v>43262</v>
      </c>
      <c r="B18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1397.03.21</v>
      </c>
      <c r="C1802" s="195">
        <f t="shared" ca="1" si="64"/>
        <v>1397</v>
      </c>
      <c r="D18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802" s="195">
        <f>_xlfn.NUMBERVALUE(RIGHT(Table11[[#This Row],[تاریخ شمسی]],2))</f>
        <v>21</v>
      </c>
      <c r="F18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03-21</v>
      </c>
      <c r="G1802" s="195" t="s">
        <v>1953</v>
      </c>
      <c r="L1802" s="259">
        <v>43262</v>
      </c>
      <c r="M1802">
        <v>42000</v>
      </c>
      <c r="O1802" s="283">
        <f>IFERROR(DATE(Table7[[#This Row],[year]],MONTH(DATEVALUE(Table7[[#This Row],[month]]&amp;"1")),Table7[[#This Row],[day]]),"")</f>
        <v>42482</v>
      </c>
      <c r="P1802" s="257" t="s">
        <v>5227</v>
      </c>
      <c r="Q1802" s="257">
        <v>2016</v>
      </c>
      <c r="R1802" s="257" t="s">
        <v>3437</v>
      </c>
      <c r="S1802" s="257">
        <v>22</v>
      </c>
      <c r="T1802" s="257">
        <v>1245.4000000000001</v>
      </c>
      <c r="U1802" s="257">
        <v>1574.5</v>
      </c>
      <c r="V1802" s="257">
        <v>2612625</v>
      </c>
      <c r="X1802" s="260">
        <v>42564</v>
      </c>
      <c r="Y1802" t="s">
        <v>8028</v>
      </c>
      <c r="Z1802" s="260">
        <v>3</v>
      </c>
      <c r="AA1802">
        <v>1395</v>
      </c>
      <c r="AB1802" s="260" t="str">
        <f ca="1">IFERROR(IFERROR(VLOOKUP(Table_Merge1[[#This Row],[Column1]],Table11[#All],2,FALSE),LEFT(AB1803,8)&amp;IF(LEN((RIGHT(AB1803,2)+1))&lt;2,"0"&amp;(RIGHT(AB1803,2)+1),(RIGHT(AB1803,2)-1))),"")</f>
        <v>1395.04.23</v>
      </c>
      <c r="AC1802" s="259" t="str">
        <f ca="1">LEFT(Table_Merge1[[#This Row],[Column2]],4)</f>
        <v>1395</v>
      </c>
      <c r="AD1802" s="259" t="str">
        <f ca="1">RIGHT(LEFT(Table_Merge1[[#This Row],[Column2]],7),2)</f>
        <v>04</v>
      </c>
      <c r="AE1802" s="259" t="str">
        <f ca="1">RIGHT(Table_Merge1[[#This Row],[Column2]],2)</f>
        <v>23</v>
      </c>
      <c r="AF1802">
        <v>4</v>
      </c>
      <c r="AG1802">
        <v>23</v>
      </c>
      <c r="AH1802" s="260">
        <v>2016</v>
      </c>
      <c r="AI1802" t="s">
        <v>3443</v>
      </c>
      <c r="AJ1802" s="260">
        <v>13</v>
      </c>
      <c r="AK1802">
        <v>1340.25</v>
      </c>
      <c r="AL1802">
        <v>1603</v>
      </c>
      <c r="AM1802">
        <v>2312275</v>
      </c>
      <c r="AO1802">
        <v>35126</v>
      </c>
      <c r="AP1802" s="287">
        <f>IFERROR(IF(Table_Merge1[[#This Row],[LME Zinc stock]]*Table_Merge1[[#This Row],[Nima.مقدار]]=0,"",Table_Merge1[[#This Row],[LME Zinc stock]]*Table_Merge1[[#This Row],[Nima.مقدار]]),"")</f>
        <v>81220971650</v>
      </c>
      <c r="AQ1802" s="287">
        <f>IFERROR(IF(Table_Merge1[[#This Row],[LME Zinc 3-month]]*Table_Merge1[[#This Row],[Nima.مقدار]]=0,"",Table_Merge1[[#This Row],[LME Zinc 3-month]]*Table_Merge1[[#This Row],[Nima.مقدار]]),"")</f>
        <v>56306978</v>
      </c>
      <c r="AR1802" s="288" t="str">
        <f>IFERROR(IF(Table_Merge1[[#This Row],[LME Zinc stock]]*Table_Merge1[[#This Row],[Azad.Sell]]=0,"",Table_Merge1[[#This Row],[LME Zinc stock]]*Table_Merge1[[#This Row],[Azad.Sell]]),"")</f>
        <v/>
      </c>
      <c r="AS1802" s="288" t="str">
        <f>IFERROR(IF(Table_Merge1[[#This Row],[LME Zinc 3-month]]*Table_Merge1[[#This Row],[Azad.Sell]]=0,"",Table_Merge1[[#This Row],[LME Zinc 3-month]]*Table_Merge1[[#This Row],[Azad.Sell]]),"")</f>
        <v/>
      </c>
      <c r="AT1802"/>
    </row>
    <row r="1803" spans="1:46" x14ac:dyDescent="0.25">
      <c r="A1803" s="258">
        <v>43263</v>
      </c>
      <c r="B18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1397.03.22</v>
      </c>
      <c r="C1803" s="195">
        <f t="shared" ca="1" si="64"/>
        <v>1397</v>
      </c>
      <c r="D18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803" s="195">
        <f>_xlfn.NUMBERVALUE(RIGHT(Table11[[#This Row],[تاریخ شمسی]],2))</f>
        <v>22</v>
      </c>
      <c r="F18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03-22</v>
      </c>
      <c r="G1803" s="195" t="s">
        <v>1954</v>
      </c>
      <c r="L1803" s="259">
        <v>43263</v>
      </c>
      <c r="M1803">
        <v>42000</v>
      </c>
      <c r="O1803" s="284">
        <f>IFERROR(DATE(Table7[[#This Row],[year]],MONTH(DATEVALUE(Table7[[#This Row],[month]]&amp;"1")),Table7[[#This Row],[day]]),"")</f>
        <v>42481</v>
      </c>
      <c r="P1803" s="195" t="s">
        <v>5228</v>
      </c>
      <c r="Q1803" s="195">
        <v>2016</v>
      </c>
      <c r="R1803" s="195" t="s">
        <v>3437</v>
      </c>
      <c r="S1803" s="195">
        <v>21</v>
      </c>
      <c r="T1803" s="195">
        <v>1257.6500000000001</v>
      </c>
      <c r="U1803" s="195">
        <v>1614.5</v>
      </c>
      <c r="V1803" s="195">
        <v>2617550</v>
      </c>
      <c r="X1803" s="260">
        <v>42563</v>
      </c>
      <c r="Y1803" t="s">
        <v>8027</v>
      </c>
      <c r="Z1803" s="260">
        <v>3</v>
      </c>
      <c r="AA1803">
        <v>1395</v>
      </c>
      <c r="AB1803" s="260" t="str">
        <f ca="1">IFERROR(IFERROR(VLOOKUP(Table_Merge1[[#This Row],[Column1]],Table11[#All],2,FALSE),LEFT(AB1804,8)&amp;IF(LEN((RIGHT(AB1804,2)+1))&lt;2,"0"&amp;(RIGHT(AB1804,2)+1),(RIGHT(AB1804,2)-1))),"")</f>
        <v>1395.04.22</v>
      </c>
      <c r="AC1803" s="259" t="str">
        <f ca="1">LEFT(Table_Merge1[[#This Row],[Column2]],4)</f>
        <v>1395</v>
      </c>
      <c r="AD1803" s="259" t="str">
        <f ca="1">RIGHT(LEFT(Table_Merge1[[#This Row],[Column2]],7),2)</f>
        <v>04</v>
      </c>
      <c r="AE1803" s="259" t="str">
        <f ca="1">RIGHT(Table_Merge1[[#This Row],[Column2]],2)</f>
        <v>22</v>
      </c>
      <c r="AF1803">
        <v>4</v>
      </c>
      <c r="AG1803">
        <v>22</v>
      </c>
      <c r="AH1803" s="260">
        <v>2016</v>
      </c>
      <c r="AI1803" t="s">
        <v>3443</v>
      </c>
      <c r="AJ1803" s="260">
        <v>12</v>
      </c>
      <c r="AK1803">
        <v>1352.85</v>
      </c>
      <c r="AL1803">
        <v>1593</v>
      </c>
      <c r="AM1803">
        <v>2318125</v>
      </c>
      <c r="AO1803">
        <v>35083</v>
      </c>
      <c r="AP1803" s="287">
        <f>IFERROR(IF(Table_Merge1[[#This Row],[LME Zinc stock]]*Table_Merge1[[#This Row],[Nima.مقدار]]=0,"",Table_Merge1[[#This Row],[LME Zinc stock]]*Table_Merge1[[#This Row],[Nima.مقدار]]),"")</f>
        <v>81326779375</v>
      </c>
      <c r="AQ1803" s="287">
        <f>IFERROR(IF(Table_Merge1[[#This Row],[LME Zinc 3-month]]*Table_Merge1[[#This Row],[Nima.مقدار]]=0,"",Table_Merge1[[#This Row],[LME Zinc 3-month]]*Table_Merge1[[#This Row],[Nima.مقدار]]),"")</f>
        <v>55887219</v>
      </c>
      <c r="AR1803" s="288" t="str">
        <f>IFERROR(IF(Table_Merge1[[#This Row],[LME Zinc stock]]*Table_Merge1[[#This Row],[Azad.Sell]]=0,"",Table_Merge1[[#This Row],[LME Zinc stock]]*Table_Merge1[[#This Row],[Azad.Sell]]),"")</f>
        <v/>
      </c>
      <c r="AS1803" s="288" t="str">
        <f>IFERROR(IF(Table_Merge1[[#This Row],[LME Zinc 3-month]]*Table_Merge1[[#This Row],[Azad.Sell]]=0,"",Table_Merge1[[#This Row],[LME Zinc 3-month]]*Table_Merge1[[#This Row],[Azad.Sell]]),"")</f>
        <v/>
      </c>
      <c r="AT1803"/>
    </row>
    <row r="1804" spans="1:46" x14ac:dyDescent="0.25">
      <c r="A1804" s="258">
        <v>43264</v>
      </c>
      <c r="B18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1397.03.23</v>
      </c>
      <c r="C1804" s="195">
        <f t="shared" ca="1" si="64"/>
        <v>1397</v>
      </c>
      <c r="D18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804" s="195">
        <f>_xlfn.NUMBERVALUE(RIGHT(Table11[[#This Row],[تاریخ شمسی]],2))</f>
        <v>23</v>
      </c>
      <c r="F18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03-23</v>
      </c>
      <c r="G1804" s="195" t="s">
        <v>1955</v>
      </c>
      <c r="L1804" s="259">
        <v>43264</v>
      </c>
      <c r="M1804">
        <v>42000</v>
      </c>
      <c r="O1804" s="283">
        <f>IFERROR(DATE(Table7[[#This Row],[year]],MONTH(DATEVALUE(Table7[[#This Row],[month]]&amp;"1")),Table7[[#This Row],[day]]),"")</f>
        <v>42480</v>
      </c>
      <c r="P1804" s="257" t="s">
        <v>5229</v>
      </c>
      <c r="Q1804" s="257">
        <v>2016</v>
      </c>
      <c r="R1804" s="257" t="s">
        <v>3437</v>
      </c>
      <c r="S1804" s="257">
        <v>20</v>
      </c>
      <c r="T1804" s="257">
        <v>1247.75</v>
      </c>
      <c r="U1804" s="257">
        <v>1616.5</v>
      </c>
      <c r="V1804" s="257">
        <v>2620450</v>
      </c>
      <c r="X1804" s="260">
        <v>42562</v>
      </c>
      <c r="Y1804" t="s">
        <v>8026</v>
      </c>
      <c r="Z1804" s="260">
        <v>3</v>
      </c>
      <c r="AA1804">
        <v>1395</v>
      </c>
      <c r="AB1804" s="260" t="str">
        <f ca="1">IFERROR(IFERROR(VLOOKUP(Table_Merge1[[#This Row],[Column1]],Table11[#All],2,FALSE),LEFT(AB1805,8)&amp;IF(LEN((RIGHT(AB1805,2)+1))&lt;2,"0"&amp;(RIGHT(AB1805,2)+1),(RIGHT(AB1805,2)-1))),"")</f>
        <v>1395.04.21</v>
      </c>
      <c r="AC1804" s="259" t="str">
        <f ca="1">LEFT(Table_Merge1[[#This Row],[Column2]],4)</f>
        <v>1395</v>
      </c>
      <c r="AD1804" s="259" t="str">
        <f ca="1">RIGHT(LEFT(Table_Merge1[[#This Row],[Column2]],7),2)</f>
        <v>04</v>
      </c>
      <c r="AE1804" s="259" t="str">
        <f ca="1">RIGHT(Table_Merge1[[#This Row],[Column2]],2)</f>
        <v>21</v>
      </c>
      <c r="AF1804">
        <v>4</v>
      </c>
      <c r="AG1804">
        <v>21</v>
      </c>
      <c r="AH1804" s="260">
        <v>2016</v>
      </c>
      <c r="AI1804" t="s">
        <v>3443</v>
      </c>
      <c r="AJ1804" s="260">
        <v>11</v>
      </c>
      <c r="AK1804">
        <v>1358.25</v>
      </c>
      <c r="AL1804">
        <v>1601</v>
      </c>
      <c r="AM1804">
        <v>2324125</v>
      </c>
      <c r="AO1804">
        <v>34973</v>
      </c>
      <c r="AP1804" s="287">
        <f>IFERROR(IF(Table_Merge1[[#This Row],[LME Zinc stock]]*Table_Merge1[[#This Row],[Nima.مقدار]]=0,"",Table_Merge1[[#This Row],[LME Zinc stock]]*Table_Merge1[[#This Row],[Nima.مقدار]]),"")</f>
        <v>81281623625</v>
      </c>
      <c r="AQ1804" s="287">
        <f>IFERROR(IF(Table_Merge1[[#This Row],[LME Zinc 3-month]]*Table_Merge1[[#This Row],[Nima.مقدار]]=0,"",Table_Merge1[[#This Row],[LME Zinc 3-month]]*Table_Merge1[[#This Row],[Nima.مقدار]]),"")</f>
        <v>55991773</v>
      </c>
      <c r="AR1804" s="288" t="str">
        <f>IFERROR(IF(Table_Merge1[[#This Row],[LME Zinc stock]]*Table_Merge1[[#This Row],[Azad.Sell]]=0,"",Table_Merge1[[#This Row],[LME Zinc stock]]*Table_Merge1[[#This Row],[Azad.Sell]]),"")</f>
        <v/>
      </c>
      <c r="AS1804" s="288" t="str">
        <f>IFERROR(IF(Table_Merge1[[#This Row],[LME Zinc 3-month]]*Table_Merge1[[#This Row],[Azad.Sell]]=0,"",Table_Merge1[[#This Row],[LME Zinc 3-month]]*Table_Merge1[[#This Row],[Azad.Sell]]),"")</f>
        <v/>
      </c>
      <c r="AT1804"/>
    </row>
    <row r="1805" spans="1:46" x14ac:dyDescent="0.25">
      <c r="A1805" s="258">
        <v>43265</v>
      </c>
      <c r="B18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1397.03.24</v>
      </c>
      <c r="C1805" s="195">
        <f t="shared" ca="1" si="64"/>
        <v>1397</v>
      </c>
      <c r="D18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805" s="195">
        <f>_xlfn.NUMBERVALUE(RIGHT(Table11[[#This Row],[تاریخ شمسی]],2))</f>
        <v>24</v>
      </c>
      <c r="F18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03-24</v>
      </c>
      <c r="G1805" s="195" t="s">
        <v>1956</v>
      </c>
      <c r="L1805" s="259">
        <v>43265</v>
      </c>
      <c r="M1805">
        <v>42000</v>
      </c>
      <c r="O1805" s="284">
        <f>IFERROR(DATE(Table7[[#This Row],[year]],MONTH(DATEVALUE(Table7[[#This Row],[month]]&amp;"1")),Table7[[#This Row],[day]]),"")</f>
        <v>42479</v>
      </c>
      <c r="P1805" s="195" t="s">
        <v>5230</v>
      </c>
      <c r="Q1805" s="195">
        <v>2016</v>
      </c>
      <c r="R1805" s="195" t="s">
        <v>3437</v>
      </c>
      <c r="S1805" s="195">
        <v>19</v>
      </c>
      <c r="T1805" s="195">
        <v>1241.7</v>
      </c>
      <c r="U1805" s="195">
        <v>1630</v>
      </c>
      <c r="V1805" s="195">
        <v>2626725</v>
      </c>
      <c r="X1805" s="260">
        <v>42559</v>
      </c>
      <c r="Z1805" s="260">
        <v>3</v>
      </c>
      <c r="AB1805" s="260" t="str">
        <f ca="1">IFERROR(IFERROR(VLOOKUP(Table_Merge1[[#This Row],[Column1]],Table11[#All],2,FALSE),LEFT(AB1806,8)&amp;IF(LEN((RIGHT(AB1806,2)+1))&lt;2,"0"&amp;(RIGHT(AB1806,2)+1),(RIGHT(AB1806,2)-1))),"")</f>
        <v>1395.04.12</v>
      </c>
      <c r="AC1805" s="259" t="str">
        <f ca="1">LEFT(Table_Merge1[[#This Row],[Column2]],4)</f>
        <v>1395</v>
      </c>
      <c r="AD1805" s="259" t="str">
        <f ca="1">RIGHT(LEFT(Table_Merge1[[#This Row],[Column2]],7),2)</f>
        <v>04</v>
      </c>
      <c r="AE1805" s="259" t="str">
        <f ca="1">RIGHT(Table_Merge1[[#This Row],[Column2]],2)</f>
        <v>12</v>
      </c>
      <c r="AH1805" s="260">
        <v>2016</v>
      </c>
      <c r="AI1805" t="s">
        <v>3443</v>
      </c>
      <c r="AJ1805" s="260">
        <v>8</v>
      </c>
      <c r="AK1805">
        <v>1356.1</v>
      </c>
      <c r="AL1805">
        <v>1613</v>
      </c>
      <c r="AM1805">
        <v>2319150</v>
      </c>
      <c r="AP1805" s="287" t="str">
        <f>IFERROR(IF(Table_Merge1[[#This Row],[LME Zinc stock]]*Table_Merge1[[#This Row],[Nima.مقدار]]=0,"",Table_Merge1[[#This Row],[LME Zinc stock]]*Table_Merge1[[#This Row],[Nima.مقدار]]),"")</f>
        <v/>
      </c>
      <c r="AQ1805" s="287" t="str">
        <f>IFERROR(IF(Table_Merge1[[#This Row],[LME Zinc 3-month]]*Table_Merge1[[#This Row],[Nima.مقدار]]=0,"",Table_Merge1[[#This Row],[LME Zinc 3-month]]*Table_Merge1[[#This Row],[Nima.مقدار]]),"")</f>
        <v/>
      </c>
      <c r="AR1805" s="288" t="str">
        <f>IFERROR(IF(Table_Merge1[[#This Row],[LME Zinc stock]]*Table_Merge1[[#This Row],[Azad.Sell]]=0,"",Table_Merge1[[#This Row],[LME Zinc stock]]*Table_Merge1[[#This Row],[Azad.Sell]]),"")</f>
        <v/>
      </c>
      <c r="AS1805" s="288" t="str">
        <f>IFERROR(IF(Table_Merge1[[#This Row],[LME Zinc 3-month]]*Table_Merge1[[#This Row],[Azad.Sell]]=0,"",Table_Merge1[[#This Row],[LME Zinc 3-month]]*Table_Merge1[[#This Row],[Azad.Sell]]),"")</f>
        <v/>
      </c>
      <c r="AT1805"/>
    </row>
    <row r="1806" spans="1:46" x14ac:dyDescent="0.25">
      <c r="A1806" s="258">
        <v>43267</v>
      </c>
      <c r="B18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1397.03.26</v>
      </c>
      <c r="C1806" s="195">
        <f t="shared" ca="1" si="64"/>
        <v>1397</v>
      </c>
      <c r="D18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806" s="195">
        <f>_xlfn.NUMBERVALUE(RIGHT(Table11[[#This Row],[تاریخ شمسی]],2))</f>
        <v>26</v>
      </c>
      <c r="F18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03-26</v>
      </c>
      <c r="G1806" s="195" t="s">
        <v>1957</v>
      </c>
      <c r="L1806" s="259">
        <v>43267</v>
      </c>
      <c r="M1806">
        <v>42000</v>
      </c>
      <c r="O1806" s="283">
        <f>IFERROR(DATE(Table7[[#This Row],[year]],MONTH(DATEVALUE(Table7[[#This Row],[month]]&amp;"1")),Table7[[#This Row],[day]]),"")</f>
        <v>42478</v>
      </c>
      <c r="P1806" s="257" t="s">
        <v>5231</v>
      </c>
      <c r="Q1806" s="257">
        <v>2016</v>
      </c>
      <c r="R1806" s="257" t="s">
        <v>3437</v>
      </c>
      <c r="S1806" s="257">
        <v>18</v>
      </c>
      <c r="T1806" s="257">
        <v>1237.7</v>
      </c>
      <c r="U1806" s="257">
        <v>1649</v>
      </c>
      <c r="V1806" s="257">
        <v>2639075</v>
      </c>
      <c r="X1806" s="260">
        <v>42558</v>
      </c>
      <c r="Z1806" s="260">
        <v>3</v>
      </c>
      <c r="AB1806" s="260" t="str">
        <f ca="1">IFERROR(IFERROR(VLOOKUP(Table_Merge1[[#This Row],[Column1]],Table11[#All],2,FALSE),LEFT(AB1807,8)&amp;IF(LEN((RIGHT(AB1807,2)+1))&lt;2,"0"&amp;(RIGHT(AB1807,2)+1),(RIGHT(AB1807,2)-1))),"")</f>
        <v>1395.04.13</v>
      </c>
      <c r="AC1806" s="259" t="str">
        <f ca="1">LEFT(Table_Merge1[[#This Row],[Column2]],4)</f>
        <v>1395</v>
      </c>
      <c r="AD1806" s="259" t="str">
        <f ca="1">RIGHT(LEFT(Table_Merge1[[#This Row],[Column2]],7),2)</f>
        <v>04</v>
      </c>
      <c r="AE1806" s="259" t="str">
        <f ca="1">RIGHT(Table_Merge1[[#This Row],[Column2]],2)</f>
        <v>13</v>
      </c>
      <c r="AH1806" s="260">
        <v>2016</v>
      </c>
      <c r="AI1806" t="s">
        <v>3443</v>
      </c>
      <c r="AJ1806" s="260">
        <v>7</v>
      </c>
      <c r="AK1806">
        <v>1367.1</v>
      </c>
      <c r="AL1806">
        <v>1612.5</v>
      </c>
      <c r="AM1806">
        <v>2325000</v>
      </c>
      <c r="AP1806" s="287" t="str">
        <f>IFERROR(IF(Table_Merge1[[#This Row],[LME Zinc stock]]*Table_Merge1[[#This Row],[Nima.مقدار]]=0,"",Table_Merge1[[#This Row],[LME Zinc stock]]*Table_Merge1[[#This Row],[Nima.مقدار]]),"")</f>
        <v/>
      </c>
      <c r="AQ1806" s="287" t="str">
        <f>IFERROR(IF(Table_Merge1[[#This Row],[LME Zinc 3-month]]*Table_Merge1[[#This Row],[Nima.مقدار]]=0,"",Table_Merge1[[#This Row],[LME Zinc 3-month]]*Table_Merge1[[#This Row],[Nima.مقدار]]),"")</f>
        <v/>
      </c>
      <c r="AR1806" s="288" t="str">
        <f>IFERROR(IF(Table_Merge1[[#This Row],[LME Zinc stock]]*Table_Merge1[[#This Row],[Azad.Sell]]=0,"",Table_Merge1[[#This Row],[LME Zinc stock]]*Table_Merge1[[#This Row],[Azad.Sell]]),"")</f>
        <v/>
      </c>
      <c r="AS1806" s="288" t="str">
        <f>IFERROR(IF(Table_Merge1[[#This Row],[LME Zinc 3-month]]*Table_Merge1[[#This Row],[Azad.Sell]]=0,"",Table_Merge1[[#This Row],[LME Zinc 3-month]]*Table_Merge1[[#This Row],[Azad.Sell]]),"")</f>
        <v/>
      </c>
      <c r="AT1806"/>
    </row>
    <row r="1807" spans="1:46" x14ac:dyDescent="0.25">
      <c r="A1807" s="258">
        <v>43268</v>
      </c>
      <c r="B18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1397.03.27</v>
      </c>
      <c r="C1807" s="195">
        <f t="shared" ca="1" si="64"/>
        <v>1397</v>
      </c>
      <c r="D18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807" s="195">
        <f>_xlfn.NUMBERVALUE(RIGHT(Table11[[#This Row],[تاریخ شمسی]],2))</f>
        <v>27</v>
      </c>
      <c r="F18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03-27</v>
      </c>
      <c r="G1807" s="195" t="s">
        <v>1958</v>
      </c>
      <c r="L1807" s="259">
        <v>43268</v>
      </c>
      <c r="M1807">
        <v>42000</v>
      </c>
      <c r="O1807" s="284">
        <f>IFERROR(DATE(Table7[[#This Row],[year]],MONTH(DATEVALUE(Table7[[#This Row],[month]]&amp;"1")),Table7[[#This Row],[day]]),"")</f>
        <v>42475</v>
      </c>
      <c r="P1807" s="195" t="s">
        <v>5232</v>
      </c>
      <c r="Q1807" s="195">
        <v>2016</v>
      </c>
      <c r="R1807" s="195" t="s">
        <v>3437</v>
      </c>
      <c r="S1807" s="195">
        <v>15</v>
      </c>
      <c r="T1807" s="195">
        <v>1229.75</v>
      </c>
      <c r="U1807" s="195" t="s">
        <v>3621</v>
      </c>
      <c r="V1807" s="195" t="s">
        <v>3621</v>
      </c>
      <c r="X1807" s="260">
        <v>42557</v>
      </c>
      <c r="Z1807" s="260">
        <v>3</v>
      </c>
      <c r="AB1807" s="260" t="str">
        <f ca="1">IFERROR(IFERROR(VLOOKUP(Table_Merge1[[#This Row],[Column1]],Table11[#All],2,FALSE),LEFT(AB1808,8)&amp;IF(LEN((RIGHT(AB1808,2)+1))&lt;2,"0"&amp;(RIGHT(AB1808,2)+1),(RIGHT(AB1808,2)-1))),"")</f>
        <v>1395.04.14</v>
      </c>
      <c r="AC1807" s="259" t="str">
        <f ca="1">LEFT(Table_Merge1[[#This Row],[Column2]],4)</f>
        <v>1395</v>
      </c>
      <c r="AD1807" s="259" t="str">
        <f ca="1">RIGHT(LEFT(Table_Merge1[[#This Row],[Column2]],7),2)</f>
        <v>04</v>
      </c>
      <c r="AE1807" s="259" t="str">
        <f ca="1">RIGHT(Table_Merge1[[#This Row],[Column2]],2)</f>
        <v>14</v>
      </c>
      <c r="AH1807" s="260">
        <v>2016</v>
      </c>
      <c r="AI1807" t="s">
        <v>3443</v>
      </c>
      <c r="AJ1807" s="260">
        <v>6</v>
      </c>
      <c r="AK1807">
        <v>1370</v>
      </c>
      <c r="AL1807">
        <v>1611.5</v>
      </c>
      <c r="AM1807">
        <v>2310050</v>
      </c>
      <c r="AP1807" s="287" t="str">
        <f>IFERROR(IF(Table_Merge1[[#This Row],[LME Zinc stock]]*Table_Merge1[[#This Row],[Nima.مقدار]]=0,"",Table_Merge1[[#This Row],[LME Zinc stock]]*Table_Merge1[[#This Row],[Nima.مقدار]]),"")</f>
        <v/>
      </c>
      <c r="AQ1807" s="287" t="str">
        <f>IFERROR(IF(Table_Merge1[[#This Row],[LME Zinc 3-month]]*Table_Merge1[[#This Row],[Nima.مقدار]]=0,"",Table_Merge1[[#This Row],[LME Zinc 3-month]]*Table_Merge1[[#This Row],[Nima.مقدار]]),"")</f>
        <v/>
      </c>
      <c r="AR1807" s="288" t="str">
        <f>IFERROR(IF(Table_Merge1[[#This Row],[LME Zinc stock]]*Table_Merge1[[#This Row],[Azad.Sell]]=0,"",Table_Merge1[[#This Row],[LME Zinc stock]]*Table_Merge1[[#This Row],[Azad.Sell]]),"")</f>
        <v/>
      </c>
      <c r="AS1807" s="288" t="str">
        <f>IFERROR(IF(Table_Merge1[[#This Row],[LME Zinc 3-month]]*Table_Merge1[[#This Row],[Azad.Sell]]=0,"",Table_Merge1[[#This Row],[LME Zinc 3-month]]*Table_Merge1[[#This Row],[Azad.Sell]]),"")</f>
        <v/>
      </c>
      <c r="AT1807"/>
    </row>
    <row r="1808" spans="1:46" x14ac:dyDescent="0.25">
      <c r="A1808" s="258">
        <v>43269</v>
      </c>
      <c r="B18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1397.03.28</v>
      </c>
      <c r="C1808" s="195">
        <f t="shared" ca="1" si="64"/>
        <v>1397</v>
      </c>
      <c r="D18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808" s="195">
        <f>_xlfn.NUMBERVALUE(RIGHT(Table11[[#This Row],[تاریخ شمسی]],2))</f>
        <v>28</v>
      </c>
      <c r="F18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03-28</v>
      </c>
      <c r="G1808" s="195" t="s">
        <v>1959</v>
      </c>
      <c r="L1808" s="259">
        <v>43269</v>
      </c>
      <c r="M1808">
        <v>42000</v>
      </c>
      <c r="O1808" s="283">
        <f>IFERROR(DATE(Table7[[#This Row],[year]],MONTH(DATEVALUE(Table7[[#This Row],[month]]&amp;"1")),Table7[[#This Row],[day]]),"")</f>
        <v>42474</v>
      </c>
      <c r="P1808" s="257" t="s">
        <v>5233</v>
      </c>
      <c r="Q1808" s="257">
        <v>2016</v>
      </c>
      <c r="R1808" s="257" t="s">
        <v>3437</v>
      </c>
      <c r="S1808" s="257">
        <v>14</v>
      </c>
      <c r="T1808" s="257">
        <v>1240.3</v>
      </c>
      <c r="U1808" s="257">
        <v>1675</v>
      </c>
      <c r="V1808" s="257">
        <v>2645725</v>
      </c>
      <c r="X1808" s="260">
        <v>42556</v>
      </c>
      <c r="Y1808" t="s">
        <v>8025</v>
      </c>
      <c r="Z1808" s="260">
        <v>3</v>
      </c>
      <c r="AA1808">
        <v>1395</v>
      </c>
      <c r="AB1808" s="260" t="str">
        <f ca="1">IFERROR(IFERROR(VLOOKUP(Table_Merge1[[#This Row],[Column1]],Table11[#All],2,FALSE),LEFT(AB1809,8)&amp;IF(LEN((RIGHT(AB1809,2)+1))&lt;2,"0"&amp;(RIGHT(AB1809,2)+1),(RIGHT(AB1809,2)-1))),"")</f>
        <v>1395.04.15</v>
      </c>
      <c r="AC1808" s="259" t="str">
        <f ca="1">LEFT(Table_Merge1[[#This Row],[Column2]],4)</f>
        <v>1395</v>
      </c>
      <c r="AD1808" s="259" t="str">
        <f ca="1">RIGHT(LEFT(Table_Merge1[[#This Row],[Column2]],7),2)</f>
        <v>04</v>
      </c>
      <c r="AE1808" s="259" t="str">
        <f ca="1">RIGHT(Table_Merge1[[#This Row],[Column2]],2)</f>
        <v>15</v>
      </c>
      <c r="AF1808">
        <v>4</v>
      </c>
      <c r="AG1808">
        <v>15</v>
      </c>
      <c r="AH1808" s="260">
        <v>2016</v>
      </c>
      <c r="AI1808" t="s">
        <v>3443</v>
      </c>
      <c r="AJ1808" s="260">
        <v>5</v>
      </c>
      <c r="AK1808">
        <v>1344.75</v>
      </c>
      <c r="AL1808">
        <v>1625</v>
      </c>
      <c r="AM1808">
        <v>2297450</v>
      </c>
      <c r="AO1808">
        <v>34793</v>
      </c>
      <c r="AP1808" s="287">
        <f>IFERROR(IF(Table_Merge1[[#This Row],[LME Zinc stock]]*Table_Merge1[[#This Row],[Nima.مقدار]]=0,"",Table_Merge1[[#This Row],[LME Zinc stock]]*Table_Merge1[[#This Row],[Nima.مقدار]]),"")</f>
        <v>79935177850</v>
      </c>
      <c r="AQ1808" s="287">
        <f>IFERROR(IF(Table_Merge1[[#This Row],[LME Zinc 3-month]]*Table_Merge1[[#This Row],[Nima.مقدار]]=0,"",Table_Merge1[[#This Row],[LME Zinc 3-month]]*Table_Merge1[[#This Row],[Nima.مقدار]]),"")</f>
        <v>56538625</v>
      </c>
      <c r="AR1808" s="288" t="str">
        <f>IFERROR(IF(Table_Merge1[[#This Row],[LME Zinc stock]]*Table_Merge1[[#This Row],[Azad.Sell]]=0,"",Table_Merge1[[#This Row],[LME Zinc stock]]*Table_Merge1[[#This Row],[Azad.Sell]]),"")</f>
        <v/>
      </c>
      <c r="AS1808" s="288" t="str">
        <f>IFERROR(IF(Table_Merge1[[#This Row],[LME Zinc 3-month]]*Table_Merge1[[#This Row],[Azad.Sell]]=0,"",Table_Merge1[[#This Row],[LME Zinc 3-month]]*Table_Merge1[[#This Row],[Azad.Sell]]),"")</f>
        <v/>
      </c>
      <c r="AT1808"/>
    </row>
    <row r="1809" spans="1:46" x14ac:dyDescent="0.25">
      <c r="A1809" s="258">
        <v>43270</v>
      </c>
      <c r="B18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1397.03.29</v>
      </c>
      <c r="C1809" s="195">
        <f t="shared" ca="1" si="64"/>
        <v>1397</v>
      </c>
      <c r="D18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809" s="195">
        <f>_xlfn.NUMBERVALUE(RIGHT(Table11[[#This Row],[تاریخ شمسی]],2))</f>
        <v>29</v>
      </c>
      <c r="F18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03-29</v>
      </c>
      <c r="G1809" s="195" t="s">
        <v>1960</v>
      </c>
      <c r="L1809" s="259">
        <v>43270</v>
      </c>
      <c r="M1809">
        <v>42000</v>
      </c>
      <c r="O1809" s="284">
        <f>IFERROR(DATE(Table7[[#This Row],[year]],MONTH(DATEVALUE(Table7[[#This Row],[month]]&amp;"1")),Table7[[#This Row],[day]]),"")</f>
        <v>42473</v>
      </c>
      <c r="P1809" s="195" t="s">
        <v>5234</v>
      </c>
      <c r="Q1809" s="195">
        <v>2016</v>
      </c>
      <c r="R1809" s="195" t="s">
        <v>3437</v>
      </c>
      <c r="S1809" s="195">
        <v>13</v>
      </c>
      <c r="T1809" s="195">
        <v>1245.75</v>
      </c>
      <c r="U1809" s="195">
        <v>1649.5</v>
      </c>
      <c r="V1809" s="195">
        <v>2652475</v>
      </c>
      <c r="X1809" s="260">
        <v>42555</v>
      </c>
      <c r="Y1809" t="s">
        <v>8024</v>
      </c>
      <c r="Z1809" s="260">
        <v>3</v>
      </c>
      <c r="AA1809">
        <v>1395</v>
      </c>
      <c r="AB1809" s="260" t="str">
        <f ca="1">IFERROR(IFERROR(VLOOKUP(Table_Merge1[[#This Row],[Column1]],Table11[#All],2,FALSE),LEFT(AB1810,8)&amp;IF(LEN((RIGHT(AB1810,2)+1))&lt;2,"0"&amp;(RIGHT(AB1810,2)+1),(RIGHT(AB1810,2)-1))),"")</f>
        <v>1395.04.14</v>
      </c>
      <c r="AC1809" s="259" t="str">
        <f ca="1">LEFT(Table_Merge1[[#This Row],[Column2]],4)</f>
        <v>1395</v>
      </c>
      <c r="AD1809" s="259" t="str">
        <f ca="1">RIGHT(LEFT(Table_Merge1[[#This Row],[Column2]],7),2)</f>
        <v>04</v>
      </c>
      <c r="AE1809" s="259" t="str">
        <f ca="1">RIGHT(Table_Merge1[[#This Row],[Column2]],2)</f>
        <v>14</v>
      </c>
      <c r="AF1809">
        <v>4</v>
      </c>
      <c r="AG1809">
        <v>14</v>
      </c>
      <c r="AH1809" s="260">
        <v>2016</v>
      </c>
      <c r="AI1809" t="s">
        <v>3443</v>
      </c>
      <c r="AJ1809" s="260">
        <v>4</v>
      </c>
      <c r="AK1809">
        <v>1348.75</v>
      </c>
      <c r="AL1809">
        <v>1655.5</v>
      </c>
      <c r="AM1809">
        <v>2304875</v>
      </c>
      <c r="AO1809">
        <v>34758</v>
      </c>
      <c r="AP1809" s="287">
        <f>IFERROR(IF(Table_Merge1[[#This Row],[LME Zinc stock]]*Table_Merge1[[#This Row],[Nima.مقدار]]=0,"",Table_Merge1[[#This Row],[LME Zinc stock]]*Table_Merge1[[#This Row],[Nima.مقدار]]),"")</f>
        <v>80112845250</v>
      </c>
      <c r="AQ1809" s="287">
        <f>IFERROR(IF(Table_Merge1[[#This Row],[LME Zinc 3-month]]*Table_Merge1[[#This Row],[Nima.مقدار]]=0,"",Table_Merge1[[#This Row],[LME Zinc 3-month]]*Table_Merge1[[#This Row],[Nima.مقدار]]),"")</f>
        <v>57541869</v>
      </c>
      <c r="AR1809" s="288" t="str">
        <f>IFERROR(IF(Table_Merge1[[#This Row],[LME Zinc stock]]*Table_Merge1[[#This Row],[Azad.Sell]]=0,"",Table_Merge1[[#This Row],[LME Zinc stock]]*Table_Merge1[[#This Row],[Azad.Sell]]),"")</f>
        <v/>
      </c>
      <c r="AS1809" s="288" t="str">
        <f>IFERROR(IF(Table_Merge1[[#This Row],[LME Zinc 3-month]]*Table_Merge1[[#This Row],[Azad.Sell]]=0,"",Table_Merge1[[#This Row],[LME Zinc 3-month]]*Table_Merge1[[#This Row],[Azad.Sell]]),"")</f>
        <v/>
      </c>
      <c r="AT1809"/>
    </row>
    <row r="1810" spans="1:46" x14ac:dyDescent="0.25">
      <c r="A1810" s="258">
        <v>43271</v>
      </c>
      <c r="B18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1397.03.30</v>
      </c>
      <c r="C1810" s="195">
        <f t="shared" ca="1" si="64"/>
        <v>1397</v>
      </c>
      <c r="D18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810" s="195">
        <f>_xlfn.NUMBERVALUE(RIGHT(Table11[[#This Row],[تاریخ شمسی]],2))</f>
        <v>30</v>
      </c>
      <c r="F18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03-30</v>
      </c>
      <c r="G1810" s="195" t="s">
        <v>1961</v>
      </c>
      <c r="L1810" s="259">
        <v>43271</v>
      </c>
      <c r="M1810">
        <v>42000</v>
      </c>
      <c r="O1810" s="283">
        <f>IFERROR(DATE(Table7[[#This Row],[year]],MONTH(DATEVALUE(Table7[[#This Row],[month]]&amp;"1")),Table7[[#This Row],[day]]),"")</f>
        <v>42472</v>
      </c>
      <c r="P1810" s="257" t="s">
        <v>5235</v>
      </c>
      <c r="Q1810" s="257">
        <v>2016</v>
      </c>
      <c r="R1810" s="257" t="s">
        <v>3437</v>
      </c>
      <c r="S1810" s="257">
        <v>12</v>
      </c>
      <c r="T1810" s="257">
        <v>1259.2</v>
      </c>
      <c r="U1810" s="257">
        <v>1646.5</v>
      </c>
      <c r="V1810" s="257">
        <v>2656725</v>
      </c>
      <c r="X1810" s="260">
        <v>42552</v>
      </c>
      <c r="Z1810" s="260">
        <v>3</v>
      </c>
      <c r="AB1810" s="260" t="str">
        <f ca="1">IFERROR(IFERROR(VLOOKUP(Table_Merge1[[#This Row],[Column1]],Table11[#All],2,FALSE),LEFT(AB1811,8)&amp;IF(LEN((RIGHT(AB1811,2)+1))&lt;2,"0"&amp;(RIGHT(AB1811,2)+1),(RIGHT(AB1811,2)-1))),"")</f>
        <v>1395.04.9</v>
      </c>
      <c r="AC1810" s="259" t="str">
        <f ca="1">LEFT(Table_Merge1[[#This Row],[Column2]],4)</f>
        <v>1395</v>
      </c>
      <c r="AD1810" s="259" t="str">
        <f ca="1">RIGHT(LEFT(Table_Merge1[[#This Row],[Column2]],7),2)</f>
        <v>04</v>
      </c>
      <c r="AE1810" s="259" t="str">
        <f ca="1">RIGHT(Table_Merge1[[#This Row],[Column2]],2)</f>
        <v>.9</v>
      </c>
      <c r="AH1810" s="260">
        <v>2016</v>
      </c>
      <c r="AI1810" t="s">
        <v>3443</v>
      </c>
      <c r="AJ1810" s="260">
        <v>1</v>
      </c>
      <c r="AK1810">
        <v>1331.75</v>
      </c>
      <c r="AL1810">
        <v>1652.5</v>
      </c>
      <c r="AM1810">
        <v>2312050</v>
      </c>
      <c r="AP1810" s="287" t="str">
        <f>IFERROR(IF(Table_Merge1[[#This Row],[LME Zinc stock]]*Table_Merge1[[#This Row],[Nima.مقدار]]=0,"",Table_Merge1[[#This Row],[LME Zinc stock]]*Table_Merge1[[#This Row],[Nima.مقدار]]),"")</f>
        <v/>
      </c>
      <c r="AQ1810" s="287" t="str">
        <f>IFERROR(IF(Table_Merge1[[#This Row],[LME Zinc 3-month]]*Table_Merge1[[#This Row],[Nima.مقدار]]=0,"",Table_Merge1[[#This Row],[LME Zinc 3-month]]*Table_Merge1[[#This Row],[Nima.مقدار]]),"")</f>
        <v/>
      </c>
      <c r="AR1810" s="288" t="str">
        <f>IFERROR(IF(Table_Merge1[[#This Row],[LME Zinc stock]]*Table_Merge1[[#This Row],[Azad.Sell]]=0,"",Table_Merge1[[#This Row],[LME Zinc stock]]*Table_Merge1[[#This Row],[Azad.Sell]]),"")</f>
        <v/>
      </c>
      <c r="AS1810" s="288" t="str">
        <f>IFERROR(IF(Table_Merge1[[#This Row],[LME Zinc 3-month]]*Table_Merge1[[#This Row],[Azad.Sell]]=0,"",Table_Merge1[[#This Row],[LME Zinc 3-month]]*Table_Merge1[[#This Row],[Azad.Sell]]),"")</f>
        <v/>
      </c>
      <c r="AT1810"/>
    </row>
    <row r="1811" spans="1:46" x14ac:dyDescent="0.25">
      <c r="A1811" s="258">
        <v>43272</v>
      </c>
      <c r="B18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1397.03.31</v>
      </c>
      <c r="C1811" s="195">
        <f t="shared" ca="1" si="64"/>
        <v>1397</v>
      </c>
      <c r="D18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1811" s="195">
        <f>_xlfn.NUMBERVALUE(RIGHT(Table11[[#This Row],[تاریخ شمسی]],2))</f>
        <v>31</v>
      </c>
      <c r="F18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03-31</v>
      </c>
      <c r="G1811" s="195" t="s">
        <v>1962</v>
      </c>
      <c r="L1811" s="259">
        <v>43272</v>
      </c>
      <c r="M1811">
        <v>42000</v>
      </c>
      <c r="O1811" s="284">
        <f>IFERROR(DATE(Table7[[#This Row],[year]],MONTH(DATEVALUE(Table7[[#This Row],[month]]&amp;"1")),Table7[[#This Row],[day]]),"")</f>
        <v>42471</v>
      </c>
      <c r="P1811" s="195" t="s">
        <v>5236</v>
      </c>
      <c r="Q1811" s="195">
        <v>2016</v>
      </c>
      <c r="R1811" s="195" t="s">
        <v>3437</v>
      </c>
      <c r="S1811" s="195">
        <v>11</v>
      </c>
      <c r="T1811" s="195">
        <v>1247.25</v>
      </c>
      <c r="U1811" s="195">
        <v>1642.5</v>
      </c>
      <c r="V1811" s="195">
        <v>2663800</v>
      </c>
      <c r="X1811" s="260">
        <v>42551</v>
      </c>
      <c r="Y1811" t="s">
        <v>8023</v>
      </c>
      <c r="Z1811" s="260">
        <v>3</v>
      </c>
      <c r="AA1811">
        <v>1395</v>
      </c>
      <c r="AB1811" s="260" t="str">
        <f ca="1">IFERROR(IFERROR(VLOOKUP(Table_Merge1[[#This Row],[Column1]],Table11[#All],2,FALSE),LEFT(AB1812,8)&amp;IF(LEN((RIGHT(AB1812,2)+1))&lt;2,"0"&amp;(RIGHT(AB1812,2)+1),(RIGHT(AB1812,2)-1))),"")</f>
        <v>1395.04.10</v>
      </c>
      <c r="AC1811" s="259" t="str">
        <f ca="1">LEFT(Table_Merge1[[#This Row],[Column2]],4)</f>
        <v>1395</v>
      </c>
      <c r="AD1811" s="259" t="str">
        <f ca="1">RIGHT(LEFT(Table_Merge1[[#This Row],[Column2]],7),2)</f>
        <v>04</v>
      </c>
      <c r="AE1811" s="259" t="str">
        <f ca="1">RIGHT(Table_Merge1[[#This Row],[Column2]],2)</f>
        <v>10</v>
      </c>
      <c r="AF1811">
        <v>4</v>
      </c>
      <c r="AG1811">
        <v>10</v>
      </c>
      <c r="AH1811" s="260">
        <v>2016</v>
      </c>
      <c r="AI1811" t="s">
        <v>3441</v>
      </c>
      <c r="AJ1811" s="260">
        <v>30</v>
      </c>
      <c r="AK1811">
        <v>1317</v>
      </c>
      <c r="AL1811">
        <v>1681</v>
      </c>
      <c r="AM1811">
        <v>2325600</v>
      </c>
      <c r="AO1811">
        <v>35078</v>
      </c>
      <c r="AP1811" s="287">
        <f>IFERROR(IF(Table_Merge1[[#This Row],[LME Zinc stock]]*Table_Merge1[[#This Row],[Nima.مقدار]]=0,"",Table_Merge1[[#This Row],[LME Zinc stock]]*Table_Merge1[[#This Row],[Nima.مقدار]]),"")</f>
        <v>81577396800</v>
      </c>
      <c r="AQ1811" s="287">
        <f>IFERROR(IF(Table_Merge1[[#This Row],[LME Zinc 3-month]]*Table_Merge1[[#This Row],[Nima.مقدار]]=0,"",Table_Merge1[[#This Row],[LME Zinc 3-month]]*Table_Merge1[[#This Row],[Nima.مقدار]]),"")</f>
        <v>58966118</v>
      </c>
      <c r="AR1811" s="288" t="str">
        <f>IFERROR(IF(Table_Merge1[[#This Row],[LME Zinc stock]]*Table_Merge1[[#This Row],[Azad.Sell]]=0,"",Table_Merge1[[#This Row],[LME Zinc stock]]*Table_Merge1[[#This Row],[Azad.Sell]]),"")</f>
        <v/>
      </c>
      <c r="AS1811" s="288" t="str">
        <f>IFERROR(IF(Table_Merge1[[#This Row],[LME Zinc 3-month]]*Table_Merge1[[#This Row],[Azad.Sell]]=0,"",Table_Merge1[[#This Row],[LME Zinc 3-month]]*Table_Merge1[[#This Row],[Azad.Sell]]),"")</f>
        <v/>
      </c>
      <c r="AT1811"/>
    </row>
    <row r="1812" spans="1:46" x14ac:dyDescent="0.25">
      <c r="A1812" s="258">
        <v>43274</v>
      </c>
      <c r="B18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1397.04.02</v>
      </c>
      <c r="C1812" s="195">
        <f t="shared" ca="1" si="64"/>
        <v>1397</v>
      </c>
      <c r="D18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12" s="195">
        <f>_xlfn.NUMBERVALUE(RIGHT(Table11[[#This Row],[تاریخ شمسی]],2))</f>
        <v>2</v>
      </c>
      <c r="F18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04-02</v>
      </c>
      <c r="G1812" s="195" t="s">
        <v>1963</v>
      </c>
      <c r="L1812" s="259">
        <v>43274</v>
      </c>
      <c r="M1812">
        <v>42000</v>
      </c>
      <c r="O1812" s="283">
        <f>IFERROR(DATE(Table7[[#This Row],[year]],MONTH(DATEVALUE(Table7[[#This Row],[month]]&amp;"1")),Table7[[#This Row],[day]]),"")</f>
        <v>42468</v>
      </c>
      <c r="P1812" s="257" t="s">
        <v>5237</v>
      </c>
      <c r="Q1812" s="257">
        <v>2016</v>
      </c>
      <c r="R1812" s="257" t="s">
        <v>3437</v>
      </c>
      <c r="S1812" s="257">
        <v>8</v>
      </c>
      <c r="T1812" s="257">
        <v>1235</v>
      </c>
      <c r="U1812" s="257">
        <v>1652</v>
      </c>
      <c r="V1812" s="257">
        <v>2669700</v>
      </c>
      <c r="X1812" s="260">
        <v>42550</v>
      </c>
      <c r="Y1812" t="s">
        <v>8022</v>
      </c>
      <c r="Z1812" s="260">
        <v>3</v>
      </c>
      <c r="AA1812">
        <v>1395</v>
      </c>
      <c r="AB1812" s="260" t="str">
        <f ca="1">IFERROR(IFERROR(VLOOKUP(Table_Merge1[[#This Row],[Column1]],Table11[#All],2,FALSE),LEFT(AB1813,8)&amp;IF(LEN((RIGHT(AB1813,2)+1))&lt;2,"0"&amp;(RIGHT(AB1813,2)+1),(RIGHT(AB1813,2)-1))),"")</f>
        <v>1395.04.09</v>
      </c>
      <c r="AC1812" s="259" t="str">
        <f ca="1">LEFT(Table_Merge1[[#This Row],[Column2]],4)</f>
        <v>1395</v>
      </c>
      <c r="AD1812" s="259" t="str">
        <f ca="1">RIGHT(LEFT(Table_Merge1[[#This Row],[Column2]],7),2)</f>
        <v>04</v>
      </c>
      <c r="AE1812" s="259" t="str">
        <f ca="1">RIGHT(Table_Merge1[[#This Row],[Column2]],2)</f>
        <v>09</v>
      </c>
      <c r="AF1812">
        <v>4</v>
      </c>
      <c r="AG1812">
        <v>9</v>
      </c>
      <c r="AH1812" s="260">
        <v>2016</v>
      </c>
      <c r="AI1812" t="s">
        <v>3441</v>
      </c>
      <c r="AJ1812" s="260">
        <v>29</v>
      </c>
      <c r="AK1812">
        <v>1317.75</v>
      </c>
      <c r="AL1812">
        <v>1681.5</v>
      </c>
      <c r="AM1812">
        <v>2332075</v>
      </c>
      <c r="AO1812">
        <v>34909</v>
      </c>
      <c r="AP1812" s="287">
        <f>IFERROR(IF(Table_Merge1[[#This Row],[LME Zinc stock]]*Table_Merge1[[#This Row],[Nima.مقدار]]=0,"",Table_Merge1[[#This Row],[LME Zinc stock]]*Table_Merge1[[#This Row],[Nima.مقدار]]),"")</f>
        <v>81410406175</v>
      </c>
      <c r="AQ1812" s="287">
        <f>IFERROR(IF(Table_Merge1[[#This Row],[LME Zinc 3-month]]*Table_Merge1[[#This Row],[Nima.مقدار]]=0,"",Table_Merge1[[#This Row],[LME Zinc 3-month]]*Table_Merge1[[#This Row],[Nima.مقدار]]),"")</f>
        <v>58699483.5</v>
      </c>
      <c r="AR1812" s="288" t="str">
        <f>IFERROR(IF(Table_Merge1[[#This Row],[LME Zinc stock]]*Table_Merge1[[#This Row],[Azad.Sell]]=0,"",Table_Merge1[[#This Row],[LME Zinc stock]]*Table_Merge1[[#This Row],[Azad.Sell]]),"")</f>
        <v/>
      </c>
      <c r="AS1812" s="288" t="str">
        <f>IFERROR(IF(Table_Merge1[[#This Row],[LME Zinc 3-month]]*Table_Merge1[[#This Row],[Azad.Sell]]=0,"",Table_Merge1[[#This Row],[LME Zinc 3-month]]*Table_Merge1[[#This Row],[Azad.Sell]]),"")</f>
        <v/>
      </c>
      <c r="AT1812"/>
    </row>
    <row r="1813" spans="1:46" x14ac:dyDescent="0.25">
      <c r="A1813" s="258">
        <v>43275</v>
      </c>
      <c r="B18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1397.04.03</v>
      </c>
      <c r="C1813" s="195">
        <f t="shared" ca="1" si="64"/>
        <v>1397</v>
      </c>
      <c r="D18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13" s="195">
        <f>_xlfn.NUMBERVALUE(RIGHT(Table11[[#This Row],[تاریخ شمسی]],2))</f>
        <v>3</v>
      </c>
      <c r="F18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04-03</v>
      </c>
      <c r="G1813" s="195" t="s">
        <v>1964</v>
      </c>
      <c r="L1813" s="259">
        <v>43275</v>
      </c>
      <c r="M1813">
        <v>42000</v>
      </c>
      <c r="O1813" s="284">
        <f>IFERROR(DATE(Table7[[#This Row],[year]],MONTH(DATEVALUE(Table7[[#This Row],[month]]&amp;"1")),Table7[[#This Row],[day]]),"")</f>
        <v>42467</v>
      </c>
      <c r="P1813" s="195" t="s">
        <v>5238</v>
      </c>
      <c r="Q1813" s="195">
        <v>2016</v>
      </c>
      <c r="R1813" s="195" t="s">
        <v>3437</v>
      </c>
      <c r="S1813" s="195">
        <v>7</v>
      </c>
      <c r="T1813" s="195">
        <v>1237.5</v>
      </c>
      <c r="U1813" s="195">
        <v>1642.5</v>
      </c>
      <c r="V1813" s="195">
        <v>2675900</v>
      </c>
      <c r="X1813" s="260">
        <v>42549</v>
      </c>
      <c r="Y1813" t="s">
        <v>8021</v>
      </c>
      <c r="Z1813" s="260">
        <v>3</v>
      </c>
      <c r="AA1813">
        <v>1395</v>
      </c>
      <c r="AB1813" s="260" t="str">
        <f ca="1">IFERROR(IFERROR(VLOOKUP(Table_Merge1[[#This Row],[Column1]],Table11[#All],2,FALSE),LEFT(AB1814,8)&amp;IF(LEN((RIGHT(AB1814,2)+1))&lt;2,"0"&amp;(RIGHT(AB1814,2)+1),(RIGHT(AB1814,2)-1))),"")</f>
        <v>1395.04.08</v>
      </c>
      <c r="AC1813" s="259" t="str">
        <f ca="1">LEFT(Table_Merge1[[#This Row],[Column2]],4)</f>
        <v>1395</v>
      </c>
      <c r="AD1813" s="259" t="str">
        <f ca="1">RIGHT(LEFT(Table_Merge1[[#This Row],[Column2]],7),2)</f>
        <v>04</v>
      </c>
      <c r="AE1813" s="259" t="str">
        <f ca="1">RIGHT(Table_Merge1[[#This Row],[Column2]],2)</f>
        <v>08</v>
      </c>
      <c r="AF1813">
        <v>4</v>
      </c>
      <c r="AG1813">
        <v>8</v>
      </c>
      <c r="AH1813" s="260">
        <v>2016</v>
      </c>
      <c r="AI1813" t="s">
        <v>3441</v>
      </c>
      <c r="AJ1813" s="260">
        <v>28</v>
      </c>
      <c r="AK1813">
        <v>1312</v>
      </c>
      <c r="AL1813">
        <v>1660</v>
      </c>
      <c r="AM1813">
        <v>2338125</v>
      </c>
      <c r="AO1813">
        <v>34841</v>
      </c>
      <c r="AP1813" s="287">
        <f>IFERROR(IF(Table_Merge1[[#This Row],[LME Zinc stock]]*Table_Merge1[[#This Row],[Nima.مقدار]]=0,"",Table_Merge1[[#This Row],[LME Zinc stock]]*Table_Merge1[[#This Row],[Nima.مقدار]]),"")</f>
        <v>81462613125</v>
      </c>
      <c r="AQ1813" s="287">
        <f>IFERROR(IF(Table_Merge1[[#This Row],[LME Zinc 3-month]]*Table_Merge1[[#This Row],[Nima.مقدار]]=0,"",Table_Merge1[[#This Row],[LME Zinc 3-month]]*Table_Merge1[[#This Row],[Nima.مقدار]]),"")</f>
        <v>57836060</v>
      </c>
      <c r="AR1813" s="288" t="str">
        <f>IFERROR(IF(Table_Merge1[[#This Row],[LME Zinc stock]]*Table_Merge1[[#This Row],[Azad.Sell]]=0,"",Table_Merge1[[#This Row],[LME Zinc stock]]*Table_Merge1[[#This Row],[Azad.Sell]]),"")</f>
        <v/>
      </c>
      <c r="AS1813" s="288" t="str">
        <f>IFERROR(IF(Table_Merge1[[#This Row],[LME Zinc 3-month]]*Table_Merge1[[#This Row],[Azad.Sell]]=0,"",Table_Merge1[[#This Row],[LME Zinc 3-month]]*Table_Merge1[[#This Row],[Azad.Sell]]),"")</f>
        <v/>
      </c>
      <c r="AT1813"/>
    </row>
    <row r="1814" spans="1:46" x14ac:dyDescent="0.25">
      <c r="A1814" s="258">
        <v>43276</v>
      </c>
      <c r="B18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1397.04.04</v>
      </c>
      <c r="C1814" s="195">
        <f t="shared" ca="1" si="64"/>
        <v>1397</v>
      </c>
      <c r="D18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14" s="195">
        <f>_xlfn.NUMBERVALUE(RIGHT(Table11[[#This Row],[تاریخ شمسی]],2))</f>
        <v>4</v>
      </c>
      <c r="F18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04-04</v>
      </c>
      <c r="G1814" s="195" t="s">
        <v>1965</v>
      </c>
      <c r="L1814" s="259">
        <v>43276</v>
      </c>
      <c r="M1814">
        <v>42000</v>
      </c>
      <c r="O1814" s="283">
        <f>IFERROR(DATE(Table7[[#This Row],[year]],MONTH(DATEVALUE(Table7[[#This Row],[month]]&amp;"1")),Table7[[#This Row],[day]]),"")</f>
        <v>42466</v>
      </c>
      <c r="P1814" s="257" t="s">
        <v>5239</v>
      </c>
      <c r="Q1814" s="257">
        <v>2016</v>
      </c>
      <c r="R1814" s="257" t="s">
        <v>3437</v>
      </c>
      <c r="S1814" s="257">
        <v>6</v>
      </c>
      <c r="T1814" s="257">
        <v>1225.75</v>
      </c>
      <c r="U1814" s="257">
        <v>1638</v>
      </c>
      <c r="V1814" s="257">
        <v>2682550</v>
      </c>
      <c r="X1814" s="260">
        <v>42548</v>
      </c>
      <c r="Z1814" s="260">
        <v>3</v>
      </c>
      <c r="AB1814" s="260" t="str">
        <f ca="1">IFERROR(IFERROR(VLOOKUP(Table_Merge1[[#This Row],[Column1]],Table11[#All],2,FALSE),LEFT(AB1815,8)&amp;IF(LEN((RIGHT(AB1815,2)+1))&lt;2,"0"&amp;(RIGHT(AB1815,2)+1),(RIGHT(AB1815,2)-1))),"")</f>
        <v>1395.04.05</v>
      </c>
      <c r="AC1814" s="259" t="str">
        <f ca="1">LEFT(Table_Merge1[[#This Row],[Column2]],4)</f>
        <v>1395</v>
      </c>
      <c r="AD1814" s="259" t="str">
        <f ca="1">RIGHT(LEFT(Table_Merge1[[#This Row],[Column2]],7),2)</f>
        <v>04</v>
      </c>
      <c r="AE1814" s="259" t="str">
        <f ca="1">RIGHT(Table_Merge1[[#This Row],[Column2]],2)</f>
        <v>05</v>
      </c>
      <c r="AH1814" s="260">
        <v>2016</v>
      </c>
      <c r="AI1814" t="s">
        <v>3441</v>
      </c>
      <c r="AJ1814" s="260">
        <v>27</v>
      </c>
      <c r="AK1814">
        <v>1324.6</v>
      </c>
      <c r="AL1814">
        <v>1662.5</v>
      </c>
      <c r="AM1814">
        <v>2344175</v>
      </c>
      <c r="AP1814" s="287" t="str">
        <f>IFERROR(IF(Table_Merge1[[#This Row],[LME Zinc stock]]*Table_Merge1[[#This Row],[Nima.مقدار]]=0,"",Table_Merge1[[#This Row],[LME Zinc stock]]*Table_Merge1[[#This Row],[Nima.مقدار]]),"")</f>
        <v/>
      </c>
      <c r="AQ1814" s="287" t="str">
        <f>IFERROR(IF(Table_Merge1[[#This Row],[LME Zinc 3-month]]*Table_Merge1[[#This Row],[Nima.مقدار]]=0,"",Table_Merge1[[#This Row],[LME Zinc 3-month]]*Table_Merge1[[#This Row],[Nima.مقدار]]),"")</f>
        <v/>
      </c>
      <c r="AR1814" s="288" t="str">
        <f>IFERROR(IF(Table_Merge1[[#This Row],[LME Zinc stock]]*Table_Merge1[[#This Row],[Azad.Sell]]=0,"",Table_Merge1[[#This Row],[LME Zinc stock]]*Table_Merge1[[#This Row],[Azad.Sell]]),"")</f>
        <v/>
      </c>
      <c r="AS1814" s="288" t="str">
        <f>IFERROR(IF(Table_Merge1[[#This Row],[LME Zinc 3-month]]*Table_Merge1[[#This Row],[Azad.Sell]]=0,"",Table_Merge1[[#This Row],[LME Zinc 3-month]]*Table_Merge1[[#This Row],[Azad.Sell]]),"")</f>
        <v/>
      </c>
      <c r="AT1814"/>
    </row>
    <row r="1815" spans="1:46" x14ac:dyDescent="0.25">
      <c r="A1815" s="258">
        <v>43277</v>
      </c>
      <c r="B18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1397.04.05</v>
      </c>
      <c r="C1815" s="195">
        <f t="shared" ca="1" si="64"/>
        <v>1397</v>
      </c>
      <c r="D18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15" s="195">
        <f>_xlfn.NUMBERVALUE(RIGHT(Table11[[#This Row],[تاریخ شمسی]],2))</f>
        <v>5</v>
      </c>
      <c r="F18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04-05</v>
      </c>
      <c r="G1815" s="195" t="s">
        <v>1966</v>
      </c>
      <c r="L1815" s="259">
        <v>43277</v>
      </c>
      <c r="M1815">
        <v>42000</v>
      </c>
      <c r="O1815" s="284">
        <f>IFERROR(DATE(Table7[[#This Row],[year]],MONTH(DATEVALUE(Table7[[#This Row],[month]]&amp;"1")),Table7[[#This Row],[day]]),"")</f>
        <v>42465</v>
      </c>
      <c r="P1815" s="195" t="s">
        <v>5240</v>
      </c>
      <c r="Q1815" s="195">
        <v>2016</v>
      </c>
      <c r="R1815" s="195" t="s">
        <v>3437</v>
      </c>
      <c r="S1815" s="195">
        <v>5</v>
      </c>
      <c r="T1815" s="195">
        <v>1231.5</v>
      </c>
      <c r="U1815" s="195">
        <v>1601</v>
      </c>
      <c r="V1815" s="195">
        <v>2688975</v>
      </c>
      <c r="X1815" s="260">
        <v>42545</v>
      </c>
      <c r="Z1815" s="260">
        <v>3</v>
      </c>
      <c r="AB1815" s="260" t="str">
        <f ca="1">IFERROR(IFERROR(VLOOKUP(Table_Merge1[[#This Row],[Column1]],Table11[#All],2,FALSE),LEFT(AB1816,8)&amp;IF(LEN((RIGHT(AB1816,2)+1))&lt;2,"0"&amp;(RIGHT(AB1816,2)+1),(RIGHT(AB1816,2)-1))),"")</f>
        <v>1395.04.04</v>
      </c>
      <c r="AC1815" s="259" t="str">
        <f ca="1">LEFT(Table_Merge1[[#This Row],[Column2]],4)</f>
        <v>1395</v>
      </c>
      <c r="AD1815" s="259" t="str">
        <f ca="1">RIGHT(LEFT(Table_Merge1[[#This Row],[Column2]],7),2)</f>
        <v>04</v>
      </c>
      <c r="AE1815" s="259" t="str">
        <f ca="1">RIGHT(Table_Merge1[[#This Row],[Column2]],2)</f>
        <v>04</v>
      </c>
      <c r="AH1815" s="260">
        <v>2016</v>
      </c>
      <c r="AI1815" t="s">
        <v>3441</v>
      </c>
      <c r="AJ1815" s="260">
        <v>24</v>
      </c>
      <c r="AK1815">
        <v>1313.85</v>
      </c>
      <c r="AL1815">
        <v>1652.5</v>
      </c>
      <c r="AM1815">
        <v>2351250</v>
      </c>
      <c r="AP1815" s="287" t="str">
        <f>IFERROR(IF(Table_Merge1[[#This Row],[LME Zinc stock]]*Table_Merge1[[#This Row],[Nima.مقدار]]=0,"",Table_Merge1[[#This Row],[LME Zinc stock]]*Table_Merge1[[#This Row],[Nima.مقدار]]),"")</f>
        <v/>
      </c>
      <c r="AQ1815" s="287" t="str">
        <f>IFERROR(IF(Table_Merge1[[#This Row],[LME Zinc 3-month]]*Table_Merge1[[#This Row],[Nima.مقدار]]=0,"",Table_Merge1[[#This Row],[LME Zinc 3-month]]*Table_Merge1[[#This Row],[Nima.مقدار]]),"")</f>
        <v/>
      </c>
      <c r="AR1815" s="288" t="str">
        <f>IFERROR(IF(Table_Merge1[[#This Row],[LME Zinc stock]]*Table_Merge1[[#This Row],[Azad.Sell]]=0,"",Table_Merge1[[#This Row],[LME Zinc stock]]*Table_Merge1[[#This Row],[Azad.Sell]]),"")</f>
        <v/>
      </c>
      <c r="AS1815" s="288" t="str">
        <f>IFERROR(IF(Table_Merge1[[#This Row],[LME Zinc 3-month]]*Table_Merge1[[#This Row],[Azad.Sell]]=0,"",Table_Merge1[[#This Row],[LME Zinc 3-month]]*Table_Merge1[[#This Row],[Azad.Sell]]),"")</f>
        <v/>
      </c>
      <c r="AT1815"/>
    </row>
    <row r="1816" spans="1:46" x14ac:dyDescent="0.25">
      <c r="A1816" s="258">
        <v>43278</v>
      </c>
      <c r="B18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1397.04.06</v>
      </c>
      <c r="C1816" s="195">
        <f t="shared" ca="1" si="64"/>
        <v>1397</v>
      </c>
      <c r="D18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16" s="195">
        <f>_xlfn.NUMBERVALUE(RIGHT(Table11[[#This Row],[تاریخ شمسی]],2))</f>
        <v>6</v>
      </c>
      <c r="F18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04-06</v>
      </c>
      <c r="G1816" s="195" t="s">
        <v>1967</v>
      </c>
      <c r="L1816" s="259">
        <v>43278</v>
      </c>
      <c r="M1816">
        <v>42000</v>
      </c>
      <c r="O1816" s="283">
        <f>IFERROR(DATE(Table7[[#This Row],[year]],MONTH(DATEVALUE(Table7[[#This Row],[month]]&amp;"1")),Table7[[#This Row],[day]]),"")</f>
        <v>42464</v>
      </c>
      <c r="P1816" s="257" t="s">
        <v>5241</v>
      </c>
      <c r="Q1816" s="257">
        <v>2016</v>
      </c>
      <c r="R1816" s="257" t="s">
        <v>3437</v>
      </c>
      <c r="S1816" s="257">
        <v>4</v>
      </c>
      <c r="T1816" s="257">
        <v>1215</v>
      </c>
      <c r="U1816" s="257">
        <v>1566</v>
      </c>
      <c r="V1816" s="257">
        <v>2695775</v>
      </c>
      <c r="X1816" s="260">
        <v>42544</v>
      </c>
      <c r="Y1816" t="s">
        <v>8020</v>
      </c>
      <c r="Z1816" s="260">
        <v>3</v>
      </c>
      <c r="AA1816">
        <v>1395</v>
      </c>
      <c r="AB1816" s="260" t="str">
        <f ca="1">IFERROR(IFERROR(VLOOKUP(Table_Merge1[[#This Row],[Column1]],Table11[#All],2,FALSE),LEFT(AB1817,8)&amp;IF(LEN((RIGHT(AB1817,2)+1))&lt;2,"0"&amp;(RIGHT(AB1817,2)+1),(RIGHT(AB1817,2)-1))),"")</f>
        <v>1395.04.03</v>
      </c>
      <c r="AC1816" s="259" t="str">
        <f ca="1">LEFT(Table_Merge1[[#This Row],[Column2]],4)</f>
        <v>1395</v>
      </c>
      <c r="AD1816" s="259" t="str">
        <f ca="1">RIGHT(LEFT(Table_Merge1[[#This Row],[Column2]],7),2)</f>
        <v>04</v>
      </c>
      <c r="AE1816" s="259" t="str">
        <f ca="1">RIGHT(Table_Merge1[[#This Row],[Column2]],2)</f>
        <v>03</v>
      </c>
      <c r="AF1816">
        <v>4</v>
      </c>
      <c r="AG1816">
        <v>3</v>
      </c>
      <c r="AH1816" s="260">
        <v>2016</v>
      </c>
      <c r="AI1816" t="s">
        <v>3441</v>
      </c>
      <c r="AJ1816" s="260">
        <v>23</v>
      </c>
      <c r="AK1816">
        <v>1265.75</v>
      </c>
      <c r="AL1816">
        <v>1647</v>
      </c>
      <c r="AM1816">
        <v>2357025</v>
      </c>
      <c r="AO1816">
        <v>34622</v>
      </c>
      <c r="AP1816" s="287">
        <f>IFERROR(IF(Table_Merge1[[#This Row],[LME Zinc stock]]*Table_Merge1[[#This Row],[Nima.مقدار]]=0,"",Table_Merge1[[#This Row],[LME Zinc stock]]*Table_Merge1[[#This Row],[Nima.مقدار]]),"")</f>
        <v>81604919550</v>
      </c>
      <c r="AQ1816" s="287">
        <f>IFERROR(IF(Table_Merge1[[#This Row],[LME Zinc 3-month]]*Table_Merge1[[#This Row],[Nima.مقدار]]=0,"",Table_Merge1[[#This Row],[LME Zinc 3-month]]*Table_Merge1[[#This Row],[Nima.مقدار]]),"")</f>
        <v>57022434</v>
      </c>
      <c r="AR1816" s="288" t="str">
        <f>IFERROR(IF(Table_Merge1[[#This Row],[LME Zinc stock]]*Table_Merge1[[#This Row],[Azad.Sell]]=0,"",Table_Merge1[[#This Row],[LME Zinc stock]]*Table_Merge1[[#This Row],[Azad.Sell]]),"")</f>
        <v/>
      </c>
      <c r="AS1816" s="288" t="str">
        <f>IFERROR(IF(Table_Merge1[[#This Row],[LME Zinc 3-month]]*Table_Merge1[[#This Row],[Azad.Sell]]=0,"",Table_Merge1[[#This Row],[LME Zinc 3-month]]*Table_Merge1[[#This Row],[Azad.Sell]]),"")</f>
        <v/>
      </c>
      <c r="AT1816"/>
    </row>
    <row r="1817" spans="1:46" x14ac:dyDescent="0.25">
      <c r="A1817" s="258">
        <v>43279</v>
      </c>
      <c r="B18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1397.04.07</v>
      </c>
      <c r="C1817" s="195">
        <f t="shared" ca="1" si="64"/>
        <v>1397</v>
      </c>
      <c r="D18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17" s="195">
        <f>_xlfn.NUMBERVALUE(RIGHT(Table11[[#This Row],[تاریخ شمسی]],2))</f>
        <v>7</v>
      </c>
      <c r="F18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04-07</v>
      </c>
      <c r="G1817" s="195" t="s">
        <v>1968</v>
      </c>
      <c r="L1817" s="259">
        <v>43279</v>
      </c>
      <c r="M1817">
        <v>42000</v>
      </c>
      <c r="O1817" s="284">
        <f>IFERROR(DATE(Table7[[#This Row],[year]],MONTH(DATEVALUE(Table7[[#This Row],[month]]&amp;"1")),Table7[[#This Row],[day]]),"")</f>
        <v>42461</v>
      </c>
      <c r="P1817" s="195" t="s">
        <v>5242</v>
      </c>
      <c r="Q1817" s="195">
        <v>2016</v>
      </c>
      <c r="R1817" s="195" t="s">
        <v>3437</v>
      </c>
      <c r="S1817" s="195">
        <v>1</v>
      </c>
      <c r="T1817" s="195">
        <v>1232.0999999999999</v>
      </c>
      <c r="U1817" s="195">
        <v>1555.5</v>
      </c>
      <c r="V1817" s="195">
        <v>2705550</v>
      </c>
      <c r="X1817" s="260">
        <v>42543</v>
      </c>
      <c r="Y1817" t="s">
        <v>8019</v>
      </c>
      <c r="Z1817" s="260">
        <v>3</v>
      </c>
      <c r="AA1817">
        <v>1395</v>
      </c>
      <c r="AB1817" s="260" t="str">
        <f ca="1">IFERROR(IFERROR(VLOOKUP(Table_Merge1[[#This Row],[Column1]],Table11[#All],2,FALSE),LEFT(AB1818,8)&amp;IF(LEN((RIGHT(AB1818,2)+1))&lt;2,"0"&amp;(RIGHT(AB1818,2)+1),(RIGHT(AB1818,2)-1))),"")</f>
        <v>1395.04.02</v>
      </c>
      <c r="AC1817" s="259" t="str">
        <f ca="1">LEFT(Table_Merge1[[#This Row],[Column2]],4)</f>
        <v>1395</v>
      </c>
      <c r="AD1817" s="259" t="str">
        <f ca="1">RIGHT(LEFT(Table_Merge1[[#This Row],[Column2]],7),2)</f>
        <v>04</v>
      </c>
      <c r="AE1817" s="259" t="str">
        <f ca="1">RIGHT(Table_Merge1[[#This Row],[Column2]],2)</f>
        <v>02</v>
      </c>
      <c r="AF1817">
        <v>4</v>
      </c>
      <c r="AG1817">
        <v>2</v>
      </c>
      <c r="AH1817" s="260">
        <v>2016</v>
      </c>
      <c r="AI1817" t="s">
        <v>3441</v>
      </c>
      <c r="AJ1817" s="260">
        <v>22</v>
      </c>
      <c r="AK1817">
        <v>1265</v>
      </c>
      <c r="AL1817">
        <v>1635</v>
      </c>
      <c r="AM1817">
        <v>2362950</v>
      </c>
      <c r="AO1817">
        <v>34668</v>
      </c>
      <c r="AP1817" s="287">
        <f>IFERROR(IF(Table_Merge1[[#This Row],[LME Zinc stock]]*Table_Merge1[[#This Row],[Nima.مقدار]]=0,"",Table_Merge1[[#This Row],[LME Zinc stock]]*Table_Merge1[[#This Row],[Nima.مقدار]]),"")</f>
        <v>81918750600</v>
      </c>
      <c r="AQ1817" s="287">
        <f>IFERROR(IF(Table_Merge1[[#This Row],[LME Zinc 3-month]]*Table_Merge1[[#This Row],[Nima.مقدار]]=0,"",Table_Merge1[[#This Row],[LME Zinc 3-month]]*Table_Merge1[[#This Row],[Nima.مقدار]]),"")</f>
        <v>56682180</v>
      </c>
      <c r="AR1817" s="288" t="str">
        <f>IFERROR(IF(Table_Merge1[[#This Row],[LME Zinc stock]]*Table_Merge1[[#This Row],[Azad.Sell]]=0,"",Table_Merge1[[#This Row],[LME Zinc stock]]*Table_Merge1[[#This Row],[Azad.Sell]]),"")</f>
        <v/>
      </c>
      <c r="AS1817" s="288" t="str">
        <f>IFERROR(IF(Table_Merge1[[#This Row],[LME Zinc 3-month]]*Table_Merge1[[#This Row],[Azad.Sell]]=0,"",Table_Merge1[[#This Row],[LME Zinc 3-month]]*Table_Merge1[[#This Row],[Azad.Sell]]),"")</f>
        <v/>
      </c>
      <c r="AT1817"/>
    </row>
    <row r="1818" spans="1:46" x14ac:dyDescent="0.25">
      <c r="A1818" s="258">
        <v>43281</v>
      </c>
      <c r="B18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1397.04.09</v>
      </c>
      <c r="C1818" s="195">
        <f t="shared" ca="1" si="64"/>
        <v>1397</v>
      </c>
      <c r="D18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18" s="195">
        <f>_xlfn.NUMBERVALUE(RIGHT(Table11[[#This Row],[تاریخ شمسی]],2))</f>
        <v>9</v>
      </c>
      <c r="F18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04-09</v>
      </c>
      <c r="G1818" s="195" t="s">
        <v>1969</v>
      </c>
      <c r="L1818" s="259">
        <v>43281</v>
      </c>
      <c r="M1818">
        <v>42000</v>
      </c>
      <c r="O1818" s="283">
        <f>IFERROR(DATE(Table7[[#This Row],[year]],MONTH(DATEVALUE(Table7[[#This Row],[month]]&amp;"1")),Table7[[#This Row],[day]]),"")</f>
        <v>42460</v>
      </c>
      <c r="P1818" s="257" t="s">
        <v>5243</v>
      </c>
      <c r="Q1818" s="257">
        <v>2016</v>
      </c>
      <c r="R1818" s="257" t="s">
        <v>3435</v>
      </c>
      <c r="S1818" s="257">
        <v>31</v>
      </c>
      <c r="T1818" s="257">
        <v>1233.5999999999999</v>
      </c>
      <c r="U1818" s="257">
        <v>1562.5</v>
      </c>
      <c r="V1818" s="257">
        <v>2721500</v>
      </c>
      <c r="X1818" s="260">
        <v>42542</v>
      </c>
      <c r="Y1818" t="s">
        <v>8018</v>
      </c>
      <c r="Z1818" s="260">
        <v>3</v>
      </c>
      <c r="AA1818">
        <v>1395</v>
      </c>
      <c r="AB1818" s="260" t="str">
        <f ca="1">IFERROR(IFERROR(VLOOKUP(Table_Merge1[[#This Row],[Column1]],Table11[#All],2,FALSE),LEFT(AB1819,8)&amp;IF(LEN((RIGHT(AB1819,2)+1))&lt;2,"0"&amp;(RIGHT(AB1819,2)+1),(RIGHT(AB1819,2)-1))),"")</f>
        <v>1395.04.01</v>
      </c>
      <c r="AC1818" s="259" t="str">
        <f ca="1">LEFT(Table_Merge1[[#This Row],[Column2]],4)</f>
        <v>1395</v>
      </c>
      <c r="AD1818" s="259" t="str">
        <f ca="1">RIGHT(LEFT(Table_Merge1[[#This Row],[Column2]],7),2)</f>
        <v>04</v>
      </c>
      <c r="AE1818" s="259" t="str">
        <f ca="1">RIGHT(Table_Merge1[[#This Row],[Column2]],2)</f>
        <v>01</v>
      </c>
      <c r="AF1818">
        <v>4</v>
      </c>
      <c r="AG1818">
        <v>1</v>
      </c>
      <c r="AH1818" s="260">
        <v>2016</v>
      </c>
      <c r="AI1818" t="s">
        <v>3441</v>
      </c>
      <c r="AJ1818" s="260">
        <v>21</v>
      </c>
      <c r="AK1818">
        <v>1280.8</v>
      </c>
      <c r="AL1818">
        <v>1633.5</v>
      </c>
      <c r="AM1818">
        <v>2368250</v>
      </c>
      <c r="AO1818">
        <v>34733</v>
      </c>
      <c r="AP1818" s="287">
        <f>IFERROR(IF(Table_Merge1[[#This Row],[LME Zinc stock]]*Table_Merge1[[#This Row],[Nima.مقدار]]=0,"",Table_Merge1[[#This Row],[LME Zinc stock]]*Table_Merge1[[#This Row],[Nima.مقدار]]),"")</f>
        <v>82256427250</v>
      </c>
      <c r="AQ1818" s="287">
        <f>IFERROR(IF(Table_Merge1[[#This Row],[LME Zinc 3-month]]*Table_Merge1[[#This Row],[Nima.مقدار]]=0,"",Table_Merge1[[#This Row],[LME Zinc 3-month]]*Table_Merge1[[#This Row],[Nima.مقدار]]),"")</f>
        <v>56736355.5</v>
      </c>
      <c r="AR1818" s="288" t="str">
        <f>IFERROR(IF(Table_Merge1[[#This Row],[LME Zinc stock]]*Table_Merge1[[#This Row],[Azad.Sell]]=0,"",Table_Merge1[[#This Row],[LME Zinc stock]]*Table_Merge1[[#This Row],[Azad.Sell]]),"")</f>
        <v/>
      </c>
      <c r="AS1818" s="288" t="str">
        <f>IFERROR(IF(Table_Merge1[[#This Row],[LME Zinc 3-month]]*Table_Merge1[[#This Row],[Azad.Sell]]=0,"",Table_Merge1[[#This Row],[LME Zinc 3-month]]*Table_Merge1[[#This Row],[Azad.Sell]]),"")</f>
        <v/>
      </c>
      <c r="AT1818"/>
    </row>
    <row r="1819" spans="1:46" x14ac:dyDescent="0.25">
      <c r="A1819" s="258">
        <v>43282</v>
      </c>
      <c r="B18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1397.04.10</v>
      </c>
      <c r="C1819" s="195">
        <f t="shared" ca="1" si="64"/>
        <v>1397</v>
      </c>
      <c r="D18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19" s="195">
        <f>_xlfn.NUMBERVALUE(RIGHT(Table11[[#This Row],[تاریخ شمسی]],2))</f>
        <v>10</v>
      </c>
      <c r="F18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04-10</v>
      </c>
      <c r="G1819" s="195" t="s">
        <v>1970</v>
      </c>
      <c r="L1819" s="259">
        <v>43282</v>
      </c>
      <c r="M1819">
        <v>42000</v>
      </c>
      <c r="O1819" s="284">
        <f>IFERROR(DATE(Table7[[#This Row],[year]],MONTH(DATEVALUE(Table7[[#This Row],[month]]&amp;"1")),Table7[[#This Row],[day]]),"")</f>
        <v>42459</v>
      </c>
      <c r="P1819" s="195" t="s">
        <v>5244</v>
      </c>
      <c r="Q1819" s="195">
        <v>2016</v>
      </c>
      <c r="R1819" s="195" t="s">
        <v>3435</v>
      </c>
      <c r="S1819" s="195">
        <v>30</v>
      </c>
      <c r="T1819" s="195">
        <v>1238.2</v>
      </c>
      <c r="U1819" s="195">
        <v>1550.5</v>
      </c>
      <c r="V1819" s="195">
        <v>2730475</v>
      </c>
      <c r="X1819" s="260">
        <v>42541</v>
      </c>
      <c r="Y1819" t="s">
        <v>8017</v>
      </c>
      <c r="Z1819" s="260">
        <v>3</v>
      </c>
      <c r="AA1819">
        <v>1395</v>
      </c>
      <c r="AB1819" s="260" t="str">
        <f ca="1">IFERROR(IFERROR(VLOOKUP(Table_Merge1[[#This Row],[Column1]],Table11[#All],2,FALSE),LEFT(AB1820,8)&amp;IF(LEN((RIGHT(AB1820,2)+1))&lt;2,"0"&amp;(RIGHT(AB1820,2)+1),(RIGHT(AB1820,2)-1))),"")</f>
        <v>1395.03.31</v>
      </c>
      <c r="AC1819" s="259" t="str">
        <f ca="1">LEFT(Table_Merge1[[#This Row],[Column2]],4)</f>
        <v>1395</v>
      </c>
      <c r="AD1819" s="259" t="str">
        <f ca="1">RIGHT(LEFT(Table_Merge1[[#This Row],[Column2]],7),2)</f>
        <v>03</v>
      </c>
      <c r="AE1819" s="259" t="str">
        <f ca="1">RIGHT(Table_Merge1[[#This Row],[Column2]],2)</f>
        <v>31</v>
      </c>
      <c r="AF1819">
        <v>3</v>
      </c>
      <c r="AG1819">
        <v>31</v>
      </c>
      <c r="AH1819" s="260">
        <v>2016</v>
      </c>
      <c r="AI1819" t="s">
        <v>3441</v>
      </c>
      <c r="AJ1819" s="260">
        <v>20</v>
      </c>
      <c r="AK1819">
        <v>1283.25</v>
      </c>
      <c r="AL1819">
        <v>1662.5</v>
      </c>
      <c r="AM1819">
        <v>2375075</v>
      </c>
      <c r="AO1819">
        <v>34623</v>
      </c>
      <c r="AP1819" s="287">
        <f>IFERROR(IF(Table_Merge1[[#This Row],[LME Zinc stock]]*Table_Merge1[[#This Row],[Nima.مقدار]]=0,"",Table_Merge1[[#This Row],[LME Zinc stock]]*Table_Merge1[[#This Row],[Nima.مقدار]]),"")</f>
        <v>82232221725</v>
      </c>
      <c r="AQ1819" s="287">
        <f>IFERROR(IF(Table_Merge1[[#This Row],[LME Zinc 3-month]]*Table_Merge1[[#This Row],[Nima.مقدار]]=0,"",Table_Merge1[[#This Row],[LME Zinc 3-month]]*Table_Merge1[[#This Row],[Nima.مقدار]]),"")</f>
        <v>57560737.5</v>
      </c>
      <c r="AR1819" s="288" t="str">
        <f>IFERROR(IF(Table_Merge1[[#This Row],[LME Zinc stock]]*Table_Merge1[[#This Row],[Azad.Sell]]=0,"",Table_Merge1[[#This Row],[LME Zinc stock]]*Table_Merge1[[#This Row],[Azad.Sell]]),"")</f>
        <v/>
      </c>
      <c r="AS1819" s="288" t="str">
        <f>IFERROR(IF(Table_Merge1[[#This Row],[LME Zinc 3-month]]*Table_Merge1[[#This Row],[Azad.Sell]]=0,"",Table_Merge1[[#This Row],[LME Zinc 3-month]]*Table_Merge1[[#This Row],[Azad.Sell]]),"")</f>
        <v/>
      </c>
      <c r="AT1819"/>
    </row>
    <row r="1820" spans="1:46" x14ac:dyDescent="0.25">
      <c r="A1820" s="258">
        <v>43283</v>
      </c>
      <c r="B18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1397.04.11</v>
      </c>
      <c r="C1820" s="195">
        <f t="shared" ca="1" si="64"/>
        <v>1397</v>
      </c>
      <c r="D18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20" s="195">
        <f>_xlfn.NUMBERVALUE(RIGHT(Table11[[#This Row],[تاریخ شمسی]],2))</f>
        <v>11</v>
      </c>
      <c r="F18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04-11</v>
      </c>
      <c r="G1820" s="195" t="s">
        <v>1971</v>
      </c>
      <c r="L1820" s="259">
        <v>43283</v>
      </c>
      <c r="M1820">
        <v>42000</v>
      </c>
      <c r="O1820" s="283">
        <f>IFERROR(DATE(Table7[[#This Row],[year]],MONTH(DATEVALUE(Table7[[#This Row],[month]]&amp;"1")),Table7[[#This Row],[day]]),"")</f>
        <v>42458</v>
      </c>
      <c r="P1820" s="257" t="s">
        <v>5245</v>
      </c>
      <c r="Q1820" s="257">
        <v>2016</v>
      </c>
      <c r="R1820" s="257" t="s">
        <v>3435</v>
      </c>
      <c r="S1820" s="257">
        <v>29</v>
      </c>
      <c r="T1820" s="257">
        <v>1216.45</v>
      </c>
      <c r="U1820" s="257">
        <v>1525.5</v>
      </c>
      <c r="V1820" s="257">
        <v>2735200</v>
      </c>
      <c r="X1820" s="260">
        <v>42538</v>
      </c>
      <c r="Z1820" s="260">
        <v>3</v>
      </c>
      <c r="AB1820" s="260" t="str">
        <f ca="1">IFERROR(IFERROR(VLOOKUP(Table_Merge1[[#This Row],[Column1]],Table11[#All],2,FALSE),LEFT(AB1821,8)&amp;IF(LEN((RIGHT(AB1821,2)+1))&lt;2,"0"&amp;(RIGHT(AB1821,2)+1),(RIGHT(AB1821,2)-1))),"")</f>
        <v>1395.03.26</v>
      </c>
      <c r="AC1820" s="259" t="str">
        <f ca="1">LEFT(Table_Merge1[[#This Row],[Column2]],4)</f>
        <v>1395</v>
      </c>
      <c r="AD1820" s="259" t="str">
        <f ca="1">RIGHT(LEFT(Table_Merge1[[#This Row],[Column2]],7),2)</f>
        <v>03</v>
      </c>
      <c r="AE1820" s="259" t="str">
        <f ca="1">RIGHT(Table_Merge1[[#This Row],[Column2]],2)</f>
        <v>26</v>
      </c>
      <c r="AH1820" s="260">
        <v>2016</v>
      </c>
      <c r="AI1820" t="s">
        <v>3441</v>
      </c>
      <c r="AJ1820" s="260">
        <v>17</v>
      </c>
      <c r="AK1820">
        <v>1284.5</v>
      </c>
      <c r="AL1820">
        <v>1654.5</v>
      </c>
      <c r="AM1820">
        <v>2382100</v>
      </c>
      <c r="AP1820" s="287" t="str">
        <f>IFERROR(IF(Table_Merge1[[#This Row],[LME Zinc stock]]*Table_Merge1[[#This Row],[Nima.مقدار]]=0,"",Table_Merge1[[#This Row],[LME Zinc stock]]*Table_Merge1[[#This Row],[Nima.مقدار]]),"")</f>
        <v/>
      </c>
      <c r="AQ1820" s="287" t="str">
        <f>IFERROR(IF(Table_Merge1[[#This Row],[LME Zinc 3-month]]*Table_Merge1[[#This Row],[Nima.مقدار]]=0,"",Table_Merge1[[#This Row],[LME Zinc 3-month]]*Table_Merge1[[#This Row],[Nima.مقدار]]),"")</f>
        <v/>
      </c>
      <c r="AR1820" s="288" t="str">
        <f>IFERROR(IF(Table_Merge1[[#This Row],[LME Zinc stock]]*Table_Merge1[[#This Row],[Azad.Sell]]=0,"",Table_Merge1[[#This Row],[LME Zinc stock]]*Table_Merge1[[#This Row],[Azad.Sell]]),"")</f>
        <v/>
      </c>
      <c r="AS1820" s="288" t="str">
        <f>IFERROR(IF(Table_Merge1[[#This Row],[LME Zinc 3-month]]*Table_Merge1[[#This Row],[Azad.Sell]]=0,"",Table_Merge1[[#This Row],[LME Zinc 3-month]]*Table_Merge1[[#This Row],[Azad.Sell]]),"")</f>
        <v/>
      </c>
      <c r="AT1820"/>
    </row>
    <row r="1821" spans="1:46" x14ac:dyDescent="0.25">
      <c r="A1821" s="258">
        <v>43284</v>
      </c>
      <c r="B18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1397.04.12</v>
      </c>
      <c r="C1821" s="195">
        <f t="shared" ca="1" si="64"/>
        <v>1397</v>
      </c>
      <c r="D18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21" s="195">
        <f>_xlfn.NUMBERVALUE(RIGHT(Table11[[#This Row],[تاریخ شمسی]],2))</f>
        <v>12</v>
      </c>
      <c r="F18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04-12</v>
      </c>
      <c r="G1821" s="195" t="s">
        <v>1972</v>
      </c>
      <c r="L1821" s="259">
        <v>43284</v>
      </c>
      <c r="M1821">
        <v>42000</v>
      </c>
      <c r="O1821" s="284">
        <f>IFERROR(DATE(Table7[[#This Row],[year]],MONTH(DATEVALUE(Table7[[#This Row],[month]]&amp;"1")),Table7[[#This Row],[day]]),"")</f>
        <v>42453</v>
      </c>
      <c r="P1821" s="195" t="s">
        <v>5246</v>
      </c>
      <c r="Q1821" s="195">
        <v>2016</v>
      </c>
      <c r="R1821" s="195" t="s">
        <v>3435</v>
      </c>
      <c r="S1821" s="195">
        <v>24</v>
      </c>
      <c r="T1821" s="195">
        <v>1216.45</v>
      </c>
      <c r="U1821" s="195">
        <v>1506.5</v>
      </c>
      <c r="V1821" s="195">
        <v>2742650</v>
      </c>
      <c r="X1821" s="260">
        <v>42537</v>
      </c>
      <c r="Y1821" t="s">
        <v>8016</v>
      </c>
      <c r="Z1821" s="260">
        <v>4</v>
      </c>
      <c r="AA1821">
        <v>1395</v>
      </c>
      <c r="AB1821" s="260" t="str">
        <f ca="1">IFERROR(IFERROR(VLOOKUP(Table_Merge1[[#This Row],[Column1]],Table11[#All],2,FALSE),LEFT(AB1822,8)&amp;IF(LEN((RIGHT(AB1822,2)+1))&lt;2,"0"&amp;(RIGHT(AB1822,2)+1),(RIGHT(AB1822,2)-1))),"")</f>
        <v>1395.03.27</v>
      </c>
      <c r="AC1821" s="259" t="str">
        <f ca="1">LEFT(Table_Merge1[[#This Row],[Column2]],4)</f>
        <v>1395</v>
      </c>
      <c r="AD1821" s="259" t="str">
        <f ca="1">RIGHT(LEFT(Table_Merge1[[#This Row],[Column2]],7),2)</f>
        <v>03</v>
      </c>
      <c r="AE1821" s="259" t="str">
        <f ca="1">RIGHT(Table_Merge1[[#This Row],[Column2]],2)</f>
        <v>27</v>
      </c>
      <c r="AF1821">
        <v>3</v>
      </c>
      <c r="AG1821">
        <v>27</v>
      </c>
      <c r="AH1821" s="260">
        <v>2016</v>
      </c>
      <c r="AI1821" t="s">
        <v>3441</v>
      </c>
      <c r="AJ1821" s="260">
        <v>16</v>
      </c>
      <c r="AK1821">
        <v>1307</v>
      </c>
      <c r="AL1821" t="s">
        <v>3621</v>
      </c>
      <c r="AM1821" t="s">
        <v>3621</v>
      </c>
      <c r="AO1821">
        <v>34563</v>
      </c>
      <c r="AP1821" s="287" t="str">
        <f>IFERROR(IF(Table_Merge1[[#This Row],[LME Zinc stock]]*Table_Merge1[[#This Row],[Nima.مقدار]]=0,"",Table_Merge1[[#This Row],[LME Zinc stock]]*Table_Merge1[[#This Row],[Nima.مقدار]]),"")</f>
        <v/>
      </c>
      <c r="AQ1821" s="287" t="str">
        <f>IFERROR(IF(Table_Merge1[[#This Row],[LME Zinc 3-month]]*Table_Merge1[[#This Row],[Nima.مقدار]]=0,"",Table_Merge1[[#This Row],[LME Zinc 3-month]]*Table_Merge1[[#This Row],[Nima.مقدار]]),"")</f>
        <v/>
      </c>
      <c r="AR1821" s="288" t="str">
        <f>IFERROR(IF(Table_Merge1[[#This Row],[LME Zinc stock]]*Table_Merge1[[#This Row],[Azad.Sell]]=0,"",Table_Merge1[[#This Row],[LME Zinc stock]]*Table_Merge1[[#This Row],[Azad.Sell]]),"")</f>
        <v/>
      </c>
      <c r="AS1821" s="288" t="str">
        <f>IFERROR(IF(Table_Merge1[[#This Row],[LME Zinc 3-month]]*Table_Merge1[[#This Row],[Azad.Sell]]=0,"",Table_Merge1[[#This Row],[LME Zinc 3-month]]*Table_Merge1[[#This Row],[Azad.Sell]]),"")</f>
        <v/>
      </c>
      <c r="AT1821"/>
    </row>
    <row r="1822" spans="1:46" x14ac:dyDescent="0.25">
      <c r="A1822" s="258">
        <v>43285</v>
      </c>
      <c r="B18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1397.04.13</v>
      </c>
      <c r="C1822" s="195">
        <f t="shared" ca="1" si="64"/>
        <v>1397</v>
      </c>
      <c r="D18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22" s="195">
        <f>_xlfn.NUMBERVALUE(RIGHT(Table11[[#This Row],[تاریخ شمسی]],2))</f>
        <v>13</v>
      </c>
      <c r="F18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04-13</v>
      </c>
      <c r="G1822" s="195" t="s">
        <v>1973</v>
      </c>
      <c r="L1822" s="259">
        <v>43285</v>
      </c>
      <c r="M1822">
        <v>42000</v>
      </c>
      <c r="O1822" s="283">
        <f>IFERROR(DATE(Table7[[#This Row],[year]],MONTH(DATEVALUE(Table7[[#This Row],[month]]&amp;"1")),Table7[[#This Row],[day]]),"")</f>
        <v>42452</v>
      </c>
      <c r="P1822" s="257" t="s">
        <v>5247</v>
      </c>
      <c r="Q1822" s="257">
        <v>2016</v>
      </c>
      <c r="R1822" s="257" t="s">
        <v>3435</v>
      </c>
      <c r="S1822" s="257">
        <v>23</v>
      </c>
      <c r="T1822" s="257">
        <v>1232.2</v>
      </c>
      <c r="U1822" s="257">
        <v>1509</v>
      </c>
      <c r="V1822" s="257">
        <v>2749650</v>
      </c>
      <c r="X1822" s="260">
        <v>42536</v>
      </c>
      <c r="Y1822" t="s">
        <v>8015</v>
      </c>
      <c r="Z1822" s="260">
        <v>4</v>
      </c>
      <c r="AA1822">
        <v>1395</v>
      </c>
      <c r="AB1822" s="260" t="str">
        <f ca="1">IFERROR(IFERROR(VLOOKUP(Table_Merge1[[#This Row],[Column1]],Table11[#All],2,FALSE),LEFT(AB1823,8)&amp;IF(LEN((RIGHT(AB1823,2)+1))&lt;2,"0"&amp;(RIGHT(AB1823,2)+1),(RIGHT(AB1823,2)-1))),"")</f>
        <v>1395.03.26</v>
      </c>
      <c r="AC1822" s="259" t="str">
        <f ca="1">LEFT(Table_Merge1[[#This Row],[Column2]],4)</f>
        <v>1395</v>
      </c>
      <c r="AD1822" s="259" t="str">
        <f ca="1">RIGHT(LEFT(Table_Merge1[[#This Row],[Column2]],7),2)</f>
        <v>03</v>
      </c>
      <c r="AE1822" s="259" t="str">
        <f ca="1">RIGHT(Table_Merge1[[#This Row],[Column2]],2)</f>
        <v>26</v>
      </c>
      <c r="AF1822">
        <v>3</v>
      </c>
      <c r="AG1822">
        <v>26</v>
      </c>
      <c r="AH1822" s="260">
        <v>2016</v>
      </c>
      <c r="AI1822" t="s">
        <v>3441</v>
      </c>
      <c r="AJ1822" s="260">
        <v>15</v>
      </c>
      <c r="AK1822">
        <v>1282</v>
      </c>
      <c r="AL1822">
        <v>1643.5</v>
      </c>
      <c r="AM1822">
        <v>2387850</v>
      </c>
      <c r="AO1822">
        <v>34648</v>
      </c>
      <c r="AP1822" s="287">
        <f>IFERROR(IF(Table_Merge1[[#This Row],[LME Zinc stock]]*Table_Merge1[[#This Row],[Nima.مقدار]]=0,"",Table_Merge1[[#This Row],[LME Zinc stock]]*Table_Merge1[[#This Row],[Nima.مقدار]]),"")</f>
        <v>82734226800</v>
      </c>
      <c r="AQ1822" s="287">
        <f>IFERROR(IF(Table_Merge1[[#This Row],[LME Zinc 3-month]]*Table_Merge1[[#This Row],[Nima.مقدار]]=0,"",Table_Merge1[[#This Row],[LME Zinc 3-month]]*Table_Merge1[[#This Row],[Nima.مقدار]]),"")</f>
        <v>56943988</v>
      </c>
      <c r="AR1822" s="288" t="str">
        <f>IFERROR(IF(Table_Merge1[[#This Row],[LME Zinc stock]]*Table_Merge1[[#This Row],[Azad.Sell]]=0,"",Table_Merge1[[#This Row],[LME Zinc stock]]*Table_Merge1[[#This Row],[Azad.Sell]]),"")</f>
        <v/>
      </c>
      <c r="AS1822" s="288" t="str">
        <f>IFERROR(IF(Table_Merge1[[#This Row],[LME Zinc 3-month]]*Table_Merge1[[#This Row],[Azad.Sell]]=0,"",Table_Merge1[[#This Row],[LME Zinc 3-month]]*Table_Merge1[[#This Row],[Azad.Sell]]),"")</f>
        <v/>
      </c>
      <c r="AT1822"/>
    </row>
    <row r="1823" spans="1:46" x14ac:dyDescent="0.25">
      <c r="A1823" s="258">
        <v>43286</v>
      </c>
      <c r="B18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1397.04.14</v>
      </c>
      <c r="C1823" s="195">
        <f t="shared" ca="1" si="64"/>
        <v>1397</v>
      </c>
      <c r="D18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23" s="195">
        <f>_xlfn.NUMBERVALUE(RIGHT(Table11[[#This Row],[تاریخ شمسی]],2))</f>
        <v>14</v>
      </c>
      <c r="F18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04-14</v>
      </c>
      <c r="G1823" s="195" t="s">
        <v>1974</v>
      </c>
      <c r="L1823" s="259">
        <v>43286</v>
      </c>
      <c r="M1823">
        <v>42000</v>
      </c>
      <c r="O1823" s="284">
        <f>IFERROR(DATE(Table7[[#This Row],[year]],MONTH(DATEVALUE(Table7[[#This Row],[month]]&amp;"1")),Table7[[#This Row],[day]]),"")</f>
        <v>42451</v>
      </c>
      <c r="P1823" s="195" t="s">
        <v>5248</v>
      </c>
      <c r="Q1823" s="195">
        <v>2016</v>
      </c>
      <c r="R1823" s="195" t="s">
        <v>3435</v>
      </c>
      <c r="S1823" s="195">
        <v>22</v>
      </c>
      <c r="T1823" s="195">
        <v>1251.8</v>
      </c>
      <c r="U1823" s="195">
        <v>1505.5</v>
      </c>
      <c r="V1823" s="195">
        <v>2756525</v>
      </c>
      <c r="X1823" s="260">
        <v>42535</v>
      </c>
      <c r="Y1823" t="s">
        <v>8014</v>
      </c>
      <c r="Z1823" s="260">
        <v>4</v>
      </c>
      <c r="AA1823">
        <v>1395</v>
      </c>
      <c r="AB1823" s="260" t="str">
        <f ca="1">IFERROR(IFERROR(VLOOKUP(Table_Merge1[[#This Row],[Column1]],Table11[#All],2,FALSE),LEFT(AB1824,8)&amp;IF(LEN((RIGHT(AB1824,2)+1))&lt;2,"0"&amp;(RIGHT(AB1824,2)+1),(RIGHT(AB1824,2)-1))),"")</f>
        <v>1395.03.25</v>
      </c>
      <c r="AC1823" s="259" t="str">
        <f ca="1">LEFT(Table_Merge1[[#This Row],[Column2]],4)</f>
        <v>1395</v>
      </c>
      <c r="AD1823" s="259" t="str">
        <f ca="1">RIGHT(LEFT(Table_Merge1[[#This Row],[Column2]],7),2)</f>
        <v>03</v>
      </c>
      <c r="AE1823" s="259" t="str">
        <f ca="1">RIGHT(Table_Merge1[[#This Row],[Column2]],2)</f>
        <v>25</v>
      </c>
      <c r="AF1823">
        <v>3</v>
      </c>
      <c r="AG1823">
        <v>25</v>
      </c>
      <c r="AH1823" s="260">
        <v>2016</v>
      </c>
      <c r="AI1823" t="s">
        <v>3441</v>
      </c>
      <c r="AJ1823" s="260">
        <v>14</v>
      </c>
      <c r="AK1823">
        <v>1279.4000000000001</v>
      </c>
      <c r="AL1823">
        <v>1623.5</v>
      </c>
      <c r="AM1823">
        <v>2393600</v>
      </c>
      <c r="AO1823">
        <v>34594</v>
      </c>
      <c r="AP1823" s="287">
        <f>IFERROR(IF(Table_Merge1[[#This Row],[LME Zinc stock]]*Table_Merge1[[#This Row],[Nima.مقدار]]=0,"",Table_Merge1[[#This Row],[LME Zinc stock]]*Table_Merge1[[#This Row],[Nima.مقدار]]),"")</f>
        <v>82804198400</v>
      </c>
      <c r="AQ1823" s="287">
        <f>IFERROR(IF(Table_Merge1[[#This Row],[LME Zinc 3-month]]*Table_Merge1[[#This Row],[Nima.مقدار]]=0,"",Table_Merge1[[#This Row],[LME Zinc 3-month]]*Table_Merge1[[#This Row],[Nima.مقدار]]),"")</f>
        <v>56163359</v>
      </c>
      <c r="AR1823" s="288" t="str">
        <f>IFERROR(IF(Table_Merge1[[#This Row],[LME Zinc stock]]*Table_Merge1[[#This Row],[Azad.Sell]]=0,"",Table_Merge1[[#This Row],[LME Zinc stock]]*Table_Merge1[[#This Row],[Azad.Sell]]),"")</f>
        <v/>
      </c>
      <c r="AS1823" s="288" t="str">
        <f>IFERROR(IF(Table_Merge1[[#This Row],[LME Zinc 3-month]]*Table_Merge1[[#This Row],[Azad.Sell]]=0,"",Table_Merge1[[#This Row],[LME Zinc 3-month]]*Table_Merge1[[#This Row],[Azad.Sell]]),"")</f>
        <v/>
      </c>
      <c r="AT1823"/>
    </row>
    <row r="1824" spans="1:46" x14ac:dyDescent="0.25">
      <c r="A1824" s="258">
        <v>43288</v>
      </c>
      <c r="B18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1397.04.16</v>
      </c>
      <c r="C1824" s="195">
        <f t="shared" ca="1" si="64"/>
        <v>1397</v>
      </c>
      <c r="D18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24" s="195">
        <f>_xlfn.NUMBERVALUE(RIGHT(Table11[[#This Row],[تاریخ شمسی]],2))</f>
        <v>16</v>
      </c>
      <c r="F18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04-16</v>
      </c>
      <c r="G1824" s="195" t="s">
        <v>1975</v>
      </c>
      <c r="L1824" s="259">
        <v>43288</v>
      </c>
      <c r="M1824">
        <v>42000</v>
      </c>
      <c r="O1824" s="283">
        <f>IFERROR(DATE(Table7[[#This Row],[year]],MONTH(DATEVALUE(Table7[[#This Row],[month]]&amp;"1")),Table7[[#This Row],[day]]),"")</f>
        <v>42450</v>
      </c>
      <c r="P1824" s="257" t="s">
        <v>5249</v>
      </c>
      <c r="Q1824" s="257">
        <v>2016</v>
      </c>
      <c r="R1824" s="257" t="s">
        <v>3435</v>
      </c>
      <c r="S1824" s="257">
        <v>21</v>
      </c>
      <c r="T1824" s="257">
        <v>1244.25</v>
      </c>
      <c r="U1824" s="257">
        <v>1504.5</v>
      </c>
      <c r="V1824" s="257">
        <v>2763750</v>
      </c>
      <c r="X1824" s="260">
        <v>42534</v>
      </c>
      <c r="Y1824" t="s">
        <v>8013</v>
      </c>
      <c r="Z1824" s="260">
        <v>4</v>
      </c>
      <c r="AA1824">
        <v>1395</v>
      </c>
      <c r="AB1824" s="260" t="str">
        <f ca="1">IFERROR(IFERROR(VLOOKUP(Table_Merge1[[#This Row],[Column1]],Table11[#All],2,FALSE),LEFT(AB1825,8)&amp;IF(LEN((RIGHT(AB1825,2)+1))&lt;2,"0"&amp;(RIGHT(AB1825,2)+1),(RIGHT(AB1825,2)-1))),"")</f>
        <v>1395.03.24</v>
      </c>
      <c r="AC1824" s="259" t="str">
        <f ca="1">LEFT(Table_Merge1[[#This Row],[Column2]],4)</f>
        <v>1395</v>
      </c>
      <c r="AD1824" s="259" t="str">
        <f ca="1">RIGHT(LEFT(Table_Merge1[[#This Row],[Column2]],7),2)</f>
        <v>03</v>
      </c>
      <c r="AE1824" s="259" t="str">
        <f ca="1">RIGHT(Table_Merge1[[#This Row],[Column2]],2)</f>
        <v>24</v>
      </c>
      <c r="AF1824">
        <v>3</v>
      </c>
      <c r="AG1824">
        <v>24</v>
      </c>
      <c r="AH1824" s="260">
        <v>2016</v>
      </c>
      <c r="AI1824" t="s">
        <v>3441</v>
      </c>
      <c r="AJ1824" s="260">
        <v>13</v>
      </c>
      <c r="AK1824">
        <v>1284.0999999999999</v>
      </c>
      <c r="AL1824">
        <v>1613</v>
      </c>
      <c r="AM1824">
        <v>2400300</v>
      </c>
      <c r="AO1824">
        <v>34584</v>
      </c>
      <c r="AP1824" s="287">
        <f>IFERROR(IF(Table_Merge1[[#This Row],[LME Zinc stock]]*Table_Merge1[[#This Row],[Nima.مقدار]]=0,"",Table_Merge1[[#This Row],[LME Zinc stock]]*Table_Merge1[[#This Row],[Nima.مقدار]]),"")</f>
        <v>83011975200</v>
      </c>
      <c r="AQ1824" s="287">
        <f>IFERROR(IF(Table_Merge1[[#This Row],[LME Zinc 3-month]]*Table_Merge1[[#This Row],[Nima.مقدار]]=0,"",Table_Merge1[[#This Row],[LME Zinc 3-month]]*Table_Merge1[[#This Row],[Nima.مقدار]]),"")</f>
        <v>55783992</v>
      </c>
      <c r="AR1824" s="288" t="str">
        <f>IFERROR(IF(Table_Merge1[[#This Row],[LME Zinc stock]]*Table_Merge1[[#This Row],[Azad.Sell]]=0,"",Table_Merge1[[#This Row],[LME Zinc stock]]*Table_Merge1[[#This Row],[Azad.Sell]]),"")</f>
        <v/>
      </c>
      <c r="AS1824" s="288" t="str">
        <f>IFERROR(IF(Table_Merge1[[#This Row],[LME Zinc 3-month]]*Table_Merge1[[#This Row],[Azad.Sell]]=0,"",Table_Merge1[[#This Row],[LME Zinc 3-month]]*Table_Merge1[[#This Row],[Azad.Sell]]),"")</f>
        <v/>
      </c>
      <c r="AT1824"/>
    </row>
    <row r="1825" spans="1:46" x14ac:dyDescent="0.25">
      <c r="A1825" s="258">
        <v>43289</v>
      </c>
      <c r="B18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1397.04.17</v>
      </c>
      <c r="C1825" s="195">
        <f t="shared" ca="1" si="64"/>
        <v>1397</v>
      </c>
      <c r="D18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25" s="195">
        <f>_xlfn.NUMBERVALUE(RIGHT(Table11[[#This Row],[تاریخ شمسی]],2))</f>
        <v>17</v>
      </c>
      <c r="F18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04-17</v>
      </c>
      <c r="G1825" s="195" t="s">
        <v>1976</v>
      </c>
      <c r="L1825" s="259">
        <v>43289</v>
      </c>
      <c r="M1825">
        <v>42000</v>
      </c>
      <c r="O1825" s="284">
        <f>IFERROR(DATE(Table7[[#This Row],[year]],MONTH(DATEVALUE(Table7[[#This Row],[month]]&amp;"1")),Table7[[#This Row],[day]]),"")</f>
        <v>42447</v>
      </c>
      <c r="P1825" s="195" t="s">
        <v>5250</v>
      </c>
      <c r="Q1825" s="195">
        <v>2016</v>
      </c>
      <c r="R1825" s="195" t="s">
        <v>3435</v>
      </c>
      <c r="S1825" s="195">
        <v>18</v>
      </c>
      <c r="T1825" s="195">
        <v>1254.5</v>
      </c>
      <c r="U1825" s="195">
        <v>1519</v>
      </c>
      <c r="V1825" s="195">
        <v>2769925</v>
      </c>
      <c r="X1825" s="260">
        <v>42531</v>
      </c>
      <c r="Z1825" s="260">
        <v>4</v>
      </c>
      <c r="AB1825" s="260" t="str">
        <f ca="1">IFERROR(IFERROR(VLOOKUP(Table_Merge1[[#This Row],[Column1]],Table11[#All],2,FALSE),LEFT(AB1826,8)&amp;IF(LEN((RIGHT(AB1826,2)+1))&lt;2,"0"&amp;(RIGHT(AB1826,2)+1),(RIGHT(AB1826,2)-1))),"")</f>
        <v>1395.03.19</v>
      </c>
      <c r="AC1825" s="259" t="str">
        <f ca="1">LEFT(Table_Merge1[[#This Row],[Column2]],4)</f>
        <v>1395</v>
      </c>
      <c r="AD1825" s="259" t="str">
        <f ca="1">RIGHT(LEFT(Table_Merge1[[#This Row],[Column2]],7),2)</f>
        <v>03</v>
      </c>
      <c r="AE1825" s="259" t="str">
        <f ca="1">RIGHT(Table_Merge1[[#This Row],[Column2]],2)</f>
        <v>19</v>
      </c>
      <c r="AH1825" s="260">
        <v>2016</v>
      </c>
      <c r="AI1825" t="s">
        <v>3441</v>
      </c>
      <c r="AJ1825" s="260">
        <v>10</v>
      </c>
      <c r="AK1825">
        <v>1266.5999999999999</v>
      </c>
      <c r="AL1825">
        <v>1603</v>
      </c>
      <c r="AM1825">
        <v>2408975</v>
      </c>
      <c r="AP1825" s="287" t="str">
        <f>IFERROR(IF(Table_Merge1[[#This Row],[LME Zinc stock]]*Table_Merge1[[#This Row],[Nima.مقدار]]=0,"",Table_Merge1[[#This Row],[LME Zinc stock]]*Table_Merge1[[#This Row],[Nima.مقدار]]),"")</f>
        <v/>
      </c>
      <c r="AQ1825" s="287" t="str">
        <f>IFERROR(IF(Table_Merge1[[#This Row],[LME Zinc 3-month]]*Table_Merge1[[#This Row],[Nima.مقدار]]=0,"",Table_Merge1[[#This Row],[LME Zinc 3-month]]*Table_Merge1[[#This Row],[Nima.مقدار]]),"")</f>
        <v/>
      </c>
      <c r="AR1825" s="288" t="str">
        <f>IFERROR(IF(Table_Merge1[[#This Row],[LME Zinc stock]]*Table_Merge1[[#This Row],[Azad.Sell]]=0,"",Table_Merge1[[#This Row],[LME Zinc stock]]*Table_Merge1[[#This Row],[Azad.Sell]]),"")</f>
        <v/>
      </c>
      <c r="AS1825" s="288" t="str">
        <f>IFERROR(IF(Table_Merge1[[#This Row],[LME Zinc 3-month]]*Table_Merge1[[#This Row],[Azad.Sell]]=0,"",Table_Merge1[[#This Row],[LME Zinc 3-month]]*Table_Merge1[[#This Row],[Azad.Sell]]),"")</f>
        <v/>
      </c>
      <c r="AT1825"/>
    </row>
    <row r="1826" spans="1:46" x14ac:dyDescent="0.25">
      <c r="A1826" s="258">
        <v>43290</v>
      </c>
      <c r="B18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1397.04.18</v>
      </c>
      <c r="C1826" s="195">
        <f t="shared" ca="1" si="64"/>
        <v>1397</v>
      </c>
      <c r="D18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26" s="195">
        <f>_xlfn.NUMBERVALUE(RIGHT(Table11[[#This Row],[تاریخ شمسی]],2))</f>
        <v>18</v>
      </c>
      <c r="F18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04-18</v>
      </c>
      <c r="G1826" s="195" t="s">
        <v>1977</v>
      </c>
      <c r="L1826" s="259">
        <v>43290</v>
      </c>
      <c r="M1826">
        <v>42000</v>
      </c>
      <c r="O1826" s="283">
        <f>IFERROR(DATE(Table7[[#This Row],[year]],MONTH(DATEVALUE(Table7[[#This Row],[month]]&amp;"1")),Table7[[#This Row],[day]]),"")</f>
        <v>42446</v>
      </c>
      <c r="P1826" s="257" t="s">
        <v>5251</v>
      </c>
      <c r="Q1826" s="257">
        <v>2016</v>
      </c>
      <c r="R1826" s="257" t="s">
        <v>3435</v>
      </c>
      <c r="S1826" s="257">
        <v>17</v>
      </c>
      <c r="T1826" s="257">
        <v>1269.5999999999999</v>
      </c>
      <c r="U1826" s="257">
        <v>1537</v>
      </c>
      <c r="V1826" s="257">
        <v>2776275</v>
      </c>
      <c r="X1826" s="260">
        <v>42530</v>
      </c>
      <c r="Y1826" t="s">
        <v>8012</v>
      </c>
      <c r="Z1826" s="260">
        <v>4</v>
      </c>
      <c r="AA1826">
        <v>1395</v>
      </c>
      <c r="AB1826" s="260" t="str">
        <f ca="1">IFERROR(IFERROR(VLOOKUP(Table_Merge1[[#This Row],[Column1]],Table11[#All],2,FALSE),LEFT(AB1827,8)&amp;IF(LEN((RIGHT(AB1827,2)+1))&lt;2,"0"&amp;(RIGHT(AB1827,2)+1),(RIGHT(AB1827,2)-1))),"")</f>
        <v>1395.03.20</v>
      </c>
      <c r="AC1826" s="259" t="str">
        <f ca="1">LEFT(Table_Merge1[[#This Row],[Column2]],4)</f>
        <v>1395</v>
      </c>
      <c r="AD1826" s="259" t="str">
        <f ca="1">RIGHT(LEFT(Table_Merge1[[#This Row],[Column2]],7),2)</f>
        <v>03</v>
      </c>
      <c r="AE1826" s="259" t="str">
        <f ca="1">RIGHT(Table_Merge1[[#This Row],[Column2]],2)</f>
        <v>20</v>
      </c>
      <c r="AF1826">
        <v>3</v>
      </c>
      <c r="AG1826">
        <v>20</v>
      </c>
      <c r="AH1826" s="260">
        <v>2016</v>
      </c>
      <c r="AI1826" t="s">
        <v>3441</v>
      </c>
      <c r="AJ1826" s="260">
        <v>9</v>
      </c>
      <c r="AK1826">
        <v>1258.3499999999999</v>
      </c>
      <c r="AL1826">
        <v>1610.5</v>
      </c>
      <c r="AM1826">
        <v>2415875</v>
      </c>
      <c r="AO1826">
        <v>34496</v>
      </c>
      <c r="AP1826" s="287">
        <f>IFERROR(IF(Table_Merge1[[#This Row],[LME Zinc stock]]*Table_Merge1[[#This Row],[Nima.مقدار]]=0,"",Table_Merge1[[#This Row],[LME Zinc stock]]*Table_Merge1[[#This Row],[Nima.مقدار]]),"")</f>
        <v>83338024000</v>
      </c>
      <c r="AQ1826" s="287">
        <f>IFERROR(IF(Table_Merge1[[#This Row],[LME Zinc 3-month]]*Table_Merge1[[#This Row],[Nima.مقدار]]=0,"",Table_Merge1[[#This Row],[LME Zinc 3-month]]*Table_Merge1[[#This Row],[Nima.مقدار]]),"")</f>
        <v>55555808</v>
      </c>
      <c r="AR1826" s="288" t="str">
        <f>IFERROR(IF(Table_Merge1[[#This Row],[LME Zinc stock]]*Table_Merge1[[#This Row],[Azad.Sell]]=0,"",Table_Merge1[[#This Row],[LME Zinc stock]]*Table_Merge1[[#This Row],[Azad.Sell]]),"")</f>
        <v/>
      </c>
      <c r="AS1826" s="288" t="str">
        <f>IFERROR(IF(Table_Merge1[[#This Row],[LME Zinc 3-month]]*Table_Merge1[[#This Row],[Azad.Sell]]=0,"",Table_Merge1[[#This Row],[LME Zinc 3-month]]*Table_Merge1[[#This Row],[Azad.Sell]]),"")</f>
        <v/>
      </c>
      <c r="AT1826"/>
    </row>
    <row r="1827" spans="1:46" x14ac:dyDescent="0.25">
      <c r="A1827" s="258">
        <v>43291</v>
      </c>
      <c r="B18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1397.04.19</v>
      </c>
      <c r="C1827" s="195">
        <f t="shared" ca="1" si="64"/>
        <v>1397</v>
      </c>
      <c r="D18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27" s="195">
        <f>_xlfn.NUMBERVALUE(RIGHT(Table11[[#This Row],[تاریخ شمسی]],2))</f>
        <v>19</v>
      </c>
      <c r="F18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04-19</v>
      </c>
      <c r="G1827" s="195" t="s">
        <v>1978</v>
      </c>
      <c r="L1827" s="259">
        <v>43291</v>
      </c>
      <c r="M1827">
        <v>42000</v>
      </c>
      <c r="O1827" s="284">
        <f>IFERROR(DATE(Table7[[#This Row],[year]],MONTH(DATEVALUE(Table7[[#This Row],[month]]&amp;"1")),Table7[[#This Row],[day]]),"")</f>
        <v>42445</v>
      </c>
      <c r="P1827" s="195" t="s">
        <v>5252</v>
      </c>
      <c r="Q1827" s="195">
        <v>2016</v>
      </c>
      <c r="R1827" s="195" t="s">
        <v>3435</v>
      </c>
      <c r="S1827" s="195">
        <v>16</v>
      </c>
      <c r="T1827" s="195">
        <v>1233.0999999999999</v>
      </c>
      <c r="U1827" s="195">
        <v>1535.5</v>
      </c>
      <c r="V1827" s="195">
        <v>2783050</v>
      </c>
      <c r="X1827" s="260">
        <v>42529</v>
      </c>
      <c r="Y1827" t="s">
        <v>8011</v>
      </c>
      <c r="Z1827" s="260">
        <v>4</v>
      </c>
      <c r="AA1827">
        <v>1395</v>
      </c>
      <c r="AB1827" s="260" t="str">
        <f ca="1">IFERROR(IFERROR(VLOOKUP(Table_Merge1[[#This Row],[Column1]],Table11[#All],2,FALSE),LEFT(AB1828,8)&amp;IF(LEN((RIGHT(AB1828,2)+1))&lt;2,"0"&amp;(RIGHT(AB1828,2)+1),(RIGHT(AB1828,2)-1))),"")</f>
        <v>1395.03.19</v>
      </c>
      <c r="AC1827" s="259" t="str">
        <f ca="1">LEFT(Table_Merge1[[#This Row],[Column2]],4)</f>
        <v>1395</v>
      </c>
      <c r="AD1827" s="259" t="str">
        <f ca="1">RIGHT(LEFT(Table_Merge1[[#This Row],[Column2]],7),2)</f>
        <v>03</v>
      </c>
      <c r="AE1827" s="259" t="str">
        <f ca="1">RIGHT(Table_Merge1[[#This Row],[Column2]],2)</f>
        <v>19</v>
      </c>
      <c r="AF1827">
        <v>3</v>
      </c>
      <c r="AG1827">
        <v>19</v>
      </c>
      <c r="AH1827" s="260">
        <v>2016</v>
      </c>
      <c r="AI1827" t="s">
        <v>3441</v>
      </c>
      <c r="AJ1827" s="260">
        <v>8</v>
      </c>
      <c r="AK1827">
        <v>1252.4000000000001</v>
      </c>
      <c r="AL1827">
        <v>1635</v>
      </c>
      <c r="AM1827">
        <v>2421500</v>
      </c>
      <c r="AO1827">
        <v>34683</v>
      </c>
      <c r="AP1827" s="287">
        <f>IFERROR(IF(Table_Merge1[[#This Row],[LME Zinc stock]]*Table_Merge1[[#This Row],[Nima.مقدار]]=0,"",Table_Merge1[[#This Row],[LME Zinc stock]]*Table_Merge1[[#This Row],[Nima.مقدار]]),"")</f>
        <v>83984884500</v>
      </c>
      <c r="AQ1827" s="287">
        <f>IFERROR(IF(Table_Merge1[[#This Row],[LME Zinc 3-month]]*Table_Merge1[[#This Row],[Nima.مقدار]]=0,"",Table_Merge1[[#This Row],[LME Zinc 3-month]]*Table_Merge1[[#This Row],[Nima.مقدار]]),"")</f>
        <v>56706705</v>
      </c>
      <c r="AR1827" s="288" t="str">
        <f>IFERROR(IF(Table_Merge1[[#This Row],[LME Zinc stock]]*Table_Merge1[[#This Row],[Azad.Sell]]=0,"",Table_Merge1[[#This Row],[LME Zinc stock]]*Table_Merge1[[#This Row],[Azad.Sell]]),"")</f>
        <v/>
      </c>
      <c r="AS1827" s="288" t="str">
        <f>IFERROR(IF(Table_Merge1[[#This Row],[LME Zinc 3-month]]*Table_Merge1[[#This Row],[Azad.Sell]]=0,"",Table_Merge1[[#This Row],[LME Zinc 3-month]]*Table_Merge1[[#This Row],[Azad.Sell]]),"")</f>
        <v/>
      </c>
      <c r="AT1827"/>
    </row>
    <row r="1828" spans="1:46" x14ac:dyDescent="0.25">
      <c r="A1828" s="258">
        <v>43292</v>
      </c>
      <c r="B18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1397.04.20</v>
      </c>
      <c r="C1828" s="195">
        <f t="shared" ca="1" si="64"/>
        <v>1397</v>
      </c>
      <c r="D18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28" s="195">
        <f>_xlfn.NUMBERVALUE(RIGHT(Table11[[#This Row],[تاریخ شمسی]],2))</f>
        <v>20</v>
      </c>
      <c r="F18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04-20</v>
      </c>
      <c r="G1828" s="195" t="s">
        <v>1979</v>
      </c>
      <c r="L1828" s="259">
        <v>43292</v>
      </c>
      <c r="M1828">
        <v>42000</v>
      </c>
      <c r="O1828" s="283">
        <f>IFERROR(DATE(Table7[[#This Row],[year]],MONTH(DATEVALUE(Table7[[#This Row],[month]]&amp;"1")),Table7[[#This Row],[day]]),"")</f>
        <v>42444</v>
      </c>
      <c r="P1828" s="257" t="s">
        <v>5253</v>
      </c>
      <c r="Q1828" s="257">
        <v>2016</v>
      </c>
      <c r="R1828" s="257" t="s">
        <v>3435</v>
      </c>
      <c r="S1828" s="257">
        <v>15</v>
      </c>
      <c r="T1828" s="257">
        <v>1233.5999999999999</v>
      </c>
      <c r="U1828" s="257" t="s">
        <v>3621</v>
      </c>
      <c r="V1828" s="257" t="s">
        <v>3621</v>
      </c>
      <c r="X1828" s="260">
        <v>42528</v>
      </c>
      <c r="Y1828" t="s">
        <v>8010</v>
      </c>
      <c r="Z1828" s="260">
        <v>4</v>
      </c>
      <c r="AA1828">
        <v>1395</v>
      </c>
      <c r="AB1828" s="260" t="str">
        <f ca="1">IFERROR(IFERROR(VLOOKUP(Table_Merge1[[#This Row],[Column1]],Table11[#All],2,FALSE),LEFT(AB1829,8)&amp;IF(LEN((RIGHT(AB1829,2)+1))&lt;2,"0"&amp;(RIGHT(AB1829,2)+1),(RIGHT(AB1829,2)-1))),"")</f>
        <v>1395.03.18</v>
      </c>
      <c r="AC1828" s="259" t="str">
        <f ca="1">LEFT(Table_Merge1[[#This Row],[Column2]],4)</f>
        <v>1395</v>
      </c>
      <c r="AD1828" s="259" t="str">
        <f ca="1">RIGHT(LEFT(Table_Merge1[[#This Row],[Column2]],7),2)</f>
        <v>03</v>
      </c>
      <c r="AE1828" s="259" t="str">
        <f ca="1">RIGHT(Table_Merge1[[#This Row],[Column2]],2)</f>
        <v>18</v>
      </c>
      <c r="AF1828">
        <v>3</v>
      </c>
      <c r="AG1828">
        <v>18</v>
      </c>
      <c r="AH1828" s="260">
        <v>2016</v>
      </c>
      <c r="AI1828" t="s">
        <v>3441</v>
      </c>
      <c r="AJ1828" s="260">
        <v>7</v>
      </c>
      <c r="AK1828">
        <v>1241.0999999999999</v>
      </c>
      <c r="AL1828">
        <v>1634</v>
      </c>
      <c r="AM1828">
        <v>2427950</v>
      </c>
      <c r="AO1828">
        <v>34708</v>
      </c>
      <c r="AP1828" s="287">
        <f>IFERROR(IF(Table_Merge1[[#This Row],[LME Zinc stock]]*Table_Merge1[[#This Row],[Nima.مقدار]]=0,"",Table_Merge1[[#This Row],[LME Zinc stock]]*Table_Merge1[[#This Row],[Nima.مقدار]]),"")</f>
        <v>84269288600</v>
      </c>
      <c r="AQ1828" s="287">
        <f>IFERROR(IF(Table_Merge1[[#This Row],[LME Zinc 3-month]]*Table_Merge1[[#This Row],[Nima.مقدار]]=0,"",Table_Merge1[[#This Row],[LME Zinc 3-month]]*Table_Merge1[[#This Row],[Nima.مقدار]]),"")</f>
        <v>56712872</v>
      </c>
      <c r="AR1828" s="288" t="str">
        <f>IFERROR(IF(Table_Merge1[[#This Row],[LME Zinc stock]]*Table_Merge1[[#This Row],[Azad.Sell]]=0,"",Table_Merge1[[#This Row],[LME Zinc stock]]*Table_Merge1[[#This Row],[Azad.Sell]]),"")</f>
        <v/>
      </c>
      <c r="AS1828" s="288" t="str">
        <f>IFERROR(IF(Table_Merge1[[#This Row],[LME Zinc 3-month]]*Table_Merge1[[#This Row],[Azad.Sell]]=0,"",Table_Merge1[[#This Row],[LME Zinc 3-month]]*Table_Merge1[[#This Row],[Azad.Sell]]),"")</f>
        <v/>
      </c>
      <c r="AT1828"/>
    </row>
    <row r="1829" spans="1:46" x14ac:dyDescent="0.25">
      <c r="A1829" s="258">
        <v>43293</v>
      </c>
      <c r="B18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1397.04.21</v>
      </c>
      <c r="C1829" s="195">
        <f t="shared" ca="1" si="64"/>
        <v>1397</v>
      </c>
      <c r="D18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29" s="195">
        <f>_xlfn.NUMBERVALUE(RIGHT(Table11[[#This Row],[تاریخ شمسی]],2))</f>
        <v>21</v>
      </c>
      <c r="F18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04-21</v>
      </c>
      <c r="G1829" s="195" t="s">
        <v>1980</v>
      </c>
      <c r="L1829" s="259">
        <v>43293</v>
      </c>
      <c r="M1829">
        <v>42000</v>
      </c>
      <c r="O1829" s="284">
        <f>IFERROR(DATE(Table7[[#This Row],[year]],MONTH(DATEVALUE(Table7[[#This Row],[month]]&amp;"1")),Table7[[#This Row],[day]]),"")</f>
        <v>42443</v>
      </c>
      <c r="P1829" s="195" t="s">
        <v>5254</v>
      </c>
      <c r="Q1829" s="195">
        <v>2016</v>
      </c>
      <c r="R1829" s="195" t="s">
        <v>3435</v>
      </c>
      <c r="S1829" s="195">
        <v>14</v>
      </c>
      <c r="T1829" s="195">
        <v>1256.55</v>
      </c>
      <c r="U1829" s="195">
        <v>1501</v>
      </c>
      <c r="V1829" s="195">
        <v>2792000</v>
      </c>
      <c r="X1829" s="260">
        <v>42527</v>
      </c>
      <c r="Y1829" t="s">
        <v>8009</v>
      </c>
      <c r="Z1829" s="260">
        <v>4</v>
      </c>
      <c r="AA1829">
        <v>1395</v>
      </c>
      <c r="AB1829" s="260" t="str">
        <f ca="1">IFERROR(IFERROR(VLOOKUP(Table_Merge1[[#This Row],[Column1]],Table11[#All],2,FALSE),LEFT(AB1830,8)&amp;IF(LEN((RIGHT(AB1830,2)+1))&lt;2,"0"&amp;(RIGHT(AB1830,2)+1),(RIGHT(AB1830,2)-1))),"")</f>
        <v>1395.03.17</v>
      </c>
      <c r="AC1829" s="259" t="str">
        <f ca="1">LEFT(Table_Merge1[[#This Row],[Column2]],4)</f>
        <v>1395</v>
      </c>
      <c r="AD1829" s="259" t="str">
        <f ca="1">RIGHT(LEFT(Table_Merge1[[#This Row],[Column2]],7),2)</f>
        <v>03</v>
      </c>
      <c r="AE1829" s="259" t="str">
        <f ca="1">RIGHT(Table_Merge1[[#This Row],[Column2]],2)</f>
        <v>17</v>
      </c>
      <c r="AF1829">
        <v>3</v>
      </c>
      <c r="AG1829">
        <v>17</v>
      </c>
      <c r="AH1829" s="260">
        <v>2016</v>
      </c>
      <c r="AI1829" t="s">
        <v>3441</v>
      </c>
      <c r="AJ1829" s="260">
        <v>6</v>
      </c>
      <c r="AK1829">
        <v>1240.55</v>
      </c>
      <c r="AL1829">
        <v>1634</v>
      </c>
      <c r="AM1829">
        <v>2434550</v>
      </c>
      <c r="AO1829">
        <v>34593</v>
      </c>
      <c r="AP1829" s="287">
        <f>IFERROR(IF(Table_Merge1[[#This Row],[LME Zinc stock]]*Table_Merge1[[#This Row],[Nima.مقدار]]=0,"",Table_Merge1[[#This Row],[LME Zinc stock]]*Table_Merge1[[#This Row],[Nima.مقدار]]),"")</f>
        <v>84218388150</v>
      </c>
      <c r="AQ1829" s="287">
        <f>IFERROR(IF(Table_Merge1[[#This Row],[LME Zinc 3-month]]*Table_Merge1[[#This Row],[Nima.مقدار]]=0,"",Table_Merge1[[#This Row],[LME Zinc 3-month]]*Table_Merge1[[#This Row],[Nima.مقدار]]),"")</f>
        <v>56524962</v>
      </c>
      <c r="AR1829" s="288" t="str">
        <f>IFERROR(IF(Table_Merge1[[#This Row],[LME Zinc stock]]*Table_Merge1[[#This Row],[Azad.Sell]]=0,"",Table_Merge1[[#This Row],[LME Zinc stock]]*Table_Merge1[[#This Row],[Azad.Sell]]),"")</f>
        <v/>
      </c>
      <c r="AS1829" s="288" t="str">
        <f>IFERROR(IF(Table_Merge1[[#This Row],[LME Zinc 3-month]]*Table_Merge1[[#This Row],[Azad.Sell]]=0,"",Table_Merge1[[#This Row],[LME Zinc 3-month]]*Table_Merge1[[#This Row],[Azad.Sell]]),"")</f>
        <v/>
      </c>
      <c r="AT1829"/>
    </row>
    <row r="1830" spans="1:46" x14ac:dyDescent="0.25">
      <c r="A1830" s="258">
        <v>43295</v>
      </c>
      <c r="B18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1397.04.23</v>
      </c>
      <c r="C1830" s="195">
        <f t="shared" ca="1" si="64"/>
        <v>1397</v>
      </c>
      <c r="D18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30" s="195">
        <f>_xlfn.NUMBERVALUE(RIGHT(Table11[[#This Row],[تاریخ شمسی]],2))</f>
        <v>23</v>
      </c>
      <c r="F18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04-23</v>
      </c>
      <c r="G1830" s="195" t="s">
        <v>1981</v>
      </c>
      <c r="L1830" s="259">
        <v>43295</v>
      </c>
      <c r="M1830">
        <v>42000</v>
      </c>
      <c r="O1830" s="283">
        <f>IFERROR(DATE(Table7[[#This Row],[year]],MONTH(DATEVALUE(Table7[[#This Row],[month]]&amp;"1")),Table7[[#This Row],[day]]),"")</f>
        <v>42440</v>
      </c>
      <c r="P1830" s="257" t="s">
        <v>5255</v>
      </c>
      <c r="Q1830" s="257">
        <v>2016</v>
      </c>
      <c r="R1830" s="257" t="s">
        <v>3435</v>
      </c>
      <c r="S1830" s="257">
        <v>11</v>
      </c>
      <c r="T1830" s="257">
        <v>1262.25</v>
      </c>
      <c r="U1830" s="257">
        <v>1490.5</v>
      </c>
      <c r="V1830" s="257">
        <v>2798875</v>
      </c>
      <c r="X1830" s="260">
        <v>42524</v>
      </c>
      <c r="Z1830" s="260">
        <v>4</v>
      </c>
      <c r="AB1830" s="260" t="str">
        <f ca="1">IFERROR(IFERROR(VLOOKUP(Table_Merge1[[#This Row],[Column1]],Table11[#All],2,FALSE),LEFT(AB1831,8)&amp;IF(LEN((RIGHT(AB1831,2)+1))&lt;2,"0"&amp;(RIGHT(AB1831,2)+1),(RIGHT(AB1831,2)-1))),"")</f>
        <v>1395.03.12</v>
      </c>
      <c r="AC1830" s="259" t="str">
        <f ca="1">LEFT(Table_Merge1[[#This Row],[Column2]],4)</f>
        <v>1395</v>
      </c>
      <c r="AD1830" s="259" t="str">
        <f ca="1">RIGHT(LEFT(Table_Merge1[[#This Row],[Column2]],7),2)</f>
        <v>03</v>
      </c>
      <c r="AE1830" s="259" t="str">
        <f ca="1">RIGHT(Table_Merge1[[#This Row],[Column2]],2)</f>
        <v>12</v>
      </c>
      <c r="AH1830" s="260">
        <v>2016</v>
      </c>
      <c r="AI1830" t="s">
        <v>3441</v>
      </c>
      <c r="AJ1830" s="260">
        <v>3</v>
      </c>
      <c r="AK1830">
        <v>1211</v>
      </c>
      <c r="AL1830">
        <v>1618.5</v>
      </c>
      <c r="AM1830">
        <v>2441175</v>
      </c>
      <c r="AP1830" s="287" t="str">
        <f>IFERROR(IF(Table_Merge1[[#This Row],[LME Zinc stock]]*Table_Merge1[[#This Row],[Nima.مقدار]]=0,"",Table_Merge1[[#This Row],[LME Zinc stock]]*Table_Merge1[[#This Row],[Nima.مقدار]]),"")</f>
        <v/>
      </c>
      <c r="AQ1830" s="287" t="str">
        <f>IFERROR(IF(Table_Merge1[[#This Row],[LME Zinc 3-month]]*Table_Merge1[[#This Row],[Nima.مقدار]]=0,"",Table_Merge1[[#This Row],[LME Zinc 3-month]]*Table_Merge1[[#This Row],[Nima.مقدار]]),"")</f>
        <v/>
      </c>
      <c r="AR1830" s="288" t="str">
        <f>IFERROR(IF(Table_Merge1[[#This Row],[LME Zinc stock]]*Table_Merge1[[#This Row],[Azad.Sell]]=0,"",Table_Merge1[[#This Row],[LME Zinc stock]]*Table_Merge1[[#This Row],[Azad.Sell]]),"")</f>
        <v/>
      </c>
      <c r="AS1830" s="288" t="str">
        <f>IFERROR(IF(Table_Merge1[[#This Row],[LME Zinc 3-month]]*Table_Merge1[[#This Row],[Azad.Sell]]=0,"",Table_Merge1[[#This Row],[LME Zinc 3-month]]*Table_Merge1[[#This Row],[Azad.Sell]]),"")</f>
        <v/>
      </c>
      <c r="AT1830"/>
    </row>
    <row r="1831" spans="1:46" x14ac:dyDescent="0.25">
      <c r="A1831" s="258">
        <v>43296</v>
      </c>
      <c r="B18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1397.04.24</v>
      </c>
      <c r="C1831" s="195">
        <f t="shared" ca="1" si="64"/>
        <v>1397</v>
      </c>
      <c r="D18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31" s="195">
        <f>_xlfn.NUMBERVALUE(RIGHT(Table11[[#This Row],[تاریخ شمسی]],2))</f>
        <v>24</v>
      </c>
      <c r="F18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04-24</v>
      </c>
      <c r="G1831" s="195" t="s">
        <v>1982</v>
      </c>
      <c r="L1831" s="259">
        <v>43296</v>
      </c>
      <c r="M1831">
        <v>42000</v>
      </c>
      <c r="O1831" s="284">
        <f>IFERROR(DATE(Table7[[#This Row],[year]],MONTH(DATEVALUE(Table7[[#This Row],[month]]&amp;"1")),Table7[[#This Row],[day]]),"")</f>
        <v>42439</v>
      </c>
      <c r="P1831" s="195" t="s">
        <v>5256</v>
      </c>
      <c r="Q1831" s="195">
        <v>2016</v>
      </c>
      <c r="R1831" s="195" t="s">
        <v>3435</v>
      </c>
      <c r="S1831" s="195">
        <v>10</v>
      </c>
      <c r="T1831" s="195">
        <v>1247.25</v>
      </c>
      <c r="U1831" s="195">
        <v>1483.5</v>
      </c>
      <c r="V1831" s="195">
        <v>2814800</v>
      </c>
      <c r="X1831" s="260">
        <v>42523</v>
      </c>
      <c r="Y1831" t="s">
        <v>8008</v>
      </c>
      <c r="Z1831" s="260">
        <v>4</v>
      </c>
      <c r="AA1831">
        <v>1395</v>
      </c>
      <c r="AB1831" s="260" t="str">
        <f ca="1">IFERROR(IFERROR(VLOOKUP(Table_Merge1[[#This Row],[Column1]],Table11[#All],2,FALSE),LEFT(AB1832,8)&amp;IF(LEN((RIGHT(AB1832,2)+1))&lt;2,"0"&amp;(RIGHT(AB1832,2)+1),(RIGHT(AB1832,2)-1))),"")</f>
        <v>1395.03.13</v>
      </c>
      <c r="AC1831" s="259" t="str">
        <f ca="1">LEFT(Table_Merge1[[#This Row],[Column2]],4)</f>
        <v>1395</v>
      </c>
      <c r="AD1831" s="259" t="str">
        <f ca="1">RIGHT(LEFT(Table_Merge1[[#This Row],[Column2]],7),2)</f>
        <v>03</v>
      </c>
      <c r="AE1831" s="259" t="str">
        <f ca="1">RIGHT(Table_Merge1[[#This Row],[Column2]],2)</f>
        <v>13</v>
      </c>
      <c r="AF1831">
        <v>3</v>
      </c>
      <c r="AG1831">
        <v>13</v>
      </c>
      <c r="AH1831" s="260">
        <v>2016</v>
      </c>
      <c r="AI1831" t="s">
        <v>3441</v>
      </c>
      <c r="AJ1831" s="260">
        <v>2</v>
      </c>
      <c r="AK1831">
        <v>1215.5</v>
      </c>
      <c r="AL1831">
        <v>1614</v>
      </c>
      <c r="AM1831">
        <v>2446200</v>
      </c>
      <c r="AO1831">
        <v>34692</v>
      </c>
      <c r="AP1831" s="287">
        <f>IFERROR(IF(Table_Merge1[[#This Row],[LME Zinc stock]]*Table_Merge1[[#This Row],[Nima.مقدار]]=0,"",Table_Merge1[[#This Row],[LME Zinc stock]]*Table_Merge1[[#This Row],[Nima.مقدار]]),"")</f>
        <v>84863570400</v>
      </c>
      <c r="AQ1831" s="287">
        <f>IFERROR(IF(Table_Merge1[[#This Row],[LME Zinc 3-month]]*Table_Merge1[[#This Row],[Nima.مقدار]]=0,"",Table_Merge1[[#This Row],[LME Zinc 3-month]]*Table_Merge1[[#This Row],[Nima.مقدار]]),"")</f>
        <v>55992888</v>
      </c>
      <c r="AR1831" s="288" t="str">
        <f>IFERROR(IF(Table_Merge1[[#This Row],[LME Zinc stock]]*Table_Merge1[[#This Row],[Azad.Sell]]=0,"",Table_Merge1[[#This Row],[LME Zinc stock]]*Table_Merge1[[#This Row],[Azad.Sell]]),"")</f>
        <v/>
      </c>
      <c r="AS1831" s="288" t="str">
        <f>IFERROR(IF(Table_Merge1[[#This Row],[LME Zinc 3-month]]*Table_Merge1[[#This Row],[Azad.Sell]]=0,"",Table_Merge1[[#This Row],[LME Zinc 3-month]]*Table_Merge1[[#This Row],[Azad.Sell]]),"")</f>
        <v/>
      </c>
      <c r="AT1831"/>
    </row>
    <row r="1832" spans="1:46" x14ac:dyDescent="0.25">
      <c r="A1832" s="258">
        <v>43297</v>
      </c>
      <c r="B18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1397.04.25</v>
      </c>
      <c r="C1832" s="195">
        <f t="shared" ca="1" si="64"/>
        <v>1397</v>
      </c>
      <c r="D18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32" s="195">
        <f>_xlfn.NUMBERVALUE(RIGHT(Table11[[#This Row],[تاریخ شمسی]],2))</f>
        <v>25</v>
      </c>
      <c r="F18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04-25</v>
      </c>
      <c r="G1832" s="195" t="s">
        <v>1983</v>
      </c>
      <c r="L1832" s="259">
        <v>43297</v>
      </c>
      <c r="M1832">
        <v>42000</v>
      </c>
      <c r="O1832" s="283">
        <f>IFERROR(DATE(Table7[[#This Row],[year]],MONTH(DATEVALUE(Table7[[#This Row],[month]]&amp;"1")),Table7[[#This Row],[day]]),"")</f>
        <v>42438</v>
      </c>
      <c r="P1832" s="257" t="s">
        <v>5257</v>
      </c>
      <c r="Q1832" s="257">
        <v>2016</v>
      </c>
      <c r="R1832" s="257" t="s">
        <v>3435</v>
      </c>
      <c r="S1832" s="257">
        <v>9</v>
      </c>
      <c r="T1832" s="257">
        <v>1258.25</v>
      </c>
      <c r="U1832" s="257">
        <v>1480</v>
      </c>
      <c r="V1832" s="257">
        <v>2821375</v>
      </c>
      <c r="X1832" s="260">
        <v>42522</v>
      </c>
      <c r="Y1832" t="s">
        <v>8007</v>
      </c>
      <c r="Z1832" s="260">
        <v>4</v>
      </c>
      <c r="AA1832">
        <v>1395</v>
      </c>
      <c r="AB1832" s="260" t="str">
        <f ca="1">IFERROR(IFERROR(VLOOKUP(Table_Merge1[[#This Row],[Column1]],Table11[#All],2,FALSE),LEFT(AB1833,8)&amp;IF(LEN((RIGHT(AB1833,2)+1))&lt;2,"0"&amp;(RIGHT(AB1833,2)+1),(RIGHT(AB1833,2)-1))),"")</f>
        <v>1395.03.12</v>
      </c>
      <c r="AC1832" s="259" t="str">
        <f ca="1">LEFT(Table_Merge1[[#This Row],[Column2]],4)</f>
        <v>1395</v>
      </c>
      <c r="AD1832" s="259" t="str">
        <f ca="1">RIGHT(LEFT(Table_Merge1[[#This Row],[Column2]],7),2)</f>
        <v>03</v>
      </c>
      <c r="AE1832" s="259" t="str">
        <f ca="1">RIGHT(Table_Merge1[[#This Row],[Column2]],2)</f>
        <v>12</v>
      </c>
      <c r="AF1832">
        <v>3</v>
      </c>
      <c r="AG1832">
        <v>12</v>
      </c>
      <c r="AH1832" s="260">
        <v>2016</v>
      </c>
      <c r="AI1832" t="s">
        <v>3441</v>
      </c>
      <c r="AJ1832" s="260">
        <v>1</v>
      </c>
      <c r="AK1832">
        <v>1216.25</v>
      </c>
      <c r="AL1832">
        <v>1604</v>
      </c>
      <c r="AM1832">
        <v>2452400</v>
      </c>
      <c r="AO1832">
        <v>34619</v>
      </c>
      <c r="AP1832" s="287">
        <f>IFERROR(IF(Table_Merge1[[#This Row],[LME Zinc stock]]*Table_Merge1[[#This Row],[Nima.مقدار]]=0,"",Table_Merge1[[#This Row],[LME Zinc stock]]*Table_Merge1[[#This Row],[Nima.مقدار]]),"")</f>
        <v>84899635600</v>
      </c>
      <c r="AQ1832" s="287">
        <f>IFERROR(IF(Table_Merge1[[#This Row],[LME Zinc 3-month]]*Table_Merge1[[#This Row],[Nima.مقدار]]=0,"",Table_Merge1[[#This Row],[LME Zinc 3-month]]*Table_Merge1[[#This Row],[Nima.مقدار]]),"")</f>
        <v>55528876</v>
      </c>
      <c r="AR1832" s="288" t="str">
        <f>IFERROR(IF(Table_Merge1[[#This Row],[LME Zinc stock]]*Table_Merge1[[#This Row],[Azad.Sell]]=0,"",Table_Merge1[[#This Row],[LME Zinc stock]]*Table_Merge1[[#This Row],[Azad.Sell]]),"")</f>
        <v/>
      </c>
      <c r="AS1832" s="288" t="str">
        <f>IFERROR(IF(Table_Merge1[[#This Row],[LME Zinc 3-month]]*Table_Merge1[[#This Row],[Azad.Sell]]=0,"",Table_Merge1[[#This Row],[LME Zinc 3-month]]*Table_Merge1[[#This Row],[Azad.Sell]]),"")</f>
        <v/>
      </c>
      <c r="AT1832"/>
    </row>
    <row r="1833" spans="1:46" x14ac:dyDescent="0.25">
      <c r="A1833" s="258">
        <v>43298</v>
      </c>
      <c r="B18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1397.04.26</v>
      </c>
      <c r="C1833" s="195">
        <f t="shared" ca="1" si="64"/>
        <v>1397</v>
      </c>
      <c r="D18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33" s="195">
        <f>_xlfn.NUMBERVALUE(RIGHT(Table11[[#This Row],[تاریخ شمسی]],2))</f>
        <v>26</v>
      </c>
      <c r="F18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04-26</v>
      </c>
      <c r="G1833" s="195" t="s">
        <v>1984</v>
      </c>
      <c r="L1833" s="259">
        <v>43298</v>
      </c>
      <c r="M1833">
        <v>42000</v>
      </c>
      <c r="O1833" s="284">
        <f>IFERROR(DATE(Table7[[#This Row],[year]],MONTH(DATEVALUE(Table7[[#This Row],[month]]&amp;"1")),Table7[[#This Row],[day]]),"")</f>
        <v>42437</v>
      </c>
      <c r="P1833" s="195" t="s">
        <v>5258</v>
      </c>
      <c r="Q1833" s="195">
        <v>2016</v>
      </c>
      <c r="R1833" s="195" t="s">
        <v>3435</v>
      </c>
      <c r="S1833" s="195">
        <v>8</v>
      </c>
      <c r="T1833" s="195">
        <v>1274.0999999999999</v>
      </c>
      <c r="U1833" s="195">
        <v>1494.5</v>
      </c>
      <c r="V1833" s="195">
        <v>2829300</v>
      </c>
      <c r="X1833" s="260">
        <v>42521</v>
      </c>
      <c r="Y1833" t="s">
        <v>8006</v>
      </c>
      <c r="Z1833" s="260">
        <v>4</v>
      </c>
      <c r="AA1833">
        <v>1395</v>
      </c>
      <c r="AB1833" s="260" t="str">
        <f ca="1">IFERROR(IFERROR(VLOOKUP(Table_Merge1[[#This Row],[Column1]],Table11[#All],2,FALSE),LEFT(AB1834,8)&amp;IF(LEN((RIGHT(AB1834,2)+1))&lt;2,"0"&amp;(RIGHT(AB1834,2)+1),(RIGHT(AB1834,2)-1))),"")</f>
        <v>1395.03.11</v>
      </c>
      <c r="AC1833" s="259" t="str">
        <f ca="1">LEFT(Table_Merge1[[#This Row],[Column2]],4)</f>
        <v>1395</v>
      </c>
      <c r="AD1833" s="259" t="str">
        <f ca="1">RIGHT(LEFT(Table_Merge1[[#This Row],[Column2]],7),2)</f>
        <v>03</v>
      </c>
      <c r="AE1833" s="259" t="str">
        <f ca="1">RIGHT(Table_Merge1[[#This Row],[Column2]],2)</f>
        <v>11</v>
      </c>
      <c r="AF1833">
        <v>3</v>
      </c>
      <c r="AG1833">
        <v>11</v>
      </c>
      <c r="AH1833" s="260">
        <v>2016</v>
      </c>
      <c r="AI1833" t="s">
        <v>3439</v>
      </c>
      <c r="AJ1833" s="260">
        <v>31</v>
      </c>
      <c r="AK1833">
        <v>1210.5</v>
      </c>
      <c r="AL1833">
        <v>1606</v>
      </c>
      <c r="AM1833">
        <v>2461325</v>
      </c>
      <c r="AO1833">
        <v>34609</v>
      </c>
      <c r="AP1833" s="287">
        <f>IFERROR(IF(Table_Merge1[[#This Row],[LME Zinc stock]]*Table_Merge1[[#This Row],[Nima.مقدار]]=0,"",Table_Merge1[[#This Row],[LME Zinc stock]]*Table_Merge1[[#This Row],[Nima.مقدار]]),"")</f>
        <v>85183996925</v>
      </c>
      <c r="AQ1833" s="287">
        <f>IFERROR(IF(Table_Merge1[[#This Row],[LME Zinc 3-month]]*Table_Merge1[[#This Row],[Nima.مقدار]]=0,"",Table_Merge1[[#This Row],[LME Zinc 3-month]]*Table_Merge1[[#This Row],[Nima.مقدار]]),"")</f>
        <v>55582054</v>
      </c>
      <c r="AR1833" s="288" t="str">
        <f>IFERROR(IF(Table_Merge1[[#This Row],[LME Zinc stock]]*Table_Merge1[[#This Row],[Azad.Sell]]=0,"",Table_Merge1[[#This Row],[LME Zinc stock]]*Table_Merge1[[#This Row],[Azad.Sell]]),"")</f>
        <v/>
      </c>
      <c r="AS1833" s="288" t="str">
        <f>IFERROR(IF(Table_Merge1[[#This Row],[LME Zinc 3-month]]*Table_Merge1[[#This Row],[Azad.Sell]]=0,"",Table_Merge1[[#This Row],[LME Zinc 3-month]]*Table_Merge1[[#This Row],[Azad.Sell]]),"")</f>
        <v/>
      </c>
      <c r="AT1833"/>
    </row>
    <row r="1834" spans="1:46" x14ac:dyDescent="0.25">
      <c r="A1834" s="258">
        <v>43299</v>
      </c>
      <c r="B18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1397.04.27</v>
      </c>
      <c r="C1834" s="195">
        <f t="shared" ca="1" si="64"/>
        <v>1397</v>
      </c>
      <c r="D18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34" s="195">
        <f>_xlfn.NUMBERVALUE(RIGHT(Table11[[#This Row],[تاریخ شمسی]],2))</f>
        <v>27</v>
      </c>
      <c r="F18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04-27</v>
      </c>
      <c r="G1834" s="195" t="s">
        <v>1985</v>
      </c>
      <c r="L1834" s="259">
        <v>43299</v>
      </c>
      <c r="M1834">
        <v>42000</v>
      </c>
      <c r="O1834" s="283">
        <f>IFERROR(DATE(Table7[[#This Row],[year]],MONTH(DATEVALUE(Table7[[#This Row],[month]]&amp;"1")),Table7[[#This Row],[day]]),"")</f>
        <v>42436</v>
      </c>
      <c r="P1834" s="257" t="s">
        <v>5259</v>
      </c>
      <c r="Q1834" s="257">
        <v>2016</v>
      </c>
      <c r="R1834" s="257" t="s">
        <v>3435</v>
      </c>
      <c r="S1834" s="257">
        <v>7</v>
      </c>
      <c r="T1834" s="257">
        <v>1267.5999999999999</v>
      </c>
      <c r="U1834" s="257">
        <v>1503</v>
      </c>
      <c r="V1834" s="257">
        <v>2837275</v>
      </c>
      <c r="X1834" s="260">
        <v>42517</v>
      </c>
      <c r="Z1834" s="260">
        <v>4</v>
      </c>
      <c r="AB1834" s="260" t="str">
        <f ca="1">IFERROR(IFERROR(VLOOKUP(Table_Merge1[[#This Row],[Column1]],Table11[#All],2,FALSE),LEFT(AB1835,8)&amp;IF(LEN((RIGHT(AB1835,2)+1))&lt;2,"0"&amp;(RIGHT(AB1835,2)+1),(RIGHT(AB1835,2)-1))),"")</f>
        <v>1395.03.07</v>
      </c>
      <c r="AC1834" s="259" t="str">
        <f ca="1">LEFT(Table_Merge1[[#This Row],[Column2]],4)</f>
        <v>1395</v>
      </c>
      <c r="AD1834" s="259" t="str">
        <f ca="1">RIGHT(LEFT(Table_Merge1[[#This Row],[Column2]],7),2)</f>
        <v>03</v>
      </c>
      <c r="AE1834" s="259" t="str">
        <f ca="1">RIGHT(Table_Merge1[[#This Row],[Column2]],2)</f>
        <v>07</v>
      </c>
      <c r="AH1834" s="260">
        <v>2016</v>
      </c>
      <c r="AI1834" t="s">
        <v>3439</v>
      </c>
      <c r="AJ1834" s="260">
        <v>27</v>
      </c>
      <c r="AK1834">
        <v>1221.25</v>
      </c>
      <c r="AL1834">
        <v>1582</v>
      </c>
      <c r="AM1834">
        <v>2468850</v>
      </c>
      <c r="AP1834" s="287" t="str">
        <f>IFERROR(IF(Table_Merge1[[#This Row],[LME Zinc stock]]*Table_Merge1[[#This Row],[Nima.مقدار]]=0,"",Table_Merge1[[#This Row],[LME Zinc stock]]*Table_Merge1[[#This Row],[Nima.مقدار]]),"")</f>
        <v/>
      </c>
      <c r="AQ1834" s="287" t="str">
        <f>IFERROR(IF(Table_Merge1[[#This Row],[LME Zinc 3-month]]*Table_Merge1[[#This Row],[Nima.مقدار]]=0,"",Table_Merge1[[#This Row],[LME Zinc 3-month]]*Table_Merge1[[#This Row],[Nima.مقدار]]),"")</f>
        <v/>
      </c>
      <c r="AR1834" s="288" t="str">
        <f>IFERROR(IF(Table_Merge1[[#This Row],[LME Zinc stock]]*Table_Merge1[[#This Row],[Azad.Sell]]=0,"",Table_Merge1[[#This Row],[LME Zinc stock]]*Table_Merge1[[#This Row],[Azad.Sell]]),"")</f>
        <v/>
      </c>
      <c r="AS1834" s="288" t="str">
        <f>IFERROR(IF(Table_Merge1[[#This Row],[LME Zinc 3-month]]*Table_Merge1[[#This Row],[Azad.Sell]]=0,"",Table_Merge1[[#This Row],[LME Zinc 3-month]]*Table_Merge1[[#This Row],[Azad.Sell]]),"")</f>
        <v/>
      </c>
      <c r="AT1834"/>
    </row>
    <row r="1835" spans="1:46" x14ac:dyDescent="0.25">
      <c r="A1835" s="258">
        <v>43300</v>
      </c>
      <c r="B18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1397.04.28</v>
      </c>
      <c r="C1835" s="195">
        <f t="shared" ca="1" si="64"/>
        <v>1397</v>
      </c>
      <c r="D18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35" s="195">
        <f>_xlfn.NUMBERVALUE(RIGHT(Table11[[#This Row],[تاریخ شمسی]],2))</f>
        <v>28</v>
      </c>
      <c r="F18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04-28</v>
      </c>
      <c r="G1835" s="195" t="s">
        <v>1986</v>
      </c>
      <c r="L1835" s="259">
        <v>43300</v>
      </c>
      <c r="M1835">
        <v>42000</v>
      </c>
      <c r="O1835" s="284">
        <f>IFERROR(DATE(Table7[[#This Row],[year]],MONTH(DATEVALUE(Table7[[#This Row],[month]]&amp;"1")),Table7[[#This Row],[day]]),"")</f>
        <v>42433</v>
      </c>
      <c r="P1835" s="195" t="s">
        <v>5260</v>
      </c>
      <c r="Q1835" s="195">
        <v>2016</v>
      </c>
      <c r="R1835" s="195" t="s">
        <v>3435</v>
      </c>
      <c r="S1835" s="195">
        <v>4</v>
      </c>
      <c r="T1835" s="195">
        <v>1271.5</v>
      </c>
      <c r="U1835" s="195">
        <v>1512.5</v>
      </c>
      <c r="V1835" s="195">
        <v>2846500</v>
      </c>
      <c r="X1835" s="260">
        <v>42516</v>
      </c>
      <c r="Y1835" t="s">
        <v>8005</v>
      </c>
      <c r="Z1835" s="260">
        <v>4</v>
      </c>
      <c r="AA1835">
        <v>1395</v>
      </c>
      <c r="AB1835" s="260" t="str">
        <f ca="1">IFERROR(IFERROR(VLOOKUP(Table_Merge1[[#This Row],[Column1]],Table11[#All],2,FALSE),LEFT(AB1836,8)&amp;IF(LEN((RIGHT(AB1836,2)+1))&lt;2,"0"&amp;(RIGHT(AB1836,2)+1),(RIGHT(AB1836,2)-1))),"")</f>
        <v>1395.03.06</v>
      </c>
      <c r="AC1835" s="259" t="str">
        <f ca="1">LEFT(Table_Merge1[[#This Row],[Column2]],4)</f>
        <v>1395</v>
      </c>
      <c r="AD1835" s="259" t="str">
        <f ca="1">RIGHT(LEFT(Table_Merge1[[#This Row],[Column2]],7),2)</f>
        <v>03</v>
      </c>
      <c r="AE1835" s="259" t="str">
        <f ca="1">RIGHT(Table_Merge1[[#This Row],[Column2]],2)</f>
        <v>06</v>
      </c>
      <c r="AF1835">
        <v>3</v>
      </c>
      <c r="AG1835">
        <v>6</v>
      </c>
      <c r="AH1835" s="260">
        <v>2016</v>
      </c>
      <c r="AI1835" t="s">
        <v>3439</v>
      </c>
      <c r="AJ1835" s="260">
        <v>26</v>
      </c>
      <c r="AK1835">
        <v>1226.6500000000001</v>
      </c>
      <c r="AL1835">
        <v>1585.5</v>
      </c>
      <c r="AM1835">
        <v>2474225</v>
      </c>
      <c r="AO1835">
        <v>34563</v>
      </c>
      <c r="AP1835" s="287">
        <f>IFERROR(IF(Table_Merge1[[#This Row],[LME Zinc stock]]*Table_Merge1[[#This Row],[Nima.مقدار]]=0,"",Table_Merge1[[#This Row],[LME Zinc stock]]*Table_Merge1[[#This Row],[Nima.مقدار]]),"")</f>
        <v>85516638675</v>
      </c>
      <c r="AQ1835" s="287">
        <f>IFERROR(IF(Table_Merge1[[#This Row],[LME Zinc 3-month]]*Table_Merge1[[#This Row],[Nima.مقدار]]=0,"",Table_Merge1[[#This Row],[LME Zinc 3-month]]*Table_Merge1[[#This Row],[Nima.مقدار]]),"")</f>
        <v>54799636.5</v>
      </c>
      <c r="AR1835" s="288" t="str">
        <f>IFERROR(IF(Table_Merge1[[#This Row],[LME Zinc stock]]*Table_Merge1[[#This Row],[Azad.Sell]]=0,"",Table_Merge1[[#This Row],[LME Zinc stock]]*Table_Merge1[[#This Row],[Azad.Sell]]),"")</f>
        <v/>
      </c>
      <c r="AS1835" s="288" t="str">
        <f>IFERROR(IF(Table_Merge1[[#This Row],[LME Zinc 3-month]]*Table_Merge1[[#This Row],[Azad.Sell]]=0,"",Table_Merge1[[#This Row],[LME Zinc 3-month]]*Table_Merge1[[#This Row],[Azad.Sell]]),"")</f>
        <v/>
      </c>
      <c r="AT1835"/>
    </row>
    <row r="1836" spans="1:46" x14ac:dyDescent="0.25">
      <c r="A1836" s="258">
        <v>43302</v>
      </c>
      <c r="B18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1397.04.30</v>
      </c>
      <c r="C1836" s="195">
        <f t="shared" ca="1" si="64"/>
        <v>1397</v>
      </c>
      <c r="D18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36" s="195">
        <f>_xlfn.NUMBERVALUE(RIGHT(Table11[[#This Row],[تاریخ شمسی]],2))</f>
        <v>30</v>
      </c>
      <c r="F18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04-30</v>
      </c>
      <c r="G1836" s="195" t="s">
        <v>1987</v>
      </c>
      <c r="L1836" s="259">
        <v>43302</v>
      </c>
      <c r="M1836">
        <v>42000</v>
      </c>
      <c r="O1836" s="283">
        <f>IFERROR(DATE(Table7[[#This Row],[year]],MONTH(DATEVALUE(Table7[[#This Row],[month]]&amp;"1")),Table7[[#This Row],[day]]),"")</f>
        <v>42432</v>
      </c>
      <c r="P1836" s="257" t="s">
        <v>5261</v>
      </c>
      <c r="Q1836" s="257">
        <v>2016</v>
      </c>
      <c r="R1836" s="257" t="s">
        <v>3435</v>
      </c>
      <c r="S1836" s="257">
        <v>3</v>
      </c>
      <c r="T1836" s="257">
        <v>1241.95</v>
      </c>
      <c r="U1836" s="257">
        <v>1519.5</v>
      </c>
      <c r="V1836" s="257">
        <v>2855225</v>
      </c>
      <c r="X1836" s="260">
        <v>42515</v>
      </c>
      <c r="Y1836" t="s">
        <v>8004</v>
      </c>
      <c r="Z1836" s="260">
        <v>4</v>
      </c>
      <c r="AA1836">
        <v>1395</v>
      </c>
      <c r="AB1836" s="260" t="str">
        <f ca="1">IFERROR(IFERROR(VLOOKUP(Table_Merge1[[#This Row],[Column1]],Table11[#All],2,FALSE),LEFT(AB1837,8)&amp;IF(LEN((RIGHT(AB1837,2)+1))&lt;2,"0"&amp;(RIGHT(AB1837,2)+1),(RIGHT(AB1837,2)-1))),"")</f>
        <v>1395.03.05</v>
      </c>
      <c r="AC1836" s="259" t="str">
        <f ca="1">LEFT(Table_Merge1[[#This Row],[Column2]],4)</f>
        <v>1395</v>
      </c>
      <c r="AD1836" s="259" t="str">
        <f ca="1">RIGHT(LEFT(Table_Merge1[[#This Row],[Column2]],7),2)</f>
        <v>03</v>
      </c>
      <c r="AE1836" s="259" t="str">
        <f ca="1">RIGHT(Table_Merge1[[#This Row],[Column2]],2)</f>
        <v>05</v>
      </c>
      <c r="AF1836">
        <v>3</v>
      </c>
      <c r="AG1836">
        <v>5</v>
      </c>
      <c r="AH1836" s="260">
        <v>2016</v>
      </c>
      <c r="AI1836" t="s">
        <v>3439</v>
      </c>
      <c r="AJ1836" s="260">
        <v>25</v>
      </c>
      <c r="AK1836">
        <v>1220.75</v>
      </c>
      <c r="AL1836">
        <v>1601</v>
      </c>
      <c r="AM1836">
        <v>2481625</v>
      </c>
      <c r="AO1836">
        <v>34536</v>
      </c>
      <c r="AP1836" s="287">
        <f>IFERROR(IF(Table_Merge1[[#This Row],[LME Zinc stock]]*Table_Merge1[[#This Row],[Nima.مقدار]]=0,"",Table_Merge1[[#This Row],[LME Zinc stock]]*Table_Merge1[[#This Row],[Nima.مقدار]]),"")</f>
        <v>85705401000</v>
      </c>
      <c r="AQ1836" s="287">
        <f>IFERROR(IF(Table_Merge1[[#This Row],[LME Zinc 3-month]]*Table_Merge1[[#This Row],[Nima.مقدار]]=0,"",Table_Merge1[[#This Row],[LME Zinc 3-month]]*Table_Merge1[[#This Row],[Nima.مقدار]]),"")</f>
        <v>55292136</v>
      </c>
      <c r="AR1836" s="288" t="str">
        <f>IFERROR(IF(Table_Merge1[[#This Row],[LME Zinc stock]]*Table_Merge1[[#This Row],[Azad.Sell]]=0,"",Table_Merge1[[#This Row],[LME Zinc stock]]*Table_Merge1[[#This Row],[Azad.Sell]]),"")</f>
        <v/>
      </c>
      <c r="AS1836" s="288" t="str">
        <f>IFERROR(IF(Table_Merge1[[#This Row],[LME Zinc 3-month]]*Table_Merge1[[#This Row],[Azad.Sell]]=0,"",Table_Merge1[[#This Row],[LME Zinc 3-month]]*Table_Merge1[[#This Row],[Azad.Sell]]),"")</f>
        <v/>
      </c>
      <c r="AT1836"/>
    </row>
    <row r="1837" spans="1:46" x14ac:dyDescent="0.25">
      <c r="A1837" s="258">
        <v>43303</v>
      </c>
      <c r="B18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1397.04.31</v>
      </c>
      <c r="C1837" s="195">
        <f t="shared" ca="1" si="64"/>
        <v>1397</v>
      </c>
      <c r="D18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1837" s="195">
        <f>_xlfn.NUMBERVALUE(RIGHT(Table11[[#This Row],[تاریخ شمسی]],2))</f>
        <v>31</v>
      </c>
      <c r="F18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04-31</v>
      </c>
      <c r="G1837" s="195" t="s">
        <v>1988</v>
      </c>
      <c r="L1837" s="259">
        <v>43303</v>
      </c>
      <c r="M1837">
        <v>42000</v>
      </c>
      <c r="O1837" s="284">
        <f>IFERROR(DATE(Table7[[#This Row],[year]],MONTH(DATEVALUE(Table7[[#This Row],[month]]&amp;"1")),Table7[[#This Row],[day]]),"")</f>
        <v>42431</v>
      </c>
      <c r="P1837" s="195" t="s">
        <v>5262</v>
      </c>
      <c r="Q1837" s="195">
        <v>2016</v>
      </c>
      <c r="R1837" s="195" t="s">
        <v>3435</v>
      </c>
      <c r="S1837" s="195">
        <v>2</v>
      </c>
      <c r="T1837" s="195">
        <v>1229.3499999999999</v>
      </c>
      <c r="U1837" s="195">
        <v>1525</v>
      </c>
      <c r="V1837" s="195">
        <v>2862125</v>
      </c>
      <c r="X1837" s="260">
        <v>42514</v>
      </c>
      <c r="Y1837" t="s">
        <v>8003</v>
      </c>
      <c r="Z1837" s="260">
        <v>4</v>
      </c>
      <c r="AA1837">
        <v>1395</v>
      </c>
      <c r="AB1837" s="260" t="str">
        <f ca="1">IFERROR(IFERROR(VLOOKUP(Table_Merge1[[#This Row],[Column1]],Table11[#All],2,FALSE),LEFT(AB1838,8)&amp;IF(LEN((RIGHT(AB1838,2)+1))&lt;2,"0"&amp;(RIGHT(AB1838,2)+1),(RIGHT(AB1838,2)-1))),"")</f>
        <v>1395.03.04</v>
      </c>
      <c r="AC1837" s="259" t="str">
        <f ca="1">LEFT(Table_Merge1[[#This Row],[Column2]],4)</f>
        <v>1395</v>
      </c>
      <c r="AD1837" s="259" t="str">
        <f ca="1">RIGHT(LEFT(Table_Merge1[[#This Row],[Column2]],7),2)</f>
        <v>03</v>
      </c>
      <c r="AE1837" s="259" t="str">
        <f ca="1">RIGHT(Table_Merge1[[#This Row],[Column2]],2)</f>
        <v>04</v>
      </c>
      <c r="AF1837">
        <v>3</v>
      </c>
      <c r="AG1837">
        <v>4</v>
      </c>
      <c r="AH1837" s="260">
        <v>2016</v>
      </c>
      <c r="AI1837" t="s">
        <v>3439</v>
      </c>
      <c r="AJ1837" s="260">
        <v>24</v>
      </c>
      <c r="AK1837">
        <v>1242.6500000000001</v>
      </c>
      <c r="AL1837">
        <v>1607</v>
      </c>
      <c r="AM1837">
        <v>2488325</v>
      </c>
      <c r="AO1837">
        <v>34402</v>
      </c>
      <c r="AP1837" s="287">
        <f>IFERROR(IF(Table_Merge1[[#This Row],[LME Zinc stock]]*Table_Merge1[[#This Row],[Nima.مقدار]]=0,"",Table_Merge1[[#This Row],[LME Zinc stock]]*Table_Merge1[[#This Row],[Nima.مقدار]]),"")</f>
        <v>85603356650</v>
      </c>
      <c r="AQ1837" s="287">
        <f>IFERROR(IF(Table_Merge1[[#This Row],[LME Zinc 3-month]]*Table_Merge1[[#This Row],[Nima.مقدار]]=0,"",Table_Merge1[[#This Row],[LME Zinc 3-month]]*Table_Merge1[[#This Row],[Nima.مقدار]]),"")</f>
        <v>55284014</v>
      </c>
      <c r="AR1837" s="288" t="str">
        <f>IFERROR(IF(Table_Merge1[[#This Row],[LME Zinc stock]]*Table_Merge1[[#This Row],[Azad.Sell]]=0,"",Table_Merge1[[#This Row],[LME Zinc stock]]*Table_Merge1[[#This Row],[Azad.Sell]]),"")</f>
        <v/>
      </c>
      <c r="AS1837" s="288" t="str">
        <f>IFERROR(IF(Table_Merge1[[#This Row],[LME Zinc 3-month]]*Table_Merge1[[#This Row],[Azad.Sell]]=0,"",Table_Merge1[[#This Row],[LME Zinc 3-month]]*Table_Merge1[[#This Row],[Azad.Sell]]),"")</f>
        <v/>
      </c>
      <c r="AT1837"/>
    </row>
    <row r="1838" spans="1:46" x14ac:dyDescent="0.25">
      <c r="A1838" s="258">
        <v>43304</v>
      </c>
      <c r="B18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1397.05.01</v>
      </c>
      <c r="C1838" s="195">
        <f t="shared" ca="1" si="64"/>
        <v>1397</v>
      </c>
      <c r="D18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38" s="195">
        <f>_xlfn.NUMBERVALUE(RIGHT(Table11[[#This Row],[تاریخ شمسی]],2))</f>
        <v>1</v>
      </c>
      <c r="F18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05-01</v>
      </c>
      <c r="G1838" s="195" t="s">
        <v>1989</v>
      </c>
      <c r="L1838" s="259">
        <v>43304</v>
      </c>
      <c r="M1838">
        <v>93700</v>
      </c>
      <c r="O1838" s="283">
        <f>IFERROR(DATE(Table7[[#This Row],[year]],MONTH(DATEVALUE(Table7[[#This Row],[month]]&amp;"1")),Table7[[#This Row],[day]]),"")</f>
        <v>42430</v>
      </c>
      <c r="P1838" s="257" t="s">
        <v>5263</v>
      </c>
      <c r="Q1838" s="257">
        <v>2016</v>
      </c>
      <c r="R1838" s="257" t="s">
        <v>3435</v>
      </c>
      <c r="S1838" s="257">
        <v>1</v>
      </c>
      <c r="T1838" s="257">
        <v>1240</v>
      </c>
      <c r="U1838" s="257">
        <v>1510</v>
      </c>
      <c r="V1838" s="257">
        <v>2867925</v>
      </c>
      <c r="X1838" s="260">
        <v>42513</v>
      </c>
      <c r="Y1838" t="s">
        <v>8002</v>
      </c>
      <c r="Z1838" s="260">
        <v>4</v>
      </c>
      <c r="AA1838">
        <v>1395</v>
      </c>
      <c r="AB1838" s="260" t="str">
        <f ca="1">IFERROR(IFERROR(VLOOKUP(Table_Merge1[[#This Row],[Column1]],Table11[#All],2,FALSE),LEFT(AB1839,8)&amp;IF(LEN((RIGHT(AB1839,2)+1))&lt;2,"0"&amp;(RIGHT(AB1839,2)+1),(RIGHT(AB1839,2)-1))),"")</f>
        <v>1395.03.03</v>
      </c>
      <c r="AC1838" s="259" t="str">
        <f ca="1">LEFT(Table_Merge1[[#This Row],[Column2]],4)</f>
        <v>1395</v>
      </c>
      <c r="AD1838" s="259" t="str">
        <f ca="1">RIGHT(LEFT(Table_Merge1[[#This Row],[Column2]],7),2)</f>
        <v>03</v>
      </c>
      <c r="AE1838" s="259" t="str">
        <f ca="1">RIGHT(Table_Merge1[[#This Row],[Column2]],2)</f>
        <v>03</v>
      </c>
      <c r="AF1838">
        <v>3</v>
      </c>
      <c r="AG1838">
        <v>3</v>
      </c>
      <c r="AH1838" s="260">
        <v>2016</v>
      </c>
      <c r="AI1838" t="s">
        <v>3439</v>
      </c>
      <c r="AJ1838" s="260">
        <v>23</v>
      </c>
      <c r="AK1838">
        <v>1250.4000000000001</v>
      </c>
      <c r="AL1838">
        <v>1551.5</v>
      </c>
      <c r="AM1838">
        <v>2494975</v>
      </c>
      <c r="AO1838">
        <v>34402</v>
      </c>
      <c r="AP1838" s="287">
        <f>IFERROR(IF(Table_Merge1[[#This Row],[LME Zinc stock]]*Table_Merge1[[#This Row],[Nima.مقدار]]=0,"",Table_Merge1[[#This Row],[LME Zinc stock]]*Table_Merge1[[#This Row],[Nima.مقدار]]),"")</f>
        <v>85832129950</v>
      </c>
      <c r="AQ1838" s="287">
        <f>IFERROR(IF(Table_Merge1[[#This Row],[LME Zinc 3-month]]*Table_Merge1[[#This Row],[Nima.مقدار]]=0,"",Table_Merge1[[#This Row],[LME Zinc 3-month]]*Table_Merge1[[#This Row],[Nima.مقدار]]),"")</f>
        <v>53374703</v>
      </c>
      <c r="AR1838" s="288" t="str">
        <f>IFERROR(IF(Table_Merge1[[#This Row],[LME Zinc stock]]*Table_Merge1[[#This Row],[Azad.Sell]]=0,"",Table_Merge1[[#This Row],[LME Zinc stock]]*Table_Merge1[[#This Row],[Azad.Sell]]),"")</f>
        <v/>
      </c>
      <c r="AS1838" s="288" t="str">
        <f>IFERROR(IF(Table_Merge1[[#This Row],[LME Zinc 3-month]]*Table_Merge1[[#This Row],[Azad.Sell]]=0,"",Table_Merge1[[#This Row],[LME Zinc 3-month]]*Table_Merge1[[#This Row],[Azad.Sell]]),"")</f>
        <v/>
      </c>
      <c r="AT1838"/>
    </row>
    <row r="1839" spans="1:46" x14ac:dyDescent="0.25">
      <c r="A1839" s="258">
        <v>43305</v>
      </c>
      <c r="B18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1397.05.02</v>
      </c>
      <c r="C1839" s="195">
        <f t="shared" ca="1" si="64"/>
        <v>1397</v>
      </c>
      <c r="D18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39" s="195">
        <f>_xlfn.NUMBERVALUE(RIGHT(Table11[[#This Row],[تاریخ شمسی]],2))</f>
        <v>2</v>
      </c>
      <c r="F18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05-02</v>
      </c>
      <c r="G1839" s="195" t="s">
        <v>1990</v>
      </c>
      <c r="L1839" s="259">
        <v>43305</v>
      </c>
      <c r="M1839">
        <v>94060</v>
      </c>
      <c r="O1839" s="284">
        <f>IFERROR(DATE(Table7[[#This Row],[year]],MONTH(DATEVALUE(Table7[[#This Row],[month]]&amp;"1")),Table7[[#This Row],[day]]),"")</f>
        <v>42429</v>
      </c>
      <c r="P1839" s="195" t="s">
        <v>5264</v>
      </c>
      <c r="Q1839" s="195">
        <v>2016</v>
      </c>
      <c r="R1839" s="195" t="s">
        <v>3433</v>
      </c>
      <c r="S1839" s="195">
        <v>29</v>
      </c>
      <c r="T1839" s="195">
        <v>1234.1500000000001</v>
      </c>
      <c r="U1839" s="195">
        <v>1547</v>
      </c>
      <c r="V1839" s="195">
        <v>2877525</v>
      </c>
      <c r="X1839" s="260">
        <v>42510</v>
      </c>
      <c r="Z1839" s="260">
        <v>4</v>
      </c>
      <c r="AB1839" s="260" t="str">
        <f ca="1">IFERROR(IFERROR(VLOOKUP(Table_Merge1[[#This Row],[Column1]],Table11[#All],2,FALSE),LEFT(AB1840,8)&amp;IF(LEN((RIGHT(AB1840,2)+1))&lt;2,"0"&amp;(RIGHT(AB1840,2)+1),(RIGHT(AB1840,2)-1))),"")</f>
        <v>1395.02.29</v>
      </c>
      <c r="AC1839" s="259" t="str">
        <f ca="1">LEFT(Table_Merge1[[#This Row],[Column2]],4)</f>
        <v>1395</v>
      </c>
      <c r="AD1839" s="259" t="str">
        <f ca="1">RIGHT(LEFT(Table_Merge1[[#This Row],[Column2]],7),2)</f>
        <v>02</v>
      </c>
      <c r="AE1839" s="259" t="str">
        <f ca="1">RIGHT(Table_Merge1[[#This Row],[Column2]],2)</f>
        <v>29</v>
      </c>
      <c r="AH1839" s="260">
        <v>2016</v>
      </c>
      <c r="AI1839" t="s">
        <v>3439</v>
      </c>
      <c r="AJ1839" s="260">
        <v>20</v>
      </c>
      <c r="AK1839">
        <v>1256.5</v>
      </c>
      <c r="AL1839">
        <v>1557.5</v>
      </c>
      <c r="AM1839">
        <v>2501625</v>
      </c>
      <c r="AP1839" s="287" t="str">
        <f>IFERROR(IF(Table_Merge1[[#This Row],[LME Zinc stock]]*Table_Merge1[[#This Row],[Nima.مقدار]]=0,"",Table_Merge1[[#This Row],[LME Zinc stock]]*Table_Merge1[[#This Row],[Nima.مقدار]]),"")</f>
        <v/>
      </c>
      <c r="AQ1839" s="287" t="str">
        <f>IFERROR(IF(Table_Merge1[[#This Row],[LME Zinc 3-month]]*Table_Merge1[[#This Row],[Nima.مقدار]]=0,"",Table_Merge1[[#This Row],[LME Zinc 3-month]]*Table_Merge1[[#This Row],[Nima.مقدار]]),"")</f>
        <v/>
      </c>
      <c r="AR1839" s="288" t="str">
        <f>IFERROR(IF(Table_Merge1[[#This Row],[LME Zinc stock]]*Table_Merge1[[#This Row],[Azad.Sell]]=0,"",Table_Merge1[[#This Row],[LME Zinc stock]]*Table_Merge1[[#This Row],[Azad.Sell]]),"")</f>
        <v/>
      </c>
      <c r="AS1839" s="288" t="str">
        <f>IFERROR(IF(Table_Merge1[[#This Row],[LME Zinc 3-month]]*Table_Merge1[[#This Row],[Azad.Sell]]=0,"",Table_Merge1[[#This Row],[LME Zinc 3-month]]*Table_Merge1[[#This Row],[Azad.Sell]]),"")</f>
        <v/>
      </c>
      <c r="AT1839"/>
    </row>
    <row r="1840" spans="1:46" x14ac:dyDescent="0.25">
      <c r="A1840" s="258">
        <v>43306</v>
      </c>
      <c r="B18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1397.05.03</v>
      </c>
      <c r="C1840" s="195">
        <f t="shared" ca="1" si="64"/>
        <v>1397</v>
      </c>
      <c r="D18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40" s="195">
        <f>_xlfn.NUMBERVALUE(RIGHT(Table11[[#This Row],[تاریخ شمسی]],2))</f>
        <v>3</v>
      </c>
      <c r="F18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05-03</v>
      </c>
      <c r="G1840" s="195" t="s">
        <v>1991</v>
      </c>
      <c r="L1840" s="259">
        <v>43306</v>
      </c>
      <c r="M1840">
        <v>91550</v>
      </c>
      <c r="O1840" s="283">
        <f>IFERROR(DATE(Table7[[#This Row],[year]],MONTH(DATEVALUE(Table7[[#This Row],[month]]&amp;"1")),Table7[[#This Row],[day]]),"")</f>
        <v>42426</v>
      </c>
      <c r="P1840" s="257" t="s">
        <v>5265</v>
      </c>
      <c r="Q1840" s="257">
        <v>2016</v>
      </c>
      <c r="R1840" s="257" t="s">
        <v>3433</v>
      </c>
      <c r="S1840" s="257">
        <v>26</v>
      </c>
      <c r="T1840" s="257">
        <v>1231</v>
      </c>
      <c r="U1840" s="257">
        <v>1559.5</v>
      </c>
      <c r="V1840" s="257">
        <v>2884300</v>
      </c>
      <c r="X1840" s="260">
        <v>42509</v>
      </c>
      <c r="Y1840" t="s">
        <v>8001</v>
      </c>
      <c r="Z1840" s="260">
        <v>4</v>
      </c>
      <c r="AA1840">
        <v>1395</v>
      </c>
      <c r="AB1840" s="260" t="str">
        <f ca="1">IFERROR(IFERROR(VLOOKUP(Table_Merge1[[#This Row],[Column1]],Table11[#All],2,FALSE),LEFT(AB1841,8)&amp;IF(LEN((RIGHT(AB1841,2)+1))&lt;2,"0"&amp;(RIGHT(AB1841,2)+1),(RIGHT(AB1841,2)-1))),"")</f>
        <v>1395.02.30</v>
      </c>
      <c r="AC1840" s="259" t="str">
        <f ca="1">LEFT(Table_Merge1[[#This Row],[Column2]],4)</f>
        <v>1395</v>
      </c>
      <c r="AD1840" s="259" t="str">
        <f ca="1">RIGHT(LEFT(Table_Merge1[[#This Row],[Column2]],7),2)</f>
        <v>02</v>
      </c>
      <c r="AE1840" s="259" t="str">
        <f ca="1">RIGHT(Table_Merge1[[#This Row],[Column2]],2)</f>
        <v>30</v>
      </c>
      <c r="AF1840">
        <v>2</v>
      </c>
      <c r="AG1840">
        <v>30</v>
      </c>
      <c r="AH1840" s="260">
        <v>2016</v>
      </c>
      <c r="AI1840" t="s">
        <v>3439</v>
      </c>
      <c r="AJ1840" s="260">
        <v>19</v>
      </c>
      <c r="AK1840">
        <v>1253.75</v>
      </c>
      <c r="AL1840">
        <v>1548.5</v>
      </c>
      <c r="AM1840">
        <v>2508225</v>
      </c>
      <c r="AO1840">
        <v>34364</v>
      </c>
      <c r="AP1840" s="287">
        <f>IFERROR(IF(Table_Merge1[[#This Row],[LME Zinc stock]]*Table_Merge1[[#This Row],[Nima.مقدار]]=0,"",Table_Merge1[[#This Row],[LME Zinc stock]]*Table_Merge1[[#This Row],[Nima.مقدار]]),"")</f>
        <v>86192643900</v>
      </c>
      <c r="AQ1840" s="287">
        <f>IFERROR(IF(Table_Merge1[[#This Row],[LME Zinc 3-month]]*Table_Merge1[[#This Row],[Nima.مقدار]]=0,"",Table_Merge1[[#This Row],[LME Zinc 3-month]]*Table_Merge1[[#This Row],[Nima.مقدار]]),"")</f>
        <v>53212654</v>
      </c>
      <c r="AR1840" s="288" t="str">
        <f>IFERROR(IF(Table_Merge1[[#This Row],[LME Zinc stock]]*Table_Merge1[[#This Row],[Azad.Sell]]=0,"",Table_Merge1[[#This Row],[LME Zinc stock]]*Table_Merge1[[#This Row],[Azad.Sell]]),"")</f>
        <v/>
      </c>
      <c r="AS1840" s="288" t="str">
        <f>IFERROR(IF(Table_Merge1[[#This Row],[LME Zinc 3-month]]*Table_Merge1[[#This Row],[Azad.Sell]]=0,"",Table_Merge1[[#This Row],[LME Zinc 3-month]]*Table_Merge1[[#This Row],[Azad.Sell]]),"")</f>
        <v/>
      </c>
      <c r="AT1840"/>
    </row>
    <row r="1841" spans="1:46" x14ac:dyDescent="0.25">
      <c r="A1841" s="258">
        <v>43307</v>
      </c>
      <c r="B18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1397.05.04</v>
      </c>
      <c r="C1841" s="195">
        <f t="shared" ca="1" si="64"/>
        <v>1397</v>
      </c>
      <c r="D18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41" s="195">
        <f>_xlfn.NUMBERVALUE(RIGHT(Table11[[#This Row],[تاریخ شمسی]],2))</f>
        <v>4</v>
      </c>
      <c r="F18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05-04</v>
      </c>
      <c r="G1841" s="195" t="s">
        <v>1992</v>
      </c>
      <c r="L1841" s="259">
        <v>43307</v>
      </c>
      <c r="M1841">
        <v>93160</v>
      </c>
      <c r="O1841" s="284">
        <f>IFERROR(DATE(Table7[[#This Row],[year]],MONTH(DATEVALUE(Table7[[#This Row],[month]]&amp;"1")),Table7[[#This Row],[day]]),"")</f>
        <v>42425</v>
      </c>
      <c r="P1841" s="195" t="s">
        <v>5266</v>
      </c>
      <c r="Q1841" s="195">
        <v>2016</v>
      </c>
      <c r="R1841" s="195" t="s">
        <v>3433</v>
      </c>
      <c r="S1841" s="195">
        <v>25</v>
      </c>
      <c r="T1841" s="195">
        <v>1235.4000000000001</v>
      </c>
      <c r="U1841" s="195">
        <v>1574</v>
      </c>
      <c r="V1841" s="195">
        <v>2872425</v>
      </c>
      <c r="X1841" s="260">
        <v>42508</v>
      </c>
      <c r="Y1841" t="s">
        <v>8000</v>
      </c>
      <c r="Z1841" s="260">
        <v>5</v>
      </c>
      <c r="AA1841">
        <v>1395</v>
      </c>
      <c r="AB1841" s="260" t="str">
        <f ca="1">IFERROR(IFERROR(VLOOKUP(Table_Merge1[[#This Row],[Column1]],Table11[#All],2,FALSE),LEFT(AB1842,8)&amp;IF(LEN((RIGHT(AB1842,2)+1))&lt;2,"0"&amp;(RIGHT(AB1842,2)+1),(RIGHT(AB1842,2)-1))),"")</f>
        <v>1395.02.29</v>
      </c>
      <c r="AC1841" s="259" t="str">
        <f ca="1">LEFT(Table_Merge1[[#This Row],[Column2]],4)</f>
        <v>1395</v>
      </c>
      <c r="AD1841" s="259" t="str">
        <f ca="1">RIGHT(LEFT(Table_Merge1[[#This Row],[Column2]],7),2)</f>
        <v>02</v>
      </c>
      <c r="AE1841" s="259" t="str">
        <f ca="1">RIGHT(Table_Merge1[[#This Row],[Column2]],2)</f>
        <v>29</v>
      </c>
      <c r="AF1841">
        <v>2</v>
      </c>
      <c r="AG1841">
        <v>29</v>
      </c>
      <c r="AH1841" s="260">
        <v>2016</v>
      </c>
      <c r="AI1841" t="s">
        <v>3439</v>
      </c>
      <c r="AJ1841" s="260">
        <v>18</v>
      </c>
      <c r="AK1841">
        <v>1270.9000000000001</v>
      </c>
      <c r="AL1841">
        <v>1566</v>
      </c>
      <c r="AM1841">
        <v>2515675</v>
      </c>
      <c r="AO1841">
        <v>34398</v>
      </c>
      <c r="AP1841" s="287">
        <f>IFERROR(IF(Table_Merge1[[#This Row],[LME Zinc stock]]*Table_Merge1[[#This Row],[Nima.مقدار]]=0,"",Table_Merge1[[#This Row],[LME Zinc stock]]*Table_Merge1[[#This Row],[Nima.مقدار]]),"")</f>
        <v>86534188650</v>
      </c>
      <c r="AQ1841" s="287">
        <f>IFERROR(IF(Table_Merge1[[#This Row],[LME Zinc 3-month]]*Table_Merge1[[#This Row],[Nima.مقدار]]=0,"",Table_Merge1[[#This Row],[LME Zinc 3-month]]*Table_Merge1[[#This Row],[Nima.مقدار]]),"")</f>
        <v>53867268</v>
      </c>
      <c r="AR1841" s="288" t="str">
        <f>IFERROR(IF(Table_Merge1[[#This Row],[LME Zinc stock]]*Table_Merge1[[#This Row],[Azad.Sell]]=0,"",Table_Merge1[[#This Row],[LME Zinc stock]]*Table_Merge1[[#This Row],[Azad.Sell]]),"")</f>
        <v/>
      </c>
      <c r="AS1841" s="288" t="str">
        <f>IFERROR(IF(Table_Merge1[[#This Row],[LME Zinc 3-month]]*Table_Merge1[[#This Row],[Azad.Sell]]=0,"",Table_Merge1[[#This Row],[LME Zinc 3-month]]*Table_Merge1[[#This Row],[Azad.Sell]]),"")</f>
        <v/>
      </c>
      <c r="AT1841"/>
    </row>
    <row r="1842" spans="1:46" x14ac:dyDescent="0.25">
      <c r="A1842" s="258">
        <v>43308</v>
      </c>
      <c r="B18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1397.05.05</v>
      </c>
      <c r="C1842" s="195">
        <f t="shared" ca="1" si="64"/>
        <v>1397</v>
      </c>
      <c r="D18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42" s="195">
        <f>_xlfn.NUMBERVALUE(RIGHT(Table11[[#This Row],[تاریخ شمسی]],2))</f>
        <v>5</v>
      </c>
      <c r="F18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05-05</v>
      </c>
      <c r="G1842" s="195" t="s">
        <v>1993</v>
      </c>
      <c r="L1842" s="259">
        <v>43308</v>
      </c>
      <c r="M1842">
        <v>94560</v>
      </c>
      <c r="O1842" s="283">
        <f>IFERROR(DATE(Table7[[#This Row],[year]],MONTH(DATEVALUE(Table7[[#This Row],[month]]&amp;"1")),Table7[[#This Row],[day]]),"")</f>
        <v>42424</v>
      </c>
      <c r="P1842" s="257" t="s">
        <v>5267</v>
      </c>
      <c r="Q1842" s="257">
        <v>2016</v>
      </c>
      <c r="R1842" s="257" t="s">
        <v>3433</v>
      </c>
      <c r="S1842" s="257">
        <v>24</v>
      </c>
      <c r="T1842" s="257">
        <v>1232.25</v>
      </c>
      <c r="U1842" s="257">
        <v>1564</v>
      </c>
      <c r="V1842" s="257">
        <v>2862500</v>
      </c>
      <c r="X1842" s="260">
        <v>42507</v>
      </c>
      <c r="Y1842" t="s">
        <v>7999</v>
      </c>
      <c r="Z1842" s="260">
        <v>5</v>
      </c>
      <c r="AA1842">
        <v>1395</v>
      </c>
      <c r="AB1842" s="260" t="str">
        <f ca="1">IFERROR(IFERROR(VLOOKUP(Table_Merge1[[#This Row],[Column1]],Table11[#All],2,FALSE),LEFT(AB1843,8)&amp;IF(LEN((RIGHT(AB1843,2)+1))&lt;2,"0"&amp;(RIGHT(AB1843,2)+1),(RIGHT(AB1843,2)-1))),"")</f>
        <v>1395.02.28</v>
      </c>
      <c r="AC1842" s="259" t="str">
        <f ca="1">LEFT(Table_Merge1[[#This Row],[Column2]],4)</f>
        <v>1395</v>
      </c>
      <c r="AD1842" s="259" t="str">
        <f ca="1">RIGHT(LEFT(Table_Merge1[[#This Row],[Column2]],7),2)</f>
        <v>02</v>
      </c>
      <c r="AE1842" s="259" t="str">
        <f ca="1">RIGHT(Table_Merge1[[#This Row],[Column2]],2)</f>
        <v>28</v>
      </c>
      <c r="AF1842">
        <v>2</v>
      </c>
      <c r="AG1842">
        <v>28</v>
      </c>
      <c r="AH1842" s="260">
        <v>2016</v>
      </c>
      <c r="AI1842" t="s">
        <v>3439</v>
      </c>
      <c r="AJ1842" s="260">
        <v>17</v>
      </c>
      <c r="AK1842">
        <v>1270.0999999999999</v>
      </c>
      <c r="AL1842">
        <v>1557</v>
      </c>
      <c r="AM1842">
        <v>2520175</v>
      </c>
      <c r="AO1842">
        <v>34416</v>
      </c>
      <c r="AP1842" s="287">
        <f>IFERROR(IF(Table_Merge1[[#This Row],[LME Zinc stock]]*Table_Merge1[[#This Row],[Nima.مقدار]]=0,"",Table_Merge1[[#This Row],[LME Zinc stock]]*Table_Merge1[[#This Row],[Nima.مقدار]]),"")</f>
        <v>86734342800</v>
      </c>
      <c r="AQ1842" s="287">
        <f>IFERROR(IF(Table_Merge1[[#This Row],[LME Zinc 3-month]]*Table_Merge1[[#This Row],[Nima.مقدار]]=0,"",Table_Merge1[[#This Row],[LME Zinc 3-month]]*Table_Merge1[[#This Row],[Nima.مقدار]]),"")</f>
        <v>53585712</v>
      </c>
      <c r="AR1842" s="288" t="str">
        <f>IFERROR(IF(Table_Merge1[[#This Row],[LME Zinc stock]]*Table_Merge1[[#This Row],[Azad.Sell]]=0,"",Table_Merge1[[#This Row],[LME Zinc stock]]*Table_Merge1[[#This Row],[Azad.Sell]]),"")</f>
        <v/>
      </c>
      <c r="AS1842" s="288" t="str">
        <f>IFERROR(IF(Table_Merge1[[#This Row],[LME Zinc 3-month]]*Table_Merge1[[#This Row],[Azad.Sell]]=0,"",Table_Merge1[[#This Row],[LME Zinc 3-month]]*Table_Merge1[[#This Row],[Azad.Sell]]),"")</f>
        <v/>
      </c>
      <c r="AT1842"/>
    </row>
    <row r="1843" spans="1:46" x14ac:dyDescent="0.25">
      <c r="A1843" s="258">
        <v>43309</v>
      </c>
      <c r="B18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1397.05.06</v>
      </c>
      <c r="C1843" s="195">
        <f t="shared" ca="1" si="64"/>
        <v>1397</v>
      </c>
      <c r="D18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43" s="195">
        <f>_xlfn.NUMBERVALUE(RIGHT(Table11[[#This Row],[تاریخ شمسی]],2))</f>
        <v>6</v>
      </c>
      <c r="F18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05-06</v>
      </c>
      <c r="G1843" s="195" t="s">
        <v>1994</v>
      </c>
      <c r="L1843" s="259">
        <v>43309</v>
      </c>
      <c r="M1843">
        <v>96940</v>
      </c>
      <c r="O1843" s="284">
        <f>IFERROR(DATE(Table7[[#This Row],[year]],MONTH(DATEVALUE(Table7[[#This Row],[month]]&amp;"1")),Table7[[#This Row],[day]]),"")</f>
        <v>42423</v>
      </c>
      <c r="P1843" s="195" t="s">
        <v>5268</v>
      </c>
      <c r="Q1843" s="195">
        <v>2016</v>
      </c>
      <c r="R1843" s="195" t="s">
        <v>3433</v>
      </c>
      <c r="S1843" s="195">
        <v>23</v>
      </c>
      <c r="T1843" s="195">
        <v>1218.75</v>
      </c>
      <c r="U1843" s="195">
        <v>1588.5</v>
      </c>
      <c r="V1843" s="195">
        <v>2859150</v>
      </c>
      <c r="X1843" s="260">
        <v>42506</v>
      </c>
      <c r="Y1843" t="s">
        <v>7998</v>
      </c>
      <c r="Z1843" s="260">
        <v>5</v>
      </c>
      <c r="AA1843">
        <v>1395</v>
      </c>
      <c r="AB1843" s="260" t="str">
        <f ca="1">IFERROR(IFERROR(VLOOKUP(Table_Merge1[[#This Row],[Column1]],Table11[#All],2,FALSE),LEFT(AB1844,8)&amp;IF(LEN((RIGHT(AB1844,2)+1))&lt;2,"0"&amp;(RIGHT(AB1844,2)+1),(RIGHT(AB1844,2)-1))),"")</f>
        <v>1395.02.27</v>
      </c>
      <c r="AC1843" s="259" t="str">
        <f ca="1">LEFT(Table_Merge1[[#This Row],[Column2]],4)</f>
        <v>1395</v>
      </c>
      <c r="AD1843" s="259" t="str">
        <f ca="1">RIGHT(LEFT(Table_Merge1[[#This Row],[Column2]],7),2)</f>
        <v>02</v>
      </c>
      <c r="AE1843" s="259" t="str">
        <f ca="1">RIGHT(Table_Merge1[[#This Row],[Column2]],2)</f>
        <v>27</v>
      </c>
      <c r="AF1843">
        <v>2</v>
      </c>
      <c r="AG1843">
        <v>27</v>
      </c>
      <c r="AH1843" s="260">
        <v>2016</v>
      </c>
      <c r="AI1843" t="s">
        <v>3439</v>
      </c>
      <c r="AJ1843" s="260">
        <v>16</v>
      </c>
      <c r="AK1843">
        <v>1281</v>
      </c>
      <c r="AL1843" t="s">
        <v>3621</v>
      </c>
      <c r="AM1843" t="s">
        <v>3621</v>
      </c>
      <c r="AO1843">
        <v>34304</v>
      </c>
      <c r="AP1843" s="287" t="str">
        <f>IFERROR(IF(Table_Merge1[[#This Row],[LME Zinc stock]]*Table_Merge1[[#This Row],[Nima.مقدار]]=0,"",Table_Merge1[[#This Row],[LME Zinc stock]]*Table_Merge1[[#This Row],[Nima.مقدار]]),"")</f>
        <v/>
      </c>
      <c r="AQ1843" s="287" t="str">
        <f>IFERROR(IF(Table_Merge1[[#This Row],[LME Zinc 3-month]]*Table_Merge1[[#This Row],[Nima.مقدار]]=0,"",Table_Merge1[[#This Row],[LME Zinc 3-month]]*Table_Merge1[[#This Row],[Nima.مقدار]]),"")</f>
        <v/>
      </c>
      <c r="AR1843" s="288" t="str">
        <f>IFERROR(IF(Table_Merge1[[#This Row],[LME Zinc stock]]*Table_Merge1[[#This Row],[Azad.Sell]]=0,"",Table_Merge1[[#This Row],[LME Zinc stock]]*Table_Merge1[[#This Row],[Azad.Sell]]),"")</f>
        <v/>
      </c>
      <c r="AS1843" s="288" t="str">
        <f>IFERROR(IF(Table_Merge1[[#This Row],[LME Zinc 3-month]]*Table_Merge1[[#This Row],[Azad.Sell]]=0,"",Table_Merge1[[#This Row],[LME Zinc 3-month]]*Table_Merge1[[#This Row],[Azad.Sell]]),"")</f>
        <v/>
      </c>
      <c r="AT1843"/>
    </row>
    <row r="1844" spans="1:46" x14ac:dyDescent="0.25">
      <c r="A1844" s="258">
        <v>43310</v>
      </c>
      <c r="B18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1397.05.07</v>
      </c>
      <c r="C1844" s="195">
        <f t="shared" ca="1" si="64"/>
        <v>1397</v>
      </c>
      <c r="D18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44" s="195">
        <f>_xlfn.NUMBERVALUE(RIGHT(Table11[[#This Row],[تاریخ شمسی]],2))</f>
        <v>7</v>
      </c>
      <c r="F18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05-07</v>
      </c>
      <c r="G1844" s="195" t="s">
        <v>1995</v>
      </c>
      <c r="L1844" s="259">
        <v>43310</v>
      </c>
      <c r="M1844">
        <v>116500</v>
      </c>
      <c r="O1844" s="283">
        <f>IFERROR(DATE(Table7[[#This Row],[year]],MONTH(DATEVALUE(Table7[[#This Row],[month]]&amp;"1")),Table7[[#This Row],[day]]),"")</f>
        <v>42422</v>
      </c>
      <c r="P1844" s="257" t="s">
        <v>5269</v>
      </c>
      <c r="Q1844" s="257">
        <v>2016</v>
      </c>
      <c r="R1844" s="257" t="s">
        <v>3433</v>
      </c>
      <c r="S1844" s="257">
        <v>22</v>
      </c>
      <c r="T1844" s="257">
        <v>1203.6500000000001</v>
      </c>
      <c r="U1844" s="257">
        <v>1586.5</v>
      </c>
      <c r="V1844" s="257">
        <v>2804700</v>
      </c>
      <c r="X1844" s="260">
        <v>42503</v>
      </c>
      <c r="Z1844" s="260">
        <v>5</v>
      </c>
      <c r="AB1844" s="260" t="str">
        <f ca="1">IFERROR(IFERROR(VLOOKUP(Table_Merge1[[#This Row],[Column1]],Table11[#All],2,FALSE),LEFT(AB1845,8)&amp;IF(LEN((RIGHT(AB1845,2)+1))&lt;2,"0"&amp;(RIGHT(AB1845,2)+1),(RIGHT(AB1845,2)-1))),"")</f>
        <v>1395.02.22</v>
      </c>
      <c r="AC1844" s="259" t="str">
        <f ca="1">LEFT(Table_Merge1[[#This Row],[Column2]],4)</f>
        <v>1395</v>
      </c>
      <c r="AD1844" s="259" t="str">
        <f ca="1">RIGHT(LEFT(Table_Merge1[[#This Row],[Column2]],7),2)</f>
        <v>02</v>
      </c>
      <c r="AE1844" s="259" t="str">
        <f ca="1">RIGHT(Table_Merge1[[#This Row],[Column2]],2)</f>
        <v>22</v>
      </c>
      <c r="AH1844" s="260">
        <v>2016</v>
      </c>
      <c r="AI1844" t="s">
        <v>3439</v>
      </c>
      <c r="AJ1844" s="260">
        <v>13</v>
      </c>
      <c r="AK1844">
        <v>1275.1500000000001</v>
      </c>
      <c r="AL1844">
        <v>1559</v>
      </c>
      <c r="AM1844">
        <v>2529100</v>
      </c>
      <c r="AP1844" s="287" t="str">
        <f>IFERROR(IF(Table_Merge1[[#This Row],[LME Zinc stock]]*Table_Merge1[[#This Row],[Nima.مقدار]]=0,"",Table_Merge1[[#This Row],[LME Zinc stock]]*Table_Merge1[[#This Row],[Nima.مقدار]]),"")</f>
        <v/>
      </c>
      <c r="AQ1844" s="287" t="str">
        <f>IFERROR(IF(Table_Merge1[[#This Row],[LME Zinc 3-month]]*Table_Merge1[[#This Row],[Nima.مقدار]]=0,"",Table_Merge1[[#This Row],[LME Zinc 3-month]]*Table_Merge1[[#This Row],[Nima.مقدار]]),"")</f>
        <v/>
      </c>
      <c r="AR1844" s="288" t="str">
        <f>IFERROR(IF(Table_Merge1[[#This Row],[LME Zinc stock]]*Table_Merge1[[#This Row],[Azad.Sell]]=0,"",Table_Merge1[[#This Row],[LME Zinc stock]]*Table_Merge1[[#This Row],[Azad.Sell]]),"")</f>
        <v/>
      </c>
      <c r="AS1844" s="288" t="str">
        <f>IFERROR(IF(Table_Merge1[[#This Row],[LME Zinc 3-month]]*Table_Merge1[[#This Row],[Azad.Sell]]=0,"",Table_Merge1[[#This Row],[LME Zinc 3-month]]*Table_Merge1[[#This Row],[Azad.Sell]]),"")</f>
        <v/>
      </c>
      <c r="AT1844"/>
    </row>
    <row r="1845" spans="1:46" x14ac:dyDescent="0.25">
      <c r="A1845" s="258">
        <v>43311</v>
      </c>
      <c r="B18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1397.05.08</v>
      </c>
      <c r="C1845" s="195">
        <f t="shared" ca="1" si="64"/>
        <v>1397</v>
      </c>
      <c r="D18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45" s="195">
        <f>_xlfn.NUMBERVALUE(RIGHT(Table11[[#This Row],[تاریخ شمسی]],2))</f>
        <v>8</v>
      </c>
      <c r="F18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05-08</v>
      </c>
      <c r="G1845" s="195" t="s">
        <v>1996</v>
      </c>
      <c r="L1845" s="259">
        <v>43311</v>
      </c>
      <c r="M1845">
        <v>114700</v>
      </c>
      <c r="O1845" s="284">
        <f>IFERROR(DATE(Table7[[#This Row],[year]],MONTH(DATEVALUE(Table7[[#This Row],[month]]&amp;"1")),Table7[[#This Row],[day]]),"")</f>
        <v>42419</v>
      </c>
      <c r="P1845" s="195" t="s">
        <v>5270</v>
      </c>
      <c r="Q1845" s="195">
        <v>2016</v>
      </c>
      <c r="R1845" s="195" t="s">
        <v>3433</v>
      </c>
      <c r="S1845" s="195">
        <v>19</v>
      </c>
      <c r="T1845" s="195">
        <v>1221.5</v>
      </c>
      <c r="U1845" s="195">
        <v>1572.5</v>
      </c>
      <c r="V1845" s="195">
        <v>2798250</v>
      </c>
      <c r="X1845" s="260">
        <v>42502</v>
      </c>
      <c r="Y1845" t="s">
        <v>7997</v>
      </c>
      <c r="Z1845" s="260">
        <v>5</v>
      </c>
      <c r="AA1845">
        <v>1395</v>
      </c>
      <c r="AB1845" s="260" t="str">
        <f ca="1">IFERROR(IFERROR(VLOOKUP(Table_Merge1[[#This Row],[Column1]],Table11[#All],2,FALSE),LEFT(AB1846,8)&amp;IF(LEN((RIGHT(AB1846,2)+1))&lt;2,"0"&amp;(RIGHT(AB1846,2)+1),(RIGHT(AB1846,2)-1))),"")</f>
        <v>1395.02.23</v>
      </c>
      <c r="AC1845" s="259" t="str">
        <f ca="1">LEFT(Table_Merge1[[#This Row],[Column2]],4)</f>
        <v>1395</v>
      </c>
      <c r="AD1845" s="259" t="str">
        <f ca="1">RIGHT(LEFT(Table_Merge1[[#This Row],[Column2]],7),2)</f>
        <v>02</v>
      </c>
      <c r="AE1845" s="259" t="str">
        <f ca="1">RIGHT(Table_Merge1[[#This Row],[Column2]],2)</f>
        <v>23</v>
      </c>
      <c r="AF1845">
        <v>2</v>
      </c>
      <c r="AG1845">
        <v>23</v>
      </c>
      <c r="AH1845" s="260">
        <v>2016</v>
      </c>
      <c r="AI1845" t="s">
        <v>3439</v>
      </c>
      <c r="AJ1845" s="260">
        <v>12</v>
      </c>
      <c r="AK1845">
        <v>1268.3</v>
      </c>
      <c r="AL1845">
        <v>1558.5</v>
      </c>
      <c r="AM1845">
        <v>2534000</v>
      </c>
      <c r="AO1845">
        <v>34267</v>
      </c>
      <c r="AP1845" s="287">
        <f>IFERROR(IF(Table_Merge1[[#This Row],[LME Zinc stock]]*Table_Merge1[[#This Row],[Nima.مقدار]]=0,"",Table_Merge1[[#This Row],[LME Zinc stock]]*Table_Merge1[[#This Row],[Nima.مقدار]]),"")</f>
        <v>86832578000</v>
      </c>
      <c r="AQ1845" s="287">
        <f>IFERROR(IF(Table_Merge1[[#This Row],[LME Zinc 3-month]]*Table_Merge1[[#This Row],[Nima.مقدار]]=0,"",Table_Merge1[[#This Row],[LME Zinc 3-month]]*Table_Merge1[[#This Row],[Nima.مقدار]]),"")</f>
        <v>53405119.5</v>
      </c>
      <c r="AR1845" s="288" t="str">
        <f>IFERROR(IF(Table_Merge1[[#This Row],[LME Zinc stock]]*Table_Merge1[[#This Row],[Azad.Sell]]=0,"",Table_Merge1[[#This Row],[LME Zinc stock]]*Table_Merge1[[#This Row],[Azad.Sell]]),"")</f>
        <v/>
      </c>
      <c r="AS1845" s="288" t="str">
        <f>IFERROR(IF(Table_Merge1[[#This Row],[LME Zinc 3-month]]*Table_Merge1[[#This Row],[Azad.Sell]]=0,"",Table_Merge1[[#This Row],[LME Zinc 3-month]]*Table_Merge1[[#This Row],[Azad.Sell]]),"")</f>
        <v/>
      </c>
      <c r="AT1845"/>
    </row>
    <row r="1846" spans="1:46" x14ac:dyDescent="0.25">
      <c r="A1846" s="258">
        <v>43312</v>
      </c>
      <c r="B18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1397.05.09</v>
      </c>
      <c r="C1846" s="195">
        <f t="shared" ca="1" si="64"/>
        <v>1397</v>
      </c>
      <c r="D18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46" s="195">
        <f>_xlfn.NUMBERVALUE(RIGHT(Table11[[#This Row],[تاریخ شمسی]],2))</f>
        <v>9</v>
      </c>
      <c r="F18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05-09</v>
      </c>
      <c r="G1846" s="195" t="s">
        <v>1997</v>
      </c>
      <c r="L1846" s="259">
        <v>43312</v>
      </c>
      <c r="M1846">
        <v>105410</v>
      </c>
      <c r="O1846" s="283">
        <f>IFERROR(DATE(Table7[[#This Row],[year]],MONTH(DATEVALUE(Table7[[#This Row],[month]]&amp;"1")),Table7[[#This Row],[day]]),"")</f>
        <v>42418</v>
      </c>
      <c r="P1846" s="257" t="s">
        <v>5271</v>
      </c>
      <c r="Q1846" s="257">
        <v>2016</v>
      </c>
      <c r="R1846" s="257" t="s">
        <v>3433</v>
      </c>
      <c r="S1846" s="257">
        <v>18</v>
      </c>
      <c r="T1846" s="257">
        <v>1204.4000000000001</v>
      </c>
      <c r="U1846" s="257">
        <v>1588</v>
      </c>
      <c r="V1846" s="257">
        <v>2791925</v>
      </c>
      <c r="X1846" s="260">
        <v>42501</v>
      </c>
      <c r="Y1846" t="s">
        <v>7996</v>
      </c>
      <c r="Z1846" s="260">
        <v>5</v>
      </c>
      <c r="AA1846">
        <v>1395</v>
      </c>
      <c r="AB1846" s="260" t="str">
        <f ca="1">IFERROR(IFERROR(VLOOKUP(Table_Merge1[[#This Row],[Column1]],Table11[#All],2,FALSE),LEFT(AB1847,8)&amp;IF(LEN((RIGHT(AB1847,2)+1))&lt;2,"0"&amp;(RIGHT(AB1847,2)+1),(RIGHT(AB1847,2)-1))),"")</f>
        <v>1395.02.22</v>
      </c>
      <c r="AC1846" s="259" t="str">
        <f ca="1">LEFT(Table_Merge1[[#This Row],[Column2]],4)</f>
        <v>1395</v>
      </c>
      <c r="AD1846" s="259" t="str">
        <f ca="1">RIGHT(LEFT(Table_Merge1[[#This Row],[Column2]],7),2)</f>
        <v>02</v>
      </c>
      <c r="AE1846" s="259" t="str">
        <f ca="1">RIGHT(Table_Merge1[[#This Row],[Column2]],2)</f>
        <v>22</v>
      </c>
      <c r="AF1846">
        <v>2</v>
      </c>
      <c r="AG1846">
        <v>22</v>
      </c>
      <c r="AH1846" s="260">
        <v>2016</v>
      </c>
      <c r="AI1846" t="s">
        <v>3439</v>
      </c>
      <c r="AJ1846" s="260">
        <v>11</v>
      </c>
      <c r="AK1846">
        <v>1271.8</v>
      </c>
      <c r="AL1846">
        <v>1559</v>
      </c>
      <c r="AM1846">
        <v>2539900</v>
      </c>
      <c r="AO1846">
        <v>34479</v>
      </c>
      <c r="AP1846" s="287">
        <f>IFERROR(IF(Table_Merge1[[#This Row],[LME Zinc stock]]*Table_Merge1[[#This Row],[Nima.مقدار]]=0,"",Table_Merge1[[#This Row],[LME Zinc stock]]*Table_Merge1[[#This Row],[Nima.مقدار]]),"")</f>
        <v>87573212100</v>
      </c>
      <c r="AQ1846" s="287">
        <f>IFERROR(IF(Table_Merge1[[#This Row],[LME Zinc 3-month]]*Table_Merge1[[#This Row],[Nima.مقدار]]=0,"",Table_Merge1[[#This Row],[LME Zinc 3-month]]*Table_Merge1[[#This Row],[Nima.مقدار]]),"")</f>
        <v>53752761</v>
      </c>
      <c r="AR1846" s="288" t="str">
        <f>IFERROR(IF(Table_Merge1[[#This Row],[LME Zinc stock]]*Table_Merge1[[#This Row],[Azad.Sell]]=0,"",Table_Merge1[[#This Row],[LME Zinc stock]]*Table_Merge1[[#This Row],[Azad.Sell]]),"")</f>
        <v/>
      </c>
      <c r="AS1846" s="288" t="str">
        <f>IFERROR(IF(Table_Merge1[[#This Row],[LME Zinc 3-month]]*Table_Merge1[[#This Row],[Azad.Sell]]=0,"",Table_Merge1[[#This Row],[LME Zinc 3-month]]*Table_Merge1[[#This Row],[Azad.Sell]]),"")</f>
        <v/>
      </c>
      <c r="AT1846"/>
    </row>
    <row r="1847" spans="1:46" x14ac:dyDescent="0.25">
      <c r="A1847" s="258">
        <v>43313</v>
      </c>
      <c r="B18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1397.05.10</v>
      </c>
      <c r="C1847" s="195">
        <f t="shared" ca="1" si="64"/>
        <v>1397</v>
      </c>
      <c r="D18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47" s="195">
        <f>_xlfn.NUMBERVALUE(RIGHT(Table11[[#This Row],[تاریخ شمسی]],2))</f>
        <v>10</v>
      </c>
      <c r="F18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05-10</v>
      </c>
      <c r="G1847" s="195" t="s">
        <v>1998</v>
      </c>
      <c r="L1847" s="259">
        <v>43313</v>
      </c>
      <c r="M1847">
        <v>105980</v>
      </c>
      <c r="O1847" s="284">
        <f>IFERROR(DATE(Table7[[#This Row],[year]],MONTH(DATEVALUE(Table7[[#This Row],[month]]&amp;"1")),Table7[[#This Row],[day]]),"")</f>
        <v>42417</v>
      </c>
      <c r="P1847" s="195" t="s">
        <v>5272</v>
      </c>
      <c r="Q1847" s="195">
        <v>2016</v>
      </c>
      <c r="R1847" s="195" t="s">
        <v>3433</v>
      </c>
      <c r="S1847" s="195">
        <v>17</v>
      </c>
      <c r="T1847" s="195">
        <v>1202.4000000000001</v>
      </c>
      <c r="U1847" s="195">
        <v>1580.5</v>
      </c>
      <c r="V1847" s="195">
        <v>2751100</v>
      </c>
      <c r="X1847" s="260">
        <v>42500</v>
      </c>
      <c r="Y1847" t="s">
        <v>7995</v>
      </c>
      <c r="Z1847" s="260">
        <v>5</v>
      </c>
      <c r="AA1847">
        <v>1395</v>
      </c>
      <c r="AB1847" s="260" t="str">
        <f ca="1">IFERROR(IFERROR(VLOOKUP(Table_Merge1[[#This Row],[Column1]],Table11[#All],2,FALSE),LEFT(AB1848,8)&amp;IF(LEN((RIGHT(AB1848,2)+1))&lt;2,"0"&amp;(RIGHT(AB1848,2)+1),(RIGHT(AB1848,2)-1))),"")</f>
        <v>1395.02.21</v>
      </c>
      <c r="AC1847" s="259" t="str">
        <f ca="1">LEFT(Table_Merge1[[#This Row],[Column2]],4)</f>
        <v>1395</v>
      </c>
      <c r="AD1847" s="259" t="str">
        <f ca="1">RIGHT(LEFT(Table_Merge1[[#This Row],[Column2]],7),2)</f>
        <v>02</v>
      </c>
      <c r="AE1847" s="259" t="str">
        <f ca="1">RIGHT(Table_Merge1[[#This Row],[Column2]],2)</f>
        <v>21</v>
      </c>
      <c r="AF1847">
        <v>2</v>
      </c>
      <c r="AG1847">
        <v>21</v>
      </c>
      <c r="AH1847" s="260">
        <v>2016</v>
      </c>
      <c r="AI1847" t="s">
        <v>3439</v>
      </c>
      <c r="AJ1847" s="260">
        <v>10</v>
      </c>
      <c r="AK1847">
        <v>1264.8499999999999</v>
      </c>
      <c r="AL1847">
        <v>1545.5</v>
      </c>
      <c r="AM1847">
        <v>2544325</v>
      </c>
      <c r="AO1847">
        <v>34444</v>
      </c>
      <c r="AP1847" s="287">
        <f>IFERROR(IF(Table_Merge1[[#This Row],[LME Zinc stock]]*Table_Merge1[[#This Row],[Nima.مقدار]]=0,"",Table_Merge1[[#This Row],[LME Zinc stock]]*Table_Merge1[[#This Row],[Nima.مقدار]]),"")</f>
        <v>87636730300</v>
      </c>
      <c r="AQ1847" s="287">
        <f>IFERROR(IF(Table_Merge1[[#This Row],[LME Zinc 3-month]]*Table_Merge1[[#This Row],[Nima.مقدار]]=0,"",Table_Merge1[[#This Row],[LME Zinc 3-month]]*Table_Merge1[[#This Row],[Nima.مقدار]]),"")</f>
        <v>53233202</v>
      </c>
      <c r="AR1847" s="288" t="str">
        <f>IFERROR(IF(Table_Merge1[[#This Row],[LME Zinc stock]]*Table_Merge1[[#This Row],[Azad.Sell]]=0,"",Table_Merge1[[#This Row],[LME Zinc stock]]*Table_Merge1[[#This Row],[Azad.Sell]]),"")</f>
        <v/>
      </c>
      <c r="AS1847" s="288" t="str">
        <f>IFERROR(IF(Table_Merge1[[#This Row],[LME Zinc 3-month]]*Table_Merge1[[#This Row],[Azad.Sell]]=0,"",Table_Merge1[[#This Row],[LME Zinc 3-month]]*Table_Merge1[[#This Row],[Azad.Sell]]),"")</f>
        <v/>
      </c>
      <c r="AT1847"/>
    </row>
    <row r="1848" spans="1:46" x14ac:dyDescent="0.25">
      <c r="A1848" s="258">
        <v>43314</v>
      </c>
      <c r="B18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1397.05.11</v>
      </c>
      <c r="C1848" s="195">
        <f t="shared" ca="1" si="64"/>
        <v>1397</v>
      </c>
      <c r="D18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48" s="195">
        <f>_xlfn.NUMBERVALUE(RIGHT(Table11[[#This Row],[تاریخ شمسی]],2))</f>
        <v>11</v>
      </c>
      <c r="F18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05-11</v>
      </c>
      <c r="G1848" s="195" t="s">
        <v>1999</v>
      </c>
      <c r="L1848" s="259">
        <v>43314</v>
      </c>
      <c r="M1848">
        <v>112960</v>
      </c>
      <c r="O1848" s="283">
        <f>IFERROR(DATE(Table7[[#This Row],[year]],MONTH(DATEVALUE(Table7[[#This Row],[month]]&amp;"1")),Table7[[#This Row],[day]]),"")</f>
        <v>42416</v>
      </c>
      <c r="P1848" s="257" t="s">
        <v>5273</v>
      </c>
      <c r="Q1848" s="257">
        <v>2016</v>
      </c>
      <c r="R1848" s="257" t="s">
        <v>3433</v>
      </c>
      <c r="S1848" s="257">
        <v>16</v>
      </c>
      <c r="T1848" s="257">
        <v>1212</v>
      </c>
      <c r="U1848" s="257">
        <v>1577</v>
      </c>
      <c r="V1848" s="257">
        <v>2755600</v>
      </c>
      <c r="X1848" s="260">
        <v>42499</v>
      </c>
      <c r="Y1848" t="s">
        <v>7994</v>
      </c>
      <c r="Z1848" s="260">
        <v>5</v>
      </c>
      <c r="AA1848">
        <v>1395</v>
      </c>
      <c r="AB1848" s="260" t="str">
        <f ca="1">IFERROR(IFERROR(VLOOKUP(Table_Merge1[[#This Row],[Column1]],Table11[#All],2,FALSE),LEFT(AB1849,8)&amp;IF(LEN((RIGHT(AB1849,2)+1))&lt;2,"0"&amp;(RIGHT(AB1849,2)+1),(RIGHT(AB1849,2)-1))),"")</f>
        <v>1395.02.20</v>
      </c>
      <c r="AC1848" s="259" t="str">
        <f ca="1">LEFT(Table_Merge1[[#This Row],[Column2]],4)</f>
        <v>1395</v>
      </c>
      <c r="AD1848" s="259" t="str">
        <f ca="1">RIGHT(LEFT(Table_Merge1[[#This Row],[Column2]],7),2)</f>
        <v>02</v>
      </c>
      <c r="AE1848" s="259" t="str">
        <f ca="1">RIGHT(Table_Merge1[[#This Row],[Column2]],2)</f>
        <v>20</v>
      </c>
      <c r="AF1848">
        <v>2</v>
      </c>
      <c r="AG1848">
        <v>20</v>
      </c>
      <c r="AH1848" s="260">
        <v>2016</v>
      </c>
      <c r="AI1848" t="s">
        <v>3439</v>
      </c>
      <c r="AJ1848" s="260">
        <v>9</v>
      </c>
      <c r="AK1848">
        <v>1277.75</v>
      </c>
      <c r="AL1848">
        <v>1562</v>
      </c>
      <c r="AM1848">
        <v>2549700</v>
      </c>
      <c r="AO1848">
        <v>34406</v>
      </c>
      <c r="AP1848" s="287">
        <f>IFERROR(IF(Table_Merge1[[#This Row],[LME Zinc stock]]*Table_Merge1[[#This Row],[Nima.مقدار]]=0,"",Table_Merge1[[#This Row],[LME Zinc stock]]*Table_Merge1[[#This Row],[Nima.مقدار]]),"")</f>
        <v>87724978200</v>
      </c>
      <c r="AQ1848" s="287">
        <f>IFERROR(IF(Table_Merge1[[#This Row],[LME Zinc 3-month]]*Table_Merge1[[#This Row],[Nima.مقدار]]=0,"",Table_Merge1[[#This Row],[LME Zinc 3-month]]*Table_Merge1[[#This Row],[Nima.مقدار]]),"")</f>
        <v>53742172</v>
      </c>
      <c r="AR1848" s="288" t="str">
        <f>IFERROR(IF(Table_Merge1[[#This Row],[LME Zinc stock]]*Table_Merge1[[#This Row],[Azad.Sell]]=0,"",Table_Merge1[[#This Row],[LME Zinc stock]]*Table_Merge1[[#This Row],[Azad.Sell]]),"")</f>
        <v/>
      </c>
      <c r="AS1848" s="288" t="str">
        <f>IFERROR(IF(Table_Merge1[[#This Row],[LME Zinc 3-month]]*Table_Merge1[[#This Row],[Azad.Sell]]=0,"",Table_Merge1[[#This Row],[LME Zinc 3-month]]*Table_Merge1[[#This Row],[Azad.Sell]]),"")</f>
        <v/>
      </c>
      <c r="AT1848"/>
    </row>
    <row r="1849" spans="1:46" x14ac:dyDescent="0.25">
      <c r="A1849" s="258">
        <v>43315</v>
      </c>
      <c r="B18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1397.05.12</v>
      </c>
      <c r="C1849" s="195">
        <f t="shared" ca="1" si="64"/>
        <v>1397</v>
      </c>
      <c r="D18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49" s="195">
        <f>_xlfn.NUMBERVALUE(RIGHT(Table11[[#This Row],[تاریخ شمسی]],2))</f>
        <v>12</v>
      </c>
      <c r="F18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05-12</v>
      </c>
      <c r="G1849" s="195" t="s">
        <v>2000</v>
      </c>
      <c r="L1849" s="259">
        <v>43315</v>
      </c>
      <c r="M1849">
        <v>105770</v>
      </c>
      <c r="O1849" s="284">
        <f>IFERROR(DATE(Table7[[#This Row],[year]],MONTH(DATEVALUE(Table7[[#This Row],[month]]&amp;"1")),Table7[[#This Row],[day]]),"")</f>
        <v>42415</v>
      </c>
      <c r="P1849" s="195" t="s">
        <v>5274</v>
      </c>
      <c r="Q1849" s="195">
        <v>2016</v>
      </c>
      <c r="R1849" s="195" t="s">
        <v>3433</v>
      </c>
      <c r="S1849" s="195">
        <v>15</v>
      </c>
      <c r="T1849" s="195">
        <v>1208.45</v>
      </c>
      <c r="U1849" s="195" t="s">
        <v>3621</v>
      </c>
      <c r="V1849" s="195" t="s">
        <v>3621</v>
      </c>
      <c r="X1849" s="260">
        <v>42496</v>
      </c>
      <c r="Z1849" s="260">
        <v>5</v>
      </c>
      <c r="AB1849" s="260" t="str">
        <f ca="1">IFERROR(IFERROR(VLOOKUP(Table_Merge1[[#This Row],[Column1]],Table11[#All],2,FALSE),LEFT(AB1850,8)&amp;IF(LEN((RIGHT(AB1850,2)+1))&lt;2,"0"&amp;(RIGHT(AB1850,2)+1),(RIGHT(AB1850,2)-1))),"")</f>
        <v>1395.02.13</v>
      </c>
      <c r="AC1849" s="259" t="str">
        <f ca="1">LEFT(Table_Merge1[[#This Row],[Column2]],4)</f>
        <v>1395</v>
      </c>
      <c r="AD1849" s="259" t="str">
        <f ca="1">RIGHT(LEFT(Table_Merge1[[#This Row],[Column2]],7),2)</f>
        <v>02</v>
      </c>
      <c r="AE1849" s="259" t="str">
        <f ca="1">RIGHT(Table_Merge1[[#This Row],[Column2]],2)</f>
        <v>13</v>
      </c>
      <c r="AH1849" s="260">
        <v>2016</v>
      </c>
      <c r="AI1849" t="s">
        <v>3439</v>
      </c>
      <c r="AJ1849" s="260">
        <v>6</v>
      </c>
      <c r="AK1849">
        <v>1280.25</v>
      </c>
      <c r="AL1849">
        <v>1540</v>
      </c>
      <c r="AM1849">
        <v>2555250</v>
      </c>
      <c r="AP1849" s="287" t="str">
        <f>IFERROR(IF(Table_Merge1[[#This Row],[LME Zinc stock]]*Table_Merge1[[#This Row],[Nima.مقدار]]=0,"",Table_Merge1[[#This Row],[LME Zinc stock]]*Table_Merge1[[#This Row],[Nima.مقدار]]),"")</f>
        <v/>
      </c>
      <c r="AQ1849" s="287" t="str">
        <f>IFERROR(IF(Table_Merge1[[#This Row],[LME Zinc 3-month]]*Table_Merge1[[#This Row],[Nima.مقدار]]=0,"",Table_Merge1[[#This Row],[LME Zinc 3-month]]*Table_Merge1[[#This Row],[Nima.مقدار]]),"")</f>
        <v/>
      </c>
      <c r="AR1849" s="288" t="str">
        <f>IFERROR(IF(Table_Merge1[[#This Row],[LME Zinc stock]]*Table_Merge1[[#This Row],[Azad.Sell]]=0,"",Table_Merge1[[#This Row],[LME Zinc stock]]*Table_Merge1[[#This Row],[Azad.Sell]]),"")</f>
        <v/>
      </c>
      <c r="AS1849" s="288" t="str">
        <f>IFERROR(IF(Table_Merge1[[#This Row],[LME Zinc 3-month]]*Table_Merge1[[#This Row],[Azad.Sell]]=0,"",Table_Merge1[[#This Row],[LME Zinc 3-month]]*Table_Merge1[[#This Row],[Azad.Sell]]),"")</f>
        <v/>
      </c>
      <c r="AT1849"/>
    </row>
    <row r="1850" spans="1:46" x14ac:dyDescent="0.25">
      <c r="A1850" s="258">
        <v>43316</v>
      </c>
      <c r="B18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1397.05.13</v>
      </c>
      <c r="C1850" s="195">
        <f t="shared" ca="1" si="64"/>
        <v>1397</v>
      </c>
      <c r="D18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50" s="195">
        <f>_xlfn.NUMBERVALUE(RIGHT(Table11[[#This Row],[تاریخ شمسی]],2))</f>
        <v>13</v>
      </c>
      <c r="F18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05-13</v>
      </c>
      <c r="G1850" s="195" t="s">
        <v>2001</v>
      </c>
      <c r="L1850" s="259">
        <v>43316</v>
      </c>
      <c r="M1850">
        <v>101480</v>
      </c>
      <c r="O1850" s="283">
        <f>IFERROR(DATE(Table7[[#This Row],[year]],MONTH(DATEVALUE(Table7[[#This Row],[month]]&amp;"1")),Table7[[#This Row],[day]]),"")</f>
        <v>42412</v>
      </c>
      <c r="P1850" s="257" t="s">
        <v>5275</v>
      </c>
      <c r="Q1850" s="257">
        <v>2016</v>
      </c>
      <c r="R1850" s="257" t="s">
        <v>3433</v>
      </c>
      <c r="S1850" s="257">
        <v>12</v>
      </c>
      <c r="T1850" s="257">
        <v>1239.5</v>
      </c>
      <c r="U1850" s="257">
        <v>1585.5</v>
      </c>
      <c r="V1850" s="257">
        <v>2760825</v>
      </c>
      <c r="X1850" s="260">
        <v>42495</v>
      </c>
      <c r="Z1850" s="260">
        <v>5</v>
      </c>
      <c r="AB1850" s="260" t="str">
        <f ca="1">IFERROR(IFERROR(VLOOKUP(Table_Merge1[[#This Row],[Column1]],Table11[#All],2,FALSE),LEFT(AB1851,8)&amp;IF(LEN((RIGHT(AB1851,2)+1))&lt;2,"0"&amp;(RIGHT(AB1851,2)+1),(RIGHT(AB1851,2)-1))),"")</f>
        <v>1395.02.14</v>
      </c>
      <c r="AC1850" s="259" t="str">
        <f ca="1">LEFT(Table_Merge1[[#This Row],[Column2]],4)</f>
        <v>1395</v>
      </c>
      <c r="AD1850" s="259" t="str">
        <f ca="1">RIGHT(LEFT(Table_Merge1[[#This Row],[Column2]],7),2)</f>
        <v>02</v>
      </c>
      <c r="AE1850" s="259" t="str">
        <f ca="1">RIGHT(Table_Merge1[[#This Row],[Column2]],2)</f>
        <v>14</v>
      </c>
      <c r="AH1850" s="260">
        <v>2016</v>
      </c>
      <c r="AI1850" t="s">
        <v>3439</v>
      </c>
      <c r="AJ1850" s="260">
        <v>5</v>
      </c>
      <c r="AK1850">
        <v>1275.75</v>
      </c>
      <c r="AL1850">
        <v>1568.5</v>
      </c>
      <c r="AM1850">
        <v>2560550</v>
      </c>
      <c r="AP1850" s="287" t="str">
        <f>IFERROR(IF(Table_Merge1[[#This Row],[LME Zinc stock]]*Table_Merge1[[#This Row],[Nima.مقدار]]=0,"",Table_Merge1[[#This Row],[LME Zinc stock]]*Table_Merge1[[#This Row],[Nima.مقدار]]),"")</f>
        <v/>
      </c>
      <c r="AQ1850" s="287" t="str">
        <f>IFERROR(IF(Table_Merge1[[#This Row],[LME Zinc 3-month]]*Table_Merge1[[#This Row],[Nima.مقدار]]=0,"",Table_Merge1[[#This Row],[LME Zinc 3-month]]*Table_Merge1[[#This Row],[Nima.مقدار]]),"")</f>
        <v/>
      </c>
      <c r="AR1850" s="288" t="str">
        <f>IFERROR(IF(Table_Merge1[[#This Row],[LME Zinc stock]]*Table_Merge1[[#This Row],[Azad.Sell]]=0,"",Table_Merge1[[#This Row],[LME Zinc stock]]*Table_Merge1[[#This Row],[Azad.Sell]]),"")</f>
        <v/>
      </c>
      <c r="AS1850" s="288" t="str">
        <f>IFERROR(IF(Table_Merge1[[#This Row],[LME Zinc 3-month]]*Table_Merge1[[#This Row],[Azad.Sell]]=0,"",Table_Merge1[[#This Row],[LME Zinc 3-month]]*Table_Merge1[[#This Row],[Azad.Sell]]),"")</f>
        <v/>
      </c>
      <c r="AT1850"/>
    </row>
    <row r="1851" spans="1:46" x14ac:dyDescent="0.25">
      <c r="A1851" s="258">
        <v>43317</v>
      </c>
      <c r="B18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1397.05.14</v>
      </c>
      <c r="C1851" s="195">
        <f t="shared" ca="1" si="64"/>
        <v>1397</v>
      </c>
      <c r="D18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51" s="195">
        <f>_xlfn.NUMBERVALUE(RIGHT(Table11[[#This Row],[تاریخ شمسی]],2))</f>
        <v>14</v>
      </c>
      <c r="F18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05-14</v>
      </c>
      <c r="G1851" s="195" t="s">
        <v>2002</v>
      </c>
      <c r="L1851" s="259">
        <v>43317</v>
      </c>
      <c r="M1851">
        <v>98170</v>
      </c>
      <c r="O1851" s="284">
        <f>IFERROR(DATE(Table7[[#This Row],[year]],MONTH(DATEVALUE(Table7[[#This Row],[month]]&amp;"1")),Table7[[#This Row],[day]]),"")</f>
        <v>42411</v>
      </c>
      <c r="P1851" s="195" t="s">
        <v>5276</v>
      </c>
      <c r="Q1851" s="195">
        <v>2016</v>
      </c>
      <c r="R1851" s="195" t="s">
        <v>3433</v>
      </c>
      <c r="S1851" s="195">
        <v>11</v>
      </c>
      <c r="T1851" s="195">
        <v>1223.25</v>
      </c>
      <c r="U1851" s="195">
        <v>1571.5</v>
      </c>
      <c r="V1851" s="195">
        <v>2768800</v>
      </c>
      <c r="X1851" s="260">
        <v>42494</v>
      </c>
      <c r="Y1851" t="s">
        <v>7993</v>
      </c>
      <c r="Z1851" s="260">
        <v>5</v>
      </c>
      <c r="AA1851">
        <v>1395</v>
      </c>
      <c r="AB1851" s="260" t="str">
        <f ca="1">IFERROR(IFERROR(VLOOKUP(Table_Merge1[[#This Row],[Column1]],Table11[#All],2,FALSE),LEFT(AB1852,8)&amp;IF(LEN((RIGHT(AB1852,2)+1))&lt;2,"0"&amp;(RIGHT(AB1852,2)+1),(RIGHT(AB1852,2)-1))),"")</f>
        <v>1395.02.15</v>
      </c>
      <c r="AC1851" s="259" t="str">
        <f ca="1">LEFT(Table_Merge1[[#This Row],[Column2]],4)</f>
        <v>1395</v>
      </c>
      <c r="AD1851" s="259" t="str">
        <f ca="1">RIGHT(LEFT(Table_Merge1[[#This Row],[Column2]],7),2)</f>
        <v>02</v>
      </c>
      <c r="AE1851" s="259" t="str">
        <f ca="1">RIGHT(Table_Merge1[[#This Row],[Column2]],2)</f>
        <v>15</v>
      </c>
      <c r="AF1851">
        <v>2</v>
      </c>
      <c r="AG1851">
        <v>15</v>
      </c>
      <c r="AH1851" s="260">
        <v>2016</v>
      </c>
      <c r="AI1851" t="s">
        <v>3439</v>
      </c>
      <c r="AJ1851" s="260">
        <v>4</v>
      </c>
      <c r="AK1851">
        <v>1280.3</v>
      </c>
      <c r="AL1851">
        <v>1548.5</v>
      </c>
      <c r="AM1851">
        <v>2566125</v>
      </c>
      <c r="AO1851">
        <v>34462</v>
      </c>
      <c r="AP1851" s="287">
        <f>IFERROR(IF(Table_Merge1[[#This Row],[LME Zinc stock]]*Table_Merge1[[#This Row],[Nima.مقدار]]=0,"",Table_Merge1[[#This Row],[LME Zinc stock]]*Table_Merge1[[#This Row],[Nima.مقدار]]),"")</f>
        <v>88433799750</v>
      </c>
      <c r="AQ1851" s="287">
        <f>IFERROR(IF(Table_Merge1[[#This Row],[LME Zinc 3-month]]*Table_Merge1[[#This Row],[Nima.مقدار]]=0,"",Table_Merge1[[#This Row],[LME Zinc 3-month]]*Table_Merge1[[#This Row],[Nima.مقدار]]),"")</f>
        <v>53364407</v>
      </c>
      <c r="AR1851" s="288" t="str">
        <f>IFERROR(IF(Table_Merge1[[#This Row],[LME Zinc stock]]*Table_Merge1[[#This Row],[Azad.Sell]]=0,"",Table_Merge1[[#This Row],[LME Zinc stock]]*Table_Merge1[[#This Row],[Azad.Sell]]),"")</f>
        <v/>
      </c>
      <c r="AS1851" s="288" t="str">
        <f>IFERROR(IF(Table_Merge1[[#This Row],[LME Zinc 3-month]]*Table_Merge1[[#This Row],[Azad.Sell]]=0,"",Table_Merge1[[#This Row],[LME Zinc 3-month]]*Table_Merge1[[#This Row],[Azad.Sell]]),"")</f>
        <v/>
      </c>
      <c r="AT1851"/>
    </row>
    <row r="1852" spans="1:46" x14ac:dyDescent="0.25">
      <c r="A1852" s="258">
        <v>43318</v>
      </c>
      <c r="B18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1397.05.15</v>
      </c>
      <c r="C1852" s="195">
        <f t="shared" ca="1" si="64"/>
        <v>1397</v>
      </c>
      <c r="D18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52" s="195">
        <f>_xlfn.NUMBERVALUE(RIGHT(Table11[[#This Row],[تاریخ شمسی]],2))</f>
        <v>15</v>
      </c>
      <c r="F18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05-15</v>
      </c>
      <c r="G1852" s="195" t="s">
        <v>2003</v>
      </c>
      <c r="L1852" s="259">
        <v>43318</v>
      </c>
      <c r="M1852">
        <v>95960</v>
      </c>
      <c r="O1852" s="283">
        <f>IFERROR(DATE(Table7[[#This Row],[year]],MONTH(DATEVALUE(Table7[[#This Row],[month]]&amp;"1")),Table7[[#This Row],[day]]),"")</f>
        <v>42410</v>
      </c>
      <c r="P1852" s="257" t="s">
        <v>5277</v>
      </c>
      <c r="Q1852" s="257">
        <v>2016</v>
      </c>
      <c r="R1852" s="257" t="s">
        <v>3433</v>
      </c>
      <c r="S1852" s="257">
        <v>10</v>
      </c>
      <c r="T1852" s="257">
        <v>1183.4000000000001</v>
      </c>
      <c r="U1852" s="257">
        <v>1577</v>
      </c>
      <c r="V1852" s="257">
        <v>2777450</v>
      </c>
      <c r="X1852" s="260">
        <v>42493</v>
      </c>
      <c r="Y1852" t="s">
        <v>7992</v>
      </c>
      <c r="Z1852" s="260">
        <v>5</v>
      </c>
      <c r="AA1852">
        <v>1395</v>
      </c>
      <c r="AB1852" s="260" t="str">
        <f ca="1">IFERROR(IFERROR(VLOOKUP(Table_Merge1[[#This Row],[Column1]],Table11[#All],2,FALSE),LEFT(AB1853,8)&amp;IF(LEN((RIGHT(AB1853,2)+1))&lt;2,"0"&amp;(RIGHT(AB1853,2)+1),(RIGHT(AB1853,2)-1))),"")</f>
        <v>1395.02.14</v>
      </c>
      <c r="AC1852" s="259" t="str">
        <f ca="1">LEFT(Table_Merge1[[#This Row],[Column2]],4)</f>
        <v>1395</v>
      </c>
      <c r="AD1852" s="259" t="str">
        <f ca="1">RIGHT(LEFT(Table_Merge1[[#This Row],[Column2]],7),2)</f>
        <v>02</v>
      </c>
      <c r="AE1852" s="259" t="str">
        <f ca="1">RIGHT(Table_Merge1[[#This Row],[Column2]],2)</f>
        <v>14</v>
      </c>
      <c r="AF1852">
        <v>2</v>
      </c>
      <c r="AG1852">
        <v>14</v>
      </c>
      <c r="AH1852" s="260">
        <v>2016</v>
      </c>
      <c r="AI1852" t="s">
        <v>3439</v>
      </c>
      <c r="AJ1852" s="260">
        <v>3</v>
      </c>
      <c r="AK1852">
        <v>1296.5</v>
      </c>
      <c r="AL1852">
        <v>1541.5</v>
      </c>
      <c r="AM1852">
        <v>2571125</v>
      </c>
      <c r="AO1852">
        <v>34537</v>
      </c>
      <c r="AP1852" s="287">
        <f>IFERROR(IF(Table_Merge1[[#This Row],[LME Zinc stock]]*Table_Merge1[[#This Row],[Nima.مقدار]]=0,"",Table_Merge1[[#This Row],[LME Zinc stock]]*Table_Merge1[[#This Row],[Nima.مقدار]]),"")</f>
        <v>88798944125</v>
      </c>
      <c r="AQ1852" s="287">
        <f>IFERROR(IF(Table_Merge1[[#This Row],[LME Zinc 3-month]]*Table_Merge1[[#This Row],[Nima.مقدار]]=0,"",Table_Merge1[[#This Row],[LME Zinc 3-month]]*Table_Merge1[[#This Row],[Nima.مقدار]]),"")</f>
        <v>53238785.5</v>
      </c>
      <c r="AR1852" s="288" t="str">
        <f>IFERROR(IF(Table_Merge1[[#This Row],[LME Zinc stock]]*Table_Merge1[[#This Row],[Azad.Sell]]=0,"",Table_Merge1[[#This Row],[LME Zinc stock]]*Table_Merge1[[#This Row],[Azad.Sell]]),"")</f>
        <v/>
      </c>
      <c r="AS1852" s="288" t="str">
        <f>IFERROR(IF(Table_Merge1[[#This Row],[LME Zinc 3-month]]*Table_Merge1[[#This Row],[Azad.Sell]]=0,"",Table_Merge1[[#This Row],[LME Zinc 3-month]]*Table_Merge1[[#This Row],[Azad.Sell]]),"")</f>
        <v/>
      </c>
      <c r="AT1852"/>
    </row>
    <row r="1853" spans="1:46" x14ac:dyDescent="0.25">
      <c r="A1853" s="258">
        <v>43319</v>
      </c>
      <c r="B18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1397.05.16</v>
      </c>
      <c r="C1853" s="195">
        <f t="shared" ca="1" si="64"/>
        <v>1397</v>
      </c>
      <c r="D18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53" s="195">
        <f>_xlfn.NUMBERVALUE(RIGHT(Table11[[#This Row],[تاریخ شمسی]],2))</f>
        <v>16</v>
      </c>
      <c r="F18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05-16</v>
      </c>
      <c r="G1853" s="195" t="s">
        <v>2004</v>
      </c>
      <c r="L1853" s="259">
        <v>43319</v>
      </c>
      <c r="M1853">
        <v>89760</v>
      </c>
      <c r="O1853" s="284">
        <f>IFERROR(DATE(Table7[[#This Row],[year]],MONTH(DATEVALUE(Table7[[#This Row],[month]]&amp;"1")),Table7[[#This Row],[day]]),"")</f>
        <v>42409</v>
      </c>
      <c r="P1853" s="195" t="s">
        <v>5278</v>
      </c>
      <c r="Q1853" s="195">
        <v>2016</v>
      </c>
      <c r="R1853" s="195" t="s">
        <v>3433</v>
      </c>
      <c r="S1853" s="195">
        <v>9</v>
      </c>
      <c r="T1853" s="195">
        <v>1188.9000000000001</v>
      </c>
      <c r="U1853" s="195">
        <v>1545</v>
      </c>
      <c r="V1853" s="195">
        <v>2783775</v>
      </c>
      <c r="X1853" s="260">
        <v>42489</v>
      </c>
      <c r="Z1853" s="260">
        <v>5</v>
      </c>
      <c r="AB1853" s="260" t="str">
        <f ca="1">IFERROR(IFERROR(VLOOKUP(Table_Merge1[[#This Row],[Column1]],Table11[#All],2,FALSE),LEFT(AB1854,8)&amp;IF(LEN((RIGHT(AB1854,2)+1))&lt;2,"0"&amp;(RIGHT(AB1854,2)+1),(RIGHT(AB1854,2)-1))),"")</f>
        <v>1395.02.8</v>
      </c>
      <c r="AC1853" s="259" t="str">
        <f ca="1">LEFT(Table_Merge1[[#This Row],[Column2]],4)</f>
        <v>1395</v>
      </c>
      <c r="AD1853" s="259" t="str">
        <f ca="1">RIGHT(LEFT(Table_Merge1[[#This Row],[Column2]],7),2)</f>
        <v>02</v>
      </c>
      <c r="AE1853" s="259" t="str">
        <f ca="1">RIGHT(Table_Merge1[[#This Row],[Column2]],2)</f>
        <v>.8</v>
      </c>
      <c r="AH1853" s="260">
        <v>2016</v>
      </c>
      <c r="AI1853" t="s">
        <v>3437</v>
      </c>
      <c r="AJ1853" s="260">
        <v>29</v>
      </c>
      <c r="AK1853">
        <v>1274.5</v>
      </c>
      <c r="AL1853">
        <v>1540.5</v>
      </c>
      <c r="AM1853">
        <v>2577775</v>
      </c>
      <c r="AP1853" s="287" t="str">
        <f>IFERROR(IF(Table_Merge1[[#This Row],[LME Zinc stock]]*Table_Merge1[[#This Row],[Nima.مقدار]]=0,"",Table_Merge1[[#This Row],[LME Zinc stock]]*Table_Merge1[[#This Row],[Nima.مقدار]]),"")</f>
        <v/>
      </c>
      <c r="AQ1853" s="287" t="str">
        <f>IFERROR(IF(Table_Merge1[[#This Row],[LME Zinc 3-month]]*Table_Merge1[[#This Row],[Nima.مقدار]]=0,"",Table_Merge1[[#This Row],[LME Zinc 3-month]]*Table_Merge1[[#This Row],[Nima.مقدار]]),"")</f>
        <v/>
      </c>
      <c r="AR1853" s="288" t="str">
        <f>IFERROR(IF(Table_Merge1[[#This Row],[LME Zinc stock]]*Table_Merge1[[#This Row],[Azad.Sell]]=0,"",Table_Merge1[[#This Row],[LME Zinc stock]]*Table_Merge1[[#This Row],[Azad.Sell]]),"")</f>
        <v/>
      </c>
      <c r="AS1853" s="288" t="str">
        <f>IFERROR(IF(Table_Merge1[[#This Row],[LME Zinc 3-month]]*Table_Merge1[[#This Row],[Azad.Sell]]=0,"",Table_Merge1[[#This Row],[LME Zinc 3-month]]*Table_Merge1[[#This Row],[Azad.Sell]]),"")</f>
        <v/>
      </c>
      <c r="AT1853"/>
    </row>
    <row r="1854" spans="1:46" x14ac:dyDescent="0.25">
      <c r="A1854" s="258">
        <v>43320</v>
      </c>
      <c r="B18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1397.05.17</v>
      </c>
      <c r="C1854" s="195">
        <f t="shared" ca="1" si="64"/>
        <v>1397</v>
      </c>
      <c r="D18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54" s="195">
        <f>_xlfn.NUMBERVALUE(RIGHT(Table11[[#This Row],[تاریخ شمسی]],2))</f>
        <v>17</v>
      </c>
      <c r="F18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05-17</v>
      </c>
      <c r="G1854" s="195" t="s">
        <v>2005</v>
      </c>
      <c r="L1854" s="259">
        <v>43320</v>
      </c>
      <c r="M1854">
        <v>102540</v>
      </c>
      <c r="O1854" s="283">
        <f>IFERROR(DATE(Table7[[#This Row],[year]],MONTH(DATEVALUE(Table7[[#This Row],[month]]&amp;"1")),Table7[[#This Row],[day]]),"")</f>
        <v>42408</v>
      </c>
      <c r="P1854" s="257" t="s">
        <v>5279</v>
      </c>
      <c r="Q1854" s="257">
        <v>2016</v>
      </c>
      <c r="R1854" s="257" t="s">
        <v>3433</v>
      </c>
      <c r="S1854" s="257">
        <v>8</v>
      </c>
      <c r="T1854" s="257">
        <v>1173.4000000000001</v>
      </c>
      <c r="U1854" s="257">
        <v>1565</v>
      </c>
      <c r="V1854" s="257">
        <v>2789150</v>
      </c>
      <c r="X1854" s="260">
        <v>42488</v>
      </c>
      <c r="Y1854" t="s">
        <v>7991</v>
      </c>
      <c r="Z1854" s="260">
        <v>5</v>
      </c>
      <c r="AA1854">
        <v>1395</v>
      </c>
      <c r="AB1854" s="260" t="str">
        <f ca="1">IFERROR(IFERROR(VLOOKUP(Table_Merge1[[#This Row],[Column1]],Table11[#All],2,FALSE),LEFT(AB1855,8)&amp;IF(LEN((RIGHT(AB1855,2)+1))&lt;2,"0"&amp;(RIGHT(AB1855,2)+1),(RIGHT(AB1855,2)-1))),"")</f>
        <v>1395.02.09</v>
      </c>
      <c r="AC1854" s="259" t="str">
        <f ca="1">LEFT(Table_Merge1[[#This Row],[Column2]],4)</f>
        <v>1395</v>
      </c>
      <c r="AD1854" s="259" t="str">
        <f ca="1">RIGHT(LEFT(Table_Merge1[[#This Row],[Column2]],7),2)</f>
        <v>02</v>
      </c>
      <c r="AE1854" s="259" t="str">
        <f ca="1">RIGHT(Table_Merge1[[#This Row],[Column2]],2)</f>
        <v>09</v>
      </c>
      <c r="AF1854">
        <v>2</v>
      </c>
      <c r="AG1854">
        <v>9</v>
      </c>
      <c r="AH1854" s="260">
        <v>2016</v>
      </c>
      <c r="AI1854" t="s">
        <v>3437</v>
      </c>
      <c r="AJ1854" s="260">
        <v>28</v>
      </c>
      <c r="AK1854">
        <v>1256.5999999999999</v>
      </c>
      <c r="AL1854">
        <v>1544</v>
      </c>
      <c r="AM1854">
        <v>2584400</v>
      </c>
      <c r="AO1854">
        <v>34607</v>
      </c>
      <c r="AP1854" s="287">
        <f>IFERROR(IF(Table_Merge1[[#This Row],[LME Zinc stock]]*Table_Merge1[[#This Row],[Nima.مقدار]]=0,"",Table_Merge1[[#This Row],[LME Zinc stock]]*Table_Merge1[[#This Row],[Nima.مقدار]]),"")</f>
        <v>89438330800</v>
      </c>
      <c r="AQ1854" s="287">
        <f>IFERROR(IF(Table_Merge1[[#This Row],[LME Zinc 3-month]]*Table_Merge1[[#This Row],[Nima.مقدار]]=0,"",Table_Merge1[[#This Row],[LME Zinc 3-month]]*Table_Merge1[[#This Row],[Nima.مقدار]]),"")</f>
        <v>53433208</v>
      </c>
      <c r="AR1854" s="288" t="str">
        <f>IFERROR(IF(Table_Merge1[[#This Row],[LME Zinc stock]]*Table_Merge1[[#This Row],[Azad.Sell]]=0,"",Table_Merge1[[#This Row],[LME Zinc stock]]*Table_Merge1[[#This Row],[Azad.Sell]]),"")</f>
        <v/>
      </c>
      <c r="AS1854" s="288" t="str">
        <f>IFERROR(IF(Table_Merge1[[#This Row],[LME Zinc 3-month]]*Table_Merge1[[#This Row],[Azad.Sell]]=0,"",Table_Merge1[[#This Row],[LME Zinc 3-month]]*Table_Merge1[[#This Row],[Azad.Sell]]),"")</f>
        <v/>
      </c>
      <c r="AT1854"/>
    </row>
    <row r="1855" spans="1:46" x14ac:dyDescent="0.25">
      <c r="A1855" s="258">
        <v>43321</v>
      </c>
      <c r="B18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1397.05.18</v>
      </c>
      <c r="C1855" s="195">
        <f t="shared" ca="1" si="64"/>
        <v>1397</v>
      </c>
      <c r="D18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55" s="195">
        <f>_xlfn.NUMBERVALUE(RIGHT(Table11[[#This Row],[تاریخ شمسی]],2))</f>
        <v>18</v>
      </c>
      <c r="F18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05-18</v>
      </c>
      <c r="G1855" s="195" t="s">
        <v>2006</v>
      </c>
      <c r="L1855" s="259">
        <v>43321</v>
      </c>
      <c r="M1855">
        <v>103360</v>
      </c>
      <c r="O1855" s="284">
        <f>IFERROR(DATE(Table7[[#This Row],[year]],MONTH(DATEVALUE(Table7[[#This Row],[month]]&amp;"1")),Table7[[#This Row],[day]]),"")</f>
        <v>42405</v>
      </c>
      <c r="P1855" s="195" t="s">
        <v>5280</v>
      </c>
      <c r="Q1855" s="195">
        <v>2016</v>
      </c>
      <c r="R1855" s="195" t="s">
        <v>3433</v>
      </c>
      <c r="S1855" s="195">
        <v>5</v>
      </c>
      <c r="T1855" s="195">
        <v>1158.5</v>
      </c>
      <c r="U1855" s="195">
        <v>1554.5</v>
      </c>
      <c r="V1855" s="195">
        <v>2781850</v>
      </c>
      <c r="X1855" s="260">
        <v>42487</v>
      </c>
      <c r="Y1855" t="s">
        <v>7990</v>
      </c>
      <c r="Z1855" s="260">
        <v>5</v>
      </c>
      <c r="AA1855">
        <v>1395</v>
      </c>
      <c r="AB1855" s="260" t="str">
        <f ca="1">IFERROR(IFERROR(VLOOKUP(Table_Merge1[[#This Row],[Column1]],Table11[#All],2,FALSE),LEFT(AB1856,8)&amp;IF(LEN((RIGHT(AB1856,2)+1))&lt;2,"0"&amp;(RIGHT(AB1856,2)+1),(RIGHT(AB1856,2)-1))),"")</f>
        <v>1395.02.08</v>
      </c>
      <c r="AC1855" s="259" t="str">
        <f ca="1">LEFT(Table_Merge1[[#This Row],[Column2]],4)</f>
        <v>1395</v>
      </c>
      <c r="AD1855" s="259" t="str">
        <f ca="1">RIGHT(LEFT(Table_Merge1[[#This Row],[Column2]],7),2)</f>
        <v>02</v>
      </c>
      <c r="AE1855" s="259" t="str">
        <f ca="1">RIGHT(Table_Merge1[[#This Row],[Column2]],2)</f>
        <v>08</v>
      </c>
      <c r="AF1855">
        <v>2</v>
      </c>
      <c r="AG1855">
        <v>8</v>
      </c>
      <c r="AH1855" s="260">
        <v>2016</v>
      </c>
      <c r="AI1855" t="s">
        <v>3437</v>
      </c>
      <c r="AJ1855" s="260">
        <v>27</v>
      </c>
      <c r="AK1855">
        <v>1244.75</v>
      </c>
      <c r="AL1855">
        <v>1556</v>
      </c>
      <c r="AM1855">
        <v>2589225</v>
      </c>
      <c r="AO1855">
        <v>34586</v>
      </c>
      <c r="AP1855" s="287">
        <f>IFERROR(IF(Table_Merge1[[#This Row],[LME Zinc stock]]*Table_Merge1[[#This Row],[Nima.مقدار]]=0,"",Table_Merge1[[#This Row],[LME Zinc stock]]*Table_Merge1[[#This Row],[Nima.مقدار]]),"")</f>
        <v>89550935850</v>
      </c>
      <c r="AQ1855" s="287">
        <f>IFERROR(IF(Table_Merge1[[#This Row],[LME Zinc 3-month]]*Table_Merge1[[#This Row],[Nima.مقدار]]=0,"",Table_Merge1[[#This Row],[LME Zinc 3-month]]*Table_Merge1[[#This Row],[Nima.مقدار]]),"")</f>
        <v>53815816</v>
      </c>
      <c r="AR1855" s="288" t="str">
        <f>IFERROR(IF(Table_Merge1[[#This Row],[LME Zinc stock]]*Table_Merge1[[#This Row],[Azad.Sell]]=0,"",Table_Merge1[[#This Row],[LME Zinc stock]]*Table_Merge1[[#This Row],[Azad.Sell]]),"")</f>
        <v/>
      </c>
      <c r="AS1855" s="288" t="str">
        <f>IFERROR(IF(Table_Merge1[[#This Row],[LME Zinc 3-month]]*Table_Merge1[[#This Row],[Azad.Sell]]=0,"",Table_Merge1[[#This Row],[LME Zinc 3-month]]*Table_Merge1[[#This Row],[Azad.Sell]]),"")</f>
        <v/>
      </c>
      <c r="AT1855"/>
    </row>
    <row r="1856" spans="1:46" x14ac:dyDescent="0.25">
      <c r="A1856" s="258">
        <v>43322</v>
      </c>
      <c r="B18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1397.05.19</v>
      </c>
      <c r="C1856" s="195">
        <f t="shared" ca="1" si="64"/>
        <v>1397</v>
      </c>
      <c r="D18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56" s="195">
        <f>_xlfn.NUMBERVALUE(RIGHT(Table11[[#This Row],[تاریخ شمسی]],2))</f>
        <v>19</v>
      </c>
      <c r="F18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05-19</v>
      </c>
      <c r="G1856" s="195" t="s">
        <v>2007</v>
      </c>
      <c r="L1856" s="259">
        <v>43322</v>
      </c>
      <c r="M1856">
        <v>109430</v>
      </c>
      <c r="O1856" s="283">
        <f>IFERROR(DATE(Table7[[#This Row],[year]],MONTH(DATEVALUE(Table7[[#This Row],[month]]&amp;"1")),Table7[[#This Row],[day]]),"")</f>
        <v>42404</v>
      </c>
      <c r="P1856" s="257" t="s">
        <v>5281</v>
      </c>
      <c r="Q1856" s="257">
        <v>2016</v>
      </c>
      <c r="R1856" s="257" t="s">
        <v>3433</v>
      </c>
      <c r="S1856" s="257">
        <v>4</v>
      </c>
      <c r="T1856" s="257">
        <v>1146.25</v>
      </c>
      <c r="U1856" s="257">
        <v>1537</v>
      </c>
      <c r="V1856" s="257">
        <v>2787675</v>
      </c>
      <c r="X1856" s="260">
        <v>42486</v>
      </c>
      <c r="Y1856" t="s">
        <v>7989</v>
      </c>
      <c r="Z1856" s="260">
        <v>5</v>
      </c>
      <c r="AA1856">
        <v>1395</v>
      </c>
      <c r="AB1856" s="260" t="str">
        <f ca="1">IFERROR(IFERROR(VLOOKUP(Table_Merge1[[#This Row],[Column1]],Table11[#All],2,FALSE),LEFT(AB1857,8)&amp;IF(LEN((RIGHT(AB1857,2)+1))&lt;2,"0"&amp;(RIGHT(AB1857,2)+1),(RIGHT(AB1857,2)-1))),"")</f>
        <v>1395.02.07</v>
      </c>
      <c r="AC1856" s="259" t="str">
        <f ca="1">LEFT(Table_Merge1[[#This Row],[Column2]],4)</f>
        <v>1395</v>
      </c>
      <c r="AD1856" s="259" t="str">
        <f ca="1">RIGHT(LEFT(Table_Merge1[[#This Row],[Column2]],7),2)</f>
        <v>02</v>
      </c>
      <c r="AE1856" s="259" t="str">
        <f ca="1">RIGHT(Table_Merge1[[#This Row],[Column2]],2)</f>
        <v>07</v>
      </c>
      <c r="AF1856">
        <v>2</v>
      </c>
      <c r="AG1856">
        <v>7</v>
      </c>
      <c r="AH1856" s="260">
        <v>2016</v>
      </c>
      <c r="AI1856" t="s">
        <v>3437</v>
      </c>
      <c r="AJ1856" s="260">
        <v>26</v>
      </c>
      <c r="AK1856">
        <v>1234.5</v>
      </c>
      <c r="AL1856">
        <v>1574</v>
      </c>
      <c r="AM1856">
        <v>2598125</v>
      </c>
      <c r="AO1856">
        <v>34673</v>
      </c>
      <c r="AP1856" s="287">
        <f>IFERROR(IF(Table_Merge1[[#This Row],[LME Zinc stock]]*Table_Merge1[[#This Row],[Nima.مقدار]]=0,"",Table_Merge1[[#This Row],[LME Zinc stock]]*Table_Merge1[[#This Row],[Nima.مقدار]]),"")</f>
        <v>90084788125</v>
      </c>
      <c r="AQ1856" s="287">
        <f>IFERROR(IF(Table_Merge1[[#This Row],[LME Zinc 3-month]]*Table_Merge1[[#This Row],[Nima.مقدار]]=0,"",Table_Merge1[[#This Row],[LME Zinc 3-month]]*Table_Merge1[[#This Row],[Nima.مقدار]]),"")</f>
        <v>54575302</v>
      </c>
      <c r="AR1856" s="288" t="str">
        <f>IFERROR(IF(Table_Merge1[[#This Row],[LME Zinc stock]]*Table_Merge1[[#This Row],[Azad.Sell]]=0,"",Table_Merge1[[#This Row],[LME Zinc stock]]*Table_Merge1[[#This Row],[Azad.Sell]]),"")</f>
        <v/>
      </c>
      <c r="AS1856" s="288" t="str">
        <f>IFERROR(IF(Table_Merge1[[#This Row],[LME Zinc 3-month]]*Table_Merge1[[#This Row],[Azad.Sell]]=0,"",Table_Merge1[[#This Row],[LME Zinc 3-month]]*Table_Merge1[[#This Row],[Azad.Sell]]),"")</f>
        <v/>
      </c>
      <c r="AT1856"/>
    </row>
    <row r="1857" spans="1:46" x14ac:dyDescent="0.25">
      <c r="A1857" s="258">
        <v>43323</v>
      </c>
      <c r="B18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1397.05.20</v>
      </c>
      <c r="C1857" s="195">
        <f t="shared" ca="1" si="64"/>
        <v>1397</v>
      </c>
      <c r="D18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57" s="195">
        <f>_xlfn.NUMBERVALUE(RIGHT(Table11[[#This Row],[تاریخ شمسی]],2))</f>
        <v>20</v>
      </c>
      <c r="F18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05-20</v>
      </c>
      <c r="G1857" s="195" t="s">
        <v>2008</v>
      </c>
      <c r="L1857" s="259">
        <v>43323</v>
      </c>
      <c r="M1857">
        <v>104280</v>
      </c>
      <c r="O1857" s="284">
        <f>IFERROR(DATE(Table7[[#This Row],[year]],MONTH(DATEVALUE(Table7[[#This Row],[month]]&amp;"1")),Table7[[#This Row],[day]]),"")</f>
        <v>42403</v>
      </c>
      <c r="P1857" s="195" t="s">
        <v>5282</v>
      </c>
      <c r="Q1857" s="195">
        <v>2016</v>
      </c>
      <c r="R1857" s="195" t="s">
        <v>3433</v>
      </c>
      <c r="S1857" s="195">
        <v>3</v>
      </c>
      <c r="T1857" s="195">
        <v>1130</v>
      </c>
      <c r="U1857" s="195">
        <v>1517.5</v>
      </c>
      <c r="V1857" s="195">
        <v>2793650</v>
      </c>
      <c r="X1857" s="260">
        <v>42485</v>
      </c>
      <c r="Y1857" t="s">
        <v>7988</v>
      </c>
      <c r="Z1857" s="260">
        <v>5</v>
      </c>
      <c r="AA1857">
        <v>1395</v>
      </c>
      <c r="AB1857" s="260" t="str">
        <f ca="1">IFERROR(IFERROR(VLOOKUP(Table_Merge1[[#This Row],[Column1]],Table11[#All],2,FALSE),LEFT(AB1858,8)&amp;IF(LEN((RIGHT(AB1858,2)+1))&lt;2,"0"&amp;(RIGHT(AB1858,2)+1),(RIGHT(AB1858,2)-1))),"")</f>
        <v>1395.02.06</v>
      </c>
      <c r="AC1857" s="259" t="str">
        <f ca="1">LEFT(Table_Merge1[[#This Row],[Column2]],4)</f>
        <v>1395</v>
      </c>
      <c r="AD1857" s="259" t="str">
        <f ca="1">RIGHT(LEFT(Table_Merge1[[#This Row],[Column2]],7),2)</f>
        <v>02</v>
      </c>
      <c r="AE1857" s="259" t="str">
        <f ca="1">RIGHT(Table_Merge1[[#This Row],[Column2]],2)</f>
        <v>06</v>
      </c>
      <c r="AF1857">
        <v>2</v>
      </c>
      <c r="AG1857">
        <v>6</v>
      </c>
      <c r="AH1857" s="260">
        <v>2016</v>
      </c>
      <c r="AI1857" t="s">
        <v>3437</v>
      </c>
      <c r="AJ1857" s="260">
        <v>25</v>
      </c>
      <c r="AK1857">
        <v>1230.8499999999999</v>
      </c>
      <c r="AL1857">
        <v>1562</v>
      </c>
      <c r="AM1857">
        <v>2605500</v>
      </c>
      <c r="AO1857">
        <v>34721</v>
      </c>
      <c r="AP1857" s="287">
        <f>IFERROR(IF(Table_Merge1[[#This Row],[LME Zinc stock]]*Table_Merge1[[#This Row],[Nima.مقدار]]=0,"",Table_Merge1[[#This Row],[LME Zinc stock]]*Table_Merge1[[#This Row],[Nima.مقدار]]),"")</f>
        <v>90465565500</v>
      </c>
      <c r="AQ1857" s="287">
        <f>IFERROR(IF(Table_Merge1[[#This Row],[LME Zinc 3-month]]*Table_Merge1[[#This Row],[Nima.مقدار]]=0,"",Table_Merge1[[#This Row],[LME Zinc 3-month]]*Table_Merge1[[#This Row],[Nima.مقدار]]),"")</f>
        <v>54234202</v>
      </c>
      <c r="AR1857" s="288" t="str">
        <f>IFERROR(IF(Table_Merge1[[#This Row],[LME Zinc stock]]*Table_Merge1[[#This Row],[Azad.Sell]]=0,"",Table_Merge1[[#This Row],[LME Zinc stock]]*Table_Merge1[[#This Row],[Azad.Sell]]),"")</f>
        <v/>
      </c>
      <c r="AS1857" s="288" t="str">
        <f>IFERROR(IF(Table_Merge1[[#This Row],[LME Zinc 3-month]]*Table_Merge1[[#This Row],[Azad.Sell]]=0,"",Table_Merge1[[#This Row],[LME Zinc 3-month]]*Table_Merge1[[#This Row],[Azad.Sell]]),"")</f>
        <v/>
      </c>
      <c r="AT1857"/>
    </row>
    <row r="1858" spans="1:46" x14ac:dyDescent="0.25">
      <c r="A1858" s="258">
        <v>43324</v>
      </c>
      <c r="B18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1397.05.21</v>
      </c>
      <c r="C1858" s="195">
        <f t="shared" ref="C1858:C1921" ca="1" si="65">_xlfn.NUMBERVALUE(LEFT(G1858, LEN(G1858) - MAX(IF(ISNUMBER(MID(G1858, ROW(INDIRECT("1:"&amp;LEN(G1858))), 1) *1)=FALSE, ROW(INDIRECT("6:"&amp;LEN(G1858))), 6))))</f>
        <v>1397</v>
      </c>
      <c r="D18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58" s="195">
        <f>_xlfn.NUMBERVALUE(RIGHT(Table11[[#This Row],[تاریخ شمسی]],2))</f>
        <v>21</v>
      </c>
      <c r="F18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05-21</v>
      </c>
      <c r="G1858" s="195" t="s">
        <v>2009</v>
      </c>
      <c r="L1858" s="259">
        <v>43324</v>
      </c>
      <c r="M1858">
        <v>100850</v>
      </c>
      <c r="O1858" s="283">
        <f>IFERROR(DATE(Table7[[#This Row],[year]],MONTH(DATEVALUE(Table7[[#This Row],[month]]&amp;"1")),Table7[[#This Row],[day]]),"")</f>
        <v>42402</v>
      </c>
      <c r="P1858" s="257" t="s">
        <v>5283</v>
      </c>
      <c r="Q1858" s="257">
        <v>2016</v>
      </c>
      <c r="R1858" s="257" t="s">
        <v>3433</v>
      </c>
      <c r="S1858" s="257">
        <v>2</v>
      </c>
      <c r="T1858" s="257">
        <v>1123.5999999999999</v>
      </c>
      <c r="U1858" s="257">
        <v>1515</v>
      </c>
      <c r="V1858" s="257">
        <v>2799550</v>
      </c>
      <c r="X1858" s="260">
        <v>42482</v>
      </c>
      <c r="Z1858" s="260">
        <v>5</v>
      </c>
      <c r="AB1858" s="260" t="str">
        <f ca="1">IFERROR(IFERROR(VLOOKUP(Table_Merge1[[#This Row],[Column1]],Table11[#All],2,FALSE),LEFT(AB1859,8)&amp;IF(LEN((RIGHT(AB1859,2)+1))&lt;2,"0"&amp;(RIGHT(AB1859,2)+1),(RIGHT(AB1859,2)-1))),"")</f>
        <v>1395.02.03</v>
      </c>
      <c r="AC1858" s="259" t="str">
        <f ca="1">LEFT(Table_Merge1[[#This Row],[Column2]],4)</f>
        <v>1395</v>
      </c>
      <c r="AD1858" s="259" t="str">
        <f ca="1">RIGHT(LEFT(Table_Merge1[[#This Row],[Column2]],7),2)</f>
        <v>02</v>
      </c>
      <c r="AE1858" s="259" t="str">
        <f ca="1">RIGHT(Table_Merge1[[#This Row],[Column2]],2)</f>
        <v>03</v>
      </c>
      <c r="AH1858" s="260">
        <v>2016</v>
      </c>
      <c r="AI1858" t="s">
        <v>3437</v>
      </c>
      <c r="AJ1858" s="260">
        <v>22</v>
      </c>
      <c r="AK1858">
        <v>1245.4000000000001</v>
      </c>
      <c r="AL1858">
        <v>1574.5</v>
      </c>
      <c r="AM1858">
        <v>2612625</v>
      </c>
      <c r="AP1858" s="287" t="str">
        <f>IFERROR(IF(Table_Merge1[[#This Row],[LME Zinc stock]]*Table_Merge1[[#This Row],[Nima.مقدار]]=0,"",Table_Merge1[[#This Row],[LME Zinc stock]]*Table_Merge1[[#This Row],[Nima.مقدار]]),"")</f>
        <v/>
      </c>
      <c r="AQ1858" s="287" t="str">
        <f>IFERROR(IF(Table_Merge1[[#This Row],[LME Zinc 3-month]]*Table_Merge1[[#This Row],[Nima.مقدار]]=0,"",Table_Merge1[[#This Row],[LME Zinc 3-month]]*Table_Merge1[[#This Row],[Nima.مقدار]]),"")</f>
        <v/>
      </c>
      <c r="AR1858" s="288" t="str">
        <f>IFERROR(IF(Table_Merge1[[#This Row],[LME Zinc stock]]*Table_Merge1[[#This Row],[Azad.Sell]]=0,"",Table_Merge1[[#This Row],[LME Zinc stock]]*Table_Merge1[[#This Row],[Azad.Sell]]),"")</f>
        <v/>
      </c>
      <c r="AS1858" s="288" t="str">
        <f>IFERROR(IF(Table_Merge1[[#This Row],[LME Zinc 3-month]]*Table_Merge1[[#This Row],[Azad.Sell]]=0,"",Table_Merge1[[#This Row],[LME Zinc 3-month]]*Table_Merge1[[#This Row],[Azad.Sell]]),"")</f>
        <v/>
      </c>
      <c r="AT1858"/>
    </row>
    <row r="1859" spans="1:46" x14ac:dyDescent="0.25">
      <c r="A1859" s="258">
        <v>43325</v>
      </c>
      <c r="B18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1397.05.22</v>
      </c>
      <c r="C1859" s="195">
        <f t="shared" ca="1" si="65"/>
        <v>1397</v>
      </c>
      <c r="D18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59" s="195">
        <f>_xlfn.NUMBERVALUE(RIGHT(Table11[[#This Row],[تاریخ شمسی]],2))</f>
        <v>22</v>
      </c>
      <c r="F18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05-22</v>
      </c>
      <c r="G1859" s="195" t="s">
        <v>2010</v>
      </c>
      <c r="L1859" s="259">
        <v>43325</v>
      </c>
      <c r="M1859">
        <v>106260</v>
      </c>
      <c r="O1859" s="284">
        <f>IFERROR(DATE(Table7[[#This Row],[year]],MONTH(DATEVALUE(Table7[[#This Row],[month]]&amp;"1")),Table7[[#This Row],[day]]),"")</f>
        <v>42401</v>
      </c>
      <c r="P1859" s="195" t="s">
        <v>5284</v>
      </c>
      <c r="Q1859" s="195">
        <v>2016</v>
      </c>
      <c r="R1859" s="195" t="s">
        <v>3433</v>
      </c>
      <c r="S1859" s="195">
        <v>1</v>
      </c>
      <c r="T1859" s="195">
        <v>1122</v>
      </c>
      <c r="U1859" s="195">
        <v>1527</v>
      </c>
      <c r="V1859" s="195">
        <v>2803450</v>
      </c>
      <c r="X1859" s="260">
        <v>42481</v>
      </c>
      <c r="Z1859" s="260">
        <v>5</v>
      </c>
      <c r="AB1859" s="260" t="str">
        <f ca="1">IFERROR(IFERROR(VLOOKUP(Table_Merge1[[#This Row],[Column1]],Table11[#All],2,FALSE),LEFT(AB1860,8)&amp;IF(LEN((RIGHT(AB1860,2)+1))&lt;2,"0"&amp;(RIGHT(AB1860,2)+1),(RIGHT(AB1860,2)-1))),"")</f>
        <v>1395.02.02</v>
      </c>
      <c r="AC1859" s="259" t="str">
        <f ca="1">LEFT(Table_Merge1[[#This Row],[Column2]],4)</f>
        <v>1395</v>
      </c>
      <c r="AD1859" s="259" t="str">
        <f ca="1">RIGHT(LEFT(Table_Merge1[[#This Row],[Column2]],7),2)</f>
        <v>02</v>
      </c>
      <c r="AE1859" s="259" t="str">
        <f ca="1">RIGHT(Table_Merge1[[#This Row],[Column2]],2)</f>
        <v>02</v>
      </c>
      <c r="AH1859" s="260">
        <v>2016</v>
      </c>
      <c r="AI1859" t="s">
        <v>3437</v>
      </c>
      <c r="AJ1859" s="260">
        <v>21</v>
      </c>
      <c r="AK1859">
        <v>1257.6500000000001</v>
      </c>
      <c r="AL1859">
        <v>1614.5</v>
      </c>
      <c r="AM1859">
        <v>2617550</v>
      </c>
      <c r="AP1859" s="287" t="str">
        <f>IFERROR(IF(Table_Merge1[[#This Row],[LME Zinc stock]]*Table_Merge1[[#This Row],[Nima.مقدار]]=0,"",Table_Merge1[[#This Row],[LME Zinc stock]]*Table_Merge1[[#This Row],[Nima.مقدار]]),"")</f>
        <v/>
      </c>
      <c r="AQ1859" s="287" t="str">
        <f>IFERROR(IF(Table_Merge1[[#This Row],[LME Zinc 3-month]]*Table_Merge1[[#This Row],[Nima.مقدار]]=0,"",Table_Merge1[[#This Row],[LME Zinc 3-month]]*Table_Merge1[[#This Row],[Nima.مقدار]]),"")</f>
        <v/>
      </c>
      <c r="AR1859" s="288" t="str">
        <f>IFERROR(IF(Table_Merge1[[#This Row],[LME Zinc stock]]*Table_Merge1[[#This Row],[Azad.Sell]]=0,"",Table_Merge1[[#This Row],[LME Zinc stock]]*Table_Merge1[[#This Row],[Azad.Sell]]),"")</f>
        <v/>
      </c>
      <c r="AS1859" s="288" t="str">
        <f>IFERROR(IF(Table_Merge1[[#This Row],[LME Zinc 3-month]]*Table_Merge1[[#This Row],[Azad.Sell]]=0,"",Table_Merge1[[#This Row],[LME Zinc 3-month]]*Table_Merge1[[#This Row],[Azad.Sell]]),"")</f>
        <v/>
      </c>
      <c r="AT1859"/>
    </row>
    <row r="1860" spans="1:46" x14ac:dyDescent="0.25">
      <c r="A1860" s="258">
        <v>43326</v>
      </c>
      <c r="B18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1397.05.23</v>
      </c>
      <c r="C1860" s="195">
        <f t="shared" ca="1" si="65"/>
        <v>1397</v>
      </c>
      <c r="D18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60" s="195">
        <f>_xlfn.NUMBERVALUE(RIGHT(Table11[[#This Row],[تاریخ شمسی]],2))</f>
        <v>23</v>
      </c>
      <c r="F18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05-23</v>
      </c>
      <c r="G1860" s="195" t="s">
        <v>2011</v>
      </c>
      <c r="L1860" s="259">
        <v>43326</v>
      </c>
      <c r="M1860">
        <v>105550</v>
      </c>
      <c r="O1860" s="283">
        <f>IFERROR(DATE(Table7[[#This Row],[year]],MONTH(DATEVALUE(Table7[[#This Row],[month]]&amp;"1")),Table7[[#This Row],[day]]),"")</f>
        <v>42398</v>
      </c>
      <c r="P1860" s="257" t="s">
        <v>5285</v>
      </c>
      <c r="Q1860" s="257">
        <v>2016</v>
      </c>
      <c r="R1860" s="257" t="s">
        <v>3431</v>
      </c>
      <c r="S1860" s="257">
        <v>29</v>
      </c>
      <c r="T1860" s="257">
        <v>1112.9000000000001</v>
      </c>
      <c r="U1860" s="257">
        <v>1494.5</v>
      </c>
      <c r="V1860" s="257">
        <v>2746275</v>
      </c>
      <c r="X1860" s="260">
        <v>42480</v>
      </c>
      <c r="Y1860" t="s">
        <v>7987</v>
      </c>
      <c r="Z1860" s="260">
        <v>6</v>
      </c>
      <c r="AA1860">
        <v>1395</v>
      </c>
      <c r="AB1860" s="260" t="str">
        <f ca="1">IFERROR(IFERROR(VLOOKUP(Table_Merge1[[#This Row],[Column1]],Table11[#All],2,FALSE),LEFT(AB1861,8)&amp;IF(LEN((RIGHT(AB1861,2)+1))&lt;2,"0"&amp;(RIGHT(AB1861,2)+1),(RIGHT(AB1861,2)-1))),"")</f>
        <v>1395.02.01</v>
      </c>
      <c r="AC1860" s="259" t="str">
        <f ca="1">LEFT(Table_Merge1[[#This Row],[Column2]],4)</f>
        <v>1395</v>
      </c>
      <c r="AD1860" s="259" t="str">
        <f ca="1">RIGHT(LEFT(Table_Merge1[[#This Row],[Column2]],7),2)</f>
        <v>02</v>
      </c>
      <c r="AE1860" s="259" t="str">
        <f ca="1">RIGHT(Table_Merge1[[#This Row],[Column2]],2)</f>
        <v>01</v>
      </c>
      <c r="AF1860">
        <v>2</v>
      </c>
      <c r="AG1860">
        <v>1</v>
      </c>
      <c r="AH1860" s="260">
        <v>2016</v>
      </c>
      <c r="AI1860" t="s">
        <v>3437</v>
      </c>
      <c r="AJ1860" s="260">
        <v>20</v>
      </c>
      <c r="AK1860">
        <v>1247.75</v>
      </c>
      <c r="AL1860">
        <v>1616.5</v>
      </c>
      <c r="AM1860">
        <v>2620450</v>
      </c>
      <c r="AO1860">
        <v>34659</v>
      </c>
      <c r="AP1860" s="287">
        <f>IFERROR(IF(Table_Merge1[[#This Row],[LME Zinc stock]]*Table_Merge1[[#This Row],[Nima.مقدار]]=0,"",Table_Merge1[[#This Row],[LME Zinc stock]]*Table_Merge1[[#This Row],[Nima.مقدار]]),"")</f>
        <v>90822176550</v>
      </c>
      <c r="AQ1860" s="287">
        <f>IFERROR(IF(Table_Merge1[[#This Row],[LME Zinc 3-month]]*Table_Merge1[[#This Row],[Nima.مقدار]]=0,"",Table_Merge1[[#This Row],[LME Zinc 3-month]]*Table_Merge1[[#This Row],[Nima.مقدار]]),"")</f>
        <v>56026273.5</v>
      </c>
      <c r="AR1860" s="288" t="str">
        <f>IFERROR(IF(Table_Merge1[[#This Row],[LME Zinc stock]]*Table_Merge1[[#This Row],[Azad.Sell]]=0,"",Table_Merge1[[#This Row],[LME Zinc stock]]*Table_Merge1[[#This Row],[Azad.Sell]]),"")</f>
        <v/>
      </c>
      <c r="AS1860" s="288" t="str">
        <f>IFERROR(IF(Table_Merge1[[#This Row],[LME Zinc 3-month]]*Table_Merge1[[#This Row],[Azad.Sell]]=0,"",Table_Merge1[[#This Row],[LME Zinc 3-month]]*Table_Merge1[[#This Row],[Azad.Sell]]),"")</f>
        <v/>
      </c>
      <c r="AT1860"/>
    </row>
    <row r="1861" spans="1:46" x14ac:dyDescent="0.25">
      <c r="A1861" s="258">
        <v>43327</v>
      </c>
      <c r="B18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1397.05.24</v>
      </c>
      <c r="C1861" s="195">
        <f t="shared" ca="1" si="65"/>
        <v>1397</v>
      </c>
      <c r="D18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61" s="195">
        <f>_xlfn.NUMBERVALUE(RIGHT(Table11[[#This Row],[تاریخ شمسی]],2))</f>
        <v>24</v>
      </c>
      <c r="F18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05-24</v>
      </c>
      <c r="G1861" s="195" t="s">
        <v>2012</v>
      </c>
      <c r="L1861" s="259">
        <v>43327</v>
      </c>
      <c r="M1861">
        <v>105030</v>
      </c>
      <c r="O1861" s="284">
        <f>IFERROR(DATE(Table7[[#This Row],[year]],MONTH(DATEVALUE(Table7[[#This Row],[month]]&amp;"1")),Table7[[#This Row],[day]]),"")</f>
        <v>42397</v>
      </c>
      <c r="P1861" s="195" t="s">
        <v>5286</v>
      </c>
      <c r="Q1861" s="195">
        <v>2016</v>
      </c>
      <c r="R1861" s="195" t="s">
        <v>3431</v>
      </c>
      <c r="S1861" s="195">
        <v>28</v>
      </c>
      <c r="T1861" s="195">
        <v>1119</v>
      </c>
      <c r="U1861" s="195">
        <v>1489</v>
      </c>
      <c r="V1861" s="195">
        <v>2751625</v>
      </c>
      <c r="X1861" s="260">
        <v>42479</v>
      </c>
      <c r="Y1861" t="s">
        <v>7986</v>
      </c>
      <c r="Z1861" s="260">
        <v>6</v>
      </c>
      <c r="AA1861">
        <v>1395</v>
      </c>
      <c r="AB1861" s="260" t="str">
        <f ca="1">IFERROR(IFERROR(VLOOKUP(Table_Merge1[[#This Row],[Column1]],Table11[#All],2,FALSE),LEFT(AB1862,8)&amp;IF(LEN((RIGHT(AB1862,2)+1))&lt;2,"0"&amp;(RIGHT(AB1862,2)+1),(RIGHT(AB1862,2)-1))),"")</f>
        <v>1395.01.31</v>
      </c>
      <c r="AC1861" s="259" t="str">
        <f ca="1">LEFT(Table_Merge1[[#This Row],[Column2]],4)</f>
        <v>1395</v>
      </c>
      <c r="AD1861" s="259" t="str">
        <f ca="1">RIGHT(LEFT(Table_Merge1[[#This Row],[Column2]],7),2)</f>
        <v>01</v>
      </c>
      <c r="AE1861" s="259" t="str">
        <f ca="1">RIGHT(Table_Merge1[[#This Row],[Column2]],2)</f>
        <v>31</v>
      </c>
      <c r="AF1861">
        <v>1</v>
      </c>
      <c r="AG1861">
        <v>31</v>
      </c>
      <c r="AH1861" s="260">
        <v>2016</v>
      </c>
      <c r="AI1861" t="s">
        <v>3437</v>
      </c>
      <c r="AJ1861" s="260">
        <v>19</v>
      </c>
      <c r="AK1861">
        <v>1241.7</v>
      </c>
      <c r="AL1861">
        <v>1630</v>
      </c>
      <c r="AM1861">
        <v>2626725</v>
      </c>
      <c r="AO1861">
        <v>34631</v>
      </c>
      <c r="AP1861" s="287">
        <f>IFERROR(IF(Table_Merge1[[#This Row],[LME Zinc stock]]*Table_Merge1[[#This Row],[Nima.مقدار]]=0,"",Table_Merge1[[#This Row],[LME Zinc stock]]*Table_Merge1[[#This Row],[Nima.مقدار]]),"")</f>
        <v>90966113475</v>
      </c>
      <c r="AQ1861" s="287">
        <f>IFERROR(IF(Table_Merge1[[#This Row],[LME Zinc 3-month]]*Table_Merge1[[#This Row],[Nima.مقدار]]=0,"",Table_Merge1[[#This Row],[LME Zinc 3-month]]*Table_Merge1[[#This Row],[Nima.مقدار]]),"")</f>
        <v>56448530</v>
      </c>
      <c r="AR1861" s="288" t="str">
        <f>IFERROR(IF(Table_Merge1[[#This Row],[LME Zinc stock]]*Table_Merge1[[#This Row],[Azad.Sell]]=0,"",Table_Merge1[[#This Row],[LME Zinc stock]]*Table_Merge1[[#This Row],[Azad.Sell]]),"")</f>
        <v/>
      </c>
      <c r="AS1861" s="288" t="str">
        <f>IFERROR(IF(Table_Merge1[[#This Row],[LME Zinc 3-month]]*Table_Merge1[[#This Row],[Azad.Sell]]=0,"",Table_Merge1[[#This Row],[LME Zinc 3-month]]*Table_Merge1[[#This Row],[Azad.Sell]]),"")</f>
        <v/>
      </c>
      <c r="AT1861"/>
    </row>
    <row r="1862" spans="1:46" x14ac:dyDescent="0.25">
      <c r="A1862" s="258">
        <v>43328</v>
      </c>
      <c r="B18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1397.05.25</v>
      </c>
      <c r="C1862" s="195">
        <f t="shared" ca="1" si="65"/>
        <v>1397</v>
      </c>
      <c r="D18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62" s="195">
        <f>_xlfn.NUMBERVALUE(RIGHT(Table11[[#This Row],[تاریخ شمسی]],2))</f>
        <v>25</v>
      </c>
      <c r="F18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05-25</v>
      </c>
      <c r="G1862" s="195" t="s">
        <v>2013</v>
      </c>
      <c r="L1862" s="259">
        <v>43328</v>
      </c>
      <c r="M1862">
        <v>107090</v>
      </c>
      <c r="O1862" s="283">
        <f>IFERROR(DATE(Table7[[#This Row],[year]],MONTH(DATEVALUE(Table7[[#This Row],[month]]&amp;"1")),Table7[[#This Row],[day]]),"")</f>
        <v>42396</v>
      </c>
      <c r="P1862" s="257" t="s">
        <v>5287</v>
      </c>
      <c r="Q1862" s="257">
        <v>2016</v>
      </c>
      <c r="R1862" s="257" t="s">
        <v>3431</v>
      </c>
      <c r="S1862" s="257">
        <v>27</v>
      </c>
      <c r="T1862" s="257">
        <v>1116.5</v>
      </c>
      <c r="U1862" s="257">
        <v>1495</v>
      </c>
      <c r="V1862" s="257">
        <v>2756400</v>
      </c>
      <c r="X1862" s="260">
        <v>42478</v>
      </c>
      <c r="Y1862" t="s">
        <v>7985</v>
      </c>
      <c r="Z1862" s="260">
        <v>6</v>
      </c>
      <c r="AA1862">
        <v>1395</v>
      </c>
      <c r="AB1862" s="260" t="str">
        <f ca="1">IFERROR(IFERROR(VLOOKUP(Table_Merge1[[#This Row],[Column1]],Table11[#All],2,FALSE),LEFT(AB1863,8)&amp;IF(LEN((RIGHT(AB1863,2)+1))&lt;2,"0"&amp;(RIGHT(AB1863,2)+1),(RIGHT(AB1863,2)-1))),"")</f>
        <v>1395.01.30</v>
      </c>
      <c r="AC1862" s="259" t="str">
        <f ca="1">LEFT(Table_Merge1[[#This Row],[Column2]],4)</f>
        <v>1395</v>
      </c>
      <c r="AD1862" s="259" t="str">
        <f ca="1">RIGHT(LEFT(Table_Merge1[[#This Row],[Column2]],7),2)</f>
        <v>01</v>
      </c>
      <c r="AE1862" s="259" t="str">
        <f ca="1">RIGHT(Table_Merge1[[#This Row],[Column2]],2)</f>
        <v>30</v>
      </c>
      <c r="AF1862">
        <v>1</v>
      </c>
      <c r="AG1862">
        <v>30</v>
      </c>
      <c r="AH1862" s="260">
        <v>2016</v>
      </c>
      <c r="AI1862" t="s">
        <v>3437</v>
      </c>
      <c r="AJ1862" s="260">
        <v>18</v>
      </c>
      <c r="AK1862">
        <v>1237.7</v>
      </c>
      <c r="AL1862">
        <v>1649</v>
      </c>
      <c r="AM1862">
        <v>2639075</v>
      </c>
      <c r="AO1862">
        <v>34560</v>
      </c>
      <c r="AP1862" s="287">
        <f>IFERROR(IF(Table_Merge1[[#This Row],[LME Zinc stock]]*Table_Merge1[[#This Row],[Nima.مقدار]]=0,"",Table_Merge1[[#This Row],[LME Zinc stock]]*Table_Merge1[[#This Row],[Nima.مقدار]]),"")</f>
        <v>91206432000</v>
      </c>
      <c r="AQ1862" s="287">
        <f>IFERROR(IF(Table_Merge1[[#This Row],[LME Zinc 3-month]]*Table_Merge1[[#This Row],[Nima.مقدار]]=0,"",Table_Merge1[[#This Row],[LME Zinc 3-month]]*Table_Merge1[[#This Row],[Nima.مقدار]]),"")</f>
        <v>56989440</v>
      </c>
      <c r="AR1862" s="288" t="str">
        <f>IFERROR(IF(Table_Merge1[[#This Row],[LME Zinc stock]]*Table_Merge1[[#This Row],[Azad.Sell]]=0,"",Table_Merge1[[#This Row],[LME Zinc stock]]*Table_Merge1[[#This Row],[Azad.Sell]]),"")</f>
        <v/>
      </c>
      <c r="AS1862" s="288" t="str">
        <f>IFERROR(IF(Table_Merge1[[#This Row],[LME Zinc 3-month]]*Table_Merge1[[#This Row],[Azad.Sell]]=0,"",Table_Merge1[[#This Row],[LME Zinc 3-month]]*Table_Merge1[[#This Row],[Azad.Sell]]),"")</f>
        <v/>
      </c>
      <c r="AT1862"/>
    </row>
    <row r="1863" spans="1:46" x14ac:dyDescent="0.25">
      <c r="A1863" s="258">
        <v>43329</v>
      </c>
      <c r="B18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1397.05.26</v>
      </c>
      <c r="C1863" s="195">
        <f t="shared" ca="1" si="65"/>
        <v>1397</v>
      </c>
      <c r="D18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63" s="195">
        <f>_xlfn.NUMBERVALUE(RIGHT(Table11[[#This Row],[تاریخ شمسی]],2))</f>
        <v>26</v>
      </c>
      <c r="F18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05-26</v>
      </c>
      <c r="G1863" s="195" t="s">
        <v>2014</v>
      </c>
      <c r="L1863" s="259">
        <v>43329</v>
      </c>
      <c r="M1863">
        <v>107120</v>
      </c>
      <c r="O1863" s="284">
        <f>IFERROR(DATE(Table7[[#This Row],[year]],MONTH(DATEVALUE(Table7[[#This Row],[month]]&amp;"1")),Table7[[#This Row],[day]]),"")</f>
        <v>42395</v>
      </c>
      <c r="P1863" s="195" t="s">
        <v>5288</v>
      </c>
      <c r="Q1863" s="195">
        <v>2016</v>
      </c>
      <c r="R1863" s="195" t="s">
        <v>3431</v>
      </c>
      <c r="S1863" s="195">
        <v>26</v>
      </c>
      <c r="T1863" s="195">
        <v>1114.7</v>
      </c>
      <c r="U1863" s="195">
        <v>1491.5</v>
      </c>
      <c r="V1863" s="195">
        <v>2761200</v>
      </c>
      <c r="X1863" s="260">
        <v>42475</v>
      </c>
      <c r="Z1863" s="260">
        <v>6</v>
      </c>
      <c r="AB1863" s="260" t="str">
        <f ca="1">IFERROR(IFERROR(VLOOKUP(Table_Merge1[[#This Row],[Column1]],Table11[#All],2,FALSE),LEFT(AB1864,8)&amp;IF(LEN((RIGHT(AB1864,2)+1))&lt;2,"0"&amp;(RIGHT(AB1864,2)+1),(RIGHT(AB1864,2)-1))),"")</f>
        <v>1395.01.25</v>
      </c>
      <c r="AC1863" s="259" t="str">
        <f ca="1">LEFT(Table_Merge1[[#This Row],[Column2]],4)</f>
        <v>1395</v>
      </c>
      <c r="AD1863" s="259" t="str">
        <f ca="1">RIGHT(LEFT(Table_Merge1[[#This Row],[Column2]],7),2)</f>
        <v>01</v>
      </c>
      <c r="AE1863" s="259" t="str">
        <f ca="1">RIGHT(Table_Merge1[[#This Row],[Column2]],2)</f>
        <v>25</v>
      </c>
      <c r="AH1863" s="260">
        <v>2016</v>
      </c>
      <c r="AI1863" t="s">
        <v>3437</v>
      </c>
      <c r="AJ1863" s="260">
        <v>15</v>
      </c>
      <c r="AK1863">
        <v>1229.75</v>
      </c>
      <c r="AL1863" t="s">
        <v>3621</v>
      </c>
      <c r="AM1863" t="s">
        <v>3621</v>
      </c>
      <c r="AP1863" s="287" t="str">
        <f>IFERROR(IF(Table_Merge1[[#This Row],[LME Zinc stock]]*Table_Merge1[[#This Row],[Nima.مقدار]]=0,"",Table_Merge1[[#This Row],[LME Zinc stock]]*Table_Merge1[[#This Row],[Nima.مقدار]]),"")</f>
        <v/>
      </c>
      <c r="AQ1863" s="287" t="str">
        <f>IFERROR(IF(Table_Merge1[[#This Row],[LME Zinc 3-month]]*Table_Merge1[[#This Row],[Nima.مقدار]]=0,"",Table_Merge1[[#This Row],[LME Zinc 3-month]]*Table_Merge1[[#This Row],[Nima.مقدار]]),"")</f>
        <v/>
      </c>
      <c r="AR1863" s="288" t="str">
        <f>IFERROR(IF(Table_Merge1[[#This Row],[LME Zinc stock]]*Table_Merge1[[#This Row],[Azad.Sell]]=0,"",Table_Merge1[[#This Row],[LME Zinc stock]]*Table_Merge1[[#This Row],[Azad.Sell]]),"")</f>
        <v/>
      </c>
      <c r="AS1863" s="288" t="str">
        <f>IFERROR(IF(Table_Merge1[[#This Row],[LME Zinc 3-month]]*Table_Merge1[[#This Row],[Azad.Sell]]=0,"",Table_Merge1[[#This Row],[LME Zinc 3-month]]*Table_Merge1[[#This Row],[Azad.Sell]]),"")</f>
        <v/>
      </c>
      <c r="AT1863"/>
    </row>
    <row r="1864" spans="1:46" x14ac:dyDescent="0.25">
      <c r="A1864" s="258">
        <v>43330</v>
      </c>
      <c r="B18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1397.05.27</v>
      </c>
      <c r="C1864" s="195">
        <f t="shared" ca="1" si="65"/>
        <v>1397</v>
      </c>
      <c r="D18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64" s="195">
        <f>_xlfn.NUMBERVALUE(RIGHT(Table11[[#This Row],[تاریخ شمسی]],2))</f>
        <v>27</v>
      </c>
      <c r="F18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05-27</v>
      </c>
      <c r="G1864" s="195" t="s">
        <v>2015</v>
      </c>
      <c r="L1864" s="259">
        <v>43330</v>
      </c>
      <c r="M1864">
        <v>103300</v>
      </c>
      <c r="O1864" s="283">
        <f>IFERROR(DATE(Table7[[#This Row],[year]],MONTH(DATEVALUE(Table7[[#This Row],[month]]&amp;"1")),Table7[[#This Row],[day]]),"")</f>
        <v>42394</v>
      </c>
      <c r="P1864" s="257" t="s">
        <v>5289</v>
      </c>
      <c r="Q1864" s="257">
        <v>2016</v>
      </c>
      <c r="R1864" s="257" t="s">
        <v>3431</v>
      </c>
      <c r="S1864" s="257">
        <v>25</v>
      </c>
      <c r="T1864" s="257">
        <v>1103.7</v>
      </c>
      <c r="U1864" s="257">
        <v>1499</v>
      </c>
      <c r="V1864" s="257">
        <v>2768125</v>
      </c>
      <c r="X1864" s="260">
        <v>42474</v>
      </c>
      <c r="Y1864" t="s">
        <v>7984</v>
      </c>
      <c r="Z1864" s="260">
        <v>6</v>
      </c>
      <c r="AA1864">
        <v>1395</v>
      </c>
      <c r="AB1864" s="260" t="str">
        <f ca="1">IFERROR(IFERROR(VLOOKUP(Table_Merge1[[#This Row],[Column1]],Table11[#All],2,FALSE),LEFT(AB1865,8)&amp;IF(LEN((RIGHT(AB1865,2)+1))&lt;2,"0"&amp;(RIGHT(AB1865,2)+1),(RIGHT(AB1865,2)-1))),"")</f>
        <v>1395.01.26</v>
      </c>
      <c r="AC1864" s="259" t="str">
        <f ca="1">LEFT(Table_Merge1[[#This Row],[Column2]],4)</f>
        <v>1395</v>
      </c>
      <c r="AD1864" s="259" t="str">
        <f ca="1">RIGHT(LEFT(Table_Merge1[[#This Row],[Column2]],7),2)</f>
        <v>01</v>
      </c>
      <c r="AE1864" s="259" t="str">
        <f ca="1">RIGHT(Table_Merge1[[#This Row],[Column2]],2)</f>
        <v>26</v>
      </c>
      <c r="AF1864">
        <v>1</v>
      </c>
      <c r="AG1864">
        <v>26</v>
      </c>
      <c r="AH1864" s="260">
        <v>2016</v>
      </c>
      <c r="AI1864" t="s">
        <v>3437</v>
      </c>
      <c r="AJ1864" s="260">
        <v>14</v>
      </c>
      <c r="AK1864">
        <v>1240.3</v>
      </c>
      <c r="AL1864">
        <v>1675</v>
      </c>
      <c r="AM1864">
        <v>2645725</v>
      </c>
      <c r="AO1864">
        <v>34681</v>
      </c>
      <c r="AP1864" s="287">
        <f>IFERROR(IF(Table_Merge1[[#This Row],[LME Zinc stock]]*Table_Merge1[[#This Row],[Nima.مقدار]]=0,"",Table_Merge1[[#This Row],[LME Zinc stock]]*Table_Merge1[[#This Row],[Nima.مقدار]]),"")</f>
        <v>91756388725</v>
      </c>
      <c r="AQ1864" s="287">
        <f>IFERROR(IF(Table_Merge1[[#This Row],[LME Zinc 3-month]]*Table_Merge1[[#This Row],[Nima.مقدار]]=0,"",Table_Merge1[[#This Row],[LME Zinc 3-month]]*Table_Merge1[[#This Row],[Nima.مقدار]]),"")</f>
        <v>58090675</v>
      </c>
      <c r="AR1864" s="288" t="str">
        <f>IFERROR(IF(Table_Merge1[[#This Row],[LME Zinc stock]]*Table_Merge1[[#This Row],[Azad.Sell]]=0,"",Table_Merge1[[#This Row],[LME Zinc stock]]*Table_Merge1[[#This Row],[Azad.Sell]]),"")</f>
        <v/>
      </c>
      <c r="AS1864" s="288" t="str">
        <f>IFERROR(IF(Table_Merge1[[#This Row],[LME Zinc 3-month]]*Table_Merge1[[#This Row],[Azad.Sell]]=0,"",Table_Merge1[[#This Row],[LME Zinc 3-month]]*Table_Merge1[[#This Row],[Azad.Sell]]),"")</f>
        <v/>
      </c>
      <c r="AT1864"/>
    </row>
    <row r="1865" spans="1:46" x14ac:dyDescent="0.25">
      <c r="A1865" s="258">
        <v>43331</v>
      </c>
      <c r="B18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1397.05.28</v>
      </c>
      <c r="C1865" s="195">
        <f t="shared" ca="1" si="65"/>
        <v>1397</v>
      </c>
      <c r="D18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65" s="195">
        <f>_xlfn.NUMBERVALUE(RIGHT(Table11[[#This Row],[تاریخ شمسی]],2))</f>
        <v>28</v>
      </c>
      <c r="F18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05-28</v>
      </c>
      <c r="G1865" s="195" t="s">
        <v>2016</v>
      </c>
      <c r="L1865" s="259">
        <v>43331</v>
      </c>
      <c r="M1865">
        <v>103050</v>
      </c>
      <c r="O1865" s="284">
        <f>IFERROR(DATE(Table7[[#This Row],[year]],MONTH(DATEVALUE(Table7[[#This Row],[month]]&amp;"1")),Table7[[#This Row],[day]]),"")</f>
        <v>42391</v>
      </c>
      <c r="P1865" s="195" t="s">
        <v>5290</v>
      </c>
      <c r="Q1865" s="195">
        <v>2016</v>
      </c>
      <c r="R1865" s="195" t="s">
        <v>3431</v>
      </c>
      <c r="S1865" s="195">
        <v>22</v>
      </c>
      <c r="T1865" s="195">
        <v>1097.6500000000001</v>
      </c>
      <c r="U1865" s="195">
        <v>1533</v>
      </c>
      <c r="V1865" s="195">
        <v>2773975</v>
      </c>
      <c r="X1865" s="260">
        <v>42473</v>
      </c>
      <c r="Y1865" t="s">
        <v>7983</v>
      </c>
      <c r="Z1865" s="260">
        <v>6</v>
      </c>
      <c r="AA1865">
        <v>1395</v>
      </c>
      <c r="AB1865" s="260" t="str">
        <f ca="1">IFERROR(IFERROR(VLOOKUP(Table_Merge1[[#This Row],[Column1]],Table11[#All],2,FALSE),LEFT(AB1866,8)&amp;IF(LEN((RIGHT(AB1866,2)+1))&lt;2,"0"&amp;(RIGHT(AB1866,2)+1),(RIGHT(AB1866,2)-1))),"")</f>
        <v>1395.01.25</v>
      </c>
      <c r="AC1865" s="259" t="str">
        <f ca="1">LEFT(Table_Merge1[[#This Row],[Column2]],4)</f>
        <v>1395</v>
      </c>
      <c r="AD1865" s="259" t="str">
        <f ca="1">RIGHT(LEFT(Table_Merge1[[#This Row],[Column2]],7),2)</f>
        <v>01</v>
      </c>
      <c r="AE1865" s="259" t="str">
        <f ca="1">RIGHT(Table_Merge1[[#This Row],[Column2]],2)</f>
        <v>25</v>
      </c>
      <c r="AF1865">
        <v>1</v>
      </c>
      <c r="AG1865">
        <v>25</v>
      </c>
      <c r="AH1865" s="260">
        <v>2016</v>
      </c>
      <c r="AI1865" t="s">
        <v>3437</v>
      </c>
      <c r="AJ1865" s="260">
        <v>13</v>
      </c>
      <c r="AK1865">
        <v>1245.75</v>
      </c>
      <c r="AL1865">
        <v>1649.5</v>
      </c>
      <c r="AM1865">
        <v>2652475</v>
      </c>
      <c r="AO1865">
        <v>34798</v>
      </c>
      <c r="AP1865" s="287">
        <f>IFERROR(IF(Table_Merge1[[#This Row],[LME Zinc stock]]*Table_Merge1[[#This Row],[Nima.مقدار]]=0,"",Table_Merge1[[#This Row],[LME Zinc stock]]*Table_Merge1[[#This Row],[Nima.مقدار]]),"")</f>
        <v>92300825050</v>
      </c>
      <c r="AQ1865" s="287">
        <f>IFERROR(IF(Table_Merge1[[#This Row],[LME Zinc 3-month]]*Table_Merge1[[#This Row],[Nima.مقدار]]=0,"",Table_Merge1[[#This Row],[LME Zinc 3-month]]*Table_Merge1[[#This Row],[Nima.مقدار]]),"")</f>
        <v>57399301</v>
      </c>
      <c r="AR1865" s="288" t="str">
        <f>IFERROR(IF(Table_Merge1[[#This Row],[LME Zinc stock]]*Table_Merge1[[#This Row],[Azad.Sell]]=0,"",Table_Merge1[[#This Row],[LME Zinc stock]]*Table_Merge1[[#This Row],[Azad.Sell]]),"")</f>
        <v/>
      </c>
      <c r="AS1865" s="288" t="str">
        <f>IFERROR(IF(Table_Merge1[[#This Row],[LME Zinc 3-month]]*Table_Merge1[[#This Row],[Azad.Sell]]=0,"",Table_Merge1[[#This Row],[LME Zinc 3-month]]*Table_Merge1[[#This Row],[Azad.Sell]]),"")</f>
        <v/>
      </c>
      <c r="AT1865"/>
    </row>
    <row r="1866" spans="1:46" x14ac:dyDescent="0.25">
      <c r="A1866" s="258">
        <v>43332</v>
      </c>
      <c r="B18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1397.05.29</v>
      </c>
      <c r="C1866" s="195">
        <f t="shared" ca="1" si="65"/>
        <v>1397</v>
      </c>
      <c r="D18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66" s="195">
        <f>_xlfn.NUMBERVALUE(RIGHT(Table11[[#This Row],[تاریخ شمسی]],2))</f>
        <v>29</v>
      </c>
      <c r="F18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05-29</v>
      </c>
      <c r="G1866" s="195" t="s">
        <v>2017</v>
      </c>
      <c r="L1866" s="259">
        <v>43332</v>
      </c>
      <c r="M1866">
        <v>104140</v>
      </c>
      <c r="O1866" s="283">
        <f>IFERROR(DATE(Table7[[#This Row],[year]],MONTH(DATEVALUE(Table7[[#This Row],[month]]&amp;"1")),Table7[[#This Row],[day]]),"")</f>
        <v>42390</v>
      </c>
      <c r="P1866" s="257" t="s">
        <v>5291</v>
      </c>
      <c r="Q1866" s="257">
        <v>2016</v>
      </c>
      <c r="R1866" s="257" t="s">
        <v>3431</v>
      </c>
      <c r="S1866" s="257">
        <v>21</v>
      </c>
      <c r="T1866" s="257">
        <v>1096.8</v>
      </c>
      <c r="U1866" s="257">
        <v>1531</v>
      </c>
      <c r="V1866" s="257">
        <v>2778825</v>
      </c>
      <c r="X1866" s="260">
        <v>42472</v>
      </c>
      <c r="Y1866" t="s">
        <v>7982</v>
      </c>
      <c r="Z1866" s="260">
        <v>6</v>
      </c>
      <c r="AA1866">
        <v>1395</v>
      </c>
      <c r="AB1866" s="260" t="str">
        <f ca="1">IFERROR(IFERROR(VLOOKUP(Table_Merge1[[#This Row],[Column1]],Table11[#All],2,FALSE),LEFT(AB1867,8)&amp;IF(LEN((RIGHT(AB1867,2)+1))&lt;2,"0"&amp;(RIGHT(AB1867,2)+1),(RIGHT(AB1867,2)-1))),"")</f>
        <v>1395.01.24</v>
      </c>
      <c r="AC1866" s="259" t="str">
        <f ca="1">LEFT(Table_Merge1[[#This Row],[Column2]],4)</f>
        <v>1395</v>
      </c>
      <c r="AD1866" s="259" t="str">
        <f ca="1">RIGHT(LEFT(Table_Merge1[[#This Row],[Column2]],7),2)</f>
        <v>01</v>
      </c>
      <c r="AE1866" s="259" t="str">
        <f ca="1">RIGHT(Table_Merge1[[#This Row],[Column2]],2)</f>
        <v>24</v>
      </c>
      <c r="AF1866">
        <v>1</v>
      </c>
      <c r="AG1866">
        <v>24</v>
      </c>
      <c r="AH1866" s="260">
        <v>2016</v>
      </c>
      <c r="AI1866" t="s">
        <v>3437</v>
      </c>
      <c r="AJ1866" s="260">
        <v>12</v>
      </c>
      <c r="AK1866">
        <v>1259.2</v>
      </c>
      <c r="AL1866">
        <v>1646.5</v>
      </c>
      <c r="AM1866">
        <v>2656725</v>
      </c>
      <c r="AO1866">
        <v>34742</v>
      </c>
      <c r="AP1866" s="287">
        <f>IFERROR(IF(Table_Merge1[[#This Row],[LME Zinc stock]]*Table_Merge1[[#This Row],[Nima.مقدار]]=0,"",Table_Merge1[[#This Row],[LME Zinc stock]]*Table_Merge1[[#This Row],[Nima.مقدار]]),"")</f>
        <v>92299939950</v>
      </c>
      <c r="AQ1866" s="287">
        <f>IFERROR(IF(Table_Merge1[[#This Row],[LME Zinc 3-month]]*Table_Merge1[[#This Row],[Nima.مقدار]]=0,"",Table_Merge1[[#This Row],[LME Zinc 3-month]]*Table_Merge1[[#This Row],[Nima.مقدار]]),"")</f>
        <v>57202703</v>
      </c>
      <c r="AR1866" s="288" t="str">
        <f>IFERROR(IF(Table_Merge1[[#This Row],[LME Zinc stock]]*Table_Merge1[[#This Row],[Azad.Sell]]=0,"",Table_Merge1[[#This Row],[LME Zinc stock]]*Table_Merge1[[#This Row],[Azad.Sell]]),"")</f>
        <v/>
      </c>
      <c r="AS1866" s="288" t="str">
        <f>IFERROR(IF(Table_Merge1[[#This Row],[LME Zinc 3-month]]*Table_Merge1[[#This Row],[Azad.Sell]]=0,"",Table_Merge1[[#This Row],[LME Zinc 3-month]]*Table_Merge1[[#This Row],[Azad.Sell]]),"")</f>
        <v/>
      </c>
      <c r="AT1866"/>
    </row>
    <row r="1867" spans="1:46" x14ac:dyDescent="0.25">
      <c r="A1867" s="258">
        <v>43333</v>
      </c>
      <c r="B18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1397.05.30</v>
      </c>
      <c r="C1867" s="195">
        <f t="shared" ca="1" si="65"/>
        <v>1397</v>
      </c>
      <c r="D18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67" s="195">
        <f>_xlfn.NUMBERVALUE(RIGHT(Table11[[#This Row],[تاریخ شمسی]],2))</f>
        <v>30</v>
      </c>
      <c r="F18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05-30</v>
      </c>
      <c r="G1867" s="195" t="s">
        <v>2018</v>
      </c>
      <c r="L1867" s="259">
        <v>43333</v>
      </c>
      <c r="M1867">
        <v>105840</v>
      </c>
      <c r="O1867" s="284">
        <f>IFERROR(DATE(Table7[[#This Row],[year]],MONTH(DATEVALUE(Table7[[#This Row],[month]]&amp;"1")),Table7[[#This Row],[day]]),"")</f>
        <v>42389</v>
      </c>
      <c r="P1867" s="195" t="s">
        <v>5292</v>
      </c>
      <c r="Q1867" s="195">
        <v>2016</v>
      </c>
      <c r="R1867" s="195" t="s">
        <v>3431</v>
      </c>
      <c r="S1867" s="195">
        <v>20</v>
      </c>
      <c r="T1867" s="195">
        <v>1093.2</v>
      </c>
      <c r="U1867" s="195">
        <v>1511.5</v>
      </c>
      <c r="V1867" s="195">
        <v>2784975</v>
      </c>
      <c r="X1867" s="260">
        <v>42471</v>
      </c>
      <c r="Y1867" t="s">
        <v>7981</v>
      </c>
      <c r="Z1867" s="260">
        <v>6</v>
      </c>
      <c r="AA1867">
        <v>1395</v>
      </c>
      <c r="AB1867" s="260" t="str">
        <f ca="1">IFERROR(IFERROR(VLOOKUP(Table_Merge1[[#This Row],[Column1]],Table11[#All],2,FALSE),LEFT(AB1868,8)&amp;IF(LEN((RIGHT(AB1868,2)+1))&lt;2,"0"&amp;(RIGHT(AB1868,2)+1),(RIGHT(AB1868,2)-1))),"")</f>
        <v>1395.01.23</v>
      </c>
      <c r="AC1867" s="259" t="str">
        <f ca="1">LEFT(Table_Merge1[[#This Row],[Column2]],4)</f>
        <v>1395</v>
      </c>
      <c r="AD1867" s="259" t="str">
        <f ca="1">RIGHT(LEFT(Table_Merge1[[#This Row],[Column2]],7),2)</f>
        <v>01</v>
      </c>
      <c r="AE1867" s="259" t="str">
        <f ca="1">RIGHT(Table_Merge1[[#This Row],[Column2]],2)</f>
        <v>23</v>
      </c>
      <c r="AF1867">
        <v>1</v>
      </c>
      <c r="AG1867">
        <v>23</v>
      </c>
      <c r="AH1867" s="260">
        <v>2016</v>
      </c>
      <c r="AI1867" t="s">
        <v>3437</v>
      </c>
      <c r="AJ1867" s="260">
        <v>11</v>
      </c>
      <c r="AK1867">
        <v>1247.25</v>
      </c>
      <c r="AL1867">
        <v>1642.5</v>
      </c>
      <c r="AM1867">
        <v>2663800</v>
      </c>
      <c r="AO1867">
        <v>34737</v>
      </c>
      <c r="AP1867" s="287">
        <f>IFERROR(IF(Table_Merge1[[#This Row],[LME Zinc stock]]*Table_Merge1[[#This Row],[Nima.مقدار]]=0,"",Table_Merge1[[#This Row],[LME Zinc stock]]*Table_Merge1[[#This Row],[Nima.مقدار]]),"")</f>
        <v>92532420600</v>
      </c>
      <c r="AQ1867" s="287">
        <f>IFERROR(IF(Table_Merge1[[#This Row],[LME Zinc 3-month]]*Table_Merge1[[#This Row],[Nima.مقدار]]=0,"",Table_Merge1[[#This Row],[LME Zinc 3-month]]*Table_Merge1[[#This Row],[Nima.مقدار]]),"")</f>
        <v>57055522.5</v>
      </c>
      <c r="AR1867" s="288" t="str">
        <f>IFERROR(IF(Table_Merge1[[#This Row],[LME Zinc stock]]*Table_Merge1[[#This Row],[Azad.Sell]]=0,"",Table_Merge1[[#This Row],[LME Zinc stock]]*Table_Merge1[[#This Row],[Azad.Sell]]),"")</f>
        <v/>
      </c>
      <c r="AS1867" s="288" t="str">
        <f>IFERROR(IF(Table_Merge1[[#This Row],[LME Zinc 3-month]]*Table_Merge1[[#This Row],[Azad.Sell]]=0,"",Table_Merge1[[#This Row],[LME Zinc 3-month]]*Table_Merge1[[#This Row],[Azad.Sell]]),"")</f>
        <v/>
      </c>
      <c r="AT1867"/>
    </row>
    <row r="1868" spans="1:46" x14ac:dyDescent="0.25">
      <c r="A1868" s="258">
        <v>43334</v>
      </c>
      <c r="B18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1397.05.31</v>
      </c>
      <c r="C1868" s="195">
        <f t="shared" ca="1" si="65"/>
        <v>1397</v>
      </c>
      <c r="D18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1868" s="195">
        <f>_xlfn.NUMBERVALUE(RIGHT(Table11[[#This Row],[تاریخ شمسی]],2))</f>
        <v>31</v>
      </c>
      <c r="F18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05-31</v>
      </c>
      <c r="G1868" s="195" t="s">
        <v>2019</v>
      </c>
      <c r="L1868" s="259">
        <v>43334</v>
      </c>
      <c r="M1868">
        <v>105460</v>
      </c>
      <c r="O1868" s="283">
        <f>IFERROR(DATE(Table7[[#This Row],[year]],MONTH(DATEVALUE(Table7[[#This Row],[month]]&amp;"1")),Table7[[#This Row],[day]]),"")</f>
        <v>42388</v>
      </c>
      <c r="P1868" s="257" t="s">
        <v>5293</v>
      </c>
      <c r="Q1868" s="257">
        <v>2016</v>
      </c>
      <c r="R1868" s="257" t="s">
        <v>3431</v>
      </c>
      <c r="S1868" s="257">
        <v>19</v>
      </c>
      <c r="T1868" s="257">
        <v>1087</v>
      </c>
      <c r="U1868" s="257">
        <v>1524</v>
      </c>
      <c r="V1868" s="257">
        <v>2790675</v>
      </c>
      <c r="X1868" s="260">
        <v>42468</v>
      </c>
      <c r="Z1868" s="260">
        <v>6</v>
      </c>
      <c r="AB1868" s="260" t="str">
        <f ca="1">IFERROR(IFERROR(VLOOKUP(Table_Merge1[[#This Row],[Column1]],Table11[#All],2,FALSE),LEFT(AB1869,8)&amp;IF(LEN((RIGHT(AB1869,2)+1))&lt;2,"0"&amp;(RIGHT(AB1869,2)+1),(RIGHT(AB1869,2)-1))),"")</f>
        <v>1395.01.18</v>
      </c>
      <c r="AC1868" s="259" t="str">
        <f ca="1">LEFT(Table_Merge1[[#This Row],[Column2]],4)</f>
        <v>1395</v>
      </c>
      <c r="AD1868" s="259" t="str">
        <f ca="1">RIGHT(LEFT(Table_Merge1[[#This Row],[Column2]],7),2)</f>
        <v>01</v>
      </c>
      <c r="AE1868" s="259" t="str">
        <f ca="1">RIGHT(Table_Merge1[[#This Row],[Column2]],2)</f>
        <v>18</v>
      </c>
      <c r="AH1868" s="260">
        <v>2016</v>
      </c>
      <c r="AI1868" t="s">
        <v>3437</v>
      </c>
      <c r="AJ1868" s="260">
        <v>8</v>
      </c>
      <c r="AK1868">
        <v>1235</v>
      </c>
      <c r="AL1868">
        <v>1652</v>
      </c>
      <c r="AM1868">
        <v>2669700</v>
      </c>
      <c r="AP1868" s="287" t="str">
        <f>IFERROR(IF(Table_Merge1[[#This Row],[LME Zinc stock]]*Table_Merge1[[#This Row],[Nima.مقدار]]=0,"",Table_Merge1[[#This Row],[LME Zinc stock]]*Table_Merge1[[#This Row],[Nima.مقدار]]),"")</f>
        <v/>
      </c>
      <c r="AQ1868" s="287" t="str">
        <f>IFERROR(IF(Table_Merge1[[#This Row],[LME Zinc 3-month]]*Table_Merge1[[#This Row],[Nima.مقدار]]=0,"",Table_Merge1[[#This Row],[LME Zinc 3-month]]*Table_Merge1[[#This Row],[Nima.مقدار]]),"")</f>
        <v/>
      </c>
      <c r="AR1868" s="288" t="str">
        <f>IFERROR(IF(Table_Merge1[[#This Row],[LME Zinc stock]]*Table_Merge1[[#This Row],[Azad.Sell]]=0,"",Table_Merge1[[#This Row],[LME Zinc stock]]*Table_Merge1[[#This Row],[Azad.Sell]]),"")</f>
        <v/>
      </c>
      <c r="AS1868" s="288" t="str">
        <f>IFERROR(IF(Table_Merge1[[#This Row],[LME Zinc 3-month]]*Table_Merge1[[#This Row],[Azad.Sell]]=0,"",Table_Merge1[[#This Row],[LME Zinc 3-month]]*Table_Merge1[[#This Row],[Azad.Sell]]),"")</f>
        <v/>
      </c>
      <c r="AT1868"/>
    </row>
    <row r="1869" spans="1:46" x14ac:dyDescent="0.25">
      <c r="A1869" s="258">
        <v>43335</v>
      </c>
      <c r="B18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1397.06.01</v>
      </c>
      <c r="C1869" s="195">
        <f t="shared" ca="1" si="65"/>
        <v>1397</v>
      </c>
      <c r="D18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69" s="195">
        <f>_xlfn.NUMBERVALUE(RIGHT(Table11[[#This Row],[تاریخ شمسی]],2))</f>
        <v>1</v>
      </c>
      <c r="F18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06-01</v>
      </c>
      <c r="G1869" s="195" t="s">
        <v>2020</v>
      </c>
      <c r="L1869" s="259">
        <v>43335</v>
      </c>
      <c r="M1869">
        <v>105090</v>
      </c>
      <c r="O1869" s="284">
        <f>IFERROR(DATE(Table7[[#This Row],[year]],MONTH(DATEVALUE(Table7[[#This Row],[month]]&amp;"1")),Table7[[#This Row],[day]]),"")</f>
        <v>42387</v>
      </c>
      <c r="P1869" s="195" t="s">
        <v>5294</v>
      </c>
      <c r="Q1869" s="195">
        <v>2016</v>
      </c>
      <c r="R1869" s="195" t="s">
        <v>3431</v>
      </c>
      <c r="S1869" s="195">
        <v>18</v>
      </c>
      <c r="T1869" s="195">
        <v>1090.45</v>
      </c>
      <c r="U1869" s="195">
        <v>1516</v>
      </c>
      <c r="V1869" s="195">
        <v>2795825</v>
      </c>
      <c r="X1869" s="260">
        <v>42467</v>
      </c>
      <c r="Y1869" t="s">
        <v>7980</v>
      </c>
      <c r="Z1869" s="260">
        <v>6</v>
      </c>
      <c r="AA1869">
        <v>1395</v>
      </c>
      <c r="AB1869" s="260" t="str">
        <f ca="1">IFERROR(IFERROR(VLOOKUP(Table_Merge1[[#This Row],[Column1]],Table11[#All],2,FALSE),LEFT(AB1870,8)&amp;IF(LEN((RIGHT(AB1870,2)+1))&lt;2,"0"&amp;(RIGHT(AB1870,2)+1),(RIGHT(AB1870,2)-1))),"")</f>
        <v>1395.01.19</v>
      </c>
      <c r="AC1869" s="259" t="str">
        <f ca="1">LEFT(Table_Merge1[[#This Row],[Column2]],4)</f>
        <v>1395</v>
      </c>
      <c r="AD1869" s="259" t="str">
        <f ca="1">RIGHT(LEFT(Table_Merge1[[#This Row],[Column2]],7),2)</f>
        <v>01</v>
      </c>
      <c r="AE1869" s="259" t="str">
        <f ca="1">RIGHT(Table_Merge1[[#This Row],[Column2]],2)</f>
        <v>19</v>
      </c>
      <c r="AF1869">
        <v>1</v>
      </c>
      <c r="AG1869">
        <v>19</v>
      </c>
      <c r="AH1869" s="260">
        <v>2016</v>
      </c>
      <c r="AI1869" t="s">
        <v>3437</v>
      </c>
      <c r="AJ1869" s="260">
        <v>7</v>
      </c>
      <c r="AK1869">
        <v>1237.5</v>
      </c>
      <c r="AL1869">
        <v>1642.5</v>
      </c>
      <c r="AM1869">
        <v>2675900</v>
      </c>
      <c r="AO1869">
        <v>34692</v>
      </c>
      <c r="AP1869" s="287">
        <f>IFERROR(IF(Table_Merge1[[#This Row],[LME Zinc stock]]*Table_Merge1[[#This Row],[Nima.مقدار]]=0,"",Table_Merge1[[#This Row],[LME Zinc stock]]*Table_Merge1[[#This Row],[Nima.مقدار]]),"")</f>
        <v>92832322800</v>
      </c>
      <c r="AQ1869" s="287">
        <f>IFERROR(IF(Table_Merge1[[#This Row],[LME Zinc 3-month]]*Table_Merge1[[#This Row],[Nima.مقدار]]=0,"",Table_Merge1[[#This Row],[LME Zinc 3-month]]*Table_Merge1[[#This Row],[Nima.مقدار]]),"")</f>
        <v>56981610</v>
      </c>
      <c r="AR1869" s="288" t="str">
        <f>IFERROR(IF(Table_Merge1[[#This Row],[LME Zinc stock]]*Table_Merge1[[#This Row],[Azad.Sell]]=0,"",Table_Merge1[[#This Row],[LME Zinc stock]]*Table_Merge1[[#This Row],[Azad.Sell]]),"")</f>
        <v/>
      </c>
      <c r="AS1869" s="288" t="str">
        <f>IFERROR(IF(Table_Merge1[[#This Row],[LME Zinc 3-month]]*Table_Merge1[[#This Row],[Azad.Sell]]=0,"",Table_Merge1[[#This Row],[LME Zinc 3-month]]*Table_Merge1[[#This Row],[Azad.Sell]]),"")</f>
        <v/>
      </c>
      <c r="AT1869"/>
    </row>
    <row r="1870" spans="1:46" x14ac:dyDescent="0.25">
      <c r="A1870" s="258">
        <v>43336</v>
      </c>
      <c r="B18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1397.06.02</v>
      </c>
      <c r="C1870" s="195">
        <f t="shared" ca="1" si="65"/>
        <v>1397</v>
      </c>
      <c r="D18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70" s="195">
        <f>_xlfn.NUMBERVALUE(RIGHT(Table11[[#This Row],[تاریخ شمسی]],2))</f>
        <v>2</v>
      </c>
      <c r="F18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06-02</v>
      </c>
      <c r="G1870" s="195" t="s">
        <v>2021</v>
      </c>
      <c r="L1870" s="259">
        <v>43336</v>
      </c>
      <c r="M1870">
        <v>102790</v>
      </c>
      <c r="O1870" s="283">
        <f>IFERROR(DATE(Table7[[#This Row],[year]],MONTH(DATEVALUE(Table7[[#This Row],[month]]&amp;"1")),Table7[[#This Row],[day]]),"")</f>
        <v>42384</v>
      </c>
      <c r="P1870" s="257" t="s">
        <v>5295</v>
      </c>
      <c r="Q1870" s="257">
        <v>2016</v>
      </c>
      <c r="R1870" s="257" t="s">
        <v>3431</v>
      </c>
      <c r="S1870" s="257">
        <v>15</v>
      </c>
      <c r="T1870" s="257">
        <v>1081.0999999999999</v>
      </c>
      <c r="U1870" s="257" t="s">
        <v>3621</v>
      </c>
      <c r="V1870" s="257" t="s">
        <v>3621</v>
      </c>
      <c r="X1870" s="260">
        <v>42466</v>
      </c>
      <c r="Y1870" t="s">
        <v>7979</v>
      </c>
      <c r="Z1870" s="260">
        <v>6</v>
      </c>
      <c r="AA1870">
        <v>1395</v>
      </c>
      <c r="AB1870" s="260" t="str">
        <f ca="1">IFERROR(IFERROR(VLOOKUP(Table_Merge1[[#This Row],[Column1]],Table11[#All],2,FALSE),LEFT(AB1871,8)&amp;IF(LEN((RIGHT(AB1871,2)+1))&lt;2,"0"&amp;(RIGHT(AB1871,2)+1),(RIGHT(AB1871,2)-1))),"")</f>
        <v>1395.01.18</v>
      </c>
      <c r="AC1870" s="259" t="str">
        <f ca="1">LEFT(Table_Merge1[[#This Row],[Column2]],4)</f>
        <v>1395</v>
      </c>
      <c r="AD1870" s="259" t="str">
        <f ca="1">RIGHT(LEFT(Table_Merge1[[#This Row],[Column2]],7),2)</f>
        <v>01</v>
      </c>
      <c r="AE1870" s="259" t="str">
        <f ca="1">RIGHT(Table_Merge1[[#This Row],[Column2]],2)</f>
        <v>18</v>
      </c>
      <c r="AF1870">
        <v>1</v>
      </c>
      <c r="AG1870">
        <v>18</v>
      </c>
      <c r="AH1870" s="260">
        <v>2016</v>
      </c>
      <c r="AI1870" t="s">
        <v>3437</v>
      </c>
      <c r="AJ1870" s="260">
        <v>6</v>
      </c>
      <c r="AK1870">
        <v>1225.75</v>
      </c>
      <c r="AL1870">
        <v>1638</v>
      </c>
      <c r="AM1870">
        <v>2682550</v>
      </c>
      <c r="AO1870">
        <v>34776</v>
      </c>
      <c r="AP1870" s="287">
        <f>IFERROR(IF(Table_Merge1[[#This Row],[LME Zinc stock]]*Table_Merge1[[#This Row],[Nima.مقدار]]=0,"",Table_Merge1[[#This Row],[LME Zinc stock]]*Table_Merge1[[#This Row],[Nima.مقدار]]),"")</f>
        <v>93288358800</v>
      </c>
      <c r="AQ1870" s="287">
        <f>IFERROR(IF(Table_Merge1[[#This Row],[LME Zinc 3-month]]*Table_Merge1[[#This Row],[Nima.مقدار]]=0,"",Table_Merge1[[#This Row],[LME Zinc 3-month]]*Table_Merge1[[#This Row],[Nima.مقدار]]),"")</f>
        <v>56963088</v>
      </c>
      <c r="AR1870" s="288" t="str">
        <f>IFERROR(IF(Table_Merge1[[#This Row],[LME Zinc stock]]*Table_Merge1[[#This Row],[Azad.Sell]]=0,"",Table_Merge1[[#This Row],[LME Zinc stock]]*Table_Merge1[[#This Row],[Azad.Sell]]),"")</f>
        <v/>
      </c>
      <c r="AS1870" s="288" t="str">
        <f>IFERROR(IF(Table_Merge1[[#This Row],[LME Zinc 3-month]]*Table_Merge1[[#This Row],[Azad.Sell]]=0,"",Table_Merge1[[#This Row],[LME Zinc 3-month]]*Table_Merge1[[#This Row],[Azad.Sell]]),"")</f>
        <v/>
      </c>
      <c r="AT1870"/>
    </row>
    <row r="1871" spans="1:46" x14ac:dyDescent="0.25">
      <c r="A1871" s="258">
        <v>43337</v>
      </c>
      <c r="B18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1397.06.03</v>
      </c>
      <c r="C1871" s="195">
        <f t="shared" ca="1" si="65"/>
        <v>1397</v>
      </c>
      <c r="D18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71" s="195">
        <f>_xlfn.NUMBERVALUE(RIGHT(Table11[[#This Row],[تاریخ شمسی]],2))</f>
        <v>3</v>
      </c>
      <c r="F18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06-03</v>
      </c>
      <c r="G1871" s="195" t="s">
        <v>2022</v>
      </c>
      <c r="L1871" s="259">
        <v>43337</v>
      </c>
      <c r="M1871">
        <v>104390</v>
      </c>
      <c r="O1871" s="284">
        <f>IFERROR(DATE(Table7[[#This Row],[year]],MONTH(DATEVALUE(Table7[[#This Row],[month]]&amp;"1")),Table7[[#This Row],[day]]),"")</f>
        <v>42383</v>
      </c>
      <c r="P1871" s="195" t="s">
        <v>5296</v>
      </c>
      <c r="Q1871" s="195">
        <v>2016</v>
      </c>
      <c r="R1871" s="195" t="s">
        <v>3431</v>
      </c>
      <c r="S1871" s="195">
        <v>14</v>
      </c>
      <c r="T1871" s="195">
        <v>1090.75</v>
      </c>
      <c r="U1871" s="195">
        <v>1524</v>
      </c>
      <c r="V1871" s="195">
        <v>2801450</v>
      </c>
      <c r="X1871" s="260">
        <v>42465</v>
      </c>
      <c r="Y1871" t="s">
        <v>7978</v>
      </c>
      <c r="Z1871" s="260">
        <v>6</v>
      </c>
      <c r="AA1871">
        <v>1395</v>
      </c>
      <c r="AB1871" s="260" t="str">
        <f ca="1">IFERROR(IFERROR(VLOOKUP(Table_Merge1[[#This Row],[Column1]],Table11[#All],2,FALSE),LEFT(AB1872,8)&amp;IF(LEN((RIGHT(AB1872,2)+1))&lt;2,"0"&amp;(RIGHT(AB1872,2)+1),(RIGHT(AB1872,2)-1))),"")</f>
        <v>1395.01.17</v>
      </c>
      <c r="AC1871" s="259" t="str">
        <f ca="1">LEFT(Table_Merge1[[#This Row],[Column2]],4)</f>
        <v>1395</v>
      </c>
      <c r="AD1871" s="259" t="str">
        <f ca="1">RIGHT(LEFT(Table_Merge1[[#This Row],[Column2]],7),2)</f>
        <v>01</v>
      </c>
      <c r="AE1871" s="259" t="str">
        <f ca="1">RIGHT(Table_Merge1[[#This Row],[Column2]],2)</f>
        <v>17</v>
      </c>
      <c r="AF1871">
        <v>1</v>
      </c>
      <c r="AG1871">
        <v>17</v>
      </c>
      <c r="AH1871" s="260">
        <v>2016</v>
      </c>
      <c r="AI1871" t="s">
        <v>3437</v>
      </c>
      <c r="AJ1871" s="260">
        <v>5</v>
      </c>
      <c r="AK1871">
        <v>1231.5</v>
      </c>
      <c r="AL1871">
        <v>1601</v>
      </c>
      <c r="AM1871">
        <v>2688975</v>
      </c>
      <c r="AO1871">
        <v>34753</v>
      </c>
      <c r="AP1871" s="287">
        <f>IFERROR(IF(Table_Merge1[[#This Row],[LME Zinc stock]]*Table_Merge1[[#This Row],[Nima.مقدار]]=0,"",Table_Merge1[[#This Row],[LME Zinc stock]]*Table_Merge1[[#This Row],[Nima.مقدار]]),"")</f>
        <v>93449948175</v>
      </c>
      <c r="AQ1871" s="287">
        <f>IFERROR(IF(Table_Merge1[[#This Row],[LME Zinc 3-month]]*Table_Merge1[[#This Row],[Nima.مقدار]]=0,"",Table_Merge1[[#This Row],[LME Zinc 3-month]]*Table_Merge1[[#This Row],[Nima.مقدار]]),"")</f>
        <v>55639553</v>
      </c>
      <c r="AR1871" s="288" t="str">
        <f>IFERROR(IF(Table_Merge1[[#This Row],[LME Zinc stock]]*Table_Merge1[[#This Row],[Azad.Sell]]=0,"",Table_Merge1[[#This Row],[LME Zinc stock]]*Table_Merge1[[#This Row],[Azad.Sell]]),"")</f>
        <v/>
      </c>
      <c r="AS1871" s="288" t="str">
        <f>IFERROR(IF(Table_Merge1[[#This Row],[LME Zinc 3-month]]*Table_Merge1[[#This Row],[Azad.Sell]]=0,"",Table_Merge1[[#This Row],[LME Zinc 3-month]]*Table_Merge1[[#This Row],[Azad.Sell]]),"")</f>
        <v/>
      </c>
      <c r="AT1871"/>
    </row>
    <row r="1872" spans="1:46" x14ac:dyDescent="0.25">
      <c r="A1872" s="258">
        <v>43338</v>
      </c>
      <c r="B18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1397.06.04</v>
      </c>
      <c r="C1872" s="195">
        <f t="shared" ca="1" si="65"/>
        <v>1397</v>
      </c>
      <c r="D18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72" s="195">
        <f>_xlfn.NUMBERVALUE(RIGHT(Table11[[#This Row],[تاریخ شمسی]],2))</f>
        <v>4</v>
      </c>
      <c r="F18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06-04</v>
      </c>
      <c r="G1872" s="195" t="s">
        <v>2023</v>
      </c>
      <c r="L1872" s="259">
        <v>43338</v>
      </c>
      <c r="M1872">
        <v>105430</v>
      </c>
      <c r="O1872" s="283">
        <f>IFERROR(DATE(Table7[[#This Row],[year]],MONTH(DATEVALUE(Table7[[#This Row],[month]]&amp;"1")),Table7[[#This Row],[day]]),"")</f>
        <v>42382</v>
      </c>
      <c r="P1872" s="257" t="s">
        <v>5297</v>
      </c>
      <c r="Q1872" s="257">
        <v>2016</v>
      </c>
      <c r="R1872" s="257" t="s">
        <v>3431</v>
      </c>
      <c r="S1872" s="257">
        <v>13</v>
      </c>
      <c r="T1872" s="257">
        <v>1081.8</v>
      </c>
      <c r="U1872" s="257">
        <v>1524</v>
      </c>
      <c r="V1872" s="257">
        <v>2806775</v>
      </c>
      <c r="X1872" s="260">
        <v>42464</v>
      </c>
      <c r="Y1872" t="s">
        <v>7977</v>
      </c>
      <c r="Z1872" s="260">
        <v>6</v>
      </c>
      <c r="AA1872">
        <v>1395</v>
      </c>
      <c r="AB1872" s="260" t="str">
        <f ca="1">IFERROR(IFERROR(VLOOKUP(Table_Merge1[[#This Row],[Column1]],Table11[#All],2,FALSE),LEFT(AB1873,8)&amp;IF(LEN((RIGHT(AB1873,2)+1))&lt;2,"0"&amp;(RIGHT(AB1873,2)+1),(RIGHT(AB1873,2)-1))),"")</f>
        <v>1395.01.16</v>
      </c>
      <c r="AC1872" s="259" t="str">
        <f ca="1">LEFT(Table_Merge1[[#This Row],[Column2]],4)</f>
        <v>1395</v>
      </c>
      <c r="AD1872" s="259" t="str">
        <f ca="1">RIGHT(LEFT(Table_Merge1[[#This Row],[Column2]],7),2)</f>
        <v>01</v>
      </c>
      <c r="AE1872" s="259" t="str">
        <f ca="1">RIGHT(Table_Merge1[[#This Row],[Column2]],2)</f>
        <v>16</v>
      </c>
      <c r="AF1872">
        <v>1</v>
      </c>
      <c r="AG1872">
        <v>16</v>
      </c>
      <c r="AH1872" s="260">
        <v>2016</v>
      </c>
      <c r="AI1872" t="s">
        <v>3437</v>
      </c>
      <c r="AJ1872" s="260">
        <v>4</v>
      </c>
      <c r="AK1872">
        <v>1215</v>
      </c>
      <c r="AL1872">
        <v>1566</v>
      </c>
      <c r="AM1872">
        <v>2695775</v>
      </c>
      <c r="AO1872">
        <v>34782</v>
      </c>
      <c r="AP1872" s="287">
        <f>IFERROR(IF(Table_Merge1[[#This Row],[LME Zinc stock]]*Table_Merge1[[#This Row],[Nima.مقدار]]=0,"",Table_Merge1[[#This Row],[LME Zinc stock]]*Table_Merge1[[#This Row],[Nima.مقدار]]),"")</f>
        <v>93764446050</v>
      </c>
      <c r="AQ1872" s="287">
        <f>IFERROR(IF(Table_Merge1[[#This Row],[LME Zinc 3-month]]*Table_Merge1[[#This Row],[Nima.مقدار]]=0,"",Table_Merge1[[#This Row],[LME Zinc 3-month]]*Table_Merge1[[#This Row],[Nima.مقدار]]),"")</f>
        <v>54468612</v>
      </c>
      <c r="AR1872" s="288" t="str">
        <f>IFERROR(IF(Table_Merge1[[#This Row],[LME Zinc stock]]*Table_Merge1[[#This Row],[Azad.Sell]]=0,"",Table_Merge1[[#This Row],[LME Zinc stock]]*Table_Merge1[[#This Row],[Azad.Sell]]),"")</f>
        <v/>
      </c>
      <c r="AS1872" s="288" t="str">
        <f>IFERROR(IF(Table_Merge1[[#This Row],[LME Zinc 3-month]]*Table_Merge1[[#This Row],[Azad.Sell]]=0,"",Table_Merge1[[#This Row],[LME Zinc 3-month]]*Table_Merge1[[#This Row],[Azad.Sell]]),"")</f>
        <v/>
      </c>
      <c r="AT1872"/>
    </row>
    <row r="1873" spans="1:46" x14ac:dyDescent="0.25">
      <c r="A1873" s="258">
        <v>43339</v>
      </c>
      <c r="B18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1397.06.05</v>
      </c>
      <c r="C1873" s="195">
        <f t="shared" ca="1" si="65"/>
        <v>1397</v>
      </c>
      <c r="D18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73" s="195">
        <f>_xlfn.NUMBERVALUE(RIGHT(Table11[[#This Row],[تاریخ شمسی]],2))</f>
        <v>5</v>
      </c>
      <c r="F18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06-05</v>
      </c>
      <c r="G1873" s="195" t="s">
        <v>2024</v>
      </c>
      <c r="L1873" s="259">
        <v>43339</v>
      </c>
      <c r="M1873">
        <v>107150</v>
      </c>
      <c r="O1873" s="284">
        <f>IFERROR(DATE(Table7[[#This Row],[year]],MONTH(DATEVALUE(Table7[[#This Row],[month]]&amp;"1")),Table7[[#This Row],[day]]),"")</f>
        <v>42381</v>
      </c>
      <c r="P1873" s="195" t="s">
        <v>5298</v>
      </c>
      <c r="Q1873" s="195">
        <v>2016</v>
      </c>
      <c r="R1873" s="195" t="s">
        <v>3431</v>
      </c>
      <c r="S1873" s="195">
        <v>12</v>
      </c>
      <c r="T1873" s="195">
        <v>1094.8499999999999</v>
      </c>
      <c r="U1873" s="195">
        <v>1505.5</v>
      </c>
      <c r="V1873" s="195">
        <v>2812775</v>
      </c>
      <c r="X1873" s="260">
        <v>42461</v>
      </c>
      <c r="Z1873" s="260">
        <v>6</v>
      </c>
      <c r="AB1873" s="260" t="str">
        <f ca="1">IFERROR(IFERROR(VLOOKUP(Table_Merge1[[#This Row],[Column1]],Table11[#All],2,FALSE),LEFT(AB1874,8)&amp;IF(LEN((RIGHT(AB1874,2)+1))&lt;2,"0"&amp;(RIGHT(AB1874,2)+1),(RIGHT(AB1874,2)-1))),"")</f>
        <v>1395.01.9</v>
      </c>
      <c r="AC1873" s="259" t="str">
        <f ca="1">LEFT(Table_Merge1[[#This Row],[Column2]],4)</f>
        <v>1395</v>
      </c>
      <c r="AD1873" s="259" t="str">
        <f ca="1">RIGHT(LEFT(Table_Merge1[[#This Row],[Column2]],7),2)</f>
        <v>01</v>
      </c>
      <c r="AE1873" s="259" t="str">
        <f ca="1">RIGHT(Table_Merge1[[#This Row],[Column2]],2)</f>
        <v>.9</v>
      </c>
      <c r="AH1873" s="260">
        <v>2016</v>
      </c>
      <c r="AI1873" t="s">
        <v>3437</v>
      </c>
      <c r="AJ1873" s="260">
        <v>1</v>
      </c>
      <c r="AK1873">
        <v>1232.0999999999999</v>
      </c>
      <c r="AL1873">
        <v>1555.5</v>
      </c>
      <c r="AM1873">
        <v>2705550</v>
      </c>
      <c r="AP1873" s="287" t="str">
        <f>IFERROR(IF(Table_Merge1[[#This Row],[LME Zinc stock]]*Table_Merge1[[#This Row],[Nima.مقدار]]=0,"",Table_Merge1[[#This Row],[LME Zinc stock]]*Table_Merge1[[#This Row],[Nima.مقدار]]),"")</f>
        <v/>
      </c>
      <c r="AQ1873" s="287" t="str">
        <f>IFERROR(IF(Table_Merge1[[#This Row],[LME Zinc 3-month]]*Table_Merge1[[#This Row],[Nima.مقدار]]=0,"",Table_Merge1[[#This Row],[LME Zinc 3-month]]*Table_Merge1[[#This Row],[Nima.مقدار]]),"")</f>
        <v/>
      </c>
      <c r="AR1873" s="288" t="str">
        <f>IFERROR(IF(Table_Merge1[[#This Row],[LME Zinc stock]]*Table_Merge1[[#This Row],[Azad.Sell]]=0,"",Table_Merge1[[#This Row],[LME Zinc stock]]*Table_Merge1[[#This Row],[Azad.Sell]]),"")</f>
        <v/>
      </c>
      <c r="AS1873" s="288" t="str">
        <f>IFERROR(IF(Table_Merge1[[#This Row],[LME Zinc 3-month]]*Table_Merge1[[#This Row],[Azad.Sell]]=0,"",Table_Merge1[[#This Row],[LME Zinc 3-month]]*Table_Merge1[[#This Row],[Azad.Sell]]),"")</f>
        <v/>
      </c>
      <c r="AT1873"/>
    </row>
    <row r="1874" spans="1:46" x14ac:dyDescent="0.25">
      <c r="A1874" s="258">
        <v>43340</v>
      </c>
      <c r="B18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1397.06.06</v>
      </c>
      <c r="C1874" s="195">
        <f t="shared" ca="1" si="65"/>
        <v>1397</v>
      </c>
      <c r="D18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74" s="195">
        <f>_xlfn.NUMBERVALUE(RIGHT(Table11[[#This Row],[تاریخ شمسی]],2))</f>
        <v>6</v>
      </c>
      <c r="F18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06-06</v>
      </c>
      <c r="G1874" s="195" t="s">
        <v>2025</v>
      </c>
      <c r="L1874" s="259">
        <v>43340</v>
      </c>
      <c r="M1874">
        <v>110610</v>
      </c>
      <c r="O1874" s="283">
        <f>IFERROR(DATE(Table7[[#This Row],[year]],MONTH(DATEVALUE(Table7[[#This Row],[month]]&amp;"1")),Table7[[#This Row],[day]]),"")</f>
        <v>42380</v>
      </c>
      <c r="P1874" s="257" t="s">
        <v>5299</v>
      </c>
      <c r="Q1874" s="257">
        <v>2016</v>
      </c>
      <c r="R1874" s="257" t="s">
        <v>3431</v>
      </c>
      <c r="S1874" s="257">
        <v>11</v>
      </c>
      <c r="T1874" s="257">
        <v>1104.7</v>
      </c>
      <c r="U1874" s="257">
        <v>1481</v>
      </c>
      <c r="V1874" s="257">
        <v>2819525</v>
      </c>
      <c r="X1874" s="260">
        <v>42460</v>
      </c>
      <c r="Z1874" s="260">
        <v>6</v>
      </c>
      <c r="AB1874" s="260" t="str">
        <f ca="1">IFERROR(IFERROR(VLOOKUP(Table_Merge1[[#This Row],[Column1]],Table11[#All],2,FALSE),LEFT(AB1875,8)&amp;IF(LEN((RIGHT(AB1875,2)+1))&lt;2,"0"&amp;(RIGHT(AB1875,2)+1),(RIGHT(AB1875,2)-1))),"")</f>
        <v>1395.01.10</v>
      </c>
      <c r="AC1874" s="259" t="str">
        <f ca="1">LEFT(Table_Merge1[[#This Row],[Column2]],4)</f>
        <v>1395</v>
      </c>
      <c r="AD1874" s="259" t="str">
        <f ca="1">RIGHT(LEFT(Table_Merge1[[#This Row],[Column2]],7),2)</f>
        <v>01</v>
      </c>
      <c r="AE1874" s="259" t="str">
        <f ca="1">RIGHT(Table_Merge1[[#This Row],[Column2]],2)</f>
        <v>10</v>
      </c>
      <c r="AH1874" s="260">
        <v>2016</v>
      </c>
      <c r="AI1874" t="s">
        <v>3435</v>
      </c>
      <c r="AJ1874" s="260">
        <v>31</v>
      </c>
      <c r="AK1874">
        <v>1233.5999999999999</v>
      </c>
      <c r="AL1874">
        <v>1562.5</v>
      </c>
      <c r="AM1874">
        <v>2721500</v>
      </c>
      <c r="AP1874" s="287" t="str">
        <f>IFERROR(IF(Table_Merge1[[#This Row],[LME Zinc stock]]*Table_Merge1[[#This Row],[Nima.مقدار]]=0,"",Table_Merge1[[#This Row],[LME Zinc stock]]*Table_Merge1[[#This Row],[Nima.مقدار]]),"")</f>
        <v/>
      </c>
      <c r="AQ1874" s="287" t="str">
        <f>IFERROR(IF(Table_Merge1[[#This Row],[LME Zinc 3-month]]*Table_Merge1[[#This Row],[Nima.مقدار]]=0,"",Table_Merge1[[#This Row],[LME Zinc 3-month]]*Table_Merge1[[#This Row],[Nima.مقدار]]),"")</f>
        <v/>
      </c>
      <c r="AR1874" s="288" t="str">
        <f>IFERROR(IF(Table_Merge1[[#This Row],[LME Zinc stock]]*Table_Merge1[[#This Row],[Azad.Sell]]=0,"",Table_Merge1[[#This Row],[LME Zinc stock]]*Table_Merge1[[#This Row],[Azad.Sell]]),"")</f>
        <v/>
      </c>
      <c r="AS1874" s="288" t="str">
        <f>IFERROR(IF(Table_Merge1[[#This Row],[LME Zinc 3-month]]*Table_Merge1[[#This Row],[Azad.Sell]]=0,"",Table_Merge1[[#This Row],[LME Zinc 3-month]]*Table_Merge1[[#This Row],[Azad.Sell]]),"")</f>
        <v/>
      </c>
      <c r="AT1874"/>
    </row>
    <row r="1875" spans="1:46" x14ac:dyDescent="0.25">
      <c r="A1875" s="258">
        <v>43341</v>
      </c>
      <c r="B18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1397.06.07</v>
      </c>
      <c r="C1875" s="195">
        <f t="shared" ca="1" si="65"/>
        <v>1397</v>
      </c>
      <c r="D18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75" s="195">
        <f>_xlfn.NUMBERVALUE(RIGHT(Table11[[#This Row],[تاریخ شمسی]],2))</f>
        <v>7</v>
      </c>
      <c r="F18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06-07</v>
      </c>
      <c r="G1875" s="195" t="s">
        <v>2026</v>
      </c>
      <c r="L1875" s="259">
        <v>43341</v>
      </c>
      <c r="M1875">
        <v>110110</v>
      </c>
      <c r="O1875" s="284">
        <f>IFERROR(DATE(Table7[[#This Row],[year]],MONTH(DATEVALUE(Table7[[#This Row],[month]]&amp;"1")),Table7[[#This Row],[day]]),"")</f>
        <v>42377</v>
      </c>
      <c r="P1875" s="195" t="s">
        <v>5300</v>
      </c>
      <c r="Q1875" s="195">
        <v>2016</v>
      </c>
      <c r="R1875" s="195" t="s">
        <v>3431</v>
      </c>
      <c r="S1875" s="195">
        <v>8</v>
      </c>
      <c r="T1875" s="195">
        <v>1097.45</v>
      </c>
      <c r="U1875" s="195">
        <v>1481</v>
      </c>
      <c r="V1875" s="195">
        <v>2825425</v>
      </c>
      <c r="X1875" s="260">
        <v>42459</v>
      </c>
      <c r="Y1875" t="s">
        <v>7976</v>
      </c>
      <c r="Z1875" s="260">
        <v>6</v>
      </c>
      <c r="AA1875">
        <v>1395</v>
      </c>
      <c r="AB1875" s="260" t="str">
        <f ca="1">IFERROR(IFERROR(VLOOKUP(Table_Merge1[[#This Row],[Column1]],Table11[#All],2,FALSE),LEFT(AB1876,8)&amp;IF(LEN((RIGHT(AB1876,2)+1))&lt;2,"0"&amp;(RIGHT(AB1876,2)+1),(RIGHT(AB1876,2)-1))),"")</f>
        <v>1395.01.11</v>
      </c>
      <c r="AC1875" s="259" t="str">
        <f ca="1">LEFT(Table_Merge1[[#This Row],[Column2]],4)</f>
        <v>1395</v>
      </c>
      <c r="AD1875" s="259" t="str">
        <f ca="1">RIGHT(LEFT(Table_Merge1[[#This Row],[Column2]],7),2)</f>
        <v>01</v>
      </c>
      <c r="AE1875" s="259" t="str">
        <f ca="1">RIGHT(Table_Merge1[[#This Row],[Column2]],2)</f>
        <v>11</v>
      </c>
      <c r="AF1875">
        <v>1</v>
      </c>
      <c r="AG1875">
        <v>11</v>
      </c>
      <c r="AH1875" s="260">
        <v>2016</v>
      </c>
      <c r="AI1875" t="s">
        <v>3435</v>
      </c>
      <c r="AJ1875" s="260">
        <v>30</v>
      </c>
      <c r="AK1875">
        <v>1238.2</v>
      </c>
      <c r="AL1875">
        <v>1550.5</v>
      </c>
      <c r="AM1875">
        <v>2730475</v>
      </c>
      <c r="AO1875">
        <v>34715</v>
      </c>
      <c r="AP1875" s="287">
        <f>IFERROR(IF(Table_Merge1[[#This Row],[LME Zinc stock]]*Table_Merge1[[#This Row],[Nima.مقدار]]=0,"",Table_Merge1[[#This Row],[LME Zinc stock]]*Table_Merge1[[#This Row],[Nima.مقدار]]),"")</f>
        <v>94788439625</v>
      </c>
      <c r="AQ1875" s="287">
        <f>IFERROR(IF(Table_Merge1[[#This Row],[LME Zinc 3-month]]*Table_Merge1[[#This Row],[Nima.مقدار]]=0,"",Table_Merge1[[#This Row],[LME Zinc 3-month]]*Table_Merge1[[#This Row],[Nima.مقدار]]),"")</f>
        <v>53825607.5</v>
      </c>
      <c r="AR1875" s="288" t="str">
        <f>IFERROR(IF(Table_Merge1[[#This Row],[LME Zinc stock]]*Table_Merge1[[#This Row],[Azad.Sell]]=0,"",Table_Merge1[[#This Row],[LME Zinc stock]]*Table_Merge1[[#This Row],[Azad.Sell]]),"")</f>
        <v/>
      </c>
      <c r="AS1875" s="288" t="str">
        <f>IFERROR(IF(Table_Merge1[[#This Row],[LME Zinc 3-month]]*Table_Merge1[[#This Row],[Azad.Sell]]=0,"",Table_Merge1[[#This Row],[LME Zinc 3-month]]*Table_Merge1[[#This Row],[Azad.Sell]]),"")</f>
        <v/>
      </c>
      <c r="AT1875"/>
    </row>
    <row r="1876" spans="1:46" x14ac:dyDescent="0.25">
      <c r="A1876" s="258">
        <v>43342</v>
      </c>
      <c r="B18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1397.06.08</v>
      </c>
      <c r="C1876" s="195">
        <f t="shared" ca="1" si="65"/>
        <v>1397</v>
      </c>
      <c r="D18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76" s="195">
        <f>_xlfn.NUMBERVALUE(RIGHT(Table11[[#This Row],[تاریخ شمسی]],2))</f>
        <v>8</v>
      </c>
      <c r="F18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06-08</v>
      </c>
      <c r="G1876" s="195" t="s">
        <v>2027</v>
      </c>
      <c r="L1876" s="259">
        <v>43342</v>
      </c>
      <c r="M1876">
        <v>110350</v>
      </c>
      <c r="O1876" s="283">
        <f>IFERROR(DATE(Table7[[#This Row],[year]],MONTH(DATEVALUE(Table7[[#This Row],[month]]&amp;"1")),Table7[[#This Row],[day]]),"")</f>
        <v>42376</v>
      </c>
      <c r="P1876" s="257" t="s">
        <v>5301</v>
      </c>
      <c r="Q1876" s="257">
        <v>2016</v>
      </c>
      <c r="R1876" s="257" t="s">
        <v>3431</v>
      </c>
      <c r="S1876" s="257">
        <v>7</v>
      </c>
      <c r="T1876" s="257">
        <v>1096</v>
      </c>
      <c r="U1876" s="257">
        <v>1497</v>
      </c>
      <c r="V1876" s="257">
        <v>2830750</v>
      </c>
      <c r="X1876" s="260">
        <v>42458</v>
      </c>
      <c r="Y1876" t="s">
        <v>7975</v>
      </c>
      <c r="Z1876" s="260">
        <v>6</v>
      </c>
      <c r="AA1876">
        <v>1395</v>
      </c>
      <c r="AB1876" s="260" t="str">
        <f ca="1">IFERROR(IFERROR(VLOOKUP(Table_Merge1[[#This Row],[Column1]],Table11[#All],2,FALSE),LEFT(AB1877,8)&amp;IF(LEN((RIGHT(AB1877,2)+1))&lt;2,"0"&amp;(RIGHT(AB1877,2)+1),(RIGHT(AB1877,2)-1))),"")</f>
        <v>1395.01.10</v>
      </c>
      <c r="AC1876" s="259" t="str">
        <f ca="1">LEFT(Table_Merge1[[#This Row],[Column2]],4)</f>
        <v>1395</v>
      </c>
      <c r="AD1876" s="259" t="str">
        <f ca="1">RIGHT(LEFT(Table_Merge1[[#This Row],[Column2]],7),2)</f>
        <v>01</v>
      </c>
      <c r="AE1876" s="259" t="str">
        <f ca="1">RIGHT(Table_Merge1[[#This Row],[Column2]],2)</f>
        <v>10</v>
      </c>
      <c r="AF1876">
        <v>1</v>
      </c>
      <c r="AG1876">
        <v>10</v>
      </c>
      <c r="AH1876" s="260">
        <v>2016</v>
      </c>
      <c r="AI1876" t="s">
        <v>3435</v>
      </c>
      <c r="AJ1876" s="260">
        <v>29</v>
      </c>
      <c r="AK1876">
        <v>1216.45</v>
      </c>
      <c r="AL1876">
        <v>1525.5</v>
      </c>
      <c r="AM1876">
        <v>2735200</v>
      </c>
      <c r="AO1876">
        <v>34667</v>
      </c>
      <c r="AP1876" s="287">
        <f>IFERROR(IF(Table_Merge1[[#This Row],[LME Zinc stock]]*Table_Merge1[[#This Row],[Nima.مقدار]]=0,"",Table_Merge1[[#This Row],[LME Zinc stock]]*Table_Merge1[[#This Row],[Nima.مقدار]]),"")</f>
        <v>94821178400</v>
      </c>
      <c r="AQ1876" s="287">
        <f>IFERROR(IF(Table_Merge1[[#This Row],[LME Zinc 3-month]]*Table_Merge1[[#This Row],[Nima.مقدار]]=0,"",Table_Merge1[[#This Row],[LME Zinc 3-month]]*Table_Merge1[[#This Row],[Nima.مقدار]]),"")</f>
        <v>52884508.5</v>
      </c>
      <c r="AR1876" s="288" t="str">
        <f>IFERROR(IF(Table_Merge1[[#This Row],[LME Zinc stock]]*Table_Merge1[[#This Row],[Azad.Sell]]=0,"",Table_Merge1[[#This Row],[LME Zinc stock]]*Table_Merge1[[#This Row],[Azad.Sell]]),"")</f>
        <v/>
      </c>
      <c r="AS1876" s="288" t="str">
        <f>IFERROR(IF(Table_Merge1[[#This Row],[LME Zinc 3-month]]*Table_Merge1[[#This Row],[Azad.Sell]]=0,"",Table_Merge1[[#This Row],[LME Zinc 3-month]]*Table_Merge1[[#This Row],[Azad.Sell]]),"")</f>
        <v/>
      </c>
      <c r="AT1876"/>
    </row>
    <row r="1877" spans="1:46" x14ac:dyDescent="0.25">
      <c r="A1877" s="258">
        <v>43343</v>
      </c>
      <c r="B18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1397.06.09</v>
      </c>
      <c r="C1877" s="195">
        <f t="shared" ca="1" si="65"/>
        <v>1397</v>
      </c>
      <c r="D18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77" s="195">
        <f>_xlfn.NUMBERVALUE(RIGHT(Table11[[#This Row],[تاریخ شمسی]],2))</f>
        <v>9</v>
      </c>
      <c r="F18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06-09</v>
      </c>
      <c r="G1877" s="195" t="s">
        <v>2028</v>
      </c>
      <c r="L1877" s="259">
        <v>43343</v>
      </c>
      <c r="M1877">
        <v>109970</v>
      </c>
      <c r="O1877" s="284">
        <f>IFERROR(DATE(Table7[[#This Row],[year]],MONTH(DATEVALUE(Table7[[#This Row],[month]]&amp;"1")),Table7[[#This Row],[day]]),"")</f>
        <v>42375</v>
      </c>
      <c r="P1877" s="195" t="s">
        <v>5302</v>
      </c>
      <c r="Q1877" s="195">
        <v>2016</v>
      </c>
      <c r="R1877" s="195" t="s">
        <v>3431</v>
      </c>
      <c r="S1877" s="195">
        <v>6</v>
      </c>
      <c r="T1877" s="195">
        <v>1083.8499999999999</v>
      </c>
      <c r="U1877" s="195">
        <v>1470.5</v>
      </c>
      <c r="V1877" s="195">
        <v>2836450</v>
      </c>
      <c r="X1877" s="260">
        <v>42453</v>
      </c>
      <c r="Y1877" t="s">
        <v>7974</v>
      </c>
      <c r="Z1877" s="260">
        <v>6</v>
      </c>
      <c r="AA1877">
        <v>1395</v>
      </c>
      <c r="AB1877" s="260" t="str">
        <f ca="1">IFERROR(IFERROR(VLOOKUP(Table_Merge1[[#This Row],[Column1]],Table11[#All],2,FALSE),LEFT(AB1878,8)&amp;IF(LEN((RIGHT(AB1878,2)+1))&lt;2,"0"&amp;(RIGHT(AB1878,2)+1),(RIGHT(AB1878,2)-1))),"")</f>
        <v>1395.01.05</v>
      </c>
      <c r="AC1877" s="259" t="str">
        <f ca="1">LEFT(Table_Merge1[[#This Row],[Column2]],4)</f>
        <v>1395</v>
      </c>
      <c r="AD1877" s="259" t="str">
        <f ca="1">RIGHT(LEFT(Table_Merge1[[#This Row],[Column2]],7),2)</f>
        <v>01</v>
      </c>
      <c r="AE1877" s="259" t="str">
        <f ca="1">RIGHT(Table_Merge1[[#This Row],[Column2]],2)</f>
        <v>05</v>
      </c>
      <c r="AF1877">
        <v>1</v>
      </c>
      <c r="AG1877">
        <v>5</v>
      </c>
      <c r="AH1877" s="260">
        <v>2016</v>
      </c>
      <c r="AI1877" t="s">
        <v>3435</v>
      </c>
      <c r="AJ1877" s="260">
        <v>24</v>
      </c>
      <c r="AK1877">
        <v>1216.45</v>
      </c>
      <c r="AL1877">
        <v>1506.5</v>
      </c>
      <c r="AM1877">
        <v>2742650</v>
      </c>
      <c r="AO1877">
        <v>34022</v>
      </c>
      <c r="AP1877" s="287">
        <f>IFERROR(IF(Table_Merge1[[#This Row],[LME Zinc stock]]*Table_Merge1[[#This Row],[Nima.مقدار]]=0,"",Table_Merge1[[#This Row],[LME Zinc stock]]*Table_Merge1[[#This Row],[Nima.مقدار]]),"")</f>
        <v>93310438300</v>
      </c>
      <c r="AQ1877" s="287">
        <f>IFERROR(IF(Table_Merge1[[#This Row],[LME Zinc 3-month]]*Table_Merge1[[#This Row],[Nima.مقدار]]=0,"",Table_Merge1[[#This Row],[LME Zinc 3-month]]*Table_Merge1[[#This Row],[Nima.مقدار]]),"")</f>
        <v>51254143</v>
      </c>
      <c r="AR1877" s="288" t="str">
        <f>IFERROR(IF(Table_Merge1[[#This Row],[LME Zinc stock]]*Table_Merge1[[#This Row],[Azad.Sell]]=0,"",Table_Merge1[[#This Row],[LME Zinc stock]]*Table_Merge1[[#This Row],[Azad.Sell]]),"")</f>
        <v/>
      </c>
      <c r="AS1877" s="288" t="str">
        <f>IFERROR(IF(Table_Merge1[[#This Row],[LME Zinc 3-month]]*Table_Merge1[[#This Row],[Azad.Sell]]=0,"",Table_Merge1[[#This Row],[LME Zinc 3-month]]*Table_Merge1[[#This Row],[Azad.Sell]]),"")</f>
        <v/>
      </c>
      <c r="AT1877"/>
    </row>
    <row r="1878" spans="1:46" x14ac:dyDescent="0.25">
      <c r="A1878" s="258">
        <v>43344</v>
      </c>
      <c r="B18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1397.06.10</v>
      </c>
      <c r="C1878" s="195">
        <f t="shared" ca="1" si="65"/>
        <v>1397</v>
      </c>
      <c r="D18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78" s="195">
        <f>_xlfn.NUMBERVALUE(RIGHT(Table11[[#This Row],[تاریخ شمسی]],2))</f>
        <v>10</v>
      </c>
      <c r="F18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06-10</v>
      </c>
      <c r="G1878" s="195" t="s">
        <v>2029</v>
      </c>
      <c r="L1878" s="259">
        <v>43344</v>
      </c>
      <c r="M1878">
        <v>111890</v>
      </c>
      <c r="O1878" s="283">
        <f>IFERROR(DATE(Table7[[#This Row],[year]],MONTH(DATEVALUE(Table7[[#This Row],[month]]&amp;"1")),Table7[[#This Row],[day]]),"")</f>
        <v>42374</v>
      </c>
      <c r="P1878" s="257" t="s">
        <v>5303</v>
      </c>
      <c r="Q1878" s="257">
        <v>2016</v>
      </c>
      <c r="R1878" s="257" t="s">
        <v>3431</v>
      </c>
      <c r="S1878" s="257">
        <v>5</v>
      </c>
      <c r="T1878" s="257">
        <v>1078</v>
      </c>
      <c r="U1878" s="257">
        <v>1467.5</v>
      </c>
      <c r="V1878" s="257">
        <v>2842550</v>
      </c>
      <c r="X1878" s="260">
        <v>42452</v>
      </c>
      <c r="Z1878" s="260">
        <v>6</v>
      </c>
      <c r="AB1878" s="260" t="str">
        <f ca="1">IFERROR(IFERROR(VLOOKUP(Table_Merge1[[#This Row],[Column1]],Table11[#All],2,FALSE),LEFT(AB1879,8)&amp;IF(LEN((RIGHT(AB1879,2)+1))&lt;2,"0"&amp;(RIGHT(AB1879,2)+1),(RIGHT(AB1879,2)-1))),"")</f>
        <v>1394.12.23</v>
      </c>
      <c r="AC1878" s="259" t="str">
        <f ca="1">LEFT(Table_Merge1[[#This Row],[Column2]],4)</f>
        <v>1394</v>
      </c>
      <c r="AD1878" s="259" t="str">
        <f ca="1">RIGHT(LEFT(Table_Merge1[[#This Row],[Column2]],7),2)</f>
        <v>12</v>
      </c>
      <c r="AE1878" s="259" t="str">
        <f ca="1">RIGHT(Table_Merge1[[#This Row],[Column2]],2)</f>
        <v>23</v>
      </c>
      <c r="AH1878" s="260">
        <v>2016</v>
      </c>
      <c r="AI1878" t="s">
        <v>3435</v>
      </c>
      <c r="AJ1878" s="260">
        <v>23</v>
      </c>
      <c r="AK1878">
        <v>1232.2</v>
      </c>
      <c r="AL1878">
        <v>1509</v>
      </c>
      <c r="AM1878">
        <v>2749650</v>
      </c>
      <c r="AP1878" s="287" t="str">
        <f>IFERROR(IF(Table_Merge1[[#This Row],[LME Zinc stock]]*Table_Merge1[[#This Row],[Nima.مقدار]]=0,"",Table_Merge1[[#This Row],[LME Zinc stock]]*Table_Merge1[[#This Row],[Nima.مقدار]]),"")</f>
        <v/>
      </c>
      <c r="AQ1878" s="287" t="str">
        <f>IFERROR(IF(Table_Merge1[[#This Row],[LME Zinc 3-month]]*Table_Merge1[[#This Row],[Nima.مقدار]]=0,"",Table_Merge1[[#This Row],[LME Zinc 3-month]]*Table_Merge1[[#This Row],[Nima.مقدار]]),"")</f>
        <v/>
      </c>
      <c r="AR1878" s="288" t="str">
        <f>IFERROR(IF(Table_Merge1[[#This Row],[LME Zinc stock]]*Table_Merge1[[#This Row],[Azad.Sell]]=0,"",Table_Merge1[[#This Row],[LME Zinc stock]]*Table_Merge1[[#This Row],[Azad.Sell]]),"")</f>
        <v/>
      </c>
      <c r="AS1878" s="288" t="str">
        <f>IFERROR(IF(Table_Merge1[[#This Row],[LME Zinc 3-month]]*Table_Merge1[[#This Row],[Azad.Sell]]=0,"",Table_Merge1[[#This Row],[LME Zinc 3-month]]*Table_Merge1[[#This Row],[Azad.Sell]]),"")</f>
        <v/>
      </c>
      <c r="AT1878"/>
    </row>
    <row r="1879" spans="1:46" x14ac:dyDescent="0.25">
      <c r="A1879" s="258">
        <v>43345</v>
      </c>
      <c r="B18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1397.06.11</v>
      </c>
      <c r="C1879" s="195">
        <f t="shared" ca="1" si="65"/>
        <v>1397</v>
      </c>
      <c r="D18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79" s="195">
        <f>_xlfn.NUMBERVALUE(RIGHT(Table11[[#This Row],[تاریخ شمسی]],2))</f>
        <v>11</v>
      </c>
      <c r="F18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06-11</v>
      </c>
      <c r="G1879" s="195" t="s">
        <v>2030</v>
      </c>
      <c r="L1879" s="259">
        <v>43345</v>
      </c>
      <c r="M1879">
        <v>119770</v>
      </c>
      <c r="O1879" s="284">
        <f>IFERROR(DATE(Table7[[#This Row],[year]],MONTH(DATEVALUE(Table7[[#This Row],[month]]&amp;"1")),Table7[[#This Row],[day]]),"")</f>
        <v>42373</v>
      </c>
      <c r="P1879" s="195" t="s">
        <v>5304</v>
      </c>
      <c r="Q1879" s="195">
        <v>2016</v>
      </c>
      <c r="R1879" s="195" t="s">
        <v>3431</v>
      </c>
      <c r="S1879" s="195">
        <v>4</v>
      </c>
      <c r="T1879" s="195">
        <v>1072.7</v>
      </c>
      <c r="U1879" s="195">
        <v>1491</v>
      </c>
      <c r="V1879" s="195">
        <v>2832500</v>
      </c>
      <c r="X1879" s="260">
        <v>42451</v>
      </c>
      <c r="Z1879" s="260">
        <v>6</v>
      </c>
      <c r="AB1879" s="260" t="str">
        <f ca="1">IFERROR(IFERROR(VLOOKUP(Table_Merge1[[#This Row],[Column1]],Table11[#All],2,FALSE),LEFT(AB1880,8)&amp;IF(LEN((RIGHT(AB1880,2)+1))&lt;2,"0"&amp;(RIGHT(AB1880,2)+1),(RIGHT(AB1880,2)-1))),"")</f>
        <v>1394.12.24</v>
      </c>
      <c r="AC1879" s="259" t="str">
        <f ca="1">LEFT(Table_Merge1[[#This Row],[Column2]],4)</f>
        <v>1394</v>
      </c>
      <c r="AD1879" s="259" t="str">
        <f ca="1">RIGHT(LEFT(Table_Merge1[[#This Row],[Column2]],7),2)</f>
        <v>12</v>
      </c>
      <c r="AE1879" s="259" t="str">
        <f ca="1">RIGHT(Table_Merge1[[#This Row],[Column2]],2)</f>
        <v>24</v>
      </c>
      <c r="AH1879" s="260">
        <v>2016</v>
      </c>
      <c r="AI1879" t="s">
        <v>3435</v>
      </c>
      <c r="AJ1879" s="260">
        <v>22</v>
      </c>
      <c r="AK1879">
        <v>1251.8</v>
      </c>
      <c r="AL1879">
        <v>1505.5</v>
      </c>
      <c r="AM1879">
        <v>2756525</v>
      </c>
      <c r="AP1879" s="287" t="str">
        <f>IFERROR(IF(Table_Merge1[[#This Row],[LME Zinc stock]]*Table_Merge1[[#This Row],[Nima.مقدار]]=0,"",Table_Merge1[[#This Row],[LME Zinc stock]]*Table_Merge1[[#This Row],[Nima.مقدار]]),"")</f>
        <v/>
      </c>
      <c r="AQ1879" s="287" t="str">
        <f>IFERROR(IF(Table_Merge1[[#This Row],[LME Zinc 3-month]]*Table_Merge1[[#This Row],[Nima.مقدار]]=0,"",Table_Merge1[[#This Row],[LME Zinc 3-month]]*Table_Merge1[[#This Row],[Nima.مقدار]]),"")</f>
        <v/>
      </c>
      <c r="AR1879" s="288" t="str">
        <f>IFERROR(IF(Table_Merge1[[#This Row],[LME Zinc stock]]*Table_Merge1[[#This Row],[Azad.Sell]]=0,"",Table_Merge1[[#This Row],[LME Zinc stock]]*Table_Merge1[[#This Row],[Azad.Sell]]),"")</f>
        <v/>
      </c>
      <c r="AS1879" s="288" t="str">
        <f>IFERROR(IF(Table_Merge1[[#This Row],[LME Zinc 3-month]]*Table_Merge1[[#This Row],[Azad.Sell]]=0,"",Table_Merge1[[#This Row],[LME Zinc 3-month]]*Table_Merge1[[#This Row],[Azad.Sell]]),"")</f>
        <v/>
      </c>
      <c r="AT1879"/>
    </row>
    <row r="1880" spans="1:46" x14ac:dyDescent="0.25">
      <c r="A1880" s="258">
        <v>43346</v>
      </c>
      <c r="B18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1397.06.12</v>
      </c>
      <c r="C1880" s="195">
        <f t="shared" ca="1" si="65"/>
        <v>1397</v>
      </c>
      <c r="D18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80" s="195">
        <f>_xlfn.NUMBERVALUE(RIGHT(Table11[[#This Row],[تاریخ شمسی]],2))</f>
        <v>12</v>
      </c>
      <c r="F18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06-12</v>
      </c>
      <c r="G1880" s="195" t="s">
        <v>2031</v>
      </c>
      <c r="L1880" s="259">
        <v>43346</v>
      </c>
      <c r="M1880">
        <v>123860</v>
      </c>
      <c r="O1880" s="283">
        <f>IFERROR(DATE(Table7[[#This Row],[year]],MONTH(DATEVALUE(Table7[[#This Row],[month]]&amp;"1")),Table7[[#This Row],[day]]),"")</f>
        <v>42369</v>
      </c>
      <c r="P1880" s="257" t="s">
        <v>5305</v>
      </c>
      <c r="Q1880" s="257">
        <v>2015</v>
      </c>
      <c r="R1880" s="257" t="s">
        <v>3452</v>
      </c>
      <c r="S1880" s="257">
        <v>31</v>
      </c>
      <c r="T1880" s="257">
        <v>1062.25</v>
      </c>
      <c r="U1880" s="257">
        <v>1483</v>
      </c>
      <c r="V1880" s="257">
        <v>2871100</v>
      </c>
      <c r="X1880" s="260">
        <v>42450</v>
      </c>
      <c r="Z1880" s="260">
        <v>6</v>
      </c>
      <c r="AB1880" s="260" t="str">
        <f ca="1">IFERROR(IFERROR(VLOOKUP(Table_Merge1[[#This Row],[Column1]],Table11[#All],2,FALSE),LEFT(AB1881,8)&amp;IF(LEN((RIGHT(AB1881,2)+1))&lt;2,"0"&amp;(RIGHT(AB1881,2)+1),(RIGHT(AB1881,2)-1))),"")</f>
        <v>1394.12.25</v>
      </c>
      <c r="AC1880" s="259" t="str">
        <f ca="1">LEFT(Table_Merge1[[#This Row],[Column2]],4)</f>
        <v>1394</v>
      </c>
      <c r="AD1880" s="259" t="str">
        <f ca="1">RIGHT(LEFT(Table_Merge1[[#This Row],[Column2]],7),2)</f>
        <v>12</v>
      </c>
      <c r="AE1880" s="259" t="str">
        <f ca="1">RIGHT(Table_Merge1[[#This Row],[Column2]],2)</f>
        <v>25</v>
      </c>
      <c r="AH1880" s="260">
        <v>2016</v>
      </c>
      <c r="AI1880" t="s">
        <v>3435</v>
      </c>
      <c r="AJ1880" s="260">
        <v>21</v>
      </c>
      <c r="AK1880">
        <v>1244.25</v>
      </c>
      <c r="AL1880">
        <v>1504.5</v>
      </c>
      <c r="AM1880">
        <v>2763750</v>
      </c>
      <c r="AP1880" s="287" t="str">
        <f>IFERROR(IF(Table_Merge1[[#This Row],[LME Zinc stock]]*Table_Merge1[[#This Row],[Nima.مقدار]]=0,"",Table_Merge1[[#This Row],[LME Zinc stock]]*Table_Merge1[[#This Row],[Nima.مقدار]]),"")</f>
        <v/>
      </c>
      <c r="AQ1880" s="287" t="str">
        <f>IFERROR(IF(Table_Merge1[[#This Row],[LME Zinc 3-month]]*Table_Merge1[[#This Row],[Nima.مقدار]]=0,"",Table_Merge1[[#This Row],[LME Zinc 3-month]]*Table_Merge1[[#This Row],[Nima.مقدار]]),"")</f>
        <v/>
      </c>
      <c r="AR1880" s="288" t="str">
        <f>IFERROR(IF(Table_Merge1[[#This Row],[LME Zinc stock]]*Table_Merge1[[#This Row],[Azad.Sell]]=0,"",Table_Merge1[[#This Row],[LME Zinc stock]]*Table_Merge1[[#This Row],[Azad.Sell]]),"")</f>
        <v/>
      </c>
      <c r="AS1880" s="288" t="str">
        <f>IFERROR(IF(Table_Merge1[[#This Row],[LME Zinc 3-month]]*Table_Merge1[[#This Row],[Azad.Sell]]=0,"",Table_Merge1[[#This Row],[LME Zinc 3-month]]*Table_Merge1[[#This Row],[Azad.Sell]]),"")</f>
        <v/>
      </c>
      <c r="AT1880"/>
    </row>
    <row r="1881" spans="1:46" x14ac:dyDescent="0.25">
      <c r="A1881" s="258">
        <v>43347</v>
      </c>
      <c r="B18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1397.06.13</v>
      </c>
      <c r="C1881" s="195">
        <f t="shared" ca="1" si="65"/>
        <v>1397</v>
      </c>
      <c r="D18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81" s="195">
        <f>_xlfn.NUMBERVALUE(RIGHT(Table11[[#This Row],[تاریخ شمسی]],2))</f>
        <v>13</v>
      </c>
      <c r="F18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06-13</v>
      </c>
      <c r="G1881" s="195" t="s">
        <v>2032</v>
      </c>
      <c r="L1881" s="259">
        <v>43347</v>
      </c>
      <c r="M1881">
        <v>127950</v>
      </c>
      <c r="O1881" s="284">
        <f>IFERROR(DATE(Table7[[#This Row],[year]],MONTH(DATEVALUE(Table7[[#This Row],[month]]&amp;"1")),Table7[[#This Row],[day]]),"")</f>
        <v>42368</v>
      </c>
      <c r="P1881" s="195" t="s">
        <v>5306</v>
      </c>
      <c r="Q1881" s="195">
        <v>2015</v>
      </c>
      <c r="R1881" s="195" t="s">
        <v>3452</v>
      </c>
      <c r="S1881" s="195">
        <v>30</v>
      </c>
      <c r="T1881" s="195">
        <v>1067.8</v>
      </c>
      <c r="U1881" s="195">
        <v>1461</v>
      </c>
      <c r="V1881" s="195">
        <v>2877000</v>
      </c>
      <c r="X1881" s="260">
        <v>42447</v>
      </c>
      <c r="Z1881" s="260">
        <v>6</v>
      </c>
      <c r="AB1881" s="260" t="str">
        <f ca="1">IFERROR(IFERROR(VLOOKUP(Table_Merge1[[#This Row],[Column1]],Table11[#All],2,FALSE),LEFT(AB1882,8)&amp;IF(LEN((RIGHT(AB1882,2)+1))&lt;2,"0"&amp;(RIGHT(AB1882,2)+1),(RIGHT(AB1882,2)-1))),"")</f>
        <v>1394.12.26</v>
      </c>
      <c r="AC1881" s="259" t="str">
        <f ca="1">LEFT(Table_Merge1[[#This Row],[Column2]],4)</f>
        <v>1394</v>
      </c>
      <c r="AD1881" s="259" t="str">
        <f ca="1">RIGHT(LEFT(Table_Merge1[[#This Row],[Column2]],7),2)</f>
        <v>12</v>
      </c>
      <c r="AE1881" s="259" t="str">
        <f ca="1">RIGHT(Table_Merge1[[#This Row],[Column2]],2)</f>
        <v>26</v>
      </c>
      <c r="AH1881" s="260">
        <v>2016</v>
      </c>
      <c r="AI1881" t="s">
        <v>3435</v>
      </c>
      <c r="AJ1881" s="260">
        <v>18</v>
      </c>
      <c r="AK1881">
        <v>1254.5</v>
      </c>
      <c r="AL1881">
        <v>1519</v>
      </c>
      <c r="AM1881">
        <v>2769925</v>
      </c>
      <c r="AP1881" s="287" t="str">
        <f>IFERROR(IF(Table_Merge1[[#This Row],[LME Zinc stock]]*Table_Merge1[[#This Row],[Nima.مقدار]]=0,"",Table_Merge1[[#This Row],[LME Zinc stock]]*Table_Merge1[[#This Row],[Nima.مقدار]]),"")</f>
        <v/>
      </c>
      <c r="AQ1881" s="287" t="str">
        <f>IFERROR(IF(Table_Merge1[[#This Row],[LME Zinc 3-month]]*Table_Merge1[[#This Row],[Nima.مقدار]]=0,"",Table_Merge1[[#This Row],[LME Zinc 3-month]]*Table_Merge1[[#This Row],[Nima.مقدار]]),"")</f>
        <v/>
      </c>
      <c r="AR1881" s="288" t="str">
        <f>IFERROR(IF(Table_Merge1[[#This Row],[LME Zinc stock]]*Table_Merge1[[#This Row],[Azad.Sell]]=0,"",Table_Merge1[[#This Row],[LME Zinc stock]]*Table_Merge1[[#This Row],[Azad.Sell]]),"")</f>
        <v/>
      </c>
      <c r="AS1881" s="288" t="str">
        <f>IFERROR(IF(Table_Merge1[[#This Row],[LME Zinc 3-month]]*Table_Merge1[[#This Row],[Azad.Sell]]=0,"",Table_Merge1[[#This Row],[LME Zinc 3-month]]*Table_Merge1[[#This Row],[Azad.Sell]]),"")</f>
        <v/>
      </c>
      <c r="AT1881"/>
    </row>
    <row r="1882" spans="1:46" x14ac:dyDescent="0.25">
      <c r="A1882" s="258">
        <v>43348</v>
      </c>
      <c r="B18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1397.06.14</v>
      </c>
      <c r="C1882" s="195">
        <f t="shared" ca="1" si="65"/>
        <v>1397</v>
      </c>
      <c r="D18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82" s="195">
        <f>_xlfn.NUMBERVALUE(RIGHT(Table11[[#This Row],[تاریخ شمسی]],2))</f>
        <v>14</v>
      </c>
      <c r="F18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06-14</v>
      </c>
      <c r="G1882" s="195" t="s">
        <v>2033</v>
      </c>
      <c r="L1882" s="259">
        <v>43348</v>
      </c>
      <c r="M1882">
        <v>136890</v>
      </c>
      <c r="O1882" s="283">
        <f>IFERROR(DATE(Table7[[#This Row],[year]],MONTH(DATEVALUE(Table7[[#This Row],[month]]&amp;"1")),Table7[[#This Row],[day]]),"")</f>
        <v>42367</v>
      </c>
      <c r="P1882" s="257" t="s">
        <v>5307</v>
      </c>
      <c r="Q1882" s="257">
        <v>2015</v>
      </c>
      <c r="R1882" s="257" t="s">
        <v>3452</v>
      </c>
      <c r="S1882" s="257">
        <v>29</v>
      </c>
      <c r="T1882" s="257">
        <v>1067.25</v>
      </c>
      <c r="U1882" s="257">
        <v>1464</v>
      </c>
      <c r="V1882" s="257">
        <v>2882800</v>
      </c>
      <c r="X1882" s="260">
        <v>42446</v>
      </c>
      <c r="Y1882" t="s">
        <v>7973</v>
      </c>
      <c r="Z1882" s="260">
        <v>7</v>
      </c>
      <c r="AA1882">
        <v>1394</v>
      </c>
      <c r="AB1882" s="260" t="str">
        <f ca="1">IFERROR(IFERROR(VLOOKUP(Table_Merge1[[#This Row],[Column1]],Table11[#All],2,FALSE),LEFT(AB1883,8)&amp;IF(LEN((RIGHT(AB1883,2)+1))&lt;2,"0"&amp;(RIGHT(AB1883,2)+1),(RIGHT(AB1883,2)-1))),"")</f>
        <v>1394.12.27</v>
      </c>
      <c r="AC1882" s="259" t="str">
        <f ca="1">LEFT(Table_Merge1[[#This Row],[Column2]],4)</f>
        <v>1394</v>
      </c>
      <c r="AD1882" s="259" t="str">
        <f ca="1">RIGHT(LEFT(Table_Merge1[[#This Row],[Column2]],7),2)</f>
        <v>12</v>
      </c>
      <c r="AE1882" s="259" t="str">
        <f ca="1">RIGHT(Table_Merge1[[#This Row],[Column2]],2)</f>
        <v>27</v>
      </c>
      <c r="AF1882">
        <v>12</v>
      </c>
      <c r="AG1882">
        <v>27</v>
      </c>
      <c r="AH1882" s="260">
        <v>2016</v>
      </c>
      <c r="AI1882" t="s">
        <v>3435</v>
      </c>
      <c r="AJ1882" s="260">
        <v>17</v>
      </c>
      <c r="AK1882">
        <v>1269.5999999999999</v>
      </c>
      <c r="AL1882">
        <v>1537</v>
      </c>
      <c r="AM1882">
        <v>2776275</v>
      </c>
      <c r="AO1882">
        <v>34184</v>
      </c>
      <c r="AP1882" s="287">
        <f>IFERROR(IF(Table_Merge1[[#This Row],[LME Zinc stock]]*Table_Merge1[[#This Row],[Nima.مقدار]]=0,"",Table_Merge1[[#This Row],[LME Zinc stock]]*Table_Merge1[[#This Row],[Nima.مقدار]]),"")</f>
        <v>94904184600</v>
      </c>
      <c r="AQ1882" s="287">
        <f>IFERROR(IF(Table_Merge1[[#This Row],[LME Zinc 3-month]]*Table_Merge1[[#This Row],[Nima.مقدار]]=0,"",Table_Merge1[[#This Row],[LME Zinc 3-month]]*Table_Merge1[[#This Row],[Nima.مقدار]]),"")</f>
        <v>52540808</v>
      </c>
      <c r="AR1882" s="288" t="str">
        <f>IFERROR(IF(Table_Merge1[[#This Row],[LME Zinc stock]]*Table_Merge1[[#This Row],[Azad.Sell]]=0,"",Table_Merge1[[#This Row],[LME Zinc stock]]*Table_Merge1[[#This Row],[Azad.Sell]]),"")</f>
        <v/>
      </c>
      <c r="AS1882" s="288" t="str">
        <f>IFERROR(IF(Table_Merge1[[#This Row],[LME Zinc 3-month]]*Table_Merge1[[#This Row],[Azad.Sell]]=0,"",Table_Merge1[[#This Row],[LME Zinc 3-month]]*Table_Merge1[[#This Row],[Azad.Sell]]),"")</f>
        <v/>
      </c>
      <c r="AT1882"/>
    </row>
    <row r="1883" spans="1:46" x14ac:dyDescent="0.25">
      <c r="A1883" s="258">
        <v>43349</v>
      </c>
      <c r="B18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1397.06.15</v>
      </c>
      <c r="C1883" s="195">
        <f t="shared" ca="1" si="65"/>
        <v>1397</v>
      </c>
      <c r="D18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83" s="195">
        <f>_xlfn.NUMBERVALUE(RIGHT(Table11[[#This Row],[تاریخ شمسی]],2))</f>
        <v>15</v>
      </c>
      <c r="F18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06-15</v>
      </c>
      <c r="G1883" s="195" t="s">
        <v>2034</v>
      </c>
      <c r="L1883" s="259">
        <v>43349</v>
      </c>
      <c r="M1883">
        <v>135110</v>
      </c>
      <c r="O1883" s="284">
        <f>IFERROR(DATE(Table7[[#This Row],[year]],MONTH(DATEVALUE(Table7[[#This Row],[month]]&amp;"1")),Table7[[#This Row],[day]]),"")</f>
        <v>42362</v>
      </c>
      <c r="P1883" s="195" t="s">
        <v>5308</v>
      </c>
      <c r="Q1883" s="195">
        <v>2015</v>
      </c>
      <c r="R1883" s="195" t="s">
        <v>3452</v>
      </c>
      <c r="S1883" s="195">
        <v>24</v>
      </c>
      <c r="T1883" s="195">
        <v>1071.9000000000001</v>
      </c>
      <c r="U1883" s="195">
        <v>1477.5</v>
      </c>
      <c r="V1883" s="195">
        <v>2889550</v>
      </c>
      <c r="X1883" s="260">
        <v>42445</v>
      </c>
      <c r="Y1883" t="s">
        <v>7972</v>
      </c>
      <c r="Z1883" s="260">
        <v>7</v>
      </c>
      <c r="AA1883">
        <v>1394</v>
      </c>
      <c r="AB1883" s="260" t="str">
        <f ca="1">IFERROR(IFERROR(VLOOKUP(Table_Merge1[[#This Row],[Column1]],Table11[#All],2,FALSE),LEFT(AB1884,8)&amp;IF(LEN((RIGHT(AB1884,2)+1))&lt;2,"0"&amp;(RIGHT(AB1884,2)+1),(RIGHT(AB1884,2)-1))),"")</f>
        <v>1394.12.26</v>
      </c>
      <c r="AC1883" s="259" t="str">
        <f ca="1">LEFT(Table_Merge1[[#This Row],[Column2]],4)</f>
        <v>1394</v>
      </c>
      <c r="AD1883" s="259" t="str">
        <f ca="1">RIGHT(LEFT(Table_Merge1[[#This Row],[Column2]],7),2)</f>
        <v>12</v>
      </c>
      <c r="AE1883" s="259" t="str">
        <f ca="1">RIGHT(Table_Merge1[[#This Row],[Column2]],2)</f>
        <v>26</v>
      </c>
      <c r="AF1883">
        <v>12</v>
      </c>
      <c r="AG1883">
        <v>26</v>
      </c>
      <c r="AH1883" s="260">
        <v>2016</v>
      </c>
      <c r="AI1883" t="s">
        <v>3435</v>
      </c>
      <c r="AJ1883" s="260">
        <v>16</v>
      </c>
      <c r="AK1883">
        <v>1233.0999999999999</v>
      </c>
      <c r="AL1883">
        <v>1535.5</v>
      </c>
      <c r="AM1883">
        <v>2783050</v>
      </c>
      <c r="AO1883">
        <v>34253</v>
      </c>
      <c r="AP1883" s="287">
        <f>IFERROR(IF(Table_Merge1[[#This Row],[LME Zinc stock]]*Table_Merge1[[#This Row],[Nima.مقدار]]=0,"",Table_Merge1[[#This Row],[LME Zinc stock]]*Table_Merge1[[#This Row],[Nima.مقدار]]),"")</f>
        <v>95327811650</v>
      </c>
      <c r="AQ1883" s="287">
        <f>IFERROR(IF(Table_Merge1[[#This Row],[LME Zinc 3-month]]*Table_Merge1[[#This Row],[Nima.مقدار]]=0,"",Table_Merge1[[#This Row],[LME Zinc 3-month]]*Table_Merge1[[#This Row],[Nima.مقدار]]),"")</f>
        <v>52595481.5</v>
      </c>
      <c r="AR1883" s="288" t="str">
        <f>IFERROR(IF(Table_Merge1[[#This Row],[LME Zinc stock]]*Table_Merge1[[#This Row],[Azad.Sell]]=0,"",Table_Merge1[[#This Row],[LME Zinc stock]]*Table_Merge1[[#This Row],[Azad.Sell]]),"")</f>
        <v/>
      </c>
      <c r="AS1883" s="288" t="str">
        <f>IFERROR(IF(Table_Merge1[[#This Row],[LME Zinc 3-month]]*Table_Merge1[[#This Row],[Azad.Sell]]=0,"",Table_Merge1[[#This Row],[LME Zinc 3-month]]*Table_Merge1[[#This Row],[Azad.Sell]]),"")</f>
        <v/>
      </c>
      <c r="AT1883"/>
    </row>
    <row r="1884" spans="1:46" x14ac:dyDescent="0.25">
      <c r="A1884" s="258">
        <v>43351</v>
      </c>
      <c r="B18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1397.06.17</v>
      </c>
      <c r="C1884" s="195">
        <f t="shared" ca="1" si="65"/>
        <v>1397</v>
      </c>
      <c r="D18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84" s="195">
        <f>_xlfn.NUMBERVALUE(RIGHT(Table11[[#This Row],[تاریخ شمسی]],2))</f>
        <v>17</v>
      </c>
      <c r="F18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06-17</v>
      </c>
      <c r="G1884" s="195" t="s">
        <v>2035</v>
      </c>
      <c r="L1884" s="259">
        <v>43351</v>
      </c>
      <c r="M1884">
        <v>134470</v>
      </c>
      <c r="O1884" s="283">
        <f>IFERROR(DATE(Table7[[#This Row],[year]],MONTH(DATEVALUE(Table7[[#This Row],[month]]&amp;"1")),Table7[[#This Row],[day]]),"")</f>
        <v>42361</v>
      </c>
      <c r="P1884" s="257" t="s">
        <v>5309</v>
      </c>
      <c r="Q1884" s="257">
        <v>2015</v>
      </c>
      <c r="R1884" s="257" t="s">
        <v>3452</v>
      </c>
      <c r="S1884" s="257">
        <v>23</v>
      </c>
      <c r="T1884" s="257">
        <v>1071.5</v>
      </c>
      <c r="U1884" s="257">
        <v>1471</v>
      </c>
      <c r="V1884" s="257">
        <v>2889550</v>
      </c>
      <c r="X1884" s="260">
        <v>42444</v>
      </c>
      <c r="Y1884" t="s">
        <v>7971</v>
      </c>
      <c r="Z1884" s="260">
        <v>7</v>
      </c>
      <c r="AA1884">
        <v>1394</v>
      </c>
      <c r="AB1884" s="260" t="str">
        <f ca="1">IFERROR(IFERROR(VLOOKUP(Table_Merge1[[#This Row],[Column1]],Table11[#All],2,FALSE),LEFT(AB1885,8)&amp;IF(LEN((RIGHT(AB1885,2)+1))&lt;2,"0"&amp;(RIGHT(AB1885,2)+1),(RIGHT(AB1885,2)-1))),"")</f>
        <v>1394.12.25</v>
      </c>
      <c r="AC1884" s="259" t="str">
        <f ca="1">LEFT(Table_Merge1[[#This Row],[Column2]],4)</f>
        <v>1394</v>
      </c>
      <c r="AD1884" s="259" t="str">
        <f ca="1">RIGHT(LEFT(Table_Merge1[[#This Row],[Column2]],7),2)</f>
        <v>12</v>
      </c>
      <c r="AE1884" s="259" t="str">
        <f ca="1">RIGHT(Table_Merge1[[#This Row],[Column2]],2)</f>
        <v>25</v>
      </c>
      <c r="AF1884">
        <v>12</v>
      </c>
      <c r="AG1884">
        <v>25</v>
      </c>
      <c r="AH1884" s="260">
        <v>2016</v>
      </c>
      <c r="AI1884" t="s">
        <v>3435</v>
      </c>
      <c r="AJ1884" s="260">
        <v>15</v>
      </c>
      <c r="AK1884">
        <v>1233.5999999999999</v>
      </c>
      <c r="AL1884" t="s">
        <v>3621</v>
      </c>
      <c r="AM1884" t="s">
        <v>3621</v>
      </c>
      <c r="AO1884">
        <v>34233</v>
      </c>
      <c r="AP1884" s="287" t="str">
        <f>IFERROR(IF(Table_Merge1[[#This Row],[LME Zinc stock]]*Table_Merge1[[#This Row],[Nima.مقدار]]=0,"",Table_Merge1[[#This Row],[LME Zinc stock]]*Table_Merge1[[#This Row],[Nima.مقدار]]),"")</f>
        <v/>
      </c>
      <c r="AQ1884" s="287" t="str">
        <f>IFERROR(IF(Table_Merge1[[#This Row],[LME Zinc 3-month]]*Table_Merge1[[#This Row],[Nima.مقدار]]=0,"",Table_Merge1[[#This Row],[LME Zinc 3-month]]*Table_Merge1[[#This Row],[Nima.مقدار]]),"")</f>
        <v/>
      </c>
      <c r="AR1884" s="288" t="str">
        <f>IFERROR(IF(Table_Merge1[[#This Row],[LME Zinc stock]]*Table_Merge1[[#This Row],[Azad.Sell]]=0,"",Table_Merge1[[#This Row],[LME Zinc stock]]*Table_Merge1[[#This Row],[Azad.Sell]]),"")</f>
        <v/>
      </c>
      <c r="AS1884" s="288" t="str">
        <f>IFERROR(IF(Table_Merge1[[#This Row],[LME Zinc 3-month]]*Table_Merge1[[#This Row],[Azad.Sell]]=0,"",Table_Merge1[[#This Row],[LME Zinc 3-month]]*Table_Merge1[[#This Row],[Azad.Sell]]),"")</f>
        <v/>
      </c>
      <c r="AT1884"/>
    </row>
    <row r="1885" spans="1:46" x14ac:dyDescent="0.25">
      <c r="A1885" s="258">
        <v>43352</v>
      </c>
      <c r="B18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1397.06.18</v>
      </c>
      <c r="C1885" s="195">
        <f t="shared" ca="1" si="65"/>
        <v>1397</v>
      </c>
      <c r="D18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85" s="195">
        <f>_xlfn.NUMBERVALUE(RIGHT(Table11[[#This Row],[تاریخ شمسی]],2))</f>
        <v>18</v>
      </c>
      <c r="F18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06-18</v>
      </c>
      <c r="G1885" s="195" t="s">
        <v>2036</v>
      </c>
      <c r="L1885" s="259">
        <v>43352</v>
      </c>
      <c r="M1885">
        <v>129630</v>
      </c>
      <c r="O1885" s="284">
        <f>IFERROR(DATE(Table7[[#This Row],[year]],MONTH(DATEVALUE(Table7[[#This Row],[month]]&amp;"1")),Table7[[#This Row],[day]]),"")</f>
        <v>42360</v>
      </c>
      <c r="P1885" s="195" t="s">
        <v>5310</v>
      </c>
      <c r="Q1885" s="195">
        <v>2015</v>
      </c>
      <c r="R1885" s="195" t="s">
        <v>3452</v>
      </c>
      <c r="S1885" s="195">
        <v>22</v>
      </c>
      <c r="T1885" s="195">
        <v>1077</v>
      </c>
      <c r="U1885" s="195">
        <v>0</v>
      </c>
      <c r="V1885" s="195">
        <v>0</v>
      </c>
      <c r="X1885" s="260">
        <v>42443</v>
      </c>
      <c r="Y1885" t="s">
        <v>7970</v>
      </c>
      <c r="Z1885" s="260">
        <v>7</v>
      </c>
      <c r="AA1885">
        <v>1394</v>
      </c>
      <c r="AB1885" s="260" t="str">
        <f ca="1">IFERROR(IFERROR(VLOOKUP(Table_Merge1[[#This Row],[Column1]],Table11[#All],2,FALSE),LEFT(AB1886,8)&amp;IF(LEN((RIGHT(AB1886,2)+1))&lt;2,"0"&amp;(RIGHT(AB1886,2)+1),(RIGHT(AB1886,2)-1))),"")</f>
        <v>1394.12.24</v>
      </c>
      <c r="AC1885" s="259" t="str">
        <f ca="1">LEFT(Table_Merge1[[#This Row],[Column2]],4)</f>
        <v>1394</v>
      </c>
      <c r="AD1885" s="259" t="str">
        <f ca="1">RIGHT(LEFT(Table_Merge1[[#This Row],[Column2]],7),2)</f>
        <v>12</v>
      </c>
      <c r="AE1885" s="259" t="str">
        <f ca="1">RIGHT(Table_Merge1[[#This Row],[Column2]],2)</f>
        <v>24</v>
      </c>
      <c r="AF1885">
        <v>12</v>
      </c>
      <c r="AG1885">
        <v>24</v>
      </c>
      <c r="AH1885" s="260">
        <v>2016</v>
      </c>
      <c r="AI1885" t="s">
        <v>3435</v>
      </c>
      <c r="AJ1885" s="260">
        <v>14</v>
      </c>
      <c r="AK1885">
        <v>1256.55</v>
      </c>
      <c r="AL1885">
        <v>1501</v>
      </c>
      <c r="AM1885">
        <v>2792000</v>
      </c>
      <c r="AO1885">
        <v>34179</v>
      </c>
      <c r="AP1885" s="287">
        <f>IFERROR(IF(Table_Merge1[[#This Row],[LME Zinc stock]]*Table_Merge1[[#This Row],[Nima.مقدار]]=0,"",Table_Merge1[[#This Row],[LME Zinc stock]]*Table_Merge1[[#This Row],[Nima.مقدار]]),"")</f>
        <v>95427768000</v>
      </c>
      <c r="AQ1885" s="287">
        <f>IFERROR(IF(Table_Merge1[[#This Row],[LME Zinc 3-month]]*Table_Merge1[[#This Row],[Nima.مقدار]]=0,"",Table_Merge1[[#This Row],[LME Zinc 3-month]]*Table_Merge1[[#This Row],[Nima.مقدار]]),"")</f>
        <v>51302679</v>
      </c>
      <c r="AR1885" s="288" t="str">
        <f>IFERROR(IF(Table_Merge1[[#This Row],[LME Zinc stock]]*Table_Merge1[[#This Row],[Azad.Sell]]=0,"",Table_Merge1[[#This Row],[LME Zinc stock]]*Table_Merge1[[#This Row],[Azad.Sell]]),"")</f>
        <v/>
      </c>
      <c r="AS1885" s="288" t="str">
        <f>IFERROR(IF(Table_Merge1[[#This Row],[LME Zinc 3-month]]*Table_Merge1[[#This Row],[Azad.Sell]]=0,"",Table_Merge1[[#This Row],[LME Zinc 3-month]]*Table_Merge1[[#This Row],[Azad.Sell]]),"")</f>
        <v/>
      </c>
      <c r="AT1885"/>
    </row>
    <row r="1886" spans="1:46" x14ac:dyDescent="0.25">
      <c r="A1886" s="258">
        <v>43353</v>
      </c>
      <c r="B18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1397.06.19</v>
      </c>
      <c r="C1886" s="195">
        <f t="shared" ca="1" si="65"/>
        <v>1397</v>
      </c>
      <c r="D18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86" s="195">
        <f>_xlfn.NUMBERVALUE(RIGHT(Table11[[#This Row],[تاریخ شمسی]],2))</f>
        <v>19</v>
      </c>
      <c r="F18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06-19</v>
      </c>
      <c r="G1886" s="195" t="s">
        <v>2037</v>
      </c>
      <c r="L1886" s="259">
        <v>43353</v>
      </c>
      <c r="M1886">
        <v>138160</v>
      </c>
      <c r="O1886" s="283">
        <f>IFERROR(DATE(Table7[[#This Row],[year]],MONTH(DATEVALUE(Table7[[#This Row],[month]]&amp;"1")),Table7[[#This Row],[day]]),"")</f>
        <v>42359</v>
      </c>
      <c r="P1886" s="257" t="s">
        <v>5311</v>
      </c>
      <c r="Q1886" s="257">
        <v>2015</v>
      </c>
      <c r="R1886" s="257" t="s">
        <v>3452</v>
      </c>
      <c r="S1886" s="257">
        <v>21</v>
      </c>
      <c r="T1886" s="257">
        <v>1071.1500000000001</v>
      </c>
      <c r="U1886" s="257">
        <v>0</v>
      </c>
      <c r="V1886" s="257">
        <v>0</v>
      </c>
      <c r="X1886" s="260">
        <v>42440</v>
      </c>
      <c r="Z1886" s="260">
        <v>7</v>
      </c>
      <c r="AB1886" s="260" t="str">
        <f ca="1">IFERROR(IFERROR(VLOOKUP(Table_Merge1[[#This Row],[Column1]],Table11[#All],2,FALSE),LEFT(AB1887,8)&amp;IF(LEN((RIGHT(AB1887,2)+1))&lt;2,"0"&amp;(RIGHT(AB1887,2)+1),(RIGHT(AB1887,2)-1))),"")</f>
        <v>1394.12.19</v>
      </c>
      <c r="AC1886" s="259" t="str">
        <f ca="1">LEFT(Table_Merge1[[#This Row],[Column2]],4)</f>
        <v>1394</v>
      </c>
      <c r="AD1886" s="259" t="str">
        <f ca="1">RIGHT(LEFT(Table_Merge1[[#This Row],[Column2]],7),2)</f>
        <v>12</v>
      </c>
      <c r="AE1886" s="259" t="str">
        <f ca="1">RIGHT(Table_Merge1[[#This Row],[Column2]],2)</f>
        <v>19</v>
      </c>
      <c r="AH1886" s="260">
        <v>2016</v>
      </c>
      <c r="AI1886" t="s">
        <v>3435</v>
      </c>
      <c r="AJ1886" s="260">
        <v>11</v>
      </c>
      <c r="AK1886">
        <v>1262.25</v>
      </c>
      <c r="AL1886">
        <v>1490.5</v>
      </c>
      <c r="AM1886">
        <v>2798875</v>
      </c>
      <c r="AP1886" s="287" t="str">
        <f>IFERROR(IF(Table_Merge1[[#This Row],[LME Zinc stock]]*Table_Merge1[[#This Row],[Nima.مقدار]]=0,"",Table_Merge1[[#This Row],[LME Zinc stock]]*Table_Merge1[[#This Row],[Nima.مقدار]]),"")</f>
        <v/>
      </c>
      <c r="AQ1886" s="287" t="str">
        <f>IFERROR(IF(Table_Merge1[[#This Row],[LME Zinc 3-month]]*Table_Merge1[[#This Row],[Nima.مقدار]]=0,"",Table_Merge1[[#This Row],[LME Zinc 3-month]]*Table_Merge1[[#This Row],[Nima.مقدار]]),"")</f>
        <v/>
      </c>
      <c r="AR1886" s="288" t="str">
        <f>IFERROR(IF(Table_Merge1[[#This Row],[LME Zinc stock]]*Table_Merge1[[#This Row],[Azad.Sell]]=0,"",Table_Merge1[[#This Row],[LME Zinc stock]]*Table_Merge1[[#This Row],[Azad.Sell]]),"")</f>
        <v/>
      </c>
      <c r="AS1886" s="288" t="str">
        <f>IFERROR(IF(Table_Merge1[[#This Row],[LME Zinc 3-month]]*Table_Merge1[[#This Row],[Azad.Sell]]=0,"",Table_Merge1[[#This Row],[LME Zinc 3-month]]*Table_Merge1[[#This Row],[Azad.Sell]]),"")</f>
        <v/>
      </c>
      <c r="AT1886"/>
    </row>
    <row r="1887" spans="1:46" x14ac:dyDescent="0.25">
      <c r="A1887" s="258">
        <v>43354</v>
      </c>
      <c r="B18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1397.06.20</v>
      </c>
      <c r="C1887" s="195">
        <f t="shared" ca="1" si="65"/>
        <v>1397</v>
      </c>
      <c r="D18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87" s="195">
        <f>_xlfn.NUMBERVALUE(RIGHT(Table11[[#This Row],[تاریخ شمسی]],2))</f>
        <v>20</v>
      </c>
      <c r="F18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06-20</v>
      </c>
      <c r="G1887" s="195" t="s">
        <v>2038</v>
      </c>
      <c r="L1887" s="259">
        <v>43354</v>
      </c>
      <c r="M1887">
        <v>135330</v>
      </c>
      <c r="O1887" s="284">
        <f>IFERROR(DATE(Table7[[#This Row],[year]],MONTH(DATEVALUE(Table7[[#This Row],[month]]&amp;"1")),Table7[[#This Row],[day]]),"")</f>
        <v>42356</v>
      </c>
      <c r="P1887" s="195" t="s">
        <v>5312</v>
      </c>
      <c r="Q1887" s="195">
        <v>2015</v>
      </c>
      <c r="R1887" s="195" t="s">
        <v>3452</v>
      </c>
      <c r="S1887" s="195">
        <v>18</v>
      </c>
      <c r="T1887" s="195">
        <v>1055.25</v>
      </c>
      <c r="U1887" s="195">
        <v>0</v>
      </c>
      <c r="V1887" s="195">
        <v>0</v>
      </c>
      <c r="X1887" s="260">
        <v>42439</v>
      </c>
      <c r="Y1887" t="s">
        <v>7969</v>
      </c>
      <c r="Z1887" s="260">
        <v>7</v>
      </c>
      <c r="AA1887">
        <v>1394</v>
      </c>
      <c r="AB1887" s="260" t="str">
        <f ca="1">IFERROR(IFERROR(VLOOKUP(Table_Merge1[[#This Row],[Column1]],Table11[#All],2,FALSE),LEFT(AB1888,8)&amp;IF(LEN((RIGHT(AB1888,2)+1))&lt;2,"0"&amp;(RIGHT(AB1888,2)+1),(RIGHT(AB1888,2)-1))),"")</f>
        <v>1394.12.20</v>
      </c>
      <c r="AC1887" s="259" t="str">
        <f ca="1">LEFT(Table_Merge1[[#This Row],[Column2]],4)</f>
        <v>1394</v>
      </c>
      <c r="AD1887" s="259" t="str">
        <f ca="1">RIGHT(LEFT(Table_Merge1[[#This Row],[Column2]],7),2)</f>
        <v>12</v>
      </c>
      <c r="AE1887" s="259" t="str">
        <f ca="1">RIGHT(Table_Merge1[[#This Row],[Column2]],2)</f>
        <v>20</v>
      </c>
      <c r="AF1887">
        <v>12</v>
      </c>
      <c r="AG1887">
        <v>20</v>
      </c>
      <c r="AH1887" s="260">
        <v>2016</v>
      </c>
      <c r="AI1887" t="s">
        <v>3435</v>
      </c>
      <c r="AJ1887" s="260">
        <v>10</v>
      </c>
      <c r="AK1887">
        <v>1247.25</v>
      </c>
      <c r="AL1887">
        <v>1483.5</v>
      </c>
      <c r="AM1887">
        <v>2814800</v>
      </c>
      <c r="AO1887">
        <v>34266</v>
      </c>
      <c r="AP1887" s="287">
        <f>IFERROR(IF(Table_Merge1[[#This Row],[LME Zinc stock]]*Table_Merge1[[#This Row],[Nima.مقدار]]=0,"",Table_Merge1[[#This Row],[LME Zinc stock]]*Table_Merge1[[#This Row],[Nima.مقدار]]),"")</f>
        <v>96451936800</v>
      </c>
      <c r="AQ1887" s="287">
        <f>IFERROR(IF(Table_Merge1[[#This Row],[LME Zinc 3-month]]*Table_Merge1[[#This Row],[Nima.مقدار]]=0,"",Table_Merge1[[#This Row],[LME Zinc 3-month]]*Table_Merge1[[#This Row],[Nima.مقدار]]),"")</f>
        <v>50833611</v>
      </c>
      <c r="AR1887" s="288" t="str">
        <f>IFERROR(IF(Table_Merge1[[#This Row],[LME Zinc stock]]*Table_Merge1[[#This Row],[Azad.Sell]]=0,"",Table_Merge1[[#This Row],[LME Zinc stock]]*Table_Merge1[[#This Row],[Azad.Sell]]),"")</f>
        <v/>
      </c>
      <c r="AS1887" s="288" t="str">
        <f>IFERROR(IF(Table_Merge1[[#This Row],[LME Zinc 3-month]]*Table_Merge1[[#This Row],[Azad.Sell]]=0,"",Table_Merge1[[#This Row],[LME Zinc 3-month]]*Table_Merge1[[#This Row],[Azad.Sell]]),"")</f>
        <v/>
      </c>
      <c r="AT1887"/>
    </row>
    <row r="1888" spans="1:46" x14ac:dyDescent="0.25">
      <c r="A1888" s="258">
        <v>43355</v>
      </c>
      <c r="B18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1397.06.21</v>
      </c>
      <c r="C1888" s="195">
        <f t="shared" ca="1" si="65"/>
        <v>1397</v>
      </c>
      <c r="D18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88" s="195">
        <f>_xlfn.NUMBERVALUE(RIGHT(Table11[[#This Row],[تاریخ شمسی]],2))</f>
        <v>21</v>
      </c>
      <c r="F18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06-21</v>
      </c>
      <c r="G1888" s="195" t="s">
        <v>2039</v>
      </c>
      <c r="L1888" s="259">
        <v>43355</v>
      </c>
      <c r="M1888">
        <v>137160</v>
      </c>
      <c r="O1888" s="283">
        <f>IFERROR(DATE(Table7[[#This Row],[year]],MONTH(DATEVALUE(Table7[[#This Row],[month]]&amp;"1")),Table7[[#This Row],[day]]),"")</f>
        <v>42355</v>
      </c>
      <c r="P1888" s="257" t="s">
        <v>5313</v>
      </c>
      <c r="Q1888" s="257">
        <v>2015</v>
      </c>
      <c r="R1888" s="257" t="s">
        <v>3452</v>
      </c>
      <c r="S1888" s="257">
        <v>17</v>
      </c>
      <c r="T1888" s="257">
        <v>1065.8499999999999</v>
      </c>
      <c r="U1888" s="257">
        <v>0</v>
      </c>
      <c r="V1888" s="257">
        <v>0</v>
      </c>
      <c r="X1888" s="260">
        <v>42438</v>
      </c>
      <c r="Y1888" t="s">
        <v>7968</v>
      </c>
      <c r="Z1888" s="260">
        <v>7</v>
      </c>
      <c r="AA1888">
        <v>1394</v>
      </c>
      <c r="AB1888" s="260" t="str">
        <f ca="1">IFERROR(IFERROR(VLOOKUP(Table_Merge1[[#This Row],[Column1]],Table11[#All],2,FALSE),LEFT(AB1889,8)&amp;IF(LEN((RIGHT(AB1889,2)+1))&lt;2,"0"&amp;(RIGHT(AB1889,2)+1),(RIGHT(AB1889,2)-1))),"")</f>
        <v>1394.12.19</v>
      </c>
      <c r="AC1888" s="259" t="str">
        <f ca="1">LEFT(Table_Merge1[[#This Row],[Column2]],4)</f>
        <v>1394</v>
      </c>
      <c r="AD1888" s="259" t="str">
        <f ca="1">RIGHT(LEFT(Table_Merge1[[#This Row],[Column2]],7),2)</f>
        <v>12</v>
      </c>
      <c r="AE1888" s="259" t="str">
        <f ca="1">RIGHT(Table_Merge1[[#This Row],[Column2]],2)</f>
        <v>19</v>
      </c>
      <c r="AF1888">
        <v>12</v>
      </c>
      <c r="AG1888">
        <v>19</v>
      </c>
      <c r="AH1888" s="260">
        <v>2016</v>
      </c>
      <c r="AI1888" t="s">
        <v>3435</v>
      </c>
      <c r="AJ1888" s="260">
        <v>9</v>
      </c>
      <c r="AK1888">
        <v>1258.25</v>
      </c>
      <c r="AL1888">
        <v>1480</v>
      </c>
      <c r="AM1888">
        <v>2821375</v>
      </c>
      <c r="AO1888">
        <v>34117</v>
      </c>
      <c r="AP1888" s="287">
        <f>IFERROR(IF(Table_Merge1[[#This Row],[LME Zinc stock]]*Table_Merge1[[#This Row],[Nima.مقدار]]=0,"",Table_Merge1[[#This Row],[LME Zinc stock]]*Table_Merge1[[#This Row],[Nima.مقدار]]),"")</f>
        <v>96256850875</v>
      </c>
      <c r="AQ1888" s="287">
        <f>IFERROR(IF(Table_Merge1[[#This Row],[LME Zinc 3-month]]*Table_Merge1[[#This Row],[Nima.مقدار]]=0,"",Table_Merge1[[#This Row],[LME Zinc 3-month]]*Table_Merge1[[#This Row],[Nima.مقدار]]),"")</f>
        <v>50493160</v>
      </c>
      <c r="AR1888" s="288" t="str">
        <f>IFERROR(IF(Table_Merge1[[#This Row],[LME Zinc stock]]*Table_Merge1[[#This Row],[Azad.Sell]]=0,"",Table_Merge1[[#This Row],[LME Zinc stock]]*Table_Merge1[[#This Row],[Azad.Sell]]),"")</f>
        <v/>
      </c>
      <c r="AS1888" s="288" t="str">
        <f>IFERROR(IF(Table_Merge1[[#This Row],[LME Zinc 3-month]]*Table_Merge1[[#This Row],[Azad.Sell]]=0,"",Table_Merge1[[#This Row],[LME Zinc 3-month]]*Table_Merge1[[#This Row],[Azad.Sell]]),"")</f>
        <v/>
      </c>
      <c r="AT1888"/>
    </row>
    <row r="1889" spans="1:46" x14ac:dyDescent="0.25">
      <c r="A1889" s="258">
        <v>43356</v>
      </c>
      <c r="B18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1397.06.22</v>
      </c>
      <c r="C1889" s="195">
        <f t="shared" ca="1" si="65"/>
        <v>1397</v>
      </c>
      <c r="D18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89" s="195">
        <f>_xlfn.NUMBERVALUE(RIGHT(Table11[[#This Row],[تاریخ شمسی]],2))</f>
        <v>22</v>
      </c>
      <c r="F18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06-22</v>
      </c>
      <c r="G1889" s="195" t="s">
        <v>2040</v>
      </c>
      <c r="L1889" s="259">
        <v>43356</v>
      </c>
      <c r="M1889">
        <v>135410</v>
      </c>
      <c r="O1889" s="284">
        <f>IFERROR(DATE(Table7[[#This Row],[year]],MONTH(DATEVALUE(Table7[[#This Row],[month]]&amp;"1")),Table7[[#This Row],[day]]),"")</f>
        <v>42354</v>
      </c>
      <c r="P1889" s="195" t="s">
        <v>5314</v>
      </c>
      <c r="Q1889" s="195">
        <v>2015</v>
      </c>
      <c r="R1889" s="195" t="s">
        <v>3452</v>
      </c>
      <c r="S1889" s="195">
        <v>16</v>
      </c>
      <c r="T1889" s="195">
        <v>1065.75</v>
      </c>
      <c r="U1889" s="195">
        <v>0</v>
      </c>
      <c r="V1889" s="195">
        <v>0</v>
      </c>
      <c r="X1889" s="260">
        <v>42437</v>
      </c>
      <c r="Y1889" t="s">
        <v>7967</v>
      </c>
      <c r="Z1889" s="260">
        <v>7</v>
      </c>
      <c r="AA1889">
        <v>1394</v>
      </c>
      <c r="AB1889" s="260" t="str">
        <f ca="1">IFERROR(IFERROR(VLOOKUP(Table_Merge1[[#This Row],[Column1]],Table11[#All],2,FALSE),LEFT(AB1890,8)&amp;IF(LEN((RIGHT(AB1890,2)+1))&lt;2,"0"&amp;(RIGHT(AB1890,2)+1),(RIGHT(AB1890,2)-1))),"")</f>
        <v>1394.12.18</v>
      </c>
      <c r="AC1889" s="259" t="str">
        <f ca="1">LEFT(Table_Merge1[[#This Row],[Column2]],4)</f>
        <v>1394</v>
      </c>
      <c r="AD1889" s="259" t="str">
        <f ca="1">RIGHT(LEFT(Table_Merge1[[#This Row],[Column2]],7),2)</f>
        <v>12</v>
      </c>
      <c r="AE1889" s="259" t="str">
        <f ca="1">RIGHT(Table_Merge1[[#This Row],[Column2]],2)</f>
        <v>18</v>
      </c>
      <c r="AF1889">
        <v>12</v>
      </c>
      <c r="AG1889">
        <v>18</v>
      </c>
      <c r="AH1889" s="260">
        <v>2016</v>
      </c>
      <c r="AI1889" t="s">
        <v>3435</v>
      </c>
      <c r="AJ1889" s="260">
        <v>8</v>
      </c>
      <c r="AK1889">
        <v>1274.0999999999999</v>
      </c>
      <c r="AL1889">
        <v>1494.5</v>
      </c>
      <c r="AM1889">
        <v>2829300</v>
      </c>
      <c r="AO1889">
        <v>34187</v>
      </c>
      <c r="AP1889" s="287">
        <f>IFERROR(IF(Table_Merge1[[#This Row],[LME Zinc stock]]*Table_Merge1[[#This Row],[Nima.مقدار]]=0,"",Table_Merge1[[#This Row],[LME Zinc stock]]*Table_Merge1[[#This Row],[Nima.مقدار]]),"")</f>
        <v>96725279100</v>
      </c>
      <c r="AQ1889" s="287">
        <f>IFERROR(IF(Table_Merge1[[#This Row],[LME Zinc 3-month]]*Table_Merge1[[#This Row],[Nima.مقدار]]=0,"",Table_Merge1[[#This Row],[LME Zinc 3-month]]*Table_Merge1[[#This Row],[Nima.مقدار]]),"")</f>
        <v>51092471.5</v>
      </c>
      <c r="AR1889" s="288" t="str">
        <f>IFERROR(IF(Table_Merge1[[#This Row],[LME Zinc stock]]*Table_Merge1[[#This Row],[Azad.Sell]]=0,"",Table_Merge1[[#This Row],[LME Zinc stock]]*Table_Merge1[[#This Row],[Azad.Sell]]),"")</f>
        <v/>
      </c>
      <c r="AS1889" s="288" t="str">
        <f>IFERROR(IF(Table_Merge1[[#This Row],[LME Zinc 3-month]]*Table_Merge1[[#This Row],[Azad.Sell]]=0,"",Table_Merge1[[#This Row],[LME Zinc 3-month]]*Table_Merge1[[#This Row],[Azad.Sell]]),"")</f>
        <v/>
      </c>
      <c r="AT1889"/>
    </row>
    <row r="1890" spans="1:46" x14ac:dyDescent="0.25">
      <c r="A1890" s="258">
        <v>43358</v>
      </c>
      <c r="B18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1397.06.24</v>
      </c>
      <c r="C1890" s="195">
        <f t="shared" ca="1" si="65"/>
        <v>1397</v>
      </c>
      <c r="D18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90" s="195">
        <f>_xlfn.NUMBERVALUE(RIGHT(Table11[[#This Row],[تاریخ شمسی]],2))</f>
        <v>24</v>
      </c>
      <c r="F18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06-24</v>
      </c>
      <c r="G1890" s="195" t="s">
        <v>2041</v>
      </c>
      <c r="L1890" s="259">
        <v>43358</v>
      </c>
      <c r="M1890">
        <v>135539</v>
      </c>
      <c r="O1890" s="283">
        <f>IFERROR(DATE(Table7[[#This Row],[year]],MONTH(DATEVALUE(Table7[[#This Row],[month]]&amp;"1")),Table7[[#This Row],[day]]),"")</f>
        <v>42353</v>
      </c>
      <c r="P1890" s="257" t="s">
        <v>5315</v>
      </c>
      <c r="Q1890" s="257">
        <v>2015</v>
      </c>
      <c r="R1890" s="257" t="s">
        <v>3452</v>
      </c>
      <c r="S1890" s="257">
        <v>15</v>
      </c>
      <c r="T1890" s="257">
        <v>1069.1500000000001</v>
      </c>
      <c r="U1890" s="257" t="s">
        <v>3621</v>
      </c>
      <c r="V1890" s="257" t="s">
        <v>3621</v>
      </c>
      <c r="X1890" s="260">
        <v>42436</v>
      </c>
      <c r="Y1890" t="s">
        <v>7966</v>
      </c>
      <c r="Z1890" s="260">
        <v>7</v>
      </c>
      <c r="AA1890">
        <v>1394</v>
      </c>
      <c r="AB1890" s="260" t="str">
        <f ca="1">IFERROR(IFERROR(VLOOKUP(Table_Merge1[[#This Row],[Column1]],Table11[#All],2,FALSE),LEFT(AB1891,8)&amp;IF(LEN((RIGHT(AB1891,2)+1))&lt;2,"0"&amp;(RIGHT(AB1891,2)+1),(RIGHT(AB1891,2)-1))),"")</f>
        <v>1394.12.17</v>
      </c>
      <c r="AC1890" s="259" t="str">
        <f ca="1">LEFT(Table_Merge1[[#This Row],[Column2]],4)</f>
        <v>1394</v>
      </c>
      <c r="AD1890" s="259" t="str">
        <f ca="1">RIGHT(LEFT(Table_Merge1[[#This Row],[Column2]],7),2)</f>
        <v>12</v>
      </c>
      <c r="AE1890" s="259" t="str">
        <f ca="1">RIGHT(Table_Merge1[[#This Row],[Column2]],2)</f>
        <v>17</v>
      </c>
      <c r="AF1890">
        <v>12</v>
      </c>
      <c r="AG1890">
        <v>17</v>
      </c>
      <c r="AH1890" s="260">
        <v>2016</v>
      </c>
      <c r="AI1890" t="s">
        <v>3435</v>
      </c>
      <c r="AJ1890" s="260">
        <v>7</v>
      </c>
      <c r="AK1890">
        <v>1267.5999999999999</v>
      </c>
      <c r="AL1890">
        <v>1503</v>
      </c>
      <c r="AM1890">
        <v>2837275</v>
      </c>
      <c r="AO1890">
        <v>34360</v>
      </c>
      <c r="AP1890" s="287">
        <f>IFERROR(IF(Table_Merge1[[#This Row],[LME Zinc stock]]*Table_Merge1[[#This Row],[Nima.مقدار]]=0,"",Table_Merge1[[#This Row],[LME Zinc stock]]*Table_Merge1[[#This Row],[Nima.مقدار]]),"")</f>
        <v>97488769000</v>
      </c>
      <c r="AQ1890" s="287">
        <f>IFERROR(IF(Table_Merge1[[#This Row],[LME Zinc 3-month]]*Table_Merge1[[#This Row],[Nima.مقدار]]=0,"",Table_Merge1[[#This Row],[LME Zinc 3-month]]*Table_Merge1[[#This Row],[Nima.مقدار]]),"")</f>
        <v>51643080</v>
      </c>
      <c r="AR1890" s="288" t="str">
        <f>IFERROR(IF(Table_Merge1[[#This Row],[LME Zinc stock]]*Table_Merge1[[#This Row],[Azad.Sell]]=0,"",Table_Merge1[[#This Row],[LME Zinc stock]]*Table_Merge1[[#This Row],[Azad.Sell]]),"")</f>
        <v/>
      </c>
      <c r="AS1890" s="288" t="str">
        <f>IFERROR(IF(Table_Merge1[[#This Row],[LME Zinc 3-month]]*Table_Merge1[[#This Row],[Azad.Sell]]=0,"",Table_Merge1[[#This Row],[LME Zinc 3-month]]*Table_Merge1[[#This Row],[Azad.Sell]]),"")</f>
        <v/>
      </c>
      <c r="AT1890"/>
    </row>
    <row r="1891" spans="1:46" x14ac:dyDescent="0.25">
      <c r="A1891" s="258">
        <v>43359</v>
      </c>
      <c r="B18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1397.06.25</v>
      </c>
      <c r="C1891" s="195">
        <f t="shared" ca="1" si="65"/>
        <v>1397</v>
      </c>
      <c r="D18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91" s="195">
        <f>_xlfn.NUMBERVALUE(RIGHT(Table11[[#This Row],[تاریخ شمسی]],2))</f>
        <v>25</v>
      </c>
      <c r="F18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06-25</v>
      </c>
      <c r="G1891" s="195" t="s">
        <v>2042</v>
      </c>
      <c r="L1891" s="259">
        <v>43359</v>
      </c>
      <c r="M1891">
        <v>112142</v>
      </c>
      <c r="O1891" s="284">
        <f>IFERROR(DATE(Table7[[#This Row],[year]],MONTH(DATEVALUE(Table7[[#This Row],[month]]&amp;"1")),Table7[[#This Row],[day]]),"")</f>
        <v>42352</v>
      </c>
      <c r="P1891" s="195" t="s">
        <v>5316</v>
      </c>
      <c r="Q1891" s="195">
        <v>2015</v>
      </c>
      <c r="R1891" s="195" t="s">
        <v>3452</v>
      </c>
      <c r="S1891" s="195">
        <v>14</v>
      </c>
      <c r="T1891" s="195">
        <v>1068</v>
      </c>
      <c r="U1891" s="195">
        <v>1513.5</v>
      </c>
      <c r="V1891" s="195">
        <v>2895525</v>
      </c>
      <c r="X1891" s="260">
        <v>42433</v>
      </c>
      <c r="Z1891" s="260">
        <v>7</v>
      </c>
      <c r="AB1891" s="260" t="str">
        <f ca="1">IFERROR(IFERROR(VLOOKUP(Table_Merge1[[#This Row],[Column1]],Table11[#All],2,FALSE),LEFT(AB1892,8)&amp;IF(LEN((RIGHT(AB1892,2)+1))&lt;2,"0"&amp;(RIGHT(AB1892,2)+1),(RIGHT(AB1892,2)-1))),"")</f>
        <v>1394.12.12</v>
      </c>
      <c r="AC1891" s="259" t="str">
        <f ca="1">LEFT(Table_Merge1[[#This Row],[Column2]],4)</f>
        <v>1394</v>
      </c>
      <c r="AD1891" s="259" t="str">
        <f ca="1">RIGHT(LEFT(Table_Merge1[[#This Row],[Column2]],7),2)</f>
        <v>12</v>
      </c>
      <c r="AE1891" s="259" t="str">
        <f ca="1">RIGHT(Table_Merge1[[#This Row],[Column2]],2)</f>
        <v>12</v>
      </c>
      <c r="AH1891" s="260">
        <v>2016</v>
      </c>
      <c r="AI1891" t="s">
        <v>3435</v>
      </c>
      <c r="AJ1891" s="260">
        <v>4</v>
      </c>
      <c r="AK1891">
        <v>1271.5</v>
      </c>
      <c r="AL1891">
        <v>1512.5</v>
      </c>
      <c r="AM1891">
        <v>2846500</v>
      </c>
      <c r="AP1891" s="287" t="str">
        <f>IFERROR(IF(Table_Merge1[[#This Row],[LME Zinc stock]]*Table_Merge1[[#This Row],[Nima.مقدار]]=0,"",Table_Merge1[[#This Row],[LME Zinc stock]]*Table_Merge1[[#This Row],[Nima.مقدار]]),"")</f>
        <v/>
      </c>
      <c r="AQ1891" s="287" t="str">
        <f>IFERROR(IF(Table_Merge1[[#This Row],[LME Zinc 3-month]]*Table_Merge1[[#This Row],[Nima.مقدار]]=0,"",Table_Merge1[[#This Row],[LME Zinc 3-month]]*Table_Merge1[[#This Row],[Nima.مقدار]]),"")</f>
        <v/>
      </c>
      <c r="AR1891" s="288" t="str">
        <f>IFERROR(IF(Table_Merge1[[#This Row],[LME Zinc stock]]*Table_Merge1[[#This Row],[Azad.Sell]]=0,"",Table_Merge1[[#This Row],[LME Zinc stock]]*Table_Merge1[[#This Row],[Azad.Sell]]),"")</f>
        <v/>
      </c>
      <c r="AS1891" s="288" t="str">
        <f>IFERROR(IF(Table_Merge1[[#This Row],[LME Zinc 3-month]]*Table_Merge1[[#This Row],[Azad.Sell]]=0,"",Table_Merge1[[#This Row],[LME Zinc 3-month]]*Table_Merge1[[#This Row],[Azad.Sell]]),"")</f>
        <v/>
      </c>
      <c r="AT1891"/>
    </row>
    <row r="1892" spans="1:46" x14ac:dyDescent="0.25">
      <c r="A1892" s="258">
        <v>43360</v>
      </c>
      <c r="B18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1397.06.26</v>
      </c>
      <c r="C1892" s="195">
        <f t="shared" ca="1" si="65"/>
        <v>1397</v>
      </c>
      <c r="D18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92" s="195">
        <f>_xlfn.NUMBERVALUE(RIGHT(Table11[[#This Row],[تاریخ شمسی]],2))</f>
        <v>26</v>
      </c>
      <c r="F18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06-26</v>
      </c>
      <c r="G1892" s="195" t="s">
        <v>2043</v>
      </c>
      <c r="L1892" s="259">
        <v>43360</v>
      </c>
      <c r="M1892">
        <v>124301</v>
      </c>
      <c r="O1892" s="283">
        <f>IFERROR(DATE(Table7[[#This Row],[year]],MONTH(DATEVALUE(Table7[[#This Row],[month]]&amp;"1")),Table7[[#This Row],[day]]),"")</f>
        <v>42349</v>
      </c>
      <c r="P1892" s="257" t="s">
        <v>5317</v>
      </c>
      <c r="Q1892" s="257">
        <v>2015</v>
      </c>
      <c r="R1892" s="257" t="s">
        <v>3452</v>
      </c>
      <c r="S1892" s="257">
        <v>11</v>
      </c>
      <c r="T1892" s="257">
        <v>1067.2</v>
      </c>
      <c r="U1892" s="257">
        <v>1513</v>
      </c>
      <c r="V1892" s="257">
        <v>2901200</v>
      </c>
      <c r="X1892" s="260">
        <v>42432</v>
      </c>
      <c r="Y1892" t="s">
        <v>7965</v>
      </c>
      <c r="Z1892" s="260">
        <v>7</v>
      </c>
      <c r="AA1892">
        <v>1394</v>
      </c>
      <c r="AB1892" s="260" t="str">
        <f ca="1">IFERROR(IFERROR(VLOOKUP(Table_Merge1[[#This Row],[Column1]],Table11[#All],2,FALSE),LEFT(AB1893,8)&amp;IF(LEN((RIGHT(AB1893,2)+1))&lt;2,"0"&amp;(RIGHT(AB1893,2)+1),(RIGHT(AB1893,2)-1))),"")</f>
        <v>1394.12.13</v>
      </c>
      <c r="AC1892" s="259" t="str">
        <f ca="1">LEFT(Table_Merge1[[#This Row],[Column2]],4)</f>
        <v>1394</v>
      </c>
      <c r="AD1892" s="259" t="str">
        <f ca="1">RIGHT(LEFT(Table_Merge1[[#This Row],[Column2]],7),2)</f>
        <v>12</v>
      </c>
      <c r="AE1892" s="259" t="str">
        <f ca="1">RIGHT(Table_Merge1[[#This Row],[Column2]],2)</f>
        <v>13</v>
      </c>
      <c r="AF1892">
        <v>12</v>
      </c>
      <c r="AG1892">
        <v>13</v>
      </c>
      <c r="AH1892" s="260">
        <v>2016</v>
      </c>
      <c r="AI1892" t="s">
        <v>3435</v>
      </c>
      <c r="AJ1892" s="260">
        <v>3</v>
      </c>
      <c r="AK1892">
        <v>1241.95</v>
      </c>
      <c r="AL1892">
        <v>1519.5</v>
      </c>
      <c r="AM1892">
        <v>2855225</v>
      </c>
      <c r="AO1892">
        <v>34486</v>
      </c>
      <c r="AP1892" s="287">
        <f>IFERROR(IF(Table_Merge1[[#This Row],[LME Zinc stock]]*Table_Merge1[[#This Row],[Nima.مقدار]]=0,"",Table_Merge1[[#This Row],[LME Zinc stock]]*Table_Merge1[[#This Row],[Nima.مقدار]]),"")</f>
        <v>98465289350</v>
      </c>
      <c r="AQ1892" s="287">
        <f>IFERROR(IF(Table_Merge1[[#This Row],[LME Zinc 3-month]]*Table_Merge1[[#This Row],[Nima.مقدار]]=0,"",Table_Merge1[[#This Row],[LME Zinc 3-month]]*Table_Merge1[[#This Row],[Nima.مقدار]]),"")</f>
        <v>52401477</v>
      </c>
      <c r="AR1892" s="288" t="str">
        <f>IFERROR(IF(Table_Merge1[[#This Row],[LME Zinc stock]]*Table_Merge1[[#This Row],[Azad.Sell]]=0,"",Table_Merge1[[#This Row],[LME Zinc stock]]*Table_Merge1[[#This Row],[Azad.Sell]]),"")</f>
        <v/>
      </c>
      <c r="AS1892" s="288" t="str">
        <f>IFERROR(IF(Table_Merge1[[#This Row],[LME Zinc 3-month]]*Table_Merge1[[#This Row],[Azad.Sell]]=0,"",Table_Merge1[[#This Row],[LME Zinc 3-month]]*Table_Merge1[[#This Row],[Azad.Sell]]),"")</f>
        <v/>
      </c>
      <c r="AT1892"/>
    </row>
    <row r="1893" spans="1:46" x14ac:dyDescent="0.25">
      <c r="A1893" s="258">
        <v>43361</v>
      </c>
      <c r="B18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1397.06.27</v>
      </c>
      <c r="C1893" s="195">
        <f t="shared" ca="1" si="65"/>
        <v>1397</v>
      </c>
      <c r="D18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93" s="195">
        <f>_xlfn.NUMBERVALUE(RIGHT(Table11[[#This Row],[تاریخ شمسی]],2))</f>
        <v>27</v>
      </c>
      <c r="F18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06-27</v>
      </c>
      <c r="G1893" s="195" t="s">
        <v>2044</v>
      </c>
      <c r="L1893" s="259">
        <v>43361</v>
      </c>
      <c r="M1893">
        <v>138742</v>
      </c>
      <c r="O1893" s="284">
        <f>IFERROR(DATE(Table7[[#This Row],[year]],MONTH(DATEVALUE(Table7[[#This Row],[month]]&amp;"1")),Table7[[#This Row],[day]]),"")</f>
        <v>42348</v>
      </c>
      <c r="P1893" s="195" t="s">
        <v>5318</v>
      </c>
      <c r="Q1893" s="195">
        <v>2015</v>
      </c>
      <c r="R1893" s="195" t="s">
        <v>3452</v>
      </c>
      <c r="S1893" s="195">
        <v>10</v>
      </c>
      <c r="T1893" s="195">
        <v>1072</v>
      </c>
      <c r="U1893" s="195">
        <v>1541</v>
      </c>
      <c r="V1893" s="195">
        <v>2906925</v>
      </c>
      <c r="X1893" s="260">
        <v>42431</v>
      </c>
      <c r="Y1893" t="s">
        <v>7964</v>
      </c>
      <c r="Z1893" s="260">
        <v>7</v>
      </c>
      <c r="AA1893">
        <v>1394</v>
      </c>
      <c r="AB1893" s="260" t="str">
        <f ca="1">IFERROR(IFERROR(VLOOKUP(Table_Merge1[[#This Row],[Column1]],Table11[#All],2,FALSE),LEFT(AB1894,8)&amp;IF(LEN((RIGHT(AB1894,2)+1))&lt;2,"0"&amp;(RIGHT(AB1894,2)+1),(RIGHT(AB1894,2)-1))),"")</f>
        <v>1394.12.12</v>
      </c>
      <c r="AC1893" s="259" t="str">
        <f ca="1">LEFT(Table_Merge1[[#This Row],[Column2]],4)</f>
        <v>1394</v>
      </c>
      <c r="AD1893" s="259" t="str">
        <f ca="1">RIGHT(LEFT(Table_Merge1[[#This Row],[Column2]],7),2)</f>
        <v>12</v>
      </c>
      <c r="AE1893" s="259" t="str">
        <f ca="1">RIGHT(Table_Merge1[[#This Row],[Column2]],2)</f>
        <v>12</v>
      </c>
      <c r="AF1893">
        <v>12</v>
      </c>
      <c r="AG1893">
        <v>12</v>
      </c>
      <c r="AH1893" s="260">
        <v>2016</v>
      </c>
      <c r="AI1893" t="s">
        <v>3435</v>
      </c>
      <c r="AJ1893" s="260">
        <v>2</v>
      </c>
      <c r="AK1893">
        <v>1229.3499999999999</v>
      </c>
      <c r="AL1893">
        <v>1525</v>
      </c>
      <c r="AM1893">
        <v>2862125</v>
      </c>
      <c r="AO1893">
        <v>34641</v>
      </c>
      <c r="AP1893" s="287">
        <f>IFERROR(IF(Table_Merge1[[#This Row],[LME Zinc stock]]*Table_Merge1[[#This Row],[Nima.مقدار]]=0,"",Table_Merge1[[#This Row],[LME Zinc stock]]*Table_Merge1[[#This Row],[Nima.مقدار]]),"")</f>
        <v>99146872125</v>
      </c>
      <c r="AQ1893" s="287">
        <f>IFERROR(IF(Table_Merge1[[#This Row],[LME Zinc 3-month]]*Table_Merge1[[#This Row],[Nima.مقدار]]=0,"",Table_Merge1[[#This Row],[LME Zinc 3-month]]*Table_Merge1[[#This Row],[Nima.مقدار]]),"")</f>
        <v>52827525</v>
      </c>
      <c r="AR1893" s="288" t="str">
        <f>IFERROR(IF(Table_Merge1[[#This Row],[LME Zinc stock]]*Table_Merge1[[#This Row],[Azad.Sell]]=0,"",Table_Merge1[[#This Row],[LME Zinc stock]]*Table_Merge1[[#This Row],[Azad.Sell]]),"")</f>
        <v/>
      </c>
      <c r="AS1893" s="288" t="str">
        <f>IFERROR(IF(Table_Merge1[[#This Row],[LME Zinc 3-month]]*Table_Merge1[[#This Row],[Azad.Sell]]=0,"",Table_Merge1[[#This Row],[LME Zinc 3-month]]*Table_Merge1[[#This Row],[Azad.Sell]]),"")</f>
        <v/>
      </c>
      <c r="AT1893"/>
    </row>
    <row r="1894" spans="1:46" x14ac:dyDescent="0.25">
      <c r="A1894" s="258">
        <v>43365</v>
      </c>
      <c r="B18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1397.06.31</v>
      </c>
      <c r="C1894" s="195">
        <f t="shared" ca="1" si="65"/>
        <v>1397</v>
      </c>
      <c r="D18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1894" s="195">
        <f>_xlfn.NUMBERVALUE(RIGHT(Table11[[#This Row],[تاریخ شمسی]],2))</f>
        <v>31</v>
      </c>
      <c r="F18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06-31</v>
      </c>
      <c r="G1894" s="195" t="s">
        <v>2045</v>
      </c>
      <c r="L1894" s="259">
        <v>43365</v>
      </c>
      <c r="M1894">
        <v>141590</v>
      </c>
      <c r="O1894" s="283">
        <f>IFERROR(DATE(Table7[[#This Row],[year]],MONTH(DATEVALUE(Table7[[#This Row],[month]]&amp;"1")),Table7[[#This Row],[day]]),"")</f>
        <v>42347</v>
      </c>
      <c r="P1894" s="257" t="s">
        <v>5319</v>
      </c>
      <c r="Q1894" s="257">
        <v>2015</v>
      </c>
      <c r="R1894" s="257" t="s">
        <v>3452</v>
      </c>
      <c r="S1894" s="257">
        <v>9</v>
      </c>
      <c r="T1894" s="257">
        <v>1078.4000000000001</v>
      </c>
      <c r="U1894" s="257">
        <v>1542</v>
      </c>
      <c r="V1894" s="257">
        <v>2914025</v>
      </c>
      <c r="X1894" s="260">
        <v>42430</v>
      </c>
      <c r="Y1894" t="s">
        <v>7963</v>
      </c>
      <c r="Z1894" s="260">
        <v>7</v>
      </c>
      <c r="AA1894">
        <v>1394</v>
      </c>
      <c r="AB1894" s="260" t="str">
        <f ca="1">IFERROR(IFERROR(VLOOKUP(Table_Merge1[[#This Row],[Column1]],Table11[#All],2,FALSE),LEFT(AB1895,8)&amp;IF(LEN((RIGHT(AB1895,2)+1))&lt;2,"0"&amp;(RIGHT(AB1895,2)+1),(RIGHT(AB1895,2)-1))),"")</f>
        <v>1394.12.11</v>
      </c>
      <c r="AC1894" s="259" t="str">
        <f ca="1">LEFT(Table_Merge1[[#This Row],[Column2]],4)</f>
        <v>1394</v>
      </c>
      <c r="AD1894" s="259" t="str">
        <f ca="1">RIGHT(LEFT(Table_Merge1[[#This Row],[Column2]],7),2)</f>
        <v>12</v>
      </c>
      <c r="AE1894" s="259" t="str">
        <f ca="1">RIGHT(Table_Merge1[[#This Row],[Column2]],2)</f>
        <v>11</v>
      </c>
      <c r="AF1894">
        <v>12</v>
      </c>
      <c r="AG1894">
        <v>11</v>
      </c>
      <c r="AH1894" s="260">
        <v>2016</v>
      </c>
      <c r="AI1894" t="s">
        <v>3435</v>
      </c>
      <c r="AJ1894" s="260">
        <v>1</v>
      </c>
      <c r="AK1894">
        <v>1240</v>
      </c>
      <c r="AL1894">
        <v>1510</v>
      </c>
      <c r="AM1894">
        <v>2867925</v>
      </c>
      <c r="AO1894">
        <v>34655</v>
      </c>
      <c r="AP1894" s="287">
        <f>IFERROR(IF(Table_Merge1[[#This Row],[LME Zinc stock]]*Table_Merge1[[#This Row],[Nima.مقدار]]=0,"",Table_Merge1[[#This Row],[LME Zinc stock]]*Table_Merge1[[#This Row],[Nima.مقدار]]),"")</f>
        <v>99387940875</v>
      </c>
      <c r="AQ1894" s="287">
        <f>IFERROR(IF(Table_Merge1[[#This Row],[LME Zinc 3-month]]*Table_Merge1[[#This Row],[Nima.مقدار]]=0,"",Table_Merge1[[#This Row],[LME Zinc 3-month]]*Table_Merge1[[#This Row],[Nima.مقدار]]),"")</f>
        <v>52329050</v>
      </c>
      <c r="AR1894" s="288" t="str">
        <f>IFERROR(IF(Table_Merge1[[#This Row],[LME Zinc stock]]*Table_Merge1[[#This Row],[Azad.Sell]]=0,"",Table_Merge1[[#This Row],[LME Zinc stock]]*Table_Merge1[[#This Row],[Azad.Sell]]),"")</f>
        <v/>
      </c>
      <c r="AS1894" s="288" t="str">
        <f>IFERROR(IF(Table_Merge1[[#This Row],[LME Zinc 3-month]]*Table_Merge1[[#This Row],[Azad.Sell]]=0,"",Table_Merge1[[#This Row],[LME Zinc 3-month]]*Table_Merge1[[#This Row],[Azad.Sell]]),"")</f>
        <v/>
      </c>
      <c r="AT1894"/>
    </row>
    <row r="1895" spans="1:46" x14ac:dyDescent="0.25">
      <c r="A1895" s="258">
        <v>43366</v>
      </c>
      <c r="B18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1397.07.01</v>
      </c>
      <c r="C1895" s="195">
        <f t="shared" ca="1" si="65"/>
        <v>1397</v>
      </c>
      <c r="D18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895" s="195">
        <f>_xlfn.NUMBERVALUE(RIGHT(Table11[[#This Row],[تاریخ شمسی]],2))</f>
        <v>1</v>
      </c>
      <c r="F18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07-01</v>
      </c>
      <c r="G1895" s="195" t="s">
        <v>2046</v>
      </c>
      <c r="L1895" s="259">
        <v>43366</v>
      </c>
      <c r="M1895">
        <v>143248</v>
      </c>
      <c r="O1895" s="284">
        <f>IFERROR(DATE(Table7[[#This Row],[year]],MONTH(DATEVALUE(Table7[[#This Row],[month]]&amp;"1")),Table7[[#This Row],[day]]),"")</f>
        <v>42346</v>
      </c>
      <c r="P1895" s="195" t="s">
        <v>5320</v>
      </c>
      <c r="Q1895" s="195">
        <v>2015</v>
      </c>
      <c r="R1895" s="195" t="s">
        <v>3452</v>
      </c>
      <c r="S1895" s="195">
        <v>8</v>
      </c>
      <c r="T1895" s="195">
        <v>1071.75</v>
      </c>
      <c r="U1895" s="195">
        <v>1527.5</v>
      </c>
      <c r="V1895" s="195">
        <v>2919800</v>
      </c>
      <c r="X1895" s="260">
        <v>42429</v>
      </c>
      <c r="Y1895" t="s">
        <v>7962</v>
      </c>
      <c r="Z1895" s="260">
        <v>7</v>
      </c>
      <c r="AA1895">
        <v>1394</v>
      </c>
      <c r="AB1895" s="260" t="str">
        <f ca="1">IFERROR(IFERROR(VLOOKUP(Table_Merge1[[#This Row],[Column1]],Table11[#All],2,FALSE),LEFT(AB1896,8)&amp;IF(LEN((RIGHT(AB1896,2)+1))&lt;2,"0"&amp;(RIGHT(AB1896,2)+1),(RIGHT(AB1896,2)-1))),"")</f>
        <v>1394.12.10</v>
      </c>
      <c r="AC1895" s="259" t="str">
        <f ca="1">LEFT(Table_Merge1[[#This Row],[Column2]],4)</f>
        <v>1394</v>
      </c>
      <c r="AD1895" s="259" t="str">
        <f ca="1">RIGHT(LEFT(Table_Merge1[[#This Row],[Column2]],7),2)</f>
        <v>12</v>
      </c>
      <c r="AE1895" s="259" t="str">
        <f ca="1">RIGHT(Table_Merge1[[#This Row],[Column2]],2)</f>
        <v>10</v>
      </c>
      <c r="AF1895">
        <v>12</v>
      </c>
      <c r="AG1895">
        <v>10</v>
      </c>
      <c r="AH1895" s="260">
        <v>2016</v>
      </c>
      <c r="AI1895" t="s">
        <v>3433</v>
      </c>
      <c r="AJ1895" s="260">
        <v>29</v>
      </c>
      <c r="AK1895">
        <v>1234.1500000000001</v>
      </c>
      <c r="AL1895">
        <v>1547</v>
      </c>
      <c r="AM1895">
        <v>2877525</v>
      </c>
      <c r="AO1895">
        <v>34597</v>
      </c>
      <c r="AP1895" s="287">
        <f>IFERROR(IF(Table_Merge1[[#This Row],[LME Zinc stock]]*Table_Merge1[[#This Row],[Nima.مقدار]]=0,"",Table_Merge1[[#This Row],[LME Zinc stock]]*Table_Merge1[[#This Row],[Nima.مقدار]]),"")</f>
        <v>99553732425</v>
      </c>
      <c r="AQ1895" s="287">
        <f>IFERROR(IF(Table_Merge1[[#This Row],[LME Zinc 3-month]]*Table_Merge1[[#This Row],[Nima.مقدار]]=0,"",Table_Merge1[[#This Row],[LME Zinc 3-month]]*Table_Merge1[[#This Row],[Nima.مقدار]]),"")</f>
        <v>53521559</v>
      </c>
      <c r="AR1895" s="288" t="str">
        <f>IFERROR(IF(Table_Merge1[[#This Row],[LME Zinc stock]]*Table_Merge1[[#This Row],[Azad.Sell]]=0,"",Table_Merge1[[#This Row],[LME Zinc stock]]*Table_Merge1[[#This Row],[Azad.Sell]]),"")</f>
        <v/>
      </c>
      <c r="AS1895" s="288" t="str">
        <f>IFERROR(IF(Table_Merge1[[#This Row],[LME Zinc 3-month]]*Table_Merge1[[#This Row],[Azad.Sell]]=0,"",Table_Merge1[[#This Row],[LME Zinc 3-month]]*Table_Merge1[[#This Row],[Azad.Sell]]),"")</f>
        <v/>
      </c>
      <c r="AT1895"/>
    </row>
    <row r="1896" spans="1:46" x14ac:dyDescent="0.25">
      <c r="A1896" s="258">
        <v>43367</v>
      </c>
      <c r="B18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1397.07.02</v>
      </c>
      <c r="C1896" s="195">
        <f t="shared" ca="1" si="65"/>
        <v>1397</v>
      </c>
      <c r="D18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896" s="195">
        <f>_xlfn.NUMBERVALUE(RIGHT(Table11[[#This Row],[تاریخ شمسی]],2))</f>
        <v>2</v>
      </c>
      <c r="F18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07-02</v>
      </c>
      <c r="G1896" s="195" t="s">
        <v>2047</v>
      </c>
      <c r="L1896" s="259">
        <v>43367</v>
      </c>
      <c r="M1896">
        <v>92697</v>
      </c>
      <c r="O1896" s="283">
        <f>IFERROR(DATE(Table7[[#This Row],[year]],MONTH(DATEVALUE(Table7[[#This Row],[month]]&amp;"1")),Table7[[#This Row],[day]]),"")</f>
        <v>42345</v>
      </c>
      <c r="P1896" s="257" t="s">
        <v>5321</v>
      </c>
      <c r="Q1896" s="257">
        <v>2015</v>
      </c>
      <c r="R1896" s="257" t="s">
        <v>3452</v>
      </c>
      <c r="S1896" s="257">
        <v>7</v>
      </c>
      <c r="T1896" s="257">
        <v>1082.7</v>
      </c>
      <c r="U1896" s="257">
        <v>1515</v>
      </c>
      <c r="V1896" s="257">
        <v>2925825</v>
      </c>
      <c r="X1896" s="260">
        <v>42426</v>
      </c>
      <c r="Z1896" s="260">
        <v>7</v>
      </c>
      <c r="AB1896" s="260" t="str">
        <f ca="1">IFERROR(IFERROR(VLOOKUP(Table_Merge1[[#This Row],[Column1]],Table11[#All],2,FALSE),LEFT(AB1897,8)&amp;IF(LEN((RIGHT(AB1897,2)+1))&lt;2,"0"&amp;(RIGHT(AB1897,2)+1),(RIGHT(AB1897,2)-1))),"")</f>
        <v>1394.12.07</v>
      </c>
      <c r="AC1896" s="259" t="str">
        <f ca="1">LEFT(Table_Merge1[[#This Row],[Column2]],4)</f>
        <v>1394</v>
      </c>
      <c r="AD1896" s="259" t="str">
        <f ca="1">RIGHT(LEFT(Table_Merge1[[#This Row],[Column2]],7),2)</f>
        <v>12</v>
      </c>
      <c r="AE1896" s="259" t="str">
        <f ca="1">RIGHT(Table_Merge1[[#This Row],[Column2]],2)</f>
        <v>07</v>
      </c>
      <c r="AH1896" s="260">
        <v>2016</v>
      </c>
      <c r="AI1896" t="s">
        <v>3433</v>
      </c>
      <c r="AJ1896" s="260">
        <v>26</v>
      </c>
      <c r="AK1896">
        <v>1231</v>
      </c>
      <c r="AL1896">
        <v>1559.5</v>
      </c>
      <c r="AM1896">
        <v>2884300</v>
      </c>
      <c r="AP1896" s="287" t="str">
        <f>IFERROR(IF(Table_Merge1[[#This Row],[LME Zinc stock]]*Table_Merge1[[#This Row],[Nima.مقدار]]=0,"",Table_Merge1[[#This Row],[LME Zinc stock]]*Table_Merge1[[#This Row],[Nima.مقدار]]),"")</f>
        <v/>
      </c>
      <c r="AQ1896" s="287" t="str">
        <f>IFERROR(IF(Table_Merge1[[#This Row],[LME Zinc 3-month]]*Table_Merge1[[#This Row],[Nima.مقدار]]=0,"",Table_Merge1[[#This Row],[LME Zinc 3-month]]*Table_Merge1[[#This Row],[Nima.مقدار]]),"")</f>
        <v/>
      </c>
      <c r="AR1896" s="288" t="str">
        <f>IFERROR(IF(Table_Merge1[[#This Row],[LME Zinc stock]]*Table_Merge1[[#This Row],[Azad.Sell]]=0,"",Table_Merge1[[#This Row],[LME Zinc stock]]*Table_Merge1[[#This Row],[Azad.Sell]]),"")</f>
        <v/>
      </c>
      <c r="AS1896" s="288" t="str">
        <f>IFERROR(IF(Table_Merge1[[#This Row],[LME Zinc 3-month]]*Table_Merge1[[#This Row],[Azad.Sell]]=0,"",Table_Merge1[[#This Row],[LME Zinc 3-month]]*Table_Merge1[[#This Row],[Azad.Sell]]),"")</f>
        <v/>
      </c>
      <c r="AT1896"/>
    </row>
    <row r="1897" spans="1:46" x14ac:dyDescent="0.25">
      <c r="A1897" s="258">
        <v>43368</v>
      </c>
      <c r="B18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1397.07.03</v>
      </c>
      <c r="C1897" s="195">
        <f t="shared" ca="1" si="65"/>
        <v>1397</v>
      </c>
      <c r="D18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897" s="195">
        <f>_xlfn.NUMBERVALUE(RIGHT(Table11[[#This Row],[تاریخ شمسی]],2))</f>
        <v>3</v>
      </c>
      <c r="F18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07-03</v>
      </c>
      <c r="G1897" s="195" t="s">
        <v>2048</v>
      </c>
      <c r="L1897" s="259">
        <v>43368</v>
      </c>
      <c r="M1897">
        <v>140917</v>
      </c>
      <c r="O1897" s="284">
        <f>IFERROR(DATE(Table7[[#This Row],[year]],MONTH(DATEVALUE(Table7[[#This Row],[month]]&amp;"1")),Table7[[#This Row],[day]]),"")</f>
        <v>42342</v>
      </c>
      <c r="P1897" s="195" t="s">
        <v>5322</v>
      </c>
      <c r="Q1897" s="195">
        <v>2015</v>
      </c>
      <c r="R1897" s="195" t="s">
        <v>3452</v>
      </c>
      <c r="S1897" s="195">
        <v>4</v>
      </c>
      <c r="T1897" s="195">
        <v>1063</v>
      </c>
      <c r="U1897" s="195">
        <v>1506</v>
      </c>
      <c r="V1897" s="195">
        <v>2931725</v>
      </c>
      <c r="X1897" s="260">
        <v>42425</v>
      </c>
      <c r="Y1897" t="s">
        <v>7961</v>
      </c>
      <c r="Z1897" s="260">
        <v>7</v>
      </c>
      <c r="AA1897">
        <v>1394</v>
      </c>
      <c r="AB1897" s="260" t="str">
        <f ca="1">IFERROR(IFERROR(VLOOKUP(Table_Merge1[[#This Row],[Column1]],Table11[#All],2,FALSE),LEFT(AB1898,8)&amp;IF(LEN((RIGHT(AB1898,2)+1))&lt;2,"0"&amp;(RIGHT(AB1898,2)+1),(RIGHT(AB1898,2)-1))),"")</f>
        <v>1394.12.06</v>
      </c>
      <c r="AC1897" s="259" t="str">
        <f ca="1">LEFT(Table_Merge1[[#This Row],[Column2]],4)</f>
        <v>1394</v>
      </c>
      <c r="AD1897" s="259" t="str">
        <f ca="1">RIGHT(LEFT(Table_Merge1[[#This Row],[Column2]],7),2)</f>
        <v>12</v>
      </c>
      <c r="AE1897" s="259" t="str">
        <f ca="1">RIGHT(Table_Merge1[[#This Row],[Column2]],2)</f>
        <v>06</v>
      </c>
      <c r="AF1897">
        <v>12</v>
      </c>
      <c r="AG1897">
        <v>6</v>
      </c>
      <c r="AH1897" s="260">
        <v>2016</v>
      </c>
      <c r="AI1897" t="s">
        <v>3433</v>
      </c>
      <c r="AJ1897" s="260">
        <v>25</v>
      </c>
      <c r="AK1897">
        <v>1235.4000000000001</v>
      </c>
      <c r="AL1897">
        <v>1574</v>
      </c>
      <c r="AM1897">
        <v>2872425</v>
      </c>
      <c r="AO1897">
        <v>34829</v>
      </c>
      <c r="AP1897" s="287">
        <f>IFERROR(IF(Table_Merge1[[#This Row],[LME Zinc stock]]*Table_Merge1[[#This Row],[Nima.مقدار]]=0,"",Table_Merge1[[#This Row],[LME Zinc stock]]*Table_Merge1[[#This Row],[Nima.مقدار]]),"")</f>
        <v>100043690325</v>
      </c>
      <c r="AQ1897" s="287">
        <f>IFERROR(IF(Table_Merge1[[#This Row],[LME Zinc 3-month]]*Table_Merge1[[#This Row],[Nima.مقدار]]=0,"",Table_Merge1[[#This Row],[LME Zinc 3-month]]*Table_Merge1[[#This Row],[Nima.مقدار]]),"")</f>
        <v>54820846</v>
      </c>
      <c r="AR1897" s="288" t="str">
        <f>IFERROR(IF(Table_Merge1[[#This Row],[LME Zinc stock]]*Table_Merge1[[#This Row],[Azad.Sell]]=0,"",Table_Merge1[[#This Row],[LME Zinc stock]]*Table_Merge1[[#This Row],[Azad.Sell]]),"")</f>
        <v/>
      </c>
      <c r="AS1897" s="288" t="str">
        <f>IFERROR(IF(Table_Merge1[[#This Row],[LME Zinc 3-month]]*Table_Merge1[[#This Row],[Azad.Sell]]=0,"",Table_Merge1[[#This Row],[LME Zinc 3-month]]*Table_Merge1[[#This Row],[Azad.Sell]]),"")</f>
        <v/>
      </c>
      <c r="AT1897"/>
    </row>
    <row r="1898" spans="1:46" x14ac:dyDescent="0.25">
      <c r="A1898" s="258">
        <v>43369</v>
      </c>
      <c r="B18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1397.07.04</v>
      </c>
      <c r="C1898" s="195">
        <f t="shared" ca="1" si="65"/>
        <v>1397</v>
      </c>
      <c r="D18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898" s="195">
        <f>_xlfn.NUMBERVALUE(RIGHT(Table11[[#This Row],[تاریخ شمسی]],2))</f>
        <v>4</v>
      </c>
      <c r="F18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07-04</v>
      </c>
      <c r="G1898" s="195" t="s">
        <v>2049</v>
      </c>
      <c r="L1898" s="259">
        <v>43369</v>
      </c>
      <c r="M1898">
        <v>158954</v>
      </c>
      <c r="O1898" s="283">
        <f>IFERROR(DATE(Table7[[#This Row],[year]],MONTH(DATEVALUE(Table7[[#This Row],[month]]&amp;"1")),Table7[[#This Row],[day]]),"")</f>
        <v>42341</v>
      </c>
      <c r="P1898" s="257" t="s">
        <v>5323</v>
      </c>
      <c r="Q1898" s="257">
        <v>2015</v>
      </c>
      <c r="R1898" s="257" t="s">
        <v>3452</v>
      </c>
      <c r="S1898" s="257">
        <v>3</v>
      </c>
      <c r="T1898" s="257">
        <v>1050.5999999999999</v>
      </c>
      <c r="U1898" s="257">
        <v>1500</v>
      </c>
      <c r="V1898" s="257">
        <v>2937450</v>
      </c>
      <c r="X1898" s="260">
        <v>42424</v>
      </c>
      <c r="Y1898" t="s">
        <v>7960</v>
      </c>
      <c r="Z1898" s="260">
        <v>7</v>
      </c>
      <c r="AA1898">
        <v>1394</v>
      </c>
      <c r="AB1898" s="260" t="str">
        <f ca="1">IFERROR(IFERROR(VLOOKUP(Table_Merge1[[#This Row],[Column1]],Table11[#All],2,FALSE),LEFT(AB1899,8)&amp;IF(LEN((RIGHT(AB1899,2)+1))&lt;2,"0"&amp;(RIGHT(AB1899,2)+1),(RIGHT(AB1899,2)-1))),"")</f>
        <v>1394.12.05</v>
      </c>
      <c r="AC1898" s="259" t="str">
        <f ca="1">LEFT(Table_Merge1[[#This Row],[Column2]],4)</f>
        <v>1394</v>
      </c>
      <c r="AD1898" s="259" t="str">
        <f ca="1">RIGHT(LEFT(Table_Merge1[[#This Row],[Column2]],7),2)</f>
        <v>12</v>
      </c>
      <c r="AE1898" s="259" t="str">
        <f ca="1">RIGHT(Table_Merge1[[#This Row],[Column2]],2)</f>
        <v>05</v>
      </c>
      <c r="AF1898">
        <v>12</v>
      </c>
      <c r="AG1898">
        <v>5</v>
      </c>
      <c r="AH1898" s="260">
        <v>2016</v>
      </c>
      <c r="AI1898" t="s">
        <v>3433</v>
      </c>
      <c r="AJ1898" s="260">
        <v>24</v>
      </c>
      <c r="AK1898">
        <v>1232.25</v>
      </c>
      <c r="AL1898">
        <v>1564</v>
      </c>
      <c r="AM1898">
        <v>2862500</v>
      </c>
      <c r="AO1898">
        <v>34741</v>
      </c>
      <c r="AP1898" s="287">
        <f>IFERROR(IF(Table_Merge1[[#This Row],[LME Zinc stock]]*Table_Merge1[[#This Row],[Nima.مقدار]]=0,"",Table_Merge1[[#This Row],[LME Zinc stock]]*Table_Merge1[[#This Row],[Nima.مقدار]]),"")</f>
        <v>99446112500</v>
      </c>
      <c r="AQ1898" s="287">
        <f>IFERROR(IF(Table_Merge1[[#This Row],[LME Zinc 3-month]]*Table_Merge1[[#This Row],[Nima.مقدار]]=0,"",Table_Merge1[[#This Row],[LME Zinc 3-month]]*Table_Merge1[[#This Row],[Nima.مقدار]]),"")</f>
        <v>54334924</v>
      </c>
      <c r="AR1898" s="288" t="str">
        <f>IFERROR(IF(Table_Merge1[[#This Row],[LME Zinc stock]]*Table_Merge1[[#This Row],[Azad.Sell]]=0,"",Table_Merge1[[#This Row],[LME Zinc stock]]*Table_Merge1[[#This Row],[Azad.Sell]]),"")</f>
        <v/>
      </c>
      <c r="AS1898" s="288" t="str">
        <f>IFERROR(IF(Table_Merge1[[#This Row],[LME Zinc 3-month]]*Table_Merge1[[#This Row],[Azad.Sell]]=0,"",Table_Merge1[[#This Row],[LME Zinc 3-month]]*Table_Merge1[[#This Row],[Azad.Sell]]),"")</f>
        <v/>
      </c>
      <c r="AT1898"/>
    </row>
    <row r="1899" spans="1:46" x14ac:dyDescent="0.25">
      <c r="A1899" s="258">
        <v>43370</v>
      </c>
      <c r="B18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1397.07.05</v>
      </c>
      <c r="C1899" s="195">
        <f t="shared" ca="1" si="65"/>
        <v>1397</v>
      </c>
      <c r="D18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899" s="195">
        <f>_xlfn.NUMBERVALUE(RIGHT(Table11[[#This Row],[تاریخ شمسی]],2))</f>
        <v>5</v>
      </c>
      <c r="F18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07-05</v>
      </c>
      <c r="G1899" s="195" t="s">
        <v>2050</v>
      </c>
      <c r="L1899" s="259">
        <v>43370</v>
      </c>
      <c r="M1899">
        <v>175883</v>
      </c>
      <c r="O1899" s="284">
        <f>IFERROR(DATE(Table7[[#This Row],[year]],MONTH(DATEVALUE(Table7[[#This Row],[month]]&amp;"1")),Table7[[#This Row],[day]]),"")</f>
        <v>42340</v>
      </c>
      <c r="P1899" s="195" t="s">
        <v>5324</v>
      </c>
      <c r="Q1899" s="195">
        <v>2015</v>
      </c>
      <c r="R1899" s="195" t="s">
        <v>3452</v>
      </c>
      <c r="S1899" s="195">
        <v>2</v>
      </c>
      <c r="T1899" s="195">
        <v>1066.9000000000001</v>
      </c>
      <c r="U1899" s="195">
        <v>1475</v>
      </c>
      <c r="V1899" s="195">
        <v>2929200</v>
      </c>
      <c r="X1899" s="260">
        <v>42423</v>
      </c>
      <c r="Y1899" t="s">
        <v>7959</v>
      </c>
      <c r="Z1899" s="260">
        <v>7</v>
      </c>
      <c r="AA1899">
        <v>1394</v>
      </c>
      <c r="AB1899" s="260" t="str">
        <f ca="1">IFERROR(IFERROR(VLOOKUP(Table_Merge1[[#This Row],[Column1]],Table11[#All],2,FALSE),LEFT(AB1900,8)&amp;IF(LEN((RIGHT(AB1900,2)+1))&lt;2,"0"&amp;(RIGHT(AB1900,2)+1),(RIGHT(AB1900,2)-1))),"")</f>
        <v>1394.12.04</v>
      </c>
      <c r="AC1899" s="259" t="str">
        <f ca="1">LEFT(Table_Merge1[[#This Row],[Column2]],4)</f>
        <v>1394</v>
      </c>
      <c r="AD1899" s="259" t="str">
        <f ca="1">RIGHT(LEFT(Table_Merge1[[#This Row],[Column2]],7),2)</f>
        <v>12</v>
      </c>
      <c r="AE1899" s="259" t="str">
        <f ca="1">RIGHT(Table_Merge1[[#This Row],[Column2]],2)</f>
        <v>04</v>
      </c>
      <c r="AF1899">
        <v>12</v>
      </c>
      <c r="AG1899">
        <v>4</v>
      </c>
      <c r="AH1899" s="260">
        <v>2016</v>
      </c>
      <c r="AI1899" t="s">
        <v>3433</v>
      </c>
      <c r="AJ1899" s="260">
        <v>23</v>
      </c>
      <c r="AK1899">
        <v>1218.75</v>
      </c>
      <c r="AL1899">
        <v>1588.5</v>
      </c>
      <c r="AM1899">
        <v>2859150</v>
      </c>
      <c r="AO1899">
        <v>34639</v>
      </c>
      <c r="AP1899" s="287">
        <f>IFERROR(IF(Table_Merge1[[#This Row],[LME Zinc stock]]*Table_Merge1[[#This Row],[Nima.مقدار]]=0,"",Table_Merge1[[#This Row],[LME Zinc stock]]*Table_Merge1[[#This Row],[Nima.مقدار]]),"")</f>
        <v>99038096850</v>
      </c>
      <c r="AQ1899" s="287">
        <f>IFERROR(IF(Table_Merge1[[#This Row],[LME Zinc 3-month]]*Table_Merge1[[#This Row],[Nima.مقدار]]=0,"",Table_Merge1[[#This Row],[LME Zinc 3-month]]*Table_Merge1[[#This Row],[Nima.مقدار]]),"")</f>
        <v>55024051.5</v>
      </c>
      <c r="AR1899" s="288" t="str">
        <f>IFERROR(IF(Table_Merge1[[#This Row],[LME Zinc stock]]*Table_Merge1[[#This Row],[Azad.Sell]]=0,"",Table_Merge1[[#This Row],[LME Zinc stock]]*Table_Merge1[[#This Row],[Azad.Sell]]),"")</f>
        <v/>
      </c>
      <c r="AS1899" s="288" t="str">
        <f>IFERROR(IF(Table_Merge1[[#This Row],[LME Zinc 3-month]]*Table_Merge1[[#This Row],[Azad.Sell]]=0,"",Table_Merge1[[#This Row],[LME Zinc 3-month]]*Table_Merge1[[#This Row],[Azad.Sell]]),"")</f>
        <v/>
      </c>
      <c r="AT1899"/>
    </row>
    <row r="1900" spans="1:46" x14ac:dyDescent="0.25">
      <c r="A1900" s="258">
        <v>43372</v>
      </c>
      <c r="B19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1397.07.07</v>
      </c>
      <c r="C1900" s="195">
        <f t="shared" ca="1" si="65"/>
        <v>1397</v>
      </c>
      <c r="D19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00" s="195">
        <f>_xlfn.NUMBERVALUE(RIGHT(Table11[[#This Row],[تاریخ شمسی]],2))</f>
        <v>7</v>
      </c>
      <c r="F19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07-07</v>
      </c>
      <c r="G1900" s="195" t="s">
        <v>2051</v>
      </c>
      <c r="L1900" s="259">
        <v>43372</v>
      </c>
      <c r="M1900">
        <v>164500</v>
      </c>
      <c r="O1900" s="283">
        <f>IFERROR(DATE(Table7[[#This Row],[year]],MONTH(DATEVALUE(Table7[[#This Row],[month]]&amp;"1")),Table7[[#This Row],[day]]),"")</f>
        <v>42339</v>
      </c>
      <c r="P1900" s="257" t="s">
        <v>5325</v>
      </c>
      <c r="Q1900" s="257">
        <v>2015</v>
      </c>
      <c r="R1900" s="257" t="s">
        <v>3452</v>
      </c>
      <c r="S1900" s="257">
        <v>1</v>
      </c>
      <c r="T1900" s="257">
        <v>1069.25</v>
      </c>
      <c r="U1900" s="257">
        <v>1478</v>
      </c>
      <c r="V1900" s="257">
        <v>2925800</v>
      </c>
      <c r="X1900" s="260">
        <v>42422</v>
      </c>
      <c r="Y1900" t="s">
        <v>7958</v>
      </c>
      <c r="Z1900" s="260">
        <v>7</v>
      </c>
      <c r="AA1900">
        <v>1394</v>
      </c>
      <c r="AB1900" s="260" t="str">
        <f ca="1">IFERROR(IFERROR(VLOOKUP(Table_Merge1[[#This Row],[Column1]],Table11[#All],2,FALSE),LEFT(AB1901,8)&amp;IF(LEN((RIGHT(AB1901,2)+1))&lt;2,"0"&amp;(RIGHT(AB1901,2)+1),(RIGHT(AB1901,2)-1))),"")</f>
        <v>1394.12.03</v>
      </c>
      <c r="AC1900" s="259" t="str">
        <f ca="1">LEFT(Table_Merge1[[#This Row],[Column2]],4)</f>
        <v>1394</v>
      </c>
      <c r="AD1900" s="259" t="str">
        <f ca="1">RIGHT(LEFT(Table_Merge1[[#This Row],[Column2]],7),2)</f>
        <v>12</v>
      </c>
      <c r="AE1900" s="259" t="str">
        <f ca="1">RIGHT(Table_Merge1[[#This Row],[Column2]],2)</f>
        <v>03</v>
      </c>
      <c r="AF1900">
        <v>12</v>
      </c>
      <c r="AG1900">
        <v>3</v>
      </c>
      <c r="AH1900" s="260">
        <v>2016</v>
      </c>
      <c r="AI1900" t="s">
        <v>3433</v>
      </c>
      <c r="AJ1900" s="260">
        <v>22</v>
      </c>
      <c r="AK1900">
        <v>1203.6500000000001</v>
      </c>
      <c r="AL1900">
        <v>1586.5</v>
      </c>
      <c r="AM1900">
        <v>2804700</v>
      </c>
      <c r="AO1900">
        <v>34614</v>
      </c>
      <c r="AP1900" s="287">
        <f>IFERROR(IF(Table_Merge1[[#This Row],[LME Zinc stock]]*Table_Merge1[[#This Row],[Nima.مقدار]]=0,"",Table_Merge1[[#This Row],[LME Zinc stock]]*Table_Merge1[[#This Row],[Nima.مقدار]]),"")</f>
        <v>97081885800</v>
      </c>
      <c r="AQ1900" s="287">
        <f>IFERROR(IF(Table_Merge1[[#This Row],[LME Zinc 3-month]]*Table_Merge1[[#This Row],[Nima.مقدار]]=0,"",Table_Merge1[[#This Row],[LME Zinc 3-month]]*Table_Merge1[[#This Row],[Nima.مقدار]]),"")</f>
        <v>54915111</v>
      </c>
      <c r="AR1900" s="288" t="str">
        <f>IFERROR(IF(Table_Merge1[[#This Row],[LME Zinc stock]]*Table_Merge1[[#This Row],[Azad.Sell]]=0,"",Table_Merge1[[#This Row],[LME Zinc stock]]*Table_Merge1[[#This Row],[Azad.Sell]]),"")</f>
        <v/>
      </c>
      <c r="AS1900" s="288" t="str">
        <f>IFERROR(IF(Table_Merge1[[#This Row],[LME Zinc 3-month]]*Table_Merge1[[#This Row],[Azad.Sell]]=0,"",Table_Merge1[[#This Row],[LME Zinc 3-month]]*Table_Merge1[[#This Row],[Azad.Sell]]),"")</f>
        <v/>
      </c>
      <c r="AT1900"/>
    </row>
    <row r="1901" spans="1:46" x14ac:dyDescent="0.25">
      <c r="A1901" s="258">
        <v>43373</v>
      </c>
      <c r="B19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1397.07.08</v>
      </c>
      <c r="C1901" s="195">
        <f t="shared" ca="1" si="65"/>
        <v>1397</v>
      </c>
      <c r="D19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01" s="195">
        <f>_xlfn.NUMBERVALUE(RIGHT(Table11[[#This Row],[تاریخ شمسی]],2))</f>
        <v>8</v>
      </c>
      <c r="F19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07-08</v>
      </c>
      <c r="G1901" s="195" t="s">
        <v>2052</v>
      </c>
      <c r="L1901" s="259">
        <v>43373</v>
      </c>
      <c r="M1901">
        <v>163033</v>
      </c>
      <c r="O1901" s="284">
        <f>IFERROR(DATE(Table7[[#This Row],[year]],MONTH(DATEVALUE(Table7[[#This Row],[month]]&amp;"1")),Table7[[#This Row],[day]]),"")</f>
        <v>42338</v>
      </c>
      <c r="P1901" s="195" t="s">
        <v>5326</v>
      </c>
      <c r="Q1901" s="195">
        <v>2015</v>
      </c>
      <c r="R1901" s="195" t="s">
        <v>3450</v>
      </c>
      <c r="S1901" s="195">
        <v>30</v>
      </c>
      <c r="T1901" s="195">
        <v>1055.6500000000001</v>
      </c>
      <c r="U1901" s="195">
        <v>1475.5</v>
      </c>
      <c r="V1901" s="195">
        <v>2930175</v>
      </c>
      <c r="X1901" s="260">
        <v>42419</v>
      </c>
      <c r="Z1901" s="260">
        <v>7</v>
      </c>
      <c r="AB1901" s="260" t="str">
        <f ca="1">IFERROR(IFERROR(VLOOKUP(Table_Merge1[[#This Row],[Column1]],Table11[#All],2,FALSE),LEFT(AB1902,8)&amp;IF(LEN((RIGHT(AB1902,2)+1))&lt;2,"0"&amp;(RIGHT(AB1902,2)+1),(RIGHT(AB1902,2)-1))),"")</f>
        <v>1394.11.28</v>
      </c>
      <c r="AC1901" s="259" t="str">
        <f ca="1">LEFT(Table_Merge1[[#This Row],[Column2]],4)</f>
        <v>1394</v>
      </c>
      <c r="AD1901" s="259" t="str">
        <f ca="1">RIGHT(LEFT(Table_Merge1[[#This Row],[Column2]],7),2)</f>
        <v>11</v>
      </c>
      <c r="AE1901" s="259" t="str">
        <f ca="1">RIGHT(Table_Merge1[[#This Row],[Column2]],2)</f>
        <v>28</v>
      </c>
      <c r="AH1901" s="260">
        <v>2016</v>
      </c>
      <c r="AI1901" t="s">
        <v>3433</v>
      </c>
      <c r="AJ1901" s="260">
        <v>19</v>
      </c>
      <c r="AK1901">
        <v>1221.5</v>
      </c>
      <c r="AL1901">
        <v>1572.5</v>
      </c>
      <c r="AM1901">
        <v>2798250</v>
      </c>
      <c r="AP1901" s="287" t="str">
        <f>IFERROR(IF(Table_Merge1[[#This Row],[LME Zinc stock]]*Table_Merge1[[#This Row],[Nima.مقدار]]=0,"",Table_Merge1[[#This Row],[LME Zinc stock]]*Table_Merge1[[#This Row],[Nima.مقدار]]),"")</f>
        <v/>
      </c>
      <c r="AQ1901" s="287" t="str">
        <f>IFERROR(IF(Table_Merge1[[#This Row],[LME Zinc 3-month]]*Table_Merge1[[#This Row],[Nima.مقدار]]=0,"",Table_Merge1[[#This Row],[LME Zinc 3-month]]*Table_Merge1[[#This Row],[Nima.مقدار]]),"")</f>
        <v/>
      </c>
      <c r="AR1901" s="288" t="str">
        <f>IFERROR(IF(Table_Merge1[[#This Row],[LME Zinc stock]]*Table_Merge1[[#This Row],[Azad.Sell]]=0,"",Table_Merge1[[#This Row],[LME Zinc stock]]*Table_Merge1[[#This Row],[Azad.Sell]]),"")</f>
        <v/>
      </c>
      <c r="AS1901" s="288" t="str">
        <f>IFERROR(IF(Table_Merge1[[#This Row],[LME Zinc 3-month]]*Table_Merge1[[#This Row],[Azad.Sell]]=0,"",Table_Merge1[[#This Row],[LME Zinc 3-month]]*Table_Merge1[[#This Row],[Azad.Sell]]),"")</f>
        <v/>
      </c>
      <c r="AT1901"/>
    </row>
    <row r="1902" spans="1:46" x14ac:dyDescent="0.25">
      <c r="A1902" s="258">
        <v>43374</v>
      </c>
      <c r="B19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1397.07.09</v>
      </c>
      <c r="C1902" s="195">
        <f t="shared" ca="1" si="65"/>
        <v>1397</v>
      </c>
      <c r="D19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02" s="195">
        <f>_xlfn.NUMBERVALUE(RIGHT(Table11[[#This Row],[تاریخ شمسی]],2))</f>
        <v>9</v>
      </c>
      <c r="F19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07-09</v>
      </c>
      <c r="G1902" s="195" t="s">
        <v>2053</v>
      </c>
      <c r="L1902" s="259">
        <v>43374</v>
      </c>
      <c r="M1902">
        <v>160398</v>
      </c>
      <c r="O1902" s="283">
        <f>IFERROR(DATE(Table7[[#This Row],[year]],MONTH(DATEVALUE(Table7[[#This Row],[month]]&amp;"1")),Table7[[#This Row],[day]]),"")</f>
        <v>42335</v>
      </c>
      <c r="P1902" s="257" t="s">
        <v>5327</v>
      </c>
      <c r="Q1902" s="257">
        <v>2015</v>
      </c>
      <c r="R1902" s="257" t="s">
        <v>3450</v>
      </c>
      <c r="S1902" s="257">
        <v>27</v>
      </c>
      <c r="T1902" s="257">
        <v>1064.6500000000001</v>
      </c>
      <c r="U1902" s="257">
        <v>1495.5</v>
      </c>
      <c r="V1902" s="257">
        <v>2919175</v>
      </c>
      <c r="X1902" s="260">
        <v>42418</v>
      </c>
      <c r="Y1902" t="s">
        <v>7957</v>
      </c>
      <c r="Z1902" s="260">
        <v>7</v>
      </c>
      <c r="AA1902">
        <v>1394</v>
      </c>
      <c r="AB1902" s="260" t="str">
        <f ca="1">IFERROR(IFERROR(VLOOKUP(Table_Merge1[[#This Row],[Column1]],Table11[#All],2,FALSE),LEFT(AB1903,8)&amp;IF(LEN((RIGHT(AB1903,2)+1))&lt;2,"0"&amp;(RIGHT(AB1903,2)+1),(RIGHT(AB1903,2)-1))),"")</f>
        <v>1394.11.29</v>
      </c>
      <c r="AC1902" s="259" t="str">
        <f ca="1">LEFT(Table_Merge1[[#This Row],[Column2]],4)</f>
        <v>1394</v>
      </c>
      <c r="AD1902" s="259" t="str">
        <f ca="1">RIGHT(LEFT(Table_Merge1[[#This Row],[Column2]],7),2)</f>
        <v>11</v>
      </c>
      <c r="AE1902" s="259" t="str">
        <f ca="1">RIGHT(Table_Merge1[[#This Row],[Column2]],2)</f>
        <v>29</v>
      </c>
      <c r="AF1902">
        <v>11</v>
      </c>
      <c r="AG1902">
        <v>29</v>
      </c>
      <c r="AH1902" s="260">
        <v>2016</v>
      </c>
      <c r="AI1902" t="s">
        <v>3433</v>
      </c>
      <c r="AJ1902" s="260">
        <v>18</v>
      </c>
      <c r="AK1902">
        <v>1204.4000000000001</v>
      </c>
      <c r="AL1902">
        <v>1588</v>
      </c>
      <c r="AM1902">
        <v>2791925</v>
      </c>
      <c r="AO1902">
        <v>34783</v>
      </c>
      <c r="AP1902" s="287">
        <f>IFERROR(IF(Table_Merge1[[#This Row],[LME Zinc stock]]*Table_Merge1[[#This Row],[Nima.مقدار]]=0,"",Table_Merge1[[#This Row],[LME Zinc stock]]*Table_Merge1[[#This Row],[Nima.مقدار]]),"")</f>
        <v>97111527275</v>
      </c>
      <c r="AQ1902" s="287">
        <f>IFERROR(IF(Table_Merge1[[#This Row],[LME Zinc 3-month]]*Table_Merge1[[#This Row],[Nima.مقدار]]=0,"",Table_Merge1[[#This Row],[LME Zinc 3-month]]*Table_Merge1[[#This Row],[Nima.مقدار]]),"")</f>
        <v>55235404</v>
      </c>
      <c r="AR1902" s="288" t="str">
        <f>IFERROR(IF(Table_Merge1[[#This Row],[LME Zinc stock]]*Table_Merge1[[#This Row],[Azad.Sell]]=0,"",Table_Merge1[[#This Row],[LME Zinc stock]]*Table_Merge1[[#This Row],[Azad.Sell]]),"")</f>
        <v/>
      </c>
      <c r="AS1902" s="288" t="str">
        <f>IFERROR(IF(Table_Merge1[[#This Row],[LME Zinc 3-month]]*Table_Merge1[[#This Row],[Azad.Sell]]=0,"",Table_Merge1[[#This Row],[LME Zinc 3-month]]*Table_Merge1[[#This Row],[Azad.Sell]]),"")</f>
        <v/>
      </c>
      <c r="AT1902"/>
    </row>
    <row r="1903" spans="1:46" x14ac:dyDescent="0.25">
      <c r="A1903" s="258">
        <v>43375</v>
      </c>
      <c r="B19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1397.07.10</v>
      </c>
      <c r="C1903" s="195">
        <f t="shared" ca="1" si="65"/>
        <v>1397</v>
      </c>
      <c r="D19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03" s="195">
        <f>_xlfn.NUMBERVALUE(RIGHT(Table11[[#This Row],[تاریخ شمسی]],2))</f>
        <v>10</v>
      </c>
      <c r="F19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07-10</v>
      </c>
      <c r="G1903" s="195" t="s">
        <v>2054</v>
      </c>
      <c r="L1903" s="259">
        <v>43375</v>
      </c>
      <c r="M1903">
        <v>160398</v>
      </c>
      <c r="O1903" s="284">
        <f>IFERROR(DATE(Table7[[#This Row],[year]],MONTH(DATEVALUE(Table7[[#This Row],[month]]&amp;"1")),Table7[[#This Row],[day]]),"")</f>
        <v>42334</v>
      </c>
      <c r="P1903" s="195" t="s">
        <v>5328</v>
      </c>
      <c r="Q1903" s="195">
        <v>2015</v>
      </c>
      <c r="R1903" s="195" t="s">
        <v>3450</v>
      </c>
      <c r="S1903" s="195">
        <v>26</v>
      </c>
      <c r="T1903" s="195">
        <v>1070.5</v>
      </c>
      <c r="U1903" s="195">
        <v>1481.5</v>
      </c>
      <c r="V1903" s="195">
        <v>2924850</v>
      </c>
      <c r="X1903" s="260">
        <v>42417</v>
      </c>
      <c r="Y1903" t="s">
        <v>7956</v>
      </c>
      <c r="Z1903" s="260">
        <v>7</v>
      </c>
      <c r="AA1903">
        <v>1394</v>
      </c>
      <c r="AB1903" s="260" t="str">
        <f ca="1">IFERROR(IFERROR(VLOOKUP(Table_Merge1[[#This Row],[Column1]],Table11[#All],2,FALSE),LEFT(AB1904,8)&amp;IF(LEN((RIGHT(AB1904,2)+1))&lt;2,"0"&amp;(RIGHT(AB1904,2)+1),(RIGHT(AB1904,2)-1))),"")</f>
        <v>1394.11.28</v>
      </c>
      <c r="AC1903" s="259" t="str">
        <f ca="1">LEFT(Table_Merge1[[#This Row],[Column2]],4)</f>
        <v>1394</v>
      </c>
      <c r="AD1903" s="259" t="str">
        <f ca="1">RIGHT(LEFT(Table_Merge1[[#This Row],[Column2]],7),2)</f>
        <v>11</v>
      </c>
      <c r="AE1903" s="259" t="str">
        <f ca="1">RIGHT(Table_Merge1[[#This Row],[Column2]],2)</f>
        <v>28</v>
      </c>
      <c r="AF1903">
        <v>11</v>
      </c>
      <c r="AG1903">
        <v>28</v>
      </c>
      <c r="AH1903" s="260">
        <v>2016</v>
      </c>
      <c r="AI1903" t="s">
        <v>3433</v>
      </c>
      <c r="AJ1903" s="260">
        <v>17</v>
      </c>
      <c r="AK1903">
        <v>1202.4000000000001</v>
      </c>
      <c r="AL1903">
        <v>1580.5</v>
      </c>
      <c r="AM1903">
        <v>2751100</v>
      </c>
      <c r="AO1903">
        <v>34630</v>
      </c>
      <c r="AP1903" s="287">
        <f>IFERROR(IF(Table_Merge1[[#This Row],[LME Zinc stock]]*Table_Merge1[[#This Row],[Nima.مقدار]]=0,"",Table_Merge1[[#This Row],[LME Zinc stock]]*Table_Merge1[[#This Row],[Nima.مقدار]]),"")</f>
        <v>95270593000</v>
      </c>
      <c r="AQ1903" s="287">
        <f>IFERROR(IF(Table_Merge1[[#This Row],[LME Zinc 3-month]]*Table_Merge1[[#This Row],[Nima.مقدار]]=0,"",Table_Merge1[[#This Row],[LME Zinc 3-month]]*Table_Merge1[[#This Row],[Nima.مقدار]]),"")</f>
        <v>54732715</v>
      </c>
      <c r="AR1903" s="288" t="str">
        <f>IFERROR(IF(Table_Merge1[[#This Row],[LME Zinc stock]]*Table_Merge1[[#This Row],[Azad.Sell]]=0,"",Table_Merge1[[#This Row],[LME Zinc stock]]*Table_Merge1[[#This Row],[Azad.Sell]]),"")</f>
        <v/>
      </c>
      <c r="AS1903" s="288" t="str">
        <f>IFERROR(IF(Table_Merge1[[#This Row],[LME Zinc 3-month]]*Table_Merge1[[#This Row],[Azad.Sell]]=0,"",Table_Merge1[[#This Row],[LME Zinc 3-month]]*Table_Merge1[[#This Row],[Azad.Sell]]),"")</f>
        <v/>
      </c>
      <c r="AT1903"/>
    </row>
    <row r="1904" spans="1:46" x14ac:dyDescent="0.25">
      <c r="A1904" s="258">
        <v>43376</v>
      </c>
      <c r="B19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1397.07.11</v>
      </c>
      <c r="C1904" s="195">
        <f t="shared" ca="1" si="65"/>
        <v>1397</v>
      </c>
      <c r="D19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04" s="195">
        <f>_xlfn.NUMBERVALUE(RIGHT(Table11[[#This Row],[تاریخ شمسی]],2))</f>
        <v>11</v>
      </c>
      <c r="F19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07-11</v>
      </c>
      <c r="G1904" s="195" t="s">
        <v>2055</v>
      </c>
      <c r="L1904" s="259">
        <v>43376</v>
      </c>
      <c r="M1904">
        <v>141532</v>
      </c>
      <c r="O1904" s="283">
        <f>IFERROR(DATE(Table7[[#This Row],[year]],MONTH(DATEVALUE(Table7[[#This Row],[month]]&amp;"1")),Table7[[#This Row],[day]]),"")</f>
        <v>42333</v>
      </c>
      <c r="P1904" s="257" t="s">
        <v>5329</v>
      </c>
      <c r="Q1904" s="257">
        <v>2015</v>
      </c>
      <c r="R1904" s="257" t="s">
        <v>3450</v>
      </c>
      <c r="S1904" s="257">
        <v>25</v>
      </c>
      <c r="T1904" s="257">
        <v>1072.2</v>
      </c>
      <c r="U1904" s="257">
        <v>1495</v>
      </c>
      <c r="V1904" s="257">
        <v>2930725</v>
      </c>
      <c r="X1904" s="260">
        <v>42416</v>
      </c>
      <c r="Y1904" t="s">
        <v>7955</v>
      </c>
      <c r="Z1904" s="260">
        <v>7</v>
      </c>
      <c r="AA1904">
        <v>1394</v>
      </c>
      <c r="AB1904" s="260" t="str">
        <f ca="1">IFERROR(IFERROR(VLOOKUP(Table_Merge1[[#This Row],[Column1]],Table11[#All],2,FALSE),LEFT(AB1905,8)&amp;IF(LEN((RIGHT(AB1905,2)+1))&lt;2,"0"&amp;(RIGHT(AB1905,2)+1),(RIGHT(AB1905,2)-1))),"")</f>
        <v>1394.11.27</v>
      </c>
      <c r="AC1904" s="259" t="str">
        <f ca="1">LEFT(Table_Merge1[[#This Row],[Column2]],4)</f>
        <v>1394</v>
      </c>
      <c r="AD1904" s="259" t="str">
        <f ca="1">RIGHT(LEFT(Table_Merge1[[#This Row],[Column2]],7),2)</f>
        <v>11</v>
      </c>
      <c r="AE1904" s="259" t="str">
        <f ca="1">RIGHT(Table_Merge1[[#This Row],[Column2]],2)</f>
        <v>27</v>
      </c>
      <c r="AF1904">
        <v>11</v>
      </c>
      <c r="AG1904">
        <v>27</v>
      </c>
      <c r="AH1904" s="260">
        <v>2016</v>
      </c>
      <c r="AI1904" t="s">
        <v>3433</v>
      </c>
      <c r="AJ1904" s="260">
        <v>16</v>
      </c>
      <c r="AK1904">
        <v>1212</v>
      </c>
      <c r="AL1904">
        <v>1577</v>
      </c>
      <c r="AM1904">
        <v>2755600</v>
      </c>
      <c r="AO1904">
        <v>34648</v>
      </c>
      <c r="AP1904" s="287">
        <f>IFERROR(IF(Table_Merge1[[#This Row],[LME Zinc stock]]*Table_Merge1[[#This Row],[Nima.مقدار]]=0,"",Table_Merge1[[#This Row],[LME Zinc stock]]*Table_Merge1[[#This Row],[Nima.مقدار]]),"")</f>
        <v>95476028800</v>
      </c>
      <c r="AQ1904" s="287">
        <f>IFERROR(IF(Table_Merge1[[#This Row],[LME Zinc 3-month]]*Table_Merge1[[#This Row],[Nima.مقدار]]=0,"",Table_Merge1[[#This Row],[LME Zinc 3-month]]*Table_Merge1[[#This Row],[Nima.مقدار]]),"")</f>
        <v>54639896</v>
      </c>
      <c r="AR1904" s="288" t="str">
        <f>IFERROR(IF(Table_Merge1[[#This Row],[LME Zinc stock]]*Table_Merge1[[#This Row],[Azad.Sell]]=0,"",Table_Merge1[[#This Row],[LME Zinc stock]]*Table_Merge1[[#This Row],[Azad.Sell]]),"")</f>
        <v/>
      </c>
      <c r="AS1904" s="288" t="str">
        <f>IFERROR(IF(Table_Merge1[[#This Row],[LME Zinc 3-month]]*Table_Merge1[[#This Row],[Azad.Sell]]=0,"",Table_Merge1[[#This Row],[LME Zinc 3-month]]*Table_Merge1[[#This Row],[Azad.Sell]]),"")</f>
        <v/>
      </c>
      <c r="AT1904"/>
    </row>
    <row r="1905" spans="1:46" x14ac:dyDescent="0.25">
      <c r="A1905" s="258">
        <v>43377</v>
      </c>
      <c r="B19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1397.07.12</v>
      </c>
      <c r="C1905" s="195">
        <f t="shared" ca="1" si="65"/>
        <v>1397</v>
      </c>
      <c r="D19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05" s="195">
        <f>_xlfn.NUMBERVALUE(RIGHT(Table11[[#This Row],[تاریخ شمسی]],2))</f>
        <v>12</v>
      </c>
      <c r="F19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07-12</v>
      </c>
      <c r="G1905" s="195" t="s">
        <v>2056</v>
      </c>
      <c r="L1905" s="259">
        <v>43377</v>
      </c>
      <c r="M1905">
        <v>137561</v>
      </c>
      <c r="O1905" s="284">
        <f>IFERROR(DATE(Table7[[#This Row],[year]],MONTH(DATEVALUE(Table7[[#This Row],[month]]&amp;"1")),Table7[[#This Row],[day]]),"")</f>
        <v>42332</v>
      </c>
      <c r="P1905" s="195" t="s">
        <v>5330</v>
      </c>
      <c r="Q1905" s="195">
        <v>2015</v>
      </c>
      <c r="R1905" s="195" t="s">
        <v>3450</v>
      </c>
      <c r="S1905" s="195">
        <v>24</v>
      </c>
      <c r="T1905" s="195">
        <v>1073</v>
      </c>
      <c r="U1905" s="195">
        <v>1468</v>
      </c>
      <c r="V1905" s="195">
        <v>2901875</v>
      </c>
      <c r="X1905" s="260">
        <v>42415</v>
      </c>
      <c r="Y1905" t="s">
        <v>7954</v>
      </c>
      <c r="Z1905" s="260">
        <v>8</v>
      </c>
      <c r="AA1905">
        <v>1394</v>
      </c>
      <c r="AB1905" s="260" t="str">
        <f ca="1">IFERROR(IFERROR(VLOOKUP(Table_Merge1[[#This Row],[Column1]],Table11[#All],2,FALSE),LEFT(AB1906,8)&amp;IF(LEN((RIGHT(AB1906,2)+1))&lt;2,"0"&amp;(RIGHT(AB1906,2)+1),(RIGHT(AB1906,2)-1))),"")</f>
        <v>1394.11.26</v>
      </c>
      <c r="AC1905" s="259" t="str">
        <f ca="1">LEFT(Table_Merge1[[#This Row],[Column2]],4)</f>
        <v>1394</v>
      </c>
      <c r="AD1905" s="259" t="str">
        <f ca="1">RIGHT(LEFT(Table_Merge1[[#This Row],[Column2]],7),2)</f>
        <v>11</v>
      </c>
      <c r="AE1905" s="259" t="str">
        <f ca="1">RIGHT(Table_Merge1[[#This Row],[Column2]],2)</f>
        <v>26</v>
      </c>
      <c r="AF1905">
        <v>11</v>
      </c>
      <c r="AG1905">
        <v>26</v>
      </c>
      <c r="AH1905" s="260">
        <v>2016</v>
      </c>
      <c r="AI1905" t="s">
        <v>3433</v>
      </c>
      <c r="AJ1905" s="260">
        <v>15</v>
      </c>
      <c r="AK1905">
        <v>1208.45</v>
      </c>
      <c r="AL1905" t="s">
        <v>3621</v>
      </c>
      <c r="AM1905" t="s">
        <v>3621</v>
      </c>
      <c r="AO1905">
        <v>34550</v>
      </c>
      <c r="AP1905" s="287" t="str">
        <f>IFERROR(IF(Table_Merge1[[#This Row],[LME Zinc stock]]*Table_Merge1[[#This Row],[Nima.مقدار]]=0,"",Table_Merge1[[#This Row],[LME Zinc stock]]*Table_Merge1[[#This Row],[Nima.مقدار]]),"")</f>
        <v/>
      </c>
      <c r="AQ1905" s="287" t="str">
        <f>IFERROR(IF(Table_Merge1[[#This Row],[LME Zinc 3-month]]*Table_Merge1[[#This Row],[Nima.مقدار]]=0,"",Table_Merge1[[#This Row],[LME Zinc 3-month]]*Table_Merge1[[#This Row],[Nima.مقدار]]),"")</f>
        <v/>
      </c>
      <c r="AR1905" s="288" t="str">
        <f>IFERROR(IF(Table_Merge1[[#This Row],[LME Zinc stock]]*Table_Merge1[[#This Row],[Azad.Sell]]=0,"",Table_Merge1[[#This Row],[LME Zinc stock]]*Table_Merge1[[#This Row],[Azad.Sell]]),"")</f>
        <v/>
      </c>
      <c r="AS1905" s="288" t="str">
        <f>IFERROR(IF(Table_Merge1[[#This Row],[LME Zinc 3-month]]*Table_Merge1[[#This Row],[Azad.Sell]]=0,"",Table_Merge1[[#This Row],[LME Zinc 3-month]]*Table_Merge1[[#This Row],[Azad.Sell]]),"")</f>
        <v/>
      </c>
      <c r="AT1905"/>
    </row>
    <row r="1906" spans="1:46" x14ac:dyDescent="0.25">
      <c r="A1906" s="258">
        <v>43379</v>
      </c>
      <c r="B19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1397.07.14</v>
      </c>
      <c r="C1906" s="195">
        <f t="shared" ca="1" si="65"/>
        <v>1397</v>
      </c>
      <c r="D19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06" s="195">
        <f>_xlfn.NUMBERVALUE(RIGHT(Table11[[#This Row],[تاریخ شمسی]],2))</f>
        <v>14</v>
      </c>
      <c r="F19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07-14</v>
      </c>
      <c r="G1906" s="195" t="s">
        <v>2057</v>
      </c>
      <c r="L1906" s="259">
        <v>43379</v>
      </c>
      <c r="M1906">
        <v>132893</v>
      </c>
      <c r="O1906" s="283">
        <f>IFERROR(DATE(Table7[[#This Row],[year]],MONTH(DATEVALUE(Table7[[#This Row],[month]]&amp;"1")),Table7[[#This Row],[day]]),"")</f>
        <v>42331</v>
      </c>
      <c r="P1906" s="257" t="s">
        <v>5331</v>
      </c>
      <c r="Q1906" s="257">
        <v>2015</v>
      </c>
      <c r="R1906" s="257" t="s">
        <v>3450</v>
      </c>
      <c r="S1906" s="257">
        <v>23</v>
      </c>
      <c r="T1906" s="257">
        <v>1068.3499999999999</v>
      </c>
      <c r="U1906" s="257">
        <v>1508.5</v>
      </c>
      <c r="V1906" s="257">
        <v>2872800</v>
      </c>
      <c r="X1906" s="260">
        <v>42412</v>
      </c>
      <c r="Z1906" s="260">
        <v>8</v>
      </c>
      <c r="AB1906" s="260" t="str">
        <f ca="1">IFERROR(IFERROR(VLOOKUP(Table_Merge1[[#This Row],[Column1]],Table11[#All],2,FALSE),LEFT(AB1907,8)&amp;IF(LEN((RIGHT(AB1907,2)+1))&lt;2,"0"&amp;(RIGHT(AB1907,2)+1),(RIGHT(AB1907,2)-1))),"")</f>
        <v>1394.11.19</v>
      </c>
      <c r="AC1906" s="259" t="str">
        <f ca="1">LEFT(Table_Merge1[[#This Row],[Column2]],4)</f>
        <v>1394</v>
      </c>
      <c r="AD1906" s="259" t="str">
        <f ca="1">RIGHT(LEFT(Table_Merge1[[#This Row],[Column2]],7),2)</f>
        <v>11</v>
      </c>
      <c r="AE1906" s="259" t="str">
        <f ca="1">RIGHT(Table_Merge1[[#This Row],[Column2]],2)</f>
        <v>19</v>
      </c>
      <c r="AH1906" s="260">
        <v>2016</v>
      </c>
      <c r="AI1906" t="s">
        <v>3433</v>
      </c>
      <c r="AJ1906" s="260">
        <v>12</v>
      </c>
      <c r="AK1906">
        <v>1239.5</v>
      </c>
      <c r="AL1906">
        <v>1585.5</v>
      </c>
      <c r="AM1906">
        <v>2760825</v>
      </c>
      <c r="AP1906" s="287" t="str">
        <f>IFERROR(IF(Table_Merge1[[#This Row],[LME Zinc stock]]*Table_Merge1[[#This Row],[Nima.مقدار]]=0,"",Table_Merge1[[#This Row],[LME Zinc stock]]*Table_Merge1[[#This Row],[Nima.مقدار]]),"")</f>
        <v/>
      </c>
      <c r="AQ1906" s="287" t="str">
        <f>IFERROR(IF(Table_Merge1[[#This Row],[LME Zinc 3-month]]*Table_Merge1[[#This Row],[Nima.مقدار]]=0,"",Table_Merge1[[#This Row],[LME Zinc 3-month]]*Table_Merge1[[#This Row],[Nima.مقدار]]),"")</f>
        <v/>
      </c>
      <c r="AR1906" s="288" t="str">
        <f>IFERROR(IF(Table_Merge1[[#This Row],[LME Zinc stock]]*Table_Merge1[[#This Row],[Azad.Sell]]=0,"",Table_Merge1[[#This Row],[LME Zinc stock]]*Table_Merge1[[#This Row],[Azad.Sell]]),"")</f>
        <v/>
      </c>
      <c r="AS1906" s="288" t="str">
        <f>IFERROR(IF(Table_Merge1[[#This Row],[LME Zinc 3-month]]*Table_Merge1[[#This Row],[Azad.Sell]]=0,"",Table_Merge1[[#This Row],[LME Zinc 3-month]]*Table_Merge1[[#This Row],[Azad.Sell]]),"")</f>
        <v/>
      </c>
      <c r="AT1906"/>
    </row>
    <row r="1907" spans="1:46" x14ac:dyDescent="0.25">
      <c r="A1907" s="258">
        <v>43380</v>
      </c>
      <c r="B19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1397.07.15</v>
      </c>
      <c r="C1907" s="195">
        <f t="shared" ca="1" si="65"/>
        <v>1397</v>
      </c>
      <c r="D19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07" s="195">
        <f>_xlfn.NUMBERVALUE(RIGHT(Table11[[#This Row],[تاریخ شمسی]],2))</f>
        <v>15</v>
      </c>
      <c r="F19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07-15</v>
      </c>
      <c r="G1907" s="195" t="s">
        <v>2058</v>
      </c>
      <c r="L1907" s="259">
        <v>43380</v>
      </c>
      <c r="M1907">
        <v>124132</v>
      </c>
      <c r="O1907" s="284">
        <f>IFERROR(DATE(Table7[[#This Row],[year]],MONTH(DATEVALUE(Table7[[#This Row],[month]]&amp;"1")),Table7[[#This Row],[day]]),"")</f>
        <v>42328</v>
      </c>
      <c r="P1907" s="195" t="s">
        <v>5332</v>
      </c>
      <c r="Q1907" s="195">
        <v>2015</v>
      </c>
      <c r="R1907" s="195" t="s">
        <v>3450</v>
      </c>
      <c r="S1907" s="195">
        <v>20</v>
      </c>
      <c r="T1907" s="195">
        <v>1085.1500000000001</v>
      </c>
      <c r="U1907" s="195">
        <v>1510.5</v>
      </c>
      <c r="V1907" s="195">
        <v>2878725</v>
      </c>
      <c r="X1907" s="260">
        <v>42411</v>
      </c>
      <c r="Z1907" s="260">
        <v>8</v>
      </c>
      <c r="AB1907" s="260" t="str">
        <f ca="1">IFERROR(IFERROR(VLOOKUP(Table_Merge1[[#This Row],[Column1]],Table11[#All],2,FALSE),LEFT(AB1908,8)&amp;IF(LEN((RIGHT(AB1908,2)+1))&lt;2,"0"&amp;(RIGHT(AB1908,2)+1),(RIGHT(AB1908,2)-1))),"")</f>
        <v>1394.11.20</v>
      </c>
      <c r="AC1907" s="259" t="str">
        <f ca="1">LEFT(Table_Merge1[[#This Row],[Column2]],4)</f>
        <v>1394</v>
      </c>
      <c r="AD1907" s="259" t="str">
        <f ca="1">RIGHT(LEFT(Table_Merge1[[#This Row],[Column2]],7),2)</f>
        <v>11</v>
      </c>
      <c r="AE1907" s="259" t="str">
        <f ca="1">RIGHT(Table_Merge1[[#This Row],[Column2]],2)</f>
        <v>20</v>
      </c>
      <c r="AH1907" s="260">
        <v>2016</v>
      </c>
      <c r="AI1907" t="s">
        <v>3433</v>
      </c>
      <c r="AJ1907" s="260">
        <v>11</v>
      </c>
      <c r="AK1907">
        <v>1223.25</v>
      </c>
      <c r="AL1907">
        <v>1571.5</v>
      </c>
      <c r="AM1907">
        <v>2768800</v>
      </c>
      <c r="AP1907" s="287" t="str">
        <f>IFERROR(IF(Table_Merge1[[#This Row],[LME Zinc stock]]*Table_Merge1[[#This Row],[Nima.مقدار]]=0,"",Table_Merge1[[#This Row],[LME Zinc stock]]*Table_Merge1[[#This Row],[Nima.مقدار]]),"")</f>
        <v/>
      </c>
      <c r="AQ1907" s="287" t="str">
        <f>IFERROR(IF(Table_Merge1[[#This Row],[LME Zinc 3-month]]*Table_Merge1[[#This Row],[Nima.مقدار]]=0,"",Table_Merge1[[#This Row],[LME Zinc 3-month]]*Table_Merge1[[#This Row],[Nima.مقدار]]),"")</f>
        <v/>
      </c>
      <c r="AR1907" s="288" t="str">
        <f>IFERROR(IF(Table_Merge1[[#This Row],[LME Zinc stock]]*Table_Merge1[[#This Row],[Azad.Sell]]=0,"",Table_Merge1[[#This Row],[LME Zinc stock]]*Table_Merge1[[#This Row],[Azad.Sell]]),"")</f>
        <v/>
      </c>
      <c r="AS1907" s="288" t="str">
        <f>IFERROR(IF(Table_Merge1[[#This Row],[LME Zinc 3-month]]*Table_Merge1[[#This Row],[Azad.Sell]]=0,"",Table_Merge1[[#This Row],[LME Zinc 3-month]]*Table_Merge1[[#This Row],[Azad.Sell]]),"")</f>
        <v/>
      </c>
      <c r="AT1907"/>
    </row>
    <row r="1908" spans="1:46" x14ac:dyDescent="0.25">
      <c r="A1908" s="258">
        <v>43381</v>
      </c>
      <c r="B19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1397.07.16</v>
      </c>
      <c r="C1908" s="195">
        <f t="shared" ca="1" si="65"/>
        <v>1397</v>
      </c>
      <c r="D19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08" s="195">
        <f>_xlfn.NUMBERVALUE(RIGHT(Table11[[#This Row],[تاریخ شمسی]],2))</f>
        <v>16</v>
      </c>
      <c r="F19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07-16</v>
      </c>
      <c r="G1908" s="195" t="s">
        <v>2059</v>
      </c>
      <c r="L1908" s="259">
        <v>43381</v>
      </c>
      <c r="M1908">
        <v>133796</v>
      </c>
      <c r="O1908" s="283">
        <f>IFERROR(DATE(Table7[[#This Row],[year]],MONTH(DATEVALUE(Table7[[#This Row],[month]]&amp;"1")),Table7[[#This Row],[day]]),"")</f>
        <v>42327</v>
      </c>
      <c r="P1908" s="257" t="s">
        <v>5333</v>
      </c>
      <c r="Q1908" s="257">
        <v>2015</v>
      </c>
      <c r="R1908" s="257" t="s">
        <v>3450</v>
      </c>
      <c r="S1908" s="257">
        <v>19</v>
      </c>
      <c r="T1908" s="257">
        <v>1073.0999999999999</v>
      </c>
      <c r="U1908" s="257">
        <v>1469</v>
      </c>
      <c r="V1908" s="257">
        <v>2884625</v>
      </c>
      <c r="X1908" s="260">
        <v>42410</v>
      </c>
      <c r="Y1908" t="s">
        <v>7953</v>
      </c>
      <c r="Z1908" s="260">
        <v>8</v>
      </c>
      <c r="AA1908">
        <v>1394</v>
      </c>
      <c r="AB1908" s="260" t="str">
        <f ca="1">IFERROR(IFERROR(VLOOKUP(Table_Merge1[[#This Row],[Column1]],Table11[#All],2,FALSE),LEFT(AB1909,8)&amp;IF(LEN((RIGHT(AB1909,2)+1))&lt;2,"0"&amp;(RIGHT(AB1909,2)+1),(RIGHT(AB1909,2)-1))),"")</f>
        <v>1394.11.21</v>
      </c>
      <c r="AC1908" s="259" t="str">
        <f ca="1">LEFT(Table_Merge1[[#This Row],[Column2]],4)</f>
        <v>1394</v>
      </c>
      <c r="AD1908" s="259" t="str">
        <f ca="1">RIGHT(LEFT(Table_Merge1[[#This Row],[Column2]],7),2)</f>
        <v>11</v>
      </c>
      <c r="AE1908" s="259" t="str">
        <f ca="1">RIGHT(Table_Merge1[[#This Row],[Column2]],2)</f>
        <v>21</v>
      </c>
      <c r="AF1908">
        <v>11</v>
      </c>
      <c r="AG1908">
        <v>21</v>
      </c>
      <c r="AH1908" s="260">
        <v>2016</v>
      </c>
      <c r="AI1908" t="s">
        <v>3433</v>
      </c>
      <c r="AJ1908" s="260">
        <v>10</v>
      </c>
      <c r="AK1908">
        <v>1183.4000000000001</v>
      </c>
      <c r="AL1908">
        <v>1577</v>
      </c>
      <c r="AM1908">
        <v>2777450</v>
      </c>
      <c r="AO1908">
        <v>35017</v>
      </c>
      <c r="AP1908" s="287">
        <f>IFERROR(IF(Table_Merge1[[#This Row],[LME Zinc stock]]*Table_Merge1[[#This Row],[Nima.مقدار]]=0,"",Table_Merge1[[#This Row],[LME Zinc stock]]*Table_Merge1[[#This Row],[Nima.مقدار]]),"")</f>
        <v>97257966650</v>
      </c>
      <c r="AQ1908" s="287">
        <f>IFERROR(IF(Table_Merge1[[#This Row],[LME Zinc 3-month]]*Table_Merge1[[#This Row],[Nima.مقدار]]=0,"",Table_Merge1[[#This Row],[LME Zinc 3-month]]*Table_Merge1[[#This Row],[Nima.مقدار]]),"")</f>
        <v>55221809</v>
      </c>
      <c r="AR1908" s="288" t="str">
        <f>IFERROR(IF(Table_Merge1[[#This Row],[LME Zinc stock]]*Table_Merge1[[#This Row],[Azad.Sell]]=0,"",Table_Merge1[[#This Row],[LME Zinc stock]]*Table_Merge1[[#This Row],[Azad.Sell]]),"")</f>
        <v/>
      </c>
      <c r="AS1908" s="288" t="str">
        <f>IFERROR(IF(Table_Merge1[[#This Row],[LME Zinc 3-month]]*Table_Merge1[[#This Row],[Azad.Sell]]=0,"",Table_Merge1[[#This Row],[LME Zinc 3-month]]*Table_Merge1[[#This Row],[Azad.Sell]]),"")</f>
        <v/>
      </c>
      <c r="AT1908"/>
    </row>
    <row r="1909" spans="1:46" x14ac:dyDescent="0.25">
      <c r="A1909" s="258">
        <v>43382</v>
      </c>
      <c r="B19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1397.07.17</v>
      </c>
      <c r="C1909" s="195">
        <f t="shared" ca="1" si="65"/>
        <v>1397</v>
      </c>
      <c r="D19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09" s="195">
        <f>_xlfn.NUMBERVALUE(RIGHT(Table11[[#This Row],[تاریخ شمسی]],2))</f>
        <v>17</v>
      </c>
      <c r="F19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07-17</v>
      </c>
      <c r="G1909" s="195" t="s">
        <v>2060</v>
      </c>
      <c r="L1909" s="259">
        <v>43382</v>
      </c>
      <c r="M1909">
        <v>134438</v>
      </c>
      <c r="O1909" s="284">
        <f>IFERROR(DATE(Table7[[#This Row],[year]],MONTH(DATEVALUE(Table7[[#This Row],[month]]&amp;"1")),Table7[[#This Row],[day]]),"")</f>
        <v>42326</v>
      </c>
      <c r="P1909" s="195" t="s">
        <v>5334</v>
      </c>
      <c r="Q1909" s="195">
        <v>2015</v>
      </c>
      <c r="R1909" s="195" t="s">
        <v>3450</v>
      </c>
      <c r="S1909" s="195">
        <v>18</v>
      </c>
      <c r="T1909" s="195">
        <v>1070.5</v>
      </c>
      <c r="U1909" s="195">
        <v>1469</v>
      </c>
      <c r="V1909" s="195">
        <v>2890050</v>
      </c>
      <c r="X1909" s="260">
        <v>42409</v>
      </c>
      <c r="Y1909" t="s">
        <v>7952</v>
      </c>
      <c r="Z1909" s="260">
        <v>8</v>
      </c>
      <c r="AA1909">
        <v>1394</v>
      </c>
      <c r="AB1909" s="260" t="str">
        <f ca="1">IFERROR(IFERROR(VLOOKUP(Table_Merge1[[#This Row],[Column1]],Table11[#All],2,FALSE),LEFT(AB1910,8)&amp;IF(LEN((RIGHT(AB1910,2)+1))&lt;2,"0"&amp;(RIGHT(AB1910,2)+1),(RIGHT(AB1910,2)-1))),"")</f>
        <v>1394.11.20</v>
      </c>
      <c r="AC1909" s="259" t="str">
        <f ca="1">LEFT(Table_Merge1[[#This Row],[Column2]],4)</f>
        <v>1394</v>
      </c>
      <c r="AD1909" s="259" t="str">
        <f ca="1">RIGHT(LEFT(Table_Merge1[[#This Row],[Column2]],7),2)</f>
        <v>11</v>
      </c>
      <c r="AE1909" s="259" t="str">
        <f ca="1">RIGHT(Table_Merge1[[#This Row],[Column2]],2)</f>
        <v>20</v>
      </c>
      <c r="AF1909">
        <v>11</v>
      </c>
      <c r="AG1909">
        <v>20</v>
      </c>
      <c r="AH1909" s="260">
        <v>2016</v>
      </c>
      <c r="AI1909" t="s">
        <v>3433</v>
      </c>
      <c r="AJ1909" s="260">
        <v>9</v>
      </c>
      <c r="AK1909">
        <v>1188.9000000000001</v>
      </c>
      <c r="AL1909">
        <v>1545</v>
      </c>
      <c r="AM1909">
        <v>2783775</v>
      </c>
      <c r="AO1909">
        <v>35284</v>
      </c>
      <c r="AP1909" s="287">
        <f>IFERROR(IF(Table_Merge1[[#This Row],[LME Zinc stock]]*Table_Merge1[[#This Row],[Nima.مقدار]]=0,"",Table_Merge1[[#This Row],[LME Zinc stock]]*Table_Merge1[[#This Row],[Nima.مقدار]]),"")</f>
        <v>98222717100</v>
      </c>
      <c r="AQ1909" s="287">
        <f>IFERROR(IF(Table_Merge1[[#This Row],[LME Zinc 3-month]]*Table_Merge1[[#This Row],[Nima.مقدار]]=0,"",Table_Merge1[[#This Row],[LME Zinc 3-month]]*Table_Merge1[[#This Row],[Nima.مقدار]]),"")</f>
        <v>54513780</v>
      </c>
      <c r="AR1909" s="288" t="str">
        <f>IFERROR(IF(Table_Merge1[[#This Row],[LME Zinc stock]]*Table_Merge1[[#This Row],[Azad.Sell]]=0,"",Table_Merge1[[#This Row],[LME Zinc stock]]*Table_Merge1[[#This Row],[Azad.Sell]]),"")</f>
        <v/>
      </c>
      <c r="AS1909" s="288" t="str">
        <f>IFERROR(IF(Table_Merge1[[#This Row],[LME Zinc 3-month]]*Table_Merge1[[#This Row],[Azad.Sell]]=0,"",Table_Merge1[[#This Row],[LME Zinc 3-month]]*Table_Merge1[[#This Row],[Azad.Sell]]),"")</f>
        <v/>
      </c>
      <c r="AT1909"/>
    </row>
    <row r="1910" spans="1:46" x14ac:dyDescent="0.25">
      <c r="A1910" s="258">
        <v>43383</v>
      </c>
      <c r="B19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1397.07.18</v>
      </c>
      <c r="C1910" s="195">
        <f t="shared" ca="1" si="65"/>
        <v>1397</v>
      </c>
      <c r="D19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10" s="195">
        <f>_xlfn.NUMBERVALUE(RIGHT(Table11[[#This Row],[تاریخ شمسی]],2))</f>
        <v>18</v>
      </c>
      <c r="F19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07-18</v>
      </c>
      <c r="G1910" s="195" t="s">
        <v>2061</v>
      </c>
      <c r="L1910" s="259">
        <v>43383</v>
      </c>
      <c r="M1910">
        <v>145502</v>
      </c>
      <c r="O1910" s="283">
        <f>IFERROR(DATE(Table7[[#This Row],[year]],MONTH(DATEVALUE(Table7[[#This Row],[month]]&amp;"1")),Table7[[#This Row],[day]]),"")</f>
        <v>42325</v>
      </c>
      <c r="P1910" s="257" t="s">
        <v>5335</v>
      </c>
      <c r="Q1910" s="257">
        <v>2015</v>
      </c>
      <c r="R1910" s="257" t="s">
        <v>3450</v>
      </c>
      <c r="S1910" s="257">
        <v>17</v>
      </c>
      <c r="T1910" s="257">
        <v>1080.8</v>
      </c>
      <c r="U1910" s="257">
        <v>1450</v>
      </c>
      <c r="V1910" s="257">
        <v>2897100</v>
      </c>
      <c r="X1910" s="260">
        <v>42408</v>
      </c>
      <c r="Y1910" t="s">
        <v>7951</v>
      </c>
      <c r="Z1910" s="260">
        <v>8</v>
      </c>
      <c r="AA1910">
        <v>1394</v>
      </c>
      <c r="AB1910" s="260" t="str">
        <f ca="1">IFERROR(IFERROR(VLOOKUP(Table_Merge1[[#This Row],[Column1]],Table11[#All],2,FALSE),LEFT(AB1911,8)&amp;IF(LEN((RIGHT(AB1911,2)+1))&lt;2,"0"&amp;(RIGHT(AB1911,2)+1),(RIGHT(AB1911,2)-1))),"")</f>
        <v>1394.11.19</v>
      </c>
      <c r="AC1910" s="259" t="str">
        <f ca="1">LEFT(Table_Merge1[[#This Row],[Column2]],4)</f>
        <v>1394</v>
      </c>
      <c r="AD1910" s="259" t="str">
        <f ca="1">RIGHT(LEFT(Table_Merge1[[#This Row],[Column2]],7),2)</f>
        <v>11</v>
      </c>
      <c r="AE1910" s="259" t="str">
        <f ca="1">RIGHT(Table_Merge1[[#This Row],[Column2]],2)</f>
        <v>19</v>
      </c>
      <c r="AF1910">
        <v>11</v>
      </c>
      <c r="AG1910">
        <v>19</v>
      </c>
      <c r="AH1910" s="260">
        <v>2016</v>
      </c>
      <c r="AI1910" t="s">
        <v>3433</v>
      </c>
      <c r="AJ1910" s="260">
        <v>8</v>
      </c>
      <c r="AK1910">
        <v>1173.4000000000001</v>
      </c>
      <c r="AL1910">
        <v>1565</v>
      </c>
      <c r="AM1910">
        <v>2789150</v>
      </c>
      <c r="AO1910">
        <v>35467</v>
      </c>
      <c r="AP1910" s="287">
        <f>IFERROR(IF(Table_Merge1[[#This Row],[LME Zinc stock]]*Table_Merge1[[#This Row],[Nima.مقدار]]=0,"",Table_Merge1[[#This Row],[LME Zinc stock]]*Table_Merge1[[#This Row],[Nima.مقدار]]),"")</f>
        <v>98922783050</v>
      </c>
      <c r="AQ1910" s="287">
        <f>IFERROR(IF(Table_Merge1[[#This Row],[LME Zinc 3-month]]*Table_Merge1[[#This Row],[Nima.مقدار]]=0,"",Table_Merge1[[#This Row],[LME Zinc 3-month]]*Table_Merge1[[#This Row],[Nima.مقدار]]),"")</f>
        <v>55505855</v>
      </c>
      <c r="AR1910" s="288" t="str">
        <f>IFERROR(IF(Table_Merge1[[#This Row],[LME Zinc stock]]*Table_Merge1[[#This Row],[Azad.Sell]]=0,"",Table_Merge1[[#This Row],[LME Zinc stock]]*Table_Merge1[[#This Row],[Azad.Sell]]),"")</f>
        <v/>
      </c>
      <c r="AS1910" s="288" t="str">
        <f>IFERROR(IF(Table_Merge1[[#This Row],[LME Zinc 3-month]]*Table_Merge1[[#This Row],[Azad.Sell]]=0,"",Table_Merge1[[#This Row],[LME Zinc 3-month]]*Table_Merge1[[#This Row],[Azad.Sell]]),"")</f>
        <v/>
      </c>
      <c r="AT1910"/>
    </row>
    <row r="1911" spans="1:46" x14ac:dyDescent="0.25">
      <c r="A1911" s="258">
        <v>43384</v>
      </c>
      <c r="B19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1397.07.19</v>
      </c>
      <c r="C1911" s="195">
        <f t="shared" ca="1" si="65"/>
        <v>1397</v>
      </c>
      <c r="D19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11" s="195">
        <f>_xlfn.NUMBERVALUE(RIGHT(Table11[[#This Row],[تاریخ شمسی]],2))</f>
        <v>19</v>
      </c>
      <c r="F19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07-19</v>
      </c>
      <c r="G1911" s="195" t="s">
        <v>2062</v>
      </c>
      <c r="L1911" s="259">
        <v>43384</v>
      </c>
      <c r="M1911">
        <v>143468</v>
      </c>
      <c r="O1911" s="284">
        <f>IFERROR(DATE(Table7[[#This Row],[year]],MONTH(DATEVALUE(Table7[[#This Row],[month]]&amp;"1")),Table7[[#This Row],[day]]),"")</f>
        <v>42324</v>
      </c>
      <c r="P1911" s="195" t="s">
        <v>5336</v>
      </c>
      <c r="Q1911" s="195">
        <v>2015</v>
      </c>
      <c r="R1911" s="195" t="s">
        <v>3450</v>
      </c>
      <c r="S1911" s="195">
        <v>16</v>
      </c>
      <c r="T1911" s="195">
        <v>1094.5</v>
      </c>
      <c r="U1911" s="195" t="s">
        <v>3621</v>
      </c>
      <c r="V1911" s="195" t="s">
        <v>3621</v>
      </c>
      <c r="X1911" s="260">
        <v>42405</v>
      </c>
      <c r="Z1911" s="260">
        <v>8</v>
      </c>
      <c r="AB1911" s="260" t="str">
        <f ca="1">IFERROR(IFERROR(VLOOKUP(Table_Merge1[[#This Row],[Column1]],Table11[#All],2,FALSE),LEFT(AB1912,8)&amp;IF(LEN((RIGHT(AB1912,2)+1))&lt;2,"0"&amp;(RIGHT(AB1912,2)+1),(RIGHT(AB1912,2)-1))),"")</f>
        <v>1394.11.14</v>
      </c>
      <c r="AC1911" s="259" t="str">
        <f ca="1">LEFT(Table_Merge1[[#This Row],[Column2]],4)</f>
        <v>1394</v>
      </c>
      <c r="AD1911" s="259" t="str">
        <f ca="1">RIGHT(LEFT(Table_Merge1[[#This Row],[Column2]],7),2)</f>
        <v>11</v>
      </c>
      <c r="AE1911" s="259" t="str">
        <f ca="1">RIGHT(Table_Merge1[[#This Row],[Column2]],2)</f>
        <v>14</v>
      </c>
      <c r="AH1911" s="260">
        <v>2016</v>
      </c>
      <c r="AI1911" t="s">
        <v>3433</v>
      </c>
      <c r="AJ1911" s="260">
        <v>5</v>
      </c>
      <c r="AK1911">
        <v>1158.5</v>
      </c>
      <c r="AL1911">
        <v>1554.5</v>
      </c>
      <c r="AM1911">
        <v>2781850</v>
      </c>
      <c r="AP1911" s="287" t="str">
        <f>IFERROR(IF(Table_Merge1[[#This Row],[LME Zinc stock]]*Table_Merge1[[#This Row],[Nima.مقدار]]=0,"",Table_Merge1[[#This Row],[LME Zinc stock]]*Table_Merge1[[#This Row],[Nima.مقدار]]),"")</f>
        <v/>
      </c>
      <c r="AQ1911" s="287" t="str">
        <f>IFERROR(IF(Table_Merge1[[#This Row],[LME Zinc 3-month]]*Table_Merge1[[#This Row],[Nima.مقدار]]=0,"",Table_Merge1[[#This Row],[LME Zinc 3-month]]*Table_Merge1[[#This Row],[Nima.مقدار]]),"")</f>
        <v/>
      </c>
      <c r="AR1911" s="288" t="str">
        <f>IFERROR(IF(Table_Merge1[[#This Row],[LME Zinc stock]]*Table_Merge1[[#This Row],[Azad.Sell]]=0,"",Table_Merge1[[#This Row],[LME Zinc stock]]*Table_Merge1[[#This Row],[Azad.Sell]]),"")</f>
        <v/>
      </c>
      <c r="AS1911" s="288" t="str">
        <f>IFERROR(IF(Table_Merge1[[#This Row],[LME Zinc 3-month]]*Table_Merge1[[#This Row],[Azad.Sell]]=0,"",Table_Merge1[[#This Row],[LME Zinc 3-month]]*Table_Merge1[[#This Row],[Azad.Sell]]),"")</f>
        <v/>
      </c>
      <c r="AT1911"/>
    </row>
    <row r="1912" spans="1:46" x14ac:dyDescent="0.25">
      <c r="A1912" s="258">
        <v>43386</v>
      </c>
      <c r="B19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1397.07.21</v>
      </c>
      <c r="C1912" s="195">
        <f t="shared" ca="1" si="65"/>
        <v>1397</v>
      </c>
      <c r="D19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12" s="195">
        <f>_xlfn.NUMBERVALUE(RIGHT(Table11[[#This Row],[تاریخ شمسی]],2))</f>
        <v>21</v>
      </c>
      <c r="F19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07-21</v>
      </c>
      <c r="G1912" s="195" t="s">
        <v>2063</v>
      </c>
      <c r="L1912" s="259">
        <v>43386</v>
      </c>
      <c r="M1912">
        <v>142083</v>
      </c>
      <c r="O1912" s="283">
        <f>IFERROR(DATE(Table7[[#This Row],[year]],MONTH(DATEVALUE(Table7[[#This Row],[month]]&amp;"1")),Table7[[#This Row],[day]]),"")</f>
        <v>42321</v>
      </c>
      <c r="P1912" s="257" t="s">
        <v>5337</v>
      </c>
      <c r="Q1912" s="257">
        <v>2015</v>
      </c>
      <c r="R1912" s="257" t="s">
        <v>3450</v>
      </c>
      <c r="S1912" s="257">
        <v>13</v>
      </c>
      <c r="T1912" s="257">
        <v>1083.75</v>
      </c>
      <c r="U1912" s="257">
        <v>1452</v>
      </c>
      <c r="V1912" s="257">
        <v>2901475</v>
      </c>
      <c r="X1912" s="260">
        <v>42404</v>
      </c>
      <c r="Y1912" t="s">
        <v>7950</v>
      </c>
      <c r="Z1912" s="260">
        <v>8</v>
      </c>
      <c r="AA1912">
        <v>1394</v>
      </c>
      <c r="AB1912" s="260" t="str">
        <f ca="1">IFERROR(IFERROR(VLOOKUP(Table_Merge1[[#This Row],[Column1]],Table11[#All],2,FALSE),LEFT(AB1913,8)&amp;IF(LEN((RIGHT(AB1913,2)+1))&lt;2,"0"&amp;(RIGHT(AB1913,2)+1),(RIGHT(AB1913,2)-1))),"")</f>
        <v>1394.11.15</v>
      </c>
      <c r="AC1912" s="259" t="str">
        <f ca="1">LEFT(Table_Merge1[[#This Row],[Column2]],4)</f>
        <v>1394</v>
      </c>
      <c r="AD1912" s="259" t="str">
        <f ca="1">RIGHT(LEFT(Table_Merge1[[#This Row],[Column2]],7),2)</f>
        <v>11</v>
      </c>
      <c r="AE1912" s="259" t="str">
        <f ca="1">RIGHT(Table_Merge1[[#This Row],[Column2]],2)</f>
        <v>15</v>
      </c>
      <c r="AF1912">
        <v>11</v>
      </c>
      <c r="AG1912">
        <v>15</v>
      </c>
      <c r="AH1912" s="260">
        <v>2016</v>
      </c>
      <c r="AI1912" t="s">
        <v>3433</v>
      </c>
      <c r="AJ1912" s="260">
        <v>4</v>
      </c>
      <c r="AK1912">
        <v>1146.25</v>
      </c>
      <c r="AL1912">
        <v>1537</v>
      </c>
      <c r="AM1912">
        <v>2787675</v>
      </c>
      <c r="AO1912">
        <v>35923</v>
      </c>
      <c r="AP1912" s="287">
        <f>IFERROR(IF(Table_Merge1[[#This Row],[LME Zinc stock]]*Table_Merge1[[#This Row],[Nima.مقدار]]=0,"",Table_Merge1[[#This Row],[LME Zinc stock]]*Table_Merge1[[#This Row],[Nima.مقدار]]),"")</f>
        <v>100141649025</v>
      </c>
      <c r="AQ1912" s="287">
        <f>IFERROR(IF(Table_Merge1[[#This Row],[LME Zinc 3-month]]*Table_Merge1[[#This Row],[Nima.مقدار]]=0,"",Table_Merge1[[#This Row],[LME Zinc 3-month]]*Table_Merge1[[#This Row],[Nima.مقدار]]),"")</f>
        <v>55213651</v>
      </c>
      <c r="AR1912" s="288" t="str">
        <f>IFERROR(IF(Table_Merge1[[#This Row],[LME Zinc stock]]*Table_Merge1[[#This Row],[Azad.Sell]]=0,"",Table_Merge1[[#This Row],[LME Zinc stock]]*Table_Merge1[[#This Row],[Azad.Sell]]),"")</f>
        <v/>
      </c>
      <c r="AS1912" s="288" t="str">
        <f>IFERROR(IF(Table_Merge1[[#This Row],[LME Zinc 3-month]]*Table_Merge1[[#This Row],[Azad.Sell]]=0,"",Table_Merge1[[#This Row],[LME Zinc 3-month]]*Table_Merge1[[#This Row],[Azad.Sell]]),"")</f>
        <v/>
      </c>
      <c r="AT1912"/>
    </row>
    <row r="1913" spans="1:46" x14ac:dyDescent="0.25">
      <c r="A1913" s="258">
        <v>43387</v>
      </c>
      <c r="B19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1397.07.22</v>
      </c>
      <c r="C1913" s="195">
        <f t="shared" ca="1" si="65"/>
        <v>1397</v>
      </c>
      <c r="D19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13" s="195">
        <f>_xlfn.NUMBERVALUE(RIGHT(Table11[[#This Row],[تاریخ شمسی]],2))</f>
        <v>22</v>
      </c>
      <c r="F19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07-22</v>
      </c>
      <c r="G1913" s="195" t="s">
        <v>2064</v>
      </c>
      <c r="L1913" s="259">
        <v>43387</v>
      </c>
      <c r="M1913">
        <v>138481</v>
      </c>
      <c r="O1913" s="284">
        <f>IFERROR(DATE(Table7[[#This Row],[year]],MONTH(DATEVALUE(Table7[[#This Row],[month]]&amp;"1")),Table7[[#This Row],[day]]),"")</f>
        <v>42320</v>
      </c>
      <c r="P1913" s="195" t="s">
        <v>5338</v>
      </c>
      <c r="Q1913" s="195">
        <v>2015</v>
      </c>
      <c r="R1913" s="195" t="s">
        <v>3450</v>
      </c>
      <c r="S1913" s="195">
        <v>12</v>
      </c>
      <c r="T1913" s="195">
        <v>1087.5999999999999</v>
      </c>
      <c r="U1913" s="195">
        <v>1486.5</v>
      </c>
      <c r="V1913" s="195">
        <v>2905850</v>
      </c>
      <c r="X1913" s="260">
        <v>42403</v>
      </c>
      <c r="Y1913" t="s">
        <v>7949</v>
      </c>
      <c r="Z1913" s="260">
        <v>8</v>
      </c>
      <c r="AA1913">
        <v>1394</v>
      </c>
      <c r="AB1913" s="260" t="str">
        <f ca="1">IFERROR(IFERROR(VLOOKUP(Table_Merge1[[#This Row],[Column1]],Table11[#All],2,FALSE),LEFT(AB1914,8)&amp;IF(LEN((RIGHT(AB1914,2)+1))&lt;2,"0"&amp;(RIGHT(AB1914,2)+1),(RIGHT(AB1914,2)-1))),"")</f>
        <v>1394.11.14</v>
      </c>
      <c r="AC1913" s="259" t="str">
        <f ca="1">LEFT(Table_Merge1[[#This Row],[Column2]],4)</f>
        <v>1394</v>
      </c>
      <c r="AD1913" s="259" t="str">
        <f ca="1">RIGHT(LEFT(Table_Merge1[[#This Row],[Column2]],7),2)</f>
        <v>11</v>
      </c>
      <c r="AE1913" s="259" t="str">
        <f ca="1">RIGHT(Table_Merge1[[#This Row],[Column2]],2)</f>
        <v>14</v>
      </c>
      <c r="AF1913">
        <v>11</v>
      </c>
      <c r="AG1913">
        <v>14</v>
      </c>
      <c r="AH1913" s="260">
        <v>2016</v>
      </c>
      <c r="AI1913" t="s">
        <v>3433</v>
      </c>
      <c r="AJ1913" s="260">
        <v>3</v>
      </c>
      <c r="AK1913">
        <v>1130</v>
      </c>
      <c r="AL1913">
        <v>1517.5</v>
      </c>
      <c r="AM1913">
        <v>2793650</v>
      </c>
      <c r="AO1913">
        <v>36238</v>
      </c>
      <c r="AP1913" s="287">
        <f>IFERROR(IF(Table_Merge1[[#This Row],[LME Zinc stock]]*Table_Merge1[[#This Row],[Nima.مقدار]]=0,"",Table_Merge1[[#This Row],[LME Zinc stock]]*Table_Merge1[[#This Row],[Nima.مقدار]]),"")</f>
        <v>101236288700</v>
      </c>
      <c r="AQ1913" s="287">
        <f>IFERROR(IF(Table_Merge1[[#This Row],[LME Zinc 3-month]]*Table_Merge1[[#This Row],[Nima.مقدار]]=0,"",Table_Merge1[[#This Row],[LME Zinc 3-month]]*Table_Merge1[[#This Row],[Nima.مقدار]]),"")</f>
        <v>54991165</v>
      </c>
      <c r="AR1913" s="288" t="str">
        <f>IFERROR(IF(Table_Merge1[[#This Row],[LME Zinc stock]]*Table_Merge1[[#This Row],[Azad.Sell]]=0,"",Table_Merge1[[#This Row],[LME Zinc stock]]*Table_Merge1[[#This Row],[Azad.Sell]]),"")</f>
        <v/>
      </c>
      <c r="AS1913" s="288" t="str">
        <f>IFERROR(IF(Table_Merge1[[#This Row],[LME Zinc 3-month]]*Table_Merge1[[#This Row],[Azad.Sell]]=0,"",Table_Merge1[[#This Row],[LME Zinc 3-month]]*Table_Merge1[[#This Row],[Azad.Sell]]),"")</f>
        <v/>
      </c>
      <c r="AT1913"/>
    </row>
    <row r="1914" spans="1:46" x14ac:dyDescent="0.25">
      <c r="A1914" s="258">
        <v>43388</v>
      </c>
      <c r="B19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1397.07.23</v>
      </c>
      <c r="C1914" s="195">
        <f t="shared" ca="1" si="65"/>
        <v>1397</v>
      </c>
      <c r="D19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14" s="195">
        <f>_xlfn.NUMBERVALUE(RIGHT(Table11[[#This Row],[تاریخ شمسی]],2))</f>
        <v>23</v>
      </c>
      <c r="F19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07-23</v>
      </c>
      <c r="G1914" s="195" t="s">
        <v>2065</v>
      </c>
      <c r="L1914" s="259">
        <v>43388</v>
      </c>
      <c r="M1914">
        <v>136387</v>
      </c>
      <c r="O1914" s="283">
        <f>IFERROR(DATE(Table7[[#This Row],[year]],MONTH(DATEVALUE(Table7[[#This Row],[month]]&amp;"1")),Table7[[#This Row],[day]]),"")</f>
        <v>42319</v>
      </c>
      <c r="P1914" s="257" t="s">
        <v>5339</v>
      </c>
      <c r="Q1914" s="257">
        <v>2015</v>
      </c>
      <c r="R1914" s="257" t="s">
        <v>3450</v>
      </c>
      <c r="S1914" s="257">
        <v>11</v>
      </c>
      <c r="T1914" s="257">
        <v>1088.5999999999999</v>
      </c>
      <c r="U1914" s="257">
        <v>1480.5</v>
      </c>
      <c r="V1914" s="257">
        <v>2913325</v>
      </c>
      <c r="X1914" s="260">
        <v>42402</v>
      </c>
      <c r="Y1914" t="s">
        <v>7948</v>
      </c>
      <c r="Z1914" s="260">
        <v>8</v>
      </c>
      <c r="AA1914">
        <v>1394</v>
      </c>
      <c r="AB1914" s="260" t="str">
        <f ca="1">IFERROR(IFERROR(VLOOKUP(Table_Merge1[[#This Row],[Column1]],Table11[#All],2,FALSE),LEFT(AB1915,8)&amp;IF(LEN((RIGHT(AB1915,2)+1))&lt;2,"0"&amp;(RIGHT(AB1915,2)+1),(RIGHT(AB1915,2)-1))),"")</f>
        <v>1394.11.13</v>
      </c>
      <c r="AC1914" s="259" t="str">
        <f ca="1">LEFT(Table_Merge1[[#This Row],[Column2]],4)</f>
        <v>1394</v>
      </c>
      <c r="AD1914" s="259" t="str">
        <f ca="1">RIGHT(LEFT(Table_Merge1[[#This Row],[Column2]],7),2)</f>
        <v>11</v>
      </c>
      <c r="AE1914" s="259" t="str">
        <f ca="1">RIGHT(Table_Merge1[[#This Row],[Column2]],2)</f>
        <v>13</v>
      </c>
      <c r="AF1914">
        <v>11</v>
      </c>
      <c r="AG1914">
        <v>13</v>
      </c>
      <c r="AH1914" s="260">
        <v>2016</v>
      </c>
      <c r="AI1914" t="s">
        <v>3433</v>
      </c>
      <c r="AJ1914" s="260">
        <v>2</v>
      </c>
      <c r="AK1914">
        <v>1123.5999999999999</v>
      </c>
      <c r="AL1914">
        <v>1515</v>
      </c>
      <c r="AM1914">
        <v>2799550</v>
      </c>
      <c r="AO1914">
        <v>36212</v>
      </c>
      <c r="AP1914" s="287">
        <f>IFERROR(IF(Table_Merge1[[#This Row],[LME Zinc stock]]*Table_Merge1[[#This Row],[Nima.مقدار]]=0,"",Table_Merge1[[#This Row],[LME Zinc stock]]*Table_Merge1[[#This Row],[Nima.مقدار]]),"")</f>
        <v>101377304600</v>
      </c>
      <c r="AQ1914" s="287">
        <f>IFERROR(IF(Table_Merge1[[#This Row],[LME Zinc 3-month]]*Table_Merge1[[#This Row],[Nima.مقدار]]=0,"",Table_Merge1[[#This Row],[LME Zinc 3-month]]*Table_Merge1[[#This Row],[Nima.مقدار]]),"")</f>
        <v>54861180</v>
      </c>
      <c r="AR1914" s="288" t="str">
        <f>IFERROR(IF(Table_Merge1[[#This Row],[LME Zinc stock]]*Table_Merge1[[#This Row],[Azad.Sell]]=0,"",Table_Merge1[[#This Row],[LME Zinc stock]]*Table_Merge1[[#This Row],[Azad.Sell]]),"")</f>
        <v/>
      </c>
      <c r="AS1914" s="288" t="str">
        <f>IFERROR(IF(Table_Merge1[[#This Row],[LME Zinc 3-month]]*Table_Merge1[[#This Row],[Azad.Sell]]=0,"",Table_Merge1[[#This Row],[LME Zinc 3-month]]*Table_Merge1[[#This Row],[Azad.Sell]]),"")</f>
        <v/>
      </c>
      <c r="AT1914"/>
    </row>
    <row r="1915" spans="1:46" x14ac:dyDescent="0.25">
      <c r="A1915" s="258">
        <v>43389</v>
      </c>
      <c r="B19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1397.07.24</v>
      </c>
      <c r="C1915" s="195">
        <f t="shared" ca="1" si="65"/>
        <v>1397</v>
      </c>
      <c r="D19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15" s="195">
        <f>_xlfn.NUMBERVALUE(RIGHT(Table11[[#This Row],[تاریخ شمسی]],2))</f>
        <v>24</v>
      </c>
      <c r="F19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07-24</v>
      </c>
      <c r="G1915" s="195" t="s">
        <v>2066</v>
      </c>
      <c r="L1915" s="259">
        <v>43389</v>
      </c>
      <c r="M1915">
        <v>140876</v>
      </c>
      <c r="O1915" s="284">
        <f>IFERROR(DATE(Table7[[#This Row],[year]],MONTH(DATEVALUE(Table7[[#This Row],[month]]&amp;"1")),Table7[[#This Row],[day]]),"")</f>
        <v>42318</v>
      </c>
      <c r="P1915" s="195" t="s">
        <v>5340</v>
      </c>
      <c r="Q1915" s="195">
        <v>2015</v>
      </c>
      <c r="R1915" s="195" t="s">
        <v>3450</v>
      </c>
      <c r="S1915" s="195">
        <v>10</v>
      </c>
      <c r="T1915" s="195">
        <v>1092.5</v>
      </c>
      <c r="U1915" s="195">
        <v>1440</v>
      </c>
      <c r="V1915" s="195">
        <v>2921375</v>
      </c>
      <c r="X1915" s="260">
        <v>42401</v>
      </c>
      <c r="Y1915" t="s">
        <v>7947</v>
      </c>
      <c r="Z1915" s="260">
        <v>8</v>
      </c>
      <c r="AA1915">
        <v>1394</v>
      </c>
      <c r="AB1915" s="260" t="str">
        <f ca="1">IFERROR(IFERROR(VLOOKUP(Table_Merge1[[#This Row],[Column1]],Table11[#All],2,FALSE),LEFT(AB1916,8)&amp;IF(LEN((RIGHT(AB1916,2)+1))&lt;2,"0"&amp;(RIGHT(AB1916,2)+1),(RIGHT(AB1916,2)-1))),"")</f>
        <v>1394.11.12</v>
      </c>
      <c r="AC1915" s="259" t="str">
        <f ca="1">LEFT(Table_Merge1[[#This Row],[Column2]],4)</f>
        <v>1394</v>
      </c>
      <c r="AD1915" s="259" t="str">
        <f ca="1">RIGHT(LEFT(Table_Merge1[[#This Row],[Column2]],7),2)</f>
        <v>11</v>
      </c>
      <c r="AE1915" s="259" t="str">
        <f ca="1">RIGHT(Table_Merge1[[#This Row],[Column2]],2)</f>
        <v>12</v>
      </c>
      <c r="AF1915">
        <v>11</v>
      </c>
      <c r="AG1915">
        <v>12</v>
      </c>
      <c r="AH1915" s="260">
        <v>2016</v>
      </c>
      <c r="AI1915" t="s">
        <v>3433</v>
      </c>
      <c r="AJ1915" s="260">
        <v>1</v>
      </c>
      <c r="AK1915">
        <v>1122</v>
      </c>
      <c r="AL1915">
        <v>1527</v>
      </c>
      <c r="AM1915">
        <v>2803450</v>
      </c>
      <c r="AO1915">
        <v>36235</v>
      </c>
      <c r="AP1915" s="287">
        <f>IFERROR(IF(Table_Merge1[[#This Row],[LME Zinc stock]]*Table_Merge1[[#This Row],[Nima.مقدار]]=0,"",Table_Merge1[[#This Row],[LME Zinc stock]]*Table_Merge1[[#This Row],[Nima.مقدار]]),"")</f>
        <v>101583010750</v>
      </c>
      <c r="AQ1915" s="287">
        <f>IFERROR(IF(Table_Merge1[[#This Row],[LME Zinc 3-month]]*Table_Merge1[[#This Row],[Nima.مقدار]]=0,"",Table_Merge1[[#This Row],[LME Zinc 3-month]]*Table_Merge1[[#This Row],[Nima.مقدار]]),"")</f>
        <v>55330845</v>
      </c>
      <c r="AR1915" s="288" t="str">
        <f>IFERROR(IF(Table_Merge1[[#This Row],[LME Zinc stock]]*Table_Merge1[[#This Row],[Azad.Sell]]=0,"",Table_Merge1[[#This Row],[LME Zinc stock]]*Table_Merge1[[#This Row],[Azad.Sell]]),"")</f>
        <v/>
      </c>
      <c r="AS1915" s="288" t="str">
        <f>IFERROR(IF(Table_Merge1[[#This Row],[LME Zinc 3-month]]*Table_Merge1[[#This Row],[Azad.Sell]]=0,"",Table_Merge1[[#This Row],[LME Zinc 3-month]]*Table_Merge1[[#This Row],[Azad.Sell]]),"")</f>
        <v/>
      </c>
      <c r="AT1915"/>
    </row>
    <row r="1916" spans="1:46" x14ac:dyDescent="0.25">
      <c r="A1916" s="258">
        <v>43390</v>
      </c>
      <c r="B19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1397.07.25</v>
      </c>
      <c r="C1916" s="195">
        <f t="shared" ca="1" si="65"/>
        <v>1397</v>
      </c>
      <c r="D19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16" s="195">
        <f>_xlfn.NUMBERVALUE(RIGHT(Table11[[#This Row],[تاریخ شمسی]],2))</f>
        <v>25</v>
      </c>
      <c r="F19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07-25</v>
      </c>
      <c r="G1916" s="195" t="s">
        <v>2067</v>
      </c>
      <c r="L1916" s="259">
        <v>43390</v>
      </c>
      <c r="M1916">
        <v>139212</v>
      </c>
      <c r="O1916" s="283">
        <f>IFERROR(DATE(Table7[[#This Row],[year]],MONTH(DATEVALUE(Table7[[#This Row],[month]]&amp;"1")),Table7[[#This Row],[day]]),"")</f>
        <v>42317</v>
      </c>
      <c r="P1916" s="257" t="s">
        <v>5341</v>
      </c>
      <c r="Q1916" s="257">
        <v>2015</v>
      </c>
      <c r="R1916" s="257" t="s">
        <v>3450</v>
      </c>
      <c r="S1916" s="257">
        <v>9</v>
      </c>
      <c r="T1916" s="257">
        <v>1095.5999999999999</v>
      </c>
      <c r="U1916" s="257">
        <v>1444.5</v>
      </c>
      <c r="V1916" s="257">
        <v>2929500</v>
      </c>
      <c r="X1916" s="260">
        <v>42398</v>
      </c>
      <c r="Z1916" s="260">
        <v>8</v>
      </c>
      <c r="AB1916" s="260" t="str">
        <f ca="1">IFERROR(IFERROR(VLOOKUP(Table_Merge1[[#This Row],[Column1]],Table11[#All],2,FALSE),LEFT(AB1917,8)&amp;IF(LEN((RIGHT(AB1917,2)+1))&lt;2,"0"&amp;(RIGHT(AB1917,2)+1),(RIGHT(AB1917,2)-1))),"")</f>
        <v>1394.11.09</v>
      </c>
      <c r="AC1916" s="259" t="str">
        <f ca="1">LEFT(Table_Merge1[[#This Row],[Column2]],4)</f>
        <v>1394</v>
      </c>
      <c r="AD1916" s="259" t="str">
        <f ca="1">RIGHT(LEFT(Table_Merge1[[#This Row],[Column2]],7),2)</f>
        <v>11</v>
      </c>
      <c r="AE1916" s="259" t="str">
        <f ca="1">RIGHT(Table_Merge1[[#This Row],[Column2]],2)</f>
        <v>09</v>
      </c>
      <c r="AH1916" s="260">
        <v>2016</v>
      </c>
      <c r="AI1916" t="s">
        <v>3431</v>
      </c>
      <c r="AJ1916" s="260">
        <v>29</v>
      </c>
      <c r="AK1916">
        <v>1112.9000000000001</v>
      </c>
      <c r="AL1916">
        <v>1494.5</v>
      </c>
      <c r="AM1916">
        <v>2746275</v>
      </c>
      <c r="AP1916" s="287" t="str">
        <f>IFERROR(IF(Table_Merge1[[#This Row],[LME Zinc stock]]*Table_Merge1[[#This Row],[Nima.مقدار]]=0,"",Table_Merge1[[#This Row],[LME Zinc stock]]*Table_Merge1[[#This Row],[Nima.مقدار]]),"")</f>
        <v/>
      </c>
      <c r="AQ1916" s="287" t="str">
        <f>IFERROR(IF(Table_Merge1[[#This Row],[LME Zinc 3-month]]*Table_Merge1[[#This Row],[Nima.مقدار]]=0,"",Table_Merge1[[#This Row],[LME Zinc 3-month]]*Table_Merge1[[#This Row],[Nima.مقدار]]),"")</f>
        <v/>
      </c>
      <c r="AR1916" s="288" t="str">
        <f>IFERROR(IF(Table_Merge1[[#This Row],[LME Zinc stock]]*Table_Merge1[[#This Row],[Azad.Sell]]=0,"",Table_Merge1[[#This Row],[LME Zinc stock]]*Table_Merge1[[#This Row],[Azad.Sell]]),"")</f>
        <v/>
      </c>
      <c r="AS1916" s="288" t="str">
        <f>IFERROR(IF(Table_Merge1[[#This Row],[LME Zinc 3-month]]*Table_Merge1[[#This Row],[Azad.Sell]]=0,"",Table_Merge1[[#This Row],[LME Zinc 3-month]]*Table_Merge1[[#This Row],[Azad.Sell]]),"")</f>
        <v/>
      </c>
      <c r="AT1916"/>
    </row>
    <row r="1917" spans="1:46" x14ac:dyDescent="0.25">
      <c r="A1917" s="258">
        <v>43391</v>
      </c>
      <c r="B19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1397.07.26</v>
      </c>
      <c r="C1917" s="195">
        <f t="shared" ca="1" si="65"/>
        <v>1397</v>
      </c>
      <c r="D19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17" s="195">
        <f>_xlfn.NUMBERVALUE(RIGHT(Table11[[#This Row],[تاریخ شمسی]],2))</f>
        <v>26</v>
      </c>
      <c r="F19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07-26</v>
      </c>
      <c r="G1917" s="195" t="s">
        <v>2068</v>
      </c>
      <c r="L1917" s="259">
        <v>43391</v>
      </c>
      <c r="M1917">
        <v>137333</v>
      </c>
      <c r="O1917" s="284">
        <f>IFERROR(DATE(Table7[[#This Row],[year]],MONTH(DATEVALUE(Table7[[#This Row],[month]]&amp;"1")),Table7[[#This Row],[day]]),"")</f>
        <v>42314</v>
      </c>
      <c r="P1917" s="195" t="s">
        <v>5342</v>
      </c>
      <c r="Q1917" s="195">
        <v>2015</v>
      </c>
      <c r="R1917" s="195" t="s">
        <v>3450</v>
      </c>
      <c r="S1917" s="195">
        <v>6</v>
      </c>
      <c r="T1917" s="195">
        <v>1107.7</v>
      </c>
      <c r="U1917" s="195">
        <v>1435</v>
      </c>
      <c r="V1917" s="195">
        <v>2938075</v>
      </c>
      <c r="X1917" s="260">
        <v>42397</v>
      </c>
      <c r="Y1917" t="s">
        <v>7946</v>
      </c>
      <c r="Z1917" s="260">
        <v>8</v>
      </c>
      <c r="AA1917">
        <v>1394</v>
      </c>
      <c r="AB1917" s="260" t="str">
        <f ca="1">IFERROR(IFERROR(VLOOKUP(Table_Merge1[[#This Row],[Column1]],Table11[#All],2,FALSE),LEFT(AB1918,8)&amp;IF(LEN((RIGHT(AB1918,2)+1))&lt;2,"0"&amp;(RIGHT(AB1918,2)+1),(RIGHT(AB1918,2)-1))),"")</f>
        <v>1394.11.08</v>
      </c>
      <c r="AC1917" s="259" t="str">
        <f ca="1">LEFT(Table_Merge1[[#This Row],[Column2]],4)</f>
        <v>1394</v>
      </c>
      <c r="AD1917" s="259" t="str">
        <f ca="1">RIGHT(LEFT(Table_Merge1[[#This Row],[Column2]],7),2)</f>
        <v>11</v>
      </c>
      <c r="AE1917" s="259" t="str">
        <f ca="1">RIGHT(Table_Merge1[[#This Row],[Column2]],2)</f>
        <v>08</v>
      </c>
      <c r="AF1917">
        <v>11</v>
      </c>
      <c r="AG1917">
        <v>8</v>
      </c>
      <c r="AH1917" s="260">
        <v>2016</v>
      </c>
      <c r="AI1917" t="s">
        <v>3431</v>
      </c>
      <c r="AJ1917" s="260">
        <v>28</v>
      </c>
      <c r="AK1917">
        <v>1119</v>
      </c>
      <c r="AL1917">
        <v>1489</v>
      </c>
      <c r="AM1917">
        <v>2751625</v>
      </c>
      <c r="AO1917">
        <v>36305</v>
      </c>
      <c r="AP1917" s="287">
        <f>IFERROR(IF(Table_Merge1[[#This Row],[LME Zinc stock]]*Table_Merge1[[#This Row],[Nima.مقدار]]=0,"",Table_Merge1[[#This Row],[LME Zinc stock]]*Table_Merge1[[#This Row],[Nima.مقدار]]),"")</f>
        <v>99897745625</v>
      </c>
      <c r="AQ1917" s="287">
        <f>IFERROR(IF(Table_Merge1[[#This Row],[LME Zinc 3-month]]*Table_Merge1[[#This Row],[Nima.مقدار]]=0,"",Table_Merge1[[#This Row],[LME Zinc 3-month]]*Table_Merge1[[#This Row],[Nima.مقدار]]),"")</f>
        <v>54058145</v>
      </c>
      <c r="AR1917" s="288" t="str">
        <f>IFERROR(IF(Table_Merge1[[#This Row],[LME Zinc stock]]*Table_Merge1[[#This Row],[Azad.Sell]]=0,"",Table_Merge1[[#This Row],[LME Zinc stock]]*Table_Merge1[[#This Row],[Azad.Sell]]),"")</f>
        <v/>
      </c>
      <c r="AS1917" s="288" t="str">
        <f>IFERROR(IF(Table_Merge1[[#This Row],[LME Zinc 3-month]]*Table_Merge1[[#This Row],[Azad.Sell]]=0,"",Table_Merge1[[#This Row],[LME Zinc 3-month]]*Table_Merge1[[#This Row],[Azad.Sell]]),"")</f>
        <v/>
      </c>
      <c r="AT1917"/>
    </row>
    <row r="1918" spans="1:46" x14ac:dyDescent="0.25">
      <c r="A1918" s="258">
        <v>43393</v>
      </c>
      <c r="B19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1397.07.28</v>
      </c>
      <c r="C1918" s="195">
        <f t="shared" ca="1" si="65"/>
        <v>1397</v>
      </c>
      <c r="D19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18" s="195">
        <f>_xlfn.NUMBERVALUE(RIGHT(Table11[[#This Row],[تاریخ شمسی]],2))</f>
        <v>28</v>
      </c>
      <c r="F19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07-28</v>
      </c>
      <c r="G1918" s="195" t="s">
        <v>2069</v>
      </c>
      <c r="L1918" s="259">
        <v>43393</v>
      </c>
      <c r="M1918">
        <v>136195</v>
      </c>
      <c r="O1918" s="283">
        <f>IFERROR(DATE(Table7[[#This Row],[year]],MONTH(DATEVALUE(Table7[[#This Row],[month]]&amp;"1")),Table7[[#This Row],[day]]),"")</f>
        <v>42313</v>
      </c>
      <c r="P1918" s="257" t="s">
        <v>5343</v>
      </c>
      <c r="Q1918" s="257">
        <v>2015</v>
      </c>
      <c r="R1918" s="257" t="s">
        <v>3450</v>
      </c>
      <c r="S1918" s="257">
        <v>5</v>
      </c>
      <c r="T1918" s="257">
        <v>1107.3</v>
      </c>
      <c r="U1918" s="257">
        <v>1487.5</v>
      </c>
      <c r="V1918" s="257">
        <v>2945850</v>
      </c>
      <c r="X1918" s="260">
        <v>42396</v>
      </c>
      <c r="Y1918" t="s">
        <v>7945</v>
      </c>
      <c r="Z1918" s="260">
        <v>8</v>
      </c>
      <c r="AA1918">
        <v>1394</v>
      </c>
      <c r="AB1918" s="260" t="str">
        <f ca="1">IFERROR(IFERROR(VLOOKUP(Table_Merge1[[#This Row],[Column1]],Table11[#All],2,FALSE),LEFT(AB1919,8)&amp;IF(LEN((RIGHT(AB1919,2)+1))&lt;2,"0"&amp;(RIGHT(AB1919,2)+1),(RIGHT(AB1919,2)-1))),"")</f>
        <v>1394.11.07</v>
      </c>
      <c r="AC1918" s="259" t="str">
        <f ca="1">LEFT(Table_Merge1[[#This Row],[Column2]],4)</f>
        <v>1394</v>
      </c>
      <c r="AD1918" s="259" t="str">
        <f ca="1">RIGHT(LEFT(Table_Merge1[[#This Row],[Column2]],7),2)</f>
        <v>11</v>
      </c>
      <c r="AE1918" s="259" t="str">
        <f ca="1">RIGHT(Table_Merge1[[#This Row],[Column2]],2)</f>
        <v>07</v>
      </c>
      <c r="AF1918">
        <v>11</v>
      </c>
      <c r="AG1918">
        <v>7</v>
      </c>
      <c r="AH1918" s="260">
        <v>2016</v>
      </c>
      <c r="AI1918" t="s">
        <v>3431</v>
      </c>
      <c r="AJ1918" s="260">
        <v>27</v>
      </c>
      <c r="AK1918">
        <v>1116.5</v>
      </c>
      <c r="AL1918">
        <v>1495</v>
      </c>
      <c r="AM1918">
        <v>2756400</v>
      </c>
      <c r="AO1918">
        <v>36361</v>
      </c>
      <c r="AP1918" s="287">
        <f>IFERROR(IF(Table_Merge1[[#This Row],[LME Zinc stock]]*Table_Merge1[[#This Row],[Nima.مقدار]]=0,"",Table_Merge1[[#This Row],[LME Zinc stock]]*Table_Merge1[[#This Row],[Nima.مقدار]]),"")</f>
        <v>100225460400</v>
      </c>
      <c r="AQ1918" s="287">
        <f>IFERROR(IF(Table_Merge1[[#This Row],[LME Zinc 3-month]]*Table_Merge1[[#This Row],[Nima.مقدار]]=0,"",Table_Merge1[[#This Row],[LME Zinc 3-month]]*Table_Merge1[[#This Row],[Nima.مقدار]]),"")</f>
        <v>54359695</v>
      </c>
      <c r="AR1918" s="288" t="str">
        <f>IFERROR(IF(Table_Merge1[[#This Row],[LME Zinc stock]]*Table_Merge1[[#This Row],[Azad.Sell]]=0,"",Table_Merge1[[#This Row],[LME Zinc stock]]*Table_Merge1[[#This Row],[Azad.Sell]]),"")</f>
        <v/>
      </c>
      <c r="AS1918" s="288" t="str">
        <f>IFERROR(IF(Table_Merge1[[#This Row],[LME Zinc 3-month]]*Table_Merge1[[#This Row],[Azad.Sell]]=0,"",Table_Merge1[[#This Row],[LME Zinc 3-month]]*Table_Merge1[[#This Row],[Azad.Sell]]),"")</f>
        <v/>
      </c>
      <c r="AT1918"/>
    </row>
    <row r="1919" spans="1:46" x14ac:dyDescent="0.25">
      <c r="A1919" s="258">
        <v>43394</v>
      </c>
      <c r="B19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1397.07.29</v>
      </c>
      <c r="C1919" s="195">
        <f t="shared" ca="1" si="65"/>
        <v>1397</v>
      </c>
      <c r="D19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19" s="195">
        <f>_xlfn.NUMBERVALUE(RIGHT(Table11[[#This Row],[تاریخ شمسی]],2))</f>
        <v>29</v>
      </c>
      <c r="F19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07-29</v>
      </c>
      <c r="G1919" s="195" t="s">
        <v>2070</v>
      </c>
      <c r="L1919" s="259">
        <v>43394</v>
      </c>
      <c r="M1919">
        <v>136329</v>
      </c>
      <c r="O1919" s="284">
        <f>IFERROR(DATE(Table7[[#This Row],[year]],MONTH(DATEVALUE(Table7[[#This Row],[month]]&amp;"1")),Table7[[#This Row],[day]]),"")</f>
        <v>42312</v>
      </c>
      <c r="P1919" s="195" t="s">
        <v>5344</v>
      </c>
      <c r="Q1919" s="195">
        <v>2015</v>
      </c>
      <c r="R1919" s="195" t="s">
        <v>3450</v>
      </c>
      <c r="S1919" s="195">
        <v>4</v>
      </c>
      <c r="T1919" s="195">
        <v>1118</v>
      </c>
      <c r="U1919" s="195">
        <v>1461.5</v>
      </c>
      <c r="V1919" s="195">
        <v>2953800</v>
      </c>
      <c r="X1919" s="260">
        <v>42395</v>
      </c>
      <c r="Y1919" t="s">
        <v>7944</v>
      </c>
      <c r="Z1919" s="260">
        <v>8</v>
      </c>
      <c r="AA1919">
        <v>1394</v>
      </c>
      <c r="AB1919" s="260" t="str">
        <f ca="1">IFERROR(IFERROR(VLOOKUP(Table_Merge1[[#This Row],[Column1]],Table11[#All],2,FALSE),LEFT(AB1920,8)&amp;IF(LEN((RIGHT(AB1920,2)+1))&lt;2,"0"&amp;(RIGHT(AB1920,2)+1),(RIGHT(AB1920,2)-1))),"")</f>
        <v>1394.11.06</v>
      </c>
      <c r="AC1919" s="259" t="str">
        <f ca="1">LEFT(Table_Merge1[[#This Row],[Column2]],4)</f>
        <v>1394</v>
      </c>
      <c r="AD1919" s="259" t="str">
        <f ca="1">RIGHT(LEFT(Table_Merge1[[#This Row],[Column2]],7),2)</f>
        <v>11</v>
      </c>
      <c r="AE1919" s="259" t="str">
        <f ca="1">RIGHT(Table_Merge1[[#This Row],[Column2]],2)</f>
        <v>06</v>
      </c>
      <c r="AF1919">
        <v>11</v>
      </c>
      <c r="AG1919">
        <v>6</v>
      </c>
      <c r="AH1919" s="260">
        <v>2016</v>
      </c>
      <c r="AI1919" t="s">
        <v>3431</v>
      </c>
      <c r="AJ1919" s="260">
        <v>26</v>
      </c>
      <c r="AK1919">
        <v>1114.7</v>
      </c>
      <c r="AL1919">
        <v>1491.5</v>
      </c>
      <c r="AM1919">
        <v>2761200</v>
      </c>
      <c r="AO1919">
        <v>36385</v>
      </c>
      <c r="AP1919" s="287">
        <f>IFERROR(IF(Table_Merge1[[#This Row],[LME Zinc stock]]*Table_Merge1[[#This Row],[Nima.مقدار]]=0,"",Table_Merge1[[#This Row],[LME Zinc stock]]*Table_Merge1[[#This Row],[Nima.مقدار]]),"")</f>
        <v>100466262000</v>
      </c>
      <c r="AQ1919" s="287">
        <f>IFERROR(IF(Table_Merge1[[#This Row],[LME Zinc 3-month]]*Table_Merge1[[#This Row],[Nima.مقدار]]=0,"",Table_Merge1[[#This Row],[LME Zinc 3-month]]*Table_Merge1[[#This Row],[Nima.مقدار]]),"")</f>
        <v>54268227.5</v>
      </c>
      <c r="AR1919" s="288" t="str">
        <f>IFERROR(IF(Table_Merge1[[#This Row],[LME Zinc stock]]*Table_Merge1[[#This Row],[Azad.Sell]]=0,"",Table_Merge1[[#This Row],[LME Zinc stock]]*Table_Merge1[[#This Row],[Azad.Sell]]),"")</f>
        <v/>
      </c>
      <c r="AS1919" s="288" t="str">
        <f>IFERROR(IF(Table_Merge1[[#This Row],[LME Zinc 3-month]]*Table_Merge1[[#This Row],[Azad.Sell]]=0,"",Table_Merge1[[#This Row],[LME Zinc 3-month]]*Table_Merge1[[#This Row],[Azad.Sell]]),"")</f>
        <v/>
      </c>
      <c r="AT1919"/>
    </row>
    <row r="1920" spans="1:46" x14ac:dyDescent="0.25">
      <c r="A1920" s="258">
        <v>43395</v>
      </c>
      <c r="B19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1397.07.30</v>
      </c>
      <c r="C1920" s="195">
        <f t="shared" ca="1" si="65"/>
        <v>1397</v>
      </c>
      <c r="D19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1920" s="195">
        <f>_xlfn.NUMBERVALUE(RIGHT(Table11[[#This Row],[تاریخ شمسی]],2))</f>
        <v>30</v>
      </c>
      <c r="F19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07-30</v>
      </c>
      <c r="G1920" s="195" t="s">
        <v>2071</v>
      </c>
      <c r="L1920" s="259">
        <v>43395</v>
      </c>
      <c r="M1920">
        <v>138361</v>
      </c>
      <c r="O1920" s="283">
        <f>IFERROR(DATE(Table7[[#This Row],[year]],MONTH(DATEVALUE(Table7[[#This Row],[month]]&amp;"1")),Table7[[#This Row],[day]]),"")</f>
        <v>42311</v>
      </c>
      <c r="P1920" s="257" t="s">
        <v>5345</v>
      </c>
      <c r="Q1920" s="257">
        <v>2015</v>
      </c>
      <c r="R1920" s="257" t="s">
        <v>3450</v>
      </c>
      <c r="S1920" s="257">
        <v>3</v>
      </c>
      <c r="T1920" s="257">
        <v>1130.9000000000001</v>
      </c>
      <c r="U1920" s="257">
        <v>1474</v>
      </c>
      <c r="V1920" s="257">
        <v>2960900</v>
      </c>
      <c r="X1920" s="260">
        <v>42394</v>
      </c>
      <c r="Y1920" t="s">
        <v>7943</v>
      </c>
      <c r="Z1920" s="260">
        <v>8</v>
      </c>
      <c r="AA1920">
        <v>1394</v>
      </c>
      <c r="AB1920" s="260" t="str">
        <f ca="1">IFERROR(IFERROR(VLOOKUP(Table_Merge1[[#This Row],[Column1]],Table11[#All],2,FALSE),LEFT(AB1921,8)&amp;IF(LEN((RIGHT(AB1921,2)+1))&lt;2,"0"&amp;(RIGHT(AB1921,2)+1),(RIGHT(AB1921,2)-1))),"")</f>
        <v>1394.11.05</v>
      </c>
      <c r="AC1920" s="259" t="str">
        <f ca="1">LEFT(Table_Merge1[[#This Row],[Column2]],4)</f>
        <v>1394</v>
      </c>
      <c r="AD1920" s="259" t="str">
        <f ca="1">RIGHT(LEFT(Table_Merge1[[#This Row],[Column2]],7),2)</f>
        <v>11</v>
      </c>
      <c r="AE1920" s="259" t="str">
        <f ca="1">RIGHT(Table_Merge1[[#This Row],[Column2]],2)</f>
        <v>05</v>
      </c>
      <c r="AF1920">
        <v>11</v>
      </c>
      <c r="AG1920">
        <v>5</v>
      </c>
      <c r="AH1920" s="260">
        <v>2016</v>
      </c>
      <c r="AI1920" t="s">
        <v>3431</v>
      </c>
      <c r="AJ1920" s="260">
        <v>25</v>
      </c>
      <c r="AK1920">
        <v>1103.7</v>
      </c>
      <c r="AL1920">
        <v>1499</v>
      </c>
      <c r="AM1920">
        <v>2768125</v>
      </c>
      <c r="AO1920">
        <v>36279</v>
      </c>
      <c r="AP1920" s="287">
        <f>IFERROR(IF(Table_Merge1[[#This Row],[LME Zinc stock]]*Table_Merge1[[#This Row],[Nima.مقدار]]=0,"",Table_Merge1[[#This Row],[LME Zinc stock]]*Table_Merge1[[#This Row],[Nima.مقدار]]),"")</f>
        <v>100424806875</v>
      </c>
      <c r="AQ1920" s="287">
        <f>IFERROR(IF(Table_Merge1[[#This Row],[LME Zinc 3-month]]*Table_Merge1[[#This Row],[Nima.مقدار]]=0,"",Table_Merge1[[#This Row],[LME Zinc 3-month]]*Table_Merge1[[#This Row],[Nima.مقدار]]),"")</f>
        <v>54382221</v>
      </c>
      <c r="AR1920" s="288" t="str">
        <f>IFERROR(IF(Table_Merge1[[#This Row],[LME Zinc stock]]*Table_Merge1[[#This Row],[Azad.Sell]]=0,"",Table_Merge1[[#This Row],[LME Zinc stock]]*Table_Merge1[[#This Row],[Azad.Sell]]),"")</f>
        <v/>
      </c>
      <c r="AS1920" s="288" t="str">
        <f>IFERROR(IF(Table_Merge1[[#This Row],[LME Zinc 3-month]]*Table_Merge1[[#This Row],[Azad.Sell]]=0,"",Table_Merge1[[#This Row],[LME Zinc 3-month]]*Table_Merge1[[#This Row],[Azad.Sell]]),"")</f>
        <v/>
      </c>
      <c r="AT1920"/>
    </row>
    <row r="1921" spans="1:46" x14ac:dyDescent="0.25">
      <c r="A1921" s="258">
        <v>43396</v>
      </c>
      <c r="B19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1397.08.01</v>
      </c>
      <c r="C1921" s="195">
        <f t="shared" ca="1" si="65"/>
        <v>1397</v>
      </c>
      <c r="D19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21" s="195">
        <f>_xlfn.NUMBERVALUE(RIGHT(Table11[[#This Row],[تاریخ شمسی]],2))</f>
        <v>1</v>
      </c>
      <c r="F19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08-01</v>
      </c>
      <c r="G1921" s="195" t="s">
        <v>2072</v>
      </c>
      <c r="L1921" s="259">
        <v>43396</v>
      </c>
      <c r="M1921">
        <v>137575</v>
      </c>
      <c r="O1921" s="284">
        <f>IFERROR(DATE(Table7[[#This Row],[year]],MONTH(DATEVALUE(Table7[[#This Row],[month]]&amp;"1")),Table7[[#This Row],[day]]),"")</f>
        <v>42310</v>
      </c>
      <c r="P1921" s="195" t="s">
        <v>5346</v>
      </c>
      <c r="Q1921" s="195">
        <v>2015</v>
      </c>
      <c r="R1921" s="195" t="s">
        <v>3450</v>
      </c>
      <c r="S1921" s="195">
        <v>2</v>
      </c>
      <c r="T1921" s="195">
        <v>1135.8</v>
      </c>
      <c r="U1921" s="195">
        <v>1479.5</v>
      </c>
      <c r="V1921" s="195">
        <v>2968900</v>
      </c>
      <c r="X1921" s="260">
        <v>42391</v>
      </c>
      <c r="Z1921" s="260">
        <v>8</v>
      </c>
      <c r="AB1921" s="260" t="str">
        <f ca="1">IFERROR(IFERROR(VLOOKUP(Table_Merge1[[#This Row],[Column1]],Table11[#All],2,FALSE),LEFT(AB1922,8)&amp;IF(LEN((RIGHT(AB1922,2)+1))&lt;2,"0"&amp;(RIGHT(AB1922,2)+1),(RIGHT(AB1922,2)-1))),"")</f>
        <v>1394.11.02</v>
      </c>
      <c r="AC1921" s="259" t="str">
        <f ca="1">LEFT(Table_Merge1[[#This Row],[Column2]],4)</f>
        <v>1394</v>
      </c>
      <c r="AD1921" s="259" t="str">
        <f ca="1">RIGHT(LEFT(Table_Merge1[[#This Row],[Column2]],7),2)</f>
        <v>11</v>
      </c>
      <c r="AE1921" s="259" t="str">
        <f ca="1">RIGHT(Table_Merge1[[#This Row],[Column2]],2)</f>
        <v>02</v>
      </c>
      <c r="AH1921" s="260">
        <v>2016</v>
      </c>
      <c r="AI1921" t="s">
        <v>3431</v>
      </c>
      <c r="AJ1921" s="260">
        <v>22</v>
      </c>
      <c r="AK1921">
        <v>1097.6500000000001</v>
      </c>
      <c r="AL1921">
        <v>1533</v>
      </c>
      <c r="AM1921">
        <v>2773975</v>
      </c>
      <c r="AP1921" s="287" t="str">
        <f>IFERROR(IF(Table_Merge1[[#This Row],[LME Zinc stock]]*Table_Merge1[[#This Row],[Nima.مقدار]]=0,"",Table_Merge1[[#This Row],[LME Zinc stock]]*Table_Merge1[[#This Row],[Nima.مقدار]]),"")</f>
        <v/>
      </c>
      <c r="AQ1921" s="287" t="str">
        <f>IFERROR(IF(Table_Merge1[[#This Row],[LME Zinc 3-month]]*Table_Merge1[[#This Row],[Nima.مقدار]]=0,"",Table_Merge1[[#This Row],[LME Zinc 3-month]]*Table_Merge1[[#This Row],[Nima.مقدار]]),"")</f>
        <v/>
      </c>
      <c r="AR1921" s="288" t="str">
        <f>IFERROR(IF(Table_Merge1[[#This Row],[LME Zinc stock]]*Table_Merge1[[#This Row],[Azad.Sell]]=0,"",Table_Merge1[[#This Row],[LME Zinc stock]]*Table_Merge1[[#This Row],[Azad.Sell]]),"")</f>
        <v/>
      </c>
      <c r="AS1921" s="288" t="str">
        <f>IFERROR(IF(Table_Merge1[[#This Row],[LME Zinc 3-month]]*Table_Merge1[[#This Row],[Azad.Sell]]=0,"",Table_Merge1[[#This Row],[LME Zinc 3-month]]*Table_Merge1[[#This Row],[Azad.Sell]]),"")</f>
        <v/>
      </c>
      <c r="AT1921"/>
    </row>
    <row r="1922" spans="1:46" x14ac:dyDescent="0.25">
      <c r="A1922" s="258">
        <v>43397</v>
      </c>
      <c r="B19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1397.08.02</v>
      </c>
      <c r="C1922" s="195">
        <f t="shared" ref="C1922:C1985" ca="1" si="66">_xlfn.NUMBERVALUE(LEFT(G1922, LEN(G1922) - MAX(IF(ISNUMBER(MID(G1922, ROW(INDIRECT("1:"&amp;LEN(G1922))), 1) *1)=FALSE, ROW(INDIRECT("6:"&amp;LEN(G1922))), 6))))</f>
        <v>1397</v>
      </c>
      <c r="D19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22" s="195">
        <f>_xlfn.NUMBERVALUE(RIGHT(Table11[[#This Row],[تاریخ شمسی]],2))</f>
        <v>2</v>
      </c>
      <c r="F19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08-02</v>
      </c>
      <c r="G1922" s="195" t="s">
        <v>2073</v>
      </c>
      <c r="L1922" s="259">
        <v>43397</v>
      </c>
      <c r="M1922">
        <v>135631</v>
      </c>
      <c r="O1922" s="283">
        <f>IFERROR(DATE(Table7[[#This Row],[year]],MONTH(DATEVALUE(Table7[[#This Row],[month]]&amp;"1")),Table7[[#This Row],[day]]),"")</f>
        <v>42307</v>
      </c>
      <c r="P1922" s="257" t="s">
        <v>5347</v>
      </c>
      <c r="Q1922" s="257">
        <v>2015</v>
      </c>
      <c r="R1922" s="257" t="s">
        <v>3448</v>
      </c>
      <c r="S1922" s="257">
        <v>30</v>
      </c>
      <c r="T1922" s="257">
        <v>1147.75</v>
      </c>
      <c r="U1922" s="257">
        <v>1489.5</v>
      </c>
      <c r="V1922" s="257">
        <v>2979350</v>
      </c>
      <c r="X1922" s="260">
        <v>42390</v>
      </c>
      <c r="Y1922" t="s">
        <v>7942</v>
      </c>
      <c r="Z1922" s="260">
        <v>8</v>
      </c>
      <c r="AA1922">
        <v>1394</v>
      </c>
      <c r="AB1922" s="260" t="str">
        <f ca="1">IFERROR(IFERROR(VLOOKUP(Table_Merge1[[#This Row],[Column1]],Table11[#All],2,FALSE),LEFT(AB1923,8)&amp;IF(LEN((RIGHT(AB1923,2)+1))&lt;2,"0"&amp;(RIGHT(AB1923,2)+1),(RIGHT(AB1923,2)-1))),"")</f>
        <v>1394.11.01</v>
      </c>
      <c r="AC1922" s="259" t="str">
        <f ca="1">LEFT(Table_Merge1[[#This Row],[Column2]],4)</f>
        <v>1394</v>
      </c>
      <c r="AD1922" s="259" t="str">
        <f ca="1">RIGHT(LEFT(Table_Merge1[[#This Row],[Column2]],7),2)</f>
        <v>11</v>
      </c>
      <c r="AE1922" s="259" t="str">
        <f ca="1">RIGHT(Table_Merge1[[#This Row],[Column2]],2)</f>
        <v>01</v>
      </c>
      <c r="AF1922">
        <v>11</v>
      </c>
      <c r="AG1922">
        <v>1</v>
      </c>
      <c r="AH1922" s="260">
        <v>2016</v>
      </c>
      <c r="AI1922" t="s">
        <v>3431</v>
      </c>
      <c r="AJ1922" s="260">
        <v>21</v>
      </c>
      <c r="AK1922">
        <v>1096.8</v>
      </c>
      <c r="AL1922">
        <v>1531</v>
      </c>
      <c r="AM1922">
        <v>2778825</v>
      </c>
      <c r="AO1922">
        <v>35777</v>
      </c>
      <c r="AP1922" s="287">
        <f>IFERROR(IF(Table_Merge1[[#This Row],[LME Zinc stock]]*Table_Merge1[[#This Row],[Nima.مقدار]]=0,"",Table_Merge1[[#This Row],[LME Zinc stock]]*Table_Merge1[[#This Row],[Nima.مقدار]]),"")</f>
        <v>99418022025</v>
      </c>
      <c r="AQ1922" s="287">
        <f>IFERROR(IF(Table_Merge1[[#This Row],[LME Zinc 3-month]]*Table_Merge1[[#This Row],[Nima.مقدار]]=0,"",Table_Merge1[[#This Row],[LME Zinc 3-month]]*Table_Merge1[[#This Row],[Nima.مقدار]]),"")</f>
        <v>54774587</v>
      </c>
      <c r="AR1922" s="288" t="str">
        <f>IFERROR(IF(Table_Merge1[[#This Row],[LME Zinc stock]]*Table_Merge1[[#This Row],[Azad.Sell]]=0,"",Table_Merge1[[#This Row],[LME Zinc stock]]*Table_Merge1[[#This Row],[Azad.Sell]]),"")</f>
        <v/>
      </c>
      <c r="AS1922" s="288" t="str">
        <f>IFERROR(IF(Table_Merge1[[#This Row],[LME Zinc 3-month]]*Table_Merge1[[#This Row],[Azad.Sell]]=0,"",Table_Merge1[[#This Row],[LME Zinc 3-month]]*Table_Merge1[[#This Row],[Azad.Sell]]),"")</f>
        <v/>
      </c>
      <c r="AT1922"/>
    </row>
    <row r="1923" spans="1:46" x14ac:dyDescent="0.25">
      <c r="A1923" s="258">
        <v>43398</v>
      </c>
      <c r="B19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1397.08.03</v>
      </c>
      <c r="C1923" s="195">
        <f t="shared" ca="1" si="66"/>
        <v>1397</v>
      </c>
      <c r="D19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23" s="195">
        <f>_xlfn.NUMBERVALUE(RIGHT(Table11[[#This Row],[تاریخ شمسی]],2))</f>
        <v>3</v>
      </c>
      <c r="F19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08-03</v>
      </c>
      <c r="G1923" s="195" t="s">
        <v>2074</v>
      </c>
      <c r="L1923" s="259">
        <v>43398</v>
      </c>
      <c r="M1923">
        <v>136347</v>
      </c>
      <c r="O1923" s="284">
        <f>IFERROR(DATE(Table7[[#This Row],[year]],MONTH(DATEVALUE(Table7[[#This Row],[month]]&amp;"1")),Table7[[#This Row],[day]]),"")</f>
        <v>42306</v>
      </c>
      <c r="P1923" s="195" t="s">
        <v>5348</v>
      </c>
      <c r="Q1923" s="195">
        <v>2015</v>
      </c>
      <c r="R1923" s="195" t="s">
        <v>3448</v>
      </c>
      <c r="S1923" s="195">
        <v>29</v>
      </c>
      <c r="T1923" s="195">
        <v>1159</v>
      </c>
      <c r="U1923" s="195">
        <v>1492.5</v>
      </c>
      <c r="V1923" s="195">
        <v>2984025</v>
      </c>
      <c r="X1923" s="260">
        <v>42389</v>
      </c>
      <c r="Y1923" t="s">
        <v>7941</v>
      </c>
      <c r="Z1923" s="260">
        <v>8</v>
      </c>
      <c r="AA1923">
        <v>1394</v>
      </c>
      <c r="AB1923" s="260" t="str">
        <f ca="1">IFERROR(IFERROR(VLOOKUP(Table_Merge1[[#This Row],[Column1]],Table11[#All],2,FALSE),LEFT(AB1924,8)&amp;IF(LEN((RIGHT(AB1924,2)+1))&lt;2,"0"&amp;(RIGHT(AB1924,2)+1),(RIGHT(AB1924,2)-1))),"")</f>
        <v>1394.10.30</v>
      </c>
      <c r="AC1923" s="259" t="str">
        <f ca="1">LEFT(Table_Merge1[[#This Row],[Column2]],4)</f>
        <v>1394</v>
      </c>
      <c r="AD1923" s="259" t="str">
        <f ca="1">RIGHT(LEFT(Table_Merge1[[#This Row],[Column2]],7),2)</f>
        <v>10</v>
      </c>
      <c r="AE1923" s="259" t="str">
        <f ca="1">RIGHT(Table_Merge1[[#This Row],[Column2]],2)</f>
        <v>30</v>
      </c>
      <c r="AF1923">
        <v>10</v>
      </c>
      <c r="AG1923">
        <v>30</v>
      </c>
      <c r="AH1923" s="260">
        <v>2016</v>
      </c>
      <c r="AI1923" t="s">
        <v>3431</v>
      </c>
      <c r="AJ1923" s="260">
        <v>20</v>
      </c>
      <c r="AK1923">
        <v>1093.2</v>
      </c>
      <c r="AL1923">
        <v>1511.5</v>
      </c>
      <c r="AM1923">
        <v>2784975</v>
      </c>
      <c r="AO1923">
        <v>35860</v>
      </c>
      <c r="AP1923" s="287">
        <f>IFERROR(IF(Table_Merge1[[#This Row],[LME Zinc stock]]*Table_Merge1[[#This Row],[Nima.مقدار]]=0,"",Table_Merge1[[#This Row],[LME Zinc stock]]*Table_Merge1[[#This Row],[Nima.مقدار]]),"")</f>
        <v>99869203500</v>
      </c>
      <c r="AQ1923" s="287">
        <f>IFERROR(IF(Table_Merge1[[#This Row],[LME Zinc 3-month]]*Table_Merge1[[#This Row],[Nima.مقدار]]=0,"",Table_Merge1[[#This Row],[LME Zinc 3-month]]*Table_Merge1[[#This Row],[Nima.مقدار]]),"")</f>
        <v>54202390</v>
      </c>
      <c r="AR1923" s="288" t="str">
        <f>IFERROR(IF(Table_Merge1[[#This Row],[LME Zinc stock]]*Table_Merge1[[#This Row],[Azad.Sell]]=0,"",Table_Merge1[[#This Row],[LME Zinc stock]]*Table_Merge1[[#This Row],[Azad.Sell]]),"")</f>
        <v/>
      </c>
      <c r="AS1923" s="288" t="str">
        <f>IFERROR(IF(Table_Merge1[[#This Row],[LME Zinc 3-month]]*Table_Merge1[[#This Row],[Azad.Sell]]=0,"",Table_Merge1[[#This Row],[LME Zinc 3-month]]*Table_Merge1[[#This Row],[Azad.Sell]]),"")</f>
        <v/>
      </c>
      <c r="AT1923"/>
    </row>
    <row r="1924" spans="1:46" x14ac:dyDescent="0.25">
      <c r="A1924" s="258">
        <v>43399</v>
      </c>
      <c r="B19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1397.08.04</v>
      </c>
      <c r="C1924" s="195">
        <f t="shared" ca="1" si="66"/>
        <v>1397</v>
      </c>
      <c r="D19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24" s="195">
        <f>_xlfn.NUMBERVALUE(RIGHT(Table11[[#This Row],[تاریخ شمسی]],2))</f>
        <v>4</v>
      </c>
      <c r="F19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08-04</v>
      </c>
      <c r="G1924" s="195" t="s">
        <v>2075</v>
      </c>
      <c r="L1924" s="259">
        <v>43399</v>
      </c>
      <c r="M1924">
        <v>136347</v>
      </c>
      <c r="O1924" s="283">
        <f>IFERROR(DATE(Table7[[#This Row],[year]],MONTH(DATEVALUE(Table7[[#This Row],[month]]&amp;"1")),Table7[[#This Row],[day]]),"")</f>
        <v>42305</v>
      </c>
      <c r="P1924" s="257" t="s">
        <v>5349</v>
      </c>
      <c r="Q1924" s="257">
        <v>2015</v>
      </c>
      <c r="R1924" s="257" t="s">
        <v>3448</v>
      </c>
      <c r="S1924" s="257">
        <v>28</v>
      </c>
      <c r="T1924" s="257">
        <v>1171.5</v>
      </c>
      <c r="U1924" s="257">
        <v>1505.5</v>
      </c>
      <c r="V1924" s="257">
        <v>2990825</v>
      </c>
      <c r="X1924" s="260">
        <v>42388</v>
      </c>
      <c r="Y1924" t="s">
        <v>7940</v>
      </c>
      <c r="Z1924" s="260">
        <v>8</v>
      </c>
      <c r="AA1924">
        <v>1394</v>
      </c>
      <c r="AB1924" s="260" t="str">
        <f ca="1">IFERROR(IFERROR(VLOOKUP(Table_Merge1[[#This Row],[Column1]],Table11[#All],2,FALSE),LEFT(AB1925,8)&amp;IF(LEN((RIGHT(AB1925,2)+1))&lt;2,"0"&amp;(RIGHT(AB1925,2)+1),(RIGHT(AB1925,2)-1))),"")</f>
        <v>1394.10.29</v>
      </c>
      <c r="AC1924" s="259" t="str">
        <f ca="1">LEFT(Table_Merge1[[#This Row],[Column2]],4)</f>
        <v>1394</v>
      </c>
      <c r="AD1924" s="259" t="str">
        <f ca="1">RIGHT(LEFT(Table_Merge1[[#This Row],[Column2]],7),2)</f>
        <v>10</v>
      </c>
      <c r="AE1924" s="259" t="str">
        <f ca="1">RIGHT(Table_Merge1[[#This Row],[Column2]],2)</f>
        <v>29</v>
      </c>
      <c r="AF1924">
        <v>10</v>
      </c>
      <c r="AG1924">
        <v>29</v>
      </c>
      <c r="AH1924" s="260">
        <v>2016</v>
      </c>
      <c r="AI1924" t="s">
        <v>3431</v>
      </c>
      <c r="AJ1924" s="260">
        <v>19</v>
      </c>
      <c r="AK1924">
        <v>1087</v>
      </c>
      <c r="AL1924">
        <v>1524</v>
      </c>
      <c r="AM1924">
        <v>2790675</v>
      </c>
      <c r="AO1924">
        <v>35794</v>
      </c>
      <c r="AP1924" s="287">
        <f>IFERROR(IF(Table_Merge1[[#This Row],[LME Zinc stock]]*Table_Merge1[[#This Row],[Nima.مقدار]]=0,"",Table_Merge1[[#This Row],[LME Zinc stock]]*Table_Merge1[[#This Row],[Nima.مقدار]]),"")</f>
        <v>99889420950</v>
      </c>
      <c r="AQ1924" s="287">
        <f>IFERROR(IF(Table_Merge1[[#This Row],[LME Zinc 3-month]]*Table_Merge1[[#This Row],[Nima.مقدار]]=0,"",Table_Merge1[[#This Row],[LME Zinc 3-month]]*Table_Merge1[[#This Row],[Nima.مقدار]]),"")</f>
        <v>54550056</v>
      </c>
      <c r="AR1924" s="288" t="str">
        <f>IFERROR(IF(Table_Merge1[[#This Row],[LME Zinc stock]]*Table_Merge1[[#This Row],[Azad.Sell]]=0,"",Table_Merge1[[#This Row],[LME Zinc stock]]*Table_Merge1[[#This Row],[Azad.Sell]]),"")</f>
        <v/>
      </c>
      <c r="AS1924" s="288" t="str">
        <f>IFERROR(IF(Table_Merge1[[#This Row],[LME Zinc 3-month]]*Table_Merge1[[#This Row],[Azad.Sell]]=0,"",Table_Merge1[[#This Row],[LME Zinc 3-month]]*Table_Merge1[[#This Row],[Azad.Sell]]),"")</f>
        <v/>
      </c>
      <c r="AT1924"/>
    </row>
    <row r="1925" spans="1:46" x14ac:dyDescent="0.25">
      <c r="A1925" s="258">
        <v>43400</v>
      </c>
      <c r="B19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1397.08.05</v>
      </c>
      <c r="C1925" s="195">
        <f t="shared" ca="1" si="66"/>
        <v>1397</v>
      </c>
      <c r="D19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25" s="195">
        <f>_xlfn.NUMBERVALUE(RIGHT(Table11[[#This Row],[تاریخ شمسی]],2))</f>
        <v>5</v>
      </c>
      <c r="F19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08-05</v>
      </c>
      <c r="G1925" s="195" t="s">
        <v>2076</v>
      </c>
      <c r="L1925" s="259">
        <v>43400</v>
      </c>
      <c r="M1925">
        <v>136217</v>
      </c>
      <c r="O1925" s="284">
        <f>IFERROR(DATE(Table7[[#This Row],[year]],MONTH(DATEVALUE(Table7[[#This Row],[month]]&amp;"1")),Table7[[#This Row],[day]]),"")</f>
        <v>42304</v>
      </c>
      <c r="P1925" s="195" t="s">
        <v>5350</v>
      </c>
      <c r="Q1925" s="195">
        <v>2015</v>
      </c>
      <c r="R1925" s="195" t="s">
        <v>3448</v>
      </c>
      <c r="S1925" s="195">
        <v>27</v>
      </c>
      <c r="T1925" s="195">
        <v>1165.75</v>
      </c>
      <c r="U1925" s="195">
        <v>1498.5</v>
      </c>
      <c r="V1925" s="195">
        <v>2997500</v>
      </c>
      <c r="X1925" s="260">
        <v>42387</v>
      </c>
      <c r="Y1925" t="s">
        <v>7939</v>
      </c>
      <c r="Z1925" s="260">
        <v>9</v>
      </c>
      <c r="AA1925">
        <v>1394</v>
      </c>
      <c r="AB1925" s="260" t="str">
        <f ca="1">IFERROR(IFERROR(VLOOKUP(Table_Merge1[[#This Row],[Column1]],Table11[#All],2,FALSE),LEFT(AB1926,8)&amp;IF(LEN((RIGHT(AB1926,2)+1))&lt;2,"0"&amp;(RIGHT(AB1926,2)+1),(RIGHT(AB1926,2)-1))),"")</f>
        <v>1394.10.28</v>
      </c>
      <c r="AC1925" s="259" t="str">
        <f ca="1">LEFT(Table_Merge1[[#This Row],[Column2]],4)</f>
        <v>1394</v>
      </c>
      <c r="AD1925" s="259" t="str">
        <f ca="1">RIGHT(LEFT(Table_Merge1[[#This Row],[Column2]],7),2)</f>
        <v>10</v>
      </c>
      <c r="AE1925" s="259" t="str">
        <f ca="1">RIGHT(Table_Merge1[[#This Row],[Column2]],2)</f>
        <v>28</v>
      </c>
      <c r="AF1925">
        <v>10</v>
      </c>
      <c r="AG1925">
        <v>28</v>
      </c>
      <c r="AH1925" s="260">
        <v>2016</v>
      </c>
      <c r="AI1925" t="s">
        <v>3431</v>
      </c>
      <c r="AJ1925" s="260">
        <v>18</v>
      </c>
      <c r="AK1925">
        <v>1090.45</v>
      </c>
      <c r="AL1925">
        <v>1516</v>
      </c>
      <c r="AM1925">
        <v>2795825</v>
      </c>
      <c r="AO1925">
        <v>35706</v>
      </c>
      <c r="AP1925" s="287">
        <f>IFERROR(IF(Table_Merge1[[#This Row],[LME Zinc stock]]*Table_Merge1[[#This Row],[Nima.مقدار]]=0,"",Table_Merge1[[#This Row],[LME Zinc stock]]*Table_Merge1[[#This Row],[Nima.مقدار]]),"")</f>
        <v>99827727450</v>
      </c>
      <c r="AQ1925" s="287">
        <f>IFERROR(IF(Table_Merge1[[#This Row],[LME Zinc 3-month]]*Table_Merge1[[#This Row],[Nima.مقدار]]=0,"",Table_Merge1[[#This Row],[LME Zinc 3-month]]*Table_Merge1[[#This Row],[Nima.مقدار]]),"")</f>
        <v>54130296</v>
      </c>
      <c r="AR1925" s="288" t="str">
        <f>IFERROR(IF(Table_Merge1[[#This Row],[LME Zinc stock]]*Table_Merge1[[#This Row],[Azad.Sell]]=0,"",Table_Merge1[[#This Row],[LME Zinc stock]]*Table_Merge1[[#This Row],[Azad.Sell]]),"")</f>
        <v/>
      </c>
      <c r="AS1925" s="288" t="str">
        <f>IFERROR(IF(Table_Merge1[[#This Row],[LME Zinc 3-month]]*Table_Merge1[[#This Row],[Azad.Sell]]=0,"",Table_Merge1[[#This Row],[LME Zinc 3-month]]*Table_Merge1[[#This Row],[Azad.Sell]]),"")</f>
        <v/>
      </c>
      <c r="AT1925"/>
    </row>
    <row r="1926" spans="1:46" x14ac:dyDescent="0.25">
      <c r="A1926" s="258">
        <v>43401</v>
      </c>
      <c r="B19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1397.08.06</v>
      </c>
      <c r="C1926" s="195">
        <f t="shared" ca="1" si="66"/>
        <v>1397</v>
      </c>
      <c r="D19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26" s="195">
        <f>_xlfn.NUMBERVALUE(RIGHT(Table11[[#This Row],[تاریخ شمسی]],2))</f>
        <v>6</v>
      </c>
      <c r="F19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08-06</v>
      </c>
      <c r="G1926" s="195" t="s">
        <v>2077</v>
      </c>
      <c r="L1926" s="259">
        <v>43401</v>
      </c>
      <c r="M1926">
        <v>138680</v>
      </c>
      <c r="O1926" s="283">
        <f>IFERROR(DATE(Table7[[#This Row],[year]],MONTH(DATEVALUE(Table7[[#This Row],[month]]&amp;"1")),Table7[[#This Row],[day]]),"")</f>
        <v>42303</v>
      </c>
      <c r="P1926" s="257" t="s">
        <v>5351</v>
      </c>
      <c r="Q1926" s="257">
        <v>2015</v>
      </c>
      <c r="R1926" s="257" t="s">
        <v>3448</v>
      </c>
      <c r="S1926" s="257">
        <v>26</v>
      </c>
      <c r="T1926" s="257">
        <v>1168.5</v>
      </c>
      <c r="U1926" s="257">
        <v>1518.5</v>
      </c>
      <c r="V1926" s="257">
        <v>3004000</v>
      </c>
      <c r="X1926" s="260">
        <v>42384</v>
      </c>
      <c r="Z1926" s="260">
        <v>9</v>
      </c>
      <c r="AB1926" s="260" t="str">
        <f ca="1">IFERROR(IFERROR(VLOOKUP(Table_Merge1[[#This Row],[Column1]],Table11[#All],2,FALSE),LEFT(AB1927,8)&amp;IF(LEN((RIGHT(AB1927,2)+1))&lt;2,"0"&amp;(RIGHT(AB1927,2)+1),(RIGHT(AB1927,2)-1))),"")</f>
        <v>1394.10.23</v>
      </c>
      <c r="AC1926" s="259" t="str">
        <f ca="1">LEFT(Table_Merge1[[#This Row],[Column2]],4)</f>
        <v>1394</v>
      </c>
      <c r="AD1926" s="259" t="str">
        <f ca="1">RIGHT(LEFT(Table_Merge1[[#This Row],[Column2]],7),2)</f>
        <v>10</v>
      </c>
      <c r="AE1926" s="259" t="str">
        <f ca="1">RIGHT(Table_Merge1[[#This Row],[Column2]],2)</f>
        <v>23</v>
      </c>
      <c r="AH1926" s="260">
        <v>2016</v>
      </c>
      <c r="AI1926" t="s">
        <v>3431</v>
      </c>
      <c r="AJ1926" s="260">
        <v>15</v>
      </c>
      <c r="AK1926">
        <v>1081.0999999999999</v>
      </c>
      <c r="AL1926" t="s">
        <v>3621</v>
      </c>
      <c r="AM1926" t="s">
        <v>3621</v>
      </c>
      <c r="AP1926" s="287" t="str">
        <f>IFERROR(IF(Table_Merge1[[#This Row],[LME Zinc stock]]*Table_Merge1[[#This Row],[Nima.مقدار]]=0,"",Table_Merge1[[#This Row],[LME Zinc stock]]*Table_Merge1[[#This Row],[Nima.مقدار]]),"")</f>
        <v/>
      </c>
      <c r="AQ1926" s="287" t="str">
        <f>IFERROR(IF(Table_Merge1[[#This Row],[LME Zinc 3-month]]*Table_Merge1[[#This Row],[Nima.مقدار]]=0,"",Table_Merge1[[#This Row],[LME Zinc 3-month]]*Table_Merge1[[#This Row],[Nima.مقدار]]),"")</f>
        <v/>
      </c>
      <c r="AR1926" s="288" t="str">
        <f>IFERROR(IF(Table_Merge1[[#This Row],[LME Zinc stock]]*Table_Merge1[[#This Row],[Azad.Sell]]=0,"",Table_Merge1[[#This Row],[LME Zinc stock]]*Table_Merge1[[#This Row],[Azad.Sell]]),"")</f>
        <v/>
      </c>
      <c r="AS1926" s="288" t="str">
        <f>IFERROR(IF(Table_Merge1[[#This Row],[LME Zinc 3-month]]*Table_Merge1[[#This Row],[Azad.Sell]]=0,"",Table_Merge1[[#This Row],[LME Zinc 3-month]]*Table_Merge1[[#This Row],[Azad.Sell]]),"")</f>
        <v/>
      </c>
      <c r="AT1926"/>
    </row>
    <row r="1927" spans="1:46" x14ac:dyDescent="0.25">
      <c r="A1927" s="258">
        <v>43402</v>
      </c>
      <c r="B19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1397.08.07</v>
      </c>
      <c r="C1927" s="195">
        <f t="shared" ca="1" si="66"/>
        <v>1397</v>
      </c>
      <c r="D19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27" s="195">
        <f>_xlfn.NUMBERVALUE(RIGHT(Table11[[#This Row],[تاریخ شمسی]],2))</f>
        <v>7</v>
      </c>
      <c r="F19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08-07</v>
      </c>
      <c r="G1927" s="195" t="s">
        <v>2078</v>
      </c>
      <c r="L1927" s="259">
        <v>43402</v>
      </c>
      <c r="M1927">
        <v>142215</v>
      </c>
      <c r="O1927" s="284">
        <f>IFERROR(DATE(Table7[[#This Row],[year]],MONTH(DATEVALUE(Table7[[#This Row],[month]]&amp;"1")),Table7[[#This Row],[day]]),"")</f>
        <v>42300</v>
      </c>
      <c r="P1927" s="195" t="s">
        <v>5352</v>
      </c>
      <c r="Q1927" s="195">
        <v>2015</v>
      </c>
      <c r="R1927" s="195" t="s">
        <v>3448</v>
      </c>
      <c r="S1927" s="195">
        <v>23</v>
      </c>
      <c r="T1927" s="195">
        <v>1171.55</v>
      </c>
      <c r="U1927" s="195">
        <v>1507.5</v>
      </c>
      <c r="V1927" s="195">
        <v>3010250</v>
      </c>
      <c r="X1927" s="260">
        <v>42383</v>
      </c>
      <c r="Y1927" t="s">
        <v>7938</v>
      </c>
      <c r="Z1927" s="260">
        <v>9</v>
      </c>
      <c r="AA1927">
        <v>1394</v>
      </c>
      <c r="AB1927" s="260" t="str">
        <f ca="1">IFERROR(IFERROR(VLOOKUP(Table_Merge1[[#This Row],[Column1]],Table11[#All],2,FALSE),LEFT(AB1928,8)&amp;IF(LEN((RIGHT(AB1928,2)+1))&lt;2,"0"&amp;(RIGHT(AB1928,2)+1),(RIGHT(AB1928,2)-1))),"")</f>
        <v>1394.10.24</v>
      </c>
      <c r="AC1927" s="259" t="str">
        <f ca="1">LEFT(Table_Merge1[[#This Row],[Column2]],4)</f>
        <v>1394</v>
      </c>
      <c r="AD1927" s="259" t="str">
        <f ca="1">RIGHT(LEFT(Table_Merge1[[#This Row],[Column2]],7),2)</f>
        <v>10</v>
      </c>
      <c r="AE1927" s="259" t="str">
        <f ca="1">RIGHT(Table_Merge1[[#This Row],[Column2]],2)</f>
        <v>24</v>
      </c>
      <c r="AF1927">
        <v>10</v>
      </c>
      <c r="AG1927">
        <v>24</v>
      </c>
      <c r="AH1927" s="260">
        <v>2016</v>
      </c>
      <c r="AI1927" t="s">
        <v>3431</v>
      </c>
      <c r="AJ1927" s="260">
        <v>14</v>
      </c>
      <c r="AK1927">
        <v>1090.75</v>
      </c>
      <c r="AL1927">
        <v>1524</v>
      </c>
      <c r="AM1927">
        <v>2801450</v>
      </c>
      <c r="AO1927">
        <v>36207</v>
      </c>
      <c r="AP1927" s="287">
        <f>IFERROR(IF(Table_Merge1[[#This Row],[LME Zinc stock]]*Table_Merge1[[#This Row],[Nima.مقدار]]=0,"",Table_Merge1[[#This Row],[LME Zinc stock]]*Table_Merge1[[#This Row],[Nima.مقدار]]),"")</f>
        <v>101432100150</v>
      </c>
      <c r="AQ1927" s="287">
        <f>IFERROR(IF(Table_Merge1[[#This Row],[LME Zinc 3-month]]*Table_Merge1[[#This Row],[Nima.مقدار]]=0,"",Table_Merge1[[#This Row],[LME Zinc 3-month]]*Table_Merge1[[#This Row],[Nima.مقدار]]),"")</f>
        <v>55179468</v>
      </c>
      <c r="AR1927" s="288" t="str">
        <f>IFERROR(IF(Table_Merge1[[#This Row],[LME Zinc stock]]*Table_Merge1[[#This Row],[Azad.Sell]]=0,"",Table_Merge1[[#This Row],[LME Zinc stock]]*Table_Merge1[[#This Row],[Azad.Sell]]),"")</f>
        <v/>
      </c>
      <c r="AS1927" s="288" t="str">
        <f>IFERROR(IF(Table_Merge1[[#This Row],[LME Zinc 3-month]]*Table_Merge1[[#This Row],[Azad.Sell]]=0,"",Table_Merge1[[#This Row],[LME Zinc 3-month]]*Table_Merge1[[#This Row],[Azad.Sell]]),"")</f>
        <v/>
      </c>
      <c r="AT1927"/>
    </row>
    <row r="1928" spans="1:46" x14ac:dyDescent="0.25">
      <c r="A1928" s="258">
        <v>43404</v>
      </c>
      <c r="B19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1397.08.09</v>
      </c>
      <c r="C1928" s="195">
        <f t="shared" ca="1" si="66"/>
        <v>1397</v>
      </c>
      <c r="D19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28" s="195">
        <f>_xlfn.NUMBERVALUE(RIGHT(Table11[[#This Row],[تاریخ شمسی]],2))</f>
        <v>9</v>
      </c>
      <c r="F19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08-09</v>
      </c>
      <c r="G1928" s="195" t="s">
        <v>2079</v>
      </c>
      <c r="L1928" s="259">
        <v>43404</v>
      </c>
      <c r="M1928">
        <v>140852</v>
      </c>
      <c r="O1928" s="283">
        <f>IFERROR(DATE(Table7[[#This Row],[year]],MONTH(DATEVALUE(Table7[[#This Row],[month]]&amp;"1")),Table7[[#This Row],[day]]),"")</f>
        <v>42299</v>
      </c>
      <c r="P1928" s="257" t="s">
        <v>5353</v>
      </c>
      <c r="Q1928" s="257">
        <v>2015</v>
      </c>
      <c r="R1928" s="257" t="s">
        <v>3448</v>
      </c>
      <c r="S1928" s="257">
        <v>22</v>
      </c>
      <c r="T1928" s="257">
        <v>1166.45</v>
      </c>
      <c r="U1928" s="257">
        <v>1496.5</v>
      </c>
      <c r="V1928" s="257">
        <v>3016975</v>
      </c>
      <c r="X1928" s="260">
        <v>42382</v>
      </c>
      <c r="Y1928" t="s">
        <v>7937</v>
      </c>
      <c r="Z1928" s="260">
        <v>9</v>
      </c>
      <c r="AA1928">
        <v>1394</v>
      </c>
      <c r="AB1928" s="260" t="str">
        <f ca="1">IFERROR(IFERROR(VLOOKUP(Table_Merge1[[#This Row],[Column1]],Table11[#All],2,FALSE),LEFT(AB1929,8)&amp;IF(LEN((RIGHT(AB1929,2)+1))&lt;2,"0"&amp;(RIGHT(AB1929,2)+1),(RIGHT(AB1929,2)-1))),"")</f>
        <v>1394.10.23</v>
      </c>
      <c r="AC1928" s="259" t="str">
        <f ca="1">LEFT(Table_Merge1[[#This Row],[Column2]],4)</f>
        <v>1394</v>
      </c>
      <c r="AD1928" s="259" t="str">
        <f ca="1">RIGHT(LEFT(Table_Merge1[[#This Row],[Column2]],7),2)</f>
        <v>10</v>
      </c>
      <c r="AE1928" s="259" t="str">
        <f ca="1">RIGHT(Table_Merge1[[#This Row],[Column2]],2)</f>
        <v>23</v>
      </c>
      <c r="AF1928">
        <v>10</v>
      </c>
      <c r="AG1928">
        <v>23</v>
      </c>
      <c r="AH1928" s="260">
        <v>2016</v>
      </c>
      <c r="AI1928" t="s">
        <v>3431</v>
      </c>
      <c r="AJ1928" s="260">
        <v>13</v>
      </c>
      <c r="AK1928">
        <v>1081.8</v>
      </c>
      <c r="AL1928">
        <v>1524</v>
      </c>
      <c r="AM1928">
        <v>2806775</v>
      </c>
      <c r="AO1928">
        <v>36609</v>
      </c>
      <c r="AP1928" s="287">
        <f>IFERROR(IF(Table_Merge1[[#This Row],[LME Zinc stock]]*Table_Merge1[[#This Row],[Nima.مقدار]]=0,"",Table_Merge1[[#This Row],[LME Zinc stock]]*Table_Merge1[[#This Row],[Nima.مقدار]]),"")</f>
        <v>102753225975</v>
      </c>
      <c r="AQ1928" s="287">
        <f>IFERROR(IF(Table_Merge1[[#This Row],[LME Zinc 3-month]]*Table_Merge1[[#This Row],[Nima.مقدار]]=0,"",Table_Merge1[[#This Row],[LME Zinc 3-month]]*Table_Merge1[[#This Row],[Nima.مقدار]]),"")</f>
        <v>55792116</v>
      </c>
      <c r="AR1928" s="288" t="str">
        <f>IFERROR(IF(Table_Merge1[[#This Row],[LME Zinc stock]]*Table_Merge1[[#This Row],[Azad.Sell]]=0,"",Table_Merge1[[#This Row],[LME Zinc stock]]*Table_Merge1[[#This Row],[Azad.Sell]]),"")</f>
        <v/>
      </c>
      <c r="AS1928" s="288" t="str">
        <f>IFERROR(IF(Table_Merge1[[#This Row],[LME Zinc 3-month]]*Table_Merge1[[#This Row],[Azad.Sell]]=0,"",Table_Merge1[[#This Row],[LME Zinc 3-month]]*Table_Merge1[[#This Row],[Azad.Sell]]),"")</f>
        <v/>
      </c>
      <c r="AT1928"/>
    </row>
    <row r="1929" spans="1:46" x14ac:dyDescent="0.25">
      <c r="A1929" s="258">
        <v>43405</v>
      </c>
      <c r="B19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1397.08.10</v>
      </c>
      <c r="C1929" s="195">
        <f t="shared" ca="1" si="66"/>
        <v>1397</v>
      </c>
      <c r="D19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29" s="195">
        <f>_xlfn.NUMBERVALUE(RIGHT(Table11[[#This Row],[تاریخ شمسی]],2))</f>
        <v>10</v>
      </c>
      <c r="F19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08-10</v>
      </c>
      <c r="G1929" s="195" t="s">
        <v>2080</v>
      </c>
      <c r="L1929" s="259">
        <v>43405</v>
      </c>
      <c r="M1929">
        <v>145078</v>
      </c>
      <c r="O1929" s="284">
        <f>IFERROR(DATE(Table7[[#This Row],[year]],MONTH(DATEVALUE(Table7[[#This Row],[month]]&amp;"1")),Table7[[#This Row],[day]]),"")</f>
        <v>42298</v>
      </c>
      <c r="P1929" s="195" t="s">
        <v>5354</v>
      </c>
      <c r="Q1929" s="195">
        <v>2015</v>
      </c>
      <c r="R1929" s="195" t="s">
        <v>3448</v>
      </c>
      <c r="S1929" s="195">
        <v>21</v>
      </c>
      <c r="T1929" s="195">
        <v>1174.4000000000001</v>
      </c>
      <c r="U1929" s="195">
        <v>1503</v>
      </c>
      <c r="V1929" s="195">
        <v>3023775</v>
      </c>
      <c r="X1929" s="260">
        <v>42381</v>
      </c>
      <c r="Y1929" t="s">
        <v>7936</v>
      </c>
      <c r="Z1929" s="260">
        <v>9</v>
      </c>
      <c r="AA1929">
        <v>1394</v>
      </c>
      <c r="AB1929" s="260" t="str">
        <f ca="1">IFERROR(IFERROR(VLOOKUP(Table_Merge1[[#This Row],[Column1]],Table11[#All],2,FALSE),LEFT(AB1930,8)&amp;IF(LEN((RIGHT(AB1930,2)+1))&lt;2,"0"&amp;(RIGHT(AB1930,2)+1),(RIGHT(AB1930,2)-1))),"")</f>
        <v>1394.10.22</v>
      </c>
      <c r="AC1929" s="259" t="str">
        <f ca="1">LEFT(Table_Merge1[[#This Row],[Column2]],4)</f>
        <v>1394</v>
      </c>
      <c r="AD1929" s="259" t="str">
        <f ca="1">RIGHT(LEFT(Table_Merge1[[#This Row],[Column2]],7),2)</f>
        <v>10</v>
      </c>
      <c r="AE1929" s="259" t="str">
        <f ca="1">RIGHT(Table_Merge1[[#This Row],[Column2]],2)</f>
        <v>22</v>
      </c>
      <c r="AF1929">
        <v>10</v>
      </c>
      <c r="AG1929">
        <v>22</v>
      </c>
      <c r="AH1929" s="260">
        <v>2016</v>
      </c>
      <c r="AI1929" t="s">
        <v>3431</v>
      </c>
      <c r="AJ1929" s="260">
        <v>12</v>
      </c>
      <c r="AK1929">
        <v>1094.8499999999999</v>
      </c>
      <c r="AL1929">
        <v>1505.5</v>
      </c>
      <c r="AM1929">
        <v>2812775</v>
      </c>
      <c r="AO1929">
        <v>36634</v>
      </c>
      <c r="AP1929" s="287">
        <f>IFERROR(IF(Table_Merge1[[#This Row],[LME Zinc stock]]*Table_Merge1[[#This Row],[Nima.مقدار]]=0,"",Table_Merge1[[#This Row],[LME Zinc stock]]*Table_Merge1[[#This Row],[Nima.مقدار]]),"")</f>
        <v>103043199350</v>
      </c>
      <c r="AQ1929" s="287">
        <f>IFERROR(IF(Table_Merge1[[#This Row],[LME Zinc 3-month]]*Table_Merge1[[#This Row],[Nima.مقدار]]=0,"",Table_Merge1[[#This Row],[LME Zinc 3-month]]*Table_Merge1[[#This Row],[Nima.مقدار]]),"")</f>
        <v>55152487</v>
      </c>
      <c r="AR1929" s="288" t="str">
        <f>IFERROR(IF(Table_Merge1[[#This Row],[LME Zinc stock]]*Table_Merge1[[#This Row],[Azad.Sell]]=0,"",Table_Merge1[[#This Row],[LME Zinc stock]]*Table_Merge1[[#This Row],[Azad.Sell]]),"")</f>
        <v/>
      </c>
      <c r="AS1929" s="288" t="str">
        <f>IFERROR(IF(Table_Merge1[[#This Row],[LME Zinc 3-month]]*Table_Merge1[[#This Row],[Azad.Sell]]=0,"",Table_Merge1[[#This Row],[LME Zinc 3-month]]*Table_Merge1[[#This Row],[Azad.Sell]]),"")</f>
        <v/>
      </c>
      <c r="AT1929"/>
    </row>
    <row r="1930" spans="1:46" x14ac:dyDescent="0.25">
      <c r="A1930" s="258">
        <v>43406</v>
      </c>
      <c r="B19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1397.08.11</v>
      </c>
      <c r="C1930" s="195">
        <f t="shared" ca="1" si="66"/>
        <v>1397</v>
      </c>
      <c r="D19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30" s="195">
        <f>_xlfn.NUMBERVALUE(RIGHT(Table11[[#This Row],[تاریخ شمسی]],2))</f>
        <v>11</v>
      </c>
      <c r="F19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08-11</v>
      </c>
      <c r="G1930" s="195" t="s">
        <v>2081</v>
      </c>
      <c r="L1930" s="259">
        <v>43406</v>
      </c>
      <c r="M1930">
        <v>145078</v>
      </c>
      <c r="O1930" s="283">
        <f>IFERROR(DATE(Table7[[#This Row],[year]],MONTH(DATEVALUE(Table7[[#This Row],[month]]&amp;"1")),Table7[[#This Row],[day]]),"")</f>
        <v>42297</v>
      </c>
      <c r="P1930" s="257" t="s">
        <v>5355</v>
      </c>
      <c r="Q1930" s="257">
        <v>2015</v>
      </c>
      <c r="R1930" s="257" t="s">
        <v>3448</v>
      </c>
      <c r="S1930" s="257">
        <v>20</v>
      </c>
      <c r="T1930" s="257">
        <v>1173.7</v>
      </c>
      <c r="U1930" s="257">
        <v>1500.5</v>
      </c>
      <c r="V1930" s="257">
        <v>3032025</v>
      </c>
      <c r="X1930" s="260">
        <v>42380</v>
      </c>
      <c r="Y1930" t="s">
        <v>7935</v>
      </c>
      <c r="Z1930" s="260">
        <v>9</v>
      </c>
      <c r="AA1930">
        <v>1394</v>
      </c>
      <c r="AB1930" s="260" t="str">
        <f ca="1">IFERROR(IFERROR(VLOOKUP(Table_Merge1[[#This Row],[Column1]],Table11[#All],2,FALSE),LEFT(AB1931,8)&amp;IF(LEN((RIGHT(AB1931,2)+1))&lt;2,"0"&amp;(RIGHT(AB1931,2)+1),(RIGHT(AB1931,2)-1))),"")</f>
        <v>1394.10.21</v>
      </c>
      <c r="AC1930" s="259" t="str">
        <f ca="1">LEFT(Table_Merge1[[#This Row],[Column2]],4)</f>
        <v>1394</v>
      </c>
      <c r="AD1930" s="259" t="str">
        <f ca="1">RIGHT(LEFT(Table_Merge1[[#This Row],[Column2]],7),2)</f>
        <v>10</v>
      </c>
      <c r="AE1930" s="259" t="str">
        <f ca="1">RIGHT(Table_Merge1[[#This Row],[Column2]],2)</f>
        <v>21</v>
      </c>
      <c r="AF1930">
        <v>10</v>
      </c>
      <c r="AG1930">
        <v>21</v>
      </c>
      <c r="AH1930" s="260">
        <v>2016</v>
      </c>
      <c r="AI1930" t="s">
        <v>3431</v>
      </c>
      <c r="AJ1930" s="260">
        <v>11</v>
      </c>
      <c r="AK1930">
        <v>1104.7</v>
      </c>
      <c r="AL1930">
        <v>1481</v>
      </c>
      <c r="AM1930">
        <v>2819525</v>
      </c>
      <c r="AO1930">
        <v>36904</v>
      </c>
      <c r="AP1930" s="287">
        <f>IFERROR(IF(Table_Merge1[[#This Row],[LME Zinc stock]]*Table_Merge1[[#This Row],[Nima.مقدار]]=0,"",Table_Merge1[[#This Row],[LME Zinc stock]]*Table_Merge1[[#This Row],[Nima.مقدار]]),"")</f>
        <v>104051750600</v>
      </c>
      <c r="AQ1930" s="287">
        <f>IFERROR(IF(Table_Merge1[[#This Row],[LME Zinc 3-month]]*Table_Merge1[[#This Row],[Nima.مقدار]]=0,"",Table_Merge1[[#This Row],[LME Zinc 3-month]]*Table_Merge1[[#This Row],[Nima.مقدار]]),"")</f>
        <v>54654824</v>
      </c>
      <c r="AR1930" s="288" t="str">
        <f>IFERROR(IF(Table_Merge1[[#This Row],[LME Zinc stock]]*Table_Merge1[[#This Row],[Azad.Sell]]=0,"",Table_Merge1[[#This Row],[LME Zinc stock]]*Table_Merge1[[#This Row],[Azad.Sell]]),"")</f>
        <v/>
      </c>
      <c r="AS1930" s="288" t="str">
        <f>IFERROR(IF(Table_Merge1[[#This Row],[LME Zinc 3-month]]*Table_Merge1[[#This Row],[Azad.Sell]]=0,"",Table_Merge1[[#This Row],[LME Zinc 3-month]]*Table_Merge1[[#This Row],[Azad.Sell]]),"")</f>
        <v/>
      </c>
      <c r="AT1930"/>
    </row>
    <row r="1931" spans="1:46" x14ac:dyDescent="0.25">
      <c r="A1931" s="258">
        <v>43407</v>
      </c>
      <c r="B19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1397.08.12</v>
      </c>
      <c r="C1931" s="195">
        <f t="shared" ca="1" si="66"/>
        <v>1397</v>
      </c>
      <c r="D19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31" s="195">
        <f>_xlfn.NUMBERVALUE(RIGHT(Table11[[#This Row],[تاریخ شمسی]],2))</f>
        <v>12</v>
      </c>
      <c r="F19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08-12</v>
      </c>
      <c r="G1931" s="195" t="s">
        <v>2082</v>
      </c>
      <c r="L1931" s="259">
        <v>43407</v>
      </c>
      <c r="M1931">
        <v>141082</v>
      </c>
      <c r="O1931" s="284">
        <f>IFERROR(DATE(Table7[[#This Row],[year]],MONTH(DATEVALUE(Table7[[#This Row],[month]]&amp;"1")),Table7[[#This Row],[day]]),"")</f>
        <v>42296</v>
      </c>
      <c r="P1931" s="195" t="s">
        <v>5356</v>
      </c>
      <c r="Q1931" s="195">
        <v>2015</v>
      </c>
      <c r="R1931" s="195" t="s">
        <v>3448</v>
      </c>
      <c r="S1931" s="195">
        <v>19</v>
      </c>
      <c r="T1931" s="195">
        <v>1171.6500000000001</v>
      </c>
      <c r="U1931" s="195">
        <v>1483.5</v>
      </c>
      <c r="V1931" s="195">
        <v>3039575</v>
      </c>
      <c r="X1931" s="260">
        <v>42377</v>
      </c>
      <c r="Z1931" s="260">
        <v>9</v>
      </c>
      <c r="AB1931" s="260" t="str">
        <f ca="1">IFERROR(IFERROR(VLOOKUP(Table_Merge1[[#This Row],[Column1]],Table11[#All],2,FALSE),LEFT(AB1932,8)&amp;IF(LEN((RIGHT(AB1932,2)+1))&lt;2,"0"&amp;(RIGHT(AB1932,2)+1),(RIGHT(AB1932,2)-1))),"")</f>
        <v>1394.10.16</v>
      </c>
      <c r="AC1931" s="259" t="str">
        <f ca="1">LEFT(Table_Merge1[[#This Row],[Column2]],4)</f>
        <v>1394</v>
      </c>
      <c r="AD1931" s="259" t="str">
        <f ca="1">RIGHT(LEFT(Table_Merge1[[#This Row],[Column2]],7),2)</f>
        <v>10</v>
      </c>
      <c r="AE1931" s="259" t="str">
        <f ca="1">RIGHT(Table_Merge1[[#This Row],[Column2]],2)</f>
        <v>16</v>
      </c>
      <c r="AH1931" s="260">
        <v>2016</v>
      </c>
      <c r="AI1931" t="s">
        <v>3431</v>
      </c>
      <c r="AJ1931" s="260">
        <v>8</v>
      </c>
      <c r="AK1931">
        <v>1097.45</v>
      </c>
      <c r="AL1931">
        <v>1481</v>
      </c>
      <c r="AM1931">
        <v>2825425</v>
      </c>
      <c r="AP1931" s="287" t="str">
        <f>IFERROR(IF(Table_Merge1[[#This Row],[LME Zinc stock]]*Table_Merge1[[#This Row],[Nima.مقدار]]=0,"",Table_Merge1[[#This Row],[LME Zinc stock]]*Table_Merge1[[#This Row],[Nima.مقدار]]),"")</f>
        <v/>
      </c>
      <c r="AQ1931" s="287" t="str">
        <f>IFERROR(IF(Table_Merge1[[#This Row],[LME Zinc 3-month]]*Table_Merge1[[#This Row],[Nima.مقدار]]=0,"",Table_Merge1[[#This Row],[LME Zinc 3-month]]*Table_Merge1[[#This Row],[Nima.مقدار]]),"")</f>
        <v/>
      </c>
      <c r="AR1931" s="288" t="str">
        <f>IFERROR(IF(Table_Merge1[[#This Row],[LME Zinc stock]]*Table_Merge1[[#This Row],[Azad.Sell]]=0,"",Table_Merge1[[#This Row],[LME Zinc stock]]*Table_Merge1[[#This Row],[Azad.Sell]]),"")</f>
        <v/>
      </c>
      <c r="AS1931" s="288" t="str">
        <f>IFERROR(IF(Table_Merge1[[#This Row],[LME Zinc 3-month]]*Table_Merge1[[#This Row],[Azad.Sell]]=0,"",Table_Merge1[[#This Row],[LME Zinc 3-month]]*Table_Merge1[[#This Row],[Azad.Sell]]),"")</f>
        <v/>
      </c>
      <c r="AT1931"/>
    </row>
    <row r="1932" spans="1:46" x14ac:dyDescent="0.25">
      <c r="A1932" s="258">
        <v>43408</v>
      </c>
      <c r="B19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1397.08.13</v>
      </c>
      <c r="C1932" s="195">
        <f t="shared" ca="1" si="66"/>
        <v>1397</v>
      </c>
      <c r="D19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32" s="195">
        <f>_xlfn.NUMBERVALUE(RIGHT(Table11[[#This Row],[تاریخ شمسی]],2))</f>
        <v>13</v>
      </c>
      <c r="F19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08-13</v>
      </c>
      <c r="G1932" s="195" t="s">
        <v>2083</v>
      </c>
      <c r="L1932" s="259">
        <v>43408</v>
      </c>
      <c r="M1932">
        <v>140013</v>
      </c>
      <c r="O1932" s="283">
        <f>IFERROR(DATE(Table7[[#This Row],[year]],MONTH(DATEVALUE(Table7[[#This Row],[month]]&amp;"1")),Table7[[#This Row],[day]]),"")</f>
        <v>42293</v>
      </c>
      <c r="P1932" s="257" t="s">
        <v>5357</v>
      </c>
      <c r="Q1932" s="257">
        <v>2015</v>
      </c>
      <c r="R1932" s="257" t="s">
        <v>3448</v>
      </c>
      <c r="S1932" s="257">
        <v>16</v>
      </c>
      <c r="T1932" s="257">
        <v>1176.3499999999999</v>
      </c>
      <c r="U1932" s="257" t="s">
        <v>3621</v>
      </c>
      <c r="V1932" s="257" t="s">
        <v>3621</v>
      </c>
      <c r="X1932" s="260">
        <v>42376</v>
      </c>
      <c r="Y1932" t="s">
        <v>7934</v>
      </c>
      <c r="Z1932" s="260">
        <v>9</v>
      </c>
      <c r="AA1932">
        <v>1394</v>
      </c>
      <c r="AB1932" s="260" t="str">
        <f ca="1">IFERROR(IFERROR(VLOOKUP(Table_Merge1[[#This Row],[Column1]],Table11[#All],2,FALSE),LEFT(AB1933,8)&amp;IF(LEN((RIGHT(AB1933,2)+1))&lt;2,"0"&amp;(RIGHT(AB1933,2)+1),(RIGHT(AB1933,2)-1))),"")</f>
        <v>1394.10.17</v>
      </c>
      <c r="AC1932" s="259" t="str">
        <f ca="1">LEFT(Table_Merge1[[#This Row],[Column2]],4)</f>
        <v>1394</v>
      </c>
      <c r="AD1932" s="259" t="str">
        <f ca="1">RIGHT(LEFT(Table_Merge1[[#This Row],[Column2]],7),2)</f>
        <v>10</v>
      </c>
      <c r="AE1932" s="259" t="str">
        <f ca="1">RIGHT(Table_Merge1[[#This Row],[Column2]],2)</f>
        <v>17</v>
      </c>
      <c r="AF1932">
        <v>10</v>
      </c>
      <c r="AG1932">
        <v>17</v>
      </c>
      <c r="AH1932" s="260">
        <v>2016</v>
      </c>
      <c r="AI1932" t="s">
        <v>3431</v>
      </c>
      <c r="AJ1932" s="260">
        <v>7</v>
      </c>
      <c r="AK1932">
        <v>1096</v>
      </c>
      <c r="AL1932">
        <v>1497</v>
      </c>
      <c r="AM1932">
        <v>2830750</v>
      </c>
      <c r="AO1932">
        <v>36873</v>
      </c>
      <c r="AP1932" s="287">
        <f>IFERROR(IF(Table_Merge1[[#This Row],[LME Zinc stock]]*Table_Merge1[[#This Row],[Nima.مقدار]]=0,"",Table_Merge1[[#This Row],[LME Zinc stock]]*Table_Merge1[[#This Row],[Nima.مقدار]]),"")</f>
        <v>104378244750</v>
      </c>
      <c r="AQ1932" s="287">
        <f>IFERROR(IF(Table_Merge1[[#This Row],[LME Zinc 3-month]]*Table_Merge1[[#This Row],[Nima.مقدار]]=0,"",Table_Merge1[[#This Row],[LME Zinc 3-month]]*Table_Merge1[[#This Row],[Nima.مقدار]]),"")</f>
        <v>55198881</v>
      </c>
      <c r="AR1932" s="288" t="str">
        <f>IFERROR(IF(Table_Merge1[[#This Row],[LME Zinc stock]]*Table_Merge1[[#This Row],[Azad.Sell]]=0,"",Table_Merge1[[#This Row],[LME Zinc stock]]*Table_Merge1[[#This Row],[Azad.Sell]]),"")</f>
        <v/>
      </c>
      <c r="AS1932" s="288" t="str">
        <f>IFERROR(IF(Table_Merge1[[#This Row],[LME Zinc 3-month]]*Table_Merge1[[#This Row],[Azad.Sell]]=0,"",Table_Merge1[[#This Row],[LME Zinc 3-month]]*Table_Merge1[[#This Row],[Azad.Sell]]),"")</f>
        <v/>
      </c>
      <c r="AT1932"/>
    </row>
    <row r="1933" spans="1:46" x14ac:dyDescent="0.25">
      <c r="A1933" s="258">
        <v>43409</v>
      </c>
      <c r="B19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1397.08.14</v>
      </c>
      <c r="C1933" s="195">
        <f t="shared" ca="1" si="66"/>
        <v>1397</v>
      </c>
      <c r="D19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33" s="195">
        <f>_xlfn.NUMBERVALUE(RIGHT(Table11[[#This Row],[تاریخ شمسی]],2))</f>
        <v>14</v>
      </c>
      <c r="F19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08-14</v>
      </c>
      <c r="G1933" s="195" t="s">
        <v>2084</v>
      </c>
      <c r="L1933" s="259">
        <v>43409</v>
      </c>
      <c r="M1933">
        <v>145306</v>
      </c>
      <c r="O1933" s="284">
        <f>IFERROR(DATE(Table7[[#This Row],[year]],MONTH(DATEVALUE(Table7[[#This Row],[month]]&amp;"1")),Table7[[#This Row],[day]]),"")</f>
        <v>42292</v>
      </c>
      <c r="P1933" s="195" t="s">
        <v>5358</v>
      </c>
      <c r="Q1933" s="195">
        <v>2015</v>
      </c>
      <c r="R1933" s="195" t="s">
        <v>3448</v>
      </c>
      <c r="S1933" s="195">
        <v>15</v>
      </c>
      <c r="T1933" s="195">
        <v>1183.3499999999999</v>
      </c>
      <c r="U1933" s="195">
        <v>1479</v>
      </c>
      <c r="V1933" s="195">
        <v>3048100</v>
      </c>
      <c r="X1933" s="260">
        <v>42375</v>
      </c>
      <c r="Y1933" t="s">
        <v>7933</v>
      </c>
      <c r="Z1933" s="260">
        <v>9</v>
      </c>
      <c r="AA1933">
        <v>1394</v>
      </c>
      <c r="AB1933" s="260" t="str">
        <f ca="1">IFERROR(IFERROR(VLOOKUP(Table_Merge1[[#This Row],[Column1]],Table11[#All],2,FALSE),LEFT(AB1934,8)&amp;IF(LEN((RIGHT(AB1934,2)+1))&lt;2,"0"&amp;(RIGHT(AB1934,2)+1),(RIGHT(AB1934,2)-1))),"")</f>
        <v>1394.10.16</v>
      </c>
      <c r="AC1933" s="259" t="str">
        <f ca="1">LEFT(Table_Merge1[[#This Row],[Column2]],4)</f>
        <v>1394</v>
      </c>
      <c r="AD1933" s="259" t="str">
        <f ca="1">RIGHT(LEFT(Table_Merge1[[#This Row],[Column2]],7),2)</f>
        <v>10</v>
      </c>
      <c r="AE1933" s="259" t="str">
        <f ca="1">RIGHT(Table_Merge1[[#This Row],[Column2]],2)</f>
        <v>16</v>
      </c>
      <c r="AF1933">
        <v>10</v>
      </c>
      <c r="AG1933">
        <v>16</v>
      </c>
      <c r="AH1933" s="260">
        <v>2016</v>
      </c>
      <c r="AI1933" t="s">
        <v>3431</v>
      </c>
      <c r="AJ1933" s="260">
        <v>6</v>
      </c>
      <c r="AK1933">
        <v>1083.8499999999999</v>
      </c>
      <c r="AL1933">
        <v>1470.5</v>
      </c>
      <c r="AM1933">
        <v>2836450</v>
      </c>
      <c r="AO1933">
        <v>36637</v>
      </c>
      <c r="AP1933" s="287">
        <f>IFERROR(IF(Table_Merge1[[#This Row],[LME Zinc stock]]*Table_Merge1[[#This Row],[Nima.مقدار]]=0,"",Table_Merge1[[#This Row],[LME Zinc stock]]*Table_Merge1[[#This Row],[Nima.مقدار]]),"")</f>
        <v>103919018650</v>
      </c>
      <c r="AQ1933" s="287">
        <f>IFERROR(IF(Table_Merge1[[#This Row],[LME Zinc 3-month]]*Table_Merge1[[#This Row],[Nima.مقدار]]=0,"",Table_Merge1[[#This Row],[LME Zinc 3-month]]*Table_Merge1[[#This Row],[Nima.مقدار]]),"")</f>
        <v>53874708.5</v>
      </c>
      <c r="AR1933" s="288" t="str">
        <f>IFERROR(IF(Table_Merge1[[#This Row],[LME Zinc stock]]*Table_Merge1[[#This Row],[Azad.Sell]]=0,"",Table_Merge1[[#This Row],[LME Zinc stock]]*Table_Merge1[[#This Row],[Azad.Sell]]),"")</f>
        <v/>
      </c>
      <c r="AS1933" s="288" t="str">
        <f>IFERROR(IF(Table_Merge1[[#This Row],[LME Zinc 3-month]]*Table_Merge1[[#This Row],[Azad.Sell]]=0,"",Table_Merge1[[#This Row],[LME Zinc 3-month]]*Table_Merge1[[#This Row],[Azad.Sell]]),"")</f>
        <v/>
      </c>
      <c r="AT1933"/>
    </row>
    <row r="1934" spans="1:46" x14ac:dyDescent="0.25">
      <c r="A1934" s="258">
        <v>43410</v>
      </c>
      <c r="B19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1397.08.15</v>
      </c>
      <c r="C1934" s="195">
        <f t="shared" ca="1" si="66"/>
        <v>1397</v>
      </c>
      <c r="D19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34" s="195">
        <f>_xlfn.NUMBERVALUE(RIGHT(Table11[[#This Row],[تاریخ شمسی]],2))</f>
        <v>15</v>
      </c>
      <c r="F19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08-15</v>
      </c>
      <c r="G1934" s="195" t="s">
        <v>2085</v>
      </c>
      <c r="L1934" s="259">
        <v>43410</v>
      </c>
      <c r="M1934">
        <v>142144</v>
      </c>
      <c r="O1934" s="283">
        <f>IFERROR(DATE(Table7[[#This Row],[year]],MONTH(DATEVALUE(Table7[[#This Row],[month]]&amp;"1")),Table7[[#This Row],[day]]),"")</f>
        <v>42291</v>
      </c>
      <c r="P1934" s="257" t="s">
        <v>5359</v>
      </c>
      <c r="Q1934" s="257">
        <v>2015</v>
      </c>
      <c r="R1934" s="257" t="s">
        <v>3448</v>
      </c>
      <c r="S1934" s="257">
        <v>14</v>
      </c>
      <c r="T1934" s="257">
        <v>1173.7</v>
      </c>
      <c r="U1934" s="257">
        <v>1471.5</v>
      </c>
      <c r="V1934" s="257">
        <v>3055375</v>
      </c>
      <c r="X1934" s="260">
        <v>42374</v>
      </c>
      <c r="Y1934" t="s">
        <v>7932</v>
      </c>
      <c r="Z1934" s="260">
        <v>9</v>
      </c>
      <c r="AA1934">
        <v>1394</v>
      </c>
      <c r="AB1934" s="260" t="str">
        <f ca="1">IFERROR(IFERROR(VLOOKUP(Table_Merge1[[#This Row],[Column1]],Table11[#All],2,FALSE),LEFT(AB1935,8)&amp;IF(LEN((RIGHT(AB1935,2)+1))&lt;2,"0"&amp;(RIGHT(AB1935,2)+1),(RIGHT(AB1935,2)-1))),"")</f>
        <v>1394.10.15</v>
      </c>
      <c r="AC1934" s="259" t="str">
        <f ca="1">LEFT(Table_Merge1[[#This Row],[Column2]],4)</f>
        <v>1394</v>
      </c>
      <c r="AD1934" s="259" t="str">
        <f ca="1">RIGHT(LEFT(Table_Merge1[[#This Row],[Column2]],7),2)</f>
        <v>10</v>
      </c>
      <c r="AE1934" s="259" t="str">
        <f ca="1">RIGHT(Table_Merge1[[#This Row],[Column2]],2)</f>
        <v>15</v>
      </c>
      <c r="AF1934">
        <v>10</v>
      </c>
      <c r="AG1934">
        <v>15</v>
      </c>
      <c r="AH1934" s="260">
        <v>2016</v>
      </c>
      <c r="AI1934" t="s">
        <v>3431</v>
      </c>
      <c r="AJ1934" s="260">
        <v>5</v>
      </c>
      <c r="AK1934">
        <v>1078</v>
      </c>
      <c r="AL1934">
        <v>1467.5</v>
      </c>
      <c r="AM1934">
        <v>2842550</v>
      </c>
      <c r="AO1934">
        <v>36713</v>
      </c>
      <c r="AP1934" s="287">
        <f>IFERROR(IF(Table_Merge1[[#This Row],[LME Zinc stock]]*Table_Merge1[[#This Row],[Nima.مقدار]]=0,"",Table_Merge1[[#This Row],[LME Zinc stock]]*Table_Merge1[[#This Row],[Nima.مقدار]]),"")</f>
        <v>104358538150</v>
      </c>
      <c r="AQ1934" s="287">
        <f>IFERROR(IF(Table_Merge1[[#This Row],[LME Zinc 3-month]]*Table_Merge1[[#This Row],[Nima.مقدار]]=0,"",Table_Merge1[[#This Row],[LME Zinc 3-month]]*Table_Merge1[[#This Row],[Nima.مقدار]]),"")</f>
        <v>53876327.5</v>
      </c>
      <c r="AR1934" s="288" t="str">
        <f>IFERROR(IF(Table_Merge1[[#This Row],[LME Zinc stock]]*Table_Merge1[[#This Row],[Azad.Sell]]=0,"",Table_Merge1[[#This Row],[LME Zinc stock]]*Table_Merge1[[#This Row],[Azad.Sell]]),"")</f>
        <v/>
      </c>
      <c r="AS1934" s="288" t="str">
        <f>IFERROR(IF(Table_Merge1[[#This Row],[LME Zinc 3-month]]*Table_Merge1[[#This Row],[Azad.Sell]]=0,"",Table_Merge1[[#This Row],[LME Zinc 3-month]]*Table_Merge1[[#This Row],[Azad.Sell]]),"")</f>
        <v/>
      </c>
      <c r="AT1934"/>
    </row>
    <row r="1935" spans="1:46" x14ac:dyDescent="0.25">
      <c r="A1935" s="258">
        <v>43413</v>
      </c>
      <c r="B19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1397.08.18</v>
      </c>
      <c r="C1935" s="195">
        <f t="shared" ca="1" si="66"/>
        <v>1397</v>
      </c>
      <c r="D19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35" s="195">
        <f>_xlfn.NUMBERVALUE(RIGHT(Table11[[#This Row],[تاریخ شمسی]],2))</f>
        <v>18</v>
      </c>
      <c r="F19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08-18</v>
      </c>
      <c r="G1935" s="195" t="s">
        <v>2086</v>
      </c>
      <c r="L1935" s="259">
        <v>43413</v>
      </c>
      <c r="M1935">
        <v>142144</v>
      </c>
      <c r="O1935" s="284">
        <f>IFERROR(DATE(Table7[[#This Row],[year]],MONTH(DATEVALUE(Table7[[#This Row],[month]]&amp;"1")),Table7[[#This Row],[day]]),"")</f>
        <v>42290</v>
      </c>
      <c r="P1935" s="195" t="s">
        <v>5360</v>
      </c>
      <c r="Q1935" s="195">
        <v>2015</v>
      </c>
      <c r="R1935" s="195" t="s">
        <v>3448</v>
      </c>
      <c r="S1935" s="195">
        <v>13</v>
      </c>
      <c r="T1935" s="195">
        <v>1154.4000000000001</v>
      </c>
      <c r="U1935" s="195">
        <v>1467</v>
      </c>
      <c r="V1935" s="195">
        <v>3062750</v>
      </c>
      <c r="X1935" s="260">
        <v>42373</v>
      </c>
      <c r="Y1935" t="s">
        <v>7931</v>
      </c>
      <c r="Z1935" s="260">
        <v>9</v>
      </c>
      <c r="AA1935">
        <v>1394</v>
      </c>
      <c r="AB1935" s="260" t="str">
        <f ca="1">IFERROR(IFERROR(VLOOKUP(Table_Merge1[[#This Row],[Column1]],Table11[#All],2,FALSE),LEFT(AB1936,8)&amp;IF(LEN((RIGHT(AB1936,2)+1))&lt;2,"0"&amp;(RIGHT(AB1936,2)+1),(RIGHT(AB1936,2)-1))),"")</f>
        <v>1394.10.14</v>
      </c>
      <c r="AC1935" s="259" t="str">
        <f ca="1">LEFT(Table_Merge1[[#This Row],[Column2]],4)</f>
        <v>1394</v>
      </c>
      <c r="AD1935" s="259" t="str">
        <f ca="1">RIGHT(LEFT(Table_Merge1[[#This Row],[Column2]],7),2)</f>
        <v>10</v>
      </c>
      <c r="AE1935" s="259" t="str">
        <f ca="1">RIGHT(Table_Merge1[[#This Row],[Column2]],2)</f>
        <v>14</v>
      </c>
      <c r="AF1935">
        <v>10</v>
      </c>
      <c r="AG1935">
        <v>14</v>
      </c>
      <c r="AH1935" s="260">
        <v>2016</v>
      </c>
      <c r="AI1935" t="s">
        <v>3431</v>
      </c>
      <c r="AJ1935" s="260">
        <v>4</v>
      </c>
      <c r="AK1935">
        <v>1072.7</v>
      </c>
      <c r="AL1935">
        <v>1491</v>
      </c>
      <c r="AM1935">
        <v>2832500</v>
      </c>
      <c r="AO1935">
        <v>36615</v>
      </c>
      <c r="AP1935" s="287">
        <f>IFERROR(IF(Table_Merge1[[#This Row],[LME Zinc stock]]*Table_Merge1[[#This Row],[Nima.مقدار]]=0,"",Table_Merge1[[#This Row],[LME Zinc stock]]*Table_Merge1[[#This Row],[Nima.مقدار]]),"")</f>
        <v>103711987500</v>
      </c>
      <c r="AQ1935" s="287">
        <f>IFERROR(IF(Table_Merge1[[#This Row],[LME Zinc 3-month]]*Table_Merge1[[#This Row],[Nima.مقدار]]=0,"",Table_Merge1[[#This Row],[LME Zinc 3-month]]*Table_Merge1[[#This Row],[Nima.مقدار]]),"")</f>
        <v>54592965</v>
      </c>
      <c r="AR1935" s="288" t="str">
        <f>IFERROR(IF(Table_Merge1[[#This Row],[LME Zinc stock]]*Table_Merge1[[#This Row],[Azad.Sell]]=0,"",Table_Merge1[[#This Row],[LME Zinc stock]]*Table_Merge1[[#This Row],[Azad.Sell]]),"")</f>
        <v/>
      </c>
      <c r="AS1935" s="288" t="str">
        <f>IFERROR(IF(Table_Merge1[[#This Row],[LME Zinc 3-month]]*Table_Merge1[[#This Row],[Azad.Sell]]=0,"",Table_Merge1[[#This Row],[LME Zinc 3-month]]*Table_Merge1[[#This Row],[Azad.Sell]]),"")</f>
        <v/>
      </c>
      <c r="AT1935"/>
    </row>
    <row r="1936" spans="1:46" x14ac:dyDescent="0.25">
      <c r="A1936" s="258">
        <v>43414</v>
      </c>
      <c r="B19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1397.08.19</v>
      </c>
      <c r="C1936" s="195">
        <f t="shared" ca="1" si="66"/>
        <v>1397</v>
      </c>
      <c r="D19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36" s="195">
        <f>_xlfn.NUMBERVALUE(RIGHT(Table11[[#This Row],[تاریخ شمسی]],2))</f>
        <v>19</v>
      </c>
      <c r="F19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08-19</v>
      </c>
      <c r="G1936" s="195" t="s">
        <v>2087</v>
      </c>
      <c r="L1936" s="259">
        <v>43414</v>
      </c>
      <c r="M1936">
        <v>142244</v>
      </c>
      <c r="O1936" s="283">
        <f>IFERROR(DATE(Table7[[#This Row],[year]],MONTH(DATEVALUE(Table7[[#This Row],[month]]&amp;"1")),Table7[[#This Row],[day]]),"")</f>
        <v>42289</v>
      </c>
      <c r="P1936" s="257" t="s">
        <v>5361</v>
      </c>
      <c r="Q1936" s="257">
        <v>2015</v>
      </c>
      <c r="R1936" s="257" t="s">
        <v>3448</v>
      </c>
      <c r="S1936" s="257">
        <v>12</v>
      </c>
      <c r="T1936" s="257">
        <v>1164.2</v>
      </c>
      <c r="U1936" s="257">
        <v>1491</v>
      </c>
      <c r="V1936" s="257">
        <v>3064650</v>
      </c>
      <c r="X1936" s="260">
        <v>42369</v>
      </c>
      <c r="Y1936" t="s">
        <v>7930</v>
      </c>
      <c r="Z1936" s="260">
        <v>9</v>
      </c>
      <c r="AA1936">
        <v>1394</v>
      </c>
      <c r="AB1936" s="260" t="str">
        <f ca="1">IFERROR(IFERROR(VLOOKUP(Table_Merge1[[#This Row],[Column1]],Table11[#All],2,FALSE),LEFT(AB1937,8)&amp;IF(LEN((RIGHT(AB1937,2)+1))&lt;2,"0"&amp;(RIGHT(AB1937,2)+1),(RIGHT(AB1937,2)-1))),"")</f>
        <v>1394.10.10</v>
      </c>
      <c r="AC1936" s="259" t="str">
        <f ca="1">LEFT(Table_Merge1[[#This Row],[Column2]],4)</f>
        <v>1394</v>
      </c>
      <c r="AD1936" s="259" t="str">
        <f ca="1">RIGHT(LEFT(Table_Merge1[[#This Row],[Column2]],7),2)</f>
        <v>10</v>
      </c>
      <c r="AE1936" s="259" t="str">
        <f ca="1">RIGHT(Table_Merge1[[#This Row],[Column2]],2)</f>
        <v>10</v>
      </c>
      <c r="AF1936">
        <v>10</v>
      </c>
      <c r="AG1936">
        <v>10</v>
      </c>
      <c r="AH1936" s="260">
        <v>2015</v>
      </c>
      <c r="AI1936" t="s">
        <v>3452</v>
      </c>
      <c r="AJ1936" s="260">
        <v>31</v>
      </c>
      <c r="AK1936">
        <v>1062.25</v>
      </c>
      <c r="AL1936">
        <v>1483</v>
      </c>
      <c r="AM1936">
        <v>2871100</v>
      </c>
      <c r="AO1936">
        <v>36489</v>
      </c>
      <c r="AP1936" s="287">
        <f>IFERROR(IF(Table_Merge1[[#This Row],[LME Zinc stock]]*Table_Merge1[[#This Row],[Nima.مقدار]]=0,"",Table_Merge1[[#This Row],[LME Zinc stock]]*Table_Merge1[[#This Row],[Nima.مقدار]]),"")</f>
        <v>104763567900</v>
      </c>
      <c r="AQ1936" s="287">
        <f>IFERROR(IF(Table_Merge1[[#This Row],[LME Zinc 3-month]]*Table_Merge1[[#This Row],[Nima.مقدار]]=0,"",Table_Merge1[[#This Row],[LME Zinc 3-month]]*Table_Merge1[[#This Row],[Nima.مقدار]]),"")</f>
        <v>54113187</v>
      </c>
      <c r="AR1936" s="288" t="str">
        <f>IFERROR(IF(Table_Merge1[[#This Row],[LME Zinc stock]]*Table_Merge1[[#This Row],[Azad.Sell]]=0,"",Table_Merge1[[#This Row],[LME Zinc stock]]*Table_Merge1[[#This Row],[Azad.Sell]]),"")</f>
        <v/>
      </c>
      <c r="AS1936" s="288" t="str">
        <f>IFERROR(IF(Table_Merge1[[#This Row],[LME Zinc 3-month]]*Table_Merge1[[#This Row],[Azad.Sell]]=0,"",Table_Merge1[[#This Row],[LME Zinc 3-month]]*Table_Merge1[[#This Row],[Azad.Sell]]),"")</f>
        <v/>
      </c>
      <c r="AT1936"/>
    </row>
    <row r="1937" spans="1:46" x14ac:dyDescent="0.25">
      <c r="A1937" s="258">
        <v>43415</v>
      </c>
      <c r="B19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1397.08.20</v>
      </c>
      <c r="C1937" s="195">
        <f t="shared" ca="1" si="66"/>
        <v>1397</v>
      </c>
      <c r="D19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37" s="195">
        <f>_xlfn.NUMBERVALUE(RIGHT(Table11[[#This Row],[تاریخ شمسی]],2))</f>
        <v>20</v>
      </c>
      <c r="F19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08-20</v>
      </c>
      <c r="G1937" s="195" t="s">
        <v>2088</v>
      </c>
      <c r="L1937" s="259">
        <v>43415</v>
      </c>
      <c r="M1937">
        <v>139045</v>
      </c>
      <c r="O1937" s="284">
        <f>IFERROR(DATE(Table7[[#This Row],[year]],MONTH(DATEVALUE(Table7[[#This Row],[month]]&amp;"1")),Table7[[#This Row],[day]]),"")</f>
        <v>42286</v>
      </c>
      <c r="P1937" s="195" t="s">
        <v>5362</v>
      </c>
      <c r="Q1937" s="195">
        <v>2015</v>
      </c>
      <c r="R1937" s="195" t="s">
        <v>3448</v>
      </c>
      <c r="S1937" s="195">
        <v>9</v>
      </c>
      <c r="T1937" s="195">
        <v>1151.5</v>
      </c>
      <c r="U1937" s="195">
        <v>1501.5</v>
      </c>
      <c r="V1937" s="195">
        <v>3073850</v>
      </c>
      <c r="X1937" s="260">
        <v>42368</v>
      </c>
      <c r="Y1937" t="s">
        <v>7929</v>
      </c>
      <c r="Z1937" s="260">
        <v>9</v>
      </c>
      <c r="AA1937">
        <v>1394</v>
      </c>
      <c r="AB1937" s="260" t="str">
        <f ca="1">IFERROR(IFERROR(VLOOKUP(Table_Merge1[[#This Row],[Column1]],Table11[#All],2,FALSE),LEFT(AB1938,8)&amp;IF(LEN((RIGHT(AB1938,2)+1))&lt;2,"0"&amp;(RIGHT(AB1938,2)+1),(RIGHT(AB1938,2)-1))),"")</f>
        <v>1394.10.09</v>
      </c>
      <c r="AC1937" s="259" t="str">
        <f ca="1">LEFT(Table_Merge1[[#This Row],[Column2]],4)</f>
        <v>1394</v>
      </c>
      <c r="AD1937" s="259" t="str">
        <f ca="1">RIGHT(LEFT(Table_Merge1[[#This Row],[Column2]],7),2)</f>
        <v>10</v>
      </c>
      <c r="AE1937" s="259" t="str">
        <f ca="1">RIGHT(Table_Merge1[[#This Row],[Column2]],2)</f>
        <v>09</v>
      </c>
      <c r="AF1937">
        <v>10</v>
      </c>
      <c r="AG1937">
        <v>9</v>
      </c>
      <c r="AH1937" s="260">
        <v>2015</v>
      </c>
      <c r="AI1937" t="s">
        <v>3452</v>
      </c>
      <c r="AJ1937" s="260">
        <v>30</v>
      </c>
      <c r="AK1937">
        <v>1067.8</v>
      </c>
      <c r="AL1937">
        <v>1461</v>
      </c>
      <c r="AM1937">
        <v>2877000</v>
      </c>
      <c r="AO1937">
        <v>36521</v>
      </c>
      <c r="AP1937" s="287">
        <f>IFERROR(IF(Table_Merge1[[#This Row],[LME Zinc stock]]*Table_Merge1[[#This Row],[Nima.مقدار]]=0,"",Table_Merge1[[#This Row],[LME Zinc stock]]*Table_Merge1[[#This Row],[Nima.مقدار]]),"")</f>
        <v>105070917000</v>
      </c>
      <c r="AQ1937" s="287">
        <f>IFERROR(IF(Table_Merge1[[#This Row],[LME Zinc 3-month]]*Table_Merge1[[#This Row],[Nima.مقدار]]=0,"",Table_Merge1[[#This Row],[LME Zinc 3-month]]*Table_Merge1[[#This Row],[Nima.مقدار]]),"")</f>
        <v>53357181</v>
      </c>
      <c r="AR1937" s="288" t="str">
        <f>IFERROR(IF(Table_Merge1[[#This Row],[LME Zinc stock]]*Table_Merge1[[#This Row],[Azad.Sell]]=0,"",Table_Merge1[[#This Row],[LME Zinc stock]]*Table_Merge1[[#This Row],[Azad.Sell]]),"")</f>
        <v/>
      </c>
      <c r="AS1937" s="288" t="str">
        <f>IFERROR(IF(Table_Merge1[[#This Row],[LME Zinc 3-month]]*Table_Merge1[[#This Row],[Azad.Sell]]=0,"",Table_Merge1[[#This Row],[LME Zinc 3-month]]*Table_Merge1[[#This Row],[Azad.Sell]]),"")</f>
        <v/>
      </c>
      <c r="AT1937"/>
    </row>
    <row r="1938" spans="1:46" x14ac:dyDescent="0.25">
      <c r="A1938" s="258">
        <v>43416</v>
      </c>
      <c r="B19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1397.08.21</v>
      </c>
      <c r="C1938" s="195">
        <f t="shared" ca="1" si="66"/>
        <v>1397</v>
      </c>
      <c r="D19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38" s="195">
        <f>_xlfn.NUMBERVALUE(RIGHT(Table11[[#This Row],[تاریخ شمسی]],2))</f>
        <v>21</v>
      </c>
      <c r="F19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08-21</v>
      </c>
      <c r="G1938" s="195" t="s">
        <v>2089</v>
      </c>
      <c r="L1938" s="259">
        <v>43416</v>
      </c>
      <c r="M1938">
        <v>134571</v>
      </c>
      <c r="O1938" s="283">
        <f>IFERROR(DATE(Table7[[#This Row],[year]],MONTH(DATEVALUE(Table7[[#This Row],[month]]&amp;"1")),Table7[[#This Row],[day]]),"")</f>
        <v>42285</v>
      </c>
      <c r="P1938" s="257" t="s">
        <v>5363</v>
      </c>
      <c r="Q1938" s="257">
        <v>2015</v>
      </c>
      <c r="R1938" s="257" t="s">
        <v>3448</v>
      </c>
      <c r="S1938" s="257">
        <v>8</v>
      </c>
      <c r="T1938" s="257">
        <v>1143.3</v>
      </c>
      <c r="U1938" s="257">
        <v>1517</v>
      </c>
      <c r="V1938" s="257">
        <v>3081750</v>
      </c>
      <c r="X1938" s="260">
        <v>42367</v>
      </c>
      <c r="Z1938" s="260">
        <v>9</v>
      </c>
      <c r="AB1938" s="260" t="str">
        <f ca="1">IFERROR(IFERROR(VLOOKUP(Table_Merge1[[#This Row],[Column1]],Table11[#All],2,FALSE),LEFT(AB1939,8)&amp;IF(LEN((RIGHT(AB1939,2)+1))&lt;2,"0"&amp;(RIGHT(AB1939,2)+1),(RIGHT(AB1939,2)-1))),"")</f>
        <v>1394.10.04</v>
      </c>
      <c r="AC1938" s="259" t="str">
        <f ca="1">LEFT(Table_Merge1[[#This Row],[Column2]],4)</f>
        <v>1394</v>
      </c>
      <c r="AD1938" s="259" t="str">
        <f ca="1">RIGHT(LEFT(Table_Merge1[[#This Row],[Column2]],7),2)</f>
        <v>10</v>
      </c>
      <c r="AE1938" s="259" t="str">
        <f ca="1">RIGHT(Table_Merge1[[#This Row],[Column2]],2)</f>
        <v>04</v>
      </c>
      <c r="AH1938" s="260">
        <v>2015</v>
      </c>
      <c r="AI1938" t="s">
        <v>3452</v>
      </c>
      <c r="AJ1938" s="260">
        <v>29</v>
      </c>
      <c r="AK1938">
        <v>1067.25</v>
      </c>
      <c r="AL1938">
        <v>1464</v>
      </c>
      <c r="AM1938">
        <v>2882800</v>
      </c>
      <c r="AP1938" s="287" t="str">
        <f>IFERROR(IF(Table_Merge1[[#This Row],[LME Zinc stock]]*Table_Merge1[[#This Row],[Nima.مقدار]]=0,"",Table_Merge1[[#This Row],[LME Zinc stock]]*Table_Merge1[[#This Row],[Nima.مقدار]]),"")</f>
        <v/>
      </c>
      <c r="AQ1938" s="287" t="str">
        <f>IFERROR(IF(Table_Merge1[[#This Row],[LME Zinc 3-month]]*Table_Merge1[[#This Row],[Nima.مقدار]]=0,"",Table_Merge1[[#This Row],[LME Zinc 3-month]]*Table_Merge1[[#This Row],[Nima.مقدار]]),"")</f>
        <v/>
      </c>
      <c r="AR1938" s="288" t="str">
        <f>IFERROR(IF(Table_Merge1[[#This Row],[LME Zinc stock]]*Table_Merge1[[#This Row],[Azad.Sell]]=0,"",Table_Merge1[[#This Row],[LME Zinc stock]]*Table_Merge1[[#This Row],[Azad.Sell]]),"")</f>
        <v/>
      </c>
      <c r="AS1938" s="288" t="str">
        <f>IFERROR(IF(Table_Merge1[[#This Row],[LME Zinc 3-month]]*Table_Merge1[[#This Row],[Azad.Sell]]=0,"",Table_Merge1[[#This Row],[LME Zinc 3-month]]*Table_Merge1[[#This Row],[Azad.Sell]]),"")</f>
        <v/>
      </c>
      <c r="AT1938"/>
    </row>
    <row r="1939" spans="1:46" x14ac:dyDescent="0.25">
      <c r="A1939" s="258">
        <v>43417</v>
      </c>
      <c r="B19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1397.08.22</v>
      </c>
      <c r="C1939" s="195">
        <f t="shared" ca="1" si="66"/>
        <v>1397</v>
      </c>
      <c r="D19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39" s="195">
        <f>_xlfn.NUMBERVALUE(RIGHT(Table11[[#This Row],[تاریخ شمسی]],2))</f>
        <v>22</v>
      </c>
      <c r="F19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08-22</v>
      </c>
      <c r="G1939" s="195" t="s">
        <v>2090</v>
      </c>
      <c r="L1939" s="259">
        <v>43417</v>
      </c>
      <c r="M1939">
        <v>133146</v>
      </c>
      <c r="O1939" s="284">
        <f>IFERROR(DATE(Table7[[#This Row],[year]],MONTH(DATEVALUE(Table7[[#This Row],[month]]&amp;"1")),Table7[[#This Row],[day]]),"")</f>
        <v>42284</v>
      </c>
      <c r="P1939" s="195" t="s">
        <v>5364</v>
      </c>
      <c r="Q1939" s="195">
        <v>2015</v>
      </c>
      <c r="R1939" s="195" t="s">
        <v>3448</v>
      </c>
      <c r="S1939" s="195">
        <v>7</v>
      </c>
      <c r="T1939" s="195">
        <v>1147.9000000000001</v>
      </c>
      <c r="U1939" s="195">
        <v>1517</v>
      </c>
      <c r="V1939" s="195">
        <v>3090525</v>
      </c>
      <c r="X1939" s="260">
        <v>42362</v>
      </c>
      <c r="Y1939" t="s">
        <v>7928</v>
      </c>
      <c r="Z1939" s="260">
        <v>9</v>
      </c>
      <c r="AA1939">
        <v>1394</v>
      </c>
      <c r="AB1939" s="260" t="str">
        <f ca="1">IFERROR(IFERROR(VLOOKUP(Table_Merge1[[#This Row],[Column1]],Table11[#All],2,FALSE),LEFT(AB1940,8)&amp;IF(LEN((RIGHT(AB1940,2)+1))&lt;2,"0"&amp;(RIGHT(AB1940,2)+1),(RIGHT(AB1940,2)-1))),"")</f>
        <v>1394.10.03</v>
      </c>
      <c r="AC1939" s="259" t="str">
        <f ca="1">LEFT(Table_Merge1[[#This Row],[Column2]],4)</f>
        <v>1394</v>
      </c>
      <c r="AD1939" s="259" t="str">
        <f ca="1">RIGHT(LEFT(Table_Merge1[[#This Row],[Column2]],7),2)</f>
        <v>10</v>
      </c>
      <c r="AE1939" s="259" t="str">
        <f ca="1">RIGHT(Table_Merge1[[#This Row],[Column2]],2)</f>
        <v>03</v>
      </c>
      <c r="AF1939">
        <v>10</v>
      </c>
      <c r="AG1939">
        <v>3</v>
      </c>
      <c r="AH1939" s="260">
        <v>2015</v>
      </c>
      <c r="AI1939" t="s">
        <v>3452</v>
      </c>
      <c r="AJ1939" s="260">
        <v>24</v>
      </c>
      <c r="AK1939">
        <v>1071.9000000000001</v>
      </c>
      <c r="AL1939">
        <v>1477.5</v>
      </c>
      <c r="AM1939">
        <v>2889550</v>
      </c>
      <c r="AO1939">
        <v>36300</v>
      </c>
      <c r="AP1939" s="287">
        <f>IFERROR(IF(Table_Merge1[[#This Row],[LME Zinc stock]]*Table_Merge1[[#This Row],[Nima.مقدار]]=0,"",Table_Merge1[[#This Row],[LME Zinc stock]]*Table_Merge1[[#This Row],[Nima.مقدار]]),"")</f>
        <v>104890665000</v>
      </c>
      <c r="AQ1939" s="287">
        <f>IFERROR(IF(Table_Merge1[[#This Row],[LME Zinc 3-month]]*Table_Merge1[[#This Row],[Nima.مقدار]]=0,"",Table_Merge1[[#This Row],[LME Zinc 3-month]]*Table_Merge1[[#This Row],[Nima.مقدار]]),"")</f>
        <v>53633250</v>
      </c>
      <c r="AR1939" s="288" t="str">
        <f>IFERROR(IF(Table_Merge1[[#This Row],[LME Zinc stock]]*Table_Merge1[[#This Row],[Azad.Sell]]=0,"",Table_Merge1[[#This Row],[LME Zinc stock]]*Table_Merge1[[#This Row],[Azad.Sell]]),"")</f>
        <v/>
      </c>
      <c r="AS1939" s="288" t="str">
        <f>IFERROR(IF(Table_Merge1[[#This Row],[LME Zinc 3-month]]*Table_Merge1[[#This Row],[Azad.Sell]]=0,"",Table_Merge1[[#This Row],[LME Zinc 3-month]]*Table_Merge1[[#This Row],[Azad.Sell]]),"")</f>
        <v/>
      </c>
      <c r="AT1939"/>
    </row>
    <row r="1940" spans="1:46" x14ac:dyDescent="0.25">
      <c r="A1940" s="258">
        <v>43418</v>
      </c>
      <c r="B19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1397.08.23</v>
      </c>
      <c r="C1940" s="195">
        <f t="shared" ca="1" si="66"/>
        <v>1397</v>
      </c>
      <c r="D19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40" s="195">
        <f>_xlfn.NUMBERVALUE(RIGHT(Table11[[#This Row],[تاریخ شمسی]],2))</f>
        <v>23</v>
      </c>
      <c r="F19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08-23</v>
      </c>
      <c r="G1940" s="195" t="s">
        <v>2091</v>
      </c>
      <c r="L1940" s="259">
        <v>43418</v>
      </c>
      <c r="M1940">
        <v>131447</v>
      </c>
      <c r="O1940" s="283">
        <f>IFERROR(DATE(Table7[[#This Row],[year]],MONTH(DATEVALUE(Table7[[#This Row],[month]]&amp;"1")),Table7[[#This Row],[day]]),"")</f>
        <v>42283</v>
      </c>
      <c r="P1940" s="257" t="s">
        <v>5365</v>
      </c>
      <c r="Q1940" s="257">
        <v>2015</v>
      </c>
      <c r="R1940" s="257" t="s">
        <v>3448</v>
      </c>
      <c r="S1940" s="257">
        <v>6</v>
      </c>
      <c r="T1940" s="257">
        <v>1136.9000000000001</v>
      </c>
      <c r="U1940" s="257">
        <v>1524</v>
      </c>
      <c r="V1940" s="257">
        <v>3098250</v>
      </c>
      <c r="X1940" s="260">
        <v>42361</v>
      </c>
      <c r="Y1940" t="s">
        <v>7927</v>
      </c>
      <c r="Z1940" s="260">
        <v>9</v>
      </c>
      <c r="AA1940">
        <v>1394</v>
      </c>
      <c r="AB1940" s="260" t="str">
        <f ca="1">IFERROR(IFERROR(VLOOKUP(Table_Merge1[[#This Row],[Column1]],Table11[#All],2,FALSE),LEFT(AB1941,8)&amp;IF(LEN((RIGHT(AB1941,2)+1))&lt;2,"0"&amp;(RIGHT(AB1941,2)+1),(RIGHT(AB1941,2)-1))),"")</f>
        <v>1394.10.02</v>
      </c>
      <c r="AC1940" s="259" t="str">
        <f ca="1">LEFT(Table_Merge1[[#This Row],[Column2]],4)</f>
        <v>1394</v>
      </c>
      <c r="AD1940" s="259" t="str">
        <f ca="1">RIGHT(LEFT(Table_Merge1[[#This Row],[Column2]],7),2)</f>
        <v>10</v>
      </c>
      <c r="AE1940" s="259" t="str">
        <f ca="1">RIGHT(Table_Merge1[[#This Row],[Column2]],2)</f>
        <v>02</v>
      </c>
      <c r="AF1940">
        <v>10</v>
      </c>
      <c r="AG1940">
        <v>2</v>
      </c>
      <c r="AH1940" s="260">
        <v>2015</v>
      </c>
      <c r="AI1940" t="s">
        <v>3452</v>
      </c>
      <c r="AJ1940" s="260">
        <v>23</v>
      </c>
      <c r="AK1940">
        <v>1071.5</v>
      </c>
      <c r="AL1940">
        <v>1471</v>
      </c>
      <c r="AM1940">
        <v>2889550</v>
      </c>
      <c r="AO1940">
        <v>36270</v>
      </c>
      <c r="AP1940" s="287">
        <f>IFERROR(IF(Table_Merge1[[#This Row],[LME Zinc stock]]*Table_Merge1[[#This Row],[Nima.مقدار]]=0,"",Table_Merge1[[#This Row],[LME Zinc stock]]*Table_Merge1[[#This Row],[Nima.مقدار]]),"")</f>
        <v>104803978500</v>
      </c>
      <c r="AQ1940" s="287">
        <f>IFERROR(IF(Table_Merge1[[#This Row],[LME Zinc 3-month]]*Table_Merge1[[#This Row],[Nima.مقدار]]=0,"",Table_Merge1[[#This Row],[LME Zinc 3-month]]*Table_Merge1[[#This Row],[Nima.مقدار]]),"")</f>
        <v>53353170</v>
      </c>
      <c r="AR1940" s="288" t="str">
        <f>IFERROR(IF(Table_Merge1[[#This Row],[LME Zinc stock]]*Table_Merge1[[#This Row],[Azad.Sell]]=0,"",Table_Merge1[[#This Row],[LME Zinc stock]]*Table_Merge1[[#This Row],[Azad.Sell]]),"")</f>
        <v/>
      </c>
      <c r="AS1940" s="288" t="str">
        <f>IFERROR(IF(Table_Merge1[[#This Row],[LME Zinc 3-month]]*Table_Merge1[[#This Row],[Azad.Sell]]=0,"",Table_Merge1[[#This Row],[LME Zinc 3-month]]*Table_Merge1[[#This Row],[Azad.Sell]]),"")</f>
        <v/>
      </c>
      <c r="AT1940"/>
    </row>
    <row r="1941" spans="1:46" x14ac:dyDescent="0.25">
      <c r="A1941" s="258">
        <v>43419</v>
      </c>
      <c r="B19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1397.08.24</v>
      </c>
      <c r="C1941" s="195">
        <f t="shared" ca="1" si="66"/>
        <v>1397</v>
      </c>
      <c r="D19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41" s="195">
        <f>_xlfn.NUMBERVALUE(RIGHT(Table11[[#This Row],[تاریخ شمسی]],2))</f>
        <v>24</v>
      </c>
      <c r="F19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08-24</v>
      </c>
      <c r="G1941" s="195" t="s">
        <v>2092</v>
      </c>
      <c r="L1941" s="259">
        <v>43419</v>
      </c>
      <c r="M1941">
        <v>122307</v>
      </c>
      <c r="O1941" s="284">
        <f>IFERROR(DATE(Table7[[#This Row],[year]],MONTH(DATEVALUE(Table7[[#This Row],[month]]&amp;"1")),Table7[[#This Row],[day]]),"")</f>
        <v>42282</v>
      </c>
      <c r="P1941" s="195" t="s">
        <v>5366</v>
      </c>
      <c r="Q1941" s="195">
        <v>2015</v>
      </c>
      <c r="R1941" s="195" t="s">
        <v>3448</v>
      </c>
      <c r="S1941" s="195">
        <v>5</v>
      </c>
      <c r="T1941" s="195">
        <v>1134.3499999999999</v>
      </c>
      <c r="U1941" s="195">
        <v>1536</v>
      </c>
      <c r="V1941" s="195">
        <v>3106525</v>
      </c>
      <c r="X1941" s="260">
        <v>42360</v>
      </c>
      <c r="Y1941" t="s">
        <v>7926</v>
      </c>
      <c r="Z1941" s="260">
        <v>9</v>
      </c>
      <c r="AA1941">
        <v>1394</v>
      </c>
      <c r="AB1941" s="260" t="str">
        <f ca="1">IFERROR(IFERROR(VLOOKUP(Table_Merge1[[#This Row],[Column1]],Table11[#All],2,FALSE),LEFT(AB1942,8)&amp;IF(LEN((RIGHT(AB1942,2)+1))&lt;2,"0"&amp;(RIGHT(AB1942,2)+1),(RIGHT(AB1942,2)-1))),"")</f>
        <v>1394.10.01</v>
      </c>
      <c r="AC1941" s="259" t="str">
        <f ca="1">LEFT(Table_Merge1[[#This Row],[Column2]],4)</f>
        <v>1394</v>
      </c>
      <c r="AD1941" s="259" t="str">
        <f ca="1">RIGHT(LEFT(Table_Merge1[[#This Row],[Column2]],7),2)</f>
        <v>10</v>
      </c>
      <c r="AE1941" s="259" t="str">
        <f ca="1">RIGHT(Table_Merge1[[#This Row],[Column2]],2)</f>
        <v>01</v>
      </c>
      <c r="AF1941">
        <v>10</v>
      </c>
      <c r="AG1941">
        <v>1</v>
      </c>
      <c r="AH1941" s="260">
        <v>2015</v>
      </c>
      <c r="AI1941" t="s">
        <v>3452</v>
      </c>
      <c r="AJ1941" s="260">
        <v>22</v>
      </c>
      <c r="AK1941">
        <v>1077</v>
      </c>
      <c r="AL1941">
        <v>0</v>
      </c>
      <c r="AM1941">
        <v>0</v>
      </c>
      <c r="AO1941">
        <v>36294</v>
      </c>
      <c r="AP1941" s="287" t="str">
        <f>IFERROR(IF(Table_Merge1[[#This Row],[LME Zinc stock]]*Table_Merge1[[#This Row],[Nima.مقدار]]=0,"",Table_Merge1[[#This Row],[LME Zinc stock]]*Table_Merge1[[#This Row],[Nima.مقدار]]),"")</f>
        <v/>
      </c>
      <c r="AQ1941" s="287" t="str">
        <f>IFERROR(IF(Table_Merge1[[#This Row],[LME Zinc 3-month]]*Table_Merge1[[#This Row],[Nima.مقدار]]=0,"",Table_Merge1[[#This Row],[LME Zinc 3-month]]*Table_Merge1[[#This Row],[Nima.مقدار]]),"")</f>
        <v/>
      </c>
      <c r="AR1941" s="288" t="str">
        <f>IFERROR(IF(Table_Merge1[[#This Row],[LME Zinc stock]]*Table_Merge1[[#This Row],[Azad.Sell]]=0,"",Table_Merge1[[#This Row],[LME Zinc stock]]*Table_Merge1[[#This Row],[Azad.Sell]]),"")</f>
        <v/>
      </c>
      <c r="AS1941" s="288" t="str">
        <f>IFERROR(IF(Table_Merge1[[#This Row],[LME Zinc 3-month]]*Table_Merge1[[#This Row],[Azad.Sell]]=0,"",Table_Merge1[[#This Row],[LME Zinc 3-month]]*Table_Merge1[[#This Row],[Azad.Sell]]),"")</f>
        <v/>
      </c>
      <c r="AT1941"/>
    </row>
    <row r="1942" spans="1:46" x14ac:dyDescent="0.25">
      <c r="A1942" s="258">
        <v>43420</v>
      </c>
      <c r="B19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1397.08.25</v>
      </c>
      <c r="C1942" s="195">
        <f t="shared" ca="1" si="66"/>
        <v>1397</v>
      </c>
      <c r="D19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42" s="195">
        <f>_xlfn.NUMBERVALUE(RIGHT(Table11[[#This Row],[تاریخ شمسی]],2))</f>
        <v>25</v>
      </c>
      <c r="F19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08-25</v>
      </c>
      <c r="G1942" s="195" t="s">
        <v>2093</v>
      </c>
      <c r="L1942" s="259">
        <v>43420</v>
      </c>
      <c r="M1942">
        <v>90040</v>
      </c>
      <c r="O1942" s="283">
        <f>IFERROR(DATE(Table7[[#This Row],[year]],MONTH(DATEVALUE(Table7[[#This Row],[month]]&amp;"1")),Table7[[#This Row],[day]]),"")</f>
        <v>42279</v>
      </c>
      <c r="P1942" s="257" t="s">
        <v>5367</v>
      </c>
      <c r="Q1942" s="257">
        <v>2015</v>
      </c>
      <c r="R1942" s="257" t="s">
        <v>3448</v>
      </c>
      <c r="S1942" s="257">
        <v>2</v>
      </c>
      <c r="T1942" s="257">
        <v>1106.3</v>
      </c>
      <c r="U1942" s="257">
        <v>1559</v>
      </c>
      <c r="V1942" s="257">
        <v>3082950</v>
      </c>
      <c r="X1942" s="260">
        <v>42359</v>
      </c>
      <c r="Y1942" t="s">
        <v>7925</v>
      </c>
      <c r="Z1942" s="260">
        <v>9</v>
      </c>
      <c r="AA1942">
        <v>1394</v>
      </c>
      <c r="AB1942" s="260" t="str">
        <f ca="1">IFERROR(IFERROR(VLOOKUP(Table_Merge1[[#This Row],[Column1]],Table11[#All],2,FALSE),LEFT(AB1943,8)&amp;IF(LEN((RIGHT(AB1943,2)+1))&lt;2,"0"&amp;(RIGHT(AB1943,2)+1),(RIGHT(AB1943,2)-1))),"")</f>
        <v>1394.09.30</v>
      </c>
      <c r="AC1942" s="259" t="str">
        <f ca="1">LEFT(Table_Merge1[[#This Row],[Column2]],4)</f>
        <v>1394</v>
      </c>
      <c r="AD1942" s="259" t="str">
        <f ca="1">RIGHT(LEFT(Table_Merge1[[#This Row],[Column2]],7),2)</f>
        <v>09</v>
      </c>
      <c r="AE1942" s="259" t="str">
        <f ca="1">RIGHT(Table_Merge1[[#This Row],[Column2]],2)</f>
        <v>30</v>
      </c>
      <c r="AF1942">
        <v>9</v>
      </c>
      <c r="AG1942">
        <v>30</v>
      </c>
      <c r="AH1942" s="260">
        <v>2015</v>
      </c>
      <c r="AI1942" t="s">
        <v>3452</v>
      </c>
      <c r="AJ1942" s="260">
        <v>21</v>
      </c>
      <c r="AK1942">
        <v>1071.1500000000001</v>
      </c>
      <c r="AL1942">
        <v>0</v>
      </c>
      <c r="AM1942">
        <v>0</v>
      </c>
      <c r="AO1942">
        <v>36246</v>
      </c>
      <c r="AP1942" s="287" t="str">
        <f>IFERROR(IF(Table_Merge1[[#This Row],[LME Zinc stock]]*Table_Merge1[[#This Row],[Nima.مقدار]]=0,"",Table_Merge1[[#This Row],[LME Zinc stock]]*Table_Merge1[[#This Row],[Nima.مقدار]]),"")</f>
        <v/>
      </c>
      <c r="AQ1942" s="287" t="str">
        <f>IFERROR(IF(Table_Merge1[[#This Row],[LME Zinc 3-month]]*Table_Merge1[[#This Row],[Nima.مقدار]]=0,"",Table_Merge1[[#This Row],[LME Zinc 3-month]]*Table_Merge1[[#This Row],[Nima.مقدار]]),"")</f>
        <v/>
      </c>
      <c r="AR1942" s="288" t="str">
        <f>IFERROR(IF(Table_Merge1[[#This Row],[LME Zinc stock]]*Table_Merge1[[#This Row],[Azad.Sell]]=0,"",Table_Merge1[[#This Row],[LME Zinc stock]]*Table_Merge1[[#This Row],[Azad.Sell]]),"")</f>
        <v/>
      </c>
      <c r="AS1942" s="288" t="str">
        <f>IFERROR(IF(Table_Merge1[[#This Row],[LME Zinc 3-month]]*Table_Merge1[[#This Row],[Azad.Sell]]=0,"",Table_Merge1[[#This Row],[LME Zinc 3-month]]*Table_Merge1[[#This Row],[Azad.Sell]]),"")</f>
        <v/>
      </c>
      <c r="AT1942"/>
    </row>
    <row r="1943" spans="1:46" x14ac:dyDescent="0.25">
      <c r="A1943" s="258">
        <v>43421</v>
      </c>
      <c r="B19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1397.08.26</v>
      </c>
      <c r="C1943" s="195">
        <f t="shared" ca="1" si="66"/>
        <v>1397</v>
      </c>
      <c r="D19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43" s="195">
        <f>_xlfn.NUMBERVALUE(RIGHT(Table11[[#This Row],[تاریخ شمسی]],2))</f>
        <v>26</v>
      </c>
      <c r="F19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08-26</v>
      </c>
      <c r="G1943" s="195" t="s">
        <v>2094</v>
      </c>
      <c r="L1943" s="259">
        <v>43421</v>
      </c>
      <c r="M1943">
        <v>90150</v>
      </c>
      <c r="O1943" s="284">
        <f>IFERROR(DATE(Table7[[#This Row],[year]],MONTH(DATEVALUE(Table7[[#This Row],[month]]&amp;"1")),Table7[[#This Row],[day]]),"")</f>
        <v>42278</v>
      </c>
      <c r="P1943" s="195" t="s">
        <v>5368</v>
      </c>
      <c r="Q1943" s="195">
        <v>2015</v>
      </c>
      <c r="R1943" s="195" t="s">
        <v>3448</v>
      </c>
      <c r="S1943" s="195">
        <v>1</v>
      </c>
      <c r="T1943" s="195">
        <v>1114.2</v>
      </c>
      <c r="U1943" s="195">
        <v>1564</v>
      </c>
      <c r="V1943" s="195">
        <v>3090250</v>
      </c>
      <c r="X1943" s="260">
        <v>42356</v>
      </c>
      <c r="Z1943" s="260">
        <v>9</v>
      </c>
      <c r="AB1943" s="260" t="str">
        <f ca="1">IFERROR(IFERROR(VLOOKUP(Table_Merge1[[#This Row],[Column1]],Table11[#All],2,FALSE),LEFT(AB1944,8)&amp;IF(LEN((RIGHT(AB1944,2)+1))&lt;2,"0"&amp;(RIGHT(AB1944,2)+1),(RIGHT(AB1944,2)-1))),"")</f>
        <v>1394.09.25</v>
      </c>
      <c r="AC1943" s="259" t="str">
        <f ca="1">LEFT(Table_Merge1[[#This Row],[Column2]],4)</f>
        <v>1394</v>
      </c>
      <c r="AD1943" s="259" t="str">
        <f ca="1">RIGHT(LEFT(Table_Merge1[[#This Row],[Column2]],7),2)</f>
        <v>09</v>
      </c>
      <c r="AE1943" s="259" t="str">
        <f ca="1">RIGHT(Table_Merge1[[#This Row],[Column2]],2)</f>
        <v>25</v>
      </c>
      <c r="AH1943" s="260">
        <v>2015</v>
      </c>
      <c r="AI1943" t="s">
        <v>3452</v>
      </c>
      <c r="AJ1943" s="260">
        <v>18</v>
      </c>
      <c r="AK1943">
        <v>1055.25</v>
      </c>
      <c r="AL1943">
        <v>0</v>
      </c>
      <c r="AM1943">
        <v>0</v>
      </c>
      <c r="AP1943" s="287" t="str">
        <f>IFERROR(IF(Table_Merge1[[#This Row],[LME Zinc stock]]*Table_Merge1[[#This Row],[Nima.مقدار]]=0,"",Table_Merge1[[#This Row],[LME Zinc stock]]*Table_Merge1[[#This Row],[Nima.مقدار]]),"")</f>
        <v/>
      </c>
      <c r="AQ1943" s="287" t="str">
        <f>IFERROR(IF(Table_Merge1[[#This Row],[LME Zinc 3-month]]*Table_Merge1[[#This Row],[Nima.مقدار]]=0,"",Table_Merge1[[#This Row],[LME Zinc 3-month]]*Table_Merge1[[#This Row],[Nima.مقدار]]),"")</f>
        <v/>
      </c>
      <c r="AR1943" s="288" t="str">
        <f>IFERROR(IF(Table_Merge1[[#This Row],[LME Zinc stock]]*Table_Merge1[[#This Row],[Azad.Sell]]=0,"",Table_Merge1[[#This Row],[LME Zinc stock]]*Table_Merge1[[#This Row],[Azad.Sell]]),"")</f>
        <v/>
      </c>
      <c r="AS1943" s="288" t="str">
        <f>IFERROR(IF(Table_Merge1[[#This Row],[LME Zinc 3-month]]*Table_Merge1[[#This Row],[Azad.Sell]]=0,"",Table_Merge1[[#This Row],[LME Zinc 3-month]]*Table_Merge1[[#This Row],[Azad.Sell]]),"")</f>
        <v/>
      </c>
      <c r="AT1943"/>
    </row>
    <row r="1944" spans="1:46" x14ac:dyDescent="0.25">
      <c r="A1944" s="258">
        <v>43422</v>
      </c>
      <c r="B19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1397.08.27</v>
      </c>
      <c r="C1944" s="195">
        <f t="shared" ca="1" si="66"/>
        <v>1397</v>
      </c>
      <c r="D19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44" s="195">
        <f>_xlfn.NUMBERVALUE(RIGHT(Table11[[#This Row],[تاریخ شمسی]],2))</f>
        <v>27</v>
      </c>
      <c r="F19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08-27</v>
      </c>
      <c r="G1944" s="195" t="s">
        <v>2095</v>
      </c>
      <c r="L1944" s="259">
        <v>43422</v>
      </c>
      <c r="M1944">
        <v>90150</v>
      </c>
      <c r="O1944" s="283">
        <f>IFERROR(DATE(Table7[[#This Row],[year]],MONTH(DATEVALUE(Table7[[#This Row],[month]]&amp;"1")),Table7[[#This Row],[day]]),"")</f>
        <v>42277</v>
      </c>
      <c r="P1944" s="257" t="s">
        <v>5369</v>
      </c>
      <c r="Q1944" s="257">
        <v>2015</v>
      </c>
      <c r="R1944" s="257" t="s">
        <v>3447</v>
      </c>
      <c r="S1944" s="257">
        <v>30</v>
      </c>
      <c r="T1944" s="257">
        <v>1122.5</v>
      </c>
      <c r="U1944" s="257">
        <v>1588.5</v>
      </c>
      <c r="V1944" s="257">
        <v>3108850</v>
      </c>
      <c r="X1944" s="260">
        <v>42355</v>
      </c>
      <c r="Y1944" t="s">
        <v>7924</v>
      </c>
      <c r="Z1944" s="260">
        <v>9</v>
      </c>
      <c r="AA1944">
        <v>1394</v>
      </c>
      <c r="AB1944" s="260" t="str">
        <f ca="1">IFERROR(IFERROR(VLOOKUP(Table_Merge1[[#This Row],[Column1]],Table11[#All],2,FALSE),LEFT(AB1945,8)&amp;IF(LEN((RIGHT(AB1945,2)+1))&lt;2,"0"&amp;(RIGHT(AB1945,2)+1),(RIGHT(AB1945,2)-1))),"")</f>
        <v>1394.09.26</v>
      </c>
      <c r="AC1944" s="259" t="str">
        <f ca="1">LEFT(Table_Merge1[[#This Row],[Column2]],4)</f>
        <v>1394</v>
      </c>
      <c r="AD1944" s="259" t="str">
        <f ca="1">RIGHT(LEFT(Table_Merge1[[#This Row],[Column2]],7),2)</f>
        <v>09</v>
      </c>
      <c r="AE1944" s="259" t="str">
        <f ca="1">RIGHT(Table_Merge1[[#This Row],[Column2]],2)</f>
        <v>26</v>
      </c>
      <c r="AF1944">
        <v>9</v>
      </c>
      <c r="AG1944">
        <v>26</v>
      </c>
      <c r="AH1944" s="260">
        <v>2015</v>
      </c>
      <c r="AI1944" t="s">
        <v>3452</v>
      </c>
      <c r="AJ1944" s="260">
        <v>17</v>
      </c>
      <c r="AK1944">
        <v>1065.8499999999999</v>
      </c>
      <c r="AL1944">
        <v>0</v>
      </c>
      <c r="AM1944">
        <v>0</v>
      </c>
      <c r="AO1944">
        <v>36093</v>
      </c>
      <c r="AP1944" s="287" t="str">
        <f>IFERROR(IF(Table_Merge1[[#This Row],[LME Zinc stock]]*Table_Merge1[[#This Row],[Nima.مقدار]]=0,"",Table_Merge1[[#This Row],[LME Zinc stock]]*Table_Merge1[[#This Row],[Nima.مقدار]]),"")</f>
        <v/>
      </c>
      <c r="AQ1944" s="287" t="str">
        <f>IFERROR(IF(Table_Merge1[[#This Row],[LME Zinc 3-month]]*Table_Merge1[[#This Row],[Nima.مقدار]]=0,"",Table_Merge1[[#This Row],[LME Zinc 3-month]]*Table_Merge1[[#This Row],[Nima.مقدار]]),"")</f>
        <v/>
      </c>
      <c r="AR1944" s="288" t="str">
        <f>IFERROR(IF(Table_Merge1[[#This Row],[LME Zinc stock]]*Table_Merge1[[#This Row],[Azad.Sell]]=0,"",Table_Merge1[[#This Row],[LME Zinc stock]]*Table_Merge1[[#This Row],[Azad.Sell]]),"")</f>
        <v/>
      </c>
      <c r="AS1944" s="288" t="str">
        <f>IFERROR(IF(Table_Merge1[[#This Row],[LME Zinc 3-month]]*Table_Merge1[[#This Row],[Azad.Sell]]=0,"",Table_Merge1[[#This Row],[LME Zinc 3-month]]*Table_Merge1[[#This Row],[Azad.Sell]]),"")</f>
        <v/>
      </c>
      <c r="AT1944"/>
    </row>
    <row r="1945" spans="1:46" x14ac:dyDescent="0.25">
      <c r="A1945" s="258">
        <v>43423</v>
      </c>
      <c r="B19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1397.08.28</v>
      </c>
      <c r="C1945" s="195">
        <f t="shared" ca="1" si="66"/>
        <v>1397</v>
      </c>
      <c r="D19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45" s="195">
        <f>_xlfn.NUMBERVALUE(RIGHT(Table11[[#This Row],[تاریخ شمسی]],2))</f>
        <v>28</v>
      </c>
      <c r="F19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08-28</v>
      </c>
      <c r="G1945" s="195" t="s">
        <v>2096</v>
      </c>
      <c r="L1945" s="259">
        <v>43423</v>
      </c>
      <c r="M1945">
        <v>90290</v>
      </c>
      <c r="O1945" s="284">
        <f>IFERROR(DATE(Table7[[#This Row],[year]],MONTH(DATEVALUE(Table7[[#This Row],[month]]&amp;"1")),Table7[[#This Row],[day]]),"")</f>
        <v>42276</v>
      </c>
      <c r="P1945" s="195" t="s">
        <v>5370</v>
      </c>
      <c r="Q1945" s="195">
        <v>2015</v>
      </c>
      <c r="R1945" s="195" t="s">
        <v>3447</v>
      </c>
      <c r="S1945" s="195">
        <v>29</v>
      </c>
      <c r="T1945" s="195">
        <v>1124.5999999999999</v>
      </c>
      <c r="U1945" s="195">
        <v>1577</v>
      </c>
      <c r="V1945" s="195">
        <v>3115075</v>
      </c>
      <c r="X1945" s="260">
        <v>42354</v>
      </c>
      <c r="Y1945" t="s">
        <v>7923</v>
      </c>
      <c r="Z1945" s="260">
        <v>9</v>
      </c>
      <c r="AA1945">
        <v>1394</v>
      </c>
      <c r="AB1945" s="260" t="str">
        <f ca="1">IFERROR(IFERROR(VLOOKUP(Table_Merge1[[#This Row],[Column1]],Table11[#All],2,FALSE),LEFT(AB1946,8)&amp;IF(LEN((RIGHT(AB1946,2)+1))&lt;2,"0"&amp;(RIGHT(AB1946,2)+1),(RIGHT(AB1946,2)-1))),"")</f>
        <v>1394.09.25</v>
      </c>
      <c r="AC1945" s="259" t="str">
        <f ca="1">LEFT(Table_Merge1[[#This Row],[Column2]],4)</f>
        <v>1394</v>
      </c>
      <c r="AD1945" s="259" t="str">
        <f ca="1">RIGHT(LEFT(Table_Merge1[[#This Row],[Column2]],7),2)</f>
        <v>09</v>
      </c>
      <c r="AE1945" s="259" t="str">
        <f ca="1">RIGHT(Table_Merge1[[#This Row],[Column2]],2)</f>
        <v>25</v>
      </c>
      <c r="AF1945">
        <v>9</v>
      </c>
      <c r="AG1945">
        <v>25</v>
      </c>
      <c r="AH1945" s="260">
        <v>2015</v>
      </c>
      <c r="AI1945" t="s">
        <v>3452</v>
      </c>
      <c r="AJ1945" s="260">
        <v>16</v>
      </c>
      <c r="AK1945">
        <v>1065.75</v>
      </c>
      <c r="AL1945">
        <v>0</v>
      </c>
      <c r="AM1945">
        <v>0</v>
      </c>
      <c r="AO1945">
        <v>36185</v>
      </c>
      <c r="AP1945" s="287" t="str">
        <f>IFERROR(IF(Table_Merge1[[#This Row],[LME Zinc stock]]*Table_Merge1[[#This Row],[Nima.مقدار]]=0,"",Table_Merge1[[#This Row],[LME Zinc stock]]*Table_Merge1[[#This Row],[Nima.مقدار]]),"")</f>
        <v/>
      </c>
      <c r="AQ1945" s="287" t="str">
        <f>IFERROR(IF(Table_Merge1[[#This Row],[LME Zinc 3-month]]*Table_Merge1[[#This Row],[Nima.مقدار]]=0,"",Table_Merge1[[#This Row],[LME Zinc 3-month]]*Table_Merge1[[#This Row],[Nima.مقدار]]),"")</f>
        <v/>
      </c>
      <c r="AR1945" s="288" t="str">
        <f>IFERROR(IF(Table_Merge1[[#This Row],[LME Zinc stock]]*Table_Merge1[[#This Row],[Azad.Sell]]=0,"",Table_Merge1[[#This Row],[LME Zinc stock]]*Table_Merge1[[#This Row],[Azad.Sell]]),"")</f>
        <v/>
      </c>
      <c r="AS1945" s="288" t="str">
        <f>IFERROR(IF(Table_Merge1[[#This Row],[LME Zinc 3-month]]*Table_Merge1[[#This Row],[Azad.Sell]]=0,"",Table_Merge1[[#This Row],[LME Zinc 3-month]]*Table_Merge1[[#This Row],[Azad.Sell]]),"")</f>
        <v/>
      </c>
      <c r="AT1945"/>
    </row>
    <row r="1946" spans="1:46" x14ac:dyDescent="0.25">
      <c r="A1946" s="258">
        <v>43424</v>
      </c>
      <c r="B19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1397.08.29</v>
      </c>
      <c r="C1946" s="195">
        <f t="shared" ca="1" si="66"/>
        <v>1397</v>
      </c>
      <c r="D19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46" s="195">
        <f>_xlfn.NUMBERVALUE(RIGHT(Table11[[#This Row],[تاریخ شمسی]],2))</f>
        <v>29</v>
      </c>
      <c r="F19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08-29</v>
      </c>
      <c r="G1946" s="195" t="s">
        <v>2097</v>
      </c>
      <c r="L1946" s="259">
        <v>43424</v>
      </c>
      <c r="M1946">
        <v>91510</v>
      </c>
      <c r="O1946" s="283">
        <f>IFERROR(DATE(Table7[[#This Row],[year]],MONTH(DATEVALUE(Table7[[#This Row],[month]]&amp;"1")),Table7[[#This Row],[day]]),"")</f>
        <v>42275</v>
      </c>
      <c r="P1946" s="257" t="s">
        <v>5371</v>
      </c>
      <c r="Q1946" s="257">
        <v>2015</v>
      </c>
      <c r="R1946" s="257" t="s">
        <v>3447</v>
      </c>
      <c r="S1946" s="257">
        <v>28</v>
      </c>
      <c r="T1946" s="257">
        <v>1137.5</v>
      </c>
      <c r="U1946" s="257">
        <v>1627</v>
      </c>
      <c r="V1946" s="257">
        <v>3122900</v>
      </c>
      <c r="X1946" s="260">
        <v>42353</v>
      </c>
      <c r="Y1946" t="s">
        <v>7922</v>
      </c>
      <c r="Z1946" s="260">
        <v>9</v>
      </c>
      <c r="AA1946">
        <v>1394</v>
      </c>
      <c r="AB1946" s="260" t="str">
        <f ca="1">IFERROR(IFERROR(VLOOKUP(Table_Merge1[[#This Row],[Column1]],Table11[#All],2,FALSE),LEFT(AB1947,8)&amp;IF(LEN((RIGHT(AB1947,2)+1))&lt;2,"0"&amp;(RIGHT(AB1947,2)+1),(RIGHT(AB1947,2)-1))),"")</f>
        <v>1394.09.24</v>
      </c>
      <c r="AC1946" s="259" t="str">
        <f ca="1">LEFT(Table_Merge1[[#This Row],[Column2]],4)</f>
        <v>1394</v>
      </c>
      <c r="AD1946" s="259" t="str">
        <f ca="1">RIGHT(LEFT(Table_Merge1[[#This Row],[Column2]],7),2)</f>
        <v>09</v>
      </c>
      <c r="AE1946" s="259" t="str">
        <f ca="1">RIGHT(Table_Merge1[[#This Row],[Column2]],2)</f>
        <v>24</v>
      </c>
      <c r="AF1946">
        <v>9</v>
      </c>
      <c r="AG1946">
        <v>24</v>
      </c>
      <c r="AH1946" s="260">
        <v>2015</v>
      </c>
      <c r="AI1946" t="s">
        <v>3452</v>
      </c>
      <c r="AJ1946" s="260">
        <v>15</v>
      </c>
      <c r="AK1946">
        <v>1069.1500000000001</v>
      </c>
      <c r="AL1946" t="s">
        <v>3621</v>
      </c>
      <c r="AM1946" t="s">
        <v>3621</v>
      </c>
      <c r="AO1946">
        <v>36094</v>
      </c>
      <c r="AP1946" s="287" t="str">
        <f>IFERROR(IF(Table_Merge1[[#This Row],[LME Zinc stock]]*Table_Merge1[[#This Row],[Nima.مقدار]]=0,"",Table_Merge1[[#This Row],[LME Zinc stock]]*Table_Merge1[[#This Row],[Nima.مقدار]]),"")</f>
        <v/>
      </c>
      <c r="AQ1946" s="287" t="str">
        <f>IFERROR(IF(Table_Merge1[[#This Row],[LME Zinc 3-month]]*Table_Merge1[[#This Row],[Nima.مقدار]]=0,"",Table_Merge1[[#This Row],[LME Zinc 3-month]]*Table_Merge1[[#This Row],[Nima.مقدار]]),"")</f>
        <v/>
      </c>
      <c r="AR1946" s="288" t="str">
        <f>IFERROR(IF(Table_Merge1[[#This Row],[LME Zinc stock]]*Table_Merge1[[#This Row],[Azad.Sell]]=0,"",Table_Merge1[[#This Row],[LME Zinc stock]]*Table_Merge1[[#This Row],[Azad.Sell]]),"")</f>
        <v/>
      </c>
      <c r="AS1946" s="288" t="str">
        <f>IFERROR(IF(Table_Merge1[[#This Row],[LME Zinc 3-month]]*Table_Merge1[[#This Row],[Azad.Sell]]=0,"",Table_Merge1[[#This Row],[LME Zinc 3-month]]*Table_Merge1[[#This Row],[Azad.Sell]]),"")</f>
        <v/>
      </c>
      <c r="AT1946"/>
    </row>
    <row r="1947" spans="1:46" x14ac:dyDescent="0.25">
      <c r="A1947" s="258">
        <v>43425</v>
      </c>
      <c r="B19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1397.08.30</v>
      </c>
      <c r="C1947" s="195">
        <f t="shared" ca="1" si="66"/>
        <v>1397</v>
      </c>
      <c r="D19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1947" s="195">
        <f>_xlfn.NUMBERVALUE(RIGHT(Table11[[#This Row],[تاریخ شمسی]],2))</f>
        <v>30</v>
      </c>
      <c r="F19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08-30</v>
      </c>
      <c r="G1947" s="195" t="s">
        <v>2098</v>
      </c>
      <c r="L1947" s="259">
        <v>43425</v>
      </c>
      <c r="M1947">
        <v>90440</v>
      </c>
      <c r="O1947" s="284">
        <f>IFERROR(DATE(Table7[[#This Row],[year]],MONTH(DATEVALUE(Table7[[#This Row],[month]]&amp;"1")),Table7[[#This Row],[day]]),"")</f>
        <v>42272</v>
      </c>
      <c r="P1947" s="195" t="s">
        <v>5372</v>
      </c>
      <c r="Q1947" s="195">
        <v>2015</v>
      </c>
      <c r="R1947" s="195" t="s">
        <v>3447</v>
      </c>
      <c r="S1947" s="195">
        <v>25</v>
      </c>
      <c r="T1947" s="195">
        <v>1145.5</v>
      </c>
      <c r="U1947" s="195">
        <v>1623.5</v>
      </c>
      <c r="V1947" s="195">
        <v>3130775</v>
      </c>
      <c r="X1947" s="260">
        <v>42352</v>
      </c>
      <c r="Y1947" t="s">
        <v>7921</v>
      </c>
      <c r="Z1947" s="260">
        <v>10</v>
      </c>
      <c r="AA1947">
        <v>1394</v>
      </c>
      <c r="AB1947" s="260" t="str">
        <f ca="1">IFERROR(IFERROR(VLOOKUP(Table_Merge1[[#This Row],[Column1]],Table11[#All],2,FALSE),LEFT(AB1948,8)&amp;IF(LEN((RIGHT(AB1948,2)+1))&lt;2,"0"&amp;(RIGHT(AB1948,2)+1),(RIGHT(AB1948,2)-1))),"")</f>
        <v>1394.09.23</v>
      </c>
      <c r="AC1947" s="259" t="str">
        <f ca="1">LEFT(Table_Merge1[[#This Row],[Column2]],4)</f>
        <v>1394</v>
      </c>
      <c r="AD1947" s="259" t="str">
        <f ca="1">RIGHT(LEFT(Table_Merge1[[#This Row],[Column2]],7),2)</f>
        <v>09</v>
      </c>
      <c r="AE1947" s="259" t="str">
        <f ca="1">RIGHT(Table_Merge1[[#This Row],[Column2]],2)</f>
        <v>23</v>
      </c>
      <c r="AF1947">
        <v>9</v>
      </c>
      <c r="AG1947">
        <v>23</v>
      </c>
      <c r="AH1947" s="260">
        <v>2015</v>
      </c>
      <c r="AI1947" t="s">
        <v>3452</v>
      </c>
      <c r="AJ1947" s="260">
        <v>14</v>
      </c>
      <c r="AK1947">
        <v>1068</v>
      </c>
      <c r="AL1947">
        <v>1513.5</v>
      </c>
      <c r="AM1947">
        <v>2895525</v>
      </c>
      <c r="AO1947">
        <v>36198</v>
      </c>
      <c r="AP1947" s="287">
        <f>IFERROR(IF(Table_Merge1[[#This Row],[LME Zinc stock]]*Table_Merge1[[#This Row],[Nima.مقدار]]=0,"",Table_Merge1[[#This Row],[LME Zinc stock]]*Table_Merge1[[#This Row],[Nima.مقدار]]),"")</f>
        <v>104812213950</v>
      </c>
      <c r="AQ1947" s="287">
        <f>IFERROR(IF(Table_Merge1[[#This Row],[LME Zinc 3-month]]*Table_Merge1[[#This Row],[Nima.مقدار]]=0,"",Table_Merge1[[#This Row],[LME Zinc 3-month]]*Table_Merge1[[#This Row],[Nima.مقدار]]),"")</f>
        <v>54785673</v>
      </c>
      <c r="AR1947" s="288" t="str">
        <f>IFERROR(IF(Table_Merge1[[#This Row],[LME Zinc stock]]*Table_Merge1[[#This Row],[Azad.Sell]]=0,"",Table_Merge1[[#This Row],[LME Zinc stock]]*Table_Merge1[[#This Row],[Azad.Sell]]),"")</f>
        <v/>
      </c>
      <c r="AS1947" s="288" t="str">
        <f>IFERROR(IF(Table_Merge1[[#This Row],[LME Zinc 3-month]]*Table_Merge1[[#This Row],[Azad.Sell]]=0,"",Table_Merge1[[#This Row],[LME Zinc 3-month]]*Table_Merge1[[#This Row],[Azad.Sell]]),"")</f>
        <v/>
      </c>
      <c r="AT1947"/>
    </row>
    <row r="1948" spans="1:46" x14ac:dyDescent="0.25">
      <c r="A1948" s="258">
        <v>43426</v>
      </c>
      <c r="B19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1397.09.01</v>
      </c>
      <c r="C1948" s="195">
        <f t="shared" ca="1" si="66"/>
        <v>1397</v>
      </c>
      <c r="D19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48" s="195">
        <f>_xlfn.NUMBERVALUE(RIGHT(Table11[[#This Row],[تاریخ شمسی]],2))</f>
        <v>1</v>
      </c>
      <c r="F19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09-01</v>
      </c>
      <c r="G1948" s="195" t="s">
        <v>2099</v>
      </c>
      <c r="L1948" s="259">
        <v>43426</v>
      </c>
      <c r="M1948">
        <v>90440</v>
      </c>
      <c r="O1948" s="283">
        <f>IFERROR(DATE(Table7[[#This Row],[year]],MONTH(DATEVALUE(Table7[[#This Row],[month]]&amp;"1")),Table7[[#This Row],[day]]),"")</f>
        <v>42271</v>
      </c>
      <c r="P1948" s="257" t="s">
        <v>5373</v>
      </c>
      <c r="Q1948" s="257">
        <v>2015</v>
      </c>
      <c r="R1948" s="257" t="s">
        <v>3447</v>
      </c>
      <c r="S1948" s="257">
        <v>24</v>
      </c>
      <c r="T1948" s="257">
        <v>1134.45</v>
      </c>
      <c r="U1948" s="257">
        <v>1568</v>
      </c>
      <c r="V1948" s="257">
        <v>3138675</v>
      </c>
      <c r="X1948" s="260">
        <v>42349</v>
      </c>
      <c r="Z1948" s="260">
        <v>10</v>
      </c>
      <c r="AB1948" s="260" t="str">
        <f ca="1">IFERROR(IFERROR(VLOOKUP(Table_Merge1[[#This Row],[Column1]],Table11[#All],2,FALSE),LEFT(AB1949,8)&amp;IF(LEN((RIGHT(AB1949,2)+1))&lt;2,"0"&amp;(RIGHT(AB1949,2)+1),(RIGHT(AB1949,2)-1))),"")</f>
        <v>1394.09.16</v>
      </c>
      <c r="AC1948" s="259" t="str">
        <f ca="1">LEFT(Table_Merge1[[#This Row],[Column2]],4)</f>
        <v>1394</v>
      </c>
      <c r="AD1948" s="259" t="str">
        <f ca="1">RIGHT(LEFT(Table_Merge1[[#This Row],[Column2]],7),2)</f>
        <v>09</v>
      </c>
      <c r="AE1948" s="259" t="str">
        <f ca="1">RIGHT(Table_Merge1[[#This Row],[Column2]],2)</f>
        <v>16</v>
      </c>
      <c r="AH1948" s="260">
        <v>2015</v>
      </c>
      <c r="AI1948" t="s">
        <v>3452</v>
      </c>
      <c r="AJ1948" s="260">
        <v>11</v>
      </c>
      <c r="AK1948">
        <v>1067.2</v>
      </c>
      <c r="AL1948">
        <v>1513</v>
      </c>
      <c r="AM1948">
        <v>2901200</v>
      </c>
      <c r="AP1948" s="287" t="str">
        <f>IFERROR(IF(Table_Merge1[[#This Row],[LME Zinc stock]]*Table_Merge1[[#This Row],[Nima.مقدار]]=0,"",Table_Merge1[[#This Row],[LME Zinc stock]]*Table_Merge1[[#This Row],[Nima.مقدار]]),"")</f>
        <v/>
      </c>
      <c r="AQ1948" s="287" t="str">
        <f>IFERROR(IF(Table_Merge1[[#This Row],[LME Zinc 3-month]]*Table_Merge1[[#This Row],[Nima.مقدار]]=0,"",Table_Merge1[[#This Row],[LME Zinc 3-month]]*Table_Merge1[[#This Row],[Nima.مقدار]]),"")</f>
        <v/>
      </c>
      <c r="AR1948" s="288" t="str">
        <f>IFERROR(IF(Table_Merge1[[#This Row],[LME Zinc stock]]*Table_Merge1[[#This Row],[Azad.Sell]]=0,"",Table_Merge1[[#This Row],[LME Zinc stock]]*Table_Merge1[[#This Row],[Azad.Sell]]),"")</f>
        <v/>
      </c>
      <c r="AS1948" s="288" t="str">
        <f>IFERROR(IF(Table_Merge1[[#This Row],[LME Zinc 3-month]]*Table_Merge1[[#This Row],[Azad.Sell]]=0,"",Table_Merge1[[#This Row],[LME Zinc 3-month]]*Table_Merge1[[#This Row],[Azad.Sell]]),"")</f>
        <v/>
      </c>
      <c r="AT1948"/>
    </row>
    <row r="1949" spans="1:46" x14ac:dyDescent="0.25">
      <c r="A1949" s="258">
        <v>43427</v>
      </c>
      <c r="B19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1397.09.02</v>
      </c>
      <c r="C1949" s="195">
        <f t="shared" ca="1" si="66"/>
        <v>1397</v>
      </c>
      <c r="D19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49" s="195">
        <f>_xlfn.NUMBERVALUE(RIGHT(Table11[[#This Row],[تاریخ شمسی]],2))</f>
        <v>2</v>
      </c>
      <c r="F19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09-02</v>
      </c>
      <c r="G1949" s="195" t="s">
        <v>2100</v>
      </c>
      <c r="L1949" s="259">
        <v>43427</v>
      </c>
      <c r="M1949">
        <v>90480</v>
      </c>
      <c r="O1949" s="284">
        <f>IFERROR(DATE(Table7[[#This Row],[year]],MONTH(DATEVALUE(Table7[[#This Row],[month]]&amp;"1")),Table7[[#This Row],[day]]),"")</f>
        <v>42270</v>
      </c>
      <c r="P1949" s="195" t="s">
        <v>5374</v>
      </c>
      <c r="Q1949" s="195">
        <v>2015</v>
      </c>
      <c r="R1949" s="195" t="s">
        <v>3447</v>
      </c>
      <c r="S1949" s="195">
        <v>23</v>
      </c>
      <c r="T1949" s="195">
        <v>1124.5999999999999</v>
      </c>
      <c r="U1949" s="195">
        <v>1579.5</v>
      </c>
      <c r="V1949" s="195">
        <v>3147075</v>
      </c>
      <c r="X1949" s="260">
        <v>42348</v>
      </c>
      <c r="Z1949" s="260">
        <v>10</v>
      </c>
      <c r="AB1949" s="260" t="str">
        <f ca="1">IFERROR(IFERROR(VLOOKUP(Table_Merge1[[#This Row],[Column1]],Table11[#All],2,FALSE),LEFT(AB1950,8)&amp;IF(LEN((RIGHT(AB1950,2)+1))&lt;2,"0"&amp;(RIGHT(AB1950,2)+1),(RIGHT(AB1950,2)-1))),"")</f>
        <v>1394.09.17</v>
      </c>
      <c r="AC1949" s="259" t="str">
        <f ca="1">LEFT(Table_Merge1[[#This Row],[Column2]],4)</f>
        <v>1394</v>
      </c>
      <c r="AD1949" s="259" t="str">
        <f ca="1">RIGHT(LEFT(Table_Merge1[[#This Row],[Column2]],7),2)</f>
        <v>09</v>
      </c>
      <c r="AE1949" s="259" t="str">
        <f ca="1">RIGHT(Table_Merge1[[#This Row],[Column2]],2)</f>
        <v>17</v>
      </c>
      <c r="AH1949" s="260">
        <v>2015</v>
      </c>
      <c r="AI1949" t="s">
        <v>3452</v>
      </c>
      <c r="AJ1949" s="260">
        <v>10</v>
      </c>
      <c r="AK1949">
        <v>1072</v>
      </c>
      <c r="AL1949">
        <v>1541</v>
      </c>
      <c r="AM1949">
        <v>2906925</v>
      </c>
      <c r="AP1949" s="287" t="str">
        <f>IFERROR(IF(Table_Merge1[[#This Row],[LME Zinc stock]]*Table_Merge1[[#This Row],[Nima.مقدار]]=0,"",Table_Merge1[[#This Row],[LME Zinc stock]]*Table_Merge1[[#This Row],[Nima.مقدار]]),"")</f>
        <v/>
      </c>
      <c r="AQ1949" s="287" t="str">
        <f>IFERROR(IF(Table_Merge1[[#This Row],[LME Zinc 3-month]]*Table_Merge1[[#This Row],[Nima.مقدار]]=0,"",Table_Merge1[[#This Row],[LME Zinc 3-month]]*Table_Merge1[[#This Row],[Nima.مقدار]]),"")</f>
        <v/>
      </c>
      <c r="AR1949" s="288" t="str">
        <f>IFERROR(IF(Table_Merge1[[#This Row],[LME Zinc stock]]*Table_Merge1[[#This Row],[Azad.Sell]]=0,"",Table_Merge1[[#This Row],[LME Zinc stock]]*Table_Merge1[[#This Row],[Azad.Sell]]),"")</f>
        <v/>
      </c>
      <c r="AS1949" s="288" t="str">
        <f>IFERROR(IF(Table_Merge1[[#This Row],[LME Zinc 3-month]]*Table_Merge1[[#This Row],[Azad.Sell]]=0,"",Table_Merge1[[#This Row],[LME Zinc 3-month]]*Table_Merge1[[#This Row],[Azad.Sell]]),"")</f>
        <v/>
      </c>
      <c r="AT1949"/>
    </row>
    <row r="1950" spans="1:46" x14ac:dyDescent="0.25">
      <c r="A1950" s="258">
        <v>43428</v>
      </c>
      <c r="B19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1397.09.03</v>
      </c>
      <c r="C1950" s="195">
        <f t="shared" ca="1" si="66"/>
        <v>1397</v>
      </c>
      <c r="D19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50" s="195">
        <f>_xlfn.NUMBERVALUE(RIGHT(Table11[[#This Row],[تاریخ شمسی]],2))</f>
        <v>3</v>
      </c>
      <c r="F19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09-03</v>
      </c>
      <c r="G1950" s="195" t="s">
        <v>2101</v>
      </c>
      <c r="L1950" s="259">
        <v>43428</v>
      </c>
      <c r="M1950">
        <v>90480</v>
      </c>
      <c r="O1950" s="283">
        <f>IFERROR(DATE(Table7[[#This Row],[year]],MONTH(DATEVALUE(Table7[[#This Row],[month]]&amp;"1")),Table7[[#This Row],[day]]),"")</f>
        <v>42269</v>
      </c>
      <c r="P1950" s="257" t="s">
        <v>5375</v>
      </c>
      <c r="Q1950" s="257">
        <v>2015</v>
      </c>
      <c r="R1950" s="257" t="s">
        <v>3447</v>
      </c>
      <c r="S1950" s="257">
        <v>22</v>
      </c>
      <c r="T1950" s="257">
        <v>1129.3</v>
      </c>
      <c r="U1950" s="257">
        <v>1557</v>
      </c>
      <c r="V1950" s="257">
        <v>3155100</v>
      </c>
      <c r="X1950" s="260">
        <v>42347</v>
      </c>
      <c r="Y1950" t="s">
        <v>7920</v>
      </c>
      <c r="Z1950" s="260">
        <v>10</v>
      </c>
      <c r="AA1950">
        <v>1394</v>
      </c>
      <c r="AB1950" s="260" t="str">
        <f ca="1">IFERROR(IFERROR(VLOOKUP(Table_Merge1[[#This Row],[Column1]],Table11[#All],2,FALSE),LEFT(AB1951,8)&amp;IF(LEN((RIGHT(AB1951,2)+1))&lt;2,"0"&amp;(RIGHT(AB1951,2)+1),(RIGHT(AB1951,2)-1))),"")</f>
        <v>1394.09.18</v>
      </c>
      <c r="AC1950" s="259" t="str">
        <f ca="1">LEFT(Table_Merge1[[#This Row],[Column2]],4)</f>
        <v>1394</v>
      </c>
      <c r="AD1950" s="259" t="str">
        <f ca="1">RIGHT(LEFT(Table_Merge1[[#This Row],[Column2]],7),2)</f>
        <v>09</v>
      </c>
      <c r="AE1950" s="259" t="str">
        <f ca="1">RIGHT(Table_Merge1[[#This Row],[Column2]],2)</f>
        <v>18</v>
      </c>
      <c r="AF1950">
        <v>9</v>
      </c>
      <c r="AG1950">
        <v>18</v>
      </c>
      <c r="AH1950" s="260">
        <v>2015</v>
      </c>
      <c r="AI1950" t="s">
        <v>3452</v>
      </c>
      <c r="AJ1950" s="260">
        <v>9</v>
      </c>
      <c r="AK1950">
        <v>1078.4000000000001</v>
      </c>
      <c r="AL1950">
        <v>1542</v>
      </c>
      <c r="AM1950">
        <v>2914025</v>
      </c>
      <c r="AO1950">
        <v>36218</v>
      </c>
      <c r="AP1950" s="287">
        <f>IFERROR(IF(Table_Merge1[[#This Row],[LME Zinc stock]]*Table_Merge1[[#This Row],[Nima.مقدار]]=0,"",Table_Merge1[[#This Row],[LME Zinc stock]]*Table_Merge1[[#This Row],[Nima.مقدار]]),"")</f>
        <v>105540157450</v>
      </c>
      <c r="AQ1950" s="287">
        <f>IFERROR(IF(Table_Merge1[[#This Row],[LME Zinc 3-month]]*Table_Merge1[[#This Row],[Nima.مقدار]]=0,"",Table_Merge1[[#This Row],[LME Zinc 3-month]]*Table_Merge1[[#This Row],[Nima.مقدار]]),"")</f>
        <v>55848156</v>
      </c>
      <c r="AR1950" s="288" t="str">
        <f>IFERROR(IF(Table_Merge1[[#This Row],[LME Zinc stock]]*Table_Merge1[[#This Row],[Azad.Sell]]=0,"",Table_Merge1[[#This Row],[LME Zinc stock]]*Table_Merge1[[#This Row],[Azad.Sell]]),"")</f>
        <v/>
      </c>
      <c r="AS1950" s="288" t="str">
        <f>IFERROR(IF(Table_Merge1[[#This Row],[LME Zinc 3-month]]*Table_Merge1[[#This Row],[Azad.Sell]]=0,"",Table_Merge1[[#This Row],[LME Zinc 3-month]]*Table_Merge1[[#This Row],[Azad.Sell]]),"")</f>
        <v/>
      </c>
      <c r="AT1950"/>
    </row>
    <row r="1951" spans="1:46" x14ac:dyDescent="0.25">
      <c r="A1951" s="258">
        <v>43429</v>
      </c>
      <c r="B19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1397.09.04</v>
      </c>
      <c r="C1951" s="195">
        <f t="shared" ca="1" si="66"/>
        <v>1397</v>
      </c>
      <c r="D19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51" s="195">
        <f>_xlfn.NUMBERVALUE(RIGHT(Table11[[#This Row],[تاریخ شمسی]],2))</f>
        <v>4</v>
      </c>
      <c r="F19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09-04</v>
      </c>
      <c r="G1951" s="195" t="s">
        <v>2102</v>
      </c>
      <c r="L1951" s="259">
        <v>43429</v>
      </c>
      <c r="M1951">
        <v>90950</v>
      </c>
      <c r="O1951" s="284">
        <f>IFERROR(DATE(Table7[[#This Row],[year]],MONTH(DATEVALUE(Table7[[#This Row],[month]]&amp;"1")),Table7[[#This Row],[day]]),"")</f>
        <v>42268</v>
      </c>
      <c r="P1951" s="195" t="s">
        <v>5376</v>
      </c>
      <c r="Q1951" s="195">
        <v>2015</v>
      </c>
      <c r="R1951" s="195" t="s">
        <v>3447</v>
      </c>
      <c r="S1951" s="195">
        <v>21</v>
      </c>
      <c r="T1951" s="195">
        <v>1136.8499999999999</v>
      </c>
      <c r="U1951" s="195">
        <v>1556</v>
      </c>
      <c r="V1951" s="195">
        <v>3163125</v>
      </c>
      <c r="X1951" s="260">
        <v>42346</v>
      </c>
      <c r="Y1951" t="s">
        <v>7919</v>
      </c>
      <c r="Z1951" s="260">
        <v>10</v>
      </c>
      <c r="AA1951">
        <v>1394</v>
      </c>
      <c r="AB1951" s="260" t="str">
        <f ca="1">IFERROR(IFERROR(VLOOKUP(Table_Merge1[[#This Row],[Column1]],Table11[#All],2,FALSE),LEFT(AB1952,8)&amp;IF(LEN((RIGHT(AB1952,2)+1))&lt;2,"0"&amp;(RIGHT(AB1952,2)+1),(RIGHT(AB1952,2)-1))),"")</f>
        <v>1394.09.17</v>
      </c>
      <c r="AC1951" s="259" t="str">
        <f ca="1">LEFT(Table_Merge1[[#This Row],[Column2]],4)</f>
        <v>1394</v>
      </c>
      <c r="AD1951" s="259" t="str">
        <f ca="1">RIGHT(LEFT(Table_Merge1[[#This Row],[Column2]],7),2)</f>
        <v>09</v>
      </c>
      <c r="AE1951" s="259" t="str">
        <f ca="1">RIGHT(Table_Merge1[[#This Row],[Column2]],2)</f>
        <v>17</v>
      </c>
      <c r="AF1951">
        <v>9</v>
      </c>
      <c r="AG1951">
        <v>17</v>
      </c>
      <c r="AH1951" s="260">
        <v>2015</v>
      </c>
      <c r="AI1951" t="s">
        <v>3452</v>
      </c>
      <c r="AJ1951" s="260">
        <v>8</v>
      </c>
      <c r="AK1951">
        <v>1071.75</v>
      </c>
      <c r="AL1951">
        <v>1527.5</v>
      </c>
      <c r="AM1951">
        <v>2919800</v>
      </c>
      <c r="AO1951">
        <v>36173</v>
      </c>
      <c r="AP1951" s="287">
        <f>IFERROR(IF(Table_Merge1[[#This Row],[LME Zinc stock]]*Table_Merge1[[#This Row],[Nima.مقدار]]=0,"",Table_Merge1[[#This Row],[LME Zinc stock]]*Table_Merge1[[#This Row],[Nima.مقدار]]),"")</f>
        <v>105617925400</v>
      </c>
      <c r="AQ1951" s="287">
        <f>IFERROR(IF(Table_Merge1[[#This Row],[LME Zinc 3-month]]*Table_Merge1[[#This Row],[Nima.مقدار]]=0,"",Table_Merge1[[#This Row],[LME Zinc 3-month]]*Table_Merge1[[#This Row],[Nima.مقدار]]),"")</f>
        <v>55254257.5</v>
      </c>
      <c r="AR1951" s="288" t="str">
        <f>IFERROR(IF(Table_Merge1[[#This Row],[LME Zinc stock]]*Table_Merge1[[#This Row],[Azad.Sell]]=0,"",Table_Merge1[[#This Row],[LME Zinc stock]]*Table_Merge1[[#This Row],[Azad.Sell]]),"")</f>
        <v/>
      </c>
      <c r="AS1951" s="288" t="str">
        <f>IFERROR(IF(Table_Merge1[[#This Row],[LME Zinc 3-month]]*Table_Merge1[[#This Row],[Azad.Sell]]=0,"",Table_Merge1[[#This Row],[LME Zinc 3-month]]*Table_Merge1[[#This Row],[Azad.Sell]]),"")</f>
        <v/>
      </c>
      <c r="AT1951"/>
    </row>
    <row r="1952" spans="1:46" x14ac:dyDescent="0.25">
      <c r="A1952" s="258">
        <v>43430</v>
      </c>
      <c r="B19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1397.09.05</v>
      </c>
      <c r="C1952" s="195">
        <f t="shared" ca="1" si="66"/>
        <v>1397</v>
      </c>
      <c r="D19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52" s="195">
        <f>_xlfn.NUMBERVALUE(RIGHT(Table11[[#This Row],[تاریخ شمسی]],2))</f>
        <v>5</v>
      </c>
      <c r="F19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09-05</v>
      </c>
      <c r="G1952" s="195" t="s">
        <v>2103</v>
      </c>
      <c r="L1952" s="259">
        <v>43430</v>
      </c>
      <c r="M1952">
        <v>90900</v>
      </c>
      <c r="O1952" s="283">
        <f>IFERROR(DATE(Table7[[#This Row],[year]],MONTH(DATEVALUE(Table7[[#This Row],[month]]&amp;"1")),Table7[[#This Row],[day]]),"")</f>
        <v>42265</v>
      </c>
      <c r="P1952" s="257" t="s">
        <v>5377</v>
      </c>
      <c r="Q1952" s="257">
        <v>2015</v>
      </c>
      <c r="R1952" s="257" t="s">
        <v>3447</v>
      </c>
      <c r="S1952" s="257">
        <v>18</v>
      </c>
      <c r="T1952" s="257">
        <v>1136</v>
      </c>
      <c r="U1952" s="257">
        <v>1553</v>
      </c>
      <c r="V1952" s="257">
        <v>3171525</v>
      </c>
      <c r="X1952" s="260">
        <v>42345</v>
      </c>
      <c r="Y1952" t="s">
        <v>7918</v>
      </c>
      <c r="Z1952" s="260">
        <v>10</v>
      </c>
      <c r="AA1952">
        <v>1394</v>
      </c>
      <c r="AB1952" s="260" t="str">
        <f ca="1">IFERROR(IFERROR(VLOOKUP(Table_Merge1[[#This Row],[Column1]],Table11[#All],2,FALSE),LEFT(AB1953,8)&amp;IF(LEN((RIGHT(AB1953,2)+1))&lt;2,"0"&amp;(RIGHT(AB1953,2)+1),(RIGHT(AB1953,2)-1))),"")</f>
        <v>1394.09.16</v>
      </c>
      <c r="AC1952" s="259" t="str">
        <f ca="1">LEFT(Table_Merge1[[#This Row],[Column2]],4)</f>
        <v>1394</v>
      </c>
      <c r="AD1952" s="259" t="str">
        <f ca="1">RIGHT(LEFT(Table_Merge1[[#This Row],[Column2]],7),2)</f>
        <v>09</v>
      </c>
      <c r="AE1952" s="259" t="str">
        <f ca="1">RIGHT(Table_Merge1[[#This Row],[Column2]],2)</f>
        <v>16</v>
      </c>
      <c r="AF1952">
        <v>9</v>
      </c>
      <c r="AG1952">
        <v>16</v>
      </c>
      <c r="AH1952" s="260">
        <v>2015</v>
      </c>
      <c r="AI1952" t="s">
        <v>3452</v>
      </c>
      <c r="AJ1952" s="260">
        <v>7</v>
      </c>
      <c r="AK1952">
        <v>1082.7</v>
      </c>
      <c r="AL1952">
        <v>1515</v>
      </c>
      <c r="AM1952">
        <v>2925825</v>
      </c>
      <c r="AO1952">
        <v>35982</v>
      </c>
      <c r="AP1952" s="287">
        <f>IFERROR(IF(Table_Merge1[[#This Row],[LME Zinc stock]]*Table_Merge1[[#This Row],[Nima.مقدار]]=0,"",Table_Merge1[[#This Row],[LME Zinc stock]]*Table_Merge1[[#This Row],[Nima.مقدار]]),"")</f>
        <v>105277035150</v>
      </c>
      <c r="AQ1952" s="287">
        <f>IFERROR(IF(Table_Merge1[[#This Row],[LME Zinc 3-month]]*Table_Merge1[[#This Row],[Nima.مقدار]]=0,"",Table_Merge1[[#This Row],[LME Zinc 3-month]]*Table_Merge1[[#This Row],[Nima.مقدار]]),"")</f>
        <v>54512730</v>
      </c>
      <c r="AR1952" s="288" t="str">
        <f>IFERROR(IF(Table_Merge1[[#This Row],[LME Zinc stock]]*Table_Merge1[[#This Row],[Azad.Sell]]=0,"",Table_Merge1[[#This Row],[LME Zinc stock]]*Table_Merge1[[#This Row],[Azad.Sell]]),"")</f>
        <v/>
      </c>
      <c r="AS1952" s="288" t="str">
        <f>IFERROR(IF(Table_Merge1[[#This Row],[LME Zinc 3-month]]*Table_Merge1[[#This Row],[Azad.Sell]]=0,"",Table_Merge1[[#This Row],[LME Zinc 3-month]]*Table_Merge1[[#This Row],[Azad.Sell]]),"")</f>
        <v/>
      </c>
      <c r="AT1952"/>
    </row>
    <row r="1953" spans="1:46" x14ac:dyDescent="0.25">
      <c r="A1953" s="258">
        <v>43431</v>
      </c>
      <c r="B19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1397.09.06</v>
      </c>
      <c r="C1953" s="195">
        <f t="shared" ca="1" si="66"/>
        <v>1397</v>
      </c>
      <c r="D19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53" s="195">
        <f>_xlfn.NUMBERVALUE(RIGHT(Table11[[#This Row],[تاریخ شمسی]],2))</f>
        <v>6</v>
      </c>
      <c r="F19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09-06</v>
      </c>
      <c r="G1953" s="195" t="s">
        <v>2104</v>
      </c>
      <c r="L1953" s="259">
        <v>43431</v>
      </c>
      <c r="M1953">
        <v>91050</v>
      </c>
      <c r="O1953" s="284">
        <f>IFERROR(DATE(Table7[[#This Row],[year]],MONTH(DATEVALUE(Table7[[#This Row],[month]]&amp;"1")),Table7[[#This Row],[day]]),"")</f>
        <v>42264</v>
      </c>
      <c r="P1953" s="195" t="s">
        <v>5378</v>
      </c>
      <c r="Q1953" s="195">
        <v>2015</v>
      </c>
      <c r="R1953" s="195" t="s">
        <v>3447</v>
      </c>
      <c r="S1953" s="195">
        <v>17</v>
      </c>
      <c r="T1953" s="195">
        <v>1118.1500000000001</v>
      </c>
      <c r="U1953" s="195">
        <v>1588</v>
      </c>
      <c r="V1953" s="195">
        <v>3179225</v>
      </c>
      <c r="X1953" s="260">
        <v>42342</v>
      </c>
      <c r="Z1953" s="260">
        <v>10</v>
      </c>
      <c r="AB1953" s="260" t="str">
        <f ca="1">IFERROR(IFERROR(VLOOKUP(Table_Merge1[[#This Row],[Column1]],Table11[#All],2,FALSE),LEFT(AB1954,8)&amp;IF(LEN((RIGHT(AB1954,2)+1))&lt;2,"0"&amp;(RIGHT(AB1954,2)+1),(RIGHT(AB1954,2)-1))),"")</f>
        <v>1394.09.11</v>
      </c>
      <c r="AC1953" s="259" t="str">
        <f ca="1">LEFT(Table_Merge1[[#This Row],[Column2]],4)</f>
        <v>1394</v>
      </c>
      <c r="AD1953" s="259" t="str">
        <f ca="1">RIGHT(LEFT(Table_Merge1[[#This Row],[Column2]],7),2)</f>
        <v>09</v>
      </c>
      <c r="AE1953" s="259" t="str">
        <f ca="1">RIGHT(Table_Merge1[[#This Row],[Column2]],2)</f>
        <v>11</v>
      </c>
      <c r="AH1953" s="260">
        <v>2015</v>
      </c>
      <c r="AI1953" t="s">
        <v>3452</v>
      </c>
      <c r="AJ1953" s="260">
        <v>4</v>
      </c>
      <c r="AK1953">
        <v>1063</v>
      </c>
      <c r="AL1953">
        <v>1506</v>
      </c>
      <c r="AM1953">
        <v>2931725</v>
      </c>
      <c r="AP1953" s="287" t="str">
        <f>IFERROR(IF(Table_Merge1[[#This Row],[LME Zinc stock]]*Table_Merge1[[#This Row],[Nima.مقدار]]=0,"",Table_Merge1[[#This Row],[LME Zinc stock]]*Table_Merge1[[#This Row],[Nima.مقدار]]),"")</f>
        <v/>
      </c>
      <c r="AQ1953" s="287" t="str">
        <f>IFERROR(IF(Table_Merge1[[#This Row],[LME Zinc 3-month]]*Table_Merge1[[#This Row],[Nima.مقدار]]=0,"",Table_Merge1[[#This Row],[LME Zinc 3-month]]*Table_Merge1[[#This Row],[Nima.مقدار]]),"")</f>
        <v/>
      </c>
      <c r="AR1953" s="288" t="str">
        <f>IFERROR(IF(Table_Merge1[[#This Row],[LME Zinc stock]]*Table_Merge1[[#This Row],[Azad.Sell]]=0,"",Table_Merge1[[#This Row],[LME Zinc stock]]*Table_Merge1[[#This Row],[Azad.Sell]]),"")</f>
        <v/>
      </c>
      <c r="AS1953" s="288" t="str">
        <f>IFERROR(IF(Table_Merge1[[#This Row],[LME Zinc 3-month]]*Table_Merge1[[#This Row],[Azad.Sell]]=0,"",Table_Merge1[[#This Row],[LME Zinc 3-month]]*Table_Merge1[[#This Row],[Azad.Sell]]),"")</f>
        <v/>
      </c>
      <c r="AT1953"/>
    </row>
    <row r="1954" spans="1:46" x14ac:dyDescent="0.25">
      <c r="A1954" s="258">
        <v>43432</v>
      </c>
      <c r="B19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1397.09.07</v>
      </c>
      <c r="C1954" s="195">
        <f t="shared" ca="1" si="66"/>
        <v>1397</v>
      </c>
      <c r="D19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54" s="195">
        <f>_xlfn.NUMBERVALUE(RIGHT(Table11[[#This Row],[تاریخ شمسی]],2))</f>
        <v>7</v>
      </c>
      <c r="F19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09-07</v>
      </c>
      <c r="G1954" s="195" t="s">
        <v>2105</v>
      </c>
      <c r="L1954" s="259">
        <v>43432</v>
      </c>
      <c r="M1954">
        <v>92040</v>
      </c>
      <c r="O1954" s="283">
        <f>IFERROR(DATE(Table7[[#This Row],[year]],MONTH(DATEVALUE(Table7[[#This Row],[month]]&amp;"1")),Table7[[#This Row],[day]]),"")</f>
        <v>42263</v>
      </c>
      <c r="P1954" s="257" t="s">
        <v>5379</v>
      </c>
      <c r="Q1954" s="257">
        <v>2015</v>
      </c>
      <c r="R1954" s="257" t="s">
        <v>3447</v>
      </c>
      <c r="S1954" s="257">
        <v>16</v>
      </c>
      <c r="T1954" s="257">
        <v>1109.75</v>
      </c>
      <c r="U1954" s="257" t="s">
        <v>3621</v>
      </c>
      <c r="V1954" s="257" t="s">
        <v>3621</v>
      </c>
      <c r="X1954" s="260">
        <v>42341</v>
      </c>
      <c r="Y1954" t="s">
        <v>7917</v>
      </c>
      <c r="Z1954" s="260">
        <v>10</v>
      </c>
      <c r="AA1954">
        <v>1394</v>
      </c>
      <c r="AB1954" s="260" t="str">
        <f ca="1">IFERROR(IFERROR(VLOOKUP(Table_Merge1[[#This Row],[Column1]],Table11[#All],2,FALSE),LEFT(AB1955,8)&amp;IF(LEN((RIGHT(AB1955,2)+1))&lt;2,"0"&amp;(RIGHT(AB1955,2)+1),(RIGHT(AB1955,2)-1))),"")</f>
        <v>1394.09.12</v>
      </c>
      <c r="AC1954" s="259" t="str">
        <f ca="1">LEFT(Table_Merge1[[#This Row],[Column2]],4)</f>
        <v>1394</v>
      </c>
      <c r="AD1954" s="259" t="str">
        <f ca="1">RIGHT(LEFT(Table_Merge1[[#This Row],[Column2]],7),2)</f>
        <v>09</v>
      </c>
      <c r="AE1954" s="259" t="str">
        <f ca="1">RIGHT(Table_Merge1[[#This Row],[Column2]],2)</f>
        <v>12</v>
      </c>
      <c r="AF1954">
        <v>9</v>
      </c>
      <c r="AG1954">
        <v>12</v>
      </c>
      <c r="AH1954" s="260">
        <v>2015</v>
      </c>
      <c r="AI1954" t="s">
        <v>3452</v>
      </c>
      <c r="AJ1954" s="260">
        <v>3</v>
      </c>
      <c r="AK1954">
        <v>1050.5999999999999</v>
      </c>
      <c r="AL1954">
        <v>1500</v>
      </c>
      <c r="AM1954">
        <v>2937450</v>
      </c>
      <c r="AO1954">
        <v>35992</v>
      </c>
      <c r="AP1954" s="287">
        <f>IFERROR(IF(Table_Merge1[[#This Row],[LME Zinc stock]]*Table_Merge1[[#This Row],[Nima.مقدار]]=0,"",Table_Merge1[[#This Row],[LME Zinc stock]]*Table_Merge1[[#This Row],[Nima.مقدار]]),"")</f>
        <v>105724700400</v>
      </c>
      <c r="AQ1954" s="287">
        <f>IFERROR(IF(Table_Merge1[[#This Row],[LME Zinc 3-month]]*Table_Merge1[[#This Row],[Nima.مقدار]]=0,"",Table_Merge1[[#This Row],[LME Zinc 3-month]]*Table_Merge1[[#This Row],[Nima.مقدار]]),"")</f>
        <v>53988000</v>
      </c>
      <c r="AR1954" s="288" t="str">
        <f>IFERROR(IF(Table_Merge1[[#This Row],[LME Zinc stock]]*Table_Merge1[[#This Row],[Azad.Sell]]=0,"",Table_Merge1[[#This Row],[LME Zinc stock]]*Table_Merge1[[#This Row],[Azad.Sell]]),"")</f>
        <v/>
      </c>
      <c r="AS1954" s="288" t="str">
        <f>IFERROR(IF(Table_Merge1[[#This Row],[LME Zinc 3-month]]*Table_Merge1[[#This Row],[Azad.Sell]]=0,"",Table_Merge1[[#This Row],[LME Zinc 3-month]]*Table_Merge1[[#This Row],[Azad.Sell]]),"")</f>
        <v/>
      </c>
      <c r="AT1954"/>
    </row>
    <row r="1955" spans="1:46" x14ac:dyDescent="0.25">
      <c r="A1955" s="258">
        <v>43433</v>
      </c>
      <c r="B19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1397.09.08</v>
      </c>
      <c r="C1955" s="195">
        <f t="shared" ca="1" si="66"/>
        <v>1397</v>
      </c>
      <c r="D19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55" s="195">
        <f>_xlfn.NUMBERVALUE(RIGHT(Table11[[#This Row],[تاریخ شمسی]],2))</f>
        <v>8</v>
      </c>
      <c r="F19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09-08</v>
      </c>
      <c r="G1955" s="195" t="s">
        <v>2106</v>
      </c>
      <c r="L1955" s="259">
        <v>43433</v>
      </c>
      <c r="M1955">
        <v>92040</v>
      </c>
      <c r="O1955" s="284">
        <f>IFERROR(DATE(Table7[[#This Row],[year]],MONTH(DATEVALUE(Table7[[#This Row],[month]]&amp;"1")),Table7[[#This Row],[day]]),"")</f>
        <v>42262</v>
      </c>
      <c r="P1955" s="195" t="s">
        <v>5380</v>
      </c>
      <c r="Q1955" s="195">
        <v>2015</v>
      </c>
      <c r="R1955" s="195" t="s">
        <v>3447</v>
      </c>
      <c r="S1955" s="195">
        <v>15</v>
      </c>
      <c r="T1955" s="195">
        <v>1105.5</v>
      </c>
      <c r="U1955" s="195">
        <v>1573</v>
      </c>
      <c r="V1955" s="195">
        <v>3187000</v>
      </c>
      <c r="X1955" s="260">
        <v>42340</v>
      </c>
      <c r="Z1955" s="260">
        <v>10</v>
      </c>
      <c r="AB1955" s="260" t="str">
        <f ca="1">IFERROR(IFERROR(VLOOKUP(Table_Merge1[[#This Row],[Column1]],Table11[#All],2,FALSE),LEFT(AB1956,8)&amp;IF(LEN((RIGHT(AB1956,2)+1))&lt;2,"0"&amp;(RIGHT(AB1956,2)+1),(RIGHT(AB1956,2)-1))),"")</f>
        <v>1394.09.9</v>
      </c>
      <c r="AC1955" s="259" t="str">
        <f ca="1">LEFT(Table_Merge1[[#This Row],[Column2]],4)</f>
        <v>1394</v>
      </c>
      <c r="AD1955" s="259" t="str">
        <f ca="1">RIGHT(LEFT(Table_Merge1[[#This Row],[Column2]],7),2)</f>
        <v>09</v>
      </c>
      <c r="AE1955" s="259" t="str">
        <f ca="1">RIGHT(Table_Merge1[[#This Row],[Column2]],2)</f>
        <v>.9</v>
      </c>
      <c r="AH1955" s="260">
        <v>2015</v>
      </c>
      <c r="AI1955" t="s">
        <v>3452</v>
      </c>
      <c r="AJ1955" s="260">
        <v>2</v>
      </c>
      <c r="AK1955">
        <v>1066.9000000000001</v>
      </c>
      <c r="AL1955">
        <v>1475</v>
      </c>
      <c r="AM1955">
        <v>2929200</v>
      </c>
      <c r="AP1955" s="287" t="str">
        <f>IFERROR(IF(Table_Merge1[[#This Row],[LME Zinc stock]]*Table_Merge1[[#This Row],[Nima.مقدار]]=0,"",Table_Merge1[[#This Row],[LME Zinc stock]]*Table_Merge1[[#This Row],[Nima.مقدار]]),"")</f>
        <v/>
      </c>
      <c r="AQ1955" s="287" t="str">
        <f>IFERROR(IF(Table_Merge1[[#This Row],[LME Zinc 3-month]]*Table_Merge1[[#This Row],[Nima.مقدار]]=0,"",Table_Merge1[[#This Row],[LME Zinc 3-month]]*Table_Merge1[[#This Row],[Nima.مقدار]]),"")</f>
        <v/>
      </c>
      <c r="AR1955" s="288" t="str">
        <f>IFERROR(IF(Table_Merge1[[#This Row],[LME Zinc stock]]*Table_Merge1[[#This Row],[Azad.Sell]]=0,"",Table_Merge1[[#This Row],[LME Zinc stock]]*Table_Merge1[[#This Row],[Azad.Sell]]),"")</f>
        <v/>
      </c>
      <c r="AS1955" s="288" t="str">
        <f>IFERROR(IF(Table_Merge1[[#This Row],[LME Zinc 3-month]]*Table_Merge1[[#This Row],[Azad.Sell]]=0,"",Table_Merge1[[#This Row],[LME Zinc 3-month]]*Table_Merge1[[#This Row],[Azad.Sell]]),"")</f>
        <v/>
      </c>
      <c r="AT1955"/>
    </row>
    <row r="1956" spans="1:46" x14ac:dyDescent="0.25">
      <c r="A1956" s="258">
        <v>43434</v>
      </c>
      <c r="B19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1397.09.09</v>
      </c>
      <c r="C1956" s="195">
        <f t="shared" ca="1" si="66"/>
        <v>1397</v>
      </c>
      <c r="D19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56" s="195">
        <f>_xlfn.NUMBERVALUE(RIGHT(Table11[[#This Row],[تاریخ شمسی]],2))</f>
        <v>9</v>
      </c>
      <c r="F19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09-09</v>
      </c>
      <c r="G1956" s="195" t="s">
        <v>2107</v>
      </c>
      <c r="L1956" s="259">
        <v>43434</v>
      </c>
      <c r="M1956">
        <v>91920</v>
      </c>
      <c r="O1956" s="283">
        <f>IFERROR(DATE(Table7[[#This Row],[year]],MONTH(DATEVALUE(Table7[[#This Row],[month]]&amp;"1")),Table7[[#This Row],[day]]),"")</f>
        <v>42261</v>
      </c>
      <c r="P1956" s="257" t="s">
        <v>5381</v>
      </c>
      <c r="Q1956" s="257">
        <v>2015</v>
      </c>
      <c r="R1956" s="257" t="s">
        <v>3447</v>
      </c>
      <c r="S1956" s="257">
        <v>14</v>
      </c>
      <c r="T1956" s="257">
        <v>1108</v>
      </c>
      <c r="U1956" s="257">
        <v>1561.5</v>
      </c>
      <c r="V1956" s="257">
        <v>3193875</v>
      </c>
      <c r="X1956" s="260">
        <v>42339</v>
      </c>
      <c r="Y1956" t="s">
        <v>7916</v>
      </c>
      <c r="Z1956" s="260">
        <v>10</v>
      </c>
      <c r="AA1956">
        <v>1394</v>
      </c>
      <c r="AB1956" s="260" t="str">
        <f ca="1">IFERROR(IFERROR(VLOOKUP(Table_Merge1[[#This Row],[Column1]],Table11[#All],2,FALSE),LEFT(AB1957,8)&amp;IF(LEN((RIGHT(AB1957,2)+1))&lt;2,"0"&amp;(RIGHT(AB1957,2)+1),(RIGHT(AB1957,2)-1))),"")</f>
        <v>1394.09.10</v>
      </c>
      <c r="AC1956" s="259" t="str">
        <f ca="1">LEFT(Table_Merge1[[#This Row],[Column2]],4)</f>
        <v>1394</v>
      </c>
      <c r="AD1956" s="259" t="str">
        <f ca="1">RIGHT(LEFT(Table_Merge1[[#This Row],[Column2]],7),2)</f>
        <v>09</v>
      </c>
      <c r="AE1956" s="259" t="str">
        <f ca="1">RIGHT(Table_Merge1[[#This Row],[Column2]],2)</f>
        <v>10</v>
      </c>
      <c r="AF1956">
        <v>9</v>
      </c>
      <c r="AG1956">
        <v>10</v>
      </c>
      <c r="AH1956" s="260">
        <v>2015</v>
      </c>
      <c r="AI1956" t="s">
        <v>3452</v>
      </c>
      <c r="AJ1956" s="260">
        <v>1</v>
      </c>
      <c r="AK1956">
        <v>1069.25</v>
      </c>
      <c r="AL1956">
        <v>1478</v>
      </c>
      <c r="AM1956">
        <v>2925800</v>
      </c>
      <c r="AO1956">
        <v>35822</v>
      </c>
      <c r="AP1956" s="287">
        <f>IFERROR(IF(Table_Merge1[[#This Row],[LME Zinc stock]]*Table_Merge1[[#This Row],[Nima.مقدار]]=0,"",Table_Merge1[[#This Row],[LME Zinc stock]]*Table_Merge1[[#This Row],[Nima.مقدار]]),"")</f>
        <v>104808007600</v>
      </c>
      <c r="AQ1956" s="287">
        <f>IFERROR(IF(Table_Merge1[[#This Row],[LME Zinc 3-month]]*Table_Merge1[[#This Row],[Nima.مقدار]]=0,"",Table_Merge1[[#This Row],[LME Zinc 3-month]]*Table_Merge1[[#This Row],[Nima.مقدار]]),"")</f>
        <v>52944916</v>
      </c>
      <c r="AR1956" s="288" t="str">
        <f>IFERROR(IF(Table_Merge1[[#This Row],[LME Zinc stock]]*Table_Merge1[[#This Row],[Azad.Sell]]=0,"",Table_Merge1[[#This Row],[LME Zinc stock]]*Table_Merge1[[#This Row],[Azad.Sell]]),"")</f>
        <v/>
      </c>
      <c r="AS1956" s="288" t="str">
        <f>IFERROR(IF(Table_Merge1[[#This Row],[LME Zinc 3-month]]*Table_Merge1[[#This Row],[Azad.Sell]]=0,"",Table_Merge1[[#This Row],[LME Zinc 3-month]]*Table_Merge1[[#This Row],[Azad.Sell]]),"")</f>
        <v/>
      </c>
      <c r="AT1956"/>
    </row>
    <row r="1957" spans="1:46" x14ac:dyDescent="0.25">
      <c r="A1957" s="258">
        <v>43435</v>
      </c>
      <c r="B19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1397.09.10</v>
      </c>
      <c r="C1957" s="195">
        <f t="shared" ca="1" si="66"/>
        <v>1397</v>
      </c>
      <c r="D19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57" s="195">
        <f>_xlfn.NUMBERVALUE(RIGHT(Table11[[#This Row],[تاریخ شمسی]],2))</f>
        <v>10</v>
      </c>
      <c r="F19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09-10</v>
      </c>
      <c r="G1957" s="195" t="s">
        <v>2108</v>
      </c>
      <c r="L1957" s="259">
        <v>43435</v>
      </c>
      <c r="M1957">
        <v>91920</v>
      </c>
      <c r="O1957" s="284">
        <f>IFERROR(DATE(Table7[[#This Row],[year]],MONTH(DATEVALUE(Table7[[#This Row],[month]]&amp;"1")),Table7[[#This Row],[day]]),"")</f>
        <v>42258</v>
      </c>
      <c r="P1957" s="195" t="s">
        <v>5382</v>
      </c>
      <c r="Q1957" s="195">
        <v>2015</v>
      </c>
      <c r="R1957" s="195" t="s">
        <v>3447</v>
      </c>
      <c r="S1957" s="195">
        <v>11</v>
      </c>
      <c r="T1957" s="195">
        <v>1106.3499999999999</v>
      </c>
      <c r="U1957" s="195">
        <v>1549.5</v>
      </c>
      <c r="V1957" s="195">
        <v>3202250</v>
      </c>
      <c r="X1957" s="260">
        <v>42338</v>
      </c>
      <c r="Y1957" t="s">
        <v>7915</v>
      </c>
      <c r="Z1957" s="260">
        <v>10</v>
      </c>
      <c r="AA1957">
        <v>1394</v>
      </c>
      <c r="AB1957" s="260" t="str">
        <f ca="1">IFERROR(IFERROR(VLOOKUP(Table_Merge1[[#This Row],[Column1]],Table11[#All],2,FALSE),LEFT(AB1958,8)&amp;IF(LEN((RIGHT(AB1958,2)+1))&lt;2,"0"&amp;(RIGHT(AB1958,2)+1),(RIGHT(AB1958,2)-1))),"")</f>
        <v>1394.09.09</v>
      </c>
      <c r="AC1957" s="259" t="str">
        <f ca="1">LEFT(Table_Merge1[[#This Row],[Column2]],4)</f>
        <v>1394</v>
      </c>
      <c r="AD1957" s="259" t="str">
        <f ca="1">RIGHT(LEFT(Table_Merge1[[#This Row],[Column2]],7),2)</f>
        <v>09</v>
      </c>
      <c r="AE1957" s="259" t="str">
        <f ca="1">RIGHT(Table_Merge1[[#This Row],[Column2]],2)</f>
        <v>09</v>
      </c>
      <c r="AF1957">
        <v>9</v>
      </c>
      <c r="AG1957">
        <v>9</v>
      </c>
      <c r="AH1957" s="260">
        <v>2015</v>
      </c>
      <c r="AI1957" t="s">
        <v>3450</v>
      </c>
      <c r="AJ1957" s="260">
        <v>30</v>
      </c>
      <c r="AK1957">
        <v>1055.6500000000001</v>
      </c>
      <c r="AL1957">
        <v>1475.5</v>
      </c>
      <c r="AM1957">
        <v>2930175</v>
      </c>
      <c r="AO1957">
        <v>35988</v>
      </c>
      <c r="AP1957" s="287">
        <f>IFERROR(IF(Table_Merge1[[#This Row],[LME Zinc stock]]*Table_Merge1[[#This Row],[Nima.مقدار]]=0,"",Table_Merge1[[#This Row],[LME Zinc stock]]*Table_Merge1[[#This Row],[Nima.مقدار]]),"")</f>
        <v>105451137900</v>
      </c>
      <c r="AQ1957" s="287">
        <f>IFERROR(IF(Table_Merge1[[#This Row],[LME Zinc 3-month]]*Table_Merge1[[#This Row],[Nima.مقدار]]=0,"",Table_Merge1[[#This Row],[LME Zinc 3-month]]*Table_Merge1[[#This Row],[Nima.مقدار]]),"")</f>
        <v>53100294</v>
      </c>
      <c r="AR1957" s="288" t="str">
        <f>IFERROR(IF(Table_Merge1[[#This Row],[LME Zinc stock]]*Table_Merge1[[#This Row],[Azad.Sell]]=0,"",Table_Merge1[[#This Row],[LME Zinc stock]]*Table_Merge1[[#This Row],[Azad.Sell]]),"")</f>
        <v/>
      </c>
      <c r="AS1957" s="288" t="str">
        <f>IFERROR(IF(Table_Merge1[[#This Row],[LME Zinc 3-month]]*Table_Merge1[[#This Row],[Azad.Sell]]=0,"",Table_Merge1[[#This Row],[LME Zinc 3-month]]*Table_Merge1[[#This Row],[Azad.Sell]]),"")</f>
        <v/>
      </c>
      <c r="AT1957"/>
    </row>
    <row r="1958" spans="1:46" x14ac:dyDescent="0.25">
      <c r="A1958" s="258">
        <v>43436</v>
      </c>
      <c r="B19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1397.09.11</v>
      </c>
      <c r="C1958" s="195">
        <f t="shared" ca="1" si="66"/>
        <v>1397</v>
      </c>
      <c r="D19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58" s="195">
        <f>_xlfn.NUMBERVALUE(RIGHT(Table11[[#This Row],[تاریخ شمسی]],2))</f>
        <v>11</v>
      </c>
      <c r="F19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09-11</v>
      </c>
      <c r="G1958" s="195" t="s">
        <v>2109</v>
      </c>
      <c r="L1958" s="259">
        <v>43436</v>
      </c>
      <c r="M1958">
        <v>91820</v>
      </c>
      <c r="O1958" s="283">
        <f>IFERROR(DATE(Table7[[#This Row],[year]],MONTH(DATEVALUE(Table7[[#This Row],[month]]&amp;"1")),Table7[[#This Row],[day]]),"")</f>
        <v>42257</v>
      </c>
      <c r="P1958" s="257" t="s">
        <v>5383</v>
      </c>
      <c r="Q1958" s="257">
        <v>2015</v>
      </c>
      <c r="R1958" s="257" t="s">
        <v>3447</v>
      </c>
      <c r="S1958" s="257">
        <v>10</v>
      </c>
      <c r="T1958" s="257">
        <v>1107.75</v>
      </c>
      <c r="U1958" s="257">
        <v>1577.5</v>
      </c>
      <c r="V1958" s="257">
        <v>3189425</v>
      </c>
      <c r="X1958" s="260">
        <v>42335</v>
      </c>
      <c r="Z1958" s="260">
        <v>10</v>
      </c>
      <c r="AB1958" s="260" t="str">
        <f ca="1">IFERROR(IFERROR(VLOOKUP(Table_Merge1[[#This Row],[Column1]],Table11[#All],2,FALSE),LEFT(AB1959,8)&amp;IF(LEN((RIGHT(AB1959,2)+1))&lt;2,"0"&amp;(RIGHT(AB1959,2)+1),(RIGHT(AB1959,2)-1))),"")</f>
        <v>1394.09.06</v>
      </c>
      <c r="AC1958" s="259" t="str">
        <f ca="1">LEFT(Table_Merge1[[#This Row],[Column2]],4)</f>
        <v>1394</v>
      </c>
      <c r="AD1958" s="259" t="str">
        <f ca="1">RIGHT(LEFT(Table_Merge1[[#This Row],[Column2]],7),2)</f>
        <v>09</v>
      </c>
      <c r="AE1958" s="259" t="str">
        <f ca="1">RIGHT(Table_Merge1[[#This Row],[Column2]],2)</f>
        <v>06</v>
      </c>
      <c r="AH1958" s="260">
        <v>2015</v>
      </c>
      <c r="AI1958" t="s">
        <v>3450</v>
      </c>
      <c r="AJ1958" s="260">
        <v>27</v>
      </c>
      <c r="AK1958">
        <v>1064.6500000000001</v>
      </c>
      <c r="AL1958">
        <v>1495.5</v>
      </c>
      <c r="AM1958">
        <v>2919175</v>
      </c>
      <c r="AP1958" s="287" t="str">
        <f>IFERROR(IF(Table_Merge1[[#This Row],[LME Zinc stock]]*Table_Merge1[[#This Row],[Nima.مقدار]]=0,"",Table_Merge1[[#This Row],[LME Zinc stock]]*Table_Merge1[[#This Row],[Nima.مقدار]]),"")</f>
        <v/>
      </c>
      <c r="AQ1958" s="287" t="str">
        <f>IFERROR(IF(Table_Merge1[[#This Row],[LME Zinc 3-month]]*Table_Merge1[[#This Row],[Nima.مقدار]]=0,"",Table_Merge1[[#This Row],[LME Zinc 3-month]]*Table_Merge1[[#This Row],[Nima.مقدار]]),"")</f>
        <v/>
      </c>
      <c r="AR1958" s="288" t="str">
        <f>IFERROR(IF(Table_Merge1[[#This Row],[LME Zinc stock]]*Table_Merge1[[#This Row],[Azad.Sell]]=0,"",Table_Merge1[[#This Row],[LME Zinc stock]]*Table_Merge1[[#This Row],[Azad.Sell]]),"")</f>
        <v/>
      </c>
      <c r="AS1958" s="288" t="str">
        <f>IFERROR(IF(Table_Merge1[[#This Row],[LME Zinc 3-month]]*Table_Merge1[[#This Row],[Azad.Sell]]=0,"",Table_Merge1[[#This Row],[LME Zinc 3-month]]*Table_Merge1[[#This Row],[Azad.Sell]]),"")</f>
        <v/>
      </c>
      <c r="AT1958"/>
    </row>
    <row r="1959" spans="1:46" x14ac:dyDescent="0.25">
      <c r="A1959" s="258">
        <v>43437</v>
      </c>
      <c r="B19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1397.09.12</v>
      </c>
      <c r="C1959" s="195">
        <f t="shared" ca="1" si="66"/>
        <v>1397</v>
      </c>
      <c r="D19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59" s="195">
        <f>_xlfn.NUMBERVALUE(RIGHT(Table11[[#This Row],[تاریخ شمسی]],2))</f>
        <v>12</v>
      </c>
      <c r="F19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09-12</v>
      </c>
      <c r="G1959" s="195" t="s">
        <v>2110</v>
      </c>
      <c r="L1959" s="259">
        <v>43437</v>
      </c>
      <c r="M1959">
        <v>91720</v>
      </c>
      <c r="O1959" s="284">
        <f>IFERROR(DATE(Table7[[#This Row],[year]],MONTH(DATEVALUE(Table7[[#This Row],[month]]&amp;"1")),Table7[[#This Row],[day]]),"")</f>
        <v>42256</v>
      </c>
      <c r="P1959" s="195" t="s">
        <v>5384</v>
      </c>
      <c r="Q1959" s="195">
        <v>2015</v>
      </c>
      <c r="R1959" s="195" t="s">
        <v>3447</v>
      </c>
      <c r="S1959" s="195">
        <v>9</v>
      </c>
      <c r="T1959" s="195">
        <v>1122.3</v>
      </c>
      <c r="U1959" s="195">
        <v>1573</v>
      </c>
      <c r="V1959" s="195">
        <v>3198450</v>
      </c>
      <c r="X1959" s="260">
        <v>42334</v>
      </c>
      <c r="Y1959" t="s">
        <v>7914</v>
      </c>
      <c r="Z1959" s="260">
        <v>10</v>
      </c>
      <c r="AA1959">
        <v>1394</v>
      </c>
      <c r="AB1959" s="260" t="str">
        <f ca="1">IFERROR(IFERROR(VLOOKUP(Table_Merge1[[#This Row],[Column1]],Table11[#All],2,FALSE),LEFT(AB1960,8)&amp;IF(LEN((RIGHT(AB1960,2)+1))&lt;2,"0"&amp;(RIGHT(AB1960,2)+1),(RIGHT(AB1960,2)-1))),"")</f>
        <v>1394.09.05</v>
      </c>
      <c r="AC1959" s="259" t="str">
        <f ca="1">LEFT(Table_Merge1[[#This Row],[Column2]],4)</f>
        <v>1394</v>
      </c>
      <c r="AD1959" s="259" t="str">
        <f ca="1">RIGHT(LEFT(Table_Merge1[[#This Row],[Column2]],7),2)</f>
        <v>09</v>
      </c>
      <c r="AE1959" s="259" t="str">
        <f ca="1">RIGHT(Table_Merge1[[#This Row],[Column2]],2)</f>
        <v>05</v>
      </c>
      <c r="AF1959">
        <v>9</v>
      </c>
      <c r="AG1959">
        <v>5</v>
      </c>
      <c r="AH1959" s="260">
        <v>2015</v>
      </c>
      <c r="AI1959" t="s">
        <v>3450</v>
      </c>
      <c r="AJ1959" s="260">
        <v>26</v>
      </c>
      <c r="AK1959">
        <v>1070.5</v>
      </c>
      <c r="AL1959">
        <v>1481.5</v>
      </c>
      <c r="AM1959">
        <v>2924850</v>
      </c>
      <c r="AO1959">
        <v>35602</v>
      </c>
      <c r="AP1959" s="287">
        <f>IFERROR(IF(Table_Merge1[[#This Row],[LME Zinc stock]]*Table_Merge1[[#This Row],[Nima.مقدار]]=0,"",Table_Merge1[[#This Row],[LME Zinc stock]]*Table_Merge1[[#This Row],[Nima.مقدار]]),"")</f>
        <v>104130509700</v>
      </c>
      <c r="AQ1959" s="287">
        <f>IFERROR(IF(Table_Merge1[[#This Row],[LME Zinc 3-month]]*Table_Merge1[[#This Row],[Nima.مقدار]]=0,"",Table_Merge1[[#This Row],[LME Zinc 3-month]]*Table_Merge1[[#This Row],[Nima.مقدار]]),"")</f>
        <v>52744363</v>
      </c>
      <c r="AR1959" s="288" t="str">
        <f>IFERROR(IF(Table_Merge1[[#This Row],[LME Zinc stock]]*Table_Merge1[[#This Row],[Azad.Sell]]=0,"",Table_Merge1[[#This Row],[LME Zinc stock]]*Table_Merge1[[#This Row],[Azad.Sell]]),"")</f>
        <v/>
      </c>
      <c r="AS1959" s="288" t="str">
        <f>IFERROR(IF(Table_Merge1[[#This Row],[LME Zinc 3-month]]*Table_Merge1[[#This Row],[Azad.Sell]]=0,"",Table_Merge1[[#This Row],[LME Zinc 3-month]]*Table_Merge1[[#This Row],[Azad.Sell]]),"")</f>
        <v/>
      </c>
      <c r="AT1959"/>
    </row>
    <row r="1960" spans="1:46" x14ac:dyDescent="0.25">
      <c r="A1960" s="258">
        <v>43438</v>
      </c>
      <c r="B19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1397.09.13</v>
      </c>
      <c r="C1960" s="195">
        <f t="shared" ca="1" si="66"/>
        <v>1397</v>
      </c>
      <c r="D19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60" s="195">
        <f>_xlfn.NUMBERVALUE(RIGHT(Table11[[#This Row],[تاریخ شمسی]],2))</f>
        <v>13</v>
      </c>
      <c r="F19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09-13</v>
      </c>
      <c r="G1960" s="195" t="s">
        <v>2111</v>
      </c>
      <c r="L1960" s="259">
        <v>43438</v>
      </c>
      <c r="M1960">
        <v>91990</v>
      </c>
      <c r="O1960" s="283">
        <f>IFERROR(DATE(Table7[[#This Row],[year]],MONTH(DATEVALUE(Table7[[#This Row],[month]]&amp;"1")),Table7[[#This Row],[day]]),"")</f>
        <v>42255</v>
      </c>
      <c r="P1960" s="257" t="s">
        <v>5385</v>
      </c>
      <c r="Q1960" s="257">
        <v>2015</v>
      </c>
      <c r="R1960" s="257" t="s">
        <v>3447</v>
      </c>
      <c r="S1960" s="257">
        <v>8</v>
      </c>
      <c r="T1960" s="257">
        <v>1120.8499999999999</v>
      </c>
      <c r="U1960" s="257">
        <v>1582.5</v>
      </c>
      <c r="V1960" s="257">
        <v>3207050</v>
      </c>
      <c r="X1960" s="260">
        <v>42333</v>
      </c>
      <c r="Y1960" t="s">
        <v>7913</v>
      </c>
      <c r="Z1960" s="260">
        <v>10</v>
      </c>
      <c r="AA1960">
        <v>1394</v>
      </c>
      <c r="AB1960" s="260" t="str">
        <f ca="1">IFERROR(IFERROR(VLOOKUP(Table_Merge1[[#This Row],[Column1]],Table11[#All],2,FALSE),LEFT(AB1961,8)&amp;IF(LEN((RIGHT(AB1961,2)+1))&lt;2,"0"&amp;(RIGHT(AB1961,2)+1),(RIGHT(AB1961,2)-1))),"")</f>
        <v>1394.09.04</v>
      </c>
      <c r="AC1960" s="259" t="str">
        <f ca="1">LEFT(Table_Merge1[[#This Row],[Column2]],4)</f>
        <v>1394</v>
      </c>
      <c r="AD1960" s="259" t="str">
        <f ca="1">RIGHT(LEFT(Table_Merge1[[#This Row],[Column2]],7),2)</f>
        <v>09</v>
      </c>
      <c r="AE1960" s="259" t="str">
        <f ca="1">RIGHT(Table_Merge1[[#This Row],[Column2]],2)</f>
        <v>04</v>
      </c>
      <c r="AF1960">
        <v>9</v>
      </c>
      <c r="AG1960">
        <v>4</v>
      </c>
      <c r="AH1960" s="260">
        <v>2015</v>
      </c>
      <c r="AI1960" t="s">
        <v>3450</v>
      </c>
      <c r="AJ1960" s="260">
        <v>25</v>
      </c>
      <c r="AK1960">
        <v>1072.2</v>
      </c>
      <c r="AL1960">
        <v>1495</v>
      </c>
      <c r="AM1960">
        <v>2930725</v>
      </c>
      <c r="AO1960">
        <v>35860</v>
      </c>
      <c r="AP1960" s="287">
        <f>IFERROR(IF(Table_Merge1[[#This Row],[LME Zinc stock]]*Table_Merge1[[#This Row],[Nima.مقدار]]=0,"",Table_Merge1[[#This Row],[LME Zinc stock]]*Table_Merge1[[#This Row],[Nima.مقدار]]),"")</f>
        <v>105095798500</v>
      </c>
      <c r="AQ1960" s="287">
        <f>IFERROR(IF(Table_Merge1[[#This Row],[LME Zinc 3-month]]*Table_Merge1[[#This Row],[Nima.مقدار]]=0,"",Table_Merge1[[#This Row],[LME Zinc 3-month]]*Table_Merge1[[#This Row],[Nima.مقدار]]),"")</f>
        <v>53610700</v>
      </c>
      <c r="AR1960" s="288" t="str">
        <f>IFERROR(IF(Table_Merge1[[#This Row],[LME Zinc stock]]*Table_Merge1[[#This Row],[Azad.Sell]]=0,"",Table_Merge1[[#This Row],[LME Zinc stock]]*Table_Merge1[[#This Row],[Azad.Sell]]),"")</f>
        <v/>
      </c>
      <c r="AS1960" s="288" t="str">
        <f>IFERROR(IF(Table_Merge1[[#This Row],[LME Zinc 3-month]]*Table_Merge1[[#This Row],[Azad.Sell]]=0,"",Table_Merge1[[#This Row],[LME Zinc 3-month]]*Table_Merge1[[#This Row],[Azad.Sell]]),"")</f>
        <v/>
      </c>
      <c r="AT1960"/>
    </row>
    <row r="1961" spans="1:46" x14ac:dyDescent="0.25">
      <c r="A1961" s="258">
        <v>43439</v>
      </c>
      <c r="B19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1397.09.14</v>
      </c>
      <c r="C1961" s="195">
        <f t="shared" ca="1" si="66"/>
        <v>1397</v>
      </c>
      <c r="D19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61" s="195">
        <f>_xlfn.NUMBERVALUE(RIGHT(Table11[[#This Row],[تاریخ شمسی]],2))</f>
        <v>14</v>
      </c>
      <c r="F19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09-14</v>
      </c>
      <c r="G1961" s="195" t="s">
        <v>2112</v>
      </c>
      <c r="L1961" s="259">
        <v>43439</v>
      </c>
      <c r="M1961">
        <v>91990</v>
      </c>
      <c r="O1961" s="284">
        <f>IFERROR(DATE(Table7[[#This Row],[year]],MONTH(DATEVALUE(Table7[[#This Row],[month]]&amp;"1")),Table7[[#This Row],[day]]),"")</f>
        <v>42254</v>
      </c>
      <c r="P1961" s="195" t="s">
        <v>5386</v>
      </c>
      <c r="Q1961" s="195">
        <v>2015</v>
      </c>
      <c r="R1961" s="195" t="s">
        <v>3447</v>
      </c>
      <c r="S1961" s="195">
        <v>7</v>
      </c>
      <c r="T1961" s="195">
        <v>1121</v>
      </c>
      <c r="U1961" s="195">
        <v>1589</v>
      </c>
      <c r="V1961" s="195">
        <v>3216000</v>
      </c>
      <c r="X1961" s="260">
        <v>42332</v>
      </c>
      <c r="Y1961" t="s">
        <v>7912</v>
      </c>
      <c r="Z1961" s="260">
        <v>10</v>
      </c>
      <c r="AA1961">
        <v>1394</v>
      </c>
      <c r="AB1961" s="260" t="str">
        <f ca="1">IFERROR(IFERROR(VLOOKUP(Table_Merge1[[#This Row],[Column1]],Table11[#All],2,FALSE),LEFT(AB1962,8)&amp;IF(LEN((RIGHT(AB1962,2)+1))&lt;2,"0"&amp;(RIGHT(AB1962,2)+1),(RIGHT(AB1962,2)-1))),"")</f>
        <v>1394.09.03</v>
      </c>
      <c r="AC1961" s="259" t="str">
        <f ca="1">LEFT(Table_Merge1[[#This Row],[Column2]],4)</f>
        <v>1394</v>
      </c>
      <c r="AD1961" s="259" t="str">
        <f ca="1">RIGHT(LEFT(Table_Merge1[[#This Row],[Column2]],7),2)</f>
        <v>09</v>
      </c>
      <c r="AE1961" s="259" t="str">
        <f ca="1">RIGHT(Table_Merge1[[#This Row],[Column2]],2)</f>
        <v>03</v>
      </c>
      <c r="AF1961">
        <v>9</v>
      </c>
      <c r="AG1961">
        <v>3</v>
      </c>
      <c r="AH1961" s="260">
        <v>2015</v>
      </c>
      <c r="AI1961" t="s">
        <v>3450</v>
      </c>
      <c r="AJ1961" s="260">
        <v>24</v>
      </c>
      <c r="AK1961">
        <v>1073</v>
      </c>
      <c r="AL1961">
        <v>1468</v>
      </c>
      <c r="AM1961">
        <v>2901875</v>
      </c>
      <c r="AO1961">
        <v>35789</v>
      </c>
      <c r="AP1961" s="287">
        <f>IFERROR(IF(Table_Merge1[[#This Row],[LME Zinc stock]]*Table_Merge1[[#This Row],[Nima.مقدار]]=0,"",Table_Merge1[[#This Row],[LME Zinc stock]]*Table_Merge1[[#This Row],[Nima.مقدار]]),"")</f>
        <v>103855204375</v>
      </c>
      <c r="AQ1961" s="287">
        <f>IFERROR(IF(Table_Merge1[[#This Row],[LME Zinc 3-month]]*Table_Merge1[[#This Row],[Nima.مقدار]]=0,"",Table_Merge1[[#This Row],[LME Zinc 3-month]]*Table_Merge1[[#This Row],[Nima.مقدار]]),"")</f>
        <v>52538252</v>
      </c>
      <c r="AR1961" s="288" t="str">
        <f>IFERROR(IF(Table_Merge1[[#This Row],[LME Zinc stock]]*Table_Merge1[[#This Row],[Azad.Sell]]=0,"",Table_Merge1[[#This Row],[LME Zinc stock]]*Table_Merge1[[#This Row],[Azad.Sell]]),"")</f>
        <v/>
      </c>
      <c r="AS1961" s="288" t="str">
        <f>IFERROR(IF(Table_Merge1[[#This Row],[LME Zinc 3-month]]*Table_Merge1[[#This Row],[Azad.Sell]]=0,"",Table_Merge1[[#This Row],[LME Zinc 3-month]]*Table_Merge1[[#This Row],[Azad.Sell]]),"")</f>
        <v/>
      </c>
      <c r="AT1961"/>
    </row>
    <row r="1962" spans="1:46" x14ac:dyDescent="0.25">
      <c r="A1962" s="258">
        <v>43440</v>
      </c>
      <c r="B19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1397.09.15</v>
      </c>
      <c r="C1962" s="195">
        <f t="shared" ca="1" si="66"/>
        <v>1397</v>
      </c>
      <c r="D19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62" s="195">
        <f>_xlfn.NUMBERVALUE(RIGHT(Table11[[#This Row],[تاریخ شمسی]],2))</f>
        <v>15</v>
      </c>
      <c r="F19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09-15</v>
      </c>
      <c r="G1962" s="195" t="s">
        <v>2113</v>
      </c>
      <c r="L1962" s="259">
        <v>43440</v>
      </c>
      <c r="M1962">
        <v>92480</v>
      </c>
      <c r="O1962" s="283">
        <f>IFERROR(DATE(Table7[[#This Row],[year]],MONTH(DATEVALUE(Table7[[#This Row],[month]]&amp;"1")),Table7[[#This Row],[day]]),"")</f>
        <v>42251</v>
      </c>
      <c r="P1962" s="257" t="s">
        <v>5387</v>
      </c>
      <c r="Q1962" s="257">
        <v>2015</v>
      </c>
      <c r="R1962" s="257" t="s">
        <v>3447</v>
      </c>
      <c r="S1962" s="257">
        <v>4</v>
      </c>
      <c r="T1962" s="257">
        <v>1125</v>
      </c>
      <c r="U1962" s="257">
        <v>1623</v>
      </c>
      <c r="V1962" s="257">
        <v>3224425</v>
      </c>
      <c r="X1962" s="260">
        <v>42331</v>
      </c>
      <c r="Y1962" t="s">
        <v>7911</v>
      </c>
      <c r="Z1962" s="260">
        <v>10</v>
      </c>
      <c r="AA1962">
        <v>1394</v>
      </c>
      <c r="AB1962" s="260" t="str">
        <f ca="1">IFERROR(IFERROR(VLOOKUP(Table_Merge1[[#This Row],[Column1]],Table11[#All],2,FALSE),LEFT(AB1963,8)&amp;IF(LEN((RIGHT(AB1963,2)+1))&lt;2,"0"&amp;(RIGHT(AB1963,2)+1),(RIGHT(AB1963,2)-1))),"")</f>
        <v>1394.09.02</v>
      </c>
      <c r="AC1962" s="259" t="str">
        <f ca="1">LEFT(Table_Merge1[[#This Row],[Column2]],4)</f>
        <v>1394</v>
      </c>
      <c r="AD1962" s="259" t="str">
        <f ca="1">RIGHT(LEFT(Table_Merge1[[#This Row],[Column2]],7),2)</f>
        <v>09</v>
      </c>
      <c r="AE1962" s="259" t="str">
        <f ca="1">RIGHT(Table_Merge1[[#This Row],[Column2]],2)</f>
        <v>02</v>
      </c>
      <c r="AF1962">
        <v>9</v>
      </c>
      <c r="AG1962">
        <v>2</v>
      </c>
      <c r="AH1962" s="260">
        <v>2015</v>
      </c>
      <c r="AI1962" t="s">
        <v>3450</v>
      </c>
      <c r="AJ1962" s="260">
        <v>23</v>
      </c>
      <c r="AK1962">
        <v>1068.3499999999999</v>
      </c>
      <c r="AL1962">
        <v>1508.5</v>
      </c>
      <c r="AM1962">
        <v>2872800</v>
      </c>
      <c r="AO1962">
        <v>35615</v>
      </c>
      <c r="AP1962" s="287">
        <f>IFERROR(IF(Table_Merge1[[#This Row],[LME Zinc stock]]*Table_Merge1[[#This Row],[Nima.مقدار]]=0,"",Table_Merge1[[#This Row],[LME Zinc stock]]*Table_Merge1[[#This Row],[Nima.مقدار]]),"")</f>
        <v>102314772000</v>
      </c>
      <c r="AQ1962" s="287">
        <f>IFERROR(IF(Table_Merge1[[#This Row],[LME Zinc 3-month]]*Table_Merge1[[#This Row],[Nima.مقدار]]=0,"",Table_Merge1[[#This Row],[LME Zinc 3-month]]*Table_Merge1[[#This Row],[Nima.مقدار]]),"")</f>
        <v>53725227.5</v>
      </c>
      <c r="AR1962" s="288" t="str">
        <f>IFERROR(IF(Table_Merge1[[#This Row],[LME Zinc stock]]*Table_Merge1[[#This Row],[Azad.Sell]]=0,"",Table_Merge1[[#This Row],[LME Zinc stock]]*Table_Merge1[[#This Row],[Azad.Sell]]),"")</f>
        <v/>
      </c>
      <c r="AS1962" s="288" t="str">
        <f>IFERROR(IF(Table_Merge1[[#This Row],[LME Zinc 3-month]]*Table_Merge1[[#This Row],[Azad.Sell]]=0,"",Table_Merge1[[#This Row],[LME Zinc 3-month]]*Table_Merge1[[#This Row],[Azad.Sell]]),"")</f>
        <v/>
      </c>
      <c r="AT1962"/>
    </row>
    <row r="1963" spans="1:46" x14ac:dyDescent="0.25">
      <c r="A1963" s="258">
        <v>43441</v>
      </c>
      <c r="B19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1397.09.16</v>
      </c>
      <c r="C1963" s="195">
        <f t="shared" ca="1" si="66"/>
        <v>1397</v>
      </c>
      <c r="D19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63" s="195">
        <f>_xlfn.NUMBERVALUE(RIGHT(Table11[[#This Row],[تاریخ شمسی]],2))</f>
        <v>16</v>
      </c>
      <c r="F19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09-16</v>
      </c>
      <c r="G1963" s="195" t="s">
        <v>2114</v>
      </c>
      <c r="L1963" s="259">
        <v>43441</v>
      </c>
      <c r="M1963">
        <v>93240</v>
      </c>
      <c r="O1963" s="284">
        <f>IFERROR(DATE(Table7[[#This Row],[year]],MONTH(DATEVALUE(Table7[[#This Row],[month]]&amp;"1")),Table7[[#This Row],[day]]),"")</f>
        <v>42250</v>
      </c>
      <c r="P1963" s="195" t="s">
        <v>5388</v>
      </c>
      <c r="Q1963" s="195">
        <v>2015</v>
      </c>
      <c r="R1963" s="195" t="s">
        <v>3447</v>
      </c>
      <c r="S1963" s="195">
        <v>3</v>
      </c>
      <c r="T1963" s="195">
        <v>1130.05</v>
      </c>
      <c r="U1963" s="195">
        <v>1636</v>
      </c>
      <c r="V1963" s="195">
        <v>3232950</v>
      </c>
      <c r="X1963" s="260">
        <v>42328</v>
      </c>
      <c r="Z1963" s="260">
        <v>10</v>
      </c>
      <c r="AB1963" s="260" t="str">
        <f ca="1">IFERROR(IFERROR(VLOOKUP(Table_Merge1[[#This Row],[Column1]],Table11[#All],2,FALSE),LEFT(AB1964,8)&amp;IF(LEN((RIGHT(AB1964,2)+1))&lt;2,"0"&amp;(RIGHT(AB1964,2)+1),(RIGHT(AB1964,2)-1))),"")</f>
        <v>1394.08.27</v>
      </c>
      <c r="AC1963" s="259" t="str">
        <f ca="1">LEFT(Table_Merge1[[#This Row],[Column2]],4)</f>
        <v>1394</v>
      </c>
      <c r="AD1963" s="259" t="str">
        <f ca="1">RIGHT(LEFT(Table_Merge1[[#This Row],[Column2]],7),2)</f>
        <v>08</v>
      </c>
      <c r="AE1963" s="259" t="str">
        <f ca="1">RIGHT(Table_Merge1[[#This Row],[Column2]],2)</f>
        <v>27</v>
      </c>
      <c r="AH1963" s="260">
        <v>2015</v>
      </c>
      <c r="AI1963" t="s">
        <v>3450</v>
      </c>
      <c r="AJ1963" s="260">
        <v>20</v>
      </c>
      <c r="AK1963">
        <v>1085.1500000000001</v>
      </c>
      <c r="AL1963">
        <v>1510.5</v>
      </c>
      <c r="AM1963">
        <v>2878725</v>
      </c>
      <c r="AP1963" s="287" t="str">
        <f>IFERROR(IF(Table_Merge1[[#This Row],[LME Zinc stock]]*Table_Merge1[[#This Row],[Nima.مقدار]]=0,"",Table_Merge1[[#This Row],[LME Zinc stock]]*Table_Merge1[[#This Row],[Nima.مقدار]]),"")</f>
        <v/>
      </c>
      <c r="AQ1963" s="287" t="str">
        <f>IFERROR(IF(Table_Merge1[[#This Row],[LME Zinc 3-month]]*Table_Merge1[[#This Row],[Nima.مقدار]]=0,"",Table_Merge1[[#This Row],[LME Zinc 3-month]]*Table_Merge1[[#This Row],[Nima.مقدار]]),"")</f>
        <v/>
      </c>
      <c r="AR1963" s="288" t="str">
        <f>IFERROR(IF(Table_Merge1[[#This Row],[LME Zinc stock]]*Table_Merge1[[#This Row],[Azad.Sell]]=0,"",Table_Merge1[[#This Row],[LME Zinc stock]]*Table_Merge1[[#This Row],[Azad.Sell]]),"")</f>
        <v/>
      </c>
      <c r="AS1963" s="288" t="str">
        <f>IFERROR(IF(Table_Merge1[[#This Row],[LME Zinc 3-month]]*Table_Merge1[[#This Row],[Azad.Sell]]=0,"",Table_Merge1[[#This Row],[LME Zinc 3-month]]*Table_Merge1[[#This Row],[Azad.Sell]]),"")</f>
        <v/>
      </c>
      <c r="AT1963"/>
    </row>
    <row r="1964" spans="1:46" x14ac:dyDescent="0.25">
      <c r="A1964" s="258">
        <v>43442</v>
      </c>
      <c r="B19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1397.09.17</v>
      </c>
      <c r="C1964" s="195">
        <f t="shared" ca="1" si="66"/>
        <v>1397</v>
      </c>
      <c r="D19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64" s="195">
        <f>_xlfn.NUMBERVALUE(RIGHT(Table11[[#This Row],[تاریخ شمسی]],2))</f>
        <v>17</v>
      </c>
      <c r="F19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09-17</v>
      </c>
      <c r="G1964" s="195" t="s">
        <v>2115</v>
      </c>
      <c r="L1964" s="259">
        <v>43442</v>
      </c>
      <c r="M1964">
        <v>92310</v>
      </c>
      <c r="O1964" s="283">
        <f>IFERROR(DATE(Table7[[#This Row],[year]],MONTH(DATEVALUE(Table7[[#This Row],[month]]&amp;"1")),Table7[[#This Row],[day]]),"")</f>
        <v>42249</v>
      </c>
      <c r="P1964" s="257" t="s">
        <v>5389</v>
      </c>
      <c r="Q1964" s="257">
        <v>2015</v>
      </c>
      <c r="R1964" s="257" t="s">
        <v>3447</v>
      </c>
      <c r="S1964" s="257">
        <v>2</v>
      </c>
      <c r="T1964" s="257">
        <v>1140</v>
      </c>
      <c r="U1964" s="257">
        <v>1618.5</v>
      </c>
      <c r="V1964" s="257">
        <v>3242600</v>
      </c>
      <c r="X1964" s="260">
        <v>42327</v>
      </c>
      <c r="Y1964" t="s">
        <v>7910</v>
      </c>
      <c r="Z1964" s="260">
        <v>10</v>
      </c>
      <c r="AA1964">
        <v>1394</v>
      </c>
      <c r="AB1964" s="260" t="str">
        <f ca="1">IFERROR(IFERROR(VLOOKUP(Table_Merge1[[#This Row],[Column1]],Table11[#All],2,FALSE),LEFT(AB1965,8)&amp;IF(LEN((RIGHT(AB1965,2)+1))&lt;2,"0"&amp;(RIGHT(AB1965,2)+1),(RIGHT(AB1965,2)-1))),"")</f>
        <v>1394.08.28</v>
      </c>
      <c r="AC1964" s="259" t="str">
        <f ca="1">LEFT(Table_Merge1[[#This Row],[Column2]],4)</f>
        <v>1394</v>
      </c>
      <c r="AD1964" s="259" t="str">
        <f ca="1">RIGHT(LEFT(Table_Merge1[[#This Row],[Column2]],7),2)</f>
        <v>08</v>
      </c>
      <c r="AE1964" s="259" t="str">
        <f ca="1">RIGHT(Table_Merge1[[#This Row],[Column2]],2)</f>
        <v>28</v>
      </c>
      <c r="AF1964">
        <v>8</v>
      </c>
      <c r="AG1964">
        <v>28</v>
      </c>
      <c r="AH1964" s="260">
        <v>2015</v>
      </c>
      <c r="AI1964" t="s">
        <v>3450</v>
      </c>
      <c r="AJ1964" s="260">
        <v>19</v>
      </c>
      <c r="AK1964">
        <v>1073.0999999999999</v>
      </c>
      <c r="AL1964">
        <v>1469</v>
      </c>
      <c r="AM1964">
        <v>2884625</v>
      </c>
      <c r="AO1964">
        <v>35605</v>
      </c>
      <c r="AP1964" s="287">
        <f>IFERROR(IF(Table_Merge1[[#This Row],[LME Zinc stock]]*Table_Merge1[[#This Row],[Nima.مقدار]]=0,"",Table_Merge1[[#This Row],[LME Zinc stock]]*Table_Merge1[[#This Row],[Nima.مقدار]]),"")</f>
        <v>102707073125</v>
      </c>
      <c r="AQ1964" s="287">
        <f>IFERROR(IF(Table_Merge1[[#This Row],[LME Zinc 3-month]]*Table_Merge1[[#This Row],[Nima.مقدار]]=0,"",Table_Merge1[[#This Row],[LME Zinc 3-month]]*Table_Merge1[[#This Row],[Nima.مقدار]]),"")</f>
        <v>52303745</v>
      </c>
      <c r="AR1964" s="288" t="str">
        <f>IFERROR(IF(Table_Merge1[[#This Row],[LME Zinc stock]]*Table_Merge1[[#This Row],[Azad.Sell]]=0,"",Table_Merge1[[#This Row],[LME Zinc stock]]*Table_Merge1[[#This Row],[Azad.Sell]]),"")</f>
        <v/>
      </c>
      <c r="AS1964" s="288" t="str">
        <f>IFERROR(IF(Table_Merge1[[#This Row],[LME Zinc 3-month]]*Table_Merge1[[#This Row],[Azad.Sell]]=0,"",Table_Merge1[[#This Row],[LME Zinc 3-month]]*Table_Merge1[[#This Row],[Azad.Sell]]),"")</f>
        <v/>
      </c>
      <c r="AT1964"/>
    </row>
    <row r="1965" spans="1:46" x14ac:dyDescent="0.25">
      <c r="A1965" s="258">
        <v>43443</v>
      </c>
      <c r="B19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1397.09.18</v>
      </c>
      <c r="C1965" s="195">
        <f t="shared" ca="1" si="66"/>
        <v>1397</v>
      </c>
      <c r="D19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65" s="195">
        <f>_xlfn.NUMBERVALUE(RIGHT(Table11[[#This Row],[تاریخ شمسی]],2))</f>
        <v>18</v>
      </c>
      <c r="F19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09-18</v>
      </c>
      <c r="G1965" s="195" t="s">
        <v>2116</v>
      </c>
      <c r="L1965" s="259">
        <v>43443</v>
      </c>
      <c r="M1965">
        <v>89080</v>
      </c>
      <c r="O1965" s="284">
        <f>IFERROR(DATE(Table7[[#This Row],[year]],MONTH(DATEVALUE(Table7[[#This Row],[month]]&amp;"1")),Table7[[#This Row],[day]]),"")</f>
        <v>42248</v>
      </c>
      <c r="P1965" s="195" t="s">
        <v>5390</v>
      </c>
      <c r="Q1965" s="195">
        <v>2015</v>
      </c>
      <c r="R1965" s="195" t="s">
        <v>3447</v>
      </c>
      <c r="S1965" s="195">
        <v>1</v>
      </c>
      <c r="T1965" s="195">
        <v>1141.9000000000001</v>
      </c>
      <c r="U1965" s="195">
        <v>1618.5</v>
      </c>
      <c r="V1965" s="195">
        <v>3253325</v>
      </c>
      <c r="X1965" s="260">
        <v>42326</v>
      </c>
      <c r="Y1965" t="s">
        <v>7909</v>
      </c>
      <c r="Z1965" s="260">
        <v>10</v>
      </c>
      <c r="AA1965">
        <v>1394</v>
      </c>
      <c r="AB1965" s="260" t="str">
        <f ca="1">IFERROR(IFERROR(VLOOKUP(Table_Merge1[[#This Row],[Column1]],Table11[#All],2,FALSE),LEFT(AB1966,8)&amp;IF(LEN((RIGHT(AB1966,2)+1))&lt;2,"0"&amp;(RIGHT(AB1966,2)+1),(RIGHT(AB1966,2)-1))),"")</f>
        <v>1394.08.27</v>
      </c>
      <c r="AC1965" s="259" t="str">
        <f ca="1">LEFT(Table_Merge1[[#This Row],[Column2]],4)</f>
        <v>1394</v>
      </c>
      <c r="AD1965" s="259" t="str">
        <f ca="1">RIGHT(LEFT(Table_Merge1[[#This Row],[Column2]],7),2)</f>
        <v>08</v>
      </c>
      <c r="AE1965" s="259" t="str">
        <f ca="1">RIGHT(Table_Merge1[[#This Row],[Column2]],2)</f>
        <v>27</v>
      </c>
      <c r="AF1965">
        <v>8</v>
      </c>
      <c r="AG1965">
        <v>27</v>
      </c>
      <c r="AH1965" s="260">
        <v>2015</v>
      </c>
      <c r="AI1965" t="s">
        <v>3450</v>
      </c>
      <c r="AJ1965" s="260">
        <v>18</v>
      </c>
      <c r="AK1965">
        <v>1070.5</v>
      </c>
      <c r="AL1965">
        <v>1469</v>
      </c>
      <c r="AM1965">
        <v>2890050</v>
      </c>
      <c r="AO1965">
        <v>35592</v>
      </c>
      <c r="AP1965" s="287">
        <f>IFERROR(IF(Table_Merge1[[#This Row],[LME Zinc stock]]*Table_Merge1[[#This Row],[Nima.مقدار]]=0,"",Table_Merge1[[#This Row],[LME Zinc stock]]*Table_Merge1[[#This Row],[Nima.مقدار]]),"")</f>
        <v>102862659600</v>
      </c>
      <c r="AQ1965" s="287">
        <f>IFERROR(IF(Table_Merge1[[#This Row],[LME Zinc 3-month]]*Table_Merge1[[#This Row],[Nima.مقدار]]=0,"",Table_Merge1[[#This Row],[LME Zinc 3-month]]*Table_Merge1[[#This Row],[Nima.مقدار]]),"")</f>
        <v>52284648</v>
      </c>
      <c r="AR1965" s="288" t="str">
        <f>IFERROR(IF(Table_Merge1[[#This Row],[LME Zinc stock]]*Table_Merge1[[#This Row],[Azad.Sell]]=0,"",Table_Merge1[[#This Row],[LME Zinc stock]]*Table_Merge1[[#This Row],[Azad.Sell]]),"")</f>
        <v/>
      </c>
      <c r="AS1965" s="288" t="str">
        <f>IFERROR(IF(Table_Merge1[[#This Row],[LME Zinc 3-month]]*Table_Merge1[[#This Row],[Azad.Sell]]=0,"",Table_Merge1[[#This Row],[LME Zinc 3-month]]*Table_Merge1[[#This Row],[Azad.Sell]]),"")</f>
        <v/>
      </c>
      <c r="AT1965"/>
    </row>
    <row r="1966" spans="1:46" x14ac:dyDescent="0.25">
      <c r="A1966" s="258">
        <v>43444</v>
      </c>
      <c r="B19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1397.09.19</v>
      </c>
      <c r="C1966" s="195">
        <f t="shared" ca="1" si="66"/>
        <v>1397</v>
      </c>
      <c r="D19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66" s="195">
        <f>_xlfn.NUMBERVALUE(RIGHT(Table11[[#This Row],[تاریخ شمسی]],2))</f>
        <v>19</v>
      </c>
      <c r="F19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09-19</v>
      </c>
      <c r="G1966" s="195" t="s">
        <v>2117</v>
      </c>
      <c r="L1966" s="259">
        <v>43444</v>
      </c>
      <c r="M1966">
        <v>87480</v>
      </c>
      <c r="O1966" s="283">
        <f>IFERROR(DATE(Table7[[#This Row],[year]],MONTH(DATEVALUE(Table7[[#This Row],[month]]&amp;"1")),Table7[[#This Row],[day]]),"")</f>
        <v>42244</v>
      </c>
      <c r="P1966" s="257" t="s">
        <v>5391</v>
      </c>
      <c r="Q1966" s="257">
        <v>2015</v>
      </c>
      <c r="R1966" s="257" t="s">
        <v>3445</v>
      </c>
      <c r="S1966" s="257">
        <v>28</v>
      </c>
      <c r="T1966" s="257">
        <v>1125.5</v>
      </c>
      <c r="U1966" s="257">
        <v>1618</v>
      </c>
      <c r="V1966" s="257">
        <v>3175875</v>
      </c>
      <c r="X1966" s="260">
        <v>42325</v>
      </c>
      <c r="Y1966" t="s">
        <v>7908</v>
      </c>
      <c r="Z1966" s="260">
        <v>10</v>
      </c>
      <c r="AA1966">
        <v>1394</v>
      </c>
      <c r="AB1966" s="260" t="str">
        <f ca="1">IFERROR(IFERROR(VLOOKUP(Table_Merge1[[#This Row],[Column1]],Table11[#All],2,FALSE),LEFT(AB1967,8)&amp;IF(LEN((RIGHT(AB1967,2)+1))&lt;2,"0"&amp;(RIGHT(AB1967,2)+1),(RIGHT(AB1967,2)-1))),"")</f>
        <v>1394.08.26</v>
      </c>
      <c r="AC1966" s="259" t="str">
        <f ca="1">LEFT(Table_Merge1[[#This Row],[Column2]],4)</f>
        <v>1394</v>
      </c>
      <c r="AD1966" s="259" t="str">
        <f ca="1">RIGHT(LEFT(Table_Merge1[[#This Row],[Column2]],7),2)</f>
        <v>08</v>
      </c>
      <c r="AE1966" s="259" t="str">
        <f ca="1">RIGHT(Table_Merge1[[#This Row],[Column2]],2)</f>
        <v>26</v>
      </c>
      <c r="AF1966">
        <v>8</v>
      </c>
      <c r="AG1966">
        <v>26</v>
      </c>
      <c r="AH1966" s="260">
        <v>2015</v>
      </c>
      <c r="AI1966" t="s">
        <v>3450</v>
      </c>
      <c r="AJ1966" s="260">
        <v>17</v>
      </c>
      <c r="AK1966">
        <v>1080.8</v>
      </c>
      <c r="AL1966">
        <v>1450</v>
      </c>
      <c r="AM1966">
        <v>2897100</v>
      </c>
      <c r="AO1966">
        <v>35553</v>
      </c>
      <c r="AP1966" s="287">
        <f>IFERROR(IF(Table_Merge1[[#This Row],[LME Zinc stock]]*Table_Merge1[[#This Row],[Nima.مقدار]]=0,"",Table_Merge1[[#This Row],[LME Zinc stock]]*Table_Merge1[[#This Row],[Nima.مقدار]]),"")</f>
        <v>103000596300</v>
      </c>
      <c r="AQ1966" s="287">
        <f>IFERROR(IF(Table_Merge1[[#This Row],[LME Zinc 3-month]]*Table_Merge1[[#This Row],[Nima.مقدار]]=0,"",Table_Merge1[[#This Row],[LME Zinc 3-month]]*Table_Merge1[[#This Row],[Nima.مقدار]]),"")</f>
        <v>51551850</v>
      </c>
      <c r="AR1966" s="288" t="str">
        <f>IFERROR(IF(Table_Merge1[[#This Row],[LME Zinc stock]]*Table_Merge1[[#This Row],[Azad.Sell]]=0,"",Table_Merge1[[#This Row],[LME Zinc stock]]*Table_Merge1[[#This Row],[Azad.Sell]]),"")</f>
        <v/>
      </c>
      <c r="AS1966" s="288" t="str">
        <f>IFERROR(IF(Table_Merge1[[#This Row],[LME Zinc 3-month]]*Table_Merge1[[#This Row],[Azad.Sell]]=0,"",Table_Merge1[[#This Row],[LME Zinc 3-month]]*Table_Merge1[[#This Row],[Azad.Sell]]),"")</f>
        <v/>
      </c>
      <c r="AT1966"/>
    </row>
    <row r="1967" spans="1:46" x14ac:dyDescent="0.25">
      <c r="A1967" s="258">
        <v>43445</v>
      </c>
      <c r="B19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1397.09.20</v>
      </c>
      <c r="C1967" s="195">
        <f t="shared" ca="1" si="66"/>
        <v>1397</v>
      </c>
      <c r="D19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67" s="195">
        <f>_xlfn.NUMBERVALUE(RIGHT(Table11[[#This Row],[تاریخ شمسی]],2))</f>
        <v>20</v>
      </c>
      <c r="F19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09-20</v>
      </c>
      <c r="G1967" s="195" t="s">
        <v>2118</v>
      </c>
      <c r="L1967" s="259">
        <v>43445</v>
      </c>
      <c r="M1967">
        <v>87480</v>
      </c>
      <c r="O1967" s="284">
        <f>IFERROR(DATE(Table7[[#This Row],[year]],MONTH(DATEVALUE(Table7[[#This Row],[month]]&amp;"1")),Table7[[#This Row],[day]]),"")</f>
        <v>42243</v>
      </c>
      <c r="P1967" s="195" t="s">
        <v>5392</v>
      </c>
      <c r="Q1967" s="195">
        <v>2015</v>
      </c>
      <c r="R1967" s="195" t="s">
        <v>3445</v>
      </c>
      <c r="S1967" s="195">
        <v>27</v>
      </c>
      <c r="T1967" s="195">
        <v>1128.5</v>
      </c>
      <c r="U1967" s="195">
        <v>1634.5</v>
      </c>
      <c r="V1967" s="195">
        <v>3186275</v>
      </c>
      <c r="X1967" s="260">
        <v>42324</v>
      </c>
      <c r="Y1967" t="s">
        <v>7907</v>
      </c>
      <c r="Z1967" s="260">
        <v>10</v>
      </c>
      <c r="AA1967">
        <v>1394</v>
      </c>
      <c r="AB1967" s="260" t="str">
        <f ca="1">IFERROR(IFERROR(VLOOKUP(Table_Merge1[[#This Row],[Column1]],Table11[#All],2,FALSE),LEFT(AB1968,8)&amp;IF(LEN((RIGHT(AB1968,2)+1))&lt;2,"0"&amp;(RIGHT(AB1968,2)+1),(RIGHT(AB1968,2)-1))),"")</f>
        <v>1394.08.25</v>
      </c>
      <c r="AC1967" s="259" t="str">
        <f ca="1">LEFT(Table_Merge1[[#This Row],[Column2]],4)</f>
        <v>1394</v>
      </c>
      <c r="AD1967" s="259" t="str">
        <f ca="1">RIGHT(LEFT(Table_Merge1[[#This Row],[Column2]],7),2)</f>
        <v>08</v>
      </c>
      <c r="AE1967" s="259" t="str">
        <f ca="1">RIGHT(Table_Merge1[[#This Row],[Column2]],2)</f>
        <v>25</v>
      </c>
      <c r="AF1967">
        <v>8</v>
      </c>
      <c r="AG1967">
        <v>25</v>
      </c>
      <c r="AH1967" s="260">
        <v>2015</v>
      </c>
      <c r="AI1967" t="s">
        <v>3450</v>
      </c>
      <c r="AJ1967" s="260">
        <v>16</v>
      </c>
      <c r="AK1967">
        <v>1094.5</v>
      </c>
      <c r="AL1967" t="s">
        <v>3621</v>
      </c>
      <c r="AM1967" t="s">
        <v>3621</v>
      </c>
      <c r="AO1967">
        <v>35539</v>
      </c>
      <c r="AP1967" s="287" t="str">
        <f>IFERROR(IF(Table_Merge1[[#This Row],[LME Zinc stock]]*Table_Merge1[[#This Row],[Nima.مقدار]]=0,"",Table_Merge1[[#This Row],[LME Zinc stock]]*Table_Merge1[[#This Row],[Nima.مقدار]]),"")</f>
        <v/>
      </c>
      <c r="AQ1967" s="287" t="str">
        <f>IFERROR(IF(Table_Merge1[[#This Row],[LME Zinc 3-month]]*Table_Merge1[[#This Row],[Nima.مقدار]]=0,"",Table_Merge1[[#This Row],[LME Zinc 3-month]]*Table_Merge1[[#This Row],[Nima.مقدار]]),"")</f>
        <v/>
      </c>
      <c r="AR1967" s="288" t="str">
        <f>IFERROR(IF(Table_Merge1[[#This Row],[LME Zinc stock]]*Table_Merge1[[#This Row],[Azad.Sell]]=0,"",Table_Merge1[[#This Row],[LME Zinc stock]]*Table_Merge1[[#This Row],[Azad.Sell]]),"")</f>
        <v/>
      </c>
      <c r="AS1967" s="288" t="str">
        <f>IFERROR(IF(Table_Merge1[[#This Row],[LME Zinc 3-month]]*Table_Merge1[[#This Row],[Azad.Sell]]=0,"",Table_Merge1[[#This Row],[LME Zinc 3-month]]*Table_Merge1[[#This Row],[Azad.Sell]]),"")</f>
        <v/>
      </c>
      <c r="AT1967"/>
    </row>
    <row r="1968" spans="1:46" x14ac:dyDescent="0.25">
      <c r="A1968" s="258">
        <v>43446</v>
      </c>
      <c r="B19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1397.09.21</v>
      </c>
      <c r="C1968" s="195">
        <f t="shared" ca="1" si="66"/>
        <v>1397</v>
      </c>
      <c r="D19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68" s="195">
        <f>_xlfn.NUMBERVALUE(RIGHT(Table11[[#This Row],[تاریخ شمسی]],2))</f>
        <v>21</v>
      </c>
      <c r="F19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09-21</v>
      </c>
      <c r="G1968" s="195" t="s">
        <v>2119</v>
      </c>
      <c r="L1968" s="259">
        <v>43446</v>
      </c>
      <c r="M1968">
        <v>88220</v>
      </c>
      <c r="O1968" s="283">
        <f>IFERROR(DATE(Table7[[#This Row],[year]],MONTH(DATEVALUE(Table7[[#This Row],[month]]&amp;"1")),Table7[[#This Row],[day]]),"")</f>
        <v>42242</v>
      </c>
      <c r="P1968" s="257" t="s">
        <v>5393</v>
      </c>
      <c r="Q1968" s="257">
        <v>2015</v>
      </c>
      <c r="R1968" s="257" t="s">
        <v>3445</v>
      </c>
      <c r="S1968" s="257">
        <v>26</v>
      </c>
      <c r="T1968" s="257">
        <v>1134.4000000000001</v>
      </c>
      <c r="U1968" s="257">
        <v>1627</v>
      </c>
      <c r="V1968" s="257">
        <v>3196625</v>
      </c>
      <c r="X1968" s="260">
        <v>42321</v>
      </c>
      <c r="Z1968" s="260">
        <v>10</v>
      </c>
      <c r="AB1968" s="260" t="str">
        <f ca="1">IFERROR(IFERROR(VLOOKUP(Table_Merge1[[#This Row],[Column1]],Table11[#All],2,FALSE),LEFT(AB1969,8)&amp;IF(LEN((RIGHT(AB1969,2)+1))&lt;2,"0"&amp;(RIGHT(AB1969,2)+1),(RIGHT(AB1969,2)-1))),"")</f>
        <v>1394.08.20</v>
      </c>
      <c r="AC1968" s="259" t="str">
        <f ca="1">LEFT(Table_Merge1[[#This Row],[Column2]],4)</f>
        <v>1394</v>
      </c>
      <c r="AD1968" s="259" t="str">
        <f ca="1">RIGHT(LEFT(Table_Merge1[[#This Row],[Column2]],7),2)</f>
        <v>08</v>
      </c>
      <c r="AE1968" s="259" t="str">
        <f ca="1">RIGHT(Table_Merge1[[#This Row],[Column2]],2)</f>
        <v>20</v>
      </c>
      <c r="AH1968" s="260">
        <v>2015</v>
      </c>
      <c r="AI1968" t="s">
        <v>3450</v>
      </c>
      <c r="AJ1968" s="260">
        <v>13</v>
      </c>
      <c r="AK1968">
        <v>1083.75</v>
      </c>
      <c r="AL1968">
        <v>1452</v>
      </c>
      <c r="AM1968">
        <v>2901475</v>
      </c>
      <c r="AP1968" s="287" t="str">
        <f>IFERROR(IF(Table_Merge1[[#This Row],[LME Zinc stock]]*Table_Merge1[[#This Row],[Nima.مقدار]]=0,"",Table_Merge1[[#This Row],[LME Zinc stock]]*Table_Merge1[[#This Row],[Nima.مقدار]]),"")</f>
        <v/>
      </c>
      <c r="AQ1968" s="287" t="str">
        <f>IFERROR(IF(Table_Merge1[[#This Row],[LME Zinc 3-month]]*Table_Merge1[[#This Row],[Nima.مقدار]]=0,"",Table_Merge1[[#This Row],[LME Zinc 3-month]]*Table_Merge1[[#This Row],[Nima.مقدار]]),"")</f>
        <v/>
      </c>
      <c r="AR1968" s="288" t="str">
        <f>IFERROR(IF(Table_Merge1[[#This Row],[LME Zinc stock]]*Table_Merge1[[#This Row],[Azad.Sell]]=0,"",Table_Merge1[[#This Row],[LME Zinc stock]]*Table_Merge1[[#This Row],[Azad.Sell]]),"")</f>
        <v/>
      </c>
      <c r="AS1968" s="288" t="str">
        <f>IFERROR(IF(Table_Merge1[[#This Row],[LME Zinc 3-month]]*Table_Merge1[[#This Row],[Azad.Sell]]=0,"",Table_Merge1[[#This Row],[LME Zinc 3-month]]*Table_Merge1[[#This Row],[Azad.Sell]]),"")</f>
        <v/>
      </c>
      <c r="AT1968"/>
    </row>
    <row r="1969" spans="1:46" x14ac:dyDescent="0.25">
      <c r="A1969" s="258">
        <v>43447</v>
      </c>
      <c r="B19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1397.09.22</v>
      </c>
      <c r="C1969" s="195">
        <f t="shared" ca="1" si="66"/>
        <v>1397</v>
      </c>
      <c r="D19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69" s="195">
        <f>_xlfn.NUMBERVALUE(RIGHT(Table11[[#This Row],[تاریخ شمسی]],2))</f>
        <v>22</v>
      </c>
      <c r="F19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09-22</v>
      </c>
      <c r="G1969" s="195" t="s">
        <v>2120</v>
      </c>
      <c r="L1969" s="259">
        <v>43447</v>
      </c>
      <c r="M1969">
        <v>90880</v>
      </c>
      <c r="O1969" s="284">
        <f>IFERROR(DATE(Table7[[#This Row],[year]],MONTH(DATEVALUE(Table7[[#This Row],[month]]&amp;"1")),Table7[[#This Row],[day]]),"")</f>
        <v>42241</v>
      </c>
      <c r="P1969" s="195" t="s">
        <v>5394</v>
      </c>
      <c r="Q1969" s="195">
        <v>2015</v>
      </c>
      <c r="R1969" s="195" t="s">
        <v>3445</v>
      </c>
      <c r="S1969" s="195">
        <v>25</v>
      </c>
      <c r="T1969" s="195">
        <v>1154.25</v>
      </c>
      <c r="U1969" s="195">
        <v>1649</v>
      </c>
      <c r="V1969" s="195">
        <v>3206400</v>
      </c>
      <c r="X1969" s="260">
        <v>42320</v>
      </c>
      <c r="Y1969" t="s">
        <v>7906</v>
      </c>
      <c r="Z1969" s="260">
        <v>11</v>
      </c>
      <c r="AA1969">
        <v>1394</v>
      </c>
      <c r="AB1969" s="260" t="str">
        <f ca="1">IFERROR(IFERROR(VLOOKUP(Table_Merge1[[#This Row],[Column1]],Table11[#All],2,FALSE),LEFT(AB1970,8)&amp;IF(LEN((RIGHT(AB1970,2)+1))&lt;2,"0"&amp;(RIGHT(AB1970,2)+1),(RIGHT(AB1970,2)-1))),"")</f>
        <v>1394.08.21</v>
      </c>
      <c r="AC1969" s="259" t="str">
        <f ca="1">LEFT(Table_Merge1[[#This Row],[Column2]],4)</f>
        <v>1394</v>
      </c>
      <c r="AD1969" s="259" t="str">
        <f ca="1">RIGHT(LEFT(Table_Merge1[[#This Row],[Column2]],7),2)</f>
        <v>08</v>
      </c>
      <c r="AE1969" s="259" t="str">
        <f ca="1">RIGHT(Table_Merge1[[#This Row],[Column2]],2)</f>
        <v>21</v>
      </c>
      <c r="AF1969">
        <v>8</v>
      </c>
      <c r="AG1969">
        <v>21</v>
      </c>
      <c r="AH1969" s="260">
        <v>2015</v>
      </c>
      <c r="AI1969" t="s">
        <v>3450</v>
      </c>
      <c r="AJ1969" s="260">
        <v>12</v>
      </c>
      <c r="AK1969">
        <v>1087.5999999999999</v>
      </c>
      <c r="AL1969">
        <v>1486.5</v>
      </c>
      <c r="AM1969">
        <v>2905850</v>
      </c>
      <c r="AO1969">
        <v>35448</v>
      </c>
      <c r="AP1969" s="287">
        <f>IFERROR(IF(Table_Merge1[[#This Row],[LME Zinc stock]]*Table_Merge1[[#This Row],[Nima.مقدار]]=0,"",Table_Merge1[[#This Row],[LME Zinc stock]]*Table_Merge1[[#This Row],[Nima.مقدار]]),"")</f>
        <v>103006570800</v>
      </c>
      <c r="AQ1969" s="287">
        <f>IFERROR(IF(Table_Merge1[[#This Row],[LME Zinc 3-month]]*Table_Merge1[[#This Row],[Nima.مقدار]]=0,"",Table_Merge1[[#This Row],[LME Zinc 3-month]]*Table_Merge1[[#This Row],[Nima.مقدار]]),"")</f>
        <v>52693452</v>
      </c>
      <c r="AR1969" s="288" t="str">
        <f>IFERROR(IF(Table_Merge1[[#This Row],[LME Zinc stock]]*Table_Merge1[[#This Row],[Azad.Sell]]=0,"",Table_Merge1[[#This Row],[LME Zinc stock]]*Table_Merge1[[#This Row],[Azad.Sell]]),"")</f>
        <v/>
      </c>
      <c r="AS1969" s="288" t="str">
        <f>IFERROR(IF(Table_Merge1[[#This Row],[LME Zinc 3-month]]*Table_Merge1[[#This Row],[Azad.Sell]]=0,"",Table_Merge1[[#This Row],[LME Zinc 3-month]]*Table_Merge1[[#This Row],[Azad.Sell]]),"")</f>
        <v/>
      </c>
      <c r="AT1969"/>
    </row>
    <row r="1970" spans="1:46" x14ac:dyDescent="0.25">
      <c r="A1970" s="258">
        <v>43448</v>
      </c>
      <c r="B19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1397.09.23</v>
      </c>
      <c r="C1970" s="195">
        <f t="shared" ca="1" si="66"/>
        <v>1397</v>
      </c>
      <c r="D19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70" s="195">
        <f>_xlfn.NUMBERVALUE(RIGHT(Table11[[#This Row],[تاریخ شمسی]],2))</f>
        <v>23</v>
      </c>
      <c r="F19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09-23</v>
      </c>
      <c r="G1970" s="195" t="s">
        <v>2121</v>
      </c>
      <c r="L1970" s="259">
        <v>43448</v>
      </c>
      <c r="M1970">
        <v>87700</v>
      </c>
      <c r="O1970" s="283">
        <f>IFERROR(DATE(Table7[[#This Row],[year]],MONTH(DATEVALUE(Table7[[#This Row],[month]]&amp;"1")),Table7[[#This Row],[day]]),"")</f>
        <v>42240</v>
      </c>
      <c r="P1970" s="257" t="s">
        <v>5395</v>
      </c>
      <c r="Q1970" s="257">
        <v>2015</v>
      </c>
      <c r="R1970" s="257" t="s">
        <v>3445</v>
      </c>
      <c r="S1970" s="257">
        <v>24</v>
      </c>
      <c r="T1970" s="257">
        <v>1153.5</v>
      </c>
      <c r="U1970" s="257">
        <v>1615.5</v>
      </c>
      <c r="V1970" s="257">
        <v>3213025</v>
      </c>
      <c r="X1970" s="260">
        <v>42319</v>
      </c>
      <c r="Y1970" t="s">
        <v>7905</v>
      </c>
      <c r="Z1970" s="260">
        <v>11</v>
      </c>
      <c r="AA1970">
        <v>1394</v>
      </c>
      <c r="AB1970" s="260" t="str">
        <f ca="1">IFERROR(IFERROR(VLOOKUP(Table_Merge1[[#This Row],[Column1]],Table11[#All],2,FALSE),LEFT(AB1971,8)&amp;IF(LEN((RIGHT(AB1971,2)+1))&lt;2,"0"&amp;(RIGHT(AB1971,2)+1),(RIGHT(AB1971,2)-1))),"")</f>
        <v>1394.08.20</v>
      </c>
      <c r="AC1970" s="259" t="str">
        <f ca="1">LEFT(Table_Merge1[[#This Row],[Column2]],4)</f>
        <v>1394</v>
      </c>
      <c r="AD1970" s="259" t="str">
        <f ca="1">RIGHT(LEFT(Table_Merge1[[#This Row],[Column2]],7),2)</f>
        <v>08</v>
      </c>
      <c r="AE1970" s="259" t="str">
        <f ca="1">RIGHT(Table_Merge1[[#This Row],[Column2]],2)</f>
        <v>20</v>
      </c>
      <c r="AF1970">
        <v>8</v>
      </c>
      <c r="AG1970">
        <v>20</v>
      </c>
      <c r="AH1970" s="260">
        <v>2015</v>
      </c>
      <c r="AI1970" t="s">
        <v>3450</v>
      </c>
      <c r="AJ1970" s="260">
        <v>11</v>
      </c>
      <c r="AK1970">
        <v>1088.5999999999999</v>
      </c>
      <c r="AL1970">
        <v>1480.5</v>
      </c>
      <c r="AM1970">
        <v>2913325</v>
      </c>
      <c r="AO1970">
        <v>35304</v>
      </c>
      <c r="AP1970" s="287">
        <f>IFERROR(IF(Table_Merge1[[#This Row],[LME Zinc stock]]*Table_Merge1[[#This Row],[Nima.مقدار]]=0,"",Table_Merge1[[#This Row],[LME Zinc stock]]*Table_Merge1[[#This Row],[Nima.مقدار]]),"")</f>
        <v>102852025800</v>
      </c>
      <c r="AQ1970" s="287">
        <f>IFERROR(IF(Table_Merge1[[#This Row],[LME Zinc 3-month]]*Table_Merge1[[#This Row],[Nima.مقدار]]=0,"",Table_Merge1[[#This Row],[LME Zinc 3-month]]*Table_Merge1[[#This Row],[Nima.مقدار]]),"")</f>
        <v>52267572</v>
      </c>
      <c r="AR1970" s="288" t="str">
        <f>IFERROR(IF(Table_Merge1[[#This Row],[LME Zinc stock]]*Table_Merge1[[#This Row],[Azad.Sell]]=0,"",Table_Merge1[[#This Row],[LME Zinc stock]]*Table_Merge1[[#This Row],[Azad.Sell]]),"")</f>
        <v/>
      </c>
      <c r="AS1970" s="288" t="str">
        <f>IFERROR(IF(Table_Merge1[[#This Row],[LME Zinc 3-month]]*Table_Merge1[[#This Row],[Azad.Sell]]=0,"",Table_Merge1[[#This Row],[LME Zinc 3-month]]*Table_Merge1[[#This Row],[Azad.Sell]]),"")</f>
        <v/>
      </c>
      <c r="AT1970"/>
    </row>
    <row r="1971" spans="1:46" x14ac:dyDescent="0.25">
      <c r="A1971" s="258">
        <v>43449</v>
      </c>
      <c r="B19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1397.09.24</v>
      </c>
      <c r="C1971" s="195">
        <f t="shared" ca="1" si="66"/>
        <v>1397</v>
      </c>
      <c r="D19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71" s="195">
        <f>_xlfn.NUMBERVALUE(RIGHT(Table11[[#This Row],[تاریخ شمسی]],2))</f>
        <v>24</v>
      </c>
      <c r="F19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09-24</v>
      </c>
      <c r="G1971" s="195" t="s">
        <v>2122</v>
      </c>
      <c r="L1971" s="259">
        <v>43449</v>
      </c>
      <c r="M1971">
        <v>81580</v>
      </c>
      <c r="O1971" s="284">
        <f>IFERROR(DATE(Table7[[#This Row],[year]],MONTH(DATEVALUE(Table7[[#This Row],[month]]&amp;"1")),Table7[[#This Row],[day]]),"")</f>
        <v>42237</v>
      </c>
      <c r="P1971" s="195" t="s">
        <v>5396</v>
      </c>
      <c r="Q1971" s="195">
        <v>2015</v>
      </c>
      <c r="R1971" s="195" t="s">
        <v>3445</v>
      </c>
      <c r="S1971" s="195">
        <v>21</v>
      </c>
      <c r="T1971" s="195">
        <v>1149.3499999999999</v>
      </c>
      <c r="U1971" s="195">
        <v>1610</v>
      </c>
      <c r="V1971" s="195">
        <v>3219950</v>
      </c>
      <c r="X1971" s="260">
        <v>42318</v>
      </c>
      <c r="Y1971" t="s">
        <v>7904</v>
      </c>
      <c r="Z1971" s="260">
        <v>11</v>
      </c>
      <c r="AA1971">
        <v>1394</v>
      </c>
      <c r="AB1971" s="260" t="str">
        <f ca="1">IFERROR(IFERROR(VLOOKUP(Table_Merge1[[#This Row],[Column1]],Table11[#All],2,FALSE),LEFT(AB1972,8)&amp;IF(LEN((RIGHT(AB1972,2)+1))&lt;2,"0"&amp;(RIGHT(AB1972,2)+1),(RIGHT(AB1972,2)-1))),"")</f>
        <v>1394.08.19</v>
      </c>
      <c r="AC1971" s="259" t="str">
        <f ca="1">LEFT(Table_Merge1[[#This Row],[Column2]],4)</f>
        <v>1394</v>
      </c>
      <c r="AD1971" s="259" t="str">
        <f ca="1">RIGHT(LEFT(Table_Merge1[[#This Row],[Column2]],7),2)</f>
        <v>08</v>
      </c>
      <c r="AE1971" s="259" t="str">
        <f ca="1">RIGHT(Table_Merge1[[#This Row],[Column2]],2)</f>
        <v>19</v>
      </c>
      <c r="AF1971">
        <v>8</v>
      </c>
      <c r="AG1971">
        <v>19</v>
      </c>
      <c r="AH1971" s="260">
        <v>2015</v>
      </c>
      <c r="AI1971" t="s">
        <v>3450</v>
      </c>
      <c r="AJ1971" s="260">
        <v>10</v>
      </c>
      <c r="AK1971">
        <v>1092.5</v>
      </c>
      <c r="AL1971">
        <v>1440</v>
      </c>
      <c r="AM1971">
        <v>2921375</v>
      </c>
      <c r="AO1971">
        <v>35378</v>
      </c>
      <c r="AP1971" s="287">
        <f>IFERROR(IF(Table_Merge1[[#This Row],[LME Zinc stock]]*Table_Merge1[[#This Row],[Nima.مقدار]]=0,"",Table_Merge1[[#This Row],[LME Zinc stock]]*Table_Merge1[[#This Row],[Nima.مقدار]]),"")</f>
        <v>103352404750</v>
      </c>
      <c r="AQ1971" s="287">
        <f>IFERROR(IF(Table_Merge1[[#This Row],[LME Zinc 3-month]]*Table_Merge1[[#This Row],[Nima.مقدار]]=0,"",Table_Merge1[[#This Row],[LME Zinc 3-month]]*Table_Merge1[[#This Row],[Nima.مقدار]]),"")</f>
        <v>50944320</v>
      </c>
      <c r="AR1971" s="288" t="str">
        <f>IFERROR(IF(Table_Merge1[[#This Row],[LME Zinc stock]]*Table_Merge1[[#This Row],[Azad.Sell]]=0,"",Table_Merge1[[#This Row],[LME Zinc stock]]*Table_Merge1[[#This Row],[Azad.Sell]]),"")</f>
        <v/>
      </c>
      <c r="AS1971" s="288" t="str">
        <f>IFERROR(IF(Table_Merge1[[#This Row],[LME Zinc 3-month]]*Table_Merge1[[#This Row],[Azad.Sell]]=0,"",Table_Merge1[[#This Row],[LME Zinc 3-month]]*Table_Merge1[[#This Row],[Azad.Sell]]),"")</f>
        <v/>
      </c>
      <c r="AT1971"/>
    </row>
    <row r="1972" spans="1:46" x14ac:dyDescent="0.25">
      <c r="A1972" s="258">
        <v>43450</v>
      </c>
      <c r="B19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1397.09.25</v>
      </c>
      <c r="C1972" s="195">
        <f t="shared" ca="1" si="66"/>
        <v>1397</v>
      </c>
      <c r="D19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72" s="195">
        <f>_xlfn.NUMBERVALUE(RIGHT(Table11[[#This Row],[تاریخ شمسی]],2))</f>
        <v>25</v>
      </c>
      <c r="F19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09-25</v>
      </c>
      <c r="G1972" s="195" t="s">
        <v>2123</v>
      </c>
      <c r="L1972" s="259">
        <v>43450</v>
      </c>
      <c r="M1972">
        <v>83066</v>
      </c>
      <c r="O1972" s="283">
        <f>IFERROR(DATE(Table7[[#This Row],[year]],MONTH(DATEVALUE(Table7[[#This Row],[month]]&amp;"1")),Table7[[#This Row],[day]]),"")</f>
        <v>42236</v>
      </c>
      <c r="P1972" s="257" t="s">
        <v>5397</v>
      </c>
      <c r="Q1972" s="257">
        <v>2015</v>
      </c>
      <c r="R1972" s="257" t="s">
        <v>3445</v>
      </c>
      <c r="S1972" s="257">
        <v>20</v>
      </c>
      <c r="T1972" s="257">
        <v>1137.95</v>
      </c>
      <c r="U1972" s="257">
        <v>1623.5</v>
      </c>
      <c r="V1972" s="257">
        <v>3228900</v>
      </c>
      <c r="X1972" s="260">
        <v>42317</v>
      </c>
      <c r="Y1972" t="s">
        <v>7903</v>
      </c>
      <c r="Z1972" s="260">
        <v>11</v>
      </c>
      <c r="AA1972">
        <v>1394</v>
      </c>
      <c r="AB1972" s="260" t="str">
        <f ca="1">IFERROR(IFERROR(VLOOKUP(Table_Merge1[[#This Row],[Column1]],Table11[#All],2,FALSE),LEFT(AB1973,8)&amp;IF(LEN((RIGHT(AB1973,2)+1))&lt;2,"0"&amp;(RIGHT(AB1973,2)+1),(RIGHT(AB1973,2)-1))),"")</f>
        <v>1394.08.18</v>
      </c>
      <c r="AC1972" s="259" t="str">
        <f ca="1">LEFT(Table_Merge1[[#This Row],[Column2]],4)</f>
        <v>1394</v>
      </c>
      <c r="AD1972" s="259" t="str">
        <f ca="1">RIGHT(LEFT(Table_Merge1[[#This Row],[Column2]],7),2)</f>
        <v>08</v>
      </c>
      <c r="AE1972" s="259" t="str">
        <f ca="1">RIGHT(Table_Merge1[[#This Row],[Column2]],2)</f>
        <v>18</v>
      </c>
      <c r="AF1972">
        <v>8</v>
      </c>
      <c r="AG1972">
        <v>18</v>
      </c>
      <c r="AH1972" s="260">
        <v>2015</v>
      </c>
      <c r="AI1972" t="s">
        <v>3450</v>
      </c>
      <c r="AJ1972" s="260">
        <v>9</v>
      </c>
      <c r="AK1972">
        <v>1095.5999999999999</v>
      </c>
      <c r="AL1972">
        <v>1444.5</v>
      </c>
      <c r="AM1972">
        <v>2929500</v>
      </c>
      <c r="AO1972">
        <v>35261.5</v>
      </c>
      <c r="AP1972" s="287">
        <f>IFERROR(IF(Table_Merge1[[#This Row],[LME Zinc stock]]*Table_Merge1[[#This Row],[Nima.مقدار]]=0,"",Table_Merge1[[#This Row],[LME Zinc stock]]*Table_Merge1[[#This Row],[Nima.مقدار]]),"")</f>
        <v>103298564250</v>
      </c>
      <c r="AQ1972" s="287">
        <f>IFERROR(IF(Table_Merge1[[#This Row],[LME Zinc 3-month]]*Table_Merge1[[#This Row],[Nima.مقدار]]=0,"",Table_Merge1[[#This Row],[LME Zinc 3-month]]*Table_Merge1[[#This Row],[Nima.مقدار]]),"")</f>
        <v>50935236.75</v>
      </c>
      <c r="AR1972" s="288" t="str">
        <f>IFERROR(IF(Table_Merge1[[#This Row],[LME Zinc stock]]*Table_Merge1[[#This Row],[Azad.Sell]]=0,"",Table_Merge1[[#This Row],[LME Zinc stock]]*Table_Merge1[[#This Row],[Azad.Sell]]),"")</f>
        <v/>
      </c>
      <c r="AS1972" s="288" t="str">
        <f>IFERROR(IF(Table_Merge1[[#This Row],[LME Zinc 3-month]]*Table_Merge1[[#This Row],[Azad.Sell]]=0,"",Table_Merge1[[#This Row],[LME Zinc 3-month]]*Table_Merge1[[#This Row],[Azad.Sell]]),"")</f>
        <v/>
      </c>
      <c r="AT1972"/>
    </row>
    <row r="1973" spans="1:46" x14ac:dyDescent="0.25">
      <c r="A1973" s="258">
        <v>43451</v>
      </c>
      <c r="B19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1397.09.26</v>
      </c>
      <c r="C1973" s="195">
        <f t="shared" ca="1" si="66"/>
        <v>1397</v>
      </c>
      <c r="D19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73" s="195">
        <f>_xlfn.NUMBERVALUE(RIGHT(Table11[[#This Row],[تاریخ شمسی]],2))</f>
        <v>26</v>
      </c>
      <c r="F19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09-26</v>
      </c>
      <c r="G1973" s="195" t="s">
        <v>2124</v>
      </c>
      <c r="L1973" s="259">
        <v>43451</v>
      </c>
      <c r="M1973">
        <v>92673</v>
      </c>
      <c r="O1973" s="284">
        <f>IFERROR(DATE(Table7[[#This Row],[year]],MONTH(DATEVALUE(Table7[[#This Row],[month]]&amp;"1")),Table7[[#This Row],[day]]),"")</f>
        <v>42235</v>
      </c>
      <c r="P1973" s="195" t="s">
        <v>5398</v>
      </c>
      <c r="Q1973" s="195">
        <v>2015</v>
      </c>
      <c r="R1973" s="195" t="s">
        <v>3445</v>
      </c>
      <c r="S1973" s="195">
        <v>19</v>
      </c>
      <c r="T1973" s="195">
        <v>1123.2</v>
      </c>
      <c r="U1973" s="195">
        <v>1626.5</v>
      </c>
      <c r="V1973" s="195">
        <v>3237800</v>
      </c>
      <c r="X1973" s="260">
        <v>42314</v>
      </c>
      <c r="Z1973" s="260">
        <v>11</v>
      </c>
      <c r="AB1973" s="260" t="str">
        <f ca="1">IFERROR(IFERROR(VLOOKUP(Table_Merge1[[#This Row],[Column1]],Table11[#All],2,FALSE),LEFT(AB1974,8)&amp;IF(LEN((RIGHT(AB1974,2)+1))&lt;2,"0"&amp;(RIGHT(AB1974,2)+1),(RIGHT(AB1974,2)-1))),"")</f>
        <v>1394.08.13</v>
      </c>
      <c r="AC1973" s="259" t="str">
        <f ca="1">LEFT(Table_Merge1[[#This Row],[Column2]],4)</f>
        <v>1394</v>
      </c>
      <c r="AD1973" s="259" t="str">
        <f ca="1">RIGHT(LEFT(Table_Merge1[[#This Row],[Column2]],7),2)</f>
        <v>08</v>
      </c>
      <c r="AE1973" s="259" t="str">
        <f ca="1">RIGHT(Table_Merge1[[#This Row],[Column2]],2)</f>
        <v>13</v>
      </c>
      <c r="AH1973" s="260">
        <v>2015</v>
      </c>
      <c r="AI1973" t="s">
        <v>3450</v>
      </c>
      <c r="AJ1973" s="260">
        <v>6</v>
      </c>
      <c r="AK1973">
        <v>1107.7</v>
      </c>
      <c r="AL1973">
        <v>1435</v>
      </c>
      <c r="AM1973">
        <v>2938075</v>
      </c>
      <c r="AP1973" s="287" t="str">
        <f>IFERROR(IF(Table_Merge1[[#This Row],[LME Zinc stock]]*Table_Merge1[[#This Row],[Nima.مقدار]]=0,"",Table_Merge1[[#This Row],[LME Zinc stock]]*Table_Merge1[[#This Row],[Nima.مقدار]]),"")</f>
        <v/>
      </c>
      <c r="AQ1973" s="287" t="str">
        <f>IFERROR(IF(Table_Merge1[[#This Row],[LME Zinc 3-month]]*Table_Merge1[[#This Row],[Nima.مقدار]]=0,"",Table_Merge1[[#This Row],[LME Zinc 3-month]]*Table_Merge1[[#This Row],[Nima.مقدار]]),"")</f>
        <v/>
      </c>
      <c r="AR1973" s="288" t="str">
        <f>IFERROR(IF(Table_Merge1[[#This Row],[LME Zinc stock]]*Table_Merge1[[#This Row],[Azad.Sell]]=0,"",Table_Merge1[[#This Row],[LME Zinc stock]]*Table_Merge1[[#This Row],[Azad.Sell]]),"")</f>
        <v/>
      </c>
      <c r="AS1973" s="288" t="str">
        <f>IFERROR(IF(Table_Merge1[[#This Row],[LME Zinc 3-month]]*Table_Merge1[[#This Row],[Azad.Sell]]=0,"",Table_Merge1[[#This Row],[LME Zinc 3-month]]*Table_Merge1[[#This Row],[Azad.Sell]]),"")</f>
        <v/>
      </c>
      <c r="AT1973"/>
    </row>
    <row r="1974" spans="1:46" x14ac:dyDescent="0.25">
      <c r="A1974" s="258">
        <v>43452</v>
      </c>
      <c r="B19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1397.09.27</v>
      </c>
      <c r="C1974" s="195">
        <f t="shared" ca="1" si="66"/>
        <v>1397</v>
      </c>
      <c r="D19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74" s="195">
        <f>_xlfn.NUMBERVALUE(RIGHT(Table11[[#This Row],[تاریخ شمسی]],2))</f>
        <v>27</v>
      </c>
      <c r="F19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09-27</v>
      </c>
      <c r="G1974" s="195" t="s">
        <v>2125</v>
      </c>
      <c r="L1974" s="259">
        <v>43452</v>
      </c>
      <c r="M1974">
        <v>93512</v>
      </c>
      <c r="O1974" s="283">
        <f>IFERROR(DATE(Table7[[#This Row],[year]],MONTH(DATEVALUE(Table7[[#This Row],[month]]&amp;"1")),Table7[[#This Row],[day]]),"")</f>
        <v>42234</v>
      </c>
      <c r="P1974" s="257" t="s">
        <v>5399</v>
      </c>
      <c r="Q1974" s="257">
        <v>2015</v>
      </c>
      <c r="R1974" s="257" t="s">
        <v>3445</v>
      </c>
      <c r="S1974" s="257">
        <v>18</v>
      </c>
      <c r="T1974" s="257">
        <v>1119.1500000000001</v>
      </c>
      <c r="U1974" s="257">
        <v>1591.5</v>
      </c>
      <c r="V1974" s="257">
        <v>3246325</v>
      </c>
      <c r="X1974" s="260">
        <v>42313</v>
      </c>
      <c r="Y1974" t="s">
        <v>7902</v>
      </c>
      <c r="Z1974" s="260">
        <v>11</v>
      </c>
      <c r="AA1974">
        <v>1394</v>
      </c>
      <c r="AB1974" s="260" t="str">
        <f ca="1">IFERROR(IFERROR(VLOOKUP(Table_Merge1[[#This Row],[Column1]],Table11[#All],2,FALSE),LEFT(AB1975,8)&amp;IF(LEN((RIGHT(AB1975,2)+1))&lt;2,"0"&amp;(RIGHT(AB1975,2)+1),(RIGHT(AB1975,2)-1))),"")</f>
        <v>1394.08.14</v>
      </c>
      <c r="AC1974" s="259" t="str">
        <f ca="1">LEFT(Table_Merge1[[#This Row],[Column2]],4)</f>
        <v>1394</v>
      </c>
      <c r="AD1974" s="259" t="str">
        <f ca="1">RIGHT(LEFT(Table_Merge1[[#This Row],[Column2]],7),2)</f>
        <v>08</v>
      </c>
      <c r="AE1974" s="259" t="str">
        <f ca="1">RIGHT(Table_Merge1[[#This Row],[Column2]],2)</f>
        <v>14</v>
      </c>
      <c r="AF1974">
        <v>8</v>
      </c>
      <c r="AG1974">
        <v>14</v>
      </c>
      <c r="AH1974" s="260">
        <v>2015</v>
      </c>
      <c r="AI1974" t="s">
        <v>3450</v>
      </c>
      <c r="AJ1974" s="260">
        <v>5</v>
      </c>
      <c r="AK1974">
        <v>1107.3</v>
      </c>
      <c r="AL1974">
        <v>1487.5</v>
      </c>
      <c r="AM1974">
        <v>2945850</v>
      </c>
      <c r="AO1974">
        <v>34878</v>
      </c>
      <c r="AP1974" s="287">
        <f>IFERROR(IF(Table_Merge1[[#This Row],[LME Zinc stock]]*Table_Merge1[[#This Row],[Nima.مقدار]]=0,"",Table_Merge1[[#This Row],[LME Zinc stock]]*Table_Merge1[[#This Row],[Nima.مقدار]]),"")</f>
        <v>102745356300</v>
      </c>
      <c r="AQ1974" s="287">
        <f>IFERROR(IF(Table_Merge1[[#This Row],[LME Zinc 3-month]]*Table_Merge1[[#This Row],[Nima.مقدار]]=0,"",Table_Merge1[[#This Row],[LME Zinc 3-month]]*Table_Merge1[[#This Row],[Nima.مقدار]]),"")</f>
        <v>51881025</v>
      </c>
      <c r="AR1974" s="288" t="str">
        <f>IFERROR(IF(Table_Merge1[[#This Row],[LME Zinc stock]]*Table_Merge1[[#This Row],[Azad.Sell]]=0,"",Table_Merge1[[#This Row],[LME Zinc stock]]*Table_Merge1[[#This Row],[Azad.Sell]]),"")</f>
        <v/>
      </c>
      <c r="AS1974" s="288" t="str">
        <f>IFERROR(IF(Table_Merge1[[#This Row],[LME Zinc 3-month]]*Table_Merge1[[#This Row],[Azad.Sell]]=0,"",Table_Merge1[[#This Row],[LME Zinc 3-month]]*Table_Merge1[[#This Row],[Azad.Sell]]),"")</f>
        <v/>
      </c>
      <c r="AT1974"/>
    </row>
    <row r="1975" spans="1:46" x14ac:dyDescent="0.25">
      <c r="A1975" s="258">
        <v>43453</v>
      </c>
      <c r="B19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1397.09.28</v>
      </c>
      <c r="C1975" s="195">
        <f t="shared" ca="1" si="66"/>
        <v>1397</v>
      </c>
      <c r="D19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75" s="195">
        <f>_xlfn.NUMBERVALUE(RIGHT(Table11[[#This Row],[تاریخ شمسی]],2))</f>
        <v>28</v>
      </c>
      <c r="F19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09-28</v>
      </c>
      <c r="G1975" s="195" t="s">
        <v>2126</v>
      </c>
      <c r="L1975" s="259">
        <v>43453</v>
      </c>
      <c r="M1975">
        <v>107467</v>
      </c>
      <c r="O1975" s="284">
        <f>IFERROR(DATE(Table7[[#This Row],[year]],MONTH(DATEVALUE(Table7[[#This Row],[month]]&amp;"1")),Table7[[#This Row],[day]]),"")</f>
        <v>42233</v>
      </c>
      <c r="P1975" s="195" t="s">
        <v>5400</v>
      </c>
      <c r="Q1975" s="195">
        <v>2015</v>
      </c>
      <c r="R1975" s="195" t="s">
        <v>3445</v>
      </c>
      <c r="S1975" s="195">
        <v>17</v>
      </c>
      <c r="T1975" s="195">
        <v>1117.3</v>
      </c>
      <c r="U1975" s="195">
        <v>1595</v>
      </c>
      <c r="V1975" s="195">
        <v>3265750</v>
      </c>
      <c r="X1975" s="260">
        <v>42312</v>
      </c>
      <c r="Y1975" t="s">
        <v>7901</v>
      </c>
      <c r="Z1975" s="260">
        <v>11</v>
      </c>
      <c r="AA1975">
        <v>1394</v>
      </c>
      <c r="AB1975" s="260" t="str">
        <f ca="1">IFERROR(IFERROR(VLOOKUP(Table_Merge1[[#This Row],[Column1]],Table11[#All],2,FALSE),LEFT(AB1976,8)&amp;IF(LEN((RIGHT(AB1976,2)+1))&lt;2,"0"&amp;(RIGHT(AB1976,2)+1),(RIGHT(AB1976,2)-1))),"")</f>
        <v>1394.08.13</v>
      </c>
      <c r="AC1975" s="259" t="str">
        <f ca="1">LEFT(Table_Merge1[[#This Row],[Column2]],4)</f>
        <v>1394</v>
      </c>
      <c r="AD1975" s="259" t="str">
        <f ca="1">RIGHT(LEFT(Table_Merge1[[#This Row],[Column2]],7),2)</f>
        <v>08</v>
      </c>
      <c r="AE1975" s="259" t="str">
        <f ca="1">RIGHT(Table_Merge1[[#This Row],[Column2]],2)</f>
        <v>13</v>
      </c>
      <c r="AF1975">
        <v>8</v>
      </c>
      <c r="AG1975">
        <v>13</v>
      </c>
      <c r="AH1975" s="260">
        <v>2015</v>
      </c>
      <c r="AI1975" t="s">
        <v>3450</v>
      </c>
      <c r="AJ1975" s="260">
        <v>4</v>
      </c>
      <c r="AK1975">
        <v>1118</v>
      </c>
      <c r="AL1975">
        <v>1461.5</v>
      </c>
      <c r="AM1975">
        <v>2953800</v>
      </c>
      <c r="AO1975">
        <v>34976</v>
      </c>
      <c r="AP1975" s="287">
        <f>IFERROR(IF(Table_Merge1[[#This Row],[LME Zinc stock]]*Table_Merge1[[#This Row],[Nima.مقدار]]=0,"",Table_Merge1[[#This Row],[LME Zinc stock]]*Table_Merge1[[#This Row],[Nima.مقدار]]),"")</f>
        <v>103312108800</v>
      </c>
      <c r="AQ1975" s="287">
        <f>IFERROR(IF(Table_Merge1[[#This Row],[LME Zinc 3-month]]*Table_Merge1[[#This Row],[Nima.مقدار]]=0,"",Table_Merge1[[#This Row],[LME Zinc 3-month]]*Table_Merge1[[#This Row],[Nima.مقدار]]),"")</f>
        <v>51117424</v>
      </c>
      <c r="AR1975" s="288" t="str">
        <f>IFERROR(IF(Table_Merge1[[#This Row],[LME Zinc stock]]*Table_Merge1[[#This Row],[Azad.Sell]]=0,"",Table_Merge1[[#This Row],[LME Zinc stock]]*Table_Merge1[[#This Row],[Azad.Sell]]),"")</f>
        <v/>
      </c>
      <c r="AS1975" s="288" t="str">
        <f>IFERROR(IF(Table_Merge1[[#This Row],[LME Zinc 3-month]]*Table_Merge1[[#This Row],[Azad.Sell]]=0,"",Table_Merge1[[#This Row],[LME Zinc 3-month]]*Table_Merge1[[#This Row],[Azad.Sell]]),"")</f>
        <v/>
      </c>
      <c r="AT1975"/>
    </row>
    <row r="1976" spans="1:46" x14ac:dyDescent="0.25">
      <c r="A1976" s="258">
        <v>43454</v>
      </c>
      <c r="B19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1397.09.29</v>
      </c>
      <c r="C1976" s="195">
        <f t="shared" ca="1" si="66"/>
        <v>1397</v>
      </c>
      <c r="D19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76" s="195">
        <f>_xlfn.NUMBERVALUE(RIGHT(Table11[[#This Row],[تاریخ شمسی]],2))</f>
        <v>29</v>
      </c>
      <c r="F19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09-29</v>
      </c>
      <c r="G1976" s="195" t="s">
        <v>2127</v>
      </c>
      <c r="L1976" s="259">
        <v>43454</v>
      </c>
      <c r="M1976">
        <v>83782</v>
      </c>
      <c r="O1976" s="283">
        <f>IFERROR(DATE(Table7[[#This Row],[year]],MONTH(DATEVALUE(Table7[[#This Row],[month]]&amp;"1")),Table7[[#This Row],[day]]),"")</f>
        <v>42230</v>
      </c>
      <c r="P1976" s="257" t="s">
        <v>5401</v>
      </c>
      <c r="Q1976" s="257">
        <v>2015</v>
      </c>
      <c r="R1976" s="257" t="s">
        <v>3445</v>
      </c>
      <c r="S1976" s="257">
        <v>14</v>
      </c>
      <c r="T1976" s="257">
        <v>1116.75</v>
      </c>
      <c r="U1976" s="257" t="s">
        <v>3621</v>
      </c>
      <c r="V1976" s="257" t="s">
        <v>3621</v>
      </c>
      <c r="X1976" s="260">
        <v>42311</v>
      </c>
      <c r="Y1976" t="s">
        <v>7900</v>
      </c>
      <c r="Z1976" s="260">
        <v>11</v>
      </c>
      <c r="AA1976">
        <v>1394</v>
      </c>
      <c r="AB1976" s="260" t="str">
        <f ca="1">IFERROR(IFERROR(VLOOKUP(Table_Merge1[[#This Row],[Column1]],Table11[#All],2,FALSE),LEFT(AB1977,8)&amp;IF(LEN((RIGHT(AB1977,2)+1))&lt;2,"0"&amp;(RIGHT(AB1977,2)+1),(RIGHT(AB1977,2)-1))),"")</f>
        <v>1394.08.12</v>
      </c>
      <c r="AC1976" s="259" t="str">
        <f ca="1">LEFT(Table_Merge1[[#This Row],[Column2]],4)</f>
        <v>1394</v>
      </c>
      <c r="AD1976" s="259" t="str">
        <f ca="1">RIGHT(LEFT(Table_Merge1[[#This Row],[Column2]],7),2)</f>
        <v>08</v>
      </c>
      <c r="AE1976" s="259" t="str">
        <f ca="1">RIGHT(Table_Merge1[[#This Row],[Column2]],2)</f>
        <v>12</v>
      </c>
      <c r="AF1976">
        <v>8</v>
      </c>
      <c r="AG1976">
        <v>12</v>
      </c>
      <c r="AH1976" s="260">
        <v>2015</v>
      </c>
      <c r="AI1976" t="s">
        <v>3450</v>
      </c>
      <c r="AJ1976" s="260">
        <v>3</v>
      </c>
      <c r="AK1976">
        <v>1130.9000000000001</v>
      </c>
      <c r="AL1976">
        <v>1474</v>
      </c>
      <c r="AM1976">
        <v>2960900</v>
      </c>
      <c r="AO1976">
        <v>34910</v>
      </c>
      <c r="AP1976" s="287">
        <f>IFERROR(IF(Table_Merge1[[#This Row],[LME Zinc stock]]*Table_Merge1[[#This Row],[Nima.مقدار]]=0,"",Table_Merge1[[#This Row],[LME Zinc stock]]*Table_Merge1[[#This Row],[Nima.مقدار]]),"")</f>
        <v>103365019000</v>
      </c>
      <c r="AQ1976" s="287">
        <f>IFERROR(IF(Table_Merge1[[#This Row],[LME Zinc 3-month]]*Table_Merge1[[#This Row],[Nima.مقدار]]=0,"",Table_Merge1[[#This Row],[LME Zinc 3-month]]*Table_Merge1[[#This Row],[Nima.مقدار]]),"")</f>
        <v>51457340</v>
      </c>
      <c r="AR1976" s="288" t="str">
        <f>IFERROR(IF(Table_Merge1[[#This Row],[LME Zinc stock]]*Table_Merge1[[#This Row],[Azad.Sell]]=0,"",Table_Merge1[[#This Row],[LME Zinc stock]]*Table_Merge1[[#This Row],[Azad.Sell]]),"")</f>
        <v/>
      </c>
      <c r="AS1976" s="288" t="str">
        <f>IFERROR(IF(Table_Merge1[[#This Row],[LME Zinc 3-month]]*Table_Merge1[[#This Row],[Azad.Sell]]=0,"",Table_Merge1[[#This Row],[LME Zinc 3-month]]*Table_Merge1[[#This Row],[Azad.Sell]]),"")</f>
        <v/>
      </c>
      <c r="AT1976"/>
    </row>
    <row r="1977" spans="1:46" x14ac:dyDescent="0.25">
      <c r="A1977" s="258">
        <v>43455</v>
      </c>
      <c r="B19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1397.09.30</v>
      </c>
      <c r="C1977" s="195">
        <f t="shared" ca="1" si="66"/>
        <v>1397</v>
      </c>
      <c r="D19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1977" s="195">
        <f>_xlfn.NUMBERVALUE(RIGHT(Table11[[#This Row],[تاریخ شمسی]],2))</f>
        <v>30</v>
      </c>
      <c r="F19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09-30</v>
      </c>
      <c r="G1977" s="195" t="s">
        <v>2128</v>
      </c>
      <c r="L1977" s="259">
        <v>43455</v>
      </c>
      <c r="M1977">
        <v>95040</v>
      </c>
      <c r="O1977" s="284">
        <f>IFERROR(DATE(Table7[[#This Row],[year]],MONTH(DATEVALUE(Table7[[#This Row],[month]]&amp;"1")),Table7[[#This Row],[day]]),"")</f>
        <v>42229</v>
      </c>
      <c r="P1977" s="195" t="s">
        <v>5402</v>
      </c>
      <c r="Q1977" s="195">
        <v>2015</v>
      </c>
      <c r="R1977" s="195" t="s">
        <v>3445</v>
      </c>
      <c r="S1977" s="195">
        <v>13</v>
      </c>
      <c r="T1977" s="195">
        <v>1117.3499999999999</v>
      </c>
      <c r="U1977" s="195">
        <v>1566</v>
      </c>
      <c r="V1977" s="195">
        <v>3276075</v>
      </c>
      <c r="X1977" s="260">
        <v>42310</v>
      </c>
      <c r="Y1977" t="s">
        <v>7899</v>
      </c>
      <c r="Z1977" s="260">
        <v>11</v>
      </c>
      <c r="AA1977">
        <v>1394</v>
      </c>
      <c r="AB1977" s="260" t="str">
        <f ca="1">IFERROR(IFERROR(VLOOKUP(Table_Merge1[[#This Row],[Column1]],Table11[#All],2,FALSE),LEFT(AB1978,8)&amp;IF(LEN((RIGHT(AB1978,2)+1))&lt;2,"0"&amp;(RIGHT(AB1978,2)+1),(RIGHT(AB1978,2)-1))),"")</f>
        <v>1394.08.11</v>
      </c>
      <c r="AC1977" s="259" t="str">
        <f ca="1">LEFT(Table_Merge1[[#This Row],[Column2]],4)</f>
        <v>1394</v>
      </c>
      <c r="AD1977" s="259" t="str">
        <f ca="1">RIGHT(LEFT(Table_Merge1[[#This Row],[Column2]],7),2)</f>
        <v>08</v>
      </c>
      <c r="AE1977" s="259" t="str">
        <f ca="1">RIGHT(Table_Merge1[[#This Row],[Column2]],2)</f>
        <v>11</v>
      </c>
      <c r="AF1977">
        <v>8</v>
      </c>
      <c r="AG1977">
        <v>11</v>
      </c>
      <c r="AH1977" s="260">
        <v>2015</v>
      </c>
      <c r="AI1977" t="s">
        <v>3450</v>
      </c>
      <c r="AJ1977" s="260">
        <v>2</v>
      </c>
      <c r="AK1977">
        <v>1135.8</v>
      </c>
      <c r="AL1977">
        <v>1479.5</v>
      </c>
      <c r="AM1977">
        <v>2968900</v>
      </c>
      <c r="AO1977">
        <v>34937</v>
      </c>
      <c r="AP1977" s="287">
        <f>IFERROR(IF(Table_Merge1[[#This Row],[LME Zinc stock]]*Table_Merge1[[#This Row],[Nima.مقدار]]=0,"",Table_Merge1[[#This Row],[LME Zinc stock]]*Table_Merge1[[#This Row],[Nima.مقدار]]),"")</f>
        <v>103724459300</v>
      </c>
      <c r="AQ1977" s="287">
        <f>IFERROR(IF(Table_Merge1[[#This Row],[LME Zinc 3-month]]*Table_Merge1[[#This Row],[Nima.مقدار]]=0,"",Table_Merge1[[#This Row],[LME Zinc 3-month]]*Table_Merge1[[#This Row],[Nima.مقدار]]),"")</f>
        <v>51689291.5</v>
      </c>
      <c r="AR1977" s="288" t="str">
        <f>IFERROR(IF(Table_Merge1[[#This Row],[LME Zinc stock]]*Table_Merge1[[#This Row],[Azad.Sell]]=0,"",Table_Merge1[[#This Row],[LME Zinc stock]]*Table_Merge1[[#This Row],[Azad.Sell]]),"")</f>
        <v/>
      </c>
      <c r="AS1977" s="288" t="str">
        <f>IFERROR(IF(Table_Merge1[[#This Row],[LME Zinc 3-month]]*Table_Merge1[[#This Row],[Azad.Sell]]=0,"",Table_Merge1[[#This Row],[LME Zinc 3-month]]*Table_Merge1[[#This Row],[Azad.Sell]]),"")</f>
        <v/>
      </c>
      <c r="AT1977"/>
    </row>
    <row r="1978" spans="1:46" x14ac:dyDescent="0.25">
      <c r="A1978" s="258">
        <v>43456</v>
      </c>
      <c r="B19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1397.10.01</v>
      </c>
      <c r="C1978" s="195">
        <f t="shared" ca="1" si="66"/>
        <v>1397</v>
      </c>
      <c r="D19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78" s="195">
        <f>_xlfn.NUMBERVALUE(RIGHT(Table11[[#This Row],[تاریخ شمسی]],2))</f>
        <v>1</v>
      </c>
      <c r="F19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10-01</v>
      </c>
      <c r="G1978" s="195" t="s">
        <v>2129</v>
      </c>
      <c r="L1978" s="259">
        <v>43456</v>
      </c>
      <c r="M1978">
        <v>91150</v>
      </c>
      <c r="O1978" s="283">
        <f>IFERROR(DATE(Table7[[#This Row],[year]],MONTH(DATEVALUE(Table7[[#This Row],[month]]&amp;"1")),Table7[[#This Row],[day]]),"")</f>
        <v>42228</v>
      </c>
      <c r="P1978" s="257" t="s">
        <v>5403</v>
      </c>
      <c r="Q1978" s="257">
        <v>2015</v>
      </c>
      <c r="R1978" s="257" t="s">
        <v>3445</v>
      </c>
      <c r="S1978" s="257">
        <v>12</v>
      </c>
      <c r="T1978" s="257">
        <v>1116.8</v>
      </c>
      <c r="U1978" s="257">
        <v>1546.5</v>
      </c>
      <c r="V1978" s="257">
        <v>3283625</v>
      </c>
      <c r="X1978" s="260">
        <v>42307</v>
      </c>
      <c r="Z1978" s="260">
        <v>11</v>
      </c>
      <c r="AB1978" s="260" t="str">
        <f ca="1">IFERROR(IFERROR(VLOOKUP(Table_Merge1[[#This Row],[Column1]],Table11[#All],2,FALSE),LEFT(AB1979,8)&amp;IF(LEN((RIGHT(AB1979,2)+1))&lt;2,"0"&amp;(RIGHT(AB1979,2)+1),(RIGHT(AB1979,2)-1))),"")</f>
        <v>1394.08.08</v>
      </c>
      <c r="AC1978" s="259" t="str">
        <f ca="1">LEFT(Table_Merge1[[#This Row],[Column2]],4)</f>
        <v>1394</v>
      </c>
      <c r="AD1978" s="259" t="str">
        <f ca="1">RIGHT(LEFT(Table_Merge1[[#This Row],[Column2]],7),2)</f>
        <v>08</v>
      </c>
      <c r="AE1978" s="259" t="str">
        <f ca="1">RIGHT(Table_Merge1[[#This Row],[Column2]],2)</f>
        <v>08</v>
      </c>
      <c r="AH1978" s="260">
        <v>2015</v>
      </c>
      <c r="AI1978" t="s">
        <v>3448</v>
      </c>
      <c r="AJ1978" s="260">
        <v>30</v>
      </c>
      <c r="AK1978">
        <v>1147.75</v>
      </c>
      <c r="AL1978">
        <v>1489.5</v>
      </c>
      <c r="AM1978">
        <v>2979350</v>
      </c>
      <c r="AP1978" s="287" t="str">
        <f>IFERROR(IF(Table_Merge1[[#This Row],[LME Zinc stock]]*Table_Merge1[[#This Row],[Nima.مقدار]]=0,"",Table_Merge1[[#This Row],[LME Zinc stock]]*Table_Merge1[[#This Row],[Nima.مقدار]]),"")</f>
        <v/>
      </c>
      <c r="AQ1978" s="287" t="str">
        <f>IFERROR(IF(Table_Merge1[[#This Row],[LME Zinc 3-month]]*Table_Merge1[[#This Row],[Nima.مقدار]]=0,"",Table_Merge1[[#This Row],[LME Zinc 3-month]]*Table_Merge1[[#This Row],[Nima.مقدار]]),"")</f>
        <v/>
      </c>
      <c r="AR1978" s="288" t="str">
        <f>IFERROR(IF(Table_Merge1[[#This Row],[LME Zinc stock]]*Table_Merge1[[#This Row],[Azad.Sell]]=0,"",Table_Merge1[[#This Row],[LME Zinc stock]]*Table_Merge1[[#This Row],[Azad.Sell]]),"")</f>
        <v/>
      </c>
      <c r="AS1978" s="288" t="str">
        <f>IFERROR(IF(Table_Merge1[[#This Row],[LME Zinc 3-month]]*Table_Merge1[[#This Row],[Azad.Sell]]=0,"",Table_Merge1[[#This Row],[LME Zinc 3-month]]*Table_Merge1[[#This Row],[Azad.Sell]]),"")</f>
        <v/>
      </c>
      <c r="AT1978"/>
    </row>
    <row r="1979" spans="1:46" x14ac:dyDescent="0.25">
      <c r="A1979" s="258">
        <v>43457</v>
      </c>
      <c r="B19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1397.10.02</v>
      </c>
      <c r="C1979" s="195">
        <f t="shared" ca="1" si="66"/>
        <v>1397</v>
      </c>
      <c r="D19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79" s="195">
        <f>_xlfn.NUMBERVALUE(RIGHT(Table11[[#This Row],[تاریخ شمسی]],2))</f>
        <v>2</v>
      </c>
      <c r="F19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10-02</v>
      </c>
      <c r="G1979" s="195" t="s">
        <v>2130</v>
      </c>
      <c r="L1979" s="259">
        <v>43457</v>
      </c>
      <c r="M1979">
        <v>96920</v>
      </c>
      <c r="O1979" s="284">
        <f>IFERROR(DATE(Table7[[#This Row],[year]],MONTH(DATEVALUE(Table7[[#This Row],[month]]&amp;"1")),Table7[[#This Row],[day]]),"")</f>
        <v>42227</v>
      </c>
      <c r="P1979" s="195" t="s">
        <v>5404</v>
      </c>
      <c r="Q1979" s="195">
        <v>2015</v>
      </c>
      <c r="R1979" s="195" t="s">
        <v>3445</v>
      </c>
      <c r="S1979" s="195">
        <v>11</v>
      </c>
      <c r="T1979" s="195">
        <v>1113.25</v>
      </c>
      <c r="U1979" s="195">
        <v>1536</v>
      </c>
      <c r="V1979" s="195">
        <v>3294125</v>
      </c>
      <c r="X1979" s="260">
        <v>42306</v>
      </c>
      <c r="Y1979" t="s">
        <v>7898</v>
      </c>
      <c r="Z1979" s="260">
        <v>11</v>
      </c>
      <c r="AA1979">
        <v>1394</v>
      </c>
      <c r="AB1979" s="260" t="str">
        <f ca="1">IFERROR(IFERROR(VLOOKUP(Table_Merge1[[#This Row],[Column1]],Table11[#All],2,FALSE),LEFT(AB1980,8)&amp;IF(LEN((RIGHT(AB1980,2)+1))&lt;2,"0"&amp;(RIGHT(AB1980,2)+1),(RIGHT(AB1980,2)-1))),"")</f>
        <v>1394.08.07</v>
      </c>
      <c r="AC1979" s="259" t="str">
        <f ca="1">LEFT(Table_Merge1[[#This Row],[Column2]],4)</f>
        <v>1394</v>
      </c>
      <c r="AD1979" s="259" t="str">
        <f ca="1">RIGHT(LEFT(Table_Merge1[[#This Row],[Column2]],7),2)</f>
        <v>08</v>
      </c>
      <c r="AE1979" s="259" t="str">
        <f ca="1">RIGHT(Table_Merge1[[#This Row],[Column2]],2)</f>
        <v>07</v>
      </c>
      <c r="AF1979">
        <v>8</v>
      </c>
      <c r="AG1979">
        <v>7</v>
      </c>
      <c r="AH1979" s="260">
        <v>2015</v>
      </c>
      <c r="AI1979" t="s">
        <v>3448</v>
      </c>
      <c r="AJ1979" s="260">
        <v>29</v>
      </c>
      <c r="AK1979">
        <v>1159</v>
      </c>
      <c r="AL1979">
        <v>1492.5</v>
      </c>
      <c r="AM1979">
        <v>2984025</v>
      </c>
      <c r="AO1979">
        <v>34723</v>
      </c>
      <c r="AP1979" s="287">
        <f>IFERROR(IF(Table_Merge1[[#This Row],[LME Zinc stock]]*Table_Merge1[[#This Row],[Nima.مقدار]]=0,"",Table_Merge1[[#This Row],[LME Zinc stock]]*Table_Merge1[[#This Row],[Nima.مقدار]]),"")</f>
        <v>103614300075</v>
      </c>
      <c r="AQ1979" s="287">
        <f>IFERROR(IF(Table_Merge1[[#This Row],[LME Zinc 3-month]]*Table_Merge1[[#This Row],[Nima.مقدار]]=0,"",Table_Merge1[[#This Row],[LME Zinc 3-month]]*Table_Merge1[[#This Row],[Nima.مقدار]]),"")</f>
        <v>51824077.5</v>
      </c>
      <c r="AR1979" s="288" t="str">
        <f>IFERROR(IF(Table_Merge1[[#This Row],[LME Zinc stock]]*Table_Merge1[[#This Row],[Azad.Sell]]=0,"",Table_Merge1[[#This Row],[LME Zinc stock]]*Table_Merge1[[#This Row],[Azad.Sell]]),"")</f>
        <v/>
      </c>
      <c r="AS1979" s="288" t="str">
        <f>IFERROR(IF(Table_Merge1[[#This Row],[LME Zinc 3-month]]*Table_Merge1[[#This Row],[Azad.Sell]]=0,"",Table_Merge1[[#This Row],[LME Zinc 3-month]]*Table_Merge1[[#This Row],[Azad.Sell]]),"")</f>
        <v/>
      </c>
      <c r="AT1979"/>
    </row>
    <row r="1980" spans="1:46" x14ac:dyDescent="0.25">
      <c r="A1980" s="258">
        <v>43458</v>
      </c>
      <c r="B19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1397.10.03</v>
      </c>
      <c r="C1980" s="195">
        <f t="shared" ca="1" si="66"/>
        <v>1397</v>
      </c>
      <c r="D19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80" s="195">
        <f>_xlfn.NUMBERVALUE(RIGHT(Table11[[#This Row],[تاریخ شمسی]],2))</f>
        <v>3</v>
      </c>
      <c r="F19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10-03</v>
      </c>
      <c r="G1980" s="195" t="s">
        <v>2131</v>
      </c>
      <c r="L1980" s="259">
        <v>43458</v>
      </c>
      <c r="M1980">
        <v>90520</v>
      </c>
      <c r="O1980" s="283">
        <f>IFERROR(DATE(Table7[[#This Row],[year]],MONTH(DATEVALUE(Table7[[#This Row],[month]]&amp;"1")),Table7[[#This Row],[day]]),"")</f>
        <v>42226</v>
      </c>
      <c r="P1980" s="257" t="s">
        <v>5405</v>
      </c>
      <c r="Q1980" s="257">
        <v>2015</v>
      </c>
      <c r="R1980" s="257" t="s">
        <v>3445</v>
      </c>
      <c r="S1980" s="257">
        <v>10</v>
      </c>
      <c r="T1980" s="257">
        <v>1094.8</v>
      </c>
      <c r="U1980" s="257">
        <v>1546.5</v>
      </c>
      <c r="V1980" s="257">
        <v>3303950</v>
      </c>
      <c r="X1980" s="260">
        <v>42305</v>
      </c>
      <c r="Y1980" t="s">
        <v>7897</v>
      </c>
      <c r="Z1980" s="260">
        <v>11</v>
      </c>
      <c r="AA1980">
        <v>1394</v>
      </c>
      <c r="AB1980" s="260" t="str">
        <f ca="1">IFERROR(IFERROR(VLOOKUP(Table_Merge1[[#This Row],[Column1]],Table11[#All],2,FALSE),LEFT(AB1981,8)&amp;IF(LEN((RIGHT(AB1981,2)+1))&lt;2,"0"&amp;(RIGHT(AB1981,2)+1),(RIGHT(AB1981,2)-1))),"")</f>
        <v>1394.08.06</v>
      </c>
      <c r="AC1980" s="259" t="str">
        <f ca="1">LEFT(Table_Merge1[[#This Row],[Column2]],4)</f>
        <v>1394</v>
      </c>
      <c r="AD1980" s="259" t="str">
        <f ca="1">RIGHT(LEFT(Table_Merge1[[#This Row],[Column2]],7),2)</f>
        <v>08</v>
      </c>
      <c r="AE1980" s="259" t="str">
        <f ca="1">RIGHT(Table_Merge1[[#This Row],[Column2]],2)</f>
        <v>06</v>
      </c>
      <c r="AF1980">
        <v>8</v>
      </c>
      <c r="AG1980">
        <v>6</v>
      </c>
      <c r="AH1980" s="260">
        <v>2015</v>
      </c>
      <c r="AI1980" t="s">
        <v>3448</v>
      </c>
      <c r="AJ1980" s="260">
        <v>28</v>
      </c>
      <c r="AK1980">
        <v>1171.5</v>
      </c>
      <c r="AL1980">
        <v>1505.5</v>
      </c>
      <c r="AM1980">
        <v>2990825</v>
      </c>
      <c r="AO1980">
        <v>34831</v>
      </c>
      <c r="AP1980" s="287">
        <f>IFERROR(IF(Table_Merge1[[#This Row],[LME Zinc stock]]*Table_Merge1[[#This Row],[Nima.مقدار]]=0,"",Table_Merge1[[#This Row],[LME Zinc stock]]*Table_Merge1[[#This Row],[Nima.مقدار]]),"")</f>
        <v>104173425575</v>
      </c>
      <c r="AQ1980" s="287">
        <f>IFERROR(IF(Table_Merge1[[#This Row],[LME Zinc 3-month]]*Table_Merge1[[#This Row],[Nima.مقدار]]=0,"",Table_Merge1[[#This Row],[LME Zinc 3-month]]*Table_Merge1[[#This Row],[Nima.مقدار]]),"")</f>
        <v>52438070.5</v>
      </c>
      <c r="AR1980" s="288" t="str">
        <f>IFERROR(IF(Table_Merge1[[#This Row],[LME Zinc stock]]*Table_Merge1[[#This Row],[Azad.Sell]]=0,"",Table_Merge1[[#This Row],[LME Zinc stock]]*Table_Merge1[[#This Row],[Azad.Sell]]),"")</f>
        <v/>
      </c>
      <c r="AS1980" s="288" t="str">
        <f>IFERROR(IF(Table_Merge1[[#This Row],[LME Zinc 3-month]]*Table_Merge1[[#This Row],[Azad.Sell]]=0,"",Table_Merge1[[#This Row],[LME Zinc 3-month]]*Table_Merge1[[#This Row],[Azad.Sell]]),"")</f>
        <v/>
      </c>
      <c r="AT1980"/>
    </row>
    <row r="1981" spans="1:46" x14ac:dyDescent="0.25">
      <c r="A1981" s="258">
        <v>43459</v>
      </c>
      <c r="B19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1397.10.04</v>
      </c>
      <c r="C1981" s="195">
        <f t="shared" ca="1" si="66"/>
        <v>1397</v>
      </c>
      <c r="D19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81" s="195">
        <f>_xlfn.NUMBERVALUE(RIGHT(Table11[[#This Row],[تاریخ شمسی]],2))</f>
        <v>4</v>
      </c>
      <c r="F19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10-04</v>
      </c>
      <c r="G1981" s="195" t="s">
        <v>2132</v>
      </c>
      <c r="L1981" s="259">
        <v>43459</v>
      </c>
      <c r="M1981">
        <v>89709</v>
      </c>
      <c r="O1981" s="284">
        <f>IFERROR(DATE(Table7[[#This Row],[year]],MONTH(DATEVALUE(Table7[[#This Row],[month]]&amp;"1")),Table7[[#This Row],[day]]),"")</f>
        <v>42223</v>
      </c>
      <c r="P1981" s="195" t="s">
        <v>5406</v>
      </c>
      <c r="Q1981" s="195">
        <v>2015</v>
      </c>
      <c r="R1981" s="195" t="s">
        <v>3445</v>
      </c>
      <c r="S1981" s="195">
        <v>7</v>
      </c>
      <c r="T1981" s="195">
        <v>1091.3499999999999</v>
      </c>
      <c r="U1981" s="195">
        <v>1510.5</v>
      </c>
      <c r="V1981" s="195">
        <v>3312150</v>
      </c>
      <c r="X1981" s="260">
        <v>42304</v>
      </c>
      <c r="Y1981" t="s">
        <v>7896</v>
      </c>
      <c r="Z1981" s="260">
        <v>11</v>
      </c>
      <c r="AA1981">
        <v>1394</v>
      </c>
      <c r="AB1981" s="260" t="str">
        <f ca="1">IFERROR(IFERROR(VLOOKUP(Table_Merge1[[#This Row],[Column1]],Table11[#All],2,FALSE),LEFT(AB1982,8)&amp;IF(LEN((RIGHT(AB1982,2)+1))&lt;2,"0"&amp;(RIGHT(AB1982,2)+1),(RIGHT(AB1982,2)-1))),"")</f>
        <v>1394.08.05</v>
      </c>
      <c r="AC1981" s="259" t="str">
        <f ca="1">LEFT(Table_Merge1[[#This Row],[Column2]],4)</f>
        <v>1394</v>
      </c>
      <c r="AD1981" s="259" t="str">
        <f ca="1">RIGHT(LEFT(Table_Merge1[[#This Row],[Column2]],7),2)</f>
        <v>08</v>
      </c>
      <c r="AE1981" s="259" t="str">
        <f ca="1">RIGHT(Table_Merge1[[#This Row],[Column2]],2)</f>
        <v>05</v>
      </c>
      <c r="AF1981">
        <v>8</v>
      </c>
      <c r="AG1981">
        <v>5</v>
      </c>
      <c r="AH1981" s="260">
        <v>2015</v>
      </c>
      <c r="AI1981" t="s">
        <v>3448</v>
      </c>
      <c r="AJ1981" s="260">
        <v>27</v>
      </c>
      <c r="AK1981">
        <v>1165.75</v>
      </c>
      <c r="AL1981">
        <v>1498.5</v>
      </c>
      <c r="AM1981">
        <v>2997500</v>
      </c>
      <c r="AO1981">
        <v>34743.75</v>
      </c>
      <c r="AP1981" s="287">
        <f>IFERROR(IF(Table_Merge1[[#This Row],[LME Zinc stock]]*Table_Merge1[[#This Row],[Nima.مقدار]]=0,"",Table_Merge1[[#This Row],[LME Zinc stock]]*Table_Merge1[[#This Row],[Nima.مقدار]]),"")</f>
        <v>104144390625</v>
      </c>
      <c r="AQ1981" s="287">
        <f>IFERROR(IF(Table_Merge1[[#This Row],[LME Zinc 3-month]]*Table_Merge1[[#This Row],[Nima.مقدار]]=0,"",Table_Merge1[[#This Row],[LME Zinc 3-month]]*Table_Merge1[[#This Row],[Nima.مقدار]]),"")</f>
        <v>52063509.375</v>
      </c>
      <c r="AR1981" s="288" t="str">
        <f>IFERROR(IF(Table_Merge1[[#This Row],[LME Zinc stock]]*Table_Merge1[[#This Row],[Azad.Sell]]=0,"",Table_Merge1[[#This Row],[LME Zinc stock]]*Table_Merge1[[#This Row],[Azad.Sell]]),"")</f>
        <v/>
      </c>
      <c r="AS1981" s="288" t="str">
        <f>IFERROR(IF(Table_Merge1[[#This Row],[LME Zinc 3-month]]*Table_Merge1[[#This Row],[Azad.Sell]]=0,"",Table_Merge1[[#This Row],[LME Zinc 3-month]]*Table_Merge1[[#This Row],[Azad.Sell]]),"")</f>
        <v/>
      </c>
      <c r="AT1981"/>
    </row>
    <row r="1982" spans="1:46" x14ac:dyDescent="0.25">
      <c r="A1982" s="258">
        <v>43460</v>
      </c>
      <c r="B19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1397.10.05</v>
      </c>
      <c r="C1982" s="195">
        <f t="shared" ca="1" si="66"/>
        <v>1397</v>
      </c>
      <c r="D19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82" s="195">
        <f>_xlfn.NUMBERVALUE(RIGHT(Table11[[#This Row],[تاریخ شمسی]],2))</f>
        <v>5</v>
      </c>
      <c r="F19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10-05</v>
      </c>
      <c r="G1982" s="195" t="s">
        <v>2133</v>
      </c>
      <c r="L1982" s="259">
        <v>43460</v>
      </c>
      <c r="M1982">
        <v>95480</v>
      </c>
      <c r="O1982" s="283">
        <f>IFERROR(DATE(Table7[[#This Row],[year]],MONTH(DATEVALUE(Table7[[#This Row],[month]]&amp;"1")),Table7[[#This Row],[day]]),"")</f>
        <v>42222</v>
      </c>
      <c r="P1982" s="257" t="s">
        <v>5407</v>
      </c>
      <c r="Q1982" s="257">
        <v>2015</v>
      </c>
      <c r="R1982" s="257" t="s">
        <v>3445</v>
      </c>
      <c r="S1982" s="257">
        <v>6</v>
      </c>
      <c r="T1982" s="257">
        <v>1085</v>
      </c>
      <c r="U1982" s="257">
        <v>1551.5</v>
      </c>
      <c r="V1982" s="257">
        <v>3320725</v>
      </c>
      <c r="X1982" s="260">
        <v>42303</v>
      </c>
      <c r="Y1982" t="s">
        <v>7895</v>
      </c>
      <c r="Z1982" s="260">
        <v>11</v>
      </c>
      <c r="AA1982">
        <v>1394</v>
      </c>
      <c r="AB1982" s="260" t="str">
        <f ca="1">IFERROR(IFERROR(VLOOKUP(Table_Merge1[[#This Row],[Column1]],Table11[#All],2,FALSE),LEFT(AB1983,8)&amp;IF(LEN((RIGHT(AB1983,2)+1))&lt;2,"0"&amp;(RIGHT(AB1983,2)+1),(RIGHT(AB1983,2)-1))),"")</f>
        <v>1394.08.04</v>
      </c>
      <c r="AC1982" s="259" t="str">
        <f ca="1">LEFT(Table_Merge1[[#This Row],[Column2]],4)</f>
        <v>1394</v>
      </c>
      <c r="AD1982" s="259" t="str">
        <f ca="1">RIGHT(LEFT(Table_Merge1[[#This Row],[Column2]],7),2)</f>
        <v>08</v>
      </c>
      <c r="AE1982" s="259" t="str">
        <f ca="1">RIGHT(Table_Merge1[[#This Row],[Column2]],2)</f>
        <v>04</v>
      </c>
      <c r="AF1982">
        <v>8</v>
      </c>
      <c r="AG1982">
        <v>4</v>
      </c>
      <c r="AH1982" s="260">
        <v>2015</v>
      </c>
      <c r="AI1982" t="s">
        <v>3448</v>
      </c>
      <c r="AJ1982" s="260">
        <v>26</v>
      </c>
      <c r="AK1982">
        <v>1168.5</v>
      </c>
      <c r="AL1982">
        <v>1518.5</v>
      </c>
      <c r="AM1982">
        <v>3004000</v>
      </c>
      <c r="AO1982">
        <v>34656.5</v>
      </c>
      <c r="AP1982" s="287">
        <f>IFERROR(IF(Table_Merge1[[#This Row],[LME Zinc stock]]*Table_Merge1[[#This Row],[Nima.مقدار]]=0,"",Table_Merge1[[#This Row],[LME Zinc stock]]*Table_Merge1[[#This Row],[Nima.مقدار]]),"")</f>
        <v>104108126000</v>
      </c>
      <c r="AQ1982" s="287">
        <f>IFERROR(IF(Table_Merge1[[#This Row],[LME Zinc 3-month]]*Table_Merge1[[#This Row],[Nima.مقدار]]=0,"",Table_Merge1[[#This Row],[LME Zinc 3-month]]*Table_Merge1[[#This Row],[Nima.مقدار]]),"")</f>
        <v>52625895.25</v>
      </c>
      <c r="AR1982" s="288" t="str">
        <f>IFERROR(IF(Table_Merge1[[#This Row],[LME Zinc stock]]*Table_Merge1[[#This Row],[Azad.Sell]]=0,"",Table_Merge1[[#This Row],[LME Zinc stock]]*Table_Merge1[[#This Row],[Azad.Sell]]),"")</f>
        <v/>
      </c>
      <c r="AS1982" s="288" t="str">
        <f>IFERROR(IF(Table_Merge1[[#This Row],[LME Zinc 3-month]]*Table_Merge1[[#This Row],[Azad.Sell]]=0,"",Table_Merge1[[#This Row],[LME Zinc 3-month]]*Table_Merge1[[#This Row],[Azad.Sell]]),"")</f>
        <v/>
      </c>
      <c r="AT1982"/>
    </row>
    <row r="1983" spans="1:46" x14ac:dyDescent="0.25">
      <c r="A1983" s="258">
        <v>43461</v>
      </c>
      <c r="B19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1397.10.06</v>
      </c>
      <c r="C1983" s="195">
        <f t="shared" ca="1" si="66"/>
        <v>1397</v>
      </c>
      <c r="D19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83" s="195">
        <f>_xlfn.NUMBERVALUE(RIGHT(Table11[[#This Row],[تاریخ شمسی]],2))</f>
        <v>6</v>
      </c>
      <c r="F19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10-06</v>
      </c>
      <c r="G1983" s="195" t="s">
        <v>2134</v>
      </c>
      <c r="L1983" s="259">
        <v>43461</v>
      </c>
      <c r="M1983">
        <v>116761</v>
      </c>
      <c r="O1983" s="284">
        <f>IFERROR(DATE(Table7[[#This Row],[year]],MONTH(DATEVALUE(Table7[[#This Row],[month]]&amp;"1")),Table7[[#This Row],[day]]),"")</f>
        <v>42221</v>
      </c>
      <c r="P1983" s="195" t="s">
        <v>5408</v>
      </c>
      <c r="Q1983" s="195">
        <v>2015</v>
      </c>
      <c r="R1983" s="195" t="s">
        <v>3445</v>
      </c>
      <c r="S1983" s="195">
        <v>5</v>
      </c>
      <c r="T1983" s="195">
        <v>1086.5</v>
      </c>
      <c r="U1983" s="195">
        <v>1572</v>
      </c>
      <c r="V1983" s="195">
        <v>3330100</v>
      </c>
      <c r="X1983" s="260">
        <v>42300</v>
      </c>
      <c r="Z1983" s="260">
        <v>11</v>
      </c>
      <c r="AB1983" s="260" t="str">
        <f ca="1">IFERROR(IFERROR(VLOOKUP(Table_Merge1[[#This Row],[Column1]],Table11[#All],2,FALSE),LEFT(AB1984,8)&amp;IF(LEN((RIGHT(AB1984,2)+1))&lt;2,"0"&amp;(RIGHT(AB1984,2)+1),(RIGHT(AB1984,2)-1))),"")</f>
        <v>1394.07.29</v>
      </c>
      <c r="AC1983" s="259" t="str">
        <f ca="1">LEFT(Table_Merge1[[#This Row],[Column2]],4)</f>
        <v>1394</v>
      </c>
      <c r="AD1983" s="259" t="str">
        <f ca="1">RIGHT(LEFT(Table_Merge1[[#This Row],[Column2]],7),2)</f>
        <v>07</v>
      </c>
      <c r="AE1983" s="259" t="str">
        <f ca="1">RIGHT(Table_Merge1[[#This Row],[Column2]],2)</f>
        <v>29</v>
      </c>
      <c r="AH1983" s="260">
        <v>2015</v>
      </c>
      <c r="AI1983" t="s">
        <v>3448</v>
      </c>
      <c r="AJ1983" s="260">
        <v>23</v>
      </c>
      <c r="AK1983">
        <v>1171.55</v>
      </c>
      <c r="AL1983">
        <v>1507.5</v>
      </c>
      <c r="AM1983">
        <v>3010250</v>
      </c>
      <c r="AP1983" s="287" t="str">
        <f>IFERROR(IF(Table_Merge1[[#This Row],[LME Zinc stock]]*Table_Merge1[[#This Row],[Nima.مقدار]]=0,"",Table_Merge1[[#This Row],[LME Zinc stock]]*Table_Merge1[[#This Row],[Nima.مقدار]]),"")</f>
        <v/>
      </c>
      <c r="AQ1983" s="287" t="str">
        <f>IFERROR(IF(Table_Merge1[[#This Row],[LME Zinc 3-month]]*Table_Merge1[[#This Row],[Nima.مقدار]]=0,"",Table_Merge1[[#This Row],[LME Zinc 3-month]]*Table_Merge1[[#This Row],[Nima.مقدار]]),"")</f>
        <v/>
      </c>
      <c r="AR1983" s="288" t="str">
        <f>IFERROR(IF(Table_Merge1[[#This Row],[LME Zinc stock]]*Table_Merge1[[#This Row],[Azad.Sell]]=0,"",Table_Merge1[[#This Row],[LME Zinc stock]]*Table_Merge1[[#This Row],[Azad.Sell]]),"")</f>
        <v/>
      </c>
      <c r="AS1983" s="288" t="str">
        <f>IFERROR(IF(Table_Merge1[[#This Row],[LME Zinc 3-month]]*Table_Merge1[[#This Row],[Azad.Sell]]=0,"",Table_Merge1[[#This Row],[LME Zinc 3-month]]*Table_Merge1[[#This Row],[Azad.Sell]]),"")</f>
        <v/>
      </c>
      <c r="AT1983"/>
    </row>
    <row r="1984" spans="1:46" x14ac:dyDescent="0.25">
      <c r="A1984" s="258">
        <v>43462</v>
      </c>
      <c r="B19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1397.10.07</v>
      </c>
      <c r="C1984" s="195">
        <f t="shared" ca="1" si="66"/>
        <v>1397</v>
      </c>
      <c r="D19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84" s="195">
        <f>_xlfn.NUMBERVALUE(RIGHT(Table11[[#This Row],[تاریخ شمسی]],2))</f>
        <v>7</v>
      </c>
      <c r="F19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10-07</v>
      </c>
      <c r="G1984" s="195" t="s">
        <v>2135</v>
      </c>
      <c r="L1984" s="259">
        <v>43462</v>
      </c>
      <c r="M1984">
        <v>97390</v>
      </c>
      <c r="O1984" s="283">
        <f>IFERROR(DATE(Table7[[#This Row],[year]],MONTH(DATEVALUE(Table7[[#This Row],[month]]&amp;"1")),Table7[[#This Row],[day]]),"")</f>
        <v>42220</v>
      </c>
      <c r="P1984" s="257" t="s">
        <v>5409</v>
      </c>
      <c r="Q1984" s="257">
        <v>2015</v>
      </c>
      <c r="R1984" s="257" t="s">
        <v>3445</v>
      </c>
      <c r="S1984" s="257">
        <v>4</v>
      </c>
      <c r="T1984" s="257">
        <v>1092.5999999999999</v>
      </c>
      <c r="U1984" s="257">
        <v>1552</v>
      </c>
      <c r="V1984" s="257">
        <v>3338225</v>
      </c>
      <c r="X1984" s="260">
        <v>42299</v>
      </c>
      <c r="Y1984" t="s">
        <v>7894</v>
      </c>
      <c r="Z1984" s="260">
        <v>11</v>
      </c>
      <c r="AA1984">
        <v>1394</v>
      </c>
      <c r="AB1984" s="260" t="str">
        <f ca="1">IFERROR(IFERROR(VLOOKUP(Table_Merge1[[#This Row],[Column1]],Table11[#All],2,FALSE),LEFT(AB1985,8)&amp;IF(LEN((RIGHT(AB1985,2)+1))&lt;2,"0"&amp;(RIGHT(AB1985,2)+1),(RIGHT(AB1985,2)-1))),"")</f>
        <v>1394.07.30</v>
      </c>
      <c r="AC1984" s="259" t="str">
        <f ca="1">LEFT(Table_Merge1[[#This Row],[Column2]],4)</f>
        <v>1394</v>
      </c>
      <c r="AD1984" s="259" t="str">
        <f ca="1">RIGHT(LEFT(Table_Merge1[[#This Row],[Column2]],7),2)</f>
        <v>07</v>
      </c>
      <c r="AE1984" s="259" t="str">
        <f ca="1">RIGHT(Table_Merge1[[#This Row],[Column2]],2)</f>
        <v>30</v>
      </c>
      <c r="AF1984">
        <v>7</v>
      </c>
      <c r="AG1984">
        <v>30</v>
      </c>
      <c r="AH1984" s="260">
        <v>2015</v>
      </c>
      <c r="AI1984" t="s">
        <v>3448</v>
      </c>
      <c r="AJ1984" s="260">
        <v>22</v>
      </c>
      <c r="AK1984">
        <v>1166.45</v>
      </c>
      <c r="AL1984">
        <v>1496.5</v>
      </c>
      <c r="AM1984">
        <v>3016975</v>
      </c>
      <c r="AO1984">
        <v>34482</v>
      </c>
      <c r="AP1984" s="287">
        <f>IFERROR(IF(Table_Merge1[[#This Row],[LME Zinc stock]]*Table_Merge1[[#This Row],[Nima.مقدار]]=0,"",Table_Merge1[[#This Row],[LME Zinc stock]]*Table_Merge1[[#This Row],[Nima.مقدار]]),"")</f>
        <v>104031331950</v>
      </c>
      <c r="AQ1984" s="287">
        <f>IFERROR(IF(Table_Merge1[[#This Row],[LME Zinc 3-month]]*Table_Merge1[[#This Row],[Nima.مقدار]]=0,"",Table_Merge1[[#This Row],[LME Zinc 3-month]]*Table_Merge1[[#This Row],[Nima.مقدار]]),"")</f>
        <v>51602313</v>
      </c>
      <c r="AR1984" s="288" t="str">
        <f>IFERROR(IF(Table_Merge1[[#This Row],[LME Zinc stock]]*Table_Merge1[[#This Row],[Azad.Sell]]=0,"",Table_Merge1[[#This Row],[LME Zinc stock]]*Table_Merge1[[#This Row],[Azad.Sell]]),"")</f>
        <v/>
      </c>
      <c r="AS1984" s="288" t="str">
        <f>IFERROR(IF(Table_Merge1[[#This Row],[LME Zinc 3-month]]*Table_Merge1[[#This Row],[Azad.Sell]]=0,"",Table_Merge1[[#This Row],[LME Zinc 3-month]]*Table_Merge1[[#This Row],[Azad.Sell]]),"")</f>
        <v/>
      </c>
      <c r="AT1984"/>
    </row>
    <row r="1985" spans="1:46" x14ac:dyDescent="0.25">
      <c r="A1985" s="258">
        <v>43463</v>
      </c>
      <c r="B19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1397.10.08</v>
      </c>
      <c r="C1985" s="195">
        <f t="shared" ca="1" si="66"/>
        <v>1397</v>
      </c>
      <c r="D19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85" s="195">
        <f>_xlfn.NUMBERVALUE(RIGHT(Table11[[#This Row],[تاریخ شمسی]],2))</f>
        <v>8</v>
      </c>
      <c r="F19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10-08</v>
      </c>
      <c r="G1985" s="195" t="s">
        <v>2136</v>
      </c>
      <c r="L1985" s="259">
        <v>43463</v>
      </c>
      <c r="M1985">
        <v>116761</v>
      </c>
      <c r="O1985" s="284">
        <f>IFERROR(DATE(Table7[[#This Row],[year]],MONTH(DATEVALUE(Table7[[#This Row],[month]]&amp;"1")),Table7[[#This Row],[day]]),"")</f>
        <v>42219</v>
      </c>
      <c r="P1985" s="195" t="s">
        <v>5410</v>
      </c>
      <c r="Q1985" s="195">
        <v>2015</v>
      </c>
      <c r="R1985" s="195" t="s">
        <v>3445</v>
      </c>
      <c r="S1985" s="195">
        <v>3</v>
      </c>
      <c r="T1985" s="195">
        <v>1093</v>
      </c>
      <c r="U1985" s="195">
        <v>1558.5</v>
      </c>
      <c r="V1985" s="195">
        <v>3335575</v>
      </c>
      <c r="X1985" s="260">
        <v>42298</v>
      </c>
      <c r="Y1985" t="s">
        <v>7893</v>
      </c>
      <c r="Z1985" s="260">
        <v>11</v>
      </c>
      <c r="AA1985">
        <v>1394</v>
      </c>
      <c r="AB1985" s="260" t="str">
        <f ca="1">IFERROR(IFERROR(VLOOKUP(Table_Merge1[[#This Row],[Column1]],Table11[#All],2,FALSE),LEFT(AB1986,8)&amp;IF(LEN((RIGHT(AB1986,2)+1))&lt;2,"0"&amp;(RIGHT(AB1986,2)+1),(RIGHT(AB1986,2)-1))),"")</f>
        <v>1394.07.29</v>
      </c>
      <c r="AC1985" s="259" t="str">
        <f ca="1">LEFT(Table_Merge1[[#This Row],[Column2]],4)</f>
        <v>1394</v>
      </c>
      <c r="AD1985" s="259" t="str">
        <f ca="1">RIGHT(LEFT(Table_Merge1[[#This Row],[Column2]],7),2)</f>
        <v>07</v>
      </c>
      <c r="AE1985" s="259" t="str">
        <f ca="1">RIGHT(Table_Merge1[[#This Row],[Column2]],2)</f>
        <v>29</v>
      </c>
      <c r="AF1985">
        <v>7</v>
      </c>
      <c r="AG1985">
        <v>29</v>
      </c>
      <c r="AH1985" s="260">
        <v>2015</v>
      </c>
      <c r="AI1985" t="s">
        <v>3448</v>
      </c>
      <c r="AJ1985" s="260">
        <v>21</v>
      </c>
      <c r="AK1985">
        <v>1174.4000000000001</v>
      </c>
      <c r="AL1985">
        <v>1503</v>
      </c>
      <c r="AM1985">
        <v>3023775</v>
      </c>
      <c r="AO1985">
        <v>34421</v>
      </c>
      <c r="AP1985" s="287">
        <f>IFERROR(IF(Table_Merge1[[#This Row],[LME Zinc stock]]*Table_Merge1[[#This Row],[Nima.مقدار]]=0,"",Table_Merge1[[#This Row],[LME Zinc stock]]*Table_Merge1[[#This Row],[Nima.مقدار]]),"")</f>
        <v>104081359275</v>
      </c>
      <c r="AQ1985" s="287">
        <f>IFERROR(IF(Table_Merge1[[#This Row],[LME Zinc 3-month]]*Table_Merge1[[#This Row],[Nima.مقدار]]=0,"",Table_Merge1[[#This Row],[LME Zinc 3-month]]*Table_Merge1[[#This Row],[Nima.مقدار]]),"")</f>
        <v>51734763</v>
      </c>
      <c r="AR1985" s="288" t="str">
        <f>IFERROR(IF(Table_Merge1[[#This Row],[LME Zinc stock]]*Table_Merge1[[#This Row],[Azad.Sell]]=0,"",Table_Merge1[[#This Row],[LME Zinc stock]]*Table_Merge1[[#This Row],[Azad.Sell]]),"")</f>
        <v/>
      </c>
      <c r="AS1985" s="288" t="str">
        <f>IFERROR(IF(Table_Merge1[[#This Row],[LME Zinc 3-month]]*Table_Merge1[[#This Row],[Azad.Sell]]=0,"",Table_Merge1[[#This Row],[LME Zinc 3-month]]*Table_Merge1[[#This Row],[Azad.Sell]]),"")</f>
        <v/>
      </c>
      <c r="AT1985"/>
    </row>
    <row r="1986" spans="1:46" x14ac:dyDescent="0.25">
      <c r="A1986" s="258">
        <v>43464</v>
      </c>
      <c r="B19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1397.10.09</v>
      </c>
      <c r="C1986" s="195">
        <f t="shared" ref="C1986:C2049" ca="1" si="67">_xlfn.NUMBERVALUE(LEFT(G1986, LEN(G1986) - MAX(IF(ISNUMBER(MID(G1986, ROW(INDIRECT("1:"&amp;LEN(G1986))), 1) *1)=FALSE, ROW(INDIRECT("6:"&amp;LEN(G1986))), 6))))</f>
        <v>1397</v>
      </c>
      <c r="D19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86" s="195">
        <f>_xlfn.NUMBERVALUE(RIGHT(Table11[[#This Row],[تاریخ شمسی]],2))</f>
        <v>9</v>
      </c>
      <c r="F19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10-09</v>
      </c>
      <c r="G1986" s="195" t="s">
        <v>2137</v>
      </c>
      <c r="L1986" s="259">
        <v>43464</v>
      </c>
      <c r="M1986">
        <v>90930</v>
      </c>
      <c r="O1986" s="283">
        <f>IFERROR(DATE(Table7[[#This Row],[year]],MONTH(DATEVALUE(Table7[[#This Row],[month]]&amp;"1")),Table7[[#This Row],[day]]),"")</f>
        <v>42216</v>
      </c>
      <c r="P1986" s="257" t="s">
        <v>5411</v>
      </c>
      <c r="Q1986" s="257">
        <v>2015</v>
      </c>
      <c r="R1986" s="257" t="s">
        <v>3443</v>
      </c>
      <c r="S1986" s="257">
        <v>31</v>
      </c>
      <c r="T1986" s="257">
        <v>1080.05</v>
      </c>
      <c r="U1986" s="257">
        <v>1573.5</v>
      </c>
      <c r="V1986" s="257">
        <v>3354350</v>
      </c>
      <c r="X1986" s="260">
        <v>42297</v>
      </c>
      <c r="Y1986" t="s">
        <v>7892</v>
      </c>
      <c r="Z1986" s="260">
        <v>11</v>
      </c>
      <c r="AA1986">
        <v>1394</v>
      </c>
      <c r="AB1986" s="260" t="str">
        <f ca="1">IFERROR(IFERROR(VLOOKUP(Table_Merge1[[#This Row],[Column1]],Table11[#All],2,FALSE),LEFT(AB1987,8)&amp;IF(LEN((RIGHT(AB1987,2)+1))&lt;2,"0"&amp;(RIGHT(AB1987,2)+1),(RIGHT(AB1987,2)-1))),"")</f>
        <v>1394.07.28</v>
      </c>
      <c r="AC1986" s="259" t="str">
        <f ca="1">LEFT(Table_Merge1[[#This Row],[Column2]],4)</f>
        <v>1394</v>
      </c>
      <c r="AD1986" s="259" t="str">
        <f ca="1">RIGHT(LEFT(Table_Merge1[[#This Row],[Column2]],7),2)</f>
        <v>07</v>
      </c>
      <c r="AE1986" s="259" t="str">
        <f ca="1">RIGHT(Table_Merge1[[#This Row],[Column2]],2)</f>
        <v>28</v>
      </c>
      <c r="AF1986">
        <v>7</v>
      </c>
      <c r="AG1986">
        <v>28</v>
      </c>
      <c r="AH1986" s="260">
        <v>2015</v>
      </c>
      <c r="AI1986" t="s">
        <v>3448</v>
      </c>
      <c r="AJ1986" s="260">
        <v>20</v>
      </c>
      <c r="AK1986">
        <v>1173.7</v>
      </c>
      <c r="AL1986">
        <v>1500.5</v>
      </c>
      <c r="AM1986">
        <v>3032025</v>
      </c>
      <c r="AO1986">
        <v>34412</v>
      </c>
      <c r="AP1986" s="287">
        <f>IFERROR(IF(Table_Merge1[[#This Row],[LME Zinc stock]]*Table_Merge1[[#This Row],[Nima.مقدار]]=0,"",Table_Merge1[[#This Row],[LME Zinc stock]]*Table_Merge1[[#This Row],[Nima.مقدار]]),"")</f>
        <v>104338044300</v>
      </c>
      <c r="AQ1986" s="287">
        <f>IFERROR(IF(Table_Merge1[[#This Row],[LME Zinc 3-month]]*Table_Merge1[[#This Row],[Nima.مقدار]]=0,"",Table_Merge1[[#This Row],[LME Zinc 3-month]]*Table_Merge1[[#This Row],[Nima.مقدار]]),"")</f>
        <v>51635206</v>
      </c>
      <c r="AR1986" s="288" t="str">
        <f>IFERROR(IF(Table_Merge1[[#This Row],[LME Zinc stock]]*Table_Merge1[[#This Row],[Azad.Sell]]=0,"",Table_Merge1[[#This Row],[LME Zinc stock]]*Table_Merge1[[#This Row],[Azad.Sell]]),"")</f>
        <v/>
      </c>
      <c r="AS1986" s="288" t="str">
        <f>IFERROR(IF(Table_Merge1[[#This Row],[LME Zinc 3-month]]*Table_Merge1[[#This Row],[Azad.Sell]]=0,"",Table_Merge1[[#This Row],[LME Zinc 3-month]]*Table_Merge1[[#This Row],[Azad.Sell]]),"")</f>
        <v/>
      </c>
      <c r="AT1986"/>
    </row>
    <row r="1987" spans="1:46" x14ac:dyDescent="0.25">
      <c r="A1987" s="258">
        <v>43465</v>
      </c>
      <c r="B19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1397.10.10</v>
      </c>
      <c r="C1987" s="195">
        <f t="shared" ca="1" si="67"/>
        <v>1397</v>
      </c>
      <c r="D19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87" s="195">
        <f>_xlfn.NUMBERVALUE(RIGHT(Table11[[#This Row],[تاریخ شمسی]],2))</f>
        <v>10</v>
      </c>
      <c r="F19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10-10</v>
      </c>
      <c r="G1987" s="195" t="s">
        <v>2138</v>
      </c>
      <c r="L1987" s="259">
        <v>43465</v>
      </c>
      <c r="M1987">
        <v>98650</v>
      </c>
      <c r="O1987" s="284">
        <f>IFERROR(DATE(Table7[[#This Row],[year]],MONTH(DATEVALUE(Table7[[#This Row],[month]]&amp;"1")),Table7[[#This Row],[day]]),"")</f>
        <v>42215</v>
      </c>
      <c r="P1987" s="195" t="s">
        <v>5412</v>
      </c>
      <c r="Q1987" s="195">
        <v>2015</v>
      </c>
      <c r="R1987" s="195" t="s">
        <v>3443</v>
      </c>
      <c r="S1987" s="195">
        <v>30</v>
      </c>
      <c r="T1987" s="195">
        <v>1085.6500000000001</v>
      </c>
      <c r="U1987" s="195">
        <v>1569.5</v>
      </c>
      <c r="V1987" s="195">
        <v>3362425</v>
      </c>
      <c r="X1987" s="260">
        <v>42296</v>
      </c>
      <c r="Y1987" t="s">
        <v>7891</v>
      </c>
      <c r="Z1987" s="260">
        <v>11</v>
      </c>
      <c r="AA1987">
        <v>1394</v>
      </c>
      <c r="AB1987" s="260" t="str">
        <f ca="1">IFERROR(IFERROR(VLOOKUP(Table_Merge1[[#This Row],[Column1]],Table11[#All],2,FALSE),LEFT(AB1988,8)&amp;IF(LEN((RIGHT(AB1988,2)+1))&lt;2,"0"&amp;(RIGHT(AB1988,2)+1),(RIGHT(AB1988,2)-1))),"")</f>
        <v>1394.07.27</v>
      </c>
      <c r="AC1987" s="259" t="str">
        <f ca="1">LEFT(Table_Merge1[[#This Row],[Column2]],4)</f>
        <v>1394</v>
      </c>
      <c r="AD1987" s="259" t="str">
        <f ca="1">RIGHT(LEFT(Table_Merge1[[#This Row],[Column2]],7),2)</f>
        <v>07</v>
      </c>
      <c r="AE1987" s="259" t="str">
        <f ca="1">RIGHT(Table_Merge1[[#This Row],[Column2]],2)</f>
        <v>27</v>
      </c>
      <c r="AF1987">
        <v>7</v>
      </c>
      <c r="AG1987">
        <v>27</v>
      </c>
      <c r="AH1987" s="260">
        <v>2015</v>
      </c>
      <c r="AI1987" t="s">
        <v>3448</v>
      </c>
      <c r="AJ1987" s="260">
        <v>19</v>
      </c>
      <c r="AK1987">
        <v>1171.6500000000001</v>
      </c>
      <c r="AL1987">
        <v>1483.5</v>
      </c>
      <c r="AM1987">
        <v>3039575</v>
      </c>
      <c r="AO1987">
        <v>34370</v>
      </c>
      <c r="AP1987" s="287">
        <f>IFERROR(IF(Table_Merge1[[#This Row],[LME Zinc stock]]*Table_Merge1[[#This Row],[Nima.مقدار]]=0,"",Table_Merge1[[#This Row],[LME Zinc stock]]*Table_Merge1[[#This Row],[Nima.مقدار]]),"")</f>
        <v>104470192750</v>
      </c>
      <c r="AQ1987" s="287">
        <f>IFERROR(IF(Table_Merge1[[#This Row],[LME Zinc 3-month]]*Table_Merge1[[#This Row],[Nima.مقدار]]=0,"",Table_Merge1[[#This Row],[LME Zinc 3-month]]*Table_Merge1[[#This Row],[Nima.مقدار]]),"")</f>
        <v>50987895</v>
      </c>
      <c r="AR1987" s="288" t="str">
        <f>IFERROR(IF(Table_Merge1[[#This Row],[LME Zinc stock]]*Table_Merge1[[#This Row],[Azad.Sell]]=0,"",Table_Merge1[[#This Row],[LME Zinc stock]]*Table_Merge1[[#This Row],[Azad.Sell]]),"")</f>
        <v/>
      </c>
      <c r="AS1987" s="288" t="str">
        <f>IFERROR(IF(Table_Merge1[[#This Row],[LME Zinc 3-month]]*Table_Merge1[[#This Row],[Azad.Sell]]=0,"",Table_Merge1[[#This Row],[LME Zinc 3-month]]*Table_Merge1[[#This Row],[Azad.Sell]]),"")</f>
        <v/>
      </c>
      <c r="AT1987"/>
    </row>
    <row r="1988" spans="1:46" x14ac:dyDescent="0.25">
      <c r="A1988" s="258">
        <v>43466</v>
      </c>
      <c r="B19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1397.10.11</v>
      </c>
      <c r="C1988" s="195">
        <f t="shared" ca="1" si="67"/>
        <v>1397</v>
      </c>
      <c r="D19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88" s="195">
        <f>_xlfn.NUMBERVALUE(RIGHT(Table11[[#This Row],[تاریخ شمسی]],2))</f>
        <v>11</v>
      </c>
      <c r="F19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10-11</v>
      </c>
      <c r="G1988" s="195" t="s">
        <v>2139</v>
      </c>
      <c r="L1988" s="259">
        <v>43466</v>
      </c>
      <c r="M1988">
        <v>88190</v>
      </c>
      <c r="O1988" s="283">
        <f>IFERROR(DATE(Table7[[#This Row],[year]],MONTH(DATEVALUE(Table7[[#This Row],[month]]&amp;"1")),Table7[[#This Row],[day]]),"")</f>
        <v>42214</v>
      </c>
      <c r="P1988" s="257" t="s">
        <v>5413</v>
      </c>
      <c r="Q1988" s="257">
        <v>2015</v>
      </c>
      <c r="R1988" s="257" t="s">
        <v>3443</v>
      </c>
      <c r="S1988" s="257">
        <v>29</v>
      </c>
      <c r="T1988" s="257">
        <v>1096.75</v>
      </c>
      <c r="U1988" s="257">
        <v>1582</v>
      </c>
      <c r="V1988" s="257">
        <v>3370600</v>
      </c>
      <c r="X1988" s="260">
        <v>42293</v>
      </c>
      <c r="Z1988" s="260">
        <v>11</v>
      </c>
      <c r="AB1988" s="260" t="str">
        <f ca="1">IFERROR(IFERROR(VLOOKUP(Table_Merge1[[#This Row],[Column1]],Table11[#All],2,FALSE),LEFT(AB1989,8)&amp;IF(LEN((RIGHT(AB1989,2)+1))&lt;2,"0"&amp;(RIGHT(AB1989,2)+1),(RIGHT(AB1989,2)-1))),"")</f>
        <v>1394.07.22</v>
      </c>
      <c r="AC1988" s="259" t="str">
        <f ca="1">LEFT(Table_Merge1[[#This Row],[Column2]],4)</f>
        <v>1394</v>
      </c>
      <c r="AD1988" s="259" t="str">
        <f ca="1">RIGHT(LEFT(Table_Merge1[[#This Row],[Column2]],7),2)</f>
        <v>07</v>
      </c>
      <c r="AE1988" s="259" t="str">
        <f ca="1">RIGHT(Table_Merge1[[#This Row],[Column2]],2)</f>
        <v>22</v>
      </c>
      <c r="AH1988" s="260">
        <v>2015</v>
      </c>
      <c r="AI1988" t="s">
        <v>3448</v>
      </c>
      <c r="AJ1988" s="260">
        <v>16</v>
      </c>
      <c r="AK1988">
        <v>1176.3499999999999</v>
      </c>
      <c r="AL1988" t="s">
        <v>3621</v>
      </c>
      <c r="AM1988" t="s">
        <v>3621</v>
      </c>
      <c r="AP1988" s="287" t="str">
        <f>IFERROR(IF(Table_Merge1[[#This Row],[LME Zinc stock]]*Table_Merge1[[#This Row],[Nima.مقدار]]=0,"",Table_Merge1[[#This Row],[LME Zinc stock]]*Table_Merge1[[#This Row],[Nima.مقدار]]),"")</f>
        <v/>
      </c>
      <c r="AQ1988" s="287" t="str">
        <f>IFERROR(IF(Table_Merge1[[#This Row],[LME Zinc 3-month]]*Table_Merge1[[#This Row],[Nima.مقدار]]=0,"",Table_Merge1[[#This Row],[LME Zinc 3-month]]*Table_Merge1[[#This Row],[Nima.مقدار]]),"")</f>
        <v/>
      </c>
      <c r="AR1988" s="288" t="str">
        <f>IFERROR(IF(Table_Merge1[[#This Row],[LME Zinc stock]]*Table_Merge1[[#This Row],[Azad.Sell]]=0,"",Table_Merge1[[#This Row],[LME Zinc stock]]*Table_Merge1[[#This Row],[Azad.Sell]]),"")</f>
        <v/>
      </c>
      <c r="AS1988" s="288" t="str">
        <f>IFERROR(IF(Table_Merge1[[#This Row],[LME Zinc 3-month]]*Table_Merge1[[#This Row],[Azad.Sell]]=0,"",Table_Merge1[[#This Row],[LME Zinc 3-month]]*Table_Merge1[[#This Row],[Azad.Sell]]),"")</f>
        <v/>
      </c>
      <c r="AT1988"/>
    </row>
    <row r="1989" spans="1:46" x14ac:dyDescent="0.25">
      <c r="A1989" s="258">
        <v>43467</v>
      </c>
      <c r="B19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1397.10.12</v>
      </c>
      <c r="C1989" s="195">
        <f t="shared" ca="1" si="67"/>
        <v>1397</v>
      </c>
      <c r="D19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89" s="195">
        <f>_xlfn.NUMBERVALUE(RIGHT(Table11[[#This Row],[تاریخ شمسی]],2))</f>
        <v>12</v>
      </c>
      <c r="F19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10-12</v>
      </c>
      <c r="G1989" s="195" t="s">
        <v>2140</v>
      </c>
      <c r="L1989" s="259">
        <v>43467</v>
      </c>
      <c r="M1989">
        <v>80955</v>
      </c>
      <c r="O1989" s="284">
        <f>IFERROR(DATE(Table7[[#This Row],[year]],MONTH(DATEVALUE(Table7[[#This Row],[month]]&amp;"1")),Table7[[#This Row],[day]]),"")</f>
        <v>42213</v>
      </c>
      <c r="P1989" s="195" t="s">
        <v>5414</v>
      </c>
      <c r="Q1989" s="195">
        <v>2015</v>
      </c>
      <c r="R1989" s="195" t="s">
        <v>3443</v>
      </c>
      <c r="S1989" s="195">
        <v>28</v>
      </c>
      <c r="T1989" s="195">
        <v>1095.5999999999999</v>
      </c>
      <c r="U1989" s="195">
        <v>1581.5</v>
      </c>
      <c r="V1989" s="195">
        <v>3379450</v>
      </c>
      <c r="X1989" s="260">
        <v>42292</v>
      </c>
      <c r="Y1989" t="s">
        <v>7890</v>
      </c>
      <c r="Z1989" s="260">
        <v>11</v>
      </c>
      <c r="AA1989">
        <v>1394</v>
      </c>
      <c r="AB1989" s="260" t="str">
        <f ca="1">IFERROR(IFERROR(VLOOKUP(Table_Merge1[[#This Row],[Column1]],Table11[#All],2,FALSE),LEFT(AB1990,8)&amp;IF(LEN((RIGHT(AB1990,2)+1))&lt;2,"0"&amp;(RIGHT(AB1990,2)+1),(RIGHT(AB1990,2)-1))),"")</f>
        <v>1394.07.23</v>
      </c>
      <c r="AC1989" s="259" t="str">
        <f ca="1">LEFT(Table_Merge1[[#This Row],[Column2]],4)</f>
        <v>1394</v>
      </c>
      <c r="AD1989" s="259" t="str">
        <f ca="1">RIGHT(LEFT(Table_Merge1[[#This Row],[Column2]],7),2)</f>
        <v>07</v>
      </c>
      <c r="AE1989" s="259" t="str">
        <f ca="1">RIGHT(Table_Merge1[[#This Row],[Column2]],2)</f>
        <v>23</v>
      </c>
      <c r="AF1989">
        <v>7</v>
      </c>
      <c r="AG1989">
        <v>23</v>
      </c>
      <c r="AH1989" s="260">
        <v>2015</v>
      </c>
      <c r="AI1989" t="s">
        <v>3448</v>
      </c>
      <c r="AJ1989" s="260">
        <v>15</v>
      </c>
      <c r="AK1989">
        <v>1183.3499999999999</v>
      </c>
      <c r="AL1989">
        <v>1479</v>
      </c>
      <c r="AM1989">
        <v>3048100</v>
      </c>
      <c r="AO1989">
        <v>34601</v>
      </c>
      <c r="AP1989" s="287">
        <f>IFERROR(IF(Table_Merge1[[#This Row],[LME Zinc stock]]*Table_Merge1[[#This Row],[Nima.مقدار]]=0,"",Table_Merge1[[#This Row],[LME Zinc stock]]*Table_Merge1[[#This Row],[Nima.مقدار]]),"")</f>
        <v>105467308100</v>
      </c>
      <c r="AQ1989" s="287">
        <f>IFERROR(IF(Table_Merge1[[#This Row],[LME Zinc 3-month]]*Table_Merge1[[#This Row],[Nima.مقدار]]=0,"",Table_Merge1[[#This Row],[LME Zinc 3-month]]*Table_Merge1[[#This Row],[Nima.مقدار]]),"")</f>
        <v>51174879</v>
      </c>
      <c r="AR1989" s="288" t="str">
        <f>IFERROR(IF(Table_Merge1[[#This Row],[LME Zinc stock]]*Table_Merge1[[#This Row],[Azad.Sell]]=0,"",Table_Merge1[[#This Row],[LME Zinc stock]]*Table_Merge1[[#This Row],[Azad.Sell]]),"")</f>
        <v/>
      </c>
      <c r="AS1989" s="288" t="str">
        <f>IFERROR(IF(Table_Merge1[[#This Row],[LME Zinc 3-month]]*Table_Merge1[[#This Row],[Azad.Sell]]=0,"",Table_Merge1[[#This Row],[LME Zinc 3-month]]*Table_Merge1[[#This Row],[Azad.Sell]]),"")</f>
        <v/>
      </c>
      <c r="AT1989"/>
    </row>
    <row r="1990" spans="1:46" x14ac:dyDescent="0.25">
      <c r="A1990" s="258">
        <v>43468</v>
      </c>
      <c r="B19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1397.10.13</v>
      </c>
      <c r="C1990" s="195">
        <f t="shared" ca="1" si="67"/>
        <v>1397</v>
      </c>
      <c r="D19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90" s="195">
        <f>_xlfn.NUMBERVALUE(RIGHT(Table11[[#This Row],[تاریخ شمسی]],2))</f>
        <v>13</v>
      </c>
      <c r="F19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10-13</v>
      </c>
      <c r="G1990" s="195" t="s">
        <v>2141</v>
      </c>
      <c r="L1990" s="259">
        <v>43468</v>
      </c>
      <c r="M1990">
        <v>93202</v>
      </c>
      <c r="O1990" s="283">
        <f>IFERROR(DATE(Table7[[#This Row],[year]],MONTH(DATEVALUE(Table7[[#This Row],[month]]&amp;"1")),Table7[[#This Row],[day]]),"")</f>
        <v>42212</v>
      </c>
      <c r="P1990" s="257" t="s">
        <v>5415</v>
      </c>
      <c r="Q1990" s="257">
        <v>2015</v>
      </c>
      <c r="R1990" s="257" t="s">
        <v>3443</v>
      </c>
      <c r="S1990" s="257">
        <v>27</v>
      </c>
      <c r="T1990" s="257">
        <v>1098.5999999999999</v>
      </c>
      <c r="U1990" s="257">
        <v>1587</v>
      </c>
      <c r="V1990" s="257">
        <v>3387725</v>
      </c>
      <c r="X1990" s="260">
        <v>42291</v>
      </c>
      <c r="Y1990" t="s">
        <v>7889</v>
      </c>
      <c r="Z1990" s="260">
        <v>12</v>
      </c>
      <c r="AA1990">
        <v>1394</v>
      </c>
      <c r="AB1990" s="260" t="str">
        <f ca="1">IFERROR(IFERROR(VLOOKUP(Table_Merge1[[#This Row],[Column1]],Table11[#All],2,FALSE),LEFT(AB1991,8)&amp;IF(LEN((RIGHT(AB1991,2)+1))&lt;2,"0"&amp;(RIGHT(AB1991,2)+1),(RIGHT(AB1991,2)-1))),"")</f>
        <v>1394.07.22</v>
      </c>
      <c r="AC1990" s="259" t="str">
        <f ca="1">LEFT(Table_Merge1[[#This Row],[Column2]],4)</f>
        <v>1394</v>
      </c>
      <c r="AD1990" s="259" t="str">
        <f ca="1">RIGHT(LEFT(Table_Merge1[[#This Row],[Column2]],7),2)</f>
        <v>07</v>
      </c>
      <c r="AE1990" s="259" t="str">
        <f ca="1">RIGHT(Table_Merge1[[#This Row],[Column2]],2)</f>
        <v>22</v>
      </c>
      <c r="AF1990">
        <v>7</v>
      </c>
      <c r="AG1990">
        <v>22</v>
      </c>
      <c r="AH1990" s="260">
        <v>2015</v>
      </c>
      <c r="AI1990" t="s">
        <v>3448</v>
      </c>
      <c r="AJ1990" s="260">
        <v>14</v>
      </c>
      <c r="AK1990">
        <v>1173.7</v>
      </c>
      <c r="AL1990">
        <v>1471.5</v>
      </c>
      <c r="AM1990">
        <v>3055375</v>
      </c>
      <c r="AO1990">
        <v>34586</v>
      </c>
      <c r="AP1990" s="287">
        <f>IFERROR(IF(Table_Merge1[[#This Row],[LME Zinc stock]]*Table_Merge1[[#This Row],[Nima.مقدار]]=0,"",Table_Merge1[[#This Row],[LME Zinc stock]]*Table_Merge1[[#This Row],[Nima.مقدار]]),"")</f>
        <v>105673199750</v>
      </c>
      <c r="AQ1990" s="287">
        <f>IFERROR(IF(Table_Merge1[[#This Row],[LME Zinc 3-month]]*Table_Merge1[[#This Row],[Nima.مقدار]]=0,"",Table_Merge1[[#This Row],[LME Zinc 3-month]]*Table_Merge1[[#This Row],[Nima.مقدار]]),"")</f>
        <v>50893299</v>
      </c>
      <c r="AR1990" s="288" t="str">
        <f>IFERROR(IF(Table_Merge1[[#This Row],[LME Zinc stock]]*Table_Merge1[[#This Row],[Azad.Sell]]=0,"",Table_Merge1[[#This Row],[LME Zinc stock]]*Table_Merge1[[#This Row],[Azad.Sell]]),"")</f>
        <v/>
      </c>
      <c r="AS1990" s="288" t="str">
        <f>IFERROR(IF(Table_Merge1[[#This Row],[LME Zinc 3-month]]*Table_Merge1[[#This Row],[Azad.Sell]]=0,"",Table_Merge1[[#This Row],[LME Zinc 3-month]]*Table_Merge1[[#This Row],[Azad.Sell]]),"")</f>
        <v/>
      </c>
      <c r="AT1990"/>
    </row>
    <row r="1991" spans="1:46" x14ac:dyDescent="0.25">
      <c r="A1991" s="258">
        <v>43470</v>
      </c>
      <c r="B19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1397.10.15</v>
      </c>
      <c r="C1991" s="195">
        <f t="shared" ca="1" si="67"/>
        <v>1397</v>
      </c>
      <c r="D19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91" s="195">
        <f>_xlfn.NUMBERVALUE(RIGHT(Table11[[#This Row],[تاریخ شمسی]],2))</f>
        <v>15</v>
      </c>
      <c r="F19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10-15</v>
      </c>
      <c r="G1991" s="195" t="s">
        <v>2142</v>
      </c>
      <c r="L1991" s="259">
        <v>43470</v>
      </c>
      <c r="M1991">
        <v>93202</v>
      </c>
      <c r="O1991" s="284">
        <f>IFERROR(DATE(Table7[[#This Row],[year]],MONTH(DATEVALUE(Table7[[#This Row],[month]]&amp;"1")),Table7[[#This Row],[day]]),"")</f>
        <v>42209</v>
      </c>
      <c r="P1991" s="195" t="s">
        <v>5416</v>
      </c>
      <c r="Q1991" s="195">
        <v>2015</v>
      </c>
      <c r="R1991" s="195" t="s">
        <v>3443</v>
      </c>
      <c r="S1991" s="195">
        <v>24</v>
      </c>
      <c r="T1991" s="195">
        <v>1083.75</v>
      </c>
      <c r="U1991" s="195">
        <v>1592.5</v>
      </c>
      <c r="V1991" s="195">
        <v>3396150</v>
      </c>
      <c r="X1991" s="260">
        <v>42290</v>
      </c>
      <c r="Y1991" t="s">
        <v>7888</v>
      </c>
      <c r="Z1991" s="260">
        <v>12</v>
      </c>
      <c r="AA1991">
        <v>1394</v>
      </c>
      <c r="AB1991" s="260" t="str">
        <f ca="1">IFERROR(IFERROR(VLOOKUP(Table_Merge1[[#This Row],[Column1]],Table11[#All],2,FALSE),LEFT(AB1992,8)&amp;IF(LEN((RIGHT(AB1992,2)+1))&lt;2,"0"&amp;(RIGHT(AB1992,2)+1),(RIGHT(AB1992,2)-1))),"")</f>
        <v>1394.07.21</v>
      </c>
      <c r="AC1991" s="259" t="str">
        <f ca="1">LEFT(Table_Merge1[[#This Row],[Column2]],4)</f>
        <v>1394</v>
      </c>
      <c r="AD1991" s="259" t="str">
        <f ca="1">RIGHT(LEFT(Table_Merge1[[#This Row],[Column2]],7),2)</f>
        <v>07</v>
      </c>
      <c r="AE1991" s="259" t="str">
        <f ca="1">RIGHT(Table_Merge1[[#This Row],[Column2]],2)</f>
        <v>21</v>
      </c>
      <c r="AF1991">
        <v>7</v>
      </c>
      <c r="AG1991">
        <v>21</v>
      </c>
      <c r="AH1991" s="260">
        <v>2015</v>
      </c>
      <c r="AI1991" t="s">
        <v>3448</v>
      </c>
      <c r="AJ1991" s="260">
        <v>13</v>
      </c>
      <c r="AK1991">
        <v>1154.4000000000001</v>
      </c>
      <c r="AL1991">
        <v>1467</v>
      </c>
      <c r="AM1991">
        <v>3062750</v>
      </c>
      <c r="AO1991">
        <v>34607</v>
      </c>
      <c r="AP1991" s="287">
        <f>IFERROR(IF(Table_Merge1[[#This Row],[LME Zinc stock]]*Table_Merge1[[#This Row],[Nima.مقدار]]=0,"",Table_Merge1[[#This Row],[LME Zinc stock]]*Table_Merge1[[#This Row],[Nima.مقدار]]),"")</f>
        <v>105992589250</v>
      </c>
      <c r="AQ1991" s="287">
        <f>IFERROR(IF(Table_Merge1[[#This Row],[LME Zinc 3-month]]*Table_Merge1[[#This Row],[Nima.مقدار]]=0,"",Table_Merge1[[#This Row],[LME Zinc 3-month]]*Table_Merge1[[#This Row],[Nima.مقدار]]),"")</f>
        <v>50768469</v>
      </c>
      <c r="AR1991" s="288" t="str">
        <f>IFERROR(IF(Table_Merge1[[#This Row],[LME Zinc stock]]*Table_Merge1[[#This Row],[Azad.Sell]]=0,"",Table_Merge1[[#This Row],[LME Zinc stock]]*Table_Merge1[[#This Row],[Azad.Sell]]),"")</f>
        <v/>
      </c>
      <c r="AS1991" s="288" t="str">
        <f>IFERROR(IF(Table_Merge1[[#This Row],[LME Zinc 3-month]]*Table_Merge1[[#This Row],[Azad.Sell]]=0,"",Table_Merge1[[#This Row],[LME Zinc 3-month]]*Table_Merge1[[#This Row],[Azad.Sell]]),"")</f>
        <v/>
      </c>
      <c r="AT1991"/>
    </row>
    <row r="1992" spans="1:46" x14ac:dyDescent="0.25">
      <c r="A1992" s="258">
        <v>43471</v>
      </c>
      <c r="B19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1397.10.16</v>
      </c>
      <c r="C1992" s="195">
        <f t="shared" ca="1" si="67"/>
        <v>1397</v>
      </c>
      <c r="D19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92" s="195">
        <f>_xlfn.NUMBERVALUE(RIGHT(Table11[[#This Row],[تاریخ شمسی]],2))</f>
        <v>16</v>
      </c>
      <c r="F19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10-16</v>
      </c>
      <c r="G1992" s="195" t="s">
        <v>2143</v>
      </c>
      <c r="L1992" s="259">
        <v>43471</v>
      </c>
      <c r="M1992">
        <v>86584</v>
      </c>
      <c r="O1992" s="283">
        <f>IFERROR(DATE(Table7[[#This Row],[year]],MONTH(DATEVALUE(Table7[[#This Row],[month]]&amp;"1")),Table7[[#This Row],[day]]),"")</f>
        <v>42208</v>
      </c>
      <c r="P1992" s="257" t="s">
        <v>5417</v>
      </c>
      <c r="Q1992" s="257">
        <v>2015</v>
      </c>
      <c r="R1992" s="257" t="s">
        <v>3443</v>
      </c>
      <c r="S1992" s="257">
        <v>23</v>
      </c>
      <c r="T1992" s="257">
        <v>1101.6500000000001</v>
      </c>
      <c r="U1992" s="257">
        <v>1588.5</v>
      </c>
      <c r="V1992" s="257">
        <v>3404475</v>
      </c>
      <c r="X1992" s="260">
        <v>42289</v>
      </c>
      <c r="Y1992" t="s">
        <v>7887</v>
      </c>
      <c r="Z1992" s="260">
        <v>12</v>
      </c>
      <c r="AA1992">
        <v>1394</v>
      </c>
      <c r="AB1992" s="260" t="str">
        <f ca="1">IFERROR(IFERROR(VLOOKUP(Table_Merge1[[#This Row],[Column1]],Table11[#All],2,FALSE),LEFT(AB1993,8)&amp;IF(LEN((RIGHT(AB1993,2)+1))&lt;2,"0"&amp;(RIGHT(AB1993,2)+1),(RIGHT(AB1993,2)-1))),"")</f>
        <v>1394.07.20</v>
      </c>
      <c r="AC1992" s="259" t="str">
        <f ca="1">LEFT(Table_Merge1[[#This Row],[Column2]],4)</f>
        <v>1394</v>
      </c>
      <c r="AD1992" s="259" t="str">
        <f ca="1">RIGHT(LEFT(Table_Merge1[[#This Row],[Column2]],7),2)</f>
        <v>07</v>
      </c>
      <c r="AE1992" s="259" t="str">
        <f ca="1">RIGHT(Table_Merge1[[#This Row],[Column2]],2)</f>
        <v>20</v>
      </c>
      <c r="AF1992">
        <v>7</v>
      </c>
      <c r="AG1992">
        <v>20</v>
      </c>
      <c r="AH1992" s="260">
        <v>2015</v>
      </c>
      <c r="AI1992" t="s">
        <v>3448</v>
      </c>
      <c r="AJ1992" s="260">
        <v>12</v>
      </c>
      <c r="AK1992">
        <v>1164.2</v>
      </c>
      <c r="AL1992">
        <v>1491</v>
      </c>
      <c r="AM1992">
        <v>3064650</v>
      </c>
      <c r="AO1992">
        <v>34651</v>
      </c>
      <c r="AP1992" s="287">
        <f>IFERROR(IF(Table_Merge1[[#This Row],[LME Zinc stock]]*Table_Merge1[[#This Row],[Nima.مقدار]]=0,"",Table_Merge1[[#This Row],[LME Zinc stock]]*Table_Merge1[[#This Row],[Nima.مقدار]]),"")</f>
        <v>106193187150</v>
      </c>
      <c r="AQ1992" s="287">
        <f>IFERROR(IF(Table_Merge1[[#This Row],[LME Zinc 3-month]]*Table_Merge1[[#This Row],[Nima.مقدار]]=0,"",Table_Merge1[[#This Row],[LME Zinc 3-month]]*Table_Merge1[[#This Row],[Nima.مقدار]]),"")</f>
        <v>51664641</v>
      </c>
      <c r="AR1992" s="288" t="str">
        <f>IFERROR(IF(Table_Merge1[[#This Row],[LME Zinc stock]]*Table_Merge1[[#This Row],[Azad.Sell]]=0,"",Table_Merge1[[#This Row],[LME Zinc stock]]*Table_Merge1[[#This Row],[Azad.Sell]]),"")</f>
        <v/>
      </c>
      <c r="AS1992" s="288" t="str">
        <f>IFERROR(IF(Table_Merge1[[#This Row],[LME Zinc 3-month]]*Table_Merge1[[#This Row],[Azad.Sell]]=0,"",Table_Merge1[[#This Row],[LME Zinc 3-month]]*Table_Merge1[[#This Row],[Azad.Sell]]),"")</f>
        <v/>
      </c>
      <c r="AT1992"/>
    </row>
    <row r="1993" spans="1:46" x14ac:dyDescent="0.25">
      <c r="A1993" s="258">
        <v>43472</v>
      </c>
      <c r="B19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1397.10.17</v>
      </c>
      <c r="C1993" s="195">
        <f t="shared" ca="1" si="67"/>
        <v>1397</v>
      </c>
      <c r="D19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93" s="195">
        <f>_xlfn.NUMBERVALUE(RIGHT(Table11[[#This Row],[تاریخ شمسی]],2))</f>
        <v>17</v>
      </c>
      <c r="F19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10-17</v>
      </c>
      <c r="G1993" s="195" t="s">
        <v>2144</v>
      </c>
      <c r="L1993" s="259">
        <v>43472</v>
      </c>
      <c r="M1993">
        <v>79966</v>
      </c>
      <c r="O1993" s="284">
        <f>IFERROR(DATE(Table7[[#This Row],[year]],MONTH(DATEVALUE(Table7[[#This Row],[month]]&amp;"1")),Table7[[#This Row],[day]]),"")</f>
        <v>42207</v>
      </c>
      <c r="P1993" s="195" t="s">
        <v>5418</v>
      </c>
      <c r="Q1993" s="195">
        <v>2015</v>
      </c>
      <c r="R1993" s="195" t="s">
        <v>3443</v>
      </c>
      <c r="S1993" s="195">
        <v>22</v>
      </c>
      <c r="T1993" s="195">
        <v>1096.8</v>
      </c>
      <c r="U1993" s="195">
        <v>1611</v>
      </c>
      <c r="V1993" s="195">
        <v>3414000</v>
      </c>
      <c r="X1993" s="260">
        <v>42286</v>
      </c>
      <c r="Z1993" s="260">
        <v>12</v>
      </c>
      <c r="AB1993" s="260" t="str">
        <f ca="1">IFERROR(IFERROR(VLOOKUP(Table_Merge1[[#This Row],[Column1]],Table11[#All],2,FALSE),LEFT(AB1994,8)&amp;IF(LEN((RIGHT(AB1994,2)+1))&lt;2,"0"&amp;(RIGHT(AB1994,2)+1),(RIGHT(AB1994,2)-1))),"")</f>
        <v>1394.07.15</v>
      </c>
      <c r="AC1993" s="259" t="str">
        <f ca="1">LEFT(Table_Merge1[[#This Row],[Column2]],4)</f>
        <v>1394</v>
      </c>
      <c r="AD1993" s="259" t="str">
        <f ca="1">RIGHT(LEFT(Table_Merge1[[#This Row],[Column2]],7),2)</f>
        <v>07</v>
      </c>
      <c r="AE1993" s="259" t="str">
        <f ca="1">RIGHT(Table_Merge1[[#This Row],[Column2]],2)</f>
        <v>15</v>
      </c>
      <c r="AH1993" s="260">
        <v>2015</v>
      </c>
      <c r="AI1993" t="s">
        <v>3448</v>
      </c>
      <c r="AJ1993" s="260">
        <v>9</v>
      </c>
      <c r="AK1993">
        <v>1151.5</v>
      </c>
      <c r="AL1993">
        <v>1501.5</v>
      </c>
      <c r="AM1993">
        <v>3073850</v>
      </c>
      <c r="AP1993" s="287" t="str">
        <f>IFERROR(IF(Table_Merge1[[#This Row],[LME Zinc stock]]*Table_Merge1[[#This Row],[Nima.مقدار]]=0,"",Table_Merge1[[#This Row],[LME Zinc stock]]*Table_Merge1[[#This Row],[Nima.مقدار]]),"")</f>
        <v/>
      </c>
      <c r="AQ1993" s="287" t="str">
        <f>IFERROR(IF(Table_Merge1[[#This Row],[LME Zinc 3-month]]*Table_Merge1[[#This Row],[Nima.مقدار]]=0,"",Table_Merge1[[#This Row],[LME Zinc 3-month]]*Table_Merge1[[#This Row],[Nima.مقدار]]),"")</f>
        <v/>
      </c>
      <c r="AR1993" s="288" t="str">
        <f>IFERROR(IF(Table_Merge1[[#This Row],[LME Zinc stock]]*Table_Merge1[[#This Row],[Azad.Sell]]=0,"",Table_Merge1[[#This Row],[LME Zinc stock]]*Table_Merge1[[#This Row],[Azad.Sell]]),"")</f>
        <v/>
      </c>
      <c r="AS1993" s="288" t="str">
        <f>IFERROR(IF(Table_Merge1[[#This Row],[LME Zinc 3-month]]*Table_Merge1[[#This Row],[Azad.Sell]]=0,"",Table_Merge1[[#This Row],[LME Zinc 3-month]]*Table_Merge1[[#This Row],[Azad.Sell]]),"")</f>
        <v/>
      </c>
      <c r="AT1993"/>
    </row>
    <row r="1994" spans="1:46" x14ac:dyDescent="0.25">
      <c r="A1994" s="258">
        <v>43473</v>
      </c>
      <c r="B19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1397.10.18</v>
      </c>
      <c r="C1994" s="195">
        <f t="shared" ca="1" si="67"/>
        <v>1397</v>
      </c>
      <c r="D19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94" s="195">
        <f>_xlfn.NUMBERVALUE(RIGHT(Table11[[#This Row],[تاریخ شمسی]],2))</f>
        <v>18</v>
      </c>
      <c r="F19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10-18</v>
      </c>
      <c r="G1994" s="195" t="s">
        <v>2145</v>
      </c>
      <c r="L1994" s="259">
        <v>43473</v>
      </c>
      <c r="M1994">
        <v>82873</v>
      </c>
      <c r="O1994" s="283">
        <f>IFERROR(DATE(Table7[[#This Row],[year]],MONTH(DATEVALUE(Table7[[#This Row],[month]]&amp;"1")),Table7[[#This Row],[day]]),"")</f>
        <v>42206</v>
      </c>
      <c r="P1994" s="257" t="s">
        <v>5419</v>
      </c>
      <c r="Q1994" s="257">
        <v>2015</v>
      </c>
      <c r="R1994" s="257" t="s">
        <v>3443</v>
      </c>
      <c r="S1994" s="257">
        <v>21</v>
      </c>
      <c r="T1994" s="257">
        <v>1108</v>
      </c>
      <c r="U1994" s="257">
        <v>1614</v>
      </c>
      <c r="V1994" s="257">
        <v>3423250</v>
      </c>
      <c r="X1994" s="260">
        <v>42285</v>
      </c>
      <c r="Y1994" t="s">
        <v>7886</v>
      </c>
      <c r="Z1994" s="260">
        <v>12</v>
      </c>
      <c r="AA1994">
        <v>1394</v>
      </c>
      <c r="AB1994" s="260" t="str">
        <f ca="1">IFERROR(IFERROR(VLOOKUP(Table_Merge1[[#This Row],[Column1]],Table11[#All],2,FALSE),LEFT(AB1995,8)&amp;IF(LEN((RIGHT(AB1995,2)+1))&lt;2,"0"&amp;(RIGHT(AB1995,2)+1),(RIGHT(AB1995,2)-1))),"")</f>
        <v>1394.07.16</v>
      </c>
      <c r="AC1994" s="259" t="str">
        <f ca="1">LEFT(Table_Merge1[[#This Row],[Column2]],4)</f>
        <v>1394</v>
      </c>
      <c r="AD1994" s="259" t="str">
        <f ca="1">RIGHT(LEFT(Table_Merge1[[#This Row],[Column2]],7),2)</f>
        <v>07</v>
      </c>
      <c r="AE1994" s="259" t="str">
        <f ca="1">RIGHT(Table_Merge1[[#This Row],[Column2]],2)</f>
        <v>16</v>
      </c>
      <c r="AF1994">
        <v>7</v>
      </c>
      <c r="AG1994">
        <v>16</v>
      </c>
      <c r="AH1994" s="260">
        <v>2015</v>
      </c>
      <c r="AI1994" t="s">
        <v>3448</v>
      </c>
      <c r="AJ1994" s="260">
        <v>8</v>
      </c>
      <c r="AK1994">
        <v>1143.3</v>
      </c>
      <c r="AL1994">
        <v>1517</v>
      </c>
      <c r="AM1994">
        <v>3081750</v>
      </c>
      <c r="AO1994">
        <v>34702</v>
      </c>
      <c r="AP1994" s="287">
        <f>IFERROR(IF(Table_Merge1[[#This Row],[LME Zinc stock]]*Table_Merge1[[#This Row],[Nima.مقدار]]=0,"",Table_Merge1[[#This Row],[LME Zinc stock]]*Table_Merge1[[#This Row],[Nima.مقدار]]),"")</f>
        <v>106942888500</v>
      </c>
      <c r="AQ1994" s="287">
        <f>IFERROR(IF(Table_Merge1[[#This Row],[LME Zinc 3-month]]*Table_Merge1[[#This Row],[Nima.مقدار]]=0,"",Table_Merge1[[#This Row],[LME Zinc 3-month]]*Table_Merge1[[#This Row],[Nima.مقدار]]),"")</f>
        <v>52642934</v>
      </c>
      <c r="AR1994" s="288" t="str">
        <f>IFERROR(IF(Table_Merge1[[#This Row],[LME Zinc stock]]*Table_Merge1[[#This Row],[Azad.Sell]]=0,"",Table_Merge1[[#This Row],[LME Zinc stock]]*Table_Merge1[[#This Row],[Azad.Sell]]),"")</f>
        <v/>
      </c>
      <c r="AS1994" s="288" t="str">
        <f>IFERROR(IF(Table_Merge1[[#This Row],[LME Zinc 3-month]]*Table_Merge1[[#This Row],[Azad.Sell]]=0,"",Table_Merge1[[#This Row],[LME Zinc 3-month]]*Table_Merge1[[#This Row],[Azad.Sell]]),"")</f>
        <v/>
      </c>
      <c r="AT1994"/>
    </row>
    <row r="1995" spans="1:46" x14ac:dyDescent="0.25">
      <c r="A1995" s="258">
        <v>43474</v>
      </c>
      <c r="B19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1397.10.19</v>
      </c>
      <c r="C1995" s="195">
        <f t="shared" ca="1" si="67"/>
        <v>1397</v>
      </c>
      <c r="D19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95" s="195">
        <f>_xlfn.NUMBERVALUE(RIGHT(Table11[[#This Row],[تاریخ شمسی]],2))</f>
        <v>19</v>
      </c>
      <c r="F19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10-19</v>
      </c>
      <c r="G1995" s="195" t="s">
        <v>2146</v>
      </c>
      <c r="L1995" s="259">
        <v>43474</v>
      </c>
      <c r="M1995">
        <v>79824</v>
      </c>
      <c r="O1995" s="284">
        <f>IFERROR(DATE(Table7[[#This Row],[year]],MONTH(DATEVALUE(Table7[[#This Row],[month]]&amp;"1")),Table7[[#This Row],[day]]),"")</f>
        <v>42205</v>
      </c>
      <c r="P1995" s="195" t="s">
        <v>5420</v>
      </c>
      <c r="Q1995" s="195">
        <v>2015</v>
      </c>
      <c r="R1995" s="195" t="s">
        <v>3443</v>
      </c>
      <c r="S1995" s="195">
        <v>20</v>
      </c>
      <c r="T1995" s="195">
        <v>1115</v>
      </c>
      <c r="U1995" s="195">
        <v>1605.5</v>
      </c>
      <c r="V1995" s="195">
        <v>3429425</v>
      </c>
      <c r="X1995" s="260">
        <v>42284</v>
      </c>
      <c r="Y1995" t="s">
        <v>7885</v>
      </c>
      <c r="Z1995" s="260">
        <v>12</v>
      </c>
      <c r="AA1995">
        <v>1394</v>
      </c>
      <c r="AB1995" s="260" t="str">
        <f ca="1">IFERROR(IFERROR(VLOOKUP(Table_Merge1[[#This Row],[Column1]],Table11[#All],2,FALSE),LEFT(AB1996,8)&amp;IF(LEN((RIGHT(AB1996,2)+1))&lt;2,"0"&amp;(RIGHT(AB1996,2)+1),(RIGHT(AB1996,2)-1))),"")</f>
        <v>1394.07.15</v>
      </c>
      <c r="AC1995" s="259" t="str">
        <f ca="1">LEFT(Table_Merge1[[#This Row],[Column2]],4)</f>
        <v>1394</v>
      </c>
      <c r="AD1995" s="259" t="str">
        <f ca="1">RIGHT(LEFT(Table_Merge1[[#This Row],[Column2]],7),2)</f>
        <v>07</v>
      </c>
      <c r="AE1995" s="259" t="str">
        <f ca="1">RIGHT(Table_Merge1[[#This Row],[Column2]],2)</f>
        <v>15</v>
      </c>
      <c r="AF1995">
        <v>7</v>
      </c>
      <c r="AG1995">
        <v>15</v>
      </c>
      <c r="AH1995" s="260">
        <v>2015</v>
      </c>
      <c r="AI1995" t="s">
        <v>3448</v>
      </c>
      <c r="AJ1995" s="260">
        <v>7</v>
      </c>
      <c r="AK1995">
        <v>1147.9000000000001</v>
      </c>
      <c r="AL1995">
        <v>1517</v>
      </c>
      <c r="AM1995">
        <v>3090525</v>
      </c>
      <c r="AO1995">
        <v>34777</v>
      </c>
      <c r="AP1995" s="287">
        <f>IFERROR(IF(Table_Merge1[[#This Row],[LME Zinc stock]]*Table_Merge1[[#This Row],[Nima.مقدار]]=0,"",Table_Merge1[[#This Row],[LME Zinc stock]]*Table_Merge1[[#This Row],[Nima.مقدار]]),"")</f>
        <v>107479187925</v>
      </c>
      <c r="AQ1995" s="287">
        <f>IFERROR(IF(Table_Merge1[[#This Row],[LME Zinc 3-month]]*Table_Merge1[[#This Row],[Nima.مقدار]]=0,"",Table_Merge1[[#This Row],[LME Zinc 3-month]]*Table_Merge1[[#This Row],[Nima.مقدار]]),"")</f>
        <v>52756709</v>
      </c>
      <c r="AR1995" s="288" t="str">
        <f>IFERROR(IF(Table_Merge1[[#This Row],[LME Zinc stock]]*Table_Merge1[[#This Row],[Azad.Sell]]=0,"",Table_Merge1[[#This Row],[LME Zinc stock]]*Table_Merge1[[#This Row],[Azad.Sell]]),"")</f>
        <v/>
      </c>
      <c r="AS1995" s="288" t="str">
        <f>IFERROR(IF(Table_Merge1[[#This Row],[LME Zinc 3-month]]*Table_Merge1[[#This Row],[Azad.Sell]]=0,"",Table_Merge1[[#This Row],[LME Zinc 3-month]]*Table_Merge1[[#This Row],[Azad.Sell]]),"")</f>
        <v/>
      </c>
      <c r="AT1995"/>
    </row>
    <row r="1996" spans="1:46" x14ac:dyDescent="0.25">
      <c r="A1996" s="258">
        <v>43475</v>
      </c>
      <c r="B19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1397.10.20</v>
      </c>
      <c r="C1996" s="195">
        <f t="shared" ca="1" si="67"/>
        <v>1397</v>
      </c>
      <c r="D19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96" s="195">
        <f>_xlfn.NUMBERVALUE(RIGHT(Table11[[#This Row],[تاریخ شمسی]],2))</f>
        <v>20</v>
      </c>
      <c r="F19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10-20</v>
      </c>
      <c r="G1996" s="195" t="s">
        <v>2147</v>
      </c>
      <c r="L1996" s="259">
        <v>43475</v>
      </c>
      <c r="M1996">
        <v>81095</v>
      </c>
      <c r="O1996" s="283">
        <f>IFERROR(DATE(Table7[[#This Row],[year]],MONTH(DATEVALUE(Table7[[#This Row],[month]]&amp;"1")),Table7[[#This Row],[day]]),"")</f>
        <v>42202</v>
      </c>
      <c r="P1996" s="257" t="s">
        <v>5421</v>
      </c>
      <c r="Q1996" s="257">
        <v>2015</v>
      </c>
      <c r="R1996" s="257" t="s">
        <v>3443</v>
      </c>
      <c r="S1996" s="257">
        <v>17</v>
      </c>
      <c r="T1996" s="257">
        <v>1143</v>
      </c>
      <c r="U1996" s="257" t="s">
        <v>3621</v>
      </c>
      <c r="V1996" s="257" t="s">
        <v>3621</v>
      </c>
      <c r="X1996" s="260">
        <v>42283</v>
      </c>
      <c r="Y1996" t="s">
        <v>7884</v>
      </c>
      <c r="Z1996" s="260">
        <v>12</v>
      </c>
      <c r="AA1996">
        <v>1394</v>
      </c>
      <c r="AB1996" s="260" t="str">
        <f ca="1">IFERROR(IFERROR(VLOOKUP(Table_Merge1[[#This Row],[Column1]],Table11[#All],2,FALSE),LEFT(AB1997,8)&amp;IF(LEN((RIGHT(AB1997,2)+1))&lt;2,"0"&amp;(RIGHT(AB1997,2)+1),(RIGHT(AB1997,2)-1))),"")</f>
        <v>1394.07.14</v>
      </c>
      <c r="AC1996" s="259" t="str">
        <f ca="1">LEFT(Table_Merge1[[#This Row],[Column2]],4)</f>
        <v>1394</v>
      </c>
      <c r="AD1996" s="259" t="str">
        <f ca="1">RIGHT(LEFT(Table_Merge1[[#This Row],[Column2]],7),2)</f>
        <v>07</v>
      </c>
      <c r="AE1996" s="259" t="str">
        <f ca="1">RIGHT(Table_Merge1[[#This Row],[Column2]],2)</f>
        <v>14</v>
      </c>
      <c r="AF1996">
        <v>7</v>
      </c>
      <c r="AG1996">
        <v>14</v>
      </c>
      <c r="AH1996" s="260">
        <v>2015</v>
      </c>
      <c r="AI1996" t="s">
        <v>3448</v>
      </c>
      <c r="AJ1996" s="260">
        <v>6</v>
      </c>
      <c r="AK1996">
        <v>1136.9000000000001</v>
      </c>
      <c r="AL1996">
        <v>1524</v>
      </c>
      <c r="AM1996">
        <v>3098250</v>
      </c>
      <c r="AO1996">
        <v>34649</v>
      </c>
      <c r="AP1996" s="287">
        <f>IFERROR(IF(Table_Merge1[[#This Row],[LME Zinc stock]]*Table_Merge1[[#This Row],[Nima.مقدار]]=0,"",Table_Merge1[[#This Row],[LME Zinc stock]]*Table_Merge1[[#This Row],[Nima.مقدار]]),"")</f>
        <v>107351264250</v>
      </c>
      <c r="AQ1996" s="287">
        <f>IFERROR(IF(Table_Merge1[[#This Row],[LME Zinc 3-month]]*Table_Merge1[[#This Row],[Nima.مقدار]]=0,"",Table_Merge1[[#This Row],[LME Zinc 3-month]]*Table_Merge1[[#This Row],[Nima.مقدار]]),"")</f>
        <v>52805076</v>
      </c>
      <c r="AR1996" s="288" t="str">
        <f>IFERROR(IF(Table_Merge1[[#This Row],[LME Zinc stock]]*Table_Merge1[[#This Row],[Azad.Sell]]=0,"",Table_Merge1[[#This Row],[LME Zinc stock]]*Table_Merge1[[#This Row],[Azad.Sell]]),"")</f>
        <v/>
      </c>
      <c r="AS1996" s="288" t="str">
        <f>IFERROR(IF(Table_Merge1[[#This Row],[LME Zinc 3-month]]*Table_Merge1[[#This Row],[Azad.Sell]]=0,"",Table_Merge1[[#This Row],[LME Zinc 3-month]]*Table_Merge1[[#This Row],[Azad.Sell]]),"")</f>
        <v/>
      </c>
      <c r="AT1996"/>
    </row>
    <row r="1997" spans="1:46" x14ac:dyDescent="0.25">
      <c r="A1997" s="258">
        <v>43477</v>
      </c>
      <c r="B19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1397.10.22</v>
      </c>
      <c r="C1997" s="195">
        <f t="shared" ca="1" si="67"/>
        <v>1397</v>
      </c>
      <c r="D19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97" s="195">
        <f>_xlfn.NUMBERVALUE(RIGHT(Table11[[#This Row],[تاریخ شمسی]],2))</f>
        <v>22</v>
      </c>
      <c r="F19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10-22</v>
      </c>
      <c r="G1997" s="195" t="s">
        <v>2148</v>
      </c>
      <c r="L1997" s="259">
        <v>43477</v>
      </c>
      <c r="M1997">
        <v>84398</v>
      </c>
      <c r="O1997" s="284">
        <f>IFERROR(DATE(Table7[[#This Row],[year]],MONTH(DATEVALUE(Table7[[#This Row],[month]]&amp;"1")),Table7[[#This Row],[day]]),"")</f>
        <v>42201</v>
      </c>
      <c r="P1997" s="195" t="s">
        <v>5422</v>
      </c>
      <c r="Q1997" s="195">
        <v>2015</v>
      </c>
      <c r="R1997" s="195" t="s">
        <v>3443</v>
      </c>
      <c r="S1997" s="195">
        <v>16</v>
      </c>
      <c r="T1997" s="195">
        <v>1145.0999999999999</v>
      </c>
      <c r="U1997" s="195">
        <v>1625</v>
      </c>
      <c r="V1997" s="195">
        <v>3436975</v>
      </c>
      <c r="X1997" s="260">
        <v>42282</v>
      </c>
      <c r="Y1997" t="s">
        <v>7883</v>
      </c>
      <c r="Z1997" s="260">
        <v>12</v>
      </c>
      <c r="AA1997">
        <v>1394</v>
      </c>
      <c r="AB1997" s="260" t="str">
        <f ca="1">IFERROR(IFERROR(VLOOKUP(Table_Merge1[[#This Row],[Column1]],Table11[#All],2,FALSE),LEFT(AB1998,8)&amp;IF(LEN((RIGHT(AB1998,2)+1))&lt;2,"0"&amp;(RIGHT(AB1998,2)+1),(RIGHT(AB1998,2)-1))),"")</f>
        <v>1394.07.13</v>
      </c>
      <c r="AC1997" s="259" t="str">
        <f ca="1">LEFT(Table_Merge1[[#This Row],[Column2]],4)</f>
        <v>1394</v>
      </c>
      <c r="AD1997" s="259" t="str">
        <f ca="1">RIGHT(LEFT(Table_Merge1[[#This Row],[Column2]],7),2)</f>
        <v>07</v>
      </c>
      <c r="AE1997" s="259" t="str">
        <f ca="1">RIGHT(Table_Merge1[[#This Row],[Column2]],2)</f>
        <v>13</v>
      </c>
      <c r="AF1997">
        <v>7</v>
      </c>
      <c r="AG1997">
        <v>13</v>
      </c>
      <c r="AH1997" s="260">
        <v>2015</v>
      </c>
      <c r="AI1997" t="s">
        <v>3448</v>
      </c>
      <c r="AJ1997" s="260">
        <v>5</v>
      </c>
      <c r="AK1997">
        <v>1134.3499999999999</v>
      </c>
      <c r="AL1997">
        <v>1536</v>
      </c>
      <c r="AM1997">
        <v>3106525</v>
      </c>
      <c r="AO1997">
        <v>34514</v>
      </c>
      <c r="AP1997" s="287">
        <f>IFERROR(IF(Table_Merge1[[#This Row],[LME Zinc stock]]*Table_Merge1[[#This Row],[Nima.مقدار]]=0,"",Table_Merge1[[#This Row],[LME Zinc stock]]*Table_Merge1[[#This Row],[Nima.مقدار]]),"")</f>
        <v>107218603850</v>
      </c>
      <c r="AQ1997" s="287">
        <f>IFERROR(IF(Table_Merge1[[#This Row],[LME Zinc 3-month]]*Table_Merge1[[#This Row],[Nima.مقدار]]=0,"",Table_Merge1[[#This Row],[LME Zinc 3-month]]*Table_Merge1[[#This Row],[Nima.مقدار]]),"")</f>
        <v>53013504</v>
      </c>
      <c r="AR1997" s="288" t="str">
        <f>IFERROR(IF(Table_Merge1[[#This Row],[LME Zinc stock]]*Table_Merge1[[#This Row],[Azad.Sell]]=0,"",Table_Merge1[[#This Row],[LME Zinc stock]]*Table_Merge1[[#This Row],[Azad.Sell]]),"")</f>
        <v/>
      </c>
      <c r="AS1997" s="288" t="str">
        <f>IFERROR(IF(Table_Merge1[[#This Row],[LME Zinc 3-month]]*Table_Merge1[[#This Row],[Azad.Sell]]=0,"",Table_Merge1[[#This Row],[LME Zinc 3-month]]*Table_Merge1[[#This Row],[Azad.Sell]]),"")</f>
        <v/>
      </c>
      <c r="AT1997"/>
    </row>
    <row r="1998" spans="1:46" x14ac:dyDescent="0.25">
      <c r="A1998" s="258">
        <v>43478</v>
      </c>
      <c r="B19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1397.10.23</v>
      </c>
      <c r="C1998" s="195">
        <f t="shared" ca="1" si="67"/>
        <v>1397</v>
      </c>
      <c r="D19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98" s="195">
        <f>_xlfn.NUMBERVALUE(RIGHT(Table11[[#This Row],[تاریخ شمسی]],2))</f>
        <v>23</v>
      </c>
      <c r="F19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10-23</v>
      </c>
      <c r="G1998" s="195" t="s">
        <v>2149</v>
      </c>
      <c r="L1998" s="259">
        <v>43478</v>
      </c>
      <c r="M1998">
        <v>79510</v>
      </c>
      <c r="O1998" s="283">
        <f>IFERROR(DATE(Table7[[#This Row],[year]],MONTH(DATEVALUE(Table7[[#This Row],[month]]&amp;"1")),Table7[[#This Row],[day]]),"")</f>
        <v>42200</v>
      </c>
      <c r="P1998" s="257" t="s">
        <v>5423</v>
      </c>
      <c r="Q1998" s="257">
        <v>2015</v>
      </c>
      <c r="R1998" s="257" t="s">
        <v>3443</v>
      </c>
      <c r="S1998" s="257">
        <v>15</v>
      </c>
      <c r="T1998" s="257">
        <v>1154.75</v>
      </c>
      <c r="U1998" s="257">
        <v>1645</v>
      </c>
      <c r="V1998" s="257">
        <v>3443850</v>
      </c>
      <c r="X1998" s="260">
        <v>42279</v>
      </c>
      <c r="Z1998" s="260">
        <v>12</v>
      </c>
      <c r="AB1998" s="260" t="str">
        <f ca="1">IFERROR(IFERROR(VLOOKUP(Table_Merge1[[#This Row],[Column1]],Table11[#All],2,FALSE),LEFT(AB1999,8)&amp;IF(LEN((RIGHT(AB1999,2)+1))&lt;2,"0"&amp;(RIGHT(AB1999,2)+1),(RIGHT(AB1999,2)-1))),"")</f>
        <v>1394.07.8</v>
      </c>
      <c r="AC1998" s="259" t="str">
        <f ca="1">LEFT(Table_Merge1[[#This Row],[Column2]],4)</f>
        <v>1394</v>
      </c>
      <c r="AD1998" s="259" t="str">
        <f ca="1">RIGHT(LEFT(Table_Merge1[[#This Row],[Column2]],7),2)</f>
        <v>07</v>
      </c>
      <c r="AE1998" s="259" t="str">
        <f ca="1">RIGHT(Table_Merge1[[#This Row],[Column2]],2)</f>
        <v>.8</v>
      </c>
      <c r="AH1998" s="260">
        <v>2015</v>
      </c>
      <c r="AI1998" t="s">
        <v>3448</v>
      </c>
      <c r="AJ1998" s="260">
        <v>2</v>
      </c>
      <c r="AK1998">
        <v>1106.3</v>
      </c>
      <c r="AL1998">
        <v>1559</v>
      </c>
      <c r="AM1998">
        <v>3082950</v>
      </c>
      <c r="AP1998" s="287" t="str">
        <f>IFERROR(IF(Table_Merge1[[#This Row],[LME Zinc stock]]*Table_Merge1[[#This Row],[Nima.مقدار]]=0,"",Table_Merge1[[#This Row],[LME Zinc stock]]*Table_Merge1[[#This Row],[Nima.مقدار]]),"")</f>
        <v/>
      </c>
      <c r="AQ1998" s="287" t="str">
        <f>IFERROR(IF(Table_Merge1[[#This Row],[LME Zinc 3-month]]*Table_Merge1[[#This Row],[Nima.مقدار]]=0,"",Table_Merge1[[#This Row],[LME Zinc 3-month]]*Table_Merge1[[#This Row],[Nima.مقدار]]),"")</f>
        <v/>
      </c>
      <c r="AR1998" s="288" t="str">
        <f>IFERROR(IF(Table_Merge1[[#This Row],[LME Zinc stock]]*Table_Merge1[[#This Row],[Azad.Sell]]=0,"",Table_Merge1[[#This Row],[LME Zinc stock]]*Table_Merge1[[#This Row],[Azad.Sell]]),"")</f>
        <v/>
      </c>
      <c r="AS1998" s="288" t="str">
        <f>IFERROR(IF(Table_Merge1[[#This Row],[LME Zinc 3-month]]*Table_Merge1[[#This Row],[Azad.Sell]]=0,"",Table_Merge1[[#This Row],[LME Zinc 3-month]]*Table_Merge1[[#This Row],[Azad.Sell]]),"")</f>
        <v/>
      </c>
      <c r="AT1998"/>
    </row>
    <row r="1999" spans="1:46" x14ac:dyDescent="0.25">
      <c r="A1999" s="258">
        <v>43479</v>
      </c>
      <c r="B19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1397.10.24</v>
      </c>
      <c r="C1999" s="195">
        <f t="shared" ca="1" si="67"/>
        <v>1397</v>
      </c>
      <c r="D19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1999" s="195">
        <f>_xlfn.NUMBERVALUE(RIGHT(Table11[[#This Row],[تاریخ شمسی]],2))</f>
        <v>24</v>
      </c>
      <c r="F19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10-24</v>
      </c>
      <c r="G1999" s="195" t="s">
        <v>2150</v>
      </c>
      <c r="L1999" s="259">
        <v>43479</v>
      </c>
      <c r="M1999">
        <v>85464.5</v>
      </c>
      <c r="O1999" s="284">
        <f>IFERROR(DATE(Table7[[#This Row],[year]],MONTH(DATEVALUE(Table7[[#This Row],[month]]&amp;"1")),Table7[[#This Row],[day]]),"")</f>
        <v>42199</v>
      </c>
      <c r="P1999" s="195" t="s">
        <v>5424</v>
      </c>
      <c r="Q1999" s="195">
        <v>2015</v>
      </c>
      <c r="R1999" s="195" t="s">
        <v>3443</v>
      </c>
      <c r="S1999" s="195">
        <v>14</v>
      </c>
      <c r="T1999" s="195">
        <v>1153.2</v>
      </c>
      <c r="U1999" s="195">
        <v>1657</v>
      </c>
      <c r="V1999" s="195">
        <v>3453600</v>
      </c>
      <c r="X1999" s="260">
        <v>42278</v>
      </c>
      <c r="Y1999" t="s">
        <v>7882</v>
      </c>
      <c r="Z1999" s="260">
        <v>12</v>
      </c>
      <c r="AA1999">
        <v>1394</v>
      </c>
      <c r="AB1999" s="260" t="str">
        <f ca="1">IFERROR(IFERROR(VLOOKUP(Table_Merge1[[#This Row],[Column1]],Table11[#All],2,FALSE),LEFT(AB2000,8)&amp;IF(LEN((RIGHT(AB2000,2)+1))&lt;2,"0"&amp;(RIGHT(AB2000,2)+1),(RIGHT(AB2000,2)-1))),"")</f>
        <v>1394.07.09</v>
      </c>
      <c r="AC1999" s="259" t="str">
        <f ca="1">LEFT(Table_Merge1[[#This Row],[Column2]],4)</f>
        <v>1394</v>
      </c>
      <c r="AD1999" s="259" t="str">
        <f ca="1">RIGHT(LEFT(Table_Merge1[[#This Row],[Column2]],7),2)</f>
        <v>07</v>
      </c>
      <c r="AE1999" s="259" t="str">
        <f ca="1">RIGHT(Table_Merge1[[#This Row],[Column2]],2)</f>
        <v>09</v>
      </c>
      <c r="AF1999">
        <v>7</v>
      </c>
      <c r="AG1999">
        <v>9</v>
      </c>
      <c r="AH1999" s="260">
        <v>2015</v>
      </c>
      <c r="AI1999" t="s">
        <v>3448</v>
      </c>
      <c r="AJ1999" s="260">
        <v>1</v>
      </c>
      <c r="AK1999">
        <v>1114.2</v>
      </c>
      <c r="AL1999">
        <v>1564</v>
      </c>
      <c r="AM1999">
        <v>3090250</v>
      </c>
      <c r="AO1999">
        <v>34350</v>
      </c>
      <c r="AP1999" s="287">
        <f>IFERROR(IF(Table_Merge1[[#This Row],[LME Zinc stock]]*Table_Merge1[[#This Row],[Nima.مقدار]]=0,"",Table_Merge1[[#This Row],[LME Zinc stock]]*Table_Merge1[[#This Row],[Nima.مقدار]]),"")</f>
        <v>106150087500</v>
      </c>
      <c r="AQ1999" s="287">
        <f>IFERROR(IF(Table_Merge1[[#This Row],[LME Zinc 3-month]]*Table_Merge1[[#This Row],[Nima.مقدار]]=0,"",Table_Merge1[[#This Row],[LME Zinc 3-month]]*Table_Merge1[[#This Row],[Nima.مقدار]]),"")</f>
        <v>53723400</v>
      </c>
      <c r="AR1999" s="288" t="str">
        <f>IFERROR(IF(Table_Merge1[[#This Row],[LME Zinc stock]]*Table_Merge1[[#This Row],[Azad.Sell]]=0,"",Table_Merge1[[#This Row],[LME Zinc stock]]*Table_Merge1[[#This Row],[Azad.Sell]]),"")</f>
        <v/>
      </c>
      <c r="AS1999" s="288" t="str">
        <f>IFERROR(IF(Table_Merge1[[#This Row],[LME Zinc 3-month]]*Table_Merge1[[#This Row],[Azad.Sell]]=0,"",Table_Merge1[[#This Row],[LME Zinc 3-month]]*Table_Merge1[[#This Row],[Azad.Sell]]),"")</f>
        <v/>
      </c>
      <c r="AT1999"/>
    </row>
    <row r="2000" spans="1:46" x14ac:dyDescent="0.25">
      <c r="A2000" s="258">
        <v>43480</v>
      </c>
      <c r="B20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1397.10.25</v>
      </c>
      <c r="C2000" s="195">
        <f t="shared" ca="1" si="67"/>
        <v>1397</v>
      </c>
      <c r="D20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000" s="195">
        <f>_xlfn.NUMBERVALUE(RIGHT(Table11[[#This Row],[تاریخ شمسی]],2))</f>
        <v>25</v>
      </c>
      <c r="F20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10-25</v>
      </c>
      <c r="G2000" s="195" t="s">
        <v>2151</v>
      </c>
      <c r="L2000" s="259">
        <v>43480</v>
      </c>
      <c r="M2000">
        <v>91419</v>
      </c>
      <c r="O2000" s="283">
        <f>IFERROR(DATE(Table7[[#This Row],[year]],MONTH(DATEVALUE(Table7[[#This Row],[month]]&amp;"1")),Table7[[#This Row],[day]]),"")</f>
        <v>42198</v>
      </c>
      <c r="P2000" s="257" t="s">
        <v>5425</v>
      </c>
      <c r="Q2000" s="257">
        <v>2015</v>
      </c>
      <c r="R2000" s="257" t="s">
        <v>3443</v>
      </c>
      <c r="S2000" s="257">
        <v>13</v>
      </c>
      <c r="T2000" s="257">
        <v>1154.95</v>
      </c>
      <c r="U2000" s="257">
        <v>1649.5</v>
      </c>
      <c r="V2000" s="257">
        <v>3462675</v>
      </c>
      <c r="X2000" s="260">
        <v>42277</v>
      </c>
      <c r="Y2000" t="s">
        <v>7881</v>
      </c>
      <c r="Z2000" s="260">
        <v>12</v>
      </c>
      <c r="AA2000">
        <v>1394</v>
      </c>
      <c r="AB2000" s="260" t="str">
        <f ca="1">IFERROR(IFERROR(VLOOKUP(Table_Merge1[[#This Row],[Column1]],Table11[#All],2,FALSE),LEFT(AB2001,8)&amp;IF(LEN((RIGHT(AB2001,2)+1))&lt;2,"0"&amp;(RIGHT(AB2001,2)+1),(RIGHT(AB2001,2)-1))),"")</f>
        <v>1394.07.08</v>
      </c>
      <c r="AC2000" s="259" t="str">
        <f ca="1">LEFT(Table_Merge1[[#This Row],[Column2]],4)</f>
        <v>1394</v>
      </c>
      <c r="AD2000" s="259" t="str">
        <f ca="1">RIGHT(LEFT(Table_Merge1[[#This Row],[Column2]],7),2)</f>
        <v>07</v>
      </c>
      <c r="AE2000" s="259" t="str">
        <f ca="1">RIGHT(Table_Merge1[[#This Row],[Column2]],2)</f>
        <v>08</v>
      </c>
      <c r="AF2000">
        <v>7</v>
      </c>
      <c r="AG2000">
        <v>8</v>
      </c>
      <c r="AH2000" s="260">
        <v>2015</v>
      </c>
      <c r="AI2000" t="s">
        <v>3447</v>
      </c>
      <c r="AJ2000" s="260">
        <v>30</v>
      </c>
      <c r="AK2000">
        <v>1122.5</v>
      </c>
      <c r="AL2000">
        <v>1588.5</v>
      </c>
      <c r="AM2000">
        <v>3108850</v>
      </c>
      <c r="AO2000">
        <v>34358</v>
      </c>
      <c r="AP2000" s="287">
        <f>IFERROR(IF(Table_Merge1[[#This Row],[LME Zinc stock]]*Table_Merge1[[#This Row],[Nima.مقدار]]=0,"",Table_Merge1[[#This Row],[LME Zinc stock]]*Table_Merge1[[#This Row],[Nima.مقدار]]),"")</f>
        <v>106813868300</v>
      </c>
      <c r="AQ2000" s="287">
        <f>IFERROR(IF(Table_Merge1[[#This Row],[LME Zinc 3-month]]*Table_Merge1[[#This Row],[Nima.مقدار]]=0,"",Table_Merge1[[#This Row],[LME Zinc 3-month]]*Table_Merge1[[#This Row],[Nima.مقدار]]),"")</f>
        <v>54577683</v>
      </c>
      <c r="AR2000" s="288" t="str">
        <f>IFERROR(IF(Table_Merge1[[#This Row],[LME Zinc stock]]*Table_Merge1[[#This Row],[Azad.Sell]]=0,"",Table_Merge1[[#This Row],[LME Zinc stock]]*Table_Merge1[[#This Row],[Azad.Sell]]),"")</f>
        <v/>
      </c>
      <c r="AS2000" s="288" t="str">
        <f>IFERROR(IF(Table_Merge1[[#This Row],[LME Zinc 3-month]]*Table_Merge1[[#This Row],[Azad.Sell]]=0,"",Table_Merge1[[#This Row],[LME Zinc 3-month]]*Table_Merge1[[#This Row],[Azad.Sell]]),"")</f>
        <v/>
      </c>
      <c r="AT2000"/>
    </row>
    <row r="2001" spans="1:46" x14ac:dyDescent="0.25">
      <c r="A2001" s="258">
        <v>43481</v>
      </c>
      <c r="B20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1397.10.26</v>
      </c>
      <c r="C2001" s="195">
        <f t="shared" ca="1" si="67"/>
        <v>1397</v>
      </c>
      <c r="D20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001" s="195">
        <f>_xlfn.NUMBERVALUE(RIGHT(Table11[[#This Row],[تاریخ شمسی]],2))</f>
        <v>26</v>
      </c>
      <c r="F20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10-26</v>
      </c>
      <c r="G2001" s="195" t="s">
        <v>2152</v>
      </c>
      <c r="L2001" s="259">
        <v>43481</v>
      </c>
      <c r="M2001">
        <v>82973</v>
      </c>
      <c r="O2001" s="284">
        <f>IFERROR(DATE(Table7[[#This Row],[year]],MONTH(DATEVALUE(Table7[[#This Row],[month]]&amp;"1")),Table7[[#This Row],[day]]),"")</f>
        <v>42195</v>
      </c>
      <c r="P2001" s="195" t="s">
        <v>5426</v>
      </c>
      <c r="Q2001" s="195">
        <v>2015</v>
      </c>
      <c r="R2001" s="195" t="s">
        <v>3443</v>
      </c>
      <c r="S2001" s="195">
        <v>10</v>
      </c>
      <c r="T2001" s="195">
        <v>1162.4000000000001</v>
      </c>
      <c r="U2001" s="195">
        <v>1641.5</v>
      </c>
      <c r="V2001" s="195">
        <v>3471225</v>
      </c>
      <c r="X2001" s="260">
        <v>42276</v>
      </c>
      <c r="Y2001" t="s">
        <v>7880</v>
      </c>
      <c r="Z2001" s="260">
        <v>12</v>
      </c>
      <c r="AA2001">
        <v>1394</v>
      </c>
      <c r="AB2001" s="260" t="str">
        <f ca="1">IFERROR(IFERROR(VLOOKUP(Table_Merge1[[#This Row],[Column1]],Table11[#All],2,FALSE),LEFT(AB2002,8)&amp;IF(LEN((RIGHT(AB2002,2)+1))&lt;2,"0"&amp;(RIGHT(AB2002,2)+1),(RIGHT(AB2002,2)-1))),"")</f>
        <v>1394.07.07</v>
      </c>
      <c r="AC2001" s="259" t="str">
        <f ca="1">LEFT(Table_Merge1[[#This Row],[Column2]],4)</f>
        <v>1394</v>
      </c>
      <c r="AD2001" s="259" t="str">
        <f ca="1">RIGHT(LEFT(Table_Merge1[[#This Row],[Column2]],7),2)</f>
        <v>07</v>
      </c>
      <c r="AE2001" s="259" t="str">
        <f ca="1">RIGHT(Table_Merge1[[#This Row],[Column2]],2)</f>
        <v>07</v>
      </c>
      <c r="AF2001">
        <v>7</v>
      </c>
      <c r="AG2001">
        <v>7</v>
      </c>
      <c r="AH2001" s="260">
        <v>2015</v>
      </c>
      <c r="AI2001" t="s">
        <v>3447</v>
      </c>
      <c r="AJ2001" s="260">
        <v>29</v>
      </c>
      <c r="AK2001">
        <v>1124.5999999999999</v>
      </c>
      <c r="AL2001">
        <v>1577</v>
      </c>
      <c r="AM2001">
        <v>3115075</v>
      </c>
      <c r="AO2001">
        <v>34204</v>
      </c>
      <c r="AP2001" s="287">
        <f>IFERROR(IF(Table_Merge1[[#This Row],[LME Zinc stock]]*Table_Merge1[[#This Row],[Nima.مقدار]]=0,"",Table_Merge1[[#This Row],[LME Zinc stock]]*Table_Merge1[[#This Row],[Nima.مقدار]]),"")</f>
        <v>106548025300</v>
      </c>
      <c r="AQ2001" s="287">
        <f>IFERROR(IF(Table_Merge1[[#This Row],[LME Zinc 3-month]]*Table_Merge1[[#This Row],[Nima.مقدار]]=0,"",Table_Merge1[[#This Row],[LME Zinc 3-month]]*Table_Merge1[[#This Row],[Nima.مقدار]]),"")</f>
        <v>53939708</v>
      </c>
      <c r="AR2001" s="288" t="str">
        <f>IFERROR(IF(Table_Merge1[[#This Row],[LME Zinc stock]]*Table_Merge1[[#This Row],[Azad.Sell]]=0,"",Table_Merge1[[#This Row],[LME Zinc stock]]*Table_Merge1[[#This Row],[Azad.Sell]]),"")</f>
        <v/>
      </c>
      <c r="AS2001" s="288" t="str">
        <f>IFERROR(IF(Table_Merge1[[#This Row],[LME Zinc 3-month]]*Table_Merge1[[#This Row],[Azad.Sell]]=0,"",Table_Merge1[[#This Row],[LME Zinc 3-month]]*Table_Merge1[[#This Row],[Azad.Sell]]),"")</f>
        <v/>
      </c>
      <c r="AT2001"/>
    </row>
    <row r="2002" spans="1:46" x14ac:dyDescent="0.25">
      <c r="A2002" s="258">
        <v>43482</v>
      </c>
      <c r="B20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1397.10.27</v>
      </c>
      <c r="C2002" s="195">
        <f t="shared" ca="1" si="67"/>
        <v>1397</v>
      </c>
      <c r="D20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002" s="195">
        <f>_xlfn.NUMBERVALUE(RIGHT(Table11[[#This Row],[تاریخ شمسی]],2))</f>
        <v>27</v>
      </c>
      <c r="F20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10-27</v>
      </c>
      <c r="G2002" s="195" t="s">
        <v>2153</v>
      </c>
      <c r="L2002" s="259">
        <v>43482</v>
      </c>
      <c r="M2002">
        <v>80044</v>
      </c>
      <c r="O2002" s="283">
        <f>IFERROR(DATE(Table7[[#This Row],[year]],MONTH(DATEVALUE(Table7[[#This Row],[month]]&amp;"1")),Table7[[#This Row],[day]]),"")</f>
        <v>42194</v>
      </c>
      <c r="P2002" s="257" t="s">
        <v>5427</v>
      </c>
      <c r="Q2002" s="257">
        <v>2015</v>
      </c>
      <c r="R2002" s="257" t="s">
        <v>3443</v>
      </c>
      <c r="S2002" s="257">
        <v>9</v>
      </c>
      <c r="T2002" s="257">
        <v>1162.0999999999999</v>
      </c>
      <c r="U2002" s="257">
        <v>1639</v>
      </c>
      <c r="V2002" s="257">
        <v>3480500</v>
      </c>
      <c r="X2002" s="260">
        <v>42275</v>
      </c>
      <c r="Y2002" t="s">
        <v>7879</v>
      </c>
      <c r="Z2002" s="260">
        <v>12</v>
      </c>
      <c r="AA2002">
        <v>1394</v>
      </c>
      <c r="AB2002" s="260" t="str">
        <f ca="1">IFERROR(IFERROR(VLOOKUP(Table_Merge1[[#This Row],[Column1]],Table11[#All],2,FALSE),LEFT(AB2003,8)&amp;IF(LEN((RIGHT(AB2003,2)+1))&lt;2,"0"&amp;(RIGHT(AB2003,2)+1),(RIGHT(AB2003,2)-1))),"")</f>
        <v>1394.07.06</v>
      </c>
      <c r="AC2002" s="259" t="str">
        <f ca="1">LEFT(Table_Merge1[[#This Row],[Column2]],4)</f>
        <v>1394</v>
      </c>
      <c r="AD2002" s="259" t="str">
        <f ca="1">RIGHT(LEFT(Table_Merge1[[#This Row],[Column2]],7),2)</f>
        <v>07</v>
      </c>
      <c r="AE2002" s="259" t="str">
        <f ca="1">RIGHT(Table_Merge1[[#This Row],[Column2]],2)</f>
        <v>06</v>
      </c>
      <c r="AF2002">
        <v>7</v>
      </c>
      <c r="AG2002">
        <v>6</v>
      </c>
      <c r="AH2002" s="260">
        <v>2015</v>
      </c>
      <c r="AI2002" t="s">
        <v>3447</v>
      </c>
      <c r="AJ2002" s="260">
        <v>28</v>
      </c>
      <c r="AK2002">
        <v>1137.5</v>
      </c>
      <c r="AL2002">
        <v>1627</v>
      </c>
      <c r="AM2002">
        <v>3122900</v>
      </c>
      <c r="AO2002">
        <v>34210</v>
      </c>
      <c r="AP2002" s="287">
        <f>IFERROR(IF(Table_Merge1[[#This Row],[LME Zinc stock]]*Table_Merge1[[#This Row],[Nima.مقدار]]=0,"",Table_Merge1[[#This Row],[LME Zinc stock]]*Table_Merge1[[#This Row],[Nima.مقدار]]),"")</f>
        <v>106834409000</v>
      </c>
      <c r="AQ2002" s="287">
        <f>IFERROR(IF(Table_Merge1[[#This Row],[LME Zinc 3-month]]*Table_Merge1[[#This Row],[Nima.مقدار]]=0,"",Table_Merge1[[#This Row],[LME Zinc 3-month]]*Table_Merge1[[#This Row],[Nima.مقدار]]),"")</f>
        <v>55659670</v>
      </c>
      <c r="AR2002" s="288" t="str">
        <f>IFERROR(IF(Table_Merge1[[#This Row],[LME Zinc stock]]*Table_Merge1[[#This Row],[Azad.Sell]]=0,"",Table_Merge1[[#This Row],[LME Zinc stock]]*Table_Merge1[[#This Row],[Azad.Sell]]),"")</f>
        <v/>
      </c>
      <c r="AS2002" s="288" t="str">
        <f>IFERROR(IF(Table_Merge1[[#This Row],[LME Zinc 3-month]]*Table_Merge1[[#This Row],[Azad.Sell]]=0,"",Table_Merge1[[#This Row],[LME Zinc 3-month]]*Table_Merge1[[#This Row],[Azad.Sell]]),"")</f>
        <v/>
      </c>
      <c r="AT2002"/>
    </row>
    <row r="2003" spans="1:46" x14ac:dyDescent="0.25">
      <c r="A2003" s="258">
        <v>43484</v>
      </c>
      <c r="B20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1397.10.29</v>
      </c>
      <c r="C2003" s="195">
        <f t="shared" ca="1" si="67"/>
        <v>1397</v>
      </c>
      <c r="D20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003" s="195">
        <f>_xlfn.NUMBERVALUE(RIGHT(Table11[[#This Row],[تاریخ شمسی]],2))</f>
        <v>29</v>
      </c>
      <c r="F20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10-29</v>
      </c>
      <c r="G2003" s="195" t="s">
        <v>2154</v>
      </c>
      <c r="L2003" s="259">
        <v>43484</v>
      </c>
      <c r="M2003">
        <v>80072</v>
      </c>
      <c r="O2003" s="284">
        <f>IFERROR(DATE(Table7[[#This Row],[year]],MONTH(DATEVALUE(Table7[[#This Row],[month]]&amp;"1")),Table7[[#This Row],[day]]),"")</f>
        <v>42193</v>
      </c>
      <c r="P2003" s="195" t="s">
        <v>5428</v>
      </c>
      <c r="Q2003" s="195">
        <v>2015</v>
      </c>
      <c r="R2003" s="195" t="s">
        <v>3443</v>
      </c>
      <c r="S2003" s="195">
        <v>8</v>
      </c>
      <c r="T2003" s="195">
        <v>1154.25</v>
      </c>
      <c r="U2003" s="195">
        <v>1650.5</v>
      </c>
      <c r="V2003" s="195">
        <v>3490625</v>
      </c>
      <c r="X2003" s="260">
        <v>42272</v>
      </c>
      <c r="Z2003" s="260">
        <v>12</v>
      </c>
      <c r="AB2003" s="260" t="str">
        <f ca="1">IFERROR(IFERROR(VLOOKUP(Table_Merge1[[#This Row],[Column1]],Table11[#All],2,FALSE),LEFT(AB2004,8)&amp;IF(LEN((RIGHT(AB2004,2)+1))&lt;2,"0"&amp;(RIGHT(AB2004,2)+1),(RIGHT(AB2004,2)-1))),"")</f>
        <v>1394.07.03</v>
      </c>
      <c r="AC2003" s="259" t="str">
        <f ca="1">LEFT(Table_Merge1[[#This Row],[Column2]],4)</f>
        <v>1394</v>
      </c>
      <c r="AD2003" s="259" t="str">
        <f ca="1">RIGHT(LEFT(Table_Merge1[[#This Row],[Column2]],7),2)</f>
        <v>07</v>
      </c>
      <c r="AE2003" s="259" t="str">
        <f ca="1">RIGHT(Table_Merge1[[#This Row],[Column2]],2)</f>
        <v>03</v>
      </c>
      <c r="AH2003" s="260">
        <v>2015</v>
      </c>
      <c r="AI2003" t="s">
        <v>3447</v>
      </c>
      <c r="AJ2003" s="260">
        <v>25</v>
      </c>
      <c r="AK2003">
        <v>1145.5</v>
      </c>
      <c r="AL2003">
        <v>1623.5</v>
      </c>
      <c r="AM2003">
        <v>3130775</v>
      </c>
      <c r="AP2003" s="287" t="str">
        <f>IFERROR(IF(Table_Merge1[[#This Row],[LME Zinc stock]]*Table_Merge1[[#This Row],[Nima.مقدار]]=0,"",Table_Merge1[[#This Row],[LME Zinc stock]]*Table_Merge1[[#This Row],[Nima.مقدار]]),"")</f>
        <v/>
      </c>
      <c r="AQ2003" s="287" t="str">
        <f>IFERROR(IF(Table_Merge1[[#This Row],[LME Zinc 3-month]]*Table_Merge1[[#This Row],[Nima.مقدار]]=0,"",Table_Merge1[[#This Row],[LME Zinc 3-month]]*Table_Merge1[[#This Row],[Nima.مقدار]]),"")</f>
        <v/>
      </c>
      <c r="AR2003" s="288" t="str">
        <f>IFERROR(IF(Table_Merge1[[#This Row],[LME Zinc stock]]*Table_Merge1[[#This Row],[Azad.Sell]]=0,"",Table_Merge1[[#This Row],[LME Zinc stock]]*Table_Merge1[[#This Row],[Azad.Sell]]),"")</f>
        <v/>
      </c>
      <c r="AS2003" s="288" t="str">
        <f>IFERROR(IF(Table_Merge1[[#This Row],[LME Zinc 3-month]]*Table_Merge1[[#This Row],[Azad.Sell]]=0,"",Table_Merge1[[#This Row],[LME Zinc 3-month]]*Table_Merge1[[#This Row],[Azad.Sell]]),"")</f>
        <v/>
      </c>
      <c r="AT2003"/>
    </row>
    <row r="2004" spans="1:46" x14ac:dyDescent="0.25">
      <c r="A2004" s="258">
        <v>43485</v>
      </c>
      <c r="B20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1397.10.30</v>
      </c>
      <c r="C2004" s="195">
        <f t="shared" ca="1" si="67"/>
        <v>1397</v>
      </c>
      <c r="D20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004" s="195">
        <f>_xlfn.NUMBERVALUE(RIGHT(Table11[[#This Row],[تاریخ شمسی]],2))</f>
        <v>30</v>
      </c>
      <c r="F20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10-30</v>
      </c>
      <c r="G2004" s="195" t="s">
        <v>2155</v>
      </c>
      <c r="L2004" s="259">
        <v>43485</v>
      </c>
      <c r="M2004">
        <v>80659</v>
      </c>
      <c r="O2004" s="283">
        <f>IFERROR(DATE(Table7[[#This Row],[year]],MONTH(DATEVALUE(Table7[[#This Row],[month]]&amp;"1")),Table7[[#This Row],[day]]),"")</f>
        <v>42192</v>
      </c>
      <c r="P2004" s="257" t="s">
        <v>5429</v>
      </c>
      <c r="Q2004" s="257">
        <v>2015</v>
      </c>
      <c r="R2004" s="257" t="s">
        <v>3443</v>
      </c>
      <c r="S2004" s="257">
        <v>7</v>
      </c>
      <c r="T2004" s="257">
        <v>1166.25</v>
      </c>
      <c r="U2004" s="257">
        <v>1655</v>
      </c>
      <c r="V2004" s="257">
        <v>3499900</v>
      </c>
      <c r="X2004" s="260">
        <v>42271</v>
      </c>
      <c r="Z2004" s="260">
        <v>12</v>
      </c>
      <c r="AB2004" s="260" t="str">
        <f ca="1">IFERROR(IFERROR(VLOOKUP(Table_Merge1[[#This Row],[Column1]],Table11[#All],2,FALSE),LEFT(AB2005,8)&amp;IF(LEN((RIGHT(AB2005,2)+1))&lt;2,"0"&amp;(RIGHT(AB2005,2)+1),(RIGHT(AB2005,2)-1))),"")</f>
        <v>1394.07.02</v>
      </c>
      <c r="AC2004" s="259" t="str">
        <f ca="1">LEFT(Table_Merge1[[#This Row],[Column2]],4)</f>
        <v>1394</v>
      </c>
      <c r="AD2004" s="259" t="str">
        <f ca="1">RIGHT(LEFT(Table_Merge1[[#This Row],[Column2]],7),2)</f>
        <v>07</v>
      </c>
      <c r="AE2004" s="259" t="str">
        <f ca="1">RIGHT(Table_Merge1[[#This Row],[Column2]],2)</f>
        <v>02</v>
      </c>
      <c r="AH2004" s="260">
        <v>2015</v>
      </c>
      <c r="AI2004" t="s">
        <v>3447</v>
      </c>
      <c r="AJ2004" s="260">
        <v>24</v>
      </c>
      <c r="AK2004">
        <v>1134.45</v>
      </c>
      <c r="AL2004">
        <v>1568</v>
      </c>
      <c r="AM2004">
        <v>3138675</v>
      </c>
      <c r="AP2004" s="287" t="str">
        <f>IFERROR(IF(Table_Merge1[[#This Row],[LME Zinc stock]]*Table_Merge1[[#This Row],[Nima.مقدار]]=0,"",Table_Merge1[[#This Row],[LME Zinc stock]]*Table_Merge1[[#This Row],[Nima.مقدار]]),"")</f>
        <v/>
      </c>
      <c r="AQ2004" s="287" t="str">
        <f>IFERROR(IF(Table_Merge1[[#This Row],[LME Zinc 3-month]]*Table_Merge1[[#This Row],[Nima.مقدار]]=0,"",Table_Merge1[[#This Row],[LME Zinc 3-month]]*Table_Merge1[[#This Row],[Nima.مقدار]]),"")</f>
        <v/>
      </c>
      <c r="AR2004" s="288" t="str">
        <f>IFERROR(IF(Table_Merge1[[#This Row],[LME Zinc stock]]*Table_Merge1[[#This Row],[Azad.Sell]]=0,"",Table_Merge1[[#This Row],[LME Zinc stock]]*Table_Merge1[[#This Row],[Azad.Sell]]),"")</f>
        <v/>
      </c>
      <c r="AS2004" s="288" t="str">
        <f>IFERROR(IF(Table_Merge1[[#This Row],[LME Zinc 3-month]]*Table_Merge1[[#This Row],[Azad.Sell]]=0,"",Table_Merge1[[#This Row],[LME Zinc 3-month]]*Table_Merge1[[#This Row],[Azad.Sell]]),"")</f>
        <v/>
      </c>
      <c r="AT2004"/>
    </row>
    <row r="2005" spans="1:46" x14ac:dyDescent="0.25">
      <c r="A2005" s="258">
        <v>43486</v>
      </c>
      <c r="B20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1397.11.01</v>
      </c>
      <c r="C2005" s="195">
        <f t="shared" ca="1" si="67"/>
        <v>1397</v>
      </c>
      <c r="D20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05" s="195">
        <f>_xlfn.NUMBERVALUE(RIGHT(Table11[[#This Row],[تاریخ شمسی]],2))</f>
        <v>1</v>
      </c>
      <c r="F20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11-01</v>
      </c>
      <c r="G2005" s="195" t="s">
        <v>2156</v>
      </c>
      <c r="L2005" s="259">
        <v>43486</v>
      </c>
      <c r="M2005">
        <v>79971</v>
      </c>
      <c r="O2005" s="284">
        <f>IFERROR(DATE(Table7[[#This Row],[year]],MONTH(DATEVALUE(Table7[[#This Row],[month]]&amp;"1")),Table7[[#This Row],[day]]),"")</f>
        <v>42191</v>
      </c>
      <c r="P2005" s="195" t="s">
        <v>5430</v>
      </c>
      <c r="Q2005" s="195">
        <v>2015</v>
      </c>
      <c r="R2005" s="195" t="s">
        <v>3443</v>
      </c>
      <c r="S2005" s="195">
        <v>6</v>
      </c>
      <c r="T2005" s="195">
        <v>1164.25</v>
      </c>
      <c r="U2005" s="195">
        <v>1674</v>
      </c>
      <c r="V2005" s="195">
        <v>3510425</v>
      </c>
      <c r="X2005" s="260">
        <v>42270</v>
      </c>
      <c r="Y2005" t="s">
        <v>7878</v>
      </c>
      <c r="Z2005" s="260">
        <v>12</v>
      </c>
      <c r="AA2005">
        <v>1394</v>
      </c>
      <c r="AB2005" s="260" t="str">
        <f ca="1">IFERROR(IFERROR(VLOOKUP(Table_Merge1[[#This Row],[Column1]],Table11[#All],2,FALSE),LEFT(AB2006,8)&amp;IF(LEN((RIGHT(AB2006,2)+1))&lt;2,"0"&amp;(RIGHT(AB2006,2)+1),(RIGHT(AB2006,2)-1))),"")</f>
        <v>1394.07.01</v>
      </c>
      <c r="AC2005" s="259" t="str">
        <f ca="1">LEFT(Table_Merge1[[#This Row],[Column2]],4)</f>
        <v>1394</v>
      </c>
      <c r="AD2005" s="259" t="str">
        <f ca="1">RIGHT(LEFT(Table_Merge1[[#This Row],[Column2]],7),2)</f>
        <v>07</v>
      </c>
      <c r="AE2005" s="259" t="str">
        <f ca="1">RIGHT(Table_Merge1[[#This Row],[Column2]],2)</f>
        <v>01</v>
      </c>
      <c r="AF2005">
        <v>7</v>
      </c>
      <c r="AG2005">
        <v>1</v>
      </c>
      <c r="AH2005" s="260">
        <v>2015</v>
      </c>
      <c r="AI2005" t="s">
        <v>3447</v>
      </c>
      <c r="AJ2005" s="260">
        <v>23</v>
      </c>
      <c r="AK2005">
        <v>1124.5999999999999</v>
      </c>
      <c r="AL2005">
        <v>1579.5</v>
      </c>
      <c r="AM2005">
        <v>3147075</v>
      </c>
      <c r="AO2005">
        <v>34010</v>
      </c>
      <c r="AP2005" s="287">
        <f>IFERROR(IF(Table_Merge1[[#This Row],[LME Zinc stock]]*Table_Merge1[[#This Row],[Nima.مقدار]]=0,"",Table_Merge1[[#This Row],[LME Zinc stock]]*Table_Merge1[[#This Row],[Nima.مقدار]]),"")</f>
        <v>107032020750</v>
      </c>
      <c r="AQ2005" s="287">
        <f>IFERROR(IF(Table_Merge1[[#This Row],[LME Zinc 3-month]]*Table_Merge1[[#This Row],[Nima.مقدار]]=0,"",Table_Merge1[[#This Row],[LME Zinc 3-month]]*Table_Merge1[[#This Row],[Nima.مقدار]]),"")</f>
        <v>53718795</v>
      </c>
      <c r="AR2005" s="288" t="str">
        <f>IFERROR(IF(Table_Merge1[[#This Row],[LME Zinc stock]]*Table_Merge1[[#This Row],[Azad.Sell]]=0,"",Table_Merge1[[#This Row],[LME Zinc stock]]*Table_Merge1[[#This Row],[Azad.Sell]]),"")</f>
        <v/>
      </c>
      <c r="AS2005" s="288" t="str">
        <f>IFERROR(IF(Table_Merge1[[#This Row],[LME Zinc 3-month]]*Table_Merge1[[#This Row],[Azad.Sell]]=0,"",Table_Merge1[[#This Row],[LME Zinc 3-month]]*Table_Merge1[[#This Row],[Azad.Sell]]),"")</f>
        <v/>
      </c>
      <c r="AT2005"/>
    </row>
    <row r="2006" spans="1:46" x14ac:dyDescent="0.25">
      <c r="A2006" s="258">
        <v>43487</v>
      </c>
      <c r="B20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1397.11.02</v>
      </c>
      <c r="C2006" s="195">
        <f t="shared" ca="1" si="67"/>
        <v>1397</v>
      </c>
      <c r="D20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06" s="195">
        <f>_xlfn.NUMBERVALUE(RIGHT(Table11[[#This Row],[تاریخ شمسی]],2))</f>
        <v>2</v>
      </c>
      <c r="F20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11-02</v>
      </c>
      <c r="G2006" s="195" t="s">
        <v>2157</v>
      </c>
      <c r="L2006" s="259">
        <v>43487</v>
      </c>
      <c r="M2006">
        <v>80039</v>
      </c>
      <c r="O2006" s="283">
        <f>IFERROR(DATE(Table7[[#This Row],[year]],MONTH(DATEVALUE(Table7[[#This Row],[month]]&amp;"1")),Table7[[#This Row],[day]]),"")</f>
        <v>42188</v>
      </c>
      <c r="P2006" s="257" t="s">
        <v>5431</v>
      </c>
      <c r="Q2006" s="257">
        <v>2015</v>
      </c>
      <c r="R2006" s="257" t="s">
        <v>3443</v>
      </c>
      <c r="S2006" s="257">
        <v>3</v>
      </c>
      <c r="T2006" s="257">
        <v>1168.25</v>
      </c>
      <c r="U2006" s="257">
        <v>1682.5</v>
      </c>
      <c r="V2006" s="257">
        <v>3520725</v>
      </c>
      <c r="X2006" s="260">
        <v>42269</v>
      </c>
      <c r="Y2006" t="s">
        <v>7877</v>
      </c>
      <c r="Z2006" s="260">
        <v>12</v>
      </c>
      <c r="AA2006">
        <v>1394</v>
      </c>
      <c r="AB2006" s="260" t="str">
        <f ca="1">IFERROR(IFERROR(VLOOKUP(Table_Merge1[[#This Row],[Column1]],Table11[#All],2,FALSE),LEFT(AB2007,8)&amp;IF(LEN((RIGHT(AB2007,2)+1))&lt;2,"0"&amp;(RIGHT(AB2007,2)+1),(RIGHT(AB2007,2)-1))),"")</f>
        <v>1394.06.31</v>
      </c>
      <c r="AC2006" s="259" t="str">
        <f ca="1">LEFT(Table_Merge1[[#This Row],[Column2]],4)</f>
        <v>1394</v>
      </c>
      <c r="AD2006" s="259" t="str">
        <f ca="1">RIGHT(LEFT(Table_Merge1[[#This Row],[Column2]],7),2)</f>
        <v>06</v>
      </c>
      <c r="AE2006" s="259" t="str">
        <f ca="1">RIGHT(Table_Merge1[[#This Row],[Column2]],2)</f>
        <v>31</v>
      </c>
      <c r="AF2006">
        <v>6</v>
      </c>
      <c r="AG2006">
        <v>31</v>
      </c>
      <c r="AH2006" s="260">
        <v>2015</v>
      </c>
      <c r="AI2006" t="s">
        <v>3447</v>
      </c>
      <c r="AJ2006" s="260">
        <v>22</v>
      </c>
      <c r="AK2006">
        <v>1129.3</v>
      </c>
      <c r="AL2006">
        <v>1557</v>
      </c>
      <c r="AM2006">
        <v>3155100</v>
      </c>
      <c r="AO2006">
        <v>33903</v>
      </c>
      <c r="AP2006" s="287">
        <f>IFERROR(IF(Table_Merge1[[#This Row],[LME Zinc stock]]*Table_Merge1[[#This Row],[Nima.مقدار]]=0,"",Table_Merge1[[#This Row],[LME Zinc stock]]*Table_Merge1[[#This Row],[Nima.مقدار]]),"")</f>
        <v>106967355300</v>
      </c>
      <c r="AQ2006" s="287">
        <f>IFERROR(IF(Table_Merge1[[#This Row],[LME Zinc 3-month]]*Table_Merge1[[#This Row],[Nima.مقدار]]=0,"",Table_Merge1[[#This Row],[LME Zinc 3-month]]*Table_Merge1[[#This Row],[Nima.مقدار]]),"")</f>
        <v>52786971</v>
      </c>
      <c r="AR2006" s="288" t="str">
        <f>IFERROR(IF(Table_Merge1[[#This Row],[LME Zinc stock]]*Table_Merge1[[#This Row],[Azad.Sell]]=0,"",Table_Merge1[[#This Row],[LME Zinc stock]]*Table_Merge1[[#This Row],[Azad.Sell]]),"")</f>
        <v/>
      </c>
      <c r="AS2006" s="288" t="str">
        <f>IFERROR(IF(Table_Merge1[[#This Row],[LME Zinc 3-month]]*Table_Merge1[[#This Row],[Azad.Sell]]=0,"",Table_Merge1[[#This Row],[LME Zinc 3-month]]*Table_Merge1[[#This Row],[Azad.Sell]]),"")</f>
        <v/>
      </c>
      <c r="AT2006"/>
    </row>
    <row r="2007" spans="1:46" x14ac:dyDescent="0.25">
      <c r="A2007" s="258">
        <v>43488</v>
      </c>
      <c r="B20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1397.11.03</v>
      </c>
      <c r="C2007" s="195">
        <f t="shared" ca="1" si="67"/>
        <v>1397</v>
      </c>
      <c r="D20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07" s="195">
        <f>_xlfn.NUMBERVALUE(RIGHT(Table11[[#This Row],[تاریخ شمسی]],2))</f>
        <v>3</v>
      </c>
      <c r="F20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11-03</v>
      </c>
      <c r="G2007" s="195" t="s">
        <v>2158</v>
      </c>
      <c r="L2007" s="259">
        <v>43488</v>
      </c>
      <c r="M2007">
        <v>80195</v>
      </c>
      <c r="O2007" s="284">
        <f>IFERROR(DATE(Table7[[#This Row],[year]],MONTH(DATEVALUE(Table7[[#This Row],[month]]&amp;"1")),Table7[[#This Row],[day]]),"")</f>
        <v>42187</v>
      </c>
      <c r="P2007" s="195" t="s">
        <v>5432</v>
      </c>
      <c r="Q2007" s="195">
        <v>2015</v>
      </c>
      <c r="R2007" s="195" t="s">
        <v>3443</v>
      </c>
      <c r="S2007" s="195">
        <v>2</v>
      </c>
      <c r="T2007" s="195">
        <v>1164.3</v>
      </c>
      <c r="U2007" s="195">
        <v>1703</v>
      </c>
      <c r="V2007" s="195">
        <v>3528225</v>
      </c>
      <c r="X2007" s="260">
        <v>42268</v>
      </c>
      <c r="Y2007" t="s">
        <v>7876</v>
      </c>
      <c r="Z2007" s="260">
        <v>12</v>
      </c>
      <c r="AA2007">
        <v>1394</v>
      </c>
      <c r="AB2007" s="260" t="str">
        <f ca="1">IFERROR(IFERROR(VLOOKUP(Table_Merge1[[#This Row],[Column1]],Table11[#All],2,FALSE),LEFT(AB2008,8)&amp;IF(LEN((RIGHT(AB2008,2)+1))&lt;2,"0"&amp;(RIGHT(AB2008,2)+1),(RIGHT(AB2008,2)-1))),"")</f>
        <v>1394.06.30</v>
      </c>
      <c r="AC2007" s="259" t="str">
        <f ca="1">LEFT(Table_Merge1[[#This Row],[Column2]],4)</f>
        <v>1394</v>
      </c>
      <c r="AD2007" s="259" t="str">
        <f ca="1">RIGHT(LEFT(Table_Merge1[[#This Row],[Column2]],7),2)</f>
        <v>06</v>
      </c>
      <c r="AE2007" s="259" t="str">
        <f ca="1">RIGHT(Table_Merge1[[#This Row],[Column2]],2)</f>
        <v>30</v>
      </c>
      <c r="AF2007">
        <v>6</v>
      </c>
      <c r="AG2007">
        <v>30</v>
      </c>
      <c r="AH2007" s="260">
        <v>2015</v>
      </c>
      <c r="AI2007" t="s">
        <v>3447</v>
      </c>
      <c r="AJ2007" s="260">
        <v>21</v>
      </c>
      <c r="AK2007">
        <v>1136.8499999999999</v>
      </c>
      <c r="AL2007">
        <v>1556</v>
      </c>
      <c r="AM2007">
        <v>3163125</v>
      </c>
      <c r="AO2007">
        <v>33802</v>
      </c>
      <c r="AP2007" s="287">
        <f>IFERROR(IF(Table_Merge1[[#This Row],[LME Zinc stock]]*Table_Merge1[[#This Row],[Nima.مقدار]]=0,"",Table_Merge1[[#This Row],[LME Zinc stock]]*Table_Merge1[[#This Row],[Nima.مقدار]]),"")</f>
        <v>106919951250</v>
      </c>
      <c r="AQ2007" s="287">
        <f>IFERROR(IF(Table_Merge1[[#This Row],[LME Zinc 3-month]]*Table_Merge1[[#This Row],[Nima.مقدار]]=0,"",Table_Merge1[[#This Row],[LME Zinc 3-month]]*Table_Merge1[[#This Row],[Nima.مقدار]]),"")</f>
        <v>52595912</v>
      </c>
      <c r="AR2007" s="288" t="str">
        <f>IFERROR(IF(Table_Merge1[[#This Row],[LME Zinc stock]]*Table_Merge1[[#This Row],[Azad.Sell]]=0,"",Table_Merge1[[#This Row],[LME Zinc stock]]*Table_Merge1[[#This Row],[Azad.Sell]]),"")</f>
        <v/>
      </c>
      <c r="AS2007" s="288" t="str">
        <f>IFERROR(IF(Table_Merge1[[#This Row],[LME Zinc 3-month]]*Table_Merge1[[#This Row],[Azad.Sell]]=0,"",Table_Merge1[[#This Row],[LME Zinc 3-month]]*Table_Merge1[[#This Row],[Azad.Sell]]),"")</f>
        <v/>
      </c>
      <c r="AT2007"/>
    </row>
    <row r="2008" spans="1:46" x14ac:dyDescent="0.25">
      <c r="A2008" s="258">
        <v>43489</v>
      </c>
      <c r="B20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1397.11.04</v>
      </c>
      <c r="C2008" s="195">
        <f t="shared" ca="1" si="67"/>
        <v>1397</v>
      </c>
      <c r="D20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08" s="195">
        <f>_xlfn.NUMBERVALUE(RIGHT(Table11[[#This Row],[تاریخ شمسی]],2))</f>
        <v>4</v>
      </c>
      <c r="F20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11-04</v>
      </c>
      <c r="G2008" s="195" t="s">
        <v>2159</v>
      </c>
      <c r="L2008" s="259">
        <v>43489</v>
      </c>
      <c r="M2008">
        <v>79466</v>
      </c>
      <c r="O2008" s="283">
        <f>IFERROR(DATE(Table7[[#This Row],[year]],MONTH(DATEVALUE(Table7[[#This Row],[month]]&amp;"1")),Table7[[#This Row],[day]]),"")</f>
        <v>42186</v>
      </c>
      <c r="P2008" s="257" t="s">
        <v>5433</v>
      </c>
      <c r="Q2008" s="257">
        <v>2015</v>
      </c>
      <c r="R2008" s="257" t="s">
        <v>3443</v>
      </c>
      <c r="S2008" s="257">
        <v>1</v>
      </c>
      <c r="T2008" s="257">
        <v>1171.7</v>
      </c>
      <c r="U2008" s="257">
        <v>1709</v>
      </c>
      <c r="V2008" s="257">
        <v>3519200</v>
      </c>
      <c r="X2008" s="260">
        <v>42265</v>
      </c>
      <c r="Z2008" s="260">
        <v>12</v>
      </c>
      <c r="AB2008" s="260" t="str">
        <f ca="1">IFERROR(IFERROR(VLOOKUP(Table_Merge1[[#This Row],[Column1]],Table11[#All],2,FALSE),LEFT(AB2009,8)&amp;IF(LEN((RIGHT(AB2009,2)+1))&lt;2,"0"&amp;(RIGHT(AB2009,2)+1),(RIGHT(AB2009,2)-1))),"")</f>
        <v>1394.06.25</v>
      </c>
      <c r="AC2008" s="259" t="str">
        <f ca="1">LEFT(Table_Merge1[[#This Row],[Column2]],4)</f>
        <v>1394</v>
      </c>
      <c r="AD2008" s="259" t="str">
        <f ca="1">RIGHT(LEFT(Table_Merge1[[#This Row],[Column2]],7),2)</f>
        <v>06</v>
      </c>
      <c r="AE2008" s="259" t="str">
        <f ca="1">RIGHT(Table_Merge1[[#This Row],[Column2]],2)</f>
        <v>25</v>
      </c>
      <c r="AH2008" s="260">
        <v>2015</v>
      </c>
      <c r="AI2008" t="s">
        <v>3447</v>
      </c>
      <c r="AJ2008" s="260">
        <v>18</v>
      </c>
      <c r="AK2008">
        <v>1136</v>
      </c>
      <c r="AL2008">
        <v>1553</v>
      </c>
      <c r="AM2008">
        <v>3171525</v>
      </c>
      <c r="AP2008" s="287" t="str">
        <f>IFERROR(IF(Table_Merge1[[#This Row],[LME Zinc stock]]*Table_Merge1[[#This Row],[Nima.مقدار]]=0,"",Table_Merge1[[#This Row],[LME Zinc stock]]*Table_Merge1[[#This Row],[Nima.مقدار]]),"")</f>
        <v/>
      </c>
      <c r="AQ2008" s="287" t="str">
        <f>IFERROR(IF(Table_Merge1[[#This Row],[LME Zinc 3-month]]*Table_Merge1[[#This Row],[Nima.مقدار]]=0,"",Table_Merge1[[#This Row],[LME Zinc 3-month]]*Table_Merge1[[#This Row],[Nima.مقدار]]),"")</f>
        <v/>
      </c>
      <c r="AR2008" s="288" t="str">
        <f>IFERROR(IF(Table_Merge1[[#This Row],[LME Zinc stock]]*Table_Merge1[[#This Row],[Azad.Sell]]=0,"",Table_Merge1[[#This Row],[LME Zinc stock]]*Table_Merge1[[#This Row],[Azad.Sell]]),"")</f>
        <v/>
      </c>
      <c r="AS2008" s="288" t="str">
        <f>IFERROR(IF(Table_Merge1[[#This Row],[LME Zinc 3-month]]*Table_Merge1[[#This Row],[Azad.Sell]]=0,"",Table_Merge1[[#This Row],[LME Zinc 3-month]]*Table_Merge1[[#This Row],[Azad.Sell]]),"")</f>
        <v/>
      </c>
      <c r="AT2008"/>
    </row>
    <row r="2009" spans="1:46" x14ac:dyDescent="0.25">
      <c r="A2009" s="258">
        <v>43491</v>
      </c>
      <c r="B20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1397.11.06</v>
      </c>
      <c r="C2009" s="195">
        <f t="shared" ca="1" si="67"/>
        <v>1397</v>
      </c>
      <c r="D20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09" s="195">
        <f>_xlfn.NUMBERVALUE(RIGHT(Table11[[#This Row],[تاریخ شمسی]],2))</f>
        <v>6</v>
      </c>
      <c r="F20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11-06</v>
      </c>
      <c r="G2009" s="195" t="s">
        <v>2160</v>
      </c>
      <c r="L2009" s="259">
        <v>43491</v>
      </c>
      <c r="M2009">
        <v>80137</v>
      </c>
      <c r="O2009" s="284">
        <f>IFERROR(DATE(Table7[[#This Row],[year]],MONTH(DATEVALUE(Table7[[#This Row],[month]]&amp;"1")),Table7[[#This Row],[day]]),"")</f>
        <v>42185</v>
      </c>
      <c r="P2009" s="195" t="s">
        <v>5434</v>
      </c>
      <c r="Q2009" s="195">
        <v>2015</v>
      </c>
      <c r="R2009" s="195" t="s">
        <v>3441</v>
      </c>
      <c r="S2009" s="195">
        <v>30</v>
      </c>
      <c r="T2009" s="195">
        <v>1175</v>
      </c>
      <c r="U2009" s="195">
        <v>1693</v>
      </c>
      <c r="V2009" s="195">
        <v>3536950</v>
      </c>
      <c r="X2009" s="260">
        <v>42264</v>
      </c>
      <c r="Y2009" t="s">
        <v>7875</v>
      </c>
      <c r="Z2009" s="260">
        <v>12</v>
      </c>
      <c r="AA2009">
        <v>1394</v>
      </c>
      <c r="AB2009" s="260" t="str">
        <f ca="1">IFERROR(IFERROR(VLOOKUP(Table_Merge1[[#This Row],[Column1]],Table11[#All],2,FALSE),LEFT(AB2010,8)&amp;IF(LEN((RIGHT(AB2010,2)+1))&lt;2,"0"&amp;(RIGHT(AB2010,2)+1),(RIGHT(AB2010,2)-1))),"")</f>
        <v>1394.06.26</v>
      </c>
      <c r="AC2009" s="259" t="str">
        <f ca="1">LEFT(Table_Merge1[[#This Row],[Column2]],4)</f>
        <v>1394</v>
      </c>
      <c r="AD2009" s="259" t="str">
        <f ca="1">RIGHT(LEFT(Table_Merge1[[#This Row],[Column2]],7),2)</f>
        <v>06</v>
      </c>
      <c r="AE2009" s="259" t="str">
        <f ca="1">RIGHT(Table_Merge1[[#This Row],[Column2]],2)</f>
        <v>26</v>
      </c>
      <c r="AF2009">
        <v>6</v>
      </c>
      <c r="AG2009">
        <v>26</v>
      </c>
      <c r="AH2009" s="260">
        <v>2015</v>
      </c>
      <c r="AI2009" t="s">
        <v>3447</v>
      </c>
      <c r="AJ2009" s="260">
        <v>17</v>
      </c>
      <c r="AK2009">
        <v>1118.1500000000001</v>
      </c>
      <c r="AL2009">
        <v>1588</v>
      </c>
      <c r="AM2009">
        <v>3179225</v>
      </c>
      <c r="AO2009">
        <v>34438</v>
      </c>
      <c r="AP2009" s="287">
        <f>IFERROR(IF(Table_Merge1[[#This Row],[LME Zinc stock]]*Table_Merge1[[#This Row],[Nima.مقدار]]=0,"",Table_Merge1[[#This Row],[LME Zinc stock]]*Table_Merge1[[#This Row],[Nima.مقدار]]),"")</f>
        <v>109486150550</v>
      </c>
      <c r="AQ2009" s="287">
        <f>IFERROR(IF(Table_Merge1[[#This Row],[LME Zinc 3-month]]*Table_Merge1[[#This Row],[Nima.مقدار]]=0,"",Table_Merge1[[#This Row],[LME Zinc 3-month]]*Table_Merge1[[#This Row],[Nima.مقدار]]),"")</f>
        <v>54687544</v>
      </c>
      <c r="AR2009" s="288" t="str">
        <f>IFERROR(IF(Table_Merge1[[#This Row],[LME Zinc stock]]*Table_Merge1[[#This Row],[Azad.Sell]]=0,"",Table_Merge1[[#This Row],[LME Zinc stock]]*Table_Merge1[[#This Row],[Azad.Sell]]),"")</f>
        <v/>
      </c>
      <c r="AS2009" s="288" t="str">
        <f>IFERROR(IF(Table_Merge1[[#This Row],[LME Zinc 3-month]]*Table_Merge1[[#This Row],[Azad.Sell]]=0,"",Table_Merge1[[#This Row],[LME Zinc 3-month]]*Table_Merge1[[#This Row],[Azad.Sell]]),"")</f>
        <v/>
      </c>
      <c r="AT2009"/>
    </row>
    <row r="2010" spans="1:46" x14ac:dyDescent="0.25">
      <c r="A2010" s="258">
        <v>43492</v>
      </c>
      <c r="B20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1397.11.07</v>
      </c>
      <c r="C2010" s="195">
        <f t="shared" ca="1" si="67"/>
        <v>1397</v>
      </c>
      <c r="D20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10" s="195">
        <f>_xlfn.NUMBERVALUE(RIGHT(Table11[[#This Row],[تاریخ شمسی]],2))</f>
        <v>7</v>
      </c>
      <c r="F20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11-07</v>
      </c>
      <c r="G2010" s="195" t="s">
        <v>2161</v>
      </c>
      <c r="L2010" s="259">
        <v>43492</v>
      </c>
      <c r="M2010">
        <v>79731</v>
      </c>
      <c r="O2010" s="283">
        <f>IFERROR(DATE(Table7[[#This Row],[year]],MONTH(DATEVALUE(Table7[[#This Row],[month]]&amp;"1")),Table7[[#This Row],[day]]),"")</f>
        <v>42184</v>
      </c>
      <c r="P2010" s="257" t="s">
        <v>5435</v>
      </c>
      <c r="Q2010" s="257">
        <v>2015</v>
      </c>
      <c r="R2010" s="257" t="s">
        <v>3441</v>
      </c>
      <c r="S2010" s="257">
        <v>29</v>
      </c>
      <c r="T2010" s="257">
        <v>1176.5</v>
      </c>
      <c r="U2010" s="257">
        <v>1705.5</v>
      </c>
      <c r="V2010" s="257">
        <v>3533475</v>
      </c>
      <c r="X2010" s="260">
        <v>42263</v>
      </c>
      <c r="Y2010" t="s">
        <v>7874</v>
      </c>
      <c r="Z2010" s="260">
        <v>12</v>
      </c>
      <c r="AA2010">
        <v>1394</v>
      </c>
      <c r="AB2010" s="260" t="str">
        <f ca="1">IFERROR(IFERROR(VLOOKUP(Table_Merge1[[#This Row],[Column1]],Table11[#All],2,FALSE),LEFT(AB2011,8)&amp;IF(LEN((RIGHT(AB2011,2)+1))&lt;2,"0"&amp;(RIGHT(AB2011,2)+1),(RIGHT(AB2011,2)-1))),"")</f>
        <v>1394.06.25</v>
      </c>
      <c r="AC2010" s="259" t="str">
        <f ca="1">LEFT(Table_Merge1[[#This Row],[Column2]],4)</f>
        <v>1394</v>
      </c>
      <c r="AD2010" s="259" t="str">
        <f ca="1">RIGHT(LEFT(Table_Merge1[[#This Row],[Column2]],7),2)</f>
        <v>06</v>
      </c>
      <c r="AE2010" s="259" t="str">
        <f ca="1">RIGHT(Table_Merge1[[#This Row],[Column2]],2)</f>
        <v>25</v>
      </c>
      <c r="AF2010">
        <v>6</v>
      </c>
      <c r="AG2010">
        <v>25</v>
      </c>
      <c r="AH2010" s="260">
        <v>2015</v>
      </c>
      <c r="AI2010" t="s">
        <v>3447</v>
      </c>
      <c r="AJ2010" s="260">
        <v>16</v>
      </c>
      <c r="AK2010">
        <v>1109.75</v>
      </c>
      <c r="AL2010" t="s">
        <v>3621</v>
      </c>
      <c r="AM2010" t="s">
        <v>3621</v>
      </c>
      <c r="AO2010">
        <v>34464</v>
      </c>
      <c r="AP2010" s="287" t="str">
        <f>IFERROR(IF(Table_Merge1[[#This Row],[LME Zinc stock]]*Table_Merge1[[#This Row],[Nima.مقدار]]=0,"",Table_Merge1[[#This Row],[LME Zinc stock]]*Table_Merge1[[#This Row],[Nima.مقدار]]),"")</f>
        <v/>
      </c>
      <c r="AQ2010" s="287" t="str">
        <f>IFERROR(IF(Table_Merge1[[#This Row],[LME Zinc 3-month]]*Table_Merge1[[#This Row],[Nima.مقدار]]=0,"",Table_Merge1[[#This Row],[LME Zinc 3-month]]*Table_Merge1[[#This Row],[Nima.مقدار]]),"")</f>
        <v/>
      </c>
      <c r="AR2010" s="288" t="str">
        <f>IFERROR(IF(Table_Merge1[[#This Row],[LME Zinc stock]]*Table_Merge1[[#This Row],[Azad.Sell]]=0,"",Table_Merge1[[#This Row],[LME Zinc stock]]*Table_Merge1[[#This Row],[Azad.Sell]]),"")</f>
        <v/>
      </c>
      <c r="AS2010" s="288" t="str">
        <f>IFERROR(IF(Table_Merge1[[#This Row],[LME Zinc 3-month]]*Table_Merge1[[#This Row],[Azad.Sell]]=0,"",Table_Merge1[[#This Row],[LME Zinc 3-month]]*Table_Merge1[[#This Row],[Azad.Sell]]),"")</f>
        <v/>
      </c>
      <c r="AT2010"/>
    </row>
    <row r="2011" spans="1:46" x14ac:dyDescent="0.25">
      <c r="A2011" s="258">
        <v>43493</v>
      </c>
      <c r="B20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1397.11.08</v>
      </c>
      <c r="C2011" s="195">
        <f t="shared" ca="1" si="67"/>
        <v>1397</v>
      </c>
      <c r="D20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11" s="195">
        <f>_xlfn.NUMBERVALUE(RIGHT(Table11[[#This Row],[تاریخ شمسی]],2))</f>
        <v>8</v>
      </c>
      <c r="F20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11-08</v>
      </c>
      <c r="G2011" s="195" t="s">
        <v>2162</v>
      </c>
      <c r="L2011" s="259">
        <v>43493</v>
      </c>
      <c r="M2011">
        <v>79642</v>
      </c>
      <c r="O2011" s="284">
        <f>IFERROR(DATE(Table7[[#This Row],[year]],MONTH(DATEVALUE(Table7[[#This Row],[month]]&amp;"1")),Table7[[#This Row],[day]]),"")</f>
        <v>42181</v>
      </c>
      <c r="P2011" s="195" t="s">
        <v>5436</v>
      </c>
      <c r="Q2011" s="195">
        <v>2015</v>
      </c>
      <c r="R2011" s="195" t="s">
        <v>3441</v>
      </c>
      <c r="S2011" s="195">
        <v>26</v>
      </c>
      <c r="T2011" s="195">
        <v>1174.4000000000001</v>
      </c>
      <c r="U2011" s="195">
        <v>1692.5</v>
      </c>
      <c r="V2011" s="195">
        <v>3539500</v>
      </c>
      <c r="X2011" s="260">
        <v>42262</v>
      </c>
      <c r="Y2011" t="s">
        <v>7873</v>
      </c>
      <c r="Z2011" s="260">
        <v>1</v>
      </c>
      <c r="AA2011">
        <v>1394</v>
      </c>
      <c r="AB2011" s="260" t="str">
        <f ca="1">IFERROR(IFERROR(VLOOKUP(Table_Merge1[[#This Row],[Column1]],Table11[#All],2,FALSE),LEFT(AB2012,8)&amp;IF(LEN((RIGHT(AB2012,2)+1))&lt;2,"0"&amp;(RIGHT(AB2012,2)+1),(RIGHT(AB2012,2)-1))),"")</f>
        <v>1394.06.24</v>
      </c>
      <c r="AC2011" s="259" t="str">
        <f ca="1">LEFT(Table_Merge1[[#This Row],[Column2]],4)</f>
        <v>1394</v>
      </c>
      <c r="AD2011" s="259" t="str">
        <f ca="1">RIGHT(LEFT(Table_Merge1[[#This Row],[Column2]],7),2)</f>
        <v>06</v>
      </c>
      <c r="AE2011" s="259" t="str">
        <f ca="1">RIGHT(Table_Merge1[[#This Row],[Column2]],2)</f>
        <v>24</v>
      </c>
      <c r="AF2011">
        <v>6</v>
      </c>
      <c r="AG2011">
        <v>24</v>
      </c>
      <c r="AH2011" s="260">
        <v>2015</v>
      </c>
      <c r="AI2011" t="s">
        <v>3447</v>
      </c>
      <c r="AJ2011" s="260">
        <v>15</v>
      </c>
      <c r="AK2011">
        <v>1105.5</v>
      </c>
      <c r="AL2011">
        <v>1573</v>
      </c>
      <c r="AM2011">
        <v>3187000</v>
      </c>
      <c r="AO2011">
        <v>34620</v>
      </c>
      <c r="AP2011" s="287">
        <f>IFERROR(IF(Table_Merge1[[#This Row],[LME Zinc stock]]*Table_Merge1[[#This Row],[Nima.مقدار]]=0,"",Table_Merge1[[#This Row],[LME Zinc stock]]*Table_Merge1[[#This Row],[Nima.مقدار]]),"")</f>
        <v>110333940000</v>
      </c>
      <c r="AQ2011" s="287">
        <f>IFERROR(IF(Table_Merge1[[#This Row],[LME Zinc 3-month]]*Table_Merge1[[#This Row],[Nima.مقدار]]=0,"",Table_Merge1[[#This Row],[LME Zinc 3-month]]*Table_Merge1[[#This Row],[Nima.مقدار]]),"")</f>
        <v>54457260</v>
      </c>
      <c r="AR2011" s="288" t="str">
        <f>IFERROR(IF(Table_Merge1[[#This Row],[LME Zinc stock]]*Table_Merge1[[#This Row],[Azad.Sell]]=0,"",Table_Merge1[[#This Row],[LME Zinc stock]]*Table_Merge1[[#This Row],[Azad.Sell]]),"")</f>
        <v/>
      </c>
      <c r="AS2011" s="288" t="str">
        <f>IFERROR(IF(Table_Merge1[[#This Row],[LME Zinc 3-month]]*Table_Merge1[[#This Row],[Azad.Sell]]=0,"",Table_Merge1[[#This Row],[LME Zinc 3-month]]*Table_Merge1[[#This Row],[Azad.Sell]]),"")</f>
        <v/>
      </c>
      <c r="AT2011"/>
    </row>
    <row r="2012" spans="1:46" x14ac:dyDescent="0.25">
      <c r="A2012" s="258">
        <v>43494</v>
      </c>
      <c r="B20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1397.11.09</v>
      </c>
      <c r="C2012" s="195">
        <f t="shared" ca="1" si="67"/>
        <v>1397</v>
      </c>
      <c r="D20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12" s="195">
        <f>_xlfn.NUMBERVALUE(RIGHT(Table11[[#This Row],[تاریخ شمسی]],2))</f>
        <v>9</v>
      </c>
      <c r="F20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11-09</v>
      </c>
      <c r="G2012" s="195" t="s">
        <v>2163</v>
      </c>
      <c r="L2012" s="259">
        <v>43494</v>
      </c>
      <c r="M2012">
        <v>79553</v>
      </c>
      <c r="O2012" s="283">
        <f>IFERROR(DATE(Table7[[#This Row],[year]],MONTH(DATEVALUE(Table7[[#This Row],[month]]&amp;"1")),Table7[[#This Row],[day]]),"")</f>
        <v>42180</v>
      </c>
      <c r="P2012" s="257" t="s">
        <v>5437</v>
      </c>
      <c r="Q2012" s="257">
        <v>2015</v>
      </c>
      <c r="R2012" s="257" t="s">
        <v>3441</v>
      </c>
      <c r="S2012" s="257">
        <v>25</v>
      </c>
      <c r="T2012" s="257">
        <v>1174.5999999999999</v>
      </c>
      <c r="U2012" s="257">
        <v>1692.5</v>
      </c>
      <c r="V2012" s="257">
        <v>3543925</v>
      </c>
      <c r="X2012" s="260">
        <v>42261</v>
      </c>
      <c r="Y2012" t="s">
        <v>7872</v>
      </c>
      <c r="Z2012" s="260">
        <v>1</v>
      </c>
      <c r="AA2012">
        <v>1394</v>
      </c>
      <c r="AB2012" s="260" t="str">
        <f ca="1">IFERROR(IFERROR(VLOOKUP(Table_Merge1[[#This Row],[Column1]],Table11[#All],2,FALSE),LEFT(AB2013,8)&amp;IF(LEN((RIGHT(AB2013,2)+1))&lt;2,"0"&amp;(RIGHT(AB2013,2)+1),(RIGHT(AB2013,2)-1))),"")</f>
        <v>1394.06.23</v>
      </c>
      <c r="AC2012" s="259" t="str">
        <f ca="1">LEFT(Table_Merge1[[#This Row],[Column2]],4)</f>
        <v>1394</v>
      </c>
      <c r="AD2012" s="259" t="str">
        <f ca="1">RIGHT(LEFT(Table_Merge1[[#This Row],[Column2]],7),2)</f>
        <v>06</v>
      </c>
      <c r="AE2012" s="259" t="str">
        <f ca="1">RIGHT(Table_Merge1[[#This Row],[Column2]],2)</f>
        <v>23</v>
      </c>
      <c r="AF2012">
        <v>6</v>
      </c>
      <c r="AG2012">
        <v>23</v>
      </c>
      <c r="AH2012" s="260">
        <v>2015</v>
      </c>
      <c r="AI2012" t="s">
        <v>3447</v>
      </c>
      <c r="AJ2012" s="260">
        <v>14</v>
      </c>
      <c r="AK2012">
        <v>1108</v>
      </c>
      <c r="AL2012">
        <v>1561.5</v>
      </c>
      <c r="AM2012">
        <v>3193875</v>
      </c>
      <c r="AO2012">
        <v>34703</v>
      </c>
      <c r="AP2012" s="287">
        <f>IFERROR(IF(Table_Merge1[[#This Row],[LME Zinc stock]]*Table_Merge1[[#This Row],[Nima.مقدار]]=0,"",Table_Merge1[[#This Row],[LME Zinc stock]]*Table_Merge1[[#This Row],[Nima.مقدار]]),"")</f>
        <v>110837044125</v>
      </c>
      <c r="AQ2012" s="287">
        <f>IFERROR(IF(Table_Merge1[[#This Row],[LME Zinc 3-month]]*Table_Merge1[[#This Row],[Nima.مقدار]]=0,"",Table_Merge1[[#This Row],[LME Zinc 3-month]]*Table_Merge1[[#This Row],[Nima.مقدار]]),"")</f>
        <v>54188734.5</v>
      </c>
      <c r="AR2012" s="288" t="str">
        <f>IFERROR(IF(Table_Merge1[[#This Row],[LME Zinc stock]]*Table_Merge1[[#This Row],[Azad.Sell]]=0,"",Table_Merge1[[#This Row],[LME Zinc stock]]*Table_Merge1[[#This Row],[Azad.Sell]]),"")</f>
        <v/>
      </c>
      <c r="AS2012" s="288" t="str">
        <f>IFERROR(IF(Table_Merge1[[#This Row],[LME Zinc 3-month]]*Table_Merge1[[#This Row],[Azad.Sell]]=0,"",Table_Merge1[[#This Row],[LME Zinc 3-month]]*Table_Merge1[[#This Row],[Azad.Sell]]),"")</f>
        <v/>
      </c>
      <c r="AT2012"/>
    </row>
    <row r="2013" spans="1:46" x14ac:dyDescent="0.25">
      <c r="A2013" s="258">
        <v>43495</v>
      </c>
      <c r="B20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1397.11.10</v>
      </c>
      <c r="C2013" s="195">
        <f t="shared" ca="1" si="67"/>
        <v>1397</v>
      </c>
      <c r="D20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13" s="195">
        <f>_xlfn.NUMBERVALUE(RIGHT(Table11[[#This Row],[تاریخ شمسی]],2))</f>
        <v>10</v>
      </c>
      <c r="F20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11-10</v>
      </c>
      <c r="G2013" s="195" t="s">
        <v>2164</v>
      </c>
      <c r="L2013" s="259">
        <v>43495</v>
      </c>
      <c r="M2013">
        <v>80005</v>
      </c>
      <c r="O2013" s="284">
        <f>IFERROR(DATE(Table7[[#This Row],[year]],MONTH(DATEVALUE(Table7[[#This Row],[month]]&amp;"1")),Table7[[#This Row],[day]]),"")</f>
        <v>42179</v>
      </c>
      <c r="P2013" s="195" t="s">
        <v>5438</v>
      </c>
      <c r="Q2013" s="195">
        <v>2015</v>
      </c>
      <c r="R2013" s="195" t="s">
        <v>3441</v>
      </c>
      <c r="S2013" s="195">
        <v>24</v>
      </c>
      <c r="T2013" s="195">
        <v>1175.75</v>
      </c>
      <c r="U2013" s="195">
        <v>1660.5</v>
      </c>
      <c r="V2013" s="195">
        <v>3552625</v>
      </c>
      <c r="X2013" s="260">
        <v>42258</v>
      </c>
      <c r="Z2013" s="260">
        <v>1</v>
      </c>
      <c r="AB2013" s="260" t="str">
        <f ca="1">IFERROR(IFERROR(VLOOKUP(Table_Merge1[[#This Row],[Column1]],Table11[#All],2,FALSE),LEFT(AB2014,8)&amp;IF(LEN((RIGHT(AB2014,2)+1))&lt;2,"0"&amp;(RIGHT(AB2014,2)+1),(RIGHT(AB2014,2)-1))),"")</f>
        <v>1394.06.18</v>
      </c>
      <c r="AC2013" s="259" t="str">
        <f ca="1">LEFT(Table_Merge1[[#This Row],[Column2]],4)</f>
        <v>1394</v>
      </c>
      <c r="AD2013" s="259" t="str">
        <f ca="1">RIGHT(LEFT(Table_Merge1[[#This Row],[Column2]],7),2)</f>
        <v>06</v>
      </c>
      <c r="AE2013" s="259" t="str">
        <f ca="1">RIGHT(Table_Merge1[[#This Row],[Column2]],2)</f>
        <v>18</v>
      </c>
      <c r="AH2013" s="260">
        <v>2015</v>
      </c>
      <c r="AI2013" t="s">
        <v>3447</v>
      </c>
      <c r="AJ2013" s="260">
        <v>11</v>
      </c>
      <c r="AK2013">
        <v>1106.3499999999999</v>
      </c>
      <c r="AL2013">
        <v>1549.5</v>
      </c>
      <c r="AM2013">
        <v>3202250</v>
      </c>
      <c r="AP2013" s="287" t="str">
        <f>IFERROR(IF(Table_Merge1[[#This Row],[LME Zinc stock]]*Table_Merge1[[#This Row],[Nima.مقدار]]=0,"",Table_Merge1[[#This Row],[LME Zinc stock]]*Table_Merge1[[#This Row],[Nima.مقدار]]),"")</f>
        <v/>
      </c>
      <c r="AQ2013" s="287" t="str">
        <f>IFERROR(IF(Table_Merge1[[#This Row],[LME Zinc 3-month]]*Table_Merge1[[#This Row],[Nima.مقدار]]=0,"",Table_Merge1[[#This Row],[LME Zinc 3-month]]*Table_Merge1[[#This Row],[Nima.مقدار]]),"")</f>
        <v/>
      </c>
      <c r="AR2013" s="288" t="str">
        <f>IFERROR(IF(Table_Merge1[[#This Row],[LME Zinc stock]]*Table_Merge1[[#This Row],[Azad.Sell]]=0,"",Table_Merge1[[#This Row],[LME Zinc stock]]*Table_Merge1[[#This Row],[Azad.Sell]]),"")</f>
        <v/>
      </c>
      <c r="AS2013" s="288" t="str">
        <f>IFERROR(IF(Table_Merge1[[#This Row],[LME Zinc 3-month]]*Table_Merge1[[#This Row],[Azad.Sell]]=0,"",Table_Merge1[[#This Row],[LME Zinc 3-month]]*Table_Merge1[[#This Row],[Azad.Sell]]),"")</f>
        <v/>
      </c>
      <c r="AT2013"/>
    </row>
    <row r="2014" spans="1:46" x14ac:dyDescent="0.25">
      <c r="A2014" s="258">
        <v>43496</v>
      </c>
      <c r="B20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1397.11.11</v>
      </c>
      <c r="C2014" s="195">
        <f t="shared" ca="1" si="67"/>
        <v>1397</v>
      </c>
      <c r="D20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14" s="195">
        <f>_xlfn.NUMBERVALUE(RIGHT(Table11[[#This Row],[تاریخ شمسی]],2))</f>
        <v>11</v>
      </c>
      <c r="F20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11-11</v>
      </c>
      <c r="G2014" s="195" t="s">
        <v>2165</v>
      </c>
      <c r="L2014" s="259">
        <v>43496</v>
      </c>
      <c r="M2014">
        <v>79909</v>
      </c>
      <c r="O2014" s="283">
        <f>IFERROR(DATE(Table7[[#This Row],[year]],MONTH(DATEVALUE(Table7[[#This Row],[month]]&amp;"1")),Table7[[#This Row],[day]]),"")</f>
        <v>42178</v>
      </c>
      <c r="P2014" s="257" t="s">
        <v>5439</v>
      </c>
      <c r="Q2014" s="257">
        <v>2015</v>
      </c>
      <c r="R2014" s="257" t="s">
        <v>3441</v>
      </c>
      <c r="S2014" s="257">
        <v>23</v>
      </c>
      <c r="T2014" s="257">
        <v>1183.3499999999999</v>
      </c>
      <c r="U2014" s="257">
        <v>1686.5</v>
      </c>
      <c r="V2014" s="257">
        <v>3559525</v>
      </c>
      <c r="X2014" s="260">
        <v>42257</v>
      </c>
      <c r="Y2014" t="s">
        <v>7871</v>
      </c>
      <c r="Z2014" s="260">
        <v>1</v>
      </c>
      <c r="AA2014">
        <v>1394</v>
      </c>
      <c r="AB2014" s="260" t="str">
        <f ca="1">IFERROR(IFERROR(VLOOKUP(Table_Merge1[[#This Row],[Column1]],Table11[#All],2,FALSE),LEFT(AB2015,8)&amp;IF(LEN((RIGHT(AB2015,2)+1))&lt;2,"0"&amp;(RIGHT(AB2015,2)+1),(RIGHT(AB2015,2)-1))),"")</f>
        <v>1394.06.19</v>
      </c>
      <c r="AC2014" s="259" t="str">
        <f ca="1">LEFT(Table_Merge1[[#This Row],[Column2]],4)</f>
        <v>1394</v>
      </c>
      <c r="AD2014" s="259" t="str">
        <f ca="1">RIGHT(LEFT(Table_Merge1[[#This Row],[Column2]],7),2)</f>
        <v>06</v>
      </c>
      <c r="AE2014" s="259" t="str">
        <f ca="1">RIGHT(Table_Merge1[[#This Row],[Column2]],2)</f>
        <v>19</v>
      </c>
      <c r="AF2014">
        <v>6</v>
      </c>
      <c r="AG2014">
        <v>19</v>
      </c>
      <c r="AH2014" s="260">
        <v>2015</v>
      </c>
      <c r="AI2014" t="s">
        <v>3447</v>
      </c>
      <c r="AJ2014" s="260">
        <v>10</v>
      </c>
      <c r="AK2014">
        <v>1107.75</v>
      </c>
      <c r="AL2014">
        <v>1577.5</v>
      </c>
      <c r="AM2014">
        <v>3189425</v>
      </c>
      <c r="AO2014">
        <v>34314</v>
      </c>
      <c r="AP2014" s="287">
        <f>IFERROR(IF(Table_Merge1[[#This Row],[LME Zinc stock]]*Table_Merge1[[#This Row],[Nima.مقدار]]=0,"",Table_Merge1[[#This Row],[LME Zinc stock]]*Table_Merge1[[#This Row],[Nima.مقدار]]),"")</f>
        <v>109441929450</v>
      </c>
      <c r="AQ2014" s="287">
        <f>IFERROR(IF(Table_Merge1[[#This Row],[LME Zinc 3-month]]*Table_Merge1[[#This Row],[Nima.مقدار]]=0,"",Table_Merge1[[#This Row],[LME Zinc 3-month]]*Table_Merge1[[#This Row],[Nima.مقدار]]),"")</f>
        <v>54130335</v>
      </c>
      <c r="AR2014" s="288" t="str">
        <f>IFERROR(IF(Table_Merge1[[#This Row],[LME Zinc stock]]*Table_Merge1[[#This Row],[Azad.Sell]]=0,"",Table_Merge1[[#This Row],[LME Zinc stock]]*Table_Merge1[[#This Row],[Azad.Sell]]),"")</f>
        <v/>
      </c>
      <c r="AS2014" s="288" t="str">
        <f>IFERROR(IF(Table_Merge1[[#This Row],[LME Zinc 3-month]]*Table_Merge1[[#This Row],[Azad.Sell]]=0,"",Table_Merge1[[#This Row],[LME Zinc 3-month]]*Table_Merge1[[#This Row],[Azad.Sell]]),"")</f>
        <v/>
      </c>
      <c r="AT2014"/>
    </row>
    <row r="2015" spans="1:46" x14ac:dyDescent="0.25">
      <c r="A2015" s="258">
        <v>43498</v>
      </c>
      <c r="B20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1397.11.13</v>
      </c>
      <c r="C2015" s="195">
        <f t="shared" ca="1" si="67"/>
        <v>1397</v>
      </c>
      <c r="D20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15" s="195">
        <f>_xlfn.NUMBERVALUE(RIGHT(Table11[[#This Row],[تاریخ شمسی]],2))</f>
        <v>13</v>
      </c>
      <c r="F20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11-13</v>
      </c>
      <c r="G2015" s="195" t="s">
        <v>2166</v>
      </c>
      <c r="L2015" s="259">
        <v>43498</v>
      </c>
      <c r="M2015">
        <v>98238</v>
      </c>
      <c r="O2015" s="284">
        <f>IFERROR(DATE(Table7[[#This Row],[year]],MONTH(DATEVALUE(Table7[[#This Row],[month]]&amp;"1")),Table7[[#This Row],[day]]),"")</f>
        <v>42177</v>
      </c>
      <c r="P2015" s="195" t="s">
        <v>5440</v>
      </c>
      <c r="Q2015" s="195">
        <v>2015</v>
      </c>
      <c r="R2015" s="195" t="s">
        <v>3441</v>
      </c>
      <c r="S2015" s="195">
        <v>22</v>
      </c>
      <c r="T2015" s="195">
        <v>1193.7</v>
      </c>
      <c r="U2015" s="195">
        <v>1685</v>
      </c>
      <c r="V2015" s="195">
        <v>3567575</v>
      </c>
      <c r="X2015" s="260">
        <v>42256</v>
      </c>
      <c r="Y2015" t="s">
        <v>7870</v>
      </c>
      <c r="Z2015" s="260">
        <v>1</v>
      </c>
      <c r="AA2015">
        <v>1394</v>
      </c>
      <c r="AB2015" s="260" t="str">
        <f ca="1">IFERROR(IFERROR(VLOOKUP(Table_Merge1[[#This Row],[Column1]],Table11[#All],2,FALSE),LEFT(AB2016,8)&amp;IF(LEN((RIGHT(AB2016,2)+1))&lt;2,"0"&amp;(RIGHT(AB2016,2)+1),(RIGHT(AB2016,2)-1))),"")</f>
        <v>1394.06.18</v>
      </c>
      <c r="AC2015" s="259" t="str">
        <f ca="1">LEFT(Table_Merge1[[#This Row],[Column2]],4)</f>
        <v>1394</v>
      </c>
      <c r="AD2015" s="259" t="str">
        <f ca="1">RIGHT(LEFT(Table_Merge1[[#This Row],[Column2]],7),2)</f>
        <v>06</v>
      </c>
      <c r="AE2015" s="259" t="str">
        <f ca="1">RIGHT(Table_Merge1[[#This Row],[Column2]],2)</f>
        <v>18</v>
      </c>
      <c r="AF2015">
        <v>6</v>
      </c>
      <c r="AG2015">
        <v>18</v>
      </c>
      <c r="AH2015" s="260">
        <v>2015</v>
      </c>
      <c r="AI2015" t="s">
        <v>3447</v>
      </c>
      <c r="AJ2015" s="260">
        <v>9</v>
      </c>
      <c r="AK2015">
        <v>1122.3</v>
      </c>
      <c r="AL2015">
        <v>1573</v>
      </c>
      <c r="AM2015">
        <v>3198450</v>
      </c>
      <c r="AO2015">
        <v>34312</v>
      </c>
      <c r="AP2015" s="287">
        <f>IFERROR(IF(Table_Merge1[[#This Row],[LME Zinc stock]]*Table_Merge1[[#This Row],[Nima.مقدار]]=0,"",Table_Merge1[[#This Row],[LME Zinc stock]]*Table_Merge1[[#This Row],[Nima.مقدار]]),"")</f>
        <v>109745216400</v>
      </c>
      <c r="AQ2015" s="287">
        <f>IFERROR(IF(Table_Merge1[[#This Row],[LME Zinc 3-month]]*Table_Merge1[[#This Row],[Nima.مقدار]]=0,"",Table_Merge1[[#This Row],[LME Zinc 3-month]]*Table_Merge1[[#This Row],[Nima.مقدار]]),"")</f>
        <v>53972776</v>
      </c>
      <c r="AR2015" s="288" t="str">
        <f>IFERROR(IF(Table_Merge1[[#This Row],[LME Zinc stock]]*Table_Merge1[[#This Row],[Azad.Sell]]=0,"",Table_Merge1[[#This Row],[LME Zinc stock]]*Table_Merge1[[#This Row],[Azad.Sell]]),"")</f>
        <v/>
      </c>
      <c r="AS2015" s="288" t="str">
        <f>IFERROR(IF(Table_Merge1[[#This Row],[LME Zinc 3-month]]*Table_Merge1[[#This Row],[Azad.Sell]]=0,"",Table_Merge1[[#This Row],[LME Zinc 3-month]]*Table_Merge1[[#This Row],[Azad.Sell]]),"")</f>
        <v/>
      </c>
      <c r="AT2015"/>
    </row>
    <row r="2016" spans="1:46" x14ac:dyDescent="0.25">
      <c r="A2016" s="258">
        <v>43499</v>
      </c>
      <c r="B20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1397.11.14</v>
      </c>
      <c r="C2016" s="195">
        <f t="shared" ca="1" si="67"/>
        <v>1397</v>
      </c>
      <c r="D20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16" s="195">
        <f>_xlfn.NUMBERVALUE(RIGHT(Table11[[#This Row],[تاریخ شمسی]],2))</f>
        <v>14</v>
      </c>
      <c r="F20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11-14</v>
      </c>
      <c r="G2016" s="195" t="s">
        <v>2167</v>
      </c>
      <c r="L2016" s="259">
        <v>43499</v>
      </c>
      <c r="M2016">
        <v>82622</v>
      </c>
      <c r="O2016" s="283">
        <f>IFERROR(DATE(Table7[[#This Row],[year]],MONTH(DATEVALUE(Table7[[#This Row],[month]]&amp;"1")),Table7[[#This Row],[day]]),"")</f>
        <v>42174</v>
      </c>
      <c r="P2016" s="257" t="s">
        <v>5441</v>
      </c>
      <c r="Q2016" s="257">
        <v>2015</v>
      </c>
      <c r="R2016" s="257" t="s">
        <v>3441</v>
      </c>
      <c r="S2016" s="257">
        <v>19</v>
      </c>
      <c r="T2016" s="257">
        <v>1198.1500000000001</v>
      </c>
      <c r="U2016" s="257">
        <v>1723</v>
      </c>
      <c r="V2016" s="257">
        <v>3557125</v>
      </c>
      <c r="X2016" s="260">
        <v>42255</v>
      </c>
      <c r="Y2016" t="s">
        <v>7869</v>
      </c>
      <c r="Z2016" s="260">
        <v>1</v>
      </c>
      <c r="AA2016">
        <v>1394</v>
      </c>
      <c r="AB2016" s="260" t="str">
        <f ca="1">IFERROR(IFERROR(VLOOKUP(Table_Merge1[[#This Row],[Column1]],Table11[#All],2,FALSE),LEFT(AB2017,8)&amp;IF(LEN((RIGHT(AB2017,2)+1))&lt;2,"0"&amp;(RIGHT(AB2017,2)+1),(RIGHT(AB2017,2)-1))),"")</f>
        <v>1394.06.17</v>
      </c>
      <c r="AC2016" s="259" t="str">
        <f ca="1">LEFT(Table_Merge1[[#This Row],[Column2]],4)</f>
        <v>1394</v>
      </c>
      <c r="AD2016" s="259" t="str">
        <f ca="1">RIGHT(LEFT(Table_Merge1[[#This Row],[Column2]],7),2)</f>
        <v>06</v>
      </c>
      <c r="AE2016" s="259" t="str">
        <f ca="1">RIGHT(Table_Merge1[[#This Row],[Column2]],2)</f>
        <v>17</v>
      </c>
      <c r="AF2016">
        <v>6</v>
      </c>
      <c r="AG2016">
        <v>17</v>
      </c>
      <c r="AH2016" s="260">
        <v>2015</v>
      </c>
      <c r="AI2016" t="s">
        <v>3447</v>
      </c>
      <c r="AJ2016" s="260">
        <v>8</v>
      </c>
      <c r="AK2016">
        <v>1120.8499999999999</v>
      </c>
      <c r="AL2016">
        <v>1582.5</v>
      </c>
      <c r="AM2016">
        <v>3207050</v>
      </c>
      <c r="AO2016">
        <v>34322</v>
      </c>
      <c r="AP2016" s="287">
        <f>IFERROR(IF(Table_Merge1[[#This Row],[LME Zinc stock]]*Table_Merge1[[#This Row],[Nima.مقدار]]=0,"",Table_Merge1[[#This Row],[LME Zinc stock]]*Table_Merge1[[#This Row],[Nima.مقدار]]),"")</f>
        <v>110072370100</v>
      </c>
      <c r="AQ2016" s="287">
        <f>IFERROR(IF(Table_Merge1[[#This Row],[LME Zinc 3-month]]*Table_Merge1[[#This Row],[Nima.مقدار]]=0,"",Table_Merge1[[#This Row],[LME Zinc 3-month]]*Table_Merge1[[#This Row],[Nima.مقدار]]),"")</f>
        <v>54314565</v>
      </c>
      <c r="AR2016" s="288" t="str">
        <f>IFERROR(IF(Table_Merge1[[#This Row],[LME Zinc stock]]*Table_Merge1[[#This Row],[Azad.Sell]]=0,"",Table_Merge1[[#This Row],[LME Zinc stock]]*Table_Merge1[[#This Row],[Azad.Sell]]),"")</f>
        <v/>
      </c>
      <c r="AS2016" s="288" t="str">
        <f>IFERROR(IF(Table_Merge1[[#This Row],[LME Zinc 3-month]]*Table_Merge1[[#This Row],[Azad.Sell]]=0,"",Table_Merge1[[#This Row],[LME Zinc 3-month]]*Table_Merge1[[#This Row],[Azad.Sell]]),"")</f>
        <v/>
      </c>
      <c r="AT2016"/>
    </row>
    <row r="2017" spans="1:46" x14ac:dyDescent="0.25">
      <c r="A2017" s="258">
        <v>43500</v>
      </c>
      <c r="B20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1397.11.15</v>
      </c>
      <c r="C2017" s="195">
        <f t="shared" ca="1" si="67"/>
        <v>1397</v>
      </c>
      <c r="D20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17" s="195">
        <f>_xlfn.NUMBERVALUE(RIGHT(Table11[[#This Row],[تاریخ شمسی]],2))</f>
        <v>15</v>
      </c>
      <c r="F20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11-15</v>
      </c>
      <c r="G2017" s="195" t="s">
        <v>2168</v>
      </c>
      <c r="L2017" s="259">
        <v>43500</v>
      </c>
      <c r="M2017">
        <v>103200</v>
      </c>
      <c r="O2017" s="284">
        <f>IFERROR(DATE(Table7[[#This Row],[year]],MONTH(DATEVALUE(Table7[[#This Row],[month]]&amp;"1")),Table7[[#This Row],[day]]),"")</f>
        <v>42173</v>
      </c>
      <c r="P2017" s="195" t="s">
        <v>5442</v>
      </c>
      <c r="Q2017" s="195">
        <v>2015</v>
      </c>
      <c r="R2017" s="195" t="s">
        <v>3441</v>
      </c>
      <c r="S2017" s="195">
        <v>18</v>
      </c>
      <c r="T2017" s="195">
        <v>1198</v>
      </c>
      <c r="U2017" s="195">
        <v>1731</v>
      </c>
      <c r="V2017" s="195">
        <v>3564425</v>
      </c>
      <c r="X2017" s="260">
        <v>42254</v>
      </c>
      <c r="Y2017" t="s">
        <v>7868</v>
      </c>
      <c r="Z2017" s="260">
        <v>1</v>
      </c>
      <c r="AA2017">
        <v>1394</v>
      </c>
      <c r="AB2017" s="260" t="str">
        <f ca="1">IFERROR(IFERROR(VLOOKUP(Table_Merge1[[#This Row],[Column1]],Table11[#All],2,FALSE),LEFT(AB2018,8)&amp;IF(LEN((RIGHT(AB2018,2)+1))&lt;2,"0"&amp;(RIGHT(AB2018,2)+1),(RIGHT(AB2018,2)-1))),"")</f>
        <v>1394.06.16</v>
      </c>
      <c r="AC2017" s="259" t="str">
        <f ca="1">LEFT(Table_Merge1[[#This Row],[Column2]],4)</f>
        <v>1394</v>
      </c>
      <c r="AD2017" s="259" t="str">
        <f ca="1">RIGHT(LEFT(Table_Merge1[[#This Row],[Column2]],7),2)</f>
        <v>06</v>
      </c>
      <c r="AE2017" s="259" t="str">
        <f ca="1">RIGHT(Table_Merge1[[#This Row],[Column2]],2)</f>
        <v>16</v>
      </c>
      <c r="AF2017">
        <v>6</v>
      </c>
      <c r="AG2017">
        <v>16</v>
      </c>
      <c r="AH2017" s="260">
        <v>2015</v>
      </c>
      <c r="AI2017" t="s">
        <v>3447</v>
      </c>
      <c r="AJ2017" s="260">
        <v>7</v>
      </c>
      <c r="AK2017">
        <v>1121</v>
      </c>
      <c r="AL2017">
        <v>1589</v>
      </c>
      <c r="AM2017">
        <v>3216000</v>
      </c>
      <c r="AO2017">
        <v>34189</v>
      </c>
      <c r="AP2017" s="287">
        <f>IFERROR(IF(Table_Merge1[[#This Row],[LME Zinc stock]]*Table_Merge1[[#This Row],[Nima.مقدار]]=0,"",Table_Merge1[[#This Row],[LME Zinc stock]]*Table_Merge1[[#This Row],[Nima.مقدار]]),"")</f>
        <v>109951824000</v>
      </c>
      <c r="AQ2017" s="287">
        <f>IFERROR(IF(Table_Merge1[[#This Row],[LME Zinc 3-month]]*Table_Merge1[[#This Row],[Nima.مقدار]]=0,"",Table_Merge1[[#This Row],[LME Zinc 3-month]]*Table_Merge1[[#This Row],[Nima.مقدار]]),"")</f>
        <v>54326321</v>
      </c>
      <c r="AR2017" s="288" t="str">
        <f>IFERROR(IF(Table_Merge1[[#This Row],[LME Zinc stock]]*Table_Merge1[[#This Row],[Azad.Sell]]=0,"",Table_Merge1[[#This Row],[LME Zinc stock]]*Table_Merge1[[#This Row],[Azad.Sell]]),"")</f>
        <v/>
      </c>
      <c r="AS2017" s="288" t="str">
        <f>IFERROR(IF(Table_Merge1[[#This Row],[LME Zinc 3-month]]*Table_Merge1[[#This Row],[Azad.Sell]]=0,"",Table_Merge1[[#This Row],[LME Zinc 3-month]]*Table_Merge1[[#This Row],[Azad.Sell]]),"")</f>
        <v/>
      </c>
      <c r="AT2017"/>
    </row>
    <row r="2018" spans="1:46" x14ac:dyDescent="0.25">
      <c r="A2018" s="258">
        <v>43501</v>
      </c>
      <c r="B20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1397.11.16</v>
      </c>
      <c r="C2018" s="195">
        <f t="shared" ca="1" si="67"/>
        <v>1397</v>
      </c>
      <c r="D20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18" s="195">
        <f>_xlfn.NUMBERVALUE(RIGHT(Table11[[#This Row],[تاریخ شمسی]],2))</f>
        <v>16</v>
      </c>
      <c r="F20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11-16</v>
      </c>
      <c r="G2018" s="195" t="s">
        <v>2169</v>
      </c>
      <c r="L2018" s="259">
        <v>43501</v>
      </c>
      <c r="M2018">
        <v>83570</v>
      </c>
      <c r="O2018" s="283">
        <f>IFERROR(DATE(Table7[[#This Row],[year]],MONTH(DATEVALUE(Table7[[#This Row],[month]]&amp;"1")),Table7[[#This Row],[day]]),"")</f>
        <v>42172</v>
      </c>
      <c r="P2018" s="257" t="s">
        <v>5443</v>
      </c>
      <c r="Q2018" s="257">
        <v>2015</v>
      </c>
      <c r="R2018" s="257" t="s">
        <v>3441</v>
      </c>
      <c r="S2018" s="257">
        <v>17</v>
      </c>
      <c r="T2018" s="257">
        <v>1178.5</v>
      </c>
      <c r="U2018" s="257">
        <v>1706.5</v>
      </c>
      <c r="V2018" s="257">
        <v>3574250</v>
      </c>
      <c r="X2018" s="260">
        <v>42251</v>
      </c>
      <c r="Z2018" s="260">
        <v>1</v>
      </c>
      <c r="AB2018" s="260" t="str">
        <f ca="1">IFERROR(IFERROR(VLOOKUP(Table_Merge1[[#This Row],[Column1]],Table11[#All],2,FALSE),LEFT(AB2019,8)&amp;IF(LEN((RIGHT(AB2019,2)+1))&lt;2,"0"&amp;(RIGHT(AB2019,2)+1),(RIGHT(AB2019,2)-1))),"")</f>
        <v>1394.06.11</v>
      </c>
      <c r="AC2018" s="259" t="str">
        <f ca="1">LEFT(Table_Merge1[[#This Row],[Column2]],4)</f>
        <v>1394</v>
      </c>
      <c r="AD2018" s="259" t="str">
        <f ca="1">RIGHT(LEFT(Table_Merge1[[#This Row],[Column2]],7),2)</f>
        <v>06</v>
      </c>
      <c r="AE2018" s="259" t="str">
        <f ca="1">RIGHT(Table_Merge1[[#This Row],[Column2]],2)</f>
        <v>11</v>
      </c>
      <c r="AH2018" s="260">
        <v>2015</v>
      </c>
      <c r="AI2018" t="s">
        <v>3447</v>
      </c>
      <c r="AJ2018" s="260">
        <v>4</v>
      </c>
      <c r="AK2018">
        <v>1125</v>
      </c>
      <c r="AL2018">
        <v>1623</v>
      </c>
      <c r="AM2018">
        <v>3224425</v>
      </c>
      <c r="AP2018" s="287" t="str">
        <f>IFERROR(IF(Table_Merge1[[#This Row],[LME Zinc stock]]*Table_Merge1[[#This Row],[Nima.مقدار]]=0,"",Table_Merge1[[#This Row],[LME Zinc stock]]*Table_Merge1[[#This Row],[Nima.مقدار]]),"")</f>
        <v/>
      </c>
      <c r="AQ2018" s="287" t="str">
        <f>IFERROR(IF(Table_Merge1[[#This Row],[LME Zinc 3-month]]*Table_Merge1[[#This Row],[Nima.مقدار]]=0,"",Table_Merge1[[#This Row],[LME Zinc 3-month]]*Table_Merge1[[#This Row],[Nima.مقدار]]),"")</f>
        <v/>
      </c>
      <c r="AR2018" s="288" t="str">
        <f>IFERROR(IF(Table_Merge1[[#This Row],[LME Zinc stock]]*Table_Merge1[[#This Row],[Azad.Sell]]=0,"",Table_Merge1[[#This Row],[LME Zinc stock]]*Table_Merge1[[#This Row],[Azad.Sell]]),"")</f>
        <v/>
      </c>
      <c r="AS2018" s="288" t="str">
        <f>IFERROR(IF(Table_Merge1[[#This Row],[LME Zinc 3-month]]*Table_Merge1[[#This Row],[Azad.Sell]]=0,"",Table_Merge1[[#This Row],[LME Zinc 3-month]]*Table_Merge1[[#This Row],[Azad.Sell]]),"")</f>
        <v/>
      </c>
      <c r="AT2018"/>
    </row>
    <row r="2019" spans="1:46" x14ac:dyDescent="0.25">
      <c r="A2019" s="258">
        <v>43502</v>
      </c>
      <c r="B20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1397.11.17</v>
      </c>
      <c r="C2019" s="195">
        <f t="shared" ca="1" si="67"/>
        <v>1397</v>
      </c>
      <c r="D20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19" s="195">
        <f>_xlfn.NUMBERVALUE(RIGHT(Table11[[#This Row],[تاریخ شمسی]],2))</f>
        <v>17</v>
      </c>
      <c r="F20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11-17</v>
      </c>
      <c r="G2019" s="195" t="s">
        <v>2170</v>
      </c>
      <c r="L2019" s="259">
        <v>43502</v>
      </c>
      <c r="M2019">
        <v>85313</v>
      </c>
      <c r="O2019" s="284">
        <f>IFERROR(DATE(Table7[[#This Row],[year]],MONTH(DATEVALUE(Table7[[#This Row],[month]]&amp;"1")),Table7[[#This Row],[day]]),"")</f>
        <v>42171</v>
      </c>
      <c r="P2019" s="195" t="s">
        <v>5444</v>
      </c>
      <c r="Q2019" s="195">
        <v>2015</v>
      </c>
      <c r="R2019" s="195" t="s">
        <v>3441</v>
      </c>
      <c r="S2019" s="195">
        <v>16</v>
      </c>
      <c r="T2019" s="195">
        <v>1182.0999999999999</v>
      </c>
      <c r="U2019" s="195" t="s">
        <v>3621</v>
      </c>
      <c r="V2019" s="195" t="s">
        <v>3621</v>
      </c>
      <c r="X2019" s="260">
        <v>42250</v>
      </c>
      <c r="Y2019" t="s">
        <v>7867</v>
      </c>
      <c r="Z2019" s="260">
        <v>1</v>
      </c>
      <c r="AA2019">
        <v>1394</v>
      </c>
      <c r="AB2019" s="260" t="str">
        <f ca="1">IFERROR(IFERROR(VLOOKUP(Table_Merge1[[#This Row],[Column1]],Table11[#All],2,FALSE),LEFT(AB2020,8)&amp;IF(LEN((RIGHT(AB2020,2)+1))&lt;2,"0"&amp;(RIGHT(AB2020,2)+1),(RIGHT(AB2020,2)-1))),"")</f>
        <v>1394.06.12</v>
      </c>
      <c r="AC2019" s="259" t="str">
        <f ca="1">LEFT(Table_Merge1[[#This Row],[Column2]],4)</f>
        <v>1394</v>
      </c>
      <c r="AD2019" s="259" t="str">
        <f ca="1">RIGHT(LEFT(Table_Merge1[[#This Row],[Column2]],7),2)</f>
        <v>06</v>
      </c>
      <c r="AE2019" s="259" t="str">
        <f ca="1">RIGHT(Table_Merge1[[#This Row],[Column2]],2)</f>
        <v>12</v>
      </c>
      <c r="AF2019">
        <v>6</v>
      </c>
      <c r="AG2019">
        <v>12</v>
      </c>
      <c r="AH2019" s="260">
        <v>2015</v>
      </c>
      <c r="AI2019" t="s">
        <v>3447</v>
      </c>
      <c r="AJ2019" s="260">
        <v>3</v>
      </c>
      <c r="AK2019">
        <v>1130.05</v>
      </c>
      <c r="AL2019">
        <v>1636</v>
      </c>
      <c r="AM2019">
        <v>3232950</v>
      </c>
      <c r="AO2019">
        <v>34182</v>
      </c>
      <c r="AP2019" s="287">
        <f>IFERROR(IF(Table_Merge1[[#This Row],[LME Zinc stock]]*Table_Merge1[[#This Row],[Nima.مقدار]]=0,"",Table_Merge1[[#This Row],[LME Zinc stock]]*Table_Merge1[[#This Row],[Nima.مقدار]]),"")</f>
        <v>110508696900</v>
      </c>
      <c r="AQ2019" s="287">
        <f>IFERROR(IF(Table_Merge1[[#This Row],[LME Zinc 3-month]]*Table_Merge1[[#This Row],[Nima.مقدار]]=0,"",Table_Merge1[[#This Row],[LME Zinc 3-month]]*Table_Merge1[[#This Row],[Nima.مقدار]]),"")</f>
        <v>55921752</v>
      </c>
      <c r="AR2019" s="288" t="str">
        <f>IFERROR(IF(Table_Merge1[[#This Row],[LME Zinc stock]]*Table_Merge1[[#This Row],[Azad.Sell]]=0,"",Table_Merge1[[#This Row],[LME Zinc stock]]*Table_Merge1[[#This Row],[Azad.Sell]]),"")</f>
        <v/>
      </c>
      <c r="AS2019" s="288" t="str">
        <f>IFERROR(IF(Table_Merge1[[#This Row],[LME Zinc 3-month]]*Table_Merge1[[#This Row],[Azad.Sell]]=0,"",Table_Merge1[[#This Row],[LME Zinc 3-month]]*Table_Merge1[[#This Row],[Azad.Sell]]),"")</f>
        <v/>
      </c>
      <c r="AT2019"/>
    </row>
    <row r="2020" spans="1:46" x14ac:dyDescent="0.25">
      <c r="A2020" s="258">
        <v>43503</v>
      </c>
      <c r="B20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1397.11.18</v>
      </c>
      <c r="C2020" s="195">
        <f t="shared" ca="1" si="67"/>
        <v>1397</v>
      </c>
      <c r="D20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20" s="195">
        <f>_xlfn.NUMBERVALUE(RIGHT(Table11[[#This Row],[تاریخ شمسی]],2))</f>
        <v>18</v>
      </c>
      <c r="F20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11-18</v>
      </c>
      <c r="G2020" s="195" t="s">
        <v>2171</v>
      </c>
      <c r="L2020" s="259">
        <v>43503</v>
      </c>
      <c r="M2020">
        <v>85341</v>
      </c>
      <c r="O2020" s="283">
        <f>IFERROR(DATE(Table7[[#This Row],[year]],MONTH(DATEVALUE(Table7[[#This Row],[month]]&amp;"1")),Table7[[#This Row],[day]]),"")</f>
        <v>42170</v>
      </c>
      <c r="P2020" s="257" t="s">
        <v>5445</v>
      </c>
      <c r="Q2020" s="257">
        <v>2015</v>
      </c>
      <c r="R2020" s="257" t="s">
        <v>3441</v>
      </c>
      <c r="S2020" s="257">
        <v>15</v>
      </c>
      <c r="T2020" s="257">
        <v>1178.25</v>
      </c>
      <c r="U2020" s="257">
        <v>1688.5</v>
      </c>
      <c r="V2020" s="257">
        <v>3582525</v>
      </c>
      <c r="X2020" s="260">
        <v>42249</v>
      </c>
      <c r="Y2020" t="s">
        <v>7866</v>
      </c>
      <c r="Z2020" s="260">
        <v>1</v>
      </c>
      <c r="AA2020">
        <v>1394</v>
      </c>
      <c r="AB2020" s="260" t="str">
        <f ca="1">IFERROR(IFERROR(VLOOKUP(Table_Merge1[[#This Row],[Column1]],Table11[#All],2,FALSE),LEFT(AB2021,8)&amp;IF(LEN((RIGHT(AB2021,2)+1))&lt;2,"0"&amp;(RIGHT(AB2021,2)+1),(RIGHT(AB2021,2)-1))),"")</f>
        <v>1394.06.11</v>
      </c>
      <c r="AC2020" s="259" t="str">
        <f ca="1">LEFT(Table_Merge1[[#This Row],[Column2]],4)</f>
        <v>1394</v>
      </c>
      <c r="AD2020" s="259" t="str">
        <f ca="1">RIGHT(LEFT(Table_Merge1[[#This Row],[Column2]],7),2)</f>
        <v>06</v>
      </c>
      <c r="AE2020" s="259" t="str">
        <f ca="1">RIGHT(Table_Merge1[[#This Row],[Column2]],2)</f>
        <v>11</v>
      </c>
      <c r="AF2020">
        <v>6</v>
      </c>
      <c r="AG2020">
        <v>11</v>
      </c>
      <c r="AH2020" s="260">
        <v>2015</v>
      </c>
      <c r="AI2020" t="s">
        <v>3447</v>
      </c>
      <c r="AJ2020" s="260">
        <v>2</v>
      </c>
      <c r="AK2020">
        <v>1140</v>
      </c>
      <c r="AL2020">
        <v>1618.5</v>
      </c>
      <c r="AM2020">
        <v>3242600</v>
      </c>
      <c r="AO2020">
        <v>34158</v>
      </c>
      <c r="AP2020" s="287">
        <f>IFERROR(IF(Table_Merge1[[#This Row],[LME Zinc stock]]*Table_Merge1[[#This Row],[Nima.مقدار]]=0,"",Table_Merge1[[#This Row],[LME Zinc stock]]*Table_Merge1[[#This Row],[Nima.مقدار]]),"")</f>
        <v>110760730800</v>
      </c>
      <c r="AQ2020" s="287">
        <f>IFERROR(IF(Table_Merge1[[#This Row],[LME Zinc 3-month]]*Table_Merge1[[#This Row],[Nima.مقدار]]=0,"",Table_Merge1[[#This Row],[LME Zinc 3-month]]*Table_Merge1[[#This Row],[Nima.مقدار]]),"")</f>
        <v>55284723</v>
      </c>
      <c r="AR2020" s="288" t="str">
        <f>IFERROR(IF(Table_Merge1[[#This Row],[LME Zinc stock]]*Table_Merge1[[#This Row],[Azad.Sell]]=0,"",Table_Merge1[[#This Row],[LME Zinc stock]]*Table_Merge1[[#This Row],[Azad.Sell]]),"")</f>
        <v/>
      </c>
      <c r="AS2020" s="288" t="str">
        <f>IFERROR(IF(Table_Merge1[[#This Row],[LME Zinc 3-month]]*Table_Merge1[[#This Row],[Azad.Sell]]=0,"",Table_Merge1[[#This Row],[LME Zinc 3-month]]*Table_Merge1[[#This Row],[Azad.Sell]]),"")</f>
        <v/>
      </c>
      <c r="AT2020"/>
    </row>
    <row r="2021" spans="1:46" x14ac:dyDescent="0.25">
      <c r="A2021" s="258">
        <v>43506</v>
      </c>
      <c r="B20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1397.11.21</v>
      </c>
      <c r="C2021" s="195">
        <f t="shared" ca="1" si="67"/>
        <v>1397</v>
      </c>
      <c r="D20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21" s="195">
        <f>_xlfn.NUMBERVALUE(RIGHT(Table11[[#This Row],[تاریخ شمسی]],2))</f>
        <v>21</v>
      </c>
      <c r="F20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11-21</v>
      </c>
      <c r="G2021" s="195" t="s">
        <v>2172</v>
      </c>
      <c r="L2021" s="259">
        <v>43506</v>
      </c>
      <c r="M2021">
        <v>98510</v>
      </c>
      <c r="O2021" s="284">
        <f>IFERROR(DATE(Table7[[#This Row],[year]],MONTH(DATEVALUE(Table7[[#This Row],[month]]&amp;"1")),Table7[[#This Row],[day]]),"")</f>
        <v>42167</v>
      </c>
      <c r="P2021" s="195" t="s">
        <v>5446</v>
      </c>
      <c r="Q2021" s="195">
        <v>2015</v>
      </c>
      <c r="R2021" s="195" t="s">
        <v>3441</v>
      </c>
      <c r="S2021" s="195">
        <v>12</v>
      </c>
      <c r="T2021" s="195">
        <v>1179.25</v>
      </c>
      <c r="U2021" s="195">
        <v>1682.5</v>
      </c>
      <c r="V2021" s="195">
        <v>3589825</v>
      </c>
      <c r="X2021" s="260">
        <v>42248</v>
      </c>
      <c r="Y2021" t="s">
        <v>7865</v>
      </c>
      <c r="Z2021" s="260">
        <v>1</v>
      </c>
      <c r="AA2021">
        <v>1394</v>
      </c>
      <c r="AB2021" s="260" t="str">
        <f ca="1">IFERROR(IFERROR(VLOOKUP(Table_Merge1[[#This Row],[Column1]],Table11[#All],2,FALSE),LEFT(AB2022,8)&amp;IF(LEN((RIGHT(AB2022,2)+1))&lt;2,"0"&amp;(RIGHT(AB2022,2)+1),(RIGHT(AB2022,2)-1))),"")</f>
        <v>1394.06.10</v>
      </c>
      <c r="AC2021" s="259" t="str">
        <f ca="1">LEFT(Table_Merge1[[#This Row],[Column2]],4)</f>
        <v>1394</v>
      </c>
      <c r="AD2021" s="259" t="str">
        <f ca="1">RIGHT(LEFT(Table_Merge1[[#This Row],[Column2]],7),2)</f>
        <v>06</v>
      </c>
      <c r="AE2021" s="259" t="str">
        <f ca="1">RIGHT(Table_Merge1[[#This Row],[Column2]],2)</f>
        <v>10</v>
      </c>
      <c r="AF2021">
        <v>6</v>
      </c>
      <c r="AG2021">
        <v>10</v>
      </c>
      <c r="AH2021" s="260">
        <v>2015</v>
      </c>
      <c r="AI2021" t="s">
        <v>3447</v>
      </c>
      <c r="AJ2021" s="260">
        <v>1</v>
      </c>
      <c r="AK2021">
        <v>1141.9000000000001</v>
      </c>
      <c r="AL2021">
        <v>1618.5</v>
      </c>
      <c r="AM2021">
        <v>3253325</v>
      </c>
      <c r="AO2021">
        <v>34086</v>
      </c>
      <c r="AP2021" s="287">
        <f>IFERROR(IF(Table_Merge1[[#This Row],[LME Zinc stock]]*Table_Merge1[[#This Row],[Nima.مقدار]]=0,"",Table_Merge1[[#This Row],[LME Zinc stock]]*Table_Merge1[[#This Row],[Nima.مقدار]]),"")</f>
        <v>110892835950</v>
      </c>
      <c r="AQ2021" s="287">
        <f>IFERROR(IF(Table_Merge1[[#This Row],[LME Zinc 3-month]]*Table_Merge1[[#This Row],[Nima.مقدار]]=0,"",Table_Merge1[[#This Row],[LME Zinc 3-month]]*Table_Merge1[[#This Row],[Nima.مقدار]]),"")</f>
        <v>55168191</v>
      </c>
      <c r="AR2021" s="288" t="str">
        <f>IFERROR(IF(Table_Merge1[[#This Row],[LME Zinc stock]]*Table_Merge1[[#This Row],[Azad.Sell]]=0,"",Table_Merge1[[#This Row],[LME Zinc stock]]*Table_Merge1[[#This Row],[Azad.Sell]]),"")</f>
        <v/>
      </c>
      <c r="AS2021" s="288" t="str">
        <f>IFERROR(IF(Table_Merge1[[#This Row],[LME Zinc 3-month]]*Table_Merge1[[#This Row],[Azad.Sell]]=0,"",Table_Merge1[[#This Row],[LME Zinc 3-month]]*Table_Merge1[[#This Row],[Azad.Sell]]),"")</f>
        <v/>
      </c>
      <c r="AT2021"/>
    </row>
    <row r="2022" spans="1:46" x14ac:dyDescent="0.25">
      <c r="A2022" s="258">
        <v>43508</v>
      </c>
      <c r="B20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1397.11.23</v>
      </c>
      <c r="C2022" s="195">
        <f t="shared" ca="1" si="67"/>
        <v>1397</v>
      </c>
      <c r="D20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22" s="195">
        <f>_xlfn.NUMBERVALUE(RIGHT(Table11[[#This Row],[تاریخ شمسی]],2))</f>
        <v>23</v>
      </c>
      <c r="F20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11-23</v>
      </c>
      <c r="G2022" s="195" t="s">
        <v>2173</v>
      </c>
      <c r="L2022" s="259">
        <v>43508</v>
      </c>
      <c r="M2022">
        <v>96341.5</v>
      </c>
      <c r="O2022" s="283">
        <f>IFERROR(DATE(Table7[[#This Row],[year]],MONTH(DATEVALUE(Table7[[#This Row],[month]]&amp;"1")),Table7[[#This Row],[day]]),"")</f>
        <v>42166</v>
      </c>
      <c r="P2022" s="257" t="s">
        <v>5447</v>
      </c>
      <c r="Q2022" s="257">
        <v>2015</v>
      </c>
      <c r="R2022" s="257" t="s">
        <v>3441</v>
      </c>
      <c r="S2022" s="257">
        <v>11</v>
      </c>
      <c r="T2022" s="257">
        <v>1180.5</v>
      </c>
      <c r="U2022" s="257">
        <v>1710</v>
      </c>
      <c r="V2022" s="257">
        <v>3597700</v>
      </c>
      <c r="X2022" s="260">
        <v>42244</v>
      </c>
      <c r="Z2022" s="260">
        <v>1</v>
      </c>
      <c r="AB2022" s="260" t="str">
        <f ca="1">IFERROR(IFERROR(VLOOKUP(Table_Merge1[[#This Row],[Column1]],Table11[#All],2,FALSE),LEFT(AB2023,8)&amp;IF(LEN((RIGHT(AB2023,2)+1))&lt;2,"0"&amp;(RIGHT(AB2023,2)+1),(RIGHT(AB2023,2)-1))),"")</f>
        <v>1394.06.06</v>
      </c>
      <c r="AC2022" s="259" t="str">
        <f ca="1">LEFT(Table_Merge1[[#This Row],[Column2]],4)</f>
        <v>1394</v>
      </c>
      <c r="AD2022" s="259" t="str">
        <f ca="1">RIGHT(LEFT(Table_Merge1[[#This Row],[Column2]],7),2)</f>
        <v>06</v>
      </c>
      <c r="AE2022" s="259" t="str">
        <f ca="1">RIGHT(Table_Merge1[[#This Row],[Column2]],2)</f>
        <v>06</v>
      </c>
      <c r="AH2022" s="260">
        <v>2015</v>
      </c>
      <c r="AI2022" t="s">
        <v>3445</v>
      </c>
      <c r="AJ2022" s="260">
        <v>28</v>
      </c>
      <c r="AK2022">
        <v>1125.5</v>
      </c>
      <c r="AL2022">
        <v>1618</v>
      </c>
      <c r="AM2022">
        <v>3175875</v>
      </c>
      <c r="AP2022" s="287" t="str">
        <f>IFERROR(IF(Table_Merge1[[#This Row],[LME Zinc stock]]*Table_Merge1[[#This Row],[Nima.مقدار]]=0,"",Table_Merge1[[#This Row],[LME Zinc stock]]*Table_Merge1[[#This Row],[Nima.مقدار]]),"")</f>
        <v/>
      </c>
      <c r="AQ2022" s="287" t="str">
        <f>IFERROR(IF(Table_Merge1[[#This Row],[LME Zinc 3-month]]*Table_Merge1[[#This Row],[Nima.مقدار]]=0,"",Table_Merge1[[#This Row],[LME Zinc 3-month]]*Table_Merge1[[#This Row],[Nima.مقدار]]),"")</f>
        <v/>
      </c>
      <c r="AR2022" s="288" t="str">
        <f>IFERROR(IF(Table_Merge1[[#This Row],[LME Zinc stock]]*Table_Merge1[[#This Row],[Azad.Sell]]=0,"",Table_Merge1[[#This Row],[LME Zinc stock]]*Table_Merge1[[#This Row],[Azad.Sell]]),"")</f>
        <v/>
      </c>
      <c r="AS2022" s="288" t="str">
        <f>IFERROR(IF(Table_Merge1[[#This Row],[LME Zinc 3-month]]*Table_Merge1[[#This Row],[Azad.Sell]]=0,"",Table_Merge1[[#This Row],[LME Zinc 3-month]]*Table_Merge1[[#This Row],[Azad.Sell]]),"")</f>
        <v/>
      </c>
      <c r="AT2022"/>
    </row>
    <row r="2023" spans="1:46" x14ac:dyDescent="0.25">
      <c r="A2023" s="258">
        <v>43509</v>
      </c>
      <c r="B20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1397.11.24</v>
      </c>
      <c r="C2023" s="195">
        <f t="shared" ca="1" si="67"/>
        <v>1397</v>
      </c>
      <c r="D20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23" s="195">
        <f>_xlfn.NUMBERVALUE(RIGHT(Table11[[#This Row],[تاریخ شمسی]],2))</f>
        <v>24</v>
      </c>
      <c r="F20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11-24</v>
      </c>
      <c r="G2023" s="195" t="s">
        <v>2174</v>
      </c>
      <c r="L2023" s="259">
        <v>43509</v>
      </c>
      <c r="M2023">
        <v>94173</v>
      </c>
      <c r="O2023" s="284">
        <f>IFERROR(DATE(Table7[[#This Row],[year]],MONTH(DATEVALUE(Table7[[#This Row],[month]]&amp;"1")),Table7[[#This Row],[day]]),"")</f>
        <v>42165</v>
      </c>
      <c r="P2023" s="195" t="s">
        <v>5448</v>
      </c>
      <c r="Q2023" s="195">
        <v>2015</v>
      </c>
      <c r="R2023" s="195" t="s">
        <v>3441</v>
      </c>
      <c r="S2023" s="195">
        <v>10</v>
      </c>
      <c r="T2023" s="195">
        <v>1186</v>
      </c>
      <c r="U2023" s="195">
        <v>1711.5</v>
      </c>
      <c r="V2023" s="195">
        <v>3594550</v>
      </c>
      <c r="X2023" s="260">
        <v>42243</v>
      </c>
      <c r="Y2023" t="s">
        <v>7864</v>
      </c>
      <c r="Z2023" s="260">
        <v>1</v>
      </c>
      <c r="AA2023">
        <v>1394</v>
      </c>
      <c r="AB2023" s="260" t="str">
        <f ca="1">IFERROR(IFERROR(VLOOKUP(Table_Merge1[[#This Row],[Column1]],Table11[#All],2,FALSE),LEFT(AB2024,8)&amp;IF(LEN((RIGHT(AB2024,2)+1))&lt;2,"0"&amp;(RIGHT(AB2024,2)+1),(RIGHT(AB2024,2)-1))),"")</f>
        <v>1394.06.05</v>
      </c>
      <c r="AC2023" s="259" t="str">
        <f ca="1">LEFT(Table_Merge1[[#This Row],[Column2]],4)</f>
        <v>1394</v>
      </c>
      <c r="AD2023" s="259" t="str">
        <f ca="1">RIGHT(LEFT(Table_Merge1[[#This Row],[Column2]],7),2)</f>
        <v>06</v>
      </c>
      <c r="AE2023" s="259" t="str">
        <f ca="1">RIGHT(Table_Merge1[[#This Row],[Column2]],2)</f>
        <v>05</v>
      </c>
      <c r="AF2023">
        <v>6</v>
      </c>
      <c r="AG2023">
        <v>5</v>
      </c>
      <c r="AH2023" s="260">
        <v>2015</v>
      </c>
      <c r="AI2023" t="s">
        <v>3445</v>
      </c>
      <c r="AJ2023" s="260">
        <v>27</v>
      </c>
      <c r="AK2023">
        <v>1128.5</v>
      </c>
      <c r="AL2023">
        <v>1634.5</v>
      </c>
      <c r="AM2023">
        <v>3186275</v>
      </c>
      <c r="AO2023">
        <v>34108</v>
      </c>
      <c r="AP2023" s="287">
        <f>IFERROR(IF(Table_Merge1[[#This Row],[LME Zinc stock]]*Table_Merge1[[#This Row],[Nima.مقدار]]=0,"",Table_Merge1[[#This Row],[LME Zinc stock]]*Table_Merge1[[#This Row],[Nima.مقدار]]),"")</f>
        <v>108677467700</v>
      </c>
      <c r="AQ2023" s="287">
        <f>IFERROR(IF(Table_Merge1[[#This Row],[LME Zinc 3-month]]*Table_Merge1[[#This Row],[Nima.مقدار]]=0,"",Table_Merge1[[#This Row],[LME Zinc 3-month]]*Table_Merge1[[#This Row],[Nima.مقدار]]),"")</f>
        <v>55749526</v>
      </c>
      <c r="AR2023" s="288" t="str">
        <f>IFERROR(IF(Table_Merge1[[#This Row],[LME Zinc stock]]*Table_Merge1[[#This Row],[Azad.Sell]]=0,"",Table_Merge1[[#This Row],[LME Zinc stock]]*Table_Merge1[[#This Row],[Azad.Sell]]),"")</f>
        <v/>
      </c>
      <c r="AS2023" s="288" t="str">
        <f>IFERROR(IF(Table_Merge1[[#This Row],[LME Zinc 3-month]]*Table_Merge1[[#This Row],[Azad.Sell]]=0,"",Table_Merge1[[#This Row],[LME Zinc 3-month]]*Table_Merge1[[#This Row],[Azad.Sell]]),"")</f>
        <v/>
      </c>
      <c r="AT2023"/>
    </row>
    <row r="2024" spans="1:46" x14ac:dyDescent="0.25">
      <c r="A2024" s="258">
        <v>43512</v>
      </c>
      <c r="B20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1397.11.27</v>
      </c>
      <c r="C2024" s="195">
        <f t="shared" ca="1" si="67"/>
        <v>1397</v>
      </c>
      <c r="D20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24" s="195">
        <f>_xlfn.NUMBERVALUE(RIGHT(Table11[[#This Row],[تاریخ شمسی]],2))</f>
        <v>27</v>
      </c>
      <c r="F20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11-27</v>
      </c>
      <c r="G2024" s="195" t="s">
        <v>2175</v>
      </c>
      <c r="L2024" s="259">
        <v>43512</v>
      </c>
      <c r="M2024">
        <v>79684</v>
      </c>
      <c r="O2024" s="283">
        <f>IFERROR(DATE(Table7[[#This Row],[year]],MONTH(DATEVALUE(Table7[[#This Row],[month]]&amp;"1")),Table7[[#This Row],[day]]),"")</f>
        <v>42164</v>
      </c>
      <c r="P2024" s="257" t="s">
        <v>5449</v>
      </c>
      <c r="Q2024" s="257">
        <v>2015</v>
      </c>
      <c r="R2024" s="257" t="s">
        <v>3441</v>
      </c>
      <c r="S2024" s="257">
        <v>9</v>
      </c>
      <c r="T2024" s="257">
        <v>1181</v>
      </c>
      <c r="U2024" s="257">
        <v>1730</v>
      </c>
      <c r="V2024" s="257">
        <v>3606875</v>
      </c>
      <c r="X2024" s="260">
        <v>42242</v>
      </c>
      <c r="Y2024" t="s">
        <v>7863</v>
      </c>
      <c r="Z2024" s="260">
        <v>1</v>
      </c>
      <c r="AA2024">
        <v>1394</v>
      </c>
      <c r="AB2024" s="260" t="str">
        <f ca="1">IFERROR(IFERROR(VLOOKUP(Table_Merge1[[#This Row],[Column1]],Table11[#All],2,FALSE),LEFT(AB2025,8)&amp;IF(LEN((RIGHT(AB2025,2)+1))&lt;2,"0"&amp;(RIGHT(AB2025,2)+1),(RIGHT(AB2025,2)-1))),"")</f>
        <v>1394.06.04</v>
      </c>
      <c r="AC2024" s="259" t="str">
        <f ca="1">LEFT(Table_Merge1[[#This Row],[Column2]],4)</f>
        <v>1394</v>
      </c>
      <c r="AD2024" s="259" t="str">
        <f ca="1">RIGHT(LEFT(Table_Merge1[[#This Row],[Column2]],7),2)</f>
        <v>06</v>
      </c>
      <c r="AE2024" s="259" t="str">
        <f ca="1">RIGHT(Table_Merge1[[#This Row],[Column2]],2)</f>
        <v>04</v>
      </c>
      <c r="AF2024">
        <v>6</v>
      </c>
      <c r="AG2024">
        <v>4</v>
      </c>
      <c r="AH2024" s="260">
        <v>2015</v>
      </c>
      <c r="AI2024" t="s">
        <v>3445</v>
      </c>
      <c r="AJ2024" s="260">
        <v>26</v>
      </c>
      <c r="AK2024">
        <v>1134.4000000000001</v>
      </c>
      <c r="AL2024">
        <v>1627</v>
      </c>
      <c r="AM2024">
        <v>3196625</v>
      </c>
      <c r="AO2024">
        <v>33782</v>
      </c>
      <c r="AP2024" s="287">
        <f>IFERROR(IF(Table_Merge1[[#This Row],[LME Zinc stock]]*Table_Merge1[[#This Row],[Nima.مقدار]]=0,"",Table_Merge1[[#This Row],[LME Zinc stock]]*Table_Merge1[[#This Row],[Nima.مقدار]]),"")</f>
        <v>107988385750</v>
      </c>
      <c r="AQ2024" s="287">
        <f>IFERROR(IF(Table_Merge1[[#This Row],[LME Zinc 3-month]]*Table_Merge1[[#This Row],[Nima.مقدار]]=0,"",Table_Merge1[[#This Row],[LME Zinc 3-month]]*Table_Merge1[[#This Row],[Nima.مقدار]]),"")</f>
        <v>54963314</v>
      </c>
      <c r="AR2024" s="288" t="str">
        <f>IFERROR(IF(Table_Merge1[[#This Row],[LME Zinc stock]]*Table_Merge1[[#This Row],[Azad.Sell]]=0,"",Table_Merge1[[#This Row],[LME Zinc stock]]*Table_Merge1[[#This Row],[Azad.Sell]]),"")</f>
        <v/>
      </c>
      <c r="AS2024" s="288" t="str">
        <f>IFERROR(IF(Table_Merge1[[#This Row],[LME Zinc 3-month]]*Table_Merge1[[#This Row],[Azad.Sell]]=0,"",Table_Merge1[[#This Row],[LME Zinc 3-month]]*Table_Merge1[[#This Row],[Azad.Sell]]),"")</f>
        <v/>
      </c>
      <c r="AT2024"/>
    </row>
    <row r="2025" spans="1:46" x14ac:dyDescent="0.25">
      <c r="A2025" s="258">
        <v>43513</v>
      </c>
      <c r="B20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1397.11.28</v>
      </c>
      <c r="C2025" s="195">
        <f t="shared" ca="1" si="67"/>
        <v>1397</v>
      </c>
      <c r="D20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25" s="195">
        <f>_xlfn.NUMBERVALUE(RIGHT(Table11[[#This Row],[تاریخ شمسی]],2))</f>
        <v>28</v>
      </c>
      <c r="F20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11-28</v>
      </c>
      <c r="G2025" s="195" t="s">
        <v>2176</v>
      </c>
      <c r="L2025" s="259">
        <v>43513</v>
      </c>
      <c r="M2025">
        <v>86888</v>
      </c>
      <c r="O2025" s="284">
        <f>IFERROR(DATE(Table7[[#This Row],[year]],MONTH(DATEVALUE(Table7[[#This Row],[month]]&amp;"1")),Table7[[#This Row],[day]]),"")</f>
        <v>42163</v>
      </c>
      <c r="P2025" s="195" t="s">
        <v>5450</v>
      </c>
      <c r="Q2025" s="195">
        <v>2015</v>
      </c>
      <c r="R2025" s="195" t="s">
        <v>3441</v>
      </c>
      <c r="S2025" s="195">
        <v>8</v>
      </c>
      <c r="T2025" s="195">
        <v>1173.4000000000001</v>
      </c>
      <c r="U2025" s="195">
        <v>1723</v>
      </c>
      <c r="V2025" s="195">
        <v>3616100</v>
      </c>
      <c r="X2025" s="260">
        <v>42241</v>
      </c>
      <c r="Y2025" t="s">
        <v>7862</v>
      </c>
      <c r="Z2025" s="260">
        <v>1</v>
      </c>
      <c r="AA2025">
        <v>1394</v>
      </c>
      <c r="AB2025" s="260" t="str">
        <f ca="1">IFERROR(IFERROR(VLOOKUP(Table_Merge1[[#This Row],[Column1]],Table11[#All],2,FALSE),LEFT(AB2026,8)&amp;IF(LEN((RIGHT(AB2026,2)+1))&lt;2,"0"&amp;(RIGHT(AB2026,2)+1),(RIGHT(AB2026,2)-1))),"")</f>
        <v>1394.06.03</v>
      </c>
      <c r="AC2025" s="259" t="str">
        <f ca="1">LEFT(Table_Merge1[[#This Row],[Column2]],4)</f>
        <v>1394</v>
      </c>
      <c r="AD2025" s="259" t="str">
        <f ca="1">RIGHT(LEFT(Table_Merge1[[#This Row],[Column2]],7),2)</f>
        <v>06</v>
      </c>
      <c r="AE2025" s="259" t="str">
        <f ca="1">RIGHT(Table_Merge1[[#This Row],[Column2]],2)</f>
        <v>03</v>
      </c>
      <c r="AF2025">
        <v>6</v>
      </c>
      <c r="AG2025">
        <v>3</v>
      </c>
      <c r="AH2025" s="260">
        <v>2015</v>
      </c>
      <c r="AI2025" t="s">
        <v>3445</v>
      </c>
      <c r="AJ2025" s="260">
        <v>25</v>
      </c>
      <c r="AK2025">
        <v>1154.25</v>
      </c>
      <c r="AL2025">
        <v>1649</v>
      </c>
      <c r="AM2025">
        <v>3206400</v>
      </c>
      <c r="AO2025">
        <v>33819</v>
      </c>
      <c r="AP2025" s="287">
        <f>IFERROR(IF(Table_Merge1[[#This Row],[LME Zinc stock]]*Table_Merge1[[#This Row],[Nima.مقدار]]=0,"",Table_Merge1[[#This Row],[LME Zinc stock]]*Table_Merge1[[#This Row],[Nima.مقدار]]),"")</f>
        <v>108437241600</v>
      </c>
      <c r="AQ2025" s="287">
        <f>IFERROR(IF(Table_Merge1[[#This Row],[LME Zinc 3-month]]*Table_Merge1[[#This Row],[Nima.مقدار]]=0,"",Table_Merge1[[#This Row],[LME Zinc 3-month]]*Table_Merge1[[#This Row],[Nima.مقدار]]),"")</f>
        <v>55767531</v>
      </c>
      <c r="AR2025" s="288" t="str">
        <f>IFERROR(IF(Table_Merge1[[#This Row],[LME Zinc stock]]*Table_Merge1[[#This Row],[Azad.Sell]]=0,"",Table_Merge1[[#This Row],[LME Zinc stock]]*Table_Merge1[[#This Row],[Azad.Sell]]),"")</f>
        <v/>
      </c>
      <c r="AS2025" s="288" t="str">
        <f>IFERROR(IF(Table_Merge1[[#This Row],[LME Zinc 3-month]]*Table_Merge1[[#This Row],[Azad.Sell]]=0,"",Table_Merge1[[#This Row],[LME Zinc 3-month]]*Table_Merge1[[#This Row],[Azad.Sell]]),"")</f>
        <v/>
      </c>
      <c r="AT2025"/>
    </row>
    <row r="2026" spans="1:46" x14ac:dyDescent="0.25">
      <c r="A2026" s="258">
        <v>43514</v>
      </c>
      <c r="B20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1397.11.29</v>
      </c>
      <c r="C2026" s="195">
        <f t="shared" ca="1" si="67"/>
        <v>1397</v>
      </c>
      <c r="D20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26" s="195">
        <f>_xlfn.NUMBERVALUE(RIGHT(Table11[[#This Row],[تاریخ شمسی]],2))</f>
        <v>29</v>
      </c>
      <c r="F20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11-29</v>
      </c>
      <c r="G2026" s="195" t="s">
        <v>2177</v>
      </c>
      <c r="L2026" s="259">
        <v>43514</v>
      </c>
      <c r="M2026">
        <v>85858</v>
      </c>
      <c r="O2026" s="283">
        <f>IFERROR(DATE(Table7[[#This Row],[year]],MONTH(DATEVALUE(Table7[[#This Row],[month]]&amp;"1")),Table7[[#This Row],[day]]),"")</f>
        <v>42160</v>
      </c>
      <c r="P2026" s="257" t="s">
        <v>5451</v>
      </c>
      <c r="Q2026" s="257">
        <v>2015</v>
      </c>
      <c r="R2026" s="257" t="s">
        <v>3441</v>
      </c>
      <c r="S2026" s="257">
        <v>5</v>
      </c>
      <c r="T2026" s="257">
        <v>1175.9000000000001</v>
      </c>
      <c r="U2026" s="257">
        <v>1692.5</v>
      </c>
      <c r="V2026" s="257">
        <v>3626700</v>
      </c>
      <c r="X2026" s="260">
        <v>42240</v>
      </c>
      <c r="Y2026" t="s">
        <v>7861</v>
      </c>
      <c r="Z2026" s="260">
        <v>1</v>
      </c>
      <c r="AA2026">
        <v>1394</v>
      </c>
      <c r="AB2026" s="260" t="str">
        <f ca="1">IFERROR(IFERROR(VLOOKUP(Table_Merge1[[#This Row],[Column1]],Table11[#All],2,FALSE),LEFT(AB2027,8)&amp;IF(LEN((RIGHT(AB2027,2)+1))&lt;2,"0"&amp;(RIGHT(AB2027,2)+1),(RIGHT(AB2027,2)-1))),"")</f>
        <v>1394.06.02</v>
      </c>
      <c r="AC2026" s="259" t="str">
        <f ca="1">LEFT(Table_Merge1[[#This Row],[Column2]],4)</f>
        <v>1394</v>
      </c>
      <c r="AD2026" s="259" t="str">
        <f ca="1">RIGHT(LEFT(Table_Merge1[[#This Row],[Column2]],7),2)</f>
        <v>06</v>
      </c>
      <c r="AE2026" s="259" t="str">
        <f ca="1">RIGHT(Table_Merge1[[#This Row],[Column2]],2)</f>
        <v>02</v>
      </c>
      <c r="AF2026">
        <v>6</v>
      </c>
      <c r="AG2026">
        <v>2</v>
      </c>
      <c r="AH2026" s="260">
        <v>2015</v>
      </c>
      <c r="AI2026" t="s">
        <v>3445</v>
      </c>
      <c r="AJ2026" s="260">
        <v>24</v>
      </c>
      <c r="AK2026">
        <v>1153.5</v>
      </c>
      <c r="AL2026">
        <v>1615.5</v>
      </c>
      <c r="AM2026">
        <v>3213025</v>
      </c>
      <c r="AO2026">
        <v>33703</v>
      </c>
      <c r="AP2026" s="287">
        <f>IFERROR(IF(Table_Merge1[[#This Row],[LME Zinc stock]]*Table_Merge1[[#This Row],[Nima.مقدار]]=0,"",Table_Merge1[[#This Row],[LME Zinc stock]]*Table_Merge1[[#This Row],[Nima.مقدار]]),"")</f>
        <v>108288581575</v>
      </c>
      <c r="AQ2026" s="287">
        <f>IFERROR(IF(Table_Merge1[[#This Row],[LME Zinc 3-month]]*Table_Merge1[[#This Row],[Nima.مقدار]]=0,"",Table_Merge1[[#This Row],[LME Zinc 3-month]]*Table_Merge1[[#This Row],[Nima.مقدار]]),"")</f>
        <v>54447196.5</v>
      </c>
      <c r="AR2026" s="288" t="str">
        <f>IFERROR(IF(Table_Merge1[[#This Row],[LME Zinc stock]]*Table_Merge1[[#This Row],[Azad.Sell]]=0,"",Table_Merge1[[#This Row],[LME Zinc stock]]*Table_Merge1[[#This Row],[Azad.Sell]]),"")</f>
        <v/>
      </c>
      <c r="AS2026" s="288" t="str">
        <f>IFERROR(IF(Table_Merge1[[#This Row],[LME Zinc 3-month]]*Table_Merge1[[#This Row],[Azad.Sell]]=0,"",Table_Merge1[[#This Row],[LME Zinc 3-month]]*Table_Merge1[[#This Row],[Azad.Sell]]),"")</f>
        <v/>
      </c>
      <c r="AT2026"/>
    </row>
    <row r="2027" spans="1:46" x14ac:dyDescent="0.25">
      <c r="A2027" s="258">
        <v>43515</v>
      </c>
      <c r="B20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1397.11.30</v>
      </c>
      <c r="C2027" s="195">
        <f t="shared" ca="1" si="67"/>
        <v>1397</v>
      </c>
      <c r="D20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027" s="195">
        <f>_xlfn.NUMBERVALUE(RIGHT(Table11[[#This Row],[تاریخ شمسی]],2))</f>
        <v>30</v>
      </c>
      <c r="F20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11-30</v>
      </c>
      <c r="G2027" s="195" t="s">
        <v>2178</v>
      </c>
      <c r="L2027" s="259">
        <v>43515</v>
      </c>
      <c r="M2027">
        <v>85693</v>
      </c>
      <c r="O2027" s="284">
        <f>IFERROR(DATE(Table7[[#This Row],[year]],MONTH(DATEVALUE(Table7[[#This Row],[month]]&amp;"1")),Table7[[#This Row],[day]]),"")</f>
        <v>42159</v>
      </c>
      <c r="P2027" s="195" t="s">
        <v>5452</v>
      </c>
      <c r="Q2027" s="195">
        <v>2015</v>
      </c>
      <c r="R2027" s="195" t="s">
        <v>3441</v>
      </c>
      <c r="S2027" s="195">
        <v>4</v>
      </c>
      <c r="T2027" s="195">
        <v>1182.45</v>
      </c>
      <c r="U2027" s="195">
        <v>1690.5</v>
      </c>
      <c r="V2027" s="195">
        <v>3636975</v>
      </c>
      <c r="X2027" s="260">
        <v>42237</v>
      </c>
      <c r="Z2027" s="260">
        <v>1</v>
      </c>
      <c r="AB2027" s="260" t="str">
        <f ca="1">IFERROR(IFERROR(VLOOKUP(Table_Merge1[[#This Row],[Column1]],Table11[#All],2,FALSE),LEFT(AB2028,8)&amp;IF(LEN((RIGHT(AB2028,2)+1))&lt;2,"0"&amp;(RIGHT(AB2028,2)+1),(RIGHT(AB2028,2)-1))),"")</f>
        <v>1394.05.28</v>
      </c>
      <c r="AC2027" s="259" t="str">
        <f ca="1">LEFT(Table_Merge1[[#This Row],[Column2]],4)</f>
        <v>1394</v>
      </c>
      <c r="AD2027" s="259" t="str">
        <f ca="1">RIGHT(LEFT(Table_Merge1[[#This Row],[Column2]],7),2)</f>
        <v>05</v>
      </c>
      <c r="AE2027" s="259" t="str">
        <f ca="1">RIGHT(Table_Merge1[[#This Row],[Column2]],2)</f>
        <v>28</v>
      </c>
      <c r="AH2027" s="260">
        <v>2015</v>
      </c>
      <c r="AI2027" t="s">
        <v>3445</v>
      </c>
      <c r="AJ2027" s="260">
        <v>21</v>
      </c>
      <c r="AK2027">
        <v>1149.3499999999999</v>
      </c>
      <c r="AL2027">
        <v>1610</v>
      </c>
      <c r="AM2027">
        <v>3219950</v>
      </c>
      <c r="AP2027" s="287" t="str">
        <f>IFERROR(IF(Table_Merge1[[#This Row],[LME Zinc stock]]*Table_Merge1[[#This Row],[Nima.مقدار]]=0,"",Table_Merge1[[#This Row],[LME Zinc stock]]*Table_Merge1[[#This Row],[Nima.مقدار]]),"")</f>
        <v/>
      </c>
      <c r="AQ2027" s="287" t="str">
        <f>IFERROR(IF(Table_Merge1[[#This Row],[LME Zinc 3-month]]*Table_Merge1[[#This Row],[Nima.مقدار]]=0,"",Table_Merge1[[#This Row],[LME Zinc 3-month]]*Table_Merge1[[#This Row],[Nima.مقدار]]),"")</f>
        <v/>
      </c>
      <c r="AR2027" s="288" t="str">
        <f>IFERROR(IF(Table_Merge1[[#This Row],[LME Zinc stock]]*Table_Merge1[[#This Row],[Azad.Sell]]=0,"",Table_Merge1[[#This Row],[LME Zinc stock]]*Table_Merge1[[#This Row],[Azad.Sell]]),"")</f>
        <v/>
      </c>
      <c r="AS2027" s="288" t="str">
        <f>IFERROR(IF(Table_Merge1[[#This Row],[LME Zinc 3-month]]*Table_Merge1[[#This Row],[Azad.Sell]]=0,"",Table_Merge1[[#This Row],[LME Zinc 3-month]]*Table_Merge1[[#This Row],[Azad.Sell]]),"")</f>
        <v/>
      </c>
      <c r="AT2027"/>
    </row>
    <row r="2028" spans="1:46" x14ac:dyDescent="0.25">
      <c r="A2028" s="258">
        <v>43516</v>
      </c>
      <c r="B20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1397.12.01</v>
      </c>
      <c r="C2028" s="195">
        <f t="shared" ca="1" si="67"/>
        <v>1397</v>
      </c>
      <c r="D20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28" s="195">
        <f>_xlfn.NUMBERVALUE(RIGHT(Table11[[#This Row],[تاریخ شمسی]],2))</f>
        <v>1</v>
      </c>
      <c r="F20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12-01</v>
      </c>
      <c r="G2028" s="195" t="s">
        <v>2179</v>
      </c>
      <c r="L2028" s="259">
        <v>43516</v>
      </c>
      <c r="M2028">
        <v>85651</v>
      </c>
      <c r="O2028" s="283">
        <f>IFERROR(DATE(Table7[[#This Row],[year]],MONTH(DATEVALUE(Table7[[#This Row],[month]]&amp;"1")),Table7[[#This Row],[day]]),"")</f>
        <v>42158</v>
      </c>
      <c r="P2028" s="257" t="s">
        <v>5453</v>
      </c>
      <c r="Q2028" s="257">
        <v>2015</v>
      </c>
      <c r="R2028" s="257" t="s">
        <v>3441</v>
      </c>
      <c r="S2028" s="257">
        <v>3</v>
      </c>
      <c r="T2028" s="257">
        <v>1186.5999999999999</v>
      </c>
      <c r="U2028" s="257">
        <v>1719</v>
      </c>
      <c r="V2028" s="257">
        <v>3617225</v>
      </c>
      <c r="X2028" s="260">
        <v>42236</v>
      </c>
      <c r="Y2028" t="s">
        <v>7860</v>
      </c>
      <c r="Z2028" s="260">
        <v>1</v>
      </c>
      <c r="AA2028">
        <v>1394</v>
      </c>
      <c r="AB2028" s="260" t="str">
        <f ca="1">IFERROR(IFERROR(VLOOKUP(Table_Merge1[[#This Row],[Column1]],Table11[#All],2,FALSE),LEFT(AB2029,8)&amp;IF(LEN((RIGHT(AB2029,2)+1))&lt;2,"0"&amp;(RIGHT(AB2029,2)+1),(RIGHT(AB2029,2)-1))),"")</f>
        <v>1394.05.29</v>
      </c>
      <c r="AC2028" s="259" t="str">
        <f ca="1">LEFT(Table_Merge1[[#This Row],[Column2]],4)</f>
        <v>1394</v>
      </c>
      <c r="AD2028" s="259" t="str">
        <f ca="1">RIGHT(LEFT(Table_Merge1[[#This Row],[Column2]],7),2)</f>
        <v>05</v>
      </c>
      <c r="AE2028" s="259" t="str">
        <f ca="1">RIGHT(Table_Merge1[[#This Row],[Column2]],2)</f>
        <v>29</v>
      </c>
      <c r="AF2028">
        <v>5</v>
      </c>
      <c r="AG2028">
        <v>29</v>
      </c>
      <c r="AH2028" s="260">
        <v>2015</v>
      </c>
      <c r="AI2028" t="s">
        <v>3445</v>
      </c>
      <c r="AJ2028" s="260">
        <v>20</v>
      </c>
      <c r="AK2028">
        <v>1137.95</v>
      </c>
      <c r="AL2028">
        <v>1623.5</v>
      </c>
      <c r="AM2028">
        <v>3228900</v>
      </c>
      <c r="AO2028">
        <v>33512</v>
      </c>
      <c r="AP2028" s="287">
        <f>IFERROR(IF(Table_Merge1[[#This Row],[LME Zinc stock]]*Table_Merge1[[#This Row],[Nima.مقدار]]=0,"",Table_Merge1[[#This Row],[LME Zinc stock]]*Table_Merge1[[#This Row],[Nima.مقدار]]),"")</f>
        <v>108206896800</v>
      </c>
      <c r="AQ2028" s="287">
        <f>IFERROR(IF(Table_Merge1[[#This Row],[LME Zinc 3-month]]*Table_Merge1[[#This Row],[Nima.مقدار]]=0,"",Table_Merge1[[#This Row],[LME Zinc 3-month]]*Table_Merge1[[#This Row],[Nima.مقدار]]),"")</f>
        <v>54406732</v>
      </c>
      <c r="AR2028" s="288" t="str">
        <f>IFERROR(IF(Table_Merge1[[#This Row],[LME Zinc stock]]*Table_Merge1[[#This Row],[Azad.Sell]]=0,"",Table_Merge1[[#This Row],[LME Zinc stock]]*Table_Merge1[[#This Row],[Azad.Sell]]),"")</f>
        <v/>
      </c>
      <c r="AS2028" s="288" t="str">
        <f>IFERROR(IF(Table_Merge1[[#This Row],[LME Zinc 3-month]]*Table_Merge1[[#This Row],[Azad.Sell]]=0,"",Table_Merge1[[#This Row],[LME Zinc 3-month]]*Table_Merge1[[#This Row],[Azad.Sell]]),"")</f>
        <v/>
      </c>
      <c r="AT2028"/>
    </row>
    <row r="2029" spans="1:46" x14ac:dyDescent="0.25">
      <c r="A2029" s="258">
        <v>43517</v>
      </c>
      <c r="B20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1397.12.02</v>
      </c>
      <c r="C2029" s="195">
        <f t="shared" ca="1" si="67"/>
        <v>1397</v>
      </c>
      <c r="D20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29" s="195">
        <f>_xlfn.NUMBERVALUE(RIGHT(Table11[[#This Row],[تاریخ شمسی]],2))</f>
        <v>2</v>
      </c>
      <c r="F20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12-02</v>
      </c>
      <c r="G2029" s="195" t="s">
        <v>2180</v>
      </c>
      <c r="L2029" s="259">
        <v>43517</v>
      </c>
      <c r="M2029">
        <v>85609</v>
      </c>
      <c r="O2029" s="284">
        <f>IFERROR(DATE(Table7[[#This Row],[year]],MONTH(DATEVALUE(Table7[[#This Row],[month]]&amp;"1")),Table7[[#This Row],[day]]),"")</f>
        <v>42157</v>
      </c>
      <c r="P2029" s="195" t="s">
        <v>5454</v>
      </c>
      <c r="Q2029" s="195">
        <v>2015</v>
      </c>
      <c r="R2029" s="195" t="s">
        <v>3441</v>
      </c>
      <c r="S2029" s="195">
        <v>2</v>
      </c>
      <c r="T2029" s="195">
        <v>1188.75</v>
      </c>
      <c r="U2029" s="195">
        <v>1717.5</v>
      </c>
      <c r="V2029" s="195">
        <v>3624075</v>
      </c>
      <c r="X2029" s="260">
        <v>42235</v>
      </c>
      <c r="Y2029" t="s">
        <v>7859</v>
      </c>
      <c r="Z2029" s="260">
        <v>1</v>
      </c>
      <c r="AA2029">
        <v>1394</v>
      </c>
      <c r="AB2029" s="260" t="str">
        <f ca="1">IFERROR(IFERROR(VLOOKUP(Table_Merge1[[#This Row],[Column1]],Table11[#All],2,FALSE),LEFT(AB2030,8)&amp;IF(LEN((RIGHT(AB2030,2)+1))&lt;2,"0"&amp;(RIGHT(AB2030,2)+1),(RIGHT(AB2030,2)-1))),"")</f>
        <v>1394.05.28</v>
      </c>
      <c r="AC2029" s="259" t="str">
        <f ca="1">LEFT(Table_Merge1[[#This Row],[Column2]],4)</f>
        <v>1394</v>
      </c>
      <c r="AD2029" s="259" t="str">
        <f ca="1">RIGHT(LEFT(Table_Merge1[[#This Row],[Column2]],7),2)</f>
        <v>05</v>
      </c>
      <c r="AE2029" s="259" t="str">
        <f ca="1">RIGHT(Table_Merge1[[#This Row],[Column2]],2)</f>
        <v>28</v>
      </c>
      <c r="AF2029">
        <v>5</v>
      </c>
      <c r="AG2029">
        <v>28</v>
      </c>
      <c r="AH2029" s="260">
        <v>2015</v>
      </c>
      <c r="AI2029" t="s">
        <v>3445</v>
      </c>
      <c r="AJ2029" s="260">
        <v>19</v>
      </c>
      <c r="AK2029">
        <v>1123.2</v>
      </c>
      <c r="AL2029">
        <v>1626.5</v>
      </c>
      <c r="AM2029">
        <v>3237800</v>
      </c>
      <c r="AO2029">
        <v>33576</v>
      </c>
      <c r="AP2029" s="287">
        <f>IFERROR(IF(Table_Merge1[[#This Row],[LME Zinc stock]]*Table_Merge1[[#This Row],[Nima.مقدار]]=0,"",Table_Merge1[[#This Row],[LME Zinc stock]]*Table_Merge1[[#This Row],[Nima.مقدار]]),"")</f>
        <v>108712372800</v>
      </c>
      <c r="AQ2029" s="287">
        <f>IFERROR(IF(Table_Merge1[[#This Row],[LME Zinc 3-month]]*Table_Merge1[[#This Row],[Nima.مقدار]]=0,"",Table_Merge1[[#This Row],[LME Zinc 3-month]]*Table_Merge1[[#This Row],[Nima.مقدار]]),"")</f>
        <v>54611364</v>
      </c>
      <c r="AR2029" s="288" t="str">
        <f>IFERROR(IF(Table_Merge1[[#This Row],[LME Zinc stock]]*Table_Merge1[[#This Row],[Azad.Sell]]=0,"",Table_Merge1[[#This Row],[LME Zinc stock]]*Table_Merge1[[#This Row],[Azad.Sell]]),"")</f>
        <v/>
      </c>
      <c r="AS2029" s="288" t="str">
        <f>IFERROR(IF(Table_Merge1[[#This Row],[LME Zinc 3-month]]*Table_Merge1[[#This Row],[Azad.Sell]]=0,"",Table_Merge1[[#This Row],[LME Zinc 3-month]]*Table_Merge1[[#This Row],[Azad.Sell]]),"")</f>
        <v/>
      </c>
      <c r="AT2029"/>
    </row>
    <row r="2030" spans="1:46" x14ac:dyDescent="0.25">
      <c r="A2030" s="258">
        <v>43519</v>
      </c>
      <c r="B20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1397.12.04</v>
      </c>
      <c r="C2030" s="195">
        <f t="shared" ca="1" si="67"/>
        <v>1397</v>
      </c>
      <c r="D20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30" s="195">
        <f>_xlfn.NUMBERVALUE(RIGHT(Table11[[#This Row],[تاریخ شمسی]],2))</f>
        <v>4</v>
      </c>
      <c r="F20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12-04</v>
      </c>
      <c r="G2030" s="195" t="s">
        <v>2181</v>
      </c>
      <c r="L2030" s="259">
        <v>43519</v>
      </c>
      <c r="M2030">
        <v>86205</v>
      </c>
      <c r="O2030" s="283">
        <f>IFERROR(DATE(Table7[[#This Row],[year]],MONTH(DATEVALUE(Table7[[#This Row],[month]]&amp;"1")),Table7[[#This Row],[day]]),"")</f>
        <v>42156</v>
      </c>
      <c r="P2030" s="257" t="s">
        <v>5455</v>
      </c>
      <c r="Q2030" s="257">
        <v>2015</v>
      </c>
      <c r="R2030" s="257" t="s">
        <v>3441</v>
      </c>
      <c r="S2030" s="257">
        <v>1</v>
      </c>
      <c r="T2030" s="257">
        <v>1187.3</v>
      </c>
      <c r="U2030" s="257">
        <v>1702</v>
      </c>
      <c r="V2030" s="257">
        <v>3635275</v>
      </c>
      <c r="X2030" s="260">
        <v>42234</v>
      </c>
      <c r="Y2030" t="s">
        <v>7858</v>
      </c>
      <c r="Z2030" s="260">
        <v>1</v>
      </c>
      <c r="AA2030">
        <v>1394</v>
      </c>
      <c r="AB2030" s="260" t="str">
        <f ca="1">IFERROR(IFERROR(VLOOKUP(Table_Merge1[[#This Row],[Column1]],Table11[#All],2,FALSE),LEFT(AB2031,8)&amp;IF(LEN((RIGHT(AB2031,2)+1))&lt;2,"0"&amp;(RIGHT(AB2031,2)+1),(RIGHT(AB2031,2)-1))),"")</f>
        <v>1394.05.27</v>
      </c>
      <c r="AC2030" s="259" t="str">
        <f ca="1">LEFT(Table_Merge1[[#This Row],[Column2]],4)</f>
        <v>1394</v>
      </c>
      <c r="AD2030" s="259" t="str">
        <f ca="1">RIGHT(LEFT(Table_Merge1[[#This Row],[Column2]],7),2)</f>
        <v>05</v>
      </c>
      <c r="AE2030" s="259" t="str">
        <f ca="1">RIGHT(Table_Merge1[[#This Row],[Column2]],2)</f>
        <v>27</v>
      </c>
      <c r="AF2030">
        <v>5</v>
      </c>
      <c r="AG2030">
        <v>27</v>
      </c>
      <c r="AH2030" s="260">
        <v>2015</v>
      </c>
      <c r="AI2030" t="s">
        <v>3445</v>
      </c>
      <c r="AJ2030" s="260">
        <v>18</v>
      </c>
      <c r="AK2030">
        <v>1119.1500000000001</v>
      </c>
      <c r="AL2030">
        <v>1591.5</v>
      </c>
      <c r="AM2030">
        <v>3246325</v>
      </c>
      <c r="AO2030">
        <v>33671</v>
      </c>
      <c r="AP2030" s="287">
        <f>IFERROR(IF(Table_Merge1[[#This Row],[LME Zinc stock]]*Table_Merge1[[#This Row],[Nima.مقدار]]=0,"",Table_Merge1[[#This Row],[LME Zinc stock]]*Table_Merge1[[#This Row],[Nima.مقدار]]),"")</f>
        <v>109307009075</v>
      </c>
      <c r="AQ2030" s="287">
        <f>IFERROR(IF(Table_Merge1[[#This Row],[LME Zinc 3-month]]*Table_Merge1[[#This Row],[Nima.مقدار]]=0,"",Table_Merge1[[#This Row],[LME Zinc 3-month]]*Table_Merge1[[#This Row],[Nima.مقدار]]),"")</f>
        <v>53587396.5</v>
      </c>
      <c r="AR2030" s="288" t="str">
        <f>IFERROR(IF(Table_Merge1[[#This Row],[LME Zinc stock]]*Table_Merge1[[#This Row],[Azad.Sell]]=0,"",Table_Merge1[[#This Row],[LME Zinc stock]]*Table_Merge1[[#This Row],[Azad.Sell]]),"")</f>
        <v/>
      </c>
      <c r="AS2030" s="288" t="str">
        <f>IFERROR(IF(Table_Merge1[[#This Row],[LME Zinc 3-month]]*Table_Merge1[[#This Row],[Azad.Sell]]=0,"",Table_Merge1[[#This Row],[LME Zinc 3-month]]*Table_Merge1[[#This Row],[Azad.Sell]]),"")</f>
        <v/>
      </c>
      <c r="AT2030"/>
    </row>
    <row r="2031" spans="1:46" x14ac:dyDescent="0.25">
      <c r="A2031" s="258">
        <v>43520</v>
      </c>
      <c r="B20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1397.12.05</v>
      </c>
      <c r="C2031" s="195">
        <f t="shared" ca="1" si="67"/>
        <v>1397</v>
      </c>
      <c r="D20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31" s="195">
        <f>_xlfn.NUMBERVALUE(RIGHT(Table11[[#This Row],[تاریخ شمسی]],2))</f>
        <v>5</v>
      </c>
      <c r="F20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12-05</v>
      </c>
      <c r="G2031" s="195" t="s">
        <v>2182</v>
      </c>
      <c r="L2031" s="259">
        <v>43520</v>
      </c>
      <c r="M2031">
        <v>86756.5</v>
      </c>
      <c r="O2031" s="284">
        <f>IFERROR(DATE(Table7[[#This Row],[year]],MONTH(DATEVALUE(Table7[[#This Row],[month]]&amp;"1")),Table7[[#This Row],[day]]),"")</f>
        <v>42153</v>
      </c>
      <c r="P2031" s="195" t="s">
        <v>5456</v>
      </c>
      <c r="Q2031" s="195">
        <v>2015</v>
      </c>
      <c r="R2031" s="195" t="s">
        <v>3439</v>
      </c>
      <c r="S2031" s="195">
        <v>29</v>
      </c>
      <c r="T2031" s="195">
        <v>1190.4000000000001</v>
      </c>
      <c r="U2031" s="195">
        <v>1741.5</v>
      </c>
      <c r="V2031" s="195">
        <v>3652125</v>
      </c>
      <c r="X2031" s="260">
        <v>42233</v>
      </c>
      <c r="Y2031" t="s">
        <v>7857</v>
      </c>
      <c r="Z2031" s="260">
        <v>2</v>
      </c>
      <c r="AA2031">
        <v>1394</v>
      </c>
      <c r="AB2031" s="260" t="str">
        <f ca="1">IFERROR(IFERROR(VLOOKUP(Table_Merge1[[#This Row],[Column1]],Table11[#All],2,FALSE),LEFT(AB2032,8)&amp;IF(LEN((RIGHT(AB2032,2)+1))&lt;2,"0"&amp;(RIGHT(AB2032,2)+1),(RIGHT(AB2032,2)-1))),"")</f>
        <v>1394.05.26</v>
      </c>
      <c r="AC2031" s="259" t="str">
        <f ca="1">LEFT(Table_Merge1[[#This Row],[Column2]],4)</f>
        <v>1394</v>
      </c>
      <c r="AD2031" s="259" t="str">
        <f ca="1">RIGHT(LEFT(Table_Merge1[[#This Row],[Column2]],7),2)</f>
        <v>05</v>
      </c>
      <c r="AE2031" s="259" t="str">
        <f ca="1">RIGHT(Table_Merge1[[#This Row],[Column2]],2)</f>
        <v>26</v>
      </c>
      <c r="AF2031">
        <v>5</v>
      </c>
      <c r="AG2031">
        <v>26</v>
      </c>
      <c r="AH2031" s="260">
        <v>2015</v>
      </c>
      <c r="AI2031" t="s">
        <v>3445</v>
      </c>
      <c r="AJ2031" s="260">
        <v>17</v>
      </c>
      <c r="AK2031">
        <v>1117.3</v>
      </c>
      <c r="AL2031">
        <v>1595</v>
      </c>
      <c r="AM2031">
        <v>3265750</v>
      </c>
      <c r="AO2031">
        <v>33502</v>
      </c>
      <c r="AP2031" s="287">
        <f>IFERROR(IF(Table_Merge1[[#This Row],[LME Zinc stock]]*Table_Merge1[[#This Row],[Nima.مقدار]]=0,"",Table_Merge1[[#This Row],[LME Zinc stock]]*Table_Merge1[[#This Row],[Nima.مقدار]]),"")</f>
        <v>109409156500</v>
      </c>
      <c r="AQ2031" s="287">
        <f>IFERROR(IF(Table_Merge1[[#This Row],[LME Zinc 3-month]]*Table_Merge1[[#This Row],[Nima.مقدار]]=0,"",Table_Merge1[[#This Row],[LME Zinc 3-month]]*Table_Merge1[[#This Row],[Nima.مقدار]]),"")</f>
        <v>53435690</v>
      </c>
      <c r="AR2031" s="288" t="str">
        <f>IFERROR(IF(Table_Merge1[[#This Row],[LME Zinc stock]]*Table_Merge1[[#This Row],[Azad.Sell]]=0,"",Table_Merge1[[#This Row],[LME Zinc stock]]*Table_Merge1[[#This Row],[Azad.Sell]]),"")</f>
        <v/>
      </c>
      <c r="AS2031" s="288" t="str">
        <f>IFERROR(IF(Table_Merge1[[#This Row],[LME Zinc 3-month]]*Table_Merge1[[#This Row],[Azad.Sell]]=0,"",Table_Merge1[[#This Row],[LME Zinc 3-month]]*Table_Merge1[[#This Row],[Azad.Sell]]),"")</f>
        <v/>
      </c>
      <c r="AT2031"/>
    </row>
    <row r="2032" spans="1:46" x14ac:dyDescent="0.25">
      <c r="A2032" s="258">
        <v>43521</v>
      </c>
      <c r="B20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1397.12.06</v>
      </c>
      <c r="C2032" s="195">
        <f t="shared" ca="1" si="67"/>
        <v>1397</v>
      </c>
      <c r="D20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32" s="195">
        <f>_xlfn.NUMBERVALUE(RIGHT(Table11[[#This Row],[تاریخ شمسی]],2))</f>
        <v>6</v>
      </c>
      <c r="F20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12-06</v>
      </c>
      <c r="G2032" s="195" t="s">
        <v>2183</v>
      </c>
      <c r="L2032" s="259">
        <v>43521</v>
      </c>
      <c r="M2032">
        <v>87308</v>
      </c>
      <c r="O2032" s="283">
        <f>IFERROR(DATE(Table7[[#This Row],[year]],MONTH(DATEVALUE(Table7[[#This Row],[month]]&amp;"1")),Table7[[#This Row],[day]]),"")</f>
        <v>42152</v>
      </c>
      <c r="P2032" s="257" t="s">
        <v>5457</v>
      </c>
      <c r="Q2032" s="257">
        <v>2015</v>
      </c>
      <c r="R2032" s="257" t="s">
        <v>3439</v>
      </c>
      <c r="S2032" s="257">
        <v>28</v>
      </c>
      <c r="T2032" s="257">
        <v>1189.45</v>
      </c>
      <c r="U2032" s="257">
        <v>1737.5</v>
      </c>
      <c r="V2032" s="257">
        <v>3658525</v>
      </c>
      <c r="X2032" s="260">
        <v>42230</v>
      </c>
      <c r="Z2032" s="260">
        <v>2</v>
      </c>
      <c r="AB2032" s="260" t="str">
        <f ca="1">IFERROR(IFERROR(VLOOKUP(Table_Merge1[[#This Row],[Column1]],Table11[#All],2,FALSE),LEFT(AB2033,8)&amp;IF(LEN((RIGHT(AB2033,2)+1))&lt;2,"0"&amp;(RIGHT(AB2033,2)+1),(RIGHT(AB2033,2)-1))),"")</f>
        <v>1394.05.21</v>
      </c>
      <c r="AC2032" s="259" t="str">
        <f ca="1">LEFT(Table_Merge1[[#This Row],[Column2]],4)</f>
        <v>1394</v>
      </c>
      <c r="AD2032" s="259" t="str">
        <f ca="1">RIGHT(LEFT(Table_Merge1[[#This Row],[Column2]],7),2)</f>
        <v>05</v>
      </c>
      <c r="AE2032" s="259" t="str">
        <f ca="1">RIGHT(Table_Merge1[[#This Row],[Column2]],2)</f>
        <v>21</v>
      </c>
      <c r="AH2032" s="260">
        <v>2015</v>
      </c>
      <c r="AI2032" t="s">
        <v>3445</v>
      </c>
      <c r="AJ2032" s="260">
        <v>14</v>
      </c>
      <c r="AK2032">
        <v>1116.75</v>
      </c>
      <c r="AL2032" t="s">
        <v>3621</v>
      </c>
      <c r="AM2032" t="s">
        <v>3621</v>
      </c>
      <c r="AP2032" s="287" t="str">
        <f>IFERROR(IF(Table_Merge1[[#This Row],[LME Zinc stock]]*Table_Merge1[[#This Row],[Nima.مقدار]]=0,"",Table_Merge1[[#This Row],[LME Zinc stock]]*Table_Merge1[[#This Row],[Nima.مقدار]]),"")</f>
        <v/>
      </c>
      <c r="AQ2032" s="287" t="str">
        <f>IFERROR(IF(Table_Merge1[[#This Row],[LME Zinc 3-month]]*Table_Merge1[[#This Row],[Nima.مقدار]]=0,"",Table_Merge1[[#This Row],[LME Zinc 3-month]]*Table_Merge1[[#This Row],[Nima.مقدار]]),"")</f>
        <v/>
      </c>
      <c r="AR2032" s="288" t="str">
        <f>IFERROR(IF(Table_Merge1[[#This Row],[LME Zinc stock]]*Table_Merge1[[#This Row],[Azad.Sell]]=0,"",Table_Merge1[[#This Row],[LME Zinc stock]]*Table_Merge1[[#This Row],[Azad.Sell]]),"")</f>
        <v/>
      </c>
      <c r="AS2032" s="288" t="str">
        <f>IFERROR(IF(Table_Merge1[[#This Row],[LME Zinc 3-month]]*Table_Merge1[[#This Row],[Azad.Sell]]=0,"",Table_Merge1[[#This Row],[LME Zinc 3-month]]*Table_Merge1[[#This Row],[Azad.Sell]]),"")</f>
        <v/>
      </c>
      <c r="AT2032"/>
    </row>
    <row r="2033" spans="1:46" x14ac:dyDescent="0.25">
      <c r="A2033" s="258">
        <v>43522</v>
      </c>
      <c r="B20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1397.12.07</v>
      </c>
      <c r="C2033" s="195">
        <f t="shared" ca="1" si="67"/>
        <v>1397</v>
      </c>
      <c r="D20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33" s="195">
        <f>_xlfn.NUMBERVALUE(RIGHT(Table11[[#This Row],[تاریخ شمسی]],2))</f>
        <v>7</v>
      </c>
      <c r="F20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12-07</v>
      </c>
      <c r="G2033" s="195" t="s">
        <v>2184</v>
      </c>
      <c r="L2033" s="259">
        <v>43522</v>
      </c>
      <c r="M2033">
        <v>86879</v>
      </c>
      <c r="O2033" s="284">
        <f>IFERROR(DATE(Table7[[#This Row],[year]],MONTH(DATEVALUE(Table7[[#This Row],[month]]&amp;"1")),Table7[[#This Row],[day]]),"")</f>
        <v>42151</v>
      </c>
      <c r="P2033" s="195" t="s">
        <v>5458</v>
      </c>
      <c r="Q2033" s="195">
        <v>2015</v>
      </c>
      <c r="R2033" s="195" t="s">
        <v>3439</v>
      </c>
      <c r="S2033" s="195">
        <v>27</v>
      </c>
      <c r="T2033" s="195">
        <v>1187.8499999999999</v>
      </c>
      <c r="U2033" s="195">
        <v>1763</v>
      </c>
      <c r="V2033" s="195">
        <v>3667250</v>
      </c>
      <c r="X2033" s="260">
        <v>42229</v>
      </c>
      <c r="Y2033" t="s">
        <v>7856</v>
      </c>
      <c r="Z2033" s="260">
        <v>2</v>
      </c>
      <c r="AA2033">
        <v>1394</v>
      </c>
      <c r="AB2033" s="260" t="str">
        <f ca="1">IFERROR(IFERROR(VLOOKUP(Table_Merge1[[#This Row],[Column1]],Table11[#All],2,FALSE),LEFT(AB2034,8)&amp;IF(LEN((RIGHT(AB2034,2)+1))&lt;2,"0"&amp;(RIGHT(AB2034,2)+1),(RIGHT(AB2034,2)-1))),"")</f>
        <v>1394.05.22</v>
      </c>
      <c r="AC2033" s="259" t="str">
        <f ca="1">LEFT(Table_Merge1[[#This Row],[Column2]],4)</f>
        <v>1394</v>
      </c>
      <c r="AD2033" s="259" t="str">
        <f ca="1">RIGHT(LEFT(Table_Merge1[[#This Row],[Column2]],7),2)</f>
        <v>05</v>
      </c>
      <c r="AE2033" s="259" t="str">
        <f ca="1">RIGHT(Table_Merge1[[#This Row],[Column2]],2)</f>
        <v>22</v>
      </c>
      <c r="AF2033">
        <v>5</v>
      </c>
      <c r="AG2033">
        <v>22</v>
      </c>
      <c r="AH2033" s="260">
        <v>2015</v>
      </c>
      <c r="AI2033" t="s">
        <v>3445</v>
      </c>
      <c r="AJ2033" s="260">
        <v>13</v>
      </c>
      <c r="AK2033">
        <v>1117.3499999999999</v>
      </c>
      <c r="AL2033">
        <v>1566</v>
      </c>
      <c r="AM2033">
        <v>3276075</v>
      </c>
      <c r="AO2033">
        <v>33390</v>
      </c>
      <c r="AP2033" s="287">
        <f>IFERROR(IF(Table_Merge1[[#This Row],[LME Zinc stock]]*Table_Merge1[[#This Row],[Nima.مقدار]]=0,"",Table_Merge1[[#This Row],[LME Zinc stock]]*Table_Merge1[[#This Row],[Nima.مقدار]]),"")</f>
        <v>109388144250</v>
      </c>
      <c r="AQ2033" s="287">
        <f>IFERROR(IF(Table_Merge1[[#This Row],[LME Zinc 3-month]]*Table_Merge1[[#This Row],[Nima.مقدار]]=0,"",Table_Merge1[[#This Row],[LME Zinc 3-month]]*Table_Merge1[[#This Row],[Nima.مقدار]]),"")</f>
        <v>52288740</v>
      </c>
      <c r="AR2033" s="288" t="str">
        <f>IFERROR(IF(Table_Merge1[[#This Row],[LME Zinc stock]]*Table_Merge1[[#This Row],[Azad.Sell]]=0,"",Table_Merge1[[#This Row],[LME Zinc stock]]*Table_Merge1[[#This Row],[Azad.Sell]]),"")</f>
        <v/>
      </c>
      <c r="AS2033" s="288" t="str">
        <f>IFERROR(IF(Table_Merge1[[#This Row],[LME Zinc 3-month]]*Table_Merge1[[#This Row],[Azad.Sell]]=0,"",Table_Merge1[[#This Row],[LME Zinc 3-month]]*Table_Merge1[[#This Row],[Azad.Sell]]),"")</f>
        <v/>
      </c>
      <c r="AT2033"/>
    </row>
    <row r="2034" spans="1:46" x14ac:dyDescent="0.25">
      <c r="A2034" s="258">
        <v>43523</v>
      </c>
      <c r="B20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1397.12.08</v>
      </c>
      <c r="C2034" s="195">
        <f t="shared" ca="1" si="67"/>
        <v>1397</v>
      </c>
      <c r="D20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34" s="195">
        <f>_xlfn.NUMBERVALUE(RIGHT(Table11[[#This Row],[تاریخ شمسی]],2))</f>
        <v>8</v>
      </c>
      <c r="F20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12-08</v>
      </c>
      <c r="G2034" s="195" t="s">
        <v>2185</v>
      </c>
      <c r="L2034" s="259">
        <v>43523</v>
      </c>
      <c r="M2034">
        <v>87715</v>
      </c>
      <c r="O2034" s="283">
        <f>IFERROR(DATE(Table7[[#This Row],[year]],MONTH(DATEVALUE(Table7[[#This Row],[month]]&amp;"1")),Table7[[#This Row],[day]]),"")</f>
        <v>42150</v>
      </c>
      <c r="P2034" s="257" t="s">
        <v>5459</v>
      </c>
      <c r="Q2034" s="257">
        <v>2015</v>
      </c>
      <c r="R2034" s="257" t="s">
        <v>3439</v>
      </c>
      <c r="S2034" s="257">
        <v>26</v>
      </c>
      <c r="T2034" s="257">
        <v>1194</v>
      </c>
      <c r="U2034" s="257">
        <v>1760.5</v>
      </c>
      <c r="V2034" s="257">
        <v>3675700</v>
      </c>
      <c r="X2034" s="260">
        <v>42228</v>
      </c>
      <c r="Y2034" t="s">
        <v>7855</v>
      </c>
      <c r="Z2034" s="260">
        <v>2</v>
      </c>
      <c r="AA2034">
        <v>1394</v>
      </c>
      <c r="AB2034" s="260" t="str">
        <f ca="1">IFERROR(IFERROR(VLOOKUP(Table_Merge1[[#This Row],[Column1]],Table11[#All],2,FALSE),LEFT(AB2035,8)&amp;IF(LEN((RIGHT(AB2035,2)+1))&lt;2,"0"&amp;(RIGHT(AB2035,2)+1),(RIGHT(AB2035,2)-1))),"")</f>
        <v>1394.05.21</v>
      </c>
      <c r="AC2034" s="259" t="str">
        <f ca="1">LEFT(Table_Merge1[[#This Row],[Column2]],4)</f>
        <v>1394</v>
      </c>
      <c r="AD2034" s="259" t="str">
        <f ca="1">RIGHT(LEFT(Table_Merge1[[#This Row],[Column2]],7),2)</f>
        <v>05</v>
      </c>
      <c r="AE2034" s="259" t="str">
        <f ca="1">RIGHT(Table_Merge1[[#This Row],[Column2]],2)</f>
        <v>21</v>
      </c>
      <c r="AF2034">
        <v>5</v>
      </c>
      <c r="AG2034">
        <v>21</v>
      </c>
      <c r="AH2034" s="260">
        <v>2015</v>
      </c>
      <c r="AI2034" t="s">
        <v>3445</v>
      </c>
      <c r="AJ2034" s="260">
        <v>12</v>
      </c>
      <c r="AK2034">
        <v>1116.8</v>
      </c>
      <c r="AL2034">
        <v>1546.5</v>
      </c>
      <c r="AM2034">
        <v>3283625</v>
      </c>
      <c r="AO2034">
        <v>33471</v>
      </c>
      <c r="AP2034" s="287">
        <f>IFERROR(IF(Table_Merge1[[#This Row],[LME Zinc stock]]*Table_Merge1[[#This Row],[Nima.مقدار]]=0,"",Table_Merge1[[#This Row],[LME Zinc stock]]*Table_Merge1[[#This Row],[Nima.مقدار]]),"")</f>
        <v>109906212375</v>
      </c>
      <c r="AQ2034" s="287">
        <f>IFERROR(IF(Table_Merge1[[#This Row],[LME Zinc 3-month]]*Table_Merge1[[#This Row],[Nima.مقدار]]=0,"",Table_Merge1[[#This Row],[LME Zinc 3-month]]*Table_Merge1[[#This Row],[Nima.مقدار]]),"")</f>
        <v>51762901.5</v>
      </c>
      <c r="AR2034" s="288" t="str">
        <f>IFERROR(IF(Table_Merge1[[#This Row],[LME Zinc stock]]*Table_Merge1[[#This Row],[Azad.Sell]]=0,"",Table_Merge1[[#This Row],[LME Zinc stock]]*Table_Merge1[[#This Row],[Azad.Sell]]),"")</f>
        <v/>
      </c>
      <c r="AS2034" s="288" t="str">
        <f>IFERROR(IF(Table_Merge1[[#This Row],[LME Zinc 3-month]]*Table_Merge1[[#This Row],[Azad.Sell]]=0,"",Table_Merge1[[#This Row],[LME Zinc 3-month]]*Table_Merge1[[#This Row],[Azad.Sell]]),"")</f>
        <v/>
      </c>
      <c r="AT2034"/>
    </row>
    <row r="2035" spans="1:46" x14ac:dyDescent="0.25">
      <c r="A2035" s="258">
        <v>43524</v>
      </c>
      <c r="B20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1397.12.09</v>
      </c>
      <c r="C2035" s="195">
        <f t="shared" ca="1" si="67"/>
        <v>1397</v>
      </c>
      <c r="D20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35" s="195">
        <f>_xlfn.NUMBERVALUE(RIGHT(Table11[[#This Row],[تاریخ شمسی]],2))</f>
        <v>9</v>
      </c>
      <c r="F20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12-09</v>
      </c>
      <c r="G2035" s="195" t="s">
        <v>2186</v>
      </c>
      <c r="L2035" s="259">
        <v>43524</v>
      </c>
      <c r="M2035">
        <v>87869</v>
      </c>
      <c r="O2035" s="284">
        <f>IFERROR(DATE(Table7[[#This Row],[year]],MONTH(DATEVALUE(Table7[[#This Row],[month]]&amp;"1")),Table7[[#This Row],[day]]),"")</f>
        <v>42146</v>
      </c>
      <c r="P2035" s="195" t="s">
        <v>5460</v>
      </c>
      <c r="Q2035" s="195">
        <v>2015</v>
      </c>
      <c r="R2035" s="195" t="s">
        <v>3439</v>
      </c>
      <c r="S2035" s="195">
        <v>22</v>
      </c>
      <c r="T2035" s="195">
        <v>1211</v>
      </c>
      <c r="U2035" s="195">
        <v>1737.5</v>
      </c>
      <c r="V2035" s="195">
        <v>3671500</v>
      </c>
      <c r="X2035" s="260">
        <v>42227</v>
      </c>
      <c r="Z2035" s="260">
        <v>2</v>
      </c>
      <c r="AB2035" s="260" t="str">
        <f ca="1">IFERROR(IFERROR(VLOOKUP(Table_Merge1[[#This Row],[Column1]],Table11[#All],2,FALSE),LEFT(AB2036,8)&amp;IF(LEN((RIGHT(AB2036,2)+1))&lt;2,"0"&amp;(RIGHT(AB2036,2)+1),(RIGHT(AB2036,2)-1))),"")</f>
        <v>1394.05.18</v>
      </c>
      <c r="AC2035" s="259" t="str">
        <f ca="1">LEFT(Table_Merge1[[#This Row],[Column2]],4)</f>
        <v>1394</v>
      </c>
      <c r="AD2035" s="259" t="str">
        <f ca="1">RIGHT(LEFT(Table_Merge1[[#This Row],[Column2]],7),2)</f>
        <v>05</v>
      </c>
      <c r="AE2035" s="259" t="str">
        <f ca="1">RIGHT(Table_Merge1[[#This Row],[Column2]],2)</f>
        <v>18</v>
      </c>
      <c r="AH2035" s="260">
        <v>2015</v>
      </c>
      <c r="AI2035" t="s">
        <v>3445</v>
      </c>
      <c r="AJ2035" s="260">
        <v>11</v>
      </c>
      <c r="AK2035">
        <v>1113.25</v>
      </c>
      <c r="AL2035">
        <v>1536</v>
      </c>
      <c r="AM2035">
        <v>3294125</v>
      </c>
      <c r="AP2035" s="287" t="str">
        <f>IFERROR(IF(Table_Merge1[[#This Row],[LME Zinc stock]]*Table_Merge1[[#This Row],[Nima.مقدار]]=0,"",Table_Merge1[[#This Row],[LME Zinc stock]]*Table_Merge1[[#This Row],[Nima.مقدار]]),"")</f>
        <v/>
      </c>
      <c r="AQ2035" s="287" t="str">
        <f>IFERROR(IF(Table_Merge1[[#This Row],[LME Zinc 3-month]]*Table_Merge1[[#This Row],[Nima.مقدار]]=0,"",Table_Merge1[[#This Row],[LME Zinc 3-month]]*Table_Merge1[[#This Row],[Nima.مقدار]]),"")</f>
        <v/>
      </c>
      <c r="AR2035" s="288" t="str">
        <f>IFERROR(IF(Table_Merge1[[#This Row],[LME Zinc stock]]*Table_Merge1[[#This Row],[Azad.Sell]]=0,"",Table_Merge1[[#This Row],[LME Zinc stock]]*Table_Merge1[[#This Row],[Azad.Sell]]),"")</f>
        <v/>
      </c>
      <c r="AS2035" s="288" t="str">
        <f>IFERROR(IF(Table_Merge1[[#This Row],[LME Zinc 3-month]]*Table_Merge1[[#This Row],[Azad.Sell]]=0,"",Table_Merge1[[#This Row],[LME Zinc 3-month]]*Table_Merge1[[#This Row],[Azad.Sell]]),"")</f>
        <v/>
      </c>
      <c r="AT2035"/>
    </row>
    <row r="2036" spans="1:46" x14ac:dyDescent="0.25">
      <c r="A2036" s="258">
        <v>43526</v>
      </c>
      <c r="B20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1397.12.11</v>
      </c>
      <c r="C2036" s="195">
        <f t="shared" ca="1" si="67"/>
        <v>1397</v>
      </c>
      <c r="D20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36" s="195">
        <f>_xlfn.NUMBERVALUE(RIGHT(Table11[[#This Row],[تاریخ شمسی]],2))</f>
        <v>11</v>
      </c>
      <c r="F20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12-11</v>
      </c>
      <c r="G2036" s="195" t="s">
        <v>2187</v>
      </c>
      <c r="L2036" s="259">
        <v>43526</v>
      </c>
      <c r="M2036">
        <v>87424</v>
      </c>
      <c r="O2036" s="283">
        <f>IFERROR(DATE(Table7[[#This Row],[year]],MONTH(DATEVALUE(Table7[[#This Row],[month]]&amp;"1")),Table7[[#This Row],[day]]),"")</f>
        <v>42145</v>
      </c>
      <c r="P2036" s="257" t="s">
        <v>5461</v>
      </c>
      <c r="Q2036" s="257">
        <v>2015</v>
      </c>
      <c r="R2036" s="257" t="s">
        <v>3439</v>
      </c>
      <c r="S2036" s="257">
        <v>21</v>
      </c>
      <c r="T2036" s="257">
        <v>1209.5999999999999</v>
      </c>
      <c r="U2036" s="257">
        <v>1731.5</v>
      </c>
      <c r="V2036" s="257">
        <v>3683950</v>
      </c>
      <c r="X2036" s="260">
        <v>42226</v>
      </c>
      <c r="Y2036" t="s">
        <v>7854</v>
      </c>
      <c r="Z2036" s="260">
        <v>2</v>
      </c>
      <c r="AA2036">
        <v>1394</v>
      </c>
      <c r="AB2036" s="260" t="str">
        <f ca="1">IFERROR(IFERROR(VLOOKUP(Table_Merge1[[#This Row],[Column1]],Table11[#All],2,FALSE),LEFT(AB2037,8)&amp;IF(LEN((RIGHT(AB2037,2)+1))&lt;2,"0"&amp;(RIGHT(AB2037,2)+1),(RIGHT(AB2037,2)-1))),"")</f>
        <v>1394.05.19</v>
      </c>
      <c r="AC2036" s="259" t="str">
        <f ca="1">LEFT(Table_Merge1[[#This Row],[Column2]],4)</f>
        <v>1394</v>
      </c>
      <c r="AD2036" s="259" t="str">
        <f ca="1">RIGHT(LEFT(Table_Merge1[[#This Row],[Column2]],7),2)</f>
        <v>05</v>
      </c>
      <c r="AE2036" s="259" t="str">
        <f ca="1">RIGHT(Table_Merge1[[#This Row],[Column2]],2)</f>
        <v>19</v>
      </c>
      <c r="AF2036">
        <v>5</v>
      </c>
      <c r="AG2036">
        <v>19</v>
      </c>
      <c r="AH2036" s="260">
        <v>2015</v>
      </c>
      <c r="AI2036" t="s">
        <v>3445</v>
      </c>
      <c r="AJ2036" s="260">
        <v>10</v>
      </c>
      <c r="AK2036">
        <v>1094.8</v>
      </c>
      <c r="AL2036">
        <v>1546.5</v>
      </c>
      <c r="AM2036">
        <v>3303950</v>
      </c>
      <c r="AO2036">
        <v>33546</v>
      </c>
      <c r="AP2036" s="287">
        <f>IFERROR(IF(Table_Merge1[[#This Row],[LME Zinc stock]]*Table_Merge1[[#This Row],[Nima.مقدار]]=0,"",Table_Merge1[[#This Row],[LME Zinc stock]]*Table_Merge1[[#This Row],[Nima.مقدار]]),"")</f>
        <v>110834306700</v>
      </c>
      <c r="AQ2036" s="287">
        <f>IFERROR(IF(Table_Merge1[[#This Row],[LME Zinc 3-month]]*Table_Merge1[[#This Row],[Nima.مقدار]]=0,"",Table_Merge1[[#This Row],[LME Zinc 3-month]]*Table_Merge1[[#This Row],[Nima.مقدار]]),"")</f>
        <v>51878889</v>
      </c>
      <c r="AR2036" s="288" t="str">
        <f>IFERROR(IF(Table_Merge1[[#This Row],[LME Zinc stock]]*Table_Merge1[[#This Row],[Azad.Sell]]=0,"",Table_Merge1[[#This Row],[LME Zinc stock]]*Table_Merge1[[#This Row],[Azad.Sell]]),"")</f>
        <v/>
      </c>
      <c r="AS2036" s="288" t="str">
        <f>IFERROR(IF(Table_Merge1[[#This Row],[LME Zinc 3-month]]*Table_Merge1[[#This Row],[Azad.Sell]]=0,"",Table_Merge1[[#This Row],[LME Zinc 3-month]]*Table_Merge1[[#This Row],[Azad.Sell]]),"")</f>
        <v/>
      </c>
      <c r="AT2036"/>
    </row>
    <row r="2037" spans="1:46" x14ac:dyDescent="0.25">
      <c r="A2037" s="258">
        <v>43527</v>
      </c>
      <c r="B20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1397.12.12</v>
      </c>
      <c r="C2037" s="195">
        <f t="shared" ca="1" si="67"/>
        <v>1397</v>
      </c>
      <c r="D20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37" s="195">
        <f>_xlfn.NUMBERVALUE(RIGHT(Table11[[#This Row],[تاریخ شمسی]],2))</f>
        <v>12</v>
      </c>
      <c r="F20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12-12</v>
      </c>
      <c r="G2037" s="195" t="s">
        <v>2188</v>
      </c>
      <c r="L2037" s="259">
        <v>43527</v>
      </c>
      <c r="M2037">
        <v>86979</v>
      </c>
      <c r="O2037" s="284">
        <f>IFERROR(DATE(Table7[[#This Row],[year]],MONTH(DATEVALUE(Table7[[#This Row],[month]]&amp;"1")),Table7[[#This Row],[day]]),"")</f>
        <v>42144</v>
      </c>
      <c r="P2037" s="195" t="s">
        <v>5462</v>
      </c>
      <c r="Q2037" s="195">
        <v>2015</v>
      </c>
      <c r="R2037" s="195" t="s">
        <v>3439</v>
      </c>
      <c r="S2037" s="195">
        <v>20</v>
      </c>
      <c r="T2037" s="195">
        <v>1206.75</v>
      </c>
      <c r="U2037" s="195">
        <v>1736</v>
      </c>
      <c r="V2037" s="195">
        <v>3695100</v>
      </c>
      <c r="X2037" s="260">
        <v>42223</v>
      </c>
      <c r="Z2037" s="260">
        <v>2</v>
      </c>
      <c r="AB2037" s="260" t="str">
        <f ca="1">IFERROR(IFERROR(VLOOKUP(Table_Merge1[[#This Row],[Column1]],Table11[#All],2,FALSE),LEFT(AB2038,8)&amp;IF(LEN((RIGHT(AB2038,2)+1))&lt;2,"0"&amp;(RIGHT(AB2038,2)+1),(RIGHT(AB2038,2)-1))),"")</f>
        <v>1394.05.14</v>
      </c>
      <c r="AC2037" s="259" t="str">
        <f ca="1">LEFT(Table_Merge1[[#This Row],[Column2]],4)</f>
        <v>1394</v>
      </c>
      <c r="AD2037" s="259" t="str">
        <f ca="1">RIGHT(LEFT(Table_Merge1[[#This Row],[Column2]],7),2)</f>
        <v>05</v>
      </c>
      <c r="AE2037" s="259" t="str">
        <f ca="1">RIGHT(Table_Merge1[[#This Row],[Column2]],2)</f>
        <v>14</v>
      </c>
      <c r="AH2037" s="260">
        <v>2015</v>
      </c>
      <c r="AI2037" t="s">
        <v>3445</v>
      </c>
      <c r="AJ2037" s="260">
        <v>7</v>
      </c>
      <c r="AK2037">
        <v>1091.3499999999999</v>
      </c>
      <c r="AL2037">
        <v>1510.5</v>
      </c>
      <c r="AM2037">
        <v>3312150</v>
      </c>
      <c r="AP2037" s="287" t="str">
        <f>IFERROR(IF(Table_Merge1[[#This Row],[LME Zinc stock]]*Table_Merge1[[#This Row],[Nima.مقدار]]=0,"",Table_Merge1[[#This Row],[LME Zinc stock]]*Table_Merge1[[#This Row],[Nima.مقدار]]),"")</f>
        <v/>
      </c>
      <c r="AQ2037" s="287" t="str">
        <f>IFERROR(IF(Table_Merge1[[#This Row],[LME Zinc 3-month]]*Table_Merge1[[#This Row],[Nima.مقدار]]=0,"",Table_Merge1[[#This Row],[LME Zinc 3-month]]*Table_Merge1[[#This Row],[Nima.مقدار]]),"")</f>
        <v/>
      </c>
      <c r="AR2037" s="288" t="str">
        <f>IFERROR(IF(Table_Merge1[[#This Row],[LME Zinc stock]]*Table_Merge1[[#This Row],[Azad.Sell]]=0,"",Table_Merge1[[#This Row],[LME Zinc stock]]*Table_Merge1[[#This Row],[Azad.Sell]]),"")</f>
        <v/>
      </c>
      <c r="AS2037" s="288" t="str">
        <f>IFERROR(IF(Table_Merge1[[#This Row],[LME Zinc 3-month]]*Table_Merge1[[#This Row],[Azad.Sell]]=0,"",Table_Merge1[[#This Row],[LME Zinc 3-month]]*Table_Merge1[[#This Row],[Azad.Sell]]),"")</f>
        <v/>
      </c>
      <c r="AT2037"/>
    </row>
    <row r="2038" spans="1:46" x14ac:dyDescent="0.25">
      <c r="A2038" s="258">
        <v>43528</v>
      </c>
      <c r="B20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1397.12.13</v>
      </c>
      <c r="C2038" s="195">
        <f t="shared" ca="1" si="67"/>
        <v>1397</v>
      </c>
      <c r="D20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38" s="195">
        <f>_xlfn.NUMBERVALUE(RIGHT(Table11[[#This Row],[تاریخ شمسی]],2))</f>
        <v>13</v>
      </c>
      <c r="F20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12-13</v>
      </c>
      <c r="G2038" s="195" t="s">
        <v>2189</v>
      </c>
      <c r="L2038" s="259">
        <v>43528</v>
      </c>
      <c r="M2038">
        <v>89664</v>
      </c>
      <c r="O2038" s="283">
        <f>IFERROR(DATE(Table7[[#This Row],[year]],MONTH(DATEVALUE(Table7[[#This Row],[month]]&amp;"1")),Table7[[#This Row],[day]]),"")</f>
        <v>42143</v>
      </c>
      <c r="P2038" s="257" t="s">
        <v>5463</v>
      </c>
      <c r="Q2038" s="257">
        <v>2015</v>
      </c>
      <c r="R2038" s="257" t="s">
        <v>3439</v>
      </c>
      <c r="S2038" s="257">
        <v>19</v>
      </c>
      <c r="T2038" s="257">
        <v>1219.6500000000001</v>
      </c>
      <c r="U2038" s="257">
        <v>1756</v>
      </c>
      <c r="V2038" s="257">
        <v>3706200</v>
      </c>
      <c r="X2038" s="260">
        <v>42222</v>
      </c>
      <c r="Y2038" t="s">
        <v>7853</v>
      </c>
      <c r="Z2038" s="260">
        <v>2</v>
      </c>
      <c r="AA2038">
        <v>1394</v>
      </c>
      <c r="AB2038" s="260" t="str">
        <f ca="1">IFERROR(IFERROR(VLOOKUP(Table_Merge1[[#This Row],[Column1]],Table11[#All],2,FALSE),LEFT(AB2039,8)&amp;IF(LEN((RIGHT(AB2039,2)+1))&lt;2,"0"&amp;(RIGHT(AB2039,2)+1),(RIGHT(AB2039,2)-1))),"")</f>
        <v>1394.05.15</v>
      </c>
      <c r="AC2038" s="259" t="str">
        <f ca="1">LEFT(Table_Merge1[[#This Row],[Column2]],4)</f>
        <v>1394</v>
      </c>
      <c r="AD2038" s="259" t="str">
        <f ca="1">RIGHT(LEFT(Table_Merge1[[#This Row],[Column2]],7),2)</f>
        <v>05</v>
      </c>
      <c r="AE2038" s="259" t="str">
        <f ca="1">RIGHT(Table_Merge1[[#This Row],[Column2]],2)</f>
        <v>15</v>
      </c>
      <c r="AF2038">
        <v>5</v>
      </c>
      <c r="AG2038">
        <v>15</v>
      </c>
      <c r="AH2038" s="260">
        <v>2015</v>
      </c>
      <c r="AI2038" t="s">
        <v>3445</v>
      </c>
      <c r="AJ2038" s="260">
        <v>6</v>
      </c>
      <c r="AK2038">
        <v>1085</v>
      </c>
      <c r="AL2038">
        <v>1551.5</v>
      </c>
      <c r="AM2038">
        <v>3320725</v>
      </c>
      <c r="AO2038">
        <v>33047</v>
      </c>
      <c r="AP2038" s="287">
        <f>IFERROR(IF(Table_Merge1[[#This Row],[LME Zinc stock]]*Table_Merge1[[#This Row],[Nima.مقدار]]=0,"",Table_Merge1[[#This Row],[LME Zinc stock]]*Table_Merge1[[#This Row],[Nima.مقدار]]),"")</f>
        <v>109739999075</v>
      </c>
      <c r="AQ2038" s="287">
        <f>IFERROR(IF(Table_Merge1[[#This Row],[LME Zinc 3-month]]*Table_Merge1[[#This Row],[Nima.مقدار]]=0,"",Table_Merge1[[#This Row],[LME Zinc 3-month]]*Table_Merge1[[#This Row],[Nima.مقدار]]),"")</f>
        <v>51272420.5</v>
      </c>
      <c r="AR2038" s="288" t="str">
        <f>IFERROR(IF(Table_Merge1[[#This Row],[LME Zinc stock]]*Table_Merge1[[#This Row],[Azad.Sell]]=0,"",Table_Merge1[[#This Row],[LME Zinc stock]]*Table_Merge1[[#This Row],[Azad.Sell]]),"")</f>
        <v/>
      </c>
      <c r="AS2038" s="288" t="str">
        <f>IFERROR(IF(Table_Merge1[[#This Row],[LME Zinc 3-month]]*Table_Merge1[[#This Row],[Azad.Sell]]=0,"",Table_Merge1[[#This Row],[LME Zinc 3-month]]*Table_Merge1[[#This Row],[Azad.Sell]]),"")</f>
        <v/>
      </c>
      <c r="AT2038"/>
    </row>
    <row r="2039" spans="1:46" x14ac:dyDescent="0.25">
      <c r="A2039" s="258">
        <v>43529</v>
      </c>
      <c r="B20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1397.12.14</v>
      </c>
      <c r="C2039" s="195">
        <f t="shared" ca="1" si="67"/>
        <v>1397</v>
      </c>
      <c r="D20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39" s="195">
        <f>_xlfn.NUMBERVALUE(RIGHT(Table11[[#This Row],[تاریخ شمسی]],2))</f>
        <v>14</v>
      </c>
      <c r="F20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12-14</v>
      </c>
      <c r="G2039" s="195" t="s">
        <v>2190</v>
      </c>
      <c r="L2039" s="259">
        <v>43529</v>
      </c>
      <c r="M2039">
        <v>88523</v>
      </c>
      <c r="O2039" s="284">
        <f>IFERROR(DATE(Table7[[#This Row],[year]],MONTH(DATEVALUE(Table7[[#This Row],[month]]&amp;"1")),Table7[[#This Row],[day]]),"")</f>
        <v>42142</v>
      </c>
      <c r="P2039" s="195" t="s">
        <v>5464</v>
      </c>
      <c r="Q2039" s="195">
        <v>2015</v>
      </c>
      <c r="R2039" s="195" t="s">
        <v>3439</v>
      </c>
      <c r="S2039" s="195">
        <v>18</v>
      </c>
      <c r="T2039" s="195">
        <v>1228.1500000000001</v>
      </c>
      <c r="U2039" s="195">
        <v>1752</v>
      </c>
      <c r="V2039" s="195">
        <v>3717175</v>
      </c>
      <c r="X2039" s="260">
        <v>42221</v>
      </c>
      <c r="Y2039" t="s">
        <v>7852</v>
      </c>
      <c r="Z2039" s="260">
        <v>2</v>
      </c>
      <c r="AA2039">
        <v>1394</v>
      </c>
      <c r="AB2039" s="260" t="str">
        <f ca="1">IFERROR(IFERROR(VLOOKUP(Table_Merge1[[#This Row],[Column1]],Table11[#All],2,FALSE),LEFT(AB2040,8)&amp;IF(LEN((RIGHT(AB2040,2)+1))&lt;2,"0"&amp;(RIGHT(AB2040,2)+1),(RIGHT(AB2040,2)-1))),"")</f>
        <v>1394.05.14</v>
      </c>
      <c r="AC2039" s="259" t="str">
        <f ca="1">LEFT(Table_Merge1[[#This Row],[Column2]],4)</f>
        <v>1394</v>
      </c>
      <c r="AD2039" s="259" t="str">
        <f ca="1">RIGHT(LEFT(Table_Merge1[[#This Row],[Column2]],7),2)</f>
        <v>05</v>
      </c>
      <c r="AE2039" s="259" t="str">
        <f ca="1">RIGHT(Table_Merge1[[#This Row],[Column2]],2)</f>
        <v>14</v>
      </c>
      <c r="AF2039">
        <v>5</v>
      </c>
      <c r="AG2039">
        <v>14</v>
      </c>
      <c r="AH2039" s="260">
        <v>2015</v>
      </c>
      <c r="AI2039" t="s">
        <v>3445</v>
      </c>
      <c r="AJ2039" s="260">
        <v>5</v>
      </c>
      <c r="AK2039">
        <v>1086.5</v>
      </c>
      <c r="AL2039">
        <v>1572</v>
      </c>
      <c r="AM2039">
        <v>3330100</v>
      </c>
      <c r="AO2039">
        <v>33240</v>
      </c>
      <c r="AP2039" s="287">
        <f>IFERROR(IF(Table_Merge1[[#This Row],[LME Zinc stock]]*Table_Merge1[[#This Row],[Nima.مقدار]]=0,"",Table_Merge1[[#This Row],[LME Zinc stock]]*Table_Merge1[[#This Row],[Nima.مقدار]]),"")</f>
        <v>110692524000</v>
      </c>
      <c r="AQ2039" s="287">
        <f>IFERROR(IF(Table_Merge1[[#This Row],[LME Zinc 3-month]]*Table_Merge1[[#This Row],[Nima.مقدار]]=0,"",Table_Merge1[[#This Row],[LME Zinc 3-month]]*Table_Merge1[[#This Row],[Nima.مقدار]]),"")</f>
        <v>52253280</v>
      </c>
      <c r="AR2039" s="288" t="str">
        <f>IFERROR(IF(Table_Merge1[[#This Row],[LME Zinc stock]]*Table_Merge1[[#This Row],[Azad.Sell]]=0,"",Table_Merge1[[#This Row],[LME Zinc stock]]*Table_Merge1[[#This Row],[Azad.Sell]]),"")</f>
        <v/>
      </c>
      <c r="AS2039" s="288" t="str">
        <f>IFERROR(IF(Table_Merge1[[#This Row],[LME Zinc 3-month]]*Table_Merge1[[#This Row],[Azad.Sell]]=0,"",Table_Merge1[[#This Row],[LME Zinc 3-month]]*Table_Merge1[[#This Row],[Azad.Sell]]),"")</f>
        <v/>
      </c>
      <c r="AT2039"/>
    </row>
    <row r="2040" spans="1:46" x14ac:dyDescent="0.25">
      <c r="A2040" s="258">
        <v>43530</v>
      </c>
      <c r="B20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1397.12.15</v>
      </c>
      <c r="C2040" s="195">
        <f t="shared" ca="1" si="67"/>
        <v>1397</v>
      </c>
      <c r="D20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40" s="195">
        <f>_xlfn.NUMBERVALUE(RIGHT(Table11[[#This Row],[تاریخ شمسی]],2))</f>
        <v>15</v>
      </c>
      <c r="F20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12-15</v>
      </c>
      <c r="G2040" s="195" t="s">
        <v>2191</v>
      </c>
      <c r="L2040" s="259">
        <v>43530</v>
      </c>
      <c r="M2040">
        <v>88981</v>
      </c>
      <c r="O2040" s="283">
        <f>IFERROR(DATE(Table7[[#This Row],[year]],MONTH(DATEVALUE(Table7[[#This Row],[month]]&amp;"1")),Table7[[#This Row],[day]]),"")</f>
        <v>42139</v>
      </c>
      <c r="P2040" s="257" t="s">
        <v>5465</v>
      </c>
      <c r="Q2040" s="257">
        <v>2015</v>
      </c>
      <c r="R2040" s="257" t="s">
        <v>3439</v>
      </c>
      <c r="S2040" s="257">
        <v>15</v>
      </c>
      <c r="T2040" s="257">
        <v>1216.3</v>
      </c>
      <c r="U2040" s="257">
        <v>1734</v>
      </c>
      <c r="V2040" s="257">
        <v>3723950</v>
      </c>
      <c r="X2040" s="260">
        <v>42220</v>
      </c>
      <c r="Y2040" t="s">
        <v>7851</v>
      </c>
      <c r="Z2040" s="260">
        <v>2</v>
      </c>
      <c r="AA2040">
        <v>1394</v>
      </c>
      <c r="AB2040" s="260" t="str">
        <f ca="1">IFERROR(IFERROR(VLOOKUP(Table_Merge1[[#This Row],[Column1]],Table11[#All],2,FALSE),LEFT(AB2041,8)&amp;IF(LEN((RIGHT(AB2041,2)+1))&lt;2,"0"&amp;(RIGHT(AB2041,2)+1),(RIGHT(AB2041,2)-1))),"")</f>
        <v>1394.05.13</v>
      </c>
      <c r="AC2040" s="259" t="str">
        <f ca="1">LEFT(Table_Merge1[[#This Row],[Column2]],4)</f>
        <v>1394</v>
      </c>
      <c r="AD2040" s="259" t="str">
        <f ca="1">RIGHT(LEFT(Table_Merge1[[#This Row],[Column2]],7),2)</f>
        <v>05</v>
      </c>
      <c r="AE2040" s="259" t="str">
        <f ca="1">RIGHT(Table_Merge1[[#This Row],[Column2]],2)</f>
        <v>13</v>
      </c>
      <c r="AF2040">
        <v>5</v>
      </c>
      <c r="AG2040">
        <v>13</v>
      </c>
      <c r="AH2040" s="260">
        <v>2015</v>
      </c>
      <c r="AI2040" t="s">
        <v>3445</v>
      </c>
      <c r="AJ2040" s="260">
        <v>4</v>
      </c>
      <c r="AK2040">
        <v>1092.5999999999999</v>
      </c>
      <c r="AL2040">
        <v>1552</v>
      </c>
      <c r="AM2040">
        <v>3338225</v>
      </c>
      <c r="AO2040">
        <v>33336</v>
      </c>
      <c r="AP2040" s="287">
        <f>IFERROR(IF(Table_Merge1[[#This Row],[LME Zinc stock]]*Table_Merge1[[#This Row],[Nima.مقدار]]=0,"",Table_Merge1[[#This Row],[LME Zinc stock]]*Table_Merge1[[#This Row],[Nima.مقدار]]),"")</f>
        <v>111283068600</v>
      </c>
      <c r="AQ2040" s="287">
        <f>IFERROR(IF(Table_Merge1[[#This Row],[LME Zinc 3-month]]*Table_Merge1[[#This Row],[Nima.مقدار]]=0,"",Table_Merge1[[#This Row],[LME Zinc 3-month]]*Table_Merge1[[#This Row],[Nima.مقدار]]),"")</f>
        <v>51737472</v>
      </c>
      <c r="AR2040" s="288" t="str">
        <f>IFERROR(IF(Table_Merge1[[#This Row],[LME Zinc stock]]*Table_Merge1[[#This Row],[Azad.Sell]]=0,"",Table_Merge1[[#This Row],[LME Zinc stock]]*Table_Merge1[[#This Row],[Azad.Sell]]),"")</f>
        <v/>
      </c>
      <c r="AS2040" s="288" t="str">
        <f>IFERROR(IF(Table_Merge1[[#This Row],[LME Zinc 3-month]]*Table_Merge1[[#This Row],[Azad.Sell]]=0,"",Table_Merge1[[#This Row],[LME Zinc 3-month]]*Table_Merge1[[#This Row],[Azad.Sell]]),"")</f>
        <v/>
      </c>
      <c r="AT2040"/>
    </row>
    <row r="2041" spans="1:46" x14ac:dyDescent="0.25">
      <c r="A2041" s="258">
        <v>43531</v>
      </c>
      <c r="B20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1397.12.16</v>
      </c>
      <c r="C2041" s="195">
        <f t="shared" ca="1" si="67"/>
        <v>1397</v>
      </c>
      <c r="D20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41" s="195">
        <f>_xlfn.NUMBERVALUE(RIGHT(Table11[[#This Row],[تاریخ شمسی]],2))</f>
        <v>16</v>
      </c>
      <c r="F20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12-16</v>
      </c>
      <c r="G2041" s="195" t="s">
        <v>2192</v>
      </c>
      <c r="L2041" s="259">
        <v>43531</v>
      </c>
      <c r="M2041">
        <v>89437</v>
      </c>
      <c r="O2041" s="284">
        <f>IFERROR(DATE(Table7[[#This Row],[year]],MONTH(DATEVALUE(Table7[[#This Row],[month]]&amp;"1")),Table7[[#This Row],[day]]),"")</f>
        <v>42138</v>
      </c>
      <c r="P2041" s="195" t="s">
        <v>5466</v>
      </c>
      <c r="Q2041" s="195">
        <v>2015</v>
      </c>
      <c r="R2041" s="195" t="s">
        <v>3439</v>
      </c>
      <c r="S2041" s="195">
        <v>14</v>
      </c>
      <c r="T2041" s="195">
        <v>1214.75</v>
      </c>
      <c r="U2041" s="195" t="s">
        <v>3621</v>
      </c>
      <c r="V2041" s="195" t="s">
        <v>3621</v>
      </c>
      <c r="X2041" s="260">
        <v>42219</v>
      </c>
      <c r="Y2041" t="s">
        <v>7850</v>
      </c>
      <c r="Z2041" s="260">
        <v>2</v>
      </c>
      <c r="AA2041">
        <v>1394</v>
      </c>
      <c r="AB2041" s="260" t="str">
        <f ca="1">IFERROR(IFERROR(VLOOKUP(Table_Merge1[[#This Row],[Column1]],Table11[#All],2,FALSE),LEFT(AB2042,8)&amp;IF(LEN((RIGHT(AB2042,2)+1))&lt;2,"0"&amp;(RIGHT(AB2042,2)+1),(RIGHT(AB2042,2)-1))),"")</f>
        <v>1394.05.12</v>
      </c>
      <c r="AC2041" s="259" t="str">
        <f ca="1">LEFT(Table_Merge1[[#This Row],[Column2]],4)</f>
        <v>1394</v>
      </c>
      <c r="AD2041" s="259" t="str">
        <f ca="1">RIGHT(LEFT(Table_Merge1[[#This Row],[Column2]],7),2)</f>
        <v>05</v>
      </c>
      <c r="AE2041" s="259" t="str">
        <f ca="1">RIGHT(Table_Merge1[[#This Row],[Column2]],2)</f>
        <v>12</v>
      </c>
      <c r="AF2041">
        <v>5</v>
      </c>
      <c r="AG2041">
        <v>12</v>
      </c>
      <c r="AH2041" s="260">
        <v>2015</v>
      </c>
      <c r="AI2041" t="s">
        <v>3445</v>
      </c>
      <c r="AJ2041" s="260">
        <v>3</v>
      </c>
      <c r="AK2041">
        <v>1093</v>
      </c>
      <c r="AL2041">
        <v>1558.5</v>
      </c>
      <c r="AM2041">
        <v>3335575</v>
      </c>
      <c r="AO2041">
        <v>33216</v>
      </c>
      <c r="AP2041" s="287">
        <f>IFERROR(IF(Table_Merge1[[#This Row],[LME Zinc stock]]*Table_Merge1[[#This Row],[Nima.مقدار]]=0,"",Table_Merge1[[#This Row],[LME Zinc stock]]*Table_Merge1[[#This Row],[Nima.مقدار]]),"")</f>
        <v>110794459200</v>
      </c>
      <c r="AQ2041" s="287">
        <f>IFERROR(IF(Table_Merge1[[#This Row],[LME Zinc 3-month]]*Table_Merge1[[#This Row],[Nima.مقدار]]=0,"",Table_Merge1[[#This Row],[LME Zinc 3-month]]*Table_Merge1[[#This Row],[Nima.مقدار]]),"")</f>
        <v>51767136</v>
      </c>
      <c r="AR2041" s="288" t="str">
        <f>IFERROR(IF(Table_Merge1[[#This Row],[LME Zinc stock]]*Table_Merge1[[#This Row],[Azad.Sell]]=0,"",Table_Merge1[[#This Row],[LME Zinc stock]]*Table_Merge1[[#This Row],[Azad.Sell]]),"")</f>
        <v/>
      </c>
      <c r="AS2041" s="288" t="str">
        <f>IFERROR(IF(Table_Merge1[[#This Row],[LME Zinc 3-month]]*Table_Merge1[[#This Row],[Azad.Sell]]=0,"",Table_Merge1[[#This Row],[LME Zinc 3-month]]*Table_Merge1[[#This Row],[Azad.Sell]]),"")</f>
        <v/>
      </c>
      <c r="AT2041"/>
    </row>
    <row r="2042" spans="1:46" x14ac:dyDescent="0.25">
      <c r="A2042" s="258">
        <v>43533</v>
      </c>
      <c r="B20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1397.12.18</v>
      </c>
      <c r="C2042" s="195">
        <f t="shared" ca="1" si="67"/>
        <v>1397</v>
      </c>
      <c r="D20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42" s="195">
        <f>_xlfn.NUMBERVALUE(RIGHT(Table11[[#This Row],[تاریخ شمسی]],2))</f>
        <v>18</v>
      </c>
      <c r="F20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12-18</v>
      </c>
      <c r="G2042" s="195" t="s">
        <v>2193</v>
      </c>
      <c r="L2042" s="259">
        <v>43533</v>
      </c>
      <c r="M2042">
        <v>92934</v>
      </c>
      <c r="O2042" s="283">
        <f>IFERROR(DATE(Table7[[#This Row],[year]],MONTH(DATEVALUE(Table7[[#This Row],[month]]&amp;"1")),Table7[[#This Row],[day]]),"")</f>
        <v>42137</v>
      </c>
      <c r="P2042" s="257" t="s">
        <v>5467</v>
      </c>
      <c r="Q2042" s="257">
        <v>2015</v>
      </c>
      <c r="R2042" s="257" t="s">
        <v>3439</v>
      </c>
      <c r="S2042" s="257">
        <v>13</v>
      </c>
      <c r="T2042" s="257">
        <v>1193</v>
      </c>
      <c r="U2042" s="257">
        <v>1745</v>
      </c>
      <c r="V2042" s="257">
        <v>3733550</v>
      </c>
      <c r="X2042" s="260">
        <v>42216</v>
      </c>
      <c r="Z2042" s="260">
        <v>2</v>
      </c>
      <c r="AB2042" s="260" t="str">
        <f ca="1">IFERROR(IFERROR(VLOOKUP(Table_Merge1[[#This Row],[Column1]],Table11[#All],2,FALSE),LEFT(AB2043,8)&amp;IF(LEN((RIGHT(AB2043,2)+1))&lt;2,"0"&amp;(RIGHT(AB2043,2)+1),(RIGHT(AB2043,2)-1))),"")</f>
        <v>1394.05.09</v>
      </c>
      <c r="AC2042" s="259" t="str">
        <f ca="1">LEFT(Table_Merge1[[#This Row],[Column2]],4)</f>
        <v>1394</v>
      </c>
      <c r="AD2042" s="259" t="str">
        <f ca="1">RIGHT(LEFT(Table_Merge1[[#This Row],[Column2]],7),2)</f>
        <v>05</v>
      </c>
      <c r="AE2042" s="259" t="str">
        <f ca="1">RIGHT(Table_Merge1[[#This Row],[Column2]],2)</f>
        <v>09</v>
      </c>
      <c r="AH2042" s="260">
        <v>2015</v>
      </c>
      <c r="AI2042" t="s">
        <v>3443</v>
      </c>
      <c r="AJ2042" s="260">
        <v>31</v>
      </c>
      <c r="AK2042">
        <v>1080.05</v>
      </c>
      <c r="AL2042">
        <v>1573.5</v>
      </c>
      <c r="AM2042">
        <v>3354350</v>
      </c>
      <c r="AP2042" s="287" t="str">
        <f>IFERROR(IF(Table_Merge1[[#This Row],[LME Zinc stock]]*Table_Merge1[[#This Row],[Nima.مقدار]]=0,"",Table_Merge1[[#This Row],[LME Zinc stock]]*Table_Merge1[[#This Row],[Nima.مقدار]]),"")</f>
        <v/>
      </c>
      <c r="AQ2042" s="287" t="str">
        <f>IFERROR(IF(Table_Merge1[[#This Row],[LME Zinc 3-month]]*Table_Merge1[[#This Row],[Nima.مقدار]]=0,"",Table_Merge1[[#This Row],[LME Zinc 3-month]]*Table_Merge1[[#This Row],[Nima.مقدار]]),"")</f>
        <v/>
      </c>
      <c r="AR2042" s="288" t="str">
        <f>IFERROR(IF(Table_Merge1[[#This Row],[LME Zinc stock]]*Table_Merge1[[#This Row],[Azad.Sell]]=0,"",Table_Merge1[[#This Row],[LME Zinc stock]]*Table_Merge1[[#This Row],[Azad.Sell]]),"")</f>
        <v/>
      </c>
      <c r="AS2042" s="288" t="str">
        <f>IFERROR(IF(Table_Merge1[[#This Row],[LME Zinc 3-month]]*Table_Merge1[[#This Row],[Azad.Sell]]=0,"",Table_Merge1[[#This Row],[LME Zinc 3-month]]*Table_Merge1[[#This Row],[Azad.Sell]]),"")</f>
        <v/>
      </c>
      <c r="AT2042"/>
    </row>
    <row r="2043" spans="1:46" x14ac:dyDescent="0.25">
      <c r="A2043" s="258">
        <v>43534</v>
      </c>
      <c r="B20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1397.12.19</v>
      </c>
      <c r="C2043" s="195">
        <f t="shared" ca="1" si="67"/>
        <v>1397</v>
      </c>
      <c r="D20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43" s="195">
        <f>_xlfn.NUMBERVALUE(RIGHT(Table11[[#This Row],[تاریخ شمسی]],2))</f>
        <v>19</v>
      </c>
      <c r="F20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12-19</v>
      </c>
      <c r="G2043" s="195" t="s">
        <v>2194</v>
      </c>
      <c r="L2043" s="259">
        <v>43534</v>
      </c>
      <c r="M2043">
        <v>88374</v>
      </c>
      <c r="O2043" s="284">
        <f>IFERROR(DATE(Table7[[#This Row],[year]],MONTH(DATEVALUE(Table7[[#This Row],[month]]&amp;"1")),Table7[[#This Row],[day]]),"")</f>
        <v>42136</v>
      </c>
      <c r="P2043" s="195" t="s">
        <v>5468</v>
      </c>
      <c r="Q2043" s="195">
        <v>2015</v>
      </c>
      <c r="R2043" s="195" t="s">
        <v>3439</v>
      </c>
      <c r="S2043" s="195">
        <v>12</v>
      </c>
      <c r="T2043" s="195">
        <v>1184.45</v>
      </c>
      <c r="U2043" s="195">
        <v>1760.5</v>
      </c>
      <c r="V2043" s="195">
        <v>3742175</v>
      </c>
      <c r="X2043" s="260">
        <v>42215</v>
      </c>
      <c r="Y2043" t="s">
        <v>7849</v>
      </c>
      <c r="Z2043" s="260">
        <v>2</v>
      </c>
      <c r="AA2043">
        <v>1394</v>
      </c>
      <c r="AB2043" s="260" t="str">
        <f ca="1">IFERROR(IFERROR(VLOOKUP(Table_Merge1[[#This Row],[Column1]],Table11[#All],2,FALSE),LEFT(AB2044,8)&amp;IF(LEN((RIGHT(AB2044,2)+1))&lt;2,"0"&amp;(RIGHT(AB2044,2)+1),(RIGHT(AB2044,2)-1))),"")</f>
        <v>1394.05.08</v>
      </c>
      <c r="AC2043" s="259" t="str">
        <f ca="1">LEFT(Table_Merge1[[#This Row],[Column2]],4)</f>
        <v>1394</v>
      </c>
      <c r="AD2043" s="259" t="str">
        <f ca="1">RIGHT(LEFT(Table_Merge1[[#This Row],[Column2]],7),2)</f>
        <v>05</v>
      </c>
      <c r="AE2043" s="259" t="str">
        <f ca="1">RIGHT(Table_Merge1[[#This Row],[Column2]],2)</f>
        <v>08</v>
      </c>
      <c r="AF2043">
        <v>5</v>
      </c>
      <c r="AG2043">
        <v>8</v>
      </c>
      <c r="AH2043" s="260">
        <v>2015</v>
      </c>
      <c r="AI2043" t="s">
        <v>3443</v>
      </c>
      <c r="AJ2043" s="260">
        <v>30</v>
      </c>
      <c r="AK2043">
        <v>1085.6500000000001</v>
      </c>
      <c r="AL2043">
        <v>1569.5</v>
      </c>
      <c r="AM2043">
        <v>3362425</v>
      </c>
      <c r="AO2043">
        <v>32892</v>
      </c>
      <c r="AP2043" s="287">
        <f>IFERROR(IF(Table_Merge1[[#This Row],[LME Zinc stock]]*Table_Merge1[[#This Row],[Nima.مقدار]]=0,"",Table_Merge1[[#This Row],[LME Zinc stock]]*Table_Merge1[[#This Row],[Nima.مقدار]]),"")</f>
        <v>110596883100</v>
      </c>
      <c r="AQ2043" s="287">
        <f>IFERROR(IF(Table_Merge1[[#This Row],[LME Zinc 3-month]]*Table_Merge1[[#This Row],[Nima.مقدار]]=0,"",Table_Merge1[[#This Row],[LME Zinc 3-month]]*Table_Merge1[[#This Row],[Nima.مقدار]]),"")</f>
        <v>51623994</v>
      </c>
      <c r="AR2043" s="288" t="str">
        <f>IFERROR(IF(Table_Merge1[[#This Row],[LME Zinc stock]]*Table_Merge1[[#This Row],[Azad.Sell]]=0,"",Table_Merge1[[#This Row],[LME Zinc stock]]*Table_Merge1[[#This Row],[Azad.Sell]]),"")</f>
        <v/>
      </c>
      <c r="AS2043" s="288" t="str">
        <f>IFERROR(IF(Table_Merge1[[#This Row],[LME Zinc 3-month]]*Table_Merge1[[#This Row],[Azad.Sell]]=0,"",Table_Merge1[[#This Row],[LME Zinc 3-month]]*Table_Merge1[[#This Row],[Azad.Sell]]),"")</f>
        <v/>
      </c>
      <c r="AT2043"/>
    </row>
    <row r="2044" spans="1:46" x14ac:dyDescent="0.25">
      <c r="A2044" s="258">
        <v>43535</v>
      </c>
      <c r="B20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1397.12.20</v>
      </c>
      <c r="C2044" s="195">
        <f t="shared" ca="1" si="67"/>
        <v>1397</v>
      </c>
      <c r="D20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44" s="195">
        <f>_xlfn.NUMBERVALUE(RIGHT(Table11[[#This Row],[تاریخ شمسی]],2))</f>
        <v>20</v>
      </c>
      <c r="F20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12-20</v>
      </c>
      <c r="G2044" s="195" t="s">
        <v>2195</v>
      </c>
      <c r="L2044" s="259">
        <v>43535</v>
      </c>
      <c r="M2044">
        <v>89461</v>
      </c>
      <c r="O2044" s="283">
        <f>IFERROR(DATE(Table7[[#This Row],[year]],MONTH(DATEVALUE(Table7[[#This Row],[month]]&amp;"1")),Table7[[#This Row],[day]]),"")</f>
        <v>42135</v>
      </c>
      <c r="P2044" s="257" t="s">
        <v>5469</v>
      </c>
      <c r="Q2044" s="257">
        <v>2015</v>
      </c>
      <c r="R2044" s="257" t="s">
        <v>3439</v>
      </c>
      <c r="S2044" s="257">
        <v>11</v>
      </c>
      <c r="T2044" s="257">
        <v>1184.75</v>
      </c>
      <c r="U2044" s="257">
        <v>1738.5</v>
      </c>
      <c r="V2044" s="257">
        <v>3752325</v>
      </c>
      <c r="X2044" s="260">
        <v>42214</v>
      </c>
      <c r="Y2044" t="s">
        <v>7848</v>
      </c>
      <c r="Z2044" s="260">
        <v>2</v>
      </c>
      <c r="AA2044">
        <v>1394</v>
      </c>
      <c r="AB2044" s="260" t="str">
        <f ca="1">IFERROR(IFERROR(VLOOKUP(Table_Merge1[[#This Row],[Column1]],Table11[#All],2,FALSE),LEFT(AB2045,8)&amp;IF(LEN((RIGHT(AB2045,2)+1))&lt;2,"0"&amp;(RIGHT(AB2045,2)+1),(RIGHT(AB2045,2)-1))),"")</f>
        <v>1394.05.07</v>
      </c>
      <c r="AC2044" s="259" t="str">
        <f ca="1">LEFT(Table_Merge1[[#This Row],[Column2]],4)</f>
        <v>1394</v>
      </c>
      <c r="AD2044" s="259" t="str">
        <f ca="1">RIGHT(LEFT(Table_Merge1[[#This Row],[Column2]],7),2)</f>
        <v>05</v>
      </c>
      <c r="AE2044" s="259" t="str">
        <f ca="1">RIGHT(Table_Merge1[[#This Row],[Column2]],2)</f>
        <v>07</v>
      </c>
      <c r="AF2044">
        <v>5</v>
      </c>
      <c r="AG2044">
        <v>7</v>
      </c>
      <c r="AH2044" s="260">
        <v>2015</v>
      </c>
      <c r="AI2044" t="s">
        <v>3443</v>
      </c>
      <c r="AJ2044" s="260">
        <v>29</v>
      </c>
      <c r="AK2044">
        <v>1096.75</v>
      </c>
      <c r="AL2044">
        <v>1582</v>
      </c>
      <c r="AM2044">
        <v>3370600</v>
      </c>
      <c r="AO2044">
        <v>32945</v>
      </c>
      <c r="AP2044" s="287">
        <f>IFERROR(IF(Table_Merge1[[#This Row],[LME Zinc stock]]*Table_Merge1[[#This Row],[Nima.مقدار]]=0,"",Table_Merge1[[#This Row],[LME Zinc stock]]*Table_Merge1[[#This Row],[Nima.مقدار]]),"")</f>
        <v>111044417000</v>
      </c>
      <c r="AQ2044" s="287">
        <f>IFERROR(IF(Table_Merge1[[#This Row],[LME Zinc 3-month]]*Table_Merge1[[#This Row],[Nima.مقدار]]=0,"",Table_Merge1[[#This Row],[LME Zinc 3-month]]*Table_Merge1[[#This Row],[Nima.مقدار]]),"")</f>
        <v>52118990</v>
      </c>
      <c r="AR2044" s="288" t="str">
        <f>IFERROR(IF(Table_Merge1[[#This Row],[LME Zinc stock]]*Table_Merge1[[#This Row],[Azad.Sell]]=0,"",Table_Merge1[[#This Row],[LME Zinc stock]]*Table_Merge1[[#This Row],[Azad.Sell]]),"")</f>
        <v/>
      </c>
      <c r="AS2044" s="288" t="str">
        <f>IFERROR(IF(Table_Merge1[[#This Row],[LME Zinc 3-month]]*Table_Merge1[[#This Row],[Azad.Sell]]=0,"",Table_Merge1[[#This Row],[LME Zinc 3-month]]*Table_Merge1[[#This Row],[Azad.Sell]]),"")</f>
        <v/>
      </c>
      <c r="AT2044"/>
    </row>
    <row r="2045" spans="1:46" x14ac:dyDescent="0.25">
      <c r="A2045" s="258">
        <v>43536</v>
      </c>
      <c r="B20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1397.12.21</v>
      </c>
      <c r="C2045" s="195">
        <f t="shared" ca="1" si="67"/>
        <v>1397</v>
      </c>
      <c r="D20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45" s="195">
        <f>_xlfn.NUMBERVALUE(RIGHT(Table11[[#This Row],[تاریخ شمسی]],2))</f>
        <v>21</v>
      </c>
      <c r="F20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12-21</v>
      </c>
      <c r="G2045" s="195" t="s">
        <v>2196</v>
      </c>
      <c r="L2045" s="259">
        <v>43536</v>
      </c>
      <c r="M2045">
        <v>109000</v>
      </c>
      <c r="O2045" s="284">
        <f>IFERROR(DATE(Table7[[#This Row],[year]],MONTH(DATEVALUE(Table7[[#This Row],[month]]&amp;"1")),Table7[[#This Row],[day]]),"")</f>
        <v>42132</v>
      </c>
      <c r="P2045" s="195" t="s">
        <v>5470</v>
      </c>
      <c r="Q2045" s="195">
        <v>2015</v>
      </c>
      <c r="R2045" s="195" t="s">
        <v>3439</v>
      </c>
      <c r="S2045" s="195">
        <v>8</v>
      </c>
      <c r="T2045" s="195">
        <v>1185.25</v>
      </c>
      <c r="U2045" s="195">
        <v>1752</v>
      </c>
      <c r="V2045" s="195">
        <v>3760625</v>
      </c>
      <c r="X2045" s="260">
        <v>42213</v>
      </c>
      <c r="Y2045" t="s">
        <v>7847</v>
      </c>
      <c r="Z2045" s="260">
        <v>2</v>
      </c>
      <c r="AA2045">
        <v>1394</v>
      </c>
      <c r="AB2045" s="260" t="str">
        <f ca="1">IFERROR(IFERROR(VLOOKUP(Table_Merge1[[#This Row],[Column1]],Table11[#All],2,FALSE),LEFT(AB2046,8)&amp;IF(LEN((RIGHT(AB2046,2)+1))&lt;2,"0"&amp;(RIGHT(AB2046,2)+1),(RIGHT(AB2046,2)-1))),"")</f>
        <v>1394.05.06</v>
      </c>
      <c r="AC2045" s="259" t="str">
        <f ca="1">LEFT(Table_Merge1[[#This Row],[Column2]],4)</f>
        <v>1394</v>
      </c>
      <c r="AD2045" s="259" t="str">
        <f ca="1">RIGHT(LEFT(Table_Merge1[[#This Row],[Column2]],7),2)</f>
        <v>05</v>
      </c>
      <c r="AE2045" s="259" t="str">
        <f ca="1">RIGHT(Table_Merge1[[#This Row],[Column2]],2)</f>
        <v>06</v>
      </c>
      <c r="AF2045">
        <v>5</v>
      </c>
      <c r="AG2045">
        <v>6</v>
      </c>
      <c r="AH2045" s="260">
        <v>2015</v>
      </c>
      <c r="AI2045" t="s">
        <v>3443</v>
      </c>
      <c r="AJ2045" s="260">
        <v>28</v>
      </c>
      <c r="AK2045">
        <v>1095.5999999999999</v>
      </c>
      <c r="AL2045">
        <v>1581.5</v>
      </c>
      <c r="AM2045">
        <v>3379450</v>
      </c>
      <c r="AO2045">
        <v>33020</v>
      </c>
      <c r="AP2045" s="287">
        <f>IFERROR(IF(Table_Merge1[[#This Row],[LME Zinc stock]]*Table_Merge1[[#This Row],[Nima.مقدار]]=0,"",Table_Merge1[[#This Row],[LME Zinc stock]]*Table_Merge1[[#This Row],[Nima.مقدار]]),"")</f>
        <v>111589439000</v>
      </c>
      <c r="AQ2045" s="287">
        <f>IFERROR(IF(Table_Merge1[[#This Row],[LME Zinc 3-month]]*Table_Merge1[[#This Row],[Nima.مقدار]]=0,"",Table_Merge1[[#This Row],[LME Zinc 3-month]]*Table_Merge1[[#This Row],[Nima.مقدار]]),"")</f>
        <v>52221130</v>
      </c>
      <c r="AR2045" s="288" t="str">
        <f>IFERROR(IF(Table_Merge1[[#This Row],[LME Zinc stock]]*Table_Merge1[[#This Row],[Azad.Sell]]=0,"",Table_Merge1[[#This Row],[LME Zinc stock]]*Table_Merge1[[#This Row],[Azad.Sell]]),"")</f>
        <v/>
      </c>
      <c r="AS2045" s="288" t="str">
        <f>IFERROR(IF(Table_Merge1[[#This Row],[LME Zinc 3-month]]*Table_Merge1[[#This Row],[Azad.Sell]]=0,"",Table_Merge1[[#This Row],[LME Zinc 3-month]]*Table_Merge1[[#This Row],[Azad.Sell]]),"")</f>
        <v/>
      </c>
      <c r="AT2045"/>
    </row>
    <row r="2046" spans="1:46" x14ac:dyDescent="0.25">
      <c r="A2046" s="258">
        <v>43537</v>
      </c>
      <c r="B20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1397.12.22</v>
      </c>
      <c r="C2046" s="195">
        <f t="shared" ca="1" si="67"/>
        <v>1397</v>
      </c>
      <c r="D20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46" s="195">
        <f>_xlfn.NUMBERVALUE(RIGHT(Table11[[#This Row],[تاریخ شمسی]],2))</f>
        <v>22</v>
      </c>
      <c r="F20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12-22</v>
      </c>
      <c r="G2046" s="195" t="s">
        <v>2197</v>
      </c>
      <c r="L2046" s="259">
        <v>43537</v>
      </c>
      <c r="M2046">
        <v>88937</v>
      </c>
      <c r="O2046" s="283">
        <f>IFERROR(DATE(Table7[[#This Row],[year]],MONTH(DATEVALUE(Table7[[#This Row],[month]]&amp;"1")),Table7[[#This Row],[day]]),"")</f>
        <v>42131</v>
      </c>
      <c r="P2046" s="257" t="s">
        <v>5471</v>
      </c>
      <c r="Q2046" s="257">
        <v>2015</v>
      </c>
      <c r="R2046" s="257" t="s">
        <v>3439</v>
      </c>
      <c r="S2046" s="257">
        <v>7</v>
      </c>
      <c r="T2046" s="257">
        <v>1183</v>
      </c>
      <c r="U2046" s="257">
        <v>1765</v>
      </c>
      <c r="V2046" s="257">
        <v>3769250</v>
      </c>
      <c r="X2046" s="260">
        <v>42212</v>
      </c>
      <c r="Y2046" t="s">
        <v>7846</v>
      </c>
      <c r="Z2046" s="260">
        <v>2</v>
      </c>
      <c r="AA2046">
        <v>1394</v>
      </c>
      <c r="AB2046" s="260" t="str">
        <f ca="1">IFERROR(IFERROR(VLOOKUP(Table_Merge1[[#This Row],[Column1]],Table11[#All],2,FALSE),LEFT(AB2047,8)&amp;IF(LEN((RIGHT(AB2047,2)+1))&lt;2,"0"&amp;(RIGHT(AB2047,2)+1),(RIGHT(AB2047,2)-1))),"")</f>
        <v>1394.05.05</v>
      </c>
      <c r="AC2046" s="259" t="str">
        <f ca="1">LEFT(Table_Merge1[[#This Row],[Column2]],4)</f>
        <v>1394</v>
      </c>
      <c r="AD2046" s="259" t="str">
        <f ca="1">RIGHT(LEFT(Table_Merge1[[#This Row],[Column2]],7),2)</f>
        <v>05</v>
      </c>
      <c r="AE2046" s="259" t="str">
        <f ca="1">RIGHT(Table_Merge1[[#This Row],[Column2]],2)</f>
        <v>05</v>
      </c>
      <c r="AF2046">
        <v>5</v>
      </c>
      <c r="AG2046">
        <v>5</v>
      </c>
      <c r="AH2046" s="260">
        <v>2015</v>
      </c>
      <c r="AI2046" t="s">
        <v>3443</v>
      </c>
      <c r="AJ2046" s="260">
        <v>27</v>
      </c>
      <c r="AK2046">
        <v>1098.5999999999999</v>
      </c>
      <c r="AL2046">
        <v>1587</v>
      </c>
      <c r="AM2046">
        <v>3387725</v>
      </c>
      <c r="AO2046">
        <v>32951</v>
      </c>
      <c r="AP2046" s="287">
        <f>IFERROR(IF(Table_Merge1[[#This Row],[LME Zinc stock]]*Table_Merge1[[#This Row],[Nima.مقدار]]=0,"",Table_Merge1[[#This Row],[LME Zinc stock]]*Table_Merge1[[#This Row],[Nima.مقدار]]),"")</f>
        <v>111628926475</v>
      </c>
      <c r="AQ2046" s="287">
        <f>IFERROR(IF(Table_Merge1[[#This Row],[LME Zinc 3-month]]*Table_Merge1[[#This Row],[Nima.مقدار]]=0,"",Table_Merge1[[#This Row],[LME Zinc 3-month]]*Table_Merge1[[#This Row],[Nima.مقدار]]),"")</f>
        <v>52293237</v>
      </c>
      <c r="AR2046" s="288" t="str">
        <f>IFERROR(IF(Table_Merge1[[#This Row],[LME Zinc stock]]*Table_Merge1[[#This Row],[Azad.Sell]]=0,"",Table_Merge1[[#This Row],[LME Zinc stock]]*Table_Merge1[[#This Row],[Azad.Sell]]),"")</f>
        <v/>
      </c>
      <c r="AS2046" s="288" t="str">
        <f>IFERROR(IF(Table_Merge1[[#This Row],[LME Zinc 3-month]]*Table_Merge1[[#This Row],[Azad.Sell]]=0,"",Table_Merge1[[#This Row],[LME Zinc 3-month]]*Table_Merge1[[#This Row],[Azad.Sell]]),"")</f>
        <v/>
      </c>
      <c r="AT2046"/>
    </row>
    <row r="2047" spans="1:46" x14ac:dyDescent="0.25">
      <c r="A2047" s="258">
        <v>43538</v>
      </c>
      <c r="B20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1397.12.23</v>
      </c>
      <c r="C2047" s="195">
        <f t="shared" ca="1" si="67"/>
        <v>1397</v>
      </c>
      <c r="D20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47" s="195">
        <f>_xlfn.NUMBERVALUE(RIGHT(Table11[[#This Row],[تاریخ شمسی]],2))</f>
        <v>23</v>
      </c>
      <c r="F20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12-23</v>
      </c>
      <c r="G2047" s="195" t="s">
        <v>2198</v>
      </c>
      <c r="L2047" s="259">
        <v>43538</v>
      </c>
      <c r="M2047">
        <v>89639</v>
      </c>
      <c r="O2047" s="284">
        <f>IFERROR(DATE(Table7[[#This Row],[year]],MONTH(DATEVALUE(Table7[[#This Row],[month]]&amp;"1")),Table7[[#This Row],[day]]),"")</f>
        <v>42130</v>
      </c>
      <c r="P2047" s="195" t="s">
        <v>5472</v>
      </c>
      <c r="Q2047" s="195">
        <v>2015</v>
      </c>
      <c r="R2047" s="195" t="s">
        <v>3439</v>
      </c>
      <c r="S2047" s="195">
        <v>6</v>
      </c>
      <c r="T2047" s="195">
        <v>1191.25</v>
      </c>
      <c r="U2047" s="195">
        <v>1776</v>
      </c>
      <c r="V2047" s="195">
        <v>3775300</v>
      </c>
      <c r="X2047" s="260">
        <v>42209</v>
      </c>
      <c r="Z2047" s="260">
        <v>2</v>
      </c>
      <c r="AB2047" s="260" t="str">
        <f ca="1">IFERROR(IFERROR(VLOOKUP(Table_Merge1[[#This Row],[Column1]],Table11[#All],2,FALSE),LEFT(AB2048,8)&amp;IF(LEN((RIGHT(AB2048,2)+1))&lt;2,"0"&amp;(RIGHT(AB2048,2)+1),(RIGHT(AB2048,2)-1))),"")</f>
        <v>1394.05.02</v>
      </c>
      <c r="AC2047" s="259" t="str">
        <f ca="1">LEFT(Table_Merge1[[#This Row],[Column2]],4)</f>
        <v>1394</v>
      </c>
      <c r="AD2047" s="259" t="str">
        <f ca="1">RIGHT(LEFT(Table_Merge1[[#This Row],[Column2]],7),2)</f>
        <v>05</v>
      </c>
      <c r="AE2047" s="259" t="str">
        <f ca="1">RIGHT(Table_Merge1[[#This Row],[Column2]],2)</f>
        <v>02</v>
      </c>
      <c r="AH2047" s="260">
        <v>2015</v>
      </c>
      <c r="AI2047" t="s">
        <v>3443</v>
      </c>
      <c r="AJ2047" s="260">
        <v>24</v>
      </c>
      <c r="AK2047">
        <v>1083.75</v>
      </c>
      <c r="AL2047">
        <v>1592.5</v>
      </c>
      <c r="AM2047">
        <v>3396150</v>
      </c>
      <c r="AP2047" s="287" t="str">
        <f>IFERROR(IF(Table_Merge1[[#This Row],[LME Zinc stock]]*Table_Merge1[[#This Row],[Nima.مقدار]]=0,"",Table_Merge1[[#This Row],[LME Zinc stock]]*Table_Merge1[[#This Row],[Nima.مقدار]]),"")</f>
        <v/>
      </c>
      <c r="AQ2047" s="287" t="str">
        <f>IFERROR(IF(Table_Merge1[[#This Row],[LME Zinc 3-month]]*Table_Merge1[[#This Row],[Nima.مقدار]]=0,"",Table_Merge1[[#This Row],[LME Zinc 3-month]]*Table_Merge1[[#This Row],[Nima.مقدار]]),"")</f>
        <v/>
      </c>
      <c r="AR2047" s="288" t="str">
        <f>IFERROR(IF(Table_Merge1[[#This Row],[LME Zinc stock]]*Table_Merge1[[#This Row],[Azad.Sell]]=0,"",Table_Merge1[[#This Row],[LME Zinc stock]]*Table_Merge1[[#This Row],[Azad.Sell]]),"")</f>
        <v/>
      </c>
      <c r="AS2047" s="288" t="str">
        <f>IFERROR(IF(Table_Merge1[[#This Row],[LME Zinc 3-month]]*Table_Merge1[[#This Row],[Azad.Sell]]=0,"",Table_Merge1[[#This Row],[LME Zinc 3-month]]*Table_Merge1[[#This Row],[Azad.Sell]]),"")</f>
        <v/>
      </c>
      <c r="AT2047"/>
    </row>
    <row r="2048" spans="1:46" x14ac:dyDescent="0.25">
      <c r="A2048" s="258">
        <v>43540</v>
      </c>
      <c r="B20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1397.12.25</v>
      </c>
      <c r="C2048" s="195">
        <f t="shared" ca="1" si="67"/>
        <v>1397</v>
      </c>
      <c r="D20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48" s="195">
        <f>_xlfn.NUMBERVALUE(RIGHT(Table11[[#This Row],[تاریخ شمسی]],2))</f>
        <v>25</v>
      </c>
      <c r="F20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12-25</v>
      </c>
      <c r="G2048" s="195" t="s">
        <v>2199</v>
      </c>
      <c r="L2048" s="259">
        <v>43540</v>
      </c>
      <c r="M2048">
        <v>92970</v>
      </c>
      <c r="O2048" s="283">
        <f>IFERROR(DATE(Table7[[#This Row],[year]],MONTH(DATEVALUE(Table7[[#This Row],[month]]&amp;"1")),Table7[[#This Row],[day]]),"")</f>
        <v>42129</v>
      </c>
      <c r="P2048" s="257" t="s">
        <v>5473</v>
      </c>
      <c r="Q2048" s="257">
        <v>2015</v>
      </c>
      <c r="R2048" s="257" t="s">
        <v>3439</v>
      </c>
      <c r="S2048" s="257">
        <v>5</v>
      </c>
      <c r="T2048" s="257">
        <v>1187.4000000000001</v>
      </c>
      <c r="U2048" s="257">
        <v>1790</v>
      </c>
      <c r="V2048" s="257">
        <v>3773275</v>
      </c>
      <c r="X2048" s="260">
        <v>42208</v>
      </c>
      <c r="Y2048" t="s">
        <v>7845</v>
      </c>
      <c r="Z2048" s="260">
        <v>2</v>
      </c>
      <c r="AA2048">
        <v>1394</v>
      </c>
      <c r="AB2048" s="260" t="str">
        <f ca="1">IFERROR(IFERROR(VLOOKUP(Table_Merge1[[#This Row],[Column1]],Table11[#All],2,FALSE),LEFT(AB2049,8)&amp;IF(LEN((RIGHT(AB2049,2)+1))&lt;2,"0"&amp;(RIGHT(AB2049,2)+1),(RIGHT(AB2049,2)-1))),"")</f>
        <v>1394.05.01</v>
      </c>
      <c r="AC2048" s="259" t="str">
        <f ca="1">LEFT(Table_Merge1[[#This Row],[Column2]],4)</f>
        <v>1394</v>
      </c>
      <c r="AD2048" s="259" t="str">
        <f ca="1">RIGHT(LEFT(Table_Merge1[[#This Row],[Column2]],7),2)</f>
        <v>05</v>
      </c>
      <c r="AE2048" s="259" t="str">
        <f ca="1">RIGHT(Table_Merge1[[#This Row],[Column2]],2)</f>
        <v>01</v>
      </c>
      <c r="AF2048">
        <v>5</v>
      </c>
      <c r="AG2048">
        <v>1</v>
      </c>
      <c r="AH2048" s="260">
        <v>2015</v>
      </c>
      <c r="AI2048" t="s">
        <v>3443</v>
      </c>
      <c r="AJ2048" s="260">
        <v>23</v>
      </c>
      <c r="AK2048">
        <v>1101.6500000000001</v>
      </c>
      <c r="AL2048">
        <v>1588.5</v>
      </c>
      <c r="AM2048">
        <v>3404475</v>
      </c>
      <c r="AO2048">
        <v>32499</v>
      </c>
      <c r="AP2048" s="287">
        <f>IFERROR(IF(Table_Merge1[[#This Row],[LME Zinc stock]]*Table_Merge1[[#This Row],[Nima.مقدار]]=0,"",Table_Merge1[[#This Row],[LME Zinc stock]]*Table_Merge1[[#This Row],[Nima.مقدار]]),"")</f>
        <v>110642033025</v>
      </c>
      <c r="AQ2048" s="287">
        <f>IFERROR(IF(Table_Merge1[[#This Row],[LME Zinc 3-month]]*Table_Merge1[[#This Row],[Nima.مقدار]]=0,"",Table_Merge1[[#This Row],[LME Zinc 3-month]]*Table_Merge1[[#This Row],[Nima.مقدار]]),"")</f>
        <v>51624661.5</v>
      </c>
      <c r="AR2048" s="288" t="str">
        <f>IFERROR(IF(Table_Merge1[[#This Row],[LME Zinc stock]]*Table_Merge1[[#This Row],[Azad.Sell]]=0,"",Table_Merge1[[#This Row],[LME Zinc stock]]*Table_Merge1[[#This Row],[Azad.Sell]]),"")</f>
        <v/>
      </c>
      <c r="AS2048" s="288" t="str">
        <f>IFERROR(IF(Table_Merge1[[#This Row],[LME Zinc 3-month]]*Table_Merge1[[#This Row],[Azad.Sell]]=0,"",Table_Merge1[[#This Row],[LME Zinc 3-month]]*Table_Merge1[[#This Row],[Azad.Sell]]),"")</f>
        <v/>
      </c>
      <c r="AT2048"/>
    </row>
    <row r="2049" spans="1:46" x14ac:dyDescent="0.25">
      <c r="A2049" s="258">
        <v>43541</v>
      </c>
      <c r="B20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1397.12.26</v>
      </c>
      <c r="C2049" s="195">
        <f t="shared" ca="1" si="67"/>
        <v>1397</v>
      </c>
      <c r="D20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49" s="195">
        <f>_xlfn.NUMBERVALUE(RIGHT(Table11[[#This Row],[تاریخ شمسی]],2))</f>
        <v>26</v>
      </c>
      <c r="F20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12-26</v>
      </c>
      <c r="G2049" s="195" t="s">
        <v>2200</v>
      </c>
      <c r="L2049" s="259">
        <v>43541</v>
      </c>
      <c r="M2049">
        <v>88878</v>
      </c>
      <c r="O2049" s="284">
        <f>IFERROR(DATE(Table7[[#This Row],[year]],MONTH(DATEVALUE(Table7[[#This Row],[month]]&amp;"1")),Table7[[#This Row],[day]]),"")</f>
        <v>42125</v>
      </c>
      <c r="P2049" s="195" t="s">
        <v>5474</v>
      </c>
      <c r="Q2049" s="195">
        <v>2015</v>
      </c>
      <c r="R2049" s="195" t="s">
        <v>3439</v>
      </c>
      <c r="S2049" s="195">
        <v>1</v>
      </c>
      <c r="T2049" s="195">
        <v>1179</v>
      </c>
      <c r="U2049" s="195">
        <v>1788</v>
      </c>
      <c r="V2049" s="195">
        <v>3783150</v>
      </c>
      <c r="X2049" s="260">
        <v>42207</v>
      </c>
      <c r="Y2049" t="s">
        <v>7844</v>
      </c>
      <c r="Z2049" s="260">
        <v>2</v>
      </c>
      <c r="AA2049">
        <v>1394</v>
      </c>
      <c r="AB2049" s="260" t="str">
        <f ca="1">IFERROR(IFERROR(VLOOKUP(Table_Merge1[[#This Row],[Column1]],Table11[#All],2,FALSE),LEFT(AB2050,8)&amp;IF(LEN((RIGHT(AB2050,2)+1))&lt;2,"0"&amp;(RIGHT(AB2050,2)+1),(RIGHT(AB2050,2)-1))),"")</f>
        <v>1394.04.31</v>
      </c>
      <c r="AC2049" s="259" t="str">
        <f ca="1">LEFT(Table_Merge1[[#This Row],[Column2]],4)</f>
        <v>1394</v>
      </c>
      <c r="AD2049" s="259" t="str">
        <f ca="1">RIGHT(LEFT(Table_Merge1[[#This Row],[Column2]],7),2)</f>
        <v>04</v>
      </c>
      <c r="AE2049" s="259" t="str">
        <f ca="1">RIGHT(Table_Merge1[[#This Row],[Column2]],2)</f>
        <v>31</v>
      </c>
      <c r="AF2049">
        <v>4</v>
      </c>
      <c r="AG2049">
        <v>31</v>
      </c>
      <c r="AH2049" s="260">
        <v>2015</v>
      </c>
      <c r="AI2049" t="s">
        <v>3443</v>
      </c>
      <c r="AJ2049" s="260">
        <v>22</v>
      </c>
      <c r="AK2049">
        <v>1096.8</v>
      </c>
      <c r="AL2049">
        <v>1611</v>
      </c>
      <c r="AM2049">
        <v>3414000</v>
      </c>
      <c r="AO2049">
        <v>32358</v>
      </c>
      <c r="AP2049" s="287">
        <f>IFERROR(IF(Table_Merge1[[#This Row],[LME Zinc stock]]*Table_Merge1[[#This Row],[Nima.مقدار]]=0,"",Table_Merge1[[#This Row],[LME Zinc stock]]*Table_Merge1[[#This Row],[Nima.مقدار]]),"")</f>
        <v>110470212000</v>
      </c>
      <c r="AQ2049" s="287">
        <f>IFERROR(IF(Table_Merge1[[#This Row],[LME Zinc 3-month]]*Table_Merge1[[#This Row],[Nima.مقدار]]=0,"",Table_Merge1[[#This Row],[LME Zinc 3-month]]*Table_Merge1[[#This Row],[Nima.مقدار]]),"")</f>
        <v>52128738</v>
      </c>
      <c r="AR2049" s="288" t="str">
        <f>IFERROR(IF(Table_Merge1[[#This Row],[LME Zinc stock]]*Table_Merge1[[#This Row],[Azad.Sell]]=0,"",Table_Merge1[[#This Row],[LME Zinc stock]]*Table_Merge1[[#This Row],[Azad.Sell]]),"")</f>
        <v/>
      </c>
      <c r="AS2049" s="288" t="str">
        <f>IFERROR(IF(Table_Merge1[[#This Row],[LME Zinc 3-month]]*Table_Merge1[[#This Row],[Azad.Sell]]=0,"",Table_Merge1[[#This Row],[LME Zinc 3-month]]*Table_Merge1[[#This Row],[Azad.Sell]]),"")</f>
        <v/>
      </c>
      <c r="AT2049"/>
    </row>
    <row r="2050" spans="1:46" x14ac:dyDescent="0.25">
      <c r="A2050" s="258">
        <v>43542</v>
      </c>
      <c r="B20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1397.12.27</v>
      </c>
      <c r="C2050" s="195">
        <f t="shared" ref="C2050:C2113" ca="1" si="68">_xlfn.NUMBERVALUE(LEFT(G2050, LEN(G2050) - MAX(IF(ISNUMBER(MID(G2050, ROW(INDIRECT("1:"&amp;LEN(G2050))), 1) *1)=FALSE, ROW(INDIRECT("6:"&amp;LEN(G2050))), 6))))</f>
        <v>1397</v>
      </c>
      <c r="D20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50" s="195">
        <f>_xlfn.NUMBERVALUE(RIGHT(Table11[[#This Row],[تاریخ شمسی]],2))</f>
        <v>27</v>
      </c>
      <c r="F20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12-27</v>
      </c>
      <c r="G2050" s="195" t="s">
        <v>2201</v>
      </c>
      <c r="L2050" s="259">
        <v>43542</v>
      </c>
      <c r="M2050">
        <v>88844</v>
      </c>
      <c r="O2050" s="283">
        <f>IFERROR(DATE(Table7[[#This Row],[year]],MONTH(DATEVALUE(Table7[[#This Row],[month]]&amp;"1")),Table7[[#This Row],[day]]),"")</f>
        <v>42124</v>
      </c>
      <c r="P2050" s="257" t="s">
        <v>5475</v>
      </c>
      <c r="Q2050" s="257">
        <v>2015</v>
      </c>
      <c r="R2050" s="257" t="s">
        <v>3437</v>
      </c>
      <c r="S2050" s="257">
        <v>30</v>
      </c>
      <c r="T2050" s="257">
        <v>1204.3</v>
      </c>
      <c r="U2050" s="257">
        <v>1848</v>
      </c>
      <c r="V2050" s="257">
        <v>3800000</v>
      </c>
      <c r="X2050" s="260">
        <v>42206</v>
      </c>
      <c r="Y2050" t="s">
        <v>7843</v>
      </c>
      <c r="Z2050" s="260">
        <v>2</v>
      </c>
      <c r="AA2050">
        <v>1394</v>
      </c>
      <c r="AB2050" s="260" t="str">
        <f ca="1">IFERROR(IFERROR(VLOOKUP(Table_Merge1[[#This Row],[Column1]],Table11[#All],2,FALSE),LEFT(AB2051,8)&amp;IF(LEN((RIGHT(AB2051,2)+1))&lt;2,"0"&amp;(RIGHT(AB2051,2)+1),(RIGHT(AB2051,2)-1))),"")</f>
        <v>1394.04.30</v>
      </c>
      <c r="AC2050" s="259" t="str">
        <f ca="1">LEFT(Table_Merge1[[#This Row],[Column2]],4)</f>
        <v>1394</v>
      </c>
      <c r="AD2050" s="259" t="str">
        <f ca="1">RIGHT(LEFT(Table_Merge1[[#This Row],[Column2]],7),2)</f>
        <v>04</v>
      </c>
      <c r="AE2050" s="259" t="str">
        <f ca="1">RIGHT(Table_Merge1[[#This Row],[Column2]],2)</f>
        <v>30</v>
      </c>
      <c r="AF2050">
        <v>4</v>
      </c>
      <c r="AG2050">
        <v>30</v>
      </c>
      <c r="AH2050" s="260">
        <v>2015</v>
      </c>
      <c r="AI2050" t="s">
        <v>3443</v>
      </c>
      <c r="AJ2050" s="260">
        <v>21</v>
      </c>
      <c r="AK2050">
        <v>1108</v>
      </c>
      <c r="AL2050">
        <v>1614</v>
      </c>
      <c r="AM2050">
        <v>3423250</v>
      </c>
      <c r="AO2050">
        <v>32324</v>
      </c>
      <c r="AP2050" s="287">
        <f>IFERROR(IF(Table_Merge1[[#This Row],[LME Zinc stock]]*Table_Merge1[[#This Row],[Nima.مقدار]]=0,"",Table_Merge1[[#This Row],[LME Zinc stock]]*Table_Merge1[[#This Row],[Nima.مقدار]]),"")</f>
        <v>110653133000</v>
      </c>
      <c r="AQ2050" s="287">
        <f>IFERROR(IF(Table_Merge1[[#This Row],[LME Zinc 3-month]]*Table_Merge1[[#This Row],[Nima.مقدار]]=0,"",Table_Merge1[[#This Row],[LME Zinc 3-month]]*Table_Merge1[[#This Row],[Nima.مقدار]]),"")</f>
        <v>52170936</v>
      </c>
      <c r="AR2050" s="288" t="str">
        <f>IFERROR(IF(Table_Merge1[[#This Row],[LME Zinc stock]]*Table_Merge1[[#This Row],[Azad.Sell]]=0,"",Table_Merge1[[#This Row],[LME Zinc stock]]*Table_Merge1[[#This Row],[Azad.Sell]]),"")</f>
        <v/>
      </c>
      <c r="AS2050" s="288" t="str">
        <f>IFERROR(IF(Table_Merge1[[#This Row],[LME Zinc 3-month]]*Table_Merge1[[#This Row],[Azad.Sell]]=0,"",Table_Merge1[[#This Row],[LME Zinc 3-month]]*Table_Merge1[[#This Row],[Azad.Sell]]),"")</f>
        <v/>
      </c>
      <c r="AT2050"/>
    </row>
    <row r="2051" spans="1:46" x14ac:dyDescent="0.25">
      <c r="A2051" s="258">
        <v>43543</v>
      </c>
      <c r="B20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1397.12.28</v>
      </c>
      <c r="C2051" s="195">
        <f t="shared" ca="1" si="68"/>
        <v>1397</v>
      </c>
      <c r="D20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051" s="195">
        <f>_xlfn.NUMBERVALUE(RIGHT(Table11[[#This Row],[تاریخ شمسی]],2))</f>
        <v>28</v>
      </c>
      <c r="F20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12-28</v>
      </c>
      <c r="G2051" s="195" t="s">
        <v>2202</v>
      </c>
      <c r="L2051" s="259">
        <v>43543</v>
      </c>
      <c r="M2051">
        <v>89362</v>
      </c>
      <c r="O2051" s="284">
        <f>IFERROR(DATE(Table7[[#This Row],[year]],MONTH(DATEVALUE(Table7[[#This Row],[month]]&amp;"1")),Table7[[#This Row],[day]]),"")</f>
        <v>42123</v>
      </c>
      <c r="P2051" s="195" t="s">
        <v>5476</v>
      </c>
      <c r="Q2051" s="195">
        <v>2015</v>
      </c>
      <c r="R2051" s="195" t="s">
        <v>3437</v>
      </c>
      <c r="S2051" s="195">
        <v>29</v>
      </c>
      <c r="T2051" s="195">
        <v>1204.8</v>
      </c>
      <c r="U2051" s="195">
        <v>1885</v>
      </c>
      <c r="V2051" s="195">
        <v>3809550</v>
      </c>
      <c r="X2051" s="260">
        <v>42205</v>
      </c>
      <c r="Y2051" t="s">
        <v>7842</v>
      </c>
      <c r="Z2051" s="260">
        <v>2</v>
      </c>
      <c r="AA2051">
        <v>1394</v>
      </c>
      <c r="AB2051" s="260" t="str">
        <f ca="1">IFERROR(IFERROR(VLOOKUP(Table_Merge1[[#This Row],[Column1]],Table11[#All],2,FALSE),LEFT(AB2052,8)&amp;IF(LEN((RIGHT(AB2052,2)+1))&lt;2,"0"&amp;(RIGHT(AB2052,2)+1),(RIGHT(AB2052,2)-1))),"")</f>
        <v>1394.04.29</v>
      </c>
      <c r="AC2051" s="259" t="str">
        <f ca="1">LEFT(Table_Merge1[[#This Row],[Column2]],4)</f>
        <v>1394</v>
      </c>
      <c r="AD2051" s="259" t="str">
        <f ca="1">RIGHT(LEFT(Table_Merge1[[#This Row],[Column2]],7),2)</f>
        <v>04</v>
      </c>
      <c r="AE2051" s="259" t="str">
        <f ca="1">RIGHT(Table_Merge1[[#This Row],[Column2]],2)</f>
        <v>29</v>
      </c>
      <c r="AF2051">
        <v>4</v>
      </c>
      <c r="AG2051">
        <v>29</v>
      </c>
      <c r="AH2051" s="260">
        <v>2015</v>
      </c>
      <c r="AI2051" t="s">
        <v>3443</v>
      </c>
      <c r="AJ2051" s="260">
        <v>20</v>
      </c>
      <c r="AK2051">
        <v>1115</v>
      </c>
      <c r="AL2051">
        <v>1605.5</v>
      </c>
      <c r="AM2051">
        <v>3429425</v>
      </c>
      <c r="AO2051">
        <v>32270</v>
      </c>
      <c r="AP2051" s="287">
        <f>IFERROR(IF(Table_Merge1[[#This Row],[LME Zinc stock]]*Table_Merge1[[#This Row],[Nima.مقدار]]=0,"",Table_Merge1[[#This Row],[LME Zinc stock]]*Table_Merge1[[#This Row],[Nima.مقدار]]),"")</f>
        <v>110667544750</v>
      </c>
      <c r="AQ2051" s="287">
        <f>IFERROR(IF(Table_Merge1[[#This Row],[LME Zinc 3-month]]*Table_Merge1[[#This Row],[Nima.مقدار]]=0,"",Table_Merge1[[#This Row],[LME Zinc 3-month]]*Table_Merge1[[#This Row],[Nima.مقدار]]),"")</f>
        <v>51809485</v>
      </c>
      <c r="AR2051" s="288" t="str">
        <f>IFERROR(IF(Table_Merge1[[#This Row],[LME Zinc stock]]*Table_Merge1[[#This Row],[Azad.Sell]]=0,"",Table_Merge1[[#This Row],[LME Zinc stock]]*Table_Merge1[[#This Row],[Azad.Sell]]),"")</f>
        <v/>
      </c>
      <c r="AS2051" s="288" t="str">
        <f>IFERROR(IF(Table_Merge1[[#This Row],[LME Zinc 3-month]]*Table_Merge1[[#This Row],[Azad.Sell]]=0,"",Table_Merge1[[#This Row],[LME Zinc 3-month]]*Table_Merge1[[#This Row],[Azad.Sell]]),"")</f>
        <v/>
      </c>
      <c r="AT2051"/>
    </row>
    <row r="2052" spans="1:46" x14ac:dyDescent="0.25">
      <c r="A2052" s="258">
        <v>43549</v>
      </c>
      <c r="B20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1398.01.05</v>
      </c>
      <c r="C2052" s="195">
        <f t="shared" ca="1" si="68"/>
        <v>1398</v>
      </c>
      <c r="D20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052" s="195">
        <f>_xlfn.NUMBERVALUE(RIGHT(Table11[[#This Row],[تاریخ شمسی]],2))</f>
        <v>5</v>
      </c>
      <c r="F20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01-05</v>
      </c>
      <c r="G2052" s="195" t="s">
        <v>2203</v>
      </c>
      <c r="L2052" s="259">
        <v>43549</v>
      </c>
      <c r="M2052">
        <v>90077</v>
      </c>
      <c r="O2052" s="283">
        <f>IFERROR(DATE(Table7[[#This Row],[year]],MONTH(DATEVALUE(Table7[[#This Row],[month]]&amp;"1")),Table7[[#This Row],[day]]),"")</f>
        <v>42122</v>
      </c>
      <c r="P2052" s="257" t="s">
        <v>5477</v>
      </c>
      <c r="Q2052" s="257">
        <v>2015</v>
      </c>
      <c r="R2052" s="257" t="s">
        <v>3437</v>
      </c>
      <c r="S2052" s="257">
        <v>28</v>
      </c>
      <c r="T2052" s="257">
        <v>1201.4000000000001</v>
      </c>
      <c r="U2052" s="257">
        <v>1895</v>
      </c>
      <c r="V2052" s="257">
        <v>3816575</v>
      </c>
      <c r="X2052" s="260">
        <v>42202</v>
      </c>
      <c r="Z2052" s="260">
        <v>3</v>
      </c>
      <c r="AB2052" s="260" t="str">
        <f ca="1">IFERROR(IFERROR(VLOOKUP(Table_Merge1[[#This Row],[Column1]],Table11[#All],2,FALSE),LEFT(AB2053,8)&amp;IF(LEN((RIGHT(AB2053,2)+1))&lt;2,"0"&amp;(RIGHT(AB2053,2)+1),(RIGHT(AB2053,2)-1))),"")</f>
        <v>1394.04.24</v>
      </c>
      <c r="AC2052" s="259" t="str">
        <f ca="1">LEFT(Table_Merge1[[#This Row],[Column2]],4)</f>
        <v>1394</v>
      </c>
      <c r="AD2052" s="259" t="str">
        <f ca="1">RIGHT(LEFT(Table_Merge1[[#This Row],[Column2]],7),2)</f>
        <v>04</v>
      </c>
      <c r="AE2052" s="259" t="str">
        <f ca="1">RIGHT(Table_Merge1[[#This Row],[Column2]],2)</f>
        <v>24</v>
      </c>
      <c r="AH2052" s="260">
        <v>2015</v>
      </c>
      <c r="AI2052" t="s">
        <v>3443</v>
      </c>
      <c r="AJ2052" s="260">
        <v>17</v>
      </c>
      <c r="AK2052">
        <v>1143</v>
      </c>
      <c r="AL2052" t="s">
        <v>3621</v>
      </c>
      <c r="AM2052" t="s">
        <v>3621</v>
      </c>
      <c r="AP2052" s="287" t="str">
        <f>IFERROR(IF(Table_Merge1[[#This Row],[LME Zinc stock]]*Table_Merge1[[#This Row],[Nima.مقدار]]=0,"",Table_Merge1[[#This Row],[LME Zinc stock]]*Table_Merge1[[#This Row],[Nima.مقدار]]),"")</f>
        <v/>
      </c>
      <c r="AQ2052" s="287" t="str">
        <f>IFERROR(IF(Table_Merge1[[#This Row],[LME Zinc 3-month]]*Table_Merge1[[#This Row],[Nima.مقدار]]=0,"",Table_Merge1[[#This Row],[LME Zinc 3-month]]*Table_Merge1[[#This Row],[Nima.مقدار]]),"")</f>
        <v/>
      </c>
      <c r="AR2052" s="288" t="str">
        <f>IFERROR(IF(Table_Merge1[[#This Row],[LME Zinc stock]]*Table_Merge1[[#This Row],[Azad.Sell]]=0,"",Table_Merge1[[#This Row],[LME Zinc stock]]*Table_Merge1[[#This Row],[Azad.Sell]]),"")</f>
        <v/>
      </c>
      <c r="AS2052" s="288" t="str">
        <f>IFERROR(IF(Table_Merge1[[#This Row],[LME Zinc 3-month]]*Table_Merge1[[#This Row],[Azad.Sell]]=0,"",Table_Merge1[[#This Row],[LME Zinc 3-month]]*Table_Merge1[[#This Row],[Azad.Sell]]),"")</f>
        <v/>
      </c>
      <c r="AT2052"/>
    </row>
    <row r="2053" spans="1:46" x14ac:dyDescent="0.25">
      <c r="A2053" s="258">
        <v>43550</v>
      </c>
      <c r="B20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1398.01.06</v>
      </c>
      <c r="C2053" s="195">
        <f t="shared" ca="1" si="68"/>
        <v>1398</v>
      </c>
      <c r="D20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053" s="195">
        <f>_xlfn.NUMBERVALUE(RIGHT(Table11[[#This Row],[تاریخ شمسی]],2))</f>
        <v>6</v>
      </c>
      <c r="F20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01-06</v>
      </c>
      <c r="G2053" s="195" t="s">
        <v>2204</v>
      </c>
      <c r="L2053" s="259">
        <v>43550</v>
      </c>
      <c r="M2053">
        <v>90359.5</v>
      </c>
      <c r="O2053" s="284">
        <f>IFERROR(DATE(Table7[[#This Row],[year]],MONTH(DATEVALUE(Table7[[#This Row],[month]]&amp;"1")),Table7[[#This Row],[day]]),"")</f>
        <v>42121</v>
      </c>
      <c r="P2053" s="195" t="s">
        <v>5478</v>
      </c>
      <c r="Q2053" s="195">
        <v>2015</v>
      </c>
      <c r="R2053" s="195" t="s">
        <v>3437</v>
      </c>
      <c r="S2053" s="195">
        <v>27</v>
      </c>
      <c r="T2053" s="195">
        <v>1182.75</v>
      </c>
      <c r="U2053" s="195">
        <v>1884</v>
      </c>
      <c r="V2053" s="195">
        <v>3827700</v>
      </c>
      <c r="X2053" s="260">
        <v>42201</v>
      </c>
      <c r="Y2053" t="s">
        <v>7841</v>
      </c>
      <c r="Z2053" s="260">
        <v>3</v>
      </c>
      <c r="AA2053">
        <v>1394</v>
      </c>
      <c r="AB2053" s="260" t="str">
        <f ca="1">IFERROR(IFERROR(VLOOKUP(Table_Merge1[[#This Row],[Column1]],Table11[#All],2,FALSE),LEFT(AB2054,8)&amp;IF(LEN((RIGHT(AB2054,2)+1))&lt;2,"0"&amp;(RIGHT(AB2054,2)+1),(RIGHT(AB2054,2)-1))),"")</f>
        <v>1394.04.25</v>
      </c>
      <c r="AC2053" s="259" t="str">
        <f ca="1">LEFT(Table_Merge1[[#This Row],[Column2]],4)</f>
        <v>1394</v>
      </c>
      <c r="AD2053" s="259" t="str">
        <f ca="1">RIGHT(LEFT(Table_Merge1[[#This Row],[Column2]],7),2)</f>
        <v>04</v>
      </c>
      <c r="AE2053" s="259" t="str">
        <f ca="1">RIGHT(Table_Merge1[[#This Row],[Column2]],2)</f>
        <v>25</v>
      </c>
      <c r="AF2053">
        <v>4</v>
      </c>
      <c r="AG2053">
        <v>25</v>
      </c>
      <c r="AH2053" s="260">
        <v>2015</v>
      </c>
      <c r="AI2053" t="s">
        <v>3443</v>
      </c>
      <c r="AJ2053" s="260">
        <v>16</v>
      </c>
      <c r="AK2053">
        <v>1145.0999999999999</v>
      </c>
      <c r="AL2053">
        <v>1625</v>
      </c>
      <c r="AM2053">
        <v>3436975</v>
      </c>
      <c r="AO2053">
        <v>32215</v>
      </c>
      <c r="AP2053" s="287">
        <f>IFERROR(IF(Table_Merge1[[#This Row],[LME Zinc stock]]*Table_Merge1[[#This Row],[Nima.مقدار]]=0,"",Table_Merge1[[#This Row],[LME Zinc stock]]*Table_Merge1[[#This Row],[Nima.مقدار]]),"")</f>
        <v>110722149625</v>
      </c>
      <c r="AQ2053" s="287">
        <f>IFERROR(IF(Table_Merge1[[#This Row],[LME Zinc 3-month]]*Table_Merge1[[#This Row],[Nima.مقدار]]=0,"",Table_Merge1[[#This Row],[LME Zinc 3-month]]*Table_Merge1[[#This Row],[Nima.مقدار]]),"")</f>
        <v>52349375</v>
      </c>
      <c r="AR2053" s="288" t="str">
        <f>IFERROR(IF(Table_Merge1[[#This Row],[LME Zinc stock]]*Table_Merge1[[#This Row],[Azad.Sell]]=0,"",Table_Merge1[[#This Row],[LME Zinc stock]]*Table_Merge1[[#This Row],[Azad.Sell]]),"")</f>
        <v/>
      </c>
      <c r="AS2053" s="288" t="str">
        <f>IFERROR(IF(Table_Merge1[[#This Row],[LME Zinc 3-month]]*Table_Merge1[[#This Row],[Azad.Sell]]=0,"",Table_Merge1[[#This Row],[LME Zinc 3-month]]*Table_Merge1[[#This Row],[Azad.Sell]]),"")</f>
        <v/>
      </c>
      <c r="AT2053"/>
    </row>
    <row r="2054" spans="1:46" x14ac:dyDescent="0.25">
      <c r="A2054" s="258">
        <v>43551</v>
      </c>
      <c r="B20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1398.01.07</v>
      </c>
      <c r="C2054" s="195">
        <f t="shared" ca="1" si="68"/>
        <v>1398</v>
      </c>
      <c r="D20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054" s="195">
        <f>_xlfn.NUMBERVALUE(RIGHT(Table11[[#This Row],[تاریخ شمسی]],2))</f>
        <v>7</v>
      </c>
      <c r="F20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01-07</v>
      </c>
      <c r="G2054" s="195" t="s">
        <v>2205</v>
      </c>
      <c r="L2054" s="259">
        <v>43551</v>
      </c>
      <c r="M2054">
        <v>90500.75</v>
      </c>
      <c r="O2054" s="283">
        <f>IFERROR(DATE(Table7[[#This Row],[year]],MONTH(DATEVALUE(Table7[[#This Row],[month]]&amp;"1")),Table7[[#This Row],[day]]),"")</f>
        <v>42118</v>
      </c>
      <c r="P2054" s="257" t="s">
        <v>5479</v>
      </c>
      <c r="Q2054" s="257">
        <v>2015</v>
      </c>
      <c r="R2054" s="257" t="s">
        <v>3437</v>
      </c>
      <c r="S2054" s="257">
        <v>24</v>
      </c>
      <c r="T2054" s="257">
        <v>1192.1500000000001</v>
      </c>
      <c r="U2054" s="257">
        <v>1886</v>
      </c>
      <c r="V2054" s="257">
        <v>3836875</v>
      </c>
      <c r="X2054" s="260">
        <v>42200</v>
      </c>
      <c r="Y2054" t="s">
        <v>7840</v>
      </c>
      <c r="Z2054" s="260">
        <v>3</v>
      </c>
      <c r="AA2054">
        <v>1394</v>
      </c>
      <c r="AB2054" s="260" t="str">
        <f ca="1">IFERROR(IFERROR(VLOOKUP(Table_Merge1[[#This Row],[Column1]],Table11[#All],2,FALSE),LEFT(AB2055,8)&amp;IF(LEN((RIGHT(AB2055,2)+1))&lt;2,"0"&amp;(RIGHT(AB2055,2)+1),(RIGHT(AB2055,2)-1))),"")</f>
        <v>1394.04.24</v>
      </c>
      <c r="AC2054" s="259" t="str">
        <f ca="1">LEFT(Table_Merge1[[#This Row],[Column2]],4)</f>
        <v>1394</v>
      </c>
      <c r="AD2054" s="259" t="str">
        <f ca="1">RIGHT(LEFT(Table_Merge1[[#This Row],[Column2]],7),2)</f>
        <v>04</v>
      </c>
      <c r="AE2054" s="259" t="str">
        <f ca="1">RIGHT(Table_Merge1[[#This Row],[Column2]],2)</f>
        <v>24</v>
      </c>
      <c r="AF2054">
        <v>4</v>
      </c>
      <c r="AG2054">
        <v>24</v>
      </c>
      <c r="AH2054" s="260">
        <v>2015</v>
      </c>
      <c r="AI2054" t="s">
        <v>3443</v>
      </c>
      <c r="AJ2054" s="260">
        <v>15</v>
      </c>
      <c r="AK2054">
        <v>1154.75</v>
      </c>
      <c r="AL2054">
        <v>1645</v>
      </c>
      <c r="AM2054">
        <v>3443850</v>
      </c>
      <c r="AO2054">
        <v>32359</v>
      </c>
      <c r="AP2054" s="287">
        <f>IFERROR(IF(Table_Merge1[[#This Row],[LME Zinc stock]]*Table_Merge1[[#This Row],[Nima.مقدار]]=0,"",Table_Merge1[[#This Row],[LME Zinc stock]]*Table_Merge1[[#This Row],[Nima.مقدار]]),"")</f>
        <v>111439542150</v>
      </c>
      <c r="AQ2054" s="287">
        <f>IFERROR(IF(Table_Merge1[[#This Row],[LME Zinc 3-month]]*Table_Merge1[[#This Row],[Nima.مقدار]]=0,"",Table_Merge1[[#This Row],[LME Zinc 3-month]]*Table_Merge1[[#This Row],[Nima.مقدار]]),"")</f>
        <v>53230555</v>
      </c>
      <c r="AR2054" s="288" t="str">
        <f>IFERROR(IF(Table_Merge1[[#This Row],[LME Zinc stock]]*Table_Merge1[[#This Row],[Azad.Sell]]=0,"",Table_Merge1[[#This Row],[LME Zinc stock]]*Table_Merge1[[#This Row],[Azad.Sell]]),"")</f>
        <v/>
      </c>
      <c r="AS2054" s="288" t="str">
        <f>IFERROR(IF(Table_Merge1[[#This Row],[LME Zinc 3-month]]*Table_Merge1[[#This Row],[Azad.Sell]]=0,"",Table_Merge1[[#This Row],[LME Zinc 3-month]]*Table_Merge1[[#This Row],[Azad.Sell]]),"")</f>
        <v/>
      </c>
      <c r="AT2054"/>
    </row>
    <row r="2055" spans="1:46" x14ac:dyDescent="0.25">
      <c r="A2055" s="258">
        <v>43554</v>
      </c>
      <c r="B20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1398.01.10</v>
      </c>
      <c r="C2055" s="195">
        <f t="shared" ca="1" si="68"/>
        <v>1398</v>
      </c>
      <c r="D20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055" s="195">
        <f>_xlfn.NUMBERVALUE(RIGHT(Table11[[#This Row],[تاریخ شمسی]],2))</f>
        <v>10</v>
      </c>
      <c r="F20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01-10</v>
      </c>
      <c r="G2055" s="195" t="s">
        <v>2206</v>
      </c>
      <c r="L2055" s="259">
        <v>43554</v>
      </c>
      <c r="M2055">
        <v>90571.375</v>
      </c>
      <c r="O2055" s="284">
        <f>IFERROR(DATE(Table7[[#This Row],[year]],MONTH(DATEVALUE(Table7[[#This Row],[month]]&amp;"1")),Table7[[#This Row],[day]]),"")</f>
        <v>42117</v>
      </c>
      <c r="P2055" s="195" t="s">
        <v>5480</v>
      </c>
      <c r="Q2055" s="195">
        <v>2015</v>
      </c>
      <c r="R2055" s="195" t="s">
        <v>3437</v>
      </c>
      <c r="S2055" s="195">
        <v>23</v>
      </c>
      <c r="T2055" s="195">
        <v>1187.75</v>
      </c>
      <c r="U2055" s="195">
        <v>1896</v>
      </c>
      <c r="V2055" s="195">
        <v>3844975</v>
      </c>
      <c r="X2055" s="260">
        <v>42199</v>
      </c>
      <c r="Y2055" t="s">
        <v>7839</v>
      </c>
      <c r="Z2055" s="260">
        <v>3</v>
      </c>
      <c r="AA2055">
        <v>1394</v>
      </c>
      <c r="AB2055" s="260" t="str">
        <f ca="1">IFERROR(IFERROR(VLOOKUP(Table_Merge1[[#This Row],[Column1]],Table11[#All],2,FALSE),LEFT(AB2056,8)&amp;IF(LEN((RIGHT(AB2056,2)+1))&lt;2,"0"&amp;(RIGHT(AB2056,2)+1),(RIGHT(AB2056,2)-1))),"")</f>
        <v>1394.04.23</v>
      </c>
      <c r="AC2055" s="259" t="str">
        <f ca="1">LEFT(Table_Merge1[[#This Row],[Column2]],4)</f>
        <v>1394</v>
      </c>
      <c r="AD2055" s="259" t="str">
        <f ca="1">RIGHT(LEFT(Table_Merge1[[#This Row],[Column2]],7),2)</f>
        <v>04</v>
      </c>
      <c r="AE2055" s="259" t="str">
        <f ca="1">RIGHT(Table_Merge1[[#This Row],[Column2]],2)</f>
        <v>23</v>
      </c>
      <c r="AF2055">
        <v>4</v>
      </c>
      <c r="AG2055">
        <v>23</v>
      </c>
      <c r="AH2055" s="260">
        <v>2015</v>
      </c>
      <c r="AI2055" t="s">
        <v>3443</v>
      </c>
      <c r="AJ2055" s="260">
        <v>14</v>
      </c>
      <c r="AK2055">
        <v>1153.2</v>
      </c>
      <c r="AL2055">
        <v>1657</v>
      </c>
      <c r="AM2055">
        <v>3453600</v>
      </c>
      <c r="AO2055">
        <v>32116</v>
      </c>
      <c r="AP2055" s="287">
        <f>IFERROR(IF(Table_Merge1[[#This Row],[LME Zinc stock]]*Table_Merge1[[#This Row],[Nima.مقدار]]=0,"",Table_Merge1[[#This Row],[LME Zinc stock]]*Table_Merge1[[#This Row],[Nima.مقدار]]),"")</f>
        <v>110915817600</v>
      </c>
      <c r="AQ2055" s="287">
        <f>IFERROR(IF(Table_Merge1[[#This Row],[LME Zinc 3-month]]*Table_Merge1[[#This Row],[Nima.مقدار]]=0,"",Table_Merge1[[#This Row],[LME Zinc 3-month]]*Table_Merge1[[#This Row],[Nima.مقدار]]),"")</f>
        <v>53216212</v>
      </c>
      <c r="AR2055" s="288" t="str">
        <f>IFERROR(IF(Table_Merge1[[#This Row],[LME Zinc stock]]*Table_Merge1[[#This Row],[Azad.Sell]]=0,"",Table_Merge1[[#This Row],[LME Zinc stock]]*Table_Merge1[[#This Row],[Azad.Sell]]),"")</f>
        <v/>
      </c>
      <c r="AS2055" s="288" t="str">
        <f>IFERROR(IF(Table_Merge1[[#This Row],[LME Zinc 3-month]]*Table_Merge1[[#This Row],[Azad.Sell]]=0,"",Table_Merge1[[#This Row],[LME Zinc 3-month]]*Table_Merge1[[#This Row],[Azad.Sell]]),"")</f>
        <v/>
      </c>
      <c r="AT2055"/>
    </row>
    <row r="2056" spans="1:46" x14ac:dyDescent="0.25">
      <c r="A2056" s="258">
        <v>43555</v>
      </c>
      <c r="B20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1398.01.11</v>
      </c>
      <c r="C2056" s="195">
        <f t="shared" ca="1" si="68"/>
        <v>1398</v>
      </c>
      <c r="D20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056" s="195">
        <f>_xlfn.NUMBERVALUE(RIGHT(Table11[[#This Row],[تاریخ شمسی]],2))</f>
        <v>11</v>
      </c>
      <c r="F20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01-11</v>
      </c>
      <c r="G2056" s="195" t="s">
        <v>2207</v>
      </c>
      <c r="L2056" s="259">
        <v>43555</v>
      </c>
      <c r="M2056">
        <v>90606.6875</v>
      </c>
      <c r="O2056" s="283">
        <f>IFERROR(DATE(Table7[[#This Row],[year]],MONTH(DATEVALUE(Table7[[#This Row],[month]]&amp;"1")),Table7[[#This Row],[day]]),"")</f>
        <v>42116</v>
      </c>
      <c r="P2056" s="257" t="s">
        <v>5481</v>
      </c>
      <c r="Q2056" s="257">
        <v>2015</v>
      </c>
      <c r="R2056" s="257" t="s">
        <v>3437</v>
      </c>
      <c r="S2056" s="257">
        <v>22</v>
      </c>
      <c r="T2056" s="257">
        <v>1202.4000000000001</v>
      </c>
      <c r="U2056" s="257">
        <v>1898.5</v>
      </c>
      <c r="V2056" s="257">
        <v>3852700</v>
      </c>
      <c r="X2056" s="260">
        <v>42198</v>
      </c>
      <c r="Y2056" t="s">
        <v>7838</v>
      </c>
      <c r="Z2056" s="260">
        <v>3</v>
      </c>
      <c r="AA2056">
        <v>1394</v>
      </c>
      <c r="AB2056" s="260" t="str">
        <f ca="1">IFERROR(IFERROR(VLOOKUP(Table_Merge1[[#This Row],[Column1]],Table11[#All],2,FALSE),LEFT(AB2057,8)&amp;IF(LEN((RIGHT(AB2057,2)+1))&lt;2,"0"&amp;(RIGHT(AB2057,2)+1),(RIGHT(AB2057,2)-1))),"")</f>
        <v>1394.04.22</v>
      </c>
      <c r="AC2056" s="259" t="str">
        <f ca="1">LEFT(Table_Merge1[[#This Row],[Column2]],4)</f>
        <v>1394</v>
      </c>
      <c r="AD2056" s="259" t="str">
        <f ca="1">RIGHT(LEFT(Table_Merge1[[#This Row],[Column2]],7),2)</f>
        <v>04</v>
      </c>
      <c r="AE2056" s="259" t="str">
        <f ca="1">RIGHT(Table_Merge1[[#This Row],[Column2]],2)</f>
        <v>22</v>
      </c>
      <c r="AF2056">
        <v>4</v>
      </c>
      <c r="AG2056">
        <v>22</v>
      </c>
      <c r="AH2056" s="260">
        <v>2015</v>
      </c>
      <c r="AI2056" t="s">
        <v>3443</v>
      </c>
      <c r="AJ2056" s="260">
        <v>13</v>
      </c>
      <c r="AK2056">
        <v>1154.95</v>
      </c>
      <c r="AL2056">
        <v>1649.5</v>
      </c>
      <c r="AM2056">
        <v>3462675</v>
      </c>
      <c r="AO2056">
        <v>32282</v>
      </c>
      <c r="AP2056" s="287">
        <f>IFERROR(IF(Table_Merge1[[#This Row],[LME Zinc stock]]*Table_Merge1[[#This Row],[Nima.مقدار]]=0,"",Table_Merge1[[#This Row],[LME Zinc stock]]*Table_Merge1[[#This Row],[Nima.مقدار]]),"")</f>
        <v>111782074350</v>
      </c>
      <c r="AQ2056" s="287">
        <f>IFERROR(IF(Table_Merge1[[#This Row],[LME Zinc 3-month]]*Table_Merge1[[#This Row],[Nima.مقدار]]=0,"",Table_Merge1[[#This Row],[LME Zinc 3-month]]*Table_Merge1[[#This Row],[Nima.مقدار]]),"")</f>
        <v>53249159</v>
      </c>
      <c r="AR2056" s="288" t="str">
        <f>IFERROR(IF(Table_Merge1[[#This Row],[LME Zinc stock]]*Table_Merge1[[#This Row],[Azad.Sell]]=0,"",Table_Merge1[[#This Row],[LME Zinc stock]]*Table_Merge1[[#This Row],[Azad.Sell]]),"")</f>
        <v/>
      </c>
      <c r="AS2056" s="288" t="str">
        <f>IFERROR(IF(Table_Merge1[[#This Row],[LME Zinc 3-month]]*Table_Merge1[[#This Row],[Azad.Sell]]=0,"",Table_Merge1[[#This Row],[LME Zinc 3-month]]*Table_Merge1[[#This Row],[Azad.Sell]]),"")</f>
        <v/>
      </c>
      <c r="AT2056"/>
    </row>
    <row r="2057" spans="1:46" x14ac:dyDescent="0.25">
      <c r="A2057" s="258">
        <v>43558</v>
      </c>
      <c r="B20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1398.01.14</v>
      </c>
      <c r="C2057" s="195">
        <f t="shared" ca="1" si="68"/>
        <v>1398</v>
      </c>
      <c r="D20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057" s="195">
        <f>_xlfn.NUMBERVALUE(RIGHT(Table11[[#This Row],[تاریخ شمسی]],2))</f>
        <v>14</v>
      </c>
      <c r="F20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01-14</v>
      </c>
      <c r="G2057" s="195" t="s">
        <v>2208</v>
      </c>
      <c r="L2057" s="259">
        <v>43558</v>
      </c>
      <c r="M2057">
        <v>90642</v>
      </c>
      <c r="O2057" s="284">
        <f>IFERROR(DATE(Table7[[#This Row],[year]],MONTH(DATEVALUE(Table7[[#This Row],[month]]&amp;"1")),Table7[[#This Row],[day]]),"")</f>
        <v>42115</v>
      </c>
      <c r="P2057" s="195" t="s">
        <v>5482</v>
      </c>
      <c r="Q2057" s="195">
        <v>2015</v>
      </c>
      <c r="R2057" s="195" t="s">
        <v>3437</v>
      </c>
      <c r="S2057" s="195">
        <v>21</v>
      </c>
      <c r="T2057" s="195">
        <v>1197.7</v>
      </c>
      <c r="U2057" s="195">
        <v>1937.5</v>
      </c>
      <c r="V2057" s="195">
        <v>3863250</v>
      </c>
      <c r="X2057" s="260">
        <v>42195</v>
      </c>
      <c r="Z2057" s="260">
        <v>3</v>
      </c>
      <c r="AB2057" s="260" t="str">
        <f ca="1">IFERROR(IFERROR(VLOOKUP(Table_Merge1[[#This Row],[Column1]],Table11[#All],2,FALSE),LEFT(AB2058,8)&amp;IF(LEN((RIGHT(AB2058,2)+1))&lt;2,"0"&amp;(RIGHT(AB2058,2)+1),(RIGHT(AB2058,2)-1))),"")</f>
        <v>1394.04.17</v>
      </c>
      <c r="AC2057" s="259" t="str">
        <f ca="1">LEFT(Table_Merge1[[#This Row],[Column2]],4)</f>
        <v>1394</v>
      </c>
      <c r="AD2057" s="259" t="str">
        <f ca="1">RIGHT(LEFT(Table_Merge1[[#This Row],[Column2]],7),2)</f>
        <v>04</v>
      </c>
      <c r="AE2057" s="259" t="str">
        <f ca="1">RIGHT(Table_Merge1[[#This Row],[Column2]],2)</f>
        <v>17</v>
      </c>
      <c r="AH2057" s="260">
        <v>2015</v>
      </c>
      <c r="AI2057" t="s">
        <v>3443</v>
      </c>
      <c r="AJ2057" s="260">
        <v>10</v>
      </c>
      <c r="AK2057">
        <v>1162.4000000000001</v>
      </c>
      <c r="AL2057">
        <v>1641.5</v>
      </c>
      <c r="AM2057">
        <v>3471225</v>
      </c>
      <c r="AP2057" s="287" t="str">
        <f>IFERROR(IF(Table_Merge1[[#This Row],[LME Zinc stock]]*Table_Merge1[[#This Row],[Nima.مقدار]]=0,"",Table_Merge1[[#This Row],[LME Zinc stock]]*Table_Merge1[[#This Row],[Nima.مقدار]]),"")</f>
        <v/>
      </c>
      <c r="AQ2057" s="287" t="str">
        <f>IFERROR(IF(Table_Merge1[[#This Row],[LME Zinc 3-month]]*Table_Merge1[[#This Row],[Nima.مقدار]]=0,"",Table_Merge1[[#This Row],[LME Zinc 3-month]]*Table_Merge1[[#This Row],[Nima.مقدار]]),"")</f>
        <v/>
      </c>
      <c r="AR2057" s="288" t="str">
        <f>IFERROR(IF(Table_Merge1[[#This Row],[LME Zinc stock]]*Table_Merge1[[#This Row],[Azad.Sell]]=0,"",Table_Merge1[[#This Row],[LME Zinc stock]]*Table_Merge1[[#This Row],[Azad.Sell]]),"")</f>
        <v/>
      </c>
      <c r="AS2057" s="288" t="str">
        <f>IFERROR(IF(Table_Merge1[[#This Row],[LME Zinc 3-month]]*Table_Merge1[[#This Row],[Azad.Sell]]=0,"",Table_Merge1[[#This Row],[LME Zinc 3-month]]*Table_Merge1[[#This Row],[Azad.Sell]]),"")</f>
        <v/>
      </c>
      <c r="AT2057"/>
    </row>
    <row r="2058" spans="1:46" x14ac:dyDescent="0.25">
      <c r="A2058" s="258">
        <v>43561</v>
      </c>
      <c r="B20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1398.01.17</v>
      </c>
      <c r="C2058" s="195">
        <f t="shared" ca="1" si="68"/>
        <v>1398</v>
      </c>
      <c r="D20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058" s="195">
        <f>_xlfn.NUMBERVALUE(RIGHT(Table11[[#This Row],[تاریخ شمسی]],2))</f>
        <v>17</v>
      </c>
      <c r="F20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01-17</v>
      </c>
      <c r="G2058" s="195" t="s">
        <v>2209</v>
      </c>
      <c r="L2058" s="259">
        <v>43561</v>
      </c>
      <c r="M2058">
        <v>91905</v>
      </c>
      <c r="O2058" s="283">
        <f>IFERROR(DATE(Table7[[#This Row],[year]],MONTH(DATEVALUE(Table7[[#This Row],[month]]&amp;"1")),Table7[[#This Row],[day]]),"")</f>
        <v>42114</v>
      </c>
      <c r="P2058" s="257" t="s">
        <v>5483</v>
      </c>
      <c r="Q2058" s="257">
        <v>2015</v>
      </c>
      <c r="R2058" s="257" t="s">
        <v>3437</v>
      </c>
      <c r="S2058" s="257">
        <v>20</v>
      </c>
      <c r="T2058" s="257">
        <v>1203.25</v>
      </c>
      <c r="U2058" s="257">
        <v>1926</v>
      </c>
      <c r="V2058" s="257">
        <v>3880125</v>
      </c>
      <c r="X2058" s="260">
        <v>42194</v>
      </c>
      <c r="Y2058" t="s">
        <v>7837</v>
      </c>
      <c r="Z2058" s="260">
        <v>3</v>
      </c>
      <c r="AA2058">
        <v>1394</v>
      </c>
      <c r="AB2058" s="260" t="str">
        <f ca="1">IFERROR(IFERROR(VLOOKUP(Table_Merge1[[#This Row],[Column1]],Table11[#All],2,FALSE),LEFT(AB2059,8)&amp;IF(LEN((RIGHT(AB2059,2)+1))&lt;2,"0"&amp;(RIGHT(AB2059,2)+1),(RIGHT(AB2059,2)-1))),"")</f>
        <v>1394.04.18</v>
      </c>
      <c r="AC2058" s="259" t="str">
        <f ca="1">LEFT(Table_Merge1[[#This Row],[Column2]],4)</f>
        <v>1394</v>
      </c>
      <c r="AD2058" s="259" t="str">
        <f ca="1">RIGHT(LEFT(Table_Merge1[[#This Row],[Column2]],7),2)</f>
        <v>04</v>
      </c>
      <c r="AE2058" s="259" t="str">
        <f ca="1">RIGHT(Table_Merge1[[#This Row],[Column2]],2)</f>
        <v>18</v>
      </c>
      <c r="AF2058">
        <v>4</v>
      </c>
      <c r="AG2058">
        <v>18</v>
      </c>
      <c r="AH2058" s="260">
        <v>2015</v>
      </c>
      <c r="AI2058" t="s">
        <v>3443</v>
      </c>
      <c r="AJ2058" s="260">
        <v>9</v>
      </c>
      <c r="AK2058">
        <v>1162.0999999999999</v>
      </c>
      <c r="AL2058">
        <v>1639</v>
      </c>
      <c r="AM2058">
        <v>3480500</v>
      </c>
      <c r="AO2058">
        <v>32468</v>
      </c>
      <c r="AP2058" s="287">
        <f>IFERROR(IF(Table_Merge1[[#This Row],[LME Zinc stock]]*Table_Merge1[[#This Row],[Nima.مقدار]]=0,"",Table_Merge1[[#This Row],[LME Zinc stock]]*Table_Merge1[[#This Row],[Nima.مقدار]]),"")</f>
        <v>113004874000</v>
      </c>
      <c r="AQ2058" s="287">
        <f>IFERROR(IF(Table_Merge1[[#This Row],[LME Zinc 3-month]]*Table_Merge1[[#This Row],[Nima.مقدار]]=0,"",Table_Merge1[[#This Row],[LME Zinc 3-month]]*Table_Merge1[[#This Row],[Nima.مقدار]]),"")</f>
        <v>53215052</v>
      </c>
      <c r="AR2058" s="288" t="str">
        <f>IFERROR(IF(Table_Merge1[[#This Row],[LME Zinc stock]]*Table_Merge1[[#This Row],[Azad.Sell]]=0,"",Table_Merge1[[#This Row],[LME Zinc stock]]*Table_Merge1[[#This Row],[Azad.Sell]]),"")</f>
        <v/>
      </c>
      <c r="AS2058" s="288" t="str">
        <f>IFERROR(IF(Table_Merge1[[#This Row],[LME Zinc 3-month]]*Table_Merge1[[#This Row],[Azad.Sell]]=0,"",Table_Merge1[[#This Row],[LME Zinc 3-month]]*Table_Merge1[[#This Row],[Azad.Sell]]),"")</f>
        <v/>
      </c>
      <c r="AT2058"/>
    </row>
    <row r="2059" spans="1:46" x14ac:dyDescent="0.25">
      <c r="A2059" s="258">
        <v>43562</v>
      </c>
      <c r="B20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1398.01.18</v>
      </c>
      <c r="C2059" s="195">
        <f t="shared" ca="1" si="68"/>
        <v>1398</v>
      </c>
      <c r="D20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059" s="195">
        <f>_xlfn.NUMBERVALUE(RIGHT(Table11[[#This Row],[تاریخ شمسی]],2))</f>
        <v>18</v>
      </c>
      <c r="F20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01-18</v>
      </c>
      <c r="G2059" s="195" t="s">
        <v>2210</v>
      </c>
      <c r="L2059" s="259">
        <v>43562</v>
      </c>
      <c r="M2059">
        <v>92536.5</v>
      </c>
      <c r="O2059" s="284">
        <f>IFERROR(DATE(Table7[[#This Row],[year]],MONTH(DATEVALUE(Table7[[#This Row],[month]]&amp;"1")),Table7[[#This Row],[day]]),"")</f>
        <v>42111</v>
      </c>
      <c r="P2059" s="195" t="s">
        <v>5484</v>
      </c>
      <c r="Q2059" s="195">
        <v>2015</v>
      </c>
      <c r="R2059" s="195" t="s">
        <v>3437</v>
      </c>
      <c r="S2059" s="195">
        <v>17</v>
      </c>
      <c r="T2059" s="195">
        <v>1204.55</v>
      </c>
      <c r="U2059" s="195">
        <v>1921.5</v>
      </c>
      <c r="V2059" s="195">
        <v>3814825</v>
      </c>
      <c r="X2059" s="260">
        <v>42193</v>
      </c>
      <c r="Z2059" s="260">
        <v>3</v>
      </c>
      <c r="AB2059" s="260" t="str">
        <f ca="1">IFERROR(IFERROR(VLOOKUP(Table_Merge1[[#This Row],[Column1]],Table11[#All],2,FALSE),LEFT(AB2060,8)&amp;IF(LEN((RIGHT(AB2060,2)+1))&lt;2,"0"&amp;(RIGHT(AB2060,2)+1),(RIGHT(AB2060,2)-1))),"")</f>
        <v>1394.04.15</v>
      </c>
      <c r="AC2059" s="259" t="str">
        <f ca="1">LEFT(Table_Merge1[[#This Row],[Column2]],4)</f>
        <v>1394</v>
      </c>
      <c r="AD2059" s="259" t="str">
        <f ca="1">RIGHT(LEFT(Table_Merge1[[#This Row],[Column2]],7),2)</f>
        <v>04</v>
      </c>
      <c r="AE2059" s="259" t="str">
        <f ca="1">RIGHT(Table_Merge1[[#This Row],[Column2]],2)</f>
        <v>15</v>
      </c>
      <c r="AH2059" s="260">
        <v>2015</v>
      </c>
      <c r="AI2059" t="s">
        <v>3443</v>
      </c>
      <c r="AJ2059" s="260">
        <v>8</v>
      </c>
      <c r="AK2059">
        <v>1154.25</v>
      </c>
      <c r="AL2059">
        <v>1650.5</v>
      </c>
      <c r="AM2059">
        <v>3490625</v>
      </c>
      <c r="AP2059" s="287" t="str">
        <f>IFERROR(IF(Table_Merge1[[#This Row],[LME Zinc stock]]*Table_Merge1[[#This Row],[Nima.مقدار]]=0,"",Table_Merge1[[#This Row],[LME Zinc stock]]*Table_Merge1[[#This Row],[Nima.مقدار]]),"")</f>
        <v/>
      </c>
      <c r="AQ2059" s="287" t="str">
        <f>IFERROR(IF(Table_Merge1[[#This Row],[LME Zinc 3-month]]*Table_Merge1[[#This Row],[Nima.مقدار]]=0,"",Table_Merge1[[#This Row],[LME Zinc 3-month]]*Table_Merge1[[#This Row],[Nima.مقدار]]),"")</f>
        <v/>
      </c>
      <c r="AR2059" s="288" t="str">
        <f>IFERROR(IF(Table_Merge1[[#This Row],[LME Zinc stock]]*Table_Merge1[[#This Row],[Azad.Sell]]=0,"",Table_Merge1[[#This Row],[LME Zinc stock]]*Table_Merge1[[#This Row],[Azad.Sell]]),"")</f>
        <v/>
      </c>
      <c r="AS2059" s="288" t="str">
        <f>IFERROR(IF(Table_Merge1[[#This Row],[LME Zinc 3-month]]*Table_Merge1[[#This Row],[Azad.Sell]]=0,"",Table_Merge1[[#This Row],[LME Zinc 3-month]]*Table_Merge1[[#This Row],[Azad.Sell]]),"")</f>
        <v/>
      </c>
      <c r="AT2059"/>
    </row>
    <row r="2060" spans="1:46" x14ac:dyDescent="0.25">
      <c r="A2060" s="258">
        <v>43563</v>
      </c>
      <c r="B20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1398.01.19</v>
      </c>
      <c r="C2060" s="195">
        <f t="shared" ca="1" si="68"/>
        <v>1398</v>
      </c>
      <c r="D20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060" s="195">
        <f>_xlfn.NUMBERVALUE(RIGHT(Table11[[#This Row],[تاریخ شمسی]],2))</f>
        <v>19</v>
      </c>
      <c r="F20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01-19</v>
      </c>
      <c r="G2060" s="195" t="s">
        <v>2211</v>
      </c>
      <c r="L2060" s="259">
        <v>43563</v>
      </c>
      <c r="M2060">
        <v>92852.25</v>
      </c>
      <c r="O2060" s="283">
        <f>IFERROR(DATE(Table7[[#This Row],[year]],MONTH(DATEVALUE(Table7[[#This Row],[month]]&amp;"1")),Table7[[#This Row],[day]]),"")</f>
        <v>42110</v>
      </c>
      <c r="P2060" s="257" t="s">
        <v>5485</v>
      </c>
      <c r="Q2060" s="257">
        <v>2015</v>
      </c>
      <c r="R2060" s="257" t="s">
        <v>3437</v>
      </c>
      <c r="S2060" s="257">
        <v>16</v>
      </c>
      <c r="T2060" s="257">
        <v>1204.5999999999999</v>
      </c>
      <c r="U2060" s="257" t="s">
        <v>3621</v>
      </c>
      <c r="V2060" s="257" t="s">
        <v>3621</v>
      </c>
      <c r="X2060" s="260">
        <v>42192</v>
      </c>
      <c r="Y2060" t="s">
        <v>7836</v>
      </c>
      <c r="Z2060" s="260">
        <v>3</v>
      </c>
      <c r="AA2060">
        <v>1394</v>
      </c>
      <c r="AB2060" s="260" t="str">
        <f ca="1">IFERROR(IFERROR(VLOOKUP(Table_Merge1[[#This Row],[Column1]],Table11[#All],2,FALSE),LEFT(AB2061,8)&amp;IF(LEN((RIGHT(AB2061,2)+1))&lt;2,"0"&amp;(RIGHT(AB2061,2)+1),(RIGHT(AB2061,2)-1))),"")</f>
        <v>1394.04.16</v>
      </c>
      <c r="AC2060" s="259" t="str">
        <f ca="1">LEFT(Table_Merge1[[#This Row],[Column2]],4)</f>
        <v>1394</v>
      </c>
      <c r="AD2060" s="259" t="str">
        <f ca="1">RIGHT(LEFT(Table_Merge1[[#This Row],[Column2]],7),2)</f>
        <v>04</v>
      </c>
      <c r="AE2060" s="259" t="str">
        <f ca="1">RIGHT(Table_Merge1[[#This Row],[Column2]],2)</f>
        <v>16</v>
      </c>
      <c r="AF2060">
        <v>4</v>
      </c>
      <c r="AG2060">
        <v>16</v>
      </c>
      <c r="AH2060" s="260">
        <v>2015</v>
      </c>
      <c r="AI2060" t="s">
        <v>3443</v>
      </c>
      <c r="AJ2060" s="260">
        <v>7</v>
      </c>
      <c r="AK2060">
        <v>1166.25</v>
      </c>
      <c r="AL2060">
        <v>1655</v>
      </c>
      <c r="AM2060">
        <v>3499900</v>
      </c>
      <c r="AO2060">
        <v>32629</v>
      </c>
      <c r="AP2060" s="287">
        <f>IFERROR(IF(Table_Merge1[[#This Row],[LME Zinc stock]]*Table_Merge1[[#This Row],[Nima.مقدار]]=0,"",Table_Merge1[[#This Row],[LME Zinc stock]]*Table_Merge1[[#This Row],[Nima.مقدار]]),"")</f>
        <v>114198237100</v>
      </c>
      <c r="AQ2060" s="287">
        <f>IFERROR(IF(Table_Merge1[[#This Row],[LME Zinc 3-month]]*Table_Merge1[[#This Row],[Nima.مقدار]]=0,"",Table_Merge1[[#This Row],[LME Zinc 3-month]]*Table_Merge1[[#This Row],[Nima.مقدار]]),"")</f>
        <v>54000995</v>
      </c>
      <c r="AR2060" s="288" t="str">
        <f>IFERROR(IF(Table_Merge1[[#This Row],[LME Zinc stock]]*Table_Merge1[[#This Row],[Azad.Sell]]=0,"",Table_Merge1[[#This Row],[LME Zinc stock]]*Table_Merge1[[#This Row],[Azad.Sell]]),"")</f>
        <v/>
      </c>
      <c r="AS2060" s="288" t="str">
        <f>IFERROR(IF(Table_Merge1[[#This Row],[LME Zinc 3-month]]*Table_Merge1[[#This Row],[Azad.Sell]]=0,"",Table_Merge1[[#This Row],[LME Zinc 3-month]]*Table_Merge1[[#This Row],[Azad.Sell]]),"")</f>
        <v/>
      </c>
      <c r="AT2060"/>
    </row>
    <row r="2061" spans="1:46" x14ac:dyDescent="0.25">
      <c r="A2061" s="258">
        <v>43564</v>
      </c>
      <c r="B20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1398.01.20</v>
      </c>
      <c r="C2061" s="195">
        <f t="shared" ca="1" si="68"/>
        <v>1398</v>
      </c>
      <c r="D20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061" s="195">
        <f>_xlfn.NUMBERVALUE(RIGHT(Table11[[#This Row],[تاریخ شمسی]],2))</f>
        <v>20</v>
      </c>
      <c r="F20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01-20</v>
      </c>
      <c r="G2061" s="195" t="s">
        <v>2212</v>
      </c>
      <c r="L2061" s="259">
        <v>43564</v>
      </c>
      <c r="M2061">
        <v>93010.125</v>
      </c>
      <c r="O2061" s="284">
        <f>IFERROR(DATE(Table7[[#This Row],[year]],MONTH(DATEVALUE(Table7[[#This Row],[month]]&amp;"1")),Table7[[#This Row],[day]]),"")</f>
        <v>42109</v>
      </c>
      <c r="P2061" s="195" t="s">
        <v>5486</v>
      </c>
      <c r="Q2061" s="195">
        <v>2015</v>
      </c>
      <c r="R2061" s="195" t="s">
        <v>3437</v>
      </c>
      <c r="S2061" s="195">
        <v>15</v>
      </c>
      <c r="T2061" s="195">
        <v>1189.8499999999999</v>
      </c>
      <c r="U2061" s="195">
        <v>1904</v>
      </c>
      <c r="V2061" s="195">
        <v>3822300</v>
      </c>
      <c r="X2061" s="260">
        <v>42191</v>
      </c>
      <c r="Y2061" t="s">
        <v>7835</v>
      </c>
      <c r="Z2061" s="260">
        <v>3</v>
      </c>
      <c r="AA2061">
        <v>1394</v>
      </c>
      <c r="AB2061" s="260" t="str">
        <f ca="1">IFERROR(IFERROR(VLOOKUP(Table_Merge1[[#This Row],[Column1]],Table11[#All],2,FALSE),LEFT(AB2062,8)&amp;IF(LEN((RIGHT(AB2062,2)+1))&lt;2,"0"&amp;(RIGHT(AB2062,2)+1),(RIGHT(AB2062,2)-1))),"")</f>
        <v>1394.04.15</v>
      </c>
      <c r="AC2061" s="259" t="str">
        <f ca="1">LEFT(Table_Merge1[[#This Row],[Column2]],4)</f>
        <v>1394</v>
      </c>
      <c r="AD2061" s="259" t="str">
        <f ca="1">RIGHT(LEFT(Table_Merge1[[#This Row],[Column2]],7),2)</f>
        <v>04</v>
      </c>
      <c r="AE2061" s="259" t="str">
        <f ca="1">RIGHT(Table_Merge1[[#This Row],[Column2]],2)</f>
        <v>15</v>
      </c>
      <c r="AF2061">
        <v>4</v>
      </c>
      <c r="AG2061">
        <v>15</v>
      </c>
      <c r="AH2061" s="260">
        <v>2015</v>
      </c>
      <c r="AI2061" t="s">
        <v>3443</v>
      </c>
      <c r="AJ2061" s="260">
        <v>6</v>
      </c>
      <c r="AK2061">
        <v>1164.25</v>
      </c>
      <c r="AL2061">
        <v>1674</v>
      </c>
      <c r="AM2061">
        <v>3510425</v>
      </c>
      <c r="AO2061">
        <v>32738</v>
      </c>
      <c r="AP2061" s="287">
        <f>IFERROR(IF(Table_Merge1[[#This Row],[LME Zinc stock]]*Table_Merge1[[#This Row],[Nima.مقدار]]=0,"",Table_Merge1[[#This Row],[LME Zinc stock]]*Table_Merge1[[#This Row],[Nima.مقدار]]),"")</f>
        <v>114924293650</v>
      </c>
      <c r="AQ2061" s="287">
        <f>IFERROR(IF(Table_Merge1[[#This Row],[LME Zinc 3-month]]*Table_Merge1[[#This Row],[Nima.مقدار]]=0,"",Table_Merge1[[#This Row],[LME Zinc 3-month]]*Table_Merge1[[#This Row],[Nima.مقدار]]),"")</f>
        <v>54803412</v>
      </c>
      <c r="AR2061" s="288" t="str">
        <f>IFERROR(IF(Table_Merge1[[#This Row],[LME Zinc stock]]*Table_Merge1[[#This Row],[Azad.Sell]]=0,"",Table_Merge1[[#This Row],[LME Zinc stock]]*Table_Merge1[[#This Row],[Azad.Sell]]),"")</f>
        <v/>
      </c>
      <c r="AS2061" s="288" t="str">
        <f>IFERROR(IF(Table_Merge1[[#This Row],[LME Zinc 3-month]]*Table_Merge1[[#This Row],[Azad.Sell]]=0,"",Table_Merge1[[#This Row],[LME Zinc 3-month]]*Table_Merge1[[#This Row],[Azad.Sell]]),"")</f>
        <v/>
      </c>
      <c r="AT2061"/>
    </row>
    <row r="2062" spans="1:46" x14ac:dyDescent="0.25">
      <c r="A2062" s="258">
        <v>43565</v>
      </c>
      <c r="B20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1398.01.21</v>
      </c>
      <c r="C2062" s="195">
        <f t="shared" ca="1" si="68"/>
        <v>1398</v>
      </c>
      <c r="D20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062" s="195">
        <f>_xlfn.NUMBERVALUE(RIGHT(Table11[[#This Row],[تاریخ شمسی]],2))</f>
        <v>21</v>
      </c>
      <c r="F20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01-21</v>
      </c>
      <c r="G2062" s="195" t="s">
        <v>2213</v>
      </c>
      <c r="L2062" s="259">
        <v>43565</v>
      </c>
      <c r="M2062">
        <v>93089.0625</v>
      </c>
      <c r="O2062" s="283">
        <f>IFERROR(DATE(Table7[[#This Row],[year]],MONTH(DATEVALUE(Table7[[#This Row],[month]]&amp;"1")),Table7[[#This Row],[day]]),"")</f>
        <v>42108</v>
      </c>
      <c r="P2062" s="257" t="s">
        <v>5487</v>
      </c>
      <c r="Q2062" s="257">
        <v>2015</v>
      </c>
      <c r="R2062" s="257" t="s">
        <v>3437</v>
      </c>
      <c r="S2062" s="257">
        <v>14</v>
      </c>
      <c r="T2062" s="257">
        <v>1191.45</v>
      </c>
      <c r="U2062" s="257">
        <v>1884.5</v>
      </c>
      <c r="V2062" s="257">
        <v>3828325</v>
      </c>
      <c r="X2062" s="260">
        <v>42188</v>
      </c>
      <c r="Z2062" s="260">
        <v>3</v>
      </c>
      <c r="AB2062" s="260" t="str">
        <f ca="1">IFERROR(IFERROR(VLOOKUP(Table_Merge1[[#This Row],[Column1]],Table11[#All],2,FALSE),LEFT(AB2063,8)&amp;IF(LEN((RIGHT(AB2063,2)+1))&lt;2,"0"&amp;(RIGHT(AB2063,2)+1),(RIGHT(AB2063,2)-1))),"")</f>
        <v>1394.04.10</v>
      </c>
      <c r="AC2062" s="259" t="str">
        <f ca="1">LEFT(Table_Merge1[[#This Row],[Column2]],4)</f>
        <v>1394</v>
      </c>
      <c r="AD2062" s="259" t="str">
        <f ca="1">RIGHT(LEFT(Table_Merge1[[#This Row],[Column2]],7),2)</f>
        <v>04</v>
      </c>
      <c r="AE2062" s="259" t="str">
        <f ca="1">RIGHT(Table_Merge1[[#This Row],[Column2]],2)</f>
        <v>10</v>
      </c>
      <c r="AH2062" s="260">
        <v>2015</v>
      </c>
      <c r="AI2062" t="s">
        <v>3443</v>
      </c>
      <c r="AJ2062" s="260">
        <v>3</v>
      </c>
      <c r="AK2062">
        <v>1168.25</v>
      </c>
      <c r="AL2062">
        <v>1682.5</v>
      </c>
      <c r="AM2062">
        <v>3520725</v>
      </c>
      <c r="AP2062" s="287" t="str">
        <f>IFERROR(IF(Table_Merge1[[#This Row],[LME Zinc stock]]*Table_Merge1[[#This Row],[Nima.مقدار]]=0,"",Table_Merge1[[#This Row],[LME Zinc stock]]*Table_Merge1[[#This Row],[Nima.مقدار]]),"")</f>
        <v/>
      </c>
      <c r="AQ2062" s="287" t="str">
        <f>IFERROR(IF(Table_Merge1[[#This Row],[LME Zinc 3-month]]*Table_Merge1[[#This Row],[Nima.مقدار]]=0,"",Table_Merge1[[#This Row],[LME Zinc 3-month]]*Table_Merge1[[#This Row],[Nima.مقدار]]),"")</f>
        <v/>
      </c>
      <c r="AR2062" s="288" t="str">
        <f>IFERROR(IF(Table_Merge1[[#This Row],[LME Zinc stock]]*Table_Merge1[[#This Row],[Azad.Sell]]=0,"",Table_Merge1[[#This Row],[LME Zinc stock]]*Table_Merge1[[#This Row],[Azad.Sell]]),"")</f>
        <v/>
      </c>
      <c r="AS2062" s="288" t="str">
        <f>IFERROR(IF(Table_Merge1[[#This Row],[LME Zinc 3-month]]*Table_Merge1[[#This Row],[Azad.Sell]]=0,"",Table_Merge1[[#This Row],[LME Zinc 3-month]]*Table_Merge1[[#This Row],[Azad.Sell]]),"")</f>
        <v/>
      </c>
      <c r="AT2062"/>
    </row>
    <row r="2063" spans="1:46" x14ac:dyDescent="0.25">
      <c r="A2063" s="258">
        <v>43568</v>
      </c>
      <c r="B20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1398.01.24</v>
      </c>
      <c r="C2063" s="195">
        <f t="shared" ca="1" si="68"/>
        <v>1398</v>
      </c>
      <c r="D20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063" s="195">
        <f>_xlfn.NUMBERVALUE(RIGHT(Table11[[#This Row],[تاریخ شمسی]],2))</f>
        <v>24</v>
      </c>
      <c r="F20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01-24</v>
      </c>
      <c r="G2063" s="195" t="s">
        <v>2214</v>
      </c>
      <c r="L2063" s="259">
        <v>43568</v>
      </c>
      <c r="M2063">
        <v>93128.53125</v>
      </c>
      <c r="O2063" s="284">
        <f>IFERROR(DATE(Table7[[#This Row],[year]],MONTH(DATEVALUE(Table7[[#This Row],[month]]&amp;"1")),Table7[[#This Row],[day]]),"")</f>
        <v>42107</v>
      </c>
      <c r="P2063" s="195" t="s">
        <v>5488</v>
      </c>
      <c r="Q2063" s="195">
        <v>2015</v>
      </c>
      <c r="R2063" s="195" t="s">
        <v>3437</v>
      </c>
      <c r="S2063" s="195">
        <v>13</v>
      </c>
      <c r="T2063" s="195">
        <v>1197.8499999999999</v>
      </c>
      <c r="U2063" s="195">
        <v>1862</v>
      </c>
      <c r="V2063" s="195">
        <v>3838475</v>
      </c>
      <c r="X2063" s="260">
        <v>42187</v>
      </c>
      <c r="Y2063" t="s">
        <v>7834</v>
      </c>
      <c r="Z2063" s="260">
        <v>3</v>
      </c>
      <c r="AA2063">
        <v>1394</v>
      </c>
      <c r="AB2063" s="260" t="str">
        <f ca="1">IFERROR(IFERROR(VLOOKUP(Table_Merge1[[#This Row],[Column1]],Table11[#All],2,FALSE),LEFT(AB2064,8)&amp;IF(LEN((RIGHT(AB2064,2)+1))&lt;2,"0"&amp;(RIGHT(AB2064,2)+1),(RIGHT(AB2064,2)-1))),"")</f>
        <v>1394.04.11</v>
      </c>
      <c r="AC2063" s="259" t="str">
        <f ca="1">LEFT(Table_Merge1[[#This Row],[Column2]],4)</f>
        <v>1394</v>
      </c>
      <c r="AD2063" s="259" t="str">
        <f ca="1">RIGHT(LEFT(Table_Merge1[[#This Row],[Column2]],7),2)</f>
        <v>04</v>
      </c>
      <c r="AE2063" s="259" t="str">
        <f ca="1">RIGHT(Table_Merge1[[#This Row],[Column2]],2)</f>
        <v>11</v>
      </c>
      <c r="AF2063">
        <v>4</v>
      </c>
      <c r="AG2063">
        <v>11</v>
      </c>
      <c r="AH2063" s="260">
        <v>2015</v>
      </c>
      <c r="AI2063" t="s">
        <v>3443</v>
      </c>
      <c r="AJ2063" s="260">
        <v>2</v>
      </c>
      <c r="AK2063">
        <v>1164.3</v>
      </c>
      <c r="AL2063">
        <v>1703</v>
      </c>
      <c r="AM2063">
        <v>3528225</v>
      </c>
      <c r="AO2063">
        <v>33019</v>
      </c>
      <c r="AP2063" s="287">
        <f>IFERROR(IF(Table_Merge1[[#This Row],[LME Zinc stock]]*Table_Merge1[[#This Row],[Nima.مقدار]]=0,"",Table_Merge1[[#This Row],[LME Zinc stock]]*Table_Merge1[[#This Row],[Nima.مقدار]]),"")</f>
        <v>116498461275</v>
      </c>
      <c r="AQ2063" s="287">
        <f>IFERROR(IF(Table_Merge1[[#This Row],[LME Zinc 3-month]]*Table_Merge1[[#This Row],[Nima.مقدار]]=0,"",Table_Merge1[[#This Row],[LME Zinc 3-month]]*Table_Merge1[[#This Row],[Nima.مقدار]]),"")</f>
        <v>56231357</v>
      </c>
      <c r="AR2063" s="288" t="str">
        <f>IFERROR(IF(Table_Merge1[[#This Row],[LME Zinc stock]]*Table_Merge1[[#This Row],[Azad.Sell]]=0,"",Table_Merge1[[#This Row],[LME Zinc stock]]*Table_Merge1[[#This Row],[Azad.Sell]]),"")</f>
        <v/>
      </c>
      <c r="AS2063" s="288" t="str">
        <f>IFERROR(IF(Table_Merge1[[#This Row],[LME Zinc 3-month]]*Table_Merge1[[#This Row],[Azad.Sell]]=0,"",Table_Merge1[[#This Row],[LME Zinc 3-month]]*Table_Merge1[[#This Row],[Azad.Sell]]),"")</f>
        <v/>
      </c>
      <c r="AT2063"/>
    </row>
    <row r="2064" spans="1:46" x14ac:dyDescent="0.25">
      <c r="A2064" s="258">
        <v>43569</v>
      </c>
      <c r="B20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1398.01.25</v>
      </c>
      <c r="C2064" s="195">
        <f t="shared" ca="1" si="68"/>
        <v>1398</v>
      </c>
      <c r="D20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064" s="195">
        <f>_xlfn.NUMBERVALUE(RIGHT(Table11[[#This Row],[تاریخ شمسی]],2))</f>
        <v>25</v>
      </c>
      <c r="F20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01-25</v>
      </c>
      <c r="G2064" s="195" t="s">
        <v>2215</v>
      </c>
      <c r="L2064" s="259">
        <v>43569</v>
      </c>
      <c r="M2064">
        <v>93148.265625</v>
      </c>
      <c r="O2064" s="283">
        <f>IFERROR(DATE(Table7[[#This Row],[year]],MONTH(DATEVALUE(Table7[[#This Row],[month]]&amp;"1")),Table7[[#This Row],[day]]),"")</f>
        <v>42104</v>
      </c>
      <c r="P2064" s="257" t="s">
        <v>5489</v>
      </c>
      <c r="Q2064" s="257">
        <v>2015</v>
      </c>
      <c r="R2064" s="257" t="s">
        <v>3437</v>
      </c>
      <c r="S2064" s="257">
        <v>10</v>
      </c>
      <c r="T2064" s="257">
        <v>1201.9000000000001</v>
      </c>
      <c r="U2064" s="257">
        <v>1820</v>
      </c>
      <c r="V2064" s="257">
        <v>3842725</v>
      </c>
      <c r="X2064" s="260">
        <v>42186</v>
      </c>
      <c r="Y2064" t="s">
        <v>7833</v>
      </c>
      <c r="Z2064" s="260">
        <v>3</v>
      </c>
      <c r="AA2064">
        <v>1394</v>
      </c>
      <c r="AB2064" s="260" t="str">
        <f ca="1">IFERROR(IFERROR(VLOOKUP(Table_Merge1[[#This Row],[Column1]],Table11[#All],2,FALSE),LEFT(AB2065,8)&amp;IF(LEN((RIGHT(AB2065,2)+1))&lt;2,"0"&amp;(RIGHT(AB2065,2)+1),(RIGHT(AB2065,2)-1))),"")</f>
        <v>1394.04.10</v>
      </c>
      <c r="AC2064" s="259" t="str">
        <f ca="1">LEFT(Table_Merge1[[#This Row],[Column2]],4)</f>
        <v>1394</v>
      </c>
      <c r="AD2064" s="259" t="str">
        <f ca="1">RIGHT(LEFT(Table_Merge1[[#This Row],[Column2]],7),2)</f>
        <v>04</v>
      </c>
      <c r="AE2064" s="259" t="str">
        <f ca="1">RIGHT(Table_Merge1[[#This Row],[Column2]],2)</f>
        <v>10</v>
      </c>
      <c r="AF2064">
        <v>4</v>
      </c>
      <c r="AG2064">
        <v>10</v>
      </c>
      <c r="AH2064" s="260">
        <v>2015</v>
      </c>
      <c r="AI2064" t="s">
        <v>3443</v>
      </c>
      <c r="AJ2064" s="260">
        <v>1</v>
      </c>
      <c r="AK2064">
        <v>1171.7</v>
      </c>
      <c r="AL2064">
        <v>1709</v>
      </c>
      <c r="AM2064">
        <v>3519200</v>
      </c>
      <c r="AO2064">
        <v>33114</v>
      </c>
      <c r="AP2064" s="287">
        <f>IFERROR(IF(Table_Merge1[[#This Row],[LME Zinc stock]]*Table_Merge1[[#This Row],[Nima.مقدار]]=0,"",Table_Merge1[[#This Row],[LME Zinc stock]]*Table_Merge1[[#This Row],[Nima.مقدار]]),"")</f>
        <v>116534788800</v>
      </c>
      <c r="AQ2064" s="287">
        <f>IFERROR(IF(Table_Merge1[[#This Row],[LME Zinc 3-month]]*Table_Merge1[[#This Row],[Nima.مقدار]]=0,"",Table_Merge1[[#This Row],[LME Zinc 3-month]]*Table_Merge1[[#This Row],[Nima.مقدار]]),"")</f>
        <v>56591826</v>
      </c>
      <c r="AR2064" s="288" t="str">
        <f>IFERROR(IF(Table_Merge1[[#This Row],[LME Zinc stock]]*Table_Merge1[[#This Row],[Azad.Sell]]=0,"",Table_Merge1[[#This Row],[LME Zinc stock]]*Table_Merge1[[#This Row],[Azad.Sell]]),"")</f>
        <v/>
      </c>
      <c r="AS2064" s="288" t="str">
        <f>IFERROR(IF(Table_Merge1[[#This Row],[LME Zinc 3-month]]*Table_Merge1[[#This Row],[Azad.Sell]]=0,"",Table_Merge1[[#This Row],[LME Zinc 3-month]]*Table_Merge1[[#This Row],[Azad.Sell]]),"")</f>
        <v/>
      </c>
      <c r="AT2064"/>
    </row>
    <row r="2065" spans="1:46" x14ac:dyDescent="0.25">
      <c r="A2065" s="258">
        <v>43570</v>
      </c>
      <c r="B20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1398.01.26</v>
      </c>
      <c r="C2065" s="195">
        <f t="shared" ca="1" si="68"/>
        <v>1398</v>
      </c>
      <c r="D20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065" s="195">
        <f>_xlfn.NUMBERVALUE(RIGHT(Table11[[#This Row],[تاریخ شمسی]],2))</f>
        <v>26</v>
      </c>
      <c r="F20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01-26</v>
      </c>
      <c r="G2065" s="195" t="s">
        <v>2216</v>
      </c>
      <c r="L2065" s="259">
        <v>43570</v>
      </c>
      <c r="M2065">
        <v>93158.132813000004</v>
      </c>
      <c r="O2065" s="284">
        <f>IFERROR(DATE(Table7[[#This Row],[year]],MONTH(DATEVALUE(Table7[[#This Row],[month]]&amp;"1")),Table7[[#This Row],[day]]),"")</f>
        <v>42103</v>
      </c>
      <c r="P2065" s="195" t="s">
        <v>5490</v>
      </c>
      <c r="Q2065" s="195">
        <v>2015</v>
      </c>
      <c r="R2065" s="195" t="s">
        <v>3437</v>
      </c>
      <c r="S2065" s="195">
        <v>9</v>
      </c>
      <c r="T2065" s="195">
        <v>1196</v>
      </c>
      <c r="U2065" s="195">
        <v>1809</v>
      </c>
      <c r="V2065" s="195">
        <v>3848975</v>
      </c>
      <c r="X2065" s="260">
        <v>42185</v>
      </c>
      <c r="Y2065" t="s">
        <v>7832</v>
      </c>
      <c r="Z2065" s="260">
        <v>3</v>
      </c>
      <c r="AA2065">
        <v>1394</v>
      </c>
      <c r="AB2065" s="260" t="str">
        <f ca="1">IFERROR(IFERROR(VLOOKUP(Table_Merge1[[#This Row],[Column1]],Table11[#All],2,FALSE),LEFT(AB2066,8)&amp;IF(LEN((RIGHT(AB2066,2)+1))&lt;2,"0"&amp;(RIGHT(AB2066,2)+1),(RIGHT(AB2066,2)-1))),"")</f>
        <v>1394.04.09</v>
      </c>
      <c r="AC2065" s="259" t="str">
        <f ca="1">LEFT(Table_Merge1[[#This Row],[Column2]],4)</f>
        <v>1394</v>
      </c>
      <c r="AD2065" s="259" t="str">
        <f ca="1">RIGHT(LEFT(Table_Merge1[[#This Row],[Column2]],7),2)</f>
        <v>04</v>
      </c>
      <c r="AE2065" s="259" t="str">
        <f ca="1">RIGHT(Table_Merge1[[#This Row],[Column2]],2)</f>
        <v>09</v>
      </c>
      <c r="AF2065">
        <v>4</v>
      </c>
      <c r="AG2065">
        <v>9</v>
      </c>
      <c r="AH2065" s="260">
        <v>2015</v>
      </c>
      <c r="AI2065" t="s">
        <v>3441</v>
      </c>
      <c r="AJ2065" s="260">
        <v>30</v>
      </c>
      <c r="AK2065">
        <v>1175</v>
      </c>
      <c r="AL2065">
        <v>1693</v>
      </c>
      <c r="AM2065">
        <v>3536950</v>
      </c>
      <c r="AO2065">
        <v>33163</v>
      </c>
      <c r="AP2065" s="287">
        <f>IFERROR(IF(Table_Merge1[[#This Row],[LME Zinc stock]]*Table_Merge1[[#This Row],[Nima.مقدار]]=0,"",Table_Merge1[[#This Row],[LME Zinc stock]]*Table_Merge1[[#This Row],[Nima.مقدار]]),"")</f>
        <v>117295872850</v>
      </c>
      <c r="AQ2065" s="287">
        <f>IFERROR(IF(Table_Merge1[[#This Row],[LME Zinc 3-month]]*Table_Merge1[[#This Row],[Nima.مقدار]]=0,"",Table_Merge1[[#This Row],[LME Zinc 3-month]]*Table_Merge1[[#This Row],[Nima.مقدار]]),"")</f>
        <v>56144959</v>
      </c>
      <c r="AR2065" s="288" t="str">
        <f>IFERROR(IF(Table_Merge1[[#This Row],[LME Zinc stock]]*Table_Merge1[[#This Row],[Azad.Sell]]=0,"",Table_Merge1[[#This Row],[LME Zinc stock]]*Table_Merge1[[#This Row],[Azad.Sell]]),"")</f>
        <v/>
      </c>
      <c r="AS2065" s="288" t="str">
        <f>IFERROR(IF(Table_Merge1[[#This Row],[LME Zinc 3-month]]*Table_Merge1[[#This Row],[Azad.Sell]]=0,"",Table_Merge1[[#This Row],[LME Zinc 3-month]]*Table_Merge1[[#This Row],[Azad.Sell]]),"")</f>
        <v/>
      </c>
      <c r="AT2065"/>
    </row>
    <row r="2066" spans="1:46" x14ac:dyDescent="0.25">
      <c r="A2066" s="258">
        <v>43571</v>
      </c>
      <c r="B20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1398.01.27</v>
      </c>
      <c r="C2066" s="195">
        <f t="shared" ca="1" si="68"/>
        <v>1398</v>
      </c>
      <c r="D20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066" s="195">
        <f>_xlfn.NUMBERVALUE(RIGHT(Table11[[#This Row],[تاریخ شمسی]],2))</f>
        <v>27</v>
      </c>
      <c r="F20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01-27</v>
      </c>
      <c r="G2066" s="195" t="s">
        <v>2217</v>
      </c>
      <c r="L2066" s="259">
        <v>43571</v>
      </c>
      <c r="M2066">
        <v>93163.066407000006</v>
      </c>
      <c r="O2066" s="283">
        <f>IFERROR(DATE(Table7[[#This Row],[year]],MONTH(DATEVALUE(Table7[[#This Row],[month]]&amp;"1")),Table7[[#This Row],[day]]),"")</f>
        <v>42102</v>
      </c>
      <c r="P2066" s="257" t="s">
        <v>5491</v>
      </c>
      <c r="Q2066" s="257">
        <v>2015</v>
      </c>
      <c r="R2066" s="257" t="s">
        <v>3437</v>
      </c>
      <c r="S2066" s="257">
        <v>8</v>
      </c>
      <c r="T2066" s="257">
        <v>1211.0999999999999</v>
      </c>
      <c r="U2066" s="257">
        <v>1784</v>
      </c>
      <c r="V2066" s="257">
        <v>3856900</v>
      </c>
      <c r="X2066" s="260">
        <v>42184</v>
      </c>
      <c r="Y2066" t="s">
        <v>7831</v>
      </c>
      <c r="Z2066" s="260">
        <v>3</v>
      </c>
      <c r="AA2066">
        <v>1394</v>
      </c>
      <c r="AB2066" s="260" t="str">
        <f ca="1">IFERROR(IFERROR(VLOOKUP(Table_Merge1[[#This Row],[Column1]],Table11[#All],2,FALSE),LEFT(AB2067,8)&amp;IF(LEN((RIGHT(AB2067,2)+1))&lt;2,"0"&amp;(RIGHT(AB2067,2)+1),(RIGHT(AB2067,2)-1))),"")</f>
        <v>1394.04.08</v>
      </c>
      <c r="AC2066" s="259" t="str">
        <f ca="1">LEFT(Table_Merge1[[#This Row],[Column2]],4)</f>
        <v>1394</v>
      </c>
      <c r="AD2066" s="259" t="str">
        <f ca="1">RIGHT(LEFT(Table_Merge1[[#This Row],[Column2]],7),2)</f>
        <v>04</v>
      </c>
      <c r="AE2066" s="259" t="str">
        <f ca="1">RIGHT(Table_Merge1[[#This Row],[Column2]],2)</f>
        <v>08</v>
      </c>
      <c r="AF2066">
        <v>4</v>
      </c>
      <c r="AG2066">
        <v>8</v>
      </c>
      <c r="AH2066" s="260">
        <v>2015</v>
      </c>
      <c r="AI2066" t="s">
        <v>3441</v>
      </c>
      <c r="AJ2066" s="260">
        <v>29</v>
      </c>
      <c r="AK2066">
        <v>1176.5</v>
      </c>
      <c r="AL2066">
        <v>1705.5</v>
      </c>
      <c r="AM2066">
        <v>3533475</v>
      </c>
      <c r="AO2066">
        <v>33134</v>
      </c>
      <c r="AP2066" s="287">
        <f>IFERROR(IF(Table_Merge1[[#This Row],[LME Zinc stock]]*Table_Merge1[[#This Row],[Nima.مقدار]]=0,"",Table_Merge1[[#This Row],[LME Zinc stock]]*Table_Merge1[[#This Row],[Nima.مقدار]]),"")</f>
        <v>117078160650</v>
      </c>
      <c r="AQ2066" s="287">
        <f>IFERROR(IF(Table_Merge1[[#This Row],[LME Zinc 3-month]]*Table_Merge1[[#This Row],[Nima.مقدار]]=0,"",Table_Merge1[[#This Row],[LME Zinc 3-month]]*Table_Merge1[[#This Row],[Nima.مقدار]]),"")</f>
        <v>56510037</v>
      </c>
      <c r="AR2066" s="288" t="str">
        <f>IFERROR(IF(Table_Merge1[[#This Row],[LME Zinc stock]]*Table_Merge1[[#This Row],[Azad.Sell]]=0,"",Table_Merge1[[#This Row],[LME Zinc stock]]*Table_Merge1[[#This Row],[Azad.Sell]]),"")</f>
        <v/>
      </c>
      <c r="AS2066" s="288" t="str">
        <f>IFERROR(IF(Table_Merge1[[#This Row],[LME Zinc 3-month]]*Table_Merge1[[#This Row],[Azad.Sell]]=0,"",Table_Merge1[[#This Row],[LME Zinc 3-month]]*Table_Merge1[[#This Row],[Azad.Sell]]),"")</f>
        <v/>
      </c>
      <c r="AT2066"/>
    </row>
    <row r="2067" spans="1:46" x14ac:dyDescent="0.25">
      <c r="A2067" s="258">
        <v>43572</v>
      </c>
      <c r="B20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1398.01.28</v>
      </c>
      <c r="C2067" s="195">
        <f t="shared" ca="1" si="68"/>
        <v>1398</v>
      </c>
      <c r="D20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067" s="195">
        <f>_xlfn.NUMBERVALUE(RIGHT(Table11[[#This Row],[تاریخ شمسی]],2))</f>
        <v>28</v>
      </c>
      <c r="F20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01-28</v>
      </c>
      <c r="G2067" s="195" t="s">
        <v>2218</v>
      </c>
      <c r="L2067" s="259">
        <v>43572</v>
      </c>
      <c r="M2067">
        <v>93165.533204000007</v>
      </c>
      <c r="O2067" s="284">
        <f>IFERROR(DATE(Table7[[#This Row],[year]],MONTH(DATEVALUE(Table7[[#This Row],[month]]&amp;"1")),Table7[[#This Row],[day]]),"")</f>
        <v>42101</v>
      </c>
      <c r="P2067" s="195" t="s">
        <v>5492</v>
      </c>
      <c r="Q2067" s="195">
        <v>2015</v>
      </c>
      <c r="R2067" s="195" t="s">
        <v>3437</v>
      </c>
      <c r="S2067" s="195">
        <v>7</v>
      </c>
      <c r="T2067" s="195">
        <v>1208.5</v>
      </c>
      <c r="U2067" s="195">
        <v>1813.5</v>
      </c>
      <c r="V2067" s="195">
        <v>3865775</v>
      </c>
      <c r="X2067" s="260">
        <v>42181</v>
      </c>
      <c r="Z2067" s="260">
        <v>3</v>
      </c>
      <c r="AB2067" s="260" t="str">
        <f ca="1">IFERROR(IFERROR(VLOOKUP(Table_Merge1[[#This Row],[Column1]],Table11[#All],2,FALSE),LEFT(AB2068,8)&amp;IF(LEN((RIGHT(AB2068,2)+1))&lt;2,"0"&amp;(RIGHT(AB2068,2)+1),(RIGHT(AB2068,2)-1))),"")</f>
        <v>1394.04.05</v>
      </c>
      <c r="AC2067" s="259" t="str">
        <f ca="1">LEFT(Table_Merge1[[#This Row],[Column2]],4)</f>
        <v>1394</v>
      </c>
      <c r="AD2067" s="259" t="str">
        <f ca="1">RIGHT(LEFT(Table_Merge1[[#This Row],[Column2]],7),2)</f>
        <v>04</v>
      </c>
      <c r="AE2067" s="259" t="str">
        <f ca="1">RIGHT(Table_Merge1[[#This Row],[Column2]],2)</f>
        <v>05</v>
      </c>
      <c r="AH2067" s="260">
        <v>2015</v>
      </c>
      <c r="AI2067" t="s">
        <v>3441</v>
      </c>
      <c r="AJ2067" s="260">
        <v>26</v>
      </c>
      <c r="AK2067">
        <v>1174.4000000000001</v>
      </c>
      <c r="AL2067">
        <v>1692.5</v>
      </c>
      <c r="AM2067">
        <v>3539500</v>
      </c>
      <c r="AP2067" s="287" t="str">
        <f>IFERROR(IF(Table_Merge1[[#This Row],[LME Zinc stock]]*Table_Merge1[[#This Row],[Nima.مقدار]]=0,"",Table_Merge1[[#This Row],[LME Zinc stock]]*Table_Merge1[[#This Row],[Nima.مقدار]]),"")</f>
        <v/>
      </c>
      <c r="AQ2067" s="287" t="str">
        <f>IFERROR(IF(Table_Merge1[[#This Row],[LME Zinc 3-month]]*Table_Merge1[[#This Row],[Nima.مقدار]]=0,"",Table_Merge1[[#This Row],[LME Zinc 3-month]]*Table_Merge1[[#This Row],[Nima.مقدار]]),"")</f>
        <v/>
      </c>
      <c r="AR2067" s="288" t="str">
        <f>IFERROR(IF(Table_Merge1[[#This Row],[LME Zinc stock]]*Table_Merge1[[#This Row],[Azad.Sell]]=0,"",Table_Merge1[[#This Row],[LME Zinc stock]]*Table_Merge1[[#This Row],[Azad.Sell]]),"")</f>
        <v/>
      </c>
      <c r="AS2067" s="288" t="str">
        <f>IFERROR(IF(Table_Merge1[[#This Row],[LME Zinc 3-month]]*Table_Merge1[[#This Row],[Azad.Sell]]=0,"",Table_Merge1[[#This Row],[LME Zinc 3-month]]*Table_Merge1[[#This Row],[Azad.Sell]]),"")</f>
        <v/>
      </c>
      <c r="AT2067"/>
    </row>
    <row r="2068" spans="1:46" x14ac:dyDescent="0.25">
      <c r="A2068" s="258">
        <v>43575</v>
      </c>
      <c r="B20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1398.01.31</v>
      </c>
      <c r="C2068" s="195">
        <f t="shared" ca="1" si="68"/>
        <v>1398</v>
      </c>
      <c r="D20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068" s="195">
        <f>_xlfn.NUMBERVALUE(RIGHT(Table11[[#This Row],[تاریخ شمسی]],2))</f>
        <v>31</v>
      </c>
      <c r="F20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01-31</v>
      </c>
      <c r="G2068" s="195" t="s">
        <v>2219</v>
      </c>
      <c r="L2068" s="259">
        <v>43575</v>
      </c>
      <c r="M2068">
        <v>93166.766602000003</v>
      </c>
      <c r="O2068" s="283">
        <f>IFERROR(DATE(Table7[[#This Row],[year]],MONTH(DATEVALUE(Table7[[#This Row],[month]]&amp;"1")),Table7[[#This Row],[day]]),"")</f>
        <v>42096</v>
      </c>
      <c r="P2068" s="257" t="s">
        <v>5493</v>
      </c>
      <c r="Q2068" s="257">
        <v>2015</v>
      </c>
      <c r="R2068" s="257" t="s">
        <v>3437</v>
      </c>
      <c r="S2068" s="257">
        <v>2</v>
      </c>
      <c r="T2068" s="257">
        <v>1201.5</v>
      </c>
      <c r="U2068" s="257">
        <v>1806</v>
      </c>
      <c r="V2068" s="257">
        <v>3872650</v>
      </c>
      <c r="X2068" s="260">
        <v>42180</v>
      </c>
      <c r="Y2068" t="s">
        <v>7830</v>
      </c>
      <c r="Z2068" s="260">
        <v>3</v>
      </c>
      <c r="AA2068">
        <v>1394</v>
      </c>
      <c r="AB2068" s="260" t="str">
        <f ca="1">IFERROR(IFERROR(VLOOKUP(Table_Merge1[[#This Row],[Column1]],Table11[#All],2,FALSE),LEFT(AB2069,8)&amp;IF(LEN((RIGHT(AB2069,2)+1))&lt;2,"0"&amp;(RIGHT(AB2069,2)+1),(RIGHT(AB2069,2)-1))),"")</f>
        <v>1394.04.04</v>
      </c>
      <c r="AC2068" s="259" t="str">
        <f ca="1">LEFT(Table_Merge1[[#This Row],[Column2]],4)</f>
        <v>1394</v>
      </c>
      <c r="AD2068" s="259" t="str">
        <f ca="1">RIGHT(LEFT(Table_Merge1[[#This Row],[Column2]],7),2)</f>
        <v>04</v>
      </c>
      <c r="AE2068" s="259" t="str">
        <f ca="1">RIGHT(Table_Merge1[[#This Row],[Column2]],2)</f>
        <v>04</v>
      </c>
      <c r="AF2068">
        <v>4</v>
      </c>
      <c r="AG2068">
        <v>4</v>
      </c>
      <c r="AH2068" s="260">
        <v>2015</v>
      </c>
      <c r="AI2068" t="s">
        <v>3441</v>
      </c>
      <c r="AJ2068" s="260">
        <v>25</v>
      </c>
      <c r="AK2068">
        <v>1174.5999999999999</v>
      </c>
      <c r="AL2068">
        <v>1692.5</v>
      </c>
      <c r="AM2068">
        <v>3543925</v>
      </c>
      <c r="AO2068">
        <v>32718</v>
      </c>
      <c r="AP2068" s="287">
        <f>IFERROR(IF(Table_Merge1[[#This Row],[LME Zinc stock]]*Table_Merge1[[#This Row],[Nima.مقدار]]=0,"",Table_Merge1[[#This Row],[LME Zinc stock]]*Table_Merge1[[#This Row],[Nima.مقدار]]),"")</f>
        <v>115950138150</v>
      </c>
      <c r="AQ2068" s="287">
        <f>IFERROR(IF(Table_Merge1[[#This Row],[LME Zinc 3-month]]*Table_Merge1[[#This Row],[Nima.مقدار]]=0,"",Table_Merge1[[#This Row],[LME Zinc 3-month]]*Table_Merge1[[#This Row],[Nima.مقدار]]),"")</f>
        <v>55375215</v>
      </c>
      <c r="AR2068" s="288" t="str">
        <f>IFERROR(IF(Table_Merge1[[#This Row],[LME Zinc stock]]*Table_Merge1[[#This Row],[Azad.Sell]]=0,"",Table_Merge1[[#This Row],[LME Zinc stock]]*Table_Merge1[[#This Row],[Azad.Sell]]),"")</f>
        <v/>
      </c>
      <c r="AS2068" s="288" t="str">
        <f>IFERROR(IF(Table_Merge1[[#This Row],[LME Zinc 3-month]]*Table_Merge1[[#This Row],[Azad.Sell]]=0,"",Table_Merge1[[#This Row],[LME Zinc 3-month]]*Table_Merge1[[#This Row],[Azad.Sell]]),"")</f>
        <v/>
      </c>
      <c r="AT2068"/>
    </row>
    <row r="2069" spans="1:46" x14ac:dyDescent="0.25">
      <c r="A2069" s="258">
        <v>43576</v>
      </c>
      <c r="B20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1398.02.01</v>
      </c>
      <c r="C2069" s="195">
        <f t="shared" ca="1" si="68"/>
        <v>1398</v>
      </c>
      <c r="D20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69" s="195">
        <f>_xlfn.NUMBERVALUE(RIGHT(Table11[[#This Row],[تاریخ شمسی]],2))</f>
        <v>1</v>
      </c>
      <c r="F20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02-01</v>
      </c>
      <c r="G2069" s="195" t="s">
        <v>2220</v>
      </c>
      <c r="L2069" s="259">
        <v>43576</v>
      </c>
      <c r="M2069">
        <v>93168</v>
      </c>
      <c r="O2069" s="284">
        <f>IFERROR(DATE(Table7[[#This Row],[year]],MONTH(DATEVALUE(Table7[[#This Row],[month]]&amp;"1")),Table7[[#This Row],[day]]),"")</f>
        <v>42095</v>
      </c>
      <c r="P2069" s="195" t="s">
        <v>5494</v>
      </c>
      <c r="Q2069" s="195">
        <v>2015</v>
      </c>
      <c r="R2069" s="195" t="s">
        <v>3437</v>
      </c>
      <c r="S2069" s="195">
        <v>1</v>
      </c>
      <c r="T2069" s="195">
        <v>1181.25</v>
      </c>
      <c r="U2069" s="195">
        <v>1829</v>
      </c>
      <c r="V2069" s="195">
        <v>3878375</v>
      </c>
      <c r="X2069" s="260">
        <v>42179</v>
      </c>
      <c r="Y2069" t="s">
        <v>7829</v>
      </c>
      <c r="Z2069" s="260">
        <v>3</v>
      </c>
      <c r="AA2069">
        <v>1394</v>
      </c>
      <c r="AB2069" s="260" t="str">
        <f ca="1">IFERROR(IFERROR(VLOOKUP(Table_Merge1[[#This Row],[Column1]],Table11[#All],2,FALSE),LEFT(AB2070,8)&amp;IF(LEN((RIGHT(AB2070,2)+1))&lt;2,"0"&amp;(RIGHT(AB2070,2)+1),(RIGHT(AB2070,2)-1))),"")</f>
        <v>1394.04.03</v>
      </c>
      <c r="AC2069" s="259" t="str">
        <f ca="1">LEFT(Table_Merge1[[#This Row],[Column2]],4)</f>
        <v>1394</v>
      </c>
      <c r="AD2069" s="259" t="str">
        <f ca="1">RIGHT(LEFT(Table_Merge1[[#This Row],[Column2]],7),2)</f>
        <v>04</v>
      </c>
      <c r="AE2069" s="259" t="str">
        <f ca="1">RIGHT(Table_Merge1[[#This Row],[Column2]],2)</f>
        <v>03</v>
      </c>
      <c r="AF2069">
        <v>4</v>
      </c>
      <c r="AG2069">
        <v>3</v>
      </c>
      <c r="AH2069" s="260">
        <v>2015</v>
      </c>
      <c r="AI2069" t="s">
        <v>3441</v>
      </c>
      <c r="AJ2069" s="260">
        <v>24</v>
      </c>
      <c r="AK2069">
        <v>1175.75</v>
      </c>
      <c r="AL2069">
        <v>1660.5</v>
      </c>
      <c r="AM2069">
        <v>3552625</v>
      </c>
      <c r="AO2069">
        <v>32678</v>
      </c>
      <c r="AP2069" s="287">
        <f>IFERROR(IF(Table_Merge1[[#This Row],[LME Zinc stock]]*Table_Merge1[[#This Row],[Nima.مقدار]]=0,"",Table_Merge1[[#This Row],[LME Zinc stock]]*Table_Merge1[[#This Row],[Nima.مقدار]]),"")</f>
        <v>116092679750</v>
      </c>
      <c r="AQ2069" s="287">
        <f>IFERROR(IF(Table_Merge1[[#This Row],[LME Zinc 3-month]]*Table_Merge1[[#This Row],[Nima.مقدار]]=0,"",Table_Merge1[[#This Row],[LME Zinc 3-month]]*Table_Merge1[[#This Row],[Nima.مقدار]]),"")</f>
        <v>54261819</v>
      </c>
      <c r="AR2069" s="288" t="str">
        <f>IFERROR(IF(Table_Merge1[[#This Row],[LME Zinc stock]]*Table_Merge1[[#This Row],[Azad.Sell]]=0,"",Table_Merge1[[#This Row],[LME Zinc stock]]*Table_Merge1[[#This Row],[Azad.Sell]]),"")</f>
        <v/>
      </c>
      <c r="AS2069" s="288" t="str">
        <f>IFERROR(IF(Table_Merge1[[#This Row],[LME Zinc 3-month]]*Table_Merge1[[#This Row],[Azad.Sell]]=0,"",Table_Merge1[[#This Row],[LME Zinc 3-month]]*Table_Merge1[[#This Row],[Azad.Sell]]),"")</f>
        <v/>
      </c>
      <c r="AT2069"/>
    </row>
    <row r="2070" spans="1:46" x14ac:dyDescent="0.25">
      <c r="A2070" s="258">
        <v>43577</v>
      </c>
      <c r="B20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1398.02.02</v>
      </c>
      <c r="C2070" s="195">
        <f t="shared" ca="1" si="68"/>
        <v>1398</v>
      </c>
      <c r="D20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70" s="195">
        <f>_xlfn.NUMBERVALUE(RIGHT(Table11[[#This Row],[تاریخ شمسی]],2))</f>
        <v>2</v>
      </c>
      <c r="F20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02-02</v>
      </c>
      <c r="G2070" s="195" t="s">
        <v>2221</v>
      </c>
      <c r="L2070" s="259">
        <v>43577</v>
      </c>
      <c r="M2070">
        <v>92996</v>
      </c>
      <c r="O2070" s="283">
        <f>IFERROR(DATE(Table7[[#This Row],[year]],MONTH(DATEVALUE(Table7[[#This Row],[month]]&amp;"1")),Table7[[#This Row],[day]]),"")</f>
        <v>42094</v>
      </c>
      <c r="P2070" s="257" t="s">
        <v>5495</v>
      </c>
      <c r="Q2070" s="257">
        <v>2015</v>
      </c>
      <c r="R2070" s="257" t="s">
        <v>3435</v>
      </c>
      <c r="S2070" s="257">
        <v>31</v>
      </c>
      <c r="T2070" s="257">
        <v>1179.25</v>
      </c>
      <c r="U2070" s="257">
        <v>1839.5</v>
      </c>
      <c r="V2070" s="257">
        <v>3881350</v>
      </c>
      <c r="X2070" s="260">
        <v>42178</v>
      </c>
      <c r="Y2070" t="s">
        <v>7828</v>
      </c>
      <c r="Z2070" s="260">
        <v>3</v>
      </c>
      <c r="AA2070">
        <v>1394</v>
      </c>
      <c r="AB2070" s="260" t="str">
        <f ca="1">IFERROR(IFERROR(VLOOKUP(Table_Merge1[[#This Row],[Column1]],Table11[#All],2,FALSE),LEFT(AB2071,8)&amp;IF(LEN((RIGHT(AB2071,2)+1))&lt;2,"0"&amp;(RIGHT(AB2071,2)+1),(RIGHT(AB2071,2)-1))),"")</f>
        <v>1394.04.02</v>
      </c>
      <c r="AC2070" s="259" t="str">
        <f ca="1">LEFT(Table_Merge1[[#This Row],[Column2]],4)</f>
        <v>1394</v>
      </c>
      <c r="AD2070" s="259" t="str">
        <f ca="1">RIGHT(LEFT(Table_Merge1[[#This Row],[Column2]],7),2)</f>
        <v>04</v>
      </c>
      <c r="AE2070" s="259" t="str">
        <f ca="1">RIGHT(Table_Merge1[[#This Row],[Column2]],2)</f>
        <v>02</v>
      </c>
      <c r="AF2070">
        <v>4</v>
      </c>
      <c r="AG2070">
        <v>2</v>
      </c>
      <c r="AH2070" s="260">
        <v>2015</v>
      </c>
      <c r="AI2070" t="s">
        <v>3441</v>
      </c>
      <c r="AJ2070" s="260">
        <v>23</v>
      </c>
      <c r="AK2070">
        <v>1183.3499999999999</v>
      </c>
      <c r="AL2070">
        <v>1686.5</v>
      </c>
      <c r="AM2070">
        <v>3559525</v>
      </c>
      <c r="AO2070">
        <v>32614</v>
      </c>
      <c r="AP2070" s="287">
        <f>IFERROR(IF(Table_Merge1[[#This Row],[LME Zinc stock]]*Table_Merge1[[#This Row],[Nima.مقدار]]=0,"",Table_Merge1[[#This Row],[LME Zinc stock]]*Table_Merge1[[#This Row],[Nima.مقدار]]),"")</f>
        <v>116090348350</v>
      </c>
      <c r="AQ2070" s="287">
        <f>IFERROR(IF(Table_Merge1[[#This Row],[LME Zinc 3-month]]*Table_Merge1[[#This Row],[Nima.مقدار]]=0,"",Table_Merge1[[#This Row],[LME Zinc 3-month]]*Table_Merge1[[#This Row],[Nima.مقدار]]),"")</f>
        <v>55003511</v>
      </c>
      <c r="AR2070" s="288" t="str">
        <f>IFERROR(IF(Table_Merge1[[#This Row],[LME Zinc stock]]*Table_Merge1[[#This Row],[Azad.Sell]]=0,"",Table_Merge1[[#This Row],[LME Zinc stock]]*Table_Merge1[[#This Row],[Azad.Sell]]),"")</f>
        <v/>
      </c>
      <c r="AS2070" s="288" t="str">
        <f>IFERROR(IF(Table_Merge1[[#This Row],[LME Zinc 3-month]]*Table_Merge1[[#This Row],[Azad.Sell]]=0,"",Table_Merge1[[#This Row],[LME Zinc 3-month]]*Table_Merge1[[#This Row],[Azad.Sell]]),"")</f>
        <v/>
      </c>
      <c r="AT2070"/>
    </row>
    <row r="2071" spans="1:46" x14ac:dyDescent="0.25">
      <c r="A2071" s="258">
        <v>43578</v>
      </c>
      <c r="B20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1398.02.03</v>
      </c>
      <c r="C2071" s="195">
        <f t="shared" ca="1" si="68"/>
        <v>1398</v>
      </c>
      <c r="D20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71" s="195">
        <f>_xlfn.NUMBERVALUE(RIGHT(Table11[[#This Row],[تاریخ شمسی]],2))</f>
        <v>3</v>
      </c>
      <c r="F20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02-03</v>
      </c>
      <c r="G2071" s="195" t="s">
        <v>2222</v>
      </c>
      <c r="L2071" s="259">
        <v>43578</v>
      </c>
      <c r="M2071">
        <v>92910</v>
      </c>
      <c r="O2071" s="284">
        <f>IFERROR(DATE(Table7[[#This Row],[year]],MONTH(DATEVALUE(Table7[[#This Row],[month]]&amp;"1")),Table7[[#This Row],[day]]),"")</f>
        <v>42093</v>
      </c>
      <c r="P2071" s="195" t="s">
        <v>5496</v>
      </c>
      <c r="Q2071" s="195">
        <v>2015</v>
      </c>
      <c r="R2071" s="195" t="s">
        <v>3435</v>
      </c>
      <c r="S2071" s="195">
        <v>30</v>
      </c>
      <c r="T2071" s="195">
        <v>1187.4000000000001</v>
      </c>
      <c r="U2071" s="195">
        <v>1797.5</v>
      </c>
      <c r="V2071" s="195">
        <v>3880150</v>
      </c>
      <c r="X2071" s="260">
        <v>42177</v>
      </c>
      <c r="Y2071" t="s">
        <v>7827</v>
      </c>
      <c r="Z2071" s="260">
        <v>3</v>
      </c>
      <c r="AA2071">
        <v>1394</v>
      </c>
      <c r="AB2071" s="260" t="str">
        <f ca="1">IFERROR(IFERROR(VLOOKUP(Table_Merge1[[#This Row],[Column1]],Table11[#All],2,FALSE),LEFT(AB2072,8)&amp;IF(LEN((RIGHT(AB2072,2)+1))&lt;2,"0"&amp;(RIGHT(AB2072,2)+1),(RIGHT(AB2072,2)-1))),"")</f>
        <v>1394.04.01</v>
      </c>
      <c r="AC2071" s="259" t="str">
        <f ca="1">LEFT(Table_Merge1[[#This Row],[Column2]],4)</f>
        <v>1394</v>
      </c>
      <c r="AD2071" s="259" t="str">
        <f ca="1">RIGHT(LEFT(Table_Merge1[[#This Row],[Column2]],7),2)</f>
        <v>04</v>
      </c>
      <c r="AE2071" s="259" t="str">
        <f ca="1">RIGHT(Table_Merge1[[#This Row],[Column2]],2)</f>
        <v>01</v>
      </c>
      <c r="AF2071">
        <v>4</v>
      </c>
      <c r="AG2071">
        <v>1</v>
      </c>
      <c r="AH2071" s="260">
        <v>2015</v>
      </c>
      <c r="AI2071" t="s">
        <v>3441</v>
      </c>
      <c r="AJ2071" s="260">
        <v>22</v>
      </c>
      <c r="AK2071">
        <v>1193.7</v>
      </c>
      <c r="AL2071">
        <v>1685</v>
      </c>
      <c r="AM2071">
        <v>3567575</v>
      </c>
      <c r="AO2071">
        <v>32661</v>
      </c>
      <c r="AP2071" s="287">
        <f>IFERROR(IF(Table_Merge1[[#This Row],[LME Zinc stock]]*Table_Merge1[[#This Row],[Nima.مقدار]]=0,"",Table_Merge1[[#This Row],[LME Zinc stock]]*Table_Merge1[[#This Row],[Nima.مقدار]]),"")</f>
        <v>116520567075</v>
      </c>
      <c r="AQ2071" s="287">
        <f>IFERROR(IF(Table_Merge1[[#This Row],[LME Zinc 3-month]]*Table_Merge1[[#This Row],[Nima.مقدار]]=0,"",Table_Merge1[[#This Row],[LME Zinc 3-month]]*Table_Merge1[[#This Row],[Nima.مقدار]]),"")</f>
        <v>55033785</v>
      </c>
      <c r="AR2071" s="288" t="str">
        <f>IFERROR(IF(Table_Merge1[[#This Row],[LME Zinc stock]]*Table_Merge1[[#This Row],[Azad.Sell]]=0,"",Table_Merge1[[#This Row],[LME Zinc stock]]*Table_Merge1[[#This Row],[Azad.Sell]]),"")</f>
        <v/>
      </c>
      <c r="AS2071" s="288" t="str">
        <f>IFERROR(IF(Table_Merge1[[#This Row],[LME Zinc 3-month]]*Table_Merge1[[#This Row],[Azad.Sell]]=0,"",Table_Merge1[[#This Row],[LME Zinc 3-month]]*Table_Merge1[[#This Row],[Azad.Sell]]),"")</f>
        <v/>
      </c>
      <c r="AT2071"/>
    </row>
    <row r="2072" spans="1:46" x14ac:dyDescent="0.25">
      <c r="A2072" s="258">
        <v>43579</v>
      </c>
      <c r="B20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1398.02.04</v>
      </c>
      <c r="C2072" s="195">
        <f t="shared" ca="1" si="68"/>
        <v>1398</v>
      </c>
      <c r="D20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72" s="195">
        <f>_xlfn.NUMBERVALUE(RIGHT(Table11[[#This Row],[تاریخ شمسی]],2))</f>
        <v>4</v>
      </c>
      <c r="F20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02-04</v>
      </c>
      <c r="G2072" s="195" t="s">
        <v>2223</v>
      </c>
      <c r="L2072" s="259">
        <v>43579</v>
      </c>
      <c r="M2072">
        <v>92867</v>
      </c>
      <c r="O2072" s="283">
        <f>IFERROR(DATE(Table7[[#This Row],[year]],MONTH(DATEVALUE(Table7[[#This Row],[month]]&amp;"1")),Table7[[#This Row],[day]]),"")</f>
        <v>42090</v>
      </c>
      <c r="P2072" s="257" t="s">
        <v>5497</v>
      </c>
      <c r="Q2072" s="257">
        <v>2015</v>
      </c>
      <c r="R2072" s="257" t="s">
        <v>3435</v>
      </c>
      <c r="S2072" s="257">
        <v>27</v>
      </c>
      <c r="T2072" s="257">
        <v>1198</v>
      </c>
      <c r="U2072" s="257">
        <v>1767.5</v>
      </c>
      <c r="V2072" s="257">
        <v>3887250</v>
      </c>
      <c r="X2072" s="260">
        <v>42174</v>
      </c>
      <c r="Z2072" s="260">
        <v>3</v>
      </c>
      <c r="AB2072" s="260" t="str">
        <f ca="1">IFERROR(IFERROR(VLOOKUP(Table_Merge1[[#This Row],[Column1]],Table11[#All],2,FALSE),LEFT(AB2073,8)&amp;IF(LEN((RIGHT(AB2073,2)+1))&lt;2,"0"&amp;(RIGHT(AB2073,2)+1),(RIGHT(AB2073,2)-1))),"")</f>
        <v>1394.03.27</v>
      </c>
      <c r="AC2072" s="259" t="str">
        <f ca="1">LEFT(Table_Merge1[[#This Row],[Column2]],4)</f>
        <v>1394</v>
      </c>
      <c r="AD2072" s="259" t="str">
        <f ca="1">RIGHT(LEFT(Table_Merge1[[#This Row],[Column2]],7),2)</f>
        <v>03</v>
      </c>
      <c r="AE2072" s="259" t="str">
        <f ca="1">RIGHT(Table_Merge1[[#This Row],[Column2]],2)</f>
        <v>27</v>
      </c>
      <c r="AH2072" s="260">
        <v>2015</v>
      </c>
      <c r="AI2072" t="s">
        <v>3441</v>
      </c>
      <c r="AJ2072" s="260">
        <v>19</v>
      </c>
      <c r="AK2072">
        <v>1198.1500000000001</v>
      </c>
      <c r="AL2072">
        <v>1723</v>
      </c>
      <c r="AM2072">
        <v>3557125</v>
      </c>
      <c r="AP2072" s="287" t="str">
        <f>IFERROR(IF(Table_Merge1[[#This Row],[LME Zinc stock]]*Table_Merge1[[#This Row],[Nima.مقدار]]=0,"",Table_Merge1[[#This Row],[LME Zinc stock]]*Table_Merge1[[#This Row],[Nima.مقدار]]),"")</f>
        <v/>
      </c>
      <c r="AQ2072" s="287" t="str">
        <f>IFERROR(IF(Table_Merge1[[#This Row],[LME Zinc 3-month]]*Table_Merge1[[#This Row],[Nima.مقدار]]=0,"",Table_Merge1[[#This Row],[LME Zinc 3-month]]*Table_Merge1[[#This Row],[Nima.مقدار]]),"")</f>
        <v/>
      </c>
      <c r="AR2072" s="288" t="str">
        <f>IFERROR(IF(Table_Merge1[[#This Row],[LME Zinc stock]]*Table_Merge1[[#This Row],[Azad.Sell]]=0,"",Table_Merge1[[#This Row],[LME Zinc stock]]*Table_Merge1[[#This Row],[Azad.Sell]]),"")</f>
        <v/>
      </c>
      <c r="AS2072" s="288" t="str">
        <f>IFERROR(IF(Table_Merge1[[#This Row],[LME Zinc 3-month]]*Table_Merge1[[#This Row],[Azad.Sell]]=0,"",Table_Merge1[[#This Row],[LME Zinc 3-month]]*Table_Merge1[[#This Row],[Azad.Sell]]),"")</f>
        <v/>
      </c>
      <c r="AT2072"/>
    </row>
    <row r="2073" spans="1:46" x14ac:dyDescent="0.25">
      <c r="A2073" s="258">
        <v>43582</v>
      </c>
      <c r="B20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1398.02.07</v>
      </c>
      <c r="C2073" s="195">
        <f t="shared" ca="1" si="68"/>
        <v>1398</v>
      </c>
      <c r="D20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73" s="195">
        <f>_xlfn.NUMBERVALUE(RIGHT(Table11[[#This Row],[تاریخ شمسی]],2))</f>
        <v>7</v>
      </c>
      <c r="F20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02-07</v>
      </c>
      <c r="G2073" s="195" t="s">
        <v>2224</v>
      </c>
      <c r="L2073" s="259">
        <v>43582</v>
      </c>
      <c r="M2073">
        <v>92845.5</v>
      </c>
      <c r="O2073" s="284">
        <f>IFERROR(DATE(Table7[[#This Row],[year]],MONTH(DATEVALUE(Table7[[#This Row],[month]]&amp;"1")),Table7[[#This Row],[day]]),"")</f>
        <v>42089</v>
      </c>
      <c r="P2073" s="195" t="s">
        <v>5498</v>
      </c>
      <c r="Q2073" s="195">
        <v>2015</v>
      </c>
      <c r="R2073" s="195" t="s">
        <v>3435</v>
      </c>
      <c r="S2073" s="195">
        <v>26</v>
      </c>
      <c r="T2073" s="195">
        <v>1209.4000000000001</v>
      </c>
      <c r="U2073" s="195">
        <v>1771</v>
      </c>
      <c r="V2073" s="195">
        <v>3888875</v>
      </c>
      <c r="X2073" s="260">
        <v>42173</v>
      </c>
      <c r="Y2073" t="s">
        <v>7826</v>
      </c>
      <c r="Z2073" s="260">
        <v>4</v>
      </c>
      <c r="AA2073">
        <v>1394</v>
      </c>
      <c r="AB2073" s="260" t="str">
        <f ca="1">IFERROR(IFERROR(VLOOKUP(Table_Merge1[[#This Row],[Column1]],Table11[#All],2,FALSE),LEFT(AB2074,8)&amp;IF(LEN((RIGHT(AB2074,2)+1))&lt;2,"0"&amp;(RIGHT(AB2074,2)+1),(RIGHT(AB2074,2)-1))),"")</f>
        <v>1394.03.28</v>
      </c>
      <c r="AC2073" s="259" t="str">
        <f ca="1">LEFT(Table_Merge1[[#This Row],[Column2]],4)</f>
        <v>1394</v>
      </c>
      <c r="AD2073" s="259" t="str">
        <f ca="1">RIGHT(LEFT(Table_Merge1[[#This Row],[Column2]],7),2)</f>
        <v>03</v>
      </c>
      <c r="AE2073" s="259" t="str">
        <f ca="1">RIGHT(Table_Merge1[[#This Row],[Column2]],2)</f>
        <v>28</v>
      </c>
      <c r="AF2073">
        <v>3</v>
      </c>
      <c r="AG2073">
        <v>28</v>
      </c>
      <c r="AH2073" s="260">
        <v>2015</v>
      </c>
      <c r="AI2073" t="s">
        <v>3441</v>
      </c>
      <c r="AJ2073" s="260">
        <v>18</v>
      </c>
      <c r="AK2073">
        <v>1198</v>
      </c>
      <c r="AL2073">
        <v>1731</v>
      </c>
      <c r="AM2073">
        <v>3564425</v>
      </c>
      <c r="AO2073">
        <v>32703</v>
      </c>
      <c r="AP2073" s="287">
        <f>IFERROR(IF(Table_Merge1[[#This Row],[LME Zinc stock]]*Table_Merge1[[#This Row],[Nima.مقدار]]=0,"",Table_Merge1[[#This Row],[LME Zinc stock]]*Table_Merge1[[#This Row],[Nima.مقدار]]),"")</f>
        <v>116567390775</v>
      </c>
      <c r="AQ2073" s="287">
        <f>IFERROR(IF(Table_Merge1[[#This Row],[LME Zinc 3-month]]*Table_Merge1[[#This Row],[Nima.مقدار]]=0,"",Table_Merge1[[#This Row],[LME Zinc 3-month]]*Table_Merge1[[#This Row],[Nima.مقدار]]),"")</f>
        <v>56608893</v>
      </c>
      <c r="AR2073" s="288" t="str">
        <f>IFERROR(IF(Table_Merge1[[#This Row],[LME Zinc stock]]*Table_Merge1[[#This Row],[Azad.Sell]]=0,"",Table_Merge1[[#This Row],[LME Zinc stock]]*Table_Merge1[[#This Row],[Azad.Sell]]),"")</f>
        <v/>
      </c>
      <c r="AS2073" s="288" t="str">
        <f>IFERROR(IF(Table_Merge1[[#This Row],[LME Zinc 3-month]]*Table_Merge1[[#This Row],[Azad.Sell]]=0,"",Table_Merge1[[#This Row],[LME Zinc 3-month]]*Table_Merge1[[#This Row],[Azad.Sell]]),"")</f>
        <v/>
      </c>
      <c r="AT2073"/>
    </row>
    <row r="2074" spans="1:46" x14ac:dyDescent="0.25">
      <c r="A2074" s="258">
        <v>43583</v>
      </c>
      <c r="B20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1398.02.08</v>
      </c>
      <c r="C2074" s="195">
        <f t="shared" ca="1" si="68"/>
        <v>1398</v>
      </c>
      <c r="D20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74" s="195">
        <f>_xlfn.NUMBERVALUE(RIGHT(Table11[[#This Row],[تاریخ شمسی]],2))</f>
        <v>8</v>
      </c>
      <c r="F20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02-08</v>
      </c>
      <c r="G2074" s="195" t="s">
        <v>2225</v>
      </c>
      <c r="L2074" s="259">
        <v>43583</v>
      </c>
      <c r="M2074">
        <v>92834.75</v>
      </c>
      <c r="O2074" s="283">
        <f>IFERROR(DATE(Table7[[#This Row],[year]],MONTH(DATEVALUE(Table7[[#This Row],[month]]&amp;"1")),Table7[[#This Row],[day]]),"")</f>
        <v>42088</v>
      </c>
      <c r="P2074" s="257" t="s">
        <v>5499</v>
      </c>
      <c r="Q2074" s="257">
        <v>2015</v>
      </c>
      <c r="R2074" s="257" t="s">
        <v>3435</v>
      </c>
      <c r="S2074" s="257">
        <v>25</v>
      </c>
      <c r="T2074" s="257">
        <v>1192.55</v>
      </c>
      <c r="U2074" s="257">
        <v>1769.5</v>
      </c>
      <c r="V2074" s="257">
        <v>3896450</v>
      </c>
      <c r="X2074" s="260">
        <v>42172</v>
      </c>
      <c r="Y2074" t="s">
        <v>7825</v>
      </c>
      <c r="Z2074" s="260">
        <v>4</v>
      </c>
      <c r="AA2074">
        <v>1394</v>
      </c>
      <c r="AB2074" s="260" t="str">
        <f ca="1">IFERROR(IFERROR(VLOOKUP(Table_Merge1[[#This Row],[Column1]],Table11[#All],2,FALSE),LEFT(AB2075,8)&amp;IF(LEN((RIGHT(AB2075,2)+1))&lt;2,"0"&amp;(RIGHT(AB2075,2)+1),(RIGHT(AB2075,2)-1))),"")</f>
        <v>1394.03.27</v>
      </c>
      <c r="AC2074" s="259" t="str">
        <f ca="1">LEFT(Table_Merge1[[#This Row],[Column2]],4)</f>
        <v>1394</v>
      </c>
      <c r="AD2074" s="259" t="str">
        <f ca="1">RIGHT(LEFT(Table_Merge1[[#This Row],[Column2]],7),2)</f>
        <v>03</v>
      </c>
      <c r="AE2074" s="259" t="str">
        <f ca="1">RIGHT(Table_Merge1[[#This Row],[Column2]],2)</f>
        <v>27</v>
      </c>
      <c r="AF2074">
        <v>3</v>
      </c>
      <c r="AG2074">
        <v>27</v>
      </c>
      <c r="AH2074" s="260">
        <v>2015</v>
      </c>
      <c r="AI2074" t="s">
        <v>3441</v>
      </c>
      <c r="AJ2074" s="260">
        <v>17</v>
      </c>
      <c r="AK2074">
        <v>1178.5</v>
      </c>
      <c r="AL2074">
        <v>1706.5</v>
      </c>
      <c r="AM2074">
        <v>3574250</v>
      </c>
      <c r="AO2074">
        <v>32907</v>
      </c>
      <c r="AP2074" s="287">
        <f>IFERROR(IF(Table_Merge1[[#This Row],[LME Zinc stock]]*Table_Merge1[[#This Row],[Nima.مقدار]]=0,"",Table_Merge1[[#This Row],[LME Zinc stock]]*Table_Merge1[[#This Row],[Nima.مقدار]]),"")</f>
        <v>117617844750</v>
      </c>
      <c r="AQ2074" s="287">
        <f>IFERROR(IF(Table_Merge1[[#This Row],[LME Zinc 3-month]]*Table_Merge1[[#This Row],[Nima.مقدار]]=0,"",Table_Merge1[[#This Row],[LME Zinc 3-month]]*Table_Merge1[[#This Row],[Nima.مقدار]]),"")</f>
        <v>56155795.5</v>
      </c>
      <c r="AR2074" s="288" t="str">
        <f>IFERROR(IF(Table_Merge1[[#This Row],[LME Zinc stock]]*Table_Merge1[[#This Row],[Azad.Sell]]=0,"",Table_Merge1[[#This Row],[LME Zinc stock]]*Table_Merge1[[#This Row],[Azad.Sell]]),"")</f>
        <v/>
      </c>
      <c r="AS2074" s="288" t="str">
        <f>IFERROR(IF(Table_Merge1[[#This Row],[LME Zinc 3-month]]*Table_Merge1[[#This Row],[Azad.Sell]]=0,"",Table_Merge1[[#This Row],[LME Zinc 3-month]]*Table_Merge1[[#This Row],[Azad.Sell]]),"")</f>
        <v/>
      </c>
      <c r="AT2074"/>
    </row>
    <row r="2075" spans="1:46" x14ac:dyDescent="0.25">
      <c r="A2075" s="258">
        <v>43584</v>
      </c>
      <c r="B20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1398.02.09</v>
      </c>
      <c r="C2075" s="195">
        <f t="shared" ca="1" si="68"/>
        <v>1398</v>
      </c>
      <c r="D20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75" s="195">
        <f>_xlfn.NUMBERVALUE(RIGHT(Table11[[#This Row],[تاریخ شمسی]],2))</f>
        <v>9</v>
      </c>
      <c r="F20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02-09</v>
      </c>
      <c r="G2075" s="195" t="s">
        <v>2226</v>
      </c>
      <c r="L2075" s="259">
        <v>43584</v>
      </c>
      <c r="M2075">
        <v>92824</v>
      </c>
      <c r="O2075" s="284">
        <f>IFERROR(DATE(Table7[[#This Row],[year]],MONTH(DATEVALUE(Table7[[#This Row],[month]]&amp;"1")),Table7[[#This Row],[day]]),"")</f>
        <v>42087</v>
      </c>
      <c r="P2075" s="195" t="s">
        <v>5500</v>
      </c>
      <c r="Q2075" s="195">
        <v>2015</v>
      </c>
      <c r="R2075" s="195" t="s">
        <v>3435</v>
      </c>
      <c r="S2075" s="195">
        <v>24</v>
      </c>
      <c r="T2075" s="195">
        <v>1193.25</v>
      </c>
      <c r="U2075" s="195">
        <v>1770</v>
      </c>
      <c r="V2075" s="195">
        <v>3903650</v>
      </c>
      <c r="X2075" s="260">
        <v>42171</v>
      </c>
      <c r="Y2075" t="s">
        <v>7824</v>
      </c>
      <c r="Z2075" s="260">
        <v>4</v>
      </c>
      <c r="AA2075">
        <v>1394</v>
      </c>
      <c r="AB2075" s="260" t="str">
        <f ca="1">IFERROR(IFERROR(VLOOKUP(Table_Merge1[[#This Row],[Column1]],Table11[#All],2,FALSE),LEFT(AB2076,8)&amp;IF(LEN((RIGHT(AB2076,2)+1))&lt;2,"0"&amp;(RIGHT(AB2076,2)+1),(RIGHT(AB2076,2)-1))),"")</f>
        <v>1394.03.26</v>
      </c>
      <c r="AC2075" s="259" t="str">
        <f ca="1">LEFT(Table_Merge1[[#This Row],[Column2]],4)</f>
        <v>1394</v>
      </c>
      <c r="AD2075" s="259" t="str">
        <f ca="1">RIGHT(LEFT(Table_Merge1[[#This Row],[Column2]],7),2)</f>
        <v>03</v>
      </c>
      <c r="AE2075" s="259" t="str">
        <f ca="1">RIGHT(Table_Merge1[[#This Row],[Column2]],2)</f>
        <v>26</v>
      </c>
      <c r="AF2075">
        <v>3</v>
      </c>
      <c r="AG2075">
        <v>26</v>
      </c>
      <c r="AH2075" s="260">
        <v>2015</v>
      </c>
      <c r="AI2075" t="s">
        <v>3441</v>
      </c>
      <c r="AJ2075" s="260">
        <v>16</v>
      </c>
      <c r="AK2075">
        <v>1182.0999999999999</v>
      </c>
      <c r="AL2075" t="s">
        <v>3621</v>
      </c>
      <c r="AM2075" t="s">
        <v>3621</v>
      </c>
      <c r="AO2075">
        <v>32765</v>
      </c>
      <c r="AP2075" s="287" t="str">
        <f>IFERROR(IF(Table_Merge1[[#This Row],[LME Zinc stock]]*Table_Merge1[[#This Row],[Nima.مقدار]]=0,"",Table_Merge1[[#This Row],[LME Zinc stock]]*Table_Merge1[[#This Row],[Nima.مقدار]]),"")</f>
        <v/>
      </c>
      <c r="AQ2075" s="287" t="str">
        <f>IFERROR(IF(Table_Merge1[[#This Row],[LME Zinc 3-month]]*Table_Merge1[[#This Row],[Nima.مقدار]]=0,"",Table_Merge1[[#This Row],[LME Zinc 3-month]]*Table_Merge1[[#This Row],[Nima.مقدار]]),"")</f>
        <v/>
      </c>
      <c r="AR2075" s="288" t="str">
        <f>IFERROR(IF(Table_Merge1[[#This Row],[LME Zinc stock]]*Table_Merge1[[#This Row],[Azad.Sell]]=0,"",Table_Merge1[[#This Row],[LME Zinc stock]]*Table_Merge1[[#This Row],[Azad.Sell]]),"")</f>
        <v/>
      </c>
      <c r="AS2075" s="288" t="str">
        <f>IFERROR(IF(Table_Merge1[[#This Row],[LME Zinc 3-month]]*Table_Merge1[[#This Row],[Azad.Sell]]=0,"",Table_Merge1[[#This Row],[LME Zinc 3-month]]*Table_Merge1[[#This Row],[Azad.Sell]]),"")</f>
        <v/>
      </c>
      <c r="AT2075"/>
    </row>
    <row r="2076" spans="1:46" x14ac:dyDescent="0.25">
      <c r="A2076" s="258">
        <v>43585</v>
      </c>
      <c r="B20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1398.02.10</v>
      </c>
      <c r="C2076" s="195">
        <f t="shared" ca="1" si="68"/>
        <v>1398</v>
      </c>
      <c r="D20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76" s="195">
        <f>_xlfn.NUMBERVALUE(RIGHT(Table11[[#This Row],[تاریخ شمسی]],2))</f>
        <v>10</v>
      </c>
      <c r="F20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02-10</v>
      </c>
      <c r="G2076" s="195" t="s">
        <v>2227</v>
      </c>
      <c r="L2076" s="259">
        <v>43585</v>
      </c>
      <c r="M2076">
        <v>94351.5</v>
      </c>
      <c r="O2076" s="283">
        <f>IFERROR(DATE(Table7[[#This Row],[year]],MONTH(DATEVALUE(Table7[[#This Row],[month]]&amp;"1")),Table7[[#This Row],[day]]),"")</f>
        <v>42086</v>
      </c>
      <c r="P2076" s="257" t="s">
        <v>5501</v>
      </c>
      <c r="Q2076" s="257">
        <v>2015</v>
      </c>
      <c r="R2076" s="257" t="s">
        <v>3435</v>
      </c>
      <c r="S2076" s="257">
        <v>23</v>
      </c>
      <c r="T2076" s="257">
        <v>1181.4000000000001</v>
      </c>
      <c r="U2076" s="257">
        <v>1774.5</v>
      </c>
      <c r="V2076" s="257">
        <v>3912350</v>
      </c>
      <c r="X2076" s="260">
        <v>42170</v>
      </c>
      <c r="Y2076" t="s">
        <v>7823</v>
      </c>
      <c r="Z2076" s="260">
        <v>4</v>
      </c>
      <c r="AA2076">
        <v>1394</v>
      </c>
      <c r="AB2076" s="260" t="str">
        <f ca="1">IFERROR(IFERROR(VLOOKUP(Table_Merge1[[#This Row],[Column1]],Table11[#All],2,FALSE),LEFT(AB2077,8)&amp;IF(LEN((RIGHT(AB2077,2)+1))&lt;2,"0"&amp;(RIGHT(AB2077,2)+1),(RIGHT(AB2077,2)-1))),"")</f>
        <v>1394.03.25</v>
      </c>
      <c r="AC2076" s="259" t="str">
        <f ca="1">LEFT(Table_Merge1[[#This Row],[Column2]],4)</f>
        <v>1394</v>
      </c>
      <c r="AD2076" s="259" t="str">
        <f ca="1">RIGHT(LEFT(Table_Merge1[[#This Row],[Column2]],7),2)</f>
        <v>03</v>
      </c>
      <c r="AE2076" s="259" t="str">
        <f ca="1">RIGHT(Table_Merge1[[#This Row],[Column2]],2)</f>
        <v>25</v>
      </c>
      <c r="AF2076">
        <v>3</v>
      </c>
      <c r="AG2076">
        <v>25</v>
      </c>
      <c r="AH2076" s="260">
        <v>2015</v>
      </c>
      <c r="AI2076" t="s">
        <v>3441</v>
      </c>
      <c r="AJ2076" s="260">
        <v>15</v>
      </c>
      <c r="AK2076">
        <v>1178.25</v>
      </c>
      <c r="AL2076">
        <v>1688.5</v>
      </c>
      <c r="AM2076">
        <v>3582525</v>
      </c>
      <c r="AO2076">
        <v>32941</v>
      </c>
      <c r="AP2076" s="287">
        <f>IFERROR(IF(Table_Merge1[[#This Row],[LME Zinc stock]]*Table_Merge1[[#This Row],[Nima.مقدار]]=0,"",Table_Merge1[[#This Row],[LME Zinc stock]]*Table_Merge1[[#This Row],[Nima.مقدار]]),"")</f>
        <v>118011956025</v>
      </c>
      <c r="AQ2076" s="287">
        <f>IFERROR(IF(Table_Merge1[[#This Row],[LME Zinc 3-month]]*Table_Merge1[[#This Row],[Nima.مقدار]]=0,"",Table_Merge1[[#This Row],[LME Zinc 3-month]]*Table_Merge1[[#This Row],[Nima.مقدار]]),"")</f>
        <v>55620878.5</v>
      </c>
      <c r="AR2076" s="288" t="str">
        <f>IFERROR(IF(Table_Merge1[[#This Row],[LME Zinc stock]]*Table_Merge1[[#This Row],[Azad.Sell]]=0,"",Table_Merge1[[#This Row],[LME Zinc stock]]*Table_Merge1[[#This Row],[Azad.Sell]]),"")</f>
        <v/>
      </c>
      <c r="AS2076" s="288" t="str">
        <f>IFERROR(IF(Table_Merge1[[#This Row],[LME Zinc 3-month]]*Table_Merge1[[#This Row],[Azad.Sell]]=0,"",Table_Merge1[[#This Row],[LME Zinc 3-month]]*Table_Merge1[[#This Row],[Azad.Sell]]),"")</f>
        <v/>
      </c>
      <c r="AT2076"/>
    </row>
    <row r="2077" spans="1:46" x14ac:dyDescent="0.25">
      <c r="A2077" s="258">
        <v>43586</v>
      </c>
      <c r="B20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1398.02.11</v>
      </c>
      <c r="C2077" s="195">
        <f t="shared" ca="1" si="68"/>
        <v>1398</v>
      </c>
      <c r="D20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77" s="195">
        <f>_xlfn.NUMBERVALUE(RIGHT(Table11[[#This Row],[تاریخ شمسی]],2))</f>
        <v>11</v>
      </c>
      <c r="F20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02-11</v>
      </c>
      <c r="G2077" s="195" t="s">
        <v>2228</v>
      </c>
      <c r="L2077" s="259">
        <v>43586</v>
      </c>
      <c r="M2077">
        <v>95115.25</v>
      </c>
      <c r="O2077" s="284">
        <f>IFERROR(DATE(Table7[[#This Row],[year]],MONTH(DATEVALUE(Table7[[#This Row],[month]]&amp;"1")),Table7[[#This Row],[day]]),"")</f>
        <v>42083</v>
      </c>
      <c r="P2077" s="195" t="s">
        <v>5502</v>
      </c>
      <c r="Q2077" s="195">
        <v>2015</v>
      </c>
      <c r="R2077" s="195" t="s">
        <v>3435</v>
      </c>
      <c r="S2077" s="195">
        <v>20</v>
      </c>
      <c r="T2077" s="195">
        <v>1171.75</v>
      </c>
      <c r="U2077" s="195">
        <v>1785</v>
      </c>
      <c r="V2077" s="195">
        <v>3928125</v>
      </c>
      <c r="X2077" s="260">
        <v>42167</v>
      </c>
      <c r="Z2077" s="260">
        <v>4</v>
      </c>
      <c r="AB2077" s="260" t="str">
        <f ca="1">IFERROR(IFERROR(VLOOKUP(Table_Merge1[[#This Row],[Column1]],Table11[#All],2,FALSE),LEFT(AB2078,8)&amp;IF(LEN((RIGHT(AB2078,2)+1))&lt;2,"0"&amp;(RIGHT(AB2078,2)+1),(RIGHT(AB2078,2)-1))),"")</f>
        <v>1394.03.20</v>
      </c>
      <c r="AC2077" s="259" t="str">
        <f ca="1">LEFT(Table_Merge1[[#This Row],[Column2]],4)</f>
        <v>1394</v>
      </c>
      <c r="AD2077" s="259" t="str">
        <f ca="1">RIGHT(LEFT(Table_Merge1[[#This Row],[Column2]],7),2)</f>
        <v>03</v>
      </c>
      <c r="AE2077" s="259" t="str">
        <f ca="1">RIGHT(Table_Merge1[[#This Row],[Column2]],2)</f>
        <v>20</v>
      </c>
      <c r="AH2077" s="260">
        <v>2015</v>
      </c>
      <c r="AI2077" t="s">
        <v>3441</v>
      </c>
      <c r="AJ2077" s="260">
        <v>12</v>
      </c>
      <c r="AK2077">
        <v>1179.25</v>
      </c>
      <c r="AL2077">
        <v>1682.5</v>
      </c>
      <c r="AM2077">
        <v>3589825</v>
      </c>
      <c r="AP2077" s="287" t="str">
        <f>IFERROR(IF(Table_Merge1[[#This Row],[LME Zinc stock]]*Table_Merge1[[#This Row],[Nima.مقدار]]=0,"",Table_Merge1[[#This Row],[LME Zinc stock]]*Table_Merge1[[#This Row],[Nima.مقدار]]),"")</f>
        <v/>
      </c>
      <c r="AQ2077" s="287" t="str">
        <f>IFERROR(IF(Table_Merge1[[#This Row],[LME Zinc 3-month]]*Table_Merge1[[#This Row],[Nima.مقدار]]=0,"",Table_Merge1[[#This Row],[LME Zinc 3-month]]*Table_Merge1[[#This Row],[Nima.مقدار]]),"")</f>
        <v/>
      </c>
      <c r="AR2077" s="288" t="str">
        <f>IFERROR(IF(Table_Merge1[[#This Row],[LME Zinc stock]]*Table_Merge1[[#This Row],[Azad.Sell]]=0,"",Table_Merge1[[#This Row],[LME Zinc stock]]*Table_Merge1[[#This Row],[Azad.Sell]]),"")</f>
        <v/>
      </c>
      <c r="AS2077" s="288" t="str">
        <f>IFERROR(IF(Table_Merge1[[#This Row],[LME Zinc 3-month]]*Table_Merge1[[#This Row],[Azad.Sell]]=0,"",Table_Merge1[[#This Row],[LME Zinc 3-month]]*Table_Merge1[[#This Row],[Azad.Sell]]),"")</f>
        <v/>
      </c>
      <c r="AT2077"/>
    </row>
    <row r="2078" spans="1:46" x14ac:dyDescent="0.25">
      <c r="A2078" s="258">
        <v>43587</v>
      </c>
      <c r="B20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1398.02.12</v>
      </c>
      <c r="C2078" s="195">
        <f t="shared" ca="1" si="68"/>
        <v>1398</v>
      </c>
      <c r="D20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78" s="195">
        <f>_xlfn.NUMBERVALUE(RIGHT(Table11[[#This Row],[تاریخ شمسی]],2))</f>
        <v>12</v>
      </c>
      <c r="F20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02-12</v>
      </c>
      <c r="G2078" s="195" t="s">
        <v>2229</v>
      </c>
      <c r="L2078" s="259">
        <v>43587</v>
      </c>
      <c r="M2078">
        <v>95879</v>
      </c>
      <c r="O2078" s="283">
        <f>IFERROR(DATE(Table7[[#This Row],[year]],MONTH(DATEVALUE(Table7[[#This Row],[month]]&amp;"1")),Table7[[#This Row],[day]]),"")</f>
        <v>42082</v>
      </c>
      <c r="P2078" s="257" t="s">
        <v>5503</v>
      </c>
      <c r="Q2078" s="257">
        <v>2015</v>
      </c>
      <c r="R2078" s="257" t="s">
        <v>3435</v>
      </c>
      <c r="S2078" s="257">
        <v>19</v>
      </c>
      <c r="T2078" s="257">
        <v>1164</v>
      </c>
      <c r="U2078" s="257">
        <v>1774</v>
      </c>
      <c r="V2078" s="257">
        <v>3938025</v>
      </c>
      <c r="X2078" s="260">
        <v>42166</v>
      </c>
      <c r="Y2078" t="s">
        <v>7822</v>
      </c>
      <c r="Z2078" s="260">
        <v>4</v>
      </c>
      <c r="AA2078">
        <v>1394</v>
      </c>
      <c r="AB2078" s="260" t="str">
        <f ca="1">IFERROR(IFERROR(VLOOKUP(Table_Merge1[[#This Row],[Column1]],Table11[#All],2,FALSE),LEFT(AB2079,8)&amp;IF(LEN((RIGHT(AB2079,2)+1))&lt;2,"0"&amp;(RIGHT(AB2079,2)+1),(RIGHT(AB2079,2)-1))),"")</f>
        <v>1394.03.21</v>
      </c>
      <c r="AC2078" s="259" t="str">
        <f ca="1">LEFT(Table_Merge1[[#This Row],[Column2]],4)</f>
        <v>1394</v>
      </c>
      <c r="AD2078" s="259" t="str">
        <f ca="1">RIGHT(LEFT(Table_Merge1[[#This Row],[Column2]],7),2)</f>
        <v>03</v>
      </c>
      <c r="AE2078" s="259" t="str">
        <f ca="1">RIGHT(Table_Merge1[[#This Row],[Column2]],2)</f>
        <v>21</v>
      </c>
      <c r="AF2078">
        <v>3</v>
      </c>
      <c r="AG2078">
        <v>21</v>
      </c>
      <c r="AH2078" s="260">
        <v>2015</v>
      </c>
      <c r="AI2078" t="s">
        <v>3441</v>
      </c>
      <c r="AJ2078" s="260">
        <v>11</v>
      </c>
      <c r="AK2078">
        <v>1180.5</v>
      </c>
      <c r="AL2078">
        <v>1710</v>
      </c>
      <c r="AM2078">
        <v>3597700</v>
      </c>
      <c r="AO2078">
        <v>33052</v>
      </c>
      <c r="AP2078" s="287">
        <f>IFERROR(IF(Table_Merge1[[#This Row],[LME Zinc stock]]*Table_Merge1[[#This Row],[Nima.مقدار]]=0,"",Table_Merge1[[#This Row],[LME Zinc stock]]*Table_Merge1[[#This Row],[Nima.مقدار]]),"")</f>
        <v>118911180400</v>
      </c>
      <c r="AQ2078" s="287">
        <f>IFERROR(IF(Table_Merge1[[#This Row],[LME Zinc 3-month]]*Table_Merge1[[#This Row],[Nima.مقدار]]=0,"",Table_Merge1[[#This Row],[LME Zinc 3-month]]*Table_Merge1[[#This Row],[Nima.مقدار]]),"")</f>
        <v>56518920</v>
      </c>
      <c r="AR2078" s="288" t="str">
        <f>IFERROR(IF(Table_Merge1[[#This Row],[LME Zinc stock]]*Table_Merge1[[#This Row],[Azad.Sell]]=0,"",Table_Merge1[[#This Row],[LME Zinc stock]]*Table_Merge1[[#This Row],[Azad.Sell]]),"")</f>
        <v/>
      </c>
      <c r="AS2078" s="288" t="str">
        <f>IFERROR(IF(Table_Merge1[[#This Row],[LME Zinc 3-month]]*Table_Merge1[[#This Row],[Azad.Sell]]=0,"",Table_Merge1[[#This Row],[LME Zinc 3-month]]*Table_Merge1[[#This Row],[Azad.Sell]]),"")</f>
        <v/>
      </c>
      <c r="AT2078"/>
    </row>
    <row r="2079" spans="1:46" x14ac:dyDescent="0.25">
      <c r="A2079" s="258">
        <v>43589</v>
      </c>
      <c r="B20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1398.02.14</v>
      </c>
      <c r="C2079" s="195">
        <f t="shared" ca="1" si="68"/>
        <v>1398</v>
      </c>
      <c r="D20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79" s="195">
        <f>_xlfn.NUMBERVALUE(RIGHT(Table11[[#This Row],[تاریخ شمسی]],2))</f>
        <v>14</v>
      </c>
      <c r="F20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02-14</v>
      </c>
      <c r="G2079" s="195" t="s">
        <v>2230</v>
      </c>
      <c r="L2079" s="259">
        <v>43589</v>
      </c>
      <c r="M2079">
        <v>95636</v>
      </c>
      <c r="O2079" s="284">
        <f>IFERROR(DATE(Table7[[#This Row],[year]],MONTH(DATEVALUE(Table7[[#This Row],[month]]&amp;"1")),Table7[[#This Row],[day]]),"")</f>
        <v>42081</v>
      </c>
      <c r="P2079" s="195" t="s">
        <v>5504</v>
      </c>
      <c r="Q2079" s="195">
        <v>2015</v>
      </c>
      <c r="R2079" s="195" t="s">
        <v>3435</v>
      </c>
      <c r="S2079" s="195">
        <v>18</v>
      </c>
      <c r="T2079" s="195">
        <v>1149</v>
      </c>
      <c r="U2079" s="195">
        <v>1768.5</v>
      </c>
      <c r="V2079" s="195">
        <v>3935275</v>
      </c>
      <c r="X2079" s="260">
        <v>42165</v>
      </c>
      <c r="Y2079" t="s">
        <v>7821</v>
      </c>
      <c r="Z2079" s="260">
        <v>4</v>
      </c>
      <c r="AA2079">
        <v>1394</v>
      </c>
      <c r="AB2079" s="260" t="str">
        <f ca="1">IFERROR(IFERROR(VLOOKUP(Table_Merge1[[#This Row],[Column1]],Table11[#All],2,FALSE),LEFT(AB2080,8)&amp;IF(LEN((RIGHT(AB2080,2)+1))&lt;2,"0"&amp;(RIGHT(AB2080,2)+1),(RIGHT(AB2080,2)-1))),"")</f>
        <v>1394.03.20</v>
      </c>
      <c r="AC2079" s="259" t="str">
        <f ca="1">LEFT(Table_Merge1[[#This Row],[Column2]],4)</f>
        <v>1394</v>
      </c>
      <c r="AD2079" s="259" t="str">
        <f ca="1">RIGHT(LEFT(Table_Merge1[[#This Row],[Column2]],7),2)</f>
        <v>03</v>
      </c>
      <c r="AE2079" s="259" t="str">
        <f ca="1">RIGHT(Table_Merge1[[#This Row],[Column2]],2)</f>
        <v>20</v>
      </c>
      <c r="AF2079">
        <v>3</v>
      </c>
      <c r="AG2079">
        <v>20</v>
      </c>
      <c r="AH2079" s="260">
        <v>2015</v>
      </c>
      <c r="AI2079" t="s">
        <v>3441</v>
      </c>
      <c r="AJ2079" s="260">
        <v>10</v>
      </c>
      <c r="AK2079">
        <v>1186</v>
      </c>
      <c r="AL2079">
        <v>1711.5</v>
      </c>
      <c r="AM2079">
        <v>3594550</v>
      </c>
      <c r="AO2079">
        <v>33221</v>
      </c>
      <c r="AP2079" s="287">
        <f>IFERROR(IF(Table_Merge1[[#This Row],[LME Zinc stock]]*Table_Merge1[[#This Row],[Nima.مقدار]]=0,"",Table_Merge1[[#This Row],[LME Zinc stock]]*Table_Merge1[[#This Row],[Nima.مقدار]]),"")</f>
        <v>119414545550</v>
      </c>
      <c r="AQ2079" s="287">
        <f>IFERROR(IF(Table_Merge1[[#This Row],[LME Zinc 3-month]]*Table_Merge1[[#This Row],[Nima.مقدار]]=0,"",Table_Merge1[[#This Row],[LME Zinc 3-month]]*Table_Merge1[[#This Row],[Nima.مقدار]]),"")</f>
        <v>56857741.5</v>
      </c>
      <c r="AR2079" s="288" t="str">
        <f>IFERROR(IF(Table_Merge1[[#This Row],[LME Zinc stock]]*Table_Merge1[[#This Row],[Azad.Sell]]=0,"",Table_Merge1[[#This Row],[LME Zinc stock]]*Table_Merge1[[#This Row],[Azad.Sell]]),"")</f>
        <v/>
      </c>
      <c r="AS2079" s="288" t="str">
        <f>IFERROR(IF(Table_Merge1[[#This Row],[LME Zinc 3-month]]*Table_Merge1[[#This Row],[Azad.Sell]]=0,"",Table_Merge1[[#This Row],[LME Zinc 3-month]]*Table_Merge1[[#This Row],[Azad.Sell]]),"")</f>
        <v/>
      </c>
      <c r="AT2079"/>
    </row>
    <row r="2080" spans="1:46" x14ac:dyDescent="0.25">
      <c r="A2080" s="258">
        <v>43590</v>
      </c>
      <c r="B20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1398.02.15</v>
      </c>
      <c r="C2080" s="195">
        <f t="shared" ca="1" si="68"/>
        <v>1398</v>
      </c>
      <c r="D20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80" s="195">
        <f>_xlfn.NUMBERVALUE(RIGHT(Table11[[#This Row],[تاریخ شمسی]],2))</f>
        <v>15</v>
      </c>
      <c r="F20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02-15</v>
      </c>
      <c r="G2080" s="195" t="s">
        <v>2231</v>
      </c>
      <c r="L2080" s="259">
        <v>43590</v>
      </c>
      <c r="M2080">
        <v>96669</v>
      </c>
      <c r="O2080" s="283">
        <f>IFERROR(DATE(Table7[[#This Row],[year]],MONTH(DATEVALUE(Table7[[#This Row],[month]]&amp;"1")),Table7[[#This Row],[day]]),"")</f>
        <v>42080</v>
      </c>
      <c r="P2080" s="257" t="s">
        <v>5505</v>
      </c>
      <c r="Q2080" s="257">
        <v>2015</v>
      </c>
      <c r="R2080" s="257" t="s">
        <v>3435</v>
      </c>
      <c r="S2080" s="257">
        <v>17</v>
      </c>
      <c r="T2080" s="257">
        <v>1154.75</v>
      </c>
      <c r="U2080" s="257" t="s">
        <v>3621</v>
      </c>
      <c r="V2080" s="257" t="s">
        <v>3621</v>
      </c>
      <c r="X2080" s="260">
        <v>42164</v>
      </c>
      <c r="Y2080" t="s">
        <v>7820</v>
      </c>
      <c r="Z2080" s="260">
        <v>4</v>
      </c>
      <c r="AA2080">
        <v>1394</v>
      </c>
      <c r="AB2080" s="260" t="str">
        <f ca="1">IFERROR(IFERROR(VLOOKUP(Table_Merge1[[#This Row],[Column1]],Table11[#All],2,FALSE),LEFT(AB2081,8)&amp;IF(LEN((RIGHT(AB2081,2)+1))&lt;2,"0"&amp;(RIGHT(AB2081,2)+1),(RIGHT(AB2081,2)-1))),"")</f>
        <v>1394.03.19</v>
      </c>
      <c r="AC2080" s="259" t="str">
        <f ca="1">LEFT(Table_Merge1[[#This Row],[Column2]],4)</f>
        <v>1394</v>
      </c>
      <c r="AD2080" s="259" t="str">
        <f ca="1">RIGHT(LEFT(Table_Merge1[[#This Row],[Column2]],7),2)</f>
        <v>03</v>
      </c>
      <c r="AE2080" s="259" t="str">
        <f ca="1">RIGHT(Table_Merge1[[#This Row],[Column2]],2)</f>
        <v>19</v>
      </c>
      <c r="AF2080">
        <v>3</v>
      </c>
      <c r="AG2080">
        <v>19</v>
      </c>
      <c r="AH2080" s="260">
        <v>2015</v>
      </c>
      <c r="AI2080" t="s">
        <v>3441</v>
      </c>
      <c r="AJ2080" s="260">
        <v>9</v>
      </c>
      <c r="AK2080">
        <v>1181</v>
      </c>
      <c r="AL2080">
        <v>1730</v>
      </c>
      <c r="AM2080">
        <v>3606875</v>
      </c>
      <c r="AO2080">
        <v>33285</v>
      </c>
      <c r="AP2080" s="287">
        <f>IFERROR(IF(Table_Merge1[[#This Row],[LME Zinc stock]]*Table_Merge1[[#This Row],[Nima.مقدار]]=0,"",Table_Merge1[[#This Row],[LME Zinc stock]]*Table_Merge1[[#This Row],[Nima.مقدار]]),"")</f>
        <v>120054834375</v>
      </c>
      <c r="AQ2080" s="287">
        <f>IFERROR(IF(Table_Merge1[[#This Row],[LME Zinc 3-month]]*Table_Merge1[[#This Row],[Nima.مقدار]]=0,"",Table_Merge1[[#This Row],[LME Zinc 3-month]]*Table_Merge1[[#This Row],[Nima.مقدار]]),"")</f>
        <v>57583050</v>
      </c>
      <c r="AR2080" s="288" t="str">
        <f>IFERROR(IF(Table_Merge1[[#This Row],[LME Zinc stock]]*Table_Merge1[[#This Row],[Azad.Sell]]=0,"",Table_Merge1[[#This Row],[LME Zinc stock]]*Table_Merge1[[#This Row],[Azad.Sell]]),"")</f>
        <v/>
      </c>
      <c r="AS2080" s="288" t="str">
        <f>IFERROR(IF(Table_Merge1[[#This Row],[LME Zinc 3-month]]*Table_Merge1[[#This Row],[Azad.Sell]]=0,"",Table_Merge1[[#This Row],[LME Zinc 3-month]]*Table_Merge1[[#This Row],[Azad.Sell]]),"")</f>
        <v/>
      </c>
      <c r="AT2080"/>
    </row>
    <row r="2081" spans="1:46" x14ac:dyDescent="0.25">
      <c r="A2081" s="258">
        <v>43591</v>
      </c>
      <c r="B20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1398.02.16</v>
      </c>
      <c r="C2081" s="195">
        <f t="shared" ca="1" si="68"/>
        <v>1398</v>
      </c>
      <c r="D20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81" s="195">
        <f>_xlfn.NUMBERVALUE(RIGHT(Table11[[#This Row],[تاریخ شمسی]],2))</f>
        <v>16</v>
      </c>
      <c r="F20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02-16</v>
      </c>
      <c r="G2081" s="195" t="s">
        <v>2232</v>
      </c>
      <c r="L2081" s="259">
        <v>43591</v>
      </c>
      <c r="M2081">
        <v>97711</v>
      </c>
      <c r="O2081" s="284">
        <f>IFERROR(DATE(Table7[[#This Row],[year]],MONTH(DATEVALUE(Table7[[#This Row],[month]]&amp;"1")),Table7[[#This Row],[day]]),"")</f>
        <v>42079</v>
      </c>
      <c r="P2081" s="195" t="s">
        <v>5506</v>
      </c>
      <c r="Q2081" s="195">
        <v>2015</v>
      </c>
      <c r="R2081" s="195" t="s">
        <v>3435</v>
      </c>
      <c r="S2081" s="195">
        <v>16</v>
      </c>
      <c r="T2081" s="195">
        <v>1157</v>
      </c>
      <c r="U2081" s="195">
        <v>1790</v>
      </c>
      <c r="V2081" s="195">
        <v>3943725</v>
      </c>
      <c r="X2081" s="260">
        <v>42163</v>
      </c>
      <c r="Y2081" t="s">
        <v>7819</v>
      </c>
      <c r="Z2081" s="260">
        <v>4</v>
      </c>
      <c r="AA2081">
        <v>1394</v>
      </c>
      <c r="AB2081" s="260" t="str">
        <f ca="1">IFERROR(IFERROR(VLOOKUP(Table_Merge1[[#This Row],[Column1]],Table11[#All],2,FALSE),LEFT(AB2082,8)&amp;IF(LEN((RIGHT(AB2082,2)+1))&lt;2,"0"&amp;(RIGHT(AB2082,2)+1),(RIGHT(AB2082,2)-1))),"")</f>
        <v>1394.03.18</v>
      </c>
      <c r="AC2081" s="259" t="str">
        <f ca="1">LEFT(Table_Merge1[[#This Row],[Column2]],4)</f>
        <v>1394</v>
      </c>
      <c r="AD2081" s="259" t="str">
        <f ca="1">RIGHT(LEFT(Table_Merge1[[#This Row],[Column2]],7),2)</f>
        <v>03</v>
      </c>
      <c r="AE2081" s="259" t="str">
        <f ca="1">RIGHT(Table_Merge1[[#This Row],[Column2]],2)</f>
        <v>18</v>
      </c>
      <c r="AF2081">
        <v>3</v>
      </c>
      <c r="AG2081">
        <v>18</v>
      </c>
      <c r="AH2081" s="260">
        <v>2015</v>
      </c>
      <c r="AI2081" t="s">
        <v>3441</v>
      </c>
      <c r="AJ2081" s="260">
        <v>8</v>
      </c>
      <c r="AK2081">
        <v>1173.4000000000001</v>
      </c>
      <c r="AL2081">
        <v>1723</v>
      </c>
      <c r="AM2081">
        <v>3616100</v>
      </c>
      <c r="AO2081">
        <v>33172</v>
      </c>
      <c r="AP2081" s="287">
        <f>IFERROR(IF(Table_Merge1[[#This Row],[LME Zinc stock]]*Table_Merge1[[#This Row],[Nima.مقدار]]=0,"",Table_Merge1[[#This Row],[LME Zinc stock]]*Table_Merge1[[#This Row],[Nima.مقدار]]),"")</f>
        <v>119953269200</v>
      </c>
      <c r="AQ2081" s="287">
        <f>IFERROR(IF(Table_Merge1[[#This Row],[LME Zinc 3-month]]*Table_Merge1[[#This Row],[Nima.مقدار]]=0,"",Table_Merge1[[#This Row],[LME Zinc 3-month]]*Table_Merge1[[#This Row],[Nima.مقدار]]),"")</f>
        <v>57155356</v>
      </c>
      <c r="AR2081" s="288" t="str">
        <f>IFERROR(IF(Table_Merge1[[#This Row],[LME Zinc stock]]*Table_Merge1[[#This Row],[Azad.Sell]]=0,"",Table_Merge1[[#This Row],[LME Zinc stock]]*Table_Merge1[[#This Row],[Azad.Sell]]),"")</f>
        <v/>
      </c>
      <c r="AS2081" s="288" t="str">
        <f>IFERROR(IF(Table_Merge1[[#This Row],[LME Zinc 3-month]]*Table_Merge1[[#This Row],[Azad.Sell]]=0,"",Table_Merge1[[#This Row],[LME Zinc 3-month]]*Table_Merge1[[#This Row],[Azad.Sell]]),"")</f>
        <v/>
      </c>
      <c r="AT2081"/>
    </row>
    <row r="2082" spans="1:46" x14ac:dyDescent="0.25">
      <c r="A2082" s="258">
        <v>43592</v>
      </c>
      <c r="B20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1398.02.17</v>
      </c>
      <c r="C2082" s="195">
        <f t="shared" ca="1" si="68"/>
        <v>1398</v>
      </c>
      <c r="D20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82" s="195">
        <f>_xlfn.NUMBERVALUE(RIGHT(Table11[[#This Row],[تاریخ شمسی]],2))</f>
        <v>17</v>
      </c>
      <c r="F20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02-17</v>
      </c>
      <c r="G2082" s="195" t="s">
        <v>2233</v>
      </c>
      <c r="L2082" s="259">
        <v>43592</v>
      </c>
      <c r="M2082">
        <v>98666</v>
      </c>
      <c r="O2082" s="283">
        <f>IFERROR(DATE(Table7[[#This Row],[year]],MONTH(DATEVALUE(Table7[[#This Row],[month]]&amp;"1")),Table7[[#This Row],[day]]),"")</f>
        <v>42076</v>
      </c>
      <c r="P2082" s="257" t="s">
        <v>5507</v>
      </c>
      <c r="Q2082" s="257">
        <v>2015</v>
      </c>
      <c r="R2082" s="257" t="s">
        <v>3435</v>
      </c>
      <c r="S2082" s="257">
        <v>13</v>
      </c>
      <c r="T2082" s="257">
        <v>1156.5</v>
      </c>
      <c r="U2082" s="257">
        <v>1784.5</v>
      </c>
      <c r="V2082" s="257">
        <v>3951725</v>
      </c>
      <c r="X2082" s="260">
        <v>42160</v>
      </c>
      <c r="Z2082" s="260">
        <v>4</v>
      </c>
      <c r="AB2082" s="260" t="str">
        <f ca="1">IFERROR(IFERROR(VLOOKUP(Table_Merge1[[#This Row],[Column1]],Table11[#All],2,FALSE),LEFT(AB2083,8)&amp;IF(LEN((RIGHT(AB2083,2)+1))&lt;2,"0"&amp;(RIGHT(AB2083,2)+1),(RIGHT(AB2083,2)-1))),"")</f>
        <v>1394.03.9</v>
      </c>
      <c r="AC2082" s="259" t="str">
        <f ca="1">LEFT(Table_Merge1[[#This Row],[Column2]],4)</f>
        <v>1394</v>
      </c>
      <c r="AD2082" s="259" t="str">
        <f ca="1">RIGHT(LEFT(Table_Merge1[[#This Row],[Column2]],7),2)</f>
        <v>03</v>
      </c>
      <c r="AE2082" s="259" t="str">
        <f ca="1">RIGHT(Table_Merge1[[#This Row],[Column2]],2)</f>
        <v>.9</v>
      </c>
      <c r="AH2082" s="260">
        <v>2015</v>
      </c>
      <c r="AI2082" t="s">
        <v>3441</v>
      </c>
      <c r="AJ2082" s="260">
        <v>5</v>
      </c>
      <c r="AK2082">
        <v>1175.9000000000001</v>
      </c>
      <c r="AL2082">
        <v>1692.5</v>
      </c>
      <c r="AM2082">
        <v>3626700</v>
      </c>
      <c r="AP2082" s="287" t="str">
        <f>IFERROR(IF(Table_Merge1[[#This Row],[LME Zinc stock]]*Table_Merge1[[#This Row],[Nima.مقدار]]=0,"",Table_Merge1[[#This Row],[LME Zinc stock]]*Table_Merge1[[#This Row],[Nima.مقدار]]),"")</f>
        <v/>
      </c>
      <c r="AQ2082" s="287" t="str">
        <f>IFERROR(IF(Table_Merge1[[#This Row],[LME Zinc 3-month]]*Table_Merge1[[#This Row],[Nima.مقدار]]=0,"",Table_Merge1[[#This Row],[LME Zinc 3-month]]*Table_Merge1[[#This Row],[Nima.مقدار]]),"")</f>
        <v/>
      </c>
      <c r="AR2082" s="288" t="str">
        <f>IFERROR(IF(Table_Merge1[[#This Row],[LME Zinc stock]]*Table_Merge1[[#This Row],[Azad.Sell]]=0,"",Table_Merge1[[#This Row],[LME Zinc stock]]*Table_Merge1[[#This Row],[Azad.Sell]]),"")</f>
        <v/>
      </c>
      <c r="AS2082" s="288" t="str">
        <f>IFERROR(IF(Table_Merge1[[#This Row],[LME Zinc 3-month]]*Table_Merge1[[#This Row],[Azad.Sell]]=0,"",Table_Merge1[[#This Row],[LME Zinc 3-month]]*Table_Merge1[[#This Row],[Azad.Sell]]),"")</f>
        <v/>
      </c>
      <c r="AT2082"/>
    </row>
    <row r="2083" spans="1:46" x14ac:dyDescent="0.25">
      <c r="A2083" s="258">
        <v>43593</v>
      </c>
      <c r="B20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1398.02.18</v>
      </c>
      <c r="C2083" s="195">
        <f t="shared" ca="1" si="68"/>
        <v>1398</v>
      </c>
      <c r="D20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83" s="195">
        <f>_xlfn.NUMBERVALUE(RIGHT(Table11[[#This Row],[تاریخ شمسی]],2))</f>
        <v>18</v>
      </c>
      <c r="F20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02-18</v>
      </c>
      <c r="G2083" s="195" t="s">
        <v>2234</v>
      </c>
      <c r="L2083" s="259">
        <v>43593</v>
      </c>
      <c r="M2083">
        <v>97853</v>
      </c>
      <c r="O2083" s="284">
        <f>IFERROR(DATE(Table7[[#This Row],[year]],MONTH(DATEVALUE(Table7[[#This Row],[month]]&amp;"1")),Table7[[#This Row],[day]]),"")</f>
        <v>42075</v>
      </c>
      <c r="P2083" s="195" t="s">
        <v>5508</v>
      </c>
      <c r="Q2083" s="195">
        <v>2015</v>
      </c>
      <c r="R2083" s="195" t="s">
        <v>3435</v>
      </c>
      <c r="S2083" s="195">
        <v>12</v>
      </c>
      <c r="T2083" s="195">
        <v>1161.25</v>
      </c>
      <c r="U2083" s="195">
        <v>1777.5</v>
      </c>
      <c r="V2083" s="195">
        <v>3958625</v>
      </c>
      <c r="X2083" s="260">
        <v>42159</v>
      </c>
      <c r="Z2083" s="260">
        <v>4</v>
      </c>
      <c r="AB2083" s="260" t="str">
        <f ca="1">IFERROR(IFERROR(VLOOKUP(Table_Merge1[[#This Row],[Column1]],Table11[#All],2,FALSE),LEFT(AB2084,8)&amp;IF(LEN((RIGHT(AB2084,2)+1))&lt;2,"0"&amp;(RIGHT(AB2084,2)+1),(RIGHT(AB2084,2)-1))),"")</f>
        <v>1394.03.10</v>
      </c>
      <c r="AC2083" s="259" t="str">
        <f ca="1">LEFT(Table_Merge1[[#This Row],[Column2]],4)</f>
        <v>1394</v>
      </c>
      <c r="AD2083" s="259" t="str">
        <f ca="1">RIGHT(LEFT(Table_Merge1[[#This Row],[Column2]],7),2)</f>
        <v>03</v>
      </c>
      <c r="AE2083" s="259" t="str">
        <f ca="1">RIGHT(Table_Merge1[[#This Row],[Column2]],2)</f>
        <v>10</v>
      </c>
      <c r="AH2083" s="260">
        <v>2015</v>
      </c>
      <c r="AI2083" t="s">
        <v>3441</v>
      </c>
      <c r="AJ2083" s="260">
        <v>4</v>
      </c>
      <c r="AK2083">
        <v>1182.45</v>
      </c>
      <c r="AL2083">
        <v>1690.5</v>
      </c>
      <c r="AM2083">
        <v>3636975</v>
      </c>
      <c r="AP2083" s="287" t="str">
        <f>IFERROR(IF(Table_Merge1[[#This Row],[LME Zinc stock]]*Table_Merge1[[#This Row],[Nima.مقدار]]=0,"",Table_Merge1[[#This Row],[LME Zinc stock]]*Table_Merge1[[#This Row],[Nima.مقدار]]),"")</f>
        <v/>
      </c>
      <c r="AQ2083" s="287" t="str">
        <f>IFERROR(IF(Table_Merge1[[#This Row],[LME Zinc 3-month]]*Table_Merge1[[#This Row],[Nima.مقدار]]=0,"",Table_Merge1[[#This Row],[LME Zinc 3-month]]*Table_Merge1[[#This Row],[Nima.مقدار]]),"")</f>
        <v/>
      </c>
      <c r="AR2083" s="288" t="str">
        <f>IFERROR(IF(Table_Merge1[[#This Row],[LME Zinc stock]]*Table_Merge1[[#This Row],[Azad.Sell]]=0,"",Table_Merge1[[#This Row],[LME Zinc stock]]*Table_Merge1[[#This Row],[Azad.Sell]]),"")</f>
        <v/>
      </c>
      <c r="AS2083" s="288" t="str">
        <f>IFERROR(IF(Table_Merge1[[#This Row],[LME Zinc 3-month]]*Table_Merge1[[#This Row],[Azad.Sell]]=0,"",Table_Merge1[[#This Row],[LME Zinc 3-month]]*Table_Merge1[[#This Row],[Azad.Sell]]),"")</f>
        <v/>
      </c>
      <c r="AT2083"/>
    </row>
    <row r="2084" spans="1:46" x14ac:dyDescent="0.25">
      <c r="A2084" s="258">
        <v>43594</v>
      </c>
      <c r="B20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1398.02.19</v>
      </c>
      <c r="C2084" s="195">
        <f t="shared" ca="1" si="68"/>
        <v>1398</v>
      </c>
      <c r="D20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84" s="195">
        <f>_xlfn.NUMBERVALUE(RIGHT(Table11[[#This Row],[تاریخ شمسی]],2))</f>
        <v>19</v>
      </c>
      <c r="F20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02-19</v>
      </c>
      <c r="G2084" s="195" t="s">
        <v>2235</v>
      </c>
      <c r="L2084" s="259">
        <v>43594</v>
      </c>
      <c r="M2084">
        <v>98604</v>
      </c>
      <c r="O2084" s="283">
        <f>IFERROR(DATE(Table7[[#This Row],[year]],MONTH(DATEVALUE(Table7[[#This Row],[month]]&amp;"1")),Table7[[#This Row],[day]]),"")</f>
        <v>42074</v>
      </c>
      <c r="P2084" s="257" t="s">
        <v>5509</v>
      </c>
      <c r="Q2084" s="257">
        <v>2015</v>
      </c>
      <c r="R2084" s="257" t="s">
        <v>3435</v>
      </c>
      <c r="S2084" s="257">
        <v>11</v>
      </c>
      <c r="T2084" s="257">
        <v>1158.75</v>
      </c>
      <c r="U2084" s="257">
        <v>1791</v>
      </c>
      <c r="V2084" s="257">
        <v>3964975</v>
      </c>
      <c r="X2084" s="260">
        <v>42158</v>
      </c>
      <c r="Z2084" s="260">
        <v>4</v>
      </c>
      <c r="AB2084" s="260" t="str">
        <f ca="1">IFERROR(IFERROR(VLOOKUP(Table_Merge1[[#This Row],[Column1]],Table11[#All],2,FALSE),LEFT(AB2085,8)&amp;IF(LEN((RIGHT(AB2085,2)+1))&lt;2,"0"&amp;(RIGHT(AB2085,2)+1),(RIGHT(AB2085,2)-1))),"")</f>
        <v>1394.03.11</v>
      </c>
      <c r="AC2084" s="259" t="str">
        <f ca="1">LEFT(Table_Merge1[[#This Row],[Column2]],4)</f>
        <v>1394</v>
      </c>
      <c r="AD2084" s="259" t="str">
        <f ca="1">RIGHT(LEFT(Table_Merge1[[#This Row],[Column2]],7),2)</f>
        <v>03</v>
      </c>
      <c r="AE2084" s="259" t="str">
        <f ca="1">RIGHT(Table_Merge1[[#This Row],[Column2]],2)</f>
        <v>11</v>
      </c>
      <c r="AH2084" s="260">
        <v>2015</v>
      </c>
      <c r="AI2084" t="s">
        <v>3441</v>
      </c>
      <c r="AJ2084" s="260">
        <v>3</v>
      </c>
      <c r="AK2084">
        <v>1186.5999999999999</v>
      </c>
      <c r="AL2084">
        <v>1719</v>
      </c>
      <c r="AM2084">
        <v>3617225</v>
      </c>
      <c r="AP2084" s="287" t="str">
        <f>IFERROR(IF(Table_Merge1[[#This Row],[LME Zinc stock]]*Table_Merge1[[#This Row],[Nima.مقدار]]=0,"",Table_Merge1[[#This Row],[LME Zinc stock]]*Table_Merge1[[#This Row],[Nima.مقدار]]),"")</f>
        <v/>
      </c>
      <c r="AQ2084" s="287" t="str">
        <f>IFERROR(IF(Table_Merge1[[#This Row],[LME Zinc 3-month]]*Table_Merge1[[#This Row],[Nima.مقدار]]=0,"",Table_Merge1[[#This Row],[LME Zinc 3-month]]*Table_Merge1[[#This Row],[Nima.مقدار]]),"")</f>
        <v/>
      </c>
      <c r="AR2084" s="288" t="str">
        <f>IFERROR(IF(Table_Merge1[[#This Row],[LME Zinc stock]]*Table_Merge1[[#This Row],[Azad.Sell]]=0,"",Table_Merge1[[#This Row],[LME Zinc stock]]*Table_Merge1[[#This Row],[Azad.Sell]]),"")</f>
        <v/>
      </c>
      <c r="AS2084" s="288" t="str">
        <f>IFERROR(IF(Table_Merge1[[#This Row],[LME Zinc 3-month]]*Table_Merge1[[#This Row],[Azad.Sell]]=0,"",Table_Merge1[[#This Row],[LME Zinc 3-month]]*Table_Merge1[[#This Row],[Azad.Sell]]),"")</f>
        <v/>
      </c>
      <c r="AT2084"/>
    </row>
    <row r="2085" spans="1:46" x14ac:dyDescent="0.25">
      <c r="A2085" s="258">
        <v>43596</v>
      </c>
      <c r="B20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1398.02.21</v>
      </c>
      <c r="C2085" s="195">
        <f t="shared" ca="1" si="68"/>
        <v>1398</v>
      </c>
      <c r="D20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85" s="195">
        <f>_xlfn.NUMBERVALUE(RIGHT(Table11[[#This Row],[تاریخ شمسی]],2))</f>
        <v>21</v>
      </c>
      <c r="F20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02-21</v>
      </c>
      <c r="G2085" s="195" t="s">
        <v>2236</v>
      </c>
      <c r="L2085" s="259">
        <v>43596</v>
      </c>
      <c r="M2085">
        <v>98714</v>
      </c>
      <c r="O2085" s="284">
        <f>IFERROR(DATE(Table7[[#This Row],[year]],MONTH(DATEVALUE(Table7[[#This Row],[month]]&amp;"1")),Table7[[#This Row],[day]]),"")</f>
        <v>42073</v>
      </c>
      <c r="P2085" s="195" t="s">
        <v>5510</v>
      </c>
      <c r="Q2085" s="195">
        <v>2015</v>
      </c>
      <c r="R2085" s="195" t="s">
        <v>3435</v>
      </c>
      <c r="S2085" s="195">
        <v>10</v>
      </c>
      <c r="T2085" s="195">
        <v>1161</v>
      </c>
      <c r="U2085" s="195">
        <v>1772</v>
      </c>
      <c r="V2085" s="195">
        <v>3969175</v>
      </c>
      <c r="X2085" s="260">
        <v>42157</v>
      </c>
      <c r="Y2085" t="s">
        <v>7818</v>
      </c>
      <c r="Z2085" s="260">
        <v>4</v>
      </c>
      <c r="AA2085">
        <v>1394</v>
      </c>
      <c r="AB2085" s="260" t="str">
        <f ca="1">IFERROR(IFERROR(VLOOKUP(Table_Merge1[[#This Row],[Column1]],Table11[#All],2,FALSE),LEFT(AB2086,8)&amp;IF(LEN((RIGHT(AB2086,2)+1))&lt;2,"0"&amp;(RIGHT(AB2086,2)+1),(RIGHT(AB2086,2)-1))),"")</f>
        <v>1394.03.12</v>
      </c>
      <c r="AC2085" s="259" t="str">
        <f ca="1">LEFT(Table_Merge1[[#This Row],[Column2]],4)</f>
        <v>1394</v>
      </c>
      <c r="AD2085" s="259" t="str">
        <f ca="1">RIGHT(LEFT(Table_Merge1[[#This Row],[Column2]],7),2)</f>
        <v>03</v>
      </c>
      <c r="AE2085" s="259" t="str">
        <f ca="1">RIGHT(Table_Merge1[[#This Row],[Column2]],2)</f>
        <v>12</v>
      </c>
      <c r="AF2085">
        <v>3</v>
      </c>
      <c r="AG2085">
        <v>12</v>
      </c>
      <c r="AH2085" s="260">
        <v>2015</v>
      </c>
      <c r="AI2085" t="s">
        <v>3441</v>
      </c>
      <c r="AJ2085" s="260">
        <v>2</v>
      </c>
      <c r="AK2085">
        <v>1188.75</v>
      </c>
      <c r="AL2085">
        <v>1717.5</v>
      </c>
      <c r="AM2085">
        <v>3624075</v>
      </c>
      <c r="AO2085">
        <v>33370</v>
      </c>
      <c r="AP2085" s="287">
        <f>IFERROR(IF(Table_Merge1[[#This Row],[LME Zinc stock]]*Table_Merge1[[#This Row],[Nima.مقدار]]=0,"",Table_Merge1[[#This Row],[LME Zinc stock]]*Table_Merge1[[#This Row],[Nima.مقدار]]),"")</f>
        <v>120935382750</v>
      </c>
      <c r="AQ2085" s="287">
        <f>IFERROR(IF(Table_Merge1[[#This Row],[LME Zinc 3-month]]*Table_Merge1[[#This Row],[Nima.مقدار]]=0,"",Table_Merge1[[#This Row],[LME Zinc 3-month]]*Table_Merge1[[#This Row],[Nima.مقدار]]),"")</f>
        <v>57312975</v>
      </c>
      <c r="AR2085" s="288" t="str">
        <f>IFERROR(IF(Table_Merge1[[#This Row],[LME Zinc stock]]*Table_Merge1[[#This Row],[Azad.Sell]]=0,"",Table_Merge1[[#This Row],[LME Zinc stock]]*Table_Merge1[[#This Row],[Azad.Sell]]),"")</f>
        <v/>
      </c>
      <c r="AS2085" s="288" t="str">
        <f>IFERROR(IF(Table_Merge1[[#This Row],[LME Zinc 3-month]]*Table_Merge1[[#This Row],[Azad.Sell]]=0,"",Table_Merge1[[#This Row],[LME Zinc 3-month]]*Table_Merge1[[#This Row],[Azad.Sell]]),"")</f>
        <v/>
      </c>
      <c r="AT2085"/>
    </row>
    <row r="2086" spans="1:46" x14ac:dyDescent="0.25">
      <c r="A2086" s="258">
        <v>43597</v>
      </c>
      <c r="B20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1398.02.22</v>
      </c>
      <c r="C2086" s="195">
        <f t="shared" ca="1" si="68"/>
        <v>1398</v>
      </c>
      <c r="D20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86" s="195">
        <f>_xlfn.NUMBERVALUE(RIGHT(Table11[[#This Row],[تاریخ شمسی]],2))</f>
        <v>22</v>
      </c>
      <c r="F20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02-22</v>
      </c>
      <c r="G2086" s="195" t="s">
        <v>2237</v>
      </c>
      <c r="L2086" s="259">
        <v>43597</v>
      </c>
      <c r="M2086">
        <v>98455</v>
      </c>
      <c r="O2086" s="283">
        <f>IFERROR(DATE(Table7[[#This Row],[year]],MONTH(DATEVALUE(Table7[[#This Row],[month]]&amp;"1")),Table7[[#This Row],[day]]),"")</f>
        <v>42072</v>
      </c>
      <c r="P2086" s="257" t="s">
        <v>5511</v>
      </c>
      <c r="Q2086" s="257">
        <v>2015</v>
      </c>
      <c r="R2086" s="257" t="s">
        <v>3435</v>
      </c>
      <c r="S2086" s="257">
        <v>9</v>
      </c>
      <c r="T2086" s="257">
        <v>1173.75</v>
      </c>
      <c r="U2086" s="257">
        <v>1796</v>
      </c>
      <c r="V2086" s="257">
        <v>3975900</v>
      </c>
      <c r="X2086" s="260">
        <v>42156</v>
      </c>
      <c r="Y2086" t="s">
        <v>7817</v>
      </c>
      <c r="Z2086" s="260">
        <v>4</v>
      </c>
      <c r="AA2086">
        <v>1394</v>
      </c>
      <c r="AB2086" s="260" t="str">
        <f ca="1">IFERROR(IFERROR(VLOOKUP(Table_Merge1[[#This Row],[Column1]],Table11[#All],2,FALSE),LEFT(AB2087,8)&amp;IF(LEN((RIGHT(AB2087,2)+1))&lt;2,"0"&amp;(RIGHT(AB2087,2)+1),(RIGHT(AB2087,2)-1))),"")</f>
        <v>1394.03.11</v>
      </c>
      <c r="AC2086" s="259" t="str">
        <f ca="1">LEFT(Table_Merge1[[#This Row],[Column2]],4)</f>
        <v>1394</v>
      </c>
      <c r="AD2086" s="259" t="str">
        <f ca="1">RIGHT(LEFT(Table_Merge1[[#This Row],[Column2]],7),2)</f>
        <v>03</v>
      </c>
      <c r="AE2086" s="259" t="str">
        <f ca="1">RIGHT(Table_Merge1[[#This Row],[Column2]],2)</f>
        <v>11</v>
      </c>
      <c r="AF2086">
        <v>3</v>
      </c>
      <c r="AG2086">
        <v>11</v>
      </c>
      <c r="AH2086" s="260">
        <v>2015</v>
      </c>
      <c r="AI2086" t="s">
        <v>3441</v>
      </c>
      <c r="AJ2086" s="260">
        <v>1</v>
      </c>
      <c r="AK2086">
        <v>1187.3</v>
      </c>
      <c r="AL2086">
        <v>1702</v>
      </c>
      <c r="AM2086">
        <v>3635275</v>
      </c>
      <c r="AO2086">
        <v>33347</v>
      </c>
      <c r="AP2086" s="287">
        <f>IFERROR(IF(Table_Merge1[[#This Row],[LME Zinc stock]]*Table_Merge1[[#This Row],[Nima.مقدار]]=0,"",Table_Merge1[[#This Row],[LME Zinc stock]]*Table_Merge1[[#This Row],[Nima.مقدار]]),"")</f>
        <v>121225515425</v>
      </c>
      <c r="AQ2086" s="287">
        <f>IFERROR(IF(Table_Merge1[[#This Row],[LME Zinc 3-month]]*Table_Merge1[[#This Row],[Nima.مقدار]]=0,"",Table_Merge1[[#This Row],[LME Zinc 3-month]]*Table_Merge1[[#This Row],[Nima.مقدار]]),"")</f>
        <v>56756594</v>
      </c>
      <c r="AR2086" s="288" t="str">
        <f>IFERROR(IF(Table_Merge1[[#This Row],[LME Zinc stock]]*Table_Merge1[[#This Row],[Azad.Sell]]=0,"",Table_Merge1[[#This Row],[LME Zinc stock]]*Table_Merge1[[#This Row],[Azad.Sell]]),"")</f>
        <v/>
      </c>
      <c r="AS2086" s="288" t="str">
        <f>IFERROR(IF(Table_Merge1[[#This Row],[LME Zinc 3-month]]*Table_Merge1[[#This Row],[Azad.Sell]]=0,"",Table_Merge1[[#This Row],[LME Zinc 3-month]]*Table_Merge1[[#This Row],[Azad.Sell]]),"")</f>
        <v/>
      </c>
      <c r="AT2086"/>
    </row>
    <row r="2087" spans="1:46" x14ac:dyDescent="0.25">
      <c r="A2087" s="258">
        <v>43598</v>
      </c>
      <c r="B20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1398.02.23</v>
      </c>
      <c r="C2087" s="195">
        <f t="shared" ca="1" si="68"/>
        <v>1398</v>
      </c>
      <c r="D20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87" s="195">
        <f>_xlfn.NUMBERVALUE(RIGHT(Table11[[#This Row],[تاریخ شمسی]],2))</f>
        <v>23</v>
      </c>
      <c r="F20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02-23</v>
      </c>
      <c r="G2087" s="195" t="s">
        <v>2238</v>
      </c>
      <c r="L2087" s="259">
        <v>43598</v>
      </c>
      <c r="M2087">
        <v>100461</v>
      </c>
      <c r="O2087" s="284">
        <f>IFERROR(DATE(Table7[[#This Row],[year]],MONTH(DATEVALUE(Table7[[#This Row],[month]]&amp;"1")),Table7[[#This Row],[day]]),"")</f>
        <v>42069</v>
      </c>
      <c r="P2087" s="195" t="s">
        <v>5512</v>
      </c>
      <c r="Q2087" s="195">
        <v>2015</v>
      </c>
      <c r="R2087" s="195" t="s">
        <v>3435</v>
      </c>
      <c r="S2087" s="195">
        <v>6</v>
      </c>
      <c r="T2087" s="195">
        <v>1196.5</v>
      </c>
      <c r="U2087" s="195">
        <v>1796</v>
      </c>
      <c r="V2087" s="195">
        <v>3983725</v>
      </c>
      <c r="X2087" s="260">
        <v>42153</v>
      </c>
      <c r="Z2087" s="260">
        <v>4</v>
      </c>
      <c r="AB2087" s="260" t="str">
        <f ca="1">IFERROR(IFERROR(VLOOKUP(Table_Merge1[[#This Row],[Column1]],Table11[#All],2,FALSE),LEFT(AB2088,8)&amp;IF(LEN((RIGHT(AB2088,2)+1))&lt;2,"0"&amp;(RIGHT(AB2088,2)+1),(RIGHT(AB2088,2)-1))),"")</f>
        <v>1394.03.08</v>
      </c>
      <c r="AC2087" s="259" t="str">
        <f ca="1">LEFT(Table_Merge1[[#This Row],[Column2]],4)</f>
        <v>1394</v>
      </c>
      <c r="AD2087" s="259" t="str">
        <f ca="1">RIGHT(LEFT(Table_Merge1[[#This Row],[Column2]],7),2)</f>
        <v>03</v>
      </c>
      <c r="AE2087" s="259" t="str">
        <f ca="1">RIGHT(Table_Merge1[[#This Row],[Column2]],2)</f>
        <v>08</v>
      </c>
      <c r="AH2087" s="260">
        <v>2015</v>
      </c>
      <c r="AI2087" t="s">
        <v>3439</v>
      </c>
      <c r="AJ2087" s="260">
        <v>29</v>
      </c>
      <c r="AK2087">
        <v>1190.4000000000001</v>
      </c>
      <c r="AL2087">
        <v>1741.5</v>
      </c>
      <c r="AM2087">
        <v>3652125</v>
      </c>
      <c r="AP2087" s="287" t="str">
        <f>IFERROR(IF(Table_Merge1[[#This Row],[LME Zinc stock]]*Table_Merge1[[#This Row],[Nima.مقدار]]=0,"",Table_Merge1[[#This Row],[LME Zinc stock]]*Table_Merge1[[#This Row],[Nima.مقدار]]),"")</f>
        <v/>
      </c>
      <c r="AQ2087" s="287" t="str">
        <f>IFERROR(IF(Table_Merge1[[#This Row],[LME Zinc 3-month]]*Table_Merge1[[#This Row],[Nima.مقدار]]=0,"",Table_Merge1[[#This Row],[LME Zinc 3-month]]*Table_Merge1[[#This Row],[Nima.مقدار]]),"")</f>
        <v/>
      </c>
      <c r="AR2087" s="288" t="str">
        <f>IFERROR(IF(Table_Merge1[[#This Row],[LME Zinc stock]]*Table_Merge1[[#This Row],[Azad.Sell]]=0,"",Table_Merge1[[#This Row],[LME Zinc stock]]*Table_Merge1[[#This Row],[Azad.Sell]]),"")</f>
        <v/>
      </c>
      <c r="AS2087" s="288" t="str">
        <f>IFERROR(IF(Table_Merge1[[#This Row],[LME Zinc 3-month]]*Table_Merge1[[#This Row],[Azad.Sell]]=0,"",Table_Merge1[[#This Row],[LME Zinc 3-month]]*Table_Merge1[[#This Row],[Azad.Sell]]),"")</f>
        <v/>
      </c>
      <c r="AT2087"/>
    </row>
    <row r="2088" spans="1:46" x14ac:dyDescent="0.25">
      <c r="A2088" s="258">
        <v>43599</v>
      </c>
      <c r="B20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1398.02.24</v>
      </c>
      <c r="C2088" s="195">
        <f t="shared" ca="1" si="68"/>
        <v>1398</v>
      </c>
      <c r="D20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88" s="195">
        <f>_xlfn.NUMBERVALUE(RIGHT(Table11[[#This Row],[تاریخ شمسی]],2))</f>
        <v>24</v>
      </c>
      <c r="F20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02-24</v>
      </c>
      <c r="G2088" s="195" t="s">
        <v>2239</v>
      </c>
      <c r="L2088" s="259">
        <v>43599</v>
      </c>
      <c r="M2088">
        <v>112600</v>
      </c>
      <c r="O2088" s="283">
        <f>IFERROR(DATE(Table7[[#This Row],[year]],MONTH(DATEVALUE(Table7[[#This Row],[month]]&amp;"1")),Table7[[#This Row],[day]]),"")</f>
        <v>42068</v>
      </c>
      <c r="P2088" s="257" t="s">
        <v>5513</v>
      </c>
      <c r="Q2088" s="257">
        <v>2015</v>
      </c>
      <c r="R2088" s="257" t="s">
        <v>3435</v>
      </c>
      <c r="S2088" s="257">
        <v>5</v>
      </c>
      <c r="T2088" s="257">
        <v>1199.75</v>
      </c>
      <c r="U2088" s="257">
        <v>1772</v>
      </c>
      <c r="V2088" s="257">
        <v>3976650</v>
      </c>
      <c r="X2088" s="260">
        <v>42152</v>
      </c>
      <c r="Y2088" t="s">
        <v>7816</v>
      </c>
      <c r="Z2088" s="260">
        <v>4</v>
      </c>
      <c r="AA2088">
        <v>1394</v>
      </c>
      <c r="AB2088" s="260" t="str">
        <f ca="1">IFERROR(IFERROR(VLOOKUP(Table_Merge1[[#This Row],[Column1]],Table11[#All],2,FALSE),LEFT(AB2089,8)&amp;IF(LEN((RIGHT(AB2089,2)+1))&lt;2,"0"&amp;(RIGHT(AB2089,2)+1),(RIGHT(AB2089,2)-1))),"")</f>
        <v>1394.03.07</v>
      </c>
      <c r="AC2088" s="259" t="str">
        <f ca="1">LEFT(Table_Merge1[[#This Row],[Column2]],4)</f>
        <v>1394</v>
      </c>
      <c r="AD2088" s="259" t="str">
        <f ca="1">RIGHT(LEFT(Table_Merge1[[#This Row],[Column2]],7),2)</f>
        <v>03</v>
      </c>
      <c r="AE2088" s="259" t="str">
        <f ca="1">RIGHT(Table_Merge1[[#This Row],[Column2]],2)</f>
        <v>07</v>
      </c>
      <c r="AF2088">
        <v>3</v>
      </c>
      <c r="AG2088">
        <v>7</v>
      </c>
      <c r="AH2088" s="260">
        <v>2015</v>
      </c>
      <c r="AI2088" t="s">
        <v>3439</v>
      </c>
      <c r="AJ2088" s="260">
        <v>28</v>
      </c>
      <c r="AK2088">
        <v>1189.45</v>
      </c>
      <c r="AL2088">
        <v>1737.5</v>
      </c>
      <c r="AM2088">
        <v>3658525</v>
      </c>
      <c r="AO2088">
        <v>33133</v>
      </c>
      <c r="AP2088" s="287">
        <f>IFERROR(IF(Table_Merge1[[#This Row],[LME Zinc stock]]*Table_Merge1[[#This Row],[Nima.مقدار]]=0,"",Table_Merge1[[#This Row],[LME Zinc stock]]*Table_Merge1[[#This Row],[Nima.مقدار]]),"")</f>
        <v>121217908825</v>
      </c>
      <c r="AQ2088" s="287">
        <f>IFERROR(IF(Table_Merge1[[#This Row],[LME Zinc 3-month]]*Table_Merge1[[#This Row],[Nima.مقدار]]=0,"",Table_Merge1[[#This Row],[LME Zinc 3-month]]*Table_Merge1[[#This Row],[Nima.مقدار]]),"")</f>
        <v>57568587.5</v>
      </c>
      <c r="AR2088" s="288" t="str">
        <f>IFERROR(IF(Table_Merge1[[#This Row],[LME Zinc stock]]*Table_Merge1[[#This Row],[Azad.Sell]]=0,"",Table_Merge1[[#This Row],[LME Zinc stock]]*Table_Merge1[[#This Row],[Azad.Sell]]),"")</f>
        <v/>
      </c>
      <c r="AS2088" s="288" t="str">
        <f>IFERROR(IF(Table_Merge1[[#This Row],[LME Zinc 3-month]]*Table_Merge1[[#This Row],[Azad.Sell]]=0,"",Table_Merge1[[#This Row],[LME Zinc 3-month]]*Table_Merge1[[#This Row],[Azad.Sell]]),"")</f>
        <v/>
      </c>
      <c r="AT2088"/>
    </row>
    <row r="2089" spans="1:46" x14ac:dyDescent="0.25">
      <c r="A2089" s="258">
        <v>43600</v>
      </c>
      <c r="B20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1398.02.25</v>
      </c>
      <c r="C2089" s="195">
        <f t="shared" ca="1" si="68"/>
        <v>1398</v>
      </c>
      <c r="D20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89" s="195">
        <f>_xlfn.NUMBERVALUE(RIGHT(Table11[[#This Row],[تاریخ شمسی]],2))</f>
        <v>25</v>
      </c>
      <c r="F20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02-25</v>
      </c>
      <c r="G2089" s="195" t="s">
        <v>2240</v>
      </c>
      <c r="L2089" s="259">
        <v>43600</v>
      </c>
      <c r="M2089">
        <v>101396</v>
      </c>
      <c r="O2089" s="284">
        <f>IFERROR(DATE(Table7[[#This Row],[year]],MONTH(DATEVALUE(Table7[[#This Row],[month]]&amp;"1")),Table7[[#This Row],[day]]),"")</f>
        <v>42067</v>
      </c>
      <c r="P2089" s="195" t="s">
        <v>5514</v>
      </c>
      <c r="Q2089" s="195">
        <v>2015</v>
      </c>
      <c r="R2089" s="195" t="s">
        <v>3435</v>
      </c>
      <c r="S2089" s="195">
        <v>4</v>
      </c>
      <c r="T2089" s="195">
        <v>1204.25</v>
      </c>
      <c r="U2089" s="195">
        <v>1781.5</v>
      </c>
      <c r="V2089" s="195">
        <v>3952700</v>
      </c>
      <c r="X2089" s="260">
        <v>42151</v>
      </c>
      <c r="Y2089" t="s">
        <v>7815</v>
      </c>
      <c r="Z2089" s="260">
        <v>4</v>
      </c>
      <c r="AA2089">
        <v>1394</v>
      </c>
      <c r="AB2089" s="260" t="str">
        <f ca="1">IFERROR(IFERROR(VLOOKUP(Table_Merge1[[#This Row],[Column1]],Table11[#All],2,FALSE),LEFT(AB2090,8)&amp;IF(LEN((RIGHT(AB2090,2)+1))&lt;2,"0"&amp;(RIGHT(AB2090,2)+1),(RIGHT(AB2090,2)-1))),"")</f>
        <v>1394.03.06</v>
      </c>
      <c r="AC2089" s="259" t="str">
        <f ca="1">LEFT(Table_Merge1[[#This Row],[Column2]],4)</f>
        <v>1394</v>
      </c>
      <c r="AD2089" s="259" t="str">
        <f ca="1">RIGHT(LEFT(Table_Merge1[[#This Row],[Column2]],7),2)</f>
        <v>03</v>
      </c>
      <c r="AE2089" s="259" t="str">
        <f ca="1">RIGHT(Table_Merge1[[#This Row],[Column2]],2)</f>
        <v>06</v>
      </c>
      <c r="AF2089">
        <v>3</v>
      </c>
      <c r="AG2089">
        <v>6</v>
      </c>
      <c r="AH2089" s="260">
        <v>2015</v>
      </c>
      <c r="AI2089" t="s">
        <v>3439</v>
      </c>
      <c r="AJ2089" s="260">
        <v>27</v>
      </c>
      <c r="AK2089">
        <v>1187.8499999999999</v>
      </c>
      <c r="AL2089">
        <v>1763</v>
      </c>
      <c r="AM2089">
        <v>3667250</v>
      </c>
      <c r="AO2089">
        <v>33063</v>
      </c>
      <c r="AP2089" s="287">
        <f>IFERROR(IF(Table_Merge1[[#This Row],[LME Zinc stock]]*Table_Merge1[[#This Row],[Nima.مقدار]]=0,"",Table_Merge1[[#This Row],[LME Zinc stock]]*Table_Merge1[[#This Row],[Nima.مقدار]]),"")</f>
        <v>121250286750</v>
      </c>
      <c r="AQ2089" s="287">
        <f>IFERROR(IF(Table_Merge1[[#This Row],[LME Zinc 3-month]]*Table_Merge1[[#This Row],[Nima.مقدار]]=0,"",Table_Merge1[[#This Row],[LME Zinc 3-month]]*Table_Merge1[[#This Row],[Nima.مقدار]]),"")</f>
        <v>58290069</v>
      </c>
      <c r="AR2089" s="288" t="str">
        <f>IFERROR(IF(Table_Merge1[[#This Row],[LME Zinc stock]]*Table_Merge1[[#This Row],[Azad.Sell]]=0,"",Table_Merge1[[#This Row],[LME Zinc stock]]*Table_Merge1[[#This Row],[Azad.Sell]]),"")</f>
        <v/>
      </c>
      <c r="AS2089" s="288" t="str">
        <f>IFERROR(IF(Table_Merge1[[#This Row],[LME Zinc 3-month]]*Table_Merge1[[#This Row],[Azad.Sell]]=0,"",Table_Merge1[[#This Row],[LME Zinc 3-month]]*Table_Merge1[[#This Row],[Azad.Sell]]),"")</f>
        <v/>
      </c>
      <c r="AT2089"/>
    </row>
    <row r="2090" spans="1:46" x14ac:dyDescent="0.25">
      <c r="A2090" s="258">
        <v>43601</v>
      </c>
      <c r="B20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1398.02.26</v>
      </c>
      <c r="C2090" s="195">
        <f t="shared" ca="1" si="68"/>
        <v>1398</v>
      </c>
      <c r="D20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90" s="195">
        <f>_xlfn.NUMBERVALUE(RIGHT(Table11[[#This Row],[تاریخ شمسی]],2))</f>
        <v>26</v>
      </c>
      <c r="F20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02-26</v>
      </c>
      <c r="G2090" s="195" t="s">
        <v>2241</v>
      </c>
      <c r="L2090" s="259">
        <v>43601</v>
      </c>
      <c r="M2090">
        <v>101126</v>
      </c>
      <c r="O2090" s="283">
        <f>IFERROR(DATE(Table7[[#This Row],[year]],MONTH(DATEVALUE(Table7[[#This Row],[month]]&amp;"1")),Table7[[#This Row],[day]]),"")</f>
        <v>42066</v>
      </c>
      <c r="P2090" s="257" t="s">
        <v>5515</v>
      </c>
      <c r="Q2090" s="257">
        <v>2015</v>
      </c>
      <c r="R2090" s="257" t="s">
        <v>3435</v>
      </c>
      <c r="S2090" s="257">
        <v>3</v>
      </c>
      <c r="T2090" s="257">
        <v>1207.75</v>
      </c>
      <c r="U2090" s="257">
        <v>1776.5</v>
      </c>
      <c r="V2090" s="257">
        <v>3955600</v>
      </c>
      <c r="X2090" s="260">
        <v>42150</v>
      </c>
      <c r="Y2090" t="s">
        <v>7814</v>
      </c>
      <c r="Z2090" s="260">
        <v>4</v>
      </c>
      <c r="AA2090">
        <v>1394</v>
      </c>
      <c r="AB2090" s="260" t="str">
        <f ca="1">IFERROR(IFERROR(VLOOKUP(Table_Merge1[[#This Row],[Column1]],Table11[#All],2,FALSE),LEFT(AB2091,8)&amp;IF(LEN((RIGHT(AB2091,2)+1))&lt;2,"0"&amp;(RIGHT(AB2091,2)+1),(RIGHT(AB2091,2)-1))),"")</f>
        <v>1394.03.05</v>
      </c>
      <c r="AC2090" s="259" t="str">
        <f ca="1">LEFT(Table_Merge1[[#This Row],[Column2]],4)</f>
        <v>1394</v>
      </c>
      <c r="AD2090" s="259" t="str">
        <f ca="1">RIGHT(LEFT(Table_Merge1[[#This Row],[Column2]],7),2)</f>
        <v>03</v>
      </c>
      <c r="AE2090" s="259" t="str">
        <f ca="1">RIGHT(Table_Merge1[[#This Row],[Column2]],2)</f>
        <v>05</v>
      </c>
      <c r="AF2090">
        <v>3</v>
      </c>
      <c r="AG2090">
        <v>5</v>
      </c>
      <c r="AH2090" s="260">
        <v>2015</v>
      </c>
      <c r="AI2090" t="s">
        <v>3439</v>
      </c>
      <c r="AJ2090" s="260">
        <v>26</v>
      </c>
      <c r="AK2090">
        <v>1194</v>
      </c>
      <c r="AL2090">
        <v>1760.5</v>
      </c>
      <c r="AM2090">
        <v>3675700</v>
      </c>
      <c r="AO2090">
        <v>33058</v>
      </c>
      <c r="AP2090" s="287">
        <f>IFERROR(IF(Table_Merge1[[#This Row],[LME Zinc stock]]*Table_Merge1[[#This Row],[Nima.مقدار]]=0,"",Table_Merge1[[#This Row],[LME Zinc stock]]*Table_Merge1[[#This Row],[Nima.مقدار]]),"")</f>
        <v>121511290600</v>
      </c>
      <c r="AQ2090" s="287">
        <f>IFERROR(IF(Table_Merge1[[#This Row],[LME Zinc 3-month]]*Table_Merge1[[#This Row],[Nima.مقدار]]=0,"",Table_Merge1[[#This Row],[LME Zinc 3-month]]*Table_Merge1[[#This Row],[Nima.مقدار]]),"")</f>
        <v>58198609</v>
      </c>
      <c r="AR2090" s="288" t="str">
        <f>IFERROR(IF(Table_Merge1[[#This Row],[LME Zinc stock]]*Table_Merge1[[#This Row],[Azad.Sell]]=0,"",Table_Merge1[[#This Row],[LME Zinc stock]]*Table_Merge1[[#This Row],[Azad.Sell]]),"")</f>
        <v/>
      </c>
      <c r="AS2090" s="288" t="str">
        <f>IFERROR(IF(Table_Merge1[[#This Row],[LME Zinc 3-month]]*Table_Merge1[[#This Row],[Azad.Sell]]=0,"",Table_Merge1[[#This Row],[LME Zinc 3-month]]*Table_Merge1[[#This Row],[Azad.Sell]]),"")</f>
        <v/>
      </c>
      <c r="AT2090"/>
    </row>
    <row r="2091" spans="1:46" x14ac:dyDescent="0.25">
      <c r="A2091" s="258">
        <v>43603</v>
      </c>
      <c r="B20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1398.02.28</v>
      </c>
      <c r="C2091" s="195">
        <f t="shared" ca="1" si="68"/>
        <v>1398</v>
      </c>
      <c r="D20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91" s="195">
        <f>_xlfn.NUMBERVALUE(RIGHT(Table11[[#This Row],[تاریخ شمسی]],2))</f>
        <v>28</v>
      </c>
      <c r="F20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02-28</v>
      </c>
      <c r="G2091" s="195" t="s">
        <v>2242</v>
      </c>
      <c r="L2091" s="259">
        <v>43603</v>
      </c>
      <c r="M2091">
        <v>101918</v>
      </c>
      <c r="O2091" s="284">
        <f>IFERROR(DATE(Table7[[#This Row],[year]],MONTH(DATEVALUE(Table7[[#This Row],[month]]&amp;"1")),Table7[[#This Row],[day]]),"")</f>
        <v>42065</v>
      </c>
      <c r="P2091" s="195" t="s">
        <v>5516</v>
      </c>
      <c r="Q2091" s="195">
        <v>2015</v>
      </c>
      <c r="R2091" s="195" t="s">
        <v>3435</v>
      </c>
      <c r="S2091" s="195">
        <v>2</v>
      </c>
      <c r="T2091" s="195">
        <v>1216.75</v>
      </c>
      <c r="U2091" s="195">
        <v>1768</v>
      </c>
      <c r="V2091" s="195">
        <v>3942800</v>
      </c>
      <c r="X2091" s="260">
        <v>42146</v>
      </c>
      <c r="Z2091" s="260">
        <v>4</v>
      </c>
      <c r="AB2091" s="260" t="str">
        <f ca="1">IFERROR(IFERROR(VLOOKUP(Table_Merge1[[#This Row],[Column1]],Table11[#All],2,FALSE),LEFT(AB2092,8)&amp;IF(LEN((RIGHT(AB2092,2)+1))&lt;2,"0"&amp;(RIGHT(AB2092,2)+1),(RIGHT(AB2092,2)-1))),"")</f>
        <v>1394.02.30</v>
      </c>
      <c r="AC2091" s="259" t="str">
        <f ca="1">LEFT(Table_Merge1[[#This Row],[Column2]],4)</f>
        <v>1394</v>
      </c>
      <c r="AD2091" s="259" t="str">
        <f ca="1">RIGHT(LEFT(Table_Merge1[[#This Row],[Column2]],7),2)</f>
        <v>02</v>
      </c>
      <c r="AE2091" s="259" t="str">
        <f ca="1">RIGHT(Table_Merge1[[#This Row],[Column2]],2)</f>
        <v>30</v>
      </c>
      <c r="AH2091" s="260">
        <v>2015</v>
      </c>
      <c r="AI2091" t="s">
        <v>3439</v>
      </c>
      <c r="AJ2091" s="260">
        <v>22</v>
      </c>
      <c r="AK2091">
        <v>1211</v>
      </c>
      <c r="AL2091">
        <v>1737.5</v>
      </c>
      <c r="AM2091">
        <v>3671500</v>
      </c>
      <c r="AP2091" s="287" t="str">
        <f>IFERROR(IF(Table_Merge1[[#This Row],[LME Zinc stock]]*Table_Merge1[[#This Row],[Nima.مقدار]]=0,"",Table_Merge1[[#This Row],[LME Zinc stock]]*Table_Merge1[[#This Row],[Nima.مقدار]]),"")</f>
        <v/>
      </c>
      <c r="AQ2091" s="287" t="str">
        <f>IFERROR(IF(Table_Merge1[[#This Row],[LME Zinc 3-month]]*Table_Merge1[[#This Row],[Nima.مقدار]]=0,"",Table_Merge1[[#This Row],[LME Zinc 3-month]]*Table_Merge1[[#This Row],[Nima.مقدار]]),"")</f>
        <v/>
      </c>
      <c r="AR2091" s="288" t="str">
        <f>IFERROR(IF(Table_Merge1[[#This Row],[LME Zinc stock]]*Table_Merge1[[#This Row],[Azad.Sell]]=0,"",Table_Merge1[[#This Row],[LME Zinc stock]]*Table_Merge1[[#This Row],[Azad.Sell]]),"")</f>
        <v/>
      </c>
      <c r="AS2091" s="288" t="str">
        <f>IFERROR(IF(Table_Merge1[[#This Row],[LME Zinc 3-month]]*Table_Merge1[[#This Row],[Azad.Sell]]=0,"",Table_Merge1[[#This Row],[LME Zinc 3-month]]*Table_Merge1[[#This Row],[Azad.Sell]]),"")</f>
        <v/>
      </c>
      <c r="AT2091"/>
    </row>
    <row r="2092" spans="1:46" x14ac:dyDescent="0.25">
      <c r="A2092" s="258">
        <v>43604</v>
      </c>
      <c r="B20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1398.02.29</v>
      </c>
      <c r="C2092" s="195">
        <f t="shared" ca="1" si="68"/>
        <v>1398</v>
      </c>
      <c r="D20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92" s="195">
        <f>_xlfn.NUMBERVALUE(RIGHT(Table11[[#This Row],[تاریخ شمسی]],2))</f>
        <v>29</v>
      </c>
      <c r="F20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02-29</v>
      </c>
      <c r="G2092" s="195" t="s">
        <v>2243</v>
      </c>
      <c r="L2092" s="259">
        <v>43604</v>
      </c>
      <c r="M2092">
        <v>101802</v>
      </c>
      <c r="O2092" s="283">
        <f>IFERROR(DATE(Table7[[#This Row],[year]],MONTH(DATEVALUE(Table7[[#This Row],[month]]&amp;"1")),Table7[[#This Row],[day]]),"")</f>
        <v>42062</v>
      </c>
      <c r="P2092" s="257" t="s">
        <v>5517</v>
      </c>
      <c r="Q2092" s="257">
        <v>2015</v>
      </c>
      <c r="R2092" s="257" t="s">
        <v>3433</v>
      </c>
      <c r="S2092" s="257">
        <v>27</v>
      </c>
      <c r="T2092" s="257">
        <v>1205</v>
      </c>
      <c r="U2092" s="257">
        <v>1746.5</v>
      </c>
      <c r="V2092" s="257">
        <v>3913725</v>
      </c>
      <c r="X2092" s="260">
        <v>42145</v>
      </c>
      <c r="Y2092" t="s">
        <v>7813</v>
      </c>
      <c r="Z2092" s="260">
        <v>4</v>
      </c>
      <c r="AA2092">
        <v>1394</v>
      </c>
      <c r="AB2092" s="260" t="str">
        <f ca="1">IFERROR(IFERROR(VLOOKUP(Table_Merge1[[#This Row],[Column1]],Table11[#All],2,FALSE),LEFT(AB2093,8)&amp;IF(LEN((RIGHT(AB2093,2)+1))&lt;2,"0"&amp;(RIGHT(AB2093,2)+1),(RIGHT(AB2093,2)-1))),"")</f>
        <v>1394.02.31</v>
      </c>
      <c r="AC2092" s="259" t="str">
        <f ca="1">LEFT(Table_Merge1[[#This Row],[Column2]],4)</f>
        <v>1394</v>
      </c>
      <c r="AD2092" s="259" t="str">
        <f ca="1">RIGHT(LEFT(Table_Merge1[[#This Row],[Column2]],7),2)</f>
        <v>02</v>
      </c>
      <c r="AE2092" s="259" t="str">
        <f ca="1">RIGHT(Table_Merge1[[#This Row],[Column2]],2)</f>
        <v>31</v>
      </c>
      <c r="AF2092">
        <v>2</v>
      </c>
      <c r="AG2092">
        <v>31</v>
      </c>
      <c r="AH2092" s="260">
        <v>2015</v>
      </c>
      <c r="AI2092" t="s">
        <v>3439</v>
      </c>
      <c r="AJ2092" s="260">
        <v>21</v>
      </c>
      <c r="AK2092">
        <v>1209.5999999999999</v>
      </c>
      <c r="AL2092">
        <v>1731.5</v>
      </c>
      <c r="AM2092">
        <v>3683950</v>
      </c>
      <c r="AO2092">
        <v>32749</v>
      </c>
      <c r="AP2092" s="287">
        <f>IFERROR(IF(Table_Merge1[[#This Row],[LME Zinc stock]]*Table_Merge1[[#This Row],[Nima.مقدار]]=0,"",Table_Merge1[[#This Row],[LME Zinc stock]]*Table_Merge1[[#This Row],[Nima.مقدار]]),"")</f>
        <v>120645678550</v>
      </c>
      <c r="AQ2092" s="287">
        <f>IFERROR(IF(Table_Merge1[[#This Row],[LME Zinc 3-month]]*Table_Merge1[[#This Row],[Nima.مقدار]]=0,"",Table_Merge1[[#This Row],[LME Zinc 3-month]]*Table_Merge1[[#This Row],[Nima.مقدار]]),"")</f>
        <v>56704893.5</v>
      </c>
      <c r="AR2092" s="288" t="str">
        <f>IFERROR(IF(Table_Merge1[[#This Row],[LME Zinc stock]]*Table_Merge1[[#This Row],[Azad.Sell]]=0,"",Table_Merge1[[#This Row],[LME Zinc stock]]*Table_Merge1[[#This Row],[Azad.Sell]]),"")</f>
        <v/>
      </c>
      <c r="AS2092" s="288" t="str">
        <f>IFERROR(IF(Table_Merge1[[#This Row],[LME Zinc 3-month]]*Table_Merge1[[#This Row],[Azad.Sell]]=0,"",Table_Merge1[[#This Row],[LME Zinc 3-month]]*Table_Merge1[[#This Row],[Azad.Sell]]),"")</f>
        <v/>
      </c>
      <c r="AT2092"/>
    </row>
    <row r="2093" spans="1:46" x14ac:dyDescent="0.25">
      <c r="A2093" s="258">
        <v>43605</v>
      </c>
      <c r="B20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1398.02.30</v>
      </c>
      <c r="C2093" s="195">
        <f t="shared" ca="1" si="68"/>
        <v>1398</v>
      </c>
      <c r="D20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93" s="195">
        <f>_xlfn.NUMBERVALUE(RIGHT(Table11[[#This Row],[تاریخ شمسی]],2))</f>
        <v>30</v>
      </c>
      <c r="F20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02-30</v>
      </c>
      <c r="G2093" s="195" t="s">
        <v>2244</v>
      </c>
      <c r="L2093" s="259">
        <v>43605</v>
      </c>
      <c r="M2093">
        <v>106317</v>
      </c>
      <c r="O2093" s="284">
        <f>IFERROR(DATE(Table7[[#This Row],[year]],MONTH(DATEVALUE(Table7[[#This Row],[month]]&amp;"1")),Table7[[#This Row],[day]]),"")</f>
        <v>42061</v>
      </c>
      <c r="P2093" s="195" t="s">
        <v>5518</v>
      </c>
      <c r="Q2093" s="195">
        <v>2015</v>
      </c>
      <c r="R2093" s="195" t="s">
        <v>3433</v>
      </c>
      <c r="S2093" s="195">
        <v>26</v>
      </c>
      <c r="T2093" s="195">
        <v>1220</v>
      </c>
      <c r="U2093" s="195">
        <v>1753.5</v>
      </c>
      <c r="V2093" s="195">
        <v>3919650</v>
      </c>
      <c r="X2093" s="260">
        <v>42144</v>
      </c>
      <c r="Y2093" t="s">
        <v>7812</v>
      </c>
      <c r="Z2093" s="260">
        <v>4</v>
      </c>
      <c r="AA2093">
        <v>1394</v>
      </c>
      <c r="AB2093" s="260" t="str">
        <f ca="1">IFERROR(IFERROR(VLOOKUP(Table_Merge1[[#This Row],[Column1]],Table11[#All],2,FALSE),LEFT(AB2094,8)&amp;IF(LEN((RIGHT(AB2094,2)+1))&lt;2,"0"&amp;(RIGHT(AB2094,2)+1),(RIGHT(AB2094,2)-1))),"")</f>
        <v>1394.02.30</v>
      </c>
      <c r="AC2093" s="259" t="str">
        <f ca="1">LEFT(Table_Merge1[[#This Row],[Column2]],4)</f>
        <v>1394</v>
      </c>
      <c r="AD2093" s="259" t="str">
        <f ca="1">RIGHT(LEFT(Table_Merge1[[#This Row],[Column2]],7),2)</f>
        <v>02</v>
      </c>
      <c r="AE2093" s="259" t="str">
        <f ca="1">RIGHT(Table_Merge1[[#This Row],[Column2]],2)</f>
        <v>30</v>
      </c>
      <c r="AF2093">
        <v>2</v>
      </c>
      <c r="AG2093">
        <v>30</v>
      </c>
      <c r="AH2093" s="260">
        <v>2015</v>
      </c>
      <c r="AI2093" t="s">
        <v>3439</v>
      </c>
      <c r="AJ2093" s="260">
        <v>20</v>
      </c>
      <c r="AK2093">
        <v>1206.75</v>
      </c>
      <c r="AL2093">
        <v>1736</v>
      </c>
      <c r="AM2093">
        <v>3695100</v>
      </c>
      <c r="AO2093">
        <v>32825</v>
      </c>
      <c r="AP2093" s="287">
        <f>IFERROR(IF(Table_Merge1[[#This Row],[LME Zinc stock]]*Table_Merge1[[#This Row],[Nima.مقدار]]=0,"",Table_Merge1[[#This Row],[LME Zinc stock]]*Table_Merge1[[#This Row],[Nima.مقدار]]),"")</f>
        <v>121291657500</v>
      </c>
      <c r="AQ2093" s="287">
        <f>IFERROR(IF(Table_Merge1[[#This Row],[LME Zinc 3-month]]*Table_Merge1[[#This Row],[Nima.مقدار]]=0,"",Table_Merge1[[#This Row],[LME Zinc 3-month]]*Table_Merge1[[#This Row],[Nima.مقدار]]),"")</f>
        <v>56984200</v>
      </c>
      <c r="AR2093" s="288" t="str">
        <f>IFERROR(IF(Table_Merge1[[#This Row],[LME Zinc stock]]*Table_Merge1[[#This Row],[Azad.Sell]]=0,"",Table_Merge1[[#This Row],[LME Zinc stock]]*Table_Merge1[[#This Row],[Azad.Sell]]),"")</f>
        <v/>
      </c>
      <c r="AS2093" s="288" t="str">
        <f>IFERROR(IF(Table_Merge1[[#This Row],[LME Zinc 3-month]]*Table_Merge1[[#This Row],[Azad.Sell]]=0,"",Table_Merge1[[#This Row],[LME Zinc 3-month]]*Table_Merge1[[#This Row],[Azad.Sell]]),"")</f>
        <v/>
      </c>
      <c r="AT2093"/>
    </row>
    <row r="2094" spans="1:46" x14ac:dyDescent="0.25">
      <c r="A2094" s="258">
        <v>43606</v>
      </c>
      <c r="B20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1398.02.31</v>
      </c>
      <c r="C2094" s="195">
        <f t="shared" ca="1" si="68"/>
        <v>1398</v>
      </c>
      <c r="D20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094" s="195">
        <f>_xlfn.NUMBERVALUE(RIGHT(Table11[[#This Row],[تاریخ شمسی]],2))</f>
        <v>31</v>
      </c>
      <c r="F20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02-31</v>
      </c>
      <c r="G2094" s="195" t="s">
        <v>2245</v>
      </c>
      <c r="L2094" s="259">
        <v>43606</v>
      </c>
      <c r="M2094">
        <v>108272</v>
      </c>
      <c r="O2094" s="283">
        <f>IFERROR(DATE(Table7[[#This Row],[year]],MONTH(DATEVALUE(Table7[[#This Row],[month]]&amp;"1")),Table7[[#This Row],[day]]),"")</f>
        <v>42060</v>
      </c>
      <c r="P2094" s="257" t="s">
        <v>5519</v>
      </c>
      <c r="Q2094" s="257">
        <v>2015</v>
      </c>
      <c r="R2094" s="257" t="s">
        <v>3433</v>
      </c>
      <c r="S2094" s="257">
        <v>25</v>
      </c>
      <c r="T2094" s="257">
        <v>1206.5</v>
      </c>
      <c r="U2094" s="257">
        <v>1770</v>
      </c>
      <c r="V2094" s="257">
        <v>3917625</v>
      </c>
      <c r="X2094" s="260">
        <v>42143</v>
      </c>
      <c r="Y2094" t="s">
        <v>7811</v>
      </c>
      <c r="Z2094" s="260">
        <v>5</v>
      </c>
      <c r="AA2094">
        <v>1394</v>
      </c>
      <c r="AB2094" s="260" t="str">
        <f ca="1">IFERROR(IFERROR(VLOOKUP(Table_Merge1[[#This Row],[Column1]],Table11[#All],2,FALSE),LEFT(AB2095,8)&amp;IF(LEN((RIGHT(AB2095,2)+1))&lt;2,"0"&amp;(RIGHT(AB2095,2)+1),(RIGHT(AB2095,2)-1))),"")</f>
        <v>1394.02.29</v>
      </c>
      <c r="AC2094" s="259" t="str">
        <f ca="1">LEFT(Table_Merge1[[#This Row],[Column2]],4)</f>
        <v>1394</v>
      </c>
      <c r="AD2094" s="259" t="str">
        <f ca="1">RIGHT(LEFT(Table_Merge1[[#This Row],[Column2]],7),2)</f>
        <v>02</v>
      </c>
      <c r="AE2094" s="259" t="str">
        <f ca="1">RIGHT(Table_Merge1[[#This Row],[Column2]],2)</f>
        <v>29</v>
      </c>
      <c r="AF2094">
        <v>2</v>
      </c>
      <c r="AG2094">
        <v>29</v>
      </c>
      <c r="AH2094" s="260">
        <v>2015</v>
      </c>
      <c r="AI2094" t="s">
        <v>3439</v>
      </c>
      <c r="AJ2094" s="260">
        <v>19</v>
      </c>
      <c r="AK2094">
        <v>1219.6500000000001</v>
      </c>
      <c r="AL2094">
        <v>1756</v>
      </c>
      <c r="AM2094">
        <v>3706200</v>
      </c>
      <c r="AO2094">
        <v>33021</v>
      </c>
      <c r="AP2094" s="287">
        <f>IFERROR(IF(Table_Merge1[[#This Row],[LME Zinc stock]]*Table_Merge1[[#This Row],[Nima.مقدار]]=0,"",Table_Merge1[[#This Row],[LME Zinc stock]]*Table_Merge1[[#This Row],[Nima.مقدار]]),"")</f>
        <v>122382430200</v>
      </c>
      <c r="AQ2094" s="287">
        <f>IFERROR(IF(Table_Merge1[[#This Row],[LME Zinc 3-month]]*Table_Merge1[[#This Row],[Nima.مقدار]]=0,"",Table_Merge1[[#This Row],[LME Zinc 3-month]]*Table_Merge1[[#This Row],[Nima.مقدار]]),"")</f>
        <v>57984876</v>
      </c>
      <c r="AR2094" s="288" t="str">
        <f>IFERROR(IF(Table_Merge1[[#This Row],[LME Zinc stock]]*Table_Merge1[[#This Row],[Azad.Sell]]=0,"",Table_Merge1[[#This Row],[LME Zinc stock]]*Table_Merge1[[#This Row],[Azad.Sell]]),"")</f>
        <v/>
      </c>
      <c r="AS2094" s="288" t="str">
        <f>IFERROR(IF(Table_Merge1[[#This Row],[LME Zinc 3-month]]*Table_Merge1[[#This Row],[Azad.Sell]]=0,"",Table_Merge1[[#This Row],[LME Zinc 3-month]]*Table_Merge1[[#This Row],[Azad.Sell]]),"")</f>
        <v/>
      </c>
      <c r="AT2094"/>
    </row>
    <row r="2095" spans="1:46" x14ac:dyDescent="0.25">
      <c r="A2095" s="258">
        <v>43607</v>
      </c>
      <c r="B20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1398.03.01</v>
      </c>
      <c r="C2095" s="195">
        <f t="shared" ca="1" si="68"/>
        <v>1398</v>
      </c>
      <c r="D20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095" s="195">
        <f>_xlfn.NUMBERVALUE(RIGHT(Table11[[#This Row],[تاریخ شمسی]],2))</f>
        <v>1</v>
      </c>
      <c r="F20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03-01</v>
      </c>
      <c r="G2095" s="195" t="s">
        <v>2246</v>
      </c>
      <c r="L2095" s="259">
        <v>43607</v>
      </c>
      <c r="M2095">
        <v>110107</v>
      </c>
      <c r="O2095" s="284">
        <f>IFERROR(DATE(Table7[[#This Row],[year]],MONTH(DATEVALUE(Table7[[#This Row],[month]]&amp;"1")),Table7[[#This Row],[day]]),"")</f>
        <v>42059</v>
      </c>
      <c r="P2095" s="195" t="s">
        <v>5520</v>
      </c>
      <c r="Q2095" s="195">
        <v>2015</v>
      </c>
      <c r="R2095" s="195" t="s">
        <v>3433</v>
      </c>
      <c r="S2095" s="195">
        <v>24</v>
      </c>
      <c r="T2095" s="195">
        <v>1195.5</v>
      </c>
      <c r="U2095" s="195">
        <v>1762</v>
      </c>
      <c r="V2095" s="195">
        <v>3917975</v>
      </c>
      <c r="X2095" s="260">
        <v>42142</v>
      </c>
      <c r="Y2095" t="s">
        <v>7810</v>
      </c>
      <c r="Z2095" s="260">
        <v>5</v>
      </c>
      <c r="AA2095">
        <v>1394</v>
      </c>
      <c r="AB2095" s="260" t="str">
        <f ca="1">IFERROR(IFERROR(VLOOKUP(Table_Merge1[[#This Row],[Column1]],Table11[#All],2,FALSE),LEFT(AB2096,8)&amp;IF(LEN((RIGHT(AB2096,2)+1))&lt;2,"0"&amp;(RIGHT(AB2096,2)+1),(RIGHT(AB2096,2)-1))),"")</f>
        <v>1394.02.28</v>
      </c>
      <c r="AC2095" s="259" t="str">
        <f ca="1">LEFT(Table_Merge1[[#This Row],[Column2]],4)</f>
        <v>1394</v>
      </c>
      <c r="AD2095" s="259" t="str">
        <f ca="1">RIGHT(LEFT(Table_Merge1[[#This Row],[Column2]],7),2)</f>
        <v>02</v>
      </c>
      <c r="AE2095" s="259" t="str">
        <f ca="1">RIGHT(Table_Merge1[[#This Row],[Column2]],2)</f>
        <v>28</v>
      </c>
      <c r="AF2095">
        <v>2</v>
      </c>
      <c r="AG2095">
        <v>28</v>
      </c>
      <c r="AH2095" s="260">
        <v>2015</v>
      </c>
      <c r="AI2095" t="s">
        <v>3439</v>
      </c>
      <c r="AJ2095" s="260">
        <v>18</v>
      </c>
      <c r="AK2095">
        <v>1228.1500000000001</v>
      </c>
      <c r="AL2095">
        <v>1752</v>
      </c>
      <c r="AM2095">
        <v>3717175</v>
      </c>
      <c r="AO2095">
        <v>32972</v>
      </c>
      <c r="AP2095" s="287">
        <f>IFERROR(IF(Table_Merge1[[#This Row],[LME Zinc stock]]*Table_Merge1[[#This Row],[Nima.مقدار]]=0,"",Table_Merge1[[#This Row],[LME Zinc stock]]*Table_Merge1[[#This Row],[Nima.مقدار]]),"")</f>
        <v>122562694100</v>
      </c>
      <c r="AQ2095" s="287">
        <f>IFERROR(IF(Table_Merge1[[#This Row],[LME Zinc 3-month]]*Table_Merge1[[#This Row],[Nima.مقدار]]=0,"",Table_Merge1[[#This Row],[LME Zinc 3-month]]*Table_Merge1[[#This Row],[Nima.مقدار]]),"")</f>
        <v>57766944</v>
      </c>
      <c r="AR2095" s="288" t="str">
        <f>IFERROR(IF(Table_Merge1[[#This Row],[LME Zinc stock]]*Table_Merge1[[#This Row],[Azad.Sell]]=0,"",Table_Merge1[[#This Row],[LME Zinc stock]]*Table_Merge1[[#This Row],[Azad.Sell]]),"")</f>
        <v/>
      </c>
      <c r="AS2095" s="288" t="str">
        <f>IFERROR(IF(Table_Merge1[[#This Row],[LME Zinc 3-month]]*Table_Merge1[[#This Row],[Azad.Sell]]=0,"",Table_Merge1[[#This Row],[LME Zinc 3-month]]*Table_Merge1[[#This Row],[Azad.Sell]]),"")</f>
        <v/>
      </c>
      <c r="AT2095"/>
    </row>
    <row r="2096" spans="1:46" x14ac:dyDescent="0.25">
      <c r="A2096" s="258">
        <v>43608</v>
      </c>
      <c r="B20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1398.03.02</v>
      </c>
      <c r="C2096" s="195">
        <f t="shared" ca="1" si="68"/>
        <v>1398</v>
      </c>
      <c r="D20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096" s="195">
        <f>_xlfn.NUMBERVALUE(RIGHT(Table11[[#This Row],[تاریخ شمسی]],2))</f>
        <v>2</v>
      </c>
      <c r="F20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03-02</v>
      </c>
      <c r="G2096" s="195" t="s">
        <v>2247</v>
      </c>
      <c r="L2096" s="259">
        <v>43608</v>
      </c>
      <c r="M2096">
        <v>109675</v>
      </c>
      <c r="O2096" s="283">
        <f>IFERROR(DATE(Table7[[#This Row],[year]],MONTH(DATEVALUE(Table7[[#This Row],[month]]&amp;"1")),Table7[[#This Row],[day]]),"")</f>
        <v>42058</v>
      </c>
      <c r="P2096" s="257" t="s">
        <v>5521</v>
      </c>
      <c r="Q2096" s="257">
        <v>2015</v>
      </c>
      <c r="R2096" s="257" t="s">
        <v>3433</v>
      </c>
      <c r="S2096" s="257">
        <v>23</v>
      </c>
      <c r="T2096" s="257">
        <v>1193.5</v>
      </c>
      <c r="U2096" s="257">
        <v>1775</v>
      </c>
      <c r="V2096" s="257">
        <v>3916125</v>
      </c>
      <c r="X2096" s="260">
        <v>42139</v>
      </c>
      <c r="Z2096" s="260">
        <v>5</v>
      </c>
      <c r="AB2096" s="260" t="str">
        <f ca="1">IFERROR(IFERROR(VLOOKUP(Table_Merge1[[#This Row],[Column1]],Table11[#All],2,FALSE),LEFT(AB2097,8)&amp;IF(LEN((RIGHT(AB2097,2)+1))&lt;2,"0"&amp;(RIGHT(AB2097,2)+1),(RIGHT(AB2097,2)-1))),"")</f>
        <v>1394.02.23</v>
      </c>
      <c r="AC2096" s="259" t="str">
        <f ca="1">LEFT(Table_Merge1[[#This Row],[Column2]],4)</f>
        <v>1394</v>
      </c>
      <c r="AD2096" s="259" t="str">
        <f ca="1">RIGHT(LEFT(Table_Merge1[[#This Row],[Column2]],7),2)</f>
        <v>02</v>
      </c>
      <c r="AE2096" s="259" t="str">
        <f ca="1">RIGHT(Table_Merge1[[#This Row],[Column2]],2)</f>
        <v>23</v>
      </c>
      <c r="AH2096" s="260">
        <v>2015</v>
      </c>
      <c r="AI2096" t="s">
        <v>3439</v>
      </c>
      <c r="AJ2096" s="260">
        <v>15</v>
      </c>
      <c r="AK2096">
        <v>1216.3</v>
      </c>
      <c r="AL2096">
        <v>1734</v>
      </c>
      <c r="AM2096">
        <v>3723950</v>
      </c>
      <c r="AP2096" s="287" t="str">
        <f>IFERROR(IF(Table_Merge1[[#This Row],[LME Zinc stock]]*Table_Merge1[[#This Row],[Nima.مقدار]]=0,"",Table_Merge1[[#This Row],[LME Zinc stock]]*Table_Merge1[[#This Row],[Nima.مقدار]]),"")</f>
        <v/>
      </c>
      <c r="AQ2096" s="287" t="str">
        <f>IFERROR(IF(Table_Merge1[[#This Row],[LME Zinc 3-month]]*Table_Merge1[[#This Row],[Nima.مقدار]]=0,"",Table_Merge1[[#This Row],[LME Zinc 3-month]]*Table_Merge1[[#This Row],[Nima.مقدار]]),"")</f>
        <v/>
      </c>
      <c r="AR2096" s="288" t="str">
        <f>IFERROR(IF(Table_Merge1[[#This Row],[LME Zinc stock]]*Table_Merge1[[#This Row],[Azad.Sell]]=0,"",Table_Merge1[[#This Row],[LME Zinc stock]]*Table_Merge1[[#This Row],[Azad.Sell]]),"")</f>
        <v/>
      </c>
      <c r="AS2096" s="288" t="str">
        <f>IFERROR(IF(Table_Merge1[[#This Row],[LME Zinc 3-month]]*Table_Merge1[[#This Row],[Azad.Sell]]=0,"",Table_Merge1[[#This Row],[LME Zinc 3-month]]*Table_Merge1[[#This Row],[Azad.Sell]]),"")</f>
        <v/>
      </c>
      <c r="AT2096"/>
    </row>
    <row r="2097" spans="1:46" x14ac:dyDescent="0.25">
      <c r="A2097" s="258">
        <v>43610</v>
      </c>
      <c r="B20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1398.03.04</v>
      </c>
      <c r="C2097" s="195">
        <f t="shared" ca="1" si="68"/>
        <v>1398</v>
      </c>
      <c r="D20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097" s="195">
        <f>_xlfn.NUMBERVALUE(RIGHT(Table11[[#This Row],[تاریخ شمسی]],2))</f>
        <v>4</v>
      </c>
      <c r="F20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03-04</v>
      </c>
      <c r="G2097" s="195" t="s">
        <v>2248</v>
      </c>
      <c r="L2097" s="259">
        <v>43610</v>
      </c>
      <c r="M2097">
        <v>109195</v>
      </c>
      <c r="O2097" s="284">
        <f>IFERROR(DATE(Table7[[#This Row],[year]],MONTH(DATEVALUE(Table7[[#This Row],[month]]&amp;"1")),Table7[[#This Row],[day]]),"")</f>
        <v>42055</v>
      </c>
      <c r="P2097" s="195" t="s">
        <v>5522</v>
      </c>
      <c r="Q2097" s="195">
        <v>2015</v>
      </c>
      <c r="R2097" s="195" t="s">
        <v>3433</v>
      </c>
      <c r="S2097" s="195">
        <v>20</v>
      </c>
      <c r="T2097" s="195">
        <v>1203.5</v>
      </c>
      <c r="U2097" s="195">
        <v>1796</v>
      </c>
      <c r="V2097" s="195">
        <v>3911775</v>
      </c>
      <c r="X2097" s="260">
        <v>42138</v>
      </c>
      <c r="Y2097" t="s">
        <v>7809</v>
      </c>
      <c r="Z2097" s="260">
        <v>5</v>
      </c>
      <c r="AA2097">
        <v>1394</v>
      </c>
      <c r="AB2097" s="260" t="str">
        <f ca="1">IFERROR(IFERROR(VLOOKUP(Table_Merge1[[#This Row],[Column1]],Table11[#All],2,FALSE),LEFT(AB2098,8)&amp;IF(LEN((RIGHT(AB2098,2)+1))&lt;2,"0"&amp;(RIGHT(AB2098,2)+1),(RIGHT(AB2098,2)-1))),"")</f>
        <v>1394.02.24</v>
      </c>
      <c r="AC2097" s="259" t="str">
        <f ca="1">LEFT(Table_Merge1[[#This Row],[Column2]],4)</f>
        <v>1394</v>
      </c>
      <c r="AD2097" s="259" t="str">
        <f ca="1">RIGHT(LEFT(Table_Merge1[[#This Row],[Column2]],7),2)</f>
        <v>02</v>
      </c>
      <c r="AE2097" s="259" t="str">
        <f ca="1">RIGHT(Table_Merge1[[#This Row],[Column2]],2)</f>
        <v>24</v>
      </c>
      <c r="AF2097">
        <v>2</v>
      </c>
      <c r="AG2097">
        <v>24</v>
      </c>
      <c r="AH2097" s="260">
        <v>2015</v>
      </c>
      <c r="AI2097" t="s">
        <v>3439</v>
      </c>
      <c r="AJ2097" s="260">
        <v>14</v>
      </c>
      <c r="AK2097">
        <v>1214.75</v>
      </c>
      <c r="AL2097" t="s">
        <v>3621</v>
      </c>
      <c r="AM2097" t="s">
        <v>3621</v>
      </c>
      <c r="AO2097">
        <v>33049</v>
      </c>
      <c r="AP2097" s="287" t="str">
        <f>IFERROR(IF(Table_Merge1[[#This Row],[LME Zinc stock]]*Table_Merge1[[#This Row],[Nima.مقدار]]=0,"",Table_Merge1[[#This Row],[LME Zinc stock]]*Table_Merge1[[#This Row],[Nima.مقدار]]),"")</f>
        <v/>
      </c>
      <c r="AQ2097" s="287" t="str">
        <f>IFERROR(IF(Table_Merge1[[#This Row],[LME Zinc 3-month]]*Table_Merge1[[#This Row],[Nima.مقدار]]=0,"",Table_Merge1[[#This Row],[LME Zinc 3-month]]*Table_Merge1[[#This Row],[Nima.مقدار]]),"")</f>
        <v/>
      </c>
      <c r="AR2097" s="288" t="str">
        <f>IFERROR(IF(Table_Merge1[[#This Row],[LME Zinc stock]]*Table_Merge1[[#This Row],[Azad.Sell]]=0,"",Table_Merge1[[#This Row],[LME Zinc stock]]*Table_Merge1[[#This Row],[Azad.Sell]]),"")</f>
        <v/>
      </c>
      <c r="AS2097" s="288" t="str">
        <f>IFERROR(IF(Table_Merge1[[#This Row],[LME Zinc 3-month]]*Table_Merge1[[#This Row],[Azad.Sell]]=0,"",Table_Merge1[[#This Row],[LME Zinc 3-month]]*Table_Merge1[[#This Row],[Azad.Sell]]),"")</f>
        <v/>
      </c>
      <c r="AT2097"/>
    </row>
    <row r="2098" spans="1:46" x14ac:dyDescent="0.25">
      <c r="A2098" s="258">
        <v>43611</v>
      </c>
      <c r="B20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1398.03.05</v>
      </c>
      <c r="C2098" s="195">
        <f t="shared" ca="1" si="68"/>
        <v>1398</v>
      </c>
      <c r="D20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098" s="195">
        <f>_xlfn.NUMBERVALUE(RIGHT(Table11[[#This Row],[تاریخ شمسی]],2))</f>
        <v>5</v>
      </c>
      <c r="F20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03-05</v>
      </c>
      <c r="G2098" s="195" t="s">
        <v>2249</v>
      </c>
      <c r="L2098" s="259">
        <v>43611</v>
      </c>
      <c r="M2098">
        <v>109153</v>
      </c>
      <c r="O2098" s="283">
        <f>IFERROR(DATE(Table7[[#This Row],[year]],MONTH(DATEVALUE(Table7[[#This Row],[month]]&amp;"1")),Table7[[#This Row],[day]]),"")</f>
        <v>42054</v>
      </c>
      <c r="P2098" s="257" t="s">
        <v>5523</v>
      </c>
      <c r="Q2098" s="257">
        <v>2015</v>
      </c>
      <c r="R2098" s="257" t="s">
        <v>3433</v>
      </c>
      <c r="S2098" s="257">
        <v>19</v>
      </c>
      <c r="T2098" s="257">
        <v>1217.75</v>
      </c>
      <c r="U2098" s="257">
        <v>1806</v>
      </c>
      <c r="V2098" s="257">
        <v>3917800</v>
      </c>
      <c r="X2098" s="260">
        <v>42137</v>
      </c>
      <c r="Y2098" t="s">
        <v>7808</v>
      </c>
      <c r="Z2098" s="260">
        <v>5</v>
      </c>
      <c r="AA2098">
        <v>1394</v>
      </c>
      <c r="AB2098" s="260" t="str">
        <f ca="1">IFERROR(IFERROR(VLOOKUP(Table_Merge1[[#This Row],[Column1]],Table11[#All],2,FALSE),LEFT(AB2099,8)&amp;IF(LEN((RIGHT(AB2099,2)+1))&lt;2,"0"&amp;(RIGHT(AB2099,2)+1),(RIGHT(AB2099,2)-1))),"")</f>
        <v>1394.02.23</v>
      </c>
      <c r="AC2098" s="259" t="str">
        <f ca="1">LEFT(Table_Merge1[[#This Row],[Column2]],4)</f>
        <v>1394</v>
      </c>
      <c r="AD2098" s="259" t="str">
        <f ca="1">RIGHT(LEFT(Table_Merge1[[#This Row],[Column2]],7),2)</f>
        <v>02</v>
      </c>
      <c r="AE2098" s="259" t="str">
        <f ca="1">RIGHT(Table_Merge1[[#This Row],[Column2]],2)</f>
        <v>23</v>
      </c>
      <c r="AF2098">
        <v>2</v>
      </c>
      <c r="AG2098">
        <v>23</v>
      </c>
      <c r="AH2098" s="260">
        <v>2015</v>
      </c>
      <c r="AI2098" t="s">
        <v>3439</v>
      </c>
      <c r="AJ2098" s="260">
        <v>13</v>
      </c>
      <c r="AK2098">
        <v>1193</v>
      </c>
      <c r="AL2098">
        <v>1745</v>
      </c>
      <c r="AM2098">
        <v>3733550</v>
      </c>
      <c r="AO2098">
        <v>33120</v>
      </c>
      <c r="AP2098" s="287">
        <f>IFERROR(IF(Table_Merge1[[#This Row],[LME Zinc stock]]*Table_Merge1[[#This Row],[Nima.مقدار]]=0,"",Table_Merge1[[#This Row],[LME Zinc stock]]*Table_Merge1[[#This Row],[Nima.مقدار]]),"")</f>
        <v>123655176000</v>
      </c>
      <c r="AQ2098" s="287">
        <f>IFERROR(IF(Table_Merge1[[#This Row],[LME Zinc 3-month]]*Table_Merge1[[#This Row],[Nima.مقدار]]=0,"",Table_Merge1[[#This Row],[LME Zinc 3-month]]*Table_Merge1[[#This Row],[Nima.مقدار]]),"")</f>
        <v>57794400</v>
      </c>
      <c r="AR2098" s="288" t="str">
        <f>IFERROR(IF(Table_Merge1[[#This Row],[LME Zinc stock]]*Table_Merge1[[#This Row],[Azad.Sell]]=0,"",Table_Merge1[[#This Row],[LME Zinc stock]]*Table_Merge1[[#This Row],[Azad.Sell]]),"")</f>
        <v/>
      </c>
      <c r="AS2098" s="288" t="str">
        <f>IFERROR(IF(Table_Merge1[[#This Row],[LME Zinc 3-month]]*Table_Merge1[[#This Row],[Azad.Sell]]=0,"",Table_Merge1[[#This Row],[LME Zinc 3-month]]*Table_Merge1[[#This Row],[Azad.Sell]]),"")</f>
        <v/>
      </c>
      <c r="AT2098"/>
    </row>
    <row r="2099" spans="1:46" x14ac:dyDescent="0.25">
      <c r="A2099" s="258">
        <v>43613</v>
      </c>
      <c r="B20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1398.03.07</v>
      </c>
      <c r="C2099" s="195">
        <f t="shared" ca="1" si="68"/>
        <v>1398</v>
      </c>
      <c r="D20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099" s="195">
        <f>_xlfn.NUMBERVALUE(RIGHT(Table11[[#This Row],[تاریخ شمسی]],2))</f>
        <v>7</v>
      </c>
      <c r="F20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03-07</v>
      </c>
      <c r="G2099" s="195" t="s">
        <v>2250</v>
      </c>
      <c r="L2099" s="259">
        <v>43613</v>
      </c>
      <c r="M2099">
        <v>110789.5</v>
      </c>
      <c r="O2099" s="284">
        <f>IFERROR(DATE(Table7[[#This Row],[year]],MONTH(DATEVALUE(Table7[[#This Row],[month]]&amp;"1")),Table7[[#This Row],[day]]),"")</f>
        <v>42053</v>
      </c>
      <c r="P2099" s="195" t="s">
        <v>5524</v>
      </c>
      <c r="Q2099" s="195">
        <v>2015</v>
      </c>
      <c r="R2099" s="195" t="s">
        <v>3433</v>
      </c>
      <c r="S2099" s="195">
        <v>18</v>
      </c>
      <c r="T2099" s="195">
        <v>1206.5</v>
      </c>
      <c r="U2099" s="195">
        <v>1804</v>
      </c>
      <c r="V2099" s="195">
        <v>3925700</v>
      </c>
      <c r="X2099" s="260">
        <v>42136</v>
      </c>
      <c r="Y2099" t="s">
        <v>7807</v>
      </c>
      <c r="Z2099" s="260">
        <v>5</v>
      </c>
      <c r="AA2099">
        <v>1394</v>
      </c>
      <c r="AB2099" s="260" t="str">
        <f ca="1">IFERROR(IFERROR(VLOOKUP(Table_Merge1[[#This Row],[Column1]],Table11[#All],2,FALSE),LEFT(AB2100,8)&amp;IF(LEN((RIGHT(AB2100,2)+1))&lt;2,"0"&amp;(RIGHT(AB2100,2)+1),(RIGHT(AB2100,2)-1))),"")</f>
        <v>1394.02.22</v>
      </c>
      <c r="AC2099" s="259" t="str">
        <f ca="1">LEFT(Table_Merge1[[#This Row],[Column2]],4)</f>
        <v>1394</v>
      </c>
      <c r="AD2099" s="259" t="str">
        <f ca="1">RIGHT(LEFT(Table_Merge1[[#This Row],[Column2]],7),2)</f>
        <v>02</v>
      </c>
      <c r="AE2099" s="259" t="str">
        <f ca="1">RIGHT(Table_Merge1[[#This Row],[Column2]],2)</f>
        <v>22</v>
      </c>
      <c r="AF2099">
        <v>2</v>
      </c>
      <c r="AG2099">
        <v>22</v>
      </c>
      <c r="AH2099" s="260">
        <v>2015</v>
      </c>
      <c r="AI2099" t="s">
        <v>3439</v>
      </c>
      <c r="AJ2099" s="260">
        <v>12</v>
      </c>
      <c r="AK2099">
        <v>1184.45</v>
      </c>
      <c r="AL2099">
        <v>1760.5</v>
      </c>
      <c r="AM2099">
        <v>3742175</v>
      </c>
      <c r="AO2099">
        <v>33089</v>
      </c>
      <c r="AP2099" s="287">
        <f>IFERROR(IF(Table_Merge1[[#This Row],[LME Zinc stock]]*Table_Merge1[[#This Row],[Nima.مقدار]]=0,"",Table_Merge1[[#This Row],[LME Zinc stock]]*Table_Merge1[[#This Row],[Nima.مقدار]]),"")</f>
        <v>123824828575</v>
      </c>
      <c r="AQ2099" s="287">
        <f>IFERROR(IF(Table_Merge1[[#This Row],[LME Zinc 3-month]]*Table_Merge1[[#This Row],[Nima.مقدار]]=0,"",Table_Merge1[[#This Row],[LME Zinc 3-month]]*Table_Merge1[[#This Row],[Nima.مقدار]]),"")</f>
        <v>58253184.5</v>
      </c>
      <c r="AR2099" s="288" t="str">
        <f>IFERROR(IF(Table_Merge1[[#This Row],[LME Zinc stock]]*Table_Merge1[[#This Row],[Azad.Sell]]=0,"",Table_Merge1[[#This Row],[LME Zinc stock]]*Table_Merge1[[#This Row],[Azad.Sell]]),"")</f>
        <v/>
      </c>
      <c r="AS2099" s="288" t="str">
        <f>IFERROR(IF(Table_Merge1[[#This Row],[LME Zinc 3-month]]*Table_Merge1[[#This Row],[Azad.Sell]]=0,"",Table_Merge1[[#This Row],[LME Zinc 3-month]]*Table_Merge1[[#This Row],[Azad.Sell]]),"")</f>
        <v/>
      </c>
      <c r="AT2099"/>
    </row>
    <row r="2100" spans="1:46" x14ac:dyDescent="0.25">
      <c r="A2100" s="258">
        <v>43614</v>
      </c>
      <c r="B21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1398.03.08</v>
      </c>
      <c r="C2100" s="195">
        <f t="shared" ca="1" si="68"/>
        <v>1398</v>
      </c>
      <c r="D21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100" s="195">
        <f>_xlfn.NUMBERVALUE(RIGHT(Table11[[#This Row],[تاریخ شمسی]],2))</f>
        <v>8</v>
      </c>
      <c r="F21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03-08</v>
      </c>
      <c r="G2100" s="195" t="s">
        <v>2251</v>
      </c>
      <c r="L2100" s="259">
        <v>43614</v>
      </c>
      <c r="M2100">
        <v>112426</v>
      </c>
      <c r="O2100" s="283">
        <f>IFERROR(DATE(Table7[[#This Row],[year]],MONTH(DATEVALUE(Table7[[#This Row],[month]]&amp;"1")),Table7[[#This Row],[day]]),"")</f>
        <v>42052</v>
      </c>
      <c r="P2100" s="257" t="s">
        <v>5525</v>
      </c>
      <c r="Q2100" s="257">
        <v>2015</v>
      </c>
      <c r="R2100" s="257" t="s">
        <v>3433</v>
      </c>
      <c r="S2100" s="257">
        <v>17</v>
      </c>
      <c r="T2100" s="257">
        <v>1221.75</v>
      </c>
      <c r="U2100" s="257">
        <v>1796</v>
      </c>
      <c r="V2100" s="257">
        <v>3932750</v>
      </c>
      <c r="X2100" s="260">
        <v>42135</v>
      </c>
      <c r="Y2100" t="s">
        <v>7806</v>
      </c>
      <c r="Z2100" s="260">
        <v>5</v>
      </c>
      <c r="AA2100">
        <v>1394</v>
      </c>
      <c r="AB2100" s="260" t="str">
        <f ca="1">IFERROR(IFERROR(VLOOKUP(Table_Merge1[[#This Row],[Column1]],Table11[#All],2,FALSE),LEFT(AB2101,8)&amp;IF(LEN((RIGHT(AB2101,2)+1))&lt;2,"0"&amp;(RIGHT(AB2101,2)+1),(RIGHT(AB2101,2)-1))),"")</f>
        <v>1394.02.21</v>
      </c>
      <c r="AC2100" s="259" t="str">
        <f ca="1">LEFT(Table_Merge1[[#This Row],[Column2]],4)</f>
        <v>1394</v>
      </c>
      <c r="AD2100" s="259" t="str">
        <f ca="1">RIGHT(LEFT(Table_Merge1[[#This Row],[Column2]],7),2)</f>
        <v>02</v>
      </c>
      <c r="AE2100" s="259" t="str">
        <f ca="1">RIGHT(Table_Merge1[[#This Row],[Column2]],2)</f>
        <v>21</v>
      </c>
      <c r="AF2100">
        <v>2</v>
      </c>
      <c r="AG2100">
        <v>21</v>
      </c>
      <c r="AH2100" s="260">
        <v>2015</v>
      </c>
      <c r="AI2100" t="s">
        <v>3439</v>
      </c>
      <c r="AJ2100" s="260">
        <v>11</v>
      </c>
      <c r="AK2100">
        <v>1184.75</v>
      </c>
      <c r="AL2100">
        <v>1738.5</v>
      </c>
      <c r="AM2100">
        <v>3752325</v>
      </c>
      <c r="AO2100">
        <v>33071</v>
      </c>
      <c r="AP2100" s="287">
        <f>IFERROR(IF(Table_Merge1[[#This Row],[LME Zinc stock]]*Table_Merge1[[#This Row],[Nima.مقدار]]=0,"",Table_Merge1[[#This Row],[LME Zinc stock]]*Table_Merge1[[#This Row],[Nima.مقدار]]),"")</f>
        <v>124093140075</v>
      </c>
      <c r="AQ2100" s="287">
        <f>IFERROR(IF(Table_Merge1[[#This Row],[LME Zinc 3-month]]*Table_Merge1[[#This Row],[Nima.مقدار]]=0,"",Table_Merge1[[#This Row],[LME Zinc 3-month]]*Table_Merge1[[#This Row],[Nima.مقدار]]),"")</f>
        <v>57493933.5</v>
      </c>
      <c r="AR2100" s="288" t="str">
        <f>IFERROR(IF(Table_Merge1[[#This Row],[LME Zinc stock]]*Table_Merge1[[#This Row],[Azad.Sell]]=0,"",Table_Merge1[[#This Row],[LME Zinc stock]]*Table_Merge1[[#This Row],[Azad.Sell]]),"")</f>
        <v/>
      </c>
      <c r="AS2100" s="288" t="str">
        <f>IFERROR(IF(Table_Merge1[[#This Row],[LME Zinc 3-month]]*Table_Merge1[[#This Row],[Azad.Sell]]=0,"",Table_Merge1[[#This Row],[LME Zinc 3-month]]*Table_Merge1[[#This Row],[Azad.Sell]]),"")</f>
        <v/>
      </c>
      <c r="AT2100"/>
    </row>
    <row r="2101" spans="1:46" x14ac:dyDescent="0.25">
      <c r="A2101" s="258">
        <v>43615</v>
      </c>
      <c r="B21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1398.03.09</v>
      </c>
      <c r="C2101" s="195">
        <f t="shared" ca="1" si="68"/>
        <v>1398</v>
      </c>
      <c r="D21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101" s="195">
        <f>_xlfn.NUMBERVALUE(RIGHT(Table11[[#This Row],[تاریخ شمسی]],2))</f>
        <v>9</v>
      </c>
      <c r="F21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03-09</v>
      </c>
      <c r="G2101" s="195" t="s">
        <v>2252</v>
      </c>
      <c r="L2101" s="259">
        <v>43615</v>
      </c>
      <c r="M2101">
        <v>112163</v>
      </c>
      <c r="O2101" s="284">
        <f>IFERROR(DATE(Table7[[#This Row],[year]],MONTH(DATEVALUE(Table7[[#This Row],[month]]&amp;"1")),Table7[[#This Row],[day]]),"")</f>
        <v>42051</v>
      </c>
      <c r="P2101" s="195" t="s">
        <v>5526</v>
      </c>
      <c r="Q2101" s="195">
        <v>2015</v>
      </c>
      <c r="R2101" s="195" t="s">
        <v>3433</v>
      </c>
      <c r="S2101" s="195">
        <v>16</v>
      </c>
      <c r="T2101" s="195">
        <v>1233.5</v>
      </c>
      <c r="U2101" s="195">
        <v>1811</v>
      </c>
      <c r="V2101" s="195">
        <v>3939425</v>
      </c>
      <c r="X2101" s="260">
        <v>42132</v>
      </c>
      <c r="Z2101" s="260">
        <v>5</v>
      </c>
      <c r="AB2101" s="260" t="str">
        <f ca="1">IFERROR(IFERROR(VLOOKUP(Table_Merge1[[#This Row],[Column1]],Table11[#All],2,FALSE),LEFT(AB2102,8)&amp;IF(LEN((RIGHT(AB2102,2)+1))&lt;2,"0"&amp;(RIGHT(AB2102,2)+1),(RIGHT(AB2102,2)-1))),"")</f>
        <v>1394.02.16</v>
      </c>
      <c r="AC2101" s="259" t="str">
        <f ca="1">LEFT(Table_Merge1[[#This Row],[Column2]],4)</f>
        <v>1394</v>
      </c>
      <c r="AD2101" s="259" t="str">
        <f ca="1">RIGHT(LEFT(Table_Merge1[[#This Row],[Column2]],7),2)</f>
        <v>02</v>
      </c>
      <c r="AE2101" s="259" t="str">
        <f ca="1">RIGHT(Table_Merge1[[#This Row],[Column2]],2)</f>
        <v>16</v>
      </c>
      <c r="AH2101" s="260">
        <v>2015</v>
      </c>
      <c r="AI2101" t="s">
        <v>3439</v>
      </c>
      <c r="AJ2101" s="260">
        <v>8</v>
      </c>
      <c r="AK2101">
        <v>1185.25</v>
      </c>
      <c r="AL2101">
        <v>1752</v>
      </c>
      <c r="AM2101">
        <v>3760625</v>
      </c>
      <c r="AP2101" s="287" t="str">
        <f>IFERROR(IF(Table_Merge1[[#This Row],[LME Zinc stock]]*Table_Merge1[[#This Row],[Nima.مقدار]]=0,"",Table_Merge1[[#This Row],[LME Zinc stock]]*Table_Merge1[[#This Row],[Nima.مقدار]]),"")</f>
        <v/>
      </c>
      <c r="AQ2101" s="287" t="str">
        <f>IFERROR(IF(Table_Merge1[[#This Row],[LME Zinc 3-month]]*Table_Merge1[[#This Row],[Nima.مقدار]]=0,"",Table_Merge1[[#This Row],[LME Zinc 3-month]]*Table_Merge1[[#This Row],[Nima.مقدار]]),"")</f>
        <v/>
      </c>
      <c r="AR2101" s="288" t="str">
        <f>IFERROR(IF(Table_Merge1[[#This Row],[LME Zinc stock]]*Table_Merge1[[#This Row],[Azad.Sell]]=0,"",Table_Merge1[[#This Row],[LME Zinc stock]]*Table_Merge1[[#This Row],[Azad.Sell]]),"")</f>
        <v/>
      </c>
      <c r="AS2101" s="288" t="str">
        <f>IFERROR(IF(Table_Merge1[[#This Row],[LME Zinc 3-month]]*Table_Merge1[[#This Row],[Azad.Sell]]=0,"",Table_Merge1[[#This Row],[LME Zinc 3-month]]*Table_Merge1[[#This Row],[Azad.Sell]]),"")</f>
        <v/>
      </c>
      <c r="AT2101"/>
    </row>
    <row r="2102" spans="1:46" x14ac:dyDescent="0.25">
      <c r="A2102" s="258">
        <v>43617</v>
      </c>
      <c r="B21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1398.03.11</v>
      </c>
      <c r="C2102" s="195">
        <f t="shared" ca="1" si="68"/>
        <v>1398</v>
      </c>
      <c r="D21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102" s="195">
        <f>_xlfn.NUMBERVALUE(RIGHT(Table11[[#This Row],[تاریخ شمسی]],2))</f>
        <v>11</v>
      </c>
      <c r="F21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03-11</v>
      </c>
      <c r="G2102" s="195" t="s">
        <v>2253</v>
      </c>
      <c r="L2102" s="259">
        <v>43617</v>
      </c>
      <c r="M2102">
        <v>111912</v>
      </c>
      <c r="O2102" s="283">
        <f>IFERROR(DATE(Table7[[#This Row],[year]],MONTH(DATEVALUE(Table7[[#This Row],[month]]&amp;"1")),Table7[[#This Row],[day]]),"")</f>
        <v>42048</v>
      </c>
      <c r="P2102" s="257" t="s">
        <v>5527</v>
      </c>
      <c r="Q2102" s="257">
        <v>2015</v>
      </c>
      <c r="R2102" s="257" t="s">
        <v>3433</v>
      </c>
      <c r="S2102" s="257">
        <v>13</v>
      </c>
      <c r="T2102" s="257">
        <v>1225.75</v>
      </c>
      <c r="U2102" s="257" t="s">
        <v>3621</v>
      </c>
      <c r="V2102" s="257" t="s">
        <v>3621</v>
      </c>
      <c r="X2102" s="260">
        <v>42131</v>
      </c>
      <c r="Y2102" t="s">
        <v>7805</v>
      </c>
      <c r="Z2102" s="260">
        <v>5</v>
      </c>
      <c r="AA2102">
        <v>1394</v>
      </c>
      <c r="AB2102" s="260" t="str">
        <f ca="1">IFERROR(IFERROR(VLOOKUP(Table_Merge1[[#This Row],[Column1]],Table11[#All],2,FALSE),LEFT(AB2103,8)&amp;IF(LEN((RIGHT(AB2103,2)+1))&lt;2,"0"&amp;(RIGHT(AB2103,2)+1),(RIGHT(AB2103,2)-1))),"")</f>
        <v>1394.02.17</v>
      </c>
      <c r="AC2102" s="259" t="str">
        <f ca="1">LEFT(Table_Merge1[[#This Row],[Column2]],4)</f>
        <v>1394</v>
      </c>
      <c r="AD2102" s="259" t="str">
        <f ca="1">RIGHT(LEFT(Table_Merge1[[#This Row],[Column2]],7),2)</f>
        <v>02</v>
      </c>
      <c r="AE2102" s="259" t="str">
        <f ca="1">RIGHT(Table_Merge1[[#This Row],[Column2]],2)</f>
        <v>17</v>
      </c>
      <c r="AF2102">
        <v>2</v>
      </c>
      <c r="AG2102">
        <v>17</v>
      </c>
      <c r="AH2102" s="260">
        <v>2015</v>
      </c>
      <c r="AI2102" t="s">
        <v>3439</v>
      </c>
      <c r="AJ2102" s="260">
        <v>7</v>
      </c>
      <c r="AK2102">
        <v>1183</v>
      </c>
      <c r="AL2102">
        <v>1765</v>
      </c>
      <c r="AM2102">
        <v>3769250</v>
      </c>
      <c r="AO2102">
        <v>33257</v>
      </c>
      <c r="AP2102" s="287">
        <f>IFERROR(IF(Table_Merge1[[#This Row],[LME Zinc stock]]*Table_Merge1[[#This Row],[Nima.مقدار]]=0,"",Table_Merge1[[#This Row],[LME Zinc stock]]*Table_Merge1[[#This Row],[Nima.مقدار]]),"")</f>
        <v>125353947250</v>
      </c>
      <c r="AQ2102" s="287">
        <f>IFERROR(IF(Table_Merge1[[#This Row],[LME Zinc 3-month]]*Table_Merge1[[#This Row],[Nima.مقدار]]=0,"",Table_Merge1[[#This Row],[LME Zinc 3-month]]*Table_Merge1[[#This Row],[Nima.مقدار]]),"")</f>
        <v>58698605</v>
      </c>
      <c r="AR2102" s="288" t="str">
        <f>IFERROR(IF(Table_Merge1[[#This Row],[LME Zinc stock]]*Table_Merge1[[#This Row],[Azad.Sell]]=0,"",Table_Merge1[[#This Row],[LME Zinc stock]]*Table_Merge1[[#This Row],[Azad.Sell]]),"")</f>
        <v/>
      </c>
      <c r="AS2102" s="288" t="str">
        <f>IFERROR(IF(Table_Merge1[[#This Row],[LME Zinc 3-month]]*Table_Merge1[[#This Row],[Azad.Sell]]=0,"",Table_Merge1[[#This Row],[LME Zinc 3-month]]*Table_Merge1[[#This Row],[Azad.Sell]]),"")</f>
        <v/>
      </c>
      <c r="AT2102"/>
    </row>
    <row r="2103" spans="1:46" x14ac:dyDescent="0.25">
      <c r="A2103" s="258">
        <v>43618</v>
      </c>
      <c r="B21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1398.03.12</v>
      </c>
      <c r="C2103" s="195">
        <f t="shared" ca="1" si="68"/>
        <v>1398</v>
      </c>
      <c r="D21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103" s="195">
        <f>_xlfn.NUMBERVALUE(RIGHT(Table11[[#This Row],[تاریخ شمسی]],2))</f>
        <v>12</v>
      </c>
      <c r="F21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03-12</v>
      </c>
      <c r="G2103" s="195" t="s">
        <v>2254</v>
      </c>
      <c r="L2103" s="259">
        <v>43618</v>
      </c>
      <c r="M2103">
        <v>110256</v>
      </c>
      <c r="O2103" s="284">
        <f>IFERROR(DATE(Table7[[#This Row],[year]],MONTH(DATEVALUE(Table7[[#This Row],[month]]&amp;"1")),Table7[[#This Row],[day]]),"")</f>
        <v>42047</v>
      </c>
      <c r="P2103" s="195" t="s">
        <v>5528</v>
      </c>
      <c r="Q2103" s="195">
        <v>2015</v>
      </c>
      <c r="R2103" s="195" t="s">
        <v>3433</v>
      </c>
      <c r="S2103" s="195">
        <v>12</v>
      </c>
      <c r="T2103" s="195">
        <v>1225.25</v>
      </c>
      <c r="U2103" s="195">
        <v>1808</v>
      </c>
      <c r="V2103" s="195">
        <v>3946650</v>
      </c>
      <c r="X2103" s="260">
        <v>42130</v>
      </c>
      <c r="Y2103" t="s">
        <v>7804</v>
      </c>
      <c r="Z2103" s="260">
        <v>5</v>
      </c>
      <c r="AA2103">
        <v>1394</v>
      </c>
      <c r="AB2103" s="260" t="str">
        <f ca="1">IFERROR(IFERROR(VLOOKUP(Table_Merge1[[#This Row],[Column1]],Table11[#All],2,FALSE),LEFT(AB2104,8)&amp;IF(LEN((RIGHT(AB2104,2)+1))&lt;2,"0"&amp;(RIGHT(AB2104,2)+1),(RIGHT(AB2104,2)-1))),"")</f>
        <v>1394.02.16</v>
      </c>
      <c r="AC2103" s="259" t="str">
        <f ca="1">LEFT(Table_Merge1[[#This Row],[Column2]],4)</f>
        <v>1394</v>
      </c>
      <c r="AD2103" s="259" t="str">
        <f ca="1">RIGHT(LEFT(Table_Merge1[[#This Row],[Column2]],7),2)</f>
        <v>02</v>
      </c>
      <c r="AE2103" s="259" t="str">
        <f ca="1">RIGHT(Table_Merge1[[#This Row],[Column2]],2)</f>
        <v>16</v>
      </c>
      <c r="AF2103">
        <v>2</v>
      </c>
      <c r="AG2103">
        <v>16</v>
      </c>
      <c r="AH2103" s="260">
        <v>2015</v>
      </c>
      <c r="AI2103" t="s">
        <v>3439</v>
      </c>
      <c r="AJ2103" s="260">
        <v>6</v>
      </c>
      <c r="AK2103">
        <v>1191.25</v>
      </c>
      <c r="AL2103">
        <v>1776</v>
      </c>
      <c r="AM2103">
        <v>3775300</v>
      </c>
      <c r="AO2103">
        <v>33148</v>
      </c>
      <c r="AP2103" s="287">
        <f>IFERROR(IF(Table_Merge1[[#This Row],[LME Zinc stock]]*Table_Merge1[[#This Row],[Nima.مقدار]]=0,"",Table_Merge1[[#This Row],[LME Zinc stock]]*Table_Merge1[[#This Row],[Nima.مقدار]]),"")</f>
        <v>125143644400</v>
      </c>
      <c r="AQ2103" s="287">
        <f>IFERROR(IF(Table_Merge1[[#This Row],[LME Zinc 3-month]]*Table_Merge1[[#This Row],[Nima.مقدار]]=0,"",Table_Merge1[[#This Row],[LME Zinc 3-month]]*Table_Merge1[[#This Row],[Nima.مقدار]]),"")</f>
        <v>58870848</v>
      </c>
      <c r="AR2103" s="288" t="str">
        <f>IFERROR(IF(Table_Merge1[[#This Row],[LME Zinc stock]]*Table_Merge1[[#This Row],[Azad.Sell]]=0,"",Table_Merge1[[#This Row],[LME Zinc stock]]*Table_Merge1[[#This Row],[Azad.Sell]]),"")</f>
        <v/>
      </c>
      <c r="AS2103" s="288" t="str">
        <f>IFERROR(IF(Table_Merge1[[#This Row],[LME Zinc 3-month]]*Table_Merge1[[#This Row],[Azad.Sell]]=0,"",Table_Merge1[[#This Row],[LME Zinc 3-month]]*Table_Merge1[[#This Row],[Azad.Sell]]),"")</f>
        <v/>
      </c>
      <c r="AT2103"/>
    </row>
    <row r="2104" spans="1:46" x14ac:dyDescent="0.25">
      <c r="A2104" s="258">
        <v>43619</v>
      </c>
      <c r="B21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1398.03.13</v>
      </c>
      <c r="C2104" s="195">
        <f t="shared" ca="1" si="68"/>
        <v>1398</v>
      </c>
      <c r="D21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104" s="195">
        <f>_xlfn.NUMBERVALUE(RIGHT(Table11[[#This Row],[تاریخ شمسی]],2))</f>
        <v>13</v>
      </c>
      <c r="F21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03-13</v>
      </c>
      <c r="G2104" s="195" t="s">
        <v>2255</v>
      </c>
      <c r="L2104" s="259">
        <v>43619</v>
      </c>
      <c r="M2104">
        <v>107560</v>
      </c>
      <c r="O2104" s="283">
        <f>IFERROR(DATE(Table7[[#This Row],[year]],MONTH(DATEVALUE(Table7[[#This Row],[month]]&amp;"1")),Table7[[#This Row],[day]]),"")</f>
        <v>42046</v>
      </c>
      <c r="P2104" s="257" t="s">
        <v>5529</v>
      </c>
      <c r="Q2104" s="257">
        <v>2015</v>
      </c>
      <c r="R2104" s="257" t="s">
        <v>3433</v>
      </c>
      <c r="S2104" s="257">
        <v>11</v>
      </c>
      <c r="T2104" s="257">
        <v>1235.5</v>
      </c>
      <c r="U2104" s="257">
        <v>1817</v>
      </c>
      <c r="V2104" s="257">
        <v>3954375</v>
      </c>
      <c r="X2104" s="260">
        <v>42129</v>
      </c>
      <c r="Y2104" t="s">
        <v>7803</v>
      </c>
      <c r="Z2104" s="260">
        <v>5</v>
      </c>
      <c r="AA2104">
        <v>1394</v>
      </c>
      <c r="AB2104" s="260" t="str">
        <f ca="1">IFERROR(IFERROR(VLOOKUP(Table_Merge1[[#This Row],[Column1]],Table11[#All],2,FALSE),LEFT(AB2105,8)&amp;IF(LEN((RIGHT(AB2105,2)+1))&lt;2,"0"&amp;(RIGHT(AB2105,2)+1),(RIGHT(AB2105,2)-1))),"")</f>
        <v>1394.02.15</v>
      </c>
      <c r="AC2104" s="259" t="str">
        <f ca="1">LEFT(Table_Merge1[[#This Row],[Column2]],4)</f>
        <v>1394</v>
      </c>
      <c r="AD2104" s="259" t="str">
        <f ca="1">RIGHT(LEFT(Table_Merge1[[#This Row],[Column2]],7),2)</f>
        <v>02</v>
      </c>
      <c r="AE2104" s="259" t="str">
        <f ca="1">RIGHT(Table_Merge1[[#This Row],[Column2]],2)</f>
        <v>15</v>
      </c>
      <c r="AF2104">
        <v>2</v>
      </c>
      <c r="AG2104">
        <v>15</v>
      </c>
      <c r="AH2104" s="260">
        <v>2015</v>
      </c>
      <c r="AI2104" t="s">
        <v>3439</v>
      </c>
      <c r="AJ2104" s="260">
        <v>5</v>
      </c>
      <c r="AK2104">
        <v>1187.4000000000001</v>
      </c>
      <c r="AL2104">
        <v>1790</v>
      </c>
      <c r="AM2104">
        <v>3773275</v>
      </c>
      <c r="AO2104">
        <v>33143</v>
      </c>
      <c r="AP2104" s="287">
        <f>IFERROR(IF(Table_Merge1[[#This Row],[LME Zinc stock]]*Table_Merge1[[#This Row],[Nima.مقدار]]=0,"",Table_Merge1[[#This Row],[LME Zinc stock]]*Table_Merge1[[#This Row],[Nima.مقدار]]),"")</f>
        <v>125057653325</v>
      </c>
      <c r="AQ2104" s="287">
        <f>IFERROR(IF(Table_Merge1[[#This Row],[LME Zinc 3-month]]*Table_Merge1[[#This Row],[Nima.مقدار]]=0,"",Table_Merge1[[#This Row],[LME Zinc 3-month]]*Table_Merge1[[#This Row],[Nima.مقدار]]),"")</f>
        <v>59325970</v>
      </c>
      <c r="AR2104" s="288" t="str">
        <f>IFERROR(IF(Table_Merge1[[#This Row],[LME Zinc stock]]*Table_Merge1[[#This Row],[Azad.Sell]]=0,"",Table_Merge1[[#This Row],[LME Zinc stock]]*Table_Merge1[[#This Row],[Azad.Sell]]),"")</f>
        <v/>
      </c>
      <c r="AS2104" s="288" t="str">
        <f>IFERROR(IF(Table_Merge1[[#This Row],[LME Zinc 3-month]]*Table_Merge1[[#This Row],[Azad.Sell]]=0,"",Table_Merge1[[#This Row],[LME Zinc 3-month]]*Table_Merge1[[#This Row],[Azad.Sell]]),"")</f>
        <v/>
      </c>
      <c r="AT2104"/>
    </row>
    <row r="2105" spans="1:46" x14ac:dyDescent="0.25">
      <c r="A2105" s="258">
        <v>43624</v>
      </c>
      <c r="B21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1398.03.18</v>
      </c>
      <c r="C2105" s="195">
        <f t="shared" ca="1" si="68"/>
        <v>1398</v>
      </c>
      <c r="D21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105" s="195">
        <f>_xlfn.NUMBERVALUE(RIGHT(Table11[[#This Row],[تاریخ شمسی]],2))</f>
        <v>18</v>
      </c>
      <c r="F21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03-18</v>
      </c>
      <c r="G2105" s="195" t="s">
        <v>2256</v>
      </c>
      <c r="L2105" s="259">
        <v>43624</v>
      </c>
      <c r="M2105">
        <v>107153</v>
      </c>
      <c r="O2105" s="284">
        <f>IFERROR(DATE(Table7[[#This Row],[year]],MONTH(DATEVALUE(Table7[[#This Row],[month]]&amp;"1")),Table7[[#This Row],[day]]),"")</f>
        <v>42045</v>
      </c>
      <c r="P2105" s="195" t="s">
        <v>5530</v>
      </c>
      <c r="Q2105" s="195">
        <v>2015</v>
      </c>
      <c r="R2105" s="195" t="s">
        <v>3433</v>
      </c>
      <c r="S2105" s="195">
        <v>10</v>
      </c>
      <c r="T2105" s="195">
        <v>1237.5</v>
      </c>
      <c r="U2105" s="195">
        <v>1801</v>
      </c>
      <c r="V2105" s="195">
        <v>3951425</v>
      </c>
      <c r="X2105" s="260">
        <v>42125</v>
      </c>
      <c r="Z2105" s="260">
        <v>5</v>
      </c>
      <c r="AB2105" s="260" t="str">
        <f ca="1">IFERROR(IFERROR(VLOOKUP(Table_Merge1[[#This Row],[Column1]],Table11[#All],2,FALSE),LEFT(AB2106,8)&amp;IF(LEN((RIGHT(AB2106,2)+1))&lt;2,"0"&amp;(RIGHT(AB2106,2)+1),(RIGHT(AB2106,2)-1))),"")</f>
        <v>1394.02.9</v>
      </c>
      <c r="AC2105" s="259" t="str">
        <f ca="1">LEFT(Table_Merge1[[#This Row],[Column2]],4)</f>
        <v>1394</v>
      </c>
      <c r="AD2105" s="259" t="str">
        <f ca="1">RIGHT(LEFT(Table_Merge1[[#This Row],[Column2]],7),2)</f>
        <v>02</v>
      </c>
      <c r="AE2105" s="259" t="str">
        <f ca="1">RIGHT(Table_Merge1[[#This Row],[Column2]],2)</f>
        <v>.9</v>
      </c>
      <c r="AH2105" s="260">
        <v>2015</v>
      </c>
      <c r="AI2105" t="s">
        <v>3439</v>
      </c>
      <c r="AJ2105" s="260">
        <v>1</v>
      </c>
      <c r="AK2105">
        <v>1179</v>
      </c>
      <c r="AL2105">
        <v>1788</v>
      </c>
      <c r="AM2105">
        <v>3783150</v>
      </c>
      <c r="AP2105" s="287" t="str">
        <f>IFERROR(IF(Table_Merge1[[#This Row],[LME Zinc stock]]*Table_Merge1[[#This Row],[Nima.مقدار]]=0,"",Table_Merge1[[#This Row],[LME Zinc stock]]*Table_Merge1[[#This Row],[Nima.مقدار]]),"")</f>
        <v/>
      </c>
      <c r="AQ2105" s="287" t="str">
        <f>IFERROR(IF(Table_Merge1[[#This Row],[LME Zinc 3-month]]*Table_Merge1[[#This Row],[Nima.مقدار]]=0,"",Table_Merge1[[#This Row],[LME Zinc 3-month]]*Table_Merge1[[#This Row],[Nima.مقدار]]),"")</f>
        <v/>
      </c>
      <c r="AR2105" s="288" t="str">
        <f>IFERROR(IF(Table_Merge1[[#This Row],[LME Zinc stock]]*Table_Merge1[[#This Row],[Azad.Sell]]=0,"",Table_Merge1[[#This Row],[LME Zinc stock]]*Table_Merge1[[#This Row],[Azad.Sell]]),"")</f>
        <v/>
      </c>
      <c r="AS2105" s="288" t="str">
        <f>IFERROR(IF(Table_Merge1[[#This Row],[LME Zinc 3-month]]*Table_Merge1[[#This Row],[Azad.Sell]]=0,"",Table_Merge1[[#This Row],[LME Zinc 3-month]]*Table_Merge1[[#This Row],[Azad.Sell]]),"")</f>
        <v/>
      </c>
      <c r="AT2105"/>
    </row>
    <row r="2106" spans="1:46" x14ac:dyDescent="0.25">
      <c r="A2106" s="258">
        <v>43625</v>
      </c>
      <c r="B21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1398.03.19</v>
      </c>
      <c r="C2106" s="195">
        <f t="shared" ca="1" si="68"/>
        <v>1398</v>
      </c>
      <c r="D21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106" s="195">
        <f>_xlfn.NUMBERVALUE(RIGHT(Table11[[#This Row],[تاریخ شمسی]],2))</f>
        <v>19</v>
      </c>
      <c r="F21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03-19</v>
      </c>
      <c r="G2106" s="195" t="s">
        <v>2257</v>
      </c>
      <c r="L2106" s="259">
        <v>43625</v>
      </c>
      <c r="M2106">
        <v>108159</v>
      </c>
      <c r="O2106" s="283">
        <f>IFERROR(DATE(Table7[[#This Row],[year]],MONTH(DATEVALUE(Table7[[#This Row],[month]]&amp;"1")),Table7[[#This Row],[day]]),"")</f>
        <v>42044</v>
      </c>
      <c r="P2106" s="257" t="s">
        <v>5531</v>
      </c>
      <c r="Q2106" s="257">
        <v>2015</v>
      </c>
      <c r="R2106" s="257" t="s">
        <v>3433</v>
      </c>
      <c r="S2106" s="257">
        <v>9</v>
      </c>
      <c r="T2106" s="257">
        <v>1242.25</v>
      </c>
      <c r="U2106" s="257">
        <v>1809</v>
      </c>
      <c r="V2106" s="257">
        <v>3948775</v>
      </c>
      <c r="X2106" s="260">
        <v>42124</v>
      </c>
      <c r="Y2106" t="s">
        <v>7802</v>
      </c>
      <c r="Z2106" s="260">
        <v>5</v>
      </c>
      <c r="AA2106">
        <v>1394</v>
      </c>
      <c r="AB2106" s="260" t="str">
        <f ca="1">IFERROR(IFERROR(VLOOKUP(Table_Merge1[[#This Row],[Column1]],Table11[#All],2,FALSE),LEFT(AB2107,8)&amp;IF(LEN((RIGHT(AB2107,2)+1))&lt;2,"0"&amp;(RIGHT(AB2107,2)+1),(RIGHT(AB2107,2)-1))),"")</f>
        <v>1394.02.10</v>
      </c>
      <c r="AC2106" s="259" t="str">
        <f ca="1">LEFT(Table_Merge1[[#This Row],[Column2]],4)</f>
        <v>1394</v>
      </c>
      <c r="AD2106" s="259" t="str">
        <f ca="1">RIGHT(LEFT(Table_Merge1[[#This Row],[Column2]],7),2)</f>
        <v>02</v>
      </c>
      <c r="AE2106" s="259" t="str">
        <f ca="1">RIGHT(Table_Merge1[[#This Row],[Column2]],2)</f>
        <v>10</v>
      </c>
      <c r="AF2106">
        <v>2</v>
      </c>
      <c r="AG2106">
        <v>10</v>
      </c>
      <c r="AH2106" s="260">
        <v>2015</v>
      </c>
      <c r="AI2106" t="s">
        <v>3437</v>
      </c>
      <c r="AJ2106" s="260">
        <v>30</v>
      </c>
      <c r="AK2106">
        <v>1204.3</v>
      </c>
      <c r="AL2106">
        <v>1848</v>
      </c>
      <c r="AM2106">
        <v>3800000</v>
      </c>
      <c r="AO2106">
        <v>33221</v>
      </c>
      <c r="AP2106" s="287">
        <f>IFERROR(IF(Table_Merge1[[#This Row],[LME Zinc stock]]*Table_Merge1[[#This Row],[Nima.مقدار]]=0,"",Table_Merge1[[#This Row],[LME Zinc stock]]*Table_Merge1[[#This Row],[Nima.مقدار]]),"")</f>
        <v>126239800000</v>
      </c>
      <c r="AQ2106" s="287">
        <f>IFERROR(IF(Table_Merge1[[#This Row],[LME Zinc 3-month]]*Table_Merge1[[#This Row],[Nima.مقدار]]=0,"",Table_Merge1[[#This Row],[LME Zinc 3-month]]*Table_Merge1[[#This Row],[Nima.مقدار]]),"")</f>
        <v>61392408</v>
      </c>
      <c r="AR2106" s="288" t="str">
        <f>IFERROR(IF(Table_Merge1[[#This Row],[LME Zinc stock]]*Table_Merge1[[#This Row],[Azad.Sell]]=0,"",Table_Merge1[[#This Row],[LME Zinc stock]]*Table_Merge1[[#This Row],[Azad.Sell]]),"")</f>
        <v/>
      </c>
      <c r="AS2106" s="288" t="str">
        <f>IFERROR(IF(Table_Merge1[[#This Row],[LME Zinc 3-month]]*Table_Merge1[[#This Row],[Azad.Sell]]=0,"",Table_Merge1[[#This Row],[LME Zinc 3-month]]*Table_Merge1[[#This Row],[Azad.Sell]]),"")</f>
        <v/>
      </c>
      <c r="AT2106"/>
    </row>
    <row r="2107" spans="1:46" x14ac:dyDescent="0.25">
      <c r="A2107" s="258">
        <v>43626</v>
      </c>
      <c r="B21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1398.03.20</v>
      </c>
      <c r="C2107" s="195">
        <f t="shared" ca="1" si="68"/>
        <v>1398</v>
      </c>
      <c r="D21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107" s="195">
        <f>_xlfn.NUMBERVALUE(RIGHT(Table11[[#This Row],[تاریخ شمسی]],2))</f>
        <v>20</v>
      </c>
      <c r="F21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03-20</v>
      </c>
      <c r="G2107" s="195" t="s">
        <v>2258</v>
      </c>
      <c r="L2107" s="259">
        <v>43626</v>
      </c>
      <c r="M2107">
        <v>107952</v>
      </c>
      <c r="O2107" s="284">
        <f>IFERROR(DATE(Table7[[#This Row],[year]],MONTH(DATEVALUE(Table7[[#This Row],[month]]&amp;"1")),Table7[[#This Row],[day]]),"")</f>
        <v>42041</v>
      </c>
      <c r="P2107" s="195" t="s">
        <v>5532</v>
      </c>
      <c r="Q2107" s="195">
        <v>2015</v>
      </c>
      <c r="R2107" s="195" t="s">
        <v>3433</v>
      </c>
      <c r="S2107" s="195">
        <v>6</v>
      </c>
      <c r="T2107" s="195">
        <v>1264</v>
      </c>
      <c r="U2107" s="195">
        <v>1793</v>
      </c>
      <c r="V2107" s="195">
        <v>3947400</v>
      </c>
      <c r="X2107" s="260">
        <v>42123</v>
      </c>
      <c r="Y2107" t="s">
        <v>7801</v>
      </c>
      <c r="Z2107" s="260">
        <v>5</v>
      </c>
      <c r="AA2107">
        <v>1394</v>
      </c>
      <c r="AB2107" s="260" t="str">
        <f ca="1">IFERROR(IFERROR(VLOOKUP(Table_Merge1[[#This Row],[Column1]],Table11[#All],2,FALSE),LEFT(AB2108,8)&amp;IF(LEN((RIGHT(AB2108,2)+1))&lt;2,"0"&amp;(RIGHT(AB2108,2)+1),(RIGHT(AB2108,2)-1))),"")</f>
        <v>1394.02.09</v>
      </c>
      <c r="AC2107" s="259" t="str">
        <f ca="1">LEFT(Table_Merge1[[#This Row],[Column2]],4)</f>
        <v>1394</v>
      </c>
      <c r="AD2107" s="259" t="str">
        <f ca="1">RIGHT(LEFT(Table_Merge1[[#This Row],[Column2]],7),2)</f>
        <v>02</v>
      </c>
      <c r="AE2107" s="259" t="str">
        <f ca="1">RIGHT(Table_Merge1[[#This Row],[Column2]],2)</f>
        <v>09</v>
      </c>
      <c r="AF2107">
        <v>2</v>
      </c>
      <c r="AG2107">
        <v>9</v>
      </c>
      <c r="AH2107" s="260">
        <v>2015</v>
      </c>
      <c r="AI2107" t="s">
        <v>3437</v>
      </c>
      <c r="AJ2107" s="260">
        <v>29</v>
      </c>
      <c r="AK2107">
        <v>1204.8</v>
      </c>
      <c r="AL2107">
        <v>1885</v>
      </c>
      <c r="AM2107">
        <v>3809550</v>
      </c>
      <c r="AO2107">
        <v>33330</v>
      </c>
      <c r="AP2107" s="287">
        <f>IFERROR(IF(Table_Merge1[[#This Row],[LME Zinc stock]]*Table_Merge1[[#This Row],[Nima.مقدار]]=0,"",Table_Merge1[[#This Row],[LME Zinc stock]]*Table_Merge1[[#This Row],[Nima.مقدار]]),"")</f>
        <v>126972301500</v>
      </c>
      <c r="AQ2107" s="287">
        <f>IFERROR(IF(Table_Merge1[[#This Row],[LME Zinc 3-month]]*Table_Merge1[[#This Row],[Nima.مقدار]]=0,"",Table_Merge1[[#This Row],[LME Zinc 3-month]]*Table_Merge1[[#This Row],[Nima.مقدار]]),"")</f>
        <v>62827050</v>
      </c>
      <c r="AR2107" s="288" t="str">
        <f>IFERROR(IF(Table_Merge1[[#This Row],[LME Zinc stock]]*Table_Merge1[[#This Row],[Azad.Sell]]=0,"",Table_Merge1[[#This Row],[LME Zinc stock]]*Table_Merge1[[#This Row],[Azad.Sell]]),"")</f>
        <v/>
      </c>
      <c r="AS2107" s="288" t="str">
        <f>IFERROR(IF(Table_Merge1[[#This Row],[LME Zinc 3-month]]*Table_Merge1[[#This Row],[Azad.Sell]]=0,"",Table_Merge1[[#This Row],[LME Zinc 3-month]]*Table_Merge1[[#This Row],[Azad.Sell]]),"")</f>
        <v/>
      </c>
      <c r="AT2107"/>
    </row>
    <row r="2108" spans="1:46" x14ac:dyDescent="0.25">
      <c r="A2108" s="258">
        <v>43627</v>
      </c>
      <c r="B21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1398.03.21</v>
      </c>
      <c r="C2108" s="195">
        <f t="shared" ca="1" si="68"/>
        <v>1398</v>
      </c>
      <c r="D21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108" s="195">
        <f>_xlfn.NUMBERVALUE(RIGHT(Table11[[#This Row],[تاریخ شمسی]],2))</f>
        <v>21</v>
      </c>
      <c r="F21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03-21</v>
      </c>
      <c r="G2108" s="195" t="s">
        <v>2259</v>
      </c>
      <c r="L2108" s="259">
        <v>43627</v>
      </c>
      <c r="M2108">
        <v>107177</v>
      </c>
      <c r="O2108" s="283">
        <f>IFERROR(DATE(Table7[[#This Row],[year]],MONTH(DATEVALUE(Table7[[#This Row],[month]]&amp;"1")),Table7[[#This Row],[day]]),"")</f>
        <v>42040</v>
      </c>
      <c r="P2108" s="257" t="s">
        <v>5533</v>
      </c>
      <c r="Q2108" s="257">
        <v>2015</v>
      </c>
      <c r="R2108" s="257" t="s">
        <v>3433</v>
      </c>
      <c r="S2108" s="257">
        <v>5</v>
      </c>
      <c r="T2108" s="257">
        <v>1263.75</v>
      </c>
      <c r="U2108" s="257">
        <v>1810.5</v>
      </c>
      <c r="V2108" s="257">
        <v>3954175</v>
      </c>
      <c r="X2108" s="260">
        <v>42122</v>
      </c>
      <c r="Y2108" t="s">
        <v>7800</v>
      </c>
      <c r="Z2108" s="260">
        <v>5</v>
      </c>
      <c r="AA2108">
        <v>1394</v>
      </c>
      <c r="AB2108" s="260" t="str">
        <f ca="1">IFERROR(IFERROR(VLOOKUP(Table_Merge1[[#This Row],[Column1]],Table11[#All],2,FALSE),LEFT(AB2109,8)&amp;IF(LEN((RIGHT(AB2109,2)+1))&lt;2,"0"&amp;(RIGHT(AB2109,2)+1),(RIGHT(AB2109,2)-1))),"")</f>
        <v>1394.02.08</v>
      </c>
      <c r="AC2108" s="259" t="str">
        <f ca="1">LEFT(Table_Merge1[[#This Row],[Column2]],4)</f>
        <v>1394</v>
      </c>
      <c r="AD2108" s="259" t="str">
        <f ca="1">RIGHT(LEFT(Table_Merge1[[#This Row],[Column2]],7),2)</f>
        <v>02</v>
      </c>
      <c r="AE2108" s="259" t="str">
        <f ca="1">RIGHT(Table_Merge1[[#This Row],[Column2]],2)</f>
        <v>08</v>
      </c>
      <c r="AF2108">
        <v>2</v>
      </c>
      <c r="AG2108">
        <v>8</v>
      </c>
      <c r="AH2108" s="260">
        <v>2015</v>
      </c>
      <c r="AI2108" t="s">
        <v>3437</v>
      </c>
      <c r="AJ2108" s="260">
        <v>28</v>
      </c>
      <c r="AK2108">
        <v>1201.4000000000001</v>
      </c>
      <c r="AL2108">
        <v>1895</v>
      </c>
      <c r="AM2108">
        <v>3816575</v>
      </c>
      <c r="AO2108">
        <v>33220</v>
      </c>
      <c r="AP2108" s="287">
        <f>IFERROR(IF(Table_Merge1[[#This Row],[LME Zinc stock]]*Table_Merge1[[#This Row],[Nima.مقدار]]=0,"",Table_Merge1[[#This Row],[LME Zinc stock]]*Table_Merge1[[#This Row],[Nima.مقدار]]),"")</f>
        <v>126786621500</v>
      </c>
      <c r="AQ2108" s="287">
        <f>IFERROR(IF(Table_Merge1[[#This Row],[LME Zinc 3-month]]*Table_Merge1[[#This Row],[Nima.مقدار]]=0,"",Table_Merge1[[#This Row],[LME Zinc 3-month]]*Table_Merge1[[#This Row],[Nima.مقدار]]),"")</f>
        <v>62951900</v>
      </c>
      <c r="AR2108" s="288" t="str">
        <f>IFERROR(IF(Table_Merge1[[#This Row],[LME Zinc stock]]*Table_Merge1[[#This Row],[Azad.Sell]]=0,"",Table_Merge1[[#This Row],[LME Zinc stock]]*Table_Merge1[[#This Row],[Azad.Sell]]),"")</f>
        <v/>
      </c>
      <c r="AS2108" s="288" t="str">
        <f>IFERROR(IF(Table_Merge1[[#This Row],[LME Zinc 3-month]]*Table_Merge1[[#This Row],[Azad.Sell]]=0,"",Table_Merge1[[#This Row],[LME Zinc 3-month]]*Table_Merge1[[#This Row],[Azad.Sell]]),"")</f>
        <v/>
      </c>
      <c r="AT2108"/>
    </row>
    <row r="2109" spans="1:46" x14ac:dyDescent="0.25">
      <c r="A2109" s="258">
        <v>43628</v>
      </c>
      <c r="B21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1398.03.22</v>
      </c>
      <c r="C2109" s="195">
        <f t="shared" ca="1" si="68"/>
        <v>1398</v>
      </c>
      <c r="D21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109" s="195">
        <f>_xlfn.NUMBERVALUE(RIGHT(Table11[[#This Row],[تاریخ شمسی]],2))</f>
        <v>22</v>
      </c>
      <c r="F21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03-22</v>
      </c>
      <c r="G2109" s="195" t="s">
        <v>2260</v>
      </c>
      <c r="L2109" s="259">
        <v>43628</v>
      </c>
      <c r="M2109">
        <v>109270</v>
      </c>
      <c r="O2109" s="284">
        <f>IFERROR(DATE(Table7[[#This Row],[year]],MONTH(DATEVALUE(Table7[[#This Row],[month]]&amp;"1")),Table7[[#This Row],[day]]),"")</f>
        <v>42039</v>
      </c>
      <c r="P2109" s="195" t="s">
        <v>5534</v>
      </c>
      <c r="Q2109" s="195">
        <v>2015</v>
      </c>
      <c r="R2109" s="195" t="s">
        <v>3433</v>
      </c>
      <c r="S2109" s="195">
        <v>4</v>
      </c>
      <c r="T2109" s="195">
        <v>1269.25</v>
      </c>
      <c r="U2109" s="195">
        <v>1820.5</v>
      </c>
      <c r="V2109" s="195">
        <v>3960550</v>
      </c>
      <c r="X2109" s="260">
        <v>42121</v>
      </c>
      <c r="Y2109" t="s">
        <v>7799</v>
      </c>
      <c r="Z2109" s="260">
        <v>5</v>
      </c>
      <c r="AA2109">
        <v>1394</v>
      </c>
      <c r="AB2109" s="260" t="str">
        <f ca="1">IFERROR(IFERROR(VLOOKUP(Table_Merge1[[#This Row],[Column1]],Table11[#All],2,FALSE),LEFT(AB2110,8)&amp;IF(LEN((RIGHT(AB2110,2)+1))&lt;2,"0"&amp;(RIGHT(AB2110,2)+1),(RIGHT(AB2110,2)-1))),"")</f>
        <v>1394.02.07</v>
      </c>
      <c r="AC2109" s="259" t="str">
        <f ca="1">LEFT(Table_Merge1[[#This Row],[Column2]],4)</f>
        <v>1394</v>
      </c>
      <c r="AD2109" s="259" t="str">
        <f ca="1">RIGHT(LEFT(Table_Merge1[[#This Row],[Column2]],7),2)</f>
        <v>02</v>
      </c>
      <c r="AE2109" s="259" t="str">
        <f ca="1">RIGHT(Table_Merge1[[#This Row],[Column2]],2)</f>
        <v>07</v>
      </c>
      <c r="AF2109">
        <v>2</v>
      </c>
      <c r="AG2109">
        <v>7</v>
      </c>
      <c r="AH2109" s="260">
        <v>2015</v>
      </c>
      <c r="AI2109" t="s">
        <v>3437</v>
      </c>
      <c r="AJ2109" s="260">
        <v>27</v>
      </c>
      <c r="AK2109">
        <v>1182.75</v>
      </c>
      <c r="AL2109">
        <v>1884</v>
      </c>
      <c r="AM2109">
        <v>3827700</v>
      </c>
      <c r="AO2109">
        <v>33317</v>
      </c>
      <c r="AP2109" s="287">
        <f>IFERROR(IF(Table_Merge1[[#This Row],[LME Zinc stock]]*Table_Merge1[[#This Row],[Nima.مقدار]]=0,"",Table_Merge1[[#This Row],[LME Zinc stock]]*Table_Merge1[[#This Row],[Nima.مقدار]]),"")</f>
        <v>127527480900</v>
      </c>
      <c r="AQ2109" s="287">
        <f>IFERROR(IF(Table_Merge1[[#This Row],[LME Zinc 3-month]]*Table_Merge1[[#This Row],[Nima.مقدار]]=0,"",Table_Merge1[[#This Row],[LME Zinc 3-month]]*Table_Merge1[[#This Row],[Nima.مقدار]]),"")</f>
        <v>62769228</v>
      </c>
      <c r="AR2109" s="288" t="str">
        <f>IFERROR(IF(Table_Merge1[[#This Row],[LME Zinc stock]]*Table_Merge1[[#This Row],[Azad.Sell]]=0,"",Table_Merge1[[#This Row],[LME Zinc stock]]*Table_Merge1[[#This Row],[Azad.Sell]]),"")</f>
        <v/>
      </c>
      <c r="AS2109" s="288" t="str">
        <f>IFERROR(IF(Table_Merge1[[#This Row],[LME Zinc 3-month]]*Table_Merge1[[#This Row],[Azad.Sell]]=0,"",Table_Merge1[[#This Row],[LME Zinc 3-month]]*Table_Merge1[[#This Row],[Azad.Sell]]),"")</f>
        <v/>
      </c>
      <c r="AT2109"/>
    </row>
    <row r="2110" spans="1:46" x14ac:dyDescent="0.25">
      <c r="A2110" s="258">
        <v>43629</v>
      </c>
      <c r="B21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1398.03.23</v>
      </c>
      <c r="C2110" s="195">
        <f t="shared" ca="1" si="68"/>
        <v>1398</v>
      </c>
      <c r="D21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110" s="195">
        <f>_xlfn.NUMBERVALUE(RIGHT(Table11[[#This Row],[تاریخ شمسی]],2))</f>
        <v>23</v>
      </c>
      <c r="F21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03-23</v>
      </c>
      <c r="G2110" s="195" t="s">
        <v>2261</v>
      </c>
      <c r="L2110" s="259">
        <v>43629</v>
      </c>
      <c r="M2110">
        <v>107896</v>
      </c>
      <c r="O2110" s="283">
        <f>IFERROR(DATE(Table7[[#This Row],[year]],MONTH(DATEVALUE(Table7[[#This Row],[month]]&amp;"1")),Table7[[#This Row],[day]]),"")</f>
        <v>42038</v>
      </c>
      <c r="P2110" s="257" t="s">
        <v>5535</v>
      </c>
      <c r="Q2110" s="257">
        <v>2015</v>
      </c>
      <c r="R2110" s="257" t="s">
        <v>3433</v>
      </c>
      <c r="S2110" s="257">
        <v>3</v>
      </c>
      <c r="T2110" s="257">
        <v>1281</v>
      </c>
      <c r="U2110" s="257">
        <v>1820</v>
      </c>
      <c r="V2110" s="257">
        <v>3968675</v>
      </c>
      <c r="X2110" s="260">
        <v>42118</v>
      </c>
      <c r="Z2110" s="260">
        <v>5</v>
      </c>
      <c r="AB2110" s="260" t="str">
        <f ca="1">IFERROR(IFERROR(VLOOKUP(Table_Merge1[[#This Row],[Column1]],Table11[#All],2,FALSE),LEFT(AB2111,8)&amp;IF(LEN((RIGHT(AB2111,2)+1))&lt;2,"0"&amp;(RIGHT(AB2111,2)+1),(RIGHT(AB2111,2)-1))),"")</f>
        <v>1394.02.04</v>
      </c>
      <c r="AC2110" s="259" t="str">
        <f ca="1">LEFT(Table_Merge1[[#This Row],[Column2]],4)</f>
        <v>1394</v>
      </c>
      <c r="AD2110" s="259" t="str">
        <f ca="1">RIGHT(LEFT(Table_Merge1[[#This Row],[Column2]],7),2)</f>
        <v>02</v>
      </c>
      <c r="AE2110" s="259" t="str">
        <f ca="1">RIGHT(Table_Merge1[[#This Row],[Column2]],2)</f>
        <v>04</v>
      </c>
      <c r="AH2110" s="260">
        <v>2015</v>
      </c>
      <c r="AI2110" t="s">
        <v>3437</v>
      </c>
      <c r="AJ2110" s="260">
        <v>24</v>
      </c>
      <c r="AK2110">
        <v>1192.1500000000001</v>
      </c>
      <c r="AL2110">
        <v>1886</v>
      </c>
      <c r="AM2110">
        <v>3836875</v>
      </c>
      <c r="AP2110" s="287" t="str">
        <f>IFERROR(IF(Table_Merge1[[#This Row],[LME Zinc stock]]*Table_Merge1[[#This Row],[Nima.مقدار]]=0,"",Table_Merge1[[#This Row],[LME Zinc stock]]*Table_Merge1[[#This Row],[Nima.مقدار]]),"")</f>
        <v/>
      </c>
      <c r="AQ2110" s="287" t="str">
        <f>IFERROR(IF(Table_Merge1[[#This Row],[LME Zinc 3-month]]*Table_Merge1[[#This Row],[Nima.مقدار]]=0,"",Table_Merge1[[#This Row],[LME Zinc 3-month]]*Table_Merge1[[#This Row],[Nima.مقدار]]),"")</f>
        <v/>
      </c>
      <c r="AR2110" s="288" t="str">
        <f>IFERROR(IF(Table_Merge1[[#This Row],[LME Zinc stock]]*Table_Merge1[[#This Row],[Azad.Sell]]=0,"",Table_Merge1[[#This Row],[LME Zinc stock]]*Table_Merge1[[#This Row],[Azad.Sell]]),"")</f>
        <v/>
      </c>
      <c r="AS2110" s="288" t="str">
        <f>IFERROR(IF(Table_Merge1[[#This Row],[LME Zinc 3-month]]*Table_Merge1[[#This Row],[Azad.Sell]]=0,"",Table_Merge1[[#This Row],[LME Zinc 3-month]]*Table_Merge1[[#This Row],[Azad.Sell]]),"")</f>
        <v/>
      </c>
      <c r="AT2110"/>
    </row>
    <row r="2111" spans="1:46" x14ac:dyDescent="0.25">
      <c r="A2111" s="258">
        <v>43631</v>
      </c>
      <c r="B21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1398.03.25</v>
      </c>
      <c r="C2111" s="195">
        <f t="shared" ca="1" si="68"/>
        <v>1398</v>
      </c>
      <c r="D21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111" s="195">
        <f>_xlfn.NUMBERVALUE(RIGHT(Table11[[#This Row],[تاریخ شمسی]],2))</f>
        <v>25</v>
      </c>
      <c r="F21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03-25</v>
      </c>
      <c r="G2111" s="195" t="s">
        <v>2262</v>
      </c>
      <c r="L2111" s="259">
        <v>43631</v>
      </c>
      <c r="M2111">
        <v>117999</v>
      </c>
      <c r="O2111" s="284">
        <f>IFERROR(DATE(Table7[[#This Row],[year]],MONTH(DATEVALUE(Table7[[#This Row],[month]]&amp;"1")),Table7[[#This Row],[day]]),"")</f>
        <v>42037</v>
      </c>
      <c r="P2111" s="195" t="s">
        <v>5536</v>
      </c>
      <c r="Q2111" s="195">
        <v>2015</v>
      </c>
      <c r="R2111" s="195" t="s">
        <v>3433</v>
      </c>
      <c r="S2111" s="195">
        <v>2</v>
      </c>
      <c r="T2111" s="195">
        <v>1274.25</v>
      </c>
      <c r="U2111" s="195">
        <v>1820.5</v>
      </c>
      <c r="V2111" s="195">
        <v>3972475</v>
      </c>
      <c r="X2111" s="260">
        <v>42117</v>
      </c>
      <c r="Y2111" t="s">
        <v>7798</v>
      </c>
      <c r="Z2111" s="260">
        <v>5</v>
      </c>
      <c r="AA2111">
        <v>1394</v>
      </c>
      <c r="AB2111" s="260" t="str">
        <f ca="1">IFERROR(IFERROR(VLOOKUP(Table_Merge1[[#This Row],[Column1]],Table11[#All],2,FALSE),LEFT(AB2112,8)&amp;IF(LEN((RIGHT(AB2112,2)+1))&lt;2,"0"&amp;(RIGHT(AB2112,2)+1),(RIGHT(AB2112,2)-1))),"")</f>
        <v>1394.02.03</v>
      </c>
      <c r="AC2111" s="259" t="str">
        <f ca="1">LEFT(Table_Merge1[[#This Row],[Column2]],4)</f>
        <v>1394</v>
      </c>
      <c r="AD2111" s="259" t="str">
        <f ca="1">RIGHT(LEFT(Table_Merge1[[#This Row],[Column2]],7),2)</f>
        <v>02</v>
      </c>
      <c r="AE2111" s="259" t="str">
        <f ca="1">RIGHT(Table_Merge1[[#This Row],[Column2]],2)</f>
        <v>03</v>
      </c>
      <c r="AF2111">
        <v>2</v>
      </c>
      <c r="AG2111">
        <v>3</v>
      </c>
      <c r="AH2111" s="260">
        <v>2015</v>
      </c>
      <c r="AI2111" t="s">
        <v>3437</v>
      </c>
      <c r="AJ2111" s="260">
        <v>23</v>
      </c>
      <c r="AK2111">
        <v>1187.75</v>
      </c>
      <c r="AL2111">
        <v>1896</v>
      </c>
      <c r="AM2111">
        <v>3844975</v>
      </c>
      <c r="AO2111">
        <v>33141</v>
      </c>
      <c r="AP2111" s="287">
        <f>IFERROR(IF(Table_Merge1[[#This Row],[LME Zinc stock]]*Table_Merge1[[#This Row],[Nima.مقدار]]=0,"",Table_Merge1[[#This Row],[LME Zinc stock]]*Table_Merge1[[#This Row],[Nima.مقدار]]),"")</f>
        <v>127426316475</v>
      </c>
      <c r="AQ2111" s="287">
        <f>IFERROR(IF(Table_Merge1[[#This Row],[LME Zinc 3-month]]*Table_Merge1[[#This Row],[Nima.مقدار]]=0,"",Table_Merge1[[#This Row],[LME Zinc 3-month]]*Table_Merge1[[#This Row],[Nima.مقدار]]),"")</f>
        <v>62835336</v>
      </c>
      <c r="AR2111" s="288" t="str">
        <f>IFERROR(IF(Table_Merge1[[#This Row],[LME Zinc stock]]*Table_Merge1[[#This Row],[Azad.Sell]]=0,"",Table_Merge1[[#This Row],[LME Zinc stock]]*Table_Merge1[[#This Row],[Azad.Sell]]),"")</f>
        <v/>
      </c>
      <c r="AS2111" s="288" t="str">
        <f>IFERROR(IF(Table_Merge1[[#This Row],[LME Zinc 3-month]]*Table_Merge1[[#This Row],[Azad.Sell]]=0,"",Table_Merge1[[#This Row],[LME Zinc 3-month]]*Table_Merge1[[#This Row],[Azad.Sell]]),"")</f>
        <v/>
      </c>
      <c r="AT2111"/>
    </row>
    <row r="2112" spans="1:46" x14ac:dyDescent="0.25">
      <c r="A2112" s="258">
        <v>43632</v>
      </c>
      <c r="B21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1398.03.26</v>
      </c>
      <c r="C2112" s="195">
        <f t="shared" ca="1" si="68"/>
        <v>1398</v>
      </c>
      <c r="D21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112" s="195">
        <f>_xlfn.NUMBERVALUE(RIGHT(Table11[[#This Row],[تاریخ شمسی]],2))</f>
        <v>26</v>
      </c>
      <c r="F21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03-26</v>
      </c>
      <c r="G2112" s="195" t="s">
        <v>2263</v>
      </c>
      <c r="L2112" s="259">
        <v>43632</v>
      </c>
      <c r="M2112">
        <v>107226</v>
      </c>
      <c r="O2112" s="283">
        <f>IFERROR(DATE(Table7[[#This Row],[year]],MONTH(DATEVALUE(Table7[[#This Row],[month]]&amp;"1")),Table7[[#This Row],[day]]),"")</f>
        <v>42034</v>
      </c>
      <c r="P2112" s="257" t="s">
        <v>5537</v>
      </c>
      <c r="Q2112" s="257">
        <v>2015</v>
      </c>
      <c r="R2112" s="257" t="s">
        <v>3431</v>
      </c>
      <c r="S2112" s="257">
        <v>30</v>
      </c>
      <c r="T2112" s="257">
        <v>1263.5</v>
      </c>
      <c r="U2112" s="257">
        <v>1846</v>
      </c>
      <c r="V2112" s="257">
        <v>3982775</v>
      </c>
      <c r="X2112" s="260">
        <v>42116</v>
      </c>
      <c r="Y2112" t="s">
        <v>7797</v>
      </c>
      <c r="Z2112" s="260">
        <v>5</v>
      </c>
      <c r="AA2112">
        <v>1394</v>
      </c>
      <c r="AB2112" s="260" t="str">
        <f ca="1">IFERROR(IFERROR(VLOOKUP(Table_Merge1[[#This Row],[Column1]],Table11[#All],2,FALSE),LEFT(AB2113,8)&amp;IF(LEN((RIGHT(AB2113,2)+1))&lt;2,"0"&amp;(RIGHT(AB2113,2)+1),(RIGHT(AB2113,2)-1))),"")</f>
        <v>1394.02.02</v>
      </c>
      <c r="AC2112" s="259" t="str">
        <f ca="1">LEFT(Table_Merge1[[#This Row],[Column2]],4)</f>
        <v>1394</v>
      </c>
      <c r="AD2112" s="259" t="str">
        <f ca="1">RIGHT(LEFT(Table_Merge1[[#This Row],[Column2]],7),2)</f>
        <v>02</v>
      </c>
      <c r="AE2112" s="259" t="str">
        <f ca="1">RIGHT(Table_Merge1[[#This Row],[Column2]],2)</f>
        <v>02</v>
      </c>
      <c r="AF2112">
        <v>2</v>
      </c>
      <c r="AG2112">
        <v>2</v>
      </c>
      <c r="AH2112" s="260">
        <v>2015</v>
      </c>
      <c r="AI2112" t="s">
        <v>3437</v>
      </c>
      <c r="AJ2112" s="260">
        <v>22</v>
      </c>
      <c r="AK2112">
        <v>1202.4000000000001</v>
      </c>
      <c r="AL2112">
        <v>1898.5</v>
      </c>
      <c r="AM2112">
        <v>3852700</v>
      </c>
      <c r="AO2112">
        <v>33283</v>
      </c>
      <c r="AP2112" s="287">
        <f>IFERROR(IF(Table_Merge1[[#This Row],[LME Zinc stock]]*Table_Merge1[[#This Row],[Nima.مقدار]]=0,"",Table_Merge1[[#This Row],[LME Zinc stock]]*Table_Merge1[[#This Row],[Nima.مقدار]]),"")</f>
        <v>128229414100</v>
      </c>
      <c r="AQ2112" s="287">
        <f>IFERROR(IF(Table_Merge1[[#This Row],[LME Zinc 3-month]]*Table_Merge1[[#This Row],[Nima.مقدار]]=0,"",Table_Merge1[[#This Row],[LME Zinc 3-month]]*Table_Merge1[[#This Row],[Nima.مقدار]]),"")</f>
        <v>63187775.5</v>
      </c>
      <c r="AR2112" s="288" t="str">
        <f>IFERROR(IF(Table_Merge1[[#This Row],[LME Zinc stock]]*Table_Merge1[[#This Row],[Azad.Sell]]=0,"",Table_Merge1[[#This Row],[LME Zinc stock]]*Table_Merge1[[#This Row],[Azad.Sell]]),"")</f>
        <v/>
      </c>
      <c r="AS2112" s="288" t="str">
        <f>IFERROR(IF(Table_Merge1[[#This Row],[LME Zinc 3-month]]*Table_Merge1[[#This Row],[Azad.Sell]]=0,"",Table_Merge1[[#This Row],[LME Zinc 3-month]]*Table_Merge1[[#This Row],[Azad.Sell]]),"")</f>
        <v/>
      </c>
      <c r="AT2112"/>
    </row>
    <row r="2113" spans="1:46" x14ac:dyDescent="0.25">
      <c r="A2113" s="258">
        <v>43633</v>
      </c>
      <c r="B21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1398.03.27</v>
      </c>
      <c r="C2113" s="195">
        <f t="shared" ca="1" si="68"/>
        <v>1398</v>
      </c>
      <c r="D21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113" s="195">
        <f>_xlfn.NUMBERVALUE(RIGHT(Table11[[#This Row],[تاریخ شمسی]],2))</f>
        <v>27</v>
      </c>
      <c r="F21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03-27</v>
      </c>
      <c r="G2113" s="195" t="s">
        <v>2264</v>
      </c>
      <c r="L2113" s="259">
        <v>43633</v>
      </c>
      <c r="M2113">
        <v>109593</v>
      </c>
      <c r="O2113" s="284">
        <f>IFERROR(DATE(Table7[[#This Row],[year]],MONTH(DATEVALUE(Table7[[#This Row],[month]]&amp;"1")),Table7[[#This Row],[day]]),"")</f>
        <v>42033</v>
      </c>
      <c r="P2113" s="195" t="s">
        <v>5538</v>
      </c>
      <c r="Q2113" s="195">
        <v>2015</v>
      </c>
      <c r="R2113" s="195" t="s">
        <v>3431</v>
      </c>
      <c r="S2113" s="195">
        <v>29</v>
      </c>
      <c r="T2113" s="195">
        <v>1275.5</v>
      </c>
      <c r="U2113" s="195">
        <v>1833.5</v>
      </c>
      <c r="V2113" s="195">
        <v>3988700</v>
      </c>
      <c r="X2113" s="260">
        <v>42115</v>
      </c>
      <c r="Y2113" t="s">
        <v>7796</v>
      </c>
      <c r="Z2113" s="260">
        <v>5</v>
      </c>
      <c r="AA2113">
        <v>1394</v>
      </c>
      <c r="AB2113" s="260" t="str">
        <f ca="1">IFERROR(IFERROR(VLOOKUP(Table_Merge1[[#This Row],[Column1]],Table11[#All],2,FALSE),LEFT(AB2114,8)&amp;IF(LEN((RIGHT(AB2114,2)+1))&lt;2,"0"&amp;(RIGHT(AB2114,2)+1),(RIGHT(AB2114,2)-1))),"")</f>
        <v>1394.02.01</v>
      </c>
      <c r="AC2113" s="259" t="str">
        <f ca="1">LEFT(Table_Merge1[[#This Row],[Column2]],4)</f>
        <v>1394</v>
      </c>
      <c r="AD2113" s="259" t="str">
        <f ca="1">RIGHT(LEFT(Table_Merge1[[#This Row],[Column2]],7),2)</f>
        <v>02</v>
      </c>
      <c r="AE2113" s="259" t="str">
        <f ca="1">RIGHT(Table_Merge1[[#This Row],[Column2]],2)</f>
        <v>01</v>
      </c>
      <c r="AF2113">
        <v>2</v>
      </c>
      <c r="AG2113">
        <v>1</v>
      </c>
      <c r="AH2113" s="260">
        <v>2015</v>
      </c>
      <c r="AI2113" t="s">
        <v>3437</v>
      </c>
      <c r="AJ2113" s="260">
        <v>21</v>
      </c>
      <c r="AK2113">
        <v>1197.7</v>
      </c>
      <c r="AL2113">
        <v>1937.5</v>
      </c>
      <c r="AM2113">
        <v>3863250</v>
      </c>
      <c r="AO2113">
        <v>33306</v>
      </c>
      <c r="AP2113" s="287">
        <f>IFERROR(IF(Table_Merge1[[#This Row],[LME Zinc stock]]*Table_Merge1[[#This Row],[Nima.مقدار]]=0,"",Table_Merge1[[#This Row],[LME Zinc stock]]*Table_Merge1[[#This Row],[Nima.مقدار]]),"")</f>
        <v>128669404500</v>
      </c>
      <c r="AQ2113" s="287">
        <f>IFERROR(IF(Table_Merge1[[#This Row],[LME Zinc 3-month]]*Table_Merge1[[#This Row],[Nima.مقدار]]=0,"",Table_Merge1[[#This Row],[LME Zinc 3-month]]*Table_Merge1[[#This Row],[Nima.مقدار]]),"")</f>
        <v>64530375</v>
      </c>
      <c r="AR2113" s="288" t="str">
        <f>IFERROR(IF(Table_Merge1[[#This Row],[LME Zinc stock]]*Table_Merge1[[#This Row],[Azad.Sell]]=0,"",Table_Merge1[[#This Row],[LME Zinc stock]]*Table_Merge1[[#This Row],[Azad.Sell]]),"")</f>
        <v/>
      </c>
      <c r="AS2113" s="288" t="str">
        <f>IFERROR(IF(Table_Merge1[[#This Row],[LME Zinc 3-month]]*Table_Merge1[[#This Row],[Azad.Sell]]=0,"",Table_Merge1[[#This Row],[LME Zinc 3-month]]*Table_Merge1[[#This Row],[Azad.Sell]]),"")</f>
        <v/>
      </c>
      <c r="AT2113"/>
    </row>
    <row r="2114" spans="1:46" x14ac:dyDescent="0.25">
      <c r="A2114" s="258">
        <v>43634</v>
      </c>
      <c r="B21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1398.03.28</v>
      </c>
      <c r="C2114" s="195">
        <f t="shared" ref="C2114:C2177" ca="1" si="69">_xlfn.NUMBERVALUE(LEFT(G2114, LEN(G2114) - MAX(IF(ISNUMBER(MID(G2114, ROW(INDIRECT("1:"&amp;LEN(G2114))), 1) *1)=FALSE, ROW(INDIRECT("6:"&amp;LEN(G2114))), 6))))</f>
        <v>1398</v>
      </c>
      <c r="D21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114" s="195">
        <f>_xlfn.NUMBERVALUE(RIGHT(Table11[[#This Row],[تاریخ شمسی]],2))</f>
        <v>28</v>
      </c>
      <c r="F21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03-28</v>
      </c>
      <c r="G2114" s="195" t="s">
        <v>2265</v>
      </c>
      <c r="L2114" s="259">
        <v>43634</v>
      </c>
      <c r="M2114">
        <v>111960</v>
      </c>
      <c r="O2114" s="283">
        <f>IFERROR(DATE(Table7[[#This Row],[year]],MONTH(DATEVALUE(Table7[[#This Row],[month]]&amp;"1")),Table7[[#This Row],[day]]),"")</f>
        <v>42032</v>
      </c>
      <c r="P2114" s="257" t="s">
        <v>5539</v>
      </c>
      <c r="Q2114" s="257">
        <v>2015</v>
      </c>
      <c r="R2114" s="257" t="s">
        <v>3431</v>
      </c>
      <c r="S2114" s="257">
        <v>28</v>
      </c>
      <c r="T2114" s="257">
        <v>1287</v>
      </c>
      <c r="U2114" s="257">
        <v>1831.5</v>
      </c>
      <c r="V2114" s="257">
        <v>3993400</v>
      </c>
      <c r="X2114" s="260">
        <v>42114</v>
      </c>
      <c r="Y2114" t="s">
        <v>7795</v>
      </c>
      <c r="Z2114" s="260">
        <v>6</v>
      </c>
      <c r="AA2114">
        <v>1394</v>
      </c>
      <c r="AB2114" s="260" t="str">
        <f ca="1">IFERROR(IFERROR(VLOOKUP(Table_Merge1[[#This Row],[Column1]],Table11[#All],2,FALSE),LEFT(AB2115,8)&amp;IF(LEN((RIGHT(AB2115,2)+1))&lt;2,"0"&amp;(RIGHT(AB2115,2)+1),(RIGHT(AB2115,2)-1))),"")</f>
        <v>1394.01.31</v>
      </c>
      <c r="AC2114" s="259" t="str">
        <f ca="1">LEFT(Table_Merge1[[#This Row],[Column2]],4)</f>
        <v>1394</v>
      </c>
      <c r="AD2114" s="259" t="str">
        <f ca="1">RIGHT(LEFT(Table_Merge1[[#This Row],[Column2]],7),2)</f>
        <v>01</v>
      </c>
      <c r="AE2114" s="259" t="str">
        <f ca="1">RIGHT(Table_Merge1[[#This Row],[Column2]],2)</f>
        <v>31</v>
      </c>
      <c r="AF2114">
        <v>1</v>
      </c>
      <c r="AG2114">
        <v>31</v>
      </c>
      <c r="AH2114" s="260">
        <v>2015</v>
      </c>
      <c r="AI2114" t="s">
        <v>3437</v>
      </c>
      <c r="AJ2114" s="260">
        <v>20</v>
      </c>
      <c r="AK2114">
        <v>1203.25</v>
      </c>
      <c r="AL2114">
        <v>1926</v>
      </c>
      <c r="AM2114">
        <v>3880125</v>
      </c>
      <c r="AO2114">
        <v>33283</v>
      </c>
      <c r="AP2114" s="287">
        <f>IFERROR(IF(Table_Merge1[[#This Row],[LME Zinc stock]]*Table_Merge1[[#This Row],[Nima.مقدار]]=0,"",Table_Merge1[[#This Row],[LME Zinc stock]]*Table_Merge1[[#This Row],[Nima.مقدار]]),"")</f>
        <v>129142200375</v>
      </c>
      <c r="AQ2114" s="287">
        <f>IFERROR(IF(Table_Merge1[[#This Row],[LME Zinc 3-month]]*Table_Merge1[[#This Row],[Nima.مقدار]]=0,"",Table_Merge1[[#This Row],[LME Zinc 3-month]]*Table_Merge1[[#This Row],[Nima.مقدار]]),"")</f>
        <v>64103058</v>
      </c>
      <c r="AR2114" s="288" t="str">
        <f>IFERROR(IF(Table_Merge1[[#This Row],[LME Zinc stock]]*Table_Merge1[[#This Row],[Azad.Sell]]=0,"",Table_Merge1[[#This Row],[LME Zinc stock]]*Table_Merge1[[#This Row],[Azad.Sell]]),"")</f>
        <v/>
      </c>
      <c r="AS2114" s="288" t="str">
        <f>IFERROR(IF(Table_Merge1[[#This Row],[LME Zinc 3-month]]*Table_Merge1[[#This Row],[Azad.Sell]]=0,"",Table_Merge1[[#This Row],[LME Zinc 3-month]]*Table_Merge1[[#This Row],[Azad.Sell]]),"")</f>
        <v/>
      </c>
      <c r="AT2114"/>
    </row>
    <row r="2115" spans="1:46" x14ac:dyDescent="0.25">
      <c r="A2115" s="258">
        <v>43635</v>
      </c>
      <c r="B21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1398.03.29</v>
      </c>
      <c r="C2115" s="195">
        <f t="shared" ca="1" si="69"/>
        <v>1398</v>
      </c>
      <c r="D21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115" s="195">
        <f>_xlfn.NUMBERVALUE(RIGHT(Table11[[#This Row],[تاریخ شمسی]],2))</f>
        <v>29</v>
      </c>
      <c r="F21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03-29</v>
      </c>
      <c r="G2115" s="195" t="s">
        <v>2266</v>
      </c>
      <c r="L2115" s="259">
        <v>43635</v>
      </c>
      <c r="M2115">
        <v>111870</v>
      </c>
      <c r="O2115" s="284">
        <f>IFERROR(DATE(Table7[[#This Row],[year]],MONTH(DATEVALUE(Table7[[#This Row],[month]]&amp;"1")),Table7[[#This Row],[day]]),"")</f>
        <v>42031</v>
      </c>
      <c r="P2115" s="195" t="s">
        <v>5540</v>
      </c>
      <c r="Q2115" s="195">
        <v>2015</v>
      </c>
      <c r="R2115" s="195" t="s">
        <v>3431</v>
      </c>
      <c r="S2115" s="195">
        <v>27</v>
      </c>
      <c r="T2115" s="195">
        <v>1279</v>
      </c>
      <c r="U2115" s="195">
        <v>1861</v>
      </c>
      <c r="V2115" s="195">
        <v>4001125</v>
      </c>
      <c r="X2115" s="260">
        <v>42111</v>
      </c>
      <c r="Z2115" s="260">
        <v>6</v>
      </c>
      <c r="AB2115" s="260" t="str">
        <f ca="1">IFERROR(IFERROR(VLOOKUP(Table_Merge1[[#This Row],[Column1]],Table11[#All],2,FALSE),LEFT(AB2116,8)&amp;IF(LEN((RIGHT(AB2116,2)+1))&lt;2,"0"&amp;(RIGHT(AB2116,2)+1),(RIGHT(AB2116,2)-1))),"")</f>
        <v>1394.01.26</v>
      </c>
      <c r="AC2115" s="259" t="str">
        <f ca="1">LEFT(Table_Merge1[[#This Row],[Column2]],4)</f>
        <v>1394</v>
      </c>
      <c r="AD2115" s="259" t="str">
        <f ca="1">RIGHT(LEFT(Table_Merge1[[#This Row],[Column2]],7),2)</f>
        <v>01</v>
      </c>
      <c r="AE2115" s="259" t="str">
        <f ca="1">RIGHT(Table_Merge1[[#This Row],[Column2]],2)</f>
        <v>26</v>
      </c>
      <c r="AH2115" s="260">
        <v>2015</v>
      </c>
      <c r="AI2115" t="s">
        <v>3437</v>
      </c>
      <c r="AJ2115" s="260">
        <v>17</v>
      </c>
      <c r="AK2115">
        <v>1204.55</v>
      </c>
      <c r="AL2115">
        <v>1921.5</v>
      </c>
      <c r="AM2115">
        <v>3814825</v>
      </c>
      <c r="AP2115" s="287" t="str">
        <f>IFERROR(IF(Table_Merge1[[#This Row],[LME Zinc stock]]*Table_Merge1[[#This Row],[Nima.مقدار]]=0,"",Table_Merge1[[#This Row],[LME Zinc stock]]*Table_Merge1[[#This Row],[Nima.مقدار]]),"")</f>
        <v/>
      </c>
      <c r="AQ2115" s="287" t="str">
        <f>IFERROR(IF(Table_Merge1[[#This Row],[LME Zinc 3-month]]*Table_Merge1[[#This Row],[Nima.مقدار]]=0,"",Table_Merge1[[#This Row],[LME Zinc 3-month]]*Table_Merge1[[#This Row],[Nima.مقدار]]),"")</f>
        <v/>
      </c>
      <c r="AR2115" s="288" t="str">
        <f>IFERROR(IF(Table_Merge1[[#This Row],[LME Zinc stock]]*Table_Merge1[[#This Row],[Azad.Sell]]=0,"",Table_Merge1[[#This Row],[LME Zinc stock]]*Table_Merge1[[#This Row],[Azad.Sell]]),"")</f>
        <v/>
      </c>
      <c r="AS2115" s="288" t="str">
        <f>IFERROR(IF(Table_Merge1[[#This Row],[LME Zinc 3-month]]*Table_Merge1[[#This Row],[Azad.Sell]]=0,"",Table_Merge1[[#This Row],[LME Zinc 3-month]]*Table_Merge1[[#This Row],[Azad.Sell]]),"")</f>
        <v/>
      </c>
      <c r="AT2115"/>
    </row>
    <row r="2116" spans="1:46" x14ac:dyDescent="0.25">
      <c r="A2116" s="258">
        <v>43636</v>
      </c>
      <c r="B21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1398.03.30</v>
      </c>
      <c r="C2116" s="195">
        <f t="shared" ca="1" si="69"/>
        <v>1398</v>
      </c>
      <c r="D21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116" s="195">
        <f>_xlfn.NUMBERVALUE(RIGHT(Table11[[#This Row],[تاریخ شمسی]],2))</f>
        <v>30</v>
      </c>
      <c r="F21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03-30</v>
      </c>
      <c r="G2116" s="195" t="s">
        <v>2267</v>
      </c>
      <c r="L2116" s="259">
        <v>43636</v>
      </c>
      <c r="M2116">
        <v>111286</v>
      </c>
      <c r="O2116" s="283">
        <f>IFERROR(DATE(Table7[[#This Row],[year]],MONTH(DATEVALUE(Table7[[#This Row],[month]]&amp;"1")),Table7[[#This Row],[day]]),"")</f>
        <v>42030</v>
      </c>
      <c r="P2116" s="257" t="s">
        <v>5541</v>
      </c>
      <c r="Q2116" s="257">
        <v>2015</v>
      </c>
      <c r="R2116" s="257" t="s">
        <v>3431</v>
      </c>
      <c r="S2116" s="257">
        <v>26</v>
      </c>
      <c r="T2116" s="257">
        <v>1282.75</v>
      </c>
      <c r="U2116" s="257">
        <v>1870</v>
      </c>
      <c r="V2116" s="257">
        <v>4007175</v>
      </c>
      <c r="X2116" s="260">
        <v>42110</v>
      </c>
      <c r="Y2116" t="s">
        <v>7794</v>
      </c>
      <c r="Z2116" s="260">
        <v>6</v>
      </c>
      <c r="AA2116">
        <v>1394</v>
      </c>
      <c r="AB2116" s="260" t="str">
        <f ca="1">IFERROR(IFERROR(VLOOKUP(Table_Merge1[[#This Row],[Column1]],Table11[#All],2,FALSE),LEFT(AB2117,8)&amp;IF(LEN((RIGHT(AB2117,2)+1))&lt;2,"0"&amp;(RIGHT(AB2117,2)+1),(RIGHT(AB2117,2)-1))),"")</f>
        <v>1394.01.27</v>
      </c>
      <c r="AC2116" s="259" t="str">
        <f ca="1">LEFT(Table_Merge1[[#This Row],[Column2]],4)</f>
        <v>1394</v>
      </c>
      <c r="AD2116" s="259" t="str">
        <f ca="1">RIGHT(LEFT(Table_Merge1[[#This Row],[Column2]],7),2)</f>
        <v>01</v>
      </c>
      <c r="AE2116" s="259" t="str">
        <f ca="1">RIGHT(Table_Merge1[[#This Row],[Column2]],2)</f>
        <v>27</v>
      </c>
      <c r="AF2116">
        <v>1</v>
      </c>
      <c r="AG2116">
        <v>27</v>
      </c>
      <c r="AH2116" s="260">
        <v>2015</v>
      </c>
      <c r="AI2116" t="s">
        <v>3437</v>
      </c>
      <c r="AJ2116" s="260">
        <v>16</v>
      </c>
      <c r="AK2116">
        <v>1204.5999999999999</v>
      </c>
      <c r="AL2116" t="s">
        <v>3621</v>
      </c>
      <c r="AM2116" t="s">
        <v>3621</v>
      </c>
      <c r="AO2116">
        <v>33362</v>
      </c>
      <c r="AP2116" s="287" t="str">
        <f>IFERROR(IF(Table_Merge1[[#This Row],[LME Zinc stock]]*Table_Merge1[[#This Row],[Nima.مقدار]]=0,"",Table_Merge1[[#This Row],[LME Zinc stock]]*Table_Merge1[[#This Row],[Nima.مقدار]]),"")</f>
        <v/>
      </c>
      <c r="AQ2116" s="287" t="str">
        <f>IFERROR(IF(Table_Merge1[[#This Row],[LME Zinc 3-month]]*Table_Merge1[[#This Row],[Nima.مقدار]]=0,"",Table_Merge1[[#This Row],[LME Zinc 3-month]]*Table_Merge1[[#This Row],[Nima.مقدار]]),"")</f>
        <v/>
      </c>
      <c r="AR2116" s="288" t="str">
        <f>IFERROR(IF(Table_Merge1[[#This Row],[LME Zinc stock]]*Table_Merge1[[#This Row],[Azad.Sell]]=0,"",Table_Merge1[[#This Row],[LME Zinc stock]]*Table_Merge1[[#This Row],[Azad.Sell]]),"")</f>
        <v/>
      </c>
      <c r="AS2116" s="288" t="str">
        <f>IFERROR(IF(Table_Merge1[[#This Row],[LME Zinc 3-month]]*Table_Merge1[[#This Row],[Azad.Sell]]=0,"",Table_Merge1[[#This Row],[LME Zinc 3-month]]*Table_Merge1[[#This Row],[Azad.Sell]]),"")</f>
        <v/>
      </c>
      <c r="AT2116"/>
    </row>
    <row r="2117" spans="1:46" x14ac:dyDescent="0.25">
      <c r="A2117" s="258">
        <v>43638</v>
      </c>
      <c r="B21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1398.04.01</v>
      </c>
      <c r="C2117" s="195">
        <f t="shared" ca="1" si="69"/>
        <v>1398</v>
      </c>
      <c r="D21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17" s="195">
        <f>_xlfn.NUMBERVALUE(RIGHT(Table11[[#This Row],[تاریخ شمسی]],2))</f>
        <v>1</v>
      </c>
      <c r="F21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04-01</v>
      </c>
      <c r="G2117" s="195" t="s">
        <v>2268</v>
      </c>
      <c r="L2117" s="259">
        <v>43638</v>
      </c>
      <c r="M2117">
        <v>111777</v>
      </c>
      <c r="O2117" s="284">
        <f>IFERROR(DATE(Table7[[#This Row],[year]],MONTH(DATEVALUE(Table7[[#This Row],[month]]&amp;"1")),Table7[[#This Row],[day]]),"")</f>
        <v>42027</v>
      </c>
      <c r="P2117" s="195" t="s">
        <v>5542</v>
      </c>
      <c r="Q2117" s="195">
        <v>2015</v>
      </c>
      <c r="R2117" s="195" t="s">
        <v>3431</v>
      </c>
      <c r="S2117" s="195">
        <v>23</v>
      </c>
      <c r="T2117" s="195">
        <v>1293.5</v>
      </c>
      <c r="U2117" s="195">
        <v>1884</v>
      </c>
      <c r="V2117" s="195">
        <v>4012500</v>
      </c>
      <c r="X2117" s="260">
        <v>42109</v>
      </c>
      <c r="Y2117" t="s">
        <v>7793</v>
      </c>
      <c r="Z2117" s="260">
        <v>6</v>
      </c>
      <c r="AA2117">
        <v>1394</v>
      </c>
      <c r="AB2117" s="260" t="str">
        <f ca="1">IFERROR(IFERROR(VLOOKUP(Table_Merge1[[#This Row],[Column1]],Table11[#All],2,FALSE),LEFT(AB2118,8)&amp;IF(LEN((RIGHT(AB2118,2)+1))&lt;2,"0"&amp;(RIGHT(AB2118,2)+1),(RIGHT(AB2118,2)-1))),"")</f>
        <v>1394.01.26</v>
      </c>
      <c r="AC2117" s="259" t="str">
        <f ca="1">LEFT(Table_Merge1[[#This Row],[Column2]],4)</f>
        <v>1394</v>
      </c>
      <c r="AD2117" s="259" t="str">
        <f ca="1">RIGHT(LEFT(Table_Merge1[[#This Row],[Column2]],7),2)</f>
        <v>01</v>
      </c>
      <c r="AE2117" s="259" t="str">
        <f ca="1">RIGHT(Table_Merge1[[#This Row],[Column2]],2)</f>
        <v>26</v>
      </c>
      <c r="AF2117">
        <v>1</v>
      </c>
      <c r="AG2117">
        <v>26</v>
      </c>
      <c r="AH2117" s="260">
        <v>2015</v>
      </c>
      <c r="AI2117" t="s">
        <v>3437</v>
      </c>
      <c r="AJ2117" s="260">
        <v>15</v>
      </c>
      <c r="AK2117">
        <v>1189.8499999999999</v>
      </c>
      <c r="AL2117">
        <v>1904</v>
      </c>
      <c r="AM2117">
        <v>3822300</v>
      </c>
      <c r="AO2117">
        <v>33493</v>
      </c>
      <c r="AP2117" s="287">
        <f>IFERROR(IF(Table_Merge1[[#This Row],[LME Zinc stock]]*Table_Merge1[[#This Row],[Nima.مقدار]]=0,"",Table_Merge1[[#This Row],[LME Zinc stock]]*Table_Merge1[[#This Row],[Nima.مقدار]]),"")</f>
        <v>128020293900</v>
      </c>
      <c r="AQ2117" s="287">
        <f>IFERROR(IF(Table_Merge1[[#This Row],[LME Zinc 3-month]]*Table_Merge1[[#This Row],[Nima.مقدار]]=0,"",Table_Merge1[[#This Row],[LME Zinc 3-month]]*Table_Merge1[[#This Row],[Nima.مقدار]]),"")</f>
        <v>63770672</v>
      </c>
      <c r="AR2117" s="288" t="str">
        <f>IFERROR(IF(Table_Merge1[[#This Row],[LME Zinc stock]]*Table_Merge1[[#This Row],[Azad.Sell]]=0,"",Table_Merge1[[#This Row],[LME Zinc stock]]*Table_Merge1[[#This Row],[Azad.Sell]]),"")</f>
        <v/>
      </c>
      <c r="AS2117" s="288" t="str">
        <f>IFERROR(IF(Table_Merge1[[#This Row],[LME Zinc 3-month]]*Table_Merge1[[#This Row],[Azad.Sell]]=0,"",Table_Merge1[[#This Row],[LME Zinc 3-month]]*Table_Merge1[[#This Row],[Azad.Sell]]),"")</f>
        <v/>
      </c>
      <c r="AT2117"/>
    </row>
    <row r="2118" spans="1:46" x14ac:dyDescent="0.25">
      <c r="A2118" s="258">
        <v>43639</v>
      </c>
      <c r="B21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1398.04.02</v>
      </c>
      <c r="C2118" s="195">
        <f t="shared" ca="1" si="69"/>
        <v>1398</v>
      </c>
      <c r="D21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18" s="195">
        <f>_xlfn.NUMBERVALUE(RIGHT(Table11[[#This Row],[تاریخ شمسی]],2))</f>
        <v>2</v>
      </c>
      <c r="F21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04-02</v>
      </c>
      <c r="G2118" s="195" t="s">
        <v>2269</v>
      </c>
      <c r="L2118" s="259">
        <v>43639</v>
      </c>
      <c r="M2118">
        <v>111279</v>
      </c>
      <c r="O2118" s="283">
        <f>IFERROR(DATE(Table7[[#This Row],[year]],MONTH(DATEVALUE(Table7[[#This Row],[month]]&amp;"1")),Table7[[#This Row],[day]]),"")</f>
        <v>42026</v>
      </c>
      <c r="P2118" s="257" t="s">
        <v>5543</v>
      </c>
      <c r="Q2118" s="257">
        <v>2015</v>
      </c>
      <c r="R2118" s="257" t="s">
        <v>3431</v>
      </c>
      <c r="S2118" s="257">
        <v>22</v>
      </c>
      <c r="T2118" s="257">
        <v>1287</v>
      </c>
      <c r="U2118" s="257">
        <v>1862</v>
      </c>
      <c r="V2118" s="257">
        <v>4020575</v>
      </c>
      <c r="X2118" s="260">
        <v>42108</v>
      </c>
      <c r="Y2118" t="s">
        <v>7792</v>
      </c>
      <c r="Z2118" s="260">
        <v>6</v>
      </c>
      <c r="AA2118">
        <v>1394</v>
      </c>
      <c r="AB2118" s="260" t="str">
        <f ca="1">IFERROR(IFERROR(VLOOKUP(Table_Merge1[[#This Row],[Column1]],Table11[#All],2,FALSE),LEFT(AB2119,8)&amp;IF(LEN((RIGHT(AB2119,2)+1))&lt;2,"0"&amp;(RIGHT(AB2119,2)+1),(RIGHT(AB2119,2)-1))),"")</f>
        <v>1394.01.25</v>
      </c>
      <c r="AC2118" s="259" t="str">
        <f ca="1">LEFT(Table_Merge1[[#This Row],[Column2]],4)</f>
        <v>1394</v>
      </c>
      <c r="AD2118" s="259" t="str">
        <f ca="1">RIGHT(LEFT(Table_Merge1[[#This Row],[Column2]],7),2)</f>
        <v>01</v>
      </c>
      <c r="AE2118" s="259" t="str">
        <f ca="1">RIGHT(Table_Merge1[[#This Row],[Column2]],2)</f>
        <v>25</v>
      </c>
      <c r="AF2118">
        <v>1</v>
      </c>
      <c r="AG2118">
        <v>25</v>
      </c>
      <c r="AH2118" s="260">
        <v>2015</v>
      </c>
      <c r="AI2118" t="s">
        <v>3437</v>
      </c>
      <c r="AJ2118" s="260">
        <v>14</v>
      </c>
      <c r="AK2118">
        <v>1191.45</v>
      </c>
      <c r="AL2118">
        <v>1884.5</v>
      </c>
      <c r="AM2118">
        <v>3828325</v>
      </c>
      <c r="AO2118">
        <v>33279</v>
      </c>
      <c r="AP2118" s="287">
        <f>IFERROR(IF(Table_Merge1[[#This Row],[LME Zinc stock]]*Table_Merge1[[#This Row],[Nima.مقدار]]=0,"",Table_Merge1[[#This Row],[LME Zinc stock]]*Table_Merge1[[#This Row],[Nima.مقدار]]),"")</f>
        <v>127402827675</v>
      </c>
      <c r="AQ2118" s="287">
        <f>IFERROR(IF(Table_Merge1[[#This Row],[LME Zinc 3-month]]*Table_Merge1[[#This Row],[Nima.مقدار]]=0,"",Table_Merge1[[#This Row],[LME Zinc 3-month]]*Table_Merge1[[#This Row],[Nima.مقدار]]),"")</f>
        <v>62714275.5</v>
      </c>
      <c r="AR2118" s="288" t="str">
        <f>IFERROR(IF(Table_Merge1[[#This Row],[LME Zinc stock]]*Table_Merge1[[#This Row],[Azad.Sell]]=0,"",Table_Merge1[[#This Row],[LME Zinc stock]]*Table_Merge1[[#This Row],[Azad.Sell]]),"")</f>
        <v/>
      </c>
      <c r="AS2118" s="288" t="str">
        <f>IFERROR(IF(Table_Merge1[[#This Row],[LME Zinc 3-month]]*Table_Merge1[[#This Row],[Azad.Sell]]=0,"",Table_Merge1[[#This Row],[LME Zinc 3-month]]*Table_Merge1[[#This Row],[Azad.Sell]]),"")</f>
        <v/>
      </c>
      <c r="AT2118"/>
    </row>
    <row r="2119" spans="1:46" x14ac:dyDescent="0.25">
      <c r="A2119" s="258">
        <v>43640</v>
      </c>
      <c r="B21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1398.04.03</v>
      </c>
      <c r="C2119" s="195">
        <f t="shared" ca="1" si="69"/>
        <v>1398</v>
      </c>
      <c r="D21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19" s="195">
        <f>_xlfn.NUMBERVALUE(RIGHT(Table11[[#This Row],[تاریخ شمسی]],2))</f>
        <v>3</v>
      </c>
      <c r="F21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04-03</v>
      </c>
      <c r="G2119" s="195" t="s">
        <v>2270</v>
      </c>
      <c r="L2119" s="259">
        <v>43640</v>
      </c>
      <c r="M2119">
        <v>113259</v>
      </c>
      <c r="O2119" s="284">
        <f>IFERROR(DATE(Table7[[#This Row],[year]],MONTH(DATEVALUE(Table7[[#This Row],[month]]&amp;"1")),Table7[[#This Row],[day]]),"")</f>
        <v>42025</v>
      </c>
      <c r="P2119" s="195" t="s">
        <v>5544</v>
      </c>
      <c r="Q2119" s="195">
        <v>2015</v>
      </c>
      <c r="R2119" s="195" t="s">
        <v>3431</v>
      </c>
      <c r="S2119" s="195">
        <v>21</v>
      </c>
      <c r="T2119" s="195">
        <v>1298</v>
      </c>
      <c r="U2119" s="195">
        <v>1875.5</v>
      </c>
      <c r="V2119" s="195">
        <v>4028050</v>
      </c>
      <c r="X2119" s="260">
        <v>42107</v>
      </c>
      <c r="Y2119" t="s">
        <v>7791</v>
      </c>
      <c r="Z2119" s="260">
        <v>6</v>
      </c>
      <c r="AA2119">
        <v>1394</v>
      </c>
      <c r="AB2119" s="260" t="str">
        <f ca="1">IFERROR(IFERROR(VLOOKUP(Table_Merge1[[#This Row],[Column1]],Table11[#All],2,FALSE),LEFT(AB2120,8)&amp;IF(LEN((RIGHT(AB2120,2)+1))&lt;2,"0"&amp;(RIGHT(AB2120,2)+1),(RIGHT(AB2120,2)-1))),"")</f>
        <v>1394.01.24</v>
      </c>
      <c r="AC2119" s="259" t="str">
        <f ca="1">LEFT(Table_Merge1[[#This Row],[Column2]],4)</f>
        <v>1394</v>
      </c>
      <c r="AD2119" s="259" t="str">
        <f ca="1">RIGHT(LEFT(Table_Merge1[[#This Row],[Column2]],7),2)</f>
        <v>01</v>
      </c>
      <c r="AE2119" s="259" t="str">
        <f ca="1">RIGHT(Table_Merge1[[#This Row],[Column2]],2)</f>
        <v>24</v>
      </c>
      <c r="AF2119">
        <v>1</v>
      </c>
      <c r="AG2119">
        <v>24</v>
      </c>
      <c r="AH2119" s="260">
        <v>2015</v>
      </c>
      <c r="AI2119" t="s">
        <v>3437</v>
      </c>
      <c r="AJ2119" s="260">
        <v>13</v>
      </c>
      <c r="AK2119">
        <v>1197.8499999999999</v>
      </c>
      <c r="AL2119">
        <v>1862</v>
      </c>
      <c r="AM2119">
        <v>3838475</v>
      </c>
      <c r="AO2119">
        <v>33502</v>
      </c>
      <c r="AP2119" s="287">
        <f>IFERROR(IF(Table_Merge1[[#This Row],[LME Zinc stock]]*Table_Merge1[[#This Row],[Nima.مقدار]]=0,"",Table_Merge1[[#This Row],[LME Zinc stock]]*Table_Merge1[[#This Row],[Nima.مقدار]]),"")</f>
        <v>128596589450</v>
      </c>
      <c r="AQ2119" s="287">
        <f>IFERROR(IF(Table_Merge1[[#This Row],[LME Zinc 3-month]]*Table_Merge1[[#This Row],[Nima.مقدار]]=0,"",Table_Merge1[[#This Row],[LME Zinc 3-month]]*Table_Merge1[[#This Row],[Nima.مقدار]]),"")</f>
        <v>62380724</v>
      </c>
      <c r="AR2119" s="288" t="str">
        <f>IFERROR(IF(Table_Merge1[[#This Row],[LME Zinc stock]]*Table_Merge1[[#This Row],[Azad.Sell]]=0,"",Table_Merge1[[#This Row],[LME Zinc stock]]*Table_Merge1[[#This Row],[Azad.Sell]]),"")</f>
        <v/>
      </c>
      <c r="AS2119" s="288" t="str">
        <f>IFERROR(IF(Table_Merge1[[#This Row],[LME Zinc 3-month]]*Table_Merge1[[#This Row],[Azad.Sell]]=0,"",Table_Merge1[[#This Row],[LME Zinc 3-month]]*Table_Merge1[[#This Row],[Azad.Sell]]),"")</f>
        <v/>
      </c>
      <c r="AT2119"/>
    </row>
    <row r="2120" spans="1:46" x14ac:dyDescent="0.25">
      <c r="A2120" s="258">
        <v>43641</v>
      </c>
      <c r="B21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1398.04.04</v>
      </c>
      <c r="C2120" s="195">
        <f t="shared" ca="1" si="69"/>
        <v>1398</v>
      </c>
      <c r="D21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20" s="195">
        <f>_xlfn.NUMBERVALUE(RIGHT(Table11[[#This Row],[تاریخ شمسی]],2))</f>
        <v>4</v>
      </c>
      <c r="F21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04-04</v>
      </c>
      <c r="G2120" s="195" t="s">
        <v>2271</v>
      </c>
      <c r="L2120" s="259">
        <v>43641</v>
      </c>
      <c r="M2120">
        <v>113554</v>
      </c>
      <c r="O2120" s="283">
        <f>IFERROR(DATE(Table7[[#This Row],[year]],MONTH(DATEVALUE(Table7[[#This Row],[month]]&amp;"1")),Table7[[#This Row],[day]]),"")</f>
        <v>42024</v>
      </c>
      <c r="P2120" s="257" t="s">
        <v>5545</v>
      </c>
      <c r="Q2120" s="257">
        <v>2015</v>
      </c>
      <c r="R2120" s="257" t="s">
        <v>3431</v>
      </c>
      <c r="S2120" s="257">
        <v>20</v>
      </c>
      <c r="T2120" s="257">
        <v>1292.25</v>
      </c>
      <c r="U2120" s="257">
        <v>1889.5</v>
      </c>
      <c r="V2120" s="257">
        <v>4033675</v>
      </c>
      <c r="X2120" s="260">
        <v>42104</v>
      </c>
      <c r="Z2120" s="260">
        <v>6</v>
      </c>
      <c r="AB2120" s="260" t="str">
        <f ca="1">IFERROR(IFERROR(VLOOKUP(Table_Merge1[[#This Row],[Column1]],Table11[#All],2,FALSE),LEFT(AB2121,8)&amp;IF(LEN((RIGHT(AB2121,2)+1))&lt;2,"0"&amp;(RIGHT(AB2121,2)+1),(RIGHT(AB2121,2)-1))),"")</f>
        <v>1394.01.19</v>
      </c>
      <c r="AC2120" s="259" t="str">
        <f ca="1">LEFT(Table_Merge1[[#This Row],[Column2]],4)</f>
        <v>1394</v>
      </c>
      <c r="AD2120" s="259" t="str">
        <f ca="1">RIGHT(LEFT(Table_Merge1[[#This Row],[Column2]],7),2)</f>
        <v>01</v>
      </c>
      <c r="AE2120" s="259" t="str">
        <f ca="1">RIGHT(Table_Merge1[[#This Row],[Column2]],2)</f>
        <v>19</v>
      </c>
      <c r="AH2120" s="260">
        <v>2015</v>
      </c>
      <c r="AI2120" t="s">
        <v>3437</v>
      </c>
      <c r="AJ2120" s="260">
        <v>10</v>
      </c>
      <c r="AK2120">
        <v>1201.9000000000001</v>
      </c>
      <c r="AL2120">
        <v>1820</v>
      </c>
      <c r="AM2120">
        <v>3842725</v>
      </c>
      <c r="AP2120" s="287" t="str">
        <f>IFERROR(IF(Table_Merge1[[#This Row],[LME Zinc stock]]*Table_Merge1[[#This Row],[Nima.مقدار]]=0,"",Table_Merge1[[#This Row],[LME Zinc stock]]*Table_Merge1[[#This Row],[Nima.مقدار]]),"")</f>
        <v/>
      </c>
      <c r="AQ2120" s="287" t="str">
        <f>IFERROR(IF(Table_Merge1[[#This Row],[LME Zinc 3-month]]*Table_Merge1[[#This Row],[Nima.مقدار]]=0,"",Table_Merge1[[#This Row],[LME Zinc 3-month]]*Table_Merge1[[#This Row],[Nima.مقدار]]),"")</f>
        <v/>
      </c>
      <c r="AR2120" s="288" t="str">
        <f>IFERROR(IF(Table_Merge1[[#This Row],[LME Zinc stock]]*Table_Merge1[[#This Row],[Azad.Sell]]=0,"",Table_Merge1[[#This Row],[LME Zinc stock]]*Table_Merge1[[#This Row],[Azad.Sell]]),"")</f>
        <v/>
      </c>
      <c r="AS2120" s="288" t="str">
        <f>IFERROR(IF(Table_Merge1[[#This Row],[LME Zinc 3-month]]*Table_Merge1[[#This Row],[Azad.Sell]]=0,"",Table_Merge1[[#This Row],[LME Zinc 3-month]]*Table_Merge1[[#This Row],[Azad.Sell]]),"")</f>
        <v/>
      </c>
      <c r="AT2120"/>
    </row>
    <row r="2121" spans="1:46" x14ac:dyDescent="0.25">
      <c r="A2121" s="258">
        <v>43642</v>
      </c>
      <c r="B21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1398.04.05</v>
      </c>
      <c r="C2121" s="195">
        <f t="shared" ca="1" si="69"/>
        <v>1398</v>
      </c>
      <c r="D21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21" s="195">
        <f>_xlfn.NUMBERVALUE(RIGHT(Table11[[#This Row],[تاریخ شمسی]],2))</f>
        <v>5</v>
      </c>
      <c r="F21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04-05</v>
      </c>
      <c r="G2121" s="195" t="s">
        <v>2272</v>
      </c>
      <c r="L2121" s="259">
        <v>43642</v>
      </c>
      <c r="M2121">
        <v>113827</v>
      </c>
      <c r="O2121" s="284">
        <f>IFERROR(DATE(Table7[[#This Row],[year]],MONTH(DATEVALUE(Table7[[#This Row],[month]]&amp;"1")),Table7[[#This Row],[day]]),"")</f>
        <v>42023</v>
      </c>
      <c r="P2121" s="195" t="s">
        <v>5546</v>
      </c>
      <c r="Q2121" s="195">
        <v>2015</v>
      </c>
      <c r="R2121" s="195" t="s">
        <v>3431</v>
      </c>
      <c r="S2121" s="195">
        <v>19</v>
      </c>
      <c r="T2121" s="195">
        <v>1275.5</v>
      </c>
      <c r="U2121" s="195">
        <v>1865.5</v>
      </c>
      <c r="V2121" s="195">
        <v>4041075</v>
      </c>
      <c r="X2121" s="260">
        <v>42103</v>
      </c>
      <c r="Y2121" t="s">
        <v>7790</v>
      </c>
      <c r="Z2121" s="260">
        <v>6</v>
      </c>
      <c r="AA2121">
        <v>1394</v>
      </c>
      <c r="AB2121" s="260" t="str">
        <f ca="1">IFERROR(IFERROR(VLOOKUP(Table_Merge1[[#This Row],[Column1]],Table11[#All],2,FALSE),LEFT(AB2122,8)&amp;IF(LEN((RIGHT(AB2122,2)+1))&lt;2,"0"&amp;(RIGHT(AB2122,2)+1),(RIGHT(AB2122,2)-1))),"")</f>
        <v>1394.01.20</v>
      </c>
      <c r="AC2121" s="259" t="str">
        <f ca="1">LEFT(Table_Merge1[[#This Row],[Column2]],4)</f>
        <v>1394</v>
      </c>
      <c r="AD2121" s="259" t="str">
        <f ca="1">RIGHT(LEFT(Table_Merge1[[#This Row],[Column2]],7),2)</f>
        <v>01</v>
      </c>
      <c r="AE2121" s="259" t="str">
        <f ca="1">RIGHT(Table_Merge1[[#This Row],[Column2]],2)</f>
        <v>20</v>
      </c>
      <c r="AF2121">
        <v>1</v>
      </c>
      <c r="AG2121">
        <v>20</v>
      </c>
      <c r="AH2121" s="260">
        <v>2015</v>
      </c>
      <c r="AI2121" t="s">
        <v>3437</v>
      </c>
      <c r="AJ2121" s="260">
        <v>9</v>
      </c>
      <c r="AK2121">
        <v>1196</v>
      </c>
      <c r="AL2121">
        <v>1809</v>
      </c>
      <c r="AM2121">
        <v>3848975</v>
      </c>
      <c r="AO2121">
        <v>32890</v>
      </c>
      <c r="AP2121" s="287">
        <f>IFERROR(IF(Table_Merge1[[#This Row],[LME Zinc stock]]*Table_Merge1[[#This Row],[Nima.مقدار]]=0,"",Table_Merge1[[#This Row],[LME Zinc stock]]*Table_Merge1[[#This Row],[Nima.مقدار]]),"")</f>
        <v>126592787750</v>
      </c>
      <c r="AQ2121" s="287">
        <f>IFERROR(IF(Table_Merge1[[#This Row],[LME Zinc 3-month]]*Table_Merge1[[#This Row],[Nima.مقدار]]=0,"",Table_Merge1[[#This Row],[LME Zinc 3-month]]*Table_Merge1[[#This Row],[Nima.مقدار]]),"")</f>
        <v>59498010</v>
      </c>
      <c r="AR2121" s="288" t="str">
        <f>IFERROR(IF(Table_Merge1[[#This Row],[LME Zinc stock]]*Table_Merge1[[#This Row],[Azad.Sell]]=0,"",Table_Merge1[[#This Row],[LME Zinc stock]]*Table_Merge1[[#This Row],[Azad.Sell]]),"")</f>
        <v/>
      </c>
      <c r="AS2121" s="288" t="str">
        <f>IFERROR(IF(Table_Merge1[[#This Row],[LME Zinc 3-month]]*Table_Merge1[[#This Row],[Azad.Sell]]=0,"",Table_Merge1[[#This Row],[LME Zinc 3-month]]*Table_Merge1[[#This Row],[Azad.Sell]]),"")</f>
        <v/>
      </c>
      <c r="AT2121"/>
    </row>
    <row r="2122" spans="1:46" x14ac:dyDescent="0.25">
      <c r="A2122" s="258">
        <v>43643</v>
      </c>
      <c r="B21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1398.04.06</v>
      </c>
      <c r="C2122" s="195">
        <f t="shared" ca="1" si="69"/>
        <v>1398</v>
      </c>
      <c r="D21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22" s="195">
        <f>_xlfn.NUMBERVALUE(RIGHT(Table11[[#This Row],[تاریخ شمسی]],2))</f>
        <v>6</v>
      </c>
      <c r="F21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04-06</v>
      </c>
      <c r="G2122" s="195" t="s">
        <v>2273</v>
      </c>
      <c r="L2122" s="259">
        <v>43643</v>
      </c>
      <c r="M2122">
        <v>113736</v>
      </c>
      <c r="O2122" s="283">
        <f>IFERROR(DATE(Table7[[#This Row],[year]],MONTH(DATEVALUE(Table7[[#This Row],[month]]&amp;"1")),Table7[[#This Row],[day]]),"")</f>
        <v>42020</v>
      </c>
      <c r="P2122" s="257" t="s">
        <v>5547</v>
      </c>
      <c r="Q2122" s="257">
        <v>2015</v>
      </c>
      <c r="R2122" s="257" t="s">
        <v>3431</v>
      </c>
      <c r="S2122" s="257">
        <v>16</v>
      </c>
      <c r="T2122" s="257">
        <v>1258.25</v>
      </c>
      <c r="U2122" s="257" t="s">
        <v>3621</v>
      </c>
      <c r="V2122" s="257" t="s">
        <v>3621</v>
      </c>
      <c r="X2122" s="260">
        <v>42102</v>
      </c>
      <c r="Y2122" t="s">
        <v>7789</v>
      </c>
      <c r="Z2122" s="260">
        <v>6</v>
      </c>
      <c r="AA2122">
        <v>1394</v>
      </c>
      <c r="AB2122" s="260" t="str">
        <f ca="1">IFERROR(IFERROR(VLOOKUP(Table_Merge1[[#This Row],[Column1]],Table11[#All],2,FALSE),LEFT(AB2123,8)&amp;IF(LEN((RIGHT(AB2123,2)+1))&lt;2,"0"&amp;(RIGHT(AB2123,2)+1),(RIGHT(AB2123,2)-1))),"")</f>
        <v>1394.01.19</v>
      </c>
      <c r="AC2122" s="259" t="str">
        <f ca="1">LEFT(Table_Merge1[[#This Row],[Column2]],4)</f>
        <v>1394</v>
      </c>
      <c r="AD2122" s="259" t="str">
        <f ca="1">RIGHT(LEFT(Table_Merge1[[#This Row],[Column2]],7),2)</f>
        <v>01</v>
      </c>
      <c r="AE2122" s="259" t="str">
        <f ca="1">RIGHT(Table_Merge1[[#This Row],[Column2]],2)</f>
        <v>19</v>
      </c>
      <c r="AF2122">
        <v>1</v>
      </c>
      <c r="AG2122">
        <v>19</v>
      </c>
      <c r="AH2122" s="260">
        <v>2015</v>
      </c>
      <c r="AI2122" t="s">
        <v>3437</v>
      </c>
      <c r="AJ2122" s="260">
        <v>8</v>
      </c>
      <c r="AK2122">
        <v>1211.0999999999999</v>
      </c>
      <c r="AL2122">
        <v>1784</v>
      </c>
      <c r="AM2122">
        <v>3856900</v>
      </c>
      <c r="AO2122">
        <v>32910</v>
      </c>
      <c r="AP2122" s="287">
        <f>IFERROR(IF(Table_Merge1[[#This Row],[LME Zinc stock]]*Table_Merge1[[#This Row],[Nima.مقدار]]=0,"",Table_Merge1[[#This Row],[LME Zinc stock]]*Table_Merge1[[#This Row],[Nima.مقدار]]),"")</f>
        <v>126930579000</v>
      </c>
      <c r="AQ2122" s="287">
        <f>IFERROR(IF(Table_Merge1[[#This Row],[LME Zinc 3-month]]*Table_Merge1[[#This Row],[Nima.مقدار]]=0,"",Table_Merge1[[#This Row],[LME Zinc 3-month]]*Table_Merge1[[#This Row],[Nima.مقدار]]),"")</f>
        <v>58711440</v>
      </c>
      <c r="AR2122" s="288" t="str">
        <f>IFERROR(IF(Table_Merge1[[#This Row],[LME Zinc stock]]*Table_Merge1[[#This Row],[Azad.Sell]]=0,"",Table_Merge1[[#This Row],[LME Zinc stock]]*Table_Merge1[[#This Row],[Azad.Sell]]),"")</f>
        <v/>
      </c>
      <c r="AS2122" s="288" t="str">
        <f>IFERROR(IF(Table_Merge1[[#This Row],[LME Zinc 3-month]]*Table_Merge1[[#This Row],[Azad.Sell]]=0,"",Table_Merge1[[#This Row],[LME Zinc 3-month]]*Table_Merge1[[#This Row],[Azad.Sell]]),"")</f>
        <v/>
      </c>
      <c r="AT2122"/>
    </row>
    <row r="2123" spans="1:46" x14ac:dyDescent="0.25">
      <c r="A2123" s="258">
        <v>43646</v>
      </c>
      <c r="B21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1398.04.09</v>
      </c>
      <c r="C2123" s="195">
        <f t="shared" ca="1" si="69"/>
        <v>1398</v>
      </c>
      <c r="D21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23" s="195">
        <f>_xlfn.NUMBERVALUE(RIGHT(Table11[[#This Row],[تاریخ شمسی]],2))</f>
        <v>9</v>
      </c>
      <c r="F21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04-09</v>
      </c>
      <c r="G2123" s="195" t="s">
        <v>2274</v>
      </c>
      <c r="L2123" s="259">
        <v>43646</v>
      </c>
      <c r="M2123">
        <v>113142</v>
      </c>
      <c r="O2123" s="284">
        <f>IFERROR(DATE(Table7[[#This Row],[year]],MONTH(DATEVALUE(Table7[[#This Row],[month]]&amp;"1")),Table7[[#This Row],[day]]),"")</f>
        <v>42019</v>
      </c>
      <c r="P2123" s="195" t="s">
        <v>5548</v>
      </c>
      <c r="Q2123" s="195">
        <v>2015</v>
      </c>
      <c r="R2123" s="195" t="s">
        <v>3431</v>
      </c>
      <c r="S2123" s="195">
        <v>15</v>
      </c>
      <c r="T2123" s="195">
        <v>1235.25</v>
      </c>
      <c r="U2123" s="195">
        <v>1847</v>
      </c>
      <c r="V2123" s="195">
        <v>4048900</v>
      </c>
      <c r="X2123" s="260">
        <v>42101</v>
      </c>
      <c r="Y2123" t="s">
        <v>7788</v>
      </c>
      <c r="Z2123" s="260">
        <v>6</v>
      </c>
      <c r="AA2123">
        <v>1394</v>
      </c>
      <c r="AB2123" s="260" t="str">
        <f ca="1">IFERROR(IFERROR(VLOOKUP(Table_Merge1[[#This Row],[Column1]],Table11[#All],2,FALSE),LEFT(AB2124,8)&amp;IF(LEN((RIGHT(AB2124,2)+1))&lt;2,"0"&amp;(RIGHT(AB2124,2)+1),(RIGHT(AB2124,2)-1))),"")</f>
        <v>1394.01.18</v>
      </c>
      <c r="AC2123" s="259" t="str">
        <f ca="1">LEFT(Table_Merge1[[#This Row],[Column2]],4)</f>
        <v>1394</v>
      </c>
      <c r="AD2123" s="259" t="str">
        <f ca="1">RIGHT(LEFT(Table_Merge1[[#This Row],[Column2]],7),2)</f>
        <v>01</v>
      </c>
      <c r="AE2123" s="259" t="str">
        <f ca="1">RIGHT(Table_Merge1[[#This Row],[Column2]],2)</f>
        <v>18</v>
      </c>
      <c r="AF2123">
        <v>1</v>
      </c>
      <c r="AG2123">
        <v>18</v>
      </c>
      <c r="AH2123" s="260">
        <v>2015</v>
      </c>
      <c r="AI2123" t="s">
        <v>3437</v>
      </c>
      <c r="AJ2123" s="260">
        <v>7</v>
      </c>
      <c r="AK2123">
        <v>1208.5</v>
      </c>
      <c r="AL2123">
        <v>1813.5</v>
      </c>
      <c r="AM2123">
        <v>3865775</v>
      </c>
      <c r="AO2123">
        <v>33050</v>
      </c>
      <c r="AP2123" s="287">
        <f>IFERROR(IF(Table_Merge1[[#This Row],[LME Zinc stock]]*Table_Merge1[[#This Row],[Nima.مقدار]]=0,"",Table_Merge1[[#This Row],[LME Zinc stock]]*Table_Merge1[[#This Row],[Nima.مقدار]]),"")</f>
        <v>127763863750</v>
      </c>
      <c r="AQ2123" s="287">
        <f>IFERROR(IF(Table_Merge1[[#This Row],[LME Zinc 3-month]]*Table_Merge1[[#This Row],[Nima.مقدار]]=0,"",Table_Merge1[[#This Row],[LME Zinc 3-month]]*Table_Merge1[[#This Row],[Nima.مقدار]]),"")</f>
        <v>59936175</v>
      </c>
      <c r="AR2123" s="288" t="str">
        <f>IFERROR(IF(Table_Merge1[[#This Row],[LME Zinc stock]]*Table_Merge1[[#This Row],[Azad.Sell]]=0,"",Table_Merge1[[#This Row],[LME Zinc stock]]*Table_Merge1[[#This Row],[Azad.Sell]]),"")</f>
        <v/>
      </c>
      <c r="AS2123" s="288" t="str">
        <f>IFERROR(IF(Table_Merge1[[#This Row],[LME Zinc 3-month]]*Table_Merge1[[#This Row],[Azad.Sell]]=0,"",Table_Merge1[[#This Row],[LME Zinc 3-month]]*Table_Merge1[[#This Row],[Azad.Sell]]),"")</f>
        <v/>
      </c>
      <c r="AT2123"/>
    </row>
    <row r="2124" spans="1:46" x14ac:dyDescent="0.25">
      <c r="A2124" s="258">
        <v>43647</v>
      </c>
      <c r="B21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1398.04.10</v>
      </c>
      <c r="C2124" s="195">
        <f t="shared" ca="1" si="69"/>
        <v>1398</v>
      </c>
      <c r="D21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24" s="195">
        <f>_xlfn.NUMBERVALUE(RIGHT(Table11[[#This Row],[تاریخ شمسی]],2))</f>
        <v>10</v>
      </c>
      <c r="F21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04-10</v>
      </c>
      <c r="G2124" s="195" t="s">
        <v>2275</v>
      </c>
      <c r="L2124" s="259">
        <v>43647</v>
      </c>
      <c r="M2124">
        <v>109711</v>
      </c>
      <c r="O2124" s="283">
        <f>IFERROR(DATE(Table7[[#This Row],[year]],MONTH(DATEVALUE(Table7[[#This Row],[month]]&amp;"1")),Table7[[#This Row],[day]]),"")</f>
        <v>42018</v>
      </c>
      <c r="P2124" s="257" t="s">
        <v>5549</v>
      </c>
      <c r="Q2124" s="257">
        <v>2015</v>
      </c>
      <c r="R2124" s="257" t="s">
        <v>3431</v>
      </c>
      <c r="S2124" s="257">
        <v>14</v>
      </c>
      <c r="T2124" s="257">
        <v>1228.75</v>
      </c>
      <c r="U2124" s="257">
        <v>1831.5</v>
      </c>
      <c r="V2124" s="257">
        <v>4058300</v>
      </c>
      <c r="X2124" s="260">
        <v>42096</v>
      </c>
      <c r="Z2124" s="260">
        <v>6</v>
      </c>
      <c r="AB2124" s="260" t="str">
        <f ca="1">IFERROR(IFERROR(VLOOKUP(Table_Merge1[[#This Row],[Column1]],Table11[#All],2,FALSE),LEFT(AB2125,8)&amp;IF(LEN((RIGHT(AB2125,2)+1))&lt;2,"0"&amp;(RIGHT(AB2125,2)+1),(RIGHT(AB2125,2)-1))),"")</f>
        <v>1394.01.9</v>
      </c>
      <c r="AC2124" s="259" t="str">
        <f ca="1">LEFT(Table_Merge1[[#This Row],[Column2]],4)</f>
        <v>1394</v>
      </c>
      <c r="AD2124" s="259" t="str">
        <f ca="1">RIGHT(LEFT(Table_Merge1[[#This Row],[Column2]],7),2)</f>
        <v>01</v>
      </c>
      <c r="AE2124" s="259" t="str">
        <f ca="1">RIGHT(Table_Merge1[[#This Row],[Column2]],2)</f>
        <v>.9</v>
      </c>
      <c r="AH2124" s="260">
        <v>2015</v>
      </c>
      <c r="AI2124" t="s">
        <v>3437</v>
      </c>
      <c r="AJ2124" s="260">
        <v>2</v>
      </c>
      <c r="AK2124">
        <v>1201.5</v>
      </c>
      <c r="AL2124">
        <v>1806</v>
      </c>
      <c r="AM2124">
        <v>3872650</v>
      </c>
      <c r="AP2124" s="287" t="str">
        <f>IFERROR(IF(Table_Merge1[[#This Row],[LME Zinc stock]]*Table_Merge1[[#This Row],[Nima.مقدار]]=0,"",Table_Merge1[[#This Row],[LME Zinc stock]]*Table_Merge1[[#This Row],[Nima.مقدار]]),"")</f>
        <v/>
      </c>
      <c r="AQ2124" s="287" t="str">
        <f>IFERROR(IF(Table_Merge1[[#This Row],[LME Zinc 3-month]]*Table_Merge1[[#This Row],[Nima.مقدار]]=0,"",Table_Merge1[[#This Row],[LME Zinc 3-month]]*Table_Merge1[[#This Row],[Nima.مقدار]]),"")</f>
        <v/>
      </c>
      <c r="AR2124" s="288" t="str">
        <f>IFERROR(IF(Table_Merge1[[#This Row],[LME Zinc stock]]*Table_Merge1[[#This Row],[Azad.Sell]]=0,"",Table_Merge1[[#This Row],[LME Zinc stock]]*Table_Merge1[[#This Row],[Azad.Sell]]),"")</f>
        <v/>
      </c>
      <c r="AS2124" s="288" t="str">
        <f>IFERROR(IF(Table_Merge1[[#This Row],[LME Zinc 3-month]]*Table_Merge1[[#This Row],[Azad.Sell]]=0,"",Table_Merge1[[#This Row],[LME Zinc 3-month]]*Table_Merge1[[#This Row],[Azad.Sell]]),"")</f>
        <v/>
      </c>
      <c r="AT2124"/>
    </row>
    <row r="2125" spans="1:46" x14ac:dyDescent="0.25">
      <c r="A2125" s="258">
        <v>43648</v>
      </c>
      <c r="B21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1398.04.11</v>
      </c>
      <c r="C2125" s="195">
        <f t="shared" ca="1" si="69"/>
        <v>1398</v>
      </c>
      <c r="D21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25" s="195">
        <f>_xlfn.NUMBERVALUE(RIGHT(Table11[[#This Row],[تاریخ شمسی]],2))</f>
        <v>11</v>
      </c>
      <c r="F21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04-11</v>
      </c>
      <c r="G2125" s="195" t="s">
        <v>2276</v>
      </c>
      <c r="L2125" s="259">
        <v>43648</v>
      </c>
      <c r="M2125">
        <v>113511</v>
      </c>
      <c r="O2125" s="284">
        <f>IFERROR(DATE(Table7[[#This Row],[year]],MONTH(DATEVALUE(Table7[[#This Row],[month]]&amp;"1")),Table7[[#This Row],[day]]),"")</f>
        <v>42017</v>
      </c>
      <c r="P2125" s="195" t="s">
        <v>5550</v>
      </c>
      <c r="Q2125" s="195">
        <v>2015</v>
      </c>
      <c r="R2125" s="195" t="s">
        <v>3431</v>
      </c>
      <c r="S2125" s="195">
        <v>13</v>
      </c>
      <c r="T2125" s="195">
        <v>1239</v>
      </c>
      <c r="U2125" s="195">
        <v>1858</v>
      </c>
      <c r="V2125" s="195">
        <v>4068450</v>
      </c>
      <c r="X2125" s="260">
        <v>42095</v>
      </c>
      <c r="Z2125" s="260">
        <v>6</v>
      </c>
      <c r="AB2125" s="260" t="str">
        <f ca="1">IFERROR(IFERROR(VLOOKUP(Table_Merge1[[#This Row],[Column1]],Table11[#All],2,FALSE),LEFT(AB2126,8)&amp;IF(LEN((RIGHT(AB2126,2)+1))&lt;2,"0"&amp;(RIGHT(AB2126,2)+1),(RIGHT(AB2126,2)-1))),"")</f>
        <v>1394.01.10</v>
      </c>
      <c r="AC2125" s="259" t="str">
        <f ca="1">LEFT(Table_Merge1[[#This Row],[Column2]],4)</f>
        <v>1394</v>
      </c>
      <c r="AD2125" s="259" t="str">
        <f ca="1">RIGHT(LEFT(Table_Merge1[[#This Row],[Column2]],7),2)</f>
        <v>01</v>
      </c>
      <c r="AE2125" s="259" t="str">
        <f ca="1">RIGHT(Table_Merge1[[#This Row],[Column2]],2)</f>
        <v>10</v>
      </c>
      <c r="AH2125" s="260">
        <v>2015</v>
      </c>
      <c r="AI2125" t="s">
        <v>3437</v>
      </c>
      <c r="AJ2125" s="260">
        <v>1</v>
      </c>
      <c r="AK2125">
        <v>1181.25</v>
      </c>
      <c r="AL2125">
        <v>1829</v>
      </c>
      <c r="AM2125">
        <v>3878375</v>
      </c>
      <c r="AP2125" s="287" t="str">
        <f>IFERROR(IF(Table_Merge1[[#This Row],[LME Zinc stock]]*Table_Merge1[[#This Row],[Nima.مقدار]]=0,"",Table_Merge1[[#This Row],[LME Zinc stock]]*Table_Merge1[[#This Row],[Nima.مقدار]]),"")</f>
        <v/>
      </c>
      <c r="AQ2125" s="287" t="str">
        <f>IFERROR(IF(Table_Merge1[[#This Row],[LME Zinc 3-month]]*Table_Merge1[[#This Row],[Nima.مقدار]]=0,"",Table_Merge1[[#This Row],[LME Zinc 3-month]]*Table_Merge1[[#This Row],[Nima.مقدار]]),"")</f>
        <v/>
      </c>
      <c r="AR2125" s="288" t="str">
        <f>IFERROR(IF(Table_Merge1[[#This Row],[LME Zinc stock]]*Table_Merge1[[#This Row],[Azad.Sell]]=0,"",Table_Merge1[[#This Row],[LME Zinc stock]]*Table_Merge1[[#This Row],[Azad.Sell]]),"")</f>
        <v/>
      </c>
      <c r="AS2125" s="288" t="str">
        <f>IFERROR(IF(Table_Merge1[[#This Row],[LME Zinc 3-month]]*Table_Merge1[[#This Row],[Azad.Sell]]=0,"",Table_Merge1[[#This Row],[LME Zinc 3-month]]*Table_Merge1[[#This Row],[Azad.Sell]]),"")</f>
        <v/>
      </c>
      <c r="AT2125"/>
    </row>
    <row r="2126" spans="1:46" x14ac:dyDescent="0.25">
      <c r="A2126" s="258">
        <v>43649</v>
      </c>
      <c r="B21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1398.04.12</v>
      </c>
      <c r="C2126" s="195">
        <f t="shared" ca="1" si="69"/>
        <v>1398</v>
      </c>
      <c r="D21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26" s="195">
        <f>_xlfn.NUMBERVALUE(RIGHT(Table11[[#This Row],[تاریخ شمسی]],2))</f>
        <v>12</v>
      </c>
      <c r="F21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04-12</v>
      </c>
      <c r="G2126" s="195" t="s">
        <v>2277</v>
      </c>
      <c r="L2126" s="259">
        <v>43649</v>
      </c>
      <c r="M2126">
        <v>114761</v>
      </c>
      <c r="O2126" s="283">
        <f>IFERROR(DATE(Table7[[#This Row],[year]],MONTH(DATEVALUE(Table7[[#This Row],[month]]&amp;"1")),Table7[[#This Row],[day]]),"")</f>
        <v>42016</v>
      </c>
      <c r="P2126" s="257" t="s">
        <v>5551</v>
      </c>
      <c r="Q2126" s="257">
        <v>2015</v>
      </c>
      <c r="R2126" s="257" t="s">
        <v>3431</v>
      </c>
      <c r="S2126" s="257">
        <v>12</v>
      </c>
      <c r="T2126" s="257">
        <v>1222</v>
      </c>
      <c r="U2126" s="257">
        <v>1857</v>
      </c>
      <c r="V2126" s="257">
        <v>4075325</v>
      </c>
      <c r="X2126" s="260">
        <v>42094</v>
      </c>
      <c r="Y2126" t="s">
        <v>7787</v>
      </c>
      <c r="Z2126" s="260">
        <v>6</v>
      </c>
      <c r="AA2126">
        <v>1394</v>
      </c>
      <c r="AB2126" s="260" t="str">
        <f ca="1">IFERROR(IFERROR(VLOOKUP(Table_Merge1[[#This Row],[Column1]],Table11[#All],2,FALSE),LEFT(AB2127,8)&amp;IF(LEN((RIGHT(AB2127,2)+1))&lt;2,"0"&amp;(RIGHT(AB2127,2)+1),(RIGHT(AB2127,2)-1))),"")</f>
        <v>1394.01.11</v>
      </c>
      <c r="AC2126" s="259" t="str">
        <f ca="1">LEFT(Table_Merge1[[#This Row],[Column2]],4)</f>
        <v>1394</v>
      </c>
      <c r="AD2126" s="259" t="str">
        <f ca="1">RIGHT(LEFT(Table_Merge1[[#This Row],[Column2]],7),2)</f>
        <v>01</v>
      </c>
      <c r="AE2126" s="259" t="str">
        <f ca="1">RIGHT(Table_Merge1[[#This Row],[Column2]],2)</f>
        <v>11</v>
      </c>
      <c r="AF2126">
        <v>1</v>
      </c>
      <c r="AG2126">
        <v>11</v>
      </c>
      <c r="AH2126" s="260">
        <v>2015</v>
      </c>
      <c r="AI2126" t="s">
        <v>3435</v>
      </c>
      <c r="AJ2126" s="260">
        <v>31</v>
      </c>
      <c r="AK2126">
        <v>1179.25</v>
      </c>
      <c r="AL2126">
        <v>1839.5</v>
      </c>
      <c r="AM2126">
        <v>3881350</v>
      </c>
      <c r="AO2126">
        <v>32960</v>
      </c>
      <c r="AP2126" s="287">
        <f>IFERROR(IF(Table_Merge1[[#This Row],[LME Zinc stock]]*Table_Merge1[[#This Row],[Nima.مقدار]]=0,"",Table_Merge1[[#This Row],[LME Zinc stock]]*Table_Merge1[[#This Row],[Nima.مقدار]]),"")</f>
        <v>127929296000</v>
      </c>
      <c r="AQ2126" s="287">
        <f>IFERROR(IF(Table_Merge1[[#This Row],[LME Zinc 3-month]]*Table_Merge1[[#This Row],[Nima.مقدار]]=0,"",Table_Merge1[[#This Row],[LME Zinc 3-month]]*Table_Merge1[[#This Row],[Nima.مقدار]]),"")</f>
        <v>60629920</v>
      </c>
      <c r="AR2126" s="288" t="str">
        <f>IFERROR(IF(Table_Merge1[[#This Row],[LME Zinc stock]]*Table_Merge1[[#This Row],[Azad.Sell]]=0,"",Table_Merge1[[#This Row],[LME Zinc stock]]*Table_Merge1[[#This Row],[Azad.Sell]]),"")</f>
        <v/>
      </c>
      <c r="AS2126" s="288" t="str">
        <f>IFERROR(IF(Table_Merge1[[#This Row],[LME Zinc 3-month]]*Table_Merge1[[#This Row],[Azad.Sell]]=0,"",Table_Merge1[[#This Row],[LME Zinc 3-month]]*Table_Merge1[[#This Row],[Azad.Sell]]),"")</f>
        <v/>
      </c>
      <c r="AT2126"/>
    </row>
    <row r="2127" spans="1:46" x14ac:dyDescent="0.25">
      <c r="A2127" s="258">
        <v>43650</v>
      </c>
      <c r="B21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1398.04.13</v>
      </c>
      <c r="C2127" s="195">
        <f t="shared" ca="1" si="69"/>
        <v>1398</v>
      </c>
      <c r="D21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27" s="195">
        <f>_xlfn.NUMBERVALUE(RIGHT(Table11[[#This Row],[تاریخ شمسی]],2))</f>
        <v>13</v>
      </c>
      <c r="F21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04-13</v>
      </c>
      <c r="G2127" s="195" t="s">
        <v>2278</v>
      </c>
      <c r="L2127" s="259">
        <v>43650</v>
      </c>
      <c r="M2127">
        <v>114860</v>
      </c>
      <c r="O2127" s="284">
        <f>IFERROR(DATE(Table7[[#This Row],[year]],MONTH(DATEVALUE(Table7[[#This Row],[month]]&amp;"1")),Table7[[#This Row],[day]]),"")</f>
        <v>42013</v>
      </c>
      <c r="P2127" s="195" t="s">
        <v>5552</v>
      </c>
      <c r="Q2127" s="195">
        <v>2015</v>
      </c>
      <c r="R2127" s="195" t="s">
        <v>3431</v>
      </c>
      <c r="S2127" s="195">
        <v>9</v>
      </c>
      <c r="T2127" s="195">
        <v>1211.25</v>
      </c>
      <c r="U2127" s="195">
        <v>1828.5</v>
      </c>
      <c r="V2127" s="195">
        <v>4080925</v>
      </c>
      <c r="X2127" s="260">
        <v>42093</v>
      </c>
      <c r="Y2127" t="s">
        <v>7786</v>
      </c>
      <c r="Z2127" s="260">
        <v>6</v>
      </c>
      <c r="AA2127">
        <v>1394</v>
      </c>
      <c r="AB2127" s="260" t="str">
        <f ca="1">IFERROR(IFERROR(VLOOKUP(Table_Merge1[[#This Row],[Column1]],Table11[#All],2,FALSE),LEFT(AB2128,8)&amp;IF(LEN((RIGHT(AB2128,2)+1))&lt;2,"0"&amp;(RIGHT(AB2128,2)+1),(RIGHT(AB2128,2)-1))),"")</f>
        <v>1394.01.10</v>
      </c>
      <c r="AC2127" s="259" t="str">
        <f ca="1">LEFT(Table_Merge1[[#This Row],[Column2]],4)</f>
        <v>1394</v>
      </c>
      <c r="AD2127" s="259" t="str">
        <f ca="1">RIGHT(LEFT(Table_Merge1[[#This Row],[Column2]],7),2)</f>
        <v>01</v>
      </c>
      <c r="AE2127" s="259" t="str">
        <f ca="1">RIGHT(Table_Merge1[[#This Row],[Column2]],2)</f>
        <v>10</v>
      </c>
      <c r="AF2127">
        <v>1</v>
      </c>
      <c r="AG2127">
        <v>10</v>
      </c>
      <c r="AH2127" s="260">
        <v>2015</v>
      </c>
      <c r="AI2127" t="s">
        <v>3435</v>
      </c>
      <c r="AJ2127" s="260">
        <v>30</v>
      </c>
      <c r="AK2127">
        <v>1187.4000000000001</v>
      </c>
      <c r="AL2127">
        <v>1797.5</v>
      </c>
      <c r="AM2127">
        <v>3880150</v>
      </c>
      <c r="AO2127">
        <v>33070</v>
      </c>
      <c r="AP2127" s="287">
        <f>IFERROR(IF(Table_Merge1[[#This Row],[LME Zinc stock]]*Table_Merge1[[#This Row],[Nima.مقدار]]=0,"",Table_Merge1[[#This Row],[LME Zinc stock]]*Table_Merge1[[#This Row],[Nima.مقدار]]),"")</f>
        <v>128316560500</v>
      </c>
      <c r="AQ2127" s="287">
        <f>IFERROR(IF(Table_Merge1[[#This Row],[LME Zinc 3-month]]*Table_Merge1[[#This Row],[Nima.مقدار]]=0,"",Table_Merge1[[#This Row],[LME Zinc 3-month]]*Table_Merge1[[#This Row],[Nima.مقدار]]),"")</f>
        <v>59443325</v>
      </c>
      <c r="AR2127" s="288" t="str">
        <f>IFERROR(IF(Table_Merge1[[#This Row],[LME Zinc stock]]*Table_Merge1[[#This Row],[Azad.Sell]]=0,"",Table_Merge1[[#This Row],[LME Zinc stock]]*Table_Merge1[[#This Row],[Azad.Sell]]),"")</f>
        <v/>
      </c>
      <c r="AS2127" s="288" t="str">
        <f>IFERROR(IF(Table_Merge1[[#This Row],[LME Zinc 3-month]]*Table_Merge1[[#This Row],[Azad.Sell]]=0,"",Table_Merge1[[#This Row],[LME Zinc 3-month]]*Table_Merge1[[#This Row],[Azad.Sell]]),"")</f>
        <v/>
      </c>
      <c r="AT2127"/>
    </row>
    <row r="2128" spans="1:46" x14ac:dyDescent="0.25">
      <c r="A2128" s="258">
        <v>43652</v>
      </c>
      <c r="B21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1398.04.15</v>
      </c>
      <c r="C2128" s="195">
        <f t="shared" ca="1" si="69"/>
        <v>1398</v>
      </c>
      <c r="D21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28" s="195">
        <f>_xlfn.NUMBERVALUE(RIGHT(Table11[[#This Row],[تاریخ شمسی]],2))</f>
        <v>15</v>
      </c>
      <c r="F21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04-15</v>
      </c>
      <c r="G2128" s="195" t="s">
        <v>2279</v>
      </c>
      <c r="L2128" s="259">
        <v>43652</v>
      </c>
      <c r="M2128">
        <v>114160</v>
      </c>
      <c r="O2128" s="283">
        <f>IFERROR(DATE(Table7[[#This Row],[year]],MONTH(DATEVALUE(Table7[[#This Row],[month]]&amp;"1")),Table7[[#This Row],[day]]),"")</f>
        <v>42012</v>
      </c>
      <c r="P2128" s="257" t="s">
        <v>5553</v>
      </c>
      <c r="Q2128" s="257">
        <v>2015</v>
      </c>
      <c r="R2128" s="257" t="s">
        <v>3431</v>
      </c>
      <c r="S2128" s="257">
        <v>8</v>
      </c>
      <c r="T2128" s="257">
        <v>1206.5</v>
      </c>
      <c r="U2128" s="257">
        <v>1835.5</v>
      </c>
      <c r="V2128" s="257">
        <v>4086175</v>
      </c>
      <c r="X2128" s="260">
        <v>42090</v>
      </c>
      <c r="Z2128" s="260">
        <v>6</v>
      </c>
      <c r="AB2128" s="260" t="str">
        <f ca="1">IFERROR(IFERROR(VLOOKUP(Table_Merge1[[#This Row],[Column1]],Table11[#All],2,FALSE),LEFT(AB2129,8)&amp;IF(LEN((RIGHT(AB2129,2)+1))&lt;2,"0"&amp;(RIGHT(AB2129,2)+1),(RIGHT(AB2129,2)-1))),"")</f>
        <v>1394.01.07</v>
      </c>
      <c r="AC2128" s="259" t="str">
        <f ca="1">LEFT(Table_Merge1[[#This Row],[Column2]],4)</f>
        <v>1394</v>
      </c>
      <c r="AD2128" s="259" t="str">
        <f ca="1">RIGHT(LEFT(Table_Merge1[[#This Row],[Column2]],7),2)</f>
        <v>01</v>
      </c>
      <c r="AE2128" s="259" t="str">
        <f ca="1">RIGHT(Table_Merge1[[#This Row],[Column2]],2)</f>
        <v>07</v>
      </c>
      <c r="AH2128" s="260">
        <v>2015</v>
      </c>
      <c r="AI2128" t="s">
        <v>3435</v>
      </c>
      <c r="AJ2128" s="260">
        <v>27</v>
      </c>
      <c r="AK2128">
        <v>1198</v>
      </c>
      <c r="AL2128">
        <v>1767.5</v>
      </c>
      <c r="AM2128">
        <v>3887250</v>
      </c>
      <c r="AP2128" s="287" t="str">
        <f>IFERROR(IF(Table_Merge1[[#This Row],[LME Zinc stock]]*Table_Merge1[[#This Row],[Nima.مقدار]]=0,"",Table_Merge1[[#This Row],[LME Zinc stock]]*Table_Merge1[[#This Row],[Nima.مقدار]]),"")</f>
        <v/>
      </c>
      <c r="AQ2128" s="287" t="str">
        <f>IFERROR(IF(Table_Merge1[[#This Row],[LME Zinc 3-month]]*Table_Merge1[[#This Row],[Nima.مقدار]]=0,"",Table_Merge1[[#This Row],[LME Zinc 3-month]]*Table_Merge1[[#This Row],[Nima.مقدار]]),"")</f>
        <v/>
      </c>
      <c r="AR2128" s="288" t="str">
        <f>IFERROR(IF(Table_Merge1[[#This Row],[LME Zinc stock]]*Table_Merge1[[#This Row],[Azad.Sell]]=0,"",Table_Merge1[[#This Row],[LME Zinc stock]]*Table_Merge1[[#This Row],[Azad.Sell]]),"")</f>
        <v/>
      </c>
      <c r="AS2128" s="288" t="str">
        <f>IFERROR(IF(Table_Merge1[[#This Row],[LME Zinc 3-month]]*Table_Merge1[[#This Row],[Azad.Sell]]=0,"",Table_Merge1[[#This Row],[LME Zinc 3-month]]*Table_Merge1[[#This Row],[Azad.Sell]]),"")</f>
        <v/>
      </c>
      <c r="AT2128"/>
    </row>
    <row r="2129" spans="1:46" x14ac:dyDescent="0.25">
      <c r="A2129" s="258">
        <v>43653</v>
      </c>
      <c r="B21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1398.04.16</v>
      </c>
      <c r="C2129" s="195">
        <f t="shared" ca="1" si="69"/>
        <v>1398</v>
      </c>
      <c r="D21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29" s="195">
        <f>_xlfn.NUMBERVALUE(RIGHT(Table11[[#This Row],[تاریخ شمسی]],2))</f>
        <v>16</v>
      </c>
      <c r="F21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04-16</v>
      </c>
      <c r="G2129" s="195" t="s">
        <v>2280</v>
      </c>
      <c r="L2129" s="259">
        <v>43653</v>
      </c>
      <c r="M2129">
        <v>114736.5</v>
      </c>
      <c r="O2129" s="284">
        <f>IFERROR(DATE(Table7[[#This Row],[year]],MONTH(DATEVALUE(Table7[[#This Row],[month]]&amp;"1")),Table7[[#This Row],[day]]),"")</f>
        <v>42011</v>
      </c>
      <c r="P2129" s="195" t="s">
        <v>5554</v>
      </c>
      <c r="Q2129" s="195">
        <v>2015</v>
      </c>
      <c r="R2129" s="195" t="s">
        <v>3431</v>
      </c>
      <c r="S2129" s="195">
        <v>7</v>
      </c>
      <c r="T2129" s="195">
        <v>1213.75</v>
      </c>
      <c r="U2129" s="195">
        <v>1871.5</v>
      </c>
      <c r="V2129" s="195">
        <v>4094975</v>
      </c>
      <c r="X2129" s="260">
        <v>42089</v>
      </c>
      <c r="Z2129" s="260">
        <v>6</v>
      </c>
      <c r="AB2129" s="260" t="str">
        <f ca="1">IFERROR(IFERROR(VLOOKUP(Table_Merge1[[#This Row],[Column1]],Table11[#All],2,FALSE),LEFT(AB2130,8)&amp;IF(LEN((RIGHT(AB2130,2)+1))&lt;2,"0"&amp;(RIGHT(AB2130,2)+1),(RIGHT(AB2130,2)-1))),"")</f>
        <v>1394.01.06</v>
      </c>
      <c r="AC2129" s="259" t="str">
        <f ca="1">LEFT(Table_Merge1[[#This Row],[Column2]],4)</f>
        <v>1394</v>
      </c>
      <c r="AD2129" s="259" t="str">
        <f ca="1">RIGHT(LEFT(Table_Merge1[[#This Row],[Column2]],7),2)</f>
        <v>01</v>
      </c>
      <c r="AE2129" s="259" t="str">
        <f ca="1">RIGHT(Table_Merge1[[#This Row],[Column2]],2)</f>
        <v>06</v>
      </c>
      <c r="AH2129" s="260">
        <v>2015</v>
      </c>
      <c r="AI2129" t="s">
        <v>3435</v>
      </c>
      <c r="AJ2129" s="260">
        <v>26</v>
      </c>
      <c r="AK2129">
        <v>1209.4000000000001</v>
      </c>
      <c r="AL2129">
        <v>1771</v>
      </c>
      <c r="AM2129">
        <v>3888875</v>
      </c>
      <c r="AP2129" s="287" t="str">
        <f>IFERROR(IF(Table_Merge1[[#This Row],[LME Zinc stock]]*Table_Merge1[[#This Row],[Nima.مقدار]]=0,"",Table_Merge1[[#This Row],[LME Zinc stock]]*Table_Merge1[[#This Row],[Nima.مقدار]]),"")</f>
        <v/>
      </c>
      <c r="AQ2129" s="287" t="str">
        <f>IFERROR(IF(Table_Merge1[[#This Row],[LME Zinc 3-month]]*Table_Merge1[[#This Row],[Nima.مقدار]]=0,"",Table_Merge1[[#This Row],[LME Zinc 3-month]]*Table_Merge1[[#This Row],[Nima.مقدار]]),"")</f>
        <v/>
      </c>
      <c r="AR2129" s="288" t="str">
        <f>IFERROR(IF(Table_Merge1[[#This Row],[LME Zinc stock]]*Table_Merge1[[#This Row],[Azad.Sell]]=0,"",Table_Merge1[[#This Row],[LME Zinc stock]]*Table_Merge1[[#This Row],[Azad.Sell]]),"")</f>
        <v/>
      </c>
      <c r="AS2129" s="288" t="str">
        <f>IFERROR(IF(Table_Merge1[[#This Row],[LME Zinc 3-month]]*Table_Merge1[[#This Row],[Azad.Sell]]=0,"",Table_Merge1[[#This Row],[LME Zinc 3-month]]*Table_Merge1[[#This Row],[Azad.Sell]]),"")</f>
        <v/>
      </c>
      <c r="AT2129"/>
    </row>
    <row r="2130" spans="1:46" x14ac:dyDescent="0.25">
      <c r="A2130" s="258">
        <v>43654</v>
      </c>
      <c r="B21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1398.04.17</v>
      </c>
      <c r="C2130" s="195">
        <f t="shared" ca="1" si="69"/>
        <v>1398</v>
      </c>
      <c r="D21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30" s="195">
        <f>_xlfn.NUMBERVALUE(RIGHT(Table11[[#This Row],[تاریخ شمسی]],2))</f>
        <v>17</v>
      </c>
      <c r="F21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04-17</v>
      </c>
      <c r="G2130" s="195" t="s">
        <v>2281</v>
      </c>
      <c r="L2130" s="259">
        <v>43654</v>
      </c>
      <c r="M2130">
        <v>115313</v>
      </c>
      <c r="O2130" s="283">
        <f>IFERROR(DATE(Table7[[#This Row],[year]],MONTH(DATEVALUE(Table7[[#This Row],[month]]&amp;"1")),Table7[[#This Row],[day]]),"")</f>
        <v>42010</v>
      </c>
      <c r="P2130" s="257" t="s">
        <v>5555</v>
      </c>
      <c r="Q2130" s="257">
        <v>2015</v>
      </c>
      <c r="R2130" s="257" t="s">
        <v>3431</v>
      </c>
      <c r="S2130" s="257">
        <v>6</v>
      </c>
      <c r="T2130" s="257">
        <v>1211</v>
      </c>
      <c r="U2130" s="257">
        <v>1832.5</v>
      </c>
      <c r="V2130" s="257">
        <v>4102475</v>
      </c>
      <c r="X2130" s="260">
        <v>42088</v>
      </c>
      <c r="Y2130" t="s">
        <v>7785</v>
      </c>
      <c r="Z2130" s="260">
        <v>6</v>
      </c>
      <c r="AA2130">
        <v>1394</v>
      </c>
      <c r="AB2130" s="260" t="str">
        <f ca="1">IFERROR(IFERROR(VLOOKUP(Table_Merge1[[#This Row],[Column1]],Table11[#All],2,FALSE),LEFT(AB2131,8)&amp;IF(LEN((RIGHT(AB2131,2)+1))&lt;2,"0"&amp;(RIGHT(AB2131,2)+1),(RIGHT(AB2131,2)-1))),"")</f>
        <v>1394.01.05</v>
      </c>
      <c r="AC2130" s="259" t="str">
        <f ca="1">LEFT(Table_Merge1[[#This Row],[Column2]],4)</f>
        <v>1394</v>
      </c>
      <c r="AD2130" s="259" t="str">
        <f ca="1">RIGHT(LEFT(Table_Merge1[[#This Row],[Column2]],7),2)</f>
        <v>01</v>
      </c>
      <c r="AE2130" s="259" t="str">
        <f ca="1">RIGHT(Table_Merge1[[#This Row],[Column2]],2)</f>
        <v>05</v>
      </c>
      <c r="AF2130">
        <v>1</v>
      </c>
      <c r="AG2130">
        <v>5</v>
      </c>
      <c r="AH2130" s="260">
        <v>2015</v>
      </c>
      <c r="AI2130" t="s">
        <v>3435</v>
      </c>
      <c r="AJ2130" s="260">
        <v>25</v>
      </c>
      <c r="AK2130">
        <v>1192.55</v>
      </c>
      <c r="AL2130">
        <v>1769.5</v>
      </c>
      <c r="AM2130">
        <v>3896450</v>
      </c>
      <c r="AO2130">
        <v>32840</v>
      </c>
      <c r="AP2130" s="287">
        <f>IFERROR(IF(Table_Merge1[[#This Row],[LME Zinc stock]]*Table_Merge1[[#This Row],[Nima.مقدار]]=0,"",Table_Merge1[[#This Row],[LME Zinc stock]]*Table_Merge1[[#This Row],[Nima.مقدار]]),"")</f>
        <v>127959418000</v>
      </c>
      <c r="AQ2130" s="287">
        <f>IFERROR(IF(Table_Merge1[[#This Row],[LME Zinc 3-month]]*Table_Merge1[[#This Row],[Nima.مقدار]]=0,"",Table_Merge1[[#This Row],[LME Zinc 3-month]]*Table_Merge1[[#This Row],[Nima.مقدار]]),"")</f>
        <v>58110380</v>
      </c>
      <c r="AR2130" s="288" t="str">
        <f>IFERROR(IF(Table_Merge1[[#This Row],[LME Zinc stock]]*Table_Merge1[[#This Row],[Azad.Sell]]=0,"",Table_Merge1[[#This Row],[LME Zinc stock]]*Table_Merge1[[#This Row],[Azad.Sell]]),"")</f>
        <v/>
      </c>
      <c r="AS2130" s="288" t="str">
        <f>IFERROR(IF(Table_Merge1[[#This Row],[LME Zinc 3-month]]*Table_Merge1[[#This Row],[Azad.Sell]]=0,"",Table_Merge1[[#This Row],[LME Zinc 3-month]]*Table_Merge1[[#This Row],[Azad.Sell]]),"")</f>
        <v/>
      </c>
      <c r="AT2130"/>
    </row>
    <row r="2131" spans="1:46" x14ac:dyDescent="0.25">
      <c r="A2131" s="258">
        <v>43655</v>
      </c>
      <c r="B21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1398.04.18</v>
      </c>
      <c r="C2131" s="195">
        <f t="shared" ca="1" si="69"/>
        <v>1398</v>
      </c>
      <c r="D21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31" s="195">
        <f>_xlfn.NUMBERVALUE(RIGHT(Table11[[#This Row],[تاریخ شمسی]],2))</f>
        <v>18</v>
      </c>
      <c r="F21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04-18</v>
      </c>
      <c r="G2131" s="195" t="s">
        <v>2282</v>
      </c>
      <c r="L2131" s="259">
        <v>43655</v>
      </c>
      <c r="M2131">
        <v>115788</v>
      </c>
      <c r="O2131" s="284">
        <f>IFERROR(DATE(Table7[[#This Row],[year]],MONTH(DATEVALUE(Table7[[#This Row],[month]]&amp;"1")),Table7[[#This Row],[day]]),"")</f>
        <v>42009</v>
      </c>
      <c r="P2131" s="195" t="s">
        <v>5556</v>
      </c>
      <c r="Q2131" s="195">
        <v>2015</v>
      </c>
      <c r="R2131" s="195" t="s">
        <v>3431</v>
      </c>
      <c r="S2131" s="195">
        <v>5</v>
      </c>
      <c r="T2131" s="195">
        <v>1192</v>
      </c>
      <c r="U2131" s="195">
        <v>1834.5</v>
      </c>
      <c r="V2131" s="195">
        <v>4106675</v>
      </c>
      <c r="X2131" s="260">
        <v>42087</v>
      </c>
      <c r="Z2131" s="260">
        <v>6</v>
      </c>
      <c r="AB2131" s="260" t="str">
        <f ca="1">IFERROR(IFERROR(VLOOKUP(Table_Merge1[[#This Row],[Column1]],Table11[#All],2,FALSE),LEFT(AB2132,8)&amp;IF(LEN((RIGHT(AB2132,2)+1))&lt;2,"0"&amp;(RIGHT(AB2132,2)+1),(RIGHT(AB2132,2)-1))),"")</f>
        <v>1393.12.25</v>
      </c>
      <c r="AC2131" s="259" t="str">
        <f ca="1">LEFT(Table_Merge1[[#This Row],[Column2]],4)</f>
        <v>1393</v>
      </c>
      <c r="AD2131" s="259" t="str">
        <f ca="1">RIGHT(LEFT(Table_Merge1[[#This Row],[Column2]],7),2)</f>
        <v>12</v>
      </c>
      <c r="AE2131" s="259" t="str">
        <f ca="1">RIGHT(Table_Merge1[[#This Row],[Column2]],2)</f>
        <v>25</v>
      </c>
      <c r="AH2131" s="260">
        <v>2015</v>
      </c>
      <c r="AI2131" t="s">
        <v>3435</v>
      </c>
      <c r="AJ2131" s="260">
        <v>24</v>
      </c>
      <c r="AK2131">
        <v>1193.25</v>
      </c>
      <c r="AL2131">
        <v>1770</v>
      </c>
      <c r="AM2131">
        <v>3903650</v>
      </c>
      <c r="AP2131" s="287" t="str">
        <f>IFERROR(IF(Table_Merge1[[#This Row],[LME Zinc stock]]*Table_Merge1[[#This Row],[Nima.مقدار]]=0,"",Table_Merge1[[#This Row],[LME Zinc stock]]*Table_Merge1[[#This Row],[Nima.مقدار]]),"")</f>
        <v/>
      </c>
      <c r="AQ2131" s="287" t="str">
        <f>IFERROR(IF(Table_Merge1[[#This Row],[LME Zinc 3-month]]*Table_Merge1[[#This Row],[Nima.مقدار]]=0,"",Table_Merge1[[#This Row],[LME Zinc 3-month]]*Table_Merge1[[#This Row],[Nima.مقدار]]),"")</f>
        <v/>
      </c>
      <c r="AR2131" s="288" t="str">
        <f>IFERROR(IF(Table_Merge1[[#This Row],[LME Zinc stock]]*Table_Merge1[[#This Row],[Azad.Sell]]=0,"",Table_Merge1[[#This Row],[LME Zinc stock]]*Table_Merge1[[#This Row],[Azad.Sell]]),"")</f>
        <v/>
      </c>
      <c r="AS2131" s="288" t="str">
        <f>IFERROR(IF(Table_Merge1[[#This Row],[LME Zinc 3-month]]*Table_Merge1[[#This Row],[Azad.Sell]]=0,"",Table_Merge1[[#This Row],[LME Zinc 3-month]]*Table_Merge1[[#This Row],[Azad.Sell]]),"")</f>
        <v/>
      </c>
      <c r="AT2131"/>
    </row>
    <row r="2132" spans="1:46" x14ac:dyDescent="0.25">
      <c r="A2132" s="258">
        <v>43656</v>
      </c>
      <c r="B21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1398.04.19</v>
      </c>
      <c r="C2132" s="195">
        <f t="shared" ca="1" si="69"/>
        <v>1398</v>
      </c>
      <c r="D21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32" s="195">
        <f>_xlfn.NUMBERVALUE(RIGHT(Table11[[#This Row],[تاریخ شمسی]],2))</f>
        <v>19</v>
      </c>
      <c r="F21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04-19</v>
      </c>
      <c r="G2132" s="195" t="s">
        <v>2283</v>
      </c>
      <c r="L2132" s="259">
        <v>43656</v>
      </c>
      <c r="M2132">
        <v>115831</v>
      </c>
      <c r="O2132" s="283">
        <f>IFERROR(DATE(Table7[[#This Row],[year]],MONTH(DATEVALUE(Table7[[#This Row],[month]]&amp;"1")),Table7[[#This Row],[day]]),"")</f>
        <v>42006</v>
      </c>
      <c r="P2132" s="257" t="s">
        <v>5557</v>
      </c>
      <c r="Q2132" s="257">
        <v>2015</v>
      </c>
      <c r="R2132" s="257" t="s">
        <v>3431</v>
      </c>
      <c r="S2132" s="257">
        <v>2</v>
      </c>
      <c r="T2132" s="257">
        <v>1184.25</v>
      </c>
      <c r="U2132" s="257">
        <v>1813</v>
      </c>
      <c r="V2132" s="257">
        <v>4114775</v>
      </c>
      <c r="X2132" s="260">
        <v>42086</v>
      </c>
      <c r="Z2132" s="260">
        <v>6</v>
      </c>
      <c r="AB2132" s="260" t="str">
        <f ca="1">IFERROR(IFERROR(VLOOKUP(Table_Merge1[[#This Row],[Column1]],Table11[#All],2,FALSE),LEFT(AB2133,8)&amp;IF(LEN((RIGHT(AB2133,2)+1))&lt;2,"0"&amp;(RIGHT(AB2133,2)+1),(RIGHT(AB2133,2)-1))),"")</f>
        <v>1393.12.26</v>
      </c>
      <c r="AC2132" s="259" t="str">
        <f ca="1">LEFT(Table_Merge1[[#This Row],[Column2]],4)</f>
        <v>1393</v>
      </c>
      <c r="AD2132" s="259" t="str">
        <f ca="1">RIGHT(LEFT(Table_Merge1[[#This Row],[Column2]],7),2)</f>
        <v>12</v>
      </c>
      <c r="AE2132" s="259" t="str">
        <f ca="1">RIGHT(Table_Merge1[[#This Row],[Column2]],2)</f>
        <v>26</v>
      </c>
      <c r="AH2132" s="260">
        <v>2015</v>
      </c>
      <c r="AI2132" t="s">
        <v>3435</v>
      </c>
      <c r="AJ2132" s="260">
        <v>23</v>
      </c>
      <c r="AK2132">
        <v>1181.4000000000001</v>
      </c>
      <c r="AL2132">
        <v>1774.5</v>
      </c>
      <c r="AM2132">
        <v>3912350</v>
      </c>
      <c r="AP2132" s="287" t="str">
        <f>IFERROR(IF(Table_Merge1[[#This Row],[LME Zinc stock]]*Table_Merge1[[#This Row],[Nima.مقدار]]=0,"",Table_Merge1[[#This Row],[LME Zinc stock]]*Table_Merge1[[#This Row],[Nima.مقدار]]),"")</f>
        <v/>
      </c>
      <c r="AQ2132" s="287" t="str">
        <f>IFERROR(IF(Table_Merge1[[#This Row],[LME Zinc 3-month]]*Table_Merge1[[#This Row],[Nima.مقدار]]=0,"",Table_Merge1[[#This Row],[LME Zinc 3-month]]*Table_Merge1[[#This Row],[Nima.مقدار]]),"")</f>
        <v/>
      </c>
      <c r="AR2132" s="288" t="str">
        <f>IFERROR(IF(Table_Merge1[[#This Row],[LME Zinc stock]]*Table_Merge1[[#This Row],[Azad.Sell]]=0,"",Table_Merge1[[#This Row],[LME Zinc stock]]*Table_Merge1[[#This Row],[Azad.Sell]]),"")</f>
        <v/>
      </c>
      <c r="AS2132" s="288" t="str">
        <f>IFERROR(IF(Table_Merge1[[#This Row],[LME Zinc 3-month]]*Table_Merge1[[#This Row],[Azad.Sell]]=0,"",Table_Merge1[[#This Row],[LME Zinc 3-month]]*Table_Merge1[[#This Row],[Azad.Sell]]),"")</f>
        <v/>
      </c>
      <c r="AT2132"/>
    </row>
    <row r="2133" spans="1:46" x14ac:dyDescent="0.25">
      <c r="A2133" s="258">
        <v>43657</v>
      </c>
      <c r="B21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1398.04.20</v>
      </c>
      <c r="C2133" s="195">
        <f t="shared" ca="1" si="69"/>
        <v>1398</v>
      </c>
      <c r="D21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33" s="195">
        <f>_xlfn.NUMBERVALUE(RIGHT(Table11[[#This Row],[تاریخ شمسی]],2))</f>
        <v>20</v>
      </c>
      <c r="F21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04-20</v>
      </c>
      <c r="G2133" s="195" t="s">
        <v>2284</v>
      </c>
      <c r="L2133" s="259">
        <v>43657</v>
      </c>
      <c r="M2133">
        <v>116262</v>
      </c>
      <c r="O2133" s="284">
        <f>IFERROR(DATE(Table7[[#This Row],[year]],MONTH(DATEVALUE(Table7[[#This Row],[month]]&amp;"1")),Table7[[#This Row],[day]]),"")</f>
        <v>42004</v>
      </c>
      <c r="P2133" s="195" t="s">
        <v>5558</v>
      </c>
      <c r="Q2133" s="195">
        <v>2014</v>
      </c>
      <c r="R2133" s="195" t="s">
        <v>3452</v>
      </c>
      <c r="S2133" s="195">
        <v>31</v>
      </c>
      <c r="T2133" s="195">
        <v>1199.25</v>
      </c>
      <c r="U2133" s="195">
        <v>1802.5</v>
      </c>
      <c r="V2133" s="195">
        <v>4175750</v>
      </c>
      <c r="X2133" s="260">
        <v>42083</v>
      </c>
      <c r="Z2133" s="260">
        <v>6</v>
      </c>
      <c r="AB2133" s="260" t="str">
        <f ca="1">IFERROR(IFERROR(VLOOKUP(Table_Merge1[[#This Row],[Column1]],Table11[#All],2,FALSE),LEFT(AB2134,8)&amp;IF(LEN((RIGHT(AB2134,2)+1))&lt;2,"0"&amp;(RIGHT(AB2134,2)+1),(RIGHT(AB2134,2)-1))),"")</f>
        <v>1393.12.27</v>
      </c>
      <c r="AC2133" s="259" t="str">
        <f ca="1">LEFT(Table_Merge1[[#This Row],[Column2]],4)</f>
        <v>1393</v>
      </c>
      <c r="AD2133" s="259" t="str">
        <f ca="1">RIGHT(LEFT(Table_Merge1[[#This Row],[Column2]],7),2)</f>
        <v>12</v>
      </c>
      <c r="AE2133" s="259" t="str">
        <f ca="1">RIGHT(Table_Merge1[[#This Row],[Column2]],2)</f>
        <v>27</v>
      </c>
      <c r="AH2133" s="260">
        <v>2015</v>
      </c>
      <c r="AI2133" t="s">
        <v>3435</v>
      </c>
      <c r="AJ2133" s="260">
        <v>20</v>
      </c>
      <c r="AK2133">
        <v>1171.75</v>
      </c>
      <c r="AL2133">
        <v>1785</v>
      </c>
      <c r="AM2133">
        <v>3928125</v>
      </c>
      <c r="AP2133" s="287" t="str">
        <f>IFERROR(IF(Table_Merge1[[#This Row],[LME Zinc stock]]*Table_Merge1[[#This Row],[Nima.مقدار]]=0,"",Table_Merge1[[#This Row],[LME Zinc stock]]*Table_Merge1[[#This Row],[Nima.مقدار]]),"")</f>
        <v/>
      </c>
      <c r="AQ2133" s="287" t="str">
        <f>IFERROR(IF(Table_Merge1[[#This Row],[LME Zinc 3-month]]*Table_Merge1[[#This Row],[Nima.مقدار]]=0,"",Table_Merge1[[#This Row],[LME Zinc 3-month]]*Table_Merge1[[#This Row],[Nima.مقدار]]),"")</f>
        <v/>
      </c>
      <c r="AR2133" s="288" t="str">
        <f>IFERROR(IF(Table_Merge1[[#This Row],[LME Zinc stock]]*Table_Merge1[[#This Row],[Azad.Sell]]=0,"",Table_Merge1[[#This Row],[LME Zinc stock]]*Table_Merge1[[#This Row],[Azad.Sell]]),"")</f>
        <v/>
      </c>
      <c r="AS2133" s="288" t="str">
        <f>IFERROR(IF(Table_Merge1[[#This Row],[LME Zinc 3-month]]*Table_Merge1[[#This Row],[Azad.Sell]]=0,"",Table_Merge1[[#This Row],[LME Zinc 3-month]]*Table_Merge1[[#This Row],[Azad.Sell]]),"")</f>
        <v/>
      </c>
      <c r="AT2133"/>
    </row>
    <row r="2134" spans="1:46" x14ac:dyDescent="0.25">
      <c r="A2134" s="258">
        <v>43659</v>
      </c>
      <c r="B21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1398.04.22</v>
      </c>
      <c r="C2134" s="195">
        <f t="shared" ca="1" si="69"/>
        <v>1398</v>
      </c>
      <c r="D21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34" s="195">
        <f>_xlfn.NUMBERVALUE(RIGHT(Table11[[#This Row],[تاریخ شمسی]],2))</f>
        <v>22</v>
      </c>
      <c r="F21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04-22</v>
      </c>
      <c r="G2134" s="195" t="s">
        <v>2285</v>
      </c>
      <c r="L2134" s="259">
        <v>43659</v>
      </c>
      <c r="M2134">
        <v>115967.5</v>
      </c>
      <c r="O2134" s="283">
        <f>IFERROR(DATE(Table7[[#This Row],[year]],MONTH(DATEVALUE(Table7[[#This Row],[month]]&amp;"1")),Table7[[#This Row],[day]]),"")</f>
        <v>42003</v>
      </c>
      <c r="P2134" s="257" t="s">
        <v>5559</v>
      </c>
      <c r="Q2134" s="257">
        <v>2014</v>
      </c>
      <c r="R2134" s="257" t="s">
        <v>3452</v>
      </c>
      <c r="S2134" s="257">
        <v>30</v>
      </c>
      <c r="T2134" s="257">
        <v>1186.5</v>
      </c>
      <c r="U2134" s="257">
        <v>1791</v>
      </c>
      <c r="V2134" s="257">
        <v>4184400</v>
      </c>
      <c r="X2134" s="260">
        <v>42082</v>
      </c>
      <c r="Y2134" t="s">
        <v>7784</v>
      </c>
      <c r="Z2134" s="260">
        <v>6</v>
      </c>
      <c r="AA2134">
        <v>1393</v>
      </c>
      <c r="AB2134" s="260" t="str">
        <f ca="1">IFERROR(IFERROR(VLOOKUP(Table_Merge1[[#This Row],[Column1]],Table11[#All],2,FALSE),LEFT(AB2135,8)&amp;IF(LEN((RIGHT(AB2135,2)+1))&lt;2,"0"&amp;(RIGHT(AB2135,2)+1),(RIGHT(AB2135,2)-1))),"")</f>
        <v>1393.12.28</v>
      </c>
      <c r="AC2134" s="259" t="str">
        <f ca="1">LEFT(Table_Merge1[[#This Row],[Column2]],4)</f>
        <v>1393</v>
      </c>
      <c r="AD2134" s="259" t="str">
        <f ca="1">RIGHT(LEFT(Table_Merge1[[#This Row],[Column2]],7),2)</f>
        <v>12</v>
      </c>
      <c r="AE2134" s="259" t="str">
        <f ca="1">RIGHT(Table_Merge1[[#This Row],[Column2]],2)</f>
        <v>28</v>
      </c>
      <c r="AF2134">
        <v>12</v>
      </c>
      <c r="AG2134">
        <v>28</v>
      </c>
      <c r="AH2134" s="260">
        <v>2015</v>
      </c>
      <c r="AI2134" t="s">
        <v>3435</v>
      </c>
      <c r="AJ2134" s="260">
        <v>19</v>
      </c>
      <c r="AK2134">
        <v>1164</v>
      </c>
      <c r="AL2134">
        <v>1774</v>
      </c>
      <c r="AM2134">
        <v>3938025</v>
      </c>
      <c r="AO2134">
        <v>32740</v>
      </c>
      <c r="AP2134" s="287">
        <f>IFERROR(IF(Table_Merge1[[#This Row],[LME Zinc stock]]*Table_Merge1[[#This Row],[Nima.مقدار]]=0,"",Table_Merge1[[#This Row],[LME Zinc stock]]*Table_Merge1[[#This Row],[Nima.مقدار]]),"")</f>
        <v>128930938500</v>
      </c>
      <c r="AQ2134" s="287">
        <f>IFERROR(IF(Table_Merge1[[#This Row],[LME Zinc 3-month]]*Table_Merge1[[#This Row],[Nima.مقدار]]=0,"",Table_Merge1[[#This Row],[LME Zinc 3-month]]*Table_Merge1[[#This Row],[Nima.مقدار]]),"")</f>
        <v>58080760</v>
      </c>
      <c r="AR2134" s="288" t="str">
        <f>IFERROR(IF(Table_Merge1[[#This Row],[LME Zinc stock]]*Table_Merge1[[#This Row],[Azad.Sell]]=0,"",Table_Merge1[[#This Row],[LME Zinc stock]]*Table_Merge1[[#This Row],[Azad.Sell]]),"")</f>
        <v/>
      </c>
      <c r="AS2134" s="288" t="str">
        <f>IFERROR(IF(Table_Merge1[[#This Row],[LME Zinc 3-month]]*Table_Merge1[[#This Row],[Azad.Sell]]=0,"",Table_Merge1[[#This Row],[LME Zinc 3-month]]*Table_Merge1[[#This Row],[Azad.Sell]]),"")</f>
        <v/>
      </c>
      <c r="AT2134"/>
    </row>
    <row r="2135" spans="1:46" x14ac:dyDescent="0.25">
      <c r="A2135" s="258">
        <v>43660</v>
      </c>
      <c r="B21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1398.04.23</v>
      </c>
      <c r="C2135" s="195">
        <f t="shared" ca="1" si="69"/>
        <v>1398</v>
      </c>
      <c r="D21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35" s="195">
        <f>_xlfn.NUMBERVALUE(RIGHT(Table11[[#This Row],[تاریخ شمسی]],2))</f>
        <v>23</v>
      </c>
      <c r="F21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04-23</v>
      </c>
      <c r="G2135" s="195" t="s">
        <v>2286</v>
      </c>
      <c r="L2135" s="259">
        <v>43660</v>
      </c>
      <c r="M2135">
        <v>115673</v>
      </c>
      <c r="O2135" s="284">
        <f>IFERROR(DATE(Table7[[#This Row],[year]],MONTH(DATEVALUE(Table7[[#This Row],[month]]&amp;"1")),Table7[[#This Row],[day]]),"")</f>
        <v>42002</v>
      </c>
      <c r="P2135" s="195" t="s">
        <v>5560</v>
      </c>
      <c r="Q2135" s="195">
        <v>2014</v>
      </c>
      <c r="R2135" s="195" t="s">
        <v>3452</v>
      </c>
      <c r="S2135" s="195">
        <v>29</v>
      </c>
      <c r="T2135" s="195">
        <v>1194</v>
      </c>
      <c r="U2135" s="195">
        <v>1806.5</v>
      </c>
      <c r="V2135" s="195">
        <v>4194750</v>
      </c>
      <c r="X2135" s="260">
        <v>42081</v>
      </c>
      <c r="Y2135" t="s">
        <v>7783</v>
      </c>
      <c r="Z2135" s="260">
        <v>6</v>
      </c>
      <c r="AA2135">
        <v>1393</v>
      </c>
      <c r="AB2135" s="260" t="str">
        <f ca="1">IFERROR(IFERROR(VLOOKUP(Table_Merge1[[#This Row],[Column1]],Table11[#All],2,FALSE),LEFT(AB2136,8)&amp;IF(LEN((RIGHT(AB2136,2)+1))&lt;2,"0"&amp;(RIGHT(AB2136,2)+1),(RIGHT(AB2136,2)-1))),"")</f>
        <v>1393.12.27</v>
      </c>
      <c r="AC2135" s="259" t="str">
        <f ca="1">LEFT(Table_Merge1[[#This Row],[Column2]],4)</f>
        <v>1393</v>
      </c>
      <c r="AD2135" s="259" t="str">
        <f ca="1">RIGHT(LEFT(Table_Merge1[[#This Row],[Column2]],7),2)</f>
        <v>12</v>
      </c>
      <c r="AE2135" s="259" t="str">
        <f ca="1">RIGHT(Table_Merge1[[#This Row],[Column2]],2)</f>
        <v>27</v>
      </c>
      <c r="AF2135">
        <v>12</v>
      </c>
      <c r="AG2135">
        <v>27</v>
      </c>
      <c r="AH2135" s="260">
        <v>2015</v>
      </c>
      <c r="AI2135" t="s">
        <v>3435</v>
      </c>
      <c r="AJ2135" s="260">
        <v>18</v>
      </c>
      <c r="AK2135">
        <v>1149</v>
      </c>
      <c r="AL2135">
        <v>1768.5</v>
      </c>
      <c r="AM2135">
        <v>3935275</v>
      </c>
      <c r="AO2135">
        <v>33420</v>
      </c>
      <c r="AP2135" s="287">
        <f>IFERROR(IF(Table_Merge1[[#This Row],[LME Zinc stock]]*Table_Merge1[[#This Row],[Nima.مقدار]]=0,"",Table_Merge1[[#This Row],[LME Zinc stock]]*Table_Merge1[[#This Row],[Nima.مقدار]]),"")</f>
        <v>131516890500</v>
      </c>
      <c r="AQ2135" s="287">
        <f>IFERROR(IF(Table_Merge1[[#This Row],[LME Zinc 3-month]]*Table_Merge1[[#This Row],[Nima.مقدار]]=0,"",Table_Merge1[[#This Row],[LME Zinc 3-month]]*Table_Merge1[[#This Row],[Nima.مقدار]]),"")</f>
        <v>59103270</v>
      </c>
      <c r="AR2135" s="288" t="str">
        <f>IFERROR(IF(Table_Merge1[[#This Row],[LME Zinc stock]]*Table_Merge1[[#This Row],[Azad.Sell]]=0,"",Table_Merge1[[#This Row],[LME Zinc stock]]*Table_Merge1[[#This Row],[Azad.Sell]]),"")</f>
        <v/>
      </c>
      <c r="AS2135" s="288" t="str">
        <f>IFERROR(IF(Table_Merge1[[#This Row],[LME Zinc 3-month]]*Table_Merge1[[#This Row],[Azad.Sell]]=0,"",Table_Merge1[[#This Row],[LME Zinc 3-month]]*Table_Merge1[[#This Row],[Azad.Sell]]),"")</f>
        <v/>
      </c>
      <c r="AT2135"/>
    </row>
    <row r="2136" spans="1:46" x14ac:dyDescent="0.25">
      <c r="A2136" s="258">
        <v>43661</v>
      </c>
      <c r="B21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1398.04.24</v>
      </c>
      <c r="C2136" s="195">
        <f t="shared" ca="1" si="69"/>
        <v>1398</v>
      </c>
      <c r="D21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36" s="195">
        <f>_xlfn.NUMBERVALUE(RIGHT(Table11[[#This Row],[تاریخ شمسی]],2))</f>
        <v>24</v>
      </c>
      <c r="F21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04-24</v>
      </c>
      <c r="G2136" s="195" t="s">
        <v>2287</v>
      </c>
      <c r="L2136" s="259">
        <v>43661</v>
      </c>
      <c r="M2136">
        <v>115960</v>
      </c>
      <c r="O2136" s="283">
        <f>IFERROR(DATE(Table7[[#This Row],[year]],MONTH(DATEVALUE(Table7[[#This Row],[month]]&amp;"1")),Table7[[#This Row],[day]]),"")</f>
        <v>41997</v>
      </c>
      <c r="P2136" s="257" t="s">
        <v>5561</v>
      </c>
      <c r="Q2136" s="257">
        <v>2014</v>
      </c>
      <c r="R2136" s="257" t="s">
        <v>3452</v>
      </c>
      <c r="S2136" s="257">
        <v>24</v>
      </c>
      <c r="T2136" s="257">
        <v>1177</v>
      </c>
      <c r="U2136" s="257">
        <v>1822.5</v>
      </c>
      <c r="V2136" s="257">
        <v>4204650</v>
      </c>
      <c r="X2136" s="260">
        <v>42080</v>
      </c>
      <c r="Y2136" t="s">
        <v>7782</v>
      </c>
      <c r="Z2136" s="260">
        <v>7</v>
      </c>
      <c r="AA2136">
        <v>1393</v>
      </c>
      <c r="AB2136" s="260" t="str">
        <f ca="1">IFERROR(IFERROR(VLOOKUP(Table_Merge1[[#This Row],[Column1]],Table11[#All],2,FALSE),LEFT(AB2137,8)&amp;IF(LEN((RIGHT(AB2137,2)+1))&lt;2,"0"&amp;(RIGHT(AB2137,2)+1),(RIGHT(AB2137,2)-1))),"")</f>
        <v>1393.12.26</v>
      </c>
      <c r="AC2136" s="259" t="str">
        <f ca="1">LEFT(Table_Merge1[[#This Row],[Column2]],4)</f>
        <v>1393</v>
      </c>
      <c r="AD2136" s="259" t="str">
        <f ca="1">RIGHT(LEFT(Table_Merge1[[#This Row],[Column2]],7),2)</f>
        <v>12</v>
      </c>
      <c r="AE2136" s="259" t="str">
        <f ca="1">RIGHT(Table_Merge1[[#This Row],[Column2]],2)</f>
        <v>26</v>
      </c>
      <c r="AF2136">
        <v>12</v>
      </c>
      <c r="AG2136">
        <v>26</v>
      </c>
      <c r="AH2136" s="260">
        <v>2015</v>
      </c>
      <c r="AI2136" t="s">
        <v>3435</v>
      </c>
      <c r="AJ2136" s="260">
        <v>17</v>
      </c>
      <c r="AK2136">
        <v>1154.75</v>
      </c>
      <c r="AL2136" t="s">
        <v>3621</v>
      </c>
      <c r="AM2136" t="s">
        <v>3621</v>
      </c>
      <c r="AO2136">
        <v>33340</v>
      </c>
      <c r="AP2136" s="287" t="str">
        <f>IFERROR(IF(Table_Merge1[[#This Row],[LME Zinc stock]]*Table_Merge1[[#This Row],[Nima.مقدار]]=0,"",Table_Merge1[[#This Row],[LME Zinc stock]]*Table_Merge1[[#This Row],[Nima.مقدار]]),"")</f>
        <v/>
      </c>
      <c r="AQ2136" s="287" t="str">
        <f>IFERROR(IF(Table_Merge1[[#This Row],[LME Zinc 3-month]]*Table_Merge1[[#This Row],[Nima.مقدار]]=0,"",Table_Merge1[[#This Row],[LME Zinc 3-month]]*Table_Merge1[[#This Row],[Nima.مقدار]]),"")</f>
        <v/>
      </c>
      <c r="AR2136" s="288" t="str">
        <f>IFERROR(IF(Table_Merge1[[#This Row],[LME Zinc stock]]*Table_Merge1[[#This Row],[Azad.Sell]]=0,"",Table_Merge1[[#This Row],[LME Zinc stock]]*Table_Merge1[[#This Row],[Azad.Sell]]),"")</f>
        <v/>
      </c>
      <c r="AS2136" s="288" t="str">
        <f>IFERROR(IF(Table_Merge1[[#This Row],[LME Zinc 3-month]]*Table_Merge1[[#This Row],[Azad.Sell]]=0,"",Table_Merge1[[#This Row],[LME Zinc 3-month]]*Table_Merge1[[#This Row],[Azad.Sell]]),"")</f>
        <v/>
      </c>
      <c r="AT2136"/>
    </row>
    <row r="2137" spans="1:46" x14ac:dyDescent="0.25">
      <c r="A2137" s="258">
        <v>43662</v>
      </c>
      <c r="B21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1398.04.25</v>
      </c>
      <c r="C2137" s="195">
        <f t="shared" ca="1" si="69"/>
        <v>1398</v>
      </c>
      <c r="D21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37" s="195">
        <f>_xlfn.NUMBERVALUE(RIGHT(Table11[[#This Row],[تاریخ شمسی]],2))</f>
        <v>25</v>
      </c>
      <c r="F21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04-25</v>
      </c>
      <c r="G2137" s="195" t="s">
        <v>2288</v>
      </c>
      <c r="L2137" s="259">
        <v>43662</v>
      </c>
      <c r="M2137">
        <v>116692</v>
      </c>
      <c r="O2137" s="284">
        <f>IFERROR(DATE(Table7[[#This Row],[year]],MONTH(DATEVALUE(Table7[[#This Row],[month]]&amp;"1")),Table7[[#This Row],[day]]),"")</f>
        <v>41996</v>
      </c>
      <c r="P2137" s="195" t="s">
        <v>5562</v>
      </c>
      <c r="Q2137" s="195">
        <v>2014</v>
      </c>
      <c r="R2137" s="195" t="s">
        <v>3452</v>
      </c>
      <c r="S2137" s="195">
        <v>23</v>
      </c>
      <c r="T2137" s="195">
        <v>1179.5</v>
      </c>
      <c r="U2137" s="195">
        <v>1848</v>
      </c>
      <c r="V2137" s="195">
        <v>4205225</v>
      </c>
      <c r="X2137" s="260">
        <v>42079</v>
      </c>
      <c r="Y2137" t="s">
        <v>7781</v>
      </c>
      <c r="Z2137" s="260">
        <v>7</v>
      </c>
      <c r="AA2137">
        <v>1393</v>
      </c>
      <c r="AB2137" s="260" t="str">
        <f ca="1">IFERROR(IFERROR(VLOOKUP(Table_Merge1[[#This Row],[Column1]],Table11[#All],2,FALSE),LEFT(AB2138,8)&amp;IF(LEN((RIGHT(AB2138,2)+1))&lt;2,"0"&amp;(RIGHT(AB2138,2)+1),(RIGHT(AB2138,2)-1))),"")</f>
        <v>1393.12.25</v>
      </c>
      <c r="AC2137" s="259" t="str">
        <f ca="1">LEFT(Table_Merge1[[#This Row],[Column2]],4)</f>
        <v>1393</v>
      </c>
      <c r="AD2137" s="259" t="str">
        <f ca="1">RIGHT(LEFT(Table_Merge1[[#This Row],[Column2]],7),2)</f>
        <v>12</v>
      </c>
      <c r="AE2137" s="259" t="str">
        <f ca="1">RIGHT(Table_Merge1[[#This Row],[Column2]],2)</f>
        <v>25</v>
      </c>
      <c r="AF2137">
        <v>12</v>
      </c>
      <c r="AG2137">
        <v>25</v>
      </c>
      <c r="AH2137" s="260">
        <v>2015</v>
      </c>
      <c r="AI2137" t="s">
        <v>3435</v>
      </c>
      <c r="AJ2137" s="260">
        <v>16</v>
      </c>
      <c r="AK2137">
        <v>1157</v>
      </c>
      <c r="AL2137">
        <v>1790</v>
      </c>
      <c r="AM2137">
        <v>3943725</v>
      </c>
      <c r="AO2137">
        <v>32830</v>
      </c>
      <c r="AP2137" s="287">
        <f>IFERROR(IF(Table_Merge1[[#This Row],[LME Zinc stock]]*Table_Merge1[[#This Row],[Nima.مقدار]]=0,"",Table_Merge1[[#This Row],[LME Zinc stock]]*Table_Merge1[[#This Row],[Nima.مقدار]]),"")</f>
        <v>129472491750</v>
      </c>
      <c r="AQ2137" s="287">
        <f>IFERROR(IF(Table_Merge1[[#This Row],[LME Zinc 3-month]]*Table_Merge1[[#This Row],[Nima.مقدار]]=0,"",Table_Merge1[[#This Row],[LME Zinc 3-month]]*Table_Merge1[[#This Row],[Nima.مقدار]]),"")</f>
        <v>58765700</v>
      </c>
      <c r="AR2137" s="288" t="str">
        <f>IFERROR(IF(Table_Merge1[[#This Row],[LME Zinc stock]]*Table_Merge1[[#This Row],[Azad.Sell]]=0,"",Table_Merge1[[#This Row],[LME Zinc stock]]*Table_Merge1[[#This Row],[Azad.Sell]]),"")</f>
        <v/>
      </c>
      <c r="AS2137" s="288" t="str">
        <f>IFERROR(IF(Table_Merge1[[#This Row],[LME Zinc 3-month]]*Table_Merge1[[#This Row],[Azad.Sell]]=0,"",Table_Merge1[[#This Row],[LME Zinc 3-month]]*Table_Merge1[[#This Row],[Azad.Sell]]),"")</f>
        <v/>
      </c>
      <c r="AT2137"/>
    </row>
    <row r="2138" spans="1:46" x14ac:dyDescent="0.25">
      <c r="A2138" s="258">
        <v>43663</v>
      </c>
      <c r="B21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1398.04.26</v>
      </c>
      <c r="C2138" s="195">
        <f t="shared" ca="1" si="69"/>
        <v>1398</v>
      </c>
      <c r="D21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38" s="195">
        <f>_xlfn.NUMBERVALUE(RIGHT(Table11[[#This Row],[تاریخ شمسی]],2))</f>
        <v>26</v>
      </c>
      <c r="F21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04-26</v>
      </c>
      <c r="G2138" s="195" t="s">
        <v>2289</v>
      </c>
      <c r="L2138" s="259">
        <v>43663</v>
      </c>
      <c r="M2138">
        <v>116765</v>
      </c>
      <c r="O2138" s="283">
        <f>IFERROR(DATE(Table7[[#This Row],[year]],MONTH(DATEVALUE(Table7[[#This Row],[month]]&amp;"1")),Table7[[#This Row],[day]]),"")</f>
        <v>41995</v>
      </c>
      <c r="P2138" s="257" t="s">
        <v>5563</v>
      </c>
      <c r="Q2138" s="257">
        <v>2014</v>
      </c>
      <c r="R2138" s="257" t="s">
        <v>3452</v>
      </c>
      <c r="S2138" s="257">
        <v>22</v>
      </c>
      <c r="T2138" s="257">
        <v>1195.25</v>
      </c>
      <c r="U2138" s="257">
        <v>0</v>
      </c>
      <c r="V2138" s="257">
        <v>0</v>
      </c>
      <c r="X2138" s="260">
        <v>42076</v>
      </c>
      <c r="Z2138" s="260">
        <v>7</v>
      </c>
      <c r="AB2138" s="260" t="str">
        <f ca="1">IFERROR(IFERROR(VLOOKUP(Table_Merge1[[#This Row],[Column1]],Table11[#All],2,FALSE),LEFT(AB2139,8)&amp;IF(LEN((RIGHT(AB2139,2)+1))&lt;2,"0"&amp;(RIGHT(AB2139,2)+1),(RIGHT(AB2139,2)-1))),"")</f>
        <v>1393.12.20</v>
      </c>
      <c r="AC2138" s="259" t="str">
        <f ca="1">LEFT(Table_Merge1[[#This Row],[Column2]],4)</f>
        <v>1393</v>
      </c>
      <c r="AD2138" s="259" t="str">
        <f ca="1">RIGHT(LEFT(Table_Merge1[[#This Row],[Column2]],7),2)</f>
        <v>12</v>
      </c>
      <c r="AE2138" s="259" t="str">
        <f ca="1">RIGHT(Table_Merge1[[#This Row],[Column2]],2)</f>
        <v>20</v>
      </c>
      <c r="AH2138" s="260">
        <v>2015</v>
      </c>
      <c r="AI2138" t="s">
        <v>3435</v>
      </c>
      <c r="AJ2138" s="260">
        <v>13</v>
      </c>
      <c r="AK2138">
        <v>1156.5</v>
      </c>
      <c r="AL2138">
        <v>1784.5</v>
      </c>
      <c r="AM2138">
        <v>3951725</v>
      </c>
      <c r="AP2138" s="287" t="str">
        <f>IFERROR(IF(Table_Merge1[[#This Row],[LME Zinc stock]]*Table_Merge1[[#This Row],[Nima.مقدار]]=0,"",Table_Merge1[[#This Row],[LME Zinc stock]]*Table_Merge1[[#This Row],[Nima.مقدار]]),"")</f>
        <v/>
      </c>
      <c r="AQ2138" s="287" t="str">
        <f>IFERROR(IF(Table_Merge1[[#This Row],[LME Zinc 3-month]]*Table_Merge1[[#This Row],[Nima.مقدار]]=0,"",Table_Merge1[[#This Row],[LME Zinc 3-month]]*Table_Merge1[[#This Row],[Nima.مقدار]]),"")</f>
        <v/>
      </c>
      <c r="AR2138" s="288" t="str">
        <f>IFERROR(IF(Table_Merge1[[#This Row],[LME Zinc stock]]*Table_Merge1[[#This Row],[Azad.Sell]]=0,"",Table_Merge1[[#This Row],[LME Zinc stock]]*Table_Merge1[[#This Row],[Azad.Sell]]),"")</f>
        <v/>
      </c>
      <c r="AS2138" s="288" t="str">
        <f>IFERROR(IF(Table_Merge1[[#This Row],[LME Zinc 3-month]]*Table_Merge1[[#This Row],[Azad.Sell]]=0,"",Table_Merge1[[#This Row],[LME Zinc 3-month]]*Table_Merge1[[#This Row],[Azad.Sell]]),"")</f>
        <v/>
      </c>
      <c r="AT2138"/>
    </row>
    <row r="2139" spans="1:46" x14ac:dyDescent="0.25">
      <c r="A2139" s="258">
        <v>43664</v>
      </c>
      <c r="B21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1398.04.27</v>
      </c>
      <c r="C2139" s="195">
        <f t="shared" ca="1" si="69"/>
        <v>1398</v>
      </c>
      <c r="D21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39" s="195">
        <f>_xlfn.NUMBERVALUE(RIGHT(Table11[[#This Row],[تاریخ شمسی]],2))</f>
        <v>27</v>
      </c>
      <c r="F21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04-27</v>
      </c>
      <c r="G2139" s="195" t="s">
        <v>2290</v>
      </c>
      <c r="L2139" s="259">
        <v>43664</v>
      </c>
      <c r="M2139">
        <v>116919</v>
      </c>
      <c r="O2139" s="284">
        <f>IFERROR(DATE(Table7[[#This Row],[year]],MONTH(DATEVALUE(Table7[[#This Row],[month]]&amp;"1")),Table7[[#This Row],[day]]),"")</f>
        <v>41992</v>
      </c>
      <c r="P2139" s="195" t="s">
        <v>5564</v>
      </c>
      <c r="Q2139" s="195">
        <v>2014</v>
      </c>
      <c r="R2139" s="195" t="s">
        <v>3452</v>
      </c>
      <c r="S2139" s="195">
        <v>19</v>
      </c>
      <c r="T2139" s="195">
        <v>1197.5</v>
      </c>
      <c r="U2139" s="195">
        <v>0</v>
      </c>
      <c r="V2139" s="195">
        <v>0</v>
      </c>
      <c r="X2139" s="260">
        <v>42075</v>
      </c>
      <c r="Y2139" t="s">
        <v>7780</v>
      </c>
      <c r="Z2139" s="260">
        <v>7</v>
      </c>
      <c r="AA2139">
        <v>1393</v>
      </c>
      <c r="AB2139" s="260" t="str">
        <f ca="1">IFERROR(IFERROR(VLOOKUP(Table_Merge1[[#This Row],[Column1]],Table11[#All],2,FALSE),LEFT(AB2140,8)&amp;IF(LEN((RIGHT(AB2140,2)+1))&lt;2,"0"&amp;(RIGHT(AB2140,2)+1),(RIGHT(AB2140,2)-1))),"")</f>
        <v>1393.12.21</v>
      </c>
      <c r="AC2139" s="259" t="str">
        <f ca="1">LEFT(Table_Merge1[[#This Row],[Column2]],4)</f>
        <v>1393</v>
      </c>
      <c r="AD2139" s="259" t="str">
        <f ca="1">RIGHT(LEFT(Table_Merge1[[#This Row],[Column2]],7),2)</f>
        <v>12</v>
      </c>
      <c r="AE2139" s="259" t="str">
        <f ca="1">RIGHT(Table_Merge1[[#This Row],[Column2]],2)</f>
        <v>21</v>
      </c>
      <c r="AF2139">
        <v>12</v>
      </c>
      <c r="AG2139">
        <v>21</v>
      </c>
      <c r="AH2139" s="260">
        <v>2015</v>
      </c>
      <c r="AI2139" t="s">
        <v>3435</v>
      </c>
      <c r="AJ2139" s="260">
        <v>12</v>
      </c>
      <c r="AK2139">
        <v>1161.25</v>
      </c>
      <c r="AL2139">
        <v>1777.5</v>
      </c>
      <c r="AM2139">
        <v>3958625</v>
      </c>
      <c r="AO2139">
        <v>33290</v>
      </c>
      <c r="AP2139" s="287">
        <f>IFERROR(IF(Table_Merge1[[#This Row],[LME Zinc stock]]*Table_Merge1[[#This Row],[Nima.مقدار]]=0,"",Table_Merge1[[#This Row],[LME Zinc stock]]*Table_Merge1[[#This Row],[Nima.مقدار]]),"")</f>
        <v>131782626250</v>
      </c>
      <c r="AQ2139" s="287">
        <f>IFERROR(IF(Table_Merge1[[#This Row],[LME Zinc 3-month]]*Table_Merge1[[#This Row],[Nima.مقدار]]=0,"",Table_Merge1[[#This Row],[LME Zinc 3-month]]*Table_Merge1[[#This Row],[Nima.مقدار]]),"")</f>
        <v>59172975</v>
      </c>
      <c r="AR2139" s="288" t="str">
        <f>IFERROR(IF(Table_Merge1[[#This Row],[LME Zinc stock]]*Table_Merge1[[#This Row],[Azad.Sell]]=0,"",Table_Merge1[[#This Row],[LME Zinc stock]]*Table_Merge1[[#This Row],[Azad.Sell]]),"")</f>
        <v/>
      </c>
      <c r="AS2139" s="288" t="str">
        <f>IFERROR(IF(Table_Merge1[[#This Row],[LME Zinc 3-month]]*Table_Merge1[[#This Row],[Azad.Sell]]=0,"",Table_Merge1[[#This Row],[LME Zinc 3-month]]*Table_Merge1[[#This Row],[Azad.Sell]]),"")</f>
        <v/>
      </c>
      <c r="AT2139"/>
    </row>
    <row r="2140" spans="1:46" x14ac:dyDescent="0.25">
      <c r="A2140" s="258">
        <v>43666</v>
      </c>
      <c r="B21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1398.04.29</v>
      </c>
      <c r="C2140" s="195">
        <f t="shared" ca="1" si="69"/>
        <v>1398</v>
      </c>
      <c r="D21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40" s="195">
        <f>_xlfn.NUMBERVALUE(RIGHT(Table11[[#This Row],[تاریخ شمسی]],2))</f>
        <v>29</v>
      </c>
      <c r="F21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04-29</v>
      </c>
      <c r="G2140" s="195" t="s">
        <v>2291</v>
      </c>
      <c r="L2140" s="259">
        <v>43666</v>
      </c>
      <c r="M2140">
        <v>116702</v>
      </c>
      <c r="O2140" s="283">
        <f>IFERROR(DATE(Table7[[#This Row],[year]],MONTH(DATEVALUE(Table7[[#This Row],[month]]&amp;"1")),Table7[[#This Row],[day]]),"")</f>
        <v>41991</v>
      </c>
      <c r="P2140" s="257" t="s">
        <v>5565</v>
      </c>
      <c r="Q2140" s="257">
        <v>2014</v>
      </c>
      <c r="R2140" s="257" t="s">
        <v>3452</v>
      </c>
      <c r="S2140" s="257">
        <v>18</v>
      </c>
      <c r="T2140" s="257">
        <v>1210.75</v>
      </c>
      <c r="U2140" s="257">
        <v>0</v>
      </c>
      <c r="V2140" s="257">
        <v>0</v>
      </c>
      <c r="X2140" s="260">
        <v>42074</v>
      </c>
      <c r="Y2140" t="s">
        <v>7779</v>
      </c>
      <c r="Z2140" s="260">
        <v>7</v>
      </c>
      <c r="AA2140">
        <v>1393</v>
      </c>
      <c r="AB2140" s="260" t="str">
        <f ca="1">IFERROR(IFERROR(VLOOKUP(Table_Merge1[[#This Row],[Column1]],Table11[#All],2,FALSE),LEFT(AB2141,8)&amp;IF(LEN((RIGHT(AB2141,2)+1))&lt;2,"0"&amp;(RIGHT(AB2141,2)+1),(RIGHT(AB2141,2)-1))),"")</f>
        <v>1393.12.20</v>
      </c>
      <c r="AC2140" s="259" t="str">
        <f ca="1">LEFT(Table_Merge1[[#This Row],[Column2]],4)</f>
        <v>1393</v>
      </c>
      <c r="AD2140" s="259" t="str">
        <f ca="1">RIGHT(LEFT(Table_Merge1[[#This Row],[Column2]],7),2)</f>
        <v>12</v>
      </c>
      <c r="AE2140" s="259" t="str">
        <f ca="1">RIGHT(Table_Merge1[[#This Row],[Column2]],2)</f>
        <v>20</v>
      </c>
      <c r="AF2140">
        <v>12</v>
      </c>
      <c r="AG2140">
        <v>20</v>
      </c>
      <c r="AH2140" s="260">
        <v>2015</v>
      </c>
      <c r="AI2140" t="s">
        <v>3435</v>
      </c>
      <c r="AJ2140" s="260">
        <v>11</v>
      </c>
      <c r="AK2140">
        <v>1158.75</v>
      </c>
      <c r="AL2140">
        <v>1791</v>
      </c>
      <c r="AM2140">
        <v>3964975</v>
      </c>
      <c r="AO2140">
        <v>33390</v>
      </c>
      <c r="AP2140" s="287">
        <f>IFERROR(IF(Table_Merge1[[#This Row],[LME Zinc stock]]*Table_Merge1[[#This Row],[Nima.مقدار]]=0,"",Table_Merge1[[#This Row],[LME Zinc stock]]*Table_Merge1[[#This Row],[Nima.مقدار]]),"")</f>
        <v>132390515250</v>
      </c>
      <c r="AQ2140" s="287">
        <f>IFERROR(IF(Table_Merge1[[#This Row],[LME Zinc 3-month]]*Table_Merge1[[#This Row],[Nima.مقدار]]=0,"",Table_Merge1[[#This Row],[LME Zinc 3-month]]*Table_Merge1[[#This Row],[Nima.مقدار]]),"")</f>
        <v>59801490</v>
      </c>
      <c r="AR2140" s="288" t="str">
        <f>IFERROR(IF(Table_Merge1[[#This Row],[LME Zinc stock]]*Table_Merge1[[#This Row],[Azad.Sell]]=0,"",Table_Merge1[[#This Row],[LME Zinc stock]]*Table_Merge1[[#This Row],[Azad.Sell]]),"")</f>
        <v/>
      </c>
      <c r="AS2140" s="288" t="str">
        <f>IFERROR(IF(Table_Merge1[[#This Row],[LME Zinc 3-month]]*Table_Merge1[[#This Row],[Azad.Sell]]=0,"",Table_Merge1[[#This Row],[LME Zinc 3-month]]*Table_Merge1[[#This Row],[Azad.Sell]]),"")</f>
        <v/>
      </c>
      <c r="AT2140"/>
    </row>
    <row r="2141" spans="1:46" x14ac:dyDescent="0.25">
      <c r="A2141" s="258">
        <v>43667</v>
      </c>
      <c r="B21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1398.04.30</v>
      </c>
      <c r="C2141" s="195">
        <f t="shared" ca="1" si="69"/>
        <v>1398</v>
      </c>
      <c r="D21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41" s="195">
        <f>_xlfn.NUMBERVALUE(RIGHT(Table11[[#This Row],[تاریخ شمسی]],2))</f>
        <v>30</v>
      </c>
      <c r="F21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04-30</v>
      </c>
      <c r="G2141" s="195" t="s">
        <v>2292</v>
      </c>
      <c r="L2141" s="259">
        <v>43667</v>
      </c>
      <c r="M2141">
        <v>116863</v>
      </c>
      <c r="O2141" s="284">
        <f>IFERROR(DATE(Table7[[#This Row],[year]],MONTH(DATEVALUE(Table7[[#This Row],[month]]&amp;"1")),Table7[[#This Row],[day]]),"")</f>
        <v>41990</v>
      </c>
      <c r="P2141" s="195" t="s">
        <v>5566</v>
      </c>
      <c r="Q2141" s="195">
        <v>2014</v>
      </c>
      <c r="R2141" s="195" t="s">
        <v>3452</v>
      </c>
      <c r="S2141" s="195">
        <v>17</v>
      </c>
      <c r="T2141" s="195">
        <v>1199</v>
      </c>
      <c r="U2141" s="195">
        <v>0</v>
      </c>
      <c r="V2141" s="195">
        <v>0</v>
      </c>
      <c r="X2141" s="260">
        <v>42073</v>
      </c>
      <c r="Y2141" t="s">
        <v>7778</v>
      </c>
      <c r="Z2141" s="260">
        <v>7</v>
      </c>
      <c r="AA2141">
        <v>1393</v>
      </c>
      <c r="AB2141" s="260" t="str">
        <f ca="1">IFERROR(IFERROR(VLOOKUP(Table_Merge1[[#This Row],[Column1]],Table11[#All],2,FALSE),LEFT(AB2142,8)&amp;IF(LEN((RIGHT(AB2142,2)+1))&lt;2,"0"&amp;(RIGHT(AB2142,2)+1),(RIGHT(AB2142,2)-1))),"")</f>
        <v>1393.12.19</v>
      </c>
      <c r="AC2141" s="259" t="str">
        <f ca="1">LEFT(Table_Merge1[[#This Row],[Column2]],4)</f>
        <v>1393</v>
      </c>
      <c r="AD2141" s="259" t="str">
        <f ca="1">RIGHT(LEFT(Table_Merge1[[#This Row],[Column2]],7),2)</f>
        <v>12</v>
      </c>
      <c r="AE2141" s="259" t="str">
        <f ca="1">RIGHT(Table_Merge1[[#This Row],[Column2]],2)</f>
        <v>19</v>
      </c>
      <c r="AF2141">
        <v>12</v>
      </c>
      <c r="AG2141">
        <v>19</v>
      </c>
      <c r="AH2141" s="260">
        <v>2015</v>
      </c>
      <c r="AI2141" t="s">
        <v>3435</v>
      </c>
      <c r="AJ2141" s="260">
        <v>10</v>
      </c>
      <c r="AK2141">
        <v>1161</v>
      </c>
      <c r="AL2141">
        <v>1772</v>
      </c>
      <c r="AM2141">
        <v>3969175</v>
      </c>
      <c r="AO2141">
        <v>33830</v>
      </c>
      <c r="AP2141" s="287">
        <f>IFERROR(IF(Table_Merge1[[#This Row],[LME Zinc stock]]*Table_Merge1[[#This Row],[Nima.مقدار]]=0,"",Table_Merge1[[#This Row],[LME Zinc stock]]*Table_Merge1[[#This Row],[Nima.مقدار]]),"")</f>
        <v>134277190250</v>
      </c>
      <c r="AQ2141" s="287">
        <f>IFERROR(IF(Table_Merge1[[#This Row],[LME Zinc 3-month]]*Table_Merge1[[#This Row],[Nima.مقدار]]=0,"",Table_Merge1[[#This Row],[LME Zinc 3-month]]*Table_Merge1[[#This Row],[Nima.مقدار]]),"")</f>
        <v>59946760</v>
      </c>
      <c r="AR2141" s="288" t="str">
        <f>IFERROR(IF(Table_Merge1[[#This Row],[LME Zinc stock]]*Table_Merge1[[#This Row],[Azad.Sell]]=0,"",Table_Merge1[[#This Row],[LME Zinc stock]]*Table_Merge1[[#This Row],[Azad.Sell]]),"")</f>
        <v/>
      </c>
      <c r="AS2141" s="288" t="str">
        <f>IFERROR(IF(Table_Merge1[[#This Row],[LME Zinc 3-month]]*Table_Merge1[[#This Row],[Azad.Sell]]=0,"",Table_Merge1[[#This Row],[LME Zinc 3-month]]*Table_Merge1[[#This Row],[Azad.Sell]]),"")</f>
        <v/>
      </c>
      <c r="AT2141"/>
    </row>
    <row r="2142" spans="1:46" x14ac:dyDescent="0.25">
      <c r="A2142" s="258">
        <v>43668</v>
      </c>
      <c r="B21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1398.04.31</v>
      </c>
      <c r="C2142" s="195">
        <f t="shared" ca="1" si="69"/>
        <v>1398</v>
      </c>
      <c r="D21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142" s="195">
        <f>_xlfn.NUMBERVALUE(RIGHT(Table11[[#This Row],[تاریخ شمسی]],2))</f>
        <v>31</v>
      </c>
      <c r="F21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04-31</v>
      </c>
      <c r="G2142" s="195" t="s">
        <v>2293</v>
      </c>
      <c r="L2142" s="259">
        <v>43668</v>
      </c>
      <c r="M2142">
        <v>116516</v>
      </c>
      <c r="O2142" s="283">
        <f>IFERROR(DATE(Table7[[#This Row],[year]],MONTH(DATEVALUE(Table7[[#This Row],[month]]&amp;"1")),Table7[[#This Row],[day]]),"")</f>
        <v>41989</v>
      </c>
      <c r="P2142" s="257" t="s">
        <v>5567</v>
      </c>
      <c r="Q2142" s="257">
        <v>2014</v>
      </c>
      <c r="R2142" s="257" t="s">
        <v>3452</v>
      </c>
      <c r="S2142" s="257">
        <v>16</v>
      </c>
      <c r="T2142" s="257">
        <v>1199.25</v>
      </c>
      <c r="U2142" s="257">
        <v>0</v>
      </c>
      <c r="V2142" s="257">
        <v>0</v>
      </c>
      <c r="X2142" s="260">
        <v>42072</v>
      </c>
      <c r="Y2142" t="s">
        <v>7777</v>
      </c>
      <c r="Z2142" s="260">
        <v>7</v>
      </c>
      <c r="AA2142">
        <v>1393</v>
      </c>
      <c r="AB2142" s="260" t="str">
        <f ca="1">IFERROR(IFERROR(VLOOKUP(Table_Merge1[[#This Row],[Column1]],Table11[#All],2,FALSE),LEFT(AB2143,8)&amp;IF(LEN((RIGHT(AB2143,2)+1))&lt;2,"0"&amp;(RIGHT(AB2143,2)+1),(RIGHT(AB2143,2)-1))),"")</f>
        <v>1393.12.18</v>
      </c>
      <c r="AC2142" s="259" t="str">
        <f ca="1">LEFT(Table_Merge1[[#This Row],[Column2]],4)</f>
        <v>1393</v>
      </c>
      <c r="AD2142" s="259" t="str">
        <f ca="1">RIGHT(LEFT(Table_Merge1[[#This Row],[Column2]],7),2)</f>
        <v>12</v>
      </c>
      <c r="AE2142" s="259" t="str">
        <f ca="1">RIGHT(Table_Merge1[[#This Row],[Column2]],2)</f>
        <v>18</v>
      </c>
      <c r="AF2142">
        <v>12</v>
      </c>
      <c r="AG2142">
        <v>18</v>
      </c>
      <c r="AH2142" s="260">
        <v>2015</v>
      </c>
      <c r="AI2142" t="s">
        <v>3435</v>
      </c>
      <c r="AJ2142" s="260">
        <v>9</v>
      </c>
      <c r="AK2142">
        <v>1173.75</v>
      </c>
      <c r="AL2142">
        <v>1796</v>
      </c>
      <c r="AM2142">
        <v>3975900</v>
      </c>
      <c r="AO2142">
        <v>33960</v>
      </c>
      <c r="AP2142" s="287">
        <f>IFERROR(IF(Table_Merge1[[#This Row],[LME Zinc stock]]*Table_Merge1[[#This Row],[Nima.مقدار]]=0,"",Table_Merge1[[#This Row],[LME Zinc stock]]*Table_Merge1[[#This Row],[Nima.مقدار]]),"")</f>
        <v>135021564000</v>
      </c>
      <c r="AQ2142" s="287">
        <f>IFERROR(IF(Table_Merge1[[#This Row],[LME Zinc 3-month]]*Table_Merge1[[#This Row],[Nima.مقدار]]=0,"",Table_Merge1[[#This Row],[LME Zinc 3-month]]*Table_Merge1[[#This Row],[Nima.مقدار]]),"")</f>
        <v>60992160</v>
      </c>
      <c r="AR2142" s="288" t="str">
        <f>IFERROR(IF(Table_Merge1[[#This Row],[LME Zinc stock]]*Table_Merge1[[#This Row],[Azad.Sell]]=0,"",Table_Merge1[[#This Row],[LME Zinc stock]]*Table_Merge1[[#This Row],[Azad.Sell]]),"")</f>
        <v/>
      </c>
      <c r="AS2142" s="288" t="str">
        <f>IFERROR(IF(Table_Merge1[[#This Row],[LME Zinc 3-month]]*Table_Merge1[[#This Row],[Azad.Sell]]=0,"",Table_Merge1[[#This Row],[LME Zinc 3-month]]*Table_Merge1[[#This Row],[Azad.Sell]]),"")</f>
        <v/>
      </c>
      <c r="AT2142"/>
    </row>
    <row r="2143" spans="1:46" x14ac:dyDescent="0.25">
      <c r="A2143" s="258">
        <v>43669</v>
      </c>
      <c r="B21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1398.05.01</v>
      </c>
      <c r="C2143" s="195">
        <f t="shared" ca="1" si="69"/>
        <v>1398</v>
      </c>
      <c r="D21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43" s="195">
        <f>_xlfn.NUMBERVALUE(RIGHT(Table11[[#This Row],[تاریخ شمسی]],2))</f>
        <v>1</v>
      </c>
      <c r="F21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05-01</v>
      </c>
      <c r="G2143" s="195" t="s">
        <v>2294</v>
      </c>
      <c r="L2143" s="259">
        <v>43669</v>
      </c>
      <c r="M2143">
        <v>115845</v>
      </c>
      <c r="O2143" s="284">
        <f>IFERROR(DATE(Table7[[#This Row],[year]],MONTH(DATEVALUE(Table7[[#This Row],[month]]&amp;"1")),Table7[[#This Row],[day]]),"")</f>
        <v>41988</v>
      </c>
      <c r="P2143" s="195" t="s">
        <v>5568</v>
      </c>
      <c r="Q2143" s="195">
        <v>2014</v>
      </c>
      <c r="R2143" s="195" t="s">
        <v>3452</v>
      </c>
      <c r="S2143" s="195">
        <v>15</v>
      </c>
      <c r="T2143" s="195">
        <v>1210.75</v>
      </c>
      <c r="U2143" s="195" t="s">
        <v>3621</v>
      </c>
      <c r="V2143" s="195" t="s">
        <v>3621</v>
      </c>
      <c r="X2143" s="260">
        <v>42069</v>
      </c>
      <c r="Z2143" s="260">
        <v>7</v>
      </c>
      <c r="AB2143" s="260" t="str">
        <f ca="1">IFERROR(IFERROR(VLOOKUP(Table_Merge1[[#This Row],[Column1]],Table11[#All],2,FALSE),LEFT(AB2144,8)&amp;IF(LEN((RIGHT(AB2144,2)+1))&lt;2,"0"&amp;(RIGHT(AB2144,2)+1),(RIGHT(AB2144,2)-1))),"")</f>
        <v>1393.12.13</v>
      </c>
      <c r="AC2143" s="259" t="str">
        <f ca="1">LEFT(Table_Merge1[[#This Row],[Column2]],4)</f>
        <v>1393</v>
      </c>
      <c r="AD2143" s="259" t="str">
        <f ca="1">RIGHT(LEFT(Table_Merge1[[#This Row],[Column2]],7),2)</f>
        <v>12</v>
      </c>
      <c r="AE2143" s="259" t="str">
        <f ca="1">RIGHT(Table_Merge1[[#This Row],[Column2]],2)</f>
        <v>13</v>
      </c>
      <c r="AH2143" s="260">
        <v>2015</v>
      </c>
      <c r="AI2143" t="s">
        <v>3435</v>
      </c>
      <c r="AJ2143" s="260">
        <v>6</v>
      </c>
      <c r="AK2143">
        <v>1196.5</v>
      </c>
      <c r="AL2143">
        <v>1796</v>
      </c>
      <c r="AM2143">
        <v>3983725</v>
      </c>
      <c r="AP2143" s="287" t="str">
        <f>IFERROR(IF(Table_Merge1[[#This Row],[LME Zinc stock]]*Table_Merge1[[#This Row],[Nima.مقدار]]=0,"",Table_Merge1[[#This Row],[LME Zinc stock]]*Table_Merge1[[#This Row],[Nima.مقدار]]),"")</f>
        <v/>
      </c>
      <c r="AQ2143" s="287" t="str">
        <f>IFERROR(IF(Table_Merge1[[#This Row],[LME Zinc 3-month]]*Table_Merge1[[#This Row],[Nima.مقدار]]=0,"",Table_Merge1[[#This Row],[LME Zinc 3-month]]*Table_Merge1[[#This Row],[Nima.مقدار]]),"")</f>
        <v/>
      </c>
      <c r="AR2143" s="288" t="str">
        <f>IFERROR(IF(Table_Merge1[[#This Row],[LME Zinc stock]]*Table_Merge1[[#This Row],[Azad.Sell]]=0,"",Table_Merge1[[#This Row],[LME Zinc stock]]*Table_Merge1[[#This Row],[Azad.Sell]]),"")</f>
        <v/>
      </c>
      <c r="AS2143" s="288" t="str">
        <f>IFERROR(IF(Table_Merge1[[#This Row],[LME Zinc 3-month]]*Table_Merge1[[#This Row],[Azad.Sell]]=0,"",Table_Merge1[[#This Row],[LME Zinc 3-month]]*Table_Merge1[[#This Row],[Azad.Sell]]),"")</f>
        <v/>
      </c>
      <c r="AT2143"/>
    </row>
    <row r="2144" spans="1:46" x14ac:dyDescent="0.25">
      <c r="A2144" s="258">
        <v>43670</v>
      </c>
      <c r="B21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1398.05.02</v>
      </c>
      <c r="C2144" s="195">
        <f t="shared" ca="1" si="69"/>
        <v>1398</v>
      </c>
      <c r="D21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44" s="195">
        <f>_xlfn.NUMBERVALUE(RIGHT(Table11[[#This Row],[تاریخ شمسی]],2))</f>
        <v>2</v>
      </c>
      <c r="F21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05-02</v>
      </c>
      <c r="G2144" s="195" t="s">
        <v>2295</v>
      </c>
      <c r="L2144" s="259">
        <v>43670</v>
      </c>
      <c r="M2144">
        <v>114515</v>
      </c>
      <c r="O2144" s="283">
        <f>IFERROR(DATE(Table7[[#This Row],[year]],MONTH(DATEVALUE(Table7[[#This Row],[month]]&amp;"1")),Table7[[#This Row],[day]]),"")</f>
        <v>41985</v>
      </c>
      <c r="P2144" s="257" t="s">
        <v>5569</v>
      </c>
      <c r="Q2144" s="257">
        <v>2014</v>
      </c>
      <c r="R2144" s="257" t="s">
        <v>3452</v>
      </c>
      <c r="S2144" s="257">
        <v>12</v>
      </c>
      <c r="T2144" s="257">
        <v>1223.5</v>
      </c>
      <c r="U2144" s="257">
        <v>1859</v>
      </c>
      <c r="V2144" s="257">
        <v>4210275</v>
      </c>
      <c r="X2144" s="260">
        <v>42068</v>
      </c>
      <c r="Y2144" t="s">
        <v>7776</v>
      </c>
      <c r="Z2144" s="260">
        <v>7</v>
      </c>
      <c r="AA2144">
        <v>1393</v>
      </c>
      <c r="AB2144" s="260" t="str">
        <f ca="1">IFERROR(IFERROR(VLOOKUP(Table_Merge1[[#This Row],[Column1]],Table11[#All],2,FALSE),LEFT(AB2145,8)&amp;IF(LEN((RIGHT(AB2145,2)+1))&lt;2,"0"&amp;(RIGHT(AB2145,2)+1),(RIGHT(AB2145,2)-1))),"")</f>
        <v>1393.12.14</v>
      </c>
      <c r="AC2144" s="259" t="str">
        <f ca="1">LEFT(Table_Merge1[[#This Row],[Column2]],4)</f>
        <v>1393</v>
      </c>
      <c r="AD2144" s="259" t="str">
        <f ca="1">RIGHT(LEFT(Table_Merge1[[#This Row],[Column2]],7),2)</f>
        <v>12</v>
      </c>
      <c r="AE2144" s="259" t="str">
        <f ca="1">RIGHT(Table_Merge1[[#This Row],[Column2]],2)</f>
        <v>14</v>
      </c>
      <c r="AF2144">
        <v>12</v>
      </c>
      <c r="AG2144">
        <v>14</v>
      </c>
      <c r="AH2144" s="260">
        <v>2015</v>
      </c>
      <c r="AI2144" t="s">
        <v>3435</v>
      </c>
      <c r="AJ2144" s="260">
        <v>5</v>
      </c>
      <c r="AK2144">
        <v>1199.75</v>
      </c>
      <c r="AL2144">
        <v>1772</v>
      </c>
      <c r="AM2144">
        <v>3976650</v>
      </c>
      <c r="AO2144">
        <v>34100</v>
      </c>
      <c r="AP2144" s="287">
        <f>IFERROR(IF(Table_Merge1[[#This Row],[LME Zinc stock]]*Table_Merge1[[#This Row],[Nima.مقدار]]=0,"",Table_Merge1[[#This Row],[LME Zinc stock]]*Table_Merge1[[#This Row],[Nima.مقدار]]),"")</f>
        <v>135603765000</v>
      </c>
      <c r="AQ2144" s="287">
        <f>IFERROR(IF(Table_Merge1[[#This Row],[LME Zinc 3-month]]*Table_Merge1[[#This Row],[Nima.مقدار]]=0,"",Table_Merge1[[#This Row],[LME Zinc 3-month]]*Table_Merge1[[#This Row],[Nima.مقدار]]),"")</f>
        <v>60425200</v>
      </c>
      <c r="AR2144" s="288" t="str">
        <f>IFERROR(IF(Table_Merge1[[#This Row],[LME Zinc stock]]*Table_Merge1[[#This Row],[Azad.Sell]]=0,"",Table_Merge1[[#This Row],[LME Zinc stock]]*Table_Merge1[[#This Row],[Azad.Sell]]),"")</f>
        <v/>
      </c>
      <c r="AS2144" s="288" t="str">
        <f>IFERROR(IF(Table_Merge1[[#This Row],[LME Zinc 3-month]]*Table_Merge1[[#This Row],[Azad.Sell]]=0,"",Table_Merge1[[#This Row],[LME Zinc 3-month]]*Table_Merge1[[#This Row],[Azad.Sell]]),"")</f>
        <v/>
      </c>
      <c r="AT2144"/>
    </row>
    <row r="2145" spans="1:46" x14ac:dyDescent="0.25">
      <c r="A2145" s="258">
        <v>43671</v>
      </c>
      <c r="B21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1398.05.03</v>
      </c>
      <c r="C2145" s="195">
        <f t="shared" ca="1" si="69"/>
        <v>1398</v>
      </c>
      <c r="D21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45" s="195">
        <f>_xlfn.NUMBERVALUE(RIGHT(Table11[[#This Row],[تاریخ شمسی]],2))</f>
        <v>3</v>
      </c>
      <c r="F21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05-03</v>
      </c>
      <c r="G2145" s="195" t="s">
        <v>2296</v>
      </c>
      <c r="L2145" s="259">
        <v>43671</v>
      </c>
      <c r="M2145">
        <v>114251</v>
      </c>
      <c r="O2145" s="284">
        <f>IFERROR(DATE(Table7[[#This Row],[year]],MONTH(DATEVALUE(Table7[[#This Row],[month]]&amp;"1")),Table7[[#This Row],[day]]),"")</f>
        <v>41984</v>
      </c>
      <c r="P2145" s="195" t="s">
        <v>5570</v>
      </c>
      <c r="Q2145" s="195">
        <v>2014</v>
      </c>
      <c r="R2145" s="195" t="s">
        <v>3452</v>
      </c>
      <c r="S2145" s="195">
        <v>11</v>
      </c>
      <c r="T2145" s="195">
        <v>1219.5</v>
      </c>
      <c r="U2145" s="195">
        <v>1854</v>
      </c>
      <c r="V2145" s="195">
        <v>4216850</v>
      </c>
      <c r="X2145" s="260">
        <v>42067</v>
      </c>
      <c r="Y2145" t="s">
        <v>7775</v>
      </c>
      <c r="Z2145" s="260">
        <v>7</v>
      </c>
      <c r="AA2145">
        <v>1393</v>
      </c>
      <c r="AB2145" s="260" t="str">
        <f ca="1">IFERROR(IFERROR(VLOOKUP(Table_Merge1[[#This Row],[Column1]],Table11[#All],2,FALSE),LEFT(AB2146,8)&amp;IF(LEN((RIGHT(AB2146,2)+1))&lt;2,"0"&amp;(RIGHT(AB2146,2)+1),(RIGHT(AB2146,2)-1))),"")</f>
        <v>1393.12.13</v>
      </c>
      <c r="AC2145" s="259" t="str">
        <f ca="1">LEFT(Table_Merge1[[#This Row],[Column2]],4)</f>
        <v>1393</v>
      </c>
      <c r="AD2145" s="259" t="str">
        <f ca="1">RIGHT(LEFT(Table_Merge1[[#This Row],[Column2]],7),2)</f>
        <v>12</v>
      </c>
      <c r="AE2145" s="259" t="str">
        <f ca="1">RIGHT(Table_Merge1[[#This Row],[Column2]],2)</f>
        <v>13</v>
      </c>
      <c r="AF2145">
        <v>12</v>
      </c>
      <c r="AG2145">
        <v>13</v>
      </c>
      <c r="AH2145" s="260">
        <v>2015</v>
      </c>
      <c r="AI2145" t="s">
        <v>3435</v>
      </c>
      <c r="AJ2145" s="260">
        <v>4</v>
      </c>
      <c r="AK2145">
        <v>1204.25</v>
      </c>
      <c r="AL2145">
        <v>1781.5</v>
      </c>
      <c r="AM2145">
        <v>3952700</v>
      </c>
      <c r="AO2145">
        <v>34150</v>
      </c>
      <c r="AP2145" s="287">
        <f>IFERROR(IF(Table_Merge1[[#This Row],[LME Zinc stock]]*Table_Merge1[[#This Row],[Nima.مقدار]]=0,"",Table_Merge1[[#This Row],[LME Zinc stock]]*Table_Merge1[[#This Row],[Nima.مقدار]]),"")</f>
        <v>134984705000</v>
      </c>
      <c r="AQ2145" s="287">
        <f>IFERROR(IF(Table_Merge1[[#This Row],[LME Zinc 3-month]]*Table_Merge1[[#This Row],[Nima.مقدار]]=0,"",Table_Merge1[[#This Row],[LME Zinc 3-month]]*Table_Merge1[[#This Row],[Nima.مقدار]]),"")</f>
        <v>60838225</v>
      </c>
      <c r="AR2145" s="288" t="str">
        <f>IFERROR(IF(Table_Merge1[[#This Row],[LME Zinc stock]]*Table_Merge1[[#This Row],[Azad.Sell]]=0,"",Table_Merge1[[#This Row],[LME Zinc stock]]*Table_Merge1[[#This Row],[Azad.Sell]]),"")</f>
        <v/>
      </c>
      <c r="AS2145" s="288" t="str">
        <f>IFERROR(IF(Table_Merge1[[#This Row],[LME Zinc 3-month]]*Table_Merge1[[#This Row],[Azad.Sell]]=0,"",Table_Merge1[[#This Row],[LME Zinc 3-month]]*Table_Merge1[[#This Row],[Azad.Sell]]),"")</f>
        <v/>
      </c>
      <c r="AT2145"/>
    </row>
    <row r="2146" spans="1:46" x14ac:dyDescent="0.25">
      <c r="A2146" s="258">
        <v>43673</v>
      </c>
      <c r="B21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1398.05.05</v>
      </c>
      <c r="C2146" s="195">
        <f t="shared" ca="1" si="69"/>
        <v>1398</v>
      </c>
      <c r="D21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46" s="195">
        <f>_xlfn.NUMBERVALUE(RIGHT(Table11[[#This Row],[تاریخ شمسی]],2))</f>
        <v>5</v>
      </c>
      <c r="F21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05-05</v>
      </c>
      <c r="G2146" s="195" t="s">
        <v>2297</v>
      </c>
      <c r="L2146" s="259">
        <v>43673</v>
      </c>
      <c r="M2146">
        <v>114543</v>
      </c>
      <c r="O2146" s="283">
        <f>IFERROR(DATE(Table7[[#This Row],[year]],MONTH(DATEVALUE(Table7[[#This Row],[month]]&amp;"1")),Table7[[#This Row],[day]]),"")</f>
        <v>41983</v>
      </c>
      <c r="P2146" s="257" t="s">
        <v>5571</v>
      </c>
      <c r="Q2146" s="257">
        <v>2014</v>
      </c>
      <c r="R2146" s="257" t="s">
        <v>3452</v>
      </c>
      <c r="S2146" s="257">
        <v>10</v>
      </c>
      <c r="T2146" s="257">
        <v>1228.25</v>
      </c>
      <c r="U2146" s="257">
        <v>1860</v>
      </c>
      <c r="V2146" s="257">
        <v>4223225</v>
      </c>
      <c r="X2146" s="260">
        <v>42066</v>
      </c>
      <c r="Y2146" t="s">
        <v>7774</v>
      </c>
      <c r="Z2146" s="260">
        <v>7</v>
      </c>
      <c r="AA2146">
        <v>1393</v>
      </c>
      <c r="AB2146" s="260" t="str">
        <f ca="1">IFERROR(IFERROR(VLOOKUP(Table_Merge1[[#This Row],[Column1]],Table11[#All],2,FALSE),LEFT(AB2147,8)&amp;IF(LEN((RIGHT(AB2147,2)+1))&lt;2,"0"&amp;(RIGHT(AB2147,2)+1),(RIGHT(AB2147,2)-1))),"")</f>
        <v>1393.12.12</v>
      </c>
      <c r="AC2146" s="259" t="str">
        <f ca="1">LEFT(Table_Merge1[[#This Row],[Column2]],4)</f>
        <v>1393</v>
      </c>
      <c r="AD2146" s="259" t="str">
        <f ca="1">RIGHT(LEFT(Table_Merge1[[#This Row],[Column2]],7),2)</f>
        <v>12</v>
      </c>
      <c r="AE2146" s="259" t="str">
        <f ca="1">RIGHT(Table_Merge1[[#This Row],[Column2]],2)</f>
        <v>12</v>
      </c>
      <c r="AF2146">
        <v>12</v>
      </c>
      <c r="AG2146">
        <v>12</v>
      </c>
      <c r="AH2146" s="260">
        <v>2015</v>
      </c>
      <c r="AI2146" t="s">
        <v>3435</v>
      </c>
      <c r="AJ2146" s="260">
        <v>3</v>
      </c>
      <c r="AK2146">
        <v>1207.75</v>
      </c>
      <c r="AL2146">
        <v>1776.5</v>
      </c>
      <c r="AM2146">
        <v>3955600</v>
      </c>
      <c r="AO2146">
        <v>34110</v>
      </c>
      <c r="AP2146" s="287">
        <f>IFERROR(IF(Table_Merge1[[#This Row],[LME Zinc stock]]*Table_Merge1[[#This Row],[Nima.مقدار]]=0,"",Table_Merge1[[#This Row],[LME Zinc stock]]*Table_Merge1[[#This Row],[Nima.مقدار]]),"")</f>
        <v>134925516000</v>
      </c>
      <c r="AQ2146" s="287">
        <f>IFERROR(IF(Table_Merge1[[#This Row],[LME Zinc 3-month]]*Table_Merge1[[#This Row],[Nima.مقدار]]=0,"",Table_Merge1[[#This Row],[LME Zinc 3-month]]*Table_Merge1[[#This Row],[Nima.مقدار]]),"")</f>
        <v>60596415</v>
      </c>
      <c r="AR2146" s="288" t="str">
        <f>IFERROR(IF(Table_Merge1[[#This Row],[LME Zinc stock]]*Table_Merge1[[#This Row],[Azad.Sell]]=0,"",Table_Merge1[[#This Row],[LME Zinc stock]]*Table_Merge1[[#This Row],[Azad.Sell]]),"")</f>
        <v/>
      </c>
      <c r="AS2146" s="288" t="str">
        <f>IFERROR(IF(Table_Merge1[[#This Row],[LME Zinc 3-month]]*Table_Merge1[[#This Row],[Azad.Sell]]=0,"",Table_Merge1[[#This Row],[LME Zinc 3-month]]*Table_Merge1[[#This Row],[Azad.Sell]]),"")</f>
        <v/>
      </c>
      <c r="AT2146"/>
    </row>
    <row r="2147" spans="1:46" x14ac:dyDescent="0.25">
      <c r="A2147" s="258">
        <v>43674</v>
      </c>
      <c r="B21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1398.05.06</v>
      </c>
      <c r="C2147" s="195">
        <f t="shared" ca="1" si="69"/>
        <v>1398</v>
      </c>
      <c r="D21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47" s="195">
        <f>_xlfn.NUMBERVALUE(RIGHT(Table11[[#This Row],[تاریخ شمسی]],2))</f>
        <v>6</v>
      </c>
      <c r="F21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05-06</v>
      </c>
      <c r="G2147" s="195" t="s">
        <v>2298</v>
      </c>
      <c r="L2147" s="259">
        <v>43674</v>
      </c>
      <c r="M2147">
        <v>114028</v>
      </c>
      <c r="O2147" s="284">
        <f>IFERROR(DATE(Table7[[#This Row],[year]],MONTH(DATEVALUE(Table7[[#This Row],[month]]&amp;"1")),Table7[[#This Row],[day]]),"")</f>
        <v>41982</v>
      </c>
      <c r="P2147" s="195" t="s">
        <v>5572</v>
      </c>
      <c r="Q2147" s="195">
        <v>2014</v>
      </c>
      <c r="R2147" s="195" t="s">
        <v>3452</v>
      </c>
      <c r="S2147" s="195">
        <v>9</v>
      </c>
      <c r="T2147" s="195">
        <v>1206.5</v>
      </c>
      <c r="U2147" s="195">
        <v>1864</v>
      </c>
      <c r="V2147" s="195">
        <v>4231275</v>
      </c>
      <c r="X2147" s="260">
        <v>42065</v>
      </c>
      <c r="Y2147" t="s">
        <v>7773</v>
      </c>
      <c r="Z2147" s="260">
        <v>7</v>
      </c>
      <c r="AA2147">
        <v>1393</v>
      </c>
      <c r="AB2147" s="260" t="str">
        <f ca="1">IFERROR(IFERROR(VLOOKUP(Table_Merge1[[#This Row],[Column1]],Table11[#All],2,FALSE),LEFT(AB2148,8)&amp;IF(LEN((RIGHT(AB2148,2)+1))&lt;2,"0"&amp;(RIGHT(AB2148,2)+1),(RIGHT(AB2148,2)-1))),"")</f>
        <v>1393.12.11</v>
      </c>
      <c r="AC2147" s="259" t="str">
        <f ca="1">LEFT(Table_Merge1[[#This Row],[Column2]],4)</f>
        <v>1393</v>
      </c>
      <c r="AD2147" s="259" t="str">
        <f ca="1">RIGHT(LEFT(Table_Merge1[[#This Row],[Column2]],7),2)</f>
        <v>12</v>
      </c>
      <c r="AE2147" s="259" t="str">
        <f ca="1">RIGHT(Table_Merge1[[#This Row],[Column2]],2)</f>
        <v>11</v>
      </c>
      <c r="AF2147">
        <v>12</v>
      </c>
      <c r="AG2147">
        <v>11</v>
      </c>
      <c r="AH2147" s="260">
        <v>2015</v>
      </c>
      <c r="AI2147" t="s">
        <v>3435</v>
      </c>
      <c r="AJ2147" s="260">
        <v>2</v>
      </c>
      <c r="AK2147">
        <v>1216.75</v>
      </c>
      <c r="AL2147">
        <v>1768</v>
      </c>
      <c r="AM2147">
        <v>3942800</v>
      </c>
      <c r="AO2147">
        <v>34250</v>
      </c>
      <c r="AP2147" s="287">
        <f>IFERROR(IF(Table_Merge1[[#This Row],[LME Zinc stock]]*Table_Merge1[[#This Row],[Nima.مقدار]]=0,"",Table_Merge1[[#This Row],[LME Zinc stock]]*Table_Merge1[[#This Row],[Nima.مقدار]]),"")</f>
        <v>135040900000</v>
      </c>
      <c r="AQ2147" s="287">
        <f>IFERROR(IF(Table_Merge1[[#This Row],[LME Zinc 3-month]]*Table_Merge1[[#This Row],[Nima.مقدار]]=0,"",Table_Merge1[[#This Row],[LME Zinc 3-month]]*Table_Merge1[[#This Row],[Nima.مقدار]]),"")</f>
        <v>60554000</v>
      </c>
      <c r="AR2147" s="288" t="str">
        <f>IFERROR(IF(Table_Merge1[[#This Row],[LME Zinc stock]]*Table_Merge1[[#This Row],[Azad.Sell]]=0,"",Table_Merge1[[#This Row],[LME Zinc stock]]*Table_Merge1[[#This Row],[Azad.Sell]]),"")</f>
        <v/>
      </c>
      <c r="AS2147" s="288" t="str">
        <f>IFERROR(IF(Table_Merge1[[#This Row],[LME Zinc 3-month]]*Table_Merge1[[#This Row],[Azad.Sell]]=0,"",Table_Merge1[[#This Row],[LME Zinc 3-month]]*Table_Merge1[[#This Row],[Azad.Sell]]),"")</f>
        <v/>
      </c>
      <c r="AT2147"/>
    </row>
    <row r="2148" spans="1:46" x14ac:dyDescent="0.25">
      <c r="A2148" s="258">
        <v>43675</v>
      </c>
      <c r="B21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1398.05.07</v>
      </c>
      <c r="C2148" s="195">
        <f t="shared" ca="1" si="69"/>
        <v>1398</v>
      </c>
      <c r="D21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48" s="195">
        <f>_xlfn.NUMBERVALUE(RIGHT(Table11[[#This Row],[تاریخ شمسی]],2))</f>
        <v>7</v>
      </c>
      <c r="F21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05-07</v>
      </c>
      <c r="G2148" s="195" t="s">
        <v>2299</v>
      </c>
      <c r="L2148" s="259">
        <v>43675</v>
      </c>
      <c r="M2148">
        <v>114966</v>
      </c>
      <c r="O2148" s="283">
        <f>IFERROR(DATE(Table7[[#This Row],[year]],MONTH(DATEVALUE(Table7[[#This Row],[month]]&amp;"1")),Table7[[#This Row],[day]]),"")</f>
        <v>41981</v>
      </c>
      <c r="P2148" s="257" t="s">
        <v>5573</v>
      </c>
      <c r="Q2148" s="257">
        <v>2014</v>
      </c>
      <c r="R2148" s="257" t="s">
        <v>3452</v>
      </c>
      <c r="S2148" s="257">
        <v>8</v>
      </c>
      <c r="T2148" s="257">
        <v>1195.25</v>
      </c>
      <c r="U2148" s="257">
        <v>1878.5</v>
      </c>
      <c r="V2148" s="257">
        <v>4241150</v>
      </c>
      <c r="X2148" s="260">
        <v>42062</v>
      </c>
      <c r="Z2148" s="260">
        <v>7</v>
      </c>
      <c r="AB2148" s="260" t="str">
        <f ca="1">IFERROR(IFERROR(VLOOKUP(Table_Merge1[[#This Row],[Column1]],Table11[#All],2,FALSE),LEFT(AB2149,8)&amp;IF(LEN((RIGHT(AB2149,2)+1))&lt;2,"0"&amp;(RIGHT(AB2149,2)+1),(RIGHT(AB2149,2)-1))),"")</f>
        <v>1393.12.08</v>
      </c>
      <c r="AC2148" s="259" t="str">
        <f ca="1">LEFT(Table_Merge1[[#This Row],[Column2]],4)</f>
        <v>1393</v>
      </c>
      <c r="AD2148" s="259" t="str">
        <f ca="1">RIGHT(LEFT(Table_Merge1[[#This Row],[Column2]],7),2)</f>
        <v>12</v>
      </c>
      <c r="AE2148" s="259" t="str">
        <f ca="1">RIGHT(Table_Merge1[[#This Row],[Column2]],2)</f>
        <v>08</v>
      </c>
      <c r="AH2148" s="260">
        <v>2015</v>
      </c>
      <c r="AI2148" t="s">
        <v>3433</v>
      </c>
      <c r="AJ2148" s="260">
        <v>27</v>
      </c>
      <c r="AK2148">
        <v>1205</v>
      </c>
      <c r="AL2148">
        <v>1746.5</v>
      </c>
      <c r="AM2148">
        <v>3913725</v>
      </c>
      <c r="AP2148" s="287" t="str">
        <f>IFERROR(IF(Table_Merge1[[#This Row],[LME Zinc stock]]*Table_Merge1[[#This Row],[Nima.مقدار]]=0,"",Table_Merge1[[#This Row],[LME Zinc stock]]*Table_Merge1[[#This Row],[Nima.مقدار]]),"")</f>
        <v/>
      </c>
      <c r="AQ2148" s="287" t="str">
        <f>IFERROR(IF(Table_Merge1[[#This Row],[LME Zinc 3-month]]*Table_Merge1[[#This Row],[Nima.مقدار]]=0,"",Table_Merge1[[#This Row],[LME Zinc 3-month]]*Table_Merge1[[#This Row],[Nima.مقدار]]),"")</f>
        <v/>
      </c>
      <c r="AR2148" s="288" t="str">
        <f>IFERROR(IF(Table_Merge1[[#This Row],[LME Zinc stock]]*Table_Merge1[[#This Row],[Azad.Sell]]=0,"",Table_Merge1[[#This Row],[LME Zinc stock]]*Table_Merge1[[#This Row],[Azad.Sell]]),"")</f>
        <v/>
      </c>
      <c r="AS2148" s="288" t="str">
        <f>IFERROR(IF(Table_Merge1[[#This Row],[LME Zinc 3-month]]*Table_Merge1[[#This Row],[Azad.Sell]]=0,"",Table_Merge1[[#This Row],[LME Zinc 3-month]]*Table_Merge1[[#This Row],[Azad.Sell]]),"")</f>
        <v/>
      </c>
      <c r="AT2148"/>
    </row>
    <row r="2149" spans="1:46" x14ac:dyDescent="0.25">
      <c r="A2149" s="258">
        <v>43676</v>
      </c>
      <c r="B21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1398.05.08</v>
      </c>
      <c r="C2149" s="195">
        <f t="shared" ca="1" si="69"/>
        <v>1398</v>
      </c>
      <c r="D21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49" s="195">
        <f>_xlfn.NUMBERVALUE(RIGHT(Table11[[#This Row],[تاریخ شمسی]],2))</f>
        <v>8</v>
      </c>
      <c r="F21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05-08</v>
      </c>
      <c r="G2149" s="195" t="s">
        <v>2300</v>
      </c>
      <c r="L2149" s="259">
        <v>43676</v>
      </c>
      <c r="M2149">
        <v>114227</v>
      </c>
      <c r="O2149" s="284">
        <f>IFERROR(DATE(Table7[[#This Row],[year]],MONTH(DATEVALUE(Table7[[#This Row],[month]]&amp;"1")),Table7[[#This Row],[day]]),"")</f>
        <v>41978</v>
      </c>
      <c r="P2149" s="195" t="s">
        <v>5574</v>
      </c>
      <c r="Q2149" s="195">
        <v>2014</v>
      </c>
      <c r="R2149" s="195" t="s">
        <v>3452</v>
      </c>
      <c r="S2149" s="195">
        <v>5</v>
      </c>
      <c r="T2149" s="195">
        <v>1204.5</v>
      </c>
      <c r="U2149" s="195">
        <v>1905</v>
      </c>
      <c r="V2149" s="195">
        <v>4251075</v>
      </c>
      <c r="X2149" s="260">
        <v>42061</v>
      </c>
      <c r="Y2149" t="s">
        <v>7772</v>
      </c>
      <c r="Z2149" s="260">
        <v>7</v>
      </c>
      <c r="AA2149">
        <v>1393</v>
      </c>
      <c r="AB2149" s="260" t="str">
        <f ca="1">IFERROR(IFERROR(VLOOKUP(Table_Merge1[[#This Row],[Column1]],Table11[#All],2,FALSE),LEFT(AB2150,8)&amp;IF(LEN((RIGHT(AB2150,2)+1))&lt;2,"0"&amp;(RIGHT(AB2150,2)+1),(RIGHT(AB2150,2)-1))),"")</f>
        <v>1393.12.07</v>
      </c>
      <c r="AC2149" s="259" t="str">
        <f ca="1">LEFT(Table_Merge1[[#This Row],[Column2]],4)</f>
        <v>1393</v>
      </c>
      <c r="AD2149" s="259" t="str">
        <f ca="1">RIGHT(LEFT(Table_Merge1[[#This Row],[Column2]],7),2)</f>
        <v>12</v>
      </c>
      <c r="AE2149" s="259" t="str">
        <f ca="1">RIGHT(Table_Merge1[[#This Row],[Column2]],2)</f>
        <v>07</v>
      </c>
      <c r="AF2149">
        <v>12</v>
      </c>
      <c r="AG2149">
        <v>7</v>
      </c>
      <c r="AH2149" s="260">
        <v>2015</v>
      </c>
      <c r="AI2149" t="s">
        <v>3433</v>
      </c>
      <c r="AJ2149" s="260">
        <v>26</v>
      </c>
      <c r="AK2149">
        <v>1220</v>
      </c>
      <c r="AL2149">
        <v>1753.5</v>
      </c>
      <c r="AM2149">
        <v>3919650</v>
      </c>
      <c r="AO2149">
        <v>34370</v>
      </c>
      <c r="AP2149" s="287">
        <f>IFERROR(IF(Table_Merge1[[#This Row],[LME Zinc stock]]*Table_Merge1[[#This Row],[Nima.مقدار]]=0,"",Table_Merge1[[#This Row],[LME Zinc stock]]*Table_Merge1[[#This Row],[Nima.مقدار]]),"")</f>
        <v>134718370500</v>
      </c>
      <c r="AQ2149" s="287">
        <f>IFERROR(IF(Table_Merge1[[#This Row],[LME Zinc 3-month]]*Table_Merge1[[#This Row],[Nima.مقدار]]=0,"",Table_Merge1[[#This Row],[LME Zinc 3-month]]*Table_Merge1[[#This Row],[Nima.مقدار]]),"")</f>
        <v>60267795</v>
      </c>
      <c r="AR2149" s="288" t="str">
        <f>IFERROR(IF(Table_Merge1[[#This Row],[LME Zinc stock]]*Table_Merge1[[#This Row],[Azad.Sell]]=0,"",Table_Merge1[[#This Row],[LME Zinc stock]]*Table_Merge1[[#This Row],[Azad.Sell]]),"")</f>
        <v/>
      </c>
      <c r="AS2149" s="288" t="str">
        <f>IFERROR(IF(Table_Merge1[[#This Row],[LME Zinc 3-month]]*Table_Merge1[[#This Row],[Azad.Sell]]=0,"",Table_Merge1[[#This Row],[LME Zinc 3-month]]*Table_Merge1[[#This Row],[Azad.Sell]]),"")</f>
        <v/>
      </c>
      <c r="AT2149"/>
    </row>
    <row r="2150" spans="1:46" x14ac:dyDescent="0.25">
      <c r="A2150" s="258">
        <v>43677</v>
      </c>
      <c r="B21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1398.05.09</v>
      </c>
      <c r="C2150" s="195">
        <f t="shared" ca="1" si="69"/>
        <v>1398</v>
      </c>
      <c r="D21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50" s="195">
        <f>_xlfn.NUMBERVALUE(RIGHT(Table11[[#This Row],[تاریخ شمسی]],2))</f>
        <v>9</v>
      </c>
      <c r="F21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05-09</v>
      </c>
      <c r="G2150" s="195" t="s">
        <v>2301</v>
      </c>
      <c r="L2150" s="259">
        <v>43677</v>
      </c>
      <c r="M2150">
        <v>115740</v>
      </c>
      <c r="O2150" s="283">
        <f>IFERROR(DATE(Table7[[#This Row],[year]],MONTH(DATEVALUE(Table7[[#This Row],[month]]&amp;"1")),Table7[[#This Row],[day]]),"")</f>
        <v>41977</v>
      </c>
      <c r="P2150" s="257" t="s">
        <v>5575</v>
      </c>
      <c r="Q2150" s="257">
        <v>2014</v>
      </c>
      <c r="R2150" s="257" t="s">
        <v>3452</v>
      </c>
      <c r="S2150" s="257">
        <v>4</v>
      </c>
      <c r="T2150" s="257">
        <v>1204</v>
      </c>
      <c r="U2150" s="257">
        <v>1917.5</v>
      </c>
      <c r="V2150" s="257">
        <v>4261575</v>
      </c>
      <c r="X2150" s="260">
        <v>42060</v>
      </c>
      <c r="Y2150" t="s">
        <v>7771</v>
      </c>
      <c r="Z2150" s="260">
        <v>7</v>
      </c>
      <c r="AA2150">
        <v>1393</v>
      </c>
      <c r="AB2150" s="260" t="str">
        <f ca="1">IFERROR(IFERROR(VLOOKUP(Table_Merge1[[#This Row],[Column1]],Table11[#All],2,FALSE),LEFT(AB2151,8)&amp;IF(LEN((RIGHT(AB2151,2)+1))&lt;2,"0"&amp;(RIGHT(AB2151,2)+1),(RIGHT(AB2151,2)-1))),"")</f>
        <v>1393.12.06</v>
      </c>
      <c r="AC2150" s="259" t="str">
        <f ca="1">LEFT(Table_Merge1[[#This Row],[Column2]],4)</f>
        <v>1393</v>
      </c>
      <c r="AD2150" s="259" t="str">
        <f ca="1">RIGHT(LEFT(Table_Merge1[[#This Row],[Column2]],7),2)</f>
        <v>12</v>
      </c>
      <c r="AE2150" s="259" t="str">
        <f ca="1">RIGHT(Table_Merge1[[#This Row],[Column2]],2)</f>
        <v>06</v>
      </c>
      <c r="AF2150">
        <v>12</v>
      </c>
      <c r="AG2150">
        <v>6</v>
      </c>
      <c r="AH2150" s="260">
        <v>2015</v>
      </c>
      <c r="AI2150" t="s">
        <v>3433</v>
      </c>
      <c r="AJ2150" s="260">
        <v>25</v>
      </c>
      <c r="AK2150">
        <v>1206.5</v>
      </c>
      <c r="AL2150">
        <v>1770</v>
      </c>
      <c r="AM2150">
        <v>3917625</v>
      </c>
      <c r="AO2150">
        <v>34330</v>
      </c>
      <c r="AP2150" s="287">
        <f>IFERROR(IF(Table_Merge1[[#This Row],[LME Zinc stock]]*Table_Merge1[[#This Row],[Nima.مقدار]]=0,"",Table_Merge1[[#This Row],[LME Zinc stock]]*Table_Merge1[[#This Row],[Nima.مقدار]]),"")</f>
        <v>134492066250</v>
      </c>
      <c r="AQ2150" s="287">
        <f>IFERROR(IF(Table_Merge1[[#This Row],[LME Zinc 3-month]]*Table_Merge1[[#This Row],[Nima.مقدار]]=0,"",Table_Merge1[[#This Row],[LME Zinc 3-month]]*Table_Merge1[[#This Row],[Nima.مقدار]]),"")</f>
        <v>60764100</v>
      </c>
      <c r="AR2150" s="288" t="str">
        <f>IFERROR(IF(Table_Merge1[[#This Row],[LME Zinc stock]]*Table_Merge1[[#This Row],[Azad.Sell]]=0,"",Table_Merge1[[#This Row],[LME Zinc stock]]*Table_Merge1[[#This Row],[Azad.Sell]]),"")</f>
        <v/>
      </c>
      <c r="AS2150" s="288" t="str">
        <f>IFERROR(IF(Table_Merge1[[#This Row],[LME Zinc 3-month]]*Table_Merge1[[#This Row],[Azad.Sell]]=0,"",Table_Merge1[[#This Row],[LME Zinc 3-month]]*Table_Merge1[[#This Row],[Azad.Sell]]),"")</f>
        <v/>
      </c>
      <c r="AT2150"/>
    </row>
    <row r="2151" spans="1:46" x14ac:dyDescent="0.25">
      <c r="A2151" s="258">
        <v>43678</v>
      </c>
      <c r="B21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1398.05.10</v>
      </c>
      <c r="C2151" s="195">
        <f t="shared" ca="1" si="69"/>
        <v>1398</v>
      </c>
      <c r="D21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51" s="195">
        <f>_xlfn.NUMBERVALUE(RIGHT(Table11[[#This Row],[تاریخ شمسی]],2))</f>
        <v>10</v>
      </c>
      <c r="F21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05-10</v>
      </c>
      <c r="G2151" s="195" t="s">
        <v>2302</v>
      </c>
      <c r="L2151" s="259">
        <v>43678</v>
      </c>
      <c r="M2151">
        <v>114235</v>
      </c>
      <c r="O2151" s="284">
        <f>IFERROR(DATE(Table7[[#This Row],[year]],MONTH(DATEVALUE(Table7[[#This Row],[month]]&amp;"1")),Table7[[#This Row],[day]]),"")</f>
        <v>41976</v>
      </c>
      <c r="P2151" s="195" t="s">
        <v>5576</v>
      </c>
      <c r="Q2151" s="195">
        <v>2014</v>
      </c>
      <c r="R2151" s="195" t="s">
        <v>3452</v>
      </c>
      <c r="S2151" s="195">
        <v>3</v>
      </c>
      <c r="T2151" s="195">
        <v>1203.25</v>
      </c>
      <c r="U2151" s="195">
        <v>1917</v>
      </c>
      <c r="V2151" s="195">
        <v>4271625</v>
      </c>
      <c r="X2151" s="260">
        <v>42059</v>
      </c>
      <c r="Y2151" t="s">
        <v>7770</v>
      </c>
      <c r="Z2151" s="260">
        <v>7</v>
      </c>
      <c r="AA2151">
        <v>1393</v>
      </c>
      <c r="AB2151" s="260" t="str">
        <f ca="1">IFERROR(IFERROR(VLOOKUP(Table_Merge1[[#This Row],[Column1]],Table11[#All],2,FALSE),LEFT(AB2152,8)&amp;IF(LEN((RIGHT(AB2152,2)+1))&lt;2,"0"&amp;(RIGHT(AB2152,2)+1),(RIGHT(AB2152,2)-1))),"")</f>
        <v>1393.12.05</v>
      </c>
      <c r="AC2151" s="259" t="str">
        <f ca="1">LEFT(Table_Merge1[[#This Row],[Column2]],4)</f>
        <v>1393</v>
      </c>
      <c r="AD2151" s="259" t="str">
        <f ca="1">RIGHT(LEFT(Table_Merge1[[#This Row],[Column2]],7),2)</f>
        <v>12</v>
      </c>
      <c r="AE2151" s="259" t="str">
        <f ca="1">RIGHT(Table_Merge1[[#This Row],[Column2]],2)</f>
        <v>05</v>
      </c>
      <c r="AF2151">
        <v>12</v>
      </c>
      <c r="AG2151">
        <v>5</v>
      </c>
      <c r="AH2151" s="260">
        <v>2015</v>
      </c>
      <c r="AI2151" t="s">
        <v>3433</v>
      </c>
      <c r="AJ2151" s="260">
        <v>24</v>
      </c>
      <c r="AK2151">
        <v>1195.5</v>
      </c>
      <c r="AL2151">
        <v>1762</v>
      </c>
      <c r="AM2151">
        <v>3917975</v>
      </c>
      <c r="AO2151">
        <v>34300</v>
      </c>
      <c r="AP2151" s="287">
        <f>IFERROR(IF(Table_Merge1[[#This Row],[LME Zinc stock]]*Table_Merge1[[#This Row],[Nima.مقدار]]=0,"",Table_Merge1[[#This Row],[LME Zinc stock]]*Table_Merge1[[#This Row],[Nima.مقدار]]),"")</f>
        <v>134386542500</v>
      </c>
      <c r="AQ2151" s="287">
        <f>IFERROR(IF(Table_Merge1[[#This Row],[LME Zinc 3-month]]*Table_Merge1[[#This Row],[Nima.مقدار]]=0,"",Table_Merge1[[#This Row],[LME Zinc 3-month]]*Table_Merge1[[#This Row],[Nima.مقدار]]),"")</f>
        <v>60436600</v>
      </c>
      <c r="AR2151" s="288" t="str">
        <f>IFERROR(IF(Table_Merge1[[#This Row],[LME Zinc stock]]*Table_Merge1[[#This Row],[Azad.Sell]]=0,"",Table_Merge1[[#This Row],[LME Zinc stock]]*Table_Merge1[[#This Row],[Azad.Sell]]),"")</f>
        <v/>
      </c>
      <c r="AS2151" s="288" t="str">
        <f>IFERROR(IF(Table_Merge1[[#This Row],[LME Zinc 3-month]]*Table_Merge1[[#This Row],[Azad.Sell]]=0,"",Table_Merge1[[#This Row],[LME Zinc 3-month]]*Table_Merge1[[#This Row],[Azad.Sell]]),"")</f>
        <v/>
      </c>
      <c r="AT2151"/>
    </row>
    <row r="2152" spans="1:46" x14ac:dyDescent="0.25">
      <c r="A2152" s="258">
        <v>43680</v>
      </c>
      <c r="B21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1398.05.12</v>
      </c>
      <c r="C2152" s="195">
        <f t="shared" ca="1" si="69"/>
        <v>1398</v>
      </c>
      <c r="D21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52" s="195">
        <f>_xlfn.NUMBERVALUE(RIGHT(Table11[[#This Row],[تاریخ شمسی]],2))</f>
        <v>12</v>
      </c>
      <c r="F21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05-12</v>
      </c>
      <c r="G2152" s="195" t="s">
        <v>2303</v>
      </c>
      <c r="L2152" s="259">
        <v>43680</v>
      </c>
      <c r="M2152">
        <v>114642</v>
      </c>
      <c r="O2152" s="283">
        <f>IFERROR(DATE(Table7[[#This Row],[year]],MONTH(DATEVALUE(Table7[[#This Row],[month]]&amp;"1")),Table7[[#This Row],[day]]),"")</f>
        <v>41975</v>
      </c>
      <c r="P2152" s="257" t="s">
        <v>5577</v>
      </c>
      <c r="Q2152" s="257">
        <v>2014</v>
      </c>
      <c r="R2152" s="257" t="s">
        <v>3452</v>
      </c>
      <c r="S2152" s="257">
        <v>2</v>
      </c>
      <c r="T2152" s="257">
        <v>1197</v>
      </c>
      <c r="U2152" s="257">
        <v>1894</v>
      </c>
      <c r="V2152" s="257">
        <v>4261750</v>
      </c>
      <c r="X2152" s="260">
        <v>42058</v>
      </c>
      <c r="Y2152" t="s">
        <v>7769</v>
      </c>
      <c r="Z2152" s="260">
        <v>7</v>
      </c>
      <c r="AA2152">
        <v>1393</v>
      </c>
      <c r="AB2152" s="260" t="str">
        <f ca="1">IFERROR(IFERROR(VLOOKUP(Table_Merge1[[#This Row],[Column1]],Table11[#All],2,FALSE),LEFT(AB2153,8)&amp;IF(LEN((RIGHT(AB2153,2)+1))&lt;2,"0"&amp;(RIGHT(AB2153,2)+1),(RIGHT(AB2153,2)-1))),"")</f>
        <v>1393.12.04</v>
      </c>
      <c r="AC2152" s="259" t="str">
        <f ca="1">LEFT(Table_Merge1[[#This Row],[Column2]],4)</f>
        <v>1393</v>
      </c>
      <c r="AD2152" s="259" t="str">
        <f ca="1">RIGHT(LEFT(Table_Merge1[[#This Row],[Column2]],7),2)</f>
        <v>12</v>
      </c>
      <c r="AE2152" s="259" t="str">
        <f ca="1">RIGHT(Table_Merge1[[#This Row],[Column2]],2)</f>
        <v>04</v>
      </c>
      <c r="AF2152">
        <v>12</v>
      </c>
      <c r="AG2152">
        <v>4</v>
      </c>
      <c r="AH2152" s="260">
        <v>2015</v>
      </c>
      <c r="AI2152" t="s">
        <v>3433</v>
      </c>
      <c r="AJ2152" s="260">
        <v>23</v>
      </c>
      <c r="AK2152">
        <v>1193.5</v>
      </c>
      <c r="AL2152">
        <v>1775</v>
      </c>
      <c r="AM2152">
        <v>3916125</v>
      </c>
      <c r="AO2152">
        <v>34290</v>
      </c>
      <c r="AP2152" s="287">
        <f>IFERROR(IF(Table_Merge1[[#This Row],[LME Zinc stock]]*Table_Merge1[[#This Row],[Nima.مقدار]]=0,"",Table_Merge1[[#This Row],[LME Zinc stock]]*Table_Merge1[[#This Row],[Nima.مقدار]]),"")</f>
        <v>134283926250</v>
      </c>
      <c r="AQ2152" s="287">
        <f>IFERROR(IF(Table_Merge1[[#This Row],[LME Zinc 3-month]]*Table_Merge1[[#This Row],[Nima.مقدار]]=0,"",Table_Merge1[[#This Row],[LME Zinc 3-month]]*Table_Merge1[[#This Row],[Nima.مقدار]]),"")</f>
        <v>60864750</v>
      </c>
      <c r="AR2152" s="288" t="str">
        <f>IFERROR(IF(Table_Merge1[[#This Row],[LME Zinc stock]]*Table_Merge1[[#This Row],[Azad.Sell]]=0,"",Table_Merge1[[#This Row],[LME Zinc stock]]*Table_Merge1[[#This Row],[Azad.Sell]]),"")</f>
        <v/>
      </c>
      <c r="AS2152" s="288" t="str">
        <f>IFERROR(IF(Table_Merge1[[#This Row],[LME Zinc 3-month]]*Table_Merge1[[#This Row],[Azad.Sell]]=0,"",Table_Merge1[[#This Row],[LME Zinc 3-month]]*Table_Merge1[[#This Row],[Azad.Sell]]),"")</f>
        <v/>
      </c>
      <c r="AT2152"/>
    </row>
    <row r="2153" spans="1:46" x14ac:dyDescent="0.25">
      <c r="A2153" s="258">
        <v>43681</v>
      </c>
      <c r="B21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1398.05.13</v>
      </c>
      <c r="C2153" s="195">
        <f t="shared" ca="1" si="69"/>
        <v>1398</v>
      </c>
      <c r="D21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53" s="195">
        <f>_xlfn.NUMBERVALUE(RIGHT(Table11[[#This Row],[تاریخ شمسی]],2))</f>
        <v>13</v>
      </c>
      <c r="F21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05-13</v>
      </c>
      <c r="G2153" s="195" t="s">
        <v>2304</v>
      </c>
      <c r="L2153" s="259">
        <v>43681</v>
      </c>
      <c r="M2153">
        <v>113811</v>
      </c>
      <c r="O2153" s="284">
        <f>IFERROR(DATE(Table7[[#This Row],[year]],MONTH(DATEVALUE(Table7[[#This Row],[month]]&amp;"1")),Table7[[#This Row],[day]]),"")</f>
        <v>41974</v>
      </c>
      <c r="P2153" s="195" t="s">
        <v>5578</v>
      </c>
      <c r="Q2153" s="195">
        <v>2014</v>
      </c>
      <c r="R2153" s="195" t="s">
        <v>3452</v>
      </c>
      <c r="S2153" s="195">
        <v>1</v>
      </c>
      <c r="T2153" s="195">
        <v>1178.75</v>
      </c>
      <c r="U2153" s="195">
        <v>1910</v>
      </c>
      <c r="V2153" s="195">
        <v>4272100</v>
      </c>
      <c r="X2153" s="260">
        <v>42055</v>
      </c>
      <c r="Z2153" s="260">
        <v>7</v>
      </c>
      <c r="AB2153" s="260" t="str">
        <f ca="1">IFERROR(IFERROR(VLOOKUP(Table_Merge1[[#This Row],[Column1]],Table11[#All],2,FALSE),LEFT(AB2154,8)&amp;IF(LEN((RIGHT(AB2154,2)+1))&lt;2,"0"&amp;(RIGHT(AB2154,2)+1),(RIGHT(AB2154,2)-1))),"")</f>
        <v>1393.11.29</v>
      </c>
      <c r="AC2153" s="259" t="str">
        <f ca="1">LEFT(Table_Merge1[[#This Row],[Column2]],4)</f>
        <v>1393</v>
      </c>
      <c r="AD2153" s="259" t="str">
        <f ca="1">RIGHT(LEFT(Table_Merge1[[#This Row],[Column2]],7),2)</f>
        <v>11</v>
      </c>
      <c r="AE2153" s="259" t="str">
        <f ca="1">RIGHT(Table_Merge1[[#This Row],[Column2]],2)</f>
        <v>29</v>
      </c>
      <c r="AH2153" s="260">
        <v>2015</v>
      </c>
      <c r="AI2153" t="s">
        <v>3433</v>
      </c>
      <c r="AJ2153" s="260">
        <v>20</v>
      </c>
      <c r="AK2153">
        <v>1203.5</v>
      </c>
      <c r="AL2153">
        <v>1796</v>
      </c>
      <c r="AM2153">
        <v>3911775</v>
      </c>
      <c r="AP2153" s="287" t="str">
        <f>IFERROR(IF(Table_Merge1[[#This Row],[LME Zinc stock]]*Table_Merge1[[#This Row],[Nima.مقدار]]=0,"",Table_Merge1[[#This Row],[LME Zinc stock]]*Table_Merge1[[#This Row],[Nima.مقدار]]),"")</f>
        <v/>
      </c>
      <c r="AQ2153" s="287" t="str">
        <f>IFERROR(IF(Table_Merge1[[#This Row],[LME Zinc 3-month]]*Table_Merge1[[#This Row],[Nima.مقدار]]=0,"",Table_Merge1[[#This Row],[LME Zinc 3-month]]*Table_Merge1[[#This Row],[Nima.مقدار]]),"")</f>
        <v/>
      </c>
      <c r="AR2153" s="288" t="str">
        <f>IFERROR(IF(Table_Merge1[[#This Row],[LME Zinc stock]]*Table_Merge1[[#This Row],[Azad.Sell]]=0,"",Table_Merge1[[#This Row],[LME Zinc stock]]*Table_Merge1[[#This Row],[Azad.Sell]]),"")</f>
        <v/>
      </c>
      <c r="AS2153" s="288" t="str">
        <f>IFERROR(IF(Table_Merge1[[#This Row],[LME Zinc 3-month]]*Table_Merge1[[#This Row],[Azad.Sell]]=0,"",Table_Merge1[[#This Row],[LME Zinc 3-month]]*Table_Merge1[[#This Row],[Azad.Sell]]),"")</f>
        <v/>
      </c>
      <c r="AT2153"/>
    </row>
    <row r="2154" spans="1:46" x14ac:dyDescent="0.25">
      <c r="A2154" s="258">
        <v>43682</v>
      </c>
      <c r="B21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1398.05.14</v>
      </c>
      <c r="C2154" s="195">
        <f t="shared" ca="1" si="69"/>
        <v>1398</v>
      </c>
      <c r="D21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54" s="195">
        <f>_xlfn.NUMBERVALUE(RIGHT(Table11[[#This Row],[تاریخ شمسی]],2))</f>
        <v>14</v>
      </c>
      <c r="F21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05-14</v>
      </c>
      <c r="G2154" s="195" t="s">
        <v>2305</v>
      </c>
      <c r="L2154" s="259">
        <v>43682</v>
      </c>
      <c r="M2154">
        <v>114404</v>
      </c>
      <c r="O2154" s="283">
        <f>IFERROR(DATE(Table7[[#This Row],[year]],MONTH(DATEVALUE(Table7[[#This Row],[month]]&amp;"1")),Table7[[#This Row],[day]]),"")</f>
        <v>41971</v>
      </c>
      <c r="P2154" s="257" t="s">
        <v>5579</v>
      </c>
      <c r="Q2154" s="257">
        <v>2014</v>
      </c>
      <c r="R2154" s="257" t="s">
        <v>3450</v>
      </c>
      <c r="S2154" s="257">
        <v>28</v>
      </c>
      <c r="T2154" s="257">
        <v>1184.5</v>
      </c>
      <c r="U2154" s="257">
        <v>1940.5</v>
      </c>
      <c r="V2154" s="257">
        <v>4292450</v>
      </c>
      <c r="X2154" s="260">
        <v>42054</v>
      </c>
      <c r="Y2154" t="s">
        <v>7768</v>
      </c>
      <c r="Z2154" s="260">
        <v>7</v>
      </c>
      <c r="AA2154">
        <v>1393</v>
      </c>
      <c r="AB2154" s="260" t="str">
        <f ca="1">IFERROR(IFERROR(VLOOKUP(Table_Merge1[[#This Row],[Column1]],Table11[#All],2,FALSE),LEFT(AB2155,8)&amp;IF(LEN((RIGHT(AB2155,2)+1))&lt;2,"0"&amp;(RIGHT(AB2155,2)+1),(RIGHT(AB2155,2)-1))),"")</f>
        <v>1393.11.30</v>
      </c>
      <c r="AC2154" s="259" t="str">
        <f ca="1">LEFT(Table_Merge1[[#This Row],[Column2]],4)</f>
        <v>1393</v>
      </c>
      <c r="AD2154" s="259" t="str">
        <f ca="1">RIGHT(LEFT(Table_Merge1[[#This Row],[Column2]],7),2)</f>
        <v>11</v>
      </c>
      <c r="AE2154" s="259" t="str">
        <f ca="1">RIGHT(Table_Merge1[[#This Row],[Column2]],2)</f>
        <v>30</v>
      </c>
      <c r="AF2154">
        <v>11</v>
      </c>
      <c r="AG2154">
        <v>30</v>
      </c>
      <c r="AH2154" s="260">
        <v>2015</v>
      </c>
      <c r="AI2154" t="s">
        <v>3433</v>
      </c>
      <c r="AJ2154" s="260">
        <v>19</v>
      </c>
      <c r="AK2154">
        <v>1217.75</v>
      </c>
      <c r="AL2154">
        <v>1806</v>
      </c>
      <c r="AM2154">
        <v>3917800</v>
      </c>
      <c r="AO2154">
        <v>34100</v>
      </c>
      <c r="AP2154" s="287">
        <f>IFERROR(IF(Table_Merge1[[#This Row],[LME Zinc stock]]*Table_Merge1[[#This Row],[Nima.مقدار]]=0,"",Table_Merge1[[#This Row],[LME Zinc stock]]*Table_Merge1[[#This Row],[Nima.مقدار]]),"")</f>
        <v>133596980000</v>
      </c>
      <c r="AQ2154" s="287">
        <f>IFERROR(IF(Table_Merge1[[#This Row],[LME Zinc 3-month]]*Table_Merge1[[#This Row],[Nima.مقدار]]=0,"",Table_Merge1[[#This Row],[LME Zinc 3-month]]*Table_Merge1[[#This Row],[Nima.مقدار]]),"")</f>
        <v>61584600</v>
      </c>
      <c r="AR2154" s="288" t="str">
        <f>IFERROR(IF(Table_Merge1[[#This Row],[LME Zinc stock]]*Table_Merge1[[#This Row],[Azad.Sell]]=0,"",Table_Merge1[[#This Row],[LME Zinc stock]]*Table_Merge1[[#This Row],[Azad.Sell]]),"")</f>
        <v/>
      </c>
      <c r="AS2154" s="288" t="str">
        <f>IFERROR(IF(Table_Merge1[[#This Row],[LME Zinc 3-month]]*Table_Merge1[[#This Row],[Azad.Sell]]=0,"",Table_Merge1[[#This Row],[LME Zinc 3-month]]*Table_Merge1[[#This Row],[Azad.Sell]]),"")</f>
        <v/>
      </c>
      <c r="AT2154"/>
    </row>
    <row r="2155" spans="1:46" x14ac:dyDescent="0.25">
      <c r="A2155" s="258">
        <v>43683</v>
      </c>
      <c r="B21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1398.05.15</v>
      </c>
      <c r="C2155" s="195">
        <f t="shared" ca="1" si="69"/>
        <v>1398</v>
      </c>
      <c r="D21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55" s="195">
        <f>_xlfn.NUMBERVALUE(RIGHT(Table11[[#This Row],[تاریخ شمسی]],2))</f>
        <v>15</v>
      </c>
      <c r="F21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05-15</v>
      </c>
      <c r="G2155" s="195" t="s">
        <v>2306</v>
      </c>
      <c r="L2155" s="259">
        <v>43683</v>
      </c>
      <c r="M2155">
        <v>114616</v>
      </c>
      <c r="O2155" s="284">
        <f>IFERROR(DATE(Table7[[#This Row],[year]],MONTH(DATEVALUE(Table7[[#This Row],[month]]&amp;"1")),Table7[[#This Row],[day]]),"")</f>
        <v>41970</v>
      </c>
      <c r="P2155" s="195" t="s">
        <v>5580</v>
      </c>
      <c r="Q2155" s="195">
        <v>2014</v>
      </c>
      <c r="R2155" s="195" t="s">
        <v>3450</v>
      </c>
      <c r="S2155" s="195">
        <v>27</v>
      </c>
      <c r="T2155" s="195">
        <v>1196.5</v>
      </c>
      <c r="U2155" s="195">
        <v>1954.5</v>
      </c>
      <c r="V2155" s="195">
        <v>4301700</v>
      </c>
      <c r="X2155" s="260">
        <v>42053</v>
      </c>
      <c r="Y2155" t="s">
        <v>7767</v>
      </c>
      <c r="Z2155" s="260">
        <v>7</v>
      </c>
      <c r="AA2155">
        <v>1393</v>
      </c>
      <c r="AB2155" s="260" t="str">
        <f ca="1">IFERROR(IFERROR(VLOOKUP(Table_Merge1[[#This Row],[Column1]],Table11[#All],2,FALSE),LEFT(AB2156,8)&amp;IF(LEN((RIGHT(AB2156,2)+1))&lt;2,"0"&amp;(RIGHT(AB2156,2)+1),(RIGHT(AB2156,2)-1))),"")</f>
        <v>1393.11.29</v>
      </c>
      <c r="AC2155" s="259" t="str">
        <f ca="1">LEFT(Table_Merge1[[#This Row],[Column2]],4)</f>
        <v>1393</v>
      </c>
      <c r="AD2155" s="259" t="str">
        <f ca="1">RIGHT(LEFT(Table_Merge1[[#This Row],[Column2]],7),2)</f>
        <v>11</v>
      </c>
      <c r="AE2155" s="259" t="str">
        <f ca="1">RIGHT(Table_Merge1[[#This Row],[Column2]],2)</f>
        <v>29</v>
      </c>
      <c r="AF2155">
        <v>11</v>
      </c>
      <c r="AG2155">
        <v>29</v>
      </c>
      <c r="AH2155" s="260">
        <v>2015</v>
      </c>
      <c r="AI2155" t="s">
        <v>3433</v>
      </c>
      <c r="AJ2155" s="260">
        <v>18</v>
      </c>
      <c r="AK2155">
        <v>1206.5</v>
      </c>
      <c r="AL2155">
        <v>1804</v>
      </c>
      <c r="AM2155">
        <v>3925700</v>
      </c>
      <c r="AO2155">
        <v>34100</v>
      </c>
      <c r="AP2155" s="287">
        <f>IFERROR(IF(Table_Merge1[[#This Row],[LME Zinc stock]]*Table_Merge1[[#This Row],[Nima.مقدار]]=0,"",Table_Merge1[[#This Row],[LME Zinc stock]]*Table_Merge1[[#This Row],[Nima.مقدار]]),"")</f>
        <v>133866370000</v>
      </c>
      <c r="AQ2155" s="287">
        <f>IFERROR(IF(Table_Merge1[[#This Row],[LME Zinc 3-month]]*Table_Merge1[[#This Row],[Nima.مقدار]]=0,"",Table_Merge1[[#This Row],[LME Zinc 3-month]]*Table_Merge1[[#This Row],[Nima.مقدار]]),"")</f>
        <v>61516400</v>
      </c>
      <c r="AR2155" s="288" t="str">
        <f>IFERROR(IF(Table_Merge1[[#This Row],[LME Zinc stock]]*Table_Merge1[[#This Row],[Azad.Sell]]=0,"",Table_Merge1[[#This Row],[LME Zinc stock]]*Table_Merge1[[#This Row],[Azad.Sell]]),"")</f>
        <v/>
      </c>
      <c r="AS2155" s="288" t="str">
        <f>IFERROR(IF(Table_Merge1[[#This Row],[LME Zinc 3-month]]*Table_Merge1[[#This Row],[Azad.Sell]]=0,"",Table_Merge1[[#This Row],[LME Zinc 3-month]]*Table_Merge1[[#This Row],[Azad.Sell]]),"")</f>
        <v/>
      </c>
      <c r="AT2155"/>
    </row>
    <row r="2156" spans="1:46" x14ac:dyDescent="0.25">
      <c r="A2156" s="258">
        <v>43684</v>
      </c>
      <c r="B21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1398.05.16</v>
      </c>
      <c r="C2156" s="195">
        <f t="shared" ca="1" si="69"/>
        <v>1398</v>
      </c>
      <c r="D21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56" s="195">
        <f>_xlfn.NUMBERVALUE(RIGHT(Table11[[#This Row],[تاریخ شمسی]],2))</f>
        <v>16</v>
      </c>
      <c r="F21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05-16</v>
      </c>
      <c r="G2156" s="195" t="s">
        <v>2307</v>
      </c>
      <c r="L2156" s="259">
        <v>43684</v>
      </c>
      <c r="M2156">
        <v>114473</v>
      </c>
      <c r="O2156" s="283">
        <f>IFERROR(DATE(Table7[[#This Row],[year]],MONTH(DATEVALUE(Table7[[#This Row],[month]]&amp;"1")),Table7[[#This Row],[day]]),"")</f>
        <v>41969</v>
      </c>
      <c r="P2156" s="257" t="s">
        <v>5581</v>
      </c>
      <c r="Q2156" s="257">
        <v>2014</v>
      </c>
      <c r="R2156" s="257" t="s">
        <v>3450</v>
      </c>
      <c r="S2156" s="257">
        <v>26</v>
      </c>
      <c r="T2156" s="257">
        <v>1195.75</v>
      </c>
      <c r="U2156" s="257">
        <v>1965.5</v>
      </c>
      <c r="V2156" s="257">
        <v>4302525</v>
      </c>
      <c r="X2156" s="260">
        <v>42052</v>
      </c>
      <c r="Y2156" t="s">
        <v>7766</v>
      </c>
      <c r="Z2156" s="260">
        <v>7</v>
      </c>
      <c r="AA2156">
        <v>1393</v>
      </c>
      <c r="AB2156" s="260" t="str">
        <f ca="1">IFERROR(IFERROR(VLOOKUP(Table_Merge1[[#This Row],[Column1]],Table11[#All],2,FALSE),LEFT(AB2157,8)&amp;IF(LEN((RIGHT(AB2157,2)+1))&lt;2,"0"&amp;(RIGHT(AB2157,2)+1),(RIGHT(AB2157,2)-1))),"")</f>
        <v>1393.11.28</v>
      </c>
      <c r="AC2156" s="259" t="str">
        <f ca="1">LEFT(Table_Merge1[[#This Row],[Column2]],4)</f>
        <v>1393</v>
      </c>
      <c r="AD2156" s="259" t="str">
        <f ca="1">RIGHT(LEFT(Table_Merge1[[#This Row],[Column2]],7),2)</f>
        <v>11</v>
      </c>
      <c r="AE2156" s="259" t="str">
        <f ca="1">RIGHT(Table_Merge1[[#This Row],[Column2]],2)</f>
        <v>28</v>
      </c>
      <c r="AF2156">
        <v>11</v>
      </c>
      <c r="AG2156">
        <v>28</v>
      </c>
      <c r="AH2156" s="260">
        <v>2015</v>
      </c>
      <c r="AI2156" t="s">
        <v>3433</v>
      </c>
      <c r="AJ2156" s="260">
        <v>17</v>
      </c>
      <c r="AK2156">
        <v>1221.75</v>
      </c>
      <c r="AL2156">
        <v>1796</v>
      </c>
      <c r="AM2156">
        <v>3932750</v>
      </c>
      <c r="AO2156">
        <v>34030</v>
      </c>
      <c r="AP2156" s="287">
        <f>IFERROR(IF(Table_Merge1[[#This Row],[LME Zinc stock]]*Table_Merge1[[#This Row],[Nima.مقدار]]=0,"",Table_Merge1[[#This Row],[LME Zinc stock]]*Table_Merge1[[#This Row],[Nima.مقدار]]),"")</f>
        <v>133831482500</v>
      </c>
      <c r="AQ2156" s="287">
        <f>IFERROR(IF(Table_Merge1[[#This Row],[LME Zinc 3-month]]*Table_Merge1[[#This Row],[Nima.مقدار]]=0,"",Table_Merge1[[#This Row],[LME Zinc 3-month]]*Table_Merge1[[#This Row],[Nima.مقدار]]),"")</f>
        <v>61117880</v>
      </c>
      <c r="AR2156" s="288" t="str">
        <f>IFERROR(IF(Table_Merge1[[#This Row],[LME Zinc stock]]*Table_Merge1[[#This Row],[Azad.Sell]]=0,"",Table_Merge1[[#This Row],[LME Zinc stock]]*Table_Merge1[[#This Row],[Azad.Sell]]),"")</f>
        <v/>
      </c>
      <c r="AS2156" s="288" t="str">
        <f>IFERROR(IF(Table_Merge1[[#This Row],[LME Zinc 3-month]]*Table_Merge1[[#This Row],[Azad.Sell]]=0,"",Table_Merge1[[#This Row],[LME Zinc 3-month]]*Table_Merge1[[#This Row],[Azad.Sell]]),"")</f>
        <v/>
      </c>
      <c r="AT2156"/>
    </row>
    <row r="2157" spans="1:46" x14ac:dyDescent="0.25">
      <c r="A2157" s="258">
        <v>43685</v>
      </c>
      <c r="B21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1398.05.17</v>
      </c>
      <c r="C2157" s="195">
        <f t="shared" ca="1" si="69"/>
        <v>1398</v>
      </c>
      <c r="D21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57" s="195">
        <f>_xlfn.NUMBERVALUE(RIGHT(Table11[[#This Row],[تاریخ شمسی]],2))</f>
        <v>17</v>
      </c>
      <c r="F21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05-17</v>
      </c>
      <c r="G2157" s="195" t="s">
        <v>2308</v>
      </c>
      <c r="L2157" s="259">
        <v>43685</v>
      </c>
      <c r="M2157">
        <v>115049</v>
      </c>
      <c r="O2157" s="284">
        <f>IFERROR(DATE(Table7[[#This Row],[year]],MONTH(DATEVALUE(Table7[[#This Row],[month]]&amp;"1")),Table7[[#This Row],[day]]),"")</f>
        <v>41968</v>
      </c>
      <c r="P2157" s="195" t="s">
        <v>5582</v>
      </c>
      <c r="Q2157" s="195">
        <v>2014</v>
      </c>
      <c r="R2157" s="195" t="s">
        <v>3450</v>
      </c>
      <c r="S2157" s="195">
        <v>25</v>
      </c>
      <c r="T2157" s="195">
        <v>1202.25</v>
      </c>
      <c r="U2157" s="195">
        <v>1960</v>
      </c>
      <c r="V2157" s="195">
        <v>4312200</v>
      </c>
      <c r="X2157" s="260">
        <v>42051</v>
      </c>
      <c r="Y2157" t="s">
        <v>7765</v>
      </c>
      <c r="Z2157" s="260">
        <v>8</v>
      </c>
      <c r="AA2157">
        <v>1393</v>
      </c>
      <c r="AB2157" s="260" t="str">
        <f ca="1">IFERROR(IFERROR(VLOOKUP(Table_Merge1[[#This Row],[Column1]],Table11[#All],2,FALSE),LEFT(AB2158,8)&amp;IF(LEN((RIGHT(AB2158,2)+1))&lt;2,"0"&amp;(RIGHT(AB2158,2)+1),(RIGHT(AB2158,2)-1))),"")</f>
        <v>1393.11.27</v>
      </c>
      <c r="AC2157" s="259" t="str">
        <f ca="1">LEFT(Table_Merge1[[#This Row],[Column2]],4)</f>
        <v>1393</v>
      </c>
      <c r="AD2157" s="259" t="str">
        <f ca="1">RIGHT(LEFT(Table_Merge1[[#This Row],[Column2]],7),2)</f>
        <v>11</v>
      </c>
      <c r="AE2157" s="259" t="str">
        <f ca="1">RIGHT(Table_Merge1[[#This Row],[Column2]],2)</f>
        <v>27</v>
      </c>
      <c r="AF2157">
        <v>11</v>
      </c>
      <c r="AG2157">
        <v>27</v>
      </c>
      <c r="AH2157" s="260">
        <v>2015</v>
      </c>
      <c r="AI2157" t="s">
        <v>3433</v>
      </c>
      <c r="AJ2157" s="260">
        <v>16</v>
      </c>
      <c r="AK2157">
        <v>1233.5</v>
      </c>
      <c r="AL2157">
        <v>1811</v>
      </c>
      <c r="AM2157">
        <v>3939425</v>
      </c>
      <c r="AO2157">
        <v>34220</v>
      </c>
      <c r="AP2157" s="287">
        <f>IFERROR(IF(Table_Merge1[[#This Row],[LME Zinc stock]]*Table_Merge1[[#This Row],[Nima.مقدار]]=0,"",Table_Merge1[[#This Row],[LME Zinc stock]]*Table_Merge1[[#This Row],[Nima.مقدار]]),"")</f>
        <v>134807123500</v>
      </c>
      <c r="AQ2157" s="287">
        <f>IFERROR(IF(Table_Merge1[[#This Row],[LME Zinc 3-month]]*Table_Merge1[[#This Row],[Nima.مقدار]]=0,"",Table_Merge1[[#This Row],[LME Zinc 3-month]]*Table_Merge1[[#This Row],[Nima.مقدار]]),"")</f>
        <v>61972420</v>
      </c>
      <c r="AR2157" s="288" t="str">
        <f>IFERROR(IF(Table_Merge1[[#This Row],[LME Zinc stock]]*Table_Merge1[[#This Row],[Azad.Sell]]=0,"",Table_Merge1[[#This Row],[LME Zinc stock]]*Table_Merge1[[#This Row],[Azad.Sell]]),"")</f>
        <v/>
      </c>
      <c r="AS2157" s="288" t="str">
        <f>IFERROR(IF(Table_Merge1[[#This Row],[LME Zinc 3-month]]*Table_Merge1[[#This Row],[Azad.Sell]]=0,"",Table_Merge1[[#This Row],[LME Zinc 3-month]]*Table_Merge1[[#This Row],[Azad.Sell]]),"")</f>
        <v/>
      </c>
      <c r="AT2157"/>
    </row>
    <row r="2158" spans="1:46" x14ac:dyDescent="0.25">
      <c r="A2158" s="258">
        <v>43687</v>
      </c>
      <c r="B21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1398.05.19</v>
      </c>
      <c r="C2158" s="195">
        <f t="shared" ca="1" si="69"/>
        <v>1398</v>
      </c>
      <c r="D21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58" s="195">
        <f>_xlfn.NUMBERVALUE(RIGHT(Table11[[#This Row],[تاریخ شمسی]],2))</f>
        <v>19</v>
      </c>
      <c r="F21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05-19</v>
      </c>
      <c r="G2158" s="195" t="s">
        <v>2309</v>
      </c>
      <c r="L2158" s="259">
        <v>43687</v>
      </c>
      <c r="M2158">
        <v>114396</v>
      </c>
      <c r="O2158" s="283">
        <f>IFERROR(DATE(Table7[[#This Row],[year]],MONTH(DATEVALUE(Table7[[#This Row],[month]]&amp;"1")),Table7[[#This Row],[day]]),"")</f>
        <v>41967</v>
      </c>
      <c r="P2158" s="257" t="s">
        <v>5583</v>
      </c>
      <c r="Q2158" s="257">
        <v>2014</v>
      </c>
      <c r="R2158" s="257" t="s">
        <v>3450</v>
      </c>
      <c r="S2158" s="257">
        <v>24</v>
      </c>
      <c r="T2158" s="257">
        <v>1196</v>
      </c>
      <c r="U2158" s="257">
        <v>1973</v>
      </c>
      <c r="V2158" s="257">
        <v>4322300</v>
      </c>
      <c r="X2158" s="260">
        <v>42048</v>
      </c>
      <c r="Z2158" s="260">
        <v>8</v>
      </c>
      <c r="AB2158" s="260" t="str">
        <f ca="1">IFERROR(IFERROR(VLOOKUP(Table_Merge1[[#This Row],[Column1]],Table11[#All],2,FALSE),LEFT(AB2159,8)&amp;IF(LEN((RIGHT(AB2159,2)+1))&lt;2,"0"&amp;(RIGHT(AB2159,2)+1),(RIGHT(AB2159,2)-1))),"")</f>
        <v>1393.11.22</v>
      </c>
      <c r="AC2158" s="259" t="str">
        <f ca="1">LEFT(Table_Merge1[[#This Row],[Column2]],4)</f>
        <v>1393</v>
      </c>
      <c r="AD2158" s="259" t="str">
        <f ca="1">RIGHT(LEFT(Table_Merge1[[#This Row],[Column2]],7),2)</f>
        <v>11</v>
      </c>
      <c r="AE2158" s="259" t="str">
        <f ca="1">RIGHT(Table_Merge1[[#This Row],[Column2]],2)</f>
        <v>22</v>
      </c>
      <c r="AH2158" s="260">
        <v>2015</v>
      </c>
      <c r="AI2158" t="s">
        <v>3433</v>
      </c>
      <c r="AJ2158" s="260">
        <v>13</v>
      </c>
      <c r="AK2158">
        <v>1225.75</v>
      </c>
      <c r="AL2158" t="s">
        <v>3621</v>
      </c>
      <c r="AM2158" t="s">
        <v>3621</v>
      </c>
      <c r="AP2158" s="287" t="str">
        <f>IFERROR(IF(Table_Merge1[[#This Row],[LME Zinc stock]]*Table_Merge1[[#This Row],[Nima.مقدار]]=0,"",Table_Merge1[[#This Row],[LME Zinc stock]]*Table_Merge1[[#This Row],[Nima.مقدار]]),"")</f>
        <v/>
      </c>
      <c r="AQ2158" s="287" t="str">
        <f>IFERROR(IF(Table_Merge1[[#This Row],[LME Zinc 3-month]]*Table_Merge1[[#This Row],[Nima.مقدار]]=0,"",Table_Merge1[[#This Row],[LME Zinc 3-month]]*Table_Merge1[[#This Row],[Nima.مقدار]]),"")</f>
        <v/>
      </c>
      <c r="AR2158" s="288" t="str">
        <f>IFERROR(IF(Table_Merge1[[#This Row],[LME Zinc stock]]*Table_Merge1[[#This Row],[Azad.Sell]]=0,"",Table_Merge1[[#This Row],[LME Zinc stock]]*Table_Merge1[[#This Row],[Azad.Sell]]),"")</f>
        <v/>
      </c>
      <c r="AS2158" s="288" t="str">
        <f>IFERROR(IF(Table_Merge1[[#This Row],[LME Zinc 3-month]]*Table_Merge1[[#This Row],[Azad.Sell]]=0,"",Table_Merge1[[#This Row],[LME Zinc 3-month]]*Table_Merge1[[#This Row],[Azad.Sell]]),"")</f>
        <v/>
      </c>
      <c r="AT2158"/>
    </row>
    <row r="2159" spans="1:46" x14ac:dyDescent="0.25">
      <c r="A2159" s="258">
        <v>43688</v>
      </c>
      <c r="B21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1398.05.20</v>
      </c>
      <c r="C2159" s="195">
        <f t="shared" ca="1" si="69"/>
        <v>1398</v>
      </c>
      <c r="D21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59" s="195">
        <f>_xlfn.NUMBERVALUE(RIGHT(Table11[[#This Row],[تاریخ شمسی]],2))</f>
        <v>20</v>
      </c>
      <c r="F21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05-20</v>
      </c>
      <c r="G2159" s="195" t="s">
        <v>2310</v>
      </c>
      <c r="L2159" s="259">
        <v>43688</v>
      </c>
      <c r="M2159">
        <v>114416</v>
      </c>
      <c r="O2159" s="284">
        <f>IFERROR(DATE(Table7[[#This Row],[year]],MONTH(DATEVALUE(Table7[[#This Row],[month]]&amp;"1")),Table7[[#This Row],[day]]),"")</f>
        <v>41964</v>
      </c>
      <c r="P2159" s="195" t="s">
        <v>5584</v>
      </c>
      <c r="Q2159" s="195">
        <v>2014</v>
      </c>
      <c r="R2159" s="195" t="s">
        <v>3450</v>
      </c>
      <c r="S2159" s="195">
        <v>21</v>
      </c>
      <c r="T2159" s="195">
        <v>1193.25</v>
      </c>
      <c r="U2159" s="195">
        <v>1996.5</v>
      </c>
      <c r="V2159" s="195">
        <v>4318200</v>
      </c>
      <c r="X2159" s="260">
        <v>42047</v>
      </c>
      <c r="Y2159" t="s">
        <v>7764</v>
      </c>
      <c r="Z2159" s="260">
        <v>8</v>
      </c>
      <c r="AA2159">
        <v>1393</v>
      </c>
      <c r="AB2159" s="260" t="str">
        <f ca="1">IFERROR(IFERROR(VLOOKUP(Table_Merge1[[#This Row],[Column1]],Table11[#All],2,FALSE),LEFT(AB2160,8)&amp;IF(LEN((RIGHT(AB2160,2)+1))&lt;2,"0"&amp;(RIGHT(AB2160,2)+1),(RIGHT(AB2160,2)-1))),"")</f>
        <v>1393.11.23</v>
      </c>
      <c r="AC2159" s="259" t="str">
        <f ca="1">LEFT(Table_Merge1[[#This Row],[Column2]],4)</f>
        <v>1393</v>
      </c>
      <c r="AD2159" s="259" t="str">
        <f ca="1">RIGHT(LEFT(Table_Merge1[[#This Row],[Column2]],7),2)</f>
        <v>11</v>
      </c>
      <c r="AE2159" s="259" t="str">
        <f ca="1">RIGHT(Table_Merge1[[#This Row],[Column2]],2)</f>
        <v>23</v>
      </c>
      <c r="AF2159">
        <v>11</v>
      </c>
      <c r="AG2159">
        <v>23</v>
      </c>
      <c r="AH2159" s="260">
        <v>2015</v>
      </c>
      <c r="AI2159" t="s">
        <v>3433</v>
      </c>
      <c r="AJ2159" s="260">
        <v>12</v>
      </c>
      <c r="AK2159">
        <v>1225.25</v>
      </c>
      <c r="AL2159">
        <v>1808</v>
      </c>
      <c r="AM2159">
        <v>3946650</v>
      </c>
      <c r="AO2159">
        <v>34230</v>
      </c>
      <c r="AP2159" s="287">
        <f>IFERROR(IF(Table_Merge1[[#This Row],[LME Zinc stock]]*Table_Merge1[[#This Row],[Nima.مقدار]]=0,"",Table_Merge1[[#This Row],[LME Zinc stock]]*Table_Merge1[[#This Row],[Nima.مقدار]]),"")</f>
        <v>135093829500</v>
      </c>
      <c r="AQ2159" s="287">
        <f>IFERROR(IF(Table_Merge1[[#This Row],[LME Zinc 3-month]]*Table_Merge1[[#This Row],[Nima.مقدار]]=0,"",Table_Merge1[[#This Row],[LME Zinc 3-month]]*Table_Merge1[[#This Row],[Nima.مقدار]]),"")</f>
        <v>61887840</v>
      </c>
      <c r="AR2159" s="288" t="str">
        <f>IFERROR(IF(Table_Merge1[[#This Row],[LME Zinc stock]]*Table_Merge1[[#This Row],[Azad.Sell]]=0,"",Table_Merge1[[#This Row],[LME Zinc stock]]*Table_Merge1[[#This Row],[Azad.Sell]]),"")</f>
        <v/>
      </c>
      <c r="AS2159" s="288" t="str">
        <f>IFERROR(IF(Table_Merge1[[#This Row],[LME Zinc 3-month]]*Table_Merge1[[#This Row],[Azad.Sell]]=0,"",Table_Merge1[[#This Row],[LME Zinc 3-month]]*Table_Merge1[[#This Row],[Azad.Sell]]),"")</f>
        <v/>
      </c>
      <c r="AT2159"/>
    </row>
    <row r="2160" spans="1:46" x14ac:dyDescent="0.25">
      <c r="A2160" s="258">
        <v>43690</v>
      </c>
      <c r="B21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1398.05.22</v>
      </c>
      <c r="C2160" s="195">
        <f t="shared" ca="1" si="69"/>
        <v>1398</v>
      </c>
      <c r="D21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60" s="195">
        <f>_xlfn.NUMBERVALUE(RIGHT(Table11[[#This Row],[تاریخ شمسی]],2))</f>
        <v>22</v>
      </c>
      <c r="F21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05-22</v>
      </c>
      <c r="G2160" s="195" t="s">
        <v>2311</v>
      </c>
      <c r="L2160" s="259">
        <v>43690</v>
      </c>
      <c r="M2160">
        <v>113494</v>
      </c>
      <c r="O2160" s="283">
        <f>IFERROR(DATE(Table7[[#This Row],[year]],MONTH(DATEVALUE(Table7[[#This Row],[month]]&amp;"1")),Table7[[#This Row],[day]]),"")</f>
        <v>41963</v>
      </c>
      <c r="P2160" s="257" t="s">
        <v>5585</v>
      </c>
      <c r="Q2160" s="257">
        <v>2014</v>
      </c>
      <c r="R2160" s="257" t="s">
        <v>3450</v>
      </c>
      <c r="S2160" s="257">
        <v>20</v>
      </c>
      <c r="T2160" s="257">
        <v>1194</v>
      </c>
      <c r="U2160" s="257">
        <v>1974.5</v>
      </c>
      <c r="V2160" s="257">
        <v>4326850</v>
      </c>
      <c r="X2160" s="260">
        <v>42046</v>
      </c>
      <c r="Y2160" t="s">
        <v>7763</v>
      </c>
      <c r="Z2160" s="260">
        <v>8</v>
      </c>
      <c r="AA2160">
        <v>1393</v>
      </c>
      <c r="AB2160" s="260" t="str">
        <f ca="1">IFERROR(IFERROR(VLOOKUP(Table_Merge1[[#This Row],[Column1]],Table11[#All],2,FALSE),LEFT(AB2161,8)&amp;IF(LEN((RIGHT(AB2161,2)+1))&lt;2,"0"&amp;(RIGHT(AB2161,2)+1),(RIGHT(AB2161,2)-1))),"")</f>
        <v>1393.11.22</v>
      </c>
      <c r="AC2160" s="259" t="str">
        <f ca="1">LEFT(Table_Merge1[[#This Row],[Column2]],4)</f>
        <v>1393</v>
      </c>
      <c r="AD2160" s="259" t="str">
        <f ca="1">RIGHT(LEFT(Table_Merge1[[#This Row],[Column2]],7),2)</f>
        <v>11</v>
      </c>
      <c r="AE2160" s="259" t="str">
        <f ca="1">RIGHT(Table_Merge1[[#This Row],[Column2]],2)</f>
        <v>22</v>
      </c>
      <c r="AF2160">
        <v>11</v>
      </c>
      <c r="AG2160">
        <v>22</v>
      </c>
      <c r="AH2160" s="260">
        <v>2015</v>
      </c>
      <c r="AI2160" t="s">
        <v>3433</v>
      </c>
      <c r="AJ2160" s="260">
        <v>11</v>
      </c>
      <c r="AK2160">
        <v>1235.5</v>
      </c>
      <c r="AL2160">
        <v>1817</v>
      </c>
      <c r="AM2160">
        <v>3954375</v>
      </c>
      <c r="AO2160">
        <v>34230</v>
      </c>
      <c r="AP2160" s="287">
        <f>IFERROR(IF(Table_Merge1[[#This Row],[LME Zinc stock]]*Table_Merge1[[#This Row],[Nima.مقدار]]=0,"",Table_Merge1[[#This Row],[LME Zinc stock]]*Table_Merge1[[#This Row],[Nima.مقدار]]),"")</f>
        <v>135358256250</v>
      </c>
      <c r="AQ2160" s="287">
        <f>IFERROR(IF(Table_Merge1[[#This Row],[LME Zinc 3-month]]*Table_Merge1[[#This Row],[Nima.مقدار]]=0,"",Table_Merge1[[#This Row],[LME Zinc 3-month]]*Table_Merge1[[#This Row],[Nima.مقدار]]),"")</f>
        <v>62195910</v>
      </c>
      <c r="AR2160" s="288" t="str">
        <f>IFERROR(IF(Table_Merge1[[#This Row],[LME Zinc stock]]*Table_Merge1[[#This Row],[Azad.Sell]]=0,"",Table_Merge1[[#This Row],[LME Zinc stock]]*Table_Merge1[[#This Row],[Azad.Sell]]),"")</f>
        <v/>
      </c>
      <c r="AS2160" s="288" t="str">
        <f>IFERROR(IF(Table_Merge1[[#This Row],[LME Zinc 3-month]]*Table_Merge1[[#This Row],[Azad.Sell]]=0,"",Table_Merge1[[#This Row],[LME Zinc 3-month]]*Table_Merge1[[#This Row],[Azad.Sell]]),"")</f>
        <v/>
      </c>
      <c r="AT2160"/>
    </row>
    <row r="2161" spans="1:46" x14ac:dyDescent="0.25">
      <c r="A2161" s="258">
        <v>43691</v>
      </c>
      <c r="B21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1398.05.23</v>
      </c>
      <c r="C2161" s="195">
        <f t="shared" ca="1" si="69"/>
        <v>1398</v>
      </c>
      <c r="D21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61" s="195">
        <f>_xlfn.NUMBERVALUE(RIGHT(Table11[[#This Row],[تاریخ شمسی]],2))</f>
        <v>23</v>
      </c>
      <c r="F21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05-23</v>
      </c>
      <c r="G2161" s="195" t="s">
        <v>2312</v>
      </c>
      <c r="L2161" s="259">
        <v>43691</v>
      </c>
      <c r="M2161">
        <v>112806</v>
      </c>
      <c r="O2161" s="284">
        <f>IFERROR(DATE(Table7[[#This Row],[year]],MONTH(DATEVALUE(Table7[[#This Row],[month]]&amp;"1")),Table7[[#This Row],[day]]),"")</f>
        <v>41962</v>
      </c>
      <c r="P2161" s="195" t="s">
        <v>5586</v>
      </c>
      <c r="Q2161" s="195">
        <v>2014</v>
      </c>
      <c r="R2161" s="195" t="s">
        <v>3450</v>
      </c>
      <c r="S2161" s="195">
        <v>19</v>
      </c>
      <c r="T2161" s="195">
        <v>1200.75</v>
      </c>
      <c r="U2161" s="195">
        <v>1967</v>
      </c>
      <c r="V2161" s="195">
        <v>4323875</v>
      </c>
      <c r="X2161" s="260">
        <v>42045</v>
      </c>
      <c r="Y2161" t="s">
        <v>7762</v>
      </c>
      <c r="Z2161" s="260">
        <v>8</v>
      </c>
      <c r="AA2161">
        <v>1393</v>
      </c>
      <c r="AB2161" s="260" t="str">
        <f ca="1">IFERROR(IFERROR(VLOOKUP(Table_Merge1[[#This Row],[Column1]],Table11[#All],2,FALSE),LEFT(AB2162,8)&amp;IF(LEN((RIGHT(AB2162,2)+1))&lt;2,"0"&amp;(RIGHT(AB2162,2)+1),(RIGHT(AB2162,2)-1))),"")</f>
        <v>1393.11.21</v>
      </c>
      <c r="AC2161" s="259" t="str">
        <f ca="1">LEFT(Table_Merge1[[#This Row],[Column2]],4)</f>
        <v>1393</v>
      </c>
      <c r="AD2161" s="259" t="str">
        <f ca="1">RIGHT(LEFT(Table_Merge1[[#This Row],[Column2]],7),2)</f>
        <v>11</v>
      </c>
      <c r="AE2161" s="259" t="str">
        <f ca="1">RIGHT(Table_Merge1[[#This Row],[Column2]],2)</f>
        <v>21</v>
      </c>
      <c r="AF2161">
        <v>11</v>
      </c>
      <c r="AG2161">
        <v>21</v>
      </c>
      <c r="AH2161" s="260">
        <v>2015</v>
      </c>
      <c r="AI2161" t="s">
        <v>3433</v>
      </c>
      <c r="AJ2161" s="260">
        <v>10</v>
      </c>
      <c r="AK2161">
        <v>1237.5</v>
      </c>
      <c r="AL2161">
        <v>1801</v>
      </c>
      <c r="AM2161">
        <v>3951425</v>
      </c>
      <c r="AO2161">
        <v>34240</v>
      </c>
      <c r="AP2161" s="287">
        <f>IFERROR(IF(Table_Merge1[[#This Row],[LME Zinc stock]]*Table_Merge1[[#This Row],[Nima.مقدار]]=0,"",Table_Merge1[[#This Row],[LME Zinc stock]]*Table_Merge1[[#This Row],[Nima.مقدار]]),"")</f>
        <v>135296792000</v>
      </c>
      <c r="AQ2161" s="287">
        <f>IFERROR(IF(Table_Merge1[[#This Row],[LME Zinc 3-month]]*Table_Merge1[[#This Row],[Nima.مقدار]]=0,"",Table_Merge1[[#This Row],[LME Zinc 3-month]]*Table_Merge1[[#This Row],[Nima.مقدار]]),"")</f>
        <v>61666240</v>
      </c>
      <c r="AR2161" s="288" t="str">
        <f>IFERROR(IF(Table_Merge1[[#This Row],[LME Zinc stock]]*Table_Merge1[[#This Row],[Azad.Sell]]=0,"",Table_Merge1[[#This Row],[LME Zinc stock]]*Table_Merge1[[#This Row],[Azad.Sell]]),"")</f>
        <v/>
      </c>
      <c r="AS2161" s="288" t="str">
        <f>IFERROR(IF(Table_Merge1[[#This Row],[LME Zinc 3-month]]*Table_Merge1[[#This Row],[Azad.Sell]]=0,"",Table_Merge1[[#This Row],[LME Zinc 3-month]]*Table_Merge1[[#This Row],[Azad.Sell]]),"")</f>
        <v/>
      </c>
      <c r="AT2161"/>
    </row>
    <row r="2162" spans="1:46" x14ac:dyDescent="0.25">
      <c r="A2162" s="258">
        <v>43692</v>
      </c>
      <c r="B21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1398.05.24</v>
      </c>
      <c r="C2162" s="195">
        <f t="shared" ca="1" si="69"/>
        <v>1398</v>
      </c>
      <c r="D21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62" s="195">
        <f>_xlfn.NUMBERVALUE(RIGHT(Table11[[#This Row],[تاریخ شمسی]],2))</f>
        <v>24</v>
      </c>
      <c r="F21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05-24</v>
      </c>
      <c r="G2162" s="195" t="s">
        <v>2313</v>
      </c>
      <c r="L2162" s="259">
        <v>43692</v>
      </c>
      <c r="M2162">
        <v>113298</v>
      </c>
      <c r="O2162" s="283">
        <f>IFERROR(DATE(Table7[[#This Row],[year]],MONTH(DATEVALUE(Table7[[#This Row],[month]]&amp;"1")),Table7[[#This Row],[day]]),"")</f>
        <v>41961</v>
      </c>
      <c r="P2162" s="257" t="s">
        <v>5587</v>
      </c>
      <c r="Q2162" s="257">
        <v>2014</v>
      </c>
      <c r="R2162" s="257" t="s">
        <v>3450</v>
      </c>
      <c r="S2162" s="257">
        <v>18</v>
      </c>
      <c r="T2162" s="257">
        <v>1202</v>
      </c>
      <c r="U2162" s="257">
        <v>2002.5</v>
      </c>
      <c r="V2162" s="257">
        <v>4325075</v>
      </c>
      <c r="X2162" s="260">
        <v>42044</v>
      </c>
      <c r="Y2162" t="s">
        <v>7761</v>
      </c>
      <c r="Z2162" s="260">
        <v>8</v>
      </c>
      <c r="AA2162">
        <v>1393</v>
      </c>
      <c r="AB2162" s="260" t="str">
        <f ca="1">IFERROR(IFERROR(VLOOKUP(Table_Merge1[[#This Row],[Column1]],Table11[#All],2,FALSE),LEFT(AB2163,8)&amp;IF(LEN((RIGHT(AB2163,2)+1))&lt;2,"0"&amp;(RIGHT(AB2163,2)+1),(RIGHT(AB2163,2)-1))),"")</f>
        <v>1393.11.20</v>
      </c>
      <c r="AC2162" s="259" t="str">
        <f ca="1">LEFT(Table_Merge1[[#This Row],[Column2]],4)</f>
        <v>1393</v>
      </c>
      <c r="AD2162" s="259" t="str">
        <f ca="1">RIGHT(LEFT(Table_Merge1[[#This Row],[Column2]],7),2)</f>
        <v>11</v>
      </c>
      <c r="AE2162" s="259" t="str">
        <f ca="1">RIGHT(Table_Merge1[[#This Row],[Column2]],2)</f>
        <v>20</v>
      </c>
      <c r="AF2162">
        <v>11</v>
      </c>
      <c r="AG2162">
        <v>20</v>
      </c>
      <c r="AH2162" s="260">
        <v>2015</v>
      </c>
      <c r="AI2162" t="s">
        <v>3433</v>
      </c>
      <c r="AJ2162" s="260">
        <v>9</v>
      </c>
      <c r="AK2162">
        <v>1242.25</v>
      </c>
      <c r="AL2162">
        <v>1809</v>
      </c>
      <c r="AM2162">
        <v>3948775</v>
      </c>
      <c r="AO2162">
        <v>34260</v>
      </c>
      <c r="AP2162" s="287">
        <f>IFERROR(IF(Table_Merge1[[#This Row],[LME Zinc stock]]*Table_Merge1[[#This Row],[Nima.مقدار]]=0,"",Table_Merge1[[#This Row],[LME Zinc stock]]*Table_Merge1[[#This Row],[Nima.مقدار]]),"")</f>
        <v>135285031500</v>
      </c>
      <c r="AQ2162" s="287">
        <f>IFERROR(IF(Table_Merge1[[#This Row],[LME Zinc 3-month]]*Table_Merge1[[#This Row],[Nima.مقدار]]=0,"",Table_Merge1[[#This Row],[LME Zinc 3-month]]*Table_Merge1[[#This Row],[Nima.مقدار]]),"")</f>
        <v>61976340</v>
      </c>
      <c r="AR2162" s="288" t="str">
        <f>IFERROR(IF(Table_Merge1[[#This Row],[LME Zinc stock]]*Table_Merge1[[#This Row],[Azad.Sell]]=0,"",Table_Merge1[[#This Row],[LME Zinc stock]]*Table_Merge1[[#This Row],[Azad.Sell]]),"")</f>
        <v/>
      </c>
      <c r="AS2162" s="288" t="str">
        <f>IFERROR(IF(Table_Merge1[[#This Row],[LME Zinc 3-month]]*Table_Merge1[[#This Row],[Azad.Sell]]=0,"",Table_Merge1[[#This Row],[LME Zinc 3-month]]*Table_Merge1[[#This Row],[Azad.Sell]]),"")</f>
        <v/>
      </c>
      <c r="AT2162"/>
    </row>
    <row r="2163" spans="1:46" x14ac:dyDescent="0.25">
      <c r="A2163" s="258">
        <v>43694</v>
      </c>
      <c r="B21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1398.05.26</v>
      </c>
      <c r="C2163" s="195">
        <f t="shared" ca="1" si="69"/>
        <v>1398</v>
      </c>
      <c r="D21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63" s="195">
        <f>_xlfn.NUMBERVALUE(RIGHT(Table11[[#This Row],[تاریخ شمسی]],2))</f>
        <v>26</v>
      </c>
      <c r="F21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05-26</v>
      </c>
      <c r="G2163" s="195" t="s">
        <v>2314</v>
      </c>
      <c r="L2163" s="259">
        <v>43694</v>
      </c>
      <c r="M2163">
        <v>114605</v>
      </c>
      <c r="O2163" s="284">
        <f>IFERROR(DATE(Table7[[#This Row],[year]],MONTH(DATEVALUE(Table7[[#This Row],[month]]&amp;"1")),Table7[[#This Row],[day]]),"")</f>
        <v>41960</v>
      </c>
      <c r="P2163" s="195" t="s">
        <v>5588</v>
      </c>
      <c r="Q2163" s="195">
        <v>2014</v>
      </c>
      <c r="R2163" s="195" t="s">
        <v>3450</v>
      </c>
      <c r="S2163" s="195">
        <v>17</v>
      </c>
      <c r="T2163" s="195">
        <v>1187</v>
      </c>
      <c r="U2163" s="195">
        <v>1998</v>
      </c>
      <c r="V2163" s="195">
        <v>4330750</v>
      </c>
      <c r="X2163" s="260">
        <v>42041</v>
      </c>
      <c r="Z2163" s="260">
        <v>8</v>
      </c>
      <c r="AB2163" s="260" t="str">
        <f ca="1">IFERROR(IFERROR(VLOOKUP(Table_Merge1[[#This Row],[Column1]],Table11[#All],2,FALSE),LEFT(AB2164,8)&amp;IF(LEN((RIGHT(AB2164,2)+1))&lt;2,"0"&amp;(RIGHT(AB2164,2)+1),(RIGHT(AB2164,2)-1))),"")</f>
        <v>1393.11.13</v>
      </c>
      <c r="AC2163" s="259" t="str">
        <f ca="1">LEFT(Table_Merge1[[#This Row],[Column2]],4)</f>
        <v>1393</v>
      </c>
      <c r="AD2163" s="259" t="str">
        <f ca="1">RIGHT(LEFT(Table_Merge1[[#This Row],[Column2]],7),2)</f>
        <v>11</v>
      </c>
      <c r="AE2163" s="259" t="str">
        <f ca="1">RIGHT(Table_Merge1[[#This Row],[Column2]],2)</f>
        <v>13</v>
      </c>
      <c r="AH2163" s="260">
        <v>2015</v>
      </c>
      <c r="AI2163" t="s">
        <v>3433</v>
      </c>
      <c r="AJ2163" s="260">
        <v>6</v>
      </c>
      <c r="AK2163">
        <v>1264</v>
      </c>
      <c r="AL2163">
        <v>1793</v>
      </c>
      <c r="AM2163">
        <v>3947400</v>
      </c>
      <c r="AP2163" s="287" t="str">
        <f>IFERROR(IF(Table_Merge1[[#This Row],[LME Zinc stock]]*Table_Merge1[[#This Row],[Nima.مقدار]]=0,"",Table_Merge1[[#This Row],[LME Zinc stock]]*Table_Merge1[[#This Row],[Nima.مقدار]]),"")</f>
        <v/>
      </c>
      <c r="AQ2163" s="287" t="str">
        <f>IFERROR(IF(Table_Merge1[[#This Row],[LME Zinc 3-month]]*Table_Merge1[[#This Row],[Nima.مقدار]]=0,"",Table_Merge1[[#This Row],[LME Zinc 3-month]]*Table_Merge1[[#This Row],[Nima.مقدار]]),"")</f>
        <v/>
      </c>
      <c r="AR2163" s="288" t="str">
        <f>IFERROR(IF(Table_Merge1[[#This Row],[LME Zinc stock]]*Table_Merge1[[#This Row],[Azad.Sell]]=0,"",Table_Merge1[[#This Row],[LME Zinc stock]]*Table_Merge1[[#This Row],[Azad.Sell]]),"")</f>
        <v/>
      </c>
      <c r="AS2163" s="288" t="str">
        <f>IFERROR(IF(Table_Merge1[[#This Row],[LME Zinc 3-month]]*Table_Merge1[[#This Row],[Azad.Sell]]=0,"",Table_Merge1[[#This Row],[LME Zinc 3-month]]*Table_Merge1[[#This Row],[Azad.Sell]]),"")</f>
        <v/>
      </c>
      <c r="AT2163"/>
    </row>
    <row r="2164" spans="1:46" x14ac:dyDescent="0.25">
      <c r="A2164" s="258">
        <v>43695</v>
      </c>
      <c r="B21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1398.05.27</v>
      </c>
      <c r="C2164" s="195">
        <f t="shared" ca="1" si="69"/>
        <v>1398</v>
      </c>
      <c r="D21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64" s="195">
        <f>_xlfn.NUMBERVALUE(RIGHT(Table11[[#This Row],[تاریخ شمسی]],2))</f>
        <v>27</v>
      </c>
      <c r="F21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05-27</v>
      </c>
      <c r="G2164" s="195" t="s">
        <v>2315</v>
      </c>
      <c r="L2164" s="259">
        <v>43695</v>
      </c>
      <c r="M2164">
        <v>112412</v>
      </c>
      <c r="O2164" s="283">
        <f>IFERROR(DATE(Table7[[#This Row],[year]],MONTH(DATEVALUE(Table7[[#This Row],[month]]&amp;"1")),Table7[[#This Row],[day]]),"")</f>
        <v>41957</v>
      </c>
      <c r="P2164" s="257" t="s">
        <v>5589</v>
      </c>
      <c r="Q2164" s="257">
        <v>2014</v>
      </c>
      <c r="R2164" s="257" t="s">
        <v>3450</v>
      </c>
      <c r="S2164" s="257">
        <v>14</v>
      </c>
      <c r="T2164" s="257">
        <v>1154</v>
      </c>
      <c r="U2164" s="257" t="s">
        <v>3621</v>
      </c>
      <c r="V2164" s="257" t="s">
        <v>3621</v>
      </c>
      <c r="X2164" s="260">
        <v>42040</v>
      </c>
      <c r="Z2164" s="260">
        <v>8</v>
      </c>
      <c r="AB2164" s="260" t="str">
        <f ca="1">IFERROR(IFERROR(VLOOKUP(Table_Merge1[[#This Row],[Column1]],Table11[#All],2,FALSE),LEFT(AB2165,8)&amp;IF(LEN((RIGHT(AB2165,2)+1))&lt;2,"0"&amp;(RIGHT(AB2165,2)+1),(RIGHT(AB2165,2)-1))),"")</f>
        <v>1393.11.14</v>
      </c>
      <c r="AC2164" s="259" t="str">
        <f ca="1">LEFT(Table_Merge1[[#This Row],[Column2]],4)</f>
        <v>1393</v>
      </c>
      <c r="AD2164" s="259" t="str">
        <f ca="1">RIGHT(LEFT(Table_Merge1[[#This Row],[Column2]],7),2)</f>
        <v>11</v>
      </c>
      <c r="AE2164" s="259" t="str">
        <f ca="1">RIGHT(Table_Merge1[[#This Row],[Column2]],2)</f>
        <v>14</v>
      </c>
      <c r="AH2164" s="260">
        <v>2015</v>
      </c>
      <c r="AI2164" t="s">
        <v>3433</v>
      </c>
      <c r="AJ2164" s="260">
        <v>5</v>
      </c>
      <c r="AK2164">
        <v>1263.75</v>
      </c>
      <c r="AL2164">
        <v>1810.5</v>
      </c>
      <c r="AM2164">
        <v>3954175</v>
      </c>
      <c r="AP2164" s="287" t="str">
        <f>IFERROR(IF(Table_Merge1[[#This Row],[LME Zinc stock]]*Table_Merge1[[#This Row],[Nima.مقدار]]=0,"",Table_Merge1[[#This Row],[LME Zinc stock]]*Table_Merge1[[#This Row],[Nima.مقدار]]),"")</f>
        <v/>
      </c>
      <c r="AQ2164" s="287" t="str">
        <f>IFERROR(IF(Table_Merge1[[#This Row],[LME Zinc 3-month]]*Table_Merge1[[#This Row],[Nima.مقدار]]=0,"",Table_Merge1[[#This Row],[LME Zinc 3-month]]*Table_Merge1[[#This Row],[Nima.مقدار]]),"")</f>
        <v/>
      </c>
      <c r="AR2164" s="288" t="str">
        <f>IFERROR(IF(Table_Merge1[[#This Row],[LME Zinc stock]]*Table_Merge1[[#This Row],[Azad.Sell]]=0,"",Table_Merge1[[#This Row],[LME Zinc stock]]*Table_Merge1[[#This Row],[Azad.Sell]]),"")</f>
        <v/>
      </c>
      <c r="AS2164" s="288" t="str">
        <f>IFERROR(IF(Table_Merge1[[#This Row],[LME Zinc 3-month]]*Table_Merge1[[#This Row],[Azad.Sell]]=0,"",Table_Merge1[[#This Row],[LME Zinc 3-month]]*Table_Merge1[[#This Row],[Azad.Sell]]),"")</f>
        <v/>
      </c>
      <c r="AT2164"/>
    </row>
    <row r="2165" spans="1:46" x14ac:dyDescent="0.25">
      <c r="A2165" s="258">
        <v>43696</v>
      </c>
      <c r="B21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1398.05.28</v>
      </c>
      <c r="C2165" s="195">
        <f t="shared" ca="1" si="69"/>
        <v>1398</v>
      </c>
      <c r="D21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65" s="195">
        <f>_xlfn.NUMBERVALUE(RIGHT(Table11[[#This Row],[تاریخ شمسی]],2))</f>
        <v>28</v>
      </c>
      <c r="F21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05-28</v>
      </c>
      <c r="G2165" s="195" t="s">
        <v>2316</v>
      </c>
      <c r="L2165" s="259">
        <v>43696</v>
      </c>
      <c r="M2165">
        <v>112282</v>
      </c>
      <c r="O2165" s="284">
        <f>IFERROR(DATE(Table7[[#This Row],[year]],MONTH(DATEVALUE(Table7[[#This Row],[month]]&amp;"1")),Table7[[#This Row],[day]]),"")</f>
        <v>41956</v>
      </c>
      <c r="P2165" s="195" t="s">
        <v>5590</v>
      </c>
      <c r="Q2165" s="195">
        <v>2014</v>
      </c>
      <c r="R2165" s="195" t="s">
        <v>3450</v>
      </c>
      <c r="S2165" s="195">
        <v>13</v>
      </c>
      <c r="T2165" s="195">
        <v>1161</v>
      </c>
      <c r="U2165" s="195">
        <v>2027</v>
      </c>
      <c r="V2165" s="195">
        <v>4324175</v>
      </c>
      <c r="X2165" s="260">
        <v>42039</v>
      </c>
      <c r="Y2165" t="s">
        <v>7760</v>
      </c>
      <c r="Z2165" s="260">
        <v>8</v>
      </c>
      <c r="AA2165">
        <v>1393</v>
      </c>
      <c r="AB2165" s="260" t="str">
        <f ca="1">IFERROR(IFERROR(VLOOKUP(Table_Merge1[[#This Row],[Column1]],Table11[#All],2,FALSE),LEFT(AB2166,8)&amp;IF(LEN((RIGHT(AB2166,2)+1))&lt;2,"0"&amp;(RIGHT(AB2166,2)+1),(RIGHT(AB2166,2)-1))),"")</f>
        <v>1393.11.15</v>
      </c>
      <c r="AC2165" s="259" t="str">
        <f ca="1">LEFT(Table_Merge1[[#This Row],[Column2]],4)</f>
        <v>1393</v>
      </c>
      <c r="AD2165" s="259" t="str">
        <f ca="1">RIGHT(LEFT(Table_Merge1[[#This Row],[Column2]],7),2)</f>
        <v>11</v>
      </c>
      <c r="AE2165" s="259" t="str">
        <f ca="1">RIGHT(Table_Merge1[[#This Row],[Column2]],2)</f>
        <v>15</v>
      </c>
      <c r="AF2165">
        <v>11</v>
      </c>
      <c r="AG2165">
        <v>15</v>
      </c>
      <c r="AH2165" s="260">
        <v>2015</v>
      </c>
      <c r="AI2165" t="s">
        <v>3433</v>
      </c>
      <c r="AJ2165" s="260">
        <v>4</v>
      </c>
      <c r="AK2165">
        <v>1269.25</v>
      </c>
      <c r="AL2165">
        <v>1820.5</v>
      </c>
      <c r="AM2165">
        <v>3960550</v>
      </c>
      <c r="AO2165">
        <v>34390</v>
      </c>
      <c r="AP2165" s="287">
        <f>IFERROR(IF(Table_Merge1[[#This Row],[LME Zinc stock]]*Table_Merge1[[#This Row],[Nima.مقدار]]=0,"",Table_Merge1[[#This Row],[LME Zinc stock]]*Table_Merge1[[#This Row],[Nima.مقدار]]),"")</f>
        <v>136203314500</v>
      </c>
      <c r="AQ2165" s="287">
        <f>IFERROR(IF(Table_Merge1[[#This Row],[LME Zinc 3-month]]*Table_Merge1[[#This Row],[Nima.مقدار]]=0,"",Table_Merge1[[#This Row],[LME Zinc 3-month]]*Table_Merge1[[#This Row],[Nima.مقدار]]),"")</f>
        <v>62606995</v>
      </c>
      <c r="AR2165" s="288" t="str">
        <f>IFERROR(IF(Table_Merge1[[#This Row],[LME Zinc stock]]*Table_Merge1[[#This Row],[Azad.Sell]]=0,"",Table_Merge1[[#This Row],[LME Zinc stock]]*Table_Merge1[[#This Row],[Azad.Sell]]),"")</f>
        <v/>
      </c>
      <c r="AS2165" s="288" t="str">
        <f>IFERROR(IF(Table_Merge1[[#This Row],[LME Zinc 3-month]]*Table_Merge1[[#This Row],[Azad.Sell]]=0,"",Table_Merge1[[#This Row],[LME Zinc 3-month]]*Table_Merge1[[#This Row],[Azad.Sell]]),"")</f>
        <v/>
      </c>
      <c r="AT2165"/>
    </row>
    <row r="2166" spans="1:46" x14ac:dyDescent="0.25">
      <c r="A2166" s="258">
        <v>43698</v>
      </c>
      <c r="B21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1398.05.30</v>
      </c>
      <c r="C2166" s="195">
        <f t="shared" ca="1" si="69"/>
        <v>1398</v>
      </c>
      <c r="D21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66" s="195">
        <f>_xlfn.NUMBERVALUE(RIGHT(Table11[[#This Row],[تاریخ شمسی]],2))</f>
        <v>30</v>
      </c>
      <c r="F21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05-30</v>
      </c>
      <c r="G2166" s="195" t="s">
        <v>2317</v>
      </c>
      <c r="L2166" s="259">
        <v>43698</v>
      </c>
      <c r="M2166">
        <v>112359</v>
      </c>
      <c r="O2166" s="283">
        <f>IFERROR(DATE(Table7[[#This Row],[year]],MONTH(DATEVALUE(Table7[[#This Row],[month]]&amp;"1")),Table7[[#This Row],[day]]),"")</f>
        <v>41955</v>
      </c>
      <c r="P2166" s="257" t="s">
        <v>5591</v>
      </c>
      <c r="Q2166" s="257">
        <v>2014</v>
      </c>
      <c r="R2166" s="257" t="s">
        <v>3450</v>
      </c>
      <c r="S2166" s="257">
        <v>12</v>
      </c>
      <c r="T2166" s="257">
        <v>1163.25</v>
      </c>
      <c r="U2166" s="257">
        <v>2064.5</v>
      </c>
      <c r="V2166" s="257">
        <v>4332400</v>
      </c>
      <c r="X2166" s="260">
        <v>42038</v>
      </c>
      <c r="Y2166" t="s">
        <v>7759</v>
      </c>
      <c r="Z2166" s="260">
        <v>8</v>
      </c>
      <c r="AA2166">
        <v>1393</v>
      </c>
      <c r="AB2166" s="260" t="str">
        <f ca="1">IFERROR(IFERROR(VLOOKUP(Table_Merge1[[#This Row],[Column1]],Table11[#All],2,FALSE),LEFT(AB2167,8)&amp;IF(LEN((RIGHT(AB2167,2)+1))&lt;2,"0"&amp;(RIGHT(AB2167,2)+1),(RIGHT(AB2167,2)-1))),"")</f>
        <v>1393.11.14</v>
      </c>
      <c r="AC2166" s="259" t="str">
        <f ca="1">LEFT(Table_Merge1[[#This Row],[Column2]],4)</f>
        <v>1393</v>
      </c>
      <c r="AD2166" s="259" t="str">
        <f ca="1">RIGHT(LEFT(Table_Merge1[[#This Row],[Column2]],7),2)</f>
        <v>11</v>
      </c>
      <c r="AE2166" s="259" t="str">
        <f ca="1">RIGHT(Table_Merge1[[#This Row],[Column2]],2)</f>
        <v>14</v>
      </c>
      <c r="AF2166">
        <v>11</v>
      </c>
      <c r="AG2166">
        <v>14</v>
      </c>
      <c r="AH2166" s="260">
        <v>2015</v>
      </c>
      <c r="AI2166" t="s">
        <v>3433</v>
      </c>
      <c r="AJ2166" s="260">
        <v>3</v>
      </c>
      <c r="AK2166">
        <v>1281</v>
      </c>
      <c r="AL2166">
        <v>1820</v>
      </c>
      <c r="AM2166">
        <v>3968675</v>
      </c>
      <c r="AO2166">
        <v>34550</v>
      </c>
      <c r="AP2166" s="287">
        <f>IFERROR(IF(Table_Merge1[[#This Row],[LME Zinc stock]]*Table_Merge1[[#This Row],[Nima.مقدار]]=0,"",Table_Merge1[[#This Row],[LME Zinc stock]]*Table_Merge1[[#This Row],[Nima.مقدار]]),"")</f>
        <v>137117721250</v>
      </c>
      <c r="AQ2166" s="287">
        <f>IFERROR(IF(Table_Merge1[[#This Row],[LME Zinc 3-month]]*Table_Merge1[[#This Row],[Nima.مقدار]]=0,"",Table_Merge1[[#This Row],[LME Zinc 3-month]]*Table_Merge1[[#This Row],[Nima.مقدار]]),"")</f>
        <v>62881000</v>
      </c>
      <c r="AR2166" s="288" t="str">
        <f>IFERROR(IF(Table_Merge1[[#This Row],[LME Zinc stock]]*Table_Merge1[[#This Row],[Azad.Sell]]=0,"",Table_Merge1[[#This Row],[LME Zinc stock]]*Table_Merge1[[#This Row],[Azad.Sell]]),"")</f>
        <v/>
      </c>
      <c r="AS2166" s="288" t="str">
        <f>IFERROR(IF(Table_Merge1[[#This Row],[LME Zinc 3-month]]*Table_Merge1[[#This Row],[Azad.Sell]]=0,"",Table_Merge1[[#This Row],[LME Zinc 3-month]]*Table_Merge1[[#This Row],[Azad.Sell]]),"")</f>
        <v/>
      </c>
      <c r="AT2166"/>
    </row>
    <row r="2167" spans="1:46" x14ac:dyDescent="0.25">
      <c r="A2167" s="258">
        <v>43699</v>
      </c>
      <c r="B21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1398.05.31</v>
      </c>
      <c r="C2167" s="195">
        <f t="shared" ca="1" si="69"/>
        <v>1398</v>
      </c>
      <c r="D21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167" s="195">
        <f>_xlfn.NUMBERVALUE(RIGHT(Table11[[#This Row],[تاریخ شمسی]],2))</f>
        <v>31</v>
      </c>
      <c r="F21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05-31</v>
      </c>
      <c r="G2167" s="195" t="s">
        <v>2318</v>
      </c>
      <c r="L2167" s="259">
        <v>43699</v>
      </c>
      <c r="M2167">
        <v>112913</v>
      </c>
      <c r="O2167" s="284">
        <f>IFERROR(DATE(Table7[[#This Row],[year]],MONTH(DATEVALUE(Table7[[#This Row],[month]]&amp;"1")),Table7[[#This Row],[day]]),"")</f>
        <v>41954</v>
      </c>
      <c r="P2167" s="195" t="s">
        <v>5592</v>
      </c>
      <c r="Q2167" s="195">
        <v>2014</v>
      </c>
      <c r="R2167" s="195" t="s">
        <v>3450</v>
      </c>
      <c r="S2167" s="195">
        <v>11</v>
      </c>
      <c r="T2167" s="195">
        <v>1151.25</v>
      </c>
      <c r="U2167" s="195">
        <v>2065.5</v>
      </c>
      <c r="V2167" s="195">
        <v>4342425</v>
      </c>
      <c r="X2167" s="260">
        <v>42037</v>
      </c>
      <c r="Y2167" t="s">
        <v>7758</v>
      </c>
      <c r="Z2167" s="260">
        <v>8</v>
      </c>
      <c r="AA2167">
        <v>1393</v>
      </c>
      <c r="AB2167" s="260" t="str">
        <f ca="1">IFERROR(IFERROR(VLOOKUP(Table_Merge1[[#This Row],[Column1]],Table11[#All],2,FALSE),LEFT(AB2168,8)&amp;IF(LEN((RIGHT(AB2168,2)+1))&lt;2,"0"&amp;(RIGHT(AB2168,2)+1),(RIGHT(AB2168,2)-1))),"")</f>
        <v>1393.11.13</v>
      </c>
      <c r="AC2167" s="259" t="str">
        <f ca="1">LEFT(Table_Merge1[[#This Row],[Column2]],4)</f>
        <v>1393</v>
      </c>
      <c r="AD2167" s="259" t="str">
        <f ca="1">RIGHT(LEFT(Table_Merge1[[#This Row],[Column2]],7),2)</f>
        <v>11</v>
      </c>
      <c r="AE2167" s="259" t="str">
        <f ca="1">RIGHT(Table_Merge1[[#This Row],[Column2]],2)</f>
        <v>13</v>
      </c>
      <c r="AF2167">
        <v>11</v>
      </c>
      <c r="AG2167">
        <v>13</v>
      </c>
      <c r="AH2167" s="260">
        <v>2015</v>
      </c>
      <c r="AI2167" t="s">
        <v>3433</v>
      </c>
      <c r="AJ2167" s="260">
        <v>2</v>
      </c>
      <c r="AK2167">
        <v>1274.25</v>
      </c>
      <c r="AL2167">
        <v>1820.5</v>
      </c>
      <c r="AM2167">
        <v>3972475</v>
      </c>
      <c r="AO2167">
        <v>34530</v>
      </c>
      <c r="AP2167" s="287">
        <f>IFERROR(IF(Table_Merge1[[#This Row],[LME Zinc stock]]*Table_Merge1[[#This Row],[Nima.مقدار]]=0,"",Table_Merge1[[#This Row],[LME Zinc stock]]*Table_Merge1[[#This Row],[Nima.مقدار]]),"")</f>
        <v>137169561750</v>
      </c>
      <c r="AQ2167" s="287">
        <f>IFERROR(IF(Table_Merge1[[#This Row],[LME Zinc 3-month]]*Table_Merge1[[#This Row],[Nima.مقدار]]=0,"",Table_Merge1[[#This Row],[LME Zinc 3-month]]*Table_Merge1[[#This Row],[Nima.مقدار]]),"")</f>
        <v>62861865</v>
      </c>
      <c r="AR2167" s="288" t="str">
        <f>IFERROR(IF(Table_Merge1[[#This Row],[LME Zinc stock]]*Table_Merge1[[#This Row],[Azad.Sell]]=0,"",Table_Merge1[[#This Row],[LME Zinc stock]]*Table_Merge1[[#This Row],[Azad.Sell]]),"")</f>
        <v/>
      </c>
      <c r="AS2167" s="288" t="str">
        <f>IFERROR(IF(Table_Merge1[[#This Row],[LME Zinc 3-month]]*Table_Merge1[[#This Row],[Azad.Sell]]=0,"",Table_Merge1[[#This Row],[LME Zinc 3-month]]*Table_Merge1[[#This Row],[Azad.Sell]]),"")</f>
        <v/>
      </c>
      <c r="AT2167"/>
    </row>
    <row r="2168" spans="1:46" x14ac:dyDescent="0.25">
      <c r="A2168" s="258">
        <v>43701</v>
      </c>
      <c r="B21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1398.06.02</v>
      </c>
      <c r="C2168" s="195">
        <f t="shared" ca="1" si="69"/>
        <v>1398</v>
      </c>
      <c r="D21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68" s="195">
        <f>_xlfn.NUMBERVALUE(RIGHT(Table11[[#This Row],[تاریخ شمسی]],2))</f>
        <v>2</v>
      </c>
      <c r="F21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06-02</v>
      </c>
      <c r="G2168" s="195" t="s">
        <v>2319</v>
      </c>
      <c r="L2168" s="259">
        <v>43701</v>
      </c>
      <c r="M2168">
        <v>113009</v>
      </c>
      <c r="O2168" s="283">
        <f>IFERROR(DATE(Table7[[#This Row],[year]],MONTH(DATEVALUE(Table7[[#This Row],[month]]&amp;"1")),Table7[[#This Row],[day]]),"")</f>
        <v>41953</v>
      </c>
      <c r="P2168" s="257" t="s">
        <v>5593</v>
      </c>
      <c r="Q2168" s="257">
        <v>2014</v>
      </c>
      <c r="R2168" s="257" t="s">
        <v>3450</v>
      </c>
      <c r="S2168" s="257">
        <v>10</v>
      </c>
      <c r="T2168" s="257">
        <v>1172</v>
      </c>
      <c r="U2168" s="257">
        <v>2059</v>
      </c>
      <c r="V2168" s="257">
        <v>4354025</v>
      </c>
      <c r="X2168" s="260">
        <v>42034</v>
      </c>
      <c r="Z2168" s="260">
        <v>8</v>
      </c>
      <c r="AB2168" s="260" t="str">
        <f ca="1">IFERROR(IFERROR(VLOOKUP(Table_Merge1[[#This Row],[Column1]],Table11[#All],2,FALSE),LEFT(AB2169,8)&amp;IF(LEN((RIGHT(AB2169,2)+1))&lt;2,"0"&amp;(RIGHT(AB2169,2)+1),(RIGHT(AB2169,2)-1))),"")</f>
        <v>1393.11.8</v>
      </c>
      <c r="AC2168" s="259" t="str">
        <f ca="1">LEFT(Table_Merge1[[#This Row],[Column2]],4)</f>
        <v>1393</v>
      </c>
      <c r="AD2168" s="259" t="str">
        <f ca="1">RIGHT(LEFT(Table_Merge1[[#This Row],[Column2]],7),2)</f>
        <v>11</v>
      </c>
      <c r="AE2168" s="259" t="str">
        <f ca="1">RIGHT(Table_Merge1[[#This Row],[Column2]],2)</f>
        <v>.8</v>
      </c>
      <c r="AH2168" s="260">
        <v>2015</v>
      </c>
      <c r="AI2168" t="s">
        <v>3431</v>
      </c>
      <c r="AJ2168" s="260">
        <v>30</v>
      </c>
      <c r="AK2168">
        <v>1263.5</v>
      </c>
      <c r="AL2168">
        <v>1846</v>
      </c>
      <c r="AM2168">
        <v>3982775</v>
      </c>
      <c r="AP2168" s="287" t="str">
        <f>IFERROR(IF(Table_Merge1[[#This Row],[LME Zinc stock]]*Table_Merge1[[#This Row],[Nima.مقدار]]=0,"",Table_Merge1[[#This Row],[LME Zinc stock]]*Table_Merge1[[#This Row],[Nima.مقدار]]),"")</f>
        <v/>
      </c>
      <c r="AQ2168" s="287" t="str">
        <f>IFERROR(IF(Table_Merge1[[#This Row],[LME Zinc 3-month]]*Table_Merge1[[#This Row],[Nima.مقدار]]=0,"",Table_Merge1[[#This Row],[LME Zinc 3-month]]*Table_Merge1[[#This Row],[Nima.مقدار]]),"")</f>
        <v/>
      </c>
      <c r="AR2168" s="288" t="str">
        <f>IFERROR(IF(Table_Merge1[[#This Row],[LME Zinc stock]]*Table_Merge1[[#This Row],[Azad.Sell]]=0,"",Table_Merge1[[#This Row],[LME Zinc stock]]*Table_Merge1[[#This Row],[Azad.Sell]]),"")</f>
        <v/>
      </c>
      <c r="AS2168" s="288" t="str">
        <f>IFERROR(IF(Table_Merge1[[#This Row],[LME Zinc 3-month]]*Table_Merge1[[#This Row],[Azad.Sell]]=0,"",Table_Merge1[[#This Row],[LME Zinc 3-month]]*Table_Merge1[[#This Row],[Azad.Sell]]),"")</f>
        <v/>
      </c>
      <c r="AT2168"/>
    </row>
    <row r="2169" spans="1:46" x14ac:dyDescent="0.25">
      <c r="A2169" s="258">
        <v>43702</v>
      </c>
      <c r="B21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1398.06.03</v>
      </c>
      <c r="C2169" s="195">
        <f t="shared" ca="1" si="69"/>
        <v>1398</v>
      </c>
      <c r="D21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69" s="195">
        <f>_xlfn.NUMBERVALUE(RIGHT(Table11[[#This Row],[تاریخ شمسی]],2))</f>
        <v>3</v>
      </c>
      <c r="F21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06-03</v>
      </c>
      <c r="G2169" s="195" t="s">
        <v>2320</v>
      </c>
      <c r="L2169" s="259">
        <v>43702</v>
      </c>
      <c r="M2169">
        <v>111286</v>
      </c>
      <c r="O2169" s="284">
        <f>IFERROR(DATE(Table7[[#This Row],[year]],MONTH(DATEVALUE(Table7[[#This Row],[month]]&amp;"1")),Table7[[#This Row],[day]]),"")</f>
        <v>41950</v>
      </c>
      <c r="P2169" s="195" t="s">
        <v>5594</v>
      </c>
      <c r="Q2169" s="195">
        <v>2014</v>
      </c>
      <c r="R2169" s="195" t="s">
        <v>3450</v>
      </c>
      <c r="S2169" s="195">
        <v>7</v>
      </c>
      <c r="T2169" s="195">
        <v>1145</v>
      </c>
      <c r="U2169" s="195">
        <v>2048</v>
      </c>
      <c r="V2169" s="195">
        <v>4362950</v>
      </c>
      <c r="X2169" s="260">
        <v>42033</v>
      </c>
      <c r="Y2169" t="s">
        <v>7757</v>
      </c>
      <c r="Z2169" s="260">
        <v>8</v>
      </c>
      <c r="AA2169">
        <v>1393</v>
      </c>
      <c r="AB2169" s="260" t="str">
        <f ca="1">IFERROR(IFERROR(VLOOKUP(Table_Merge1[[#This Row],[Column1]],Table11[#All],2,FALSE),LEFT(AB2170,8)&amp;IF(LEN((RIGHT(AB2170,2)+1))&lt;2,"0"&amp;(RIGHT(AB2170,2)+1),(RIGHT(AB2170,2)-1))),"")</f>
        <v>1393.11.09</v>
      </c>
      <c r="AC2169" s="259" t="str">
        <f ca="1">LEFT(Table_Merge1[[#This Row],[Column2]],4)</f>
        <v>1393</v>
      </c>
      <c r="AD2169" s="259" t="str">
        <f ca="1">RIGHT(LEFT(Table_Merge1[[#This Row],[Column2]],7),2)</f>
        <v>11</v>
      </c>
      <c r="AE2169" s="259" t="str">
        <f ca="1">RIGHT(Table_Merge1[[#This Row],[Column2]],2)</f>
        <v>09</v>
      </c>
      <c r="AF2169">
        <v>11</v>
      </c>
      <c r="AG2169">
        <v>9</v>
      </c>
      <c r="AH2169" s="260">
        <v>2015</v>
      </c>
      <c r="AI2169" t="s">
        <v>3431</v>
      </c>
      <c r="AJ2169" s="260">
        <v>29</v>
      </c>
      <c r="AK2169">
        <v>1275.5</v>
      </c>
      <c r="AL2169">
        <v>1833.5</v>
      </c>
      <c r="AM2169">
        <v>3988700</v>
      </c>
      <c r="AO2169">
        <v>34540</v>
      </c>
      <c r="AP2169" s="287">
        <f>IFERROR(IF(Table_Merge1[[#This Row],[LME Zinc stock]]*Table_Merge1[[#This Row],[Nima.مقدار]]=0,"",Table_Merge1[[#This Row],[LME Zinc stock]]*Table_Merge1[[#This Row],[Nima.مقدار]]),"")</f>
        <v>137769698000</v>
      </c>
      <c r="AQ2169" s="287">
        <f>IFERROR(IF(Table_Merge1[[#This Row],[LME Zinc 3-month]]*Table_Merge1[[#This Row],[Nima.مقدار]]=0,"",Table_Merge1[[#This Row],[LME Zinc 3-month]]*Table_Merge1[[#This Row],[Nima.مقدار]]),"")</f>
        <v>63329090</v>
      </c>
      <c r="AR2169" s="288" t="str">
        <f>IFERROR(IF(Table_Merge1[[#This Row],[LME Zinc stock]]*Table_Merge1[[#This Row],[Azad.Sell]]=0,"",Table_Merge1[[#This Row],[LME Zinc stock]]*Table_Merge1[[#This Row],[Azad.Sell]]),"")</f>
        <v/>
      </c>
      <c r="AS2169" s="288" t="str">
        <f>IFERROR(IF(Table_Merge1[[#This Row],[LME Zinc 3-month]]*Table_Merge1[[#This Row],[Azad.Sell]]=0,"",Table_Merge1[[#This Row],[LME Zinc 3-month]]*Table_Merge1[[#This Row],[Azad.Sell]]),"")</f>
        <v/>
      </c>
      <c r="AT2169"/>
    </row>
    <row r="2170" spans="1:46" x14ac:dyDescent="0.25">
      <c r="A2170" s="258">
        <v>43703</v>
      </c>
      <c r="B21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1398.06.04</v>
      </c>
      <c r="C2170" s="195">
        <f t="shared" ca="1" si="69"/>
        <v>1398</v>
      </c>
      <c r="D21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70" s="195">
        <f>_xlfn.NUMBERVALUE(RIGHT(Table11[[#This Row],[تاریخ شمسی]],2))</f>
        <v>4</v>
      </c>
      <c r="F21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06-04</v>
      </c>
      <c r="G2170" s="195" t="s">
        <v>2321</v>
      </c>
      <c r="L2170" s="259">
        <v>43703</v>
      </c>
      <c r="M2170">
        <v>111713</v>
      </c>
      <c r="O2170" s="283">
        <f>IFERROR(DATE(Table7[[#This Row],[year]],MONTH(DATEVALUE(Table7[[#This Row],[month]]&amp;"1")),Table7[[#This Row],[day]]),"")</f>
        <v>41949</v>
      </c>
      <c r="P2170" s="257" t="s">
        <v>5595</v>
      </c>
      <c r="Q2170" s="257">
        <v>2014</v>
      </c>
      <c r="R2170" s="257" t="s">
        <v>3450</v>
      </c>
      <c r="S2170" s="257">
        <v>6</v>
      </c>
      <c r="T2170" s="257">
        <v>1144.5</v>
      </c>
      <c r="U2170" s="257">
        <v>2063</v>
      </c>
      <c r="V2170" s="257">
        <v>4368825</v>
      </c>
      <c r="X2170" s="260">
        <v>42032</v>
      </c>
      <c r="Y2170" t="s">
        <v>7756</v>
      </c>
      <c r="Z2170" s="260">
        <v>8</v>
      </c>
      <c r="AA2170">
        <v>1393</v>
      </c>
      <c r="AB2170" s="260" t="str">
        <f ca="1">IFERROR(IFERROR(VLOOKUP(Table_Merge1[[#This Row],[Column1]],Table11[#All],2,FALSE),LEFT(AB2171,8)&amp;IF(LEN((RIGHT(AB2171,2)+1))&lt;2,"0"&amp;(RIGHT(AB2171,2)+1),(RIGHT(AB2171,2)-1))),"")</f>
        <v>1393.11.08</v>
      </c>
      <c r="AC2170" s="259" t="str">
        <f ca="1">LEFT(Table_Merge1[[#This Row],[Column2]],4)</f>
        <v>1393</v>
      </c>
      <c r="AD2170" s="259" t="str">
        <f ca="1">RIGHT(LEFT(Table_Merge1[[#This Row],[Column2]],7),2)</f>
        <v>11</v>
      </c>
      <c r="AE2170" s="259" t="str">
        <f ca="1">RIGHT(Table_Merge1[[#This Row],[Column2]],2)</f>
        <v>08</v>
      </c>
      <c r="AF2170">
        <v>11</v>
      </c>
      <c r="AG2170">
        <v>8</v>
      </c>
      <c r="AH2170" s="260">
        <v>2015</v>
      </c>
      <c r="AI2170" t="s">
        <v>3431</v>
      </c>
      <c r="AJ2170" s="260">
        <v>28</v>
      </c>
      <c r="AK2170">
        <v>1287</v>
      </c>
      <c r="AL2170">
        <v>1831.5</v>
      </c>
      <c r="AM2170">
        <v>3993400</v>
      </c>
      <c r="AO2170">
        <v>34610</v>
      </c>
      <c r="AP2170" s="287">
        <f>IFERROR(IF(Table_Merge1[[#This Row],[LME Zinc stock]]*Table_Merge1[[#This Row],[Nima.مقدار]]=0,"",Table_Merge1[[#This Row],[LME Zinc stock]]*Table_Merge1[[#This Row],[Nima.مقدار]]),"")</f>
        <v>138211574000</v>
      </c>
      <c r="AQ2170" s="287">
        <f>IFERROR(IF(Table_Merge1[[#This Row],[LME Zinc 3-month]]*Table_Merge1[[#This Row],[Nima.مقدار]]=0,"",Table_Merge1[[#This Row],[LME Zinc 3-month]]*Table_Merge1[[#This Row],[Nima.مقدار]]),"")</f>
        <v>63388215</v>
      </c>
      <c r="AR2170" s="288" t="str">
        <f>IFERROR(IF(Table_Merge1[[#This Row],[LME Zinc stock]]*Table_Merge1[[#This Row],[Azad.Sell]]=0,"",Table_Merge1[[#This Row],[LME Zinc stock]]*Table_Merge1[[#This Row],[Azad.Sell]]),"")</f>
        <v/>
      </c>
      <c r="AS2170" s="288" t="str">
        <f>IFERROR(IF(Table_Merge1[[#This Row],[LME Zinc 3-month]]*Table_Merge1[[#This Row],[Azad.Sell]]=0,"",Table_Merge1[[#This Row],[LME Zinc 3-month]]*Table_Merge1[[#This Row],[Azad.Sell]]),"")</f>
        <v/>
      </c>
      <c r="AT2170"/>
    </row>
    <row r="2171" spans="1:46" x14ac:dyDescent="0.25">
      <c r="A2171" s="258">
        <v>43704</v>
      </c>
      <c r="B21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1398.06.05</v>
      </c>
      <c r="C2171" s="195">
        <f t="shared" ca="1" si="69"/>
        <v>1398</v>
      </c>
      <c r="D21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71" s="195">
        <f>_xlfn.NUMBERVALUE(RIGHT(Table11[[#This Row],[تاریخ شمسی]],2))</f>
        <v>5</v>
      </c>
      <c r="F21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06-05</v>
      </c>
      <c r="G2171" s="195" t="s">
        <v>2322</v>
      </c>
      <c r="L2171" s="259">
        <v>43704</v>
      </c>
      <c r="M2171">
        <v>111291</v>
      </c>
      <c r="O2171" s="284">
        <f>IFERROR(DATE(Table7[[#This Row],[year]],MONTH(DATEVALUE(Table7[[#This Row],[month]]&amp;"1")),Table7[[#This Row],[day]]),"")</f>
        <v>41948</v>
      </c>
      <c r="P2171" s="195" t="s">
        <v>5596</v>
      </c>
      <c r="Q2171" s="195">
        <v>2014</v>
      </c>
      <c r="R2171" s="195" t="s">
        <v>3450</v>
      </c>
      <c r="S2171" s="195">
        <v>5</v>
      </c>
      <c r="T2171" s="195">
        <v>1145.25</v>
      </c>
      <c r="U2171" s="195">
        <v>2011</v>
      </c>
      <c r="V2171" s="195">
        <v>4377575</v>
      </c>
      <c r="X2171" s="260">
        <v>42031</v>
      </c>
      <c r="Y2171" t="s">
        <v>7755</v>
      </c>
      <c r="Z2171" s="260">
        <v>8</v>
      </c>
      <c r="AA2171">
        <v>1393</v>
      </c>
      <c r="AB2171" s="260" t="str">
        <f ca="1">IFERROR(IFERROR(VLOOKUP(Table_Merge1[[#This Row],[Column1]],Table11[#All],2,FALSE),LEFT(AB2172,8)&amp;IF(LEN((RIGHT(AB2172,2)+1))&lt;2,"0"&amp;(RIGHT(AB2172,2)+1),(RIGHT(AB2172,2)-1))),"")</f>
        <v>1393.11.07</v>
      </c>
      <c r="AC2171" s="259" t="str">
        <f ca="1">LEFT(Table_Merge1[[#This Row],[Column2]],4)</f>
        <v>1393</v>
      </c>
      <c r="AD2171" s="259" t="str">
        <f ca="1">RIGHT(LEFT(Table_Merge1[[#This Row],[Column2]],7),2)</f>
        <v>11</v>
      </c>
      <c r="AE2171" s="259" t="str">
        <f ca="1">RIGHT(Table_Merge1[[#This Row],[Column2]],2)</f>
        <v>07</v>
      </c>
      <c r="AF2171">
        <v>11</v>
      </c>
      <c r="AG2171">
        <v>7</v>
      </c>
      <c r="AH2171" s="260">
        <v>2015</v>
      </c>
      <c r="AI2171" t="s">
        <v>3431</v>
      </c>
      <c r="AJ2171" s="260">
        <v>27</v>
      </c>
      <c r="AK2171">
        <v>1279</v>
      </c>
      <c r="AL2171">
        <v>1861</v>
      </c>
      <c r="AM2171">
        <v>4001125</v>
      </c>
      <c r="AO2171">
        <v>34620</v>
      </c>
      <c r="AP2171" s="287">
        <f>IFERROR(IF(Table_Merge1[[#This Row],[LME Zinc stock]]*Table_Merge1[[#This Row],[Nima.مقدار]]=0,"",Table_Merge1[[#This Row],[LME Zinc stock]]*Table_Merge1[[#This Row],[Nima.مقدار]]),"")</f>
        <v>138518947500</v>
      </c>
      <c r="AQ2171" s="287">
        <f>IFERROR(IF(Table_Merge1[[#This Row],[LME Zinc 3-month]]*Table_Merge1[[#This Row],[Nima.مقدار]]=0,"",Table_Merge1[[#This Row],[LME Zinc 3-month]]*Table_Merge1[[#This Row],[Nima.مقدار]]),"")</f>
        <v>64427820</v>
      </c>
      <c r="AR2171" s="288" t="str">
        <f>IFERROR(IF(Table_Merge1[[#This Row],[LME Zinc stock]]*Table_Merge1[[#This Row],[Azad.Sell]]=0,"",Table_Merge1[[#This Row],[LME Zinc stock]]*Table_Merge1[[#This Row],[Azad.Sell]]),"")</f>
        <v/>
      </c>
      <c r="AS2171" s="288" t="str">
        <f>IFERROR(IF(Table_Merge1[[#This Row],[LME Zinc 3-month]]*Table_Merge1[[#This Row],[Azad.Sell]]=0,"",Table_Merge1[[#This Row],[LME Zinc 3-month]]*Table_Merge1[[#This Row],[Azad.Sell]]),"")</f>
        <v/>
      </c>
      <c r="AT2171"/>
    </row>
    <row r="2172" spans="1:46" x14ac:dyDescent="0.25">
      <c r="A2172" s="258">
        <v>43705</v>
      </c>
      <c r="B21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1398.06.06</v>
      </c>
      <c r="C2172" s="195">
        <f t="shared" ca="1" si="69"/>
        <v>1398</v>
      </c>
      <c r="D21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72" s="195">
        <f>_xlfn.NUMBERVALUE(RIGHT(Table11[[#This Row],[تاریخ شمسی]],2))</f>
        <v>6</v>
      </c>
      <c r="F21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06-06</v>
      </c>
      <c r="G2172" s="195" t="s">
        <v>2323</v>
      </c>
      <c r="L2172" s="259">
        <v>43705</v>
      </c>
      <c r="M2172">
        <v>111145</v>
      </c>
      <c r="O2172" s="283">
        <f>IFERROR(DATE(Table7[[#This Row],[year]],MONTH(DATEVALUE(Table7[[#This Row],[month]]&amp;"1")),Table7[[#This Row],[day]]),"")</f>
        <v>41947</v>
      </c>
      <c r="P2172" s="257" t="s">
        <v>5597</v>
      </c>
      <c r="Q2172" s="257">
        <v>2014</v>
      </c>
      <c r="R2172" s="257" t="s">
        <v>3450</v>
      </c>
      <c r="S2172" s="257">
        <v>4</v>
      </c>
      <c r="T2172" s="257">
        <v>1169.25</v>
      </c>
      <c r="U2172" s="257">
        <v>2015</v>
      </c>
      <c r="V2172" s="257">
        <v>4371525</v>
      </c>
      <c r="X2172" s="260">
        <v>42030</v>
      </c>
      <c r="Y2172" t="s">
        <v>7754</v>
      </c>
      <c r="Z2172" s="260">
        <v>8</v>
      </c>
      <c r="AA2172">
        <v>1393</v>
      </c>
      <c r="AB2172" s="260" t="str">
        <f ca="1">IFERROR(IFERROR(VLOOKUP(Table_Merge1[[#This Row],[Column1]],Table11[#All],2,FALSE),LEFT(AB2173,8)&amp;IF(LEN((RIGHT(AB2173,2)+1))&lt;2,"0"&amp;(RIGHT(AB2173,2)+1),(RIGHT(AB2173,2)-1))),"")</f>
        <v>1393.11.06</v>
      </c>
      <c r="AC2172" s="259" t="str">
        <f ca="1">LEFT(Table_Merge1[[#This Row],[Column2]],4)</f>
        <v>1393</v>
      </c>
      <c r="AD2172" s="259" t="str">
        <f ca="1">RIGHT(LEFT(Table_Merge1[[#This Row],[Column2]],7),2)</f>
        <v>11</v>
      </c>
      <c r="AE2172" s="259" t="str">
        <f ca="1">RIGHT(Table_Merge1[[#This Row],[Column2]],2)</f>
        <v>06</v>
      </c>
      <c r="AF2172">
        <v>11</v>
      </c>
      <c r="AG2172">
        <v>6</v>
      </c>
      <c r="AH2172" s="260">
        <v>2015</v>
      </c>
      <c r="AI2172" t="s">
        <v>3431</v>
      </c>
      <c r="AJ2172" s="260">
        <v>26</v>
      </c>
      <c r="AK2172">
        <v>1282.75</v>
      </c>
      <c r="AL2172">
        <v>1870</v>
      </c>
      <c r="AM2172">
        <v>4007175</v>
      </c>
      <c r="AO2172">
        <v>34690</v>
      </c>
      <c r="AP2172" s="287">
        <f>IFERROR(IF(Table_Merge1[[#This Row],[LME Zinc stock]]*Table_Merge1[[#This Row],[Nima.مقدار]]=0,"",Table_Merge1[[#This Row],[LME Zinc stock]]*Table_Merge1[[#This Row],[Nima.مقدار]]),"")</f>
        <v>139008900750</v>
      </c>
      <c r="AQ2172" s="287">
        <f>IFERROR(IF(Table_Merge1[[#This Row],[LME Zinc 3-month]]*Table_Merge1[[#This Row],[Nima.مقدار]]=0,"",Table_Merge1[[#This Row],[LME Zinc 3-month]]*Table_Merge1[[#This Row],[Nima.مقدار]]),"")</f>
        <v>64870300</v>
      </c>
      <c r="AR2172" s="288" t="str">
        <f>IFERROR(IF(Table_Merge1[[#This Row],[LME Zinc stock]]*Table_Merge1[[#This Row],[Azad.Sell]]=0,"",Table_Merge1[[#This Row],[LME Zinc stock]]*Table_Merge1[[#This Row],[Azad.Sell]]),"")</f>
        <v/>
      </c>
      <c r="AS2172" s="288" t="str">
        <f>IFERROR(IF(Table_Merge1[[#This Row],[LME Zinc 3-month]]*Table_Merge1[[#This Row],[Azad.Sell]]=0,"",Table_Merge1[[#This Row],[LME Zinc 3-month]]*Table_Merge1[[#This Row],[Azad.Sell]]),"")</f>
        <v/>
      </c>
      <c r="AT2172"/>
    </row>
    <row r="2173" spans="1:46" x14ac:dyDescent="0.25">
      <c r="A2173" s="258">
        <v>43706</v>
      </c>
      <c r="B21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1398.06.07</v>
      </c>
      <c r="C2173" s="195">
        <f t="shared" ca="1" si="69"/>
        <v>1398</v>
      </c>
      <c r="D21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73" s="195">
        <f>_xlfn.NUMBERVALUE(RIGHT(Table11[[#This Row],[تاریخ شمسی]],2))</f>
        <v>7</v>
      </c>
      <c r="F21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06-07</v>
      </c>
      <c r="G2173" s="195" t="s">
        <v>2324</v>
      </c>
      <c r="L2173" s="259">
        <v>43706</v>
      </c>
      <c r="M2173">
        <v>111022</v>
      </c>
      <c r="O2173" s="284">
        <f>IFERROR(DATE(Table7[[#This Row],[year]],MONTH(DATEVALUE(Table7[[#This Row],[month]]&amp;"1")),Table7[[#This Row],[day]]),"")</f>
        <v>41946</v>
      </c>
      <c r="P2173" s="195" t="s">
        <v>5598</v>
      </c>
      <c r="Q2173" s="195">
        <v>2014</v>
      </c>
      <c r="R2173" s="195" t="s">
        <v>3450</v>
      </c>
      <c r="S2173" s="195">
        <v>3</v>
      </c>
      <c r="T2173" s="195">
        <v>1170.75</v>
      </c>
      <c r="U2173" s="195">
        <v>2005.5</v>
      </c>
      <c r="V2173" s="195">
        <v>4383050</v>
      </c>
      <c r="X2173" s="260">
        <v>42027</v>
      </c>
      <c r="Z2173" s="260">
        <v>8</v>
      </c>
      <c r="AB2173" s="260" t="str">
        <f ca="1">IFERROR(IFERROR(VLOOKUP(Table_Merge1[[#This Row],[Column1]],Table11[#All],2,FALSE),LEFT(AB2174,8)&amp;IF(LEN((RIGHT(AB2174,2)+1))&lt;2,"0"&amp;(RIGHT(AB2174,2)+1),(RIGHT(AB2174,2)-1))),"")</f>
        <v>1393.11.03</v>
      </c>
      <c r="AC2173" s="259" t="str">
        <f ca="1">LEFT(Table_Merge1[[#This Row],[Column2]],4)</f>
        <v>1393</v>
      </c>
      <c r="AD2173" s="259" t="str">
        <f ca="1">RIGHT(LEFT(Table_Merge1[[#This Row],[Column2]],7),2)</f>
        <v>11</v>
      </c>
      <c r="AE2173" s="259" t="str">
        <f ca="1">RIGHT(Table_Merge1[[#This Row],[Column2]],2)</f>
        <v>03</v>
      </c>
      <c r="AH2173" s="260">
        <v>2015</v>
      </c>
      <c r="AI2173" t="s">
        <v>3431</v>
      </c>
      <c r="AJ2173" s="260">
        <v>23</v>
      </c>
      <c r="AK2173">
        <v>1293.5</v>
      </c>
      <c r="AL2173">
        <v>1884</v>
      </c>
      <c r="AM2173">
        <v>4012500</v>
      </c>
      <c r="AP2173" s="287" t="str">
        <f>IFERROR(IF(Table_Merge1[[#This Row],[LME Zinc stock]]*Table_Merge1[[#This Row],[Nima.مقدار]]=0,"",Table_Merge1[[#This Row],[LME Zinc stock]]*Table_Merge1[[#This Row],[Nima.مقدار]]),"")</f>
        <v/>
      </c>
      <c r="AQ2173" s="287" t="str">
        <f>IFERROR(IF(Table_Merge1[[#This Row],[LME Zinc 3-month]]*Table_Merge1[[#This Row],[Nima.مقدار]]=0,"",Table_Merge1[[#This Row],[LME Zinc 3-month]]*Table_Merge1[[#This Row],[Nima.مقدار]]),"")</f>
        <v/>
      </c>
      <c r="AR2173" s="288" t="str">
        <f>IFERROR(IF(Table_Merge1[[#This Row],[LME Zinc stock]]*Table_Merge1[[#This Row],[Azad.Sell]]=0,"",Table_Merge1[[#This Row],[LME Zinc stock]]*Table_Merge1[[#This Row],[Azad.Sell]]),"")</f>
        <v/>
      </c>
      <c r="AS2173" s="288" t="str">
        <f>IFERROR(IF(Table_Merge1[[#This Row],[LME Zinc 3-month]]*Table_Merge1[[#This Row],[Azad.Sell]]=0,"",Table_Merge1[[#This Row],[LME Zinc 3-month]]*Table_Merge1[[#This Row],[Azad.Sell]]),"")</f>
        <v/>
      </c>
      <c r="AT2173"/>
    </row>
    <row r="2174" spans="1:46" x14ac:dyDescent="0.25">
      <c r="A2174" s="258">
        <v>43708</v>
      </c>
      <c r="B21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1398.06.09</v>
      </c>
      <c r="C2174" s="195">
        <f t="shared" ca="1" si="69"/>
        <v>1398</v>
      </c>
      <c r="D21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74" s="195">
        <f>_xlfn.NUMBERVALUE(RIGHT(Table11[[#This Row],[تاریخ شمسی]],2))</f>
        <v>9</v>
      </c>
      <c r="F21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06-09</v>
      </c>
      <c r="G2174" s="195" t="s">
        <v>2325</v>
      </c>
      <c r="L2174" s="259">
        <v>43708</v>
      </c>
      <c r="M2174">
        <v>110685</v>
      </c>
      <c r="O2174" s="283">
        <f>IFERROR(DATE(Table7[[#This Row],[year]],MONTH(DATEVALUE(Table7[[#This Row],[month]]&amp;"1")),Table7[[#This Row],[day]]),"")</f>
        <v>41943</v>
      </c>
      <c r="P2174" s="257" t="s">
        <v>5599</v>
      </c>
      <c r="Q2174" s="257">
        <v>2014</v>
      </c>
      <c r="R2174" s="257" t="s">
        <v>3448</v>
      </c>
      <c r="S2174" s="257">
        <v>31</v>
      </c>
      <c r="T2174" s="257">
        <v>1173.25</v>
      </c>
      <c r="U2174" s="257">
        <v>2017.5</v>
      </c>
      <c r="V2174" s="257">
        <v>4393075</v>
      </c>
      <c r="X2174" s="260">
        <v>42026</v>
      </c>
      <c r="Y2174" t="s">
        <v>7753</v>
      </c>
      <c r="Z2174" s="260">
        <v>8</v>
      </c>
      <c r="AA2174">
        <v>1393</v>
      </c>
      <c r="AB2174" s="260" t="str">
        <f ca="1">IFERROR(IFERROR(VLOOKUP(Table_Merge1[[#This Row],[Column1]],Table11[#All],2,FALSE),LEFT(AB2175,8)&amp;IF(LEN((RIGHT(AB2175,2)+1))&lt;2,"0"&amp;(RIGHT(AB2175,2)+1),(RIGHT(AB2175,2)-1))),"")</f>
        <v>1393.11.02</v>
      </c>
      <c r="AC2174" s="259" t="str">
        <f ca="1">LEFT(Table_Merge1[[#This Row],[Column2]],4)</f>
        <v>1393</v>
      </c>
      <c r="AD2174" s="259" t="str">
        <f ca="1">RIGHT(LEFT(Table_Merge1[[#This Row],[Column2]],7),2)</f>
        <v>11</v>
      </c>
      <c r="AE2174" s="259" t="str">
        <f ca="1">RIGHT(Table_Merge1[[#This Row],[Column2]],2)</f>
        <v>02</v>
      </c>
      <c r="AF2174">
        <v>11</v>
      </c>
      <c r="AG2174">
        <v>2</v>
      </c>
      <c r="AH2174" s="260">
        <v>2015</v>
      </c>
      <c r="AI2174" t="s">
        <v>3431</v>
      </c>
      <c r="AJ2174" s="260">
        <v>22</v>
      </c>
      <c r="AK2174">
        <v>1287</v>
      </c>
      <c r="AL2174">
        <v>1862</v>
      </c>
      <c r="AM2174">
        <v>4020575</v>
      </c>
      <c r="AO2174">
        <v>34580</v>
      </c>
      <c r="AP2174" s="287">
        <f>IFERROR(IF(Table_Merge1[[#This Row],[LME Zinc stock]]*Table_Merge1[[#This Row],[Nima.مقدار]]=0,"",Table_Merge1[[#This Row],[LME Zinc stock]]*Table_Merge1[[#This Row],[Nima.مقدار]]),"")</f>
        <v>139031483500</v>
      </c>
      <c r="AQ2174" s="287">
        <f>IFERROR(IF(Table_Merge1[[#This Row],[LME Zinc 3-month]]*Table_Merge1[[#This Row],[Nima.مقدار]]=0,"",Table_Merge1[[#This Row],[LME Zinc 3-month]]*Table_Merge1[[#This Row],[Nima.مقدار]]),"")</f>
        <v>64387960</v>
      </c>
      <c r="AR2174" s="288" t="str">
        <f>IFERROR(IF(Table_Merge1[[#This Row],[LME Zinc stock]]*Table_Merge1[[#This Row],[Azad.Sell]]=0,"",Table_Merge1[[#This Row],[LME Zinc stock]]*Table_Merge1[[#This Row],[Azad.Sell]]),"")</f>
        <v/>
      </c>
      <c r="AS2174" s="288" t="str">
        <f>IFERROR(IF(Table_Merge1[[#This Row],[LME Zinc 3-month]]*Table_Merge1[[#This Row],[Azad.Sell]]=0,"",Table_Merge1[[#This Row],[LME Zinc 3-month]]*Table_Merge1[[#This Row],[Azad.Sell]]),"")</f>
        <v/>
      </c>
      <c r="AT2174"/>
    </row>
    <row r="2175" spans="1:46" x14ac:dyDescent="0.25">
      <c r="A2175" s="258">
        <v>43709</v>
      </c>
      <c r="B21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1398.06.10</v>
      </c>
      <c r="C2175" s="195">
        <f t="shared" ca="1" si="69"/>
        <v>1398</v>
      </c>
      <c r="D21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75" s="195">
        <f>_xlfn.NUMBERVALUE(RIGHT(Table11[[#This Row],[تاریخ شمسی]],2))</f>
        <v>10</v>
      </c>
      <c r="F21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06-10</v>
      </c>
      <c r="G2175" s="195" t="s">
        <v>2326</v>
      </c>
      <c r="L2175" s="259">
        <v>43709</v>
      </c>
      <c r="M2175">
        <v>110884</v>
      </c>
      <c r="O2175" s="284">
        <f>IFERROR(DATE(Table7[[#This Row],[year]],MONTH(DATEVALUE(Table7[[#This Row],[month]]&amp;"1")),Table7[[#This Row],[day]]),"")</f>
        <v>41942</v>
      </c>
      <c r="P2175" s="195" t="s">
        <v>5600</v>
      </c>
      <c r="Q2175" s="195">
        <v>2014</v>
      </c>
      <c r="R2175" s="195" t="s">
        <v>3448</v>
      </c>
      <c r="S2175" s="195">
        <v>30</v>
      </c>
      <c r="T2175" s="195">
        <v>1205.75</v>
      </c>
      <c r="U2175" s="195">
        <v>2057</v>
      </c>
      <c r="V2175" s="195">
        <v>4402775</v>
      </c>
      <c r="X2175" s="260">
        <v>42025</v>
      </c>
      <c r="Y2175" t="s">
        <v>7752</v>
      </c>
      <c r="Z2175" s="260">
        <v>8</v>
      </c>
      <c r="AA2175">
        <v>1393</v>
      </c>
      <c r="AB2175" s="260" t="str">
        <f ca="1">IFERROR(IFERROR(VLOOKUP(Table_Merge1[[#This Row],[Column1]],Table11[#All],2,FALSE),LEFT(AB2176,8)&amp;IF(LEN((RIGHT(AB2176,2)+1))&lt;2,"0"&amp;(RIGHT(AB2176,2)+1),(RIGHT(AB2176,2)-1))),"")</f>
        <v>1393.11.01</v>
      </c>
      <c r="AC2175" s="259" t="str">
        <f ca="1">LEFT(Table_Merge1[[#This Row],[Column2]],4)</f>
        <v>1393</v>
      </c>
      <c r="AD2175" s="259" t="str">
        <f ca="1">RIGHT(LEFT(Table_Merge1[[#This Row],[Column2]],7),2)</f>
        <v>11</v>
      </c>
      <c r="AE2175" s="259" t="str">
        <f ca="1">RIGHT(Table_Merge1[[#This Row],[Column2]],2)</f>
        <v>01</v>
      </c>
      <c r="AF2175">
        <v>11</v>
      </c>
      <c r="AG2175">
        <v>1</v>
      </c>
      <c r="AH2175" s="260">
        <v>2015</v>
      </c>
      <c r="AI2175" t="s">
        <v>3431</v>
      </c>
      <c r="AJ2175" s="260">
        <v>21</v>
      </c>
      <c r="AK2175">
        <v>1298</v>
      </c>
      <c r="AL2175">
        <v>1875.5</v>
      </c>
      <c r="AM2175">
        <v>4028050</v>
      </c>
      <c r="AO2175">
        <v>34550</v>
      </c>
      <c r="AP2175" s="287">
        <f>IFERROR(IF(Table_Merge1[[#This Row],[LME Zinc stock]]*Table_Merge1[[#This Row],[Nima.مقدار]]=0,"",Table_Merge1[[#This Row],[LME Zinc stock]]*Table_Merge1[[#This Row],[Nima.مقدار]]),"")</f>
        <v>139169127500</v>
      </c>
      <c r="AQ2175" s="287">
        <f>IFERROR(IF(Table_Merge1[[#This Row],[LME Zinc 3-month]]*Table_Merge1[[#This Row],[Nima.مقدار]]=0,"",Table_Merge1[[#This Row],[LME Zinc 3-month]]*Table_Merge1[[#This Row],[Nima.مقدار]]),"")</f>
        <v>64798525</v>
      </c>
      <c r="AR2175" s="288" t="str">
        <f>IFERROR(IF(Table_Merge1[[#This Row],[LME Zinc stock]]*Table_Merge1[[#This Row],[Azad.Sell]]=0,"",Table_Merge1[[#This Row],[LME Zinc stock]]*Table_Merge1[[#This Row],[Azad.Sell]]),"")</f>
        <v/>
      </c>
      <c r="AS2175" s="288" t="str">
        <f>IFERROR(IF(Table_Merge1[[#This Row],[LME Zinc 3-month]]*Table_Merge1[[#This Row],[Azad.Sell]]=0,"",Table_Merge1[[#This Row],[LME Zinc 3-month]]*Table_Merge1[[#This Row],[Azad.Sell]]),"")</f>
        <v/>
      </c>
      <c r="AT2175"/>
    </row>
    <row r="2176" spans="1:46" x14ac:dyDescent="0.25">
      <c r="A2176" s="258">
        <v>43710</v>
      </c>
      <c r="B21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1398.06.11</v>
      </c>
      <c r="C2176" s="195">
        <f t="shared" ca="1" si="69"/>
        <v>1398</v>
      </c>
      <c r="D21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76" s="195">
        <f>_xlfn.NUMBERVALUE(RIGHT(Table11[[#This Row],[تاریخ شمسی]],2))</f>
        <v>11</v>
      </c>
      <c r="F21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06-11</v>
      </c>
      <c r="G2176" s="195" t="s">
        <v>2327</v>
      </c>
      <c r="L2176" s="259">
        <v>43710</v>
      </c>
      <c r="M2176">
        <v>108291</v>
      </c>
      <c r="O2176" s="283">
        <f>IFERROR(DATE(Table7[[#This Row],[year]],MONTH(DATEVALUE(Table7[[#This Row],[month]]&amp;"1")),Table7[[#This Row],[day]]),"")</f>
        <v>41941</v>
      </c>
      <c r="P2176" s="257" t="s">
        <v>5601</v>
      </c>
      <c r="Q2176" s="257">
        <v>2014</v>
      </c>
      <c r="R2176" s="257" t="s">
        <v>3448</v>
      </c>
      <c r="S2176" s="257">
        <v>29</v>
      </c>
      <c r="T2176" s="257">
        <v>1228</v>
      </c>
      <c r="U2176" s="257">
        <v>2049.5</v>
      </c>
      <c r="V2176" s="257">
        <v>4406575</v>
      </c>
      <c r="X2176" s="260">
        <v>42024</v>
      </c>
      <c r="Y2176" t="s">
        <v>7751</v>
      </c>
      <c r="Z2176" s="260">
        <v>8</v>
      </c>
      <c r="AA2176">
        <v>1393</v>
      </c>
      <c r="AB2176" s="260" t="str">
        <f ca="1">IFERROR(IFERROR(VLOOKUP(Table_Merge1[[#This Row],[Column1]],Table11[#All],2,FALSE),LEFT(AB2177,8)&amp;IF(LEN((RIGHT(AB2177,2)+1))&lt;2,"0"&amp;(RIGHT(AB2177,2)+1),(RIGHT(AB2177,2)-1))),"")</f>
        <v>1393.10.30</v>
      </c>
      <c r="AC2176" s="259" t="str">
        <f ca="1">LEFT(Table_Merge1[[#This Row],[Column2]],4)</f>
        <v>1393</v>
      </c>
      <c r="AD2176" s="259" t="str">
        <f ca="1">RIGHT(LEFT(Table_Merge1[[#This Row],[Column2]],7),2)</f>
        <v>10</v>
      </c>
      <c r="AE2176" s="259" t="str">
        <f ca="1">RIGHT(Table_Merge1[[#This Row],[Column2]],2)</f>
        <v>30</v>
      </c>
      <c r="AF2176">
        <v>10</v>
      </c>
      <c r="AG2176">
        <v>30</v>
      </c>
      <c r="AH2176" s="260">
        <v>2015</v>
      </c>
      <c r="AI2176" t="s">
        <v>3431</v>
      </c>
      <c r="AJ2176" s="260">
        <v>20</v>
      </c>
      <c r="AK2176">
        <v>1292.25</v>
      </c>
      <c r="AL2176">
        <v>1889.5</v>
      </c>
      <c r="AM2176">
        <v>4033675</v>
      </c>
      <c r="AO2176">
        <v>34720</v>
      </c>
      <c r="AP2176" s="287">
        <f>IFERROR(IF(Table_Merge1[[#This Row],[LME Zinc stock]]*Table_Merge1[[#This Row],[Nima.مقدار]]=0,"",Table_Merge1[[#This Row],[LME Zinc stock]]*Table_Merge1[[#This Row],[Nima.مقدار]]),"")</f>
        <v>140049196000</v>
      </c>
      <c r="AQ2176" s="287">
        <f>IFERROR(IF(Table_Merge1[[#This Row],[LME Zinc 3-month]]*Table_Merge1[[#This Row],[Nima.مقدار]]=0,"",Table_Merge1[[#This Row],[LME Zinc 3-month]]*Table_Merge1[[#This Row],[Nima.مقدار]]),"")</f>
        <v>65603440</v>
      </c>
      <c r="AR2176" s="288" t="str">
        <f>IFERROR(IF(Table_Merge1[[#This Row],[LME Zinc stock]]*Table_Merge1[[#This Row],[Azad.Sell]]=0,"",Table_Merge1[[#This Row],[LME Zinc stock]]*Table_Merge1[[#This Row],[Azad.Sell]]),"")</f>
        <v/>
      </c>
      <c r="AS2176" s="288" t="str">
        <f>IFERROR(IF(Table_Merge1[[#This Row],[LME Zinc 3-month]]*Table_Merge1[[#This Row],[Azad.Sell]]=0,"",Table_Merge1[[#This Row],[LME Zinc 3-month]]*Table_Merge1[[#This Row],[Azad.Sell]]),"")</f>
        <v/>
      </c>
      <c r="AT2176"/>
    </row>
    <row r="2177" spans="1:46" x14ac:dyDescent="0.25">
      <c r="A2177" s="258">
        <v>43711</v>
      </c>
      <c r="B21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1398.06.12</v>
      </c>
      <c r="C2177" s="195">
        <f t="shared" ca="1" si="69"/>
        <v>1398</v>
      </c>
      <c r="D21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77" s="195">
        <f>_xlfn.NUMBERVALUE(RIGHT(Table11[[#This Row],[تاریخ شمسی]],2))</f>
        <v>12</v>
      </c>
      <c r="F21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06-12</v>
      </c>
      <c r="G2177" s="195" t="s">
        <v>2328</v>
      </c>
      <c r="L2177" s="259">
        <v>43711</v>
      </c>
      <c r="M2177">
        <v>108310</v>
      </c>
      <c r="O2177" s="284">
        <f>IFERROR(DATE(Table7[[#This Row],[year]],MONTH(DATEVALUE(Table7[[#This Row],[month]]&amp;"1")),Table7[[#This Row],[day]]),"")</f>
        <v>41940</v>
      </c>
      <c r="P2177" s="195" t="s">
        <v>5602</v>
      </c>
      <c r="Q2177" s="195">
        <v>2014</v>
      </c>
      <c r="R2177" s="195" t="s">
        <v>3448</v>
      </c>
      <c r="S2177" s="195">
        <v>28</v>
      </c>
      <c r="T2177" s="195">
        <v>1228.25</v>
      </c>
      <c r="U2177" s="195">
        <v>2014.5</v>
      </c>
      <c r="V2177" s="195">
        <v>4414500</v>
      </c>
      <c r="X2177" s="260">
        <v>42023</v>
      </c>
      <c r="Y2177" t="s">
        <v>7750</v>
      </c>
      <c r="Z2177" s="260">
        <v>8</v>
      </c>
      <c r="AA2177">
        <v>1393</v>
      </c>
      <c r="AB2177" s="260" t="str">
        <f ca="1">IFERROR(IFERROR(VLOOKUP(Table_Merge1[[#This Row],[Column1]],Table11[#All],2,FALSE),LEFT(AB2178,8)&amp;IF(LEN((RIGHT(AB2178,2)+1))&lt;2,"0"&amp;(RIGHT(AB2178,2)+1),(RIGHT(AB2178,2)-1))),"")</f>
        <v>1393.10.29</v>
      </c>
      <c r="AC2177" s="259" t="str">
        <f ca="1">LEFT(Table_Merge1[[#This Row],[Column2]],4)</f>
        <v>1393</v>
      </c>
      <c r="AD2177" s="259" t="str">
        <f ca="1">RIGHT(LEFT(Table_Merge1[[#This Row],[Column2]],7),2)</f>
        <v>10</v>
      </c>
      <c r="AE2177" s="259" t="str">
        <f ca="1">RIGHT(Table_Merge1[[#This Row],[Column2]],2)</f>
        <v>29</v>
      </c>
      <c r="AF2177">
        <v>10</v>
      </c>
      <c r="AG2177">
        <v>29</v>
      </c>
      <c r="AH2177" s="260">
        <v>2015</v>
      </c>
      <c r="AI2177" t="s">
        <v>3431</v>
      </c>
      <c r="AJ2177" s="260">
        <v>19</v>
      </c>
      <c r="AK2177">
        <v>1275.5</v>
      </c>
      <c r="AL2177">
        <v>1865.5</v>
      </c>
      <c r="AM2177">
        <v>4041075</v>
      </c>
      <c r="AO2177">
        <v>35150</v>
      </c>
      <c r="AP2177" s="287">
        <f>IFERROR(IF(Table_Merge1[[#This Row],[LME Zinc stock]]*Table_Merge1[[#This Row],[Nima.مقدار]]=0,"",Table_Merge1[[#This Row],[LME Zinc stock]]*Table_Merge1[[#This Row],[Nima.مقدار]]),"")</f>
        <v>142043786250</v>
      </c>
      <c r="AQ2177" s="287">
        <f>IFERROR(IF(Table_Merge1[[#This Row],[LME Zinc 3-month]]*Table_Merge1[[#This Row],[Nima.مقدار]]=0,"",Table_Merge1[[#This Row],[LME Zinc 3-month]]*Table_Merge1[[#This Row],[Nima.مقدار]]),"")</f>
        <v>65572325</v>
      </c>
      <c r="AR2177" s="288" t="str">
        <f>IFERROR(IF(Table_Merge1[[#This Row],[LME Zinc stock]]*Table_Merge1[[#This Row],[Azad.Sell]]=0,"",Table_Merge1[[#This Row],[LME Zinc stock]]*Table_Merge1[[#This Row],[Azad.Sell]]),"")</f>
        <v/>
      </c>
      <c r="AS2177" s="288" t="str">
        <f>IFERROR(IF(Table_Merge1[[#This Row],[LME Zinc 3-month]]*Table_Merge1[[#This Row],[Azad.Sell]]=0,"",Table_Merge1[[#This Row],[LME Zinc 3-month]]*Table_Merge1[[#This Row],[Azad.Sell]]),"")</f>
        <v/>
      </c>
      <c r="AT2177"/>
    </row>
    <row r="2178" spans="1:46" x14ac:dyDescent="0.25">
      <c r="A2178" s="258">
        <v>43712</v>
      </c>
      <c r="B21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1398.06.13</v>
      </c>
      <c r="C2178" s="195">
        <f t="shared" ref="C2178:C2241" ca="1" si="70">_xlfn.NUMBERVALUE(LEFT(G2178, LEN(G2178) - MAX(IF(ISNUMBER(MID(G2178, ROW(INDIRECT("1:"&amp;LEN(G2178))), 1) *1)=FALSE, ROW(INDIRECT("6:"&amp;LEN(G2178))), 6))))</f>
        <v>1398</v>
      </c>
      <c r="D21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78" s="195">
        <f>_xlfn.NUMBERVALUE(RIGHT(Table11[[#This Row],[تاریخ شمسی]],2))</f>
        <v>13</v>
      </c>
      <c r="F21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06-13</v>
      </c>
      <c r="G2178" s="195" t="s">
        <v>2329</v>
      </c>
      <c r="L2178" s="259">
        <v>43712</v>
      </c>
      <c r="M2178">
        <v>107810</v>
      </c>
      <c r="O2178" s="283">
        <f>IFERROR(DATE(Table7[[#This Row],[year]],MONTH(DATEVALUE(Table7[[#This Row],[month]]&amp;"1")),Table7[[#This Row],[day]]),"")</f>
        <v>41939</v>
      </c>
      <c r="P2178" s="257" t="s">
        <v>5603</v>
      </c>
      <c r="Q2178" s="257">
        <v>2014</v>
      </c>
      <c r="R2178" s="257" t="s">
        <v>3448</v>
      </c>
      <c r="S2178" s="257">
        <v>27</v>
      </c>
      <c r="T2178" s="257">
        <v>1230.5</v>
      </c>
      <c r="U2178" s="257">
        <v>2042</v>
      </c>
      <c r="V2178" s="257">
        <v>4421275</v>
      </c>
      <c r="X2178" s="260">
        <v>42020</v>
      </c>
      <c r="Z2178" s="260">
        <v>8</v>
      </c>
      <c r="AB2178" s="260" t="str">
        <f ca="1">IFERROR(IFERROR(VLOOKUP(Table_Merge1[[#This Row],[Column1]],Table11[#All],2,FALSE),LEFT(AB2179,8)&amp;IF(LEN((RIGHT(AB2179,2)+1))&lt;2,"0"&amp;(RIGHT(AB2179,2)+1),(RIGHT(AB2179,2)-1))),"")</f>
        <v>1393.10.24</v>
      </c>
      <c r="AC2178" s="259" t="str">
        <f ca="1">LEFT(Table_Merge1[[#This Row],[Column2]],4)</f>
        <v>1393</v>
      </c>
      <c r="AD2178" s="259" t="str">
        <f ca="1">RIGHT(LEFT(Table_Merge1[[#This Row],[Column2]],7),2)</f>
        <v>10</v>
      </c>
      <c r="AE2178" s="259" t="str">
        <f ca="1">RIGHT(Table_Merge1[[#This Row],[Column2]],2)</f>
        <v>24</v>
      </c>
      <c r="AH2178" s="260">
        <v>2015</v>
      </c>
      <c r="AI2178" t="s">
        <v>3431</v>
      </c>
      <c r="AJ2178" s="260">
        <v>16</v>
      </c>
      <c r="AK2178">
        <v>1258.25</v>
      </c>
      <c r="AL2178" t="s">
        <v>3621</v>
      </c>
      <c r="AM2178" t="s">
        <v>3621</v>
      </c>
      <c r="AP2178" s="287" t="str">
        <f>IFERROR(IF(Table_Merge1[[#This Row],[LME Zinc stock]]*Table_Merge1[[#This Row],[Nima.مقدار]]=0,"",Table_Merge1[[#This Row],[LME Zinc stock]]*Table_Merge1[[#This Row],[Nima.مقدار]]),"")</f>
        <v/>
      </c>
      <c r="AQ2178" s="287" t="str">
        <f>IFERROR(IF(Table_Merge1[[#This Row],[LME Zinc 3-month]]*Table_Merge1[[#This Row],[Nima.مقدار]]=0,"",Table_Merge1[[#This Row],[LME Zinc 3-month]]*Table_Merge1[[#This Row],[Nima.مقدار]]),"")</f>
        <v/>
      </c>
      <c r="AR2178" s="288" t="str">
        <f>IFERROR(IF(Table_Merge1[[#This Row],[LME Zinc stock]]*Table_Merge1[[#This Row],[Azad.Sell]]=0,"",Table_Merge1[[#This Row],[LME Zinc stock]]*Table_Merge1[[#This Row],[Azad.Sell]]),"")</f>
        <v/>
      </c>
      <c r="AS2178" s="288" t="str">
        <f>IFERROR(IF(Table_Merge1[[#This Row],[LME Zinc 3-month]]*Table_Merge1[[#This Row],[Azad.Sell]]=0,"",Table_Merge1[[#This Row],[LME Zinc 3-month]]*Table_Merge1[[#This Row],[Azad.Sell]]),"")</f>
        <v/>
      </c>
      <c r="AT2178"/>
    </row>
    <row r="2179" spans="1:46" x14ac:dyDescent="0.25">
      <c r="A2179" s="258">
        <v>43713</v>
      </c>
      <c r="B21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1398.06.14</v>
      </c>
      <c r="C2179" s="195">
        <f t="shared" ca="1" si="70"/>
        <v>1398</v>
      </c>
      <c r="D21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79" s="195">
        <f>_xlfn.NUMBERVALUE(RIGHT(Table11[[#This Row],[تاریخ شمسی]],2))</f>
        <v>14</v>
      </c>
      <c r="F21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06-14</v>
      </c>
      <c r="G2179" s="195" t="s">
        <v>2330</v>
      </c>
      <c r="L2179" s="259">
        <v>43713</v>
      </c>
      <c r="M2179">
        <v>107880</v>
      </c>
      <c r="O2179" s="284">
        <f>IFERROR(DATE(Table7[[#This Row],[year]],MONTH(DATEVALUE(Table7[[#This Row],[month]]&amp;"1")),Table7[[#This Row],[day]]),"")</f>
        <v>41936</v>
      </c>
      <c r="P2179" s="195" t="s">
        <v>5604</v>
      </c>
      <c r="Q2179" s="195">
        <v>2014</v>
      </c>
      <c r="R2179" s="195" t="s">
        <v>3448</v>
      </c>
      <c r="S2179" s="195">
        <v>24</v>
      </c>
      <c r="T2179" s="195">
        <v>1231.75</v>
      </c>
      <c r="U2179" s="195">
        <v>2070</v>
      </c>
      <c r="V2179" s="195">
        <v>4427975</v>
      </c>
      <c r="X2179" s="260">
        <v>42019</v>
      </c>
      <c r="Y2179" t="s">
        <v>7749</v>
      </c>
      <c r="Z2179" s="260">
        <v>9</v>
      </c>
      <c r="AA2179">
        <v>1393</v>
      </c>
      <c r="AB2179" s="260" t="str">
        <f ca="1">IFERROR(IFERROR(VLOOKUP(Table_Merge1[[#This Row],[Column1]],Table11[#All],2,FALSE),LEFT(AB2180,8)&amp;IF(LEN((RIGHT(AB2180,2)+1))&lt;2,"0"&amp;(RIGHT(AB2180,2)+1),(RIGHT(AB2180,2)-1))),"")</f>
        <v>1393.10.25</v>
      </c>
      <c r="AC2179" s="259" t="str">
        <f ca="1">LEFT(Table_Merge1[[#This Row],[Column2]],4)</f>
        <v>1393</v>
      </c>
      <c r="AD2179" s="259" t="str">
        <f ca="1">RIGHT(LEFT(Table_Merge1[[#This Row],[Column2]],7),2)</f>
        <v>10</v>
      </c>
      <c r="AE2179" s="259" t="str">
        <f ca="1">RIGHT(Table_Merge1[[#This Row],[Column2]],2)</f>
        <v>25</v>
      </c>
      <c r="AF2179">
        <v>10</v>
      </c>
      <c r="AG2179">
        <v>25</v>
      </c>
      <c r="AH2179" s="260">
        <v>2015</v>
      </c>
      <c r="AI2179" t="s">
        <v>3431</v>
      </c>
      <c r="AJ2179" s="260">
        <v>15</v>
      </c>
      <c r="AK2179">
        <v>1235.25</v>
      </c>
      <c r="AL2179">
        <v>1847</v>
      </c>
      <c r="AM2179">
        <v>4048900</v>
      </c>
      <c r="AO2179">
        <v>34490</v>
      </c>
      <c r="AP2179" s="287">
        <f>IFERROR(IF(Table_Merge1[[#This Row],[LME Zinc stock]]*Table_Merge1[[#This Row],[Nima.مقدار]]=0,"",Table_Merge1[[#This Row],[LME Zinc stock]]*Table_Merge1[[#This Row],[Nima.مقدار]]),"")</f>
        <v>139646561000</v>
      </c>
      <c r="AQ2179" s="287">
        <f>IFERROR(IF(Table_Merge1[[#This Row],[LME Zinc 3-month]]*Table_Merge1[[#This Row],[Nima.مقدار]]=0,"",Table_Merge1[[#This Row],[LME Zinc 3-month]]*Table_Merge1[[#This Row],[Nima.مقدار]]),"")</f>
        <v>63703030</v>
      </c>
      <c r="AR2179" s="288" t="str">
        <f>IFERROR(IF(Table_Merge1[[#This Row],[LME Zinc stock]]*Table_Merge1[[#This Row],[Azad.Sell]]=0,"",Table_Merge1[[#This Row],[LME Zinc stock]]*Table_Merge1[[#This Row],[Azad.Sell]]),"")</f>
        <v/>
      </c>
      <c r="AS2179" s="288" t="str">
        <f>IFERROR(IF(Table_Merge1[[#This Row],[LME Zinc 3-month]]*Table_Merge1[[#This Row],[Azad.Sell]]=0,"",Table_Merge1[[#This Row],[LME Zinc 3-month]]*Table_Merge1[[#This Row],[Azad.Sell]]),"")</f>
        <v/>
      </c>
      <c r="AT2179"/>
    </row>
    <row r="2180" spans="1:46" x14ac:dyDescent="0.25">
      <c r="A2180" s="258">
        <v>43715</v>
      </c>
      <c r="B21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1398.06.16</v>
      </c>
      <c r="C2180" s="195">
        <f t="shared" ca="1" si="70"/>
        <v>1398</v>
      </c>
      <c r="D21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80" s="195">
        <f>_xlfn.NUMBERVALUE(RIGHT(Table11[[#This Row],[تاریخ شمسی]],2))</f>
        <v>16</v>
      </c>
      <c r="F21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06-16</v>
      </c>
      <c r="G2180" s="195" t="s">
        <v>2331</v>
      </c>
      <c r="L2180" s="259">
        <v>43715</v>
      </c>
      <c r="M2180">
        <v>117468</v>
      </c>
      <c r="O2180" s="283">
        <f>IFERROR(DATE(Table7[[#This Row],[year]],MONTH(DATEVALUE(Table7[[#This Row],[month]]&amp;"1")),Table7[[#This Row],[day]]),"")</f>
        <v>41935</v>
      </c>
      <c r="P2180" s="257" t="s">
        <v>5605</v>
      </c>
      <c r="Q2180" s="257">
        <v>2014</v>
      </c>
      <c r="R2180" s="257" t="s">
        <v>3448</v>
      </c>
      <c r="S2180" s="257">
        <v>23</v>
      </c>
      <c r="T2180" s="257">
        <v>1240.5</v>
      </c>
      <c r="U2180" s="257">
        <v>2053.5</v>
      </c>
      <c r="V2180" s="257">
        <v>4437125</v>
      </c>
      <c r="X2180" s="260">
        <v>42018</v>
      </c>
      <c r="Y2180" t="s">
        <v>7748</v>
      </c>
      <c r="Z2180" s="260">
        <v>9</v>
      </c>
      <c r="AA2180">
        <v>1393</v>
      </c>
      <c r="AB2180" s="260" t="str">
        <f ca="1">IFERROR(IFERROR(VLOOKUP(Table_Merge1[[#This Row],[Column1]],Table11[#All],2,FALSE),LEFT(AB2181,8)&amp;IF(LEN((RIGHT(AB2181,2)+1))&lt;2,"0"&amp;(RIGHT(AB2181,2)+1),(RIGHT(AB2181,2)-1))),"")</f>
        <v>1393.10.24</v>
      </c>
      <c r="AC2180" s="259" t="str">
        <f ca="1">LEFT(Table_Merge1[[#This Row],[Column2]],4)</f>
        <v>1393</v>
      </c>
      <c r="AD2180" s="259" t="str">
        <f ca="1">RIGHT(LEFT(Table_Merge1[[#This Row],[Column2]],7),2)</f>
        <v>10</v>
      </c>
      <c r="AE2180" s="259" t="str">
        <f ca="1">RIGHT(Table_Merge1[[#This Row],[Column2]],2)</f>
        <v>24</v>
      </c>
      <c r="AF2180">
        <v>10</v>
      </c>
      <c r="AG2180">
        <v>24</v>
      </c>
      <c r="AH2180" s="260">
        <v>2015</v>
      </c>
      <c r="AI2180" t="s">
        <v>3431</v>
      </c>
      <c r="AJ2180" s="260">
        <v>14</v>
      </c>
      <c r="AK2180">
        <v>1228.75</v>
      </c>
      <c r="AL2180">
        <v>1831.5</v>
      </c>
      <c r="AM2180">
        <v>4058300</v>
      </c>
      <c r="AO2180">
        <v>34550</v>
      </c>
      <c r="AP2180" s="287">
        <f>IFERROR(IF(Table_Merge1[[#This Row],[LME Zinc stock]]*Table_Merge1[[#This Row],[Nima.مقدار]]=0,"",Table_Merge1[[#This Row],[LME Zinc stock]]*Table_Merge1[[#This Row],[Nima.مقدار]]),"")</f>
        <v>140214265000</v>
      </c>
      <c r="AQ2180" s="287">
        <f>IFERROR(IF(Table_Merge1[[#This Row],[LME Zinc 3-month]]*Table_Merge1[[#This Row],[Nima.مقدار]]=0,"",Table_Merge1[[#This Row],[LME Zinc 3-month]]*Table_Merge1[[#This Row],[Nima.مقدار]]),"")</f>
        <v>63278325</v>
      </c>
      <c r="AR2180" s="288" t="str">
        <f>IFERROR(IF(Table_Merge1[[#This Row],[LME Zinc stock]]*Table_Merge1[[#This Row],[Azad.Sell]]=0,"",Table_Merge1[[#This Row],[LME Zinc stock]]*Table_Merge1[[#This Row],[Azad.Sell]]),"")</f>
        <v/>
      </c>
      <c r="AS2180" s="288" t="str">
        <f>IFERROR(IF(Table_Merge1[[#This Row],[LME Zinc 3-month]]*Table_Merge1[[#This Row],[Azad.Sell]]=0,"",Table_Merge1[[#This Row],[LME Zinc 3-month]]*Table_Merge1[[#This Row],[Azad.Sell]]),"")</f>
        <v/>
      </c>
      <c r="AT2180"/>
    </row>
    <row r="2181" spans="1:46" x14ac:dyDescent="0.25">
      <c r="A2181" s="258">
        <v>43716</v>
      </c>
      <c r="B21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1398.06.17</v>
      </c>
      <c r="C2181" s="195">
        <f t="shared" ca="1" si="70"/>
        <v>1398</v>
      </c>
      <c r="D21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81" s="195">
        <f>_xlfn.NUMBERVALUE(RIGHT(Table11[[#This Row],[تاریخ شمسی]],2))</f>
        <v>17</v>
      </c>
      <c r="F21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06-17</v>
      </c>
      <c r="G2181" s="195" t="s">
        <v>2332</v>
      </c>
      <c r="L2181" s="259">
        <v>43716</v>
      </c>
      <c r="M2181">
        <v>109964</v>
      </c>
      <c r="O2181" s="284">
        <f>IFERROR(DATE(Table7[[#This Row],[year]],MONTH(DATEVALUE(Table7[[#This Row],[month]]&amp;"1")),Table7[[#This Row],[day]]),"")</f>
        <v>41934</v>
      </c>
      <c r="P2181" s="195" t="s">
        <v>5606</v>
      </c>
      <c r="Q2181" s="195">
        <v>2014</v>
      </c>
      <c r="R2181" s="195" t="s">
        <v>3448</v>
      </c>
      <c r="S2181" s="195">
        <v>22</v>
      </c>
      <c r="T2181" s="195">
        <v>1246.75</v>
      </c>
      <c r="U2181" s="195">
        <v>2034</v>
      </c>
      <c r="V2181" s="195">
        <v>4436575</v>
      </c>
      <c r="X2181" s="260">
        <v>42017</v>
      </c>
      <c r="Y2181" t="s">
        <v>7747</v>
      </c>
      <c r="Z2181" s="260">
        <v>9</v>
      </c>
      <c r="AA2181">
        <v>1393</v>
      </c>
      <c r="AB2181" s="260" t="str">
        <f ca="1">IFERROR(IFERROR(VLOOKUP(Table_Merge1[[#This Row],[Column1]],Table11[#All],2,FALSE),LEFT(AB2182,8)&amp;IF(LEN((RIGHT(AB2182,2)+1))&lt;2,"0"&amp;(RIGHT(AB2182,2)+1),(RIGHT(AB2182,2)-1))),"")</f>
        <v>1393.10.23</v>
      </c>
      <c r="AC2181" s="259" t="str">
        <f ca="1">LEFT(Table_Merge1[[#This Row],[Column2]],4)</f>
        <v>1393</v>
      </c>
      <c r="AD2181" s="259" t="str">
        <f ca="1">RIGHT(LEFT(Table_Merge1[[#This Row],[Column2]],7),2)</f>
        <v>10</v>
      </c>
      <c r="AE2181" s="259" t="str">
        <f ca="1">RIGHT(Table_Merge1[[#This Row],[Column2]],2)</f>
        <v>23</v>
      </c>
      <c r="AF2181">
        <v>10</v>
      </c>
      <c r="AG2181">
        <v>23</v>
      </c>
      <c r="AH2181" s="260">
        <v>2015</v>
      </c>
      <c r="AI2181" t="s">
        <v>3431</v>
      </c>
      <c r="AJ2181" s="260">
        <v>13</v>
      </c>
      <c r="AK2181">
        <v>1239</v>
      </c>
      <c r="AL2181">
        <v>1858</v>
      </c>
      <c r="AM2181">
        <v>4068450</v>
      </c>
      <c r="AO2181">
        <v>34550</v>
      </c>
      <c r="AP2181" s="287">
        <f>IFERROR(IF(Table_Merge1[[#This Row],[LME Zinc stock]]*Table_Merge1[[#This Row],[Nima.مقدار]]=0,"",Table_Merge1[[#This Row],[LME Zinc stock]]*Table_Merge1[[#This Row],[Nima.مقدار]]),"")</f>
        <v>140564947500</v>
      </c>
      <c r="AQ2181" s="287">
        <f>IFERROR(IF(Table_Merge1[[#This Row],[LME Zinc 3-month]]*Table_Merge1[[#This Row],[Nima.مقدار]]=0,"",Table_Merge1[[#This Row],[LME Zinc 3-month]]*Table_Merge1[[#This Row],[Nima.مقدار]]),"")</f>
        <v>64193900</v>
      </c>
      <c r="AR2181" s="288" t="str">
        <f>IFERROR(IF(Table_Merge1[[#This Row],[LME Zinc stock]]*Table_Merge1[[#This Row],[Azad.Sell]]=0,"",Table_Merge1[[#This Row],[LME Zinc stock]]*Table_Merge1[[#This Row],[Azad.Sell]]),"")</f>
        <v/>
      </c>
      <c r="AS2181" s="288" t="str">
        <f>IFERROR(IF(Table_Merge1[[#This Row],[LME Zinc 3-month]]*Table_Merge1[[#This Row],[Azad.Sell]]=0,"",Table_Merge1[[#This Row],[LME Zinc 3-month]]*Table_Merge1[[#This Row],[Azad.Sell]]),"")</f>
        <v/>
      </c>
      <c r="AT2181"/>
    </row>
    <row r="2182" spans="1:46" x14ac:dyDescent="0.25">
      <c r="A2182" s="258">
        <v>43719</v>
      </c>
      <c r="B21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1398.06.20</v>
      </c>
      <c r="C2182" s="195">
        <f t="shared" ca="1" si="70"/>
        <v>1398</v>
      </c>
      <c r="D21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82" s="195">
        <f>_xlfn.NUMBERVALUE(RIGHT(Table11[[#This Row],[تاریخ شمسی]],2))</f>
        <v>20</v>
      </c>
      <c r="F21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06-20</v>
      </c>
      <c r="G2182" s="195" t="s">
        <v>2333</v>
      </c>
      <c r="L2182" s="259">
        <v>43719</v>
      </c>
      <c r="M2182">
        <v>109111</v>
      </c>
      <c r="O2182" s="283">
        <f>IFERROR(DATE(Table7[[#This Row],[year]],MONTH(DATEVALUE(Table7[[#This Row],[month]]&amp;"1")),Table7[[#This Row],[day]]),"")</f>
        <v>41933</v>
      </c>
      <c r="P2182" s="257" t="s">
        <v>5607</v>
      </c>
      <c r="Q2182" s="257">
        <v>2014</v>
      </c>
      <c r="R2182" s="257" t="s">
        <v>3448</v>
      </c>
      <c r="S2182" s="257">
        <v>21</v>
      </c>
      <c r="T2182" s="257">
        <v>1251.75</v>
      </c>
      <c r="U2182" s="257">
        <v>2049</v>
      </c>
      <c r="V2182" s="257">
        <v>4421150</v>
      </c>
      <c r="X2182" s="260">
        <v>42016</v>
      </c>
      <c r="Y2182" t="s">
        <v>7746</v>
      </c>
      <c r="Z2182" s="260">
        <v>9</v>
      </c>
      <c r="AA2182">
        <v>1393</v>
      </c>
      <c r="AB2182" s="260" t="str">
        <f ca="1">IFERROR(IFERROR(VLOOKUP(Table_Merge1[[#This Row],[Column1]],Table11[#All],2,FALSE),LEFT(AB2183,8)&amp;IF(LEN((RIGHT(AB2183,2)+1))&lt;2,"0"&amp;(RIGHT(AB2183,2)+1),(RIGHT(AB2183,2)-1))),"")</f>
        <v>1393.10.22</v>
      </c>
      <c r="AC2182" s="259" t="str">
        <f ca="1">LEFT(Table_Merge1[[#This Row],[Column2]],4)</f>
        <v>1393</v>
      </c>
      <c r="AD2182" s="259" t="str">
        <f ca="1">RIGHT(LEFT(Table_Merge1[[#This Row],[Column2]],7),2)</f>
        <v>10</v>
      </c>
      <c r="AE2182" s="259" t="str">
        <f ca="1">RIGHT(Table_Merge1[[#This Row],[Column2]],2)</f>
        <v>22</v>
      </c>
      <c r="AF2182">
        <v>10</v>
      </c>
      <c r="AG2182">
        <v>22</v>
      </c>
      <c r="AH2182" s="260">
        <v>2015</v>
      </c>
      <c r="AI2182" t="s">
        <v>3431</v>
      </c>
      <c r="AJ2182" s="260">
        <v>12</v>
      </c>
      <c r="AK2182">
        <v>1222</v>
      </c>
      <c r="AL2182">
        <v>1857</v>
      </c>
      <c r="AM2182">
        <v>4075325</v>
      </c>
      <c r="AO2182">
        <v>34700</v>
      </c>
      <c r="AP2182" s="287">
        <f>IFERROR(IF(Table_Merge1[[#This Row],[LME Zinc stock]]*Table_Merge1[[#This Row],[Nima.مقدار]]=0,"",Table_Merge1[[#This Row],[LME Zinc stock]]*Table_Merge1[[#This Row],[Nima.مقدار]]),"")</f>
        <v>141413777500</v>
      </c>
      <c r="AQ2182" s="287">
        <f>IFERROR(IF(Table_Merge1[[#This Row],[LME Zinc 3-month]]*Table_Merge1[[#This Row],[Nima.مقدار]]=0,"",Table_Merge1[[#This Row],[LME Zinc 3-month]]*Table_Merge1[[#This Row],[Nima.مقدار]]),"")</f>
        <v>64437900</v>
      </c>
      <c r="AR2182" s="288" t="str">
        <f>IFERROR(IF(Table_Merge1[[#This Row],[LME Zinc stock]]*Table_Merge1[[#This Row],[Azad.Sell]]=0,"",Table_Merge1[[#This Row],[LME Zinc stock]]*Table_Merge1[[#This Row],[Azad.Sell]]),"")</f>
        <v/>
      </c>
      <c r="AS2182" s="288" t="str">
        <f>IFERROR(IF(Table_Merge1[[#This Row],[LME Zinc 3-month]]*Table_Merge1[[#This Row],[Azad.Sell]]=0,"",Table_Merge1[[#This Row],[LME Zinc 3-month]]*Table_Merge1[[#This Row],[Azad.Sell]]),"")</f>
        <v/>
      </c>
      <c r="AT2182"/>
    </row>
    <row r="2183" spans="1:46" x14ac:dyDescent="0.25">
      <c r="A2183" s="258">
        <v>43720</v>
      </c>
      <c r="B21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1398.06.21</v>
      </c>
      <c r="C2183" s="195">
        <f t="shared" ca="1" si="70"/>
        <v>1398</v>
      </c>
      <c r="D21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83" s="195">
        <f>_xlfn.NUMBERVALUE(RIGHT(Table11[[#This Row],[تاریخ شمسی]],2))</f>
        <v>21</v>
      </c>
      <c r="F21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06-21</v>
      </c>
      <c r="G2183" s="195" t="s">
        <v>2334</v>
      </c>
      <c r="L2183" s="259">
        <v>43720</v>
      </c>
      <c r="M2183">
        <v>109536</v>
      </c>
      <c r="O2183" s="284">
        <f>IFERROR(DATE(Table7[[#This Row],[year]],MONTH(DATEVALUE(Table7[[#This Row],[month]]&amp;"1")),Table7[[#This Row],[day]]),"")</f>
        <v>41932</v>
      </c>
      <c r="P2183" s="195" t="s">
        <v>5608</v>
      </c>
      <c r="Q2183" s="195">
        <v>2014</v>
      </c>
      <c r="R2183" s="195" t="s">
        <v>3448</v>
      </c>
      <c r="S2183" s="195">
        <v>20</v>
      </c>
      <c r="T2183" s="195">
        <v>1241</v>
      </c>
      <c r="U2183" s="195">
        <v>2042.5</v>
      </c>
      <c r="V2183" s="195">
        <v>4428800</v>
      </c>
      <c r="X2183" s="260">
        <v>42013</v>
      </c>
      <c r="Z2183" s="260">
        <v>9</v>
      </c>
      <c r="AB2183" s="260" t="str">
        <f ca="1">IFERROR(IFERROR(VLOOKUP(Table_Merge1[[#This Row],[Column1]],Table11[#All],2,FALSE),LEFT(AB2184,8)&amp;IF(LEN((RIGHT(AB2184,2)+1))&lt;2,"0"&amp;(RIGHT(AB2184,2)+1),(RIGHT(AB2184,2)-1))),"")</f>
        <v>1393.10.17</v>
      </c>
      <c r="AC2183" s="259" t="str">
        <f ca="1">LEFT(Table_Merge1[[#This Row],[Column2]],4)</f>
        <v>1393</v>
      </c>
      <c r="AD2183" s="259" t="str">
        <f ca="1">RIGHT(LEFT(Table_Merge1[[#This Row],[Column2]],7),2)</f>
        <v>10</v>
      </c>
      <c r="AE2183" s="259" t="str">
        <f ca="1">RIGHT(Table_Merge1[[#This Row],[Column2]],2)</f>
        <v>17</v>
      </c>
      <c r="AH2183" s="260">
        <v>2015</v>
      </c>
      <c r="AI2183" t="s">
        <v>3431</v>
      </c>
      <c r="AJ2183" s="260">
        <v>9</v>
      </c>
      <c r="AK2183">
        <v>1211.25</v>
      </c>
      <c r="AL2183">
        <v>1828.5</v>
      </c>
      <c r="AM2183">
        <v>4080925</v>
      </c>
      <c r="AP2183" s="287" t="str">
        <f>IFERROR(IF(Table_Merge1[[#This Row],[LME Zinc stock]]*Table_Merge1[[#This Row],[Nima.مقدار]]=0,"",Table_Merge1[[#This Row],[LME Zinc stock]]*Table_Merge1[[#This Row],[Nima.مقدار]]),"")</f>
        <v/>
      </c>
      <c r="AQ2183" s="287" t="str">
        <f>IFERROR(IF(Table_Merge1[[#This Row],[LME Zinc 3-month]]*Table_Merge1[[#This Row],[Nima.مقدار]]=0,"",Table_Merge1[[#This Row],[LME Zinc 3-month]]*Table_Merge1[[#This Row],[Nima.مقدار]]),"")</f>
        <v/>
      </c>
      <c r="AR2183" s="288" t="str">
        <f>IFERROR(IF(Table_Merge1[[#This Row],[LME Zinc stock]]*Table_Merge1[[#This Row],[Azad.Sell]]=0,"",Table_Merge1[[#This Row],[LME Zinc stock]]*Table_Merge1[[#This Row],[Azad.Sell]]),"")</f>
        <v/>
      </c>
      <c r="AS2183" s="288" t="str">
        <f>IFERROR(IF(Table_Merge1[[#This Row],[LME Zinc 3-month]]*Table_Merge1[[#This Row],[Azad.Sell]]=0,"",Table_Merge1[[#This Row],[LME Zinc 3-month]]*Table_Merge1[[#This Row],[Azad.Sell]]),"")</f>
        <v/>
      </c>
      <c r="AT2183"/>
    </row>
    <row r="2184" spans="1:46" x14ac:dyDescent="0.25">
      <c r="A2184" s="258">
        <v>43722</v>
      </c>
      <c r="B21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1398.06.23</v>
      </c>
      <c r="C2184" s="195">
        <f t="shared" ca="1" si="70"/>
        <v>1398</v>
      </c>
      <c r="D21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84" s="195">
        <f>_xlfn.NUMBERVALUE(RIGHT(Table11[[#This Row],[تاریخ شمسی]],2))</f>
        <v>23</v>
      </c>
      <c r="F21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06-23</v>
      </c>
      <c r="G2184" s="195" t="s">
        <v>2335</v>
      </c>
      <c r="L2184" s="259">
        <v>43722</v>
      </c>
      <c r="M2184">
        <v>108898</v>
      </c>
      <c r="O2184" s="283">
        <f>IFERROR(DATE(Table7[[#This Row],[year]],MONTH(DATEVALUE(Table7[[#This Row],[month]]&amp;"1")),Table7[[#This Row],[day]]),"")</f>
        <v>41929</v>
      </c>
      <c r="P2184" s="257" t="s">
        <v>5609</v>
      </c>
      <c r="Q2184" s="257">
        <v>2014</v>
      </c>
      <c r="R2184" s="257" t="s">
        <v>3448</v>
      </c>
      <c r="S2184" s="257">
        <v>17</v>
      </c>
      <c r="T2184" s="257">
        <v>1238</v>
      </c>
      <c r="U2184" s="257" t="s">
        <v>3621</v>
      </c>
      <c r="V2184" s="257" t="s">
        <v>3621</v>
      </c>
      <c r="X2184" s="260">
        <v>42012</v>
      </c>
      <c r="Y2184" t="s">
        <v>7745</v>
      </c>
      <c r="Z2184" s="260">
        <v>9</v>
      </c>
      <c r="AA2184">
        <v>1393</v>
      </c>
      <c r="AB2184" s="260" t="str">
        <f ca="1">IFERROR(IFERROR(VLOOKUP(Table_Merge1[[#This Row],[Column1]],Table11[#All],2,FALSE),LEFT(AB2185,8)&amp;IF(LEN((RIGHT(AB2185,2)+1))&lt;2,"0"&amp;(RIGHT(AB2185,2)+1),(RIGHT(AB2185,2)-1))),"")</f>
        <v>1393.10.18</v>
      </c>
      <c r="AC2184" s="259" t="str">
        <f ca="1">LEFT(Table_Merge1[[#This Row],[Column2]],4)</f>
        <v>1393</v>
      </c>
      <c r="AD2184" s="259" t="str">
        <f ca="1">RIGHT(LEFT(Table_Merge1[[#This Row],[Column2]],7),2)</f>
        <v>10</v>
      </c>
      <c r="AE2184" s="259" t="str">
        <f ca="1">RIGHT(Table_Merge1[[#This Row],[Column2]],2)</f>
        <v>18</v>
      </c>
      <c r="AF2184">
        <v>10</v>
      </c>
      <c r="AG2184">
        <v>18</v>
      </c>
      <c r="AH2184" s="260">
        <v>2015</v>
      </c>
      <c r="AI2184" t="s">
        <v>3431</v>
      </c>
      <c r="AJ2184" s="260">
        <v>8</v>
      </c>
      <c r="AK2184">
        <v>1206.5</v>
      </c>
      <c r="AL2184">
        <v>1835.5</v>
      </c>
      <c r="AM2184">
        <v>4086175</v>
      </c>
      <c r="AO2184">
        <v>35010</v>
      </c>
      <c r="AP2184" s="287">
        <f>IFERROR(IF(Table_Merge1[[#This Row],[LME Zinc stock]]*Table_Merge1[[#This Row],[Nima.مقدار]]=0,"",Table_Merge1[[#This Row],[LME Zinc stock]]*Table_Merge1[[#This Row],[Nima.مقدار]]),"")</f>
        <v>143056986750</v>
      </c>
      <c r="AQ2184" s="287">
        <f>IFERROR(IF(Table_Merge1[[#This Row],[LME Zinc 3-month]]*Table_Merge1[[#This Row],[Nima.مقدار]]=0,"",Table_Merge1[[#This Row],[LME Zinc 3-month]]*Table_Merge1[[#This Row],[Nima.مقدار]]),"")</f>
        <v>64260855</v>
      </c>
      <c r="AR2184" s="288" t="str">
        <f>IFERROR(IF(Table_Merge1[[#This Row],[LME Zinc stock]]*Table_Merge1[[#This Row],[Azad.Sell]]=0,"",Table_Merge1[[#This Row],[LME Zinc stock]]*Table_Merge1[[#This Row],[Azad.Sell]]),"")</f>
        <v/>
      </c>
      <c r="AS2184" s="288" t="str">
        <f>IFERROR(IF(Table_Merge1[[#This Row],[LME Zinc 3-month]]*Table_Merge1[[#This Row],[Azad.Sell]]=0,"",Table_Merge1[[#This Row],[LME Zinc 3-month]]*Table_Merge1[[#This Row],[Azad.Sell]]),"")</f>
        <v/>
      </c>
      <c r="AT2184"/>
    </row>
    <row r="2185" spans="1:46" x14ac:dyDescent="0.25">
      <c r="A2185" s="258">
        <v>43723</v>
      </c>
      <c r="B21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1398.06.24</v>
      </c>
      <c r="C2185" s="195">
        <f t="shared" ca="1" si="70"/>
        <v>1398</v>
      </c>
      <c r="D21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85" s="195">
        <f>_xlfn.NUMBERVALUE(RIGHT(Table11[[#This Row],[تاریخ شمسی]],2))</f>
        <v>24</v>
      </c>
      <c r="F21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06-24</v>
      </c>
      <c r="G2185" s="195" t="s">
        <v>2336</v>
      </c>
      <c r="L2185" s="259">
        <v>43723</v>
      </c>
      <c r="M2185">
        <v>111755</v>
      </c>
      <c r="O2185" s="284">
        <f>IFERROR(DATE(Table7[[#This Row],[year]],MONTH(DATEVALUE(Table7[[#This Row],[month]]&amp;"1")),Table7[[#This Row],[day]]),"")</f>
        <v>41928</v>
      </c>
      <c r="P2185" s="195" t="s">
        <v>5610</v>
      </c>
      <c r="Q2185" s="195">
        <v>2014</v>
      </c>
      <c r="R2185" s="195" t="s">
        <v>3448</v>
      </c>
      <c r="S2185" s="195">
        <v>16</v>
      </c>
      <c r="T2185" s="195">
        <v>1241</v>
      </c>
      <c r="U2185" s="195">
        <v>2036.5</v>
      </c>
      <c r="V2185" s="195">
        <v>4435525</v>
      </c>
      <c r="X2185" s="260">
        <v>42011</v>
      </c>
      <c r="Y2185" t="s">
        <v>7744</v>
      </c>
      <c r="Z2185" s="260">
        <v>9</v>
      </c>
      <c r="AA2185">
        <v>1393</v>
      </c>
      <c r="AB2185" s="260" t="str">
        <f ca="1">IFERROR(IFERROR(VLOOKUP(Table_Merge1[[#This Row],[Column1]],Table11[#All],2,FALSE),LEFT(AB2186,8)&amp;IF(LEN((RIGHT(AB2186,2)+1))&lt;2,"0"&amp;(RIGHT(AB2186,2)+1),(RIGHT(AB2186,2)-1))),"")</f>
        <v>1393.10.17</v>
      </c>
      <c r="AC2185" s="259" t="str">
        <f ca="1">LEFT(Table_Merge1[[#This Row],[Column2]],4)</f>
        <v>1393</v>
      </c>
      <c r="AD2185" s="259" t="str">
        <f ca="1">RIGHT(LEFT(Table_Merge1[[#This Row],[Column2]],7),2)</f>
        <v>10</v>
      </c>
      <c r="AE2185" s="259" t="str">
        <f ca="1">RIGHT(Table_Merge1[[#This Row],[Column2]],2)</f>
        <v>17</v>
      </c>
      <c r="AF2185">
        <v>10</v>
      </c>
      <c r="AG2185">
        <v>17</v>
      </c>
      <c r="AH2185" s="260">
        <v>2015</v>
      </c>
      <c r="AI2185" t="s">
        <v>3431</v>
      </c>
      <c r="AJ2185" s="260">
        <v>7</v>
      </c>
      <c r="AK2185">
        <v>1213.75</v>
      </c>
      <c r="AL2185">
        <v>1871.5</v>
      </c>
      <c r="AM2185">
        <v>4094975</v>
      </c>
      <c r="AO2185">
        <v>35110</v>
      </c>
      <c r="AP2185" s="287">
        <f>IFERROR(IF(Table_Merge1[[#This Row],[LME Zinc stock]]*Table_Merge1[[#This Row],[Nima.مقدار]]=0,"",Table_Merge1[[#This Row],[LME Zinc stock]]*Table_Merge1[[#This Row],[Nima.مقدار]]),"")</f>
        <v>143774572250</v>
      </c>
      <c r="AQ2185" s="287">
        <f>IFERROR(IF(Table_Merge1[[#This Row],[LME Zinc 3-month]]*Table_Merge1[[#This Row],[Nima.مقدار]]=0,"",Table_Merge1[[#This Row],[LME Zinc 3-month]]*Table_Merge1[[#This Row],[Nima.مقدار]]),"")</f>
        <v>65708365</v>
      </c>
      <c r="AR2185" s="288" t="str">
        <f>IFERROR(IF(Table_Merge1[[#This Row],[LME Zinc stock]]*Table_Merge1[[#This Row],[Azad.Sell]]=0,"",Table_Merge1[[#This Row],[LME Zinc stock]]*Table_Merge1[[#This Row],[Azad.Sell]]),"")</f>
        <v/>
      </c>
      <c r="AS2185" s="288" t="str">
        <f>IFERROR(IF(Table_Merge1[[#This Row],[LME Zinc 3-month]]*Table_Merge1[[#This Row],[Azad.Sell]]=0,"",Table_Merge1[[#This Row],[LME Zinc 3-month]]*Table_Merge1[[#This Row],[Azad.Sell]]),"")</f>
        <v/>
      </c>
      <c r="AT2185"/>
    </row>
    <row r="2186" spans="1:46" x14ac:dyDescent="0.25">
      <c r="A2186" s="258">
        <v>43724</v>
      </c>
      <c r="B21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1398.06.25</v>
      </c>
      <c r="C2186" s="195">
        <f t="shared" ca="1" si="70"/>
        <v>1398</v>
      </c>
      <c r="D21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86" s="195">
        <f>_xlfn.NUMBERVALUE(RIGHT(Table11[[#This Row],[تاریخ شمسی]],2))</f>
        <v>25</v>
      </c>
      <c r="F21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06-25</v>
      </c>
      <c r="G2186" s="195" t="s">
        <v>2337</v>
      </c>
      <c r="L2186" s="259">
        <v>43724</v>
      </c>
      <c r="M2186">
        <v>109681</v>
      </c>
      <c r="O2186" s="283">
        <f>IFERROR(DATE(Table7[[#This Row],[year]],MONTH(DATEVALUE(Table7[[#This Row],[month]]&amp;"1")),Table7[[#This Row],[day]]),"")</f>
        <v>41927</v>
      </c>
      <c r="P2186" s="257" t="s">
        <v>5611</v>
      </c>
      <c r="Q2186" s="257">
        <v>2014</v>
      </c>
      <c r="R2186" s="257" t="s">
        <v>3448</v>
      </c>
      <c r="S2186" s="257">
        <v>15</v>
      </c>
      <c r="T2186" s="257">
        <v>1223.5</v>
      </c>
      <c r="U2186" s="257">
        <v>2011</v>
      </c>
      <c r="V2186" s="257">
        <v>4441425</v>
      </c>
      <c r="X2186" s="260">
        <v>42010</v>
      </c>
      <c r="Y2186" t="s">
        <v>7743</v>
      </c>
      <c r="Z2186" s="260">
        <v>9</v>
      </c>
      <c r="AA2186">
        <v>1393</v>
      </c>
      <c r="AB2186" s="260" t="str">
        <f ca="1">IFERROR(IFERROR(VLOOKUP(Table_Merge1[[#This Row],[Column1]],Table11[#All],2,FALSE),LEFT(AB2187,8)&amp;IF(LEN((RIGHT(AB2187,2)+1))&lt;2,"0"&amp;(RIGHT(AB2187,2)+1),(RIGHT(AB2187,2)-1))),"")</f>
        <v>1393.10.16</v>
      </c>
      <c r="AC2186" s="259" t="str">
        <f ca="1">LEFT(Table_Merge1[[#This Row],[Column2]],4)</f>
        <v>1393</v>
      </c>
      <c r="AD2186" s="259" t="str">
        <f ca="1">RIGHT(LEFT(Table_Merge1[[#This Row],[Column2]],7),2)</f>
        <v>10</v>
      </c>
      <c r="AE2186" s="259" t="str">
        <f ca="1">RIGHT(Table_Merge1[[#This Row],[Column2]],2)</f>
        <v>16</v>
      </c>
      <c r="AF2186">
        <v>10</v>
      </c>
      <c r="AG2186">
        <v>16</v>
      </c>
      <c r="AH2186" s="260">
        <v>2015</v>
      </c>
      <c r="AI2186" t="s">
        <v>3431</v>
      </c>
      <c r="AJ2186" s="260">
        <v>6</v>
      </c>
      <c r="AK2186">
        <v>1211</v>
      </c>
      <c r="AL2186">
        <v>1832.5</v>
      </c>
      <c r="AM2186">
        <v>4102475</v>
      </c>
      <c r="AO2186">
        <v>35210</v>
      </c>
      <c r="AP2186" s="287">
        <f>IFERROR(IF(Table_Merge1[[#This Row],[LME Zinc stock]]*Table_Merge1[[#This Row],[Nima.مقدار]]=0,"",Table_Merge1[[#This Row],[LME Zinc stock]]*Table_Merge1[[#This Row],[Nima.مقدار]]),"")</f>
        <v>144448144750</v>
      </c>
      <c r="AQ2186" s="287">
        <f>IFERROR(IF(Table_Merge1[[#This Row],[LME Zinc 3-month]]*Table_Merge1[[#This Row],[Nima.مقدار]]=0,"",Table_Merge1[[#This Row],[LME Zinc 3-month]]*Table_Merge1[[#This Row],[Nima.مقدار]]),"")</f>
        <v>64522325</v>
      </c>
      <c r="AR2186" s="288" t="str">
        <f>IFERROR(IF(Table_Merge1[[#This Row],[LME Zinc stock]]*Table_Merge1[[#This Row],[Azad.Sell]]=0,"",Table_Merge1[[#This Row],[LME Zinc stock]]*Table_Merge1[[#This Row],[Azad.Sell]]),"")</f>
        <v/>
      </c>
      <c r="AS2186" s="288" t="str">
        <f>IFERROR(IF(Table_Merge1[[#This Row],[LME Zinc 3-month]]*Table_Merge1[[#This Row],[Azad.Sell]]=0,"",Table_Merge1[[#This Row],[LME Zinc 3-month]]*Table_Merge1[[#This Row],[Azad.Sell]]),"")</f>
        <v/>
      </c>
      <c r="AT2186"/>
    </row>
    <row r="2187" spans="1:46" x14ac:dyDescent="0.25">
      <c r="A2187" s="258">
        <v>43725</v>
      </c>
      <c r="B21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1398.06.26</v>
      </c>
      <c r="C2187" s="195">
        <f t="shared" ca="1" si="70"/>
        <v>1398</v>
      </c>
      <c r="D21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87" s="195">
        <f>_xlfn.NUMBERVALUE(RIGHT(Table11[[#This Row],[تاریخ شمسی]],2))</f>
        <v>26</v>
      </c>
      <c r="F21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06-26</v>
      </c>
      <c r="G2187" s="195" t="s">
        <v>2338</v>
      </c>
      <c r="L2187" s="259">
        <v>43725</v>
      </c>
      <c r="M2187">
        <v>109850</v>
      </c>
      <c r="O2187" s="284">
        <f>IFERROR(DATE(Table7[[#This Row],[year]],MONTH(DATEVALUE(Table7[[#This Row],[month]]&amp;"1")),Table7[[#This Row],[day]]),"")</f>
        <v>41926</v>
      </c>
      <c r="P2187" s="195" t="s">
        <v>5612</v>
      </c>
      <c r="Q2187" s="195">
        <v>2014</v>
      </c>
      <c r="R2187" s="195" t="s">
        <v>3448</v>
      </c>
      <c r="S2187" s="195">
        <v>14</v>
      </c>
      <c r="T2187" s="195">
        <v>1233</v>
      </c>
      <c r="U2187" s="195">
        <v>2014</v>
      </c>
      <c r="V2187" s="195">
        <v>4427975</v>
      </c>
      <c r="X2187" s="260">
        <v>42009</v>
      </c>
      <c r="Y2187" t="s">
        <v>7742</v>
      </c>
      <c r="Z2187" s="260">
        <v>9</v>
      </c>
      <c r="AA2187">
        <v>1393</v>
      </c>
      <c r="AB2187" s="260" t="str">
        <f ca="1">IFERROR(IFERROR(VLOOKUP(Table_Merge1[[#This Row],[Column1]],Table11[#All],2,FALSE),LEFT(AB2188,8)&amp;IF(LEN((RIGHT(AB2188,2)+1))&lt;2,"0"&amp;(RIGHT(AB2188,2)+1),(RIGHT(AB2188,2)-1))),"")</f>
        <v>1393.10.15</v>
      </c>
      <c r="AC2187" s="259" t="str">
        <f ca="1">LEFT(Table_Merge1[[#This Row],[Column2]],4)</f>
        <v>1393</v>
      </c>
      <c r="AD2187" s="259" t="str">
        <f ca="1">RIGHT(LEFT(Table_Merge1[[#This Row],[Column2]],7),2)</f>
        <v>10</v>
      </c>
      <c r="AE2187" s="259" t="str">
        <f ca="1">RIGHT(Table_Merge1[[#This Row],[Column2]],2)</f>
        <v>15</v>
      </c>
      <c r="AF2187">
        <v>10</v>
      </c>
      <c r="AG2187">
        <v>15</v>
      </c>
      <c r="AH2187" s="260">
        <v>2015</v>
      </c>
      <c r="AI2187" t="s">
        <v>3431</v>
      </c>
      <c r="AJ2187" s="260">
        <v>5</v>
      </c>
      <c r="AK2187">
        <v>1192</v>
      </c>
      <c r="AL2187">
        <v>1834.5</v>
      </c>
      <c r="AM2187">
        <v>4106675</v>
      </c>
      <c r="AO2187">
        <v>35090</v>
      </c>
      <c r="AP2187" s="287">
        <f>IFERROR(IF(Table_Merge1[[#This Row],[LME Zinc stock]]*Table_Merge1[[#This Row],[Nima.مقدار]]=0,"",Table_Merge1[[#This Row],[LME Zinc stock]]*Table_Merge1[[#This Row],[Nima.مقدار]]),"")</f>
        <v>144103225750</v>
      </c>
      <c r="AQ2187" s="287">
        <f>IFERROR(IF(Table_Merge1[[#This Row],[LME Zinc 3-month]]*Table_Merge1[[#This Row],[Nima.مقدار]]=0,"",Table_Merge1[[#This Row],[LME Zinc 3-month]]*Table_Merge1[[#This Row],[Nima.مقدار]]),"")</f>
        <v>64372605</v>
      </c>
      <c r="AR2187" s="288" t="str">
        <f>IFERROR(IF(Table_Merge1[[#This Row],[LME Zinc stock]]*Table_Merge1[[#This Row],[Azad.Sell]]=0,"",Table_Merge1[[#This Row],[LME Zinc stock]]*Table_Merge1[[#This Row],[Azad.Sell]]),"")</f>
        <v/>
      </c>
      <c r="AS2187" s="288" t="str">
        <f>IFERROR(IF(Table_Merge1[[#This Row],[LME Zinc 3-month]]*Table_Merge1[[#This Row],[Azad.Sell]]=0,"",Table_Merge1[[#This Row],[LME Zinc 3-month]]*Table_Merge1[[#This Row],[Azad.Sell]]),"")</f>
        <v/>
      </c>
      <c r="AT2187"/>
    </row>
    <row r="2188" spans="1:46" x14ac:dyDescent="0.25">
      <c r="A2188" s="258">
        <v>43726</v>
      </c>
      <c r="B21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1398.06.27</v>
      </c>
      <c r="C2188" s="195">
        <f t="shared" ca="1" si="70"/>
        <v>1398</v>
      </c>
      <c r="D21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88" s="195">
        <f>_xlfn.NUMBERVALUE(RIGHT(Table11[[#This Row],[تاریخ شمسی]],2))</f>
        <v>27</v>
      </c>
      <c r="F21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06-27</v>
      </c>
      <c r="G2188" s="195" t="s">
        <v>2339</v>
      </c>
      <c r="L2188" s="259">
        <v>43726</v>
      </c>
      <c r="M2188">
        <v>110105</v>
      </c>
      <c r="O2188" s="283">
        <f>IFERROR(DATE(Table7[[#This Row],[year]],MONTH(DATEVALUE(Table7[[#This Row],[month]]&amp;"1")),Table7[[#This Row],[day]]),"")</f>
        <v>41925</v>
      </c>
      <c r="P2188" s="257" t="s">
        <v>5613</v>
      </c>
      <c r="Q2188" s="257">
        <v>2014</v>
      </c>
      <c r="R2188" s="257" t="s">
        <v>3448</v>
      </c>
      <c r="S2188" s="257">
        <v>13</v>
      </c>
      <c r="T2188" s="257">
        <v>1228</v>
      </c>
      <c r="U2188" s="257">
        <v>1996.5</v>
      </c>
      <c r="V2188" s="257">
        <v>4436450</v>
      </c>
      <c r="X2188" s="260">
        <v>42006</v>
      </c>
      <c r="Z2188" s="260">
        <v>9</v>
      </c>
      <c r="AB2188" s="260" t="str">
        <f ca="1">IFERROR(IFERROR(VLOOKUP(Table_Merge1[[#This Row],[Column1]],Table11[#All],2,FALSE),LEFT(AB2189,8)&amp;IF(LEN((RIGHT(AB2189,2)+1))&lt;2,"0"&amp;(RIGHT(AB2189,2)+1),(RIGHT(AB2189,2)-1))),"")</f>
        <v>1393.10.9</v>
      </c>
      <c r="AC2188" s="259" t="str">
        <f ca="1">LEFT(Table_Merge1[[#This Row],[Column2]],4)</f>
        <v>1393</v>
      </c>
      <c r="AD2188" s="259" t="str">
        <f ca="1">RIGHT(LEFT(Table_Merge1[[#This Row],[Column2]],7),2)</f>
        <v>10</v>
      </c>
      <c r="AE2188" s="259" t="str">
        <f ca="1">RIGHT(Table_Merge1[[#This Row],[Column2]],2)</f>
        <v>.9</v>
      </c>
      <c r="AH2188" s="260">
        <v>2015</v>
      </c>
      <c r="AI2188" t="s">
        <v>3431</v>
      </c>
      <c r="AJ2188" s="260">
        <v>2</v>
      </c>
      <c r="AK2188">
        <v>1184.25</v>
      </c>
      <c r="AL2188">
        <v>1813</v>
      </c>
      <c r="AM2188">
        <v>4114775</v>
      </c>
      <c r="AP2188" s="287" t="str">
        <f>IFERROR(IF(Table_Merge1[[#This Row],[LME Zinc stock]]*Table_Merge1[[#This Row],[Nima.مقدار]]=0,"",Table_Merge1[[#This Row],[LME Zinc stock]]*Table_Merge1[[#This Row],[Nima.مقدار]]),"")</f>
        <v/>
      </c>
      <c r="AQ2188" s="287" t="str">
        <f>IFERROR(IF(Table_Merge1[[#This Row],[LME Zinc 3-month]]*Table_Merge1[[#This Row],[Nima.مقدار]]=0,"",Table_Merge1[[#This Row],[LME Zinc 3-month]]*Table_Merge1[[#This Row],[Nima.مقدار]]),"")</f>
        <v/>
      </c>
      <c r="AR2188" s="288" t="str">
        <f>IFERROR(IF(Table_Merge1[[#This Row],[LME Zinc stock]]*Table_Merge1[[#This Row],[Azad.Sell]]=0,"",Table_Merge1[[#This Row],[LME Zinc stock]]*Table_Merge1[[#This Row],[Azad.Sell]]),"")</f>
        <v/>
      </c>
      <c r="AS2188" s="288" t="str">
        <f>IFERROR(IF(Table_Merge1[[#This Row],[LME Zinc 3-month]]*Table_Merge1[[#This Row],[Azad.Sell]]=0,"",Table_Merge1[[#This Row],[LME Zinc 3-month]]*Table_Merge1[[#This Row],[Azad.Sell]]),"")</f>
        <v/>
      </c>
      <c r="AT2188"/>
    </row>
    <row r="2189" spans="1:46" x14ac:dyDescent="0.25">
      <c r="A2189" s="258">
        <v>43727</v>
      </c>
      <c r="B21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1398.06.28</v>
      </c>
      <c r="C2189" s="195">
        <f t="shared" ca="1" si="70"/>
        <v>1398</v>
      </c>
      <c r="D21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89" s="195">
        <f>_xlfn.NUMBERVALUE(RIGHT(Table11[[#This Row],[تاریخ شمسی]],2))</f>
        <v>28</v>
      </c>
      <c r="F21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06-28</v>
      </c>
      <c r="G2189" s="195" t="s">
        <v>2340</v>
      </c>
      <c r="L2189" s="259">
        <v>43727</v>
      </c>
      <c r="M2189">
        <v>109901</v>
      </c>
      <c r="O2189" s="284">
        <f>IFERROR(DATE(Table7[[#This Row],[year]],MONTH(DATEVALUE(Table7[[#This Row],[month]]&amp;"1")),Table7[[#This Row],[day]]),"")</f>
        <v>41922</v>
      </c>
      <c r="P2189" s="195" t="s">
        <v>5614</v>
      </c>
      <c r="Q2189" s="195">
        <v>2014</v>
      </c>
      <c r="R2189" s="195" t="s">
        <v>3448</v>
      </c>
      <c r="S2189" s="195">
        <v>10</v>
      </c>
      <c r="T2189" s="195">
        <v>1222.25</v>
      </c>
      <c r="U2189" s="195">
        <v>1967</v>
      </c>
      <c r="V2189" s="195">
        <v>4447200</v>
      </c>
      <c r="X2189" s="260">
        <v>42004</v>
      </c>
      <c r="Y2189" t="s">
        <v>7741</v>
      </c>
      <c r="Z2189" s="260">
        <v>9</v>
      </c>
      <c r="AA2189">
        <v>1393</v>
      </c>
      <c r="AB2189" s="260" t="str">
        <f ca="1">IFERROR(IFERROR(VLOOKUP(Table_Merge1[[#This Row],[Column1]],Table11[#All],2,FALSE),LEFT(AB2190,8)&amp;IF(LEN((RIGHT(AB2190,2)+1))&lt;2,"0"&amp;(RIGHT(AB2190,2)+1),(RIGHT(AB2190,2)-1))),"")</f>
        <v>1393.10.10</v>
      </c>
      <c r="AC2189" s="259" t="str">
        <f ca="1">LEFT(Table_Merge1[[#This Row],[Column2]],4)</f>
        <v>1393</v>
      </c>
      <c r="AD2189" s="259" t="str">
        <f ca="1">RIGHT(LEFT(Table_Merge1[[#This Row],[Column2]],7),2)</f>
        <v>10</v>
      </c>
      <c r="AE2189" s="259" t="str">
        <f ca="1">RIGHT(Table_Merge1[[#This Row],[Column2]],2)</f>
        <v>10</v>
      </c>
      <c r="AF2189">
        <v>10</v>
      </c>
      <c r="AG2189">
        <v>10</v>
      </c>
      <c r="AH2189" s="260">
        <v>2014</v>
      </c>
      <c r="AI2189" t="s">
        <v>3452</v>
      </c>
      <c r="AJ2189" s="260">
        <v>31</v>
      </c>
      <c r="AK2189">
        <v>1199.25</v>
      </c>
      <c r="AL2189">
        <v>1802.5</v>
      </c>
      <c r="AM2189">
        <v>4175750</v>
      </c>
      <c r="AO2189">
        <v>34990</v>
      </c>
      <c r="AP2189" s="287">
        <f>IFERROR(IF(Table_Merge1[[#This Row],[LME Zinc stock]]*Table_Merge1[[#This Row],[Nima.مقدار]]=0,"",Table_Merge1[[#This Row],[LME Zinc stock]]*Table_Merge1[[#This Row],[Nima.مقدار]]),"")</f>
        <v>146109492500</v>
      </c>
      <c r="AQ2189" s="287">
        <f>IFERROR(IF(Table_Merge1[[#This Row],[LME Zinc 3-month]]*Table_Merge1[[#This Row],[Nima.مقدار]]=0,"",Table_Merge1[[#This Row],[LME Zinc 3-month]]*Table_Merge1[[#This Row],[Nima.مقدار]]),"")</f>
        <v>63069475</v>
      </c>
      <c r="AR2189" s="288" t="str">
        <f>IFERROR(IF(Table_Merge1[[#This Row],[LME Zinc stock]]*Table_Merge1[[#This Row],[Azad.Sell]]=0,"",Table_Merge1[[#This Row],[LME Zinc stock]]*Table_Merge1[[#This Row],[Azad.Sell]]),"")</f>
        <v/>
      </c>
      <c r="AS2189" s="288" t="str">
        <f>IFERROR(IF(Table_Merge1[[#This Row],[LME Zinc 3-month]]*Table_Merge1[[#This Row],[Azad.Sell]]=0,"",Table_Merge1[[#This Row],[LME Zinc 3-month]]*Table_Merge1[[#This Row],[Azad.Sell]]),"")</f>
        <v/>
      </c>
      <c r="AT2189"/>
    </row>
    <row r="2190" spans="1:46" x14ac:dyDescent="0.25">
      <c r="A2190" s="258">
        <v>43729</v>
      </c>
      <c r="B21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1398.06.30</v>
      </c>
      <c r="C2190" s="195">
        <f t="shared" ca="1" si="70"/>
        <v>1398</v>
      </c>
      <c r="D21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90" s="195">
        <f>_xlfn.NUMBERVALUE(RIGHT(Table11[[#This Row],[تاریخ شمسی]],2))</f>
        <v>30</v>
      </c>
      <c r="F21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06-30</v>
      </c>
      <c r="G2190" s="195" t="s">
        <v>2341</v>
      </c>
      <c r="L2190" s="259">
        <v>43729</v>
      </c>
      <c r="M2190">
        <v>110115</v>
      </c>
      <c r="O2190" s="283">
        <f>IFERROR(DATE(Table7[[#This Row],[year]],MONTH(DATEVALUE(Table7[[#This Row],[month]]&amp;"1")),Table7[[#This Row],[day]]),"")</f>
        <v>41921</v>
      </c>
      <c r="P2190" s="257" t="s">
        <v>5615</v>
      </c>
      <c r="Q2190" s="257">
        <v>2014</v>
      </c>
      <c r="R2190" s="257" t="s">
        <v>3448</v>
      </c>
      <c r="S2190" s="257">
        <v>9</v>
      </c>
      <c r="T2190" s="257">
        <v>1227.5</v>
      </c>
      <c r="U2190" s="257">
        <v>1965</v>
      </c>
      <c r="V2190" s="257">
        <v>4462075</v>
      </c>
      <c r="X2190" s="260">
        <v>42003</v>
      </c>
      <c r="Y2190" t="s">
        <v>7740</v>
      </c>
      <c r="Z2190" s="260">
        <v>9</v>
      </c>
      <c r="AA2190">
        <v>1393</v>
      </c>
      <c r="AB2190" s="260" t="str">
        <f ca="1">IFERROR(IFERROR(VLOOKUP(Table_Merge1[[#This Row],[Column1]],Table11[#All],2,FALSE),LEFT(AB2191,8)&amp;IF(LEN((RIGHT(AB2191,2)+1))&lt;2,"0"&amp;(RIGHT(AB2191,2)+1),(RIGHT(AB2191,2)-1))),"")</f>
        <v>1393.10.09</v>
      </c>
      <c r="AC2190" s="259" t="str">
        <f ca="1">LEFT(Table_Merge1[[#This Row],[Column2]],4)</f>
        <v>1393</v>
      </c>
      <c r="AD2190" s="259" t="str">
        <f ca="1">RIGHT(LEFT(Table_Merge1[[#This Row],[Column2]],7),2)</f>
        <v>10</v>
      </c>
      <c r="AE2190" s="259" t="str">
        <f ca="1">RIGHT(Table_Merge1[[#This Row],[Column2]],2)</f>
        <v>09</v>
      </c>
      <c r="AF2190">
        <v>10</v>
      </c>
      <c r="AG2190">
        <v>9</v>
      </c>
      <c r="AH2190" s="260">
        <v>2014</v>
      </c>
      <c r="AI2190" t="s">
        <v>3452</v>
      </c>
      <c r="AJ2190" s="260">
        <v>30</v>
      </c>
      <c r="AK2190">
        <v>1186.5</v>
      </c>
      <c r="AL2190">
        <v>1791</v>
      </c>
      <c r="AM2190">
        <v>4184400</v>
      </c>
      <c r="AO2190">
        <v>35150</v>
      </c>
      <c r="AP2190" s="287">
        <f>IFERROR(IF(Table_Merge1[[#This Row],[LME Zinc stock]]*Table_Merge1[[#This Row],[Nima.مقدار]]=0,"",Table_Merge1[[#This Row],[LME Zinc stock]]*Table_Merge1[[#This Row],[Nima.مقدار]]),"")</f>
        <v>147081660000</v>
      </c>
      <c r="AQ2190" s="287">
        <f>IFERROR(IF(Table_Merge1[[#This Row],[LME Zinc 3-month]]*Table_Merge1[[#This Row],[Nima.مقدار]]=0,"",Table_Merge1[[#This Row],[LME Zinc 3-month]]*Table_Merge1[[#This Row],[Nima.مقدار]]),"")</f>
        <v>62953650</v>
      </c>
      <c r="AR2190" s="288" t="str">
        <f>IFERROR(IF(Table_Merge1[[#This Row],[LME Zinc stock]]*Table_Merge1[[#This Row],[Azad.Sell]]=0,"",Table_Merge1[[#This Row],[LME Zinc stock]]*Table_Merge1[[#This Row],[Azad.Sell]]),"")</f>
        <v/>
      </c>
      <c r="AS2190" s="288" t="str">
        <f>IFERROR(IF(Table_Merge1[[#This Row],[LME Zinc 3-month]]*Table_Merge1[[#This Row],[Azad.Sell]]=0,"",Table_Merge1[[#This Row],[LME Zinc 3-month]]*Table_Merge1[[#This Row],[Azad.Sell]]),"")</f>
        <v/>
      </c>
      <c r="AT2190"/>
    </row>
    <row r="2191" spans="1:46" x14ac:dyDescent="0.25">
      <c r="A2191" s="258">
        <v>43730</v>
      </c>
      <c r="B21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1398.06.31</v>
      </c>
      <c r="C2191" s="195">
        <f t="shared" ca="1" si="70"/>
        <v>1398</v>
      </c>
      <c r="D21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191" s="195">
        <f>_xlfn.NUMBERVALUE(RIGHT(Table11[[#This Row],[تاریخ شمسی]],2))</f>
        <v>31</v>
      </c>
      <c r="F21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06-31</v>
      </c>
      <c r="G2191" s="195" t="s">
        <v>2342</v>
      </c>
      <c r="L2191" s="259">
        <v>43730</v>
      </c>
      <c r="M2191">
        <v>109810</v>
      </c>
      <c r="O2191" s="284">
        <f>IFERROR(DATE(Table7[[#This Row],[year]],MONTH(DATEVALUE(Table7[[#This Row],[month]]&amp;"1")),Table7[[#This Row],[day]]),"")</f>
        <v>41920</v>
      </c>
      <c r="P2191" s="195" t="s">
        <v>5616</v>
      </c>
      <c r="Q2191" s="195">
        <v>2014</v>
      </c>
      <c r="R2191" s="195" t="s">
        <v>3448</v>
      </c>
      <c r="S2191" s="195">
        <v>8</v>
      </c>
      <c r="T2191" s="195">
        <v>1220</v>
      </c>
      <c r="U2191" s="195">
        <v>1986.5</v>
      </c>
      <c r="V2191" s="195">
        <v>4474500</v>
      </c>
      <c r="X2191" s="260">
        <v>42002</v>
      </c>
      <c r="Y2191" t="s">
        <v>7739</v>
      </c>
      <c r="Z2191" s="260">
        <v>9</v>
      </c>
      <c r="AA2191">
        <v>1393</v>
      </c>
      <c r="AB2191" s="260" t="str">
        <f ca="1">IFERROR(IFERROR(VLOOKUP(Table_Merge1[[#This Row],[Column1]],Table11[#All],2,FALSE),LEFT(AB2192,8)&amp;IF(LEN((RIGHT(AB2192,2)+1))&lt;2,"0"&amp;(RIGHT(AB2192,2)+1),(RIGHT(AB2192,2)-1))),"")</f>
        <v>1393.10.08</v>
      </c>
      <c r="AC2191" s="259" t="str">
        <f ca="1">LEFT(Table_Merge1[[#This Row],[Column2]],4)</f>
        <v>1393</v>
      </c>
      <c r="AD2191" s="259" t="str">
        <f ca="1">RIGHT(LEFT(Table_Merge1[[#This Row],[Column2]],7),2)</f>
        <v>10</v>
      </c>
      <c r="AE2191" s="259" t="str">
        <f ca="1">RIGHT(Table_Merge1[[#This Row],[Column2]],2)</f>
        <v>08</v>
      </c>
      <c r="AF2191">
        <v>10</v>
      </c>
      <c r="AG2191">
        <v>8</v>
      </c>
      <c r="AH2191" s="260">
        <v>2014</v>
      </c>
      <c r="AI2191" t="s">
        <v>3452</v>
      </c>
      <c r="AJ2191" s="260">
        <v>29</v>
      </c>
      <c r="AK2191">
        <v>1194</v>
      </c>
      <c r="AL2191">
        <v>1806.5</v>
      </c>
      <c r="AM2191">
        <v>4194750</v>
      </c>
      <c r="AO2191">
        <v>35590</v>
      </c>
      <c r="AP2191" s="287">
        <f>IFERROR(IF(Table_Merge1[[#This Row],[LME Zinc stock]]*Table_Merge1[[#This Row],[Nima.مقدار]]=0,"",Table_Merge1[[#This Row],[LME Zinc stock]]*Table_Merge1[[#This Row],[Nima.مقدار]]),"")</f>
        <v>149291152500</v>
      </c>
      <c r="AQ2191" s="287">
        <f>IFERROR(IF(Table_Merge1[[#This Row],[LME Zinc 3-month]]*Table_Merge1[[#This Row],[Nima.مقدار]]=0,"",Table_Merge1[[#This Row],[LME Zinc 3-month]]*Table_Merge1[[#This Row],[Nima.مقدار]]),"")</f>
        <v>64293335</v>
      </c>
      <c r="AR2191" s="288" t="str">
        <f>IFERROR(IF(Table_Merge1[[#This Row],[LME Zinc stock]]*Table_Merge1[[#This Row],[Azad.Sell]]=0,"",Table_Merge1[[#This Row],[LME Zinc stock]]*Table_Merge1[[#This Row],[Azad.Sell]]),"")</f>
        <v/>
      </c>
      <c r="AS2191" s="288" t="str">
        <f>IFERROR(IF(Table_Merge1[[#This Row],[LME Zinc 3-month]]*Table_Merge1[[#This Row],[Azad.Sell]]=0,"",Table_Merge1[[#This Row],[LME Zinc 3-month]]*Table_Merge1[[#This Row],[Azad.Sell]]),"")</f>
        <v/>
      </c>
      <c r="AT2191"/>
    </row>
    <row r="2192" spans="1:46" x14ac:dyDescent="0.25">
      <c r="A2192" s="258">
        <v>43731</v>
      </c>
      <c r="B21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1398.07.01</v>
      </c>
      <c r="C2192" s="195">
        <f t="shared" ca="1" si="70"/>
        <v>1398</v>
      </c>
      <c r="D21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192" s="195">
        <f>_xlfn.NUMBERVALUE(RIGHT(Table11[[#This Row],[تاریخ شمسی]],2))</f>
        <v>1</v>
      </c>
      <c r="F21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07-01</v>
      </c>
      <c r="G2192" s="195" t="s">
        <v>2343</v>
      </c>
      <c r="L2192" s="259">
        <v>43731</v>
      </c>
      <c r="M2192">
        <v>108900</v>
      </c>
      <c r="O2192" s="283">
        <f>IFERROR(DATE(Table7[[#This Row],[year]],MONTH(DATEVALUE(Table7[[#This Row],[month]]&amp;"1")),Table7[[#This Row],[day]]),"")</f>
        <v>41919</v>
      </c>
      <c r="P2192" s="257" t="s">
        <v>5617</v>
      </c>
      <c r="Q2192" s="257">
        <v>2014</v>
      </c>
      <c r="R2192" s="257" t="s">
        <v>3448</v>
      </c>
      <c r="S2192" s="257">
        <v>7</v>
      </c>
      <c r="T2192" s="257">
        <v>1207.5</v>
      </c>
      <c r="U2192" s="257">
        <v>1997</v>
      </c>
      <c r="V2192" s="257">
        <v>4482925</v>
      </c>
      <c r="X2192" s="260">
        <v>41997</v>
      </c>
      <c r="Y2192" t="s">
        <v>7738</v>
      </c>
      <c r="Z2192" s="260">
        <v>9</v>
      </c>
      <c r="AA2192">
        <v>1393</v>
      </c>
      <c r="AB2192" s="260" t="str">
        <f ca="1">IFERROR(IFERROR(VLOOKUP(Table_Merge1[[#This Row],[Column1]],Table11[#All],2,FALSE),LEFT(AB2193,8)&amp;IF(LEN((RIGHT(AB2193,2)+1))&lt;2,"0"&amp;(RIGHT(AB2193,2)+1),(RIGHT(AB2193,2)-1))),"")</f>
        <v>1393.10.03</v>
      </c>
      <c r="AC2192" s="259" t="str">
        <f ca="1">LEFT(Table_Merge1[[#This Row],[Column2]],4)</f>
        <v>1393</v>
      </c>
      <c r="AD2192" s="259" t="str">
        <f ca="1">RIGHT(LEFT(Table_Merge1[[#This Row],[Column2]],7),2)</f>
        <v>10</v>
      </c>
      <c r="AE2192" s="259" t="str">
        <f ca="1">RIGHT(Table_Merge1[[#This Row],[Column2]],2)</f>
        <v>03</v>
      </c>
      <c r="AF2192">
        <v>10</v>
      </c>
      <c r="AG2192">
        <v>3</v>
      </c>
      <c r="AH2192" s="260">
        <v>2014</v>
      </c>
      <c r="AI2192" t="s">
        <v>3452</v>
      </c>
      <c r="AJ2192" s="260">
        <v>24</v>
      </c>
      <c r="AK2192">
        <v>1177</v>
      </c>
      <c r="AL2192">
        <v>1822.5</v>
      </c>
      <c r="AM2192">
        <v>4204650</v>
      </c>
      <c r="AO2192">
        <v>35500</v>
      </c>
      <c r="AP2192" s="287">
        <f>IFERROR(IF(Table_Merge1[[#This Row],[LME Zinc stock]]*Table_Merge1[[#This Row],[Nima.مقدار]]=0,"",Table_Merge1[[#This Row],[LME Zinc stock]]*Table_Merge1[[#This Row],[Nima.مقدار]]),"")</f>
        <v>149265075000</v>
      </c>
      <c r="AQ2192" s="287">
        <f>IFERROR(IF(Table_Merge1[[#This Row],[LME Zinc 3-month]]*Table_Merge1[[#This Row],[Nima.مقدار]]=0,"",Table_Merge1[[#This Row],[LME Zinc 3-month]]*Table_Merge1[[#This Row],[Nima.مقدار]]),"")</f>
        <v>64698750</v>
      </c>
      <c r="AR2192" s="288" t="str">
        <f>IFERROR(IF(Table_Merge1[[#This Row],[LME Zinc stock]]*Table_Merge1[[#This Row],[Azad.Sell]]=0,"",Table_Merge1[[#This Row],[LME Zinc stock]]*Table_Merge1[[#This Row],[Azad.Sell]]),"")</f>
        <v/>
      </c>
      <c r="AS2192" s="288" t="str">
        <f>IFERROR(IF(Table_Merge1[[#This Row],[LME Zinc 3-month]]*Table_Merge1[[#This Row],[Azad.Sell]]=0,"",Table_Merge1[[#This Row],[LME Zinc 3-month]]*Table_Merge1[[#This Row],[Azad.Sell]]),"")</f>
        <v/>
      </c>
      <c r="AT2192"/>
    </row>
    <row r="2193" spans="1:46" x14ac:dyDescent="0.25">
      <c r="A2193" s="258">
        <v>43732</v>
      </c>
      <c r="B21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1398.07.02</v>
      </c>
      <c r="C2193" s="195">
        <f t="shared" ca="1" si="70"/>
        <v>1398</v>
      </c>
      <c r="D21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193" s="195">
        <f>_xlfn.NUMBERVALUE(RIGHT(Table11[[#This Row],[تاریخ شمسی]],2))</f>
        <v>2</v>
      </c>
      <c r="F21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07-02</v>
      </c>
      <c r="G2193" s="195" t="s">
        <v>2344</v>
      </c>
      <c r="L2193" s="259">
        <v>43732</v>
      </c>
      <c r="M2193">
        <v>109528</v>
      </c>
      <c r="O2193" s="284">
        <f>IFERROR(DATE(Table7[[#This Row],[year]],MONTH(DATEVALUE(Table7[[#This Row],[month]]&amp;"1")),Table7[[#This Row],[day]]),"")</f>
        <v>41918</v>
      </c>
      <c r="P2193" s="195" t="s">
        <v>5618</v>
      </c>
      <c r="Q2193" s="195">
        <v>2014</v>
      </c>
      <c r="R2193" s="195" t="s">
        <v>3448</v>
      </c>
      <c r="S2193" s="195">
        <v>6</v>
      </c>
      <c r="T2193" s="195">
        <v>1193.25</v>
      </c>
      <c r="U2193" s="195">
        <v>1981</v>
      </c>
      <c r="V2193" s="195">
        <v>4497350</v>
      </c>
      <c r="X2193" s="260">
        <v>41996</v>
      </c>
      <c r="Y2193" t="s">
        <v>7737</v>
      </c>
      <c r="Z2193" s="260">
        <v>9</v>
      </c>
      <c r="AA2193">
        <v>1393</v>
      </c>
      <c r="AB2193" s="260" t="str">
        <f ca="1">IFERROR(IFERROR(VLOOKUP(Table_Merge1[[#This Row],[Column1]],Table11[#All],2,FALSE),LEFT(AB2194,8)&amp;IF(LEN((RIGHT(AB2194,2)+1))&lt;2,"0"&amp;(RIGHT(AB2194,2)+1),(RIGHT(AB2194,2)-1))),"")</f>
        <v>1393.10.02</v>
      </c>
      <c r="AC2193" s="259" t="str">
        <f ca="1">LEFT(Table_Merge1[[#This Row],[Column2]],4)</f>
        <v>1393</v>
      </c>
      <c r="AD2193" s="259" t="str">
        <f ca="1">RIGHT(LEFT(Table_Merge1[[#This Row],[Column2]],7),2)</f>
        <v>10</v>
      </c>
      <c r="AE2193" s="259" t="str">
        <f ca="1">RIGHT(Table_Merge1[[#This Row],[Column2]],2)</f>
        <v>02</v>
      </c>
      <c r="AF2193">
        <v>10</v>
      </c>
      <c r="AG2193">
        <v>2</v>
      </c>
      <c r="AH2193" s="260">
        <v>2014</v>
      </c>
      <c r="AI2193" t="s">
        <v>3452</v>
      </c>
      <c r="AJ2193" s="260">
        <v>23</v>
      </c>
      <c r="AK2193">
        <v>1179.5</v>
      </c>
      <c r="AL2193">
        <v>1848</v>
      </c>
      <c r="AM2193">
        <v>4205225</v>
      </c>
      <c r="AO2193">
        <v>35490</v>
      </c>
      <c r="AP2193" s="287">
        <f>IFERROR(IF(Table_Merge1[[#This Row],[LME Zinc stock]]*Table_Merge1[[#This Row],[Nima.مقدار]]=0,"",Table_Merge1[[#This Row],[LME Zinc stock]]*Table_Merge1[[#This Row],[Nima.مقدار]]),"")</f>
        <v>149243435250</v>
      </c>
      <c r="AQ2193" s="287">
        <f>IFERROR(IF(Table_Merge1[[#This Row],[LME Zinc 3-month]]*Table_Merge1[[#This Row],[Nima.مقدار]]=0,"",Table_Merge1[[#This Row],[LME Zinc 3-month]]*Table_Merge1[[#This Row],[Nima.مقدار]]),"")</f>
        <v>65585520</v>
      </c>
      <c r="AR2193" s="288" t="str">
        <f>IFERROR(IF(Table_Merge1[[#This Row],[LME Zinc stock]]*Table_Merge1[[#This Row],[Azad.Sell]]=0,"",Table_Merge1[[#This Row],[LME Zinc stock]]*Table_Merge1[[#This Row],[Azad.Sell]]),"")</f>
        <v/>
      </c>
      <c r="AS2193" s="288" t="str">
        <f>IFERROR(IF(Table_Merge1[[#This Row],[LME Zinc 3-month]]*Table_Merge1[[#This Row],[Azad.Sell]]=0,"",Table_Merge1[[#This Row],[LME Zinc 3-month]]*Table_Merge1[[#This Row],[Azad.Sell]]),"")</f>
        <v/>
      </c>
      <c r="AT2193"/>
    </row>
    <row r="2194" spans="1:46" x14ac:dyDescent="0.25">
      <c r="A2194" s="258">
        <v>43733</v>
      </c>
      <c r="B21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1398.07.03</v>
      </c>
      <c r="C2194" s="195">
        <f t="shared" ca="1" si="70"/>
        <v>1398</v>
      </c>
      <c r="D21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194" s="195">
        <f>_xlfn.NUMBERVALUE(RIGHT(Table11[[#This Row],[تاریخ شمسی]],2))</f>
        <v>3</v>
      </c>
      <c r="F21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07-03</v>
      </c>
      <c r="G2194" s="195" t="s">
        <v>2345</v>
      </c>
      <c r="L2194" s="259">
        <v>43733</v>
      </c>
      <c r="M2194">
        <v>107060</v>
      </c>
      <c r="O2194" s="283">
        <f>IFERROR(DATE(Table7[[#This Row],[year]],MONTH(DATEVALUE(Table7[[#This Row],[month]]&amp;"1")),Table7[[#This Row],[day]]),"")</f>
        <v>41915</v>
      </c>
      <c r="P2194" s="257" t="s">
        <v>5619</v>
      </c>
      <c r="Q2194" s="257">
        <v>2014</v>
      </c>
      <c r="R2194" s="257" t="s">
        <v>3448</v>
      </c>
      <c r="S2194" s="257">
        <v>3</v>
      </c>
      <c r="T2194" s="257">
        <v>1207.5</v>
      </c>
      <c r="U2194" s="257">
        <v>1970</v>
      </c>
      <c r="V2194" s="257">
        <v>4507500</v>
      </c>
      <c r="X2194" s="260">
        <v>41995</v>
      </c>
      <c r="Y2194" t="s">
        <v>7736</v>
      </c>
      <c r="Z2194" s="260">
        <v>9</v>
      </c>
      <c r="AA2194">
        <v>1393</v>
      </c>
      <c r="AB2194" s="260" t="str">
        <f ca="1">IFERROR(IFERROR(VLOOKUP(Table_Merge1[[#This Row],[Column1]],Table11[#All],2,FALSE),LEFT(AB2195,8)&amp;IF(LEN((RIGHT(AB2195,2)+1))&lt;2,"0"&amp;(RIGHT(AB2195,2)+1),(RIGHT(AB2195,2)-1))),"")</f>
        <v>1393.10.01</v>
      </c>
      <c r="AC2194" s="259" t="str">
        <f ca="1">LEFT(Table_Merge1[[#This Row],[Column2]],4)</f>
        <v>1393</v>
      </c>
      <c r="AD2194" s="259" t="str">
        <f ca="1">RIGHT(LEFT(Table_Merge1[[#This Row],[Column2]],7),2)</f>
        <v>10</v>
      </c>
      <c r="AE2194" s="259" t="str">
        <f ca="1">RIGHT(Table_Merge1[[#This Row],[Column2]],2)</f>
        <v>01</v>
      </c>
      <c r="AF2194">
        <v>10</v>
      </c>
      <c r="AG2194">
        <v>1</v>
      </c>
      <c r="AH2194" s="260">
        <v>2014</v>
      </c>
      <c r="AI2194" t="s">
        <v>3452</v>
      </c>
      <c r="AJ2194" s="260">
        <v>22</v>
      </c>
      <c r="AK2194">
        <v>1195.25</v>
      </c>
      <c r="AL2194">
        <v>0</v>
      </c>
      <c r="AM2194">
        <v>0</v>
      </c>
      <c r="AO2194">
        <v>35580</v>
      </c>
      <c r="AP2194" s="287" t="str">
        <f>IFERROR(IF(Table_Merge1[[#This Row],[LME Zinc stock]]*Table_Merge1[[#This Row],[Nima.مقدار]]=0,"",Table_Merge1[[#This Row],[LME Zinc stock]]*Table_Merge1[[#This Row],[Nima.مقدار]]),"")</f>
        <v/>
      </c>
      <c r="AQ2194" s="287" t="str">
        <f>IFERROR(IF(Table_Merge1[[#This Row],[LME Zinc 3-month]]*Table_Merge1[[#This Row],[Nima.مقدار]]=0,"",Table_Merge1[[#This Row],[LME Zinc 3-month]]*Table_Merge1[[#This Row],[Nima.مقدار]]),"")</f>
        <v/>
      </c>
      <c r="AR2194" s="288" t="str">
        <f>IFERROR(IF(Table_Merge1[[#This Row],[LME Zinc stock]]*Table_Merge1[[#This Row],[Azad.Sell]]=0,"",Table_Merge1[[#This Row],[LME Zinc stock]]*Table_Merge1[[#This Row],[Azad.Sell]]),"")</f>
        <v/>
      </c>
      <c r="AS2194" s="288" t="str">
        <f>IFERROR(IF(Table_Merge1[[#This Row],[LME Zinc 3-month]]*Table_Merge1[[#This Row],[Azad.Sell]]=0,"",Table_Merge1[[#This Row],[LME Zinc 3-month]]*Table_Merge1[[#This Row],[Azad.Sell]]),"")</f>
        <v/>
      </c>
      <c r="AT2194"/>
    </row>
    <row r="2195" spans="1:46" x14ac:dyDescent="0.25">
      <c r="A2195" s="258">
        <v>43734</v>
      </c>
      <c r="B21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1398.07.04</v>
      </c>
      <c r="C2195" s="195">
        <f t="shared" ca="1" si="70"/>
        <v>1398</v>
      </c>
      <c r="D21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195" s="195">
        <f>_xlfn.NUMBERVALUE(RIGHT(Table11[[#This Row],[تاریخ شمسی]],2))</f>
        <v>4</v>
      </c>
      <c r="F21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07-04</v>
      </c>
      <c r="G2195" s="195" t="s">
        <v>2346</v>
      </c>
      <c r="L2195" s="259">
        <v>43734</v>
      </c>
      <c r="M2195">
        <v>110149</v>
      </c>
      <c r="O2195" s="284">
        <f>IFERROR(DATE(Table7[[#This Row],[year]],MONTH(DATEVALUE(Table7[[#This Row],[month]]&amp;"1")),Table7[[#This Row],[day]]),"")</f>
        <v>41914</v>
      </c>
      <c r="P2195" s="195" t="s">
        <v>5620</v>
      </c>
      <c r="Q2195" s="195">
        <v>2014</v>
      </c>
      <c r="R2195" s="195" t="s">
        <v>3448</v>
      </c>
      <c r="S2195" s="195">
        <v>2</v>
      </c>
      <c r="T2195" s="195">
        <v>1214.5</v>
      </c>
      <c r="U2195" s="195">
        <v>1945</v>
      </c>
      <c r="V2195" s="195">
        <v>4517475</v>
      </c>
      <c r="X2195" s="260">
        <v>41992</v>
      </c>
      <c r="Z2195" s="260">
        <v>9</v>
      </c>
      <c r="AB2195" s="260" t="str">
        <f ca="1">IFERROR(IFERROR(VLOOKUP(Table_Merge1[[#This Row],[Column1]],Table11[#All],2,FALSE),LEFT(AB2196,8)&amp;IF(LEN((RIGHT(AB2196,2)+1))&lt;2,"0"&amp;(RIGHT(AB2196,2)+1),(RIGHT(AB2196,2)-1))),"")</f>
        <v>1393.09.26</v>
      </c>
      <c r="AC2195" s="259" t="str">
        <f ca="1">LEFT(Table_Merge1[[#This Row],[Column2]],4)</f>
        <v>1393</v>
      </c>
      <c r="AD2195" s="259" t="str">
        <f ca="1">RIGHT(LEFT(Table_Merge1[[#This Row],[Column2]],7),2)</f>
        <v>09</v>
      </c>
      <c r="AE2195" s="259" t="str">
        <f ca="1">RIGHT(Table_Merge1[[#This Row],[Column2]],2)</f>
        <v>26</v>
      </c>
      <c r="AH2195" s="260">
        <v>2014</v>
      </c>
      <c r="AI2195" t="s">
        <v>3452</v>
      </c>
      <c r="AJ2195" s="260">
        <v>19</v>
      </c>
      <c r="AK2195">
        <v>1197.5</v>
      </c>
      <c r="AL2195">
        <v>0</v>
      </c>
      <c r="AM2195">
        <v>0</v>
      </c>
      <c r="AP2195" s="287" t="str">
        <f>IFERROR(IF(Table_Merge1[[#This Row],[LME Zinc stock]]*Table_Merge1[[#This Row],[Nima.مقدار]]=0,"",Table_Merge1[[#This Row],[LME Zinc stock]]*Table_Merge1[[#This Row],[Nima.مقدار]]),"")</f>
        <v/>
      </c>
      <c r="AQ2195" s="287" t="str">
        <f>IFERROR(IF(Table_Merge1[[#This Row],[LME Zinc 3-month]]*Table_Merge1[[#This Row],[Nima.مقدار]]=0,"",Table_Merge1[[#This Row],[LME Zinc 3-month]]*Table_Merge1[[#This Row],[Nima.مقدار]]),"")</f>
        <v/>
      </c>
      <c r="AR2195" s="288" t="str">
        <f>IFERROR(IF(Table_Merge1[[#This Row],[LME Zinc stock]]*Table_Merge1[[#This Row],[Azad.Sell]]=0,"",Table_Merge1[[#This Row],[LME Zinc stock]]*Table_Merge1[[#This Row],[Azad.Sell]]),"")</f>
        <v/>
      </c>
      <c r="AS2195" s="288" t="str">
        <f>IFERROR(IF(Table_Merge1[[#This Row],[LME Zinc 3-month]]*Table_Merge1[[#This Row],[Azad.Sell]]=0,"",Table_Merge1[[#This Row],[LME Zinc 3-month]]*Table_Merge1[[#This Row],[Azad.Sell]]),"")</f>
        <v/>
      </c>
      <c r="AT2195"/>
    </row>
    <row r="2196" spans="1:46" x14ac:dyDescent="0.25">
      <c r="A2196" s="258">
        <v>43736</v>
      </c>
      <c r="B21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1398.07.06</v>
      </c>
      <c r="C2196" s="195">
        <f t="shared" ca="1" si="70"/>
        <v>1398</v>
      </c>
      <c r="D21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196" s="195">
        <f>_xlfn.NUMBERVALUE(RIGHT(Table11[[#This Row],[تاریخ شمسی]],2))</f>
        <v>6</v>
      </c>
      <c r="F21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07-06</v>
      </c>
      <c r="G2196" s="195" t="s">
        <v>2347</v>
      </c>
      <c r="L2196" s="259">
        <v>43736</v>
      </c>
      <c r="M2196">
        <v>115716</v>
      </c>
      <c r="O2196" s="283">
        <f>IFERROR(DATE(Table7[[#This Row],[year]],MONTH(DATEVALUE(Table7[[#This Row],[month]]&amp;"1")),Table7[[#This Row],[day]]),"")</f>
        <v>41913</v>
      </c>
      <c r="P2196" s="257" t="s">
        <v>5621</v>
      </c>
      <c r="Q2196" s="257">
        <v>2014</v>
      </c>
      <c r="R2196" s="257" t="s">
        <v>3448</v>
      </c>
      <c r="S2196" s="257">
        <v>1</v>
      </c>
      <c r="T2196" s="257">
        <v>1208.5</v>
      </c>
      <c r="U2196" s="257">
        <v>1900</v>
      </c>
      <c r="V2196" s="257">
        <v>4526050</v>
      </c>
      <c r="X2196" s="260">
        <v>41991</v>
      </c>
      <c r="Y2196" t="s">
        <v>7735</v>
      </c>
      <c r="Z2196" s="260">
        <v>9</v>
      </c>
      <c r="AA2196">
        <v>1393</v>
      </c>
      <c r="AB2196" s="260" t="str">
        <f ca="1">IFERROR(IFERROR(VLOOKUP(Table_Merge1[[#This Row],[Column1]],Table11[#All],2,FALSE),LEFT(AB2197,8)&amp;IF(LEN((RIGHT(AB2197,2)+1))&lt;2,"0"&amp;(RIGHT(AB2197,2)+1),(RIGHT(AB2197,2)-1))),"")</f>
        <v>1393.09.27</v>
      </c>
      <c r="AC2196" s="259" t="str">
        <f ca="1">LEFT(Table_Merge1[[#This Row],[Column2]],4)</f>
        <v>1393</v>
      </c>
      <c r="AD2196" s="259" t="str">
        <f ca="1">RIGHT(LEFT(Table_Merge1[[#This Row],[Column2]],7),2)</f>
        <v>09</v>
      </c>
      <c r="AE2196" s="259" t="str">
        <f ca="1">RIGHT(Table_Merge1[[#This Row],[Column2]],2)</f>
        <v>27</v>
      </c>
      <c r="AF2196">
        <v>9</v>
      </c>
      <c r="AG2196">
        <v>27</v>
      </c>
      <c r="AH2196" s="260">
        <v>2014</v>
      </c>
      <c r="AI2196" t="s">
        <v>3452</v>
      </c>
      <c r="AJ2196" s="260">
        <v>18</v>
      </c>
      <c r="AK2196">
        <v>1210.75</v>
      </c>
      <c r="AL2196">
        <v>0</v>
      </c>
      <c r="AM2196">
        <v>0</v>
      </c>
      <c r="AO2196">
        <v>35030</v>
      </c>
      <c r="AP2196" s="287" t="str">
        <f>IFERROR(IF(Table_Merge1[[#This Row],[LME Zinc stock]]*Table_Merge1[[#This Row],[Nima.مقدار]]=0,"",Table_Merge1[[#This Row],[LME Zinc stock]]*Table_Merge1[[#This Row],[Nima.مقدار]]),"")</f>
        <v/>
      </c>
      <c r="AQ2196" s="287" t="str">
        <f>IFERROR(IF(Table_Merge1[[#This Row],[LME Zinc 3-month]]*Table_Merge1[[#This Row],[Nima.مقدار]]=0,"",Table_Merge1[[#This Row],[LME Zinc 3-month]]*Table_Merge1[[#This Row],[Nima.مقدار]]),"")</f>
        <v/>
      </c>
      <c r="AR2196" s="288" t="str">
        <f>IFERROR(IF(Table_Merge1[[#This Row],[LME Zinc stock]]*Table_Merge1[[#This Row],[Azad.Sell]]=0,"",Table_Merge1[[#This Row],[LME Zinc stock]]*Table_Merge1[[#This Row],[Azad.Sell]]),"")</f>
        <v/>
      </c>
      <c r="AS2196" s="288" t="str">
        <f>IFERROR(IF(Table_Merge1[[#This Row],[LME Zinc 3-month]]*Table_Merge1[[#This Row],[Azad.Sell]]=0,"",Table_Merge1[[#This Row],[LME Zinc 3-month]]*Table_Merge1[[#This Row],[Azad.Sell]]),"")</f>
        <v/>
      </c>
      <c r="AT2196"/>
    </row>
    <row r="2197" spans="1:46" x14ac:dyDescent="0.25">
      <c r="A2197" s="258">
        <v>43737</v>
      </c>
      <c r="B21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1398.07.07</v>
      </c>
      <c r="C2197" s="195">
        <f t="shared" ca="1" si="70"/>
        <v>1398</v>
      </c>
      <c r="D21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197" s="195">
        <f>_xlfn.NUMBERVALUE(RIGHT(Table11[[#This Row],[تاریخ شمسی]],2))</f>
        <v>7</v>
      </c>
      <c r="F21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07-07</v>
      </c>
      <c r="G2197" s="195" t="s">
        <v>2348</v>
      </c>
      <c r="L2197" s="259">
        <v>43737</v>
      </c>
      <c r="M2197">
        <v>110606</v>
      </c>
      <c r="O2197" s="284">
        <f>IFERROR(DATE(Table7[[#This Row],[year]],MONTH(DATEVALUE(Table7[[#This Row],[month]]&amp;"1")),Table7[[#This Row],[day]]),"")</f>
        <v>41912</v>
      </c>
      <c r="P2197" s="195" t="s">
        <v>5622</v>
      </c>
      <c r="Q2197" s="195">
        <v>2014</v>
      </c>
      <c r="R2197" s="195" t="s">
        <v>3447</v>
      </c>
      <c r="S2197" s="195">
        <v>30</v>
      </c>
      <c r="T2197" s="195">
        <v>1210</v>
      </c>
      <c r="U2197" s="195">
        <v>1938</v>
      </c>
      <c r="V2197" s="195">
        <v>4539925</v>
      </c>
      <c r="X2197" s="260">
        <v>41990</v>
      </c>
      <c r="Y2197" t="s">
        <v>7734</v>
      </c>
      <c r="Z2197" s="260">
        <v>9</v>
      </c>
      <c r="AA2197">
        <v>1393</v>
      </c>
      <c r="AB2197" s="260" t="str">
        <f ca="1">IFERROR(IFERROR(VLOOKUP(Table_Merge1[[#This Row],[Column1]],Table11[#All],2,FALSE),LEFT(AB2198,8)&amp;IF(LEN((RIGHT(AB2198,2)+1))&lt;2,"0"&amp;(RIGHT(AB2198,2)+1),(RIGHT(AB2198,2)-1))),"")</f>
        <v>1393.09.26</v>
      </c>
      <c r="AC2197" s="259" t="str">
        <f ca="1">LEFT(Table_Merge1[[#This Row],[Column2]],4)</f>
        <v>1393</v>
      </c>
      <c r="AD2197" s="259" t="str">
        <f ca="1">RIGHT(LEFT(Table_Merge1[[#This Row],[Column2]],7),2)</f>
        <v>09</v>
      </c>
      <c r="AE2197" s="259" t="str">
        <f ca="1">RIGHT(Table_Merge1[[#This Row],[Column2]],2)</f>
        <v>26</v>
      </c>
      <c r="AF2197">
        <v>9</v>
      </c>
      <c r="AG2197">
        <v>26</v>
      </c>
      <c r="AH2197" s="260">
        <v>2014</v>
      </c>
      <c r="AI2197" t="s">
        <v>3452</v>
      </c>
      <c r="AJ2197" s="260">
        <v>17</v>
      </c>
      <c r="AK2197">
        <v>1199</v>
      </c>
      <c r="AL2197">
        <v>0</v>
      </c>
      <c r="AM2197">
        <v>0</v>
      </c>
      <c r="AO2197">
        <v>34950</v>
      </c>
      <c r="AP2197" s="287" t="str">
        <f>IFERROR(IF(Table_Merge1[[#This Row],[LME Zinc stock]]*Table_Merge1[[#This Row],[Nima.مقدار]]=0,"",Table_Merge1[[#This Row],[LME Zinc stock]]*Table_Merge1[[#This Row],[Nima.مقدار]]),"")</f>
        <v/>
      </c>
      <c r="AQ2197" s="287" t="str">
        <f>IFERROR(IF(Table_Merge1[[#This Row],[LME Zinc 3-month]]*Table_Merge1[[#This Row],[Nima.مقدار]]=0,"",Table_Merge1[[#This Row],[LME Zinc 3-month]]*Table_Merge1[[#This Row],[Nima.مقدار]]),"")</f>
        <v/>
      </c>
      <c r="AR2197" s="288" t="str">
        <f>IFERROR(IF(Table_Merge1[[#This Row],[LME Zinc stock]]*Table_Merge1[[#This Row],[Azad.Sell]]=0,"",Table_Merge1[[#This Row],[LME Zinc stock]]*Table_Merge1[[#This Row],[Azad.Sell]]),"")</f>
        <v/>
      </c>
      <c r="AS2197" s="288" t="str">
        <f>IFERROR(IF(Table_Merge1[[#This Row],[LME Zinc 3-month]]*Table_Merge1[[#This Row],[Azad.Sell]]=0,"",Table_Merge1[[#This Row],[LME Zinc 3-month]]*Table_Merge1[[#This Row],[Azad.Sell]]),"")</f>
        <v/>
      </c>
      <c r="AT2197"/>
    </row>
    <row r="2198" spans="1:46" x14ac:dyDescent="0.25">
      <c r="A2198" s="258">
        <v>43738</v>
      </c>
      <c r="B21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1398.07.08</v>
      </c>
      <c r="C2198" s="195">
        <f t="shared" ca="1" si="70"/>
        <v>1398</v>
      </c>
      <c r="D21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198" s="195">
        <f>_xlfn.NUMBERVALUE(RIGHT(Table11[[#This Row],[تاریخ شمسی]],2))</f>
        <v>8</v>
      </c>
      <c r="F21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07-08</v>
      </c>
      <c r="G2198" s="195" t="s">
        <v>2349</v>
      </c>
      <c r="L2198" s="259">
        <v>43738</v>
      </c>
      <c r="M2198">
        <v>108577</v>
      </c>
      <c r="O2198" s="283">
        <f>IFERROR(DATE(Table7[[#This Row],[year]],MONTH(DATEVALUE(Table7[[#This Row],[month]]&amp;"1")),Table7[[#This Row],[day]]),"")</f>
        <v>41911</v>
      </c>
      <c r="P2198" s="257" t="s">
        <v>5623</v>
      </c>
      <c r="Q2198" s="257">
        <v>2014</v>
      </c>
      <c r="R2198" s="257" t="s">
        <v>3447</v>
      </c>
      <c r="S2198" s="257">
        <v>29</v>
      </c>
      <c r="T2198" s="257">
        <v>1217.75</v>
      </c>
      <c r="U2198" s="257">
        <v>1933.5</v>
      </c>
      <c r="V2198" s="257">
        <v>4545700</v>
      </c>
      <c r="X2198" s="260">
        <v>41989</v>
      </c>
      <c r="Y2198" t="s">
        <v>7733</v>
      </c>
      <c r="Z2198" s="260">
        <v>9</v>
      </c>
      <c r="AA2198">
        <v>1393</v>
      </c>
      <c r="AB2198" s="260" t="str">
        <f ca="1">IFERROR(IFERROR(VLOOKUP(Table_Merge1[[#This Row],[Column1]],Table11[#All],2,FALSE),LEFT(AB2199,8)&amp;IF(LEN((RIGHT(AB2199,2)+1))&lt;2,"0"&amp;(RIGHT(AB2199,2)+1),(RIGHT(AB2199,2)-1))),"")</f>
        <v>1393.09.25</v>
      </c>
      <c r="AC2198" s="259" t="str">
        <f ca="1">LEFT(Table_Merge1[[#This Row],[Column2]],4)</f>
        <v>1393</v>
      </c>
      <c r="AD2198" s="259" t="str">
        <f ca="1">RIGHT(LEFT(Table_Merge1[[#This Row],[Column2]],7),2)</f>
        <v>09</v>
      </c>
      <c r="AE2198" s="259" t="str">
        <f ca="1">RIGHT(Table_Merge1[[#This Row],[Column2]],2)</f>
        <v>25</v>
      </c>
      <c r="AF2198">
        <v>9</v>
      </c>
      <c r="AG2198">
        <v>25</v>
      </c>
      <c r="AH2198" s="260">
        <v>2014</v>
      </c>
      <c r="AI2198" t="s">
        <v>3452</v>
      </c>
      <c r="AJ2198" s="260">
        <v>16</v>
      </c>
      <c r="AK2198">
        <v>1199.25</v>
      </c>
      <c r="AL2198">
        <v>0</v>
      </c>
      <c r="AM2198">
        <v>0</v>
      </c>
      <c r="AO2198">
        <v>34760</v>
      </c>
      <c r="AP2198" s="287" t="str">
        <f>IFERROR(IF(Table_Merge1[[#This Row],[LME Zinc stock]]*Table_Merge1[[#This Row],[Nima.مقدار]]=0,"",Table_Merge1[[#This Row],[LME Zinc stock]]*Table_Merge1[[#This Row],[Nima.مقدار]]),"")</f>
        <v/>
      </c>
      <c r="AQ2198" s="287" t="str">
        <f>IFERROR(IF(Table_Merge1[[#This Row],[LME Zinc 3-month]]*Table_Merge1[[#This Row],[Nima.مقدار]]=0,"",Table_Merge1[[#This Row],[LME Zinc 3-month]]*Table_Merge1[[#This Row],[Nima.مقدار]]),"")</f>
        <v/>
      </c>
      <c r="AR2198" s="288" t="str">
        <f>IFERROR(IF(Table_Merge1[[#This Row],[LME Zinc stock]]*Table_Merge1[[#This Row],[Azad.Sell]]=0,"",Table_Merge1[[#This Row],[LME Zinc stock]]*Table_Merge1[[#This Row],[Azad.Sell]]),"")</f>
        <v/>
      </c>
      <c r="AS2198" s="288" t="str">
        <f>IFERROR(IF(Table_Merge1[[#This Row],[LME Zinc 3-month]]*Table_Merge1[[#This Row],[Azad.Sell]]=0,"",Table_Merge1[[#This Row],[LME Zinc 3-month]]*Table_Merge1[[#This Row],[Azad.Sell]]),"")</f>
        <v/>
      </c>
      <c r="AT2198"/>
    </row>
    <row r="2199" spans="1:46" x14ac:dyDescent="0.25">
      <c r="A2199" s="258">
        <v>43739</v>
      </c>
      <c r="B21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1398.07.09</v>
      </c>
      <c r="C2199" s="195">
        <f t="shared" ca="1" si="70"/>
        <v>1398</v>
      </c>
      <c r="D21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199" s="195">
        <f>_xlfn.NUMBERVALUE(RIGHT(Table11[[#This Row],[تاریخ شمسی]],2))</f>
        <v>9</v>
      </c>
      <c r="F21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07-09</v>
      </c>
      <c r="G2199" s="195" t="s">
        <v>2350</v>
      </c>
      <c r="L2199" s="259">
        <v>43739</v>
      </c>
      <c r="M2199">
        <v>108517</v>
      </c>
      <c r="O2199" s="284">
        <f>IFERROR(DATE(Table7[[#This Row],[year]],MONTH(DATEVALUE(Table7[[#This Row],[month]]&amp;"1")),Table7[[#This Row],[day]]),"")</f>
        <v>41908</v>
      </c>
      <c r="P2199" s="195" t="s">
        <v>5624</v>
      </c>
      <c r="Q2199" s="195">
        <v>2014</v>
      </c>
      <c r="R2199" s="195" t="s">
        <v>3447</v>
      </c>
      <c r="S2199" s="195">
        <v>26</v>
      </c>
      <c r="T2199" s="195">
        <v>1222.25</v>
      </c>
      <c r="U2199" s="195">
        <v>1922.5</v>
      </c>
      <c r="V2199" s="195">
        <v>4554325</v>
      </c>
      <c r="X2199" s="260">
        <v>41988</v>
      </c>
      <c r="Y2199" t="s">
        <v>7732</v>
      </c>
      <c r="Z2199" s="260">
        <v>9</v>
      </c>
      <c r="AA2199">
        <v>1393</v>
      </c>
      <c r="AB2199" s="260" t="str">
        <f ca="1">IFERROR(IFERROR(VLOOKUP(Table_Merge1[[#This Row],[Column1]],Table11[#All],2,FALSE),LEFT(AB2200,8)&amp;IF(LEN((RIGHT(AB2200,2)+1))&lt;2,"0"&amp;(RIGHT(AB2200,2)+1),(RIGHT(AB2200,2)-1))),"")</f>
        <v>1393.09.24</v>
      </c>
      <c r="AC2199" s="259" t="str">
        <f ca="1">LEFT(Table_Merge1[[#This Row],[Column2]],4)</f>
        <v>1393</v>
      </c>
      <c r="AD2199" s="259" t="str">
        <f ca="1">RIGHT(LEFT(Table_Merge1[[#This Row],[Column2]],7),2)</f>
        <v>09</v>
      </c>
      <c r="AE2199" s="259" t="str">
        <f ca="1">RIGHT(Table_Merge1[[#This Row],[Column2]],2)</f>
        <v>24</v>
      </c>
      <c r="AF2199">
        <v>9</v>
      </c>
      <c r="AG2199">
        <v>24</v>
      </c>
      <c r="AH2199" s="260">
        <v>2014</v>
      </c>
      <c r="AI2199" t="s">
        <v>3452</v>
      </c>
      <c r="AJ2199" s="260">
        <v>15</v>
      </c>
      <c r="AK2199">
        <v>1210.75</v>
      </c>
      <c r="AL2199" t="s">
        <v>3621</v>
      </c>
      <c r="AM2199" t="s">
        <v>3621</v>
      </c>
      <c r="AO2199">
        <v>34250</v>
      </c>
      <c r="AP2199" s="287" t="str">
        <f>IFERROR(IF(Table_Merge1[[#This Row],[LME Zinc stock]]*Table_Merge1[[#This Row],[Nima.مقدار]]=0,"",Table_Merge1[[#This Row],[LME Zinc stock]]*Table_Merge1[[#This Row],[Nima.مقدار]]),"")</f>
        <v/>
      </c>
      <c r="AQ2199" s="287" t="str">
        <f>IFERROR(IF(Table_Merge1[[#This Row],[LME Zinc 3-month]]*Table_Merge1[[#This Row],[Nima.مقدار]]=0,"",Table_Merge1[[#This Row],[LME Zinc 3-month]]*Table_Merge1[[#This Row],[Nima.مقدار]]),"")</f>
        <v/>
      </c>
      <c r="AR2199" s="288" t="str">
        <f>IFERROR(IF(Table_Merge1[[#This Row],[LME Zinc stock]]*Table_Merge1[[#This Row],[Azad.Sell]]=0,"",Table_Merge1[[#This Row],[LME Zinc stock]]*Table_Merge1[[#This Row],[Azad.Sell]]),"")</f>
        <v/>
      </c>
      <c r="AS2199" s="288" t="str">
        <f>IFERROR(IF(Table_Merge1[[#This Row],[LME Zinc 3-month]]*Table_Merge1[[#This Row],[Azad.Sell]]=0,"",Table_Merge1[[#This Row],[LME Zinc 3-month]]*Table_Merge1[[#This Row],[Azad.Sell]]),"")</f>
        <v/>
      </c>
      <c r="AT2199"/>
    </row>
    <row r="2200" spans="1:46" x14ac:dyDescent="0.25">
      <c r="A2200" s="258">
        <v>43740</v>
      </c>
      <c r="B22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1398.07.10</v>
      </c>
      <c r="C2200" s="195">
        <f t="shared" ca="1" si="70"/>
        <v>1398</v>
      </c>
      <c r="D22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200" s="195">
        <f>_xlfn.NUMBERVALUE(RIGHT(Table11[[#This Row],[تاریخ شمسی]],2))</f>
        <v>10</v>
      </c>
      <c r="F22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07-10</v>
      </c>
      <c r="G2200" s="195" t="s">
        <v>2351</v>
      </c>
      <c r="L2200" s="259">
        <v>43740</v>
      </c>
      <c r="M2200">
        <v>110328</v>
      </c>
      <c r="O2200" s="283">
        <f>IFERROR(DATE(Table7[[#This Row],[year]],MONTH(DATEVALUE(Table7[[#This Row],[month]]&amp;"1")),Table7[[#This Row],[day]]),"")</f>
        <v>41907</v>
      </c>
      <c r="P2200" s="257" t="s">
        <v>5625</v>
      </c>
      <c r="Q2200" s="257">
        <v>2014</v>
      </c>
      <c r="R2200" s="257" t="s">
        <v>3447</v>
      </c>
      <c r="S2200" s="257">
        <v>25</v>
      </c>
      <c r="T2200" s="257">
        <v>1210.5</v>
      </c>
      <c r="U2200" s="257">
        <v>1956</v>
      </c>
      <c r="V2200" s="257">
        <v>4563875</v>
      </c>
      <c r="X2200" s="260">
        <v>41985</v>
      </c>
      <c r="Z2200" s="260">
        <v>9</v>
      </c>
      <c r="AB2200" s="260" t="str">
        <f ca="1">IFERROR(IFERROR(VLOOKUP(Table_Merge1[[#This Row],[Column1]],Table11[#All],2,FALSE),LEFT(AB2201,8)&amp;IF(LEN((RIGHT(AB2201,2)+1))&lt;2,"0"&amp;(RIGHT(AB2201,2)+1),(RIGHT(AB2201,2)-1))),"")</f>
        <v>1393.09.19</v>
      </c>
      <c r="AC2200" s="259" t="str">
        <f ca="1">LEFT(Table_Merge1[[#This Row],[Column2]],4)</f>
        <v>1393</v>
      </c>
      <c r="AD2200" s="259" t="str">
        <f ca="1">RIGHT(LEFT(Table_Merge1[[#This Row],[Column2]],7),2)</f>
        <v>09</v>
      </c>
      <c r="AE2200" s="259" t="str">
        <f ca="1">RIGHT(Table_Merge1[[#This Row],[Column2]],2)</f>
        <v>19</v>
      </c>
      <c r="AH2200" s="260">
        <v>2014</v>
      </c>
      <c r="AI2200" t="s">
        <v>3452</v>
      </c>
      <c r="AJ2200" s="260">
        <v>12</v>
      </c>
      <c r="AK2200">
        <v>1223.5</v>
      </c>
      <c r="AL2200">
        <v>1859</v>
      </c>
      <c r="AM2200">
        <v>4210275</v>
      </c>
      <c r="AP2200" s="287" t="str">
        <f>IFERROR(IF(Table_Merge1[[#This Row],[LME Zinc stock]]*Table_Merge1[[#This Row],[Nima.مقدار]]=0,"",Table_Merge1[[#This Row],[LME Zinc stock]]*Table_Merge1[[#This Row],[Nima.مقدار]]),"")</f>
        <v/>
      </c>
      <c r="AQ2200" s="287" t="str">
        <f>IFERROR(IF(Table_Merge1[[#This Row],[LME Zinc 3-month]]*Table_Merge1[[#This Row],[Nima.مقدار]]=0,"",Table_Merge1[[#This Row],[LME Zinc 3-month]]*Table_Merge1[[#This Row],[Nima.مقدار]]),"")</f>
        <v/>
      </c>
      <c r="AR2200" s="288" t="str">
        <f>IFERROR(IF(Table_Merge1[[#This Row],[LME Zinc stock]]*Table_Merge1[[#This Row],[Azad.Sell]]=0,"",Table_Merge1[[#This Row],[LME Zinc stock]]*Table_Merge1[[#This Row],[Azad.Sell]]),"")</f>
        <v/>
      </c>
      <c r="AS2200" s="288" t="str">
        <f>IFERROR(IF(Table_Merge1[[#This Row],[LME Zinc 3-month]]*Table_Merge1[[#This Row],[Azad.Sell]]=0,"",Table_Merge1[[#This Row],[LME Zinc 3-month]]*Table_Merge1[[#This Row],[Azad.Sell]]),"")</f>
        <v/>
      </c>
      <c r="AT2200"/>
    </row>
    <row r="2201" spans="1:46" x14ac:dyDescent="0.25">
      <c r="A2201" s="258">
        <v>43741</v>
      </c>
      <c r="B22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1398.07.11</v>
      </c>
      <c r="C2201" s="195">
        <f t="shared" ca="1" si="70"/>
        <v>1398</v>
      </c>
      <c r="D22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201" s="195">
        <f>_xlfn.NUMBERVALUE(RIGHT(Table11[[#This Row],[تاریخ شمسی]],2))</f>
        <v>11</v>
      </c>
      <c r="F22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07-11</v>
      </c>
      <c r="G2201" s="195" t="s">
        <v>2352</v>
      </c>
      <c r="L2201" s="259">
        <v>43741</v>
      </c>
      <c r="M2201">
        <v>111702</v>
      </c>
      <c r="O2201" s="284">
        <f>IFERROR(DATE(Table7[[#This Row],[year]],MONTH(DATEVALUE(Table7[[#This Row],[month]]&amp;"1")),Table7[[#This Row],[day]]),"")</f>
        <v>41906</v>
      </c>
      <c r="P2201" s="195" t="s">
        <v>5626</v>
      </c>
      <c r="Q2201" s="195">
        <v>2014</v>
      </c>
      <c r="R2201" s="195" t="s">
        <v>3447</v>
      </c>
      <c r="S2201" s="195">
        <v>24</v>
      </c>
      <c r="T2201" s="195">
        <v>1224</v>
      </c>
      <c r="U2201" s="195">
        <v>1950.5</v>
      </c>
      <c r="V2201" s="195">
        <v>4571375</v>
      </c>
      <c r="X2201" s="260">
        <v>41984</v>
      </c>
      <c r="Y2201" t="s">
        <v>7731</v>
      </c>
      <c r="Z2201" s="260">
        <v>10</v>
      </c>
      <c r="AA2201">
        <v>1393</v>
      </c>
      <c r="AB2201" s="260" t="str">
        <f ca="1">IFERROR(IFERROR(VLOOKUP(Table_Merge1[[#This Row],[Column1]],Table11[#All],2,FALSE),LEFT(AB2202,8)&amp;IF(LEN((RIGHT(AB2202,2)+1))&lt;2,"0"&amp;(RIGHT(AB2202,2)+1),(RIGHT(AB2202,2)-1))),"")</f>
        <v>1393.09.20</v>
      </c>
      <c r="AC2201" s="259" t="str">
        <f ca="1">LEFT(Table_Merge1[[#This Row],[Column2]],4)</f>
        <v>1393</v>
      </c>
      <c r="AD2201" s="259" t="str">
        <f ca="1">RIGHT(LEFT(Table_Merge1[[#This Row],[Column2]],7),2)</f>
        <v>09</v>
      </c>
      <c r="AE2201" s="259" t="str">
        <f ca="1">RIGHT(Table_Merge1[[#This Row],[Column2]],2)</f>
        <v>20</v>
      </c>
      <c r="AF2201">
        <v>9</v>
      </c>
      <c r="AG2201">
        <v>20</v>
      </c>
      <c r="AH2201" s="260">
        <v>2014</v>
      </c>
      <c r="AI2201" t="s">
        <v>3452</v>
      </c>
      <c r="AJ2201" s="260">
        <v>11</v>
      </c>
      <c r="AK2201">
        <v>1219.5</v>
      </c>
      <c r="AL2201">
        <v>1854</v>
      </c>
      <c r="AM2201">
        <v>4216850</v>
      </c>
      <c r="AO2201">
        <v>34290</v>
      </c>
      <c r="AP2201" s="287">
        <f>IFERROR(IF(Table_Merge1[[#This Row],[LME Zinc stock]]*Table_Merge1[[#This Row],[Nima.مقدار]]=0,"",Table_Merge1[[#This Row],[LME Zinc stock]]*Table_Merge1[[#This Row],[Nima.مقدار]]),"")</f>
        <v>144595786500</v>
      </c>
      <c r="AQ2201" s="287">
        <f>IFERROR(IF(Table_Merge1[[#This Row],[LME Zinc 3-month]]*Table_Merge1[[#This Row],[Nima.مقدار]]=0,"",Table_Merge1[[#This Row],[LME Zinc 3-month]]*Table_Merge1[[#This Row],[Nima.مقدار]]),"")</f>
        <v>63573660</v>
      </c>
      <c r="AR2201" s="288" t="str">
        <f>IFERROR(IF(Table_Merge1[[#This Row],[LME Zinc stock]]*Table_Merge1[[#This Row],[Azad.Sell]]=0,"",Table_Merge1[[#This Row],[LME Zinc stock]]*Table_Merge1[[#This Row],[Azad.Sell]]),"")</f>
        <v/>
      </c>
      <c r="AS2201" s="288" t="str">
        <f>IFERROR(IF(Table_Merge1[[#This Row],[LME Zinc 3-month]]*Table_Merge1[[#This Row],[Azad.Sell]]=0,"",Table_Merge1[[#This Row],[LME Zinc 3-month]]*Table_Merge1[[#This Row],[Azad.Sell]]),"")</f>
        <v/>
      </c>
      <c r="AT2201"/>
    </row>
    <row r="2202" spans="1:46" x14ac:dyDescent="0.25">
      <c r="A2202" s="258">
        <v>43743</v>
      </c>
      <c r="B22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1398.07.13</v>
      </c>
      <c r="C2202" s="195">
        <f t="shared" ca="1" si="70"/>
        <v>1398</v>
      </c>
      <c r="D22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202" s="195">
        <f>_xlfn.NUMBERVALUE(RIGHT(Table11[[#This Row],[تاریخ شمسی]],2))</f>
        <v>13</v>
      </c>
      <c r="F22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07-13</v>
      </c>
      <c r="G2202" s="195" t="s">
        <v>2353</v>
      </c>
      <c r="L2202" s="259">
        <v>43743</v>
      </c>
      <c r="M2202">
        <v>112000</v>
      </c>
      <c r="O2202" s="283">
        <f>IFERROR(DATE(Table7[[#This Row],[year]],MONTH(DATEVALUE(Table7[[#This Row],[month]]&amp;"1")),Table7[[#This Row],[day]]),"")</f>
        <v>41905</v>
      </c>
      <c r="P2202" s="257" t="s">
        <v>5627</v>
      </c>
      <c r="Q2202" s="257">
        <v>2014</v>
      </c>
      <c r="R2202" s="257" t="s">
        <v>3447</v>
      </c>
      <c r="S2202" s="257">
        <v>23</v>
      </c>
      <c r="T2202" s="257">
        <v>1225</v>
      </c>
      <c r="U2202" s="257">
        <v>1916.5</v>
      </c>
      <c r="V2202" s="257">
        <v>4584900</v>
      </c>
      <c r="X2202" s="260">
        <v>41983</v>
      </c>
      <c r="Y2202" t="s">
        <v>7730</v>
      </c>
      <c r="Z2202" s="260">
        <v>10</v>
      </c>
      <c r="AA2202">
        <v>1393</v>
      </c>
      <c r="AB2202" s="260" t="str">
        <f ca="1">IFERROR(IFERROR(VLOOKUP(Table_Merge1[[#This Row],[Column1]],Table11[#All],2,FALSE),LEFT(AB2203,8)&amp;IF(LEN((RIGHT(AB2203,2)+1))&lt;2,"0"&amp;(RIGHT(AB2203,2)+1),(RIGHT(AB2203,2)-1))),"")</f>
        <v>1393.09.19</v>
      </c>
      <c r="AC2202" s="259" t="str">
        <f ca="1">LEFT(Table_Merge1[[#This Row],[Column2]],4)</f>
        <v>1393</v>
      </c>
      <c r="AD2202" s="259" t="str">
        <f ca="1">RIGHT(LEFT(Table_Merge1[[#This Row],[Column2]],7),2)</f>
        <v>09</v>
      </c>
      <c r="AE2202" s="259" t="str">
        <f ca="1">RIGHT(Table_Merge1[[#This Row],[Column2]],2)</f>
        <v>19</v>
      </c>
      <c r="AF2202">
        <v>9</v>
      </c>
      <c r="AG2202">
        <v>19</v>
      </c>
      <c r="AH2202" s="260">
        <v>2014</v>
      </c>
      <c r="AI2202" t="s">
        <v>3452</v>
      </c>
      <c r="AJ2202" s="260">
        <v>10</v>
      </c>
      <c r="AK2202">
        <v>1228.25</v>
      </c>
      <c r="AL2202">
        <v>1860</v>
      </c>
      <c r="AM2202">
        <v>4223225</v>
      </c>
      <c r="AO2202">
        <v>34180</v>
      </c>
      <c r="AP2202" s="287">
        <f>IFERROR(IF(Table_Merge1[[#This Row],[LME Zinc stock]]*Table_Merge1[[#This Row],[Nima.مقدار]]=0,"",Table_Merge1[[#This Row],[LME Zinc stock]]*Table_Merge1[[#This Row],[Nima.مقدار]]),"")</f>
        <v>144349830500</v>
      </c>
      <c r="AQ2202" s="287">
        <f>IFERROR(IF(Table_Merge1[[#This Row],[LME Zinc 3-month]]*Table_Merge1[[#This Row],[Nima.مقدار]]=0,"",Table_Merge1[[#This Row],[LME Zinc 3-month]]*Table_Merge1[[#This Row],[Nima.مقدار]]),"")</f>
        <v>63574800</v>
      </c>
      <c r="AR2202" s="288" t="str">
        <f>IFERROR(IF(Table_Merge1[[#This Row],[LME Zinc stock]]*Table_Merge1[[#This Row],[Azad.Sell]]=0,"",Table_Merge1[[#This Row],[LME Zinc stock]]*Table_Merge1[[#This Row],[Azad.Sell]]),"")</f>
        <v/>
      </c>
      <c r="AS2202" s="288" t="str">
        <f>IFERROR(IF(Table_Merge1[[#This Row],[LME Zinc 3-month]]*Table_Merge1[[#This Row],[Azad.Sell]]=0,"",Table_Merge1[[#This Row],[LME Zinc 3-month]]*Table_Merge1[[#This Row],[Azad.Sell]]),"")</f>
        <v/>
      </c>
      <c r="AT2202"/>
    </row>
    <row r="2203" spans="1:46" x14ac:dyDescent="0.25">
      <c r="A2203" s="258">
        <v>43744</v>
      </c>
      <c r="B22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1398.07.14</v>
      </c>
      <c r="C2203" s="195">
        <f t="shared" ca="1" si="70"/>
        <v>1398</v>
      </c>
      <c r="D22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203" s="195">
        <f>_xlfn.NUMBERVALUE(RIGHT(Table11[[#This Row],[تاریخ شمسی]],2))</f>
        <v>14</v>
      </c>
      <c r="F22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07-14</v>
      </c>
      <c r="G2203" s="195" t="s">
        <v>2354</v>
      </c>
      <c r="L2203" s="259">
        <v>43744</v>
      </c>
      <c r="M2203">
        <v>108523</v>
      </c>
      <c r="O2203" s="284">
        <f>IFERROR(DATE(Table7[[#This Row],[year]],MONTH(DATEVALUE(Table7[[#This Row],[month]]&amp;"1")),Table7[[#This Row],[day]]),"")</f>
        <v>41904</v>
      </c>
      <c r="P2203" s="195" t="s">
        <v>5628</v>
      </c>
      <c r="Q2203" s="195">
        <v>2014</v>
      </c>
      <c r="R2203" s="195" t="s">
        <v>3447</v>
      </c>
      <c r="S2203" s="195">
        <v>22</v>
      </c>
      <c r="T2203" s="195">
        <v>1214</v>
      </c>
      <c r="U2203" s="195">
        <v>1925.5</v>
      </c>
      <c r="V2203" s="195">
        <v>4589700</v>
      </c>
      <c r="X2203" s="260">
        <v>41982</v>
      </c>
      <c r="Y2203" t="s">
        <v>7729</v>
      </c>
      <c r="Z2203" s="260">
        <v>10</v>
      </c>
      <c r="AA2203">
        <v>1393</v>
      </c>
      <c r="AB2203" s="260" t="str">
        <f ca="1">IFERROR(IFERROR(VLOOKUP(Table_Merge1[[#This Row],[Column1]],Table11[#All],2,FALSE),LEFT(AB2204,8)&amp;IF(LEN((RIGHT(AB2204,2)+1))&lt;2,"0"&amp;(RIGHT(AB2204,2)+1),(RIGHT(AB2204,2)-1))),"")</f>
        <v>1393.09.18</v>
      </c>
      <c r="AC2203" s="259" t="str">
        <f ca="1">LEFT(Table_Merge1[[#This Row],[Column2]],4)</f>
        <v>1393</v>
      </c>
      <c r="AD2203" s="259" t="str">
        <f ca="1">RIGHT(LEFT(Table_Merge1[[#This Row],[Column2]],7),2)</f>
        <v>09</v>
      </c>
      <c r="AE2203" s="259" t="str">
        <f ca="1">RIGHT(Table_Merge1[[#This Row],[Column2]],2)</f>
        <v>18</v>
      </c>
      <c r="AF2203">
        <v>9</v>
      </c>
      <c r="AG2203">
        <v>18</v>
      </c>
      <c r="AH2203" s="260">
        <v>2014</v>
      </c>
      <c r="AI2203" t="s">
        <v>3452</v>
      </c>
      <c r="AJ2203" s="260">
        <v>9</v>
      </c>
      <c r="AK2203">
        <v>1206.5</v>
      </c>
      <c r="AL2203">
        <v>1864</v>
      </c>
      <c r="AM2203">
        <v>4231275</v>
      </c>
      <c r="AO2203">
        <v>34180</v>
      </c>
      <c r="AP2203" s="287">
        <f>IFERROR(IF(Table_Merge1[[#This Row],[LME Zinc stock]]*Table_Merge1[[#This Row],[Nima.مقدار]]=0,"",Table_Merge1[[#This Row],[LME Zinc stock]]*Table_Merge1[[#This Row],[Nima.مقدار]]),"")</f>
        <v>144624979500</v>
      </c>
      <c r="AQ2203" s="287">
        <f>IFERROR(IF(Table_Merge1[[#This Row],[LME Zinc 3-month]]*Table_Merge1[[#This Row],[Nima.مقدار]]=0,"",Table_Merge1[[#This Row],[LME Zinc 3-month]]*Table_Merge1[[#This Row],[Nima.مقدار]]),"")</f>
        <v>63711520</v>
      </c>
      <c r="AR2203" s="288" t="str">
        <f>IFERROR(IF(Table_Merge1[[#This Row],[LME Zinc stock]]*Table_Merge1[[#This Row],[Azad.Sell]]=0,"",Table_Merge1[[#This Row],[LME Zinc stock]]*Table_Merge1[[#This Row],[Azad.Sell]]),"")</f>
        <v/>
      </c>
      <c r="AS2203" s="288" t="str">
        <f>IFERROR(IF(Table_Merge1[[#This Row],[LME Zinc 3-month]]*Table_Merge1[[#This Row],[Azad.Sell]]=0,"",Table_Merge1[[#This Row],[LME Zinc 3-month]]*Table_Merge1[[#This Row],[Azad.Sell]]),"")</f>
        <v/>
      </c>
      <c r="AT2203"/>
    </row>
    <row r="2204" spans="1:46" x14ac:dyDescent="0.25">
      <c r="A2204" s="258">
        <v>43745</v>
      </c>
      <c r="B22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1398.07.15</v>
      </c>
      <c r="C2204" s="195">
        <f t="shared" ca="1" si="70"/>
        <v>1398</v>
      </c>
      <c r="D22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204" s="195">
        <f>_xlfn.NUMBERVALUE(RIGHT(Table11[[#This Row],[تاریخ شمسی]],2))</f>
        <v>15</v>
      </c>
      <c r="F22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07-15</v>
      </c>
      <c r="G2204" s="195" t="s">
        <v>2355</v>
      </c>
      <c r="L2204" s="259">
        <v>43745</v>
      </c>
      <c r="M2204">
        <v>108277</v>
      </c>
      <c r="O2204" s="283">
        <f>IFERROR(DATE(Table7[[#This Row],[year]],MONTH(DATEVALUE(Table7[[#This Row],[month]]&amp;"1")),Table7[[#This Row],[day]]),"")</f>
        <v>41901</v>
      </c>
      <c r="P2204" s="257" t="s">
        <v>5629</v>
      </c>
      <c r="Q2204" s="257">
        <v>2014</v>
      </c>
      <c r="R2204" s="257" t="s">
        <v>3447</v>
      </c>
      <c r="S2204" s="257">
        <v>19</v>
      </c>
      <c r="T2204" s="257">
        <v>1222.5</v>
      </c>
      <c r="U2204" s="257">
        <v>1913</v>
      </c>
      <c r="V2204" s="257">
        <v>4599550</v>
      </c>
      <c r="X2204" s="260">
        <v>41981</v>
      </c>
      <c r="Y2204" t="s">
        <v>7728</v>
      </c>
      <c r="Z2204" s="260">
        <v>10</v>
      </c>
      <c r="AA2204">
        <v>1393</v>
      </c>
      <c r="AB2204" s="260" t="str">
        <f ca="1">IFERROR(IFERROR(VLOOKUP(Table_Merge1[[#This Row],[Column1]],Table11[#All],2,FALSE),LEFT(AB2205,8)&amp;IF(LEN((RIGHT(AB2205,2)+1))&lt;2,"0"&amp;(RIGHT(AB2205,2)+1),(RIGHT(AB2205,2)-1))),"")</f>
        <v>1393.09.17</v>
      </c>
      <c r="AC2204" s="259" t="str">
        <f ca="1">LEFT(Table_Merge1[[#This Row],[Column2]],4)</f>
        <v>1393</v>
      </c>
      <c r="AD2204" s="259" t="str">
        <f ca="1">RIGHT(LEFT(Table_Merge1[[#This Row],[Column2]],7),2)</f>
        <v>09</v>
      </c>
      <c r="AE2204" s="259" t="str">
        <f ca="1">RIGHT(Table_Merge1[[#This Row],[Column2]],2)</f>
        <v>17</v>
      </c>
      <c r="AF2204">
        <v>9</v>
      </c>
      <c r="AG2204">
        <v>17</v>
      </c>
      <c r="AH2204" s="260">
        <v>2014</v>
      </c>
      <c r="AI2204" t="s">
        <v>3452</v>
      </c>
      <c r="AJ2204" s="260">
        <v>8</v>
      </c>
      <c r="AK2204">
        <v>1195.25</v>
      </c>
      <c r="AL2204">
        <v>1878.5</v>
      </c>
      <c r="AM2204">
        <v>4241150</v>
      </c>
      <c r="AO2204">
        <v>34290</v>
      </c>
      <c r="AP2204" s="287">
        <f>IFERROR(IF(Table_Merge1[[#This Row],[LME Zinc stock]]*Table_Merge1[[#This Row],[Nima.مقدار]]=0,"",Table_Merge1[[#This Row],[LME Zinc stock]]*Table_Merge1[[#This Row],[Nima.مقدار]]),"")</f>
        <v>145429033500</v>
      </c>
      <c r="AQ2204" s="287">
        <f>IFERROR(IF(Table_Merge1[[#This Row],[LME Zinc 3-month]]*Table_Merge1[[#This Row],[Nima.مقدار]]=0,"",Table_Merge1[[#This Row],[LME Zinc 3-month]]*Table_Merge1[[#This Row],[Nima.مقدار]]),"")</f>
        <v>64413765</v>
      </c>
      <c r="AR2204" s="288" t="str">
        <f>IFERROR(IF(Table_Merge1[[#This Row],[LME Zinc stock]]*Table_Merge1[[#This Row],[Azad.Sell]]=0,"",Table_Merge1[[#This Row],[LME Zinc stock]]*Table_Merge1[[#This Row],[Azad.Sell]]),"")</f>
        <v/>
      </c>
      <c r="AS2204" s="288" t="str">
        <f>IFERROR(IF(Table_Merge1[[#This Row],[LME Zinc 3-month]]*Table_Merge1[[#This Row],[Azad.Sell]]=0,"",Table_Merge1[[#This Row],[LME Zinc 3-month]]*Table_Merge1[[#This Row],[Azad.Sell]]),"")</f>
        <v/>
      </c>
      <c r="AT2204"/>
    </row>
    <row r="2205" spans="1:46" x14ac:dyDescent="0.25">
      <c r="A2205" s="258">
        <v>43746</v>
      </c>
      <c r="B22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1398.07.16</v>
      </c>
      <c r="C2205" s="195">
        <f t="shared" ca="1" si="70"/>
        <v>1398</v>
      </c>
      <c r="D22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205" s="195">
        <f>_xlfn.NUMBERVALUE(RIGHT(Table11[[#This Row],[تاریخ شمسی]],2))</f>
        <v>16</v>
      </c>
      <c r="F22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07-16</v>
      </c>
      <c r="G2205" s="195" t="s">
        <v>2356</v>
      </c>
      <c r="L2205" s="259">
        <v>43746</v>
      </c>
      <c r="M2205">
        <v>107384</v>
      </c>
      <c r="O2205" s="284">
        <f>IFERROR(DATE(Table7[[#This Row],[year]],MONTH(DATEVALUE(Table7[[#This Row],[month]]&amp;"1")),Table7[[#This Row],[day]]),"")</f>
        <v>41900</v>
      </c>
      <c r="P2205" s="195" t="s">
        <v>5630</v>
      </c>
      <c r="Q2205" s="195">
        <v>2014</v>
      </c>
      <c r="R2205" s="195" t="s">
        <v>3447</v>
      </c>
      <c r="S2205" s="195">
        <v>18</v>
      </c>
      <c r="T2205" s="195">
        <v>1223</v>
      </c>
      <c r="U2205" s="195">
        <v>1898</v>
      </c>
      <c r="V2205" s="195">
        <v>4604675</v>
      </c>
      <c r="X2205" s="260">
        <v>41978</v>
      </c>
      <c r="Z2205" s="260">
        <v>10</v>
      </c>
      <c r="AB2205" s="260" t="str">
        <f ca="1">IFERROR(IFERROR(VLOOKUP(Table_Merge1[[#This Row],[Column1]],Table11[#All],2,FALSE),LEFT(AB2206,8)&amp;IF(LEN((RIGHT(AB2206,2)+1))&lt;2,"0"&amp;(RIGHT(AB2206,2)+1),(RIGHT(AB2206,2)-1))),"")</f>
        <v>1393.09.12</v>
      </c>
      <c r="AC2205" s="259" t="str">
        <f ca="1">LEFT(Table_Merge1[[#This Row],[Column2]],4)</f>
        <v>1393</v>
      </c>
      <c r="AD2205" s="259" t="str">
        <f ca="1">RIGHT(LEFT(Table_Merge1[[#This Row],[Column2]],7),2)</f>
        <v>09</v>
      </c>
      <c r="AE2205" s="259" t="str">
        <f ca="1">RIGHT(Table_Merge1[[#This Row],[Column2]],2)</f>
        <v>12</v>
      </c>
      <c r="AH2205" s="260">
        <v>2014</v>
      </c>
      <c r="AI2205" t="s">
        <v>3452</v>
      </c>
      <c r="AJ2205" s="260">
        <v>5</v>
      </c>
      <c r="AK2205">
        <v>1204.5</v>
      </c>
      <c r="AL2205">
        <v>1905</v>
      </c>
      <c r="AM2205">
        <v>4251075</v>
      </c>
      <c r="AP2205" s="287" t="str">
        <f>IFERROR(IF(Table_Merge1[[#This Row],[LME Zinc stock]]*Table_Merge1[[#This Row],[Nima.مقدار]]=0,"",Table_Merge1[[#This Row],[LME Zinc stock]]*Table_Merge1[[#This Row],[Nima.مقدار]]),"")</f>
        <v/>
      </c>
      <c r="AQ2205" s="287" t="str">
        <f>IFERROR(IF(Table_Merge1[[#This Row],[LME Zinc 3-month]]*Table_Merge1[[#This Row],[Nima.مقدار]]=0,"",Table_Merge1[[#This Row],[LME Zinc 3-month]]*Table_Merge1[[#This Row],[Nima.مقدار]]),"")</f>
        <v/>
      </c>
      <c r="AR2205" s="288" t="str">
        <f>IFERROR(IF(Table_Merge1[[#This Row],[LME Zinc stock]]*Table_Merge1[[#This Row],[Azad.Sell]]=0,"",Table_Merge1[[#This Row],[LME Zinc stock]]*Table_Merge1[[#This Row],[Azad.Sell]]),"")</f>
        <v/>
      </c>
      <c r="AS2205" s="288" t="str">
        <f>IFERROR(IF(Table_Merge1[[#This Row],[LME Zinc 3-month]]*Table_Merge1[[#This Row],[Azad.Sell]]=0,"",Table_Merge1[[#This Row],[LME Zinc 3-month]]*Table_Merge1[[#This Row],[Azad.Sell]]),"")</f>
        <v/>
      </c>
      <c r="AT2205"/>
    </row>
    <row r="2206" spans="1:46" x14ac:dyDescent="0.25">
      <c r="A2206" s="258">
        <v>43747</v>
      </c>
      <c r="B22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1398.07.17</v>
      </c>
      <c r="C2206" s="195">
        <f t="shared" ca="1" si="70"/>
        <v>1398</v>
      </c>
      <c r="D22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206" s="195">
        <f>_xlfn.NUMBERVALUE(RIGHT(Table11[[#This Row],[تاریخ شمسی]],2))</f>
        <v>17</v>
      </c>
      <c r="F22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07-17</v>
      </c>
      <c r="G2206" s="195" t="s">
        <v>2357</v>
      </c>
      <c r="L2206" s="259">
        <v>43747</v>
      </c>
      <c r="M2206">
        <v>107239</v>
      </c>
      <c r="O2206" s="283">
        <f>IFERROR(DATE(Table7[[#This Row],[year]],MONTH(DATEVALUE(Table7[[#This Row],[month]]&amp;"1")),Table7[[#This Row],[day]]),"")</f>
        <v>41899</v>
      </c>
      <c r="P2206" s="257" t="s">
        <v>5631</v>
      </c>
      <c r="Q2206" s="257">
        <v>2014</v>
      </c>
      <c r="R2206" s="257" t="s">
        <v>3447</v>
      </c>
      <c r="S2206" s="257">
        <v>17</v>
      </c>
      <c r="T2206" s="257">
        <v>1236.5</v>
      </c>
      <c r="U2206" s="257">
        <v>1933</v>
      </c>
      <c r="V2206" s="257">
        <v>4613775</v>
      </c>
      <c r="X2206" s="260">
        <v>41977</v>
      </c>
      <c r="Y2206" t="s">
        <v>7727</v>
      </c>
      <c r="Z2206" s="260">
        <v>10</v>
      </c>
      <c r="AA2206">
        <v>1393</v>
      </c>
      <c r="AB2206" s="260" t="str">
        <f ca="1">IFERROR(IFERROR(VLOOKUP(Table_Merge1[[#This Row],[Column1]],Table11[#All],2,FALSE),LEFT(AB2207,8)&amp;IF(LEN((RIGHT(AB2207,2)+1))&lt;2,"0"&amp;(RIGHT(AB2207,2)+1),(RIGHT(AB2207,2)-1))),"")</f>
        <v>1393.09.13</v>
      </c>
      <c r="AC2206" s="259" t="str">
        <f ca="1">LEFT(Table_Merge1[[#This Row],[Column2]],4)</f>
        <v>1393</v>
      </c>
      <c r="AD2206" s="259" t="str">
        <f ca="1">RIGHT(LEFT(Table_Merge1[[#This Row],[Column2]],7),2)</f>
        <v>09</v>
      </c>
      <c r="AE2206" s="259" t="str">
        <f ca="1">RIGHT(Table_Merge1[[#This Row],[Column2]],2)</f>
        <v>13</v>
      </c>
      <c r="AF2206">
        <v>9</v>
      </c>
      <c r="AG2206">
        <v>13</v>
      </c>
      <c r="AH2206" s="260">
        <v>2014</v>
      </c>
      <c r="AI2206" t="s">
        <v>3452</v>
      </c>
      <c r="AJ2206" s="260">
        <v>4</v>
      </c>
      <c r="AK2206">
        <v>1204</v>
      </c>
      <c r="AL2206">
        <v>1917.5</v>
      </c>
      <c r="AM2206">
        <v>4261575</v>
      </c>
      <c r="AO2206">
        <v>33710</v>
      </c>
      <c r="AP2206" s="287">
        <f>IFERROR(IF(Table_Merge1[[#This Row],[LME Zinc stock]]*Table_Merge1[[#This Row],[Nima.مقدار]]=0,"",Table_Merge1[[#This Row],[LME Zinc stock]]*Table_Merge1[[#This Row],[Nima.مقدار]]),"")</f>
        <v>143657693250</v>
      </c>
      <c r="AQ2206" s="287">
        <f>IFERROR(IF(Table_Merge1[[#This Row],[LME Zinc 3-month]]*Table_Merge1[[#This Row],[Nima.مقدار]]=0,"",Table_Merge1[[#This Row],[LME Zinc 3-month]]*Table_Merge1[[#This Row],[Nima.مقدار]]),"")</f>
        <v>64638925</v>
      </c>
      <c r="AR2206" s="288" t="str">
        <f>IFERROR(IF(Table_Merge1[[#This Row],[LME Zinc stock]]*Table_Merge1[[#This Row],[Azad.Sell]]=0,"",Table_Merge1[[#This Row],[LME Zinc stock]]*Table_Merge1[[#This Row],[Azad.Sell]]),"")</f>
        <v/>
      </c>
      <c r="AS2206" s="288" t="str">
        <f>IFERROR(IF(Table_Merge1[[#This Row],[LME Zinc 3-month]]*Table_Merge1[[#This Row],[Azad.Sell]]=0,"",Table_Merge1[[#This Row],[LME Zinc 3-month]]*Table_Merge1[[#This Row],[Azad.Sell]]),"")</f>
        <v/>
      </c>
      <c r="AT2206"/>
    </row>
    <row r="2207" spans="1:46" x14ac:dyDescent="0.25">
      <c r="A2207" s="258">
        <v>43748</v>
      </c>
      <c r="B22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1398.07.18</v>
      </c>
      <c r="C2207" s="195">
        <f t="shared" ca="1" si="70"/>
        <v>1398</v>
      </c>
      <c r="D22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207" s="195">
        <f>_xlfn.NUMBERVALUE(RIGHT(Table11[[#This Row],[تاریخ شمسی]],2))</f>
        <v>18</v>
      </c>
      <c r="F22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07-18</v>
      </c>
      <c r="G2207" s="195" t="s">
        <v>2358</v>
      </c>
      <c r="L2207" s="259">
        <v>43748</v>
      </c>
      <c r="M2207">
        <v>107542</v>
      </c>
      <c r="O2207" s="284">
        <f>IFERROR(DATE(Table7[[#This Row],[year]],MONTH(DATEVALUE(Table7[[#This Row],[month]]&amp;"1")),Table7[[#This Row],[day]]),"")</f>
        <v>41898</v>
      </c>
      <c r="P2207" s="195" t="s">
        <v>5632</v>
      </c>
      <c r="Q2207" s="195">
        <v>2014</v>
      </c>
      <c r="R2207" s="195" t="s">
        <v>3447</v>
      </c>
      <c r="S2207" s="195">
        <v>16</v>
      </c>
      <c r="T2207" s="195">
        <v>1238.75</v>
      </c>
      <c r="U2207" s="195" t="s">
        <v>3621</v>
      </c>
      <c r="V2207" s="195" t="s">
        <v>3621</v>
      </c>
      <c r="X2207" s="260">
        <v>41976</v>
      </c>
      <c r="Y2207" t="s">
        <v>7726</v>
      </c>
      <c r="Z2207" s="260">
        <v>10</v>
      </c>
      <c r="AA2207">
        <v>1393</v>
      </c>
      <c r="AB2207" s="260" t="str">
        <f ca="1">IFERROR(IFERROR(VLOOKUP(Table_Merge1[[#This Row],[Column1]],Table11[#All],2,FALSE),LEFT(AB2208,8)&amp;IF(LEN((RIGHT(AB2208,2)+1))&lt;2,"0"&amp;(RIGHT(AB2208,2)+1),(RIGHT(AB2208,2)-1))),"")</f>
        <v>1393.09.12</v>
      </c>
      <c r="AC2207" s="259" t="str">
        <f ca="1">LEFT(Table_Merge1[[#This Row],[Column2]],4)</f>
        <v>1393</v>
      </c>
      <c r="AD2207" s="259" t="str">
        <f ca="1">RIGHT(LEFT(Table_Merge1[[#This Row],[Column2]],7),2)</f>
        <v>09</v>
      </c>
      <c r="AE2207" s="259" t="str">
        <f ca="1">RIGHT(Table_Merge1[[#This Row],[Column2]],2)</f>
        <v>12</v>
      </c>
      <c r="AF2207">
        <v>9</v>
      </c>
      <c r="AG2207">
        <v>12</v>
      </c>
      <c r="AH2207" s="260">
        <v>2014</v>
      </c>
      <c r="AI2207" t="s">
        <v>3452</v>
      </c>
      <c r="AJ2207" s="260">
        <v>3</v>
      </c>
      <c r="AK2207">
        <v>1203.25</v>
      </c>
      <c r="AL2207">
        <v>1917</v>
      </c>
      <c r="AM2207">
        <v>4271625</v>
      </c>
      <c r="AO2207">
        <v>33730</v>
      </c>
      <c r="AP2207" s="287">
        <f>IFERROR(IF(Table_Merge1[[#This Row],[LME Zinc stock]]*Table_Merge1[[#This Row],[Nima.مقدار]]=0,"",Table_Merge1[[#This Row],[LME Zinc stock]]*Table_Merge1[[#This Row],[Nima.مقدار]]),"")</f>
        <v>144081911250</v>
      </c>
      <c r="AQ2207" s="287">
        <f>IFERROR(IF(Table_Merge1[[#This Row],[LME Zinc 3-month]]*Table_Merge1[[#This Row],[Nima.مقدار]]=0,"",Table_Merge1[[#This Row],[LME Zinc 3-month]]*Table_Merge1[[#This Row],[Nima.مقدار]]),"")</f>
        <v>64660410</v>
      </c>
      <c r="AR2207" s="288" t="str">
        <f>IFERROR(IF(Table_Merge1[[#This Row],[LME Zinc stock]]*Table_Merge1[[#This Row],[Azad.Sell]]=0,"",Table_Merge1[[#This Row],[LME Zinc stock]]*Table_Merge1[[#This Row],[Azad.Sell]]),"")</f>
        <v/>
      </c>
      <c r="AS2207" s="288" t="str">
        <f>IFERROR(IF(Table_Merge1[[#This Row],[LME Zinc 3-month]]*Table_Merge1[[#This Row],[Azad.Sell]]=0,"",Table_Merge1[[#This Row],[LME Zinc 3-month]]*Table_Merge1[[#This Row],[Azad.Sell]]),"")</f>
        <v/>
      </c>
      <c r="AT2207"/>
    </row>
    <row r="2208" spans="1:46" x14ac:dyDescent="0.25">
      <c r="A2208" s="258">
        <v>43750</v>
      </c>
      <c r="B22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1398.07.20</v>
      </c>
      <c r="C2208" s="195">
        <f t="shared" ca="1" si="70"/>
        <v>1398</v>
      </c>
      <c r="D22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208" s="195">
        <f>_xlfn.NUMBERVALUE(RIGHT(Table11[[#This Row],[تاریخ شمسی]],2))</f>
        <v>20</v>
      </c>
      <c r="F22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07-20</v>
      </c>
      <c r="G2208" s="195" t="s">
        <v>2359</v>
      </c>
      <c r="L2208" s="259">
        <v>43750</v>
      </c>
      <c r="M2208">
        <v>107735</v>
      </c>
      <c r="O2208" s="283">
        <f>IFERROR(DATE(Table7[[#This Row],[year]],MONTH(DATEVALUE(Table7[[#This Row],[month]]&amp;"1")),Table7[[#This Row],[day]]),"")</f>
        <v>41897</v>
      </c>
      <c r="P2208" s="257" t="s">
        <v>5633</v>
      </c>
      <c r="Q2208" s="257">
        <v>2014</v>
      </c>
      <c r="R2208" s="257" t="s">
        <v>3447</v>
      </c>
      <c r="S2208" s="257">
        <v>15</v>
      </c>
      <c r="T2208" s="257">
        <v>1234.75</v>
      </c>
      <c r="U2208" s="257">
        <v>1969</v>
      </c>
      <c r="V2208" s="257">
        <v>4620175</v>
      </c>
      <c r="X2208" s="260">
        <v>41975</v>
      </c>
      <c r="Y2208" t="s">
        <v>7725</v>
      </c>
      <c r="Z2208" s="260">
        <v>10</v>
      </c>
      <c r="AA2208">
        <v>1393</v>
      </c>
      <c r="AB2208" s="260" t="str">
        <f ca="1">IFERROR(IFERROR(VLOOKUP(Table_Merge1[[#This Row],[Column1]],Table11[#All],2,FALSE),LEFT(AB2209,8)&amp;IF(LEN((RIGHT(AB2209,2)+1))&lt;2,"0"&amp;(RIGHT(AB2209,2)+1),(RIGHT(AB2209,2)-1))),"")</f>
        <v>1393.09.11</v>
      </c>
      <c r="AC2208" s="259" t="str">
        <f ca="1">LEFT(Table_Merge1[[#This Row],[Column2]],4)</f>
        <v>1393</v>
      </c>
      <c r="AD2208" s="259" t="str">
        <f ca="1">RIGHT(LEFT(Table_Merge1[[#This Row],[Column2]],7),2)</f>
        <v>09</v>
      </c>
      <c r="AE2208" s="259" t="str">
        <f ca="1">RIGHT(Table_Merge1[[#This Row],[Column2]],2)</f>
        <v>11</v>
      </c>
      <c r="AF2208">
        <v>9</v>
      </c>
      <c r="AG2208">
        <v>11</v>
      </c>
      <c r="AH2208" s="260">
        <v>2014</v>
      </c>
      <c r="AI2208" t="s">
        <v>3452</v>
      </c>
      <c r="AJ2208" s="260">
        <v>2</v>
      </c>
      <c r="AK2208">
        <v>1197</v>
      </c>
      <c r="AL2208">
        <v>1894</v>
      </c>
      <c r="AM2208">
        <v>4261750</v>
      </c>
      <c r="AO2208">
        <v>33700</v>
      </c>
      <c r="AP2208" s="287">
        <f>IFERROR(IF(Table_Merge1[[#This Row],[LME Zinc stock]]*Table_Merge1[[#This Row],[Nima.مقدار]]=0,"",Table_Merge1[[#This Row],[LME Zinc stock]]*Table_Merge1[[#This Row],[Nima.مقدار]]),"")</f>
        <v>143620975000</v>
      </c>
      <c r="AQ2208" s="287">
        <f>IFERROR(IF(Table_Merge1[[#This Row],[LME Zinc 3-month]]*Table_Merge1[[#This Row],[Nima.مقدار]]=0,"",Table_Merge1[[#This Row],[LME Zinc 3-month]]*Table_Merge1[[#This Row],[Nima.مقدار]]),"")</f>
        <v>63827800</v>
      </c>
      <c r="AR2208" s="288" t="str">
        <f>IFERROR(IF(Table_Merge1[[#This Row],[LME Zinc stock]]*Table_Merge1[[#This Row],[Azad.Sell]]=0,"",Table_Merge1[[#This Row],[LME Zinc stock]]*Table_Merge1[[#This Row],[Azad.Sell]]),"")</f>
        <v/>
      </c>
      <c r="AS2208" s="288" t="str">
        <f>IFERROR(IF(Table_Merge1[[#This Row],[LME Zinc 3-month]]*Table_Merge1[[#This Row],[Azad.Sell]]=0,"",Table_Merge1[[#This Row],[LME Zinc 3-month]]*Table_Merge1[[#This Row],[Azad.Sell]]),"")</f>
        <v/>
      </c>
      <c r="AT2208"/>
    </row>
    <row r="2209" spans="1:46" x14ac:dyDescent="0.25">
      <c r="A2209" s="258">
        <v>43751</v>
      </c>
      <c r="B22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1398.07.21</v>
      </c>
      <c r="C2209" s="195">
        <f t="shared" ca="1" si="70"/>
        <v>1398</v>
      </c>
      <c r="D22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209" s="195">
        <f>_xlfn.NUMBERVALUE(RIGHT(Table11[[#This Row],[تاریخ شمسی]],2))</f>
        <v>21</v>
      </c>
      <c r="F22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07-21</v>
      </c>
      <c r="G2209" s="195" t="s">
        <v>2360</v>
      </c>
      <c r="L2209" s="259">
        <v>43751</v>
      </c>
      <c r="M2209">
        <v>106388</v>
      </c>
      <c r="O2209" s="284">
        <f>IFERROR(DATE(Table7[[#This Row],[year]],MONTH(DATEVALUE(Table7[[#This Row],[month]]&amp;"1")),Table7[[#This Row],[day]]),"")</f>
        <v>41894</v>
      </c>
      <c r="P2209" s="195" t="s">
        <v>5634</v>
      </c>
      <c r="Q2209" s="195">
        <v>2014</v>
      </c>
      <c r="R2209" s="195" t="s">
        <v>3447</v>
      </c>
      <c r="S2209" s="195">
        <v>12</v>
      </c>
      <c r="T2209" s="195">
        <v>1237.25</v>
      </c>
      <c r="U2209" s="195">
        <v>1948</v>
      </c>
      <c r="V2209" s="195">
        <v>4626050</v>
      </c>
      <c r="X2209" s="260">
        <v>41974</v>
      </c>
      <c r="Y2209" t="s">
        <v>7724</v>
      </c>
      <c r="Z2209" s="260">
        <v>10</v>
      </c>
      <c r="AA2209">
        <v>1393</v>
      </c>
      <c r="AB2209" s="260" t="str">
        <f ca="1">IFERROR(IFERROR(VLOOKUP(Table_Merge1[[#This Row],[Column1]],Table11[#All],2,FALSE),LEFT(AB2210,8)&amp;IF(LEN((RIGHT(AB2210,2)+1))&lt;2,"0"&amp;(RIGHT(AB2210,2)+1),(RIGHT(AB2210,2)-1))),"")</f>
        <v>1393.09.10</v>
      </c>
      <c r="AC2209" s="259" t="str">
        <f ca="1">LEFT(Table_Merge1[[#This Row],[Column2]],4)</f>
        <v>1393</v>
      </c>
      <c r="AD2209" s="259" t="str">
        <f ca="1">RIGHT(LEFT(Table_Merge1[[#This Row],[Column2]],7),2)</f>
        <v>09</v>
      </c>
      <c r="AE2209" s="259" t="str">
        <f ca="1">RIGHT(Table_Merge1[[#This Row],[Column2]],2)</f>
        <v>10</v>
      </c>
      <c r="AF2209">
        <v>9</v>
      </c>
      <c r="AG2209">
        <v>10</v>
      </c>
      <c r="AH2209" s="260">
        <v>2014</v>
      </c>
      <c r="AI2209" t="s">
        <v>3452</v>
      </c>
      <c r="AJ2209" s="260">
        <v>1</v>
      </c>
      <c r="AK2209">
        <v>1178.75</v>
      </c>
      <c r="AL2209">
        <v>1910</v>
      </c>
      <c r="AM2209">
        <v>4272100</v>
      </c>
      <c r="AO2209">
        <v>33770</v>
      </c>
      <c r="AP2209" s="287">
        <f>IFERROR(IF(Table_Merge1[[#This Row],[LME Zinc stock]]*Table_Merge1[[#This Row],[Nima.مقدار]]=0,"",Table_Merge1[[#This Row],[LME Zinc stock]]*Table_Merge1[[#This Row],[Nima.مقدار]]),"")</f>
        <v>144268817000</v>
      </c>
      <c r="AQ2209" s="287">
        <f>IFERROR(IF(Table_Merge1[[#This Row],[LME Zinc 3-month]]*Table_Merge1[[#This Row],[Nima.مقدار]]=0,"",Table_Merge1[[#This Row],[LME Zinc 3-month]]*Table_Merge1[[#This Row],[Nima.مقدار]]),"")</f>
        <v>64500700</v>
      </c>
      <c r="AR2209" s="288" t="str">
        <f>IFERROR(IF(Table_Merge1[[#This Row],[LME Zinc stock]]*Table_Merge1[[#This Row],[Azad.Sell]]=0,"",Table_Merge1[[#This Row],[LME Zinc stock]]*Table_Merge1[[#This Row],[Azad.Sell]]),"")</f>
        <v/>
      </c>
      <c r="AS2209" s="288" t="str">
        <f>IFERROR(IF(Table_Merge1[[#This Row],[LME Zinc 3-month]]*Table_Merge1[[#This Row],[Azad.Sell]]=0,"",Table_Merge1[[#This Row],[LME Zinc 3-month]]*Table_Merge1[[#This Row],[Azad.Sell]]),"")</f>
        <v/>
      </c>
      <c r="AT2209"/>
    </row>
    <row r="2210" spans="1:46" x14ac:dyDescent="0.25">
      <c r="A2210" s="258">
        <v>43752</v>
      </c>
      <c r="B22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1398.07.22</v>
      </c>
      <c r="C2210" s="195">
        <f t="shared" ca="1" si="70"/>
        <v>1398</v>
      </c>
      <c r="D22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210" s="195">
        <f>_xlfn.NUMBERVALUE(RIGHT(Table11[[#This Row],[تاریخ شمسی]],2))</f>
        <v>22</v>
      </c>
      <c r="F22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07-22</v>
      </c>
      <c r="G2210" s="195" t="s">
        <v>2361</v>
      </c>
      <c r="L2210" s="259">
        <v>43752</v>
      </c>
      <c r="M2210">
        <v>106711</v>
      </c>
      <c r="O2210" s="283">
        <f>IFERROR(DATE(Table7[[#This Row],[year]],MONTH(DATEVALUE(Table7[[#This Row],[month]]&amp;"1")),Table7[[#This Row],[day]]),"")</f>
        <v>41893</v>
      </c>
      <c r="P2210" s="257" t="s">
        <v>5635</v>
      </c>
      <c r="Q2210" s="257">
        <v>2014</v>
      </c>
      <c r="R2210" s="257" t="s">
        <v>3447</v>
      </c>
      <c r="S2210" s="257">
        <v>11</v>
      </c>
      <c r="T2210" s="257">
        <v>1247</v>
      </c>
      <c r="U2210" s="257">
        <v>1956.5</v>
      </c>
      <c r="V2210" s="257">
        <v>4634225</v>
      </c>
      <c r="X2210" s="260">
        <v>41971</v>
      </c>
      <c r="Z2210" s="260">
        <v>10</v>
      </c>
      <c r="AB2210" s="260" t="str">
        <f ca="1">IFERROR(IFERROR(VLOOKUP(Table_Merge1[[#This Row],[Column1]],Table11[#All],2,FALSE),LEFT(AB2211,8)&amp;IF(LEN((RIGHT(AB2211,2)+1))&lt;2,"0"&amp;(RIGHT(AB2211,2)+1),(RIGHT(AB2211,2)-1))),"")</f>
        <v>1393.09.07</v>
      </c>
      <c r="AC2210" s="259" t="str">
        <f ca="1">LEFT(Table_Merge1[[#This Row],[Column2]],4)</f>
        <v>1393</v>
      </c>
      <c r="AD2210" s="259" t="str">
        <f ca="1">RIGHT(LEFT(Table_Merge1[[#This Row],[Column2]],7),2)</f>
        <v>09</v>
      </c>
      <c r="AE2210" s="259" t="str">
        <f ca="1">RIGHT(Table_Merge1[[#This Row],[Column2]],2)</f>
        <v>07</v>
      </c>
      <c r="AH2210" s="260">
        <v>2014</v>
      </c>
      <c r="AI2210" t="s">
        <v>3450</v>
      </c>
      <c r="AJ2210" s="260">
        <v>28</v>
      </c>
      <c r="AK2210">
        <v>1184.5</v>
      </c>
      <c r="AL2210">
        <v>1940.5</v>
      </c>
      <c r="AM2210">
        <v>4292450</v>
      </c>
      <c r="AP2210" s="287" t="str">
        <f>IFERROR(IF(Table_Merge1[[#This Row],[LME Zinc stock]]*Table_Merge1[[#This Row],[Nima.مقدار]]=0,"",Table_Merge1[[#This Row],[LME Zinc stock]]*Table_Merge1[[#This Row],[Nima.مقدار]]),"")</f>
        <v/>
      </c>
      <c r="AQ2210" s="287" t="str">
        <f>IFERROR(IF(Table_Merge1[[#This Row],[LME Zinc 3-month]]*Table_Merge1[[#This Row],[Nima.مقدار]]=0,"",Table_Merge1[[#This Row],[LME Zinc 3-month]]*Table_Merge1[[#This Row],[Nima.مقدار]]),"")</f>
        <v/>
      </c>
      <c r="AR2210" s="288" t="str">
        <f>IFERROR(IF(Table_Merge1[[#This Row],[LME Zinc stock]]*Table_Merge1[[#This Row],[Azad.Sell]]=0,"",Table_Merge1[[#This Row],[LME Zinc stock]]*Table_Merge1[[#This Row],[Azad.Sell]]),"")</f>
        <v/>
      </c>
      <c r="AS2210" s="288" t="str">
        <f>IFERROR(IF(Table_Merge1[[#This Row],[LME Zinc 3-month]]*Table_Merge1[[#This Row],[Azad.Sell]]=0,"",Table_Merge1[[#This Row],[LME Zinc 3-month]]*Table_Merge1[[#This Row],[Azad.Sell]]),"")</f>
        <v/>
      </c>
      <c r="AT2210"/>
    </row>
    <row r="2211" spans="1:46" x14ac:dyDescent="0.25">
      <c r="A2211" s="258">
        <v>43753</v>
      </c>
      <c r="B22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1398.07.23</v>
      </c>
      <c r="C2211" s="195">
        <f t="shared" ca="1" si="70"/>
        <v>1398</v>
      </c>
      <c r="D22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211" s="195">
        <f>_xlfn.NUMBERVALUE(RIGHT(Table11[[#This Row],[تاریخ شمسی]],2))</f>
        <v>23</v>
      </c>
      <c r="F22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07-23</v>
      </c>
      <c r="G2211" s="195" t="s">
        <v>2362</v>
      </c>
      <c r="L2211" s="259">
        <v>43753</v>
      </c>
      <c r="M2211">
        <v>106463</v>
      </c>
      <c r="O2211" s="284">
        <f>IFERROR(DATE(Table7[[#This Row],[year]],MONTH(DATEVALUE(Table7[[#This Row],[month]]&amp;"1")),Table7[[#This Row],[day]]),"")</f>
        <v>41892</v>
      </c>
      <c r="P2211" s="195" t="s">
        <v>5636</v>
      </c>
      <c r="Q2211" s="195">
        <v>2014</v>
      </c>
      <c r="R2211" s="195" t="s">
        <v>3447</v>
      </c>
      <c r="S2211" s="195">
        <v>10</v>
      </c>
      <c r="T2211" s="195">
        <v>1254.25</v>
      </c>
      <c r="U2211" s="195">
        <v>1960.5</v>
      </c>
      <c r="V2211" s="195">
        <v>4637375</v>
      </c>
      <c r="X2211" s="260">
        <v>41970</v>
      </c>
      <c r="Y2211" t="s">
        <v>7723</v>
      </c>
      <c r="Z2211" s="260">
        <v>10</v>
      </c>
      <c r="AA2211">
        <v>1393</v>
      </c>
      <c r="AB2211" s="260" t="str">
        <f ca="1">IFERROR(IFERROR(VLOOKUP(Table_Merge1[[#This Row],[Column1]],Table11[#All],2,FALSE),LEFT(AB2212,8)&amp;IF(LEN((RIGHT(AB2212,2)+1))&lt;2,"0"&amp;(RIGHT(AB2212,2)+1),(RIGHT(AB2212,2)-1))),"")</f>
        <v>1393.09.06</v>
      </c>
      <c r="AC2211" s="259" t="str">
        <f ca="1">LEFT(Table_Merge1[[#This Row],[Column2]],4)</f>
        <v>1393</v>
      </c>
      <c r="AD2211" s="259" t="str">
        <f ca="1">RIGHT(LEFT(Table_Merge1[[#This Row],[Column2]],7),2)</f>
        <v>09</v>
      </c>
      <c r="AE2211" s="259" t="str">
        <f ca="1">RIGHT(Table_Merge1[[#This Row],[Column2]],2)</f>
        <v>06</v>
      </c>
      <c r="AF2211">
        <v>9</v>
      </c>
      <c r="AG2211">
        <v>6</v>
      </c>
      <c r="AH2211" s="260">
        <v>2014</v>
      </c>
      <c r="AI2211" t="s">
        <v>3450</v>
      </c>
      <c r="AJ2211" s="260">
        <v>27</v>
      </c>
      <c r="AK2211">
        <v>1196.5</v>
      </c>
      <c r="AL2211">
        <v>1954.5</v>
      </c>
      <c r="AM2211">
        <v>4301700</v>
      </c>
      <c r="AO2211">
        <v>33100</v>
      </c>
      <c r="AP2211" s="287">
        <f>IFERROR(IF(Table_Merge1[[#This Row],[LME Zinc stock]]*Table_Merge1[[#This Row],[Nima.مقدار]]=0,"",Table_Merge1[[#This Row],[LME Zinc stock]]*Table_Merge1[[#This Row],[Nima.مقدار]]),"")</f>
        <v>142386270000</v>
      </c>
      <c r="AQ2211" s="287">
        <f>IFERROR(IF(Table_Merge1[[#This Row],[LME Zinc 3-month]]*Table_Merge1[[#This Row],[Nima.مقدار]]=0,"",Table_Merge1[[#This Row],[LME Zinc 3-month]]*Table_Merge1[[#This Row],[Nima.مقدار]]),"")</f>
        <v>64693950</v>
      </c>
      <c r="AR2211" s="288" t="str">
        <f>IFERROR(IF(Table_Merge1[[#This Row],[LME Zinc stock]]*Table_Merge1[[#This Row],[Azad.Sell]]=0,"",Table_Merge1[[#This Row],[LME Zinc stock]]*Table_Merge1[[#This Row],[Azad.Sell]]),"")</f>
        <v/>
      </c>
      <c r="AS2211" s="288" t="str">
        <f>IFERROR(IF(Table_Merge1[[#This Row],[LME Zinc 3-month]]*Table_Merge1[[#This Row],[Azad.Sell]]=0,"",Table_Merge1[[#This Row],[LME Zinc 3-month]]*Table_Merge1[[#This Row],[Azad.Sell]]),"")</f>
        <v/>
      </c>
      <c r="AT2211"/>
    </row>
    <row r="2212" spans="1:46" x14ac:dyDescent="0.25">
      <c r="A2212" s="258">
        <v>43754</v>
      </c>
      <c r="B22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1398.07.24</v>
      </c>
      <c r="C2212" s="195">
        <f t="shared" ca="1" si="70"/>
        <v>1398</v>
      </c>
      <c r="D22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212" s="195">
        <f>_xlfn.NUMBERVALUE(RIGHT(Table11[[#This Row],[تاریخ شمسی]],2))</f>
        <v>24</v>
      </c>
      <c r="F22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07-24</v>
      </c>
      <c r="G2212" s="195" t="s">
        <v>2363</v>
      </c>
      <c r="L2212" s="259">
        <v>43754</v>
      </c>
      <c r="M2212">
        <v>107004</v>
      </c>
      <c r="O2212" s="283">
        <f>IFERROR(DATE(Table7[[#This Row],[year]],MONTH(DATEVALUE(Table7[[#This Row],[month]]&amp;"1")),Table7[[#This Row],[day]]),"")</f>
        <v>41891</v>
      </c>
      <c r="P2212" s="257" t="s">
        <v>5637</v>
      </c>
      <c r="Q2212" s="257">
        <v>2014</v>
      </c>
      <c r="R2212" s="257" t="s">
        <v>3447</v>
      </c>
      <c r="S2212" s="257">
        <v>9</v>
      </c>
      <c r="T2212" s="257">
        <v>1256</v>
      </c>
      <c r="U2212" s="257">
        <v>1957</v>
      </c>
      <c r="V2212" s="257">
        <v>4644225</v>
      </c>
      <c r="X2212" s="260">
        <v>41969</v>
      </c>
      <c r="Y2212" t="s">
        <v>7722</v>
      </c>
      <c r="Z2212" s="260">
        <v>10</v>
      </c>
      <c r="AA2212">
        <v>1393</v>
      </c>
      <c r="AB2212" s="260" t="str">
        <f ca="1">IFERROR(IFERROR(VLOOKUP(Table_Merge1[[#This Row],[Column1]],Table11[#All],2,FALSE),LEFT(AB2213,8)&amp;IF(LEN((RIGHT(AB2213,2)+1))&lt;2,"0"&amp;(RIGHT(AB2213,2)+1),(RIGHT(AB2213,2)-1))),"")</f>
        <v>1393.09.05</v>
      </c>
      <c r="AC2212" s="259" t="str">
        <f ca="1">LEFT(Table_Merge1[[#This Row],[Column2]],4)</f>
        <v>1393</v>
      </c>
      <c r="AD2212" s="259" t="str">
        <f ca="1">RIGHT(LEFT(Table_Merge1[[#This Row],[Column2]],7),2)</f>
        <v>09</v>
      </c>
      <c r="AE2212" s="259" t="str">
        <f ca="1">RIGHT(Table_Merge1[[#This Row],[Column2]],2)</f>
        <v>05</v>
      </c>
      <c r="AF2212">
        <v>9</v>
      </c>
      <c r="AG2212">
        <v>5</v>
      </c>
      <c r="AH2212" s="260">
        <v>2014</v>
      </c>
      <c r="AI2212" t="s">
        <v>3450</v>
      </c>
      <c r="AJ2212" s="260">
        <v>26</v>
      </c>
      <c r="AK2212">
        <v>1195.75</v>
      </c>
      <c r="AL2212">
        <v>1965.5</v>
      </c>
      <c r="AM2212">
        <v>4302525</v>
      </c>
      <c r="AO2212">
        <v>32920</v>
      </c>
      <c r="AP2212" s="287">
        <f>IFERROR(IF(Table_Merge1[[#This Row],[LME Zinc stock]]*Table_Merge1[[#This Row],[Nima.مقدار]]=0,"",Table_Merge1[[#This Row],[LME Zinc stock]]*Table_Merge1[[#This Row],[Nima.مقدار]]),"")</f>
        <v>141639123000</v>
      </c>
      <c r="AQ2212" s="287">
        <f>IFERROR(IF(Table_Merge1[[#This Row],[LME Zinc 3-month]]*Table_Merge1[[#This Row],[Nima.مقدار]]=0,"",Table_Merge1[[#This Row],[LME Zinc 3-month]]*Table_Merge1[[#This Row],[Nima.مقدار]]),"")</f>
        <v>64704260</v>
      </c>
      <c r="AR2212" s="288" t="str">
        <f>IFERROR(IF(Table_Merge1[[#This Row],[LME Zinc stock]]*Table_Merge1[[#This Row],[Azad.Sell]]=0,"",Table_Merge1[[#This Row],[LME Zinc stock]]*Table_Merge1[[#This Row],[Azad.Sell]]),"")</f>
        <v/>
      </c>
      <c r="AS2212" s="288" t="str">
        <f>IFERROR(IF(Table_Merge1[[#This Row],[LME Zinc 3-month]]*Table_Merge1[[#This Row],[Azad.Sell]]=0,"",Table_Merge1[[#This Row],[LME Zinc 3-month]]*Table_Merge1[[#This Row],[Azad.Sell]]),"")</f>
        <v/>
      </c>
      <c r="AT2212"/>
    </row>
    <row r="2213" spans="1:46" x14ac:dyDescent="0.25">
      <c r="A2213" s="258">
        <v>43755</v>
      </c>
      <c r="B22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1398.07.25</v>
      </c>
      <c r="C2213" s="195">
        <f t="shared" ca="1" si="70"/>
        <v>1398</v>
      </c>
      <c r="D22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213" s="195">
        <f>_xlfn.NUMBERVALUE(RIGHT(Table11[[#This Row],[تاریخ شمسی]],2))</f>
        <v>25</v>
      </c>
      <c r="F22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07-25</v>
      </c>
      <c r="G2213" s="195" t="s">
        <v>2364</v>
      </c>
      <c r="L2213" s="259">
        <v>43755</v>
      </c>
      <c r="M2213">
        <v>107507</v>
      </c>
      <c r="O2213" s="284">
        <f>IFERROR(DATE(Table7[[#This Row],[year]],MONTH(DATEVALUE(Table7[[#This Row],[month]]&amp;"1")),Table7[[#This Row],[day]]),"")</f>
        <v>41890</v>
      </c>
      <c r="P2213" s="195" t="s">
        <v>5638</v>
      </c>
      <c r="Q2213" s="195">
        <v>2014</v>
      </c>
      <c r="R2213" s="195" t="s">
        <v>3447</v>
      </c>
      <c r="S2213" s="195">
        <v>8</v>
      </c>
      <c r="T2213" s="195">
        <v>1267.25</v>
      </c>
      <c r="U2213" s="195">
        <v>1973.5</v>
      </c>
      <c r="V2213" s="195">
        <v>4651075</v>
      </c>
      <c r="X2213" s="260">
        <v>41968</v>
      </c>
      <c r="Y2213" t="s">
        <v>7721</v>
      </c>
      <c r="Z2213" s="260">
        <v>10</v>
      </c>
      <c r="AA2213">
        <v>1393</v>
      </c>
      <c r="AB2213" s="260" t="str">
        <f ca="1">IFERROR(IFERROR(VLOOKUP(Table_Merge1[[#This Row],[Column1]],Table11[#All],2,FALSE),LEFT(AB2214,8)&amp;IF(LEN((RIGHT(AB2214,2)+1))&lt;2,"0"&amp;(RIGHT(AB2214,2)+1),(RIGHT(AB2214,2)-1))),"")</f>
        <v>1393.09.04</v>
      </c>
      <c r="AC2213" s="259" t="str">
        <f ca="1">LEFT(Table_Merge1[[#This Row],[Column2]],4)</f>
        <v>1393</v>
      </c>
      <c r="AD2213" s="259" t="str">
        <f ca="1">RIGHT(LEFT(Table_Merge1[[#This Row],[Column2]],7),2)</f>
        <v>09</v>
      </c>
      <c r="AE2213" s="259" t="str">
        <f ca="1">RIGHT(Table_Merge1[[#This Row],[Column2]],2)</f>
        <v>04</v>
      </c>
      <c r="AF2213">
        <v>9</v>
      </c>
      <c r="AG2213">
        <v>4</v>
      </c>
      <c r="AH2213" s="260">
        <v>2014</v>
      </c>
      <c r="AI2213" t="s">
        <v>3450</v>
      </c>
      <c r="AJ2213" s="260">
        <v>25</v>
      </c>
      <c r="AK2213">
        <v>1202.25</v>
      </c>
      <c r="AL2213">
        <v>1960</v>
      </c>
      <c r="AM2213">
        <v>4312200</v>
      </c>
      <c r="AO2213">
        <v>32610</v>
      </c>
      <c r="AP2213" s="287">
        <f>IFERROR(IF(Table_Merge1[[#This Row],[LME Zinc stock]]*Table_Merge1[[#This Row],[Nima.مقدار]]=0,"",Table_Merge1[[#This Row],[LME Zinc stock]]*Table_Merge1[[#This Row],[Nima.مقدار]]),"")</f>
        <v>140620842000</v>
      </c>
      <c r="AQ2213" s="287">
        <f>IFERROR(IF(Table_Merge1[[#This Row],[LME Zinc 3-month]]*Table_Merge1[[#This Row],[Nima.مقدار]]=0,"",Table_Merge1[[#This Row],[LME Zinc 3-month]]*Table_Merge1[[#This Row],[Nima.مقدار]]),"")</f>
        <v>63915600</v>
      </c>
      <c r="AR2213" s="288" t="str">
        <f>IFERROR(IF(Table_Merge1[[#This Row],[LME Zinc stock]]*Table_Merge1[[#This Row],[Azad.Sell]]=0,"",Table_Merge1[[#This Row],[LME Zinc stock]]*Table_Merge1[[#This Row],[Azad.Sell]]),"")</f>
        <v/>
      </c>
      <c r="AS2213" s="288" t="str">
        <f>IFERROR(IF(Table_Merge1[[#This Row],[LME Zinc 3-month]]*Table_Merge1[[#This Row],[Azad.Sell]]=0,"",Table_Merge1[[#This Row],[LME Zinc 3-month]]*Table_Merge1[[#This Row],[Azad.Sell]]),"")</f>
        <v/>
      </c>
      <c r="AT2213"/>
    </row>
    <row r="2214" spans="1:46" x14ac:dyDescent="0.25">
      <c r="A2214" s="258">
        <v>43758</v>
      </c>
      <c r="B22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1398.07.28</v>
      </c>
      <c r="C2214" s="195">
        <f t="shared" ca="1" si="70"/>
        <v>1398</v>
      </c>
      <c r="D22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214" s="195">
        <f>_xlfn.NUMBERVALUE(RIGHT(Table11[[#This Row],[تاریخ شمسی]],2))</f>
        <v>28</v>
      </c>
      <c r="F22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07-28</v>
      </c>
      <c r="G2214" s="195" t="s">
        <v>2365</v>
      </c>
      <c r="L2214" s="259">
        <v>43758</v>
      </c>
      <c r="M2214">
        <v>106254</v>
      </c>
      <c r="O2214" s="283">
        <f>IFERROR(DATE(Table7[[#This Row],[year]],MONTH(DATEVALUE(Table7[[#This Row],[month]]&amp;"1")),Table7[[#This Row],[day]]),"")</f>
        <v>41887</v>
      </c>
      <c r="P2214" s="257" t="s">
        <v>5639</v>
      </c>
      <c r="Q2214" s="257">
        <v>2014</v>
      </c>
      <c r="R2214" s="257" t="s">
        <v>3447</v>
      </c>
      <c r="S2214" s="257">
        <v>5</v>
      </c>
      <c r="T2214" s="257">
        <v>1264</v>
      </c>
      <c r="U2214" s="257">
        <v>1958</v>
      </c>
      <c r="V2214" s="257">
        <v>4661950</v>
      </c>
      <c r="X2214" s="260">
        <v>41967</v>
      </c>
      <c r="Y2214" t="s">
        <v>7720</v>
      </c>
      <c r="Z2214" s="260">
        <v>10</v>
      </c>
      <c r="AA2214">
        <v>1393</v>
      </c>
      <c r="AB2214" s="260" t="str">
        <f ca="1">IFERROR(IFERROR(VLOOKUP(Table_Merge1[[#This Row],[Column1]],Table11[#All],2,FALSE),LEFT(AB2215,8)&amp;IF(LEN((RIGHT(AB2215,2)+1))&lt;2,"0"&amp;(RIGHT(AB2215,2)+1),(RIGHT(AB2215,2)-1))),"")</f>
        <v>1393.09.03</v>
      </c>
      <c r="AC2214" s="259" t="str">
        <f ca="1">LEFT(Table_Merge1[[#This Row],[Column2]],4)</f>
        <v>1393</v>
      </c>
      <c r="AD2214" s="259" t="str">
        <f ca="1">RIGHT(LEFT(Table_Merge1[[#This Row],[Column2]],7),2)</f>
        <v>09</v>
      </c>
      <c r="AE2214" s="259" t="str">
        <f ca="1">RIGHT(Table_Merge1[[#This Row],[Column2]],2)</f>
        <v>03</v>
      </c>
      <c r="AF2214">
        <v>9</v>
      </c>
      <c r="AG2214">
        <v>3</v>
      </c>
      <c r="AH2214" s="260">
        <v>2014</v>
      </c>
      <c r="AI2214" t="s">
        <v>3450</v>
      </c>
      <c r="AJ2214" s="260">
        <v>24</v>
      </c>
      <c r="AK2214">
        <v>1196</v>
      </c>
      <c r="AL2214">
        <v>1973</v>
      </c>
      <c r="AM2214">
        <v>4322300</v>
      </c>
      <c r="AO2214">
        <v>32600</v>
      </c>
      <c r="AP2214" s="287">
        <f>IFERROR(IF(Table_Merge1[[#This Row],[LME Zinc stock]]*Table_Merge1[[#This Row],[Nima.مقدار]]=0,"",Table_Merge1[[#This Row],[LME Zinc stock]]*Table_Merge1[[#This Row],[Nima.مقدار]]),"")</f>
        <v>140906980000</v>
      </c>
      <c r="AQ2214" s="287">
        <f>IFERROR(IF(Table_Merge1[[#This Row],[LME Zinc 3-month]]*Table_Merge1[[#This Row],[Nima.مقدار]]=0,"",Table_Merge1[[#This Row],[LME Zinc 3-month]]*Table_Merge1[[#This Row],[Nima.مقدار]]),"")</f>
        <v>64319800</v>
      </c>
      <c r="AR2214" s="288" t="str">
        <f>IFERROR(IF(Table_Merge1[[#This Row],[LME Zinc stock]]*Table_Merge1[[#This Row],[Azad.Sell]]=0,"",Table_Merge1[[#This Row],[LME Zinc stock]]*Table_Merge1[[#This Row],[Azad.Sell]]),"")</f>
        <v/>
      </c>
      <c r="AS2214" s="288" t="str">
        <f>IFERROR(IF(Table_Merge1[[#This Row],[LME Zinc 3-month]]*Table_Merge1[[#This Row],[Azad.Sell]]=0,"",Table_Merge1[[#This Row],[LME Zinc 3-month]]*Table_Merge1[[#This Row],[Azad.Sell]]),"")</f>
        <v/>
      </c>
      <c r="AT2214"/>
    </row>
    <row r="2215" spans="1:46" x14ac:dyDescent="0.25">
      <c r="A2215" s="258">
        <v>43759</v>
      </c>
      <c r="B22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1398.07.29</v>
      </c>
      <c r="C2215" s="195">
        <f t="shared" ca="1" si="70"/>
        <v>1398</v>
      </c>
      <c r="D22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215" s="195">
        <f>_xlfn.NUMBERVALUE(RIGHT(Table11[[#This Row],[تاریخ شمسی]],2))</f>
        <v>29</v>
      </c>
      <c r="F22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07-29</v>
      </c>
      <c r="G2215" s="195" t="s">
        <v>2366</v>
      </c>
      <c r="L2215" s="259">
        <v>43759</v>
      </c>
      <c r="M2215">
        <v>108242</v>
      </c>
      <c r="O2215" s="284">
        <f>IFERROR(DATE(Table7[[#This Row],[year]],MONTH(DATEVALUE(Table7[[#This Row],[month]]&amp;"1")),Table7[[#This Row],[day]]),"")</f>
        <v>41886</v>
      </c>
      <c r="P2215" s="195" t="s">
        <v>5640</v>
      </c>
      <c r="Q2215" s="195">
        <v>2014</v>
      </c>
      <c r="R2215" s="195" t="s">
        <v>3447</v>
      </c>
      <c r="S2215" s="195">
        <v>4</v>
      </c>
      <c r="T2215" s="195">
        <v>1271</v>
      </c>
      <c r="U2215" s="195">
        <v>1983</v>
      </c>
      <c r="V2215" s="195">
        <v>4671500</v>
      </c>
      <c r="X2215" s="260">
        <v>41964</v>
      </c>
      <c r="Z2215" s="260">
        <v>10</v>
      </c>
      <c r="AB2215" s="260" t="str">
        <f ca="1">IFERROR(IFERROR(VLOOKUP(Table_Merge1[[#This Row],[Column1]],Table11[#All],2,FALSE),LEFT(AB2216,8)&amp;IF(LEN((RIGHT(AB2216,2)+1))&lt;2,"0"&amp;(RIGHT(AB2216,2)+1),(RIGHT(AB2216,2)-1))),"")</f>
        <v>1393.08.28</v>
      </c>
      <c r="AC2215" s="259" t="str">
        <f ca="1">LEFT(Table_Merge1[[#This Row],[Column2]],4)</f>
        <v>1393</v>
      </c>
      <c r="AD2215" s="259" t="str">
        <f ca="1">RIGHT(LEFT(Table_Merge1[[#This Row],[Column2]],7),2)</f>
        <v>08</v>
      </c>
      <c r="AE2215" s="259" t="str">
        <f ca="1">RIGHT(Table_Merge1[[#This Row],[Column2]],2)</f>
        <v>28</v>
      </c>
      <c r="AH2215" s="260">
        <v>2014</v>
      </c>
      <c r="AI2215" t="s">
        <v>3450</v>
      </c>
      <c r="AJ2215" s="260">
        <v>21</v>
      </c>
      <c r="AK2215">
        <v>1193.25</v>
      </c>
      <c r="AL2215">
        <v>1996.5</v>
      </c>
      <c r="AM2215">
        <v>4318200</v>
      </c>
      <c r="AP2215" s="287" t="str">
        <f>IFERROR(IF(Table_Merge1[[#This Row],[LME Zinc stock]]*Table_Merge1[[#This Row],[Nima.مقدار]]=0,"",Table_Merge1[[#This Row],[LME Zinc stock]]*Table_Merge1[[#This Row],[Nima.مقدار]]),"")</f>
        <v/>
      </c>
      <c r="AQ2215" s="287" t="str">
        <f>IFERROR(IF(Table_Merge1[[#This Row],[LME Zinc 3-month]]*Table_Merge1[[#This Row],[Nima.مقدار]]=0,"",Table_Merge1[[#This Row],[LME Zinc 3-month]]*Table_Merge1[[#This Row],[Nima.مقدار]]),"")</f>
        <v/>
      </c>
      <c r="AR2215" s="288" t="str">
        <f>IFERROR(IF(Table_Merge1[[#This Row],[LME Zinc stock]]*Table_Merge1[[#This Row],[Azad.Sell]]=0,"",Table_Merge1[[#This Row],[LME Zinc stock]]*Table_Merge1[[#This Row],[Azad.Sell]]),"")</f>
        <v/>
      </c>
      <c r="AS2215" s="288" t="str">
        <f>IFERROR(IF(Table_Merge1[[#This Row],[LME Zinc 3-month]]*Table_Merge1[[#This Row],[Azad.Sell]]=0,"",Table_Merge1[[#This Row],[LME Zinc 3-month]]*Table_Merge1[[#This Row],[Azad.Sell]]),"")</f>
        <v/>
      </c>
      <c r="AT2215"/>
    </row>
    <row r="2216" spans="1:46" x14ac:dyDescent="0.25">
      <c r="A2216" s="258">
        <v>43760</v>
      </c>
      <c r="B22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1398.07.30</v>
      </c>
      <c r="C2216" s="195">
        <f t="shared" ca="1" si="70"/>
        <v>1398</v>
      </c>
      <c r="D22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216" s="195">
        <f>_xlfn.NUMBERVALUE(RIGHT(Table11[[#This Row],[تاریخ شمسی]],2))</f>
        <v>30</v>
      </c>
      <c r="F22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07-30</v>
      </c>
      <c r="G2216" s="195" t="s">
        <v>2367</v>
      </c>
      <c r="L2216" s="259">
        <v>43760</v>
      </c>
      <c r="M2216">
        <v>107623</v>
      </c>
      <c r="O2216" s="283">
        <f>IFERROR(DATE(Table7[[#This Row],[year]],MONTH(DATEVALUE(Table7[[#This Row],[month]]&amp;"1")),Table7[[#This Row],[day]]),"")</f>
        <v>41885</v>
      </c>
      <c r="P2216" s="257" t="s">
        <v>5641</v>
      </c>
      <c r="Q2216" s="257">
        <v>2014</v>
      </c>
      <c r="R2216" s="257" t="s">
        <v>3447</v>
      </c>
      <c r="S2216" s="257">
        <v>3</v>
      </c>
      <c r="T2216" s="257">
        <v>1268.5</v>
      </c>
      <c r="U2216" s="257">
        <v>1985</v>
      </c>
      <c r="V2216" s="257">
        <v>4683450</v>
      </c>
      <c r="X2216" s="260">
        <v>41963</v>
      </c>
      <c r="Y2216" t="s">
        <v>7719</v>
      </c>
      <c r="Z2216" s="260">
        <v>10</v>
      </c>
      <c r="AA2216">
        <v>1393</v>
      </c>
      <c r="AB2216" s="260" t="str">
        <f ca="1">IFERROR(IFERROR(VLOOKUP(Table_Merge1[[#This Row],[Column1]],Table11[#All],2,FALSE),LEFT(AB2217,8)&amp;IF(LEN((RIGHT(AB2217,2)+1))&lt;2,"0"&amp;(RIGHT(AB2217,2)+1),(RIGHT(AB2217,2)-1))),"")</f>
        <v>1393.08.29</v>
      </c>
      <c r="AC2216" s="259" t="str">
        <f ca="1">LEFT(Table_Merge1[[#This Row],[Column2]],4)</f>
        <v>1393</v>
      </c>
      <c r="AD2216" s="259" t="str">
        <f ca="1">RIGHT(LEFT(Table_Merge1[[#This Row],[Column2]],7),2)</f>
        <v>08</v>
      </c>
      <c r="AE2216" s="259" t="str">
        <f ca="1">RIGHT(Table_Merge1[[#This Row],[Column2]],2)</f>
        <v>29</v>
      </c>
      <c r="AF2216">
        <v>8</v>
      </c>
      <c r="AG2216">
        <v>29</v>
      </c>
      <c r="AH2216" s="260">
        <v>2014</v>
      </c>
      <c r="AI2216" t="s">
        <v>3450</v>
      </c>
      <c r="AJ2216" s="260">
        <v>20</v>
      </c>
      <c r="AK2216">
        <v>1194</v>
      </c>
      <c r="AL2216">
        <v>1974.5</v>
      </c>
      <c r="AM2216">
        <v>4326850</v>
      </c>
      <c r="AO2216">
        <v>32520</v>
      </c>
      <c r="AP2216" s="287">
        <f>IFERROR(IF(Table_Merge1[[#This Row],[LME Zinc stock]]*Table_Merge1[[#This Row],[Nima.مقدار]]=0,"",Table_Merge1[[#This Row],[LME Zinc stock]]*Table_Merge1[[#This Row],[Nima.مقدار]]),"")</f>
        <v>140709162000</v>
      </c>
      <c r="AQ2216" s="287">
        <f>IFERROR(IF(Table_Merge1[[#This Row],[LME Zinc 3-month]]*Table_Merge1[[#This Row],[Nima.مقدار]]=0,"",Table_Merge1[[#This Row],[LME Zinc 3-month]]*Table_Merge1[[#This Row],[Nima.مقدار]]),"")</f>
        <v>64210740</v>
      </c>
      <c r="AR2216" s="288" t="str">
        <f>IFERROR(IF(Table_Merge1[[#This Row],[LME Zinc stock]]*Table_Merge1[[#This Row],[Azad.Sell]]=0,"",Table_Merge1[[#This Row],[LME Zinc stock]]*Table_Merge1[[#This Row],[Azad.Sell]]),"")</f>
        <v/>
      </c>
      <c r="AS2216" s="288" t="str">
        <f>IFERROR(IF(Table_Merge1[[#This Row],[LME Zinc 3-month]]*Table_Merge1[[#This Row],[Azad.Sell]]=0,"",Table_Merge1[[#This Row],[LME Zinc 3-month]]*Table_Merge1[[#This Row],[Azad.Sell]]),"")</f>
        <v/>
      </c>
      <c r="AT2216"/>
    </row>
    <row r="2217" spans="1:46" x14ac:dyDescent="0.25">
      <c r="A2217" s="258">
        <v>43761</v>
      </c>
      <c r="B22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1398.08.01</v>
      </c>
      <c r="C2217" s="195">
        <f t="shared" ca="1" si="70"/>
        <v>1398</v>
      </c>
      <c r="D22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17" s="195">
        <f>_xlfn.NUMBERVALUE(RIGHT(Table11[[#This Row],[تاریخ شمسی]],2))</f>
        <v>1</v>
      </c>
      <c r="F22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08-01</v>
      </c>
      <c r="G2217" s="195" t="s">
        <v>2368</v>
      </c>
      <c r="L2217" s="259">
        <v>43761</v>
      </c>
      <c r="M2217">
        <v>107416</v>
      </c>
      <c r="O2217" s="284">
        <f>IFERROR(DATE(Table7[[#This Row],[year]],MONTH(DATEVALUE(Table7[[#This Row],[month]]&amp;"1")),Table7[[#This Row],[day]]),"")</f>
        <v>41884</v>
      </c>
      <c r="P2217" s="195" t="s">
        <v>5642</v>
      </c>
      <c r="Q2217" s="195">
        <v>2014</v>
      </c>
      <c r="R2217" s="195" t="s">
        <v>3447</v>
      </c>
      <c r="S2217" s="195">
        <v>2</v>
      </c>
      <c r="T2217" s="195">
        <v>1277.75</v>
      </c>
      <c r="U2217" s="195">
        <v>2005.5</v>
      </c>
      <c r="V2217" s="195">
        <v>4692950</v>
      </c>
      <c r="X2217" s="260">
        <v>41962</v>
      </c>
      <c r="Y2217" t="s">
        <v>7718</v>
      </c>
      <c r="Z2217" s="260">
        <v>10</v>
      </c>
      <c r="AA2217">
        <v>1393</v>
      </c>
      <c r="AB2217" s="260" t="str">
        <f ca="1">IFERROR(IFERROR(VLOOKUP(Table_Merge1[[#This Row],[Column1]],Table11[#All],2,FALSE),LEFT(AB2218,8)&amp;IF(LEN((RIGHT(AB2218,2)+1))&lt;2,"0"&amp;(RIGHT(AB2218,2)+1),(RIGHT(AB2218,2)-1))),"")</f>
        <v>1393.08.28</v>
      </c>
      <c r="AC2217" s="259" t="str">
        <f ca="1">LEFT(Table_Merge1[[#This Row],[Column2]],4)</f>
        <v>1393</v>
      </c>
      <c r="AD2217" s="259" t="str">
        <f ca="1">RIGHT(LEFT(Table_Merge1[[#This Row],[Column2]],7),2)</f>
        <v>08</v>
      </c>
      <c r="AE2217" s="259" t="str">
        <f ca="1">RIGHT(Table_Merge1[[#This Row],[Column2]],2)</f>
        <v>28</v>
      </c>
      <c r="AF2217">
        <v>8</v>
      </c>
      <c r="AG2217">
        <v>28</v>
      </c>
      <c r="AH2217" s="260">
        <v>2014</v>
      </c>
      <c r="AI2217" t="s">
        <v>3450</v>
      </c>
      <c r="AJ2217" s="260">
        <v>19</v>
      </c>
      <c r="AK2217">
        <v>1200.75</v>
      </c>
      <c r="AL2217">
        <v>1967</v>
      </c>
      <c r="AM2217">
        <v>4323875</v>
      </c>
      <c r="AO2217">
        <v>32530</v>
      </c>
      <c r="AP2217" s="287">
        <f>IFERROR(IF(Table_Merge1[[#This Row],[LME Zinc stock]]*Table_Merge1[[#This Row],[Nima.مقدار]]=0,"",Table_Merge1[[#This Row],[LME Zinc stock]]*Table_Merge1[[#This Row],[Nima.مقدار]]),"")</f>
        <v>140655653750</v>
      </c>
      <c r="AQ2217" s="287">
        <f>IFERROR(IF(Table_Merge1[[#This Row],[LME Zinc 3-month]]*Table_Merge1[[#This Row],[Nima.مقدار]]=0,"",Table_Merge1[[#This Row],[LME Zinc 3-month]]*Table_Merge1[[#This Row],[Nima.مقدار]]),"")</f>
        <v>63986510</v>
      </c>
      <c r="AR2217" s="288" t="str">
        <f>IFERROR(IF(Table_Merge1[[#This Row],[LME Zinc stock]]*Table_Merge1[[#This Row],[Azad.Sell]]=0,"",Table_Merge1[[#This Row],[LME Zinc stock]]*Table_Merge1[[#This Row],[Azad.Sell]]),"")</f>
        <v/>
      </c>
      <c r="AS2217" s="288" t="str">
        <f>IFERROR(IF(Table_Merge1[[#This Row],[LME Zinc 3-month]]*Table_Merge1[[#This Row],[Azad.Sell]]=0,"",Table_Merge1[[#This Row],[LME Zinc 3-month]]*Table_Merge1[[#This Row],[Azad.Sell]]),"")</f>
        <v/>
      </c>
      <c r="AT2217"/>
    </row>
    <row r="2218" spans="1:46" x14ac:dyDescent="0.25">
      <c r="A2218" s="258">
        <v>43762</v>
      </c>
      <c r="B22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1398.08.02</v>
      </c>
      <c r="C2218" s="195">
        <f t="shared" ca="1" si="70"/>
        <v>1398</v>
      </c>
      <c r="D22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18" s="195">
        <f>_xlfn.NUMBERVALUE(RIGHT(Table11[[#This Row],[تاریخ شمسی]],2))</f>
        <v>2</v>
      </c>
      <c r="F22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08-02</v>
      </c>
      <c r="G2218" s="195" t="s">
        <v>2369</v>
      </c>
      <c r="L2218" s="259">
        <v>43762</v>
      </c>
      <c r="M2218">
        <v>107495</v>
      </c>
      <c r="O2218" s="283">
        <f>IFERROR(DATE(Table7[[#This Row],[year]],MONTH(DATEVALUE(Table7[[#This Row],[month]]&amp;"1")),Table7[[#This Row],[day]]),"")</f>
        <v>41883</v>
      </c>
      <c r="P2218" s="257" t="s">
        <v>5643</v>
      </c>
      <c r="Q2218" s="257">
        <v>2014</v>
      </c>
      <c r="R2218" s="257" t="s">
        <v>3447</v>
      </c>
      <c r="S2218" s="257">
        <v>1</v>
      </c>
      <c r="T2218" s="257">
        <v>1287.25</v>
      </c>
      <c r="U2218" s="257">
        <v>2005.5</v>
      </c>
      <c r="V2218" s="257">
        <v>4700900</v>
      </c>
      <c r="X2218" s="260">
        <v>41961</v>
      </c>
      <c r="Y2218" t="s">
        <v>7717</v>
      </c>
      <c r="Z2218" s="260">
        <v>10</v>
      </c>
      <c r="AA2218">
        <v>1393</v>
      </c>
      <c r="AB2218" s="260" t="str">
        <f ca="1">IFERROR(IFERROR(VLOOKUP(Table_Merge1[[#This Row],[Column1]],Table11[#All],2,FALSE),LEFT(AB2219,8)&amp;IF(LEN((RIGHT(AB2219,2)+1))&lt;2,"0"&amp;(RIGHT(AB2219,2)+1),(RIGHT(AB2219,2)-1))),"")</f>
        <v>1393.08.27</v>
      </c>
      <c r="AC2218" s="259" t="str">
        <f ca="1">LEFT(Table_Merge1[[#This Row],[Column2]],4)</f>
        <v>1393</v>
      </c>
      <c r="AD2218" s="259" t="str">
        <f ca="1">RIGHT(LEFT(Table_Merge1[[#This Row],[Column2]],7),2)</f>
        <v>08</v>
      </c>
      <c r="AE2218" s="259" t="str">
        <f ca="1">RIGHT(Table_Merge1[[#This Row],[Column2]],2)</f>
        <v>27</v>
      </c>
      <c r="AF2218">
        <v>8</v>
      </c>
      <c r="AG2218">
        <v>27</v>
      </c>
      <c r="AH2218" s="260">
        <v>2014</v>
      </c>
      <c r="AI2218" t="s">
        <v>3450</v>
      </c>
      <c r="AJ2218" s="260">
        <v>18</v>
      </c>
      <c r="AK2218">
        <v>1202</v>
      </c>
      <c r="AL2218">
        <v>2002.5</v>
      </c>
      <c r="AM2218">
        <v>4325075</v>
      </c>
      <c r="AO2218">
        <v>32560</v>
      </c>
      <c r="AP2218" s="287">
        <f>IFERROR(IF(Table_Merge1[[#This Row],[LME Zinc stock]]*Table_Merge1[[#This Row],[Nima.مقدار]]=0,"",Table_Merge1[[#This Row],[LME Zinc stock]]*Table_Merge1[[#This Row],[Nima.مقدار]]),"")</f>
        <v>140824442000</v>
      </c>
      <c r="AQ2218" s="287">
        <f>IFERROR(IF(Table_Merge1[[#This Row],[LME Zinc 3-month]]*Table_Merge1[[#This Row],[Nima.مقدار]]=0,"",Table_Merge1[[#This Row],[LME Zinc 3-month]]*Table_Merge1[[#This Row],[Nima.مقدار]]),"")</f>
        <v>65201400</v>
      </c>
      <c r="AR2218" s="288" t="str">
        <f>IFERROR(IF(Table_Merge1[[#This Row],[LME Zinc stock]]*Table_Merge1[[#This Row],[Azad.Sell]]=0,"",Table_Merge1[[#This Row],[LME Zinc stock]]*Table_Merge1[[#This Row],[Azad.Sell]]),"")</f>
        <v/>
      </c>
      <c r="AS2218" s="288" t="str">
        <f>IFERROR(IF(Table_Merge1[[#This Row],[LME Zinc 3-month]]*Table_Merge1[[#This Row],[Azad.Sell]]=0,"",Table_Merge1[[#This Row],[LME Zinc 3-month]]*Table_Merge1[[#This Row],[Azad.Sell]]),"")</f>
        <v/>
      </c>
      <c r="AT2218"/>
    </row>
    <row r="2219" spans="1:46" x14ac:dyDescent="0.25">
      <c r="A2219" s="258">
        <v>43764</v>
      </c>
      <c r="B22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1398.08.04</v>
      </c>
      <c r="C2219" s="195">
        <f t="shared" ca="1" si="70"/>
        <v>1398</v>
      </c>
      <c r="D22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19" s="195">
        <f>_xlfn.NUMBERVALUE(RIGHT(Table11[[#This Row],[تاریخ شمسی]],2))</f>
        <v>4</v>
      </c>
      <c r="F22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08-04</v>
      </c>
      <c r="G2219" s="195" t="s">
        <v>2370</v>
      </c>
      <c r="L2219" s="259">
        <v>43764</v>
      </c>
      <c r="M2219">
        <v>107354</v>
      </c>
      <c r="O2219" s="284">
        <f>IFERROR(DATE(Table7[[#This Row],[year]],MONTH(DATEVALUE(Table7[[#This Row],[month]]&amp;"1")),Table7[[#This Row],[day]]),"")</f>
        <v>41880</v>
      </c>
      <c r="P2219" s="195" t="s">
        <v>5644</v>
      </c>
      <c r="Q2219" s="195">
        <v>2014</v>
      </c>
      <c r="R2219" s="195" t="s">
        <v>3445</v>
      </c>
      <c r="S2219" s="195">
        <v>29</v>
      </c>
      <c r="T2219" s="195">
        <v>1285.75</v>
      </c>
      <c r="U2219" s="195">
        <v>2046.5</v>
      </c>
      <c r="V2219" s="195">
        <v>4720675</v>
      </c>
      <c r="X2219" s="260">
        <v>41960</v>
      </c>
      <c r="Y2219" t="s">
        <v>7716</v>
      </c>
      <c r="Z2219" s="260">
        <v>10</v>
      </c>
      <c r="AA2219">
        <v>1393</v>
      </c>
      <c r="AB2219" s="260" t="str">
        <f ca="1">IFERROR(IFERROR(VLOOKUP(Table_Merge1[[#This Row],[Column1]],Table11[#All],2,FALSE),LEFT(AB2220,8)&amp;IF(LEN((RIGHT(AB2220,2)+1))&lt;2,"0"&amp;(RIGHT(AB2220,2)+1),(RIGHT(AB2220,2)-1))),"")</f>
        <v>1393.08.26</v>
      </c>
      <c r="AC2219" s="259" t="str">
        <f ca="1">LEFT(Table_Merge1[[#This Row],[Column2]],4)</f>
        <v>1393</v>
      </c>
      <c r="AD2219" s="259" t="str">
        <f ca="1">RIGHT(LEFT(Table_Merge1[[#This Row],[Column2]],7),2)</f>
        <v>08</v>
      </c>
      <c r="AE2219" s="259" t="str">
        <f ca="1">RIGHT(Table_Merge1[[#This Row],[Column2]],2)</f>
        <v>26</v>
      </c>
      <c r="AF2219">
        <v>8</v>
      </c>
      <c r="AG2219">
        <v>26</v>
      </c>
      <c r="AH2219" s="260">
        <v>2014</v>
      </c>
      <c r="AI2219" t="s">
        <v>3450</v>
      </c>
      <c r="AJ2219" s="260">
        <v>17</v>
      </c>
      <c r="AK2219">
        <v>1187</v>
      </c>
      <c r="AL2219">
        <v>1998</v>
      </c>
      <c r="AM2219">
        <v>4330750</v>
      </c>
      <c r="AO2219">
        <v>32480</v>
      </c>
      <c r="AP2219" s="287">
        <f>IFERROR(IF(Table_Merge1[[#This Row],[LME Zinc stock]]*Table_Merge1[[#This Row],[Nima.مقدار]]=0,"",Table_Merge1[[#This Row],[LME Zinc stock]]*Table_Merge1[[#This Row],[Nima.مقدار]]),"")</f>
        <v>140662760000</v>
      </c>
      <c r="AQ2219" s="287">
        <f>IFERROR(IF(Table_Merge1[[#This Row],[LME Zinc 3-month]]*Table_Merge1[[#This Row],[Nima.مقدار]]=0,"",Table_Merge1[[#This Row],[LME Zinc 3-month]]*Table_Merge1[[#This Row],[Nima.مقدار]]),"")</f>
        <v>64895040</v>
      </c>
      <c r="AR2219" s="288" t="str">
        <f>IFERROR(IF(Table_Merge1[[#This Row],[LME Zinc stock]]*Table_Merge1[[#This Row],[Azad.Sell]]=0,"",Table_Merge1[[#This Row],[LME Zinc stock]]*Table_Merge1[[#This Row],[Azad.Sell]]),"")</f>
        <v/>
      </c>
      <c r="AS2219" s="288" t="str">
        <f>IFERROR(IF(Table_Merge1[[#This Row],[LME Zinc 3-month]]*Table_Merge1[[#This Row],[Azad.Sell]]=0,"",Table_Merge1[[#This Row],[LME Zinc 3-month]]*Table_Merge1[[#This Row],[Azad.Sell]]),"")</f>
        <v/>
      </c>
      <c r="AT2219"/>
    </row>
    <row r="2220" spans="1:46" x14ac:dyDescent="0.25">
      <c r="A2220" s="258">
        <v>43766</v>
      </c>
      <c r="B22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1398.08.06</v>
      </c>
      <c r="C2220" s="195">
        <f t="shared" ca="1" si="70"/>
        <v>1398</v>
      </c>
      <c r="D22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20" s="195">
        <f>_xlfn.NUMBERVALUE(RIGHT(Table11[[#This Row],[تاریخ شمسی]],2))</f>
        <v>6</v>
      </c>
      <c r="F22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08-06</v>
      </c>
      <c r="G2220" s="195" t="s">
        <v>2371</v>
      </c>
      <c r="L2220" s="259">
        <v>43766</v>
      </c>
      <c r="M2220">
        <v>107464</v>
      </c>
      <c r="O2220" s="283">
        <f>IFERROR(DATE(Table7[[#This Row],[year]],MONTH(DATEVALUE(Table7[[#This Row],[month]]&amp;"1")),Table7[[#This Row],[day]]),"")</f>
        <v>41879</v>
      </c>
      <c r="P2220" s="257" t="s">
        <v>5645</v>
      </c>
      <c r="Q2220" s="257">
        <v>2014</v>
      </c>
      <c r="R2220" s="257" t="s">
        <v>3445</v>
      </c>
      <c r="S2220" s="257">
        <v>28</v>
      </c>
      <c r="T2220" s="257">
        <v>1288</v>
      </c>
      <c r="U2220" s="257">
        <v>2040.5</v>
      </c>
      <c r="V2220" s="257">
        <v>4729925</v>
      </c>
      <c r="X2220" s="260">
        <v>41957</v>
      </c>
      <c r="Z2220" s="260">
        <v>10</v>
      </c>
      <c r="AB2220" s="260" t="str">
        <f ca="1">IFERROR(IFERROR(VLOOKUP(Table_Merge1[[#This Row],[Column1]],Table11[#All],2,FALSE),LEFT(AB2221,8)&amp;IF(LEN((RIGHT(AB2221,2)+1))&lt;2,"0"&amp;(RIGHT(AB2221,2)+1),(RIGHT(AB2221,2)-1))),"")</f>
        <v>1393.08.21</v>
      </c>
      <c r="AC2220" s="259" t="str">
        <f ca="1">LEFT(Table_Merge1[[#This Row],[Column2]],4)</f>
        <v>1393</v>
      </c>
      <c r="AD2220" s="259" t="str">
        <f ca="1">RIGHT(LEFT(Table_Merge1[[#This Row],[Column2]],7),2)</f>
        <v>08</v>
      </c>
      <c r="AE2220" s="259" t="str">
        <f ca="1">RIGHT(Table_Merge1[[#This Row],[Column2]],2)</f>
        <v>21</v>
      </c>
      <c r="AH2220" s="260">
        <v>2014</v>
      </c>
      <c r="AI2220" t="s">
        <v>3450</v>
      </c>
      <c r="AJ2220" s="260">
        <v>14</v>
      </c>
      <c r="AK2220">
        <v>1154</v>
      </c>
      <c r="AL2220" t="s">
        <v>3621</v>
      </c>
      <c r="AM2220" t="s">
        <v>3621</v>
      </c>
      <c r="AP2220" s="287" t="str">
        <f>IFERROR(IF(Table_Merge1[[#This Row],[LME Zinc stock]]*Table_Merge1[[#This Row],[Nima.مقدار]]=0,"",Table_Merge1[[#This Row],[LME Zinc stock]]*Table_Merge1[[#This Row],[Nima.مقدار]]),"")</f>
        <v/>
      </c>
      <c r="AQ2220" s="287" t="str">
        <f>IFERROR(IF(Table_Merge1[[#This Row],[LME Zinc 3-month]]*Table_Merge1[[#This Row],[Nima.مقدار]]=0,"",Table_Merge1[[#This Row],[LME Zinc 3-month]]*Table_Merge1[[#This Row],[Nima.مقدار]]),"")</f>
        <v/>
      </c>
      <c r="AR2220" s="288" t="str">
        <f>IFERROR(IF(Table_Merge1[[#This Row],[LME Zinc stock]]*Table_Merge1[[#This Row],[Azad.Sell]]=0,"",Table_Merge1[[#This Row],[LME Zinc stock]]*Table_Merge1[[#This Row],[Azad.Sell]]),"")</f>
        <v/>
      </c>
      <c r="AS2220" s="288" t="str">
        <f>IFERROR(IF(Table_Merge1[[#This Row],[LME Zinc 3-month]]*Table_Merge1[[#This Row],[Azad.Sell]]=0,"",Table_Merge1[[#This Row],[LME Zinc 3-month]]*Table_Merge1[[#This Row],[Azad.Sell]]),"")</f>
        <v/>
      </c>
      <c r="AT2220"/>
    </row>
    <row r="2221" spans="1:46" x14ac:dyDescent="0.25">
      <c r="A2221" s="258">
        <v>43768</v>
      </c>
      <c r="B22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1398.08.08</v>
      </c>
      <c r="C2221" s="195">
        <f t="shared" ca="1" si="70"/>
        <v>1398</v>
      </c>
      <c r="D22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21" s="195">
        <f>_xlfn.NUMBERVALUE(RIGHT(Table11[[#This Row],[تاریخ شمسی]],2))</f>
        <v>8</v>
      </c>
      <c r="F22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08-08</v>
      </c>
      <c r="G2221" s="195" t="s">
        <v>2372</v>
      </c>
      <c r="L2221" s="259">
        <v>43768</v>
      </c>
      <c r="M2221">
        <v>106429</v>
      </c>
      <c r="O2221" s="284">
        <f>IFERROR(DATE(Table7[[#This Row],[year]],MONTH(DATEVALUE(Table7[[#This Row],[month]]&amp;"1")),Table7[[#This Row],[day]]),"")</f>
        <v>41878</v>
      </c>
      <c r="P2221" s="195" t="s">
        <v>5646</v>
      </c>
      <c r="Q2221" s="195">
        <v>2014</v>
      </c>
      <c r="R2221" s="195" t="s">
        <v>3445</v>
      </c>
      <c r="S2221" s="195">
        <v>27</v>
      </c>
      <c r="T2221" s="195">
        <v>1285</v>
      </c>
      <c r="U2221" s="195">
        <v>2051</v>
      </c>
      <c r="V2221" s="195">
        <v>4742175</v>
      </c>
      <c r="X2221" s="260">
        <v>41956</v>
      </c>
      <c r="Y2221" t="s">
        <v>7715</v>
      </c>
      <c r="Z2221" s="260">
        <v>10</v>
      </c>
      <c r="AA2221">
        <v>1393</v>
      </c>
      <c r="AB2221" s="260" t="str">
        <f ca="1">IFERROR(IFERROR(VLOOKUP(Table_Merge1[[#This Row],[Column1]],Table11[#All],2,FALSE),LEFT(AB2222,8)&amp;IF(LEN((RIGHT(AB2222,2)+1))&lt;2,"0"&amp;(RIGHT(AB2222,2)+1),(RIGHT(AB2222,2)-1))),"")</f>
        <v>1393.08.22</v>
      </c>
      <c r="AC2221" s="259" t="str">
        <f ca="1">LEFT(Table_Merge1[[#This Row],[Column2]],4)</f>
        <v>1393</v>
      </c>
      <c r="AD2221" s="259" t="str">
        <f ca="1">RIGHT(LEFT(Table_Merge1[[#This Row],[Column2]],7),2)</f>
        <v>08</v>
      </c>
      <c r="AE2221" s="259" t="str">
        <f ca="1">RIGHT(Table_Merge1[[#This Row],[Column2]],2)</f>
        <v>22</v>
      </c>
      <c r="AF2221">
        <v>8</v>
      </c>
      <c r="AG2221">
        <v>22</v>
      </c>
      <c r="AH2221" s="260">
        <v>2014</v>
      </c>
      <c r="AI2221" t="s">
        <v>3450</v>
      </c>
      <c r="AJ2221" s="260">
        <v>13</v>
      </c>
      <c r="AK2221">
        <v>1161</v>
      </c>
      <c r="AL2221">
        <v>2027</v>
      </c>
      <c r="AM2221">
        <v>4324175</v>
      </c>
      <c r="AO2221">
        <v>32610</v>
      </c>
      <c r="AP2221" s="287">
        <f>IFERROR(IF(Table_Merge1[[#This Row],[LME Zinc stock]]*Table_Merge1[[#This Row],[Nima.مقدار]]=0,"",Table_Merge1[[#This Row],[LME Zinc stock]]*Table_Merge1[[#This Row],[Nima.مقدار]]),"")</f>
        <v>141011346750</v>
      </c>
      <c r="AQ2221" s="287">
        <f>IFERROR(IF(Table_Merge1[[#This Row],[LME Zinc 3-month]]*Table_Merge1[[#This Row],[Nima.مقدار]]=0,"",Table_Merge1[[#This Row],[LME Zinc 3-month]]*Table_Merge1[[#This Row],[Nima.مقدار]]),"")</f>
        <v>66100470</v>
      </c>
      <c r="AR2221" s="288" t="str">
        <f>IFERROR(IF(Table_Merge1[[#This Row],[LME Zinc stock]]*Table_Merge1[[#This Row],[Azad.Sell]]=0,"",Table_Merge1[[#This Row],[LME Zinc stock]]*Table_Merge1[[#This Row],[Azad.Sell]]),"")</f>
        <v/>
      </c>
      <c r="AS2221" s="288" t="str">
        <f>IFERROR(IF(Table_Merge1[[#This Row],[LME Zinc 3-month]]*Table_Merge1[[#This Row],[Azad.Sell]]=0,"",Table_Merge1[[#This Row],[LME Zinc 3-month]]*Table_Merge1[[#This Row],[Azad.Sell]]),"")</f>
        <v/>
      </c>
      <c r="AT2221"/>
    </row>
    <row r="2222" spans="1:46" x14ac:dyDescent="0.25">
      <c r="A2222" s="258">
        <v>43769</v>
      </c>
      <c r="B22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1398.08.09</v>
      </c>
      <c r="C2222" s="195">
        <f t="shared" ca="1" si="70"/>
        <v>1398</v>
      </c>
      <c r="D22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22" s="195">
        <f>_xlfn.NUMBERVALUE(RIGHT(Table11[[#This Row],[تاریخ شمسی]],2))</f>
        <v>9</v>
      </c>
      <c r="F22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08-09</v>
      </c>
      <c r="G2222" s="195" t="s">
        <v>2373</v>
      </c>
      <c r="L2222" s="259">
        <v>43769</v>
      </c>
      <c r="M2222">
        <v>106335</v>
      </c>
      <c r="O2222" s="283">
        <f>IFERROR(DATE(Table7[[#This Row],[year]],MONTH(DATEVALUE(Table7[[#This Row],[month]]&amp;"1")),Table7[[#This Row],[day]]),"")</f>
        <v>41877</v>
      </c>
      <c r="P2222" s="257" t="s">
        <v>5647</v>
      </c>
      <c r="Q2222" s="257">
        <v>2014</v>
      </c>
      <c r="R2222" s="257" t="s">
        <v>3445</v>
      </c>
      <c r="S2222" s="257">
        <v>26</v>
      </c>
      <c r="T2222" s="257">
        <v>1286.5</v>
      </c>
      <c r="U2222" s="257">
        <v>2076</v>
      </c>
      <c r="V2222" s="257">
        <v>4748725</v>
      </c>
      <c r="X2222" s="260">
        <v>41955</v>
      </c>
      <c r="Y2222" t="s">
        <v>7714</v>
      </c>
      <c r="Z2222" s="260">
        <v>11</v>
      </c>
      <c r="AA2222">
        <v>1393</v>
      </c>
      <c r="AB2222" s="260" t="str">
        <f ca="1">IFERROR(IFERROR(VLOOKUP(Table_Merge1[[#This Row],[Column1]],Table11[#All],2,FALSE),LEFT(AB2223,8)&amp;IF(LEN((RIGHT(AB2223,2)+1))&lt;2,"0"&amp;(RIGHT(AB2223,2)+1),(RIGHT(AB2223,2)-1))),"")</f>
        <v>1393.08.21</v>
      </c>
      <c r="AC2222" s="259" t="str">
        <f ca="1">LEFT(Table_Merge1[[#This Row],[Column2]],4)</f>
        <v>1393</v>
      </c>
      <c r="AD2222" s="259" t="str">
        <f ca="1">RIGHT(LEFT(Table_Merge1[[#This Row],[Column2]],7),2)</f>
        <v>08</v>
      </c>
      <c r="AE2222" s="259" t="str">
        <f ca="1">RIGHT(Table_Merge1[[#This Row],[Column2]],2)</f>
        <v>21</v>
      </c>
      <c r="AF2222">
        <v>8</v>
      </c>
      <c r="AG2222">
        <v>21</v>
      </c>
      <c r="AH2222" s="260">
        <v>2014</v>
      </c>
      <c r="AI2222" t="s">
        <v>3450</v>
      </c>
      <c r="AJ2222" s="260">
        <v>12</v>
      </c>
      <c r="AK2222">
        <v>1163.25</v>
      </c>
      <c r="AL2222">
        <v>2064.5</v>
      </c>
      <c r="AM2222">
        <v>4332400</v>
      </c>
      <c r="AO2222">
        <v>32610</v>
      </c>
      <c r="AP2222" s="287">
        <f>IFERROR(IF(Table_Merge1[[#This Row],[LME Zinc stock]]*Table_Merge1[[#This Row],[Nima.مقدار]]=0,"",Table_Merge1[[#This Row],[LME Zinc stock]]*Table_Merge1[[#This Row],[Nima.مقدار]]),"")</f>
        <v>141279564000</v>
      </c>
      <c r="AQ2222" s="287">
        <f>IFERROR(IF(Table_Merge1[[#This Row],[LME Zinc 3-month]]*Table_Merge1[[#This Row],[Nima.مقدار]]=0,"",Table_Merge1[[#This Row],[LME Zinc 3-month]]*Table_Merge1[[#This Row],[Nima.مقدار]]),"")</f>
        <v>67323345</v>
      </c>
      <c r="AR2222" s="288" t="str">
        <f>IFERROR(IF(Table_Merge1[[#This Row],[LME Zinc stock]]*Table_Merge1[[#This Row],[Azad.Sell]]=0,"",Table_Merge1[[#This Row],[LME Zinc stock]]*Table_Merge1[[#This Row],[Azad.Sell]]),"")</f>
        <v/>
      </c>
      <c r="AS2222" s="288" t="str">
        <f>IFERROR(IF(Table_Merge1[[#This Row],[LME Zinc 3-month]]*Table_Merge1[[#This Row],[Azad.Sell]]=0,"",Table_Merge1[[#This Row],[LME Zinc 3-month]]*Table_Merge1[[#This Row],[Azad.Sell]]),"")</f>
        <v/>
      </c>
      <c r="AT2222"/>
    </row>
    <row r="2223" spans="1:46" x14ac:dyDescent="0.25">
      <c r="A2223" s="258">
        <v>43771</v>
      </c>
      <c r="B22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1398.08.11</v>
      </c>
      <c r="C2223" s="195">
        <f t="shared" ca="1" si="70"/>
        <v>1398</v>
      </c>
      <c r="D22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23" s="195">
        <f>_xlfn.NUMBERVALUE(RIGHT(Table11[[#This Row],[تاریخ شمسی]],2))</f>
        <v>11</v>
      </c>
      <c r="F22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08-11</v>
      </c>
      <c r="G2223" s="195" t="s">
        <v>2374</v>
      </c>
      <c r="L2223" s="259">
        <v>43771</v>
      </c>
      <c r="M2223">
        <v>105605</v>
      </c>
      <c r="O2223" s="284">
        <f>IFERROR(DATE(Table7[[#This Row],[year]],MONTH(DATEVALUE(Table7[[#This Row],[month]]&amp;"1")),Table7[[#This Row],[day]]),"")</f>
        <v>41873</v>
      </c>
      <c r="P2223" s="195" t="s">
        <v>5648</v>
      </c>
      <c r="Q2223" s="195">
        <v>2014</v>
      </c>
      <c r="R2223" s="195" t="s">
        <v>3445</v>
      </c>
      <c r="S2223" s="195">
        <v>22</v>
      </c>
      <c r="T2223" s="195">
        <v>1281</v>
      </c>
      <c r="U2223" s="195">
        <v>2109</v>
      </c>
      <c r="V2223" s="195">
        <v>4757900</v>
      </c>
      <c r="X2223" s="260">
        <v>41954</v>
      </c>
      <c r="Y2223" t="s">
        <v>7713</v>
      </c>
      <c r="Z2223" s="260">
        <v>11</v>
      </c>
      <c r="AA2223">
        <v>1393</v>
      </c>
      <c r="AB2223" s="260" t="str">
        <f ca="1">IFERROR(IFERROR(VLOOKUP(Table_Merge1[[#This Row],[Column1]],Table11[#All],2,FALSE),LEFT(AB2224,8)&amp;IF(LEN((RIGHT(AB2224,2)+1))&lt;2,"0"&amp;(RIGHT(AB2224,2)+1),(RIGHT(AB2224,2)-1))),"")</f>
        <v>1393.08.20</v>
      </c>
      <c r="AC2223" s="259" t="str">
        <f ca="1">LEFT(Table_Merge1[[#This Row],[Column2]],4)</f>
        <v>1393</v>
      </c>
      <c r="AD2223" s="259" t="str">
        <f ca="1">RIGHT(LEFT(Table_Merge1[[#This Row],[Column2]],7),2)</f>
        <v>08</v>
      </c>
      <c r="AE2223" s="259" t="str">
        <f ca="1">RIGHT(Table_Merge1[[#This Row],[Column2]],2)</f>
        <v>20</v>
      </c>
      <c r="AF2223">
        <v>8</v>
      </c>
      <c r="AG2223">
        <v>20</v>
      </c>
      <c r="AH2223" s="260">
        <v>2014</v>
      </c>
      <c r="AI2223" t="s">
        <v>3450</v>
      </c>
      <c r="AJ2223" s="260">
        <v>11</v>
      </c>
      <c r="AK2223">
        <v>1151.25</v>
      </c>
      <c r="AL2223">
        <v>2065.5</v>
      </c>
      <c r="AM2223">
        <v>4342425</v>
      </c>
      <c r="AO2223">
        <v>32570</v>
      </c>
      <c r="AP2223" s="287">
        <f>IFERROR(IF(Table_Merge1[[#This Row],[LME Zinc stock]]*Table_Merge1[[#This Row],[Nima.مقدار]]=0,"",Table_Merge1[[#This Row],[LME Zinc stock]]*Table_Merge1[[#This Row],[Nima.مقدار]]),"")</f>
        <v>141432782250</v>
      </c>
      <c r="AQ2223" s="287">
        <f>IFERROR(IF(Table_Merge1[[#This Row],[LME Zinc 3-month]]*Table_Merge1[[#This Row],[Nima.مقدار]]=0,"",Table_Merge1[[#This Row],[LME Zinc 3-month]]*Table_Merge1[[#This Row],[Nima.مقدار]]),"")</f>
        <v>67273335</v>
      </c>
      <c r="AR2223" s="288" t="str">
        <f>IFERROR(IF(Table_Merge1[[#This Row],[LME Zinc stock]]*Table_Merge1[[#This Row],[Azad.Sell]]=0,"",Table_Merge1[[#This Row],[LME Zinc stock]]*Table_Merge1[[#This Row],[Azad.Sell]]),"")</f>
        <v/>
      </c>
      <c r="AS2223" s="288" t="str">
        <f>IFERROR(IF(Table_Merge1[[#This Row],[LME Zinc 3-month]]*Table_Merge1[[#This Row],[Azad.Sell]]=0,"",Table_Merge1[[#This Row],[LME Zinc 3-month]]*Table_Merge1[[#This Row],[Azad.Sell]]),"")</f>
        <v/>
      </c>
      <c r="AT2223"/>
    </row>
    <row r="2224" spans="1:46" x14ac:dyDescent="0.25">
      <c r="A2224" s="258">
        <v>43772</v>
      </c>
      <c r="B22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1398.08.12</v>
      </c>
      <c r="C2224" s="195">
        <f t="shared" ca="1" si="70"/>
        <v>1398</v>
      </c>
      <c r="D22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24" s="195">
        <f>_xlfn.NUMBERVALUE(RIGHT(Table11[[#This Row],[تاریخ شمسی]],2))</f>
        <v>12</v>
      </c>
      <c r="F22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08-12</v>
      </c>
      <c r="G2224" s="195" t="s">
        <v>2375</v>
      </c>
      <c r="L2224" s="259">
        <v>43772</v>
      </c>
      <c r="M2224">
        <v>106333</v>
      </c>
      <c r="O2224" s="283">
        <f>IFERROR(DATE(Table7[[#This Row],[year]],MONTH(DATEVALUE(Table7[[#This Row],[month]]&amp;"1")),Table7[[#This Row],[day]]),"")</f>
        <v>41872</v>
      </c>
      <c r="P2224" s="257" t="s">
        <v>5649</v>
      </c>
      <c r="Q2224" s="257">
        <v>2014</v>
      </c>
      <c r="R2224" s="257" t="s">
        <v>3445</v>
      </c>
      <c r="S2224" s="257">
        <v>21</v>
      </c>
      <c r="T2224" s="257">
        <v>1280.5</v>
      </c>
      <c r="U2224" s="257">
        <v>2098</v>
      </c>
      <c r="V2224" s="257">
        <v>4768050</v>
      </c>
      <c r="X2224" s="260">
        <v>41953</v>
      </c>
      <c r="Y2224" t="s">
        <v>7712</v>
      </c>
      <c r="Z2224" s="260">
        <v>11</v>
      </c>
      <c r="AA2224">
        <v>1393</v>
      </c>
      <c r="AB2224" s="260" t="str">
        <f ca="1">IFERROR(IFERROR(VLOOKUP(Table_Merge1[[#This Row],[Column1]],Table11[#All],2,FALSE),LEFT(AB2225,8)&amp;IF(LEN((RIGHT(AB2225,2)+1))&lt;2,"0"&amp;(RIGHT(AB2225,2)+1),(RIGHT(AB2225,2)-1))),"")</f>
        <v>1393.08.19</v>
      </c>
      <c r="AC2224" s="259" t="str">
        <f ca="1">LEFT(Table_Merge1[[#This Row],[Column2]],4)</f>
        <v>1393</v>
      </c>
      <c r="AD2224" s="259" t="str">
        <f ca="1">RIGHT(LEFT(Table_Merge1[[#This Row],[Column2]],7),2)</f>
        <v>08</v>
      </c>
      <c r="AE2224" s="259" t="str">
        <f ca="1">RIGHT(Table_Merge1[[#This Row],[Column2]],2)</f>
        <v>19</v>
      </c>
      <c r="AF2224">
        <v>8</v>
      </c>
      <c r="AG2224">
        <v>19</v>
      </c>
      <c r="AH2224" s="260">
        <v>2014</v>
      </c>
      <c r="AI2224" t="s">
        <v>3450</v>
      </c>
      <c r="AJ2224" s="260">
        <v>10</v>
      </c>
      <c r="AK2224">
        <v>1172</v>
      </c>
      <c r="AL2224">
        <v>2059</v>
      </c>
      <c r="AM2224">
        <v>4354025</v>
      </c>
      <c r="AO2224">
        <v>32460</v>
      </c>
      <c r="AP2224" s="287">
        <f>IFERROR(IF(Table_Merge1[[#This Row],[LME Zinc stock]]*Table_Merge1[[#This Row],[Nima.مقدار]]=0,"",Table_Merge1[[#This Row],[LME Zinc stock]]*Table_Merge1[[#This Row],[Nima.مقدار]]),"")</f>
        <v>141331651500</v>
      </c>
      <c r="AQ2224" s="287">
        <f>IFERROR(IF(Table_Merge1[[#This Row],[LME Zinc 3-month]]*Table_Merge1[[#This Row],[Nima.مقدار]]=0,"",Table_Merge1[[#This Row],[LME Zinc 3-month]]*Table_Merge1[[#This Row],[Nima.مقدار]]),"")</f>
        <v>66835140</v>
      </c>
      <c r="AR2224" s="288" t="str">
        <f>IFERROR(IF(Table_Merge1[[#This Row],[LME Zinc stock]]*Table_Merge1[[#This Row],[Azad.Sell]]=0,"",Table_Merge1[[#This Row],[LME Zinc stock]]*Table_Merge1[[#This Row],[Azad.Sell]]),"")</f>
        <v/>
      </c>
      <c r="AS2224" s="288" t="str">
        <f>IFERROR(IF(Table_Merge1[[#This Row],[LME Zinc 3-month]]*Table_Merge1[[#This Row],[Azad.Sell]]=0,"",Table_Merge1[[#This Row],[LME Zinc 3-month]]*Table_Merge1[[#This Row],[Azad.Sell]]),"")</f>
        <v/>
      </c>
      <c r="AT2224"/>
    </row>
    <row r="2225" spans="1:46" x14ac:dyDescent="0.25">
      <c r="A2225" s="258">
        <v>43773</v>
      </c>
      <c r="B22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1398.08.13</v>
      </c>
      <c r="C2225" s="195">
        <f t="shared" ca="1" si="70"/>
        <v>1398</v>
      </c>
      <c r="D22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25" s="195">
        <f>_xlfn.NUMBERVALUE(RIGHT(Table11[[#This Row],[تاریخ شمسی]],2))</f>
        <v>13</v>
      </c>
      <c r="F22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08-13</v>
      </c>
      <c r="G2225" s="195" t="s">
        <v>2376</v>
      </c>
      <c r="L2225" s="259">
        <v>43773</v>
      </c>
      <c r="M2225">
        <v>106010</v>
      </c>
      <c r="O2225" s="284">
        <f>IFERROR(DATE(Table7[[#This Row],[year]],MONTH(DATEVALUE(Table7[[#This Row],[month]]&amp;"1")),Table7[[#This Row],[day]]),"")</f>
        <v>41871</v>
      </c>
      <c r="P2225" s="195" t="s">
        <v>5650</v>
      </c>
      <c r="Q2225" s="195">
        <v>2014</v>
      </c>
      <c r="R2225" s="195" t="s">
        <v>3445</v>
      </c>
      <c r="S2225" s="195">
        <v>20</v>
      </c>
      <c r="T2225" s="195">
        <v>1294.5</v>
      </c>
      <c r="U2225" s="195">
        <v>2107</v>
      </c>
      <c r="V2225" s="195">
        <v>4777225</v>
      </c>
      <c r="X2225" s="260">
        <v>41950</v>
      </c>
      <c r="Z2225" s="260">
        <v>11</v>
      </c>
      <c r="AB2225" s="260" t="str">
        <f ca="1">IFERROR(IFERROR(VLOOKUP(Table_Merge1[[#This Row],[Column1]],Table11[#All],2,FALSE),LEFT(AB2226,8)&amp;IF(LEN((RIGHT(AB2226,2)+1))&lt;2,"0"&amp;(RIGHT(AB2226,2)+1),(RIGHT(AB2226,2)-1))),"")</f>
        <v>1393.08.14</v>
      </c>
      <c r="AC2225" s="259" t="str">
        <f ca="1">LEFT(Table_Merge1[[#This Row],[Column2]],4)</f>
        <v>1393</v>
      </c>
      <c r="AD2225" s="259" t="str">
        <f ca="1">RIGHT(LEFT(Table_Merge1[[#This Row],[Column2]],7),2)</f>
        <v>08</v>
      </c>
      <c r="AE2225" s="259" t="str">
        <f ca="1">RIGHT(Table_Merge1[[#This Row],[Column2]],2)</f>
        <v>14</v>
      </c>
      <c r="AH2225" s="260">
        <v>2014</v>
      </c>
      <c r="AI2225" t="s">
        <v>3450</v>
      </c>
      <c r="AJ2225" s="260">
        <v>7</v>
      </c>
      <c r="AK2225">
        <v>1145</v>
      </c>
      <c r="AL2225">
        <v>2048</v>
      </c>
      <c r="AM2225">
        <v>4362950</v>
      </c>
      <c r="AP2225" s="287" t="str">
        <f>IFERROR(IF(Table_Merge1[[#This Row],[LME Zinc stock]]*Table_Merge1[[#This Row],[Nima.مقدار]]=0,"",Table_Merge1[[#This Row],[LME Zinc stock]]*Table_Merge1[[#This Row],[Nima.مقدار]]),"")</f>
        <v/>
      </c>
      <c r="AQ2225" s="287" t="str">
        <f>IFERROR(IF(Table_Merge1[[#This Row],[LME Zinc 3-month]]*Table_Merge1[[#This Row],[Nima.مقدار]]=0,"",Table_Merge1[[#This Row],[LME Zinc 3-month]]*Table_Merge1[[#This Row],[Nima.مقدار]]),"")</f>
        <v/>
      </c>
      <c r="AR2225" s="288" t="str">
        <f>IFERROR(IF(Table_Merge1[[#This Row],[LME Zinc stock]]*Table_Merge1[[#This Row],[Azad.Sell]]=0,"",Table_Merge1[[#This Row],[LME Zinc stock]]*Table_Merge1[[#This Row],[Azad.Sell]]),"")</f>
        <v/>
      </c>
      <c r="AS2225" s="288" t="str">
        <f>IFERROR(IF(Table_Merge1[[#This Row],[LME Zinc 3-month]]*Table_Merge1[[#This Row],[Azad.Sell]]=0,"",Table_Merge1[[#This Row],[LME Zinc 3-month]]*Table_Merge1[[#This Row],[Azad.Sell]]),"")</f>
        <v/>
      </c>
      <c r="AT2225"/>
    </row>
    <row r="2226" spans="1:46" x14ac:dyDescent="0.25">
      <c r="A2226" s="258">
        <v>43774</v>
      </c>
      <c r="B22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1398.08.14</v>
      </c>
      <c r="C2226" s="195">
        <f t="shared" ca="1" si="70"/>
        <v>1398</v>
      </c>
      <c r="D22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26" s="195">
        <f>_xlfn.NUMBERVALUE(RIGHT(Table11[[#This Row],[تاریخ شمسی]],2))</f>
        <v>14</v>
      </c>
      <c r="F22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08-14</v>
      </c>
      <c r="G2226" s="195" t="s">
        <v>2377</v>
      </c>
      <c r="L2226" s="259">
        <v>43774</v>
      </c>
      <c r="M2226">
        <v>106373</v>
      </c>
      <c r="O2226" s="283">
        <f>IFERROR(DATE(Table7[[#This Row],[year]],MONTH(DATEVALUE(Table7[[#This Row],[month]]&amp;"1")),Table7[[#This Row],[day]]),"")</f>
        <v>41870</v>
      </c>
      <c r="P2226" s="257" t="s">
        <v>5651</v>
      </c>
      <c r="Q2226" s="257">
        <v>2014</v>
      </c>
      <c r="R2226" s="257" t="s">
        <v>3445</v>
      </c>
      <c r="S2226" s="257">
        <v>19</v>
      </c>
      <c r="T2226" s="257">
        <v>1300.25</v>
      </c>
      <c r="U2226" s="257">
        <v>2091</v>
      </c>
      <c r="V2226" s="257">
        <v>4786125</v>
      </c>
      <c r="X2226" s="260">
        <v>41949</v>
      </c>
      <c r="Y2226" t="s">
        <v>7711</v>
      </c>
      <c r="Z2226" s="260">
        <v>11</v>
      </c>
      <c r="AA2226">
        <v>1393</v>
      </c>
      <c r="AB2226" s="260" t="str">
        <f ca="1">IFERROR(IFERROR(VLOOKUP(Table_Merge1[[#This Row],[Column1]],Table11[#All],2,FALSE),LEFT(AB2227,8)&amp;IF(LEN((RIGHT(AB2227,2)+1))&lt;2,"0"&amp;(RIGHT(AB2227,2)+1),(RIGHT(AB2227,2)-1))),"")</f>
        <v>1393.08.15</v>
      </c>
      <c r="AC2226" s="259" t="str">
        <f ca="1">LEFT(Table_Merge1[[#This Row],[Column2]],4)</f>
        <v>1393</v>
      </c>
      <c r="AD2226" s="259" t="str">
        <f ca="1">RIGHT(LEFT(Table_Merge1[[#This Row],[Column2]],7),2)</f>
        <v>08</v>
      </c>
      <c r="AE2226" s="259" t="str">
        <f ca="1">RIGHT(Table_Merge1[[#This Row],[Column2]],2)</f>
        <v>15</v>
      </c>
      <c r="AF2226">
        <v>8</v>
      </c>
      <c r="AG2226">
        <v>15</v>
      </c>
      <c r="AH2226" s="260">
        <v>2014</v>
      </c>
      <c r="AI2226" t="s">
        <v>3450</v>
      </c>
      <c r="AJ2226" s="260">
        <v>6</v>
      </c>
      <c r="AK2226">
        <v>1144.5</v>
      </c>
      <c r="AL2226">
        <v>2063</v>
      </c>
      <c r="AM2226">
        <v>4368825</v>
      </c>
      <c r="AO2226">
        <v>32570</v>
      </c>
      <c r="AP2226" s="287">
        <f>IFERROR(IF(Table_Merge1[[#This Row],[LME Zinc stock]]*Table_Merge1[[#This Row],[Nima.مقدار]]=0,"",Table_Merge1[[#This Row],[LME Zinc stock]]*Table_Merge1[[#This Row],[Nima.مقدار]]),"")</f>
        <v>142292630250</v>
      </c>
      <c r="AQ2226" s="287">
        <f>IFERROR(IF(Table_Merge1[[#This Row],[LME Zinc 3-month]]*Table_Merge1[[#This Row],[Nima.مقدار]]=0,"",Table_Merge1[[#This Row],[LME Zinc 3-month]]*Table_Merge1[[#This Row],[Nima.مقدار]]),"")</f>
        <v>67191910</v>
      </c>
      <c r="AR2226" s="288" t="str">
        <f>IFERROR(IF(Table_Merge1[[#This Row],[LME Zinc stock]]*Table_Merge1[[#This Row],[Azad.Sell]]=0,"",Table_Merge1[[#This Row],[LME Zinc stock]]*Table_Merge1[[#This Row],[Azad.Sell]]),"")</f>
        <v/>
      </c>
      <c r="AS2226" s="288" t="str">
        <f>IFERROR(IF(Table_Merge1[[#This Row],[LME Zinc 3-month]]*Table_Merge1[[#This Row],[Azad.Sell]]=0,"",Table_Merge1[[#This Row],[LME Zinc 3-month]]*Table_Merge1[[#This Row],[Azad.Sell]]),"")</f>
        <v/>
      </c>
      <c r="AT2226"/>
    </row>
    <row r="2227" spans="1:46" x14ac:dyDescent="0.25">
      <c r="A2227" s="258">
        <v>43776</v>
      </c>
      <c r="B22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1398.08.16</v>
      </c>
      <c r="C2227" s="195">
        <f t="shared" ca="1" si="70"/>
        <v>1398</v>
      </c>
      <c r="D22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27" s="195">
        <f>_xlfn.NUMBERVALUE(RIGHT(Table11[[#This Row],[تاریخ شمسی]],2))</f>
        <v>16</v>
      </c>
      <c r="F22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08-16</v>
      </c>
      <c r="G2227" s="195" t="s">
        <v>2378</v>
      </c>
      <c r="L2227" s="259">
        <v>43776</v>
      </c>
      <c r="M2227">
        <v>106137</v>
      </c>
      <c r="O2227" s="284">
        <f>IFERROR(DATE(Table7[[#This Row],[year]],MONTH(DATEVALUE(Table7[[#This Row],[month]]&amp;"1")),Table7[[#This Row],[day]]),"")</f>
        <v>41869</v>
      </c>
      <c r="P2227" s="195" t="s">
        <v>5652</v>
      </c>
      <c r="Q2227" s="195">
        <v>2014</v>
      </c>
      <c r="R2227" s="195" t="s">
        <v>3445</v>
      </c>
      <c r="S2227" s="195">
        <v>18</v>
      </c>
      <c r="T2227" s="195">
        <v>1302.75</v>
      </c>
      <c r="U2227" s="195">
        <v>2099.5</v>
      </c>
      <c r="V2227" s="195">
        <v>4788600</v>
      </c>
      <c r="X2227" s="260">
        <v>41948</v>
      </c>
      <c r="Y2227" t="s">
        <v>7710</v>
      </c>
      <c r="Z2227" s="260">
        <v>11</v>
      </c>
      <c r="AA2227">
        <v>1393</v>
      </c>
      <c r="AB2227" s="260" t="str">
        <f ca="1">IFERROR(IFERROR(VLOOKUP(Table_Merge1[[#This Row],[Column1]],Table11[#All],2,FALSE),LEFT(AB2228,8)&amp;IF(LEN((RIGHT(AB2228,2)+1))&lt;2,"0"&amp;(RIGHT(AB2228,2)+1),(RIGHT(AB2228,2)-1))),"")</f>
        <v>1393.08.14</v>
      </c>
      <c r="AC2227" s="259" t="str">
        <f ca="1">LEFT(Table_Merge1[[#This Row],[Column2]],4)</f>
        <v>1393</v>
      </c>
      <c r="AD2227" s="259" t="str">
        <f ca="1">RIGHT(LEFT(Table_Merge1[[#This Row],[Column2]],7),2)</f>
        <v>08</v>
      </c>
      <c r="AE2227" s="259" t="str">
        <f ca="1">RIGHT(Table_Merge1[[#This Row],[Column2]],2)</f>
        <v>14</v>
      </c>
      <c r="AF2227">
        <v>8</v>
      </c>
      <c r="AG2227">
        <v>14</v>
      </c>
      <c r="AH2227" s="260">
        <v>2014</v>
      </c>
      <c r="AI2227" t="s">
        <v>3450</v>
      </c>
      <c r="AJ2227" s="260">
        <v>5</v>
      </c>
      <c r="AK2227">
        <v>1145.25</v>
      </c>
      <c r="AL2227">
        <v>2011</v>
      </c>
      <c r="AM2227">
        <v>4377575</v>
      </c>
      <c r="AO2227">
        <v>32590</v>
      </c>
      <c r="AP2227" s="287">
        <f>IFERROR(IF(Table_Merge1[[#This Row],[LME Zinc stock]]*Table_Merge1[[#This Row],[Nima.مقدار]]=0,"",Table_Merge1[[#This Row],[LME Zinc stock]]*Table_Merge1[[#This Row],[Nima.مقدار]]),"")</f>
        <v>142665169250</v>
      </c>
      <c r="AQ2227" s="287">
        <f>IFERROR(IF(Table_Merge1[[#This Row],[LME Zinc 3-month]]*Table_Merge1[[#This Row],[Nima.مقدار]]=0,"",Table_Merge1[[#This Row],[LME Zinc 3-month]]*Table_Merge1[[#This Row],[Nima.مقدار]]),"")</f>
        <v>65538490</v>
      </c>
      <c r="AR2227" s="288" t="str">
        <f>IFERROR(IF(Table_Merge1[[#This Row],[LME Zinc stock]]*Table_Merge1[[#This Row],[Azad.Sell]]=0,"",Table_Merge1[[#This Row],[LME Zinc stock]]*Table_Merge1[[#This Row],[Azad.Sell]]),"")</f>
        <v/>
      </c>
      <c r="AS2227" s="288" t="str">
        <f>IFERROR(IF(Table_Merge1[[#This Row],[LME Zinc 3-month]]*Table_Merge1[[#This Row],[Azad.Sell]]=0,"",Table_Merge1[[#This Row],[LME Zinc 3-month]]*Table_Merge1[[#This Row],[Azad.Sell]]),"")</f>
        <v/>
      </c>
      <c r="AT2227"/>
    </row>
    <row r="2228" spans="1:46" x14ac:dyDescent="0.25">
      <c r="A2228" s="258">
        <v>43778</v>
      </c>
      <c r="B22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1398.08.18</v>
      </c>
      <c r="C2228" s="195">
        <f t="shared" ca="1" si="70"/>
        <v>1398</v>
      </c>
      <c r="D22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28" s="195">
        <f>_xlfn.NUMBERVALUE(RIGHT(Table11[[#This Row],[تاریخ شمسی]],2))</f>
        <v>18</v>
      </c>
      <c r="F22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08-18</v>
      </c>
      <c r="G2228" s="195" t="s">
        <v>2379</v>
      </c>
      <c r="L2228" s="259">
        <v>43778</v>
      </c>
      <c r="M2228">
        <v>106554</v>
      </c>
      <c r="O2228" s="283">
        <f>IFERROR(DATE(Table7[[#This Row],[year]],MONTH(DATEVALUE(Table7[[#This Row],[month]]&amp;"1")),Table7[[#This Row],[day]]),"")</f>
        <v>41866</v>
      </c>
      <c r="P2228" s="257" t="s">
        <v>5653</v>
      </c>
      <c r="Q2228" s="257">
        <v>2014</v>
      </c>
      <c r="R2228" s="257" t="s">
        <v>3445</v>
      </c>
      <c r="S2228" s="257">
        <v>15</v>
      </c>
      <c r="T2228" s="257">
        <v>1313.6</v>
      </c>
      <c r="U2228" s="257">
        <v>2095.5</v>
      </c>
      <c r="V2228" s="257">
        <v>4796075</v>
      </c>
      <c r="X2228" s="260">
        <v>41947</v>
      </c>
      <c r="Z2228" s="260">
        <v>11</v>
      </c>
      <c r="AB2228" s="260" t="str">
        <f ca="1">IFERROR(IFERROR(VLOOKUP(Table_Merge1[[#This Row],[Column1]],Table11[#All],2,FALSE),LEFT(AB2229,8)&amp;IF(LEN((RIGHT(AB2229,2)+1))&lt;2,"0"&amp;(RIGHT(AB2229,2)+1),(RIGHT(AB2229,2)-1))),"")</f>
        <v>1393.08.11</v>
      </c>
      <c r="AC2228" s="259" t="str">
        <f ca="1">LEFT(Table_Merge1[[#This Row],[Column2]],4)</f>
        <v>1393</v>
      </c>
      <c r="AD2228" s="259" t="str">
        <f ca="1">RIGHT(LEFT(Table_Merge1[[#This Row],[Column2]],7),2)</f>
        <v>08</v>
      </c>
      <c r="AE2228" s="259" t="str">
        <f ca="1">RIGHT(Table_Merge1[[#This Row],[Column2]],2)</f>
        <v>11</v>
      </c>
      <c r="AH2228" s="260">
        <v>2014</v>
      </c>
      <c r="AI2228" t="s">
        <v>3450</v>
      </c>
      <c r="AJ2228" s="260">
        <v>4</v>
      </c>
      <c r="AK2228">
        <v>1169.25</v>
      </c>
      <c r="AL2228">
        <v>2015</v>
      </c>
      <c r="AM2228">
        <v>4371525</v>
      </c>
      <c r="AP2228" s="287" t="str">
        <f>IFERROR(IF(Table_Merge1[[#This Row],[LME Zinc stock]]*Table_Merge1[[#This Row],[Nima.مقدار]]=0,"",Table_Merge1[[#This Row],[LME Zinc stock]]*Table_Merge1[[#This Row],[Nima.مقدار]]),"")</f>
        <v/>
      </c>
      <c r="AQ2228" s="287" t="str">
        <f>IFERROR(IF(Table_Merge1[[#This Row],[LME Zinc 3-month]]*Table_Merge1[[#This Row],[Nima.مقدار]]=0,"",Table_Merge1[[#This Row],[LME Zinc 3-month]]*Table_Merge1[[#This Row],[Nima.مقدار]]),"")</f>
        <v/>
      </c>
      <c r="AR2228" s="288" t="str">
        <f>IFERROR(IF(Table_Merge1[[#This Row],[LME Zinc stock]]*Table_Merge1[[#This Row],[Azad.Sell]]=0,"",Table_Merge1[[#This Row],[LME Zinc stock]]*Table_Merge1[[#This Row],[Azad.Sell]]),"")</f>
        <v/>
      </c>
      <c r="AS2228" s="288" t="str">
        <f>IFERROR(IF(Table_Merge1[[#This Row],[LME Zinc 3-month]]*Table_Merge1[[#This Row],[Azad.Sell]]=0,"",Table_Merge1[[#This Row],[LME Zinc 3-month]]*Table_Merge1[[#This Row],[Azad.Sell]]),"")</f>
        <v/>
      </c>
      <c r="AT2228"/>
    </row>
    <row r="2229" spans="1:46" x14ac:dyDescent="0.25">
      <c r="A2229" s="258">
        <v>43779</v>
      </c>
      <c r="B22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1398.08.19</v>
      </c>
      <c r="C2229" s="195">
        <f t="shared" ca="1" si="70"/>
        <v>1398</v>
      </c>
      <c r="D22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29" s="195">
        <f>_xlfn.NUMBERVALUE(RIGHT(Table11[[#This Row],[تاریخ شمسی]],2))</f>
        <v>19</v>
      </c>
      <c r="F22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08-19</v>
      </c>
      <c r="G2229" s="195" t="s">
        <v>2380</v>
      </c>
      <c r="L2229" s="259">
        <v>43779</v>
      </c>
      <c r="M2229">
        <v>106911</v>
      </c>
      <c r="O2229" s="284">
        <f>IFERROR(DATE(Table7[[#This Row],[year]],MONTH(DATEVALUE(Table7[[#This Row],[month]]&amp;"1")),Table7[[#This Row],[day]]),"")</f>
        <v>41865</v>
      </c>
      <c r="P2229" s="195" t="s">
        <v>5654</v>
      </c>
      <c r="Q2229" s="195">
        <v>2014</v>
      </c>
      <c r="R2229" s="195" t="s">
        <v>3445</v>
      </c>
      <c r="S2229" s="195">
        <v>14</v>
      </c>
      <c r="T2229" s="195">
        <v>1315</v>
      </c>
      <c r="U2229" s="195" t="s">
        <v>3621</v>
      </c>
      <c r="V2229" s="195" t="s">
        <v>3621</v>
      </c>
      <c r="X2229" s="260">
        <v>41946</v>
      </c>
      <c r="Y2229" t="s">
        <v>7709</v>
      </c>
      <c r="Z2229" s="260">
        <v>11</v>
      </c>
      <c r="AA2229">
        <v>1393</v>
      </c>
      <c r="AB2229" s="260" t="str">
        <f ca="1">IFERROR(IFERROR(VLOOKUP(Table_Merge1[[#This Row],[Column1]],Table11[#All],2,FALSE),LEFT(AB2230,8)&amp;IF(LEN((RIGHT(AB2230,2)+1))&lt;2,"0"&amp;(RIGHT(AB2230,2)+1),(RIGHT(AB2230,2)-1))),"")</f>
        <v>1393.08.12</v>
      </c>
      <c r="AC2229" s="259" t="str">
        <f ca="1">LEFT(Table_Merge1[[#This Row],[Column2]],4)</f>
        <v>1393</v>
      </c>
      <c r="AD2229" s="259" t="str">
        <f ca="1">RIGHT(LEFT(Table_Merge1[[#This Row],[Column2]],7),2)</f>
        <v>08</v>
      </c>
      <c r="AE2229" s="259" t="str">
        <f ca="1">RIGHT(Table_Merge1[[#This Row],[Column2]],2)</f>
        <v>12</v>
      </c>
      <c r="AF2229">
        <v>8</v>
      </c>
      <c r="AG2229">
        <v>12</v>
      </c>
      <c r="AH2229" s="260">
        <v>2014</v>
      </c>
      <c r="AI2229" t="s">
        <v>3450</v>
      </c>
      <c r="AJ2229" s="260">
        <v>3</v>
      </c>
      <c r="AK2229">
        <v>1170.75</v>
      </c>
      <c r="AL2229">
        <v>2005.5</v>
      </c>
      <c r="AM2229">
        <v>4383050</v>
      </c>
      <c r="AO2229">
        <v>32540</v>
      </c>
      <c r="AP2229" s="287">
        <f>IFERROR(IF(Table_Merge1[[#This Row],[LME Zinc stock]]*Table_Merge1[[#This Row],[Nima.مقدار]]=0,"",Table_Merge1[[#This Row],[LME Zinc stock]]*Table_Merge1[[#This Row],[Nima.مقدار]]),"")</f>
        <v>142624447000</v>
      </c>
      <c r="AQ2229" s="287">
        <f>IFERROR(IF(Table_Merge1[[#This Row],[LME Zinc 3-month]]*Table_Merge1[[#This Row],[Nima.مقدار]]=0,"",Table_Merge1[[#This Row],[LME Zinc 3-month]]*Table_Merge1[[#This Row],[Nima.مقدار]]),"")</f>
        <v>65258970</v>
      </c>
      <c r="AR2229" s="288" t="str">
        <f>IFERROR(IF(Table_Merge1[[#This Row],[LME Zinc stock]]*Table_Merge1[[#This Row],[Azad.Sell]]=0,"",Table_Merge1[[#This Row],[LME Zinc stock]]*Table_Merge1[[#This Row],[Azad.Sell]]),"")</f>
        <v/>
      </c>
      <c r="AS2229" s="288" t="str">
        <f>IFERROR(IF(Table_Merge1[[#This Row],[LME Zinc 3-month]]*Table_Merge1[[#This Row],[Azad.Sell]]=0,"",Table_Merge1[[#This Row],[LME Zinc 3-month]]*Table_Merge1[[#This Row],[Azad.Sell]]),"")</f>
        <v/>
      </c>
      <c r="AT2229"/>
    </row>
    <row r="2230" spans="1:46" x14ac:dyDescent="0.25">
      <c r="A2230" s="258">
        <v>43780</v>
      </c>
      <c r="B22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1398.08.20</v>
      </c>
      <c r="C2230" s="195">
        <f t="shared" ca="1" si="70"/>
        <v>1398</v>
      </c>
      <c r="D22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30" s="195">
        <f>_xlfn.NUMBERVALUE(RIGHT(Table11[[#This Row],[تاریخ شمسی]],2))</f>
        <v>20</v>
      </c>
      <c r="F22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08-20</v>
      </c>
      <c r="G2230" s="195" t="s">
        <v>2381</v>
      </c>
      <c r="L2230" s="259">
        <v>43780</v>
      </c>
      <c r="M2230">
        <v>106302</v>
      </c>
      <c r="O2230" s="283">
        <f>IFERROR(DATE(Table7[[#This Row],[year]],MONTH(DATEVALUE(Table7[[#This Row],[month]]&amp;"1")),Table7[[#This Row],[day]]),"")</f>
        <v>41864</v>
      </c>
      <c r="P2230" s="257" t="s">
        <v>5655</v>
      </c>
      <c r="Q2230" s="257">
        <v>2014</v>
      </c>
      <c r="R2230" s="257" t="s">
        <v>3445</v>
      </c>
      <c r="S2230" s="257">
        <v>13</v>
      </c>
      <c r="T2230" s="257">
        <v>1309.25</v>
      </c>
      <c r="U2230" s="257">
        <v>2113.5</v>
      </c>
      <c r="V2230" s="257">
        <v>4803425</v>
      </c>
      <c r="X2230" s="260">
        <v>41943</v>
      </c>
      <c r="Z2230" s="260">
        <v>11</v>
      </c>
      <c r="AB2230" s="260" t="str">
        <f ca="1">IFERROR(IFERROR(VLOOKUP(Table_Merge1[[#This Row],[Column1]],Table11[#All],2,FALSE),LEFT(AB2231,8)&amp;IF(LEN((RIGHT(AB2231,2)+1))&lt;2,"0"&amp;(RIGHT(AB2231,2)+1),(RIGHT(AB2231,2)-1))),"")</f>
        <v>1393.08.09</v>
      </c>
      <c r="AC2230" s="259" t="str">
        <f ca="1">LEFT(Table_Merge1[[#This Row],[Column2]],4)</f>
        <v>1393</v>
      </c>
      <c r="AD2230" s="259" t="str">
        <f ca="1">RIGHT(LEFT(Table_Merge1[[#This Row],[Column2]],7),2)</f>
        <v>08</v>
      </c>
      <c r="AE2230" s="259" t="str">
        <f ca="1">RIGHT(Table_Merge1[[#This Row],[Column2]],2)</f>
        <v>09</v>
      </c>
      <c r="AH2230" s="260">
        <v>2014</v>
      </c>
      <c r="AI2230" t="s">
        <v>3448</v>
      </c>
      <c r="AJ2230" s="260">
        <v>31</v>
      </c>
      <c r="AK2230">
        <v>1173.25</v>
      </c>
      <c r="AL2230">
        <v>2017.5</v>
      </c>
      <c r="AM2230">
        <v>4393075</v>
      </c>
      <c r="AP2230" s="287" t="str">
        <f>IFERROR(IF(Table_Merge1[[#This Row],[LME Zinc stock]]*Table_Merge1[[#This Row],[Nima.مقدار]]=0,"",Table_Merge1[[#This Row],[LME Zinc stock]]*Table_Merge1[[#This Row],[Nima.مقدار]]),"")</f>
        <v/>
      </c>
      <c r="AQ2230" s="287" t="str">
        <f>IFERROR(IF(Table_Merge1[[#This Row],[LME Zinc 3-month]]*Table_Merge1[[#This Row],[Nima.مقدار]]=0,"",Table_Merge1[[#This Row],[LME Zinc 3-month]]*Table_Merge1[[#This Row],[Nima.مقدار]]),"")</f>
        <v/>
      </c>
      <c r="AR2230" s="288" t="str">
        <f>IFERROR(IF(Table_Merge1[[#This Row],[LME Zinc stock]]*Table_Merge1[[#This Row],[Azad.Sell]]=0,"",Table_Merge1[[#This Row],[LME Zinc stock]]*Table_Merge1[[#This Row],[Azad.Sell]]),"")</f>
        <v/>
      </c>
      <c r="AS2230" s="288" t="str">
        <f>IFERROR(IF(Table_Merge1[[#This Row],[LME Zinc 3-month]]*Table_Merge1[[#This Row],[Azad.Sell]]=0,"",Table_Merge1[[#This Row],[LME Zinc 3-month]]*Table_Merge1[[#This Row],[Azad.Sell]]),"")</f>
        <v/>
      </c>
      <c r="AT2230"/>
    </row>
    <row r="2231" spans="1:46" x14ac:dyDescent="0.25">
      <c r="A2231" s="258">
        <v>43781</v>
      </c>
      <c r="B22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1398.08.21</v>
      </c>
      <c r="C2231" s="195">
        <f t="shared" ca="1" si="70"/>
        <v>1398</v>
      </c>
      <c r="D22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31" s="195">
        <f>_xlfn.NUMBERVALUE(RIGHT(Table11[[#This Row],[تاریخ شمسی]],2))</f>
        <v>21</v>
      </c>
      <c r="F22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08-21</v>
      </c>
      <c r="G2231" s="195" t="s">
        <v>2382</v>
      </c>
      <c r="L2231" s="259">
        <v>43781</v>
      </c>
      <c r="M2231">
        <v>107783</v>
      </c>
      <c r="O2231" s="284">
        <f>IFERROR(DATE(Table7[[#This Row],[year]],MONTH(DATEVALUE(Table7[[#This Row],[month]]&amp;"1")),Table7[[#This Row],[day]]),"")</f>
        <v>41863</v>
      </c>
      <c r="P2231" s="195" t="s">
        <v>5656</v>
      </c>
      <c r="Q2231" s="195">
        <v>2014</v>
      </c>
      <c r="R2231" s="195" t="s">
        <v>3445</v>
      </c>
      <c r="S2231" s="195">
        <v>12</v>
      </c>
      <c r="T2231" s="195">
        <v>1311</v>
      </c>
      <c r="U2231" s="195">
        <v>2089</v>
      </c>
      <c r="V2231" s="195">
        <v>4810550</v>
      </c>
      <c r="X2231" s="260">
        <v>41942</v>
      </c>
      <c r="Y2231" t="s">
        <v>7708</v>
      </c>
      <c r="Z2231" s="260">
        <v>11</v>
      </c>
      <c r="AA2231">
        <v>1393</v>
      </c>
      <c r="AB2231" s="260" t="str">
        <f ca="1">IFERROR(IFERROR(VLOOKUP(Table_Merge1[[#This Row],[Column1]],Table11[#All],2,FALSE),LEFT(AB2232,8)&amp;IF(LEN((RIGHT(AB2232,2)+1))&lt;2,"0"&amp;(RIGHT(AB2232,2)+1),(RIGHT(AB2232,2)-1))),"")</f>
        <v>1393.08.08</v>
      </c>
      <c r="AC2231" s="259" t="str">
        <f ca="1">LEFT(Table_Merge1[[#This Row],[Column2]],4)</f>
        <v>1393</v>
      </c>
      <c r="AD2231" s="259" t="str">
        <f ca="1">RIGHT(LEFT(Table_Merge1[[#This Row],[Column2]],7),2)</f>
        <v>08</v>
      </c>
      <c r="AE2231" s="259" t="str">
        <f ca="1">RIGHT(Table_Merge1[[#This Row],[Column2]],2)</f>
        <v>08</v>
      </c>
      <c r="AF2231">
        <v>8</v>
      </c>
      <c r="AG2231">
        <v>8</v>
      </c>
      <c r="AH2231" s="260">
        <v>2014</v>
      </c>
      <c r="AI2231" t="s">
        <v>3448</v>
      </c>
      <c r="AJ2231" s="260">
        <v>30</v>
      </c>
      <c r="AK2231">
        <v>1205.75</v>
      </c>
      <c r="AL2231">
        <v>2057</v>
      </c>
      <c r="AM2231">
        <v>4402775</v>
      </c>
      <c r="AO2231">
        <v>32430</v>
      </c>
      <c r="AP2231" s="287">
        <f>IFERROR(IF(Table_Merge1[[#This Row],[LME Zinc stock]]*Table_Merge1[[#This Row],[Nima.مقدار]]=0,"",Table_Merge1[[#This Row],[LME Zinc stock]]*Table_Merge1[[#This Row],[Nima.مقدار]]),"")</f>
        <v>142781993250</v>
      </c>
      <c r="AQ2231" s="287">
        <f>IFERROR(IF(Table_Merge1[[#This Row],[LME Zinc 3-month]]*Table_Merge1[[#This Row],[Nima.مقدار]]=0,"",Table_Merge1[[#This Row],[LME Zinc 3-month]]*Table_Merge1[[#This Row],[Nima.مقدار]]),"")</f>
        <v>66708510</v>
      </c>
      <c r="AR2231" s="288" t="str">
        <f>IFERROR(IF(Table_Merge1[[#This Row],[LME Zinc stock]]*Table_Merge1[[#This Row],[Azad.Sell]]=0,"",Table_Merge1[[#This Row],[LME Zinc stock]]*Table_Merge1[[#This Row],[Azad.Sell]]),"")</f>
        <v/>
      </c>
      <c r="AS2231" s="288" t="str">
        <f>IFERROR(IF(Table_Merge1[[#This Row],[LME Zinc 3-month]]*Table_Merge1[[#This Row],[Azad.Sell]]=0,"",Table_Merge1[[#This Row],[LME Zinc 3-month]]*Table_Merge1[[#This Row],[Azad.Sell]]),"")</f>
        <v/>
      </c>
      <c r="AT2231"/>
    </row>
    <row r="2232" spans="1:46" x14ac:dyDescent="0.25">
      <c r="A2232" s="258">
        <v>43782</v>
      </c>
      <c r="B22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1398.08.22</v>
      </c>
      <c r="C2232" s="195">
        <f t="shared" ca="1" si="70"/>
        <v>1398</v>
      </c>
      <c r="D22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32" s="195">
        <f>_xlfn.NUMBERVALUE(RIGHT(Table11[[#This Row],[تاریخ شمسی]],2))</f>
        <v>22</v>
      </c>
      <c r="F22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08-22</v>
      </c>
      <c r="G2232" s="195" t="s">
        <v>2383</v>
      </c>
      <c r="L2232" s="259">
        <v>43782</v>
      </c>
      <c r="M2232">
        <v>107542</v>
      </c>
      <c r="O2232" s="283">
        <f>IFERROR(DATE(Table7[[#This Row],[year]],MONTH(DATEVALUE(Table7[[#This Row],[month]]&amp;"1")),Table7[[#This Row],[day]]),"")</f>
        <v>41862</v>
      </c>
      <c r="P2232" s="257" t="s">
        <v>5657</v>
      </c>
      <c r="Q2232" s="257">
        <v>2014</v>
      </c>
      <c r="R2232" s="257" t="s">
        <v>3445</v>
      </c>
      <c r="S2232" s="257">
        <v>11</v>
      </c>
      <c r="T2232" s="257">
        <v>1308.25</v>
      </c>
      <c r="U2232" s="257">
        <v>2086.5</v>
      </c>
      <c r="V2232" s="257">
        <v>4817000</v>
      </c>
      <c r="X2232" s="260">
        <v>41941</v>
      </c>
      <c r="Y2232" t="s">
        <v>7707</v>
      </c>
      <c r="Z2232" s="260">
        <v>11</v>
      </c>
      <c r="AA2232">
        <v>1393</v>
      </c>
      <c r="AB2232" s="260" t="str">
        <f ca="1">IFERROR(IFERROR(VLOOKUP(Table_Merge1[[#This Row],[Column1]],Table11[#All],2,FALSE),LEFT(AB2233,8)&amp;IF(LEN((RIGHT(AB2233,2)+1))&lt;2,"0"&amp;(RIGHT(AB2233,2)+1),(RIGHT(AB2233,2)-1))),"")</f>
        <v>1393.08.07</v>
      </c>
      <c r="AC2232" s="259" t="str">
        <f ca="1">LEFT(Table_Merge1[[#This Row],[Column2]],4)</f>
        <v>1393</v>
      </c>
      <c r="AD2232" s="259" t="str">
        <f ca="1">RIGHT(LEFT(Table_Merge1[[#This Row],[Column2]],7),2)</f>
        <v>08</v>
      </c>
      <c r="AE2232" s="259" t="str">
        <f ca="1">RIGHT(Table_Merge1[[#This Row],[Column2]],2)</f>
        <v>07</v>
      </c>
      <c r="AF2232">
        <v>8</v>
      </c>
      <c r="AG2232">
        <v>7</v>
      </c>
      <c r="AH2232" s="260">
        <v>2014</v>
      </c>
      <c r="AI2232" t="s">
        <v>3448</v>
      </c>
      <c r="AJ2232" s="260">
        <v>29</v>
      </c>
      <c r="AK2232">
        <v>1228</v>
      </c>
      <c r="AL2232">
        <v>2049.5</v>
      </c>
      <c r="AM2232">
        <v>4406575</v>
      </c>
      <c r="AO2232">
        <v>32410</v>
      </c>
      <c r="AP2232" s="287">
        <f>IFERROR(IF(Table_Merge1[[#This Row],[LME Zinc stock]]*Table_Merge1[[#This Row],[Nima.مقدار]]=0,"",Table_Merge1[[#This Row],[LME Zinc stock]]*Table_Merge1[[#This Row],[Nima.مقدار]]),"")</f>
        <v>142817095750</v>
      </c>
      <c r="AQ2232" s="287">
        <f>IFERROR(IF(Table_Merge1[[#This Row],[LME Zinc 3-month]]*Table_Merge1[[#This Row],[Nima.مقدار]]=0,"",Table_Merge1[[#This Row],[LME Zinc 3-month]]*Table_Merge1[[#This Row],[Nima.مقدار]]),"")</f>
        <v>66424295</v>
      </c>
      <c r="AR2232" s="288" t="str">
        <f>IFERROR(IF(Table_Merge1[[#This Row],[LME Zinc stock]]*Table_Merge1[[#This Row],[Azad.Sell]]=0,"",Table_Merge1[[#This Row],[LME Zinc stock]]*Table_Merge1[[#This Row],[Azad.Sell]]),"")</f>
        <v/>
      </c>
      <c r="AS2232" s="288" t="str">
        <f>IFERROR(IF(Table_Merge1[[#This Row],[LME Zinc 3-month]]*Table_Merge1[[#This Row],[Azad.Sell]]=0,"",Table_Merge1[[#This Row],[LME Zinc 3-month]]*Table_Merge1[[#This Row],[Azad.Sell]]),"")</f>
        <v/>
      </c>
      <c r="AT2232"/>
    </row>
    <row r="2233" spans="1:46" x14ac:dyDescent="0.25">
      <c r="A2233" s="258">
        <v>43783</v>
      </c>
      <c r="B22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1398.08.23</v>
      </c>
      <c r="C2233" s="195">
        <f t="shared" ca="1" si="70"/>
        <v>1398</v>
      </c>
      <c r="D22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33" s="195">
        <f>_xlfn.NUMBERVALUE(RIGHT(Table11[[#This Row],[تاریخ شمسی]],2))</f>
        <v>23</v>
      </c>
      <c r="F22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08-23</v>
      </c>
      <c r="G2233" s="195" t="s">
        <v>2384</v>
      </c>
      <c r="L2233" s="259">
        <v>43783</v>
      </c>
      <c r="M2233">
        <v>106661</v>
      </c>
      <c r="O2233" s="284">
        <f>IFERROR(DATE(Table7[[#This Row],[year]],MONTH(DATEVALUE(Table7[[#This Row],[month]]&amp;"1")),Table7[[#This Row],[day]]),"")</f>
        <v>41859</v>
      </c>
      <c r="P2233" s="195" t="s">
        <v>5658</v>
      </c>
      <c r="Q2233" s="195">
        <v>2014</v>
      </c>
      <c r="R2233" s="195" t="s">
        <v>3445</v>
      </c>
      <c r="S2233" s="195">
        <v>8</v>
      </c>
      <c r="T2233" s="195">
        <v>1317.5</v>
      </c>
      <c r="U2233" s="195">
        <v>2089</v>
      </c>
      <c r="V2233" s="195">
        <v>4833925</v>
      </c>
      <c r="X2233" s="260">
        <v>41940</v>
      </c>
      <c r="Y2233" t="s">
        <v>7706</v>
      </c>
      <c r="Z2233" s="260">
        <v>11</v>
      </c>
      <c r="AA2233">
        <v>1393</v>
      </c>
      <c r="AB2233" s="260" t="str">
        <f ca="1">IFERROR(IFERROR(VLOOKUP(Table_Merge1[[#This Row],[Column1]],Table11[#All],2,FALSE),LEFT(AB2234,8)&amp;IF(LEN((RIGHT(AB2234,2)+1))&lt;2,"0"&amp;(RIGHT(AB2234,2)+1),(RIGHT(AB2234,2)-1))),"")</f>
        <v>1393.08.06</v>
      </c>
      <c r="AC2233" s="259" t="str">
        <f ca="1">LEFT(Table_Merge1[[#This Row],[Column2]],4)</f>
        <v>1393</v>
      </c>
      <c r="AD2233" s="259" t="str">
        <f ca="1">RIGHT(LEFT(Table_Merge1[[#This Row],[Column2]],7),2)</f>
        <v>08</v>
      </c>
      <c r="AE2233" s="259" t="str">
        <f ca="1">RIGHT(Table_Merge1[[#This Row],[Column2]],2)</f>
        <v>06</v>
      </c>
      <c r="AF2233">
        <v>8</v>
      </c>
      <c r="AG2233">
        <v>6</v>
      </c>
      <c r="AH2233" s="260">
        <v>2014</v>
      </c>
      <c r="AI2233" t="s">
        <v>3448</v>
      </c>
      <c r="AJ2233" s="260">
        <v>28</v>
      </c>
      <c r="AK2233">
        <v>1228.25</v>
      </c>
      <c r="AL2233">
        <v>2014.5</v>
      </c>
      <c r="AM2233">
        <v>4414500</v>
      </c>
      <c r="AO2233">
        <v>32400</v>
      </c>
      <c r="AP2233" s="287">
        <f>IFERROR(IF(Table_Merge1[[#This Row],[LME Zinc stock]]*Table_Merge1[[#This Row],[Nima.مقدار]]=0,"",Table_Merge1[[#This Row],[LME Zinc stock]]*Table_Merge1[[#This Row],[Nima.مقدار]]),"")</f>
        <v>143029800000</v>
      </c>
      <c r="AQ2233" s="287">
        <f>IFERROR(IF(Table_Merge1[[#This Row],[LME Zinc 3-month]]*Table_Merge1[[#This Row],[Nima.مقدار]]=0,"",Table_Merge1[[#This Row],[LME Zinc 3-month]]*Table_Merge1[[#This Row],[Nima.مقدار]]),"")</f>
        <v>65269800</v>
      </c>
      <c r="AR2233" s="288" t="str">
        <f>IFERROR(IF(Table_Merge1[[#This Row],[LME Zinc stock]]*Table_Merge1[[#This Row],[Azad.Sell]]=0,"",Table_Merge1[[#This Row],[LME Zinc stock]]*Table_Merge1[[#This Row],[Azad.Sell]]),"")</f>
        <v/>
      </c>
      <c r="AS2233" s="288" t="str">
        <f>IFERROR(IF(Table_Merge1[[#This Row],[LME Zinc 3-month]]*Table_Merge1[[#This Row],[Azad.Sell]]=0,"",Table_Merge1[[#This Row],[LME Zinc 3-month]]*Table_Merge1[[#This Row],[Azad.Sell]]),"")</f>
        <v/>
      </c>
      <c r="AT2233"/>
    </row>
    <row r="2234" spans="1:46" x14ac:dyDescent="0.25">
      <c r="A2234" s="258">
        <v>43785</v>
      </c>
      <c r="B22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1398.08.25</v>
      </c>
      <c r="C2234" s="195">
        <f t="shared" ca="1" si="70"/>
        <v>1398</v>
      </c>
      <c r="D22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34" s="195">
        <f>_xlfn.NUMBERVALUE(RIGHT(Table11[[#This Row],[تاریخ شمسی]],2))</f>
        <v>25</v>
      </c>
      <c r="F22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08-25</v>
      </c>
      <c r="G2234" s="195" t="s">
        <v>2385</v>
      </c>
      <c r="L2234" s="259">
        <v>43785</v>
      </c>
      <c r="M2234">
        <v>113965</v>
      </c>
      <c r="O2234" s="283">
        <f>IFERROR(DATE(Table7[[#This Row],[year]],MONTH(DATEVALUE(Table7[[#This Row],[month]]&amp;"1")),Table7[[#This Row],[day]]),"")</f>
        <v>41858</v>
      </c>
      <c r="P2234" s="257" t="s">
        <v>5659</v>
      </c>
      <c r="Q2234" s="257">
        <v>2014</v>
      </c>
      <c r="R2234" s="257" t="s">
        <v>3445</v>
      </c>
      <c r="S2234" s="257">
        <v>7</v>
      </c>
      <c r="T2234" s="257">
        <v>1302</v>
      </c>
      <c r="U2234" s="257">
        <v>2060.5</v>
      </c>
      <c r="V2234" s="257">
        <v>4843275</v>
      </c>
      <c r="X2234" s="260">
        <v>41939</v>
      </c>
      <c r="Y2234" t="s">
        <v>7705</v>
      </c>
      <c r="Z2234" s="260">
        <v>11</v>
      </c>
      <c r="AA2234">
        <v>1393</v>
      </c>
      <c r="AB2234" s="260" t="str">
        <f ca="1">IFERROR(IFERROR(VLOOKUP(Table_Merge1[[#This Row],[Column1]],Table11[#All],2,FALSE),LEFT(AB2235,8)&amp;IF(LEN((RIGHT(AB2235,2)+1))&lt;2,"0"&amp;(RIGHT(AB2235,2)+1),(RIGHT(AB2235,2)-1))),"")</f>
        <v>1393.08.05</v>
      </c>
      <c r="AC2234" s="259" t="str">
        <f ca="1">LEFT(Table_Merge1[[#This Row],[Column2]],4)</f>
        <v>1393</v>
      </c>
      <c r="AD2234" s="259" t="str">
        <f ca="1">RIGHT(LEFT(Table_Merge1[[#This Row],[Column2]],7),2)</f>
        <v>08</v>
      </c>
      <c r="AE2234" s="259" t="str">
        <f ca="1">RIGHT(Table_Merge1[[#This Row],[Column2]],2)</f>
        <v>05</v>
      </c>
      <c r="AF2234">
        <v>8</v>
      </c>
      <c r="AG2234">
        <v>5</v>
      </c>
      <c r="AH2234" s="260">
        <v>2014</v>
      </c>
      <c r="AI2234" t="s">
        <v>3448</v>
      </c>
      <c r="AJ2234" s="260">
        <v>27</v>
      </c>
      <c r="AK2234">
        <v>1230.5</v>
      </c>
      <c r="AL2234">
        <v>2042</v>
      </c>
      <c r="AM2234">
        <v>4421275</v>
      </c>
      <c r="AO2234">
        <v>32330</v>
      </c>
      <c r="AP2234" s="287">
        <f>IFERROR(IF(Table_Merge1[[#This Row],[LME Zinc stock]]*Table_Merge1[[#This Row],[Nima.مقدار]]=0,"",Table_Merge1[[#This Row],[LME Zinc stock]]*Table_Merge1[[#This Row],[Nima.مقدار]]),"")</f>
        <v>142939820750</v>
      </c>
      <c r="AQ2234" s="287">
        <f>IFERROR(IF(Table_Merge1[[#This Row],[LME Zinc 3-month]]*Table_Merge1[[#This Row],[Nima.مقدار]]=0,"",Table_Merge1[[#This Row],[LME Zinc 3-month]]*Table_Merge1[[#This Row],[Nima.مقدار]]),"")</f>
        <v>66017860</v>
      </c>
      <c r="AR2234" s="288" t="str">
        <f>IFERROR(IF(Table_Merge1[[#This Row],[LME Zinc stock]]*Table_Merge1[[#This Row],[Azad.Sell]]=0,"",Table_Merge1[[#This Row],[LME Zinc stock]]*Table_Merge1[[#This Row],[Azad.Sell]]),"")</f>
        <v/>
      </c>
      <c r="AS2234" s="288" t="str">
        <f>IFERROR(IF(Table_Merge1[[#This Row],[LME Zinc 3-month]]*Table_Merge1[[#This Row],[Azad.Sell]]=0,"",Table_Merge1[[#This Row],[LME Zinc 3-month]]*Table_Merge1[[#This Row],[Azad.Sell]]),"")</f>
        <v/>
      </c>
      <c r="AT2234"/>
    </row>
    <row r="2235" spans="1:46" x14ac:dyDescent="0.25">
      <c r="A2235" s="258">
        <v>43786</v>
      </c>
      <c r="B22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1398.08.26</v>
      </c>
      <c r="C2235" s="195">
        <f t="shared" ca="1" si="70"/>
        <v>1398</v>
      </c>
      <c r="D22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35" s="195">
        <f>_xlfn.NUMBERVALUE(RIGHT(Table11[[#This Row],[تاریخ شمسی]],2))</f>
        <v>26</v>
      </c>
      <c r="F22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08-26</v>
      </c>
      <c r="G2235" s="195" t="s">
        <v>2386</v>
      </c>
      <c r="L2235" s="259">
        <v>43786</v>
      </c>
      <c r="M2235">
        <v>107066</v>
      </c>
      <c r="O2235" s="284">
        <f>IFERROR(DATE(Table7[[#This Row],[year]],MONTH(DATEVALUE(Table7[[#This Row],[month]]&amp;"1")),Table7[[#This Row],[day]]),"")</f>
        <v>41857</v>
      </c>
      <c r="P2235" s="195" t="s">
        <v>5660</v>
      </c>
      <c r="Q2235" s="195">
        <v>2014</v>
      </c>
      <c r="R2235" s="195" t="s">
        <v>3445</v>
      </c>
      <c r="S2235" s="195">
        <v>6</v>
      </c>
      <c r="T2235" s="195">
        <v>1288.5</v>
      </c>
      <c r="U2235" s="195">
        <v>2069</v>
      </c>
      <c r="V2235" s="195">
        <v>4851850</v>
      </c>
      <c r="X2235" s="260">
        <v>41936</v>
      </c>
      <c r="Z2235" s="260">
        <v>11</v>
      </c>
      <c r="AB2235" s="260" t="str">
        <f ca="1">IFERROR(IFERROR(VLOOKUP(Table_Merge1[[#This Row],[Column1]],Table11[#All],2,FALSE),LEFT(AB2236,8)&amp;IF(LEN((RIGHT(AB2236,2)+1))&lt;2,"0"&amp;(RIGHT(AB2236,2)+1),(RIGHT(AB2236,2)-1))),"")</f>
        <v>1393.08.02</v>
      </c>
      <c r="AC2235" s="259" t="str">
        <f ca="1">LEFT(Table_Merge1[[#This Row],[Column2]],4)</f>
        <v>1393</v>
      </c>
      <c r="AD2235" s="259" t="str">
        <f ca="1">RIGHT(LEFT(Table_Merge1[[#This Row],[Column2]],7),2)</f>
        <v>08</v>
      </c>
      <c r="AE2235" s="259" t="str">
        <f ca="1">RIGHT(Table_Merge1[[#This Row],[Column2]],2)</f>
        <v>02</v>
      </c>
      <c r="AH2235" s="260">
        <v>2014</v>
      </c>
      <c r="AI2235" t="s">
        <v>3448</v>
      </c>
      <c r="AJ2235" s="260">
        <v>24</v>
      </c>
      <c r="AK2235">
        <v>1231.75</v>
      </c>
      <c r="AL2235">
        <v>2070</v>
      </c>
      <c r="AM2235">
        <v>4427975</v>
      </c>
      <c r="AP2235" s="287" t="str">
        <f>IFERROR(IF(Table_Merge1[[#This Row],[LME Zinc stock]]*Table_Merge1[[#This Row],[Nima.مقدار]]=0,"",Table_Merge1[[#This Row],[LME Zinc stock]]*Table_Merge1[[#This Row],[Nima.مقدار]]),"")</f>
        <v/>
      </c>
      <c r="AQ2235" s="287" t="str">
        <f>IFERROR(IF(Table_Merge1[[#This Row],[LME Zinc 3-month]]*Table_Merge1[[#This Row],[Nima.مقدار]]=0,"",Table_Merge1[[#This Row],[LME Zinc 3-month]]*Table_Merge1[[#This Row],[Nima.مقدار]]),"")</f>
        <v/>
      </c>
      <c r="AR2235" s="288" t="str">
        <f>IFERROR(IF(Table_Merge1[[#This Row],[LME Zinc stock]]*Table_Merge1[[#This Row],[Azad.Sell]]=0,"",Table_Merge1[[#This Row],[LME Zinc stock]]*Table_Merge1[[#This Row],[Azad.Sell]]),"")</f>
        <v/>
      </c>
      <c r="AS2235" s="288" t="str">
        <f>IFERROR(IF(Table_Merge1[[#This Row],[LME Zinc 3-month]]*Table_Merge1[[#This Row],[Azad.Sell]]=0,"",Table_Merge1[[#This Row],[LME Zinc 3-month]]*Table_Merge1[[#This Row],[Azad.Sell]]),"")</f>
        <v/>
      </c>
      <c r="AT2235"/>
    </row>
    <row r="2236" spans="1:46" x14ac:dyDescent="0.25">
      <c r="A2236" s="258">
        <v>43787</v>
      </c>
      <c r="B22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1398.08.27</v>
      </c>
      <c r="C2236" s="195">
        <f t="shared" ca="1" si="70"/>
        <v>1398</v>
      </c>
      <c r="D22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36" s="195">
        <f>_xlfn.NUMBERVALUE(RIGHT(Table11[[#This Row],[تاریخ شمسی]],2))</f>
        <v>27</v>
      </c>
      <c r="F22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08-27</v>
      </c>
      <c r="G2236" s="195" t="s">
        <v>2387</v>
      </c>
      <c r="L2236" s="259">
        <v>43787</v>
      </c>
      <c r="M2236">
        <v>107317.5</v>
      </c>
      <c r="O2236" s="283">
        <f>IFERROR(DATE(Table7[[#This Row],[year]],MONTH(DATEVALUE(Table7[[#This Row],[month]]&amp;"1")),Table7[[#This Row],[day]]),"")</f>
        <v>41856</v>
      </c>
      <c r="P2236" s="257" t="s">
        <v>5661</v>
      </c>
      <c r="Q2236" s="257">
        <v>2014</v>
      </c>
      <c r="R2236" s="257" t="s">
        <v>3445</v>
      </c>
      <c r="S2236" s="257">
        <v>5</v>
      </c>
      <c r="T2236" s="257">
        <v>1292.75</v>
      </c>
      <c r="U2236" s="257">
        <v>2054.5</v>
      </c>
      <c r="V2236" s="257">
        <v>4863350</v>
      </c>
      <c r="X2236" s="260">
        <v>41935</v>
      </c>
      <c r="Y2236" t="s">
        <v>7704</v>
      </c>
      <c r="Z2236" s="260">
        <v>11</v>
      </c>
      <c r="AA2236">
        <v>1393</v>
      </c>
      <c r="AB2236" s="260" t="str">
        <f ca="1">IFERROR(IFERROR(VLOOKUP(Table_Merge1[[#This Row],[Column1]],Table11[#All],2,FALSE),LEFT(AB2237,8)&amp;IF(LEN((RIGHT(AB2237,2)+1))&lt;2,"0"&amp;(RIGHT(AB2237,2)+1),(RIGHT(AB2237,2)-1))),"")</f>
        <v>1393.08.01</v>
      </c>
      <c r="AC2236" s="259" t="str">
        <f ca="1">LEFT(Table_Merge1[[#This Row],[Column2]],4)</f>
        <v>1393</v>
      </c>
      <c r="AD2236" s="259" t="str">
        <f ca="1">RIGHT(LEFT(Table_Merge1[[#This Row],[Column2]],7),2)</f>
        <v>08</v>
      </c>
      <c r="AE2236" s="259" t="str">
        <f ca="1">RIGHT(Table_Merge1[[#This Row],[Column2]],2)</f>
        <v>01</v>
      </c>
      <c r="AF2236">
        <v>8</v>
      </c>
      <c r="AG2236">
        <v>1</v>
      </c>
      <c r="AH2236" s="260">
        <v>2014</v>
      </c>
      <c r="AI2236" t="s">
        <v>3448</v>
      </c>
      <c r="AJ2236" s="260">
        <v>23</v>
      </c>
      <c r="AK2236">
        <v>1240.5</v>
      </c>
      <c r="AL2236">
        <v>2053.5</v>
      </c>
      <c r="AM2236">
        <v>4437125</v>
      </c>
      <c r="AO2236">
        <v>32260</v>
      </c>
      <c r="AP2236" s="287">
        <f>IFERROR(IF(Table_Merge1[[#This Row],[LME Zinc stock]]*Table_Merge1[[#This Row],[Nima.مقدار]]=0,"",Table_Merge1[[#This Row],[LME Zinc stock]]*Table_Merge1[[#This Row],[Nima.مقدار]]),"")</f>
        <v>143141652500</v>
      </c>
      <c r="AQ2236" s="287">
        <f>IFERROR(IF(Table_Merge1[[#This Row],[LME Zinc 3-month]]*Table_Merge1[[#This Row],[Nima.مقدار]]=0,"",Table_Merge1[[#This Row],[LME Zinc 3-month]]*Table_Merge1[[#This Row],[Nima.مقدار]]),"")</f>
        <v>66245910</v>
      </c>
      <c r="AR2236" s="288" t="str">
        <f>IFERROR(IF(Table_Merge1[[#This Row],[LME Zinc stock]]*Table_Merge1[[#This Row],[Azad.Sell]]=0,"",Table_Merge1[[#This Row],[LME Zinc stock]]*Table_Merge1[[#This Row],[Azad.Sell]]),"")</f>
        <v/>
      </c>
      <c r="AS2236" s="288" t="str">
        <f>IFERROR(IF(Table_Merge1[[#This Row],[LME Zinc 3-month]]*Table_Merge1[[#This Row],[Azad.Sell]]=0,"",Table_Merge1[[#This Row],[LME Zinc 3-month]]*Table_Merge1[[#This Row],[Azad.Sell]]),"")</f>
        <v/>
      </c>
      <c r="AT2236"/>
    </row>
    <row r="2237" spans="1:46" x14ac:dyDescent="0.25">
      <c r="A2237" s="258">
        <v>43788</v>
      </c>
      <c r="B22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1398.08.28</v>
      </c>
      <c r="C2237" s="195">
        <f t="shared" ca="1" si="70"/>
        <v>1398</v>
      </c>
      <c r="D22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37" s="195">
        <f>_xlfn.NUMBERVALUE(RIGHT(Table11[[#This Row],[تاریخ شمسی]],2))</f>
        <v>28</v>
      </c>
      <c r="F22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08-28</v>
      </c>
      <c r="G2237" s="195" t="s">
        <v>2388</v>
      </c>
      <c r="L2237" s="259">
        <v>43788</v>
      </c>
      <c r="M2237">
        <v>107569</v>
      </c>
      <c r="O2237" s="284">
        <f>IFERROR(DATE(Table7[[#This Row],[year]],MONTH(DATEVALUE(Table7[[#This Row],[month]]&amp;"1")),Table7[[#This Row],[day]]),"")</f>
        <v>41855</v>
      </c>
      <c r="P2237" s="195" t="s">
        <v>5662</v>
      </c>
      <c r="Q2237" s="195">
        <v>2014</v>
      </c>
      <c r="R2237" s="195" t="s">
        <v>3445</v>
      </c>
      <c r="S2237" s="195">
        <v>4</v>
      </c>
      <c r="T2237" s="195">
        <v>1293.5</v>
      </c>
      <c r="U2237" s="195">
        <v>2037.5</v>
      </c>
      <c r="V2237" s="195">
        <v>4872050</v>
      </c>
      <c r="X2237" s="260">
        <v>41934</v>
      </c>
      <c r="Y2237" t="s">
        <v>7703</v>
      </c>
      <c r="Z2237" s="260">
        <v>11</v>
      </c>
      <c r="AA2237">
        <v>1393</v>
      </c>
      <c r="AB2237" s="260" t="str">
        <f ca="1">IFERROR(IFERROR(VLOOKUP(Table_Merge1[[#This Row],[Column1]],Table11[#All],2,FALSE),LEFT(AB2238,8)&amp;IF(LEN((RIGHT(AB2238,2)+1))&lt;2,"0"&amp;(RIGHT(AB2238,2)+1),(RIGHT(AB2238,2)-1))),"")</f>
        <v>1393.07.30</v>
      </c>
      <c r="AC2237" s="259" t="str">
        <f ca="1">LEFT(Table_Merge1[[#This Row],[Column2]],4)</f>
        <v>1393</v>
      </c>
      <c r="AD2237" s="259" t="str">
        <f ca="1">RIGHT(LEFT(Table_Merge1[[#This Row],[Column2]],7),2)</f>
        <v>07</v>
      </c>
      <c r="AE2237" s="259" t="str">
        <f ca="1">RIGHT(Table_Merge1[[#This Row],[Column2]],2)</f>
        <v>30</v>
      </c>
      <c r="AF2237">
        <v>7</v>
      </c>
      <c r="AG2237">
        <v>30</v>
      </c>
      <c r="AH2237" s="260">
        <v>2014</v>
      </c>
      <c r="AI2237" t="s">
        <v>3448</v>
      </c>
      <c r="AJ2237" s="260">
        <v>22</v>
      </c>
      <c r="AK2237">
        <v>1246.75</v>
      </c>
      <c r="AL2237">
        <v>2034</v>
      </c>
      <c r="AM2237">
        <v>4436575</v>
      </c>
      <c r="AO2237">
        <v>32290</v>
      </c>
      <c r="AP2237" s="287">
        <f>IFERROR(IF(Table_Merge1[[#This Row],[LME Zinc stock]]*Table_Merge1[[#This Row],[Nima.مقدار]]=0,"",Table_Merge1[[#This Row],[LME Zinc stock]]*Table_Merge1[[#This Row],[Nima.مقدار]]),"")</f>
        <v>143257006750</v>
      </c>
      <c r="AQ2237" s="287">
        <f>IFERROR(IF(Table_Merge1[[#This Row],[LME Zinc 3-month]]*Table_Merge1[[#This Row],[Nima.مقدار]]=0,"",Table_Merge1[[#This Row],[LME Zinc 3-month]]*Table_Merge1[[#This Row],[Nima.مقدار]]),"")</f>
        <v>65677860</v>
      </c>
      <c r="AR2237" s="288" t="str">
        <f>IFERROR(IF(Table_Merge1[[#This Row],[LME Zinc stock]]*Table_Merge1[[#This Row],[Azad.Sell]]=0,"",Table_Merge1[[#This Row],[LME Zinc stock]]*Table_Merge1[[#This Row],[Azad.Sell]]),"")</f>
        <v/>
      </c>
      <c r="AS2237" s="288" t="str">
        <f>IFERROR(IF(Table_Merge1[[#This Row],[LME Zinc 3-month]]*Table_Merge1[[#This Row],[Azad.Sell]]=0,"",Table_Merge1[[#This Row],[LME Zinc 3-month]]*Table_Merge1[[#This Row],[Azad.Sell]]),"")</f>
        <v/>
      </c>
      <c r="AT2237"/>
    </row>
    <row r="2238" spans="1:46" x14ac:dyDescent="0.25">
      <c r="A2238" s="258">
        <v>43789</v>
      </c>
      <c r="B22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1398.08.29</v>
      </c>
      <c r="C2238" s="195">
        <f t="shared" ca="1" si="70"/>
        <v>1398</v>
      </c>
      <c r="D22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38" s="195">
        <f>_xlfn.NUMBERVALUE(RIGHT(Table11[[#This Row],[تاریخ شمسی]],2))</f>
        <v>29</v>
      </c>
      <c r="F22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08-29</v>
      </c>
      <c r="G2238" s="195" t="s">
        <v>2389</v>
      </c>
      <c r="L2238" s="259">
        <v>43789</v>
      </c>
      <c r="M2238">
        <v>107346</v>
      </c>
      <c r="O2238" s="283">
        <f>IFERROR(DATE(Table7[[#This Row],[year]],MONTH(DATEVALUE(Table7[[#This Row],[month]]&amp;"1")),Table7[[#This Row],[day]]),"")</f>
        <v>41852</v>
      </c>
      <c r="P2238" s="257" t="s">
        <v>5663</v>
      </c>
      <c r="Q2238" s="257">
        <v>2014</v>
      </c>
      <c r="R2238" s="257" t="s">
        <v>3445</v>
      </c>
      <c r="S2238" s="257">
        <v>1</v>
      </c>
      <c r="T2238" s="257">
        <v>1284.5</v>
      </c>
      <c r="U2238" s="257">
        <v>1995</v>
      </c>
      <c r="V2238" s="257">
        <v>4880125</v>
      </c>
      <c r="X2238" s="260">
        <v>41933</v>
      </c>
      <c r="Y2238" t="s">
        <v>7702</v>
      </c>
      <c r="Z2238" s="260">
        <v>11</v>
      </c>
      <c r="AA2238">
        <v>1393</v>
      </c>
      <c r="AB2238" s="260" t="str">
        <f ca="1">IFERROR(IFERROR(VLOOKUP(Table_Merge1[[#This Row],[Column1]],Table11[#All],2,FALSE),LEFT(AB2239,8)&amp;IF(LEN((RIGHT(AB2239,2)+1))&lt;2,"0"&amp;(RIGHT(AB2239,2)+1),(RIGHT(AB2239,2)-1))),"")</f>
        <v>1393.07.29</v>
      </c>
      <c r="AC2238" s="259" t="str">
        <f ca="1">LEFT(Table_Merge1[[#This Row],[Column2]],4)</f>
        <v>1393</v>
      </c>
      <c r="AD2238" s="259" t="str">
        <f ca="1">RIGHT(LEFT(Table_Merge1[[#This Row],[Column2]],7),2)</f>
        <v>07</v>
      </c>
      <c r="AE2238" s="259" t="str">
        <f ca="1">RIGHT(Table_Merge1[[#This Row],[Column2]],2)</f>
        <v>29</v>
      </c>
      <c r="AF2238">
        <v>7</v>
      </c>
      <c r="AG2238">
        <v>29</v>
      </c>
      <c r="AH2238" s="260">
        <v>2014</v>
      </c>
      <c r="AI2238" t="s">
        <v>3448</v>
      </c>
      <c r="AJ2238" s="260">
        <v>21</v>
      </c>
      <c r="AK2238">
        <v>1251.75</v>
      </c>
      <c r="AL2238">
        <v>2049</v>
      </c>
      <c r="AM2238">
        <v>4421150</v>
      </c>
      <c r="AO2238">
        <v>32290</v>
      </c>
      <c r="AP2238" s="287">
        <f>IFERROR(IF(Table_Merge1[[#This Row],[LME Zinc stock]]*Table_Merge1[[#This Row],[Nima.مقدار]]=0,"",Table_Merge1[[#This Row],[LME Zinc stock]]*Table_Merge1[[#This Row],[Nima.مقدار]]),"")</f>
        <v>142758933500</v>
      </c>
      <c r="AQ2238" s="287">
        <f>IFERROR(IF(Table_Merge1[[#This Row],[LME Zinc 3-month]]*Table_Merge1[[#This Row],[Nima.مقدار]]=0,"",Table_Merge1[[#This Row],[LME Zinc 3-month]]*Table_Merge1[[#This Row],[Nima.مقدار]]),"")</f>
        <v>66162210</v>
      </c>
      <c r="AR2238" s="288" t="str">
        <f>IFERROR(IF(Table_Merge1[[#This Row],[LME Zinc stock]]*Table_Merge1[[#This Row],[Azad.Sell]]=0,"",Table_Merge1[[#This Row],[LME Zinc stock]]*Table_Merge1[[#This Row],[Azad.Sell]]),"")</f>
        <v/>
      </c>
      <c r="AS2238" s="288" t="str">
        <f>IFERROR(IF(Table_Merge1[[#This Row],[LME Zinc 3-month]]*Table_Merge1[[#This Row],[Azad.Sell]]=0,"",Table_Merge1[[#This Row],[LME Zinc 3-month]]*Table_Merge1[[#This Row],[Azad.Sell]]),"")</f>
        <v/>
      </c>
      <c r="AT2238"/>
    </row>
    <row r="2239" spans="1:46" x14ac:dyDescent="0.25">
      <c r="A2239" s="258">
        <v>43790</v>
      </c>
      <c r="B22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1398.08.30</v>
      </c>
      <c r="C2239" s="195">
        <f t="shared" ca="1" si="70"/>
        <v>1398</v>
      </c>
      <c r="D22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239" s="195">
        <f>_xlfn.NUMBERVALUE(RIGHT(Table11[[#This Row],[تاریخ شمسی]],2))</f>
        <v>30</v>
      </c>
      <c r="F22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08-30</v>
      </c>
      <c r="G2239" s="195" t="s">
        <v>2390</v>
      </c>
      <c r="L2239" s="259">
        <v>43790</v>
      </c>
      <c r="M2239">
        <v>107390</v>
      </c>
      <c r="O2239" s="284">
        <f>IFERROR(DATE(Table7[[#This Row],[year]],MONTH(DATEVALUE(Table7[[#This Row],[month]]&amp;"1")),Table7[[#This Row],[day]]),"")</f>
        <v>41851</v>
      </c>
      <c r="P2239" s="195" t="s">
        <v>5664</v>
      </c>
      <c r="Q2239" s="195">
        <v>2014</v>
      </c>
      <c r="R2239" s="195" t="s">
        <v>3443</v>
      </c>
      <c r="S2239" s="195">
        <v>31</v>
      </c>
      <c r="T2239" s="195">
        <v>1295</v>
      </c>
      <c r="U2239" s="195">
        <v>2021.5</v>
      </c>
      <c r="V2239" s="195">
        <v>4899825</v>
      </c>
      <c r="X2239" s="260">
        <v>41932</v>
      </c>
      <c r="Y2239" t="s">
        <v>7701</v>
      </c>
      <c r="Z2239" s="260">
        <v>11</v>
      </c>
      <c r="AA2239">
        <v>1393</v>
      </c>
      <c r="AB2239" s="260" t="str">
        <f ca="1">IFERROR(IFERROR(VLOOKUP(Table_Merge1[[#This Row],[Column1]],Table11[#All],2,FALSE),LEFT(AB2240,8)&amp;IF(LEN((RIGHT(AB2240,2)+1))&lt;2,"0"&amp;(RIGHT(AB2240,2)+1),(RIGHT(AB2240,2)-1))),"")</f>
        <v>1393.07.28</v>
      </c>
      <c r="AC2239" s="259" t="str">
        <f ca="1">LEFT(Table_Merge1[[#This Row],[Column2]],4)</f>
        <v>1393</v>
      </c>
      <c r="AD2239" s="259" t="str">
        <f ca="1">RIGHT(LEFT(Table_Merge1[[#This Row],[Column2]],7),2)</f>
        <v>07</v>
      </c>
      <c r="AE2239" s="259" t="str">
        <f ca="1">RIGHT(Table_Merge1[[#This Row],[Column2]],2)</f>
        <v>28</v>
      </c>
      <c r="AF2239">
        <v>7</v>
      </c>
      <c r="AG2239">
        <v>28</v>
      </c>
      <c r="AH2239" s="260">
        <v>2014</v>
      </c>
      <c r="AI2239" t="s">
        <v>3448</v>
      </c>
      <c r="AJ2239" s="260">
        <v>20</v>
      </c>
      <c r="AK2239">
        <v>1241</v>
      </c>
      <c r="AL2239">
        <v>2042.5</v>
      </c>
      <c r="AM2239">
        <v>4428800</v>
      </c>
      <c r="AO2239">
        <v>32250</v>
      </c>
      <c r="AP2239" s="287">
        <f>IFERROR(IF(Table_Merge1[[#This Row],[LME Zinc stock]]*Table_Merge1[[#This Row],[Nima.مقدار]]=0,"",Table_Merge1[[#This Row],[LME Zinc stock]]*Table_Merge1[[#This Row],[Nima.مقدار]]),"")</f>
        <v>142828800000</v>
      </c>
      <c r="AQ2239" s="287">
        <f>IFERROR(IF(Table_Merge1[[#This Row],[LME Zinc 3-month]]*Table_Merge1[[#This Row],[Nima.مقدار]]=0,"",Table_Merge1[[#This Row],[LME Zinc 3-month]]*Table_Merge1[[#This Row],[Nima.مقدار]]),"")</f>
        <v>65870625</v>
      </c>
      <c r="AR2239" s="288" t="str">
        <f>IFERROR(IF(Table_Merge1[[#This Row],[LME Zinc stock]]*Table_Merge1[[#This Row],[Azad.Sell]]=0,"",Table_Merge1[[#This Row],[LME Zinc stock]]*Table_Merge1[[#This Row],[Azad.Sell]]),"")</f>
        <v/>
      </c>
      <c r="AS2239" s="288" t="str">
        <f>IFERROR(IF(Table_Merge1[[#This Row],[LME Zinc 3-month]]*Table_Merge1[[#This Row],[Azad.Sell]]=0,"",Table_Merge1[[#This Row],[LME Zinc 3-month]]*Table_Merge1[[#This Row],[Azad.Sell]]),"")</f>
        <v/>
      </c>
      <c r="AT2239"/>
    </row>
    <row r="2240" spans="1:46" x14ac:dyDescent="0.25">
      <c r="A2240" s="258">
        <v>43792</v>
      </c>
      <c r="B22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1398.09.02</v>
      </c>
      <c r="C2240" s="195">
        <f t="shared" ca="1" si="70"/>
        <v>1398</v>
      </c>
      <c r="D22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40" s="195">
        <f>_xlfn.NUMBERVALUE(RIGHT(Table11[[#This Row],[تاریخ شمسی]],2))</f>
        <v>2</v>
      </c>
      <c r="F22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09-02</v>
      </c>
      <c r="G2240" s="195" t="s">
        <v>2391</v>
      </c>
      <c r="L2240" s="259">
        <v>43792</v>
      </c>
      <c r="M2240">
        <v>107227</v>
      </c>
      <c r="O2240" s="283">
        <f>IFERROR(DATE(Table7[[#This Row],[year]],MONTH(DATEVALUE(Table7[[#This Row],[month]]&amp;"1")),Table7[[#This Row],[day]]),"")</f>
        <v>41850</v>
      </c>
      <c r="P2240" s="257" t="s">
        <v>5665</v>
      </c>
      <c r="Q2240" s="257">
        <v>2014</v>
      </c>
      <c r="R2240" s="257" t="s">
        <v>3443</v>
      </c>
      <c r="S2240" s="257">
        <v>30</v>
      </c>
      <c r="T2240" s="257">
        <v>1297.5</v>
      </c>
      <c r="U2240" s="257">
        <v>2044</v>
      </c>
      <c r="V2240" s="257">
        <v>4904400</v>
      </c>
      <c r="X2240" s="260">
        <v>41929</v>
      </c>
      <c r="Z2240" s="260">
        <v>11</v>
      </c>
      <c r="AB2240" s="260" t="str">
        <f ca="1">IFERROR(IFERROR(VLOOKUP(Table_Merge1[[#This Row],[Column1]],Table11[#All],2,FALSE),LEFT(AB2241,8)&amp;IF(LEN((RIGHT(AB2241,2)+1))&lt;2,"0"&amp;(RIGHT(AB2241,2)+1),(RIGHT(AB2241,2)-1))),"")</f>
        <v>1393.07.23</v>
      </c>
      <c r="AC2240" s="259" t="str">
        <f ca="1">LEFT(Table_Merge1[[#This Row],[Column2]],4)</f>
        <v>1393</v>
      </c>
      <c r="AD2240" s="259" t="str">
        <f ca="1">RIGHT(LEFT(Table_Merge1[[#This Row],[Column2]],7),2)</f>
        <v>07</v>
      </c>
      <c r="AE2240" s="259" t="str">
        <f ca="1">RIGHT(Table_Merge1[[#This Row],[Column2]],2)</f>
        <v>23</v>
      </c>
      <c r="AH2240" s="260">
        <v>2014</v>
      </c>
      <c r="AI2240" t="s">
        <v>3448</v>
      </c>
      <c r="AJ2240" s="260">
        <v>17</v>
      </c>
      <c r="AK2240">
        <v>1238</v>
      </c>
      <c r="AL2240" t="s">
        <v>3621</v>
      </c>
      <c r="AM2240" t="s">
        <v>3621</v>
      </c>
      <c r="AP2240" s="287" t="str">
        <f>IFERROR(IF(Table_Merge1[[#This Row],[LME Zinc stock]]*Table_Merge1[[#This Row],[Nima.مقدار]]=0,"",Table_Merge1[[#This Row],[LME Zinc stock]]*Table_Merge1[[#This Row],[Nima.مقدار]]),"")</f>
        <v/>
      </c>
      <c r="AQ2240" s="287" t="str">
        <f>IFERROR(IF(Table_Merge1[[#This Row],[LME Zinc 3-month]]*Table_Merge1[[#This Row],[Nima.مقدار]]=0,"",Table_Merge1[[#This Row],[LME Zinc 3-month]]*Table_Merge1[[#This Row],[Nima.مقدار]]),"")</f>
        <v/>
      </c>
      <c r="AR2240" s="288" t="str">
        <f>IFERROR(IF(Table_Merge1[[#This Row],[LME Zinc stock]]*Table_Merge1[[#This Row],[Azad.Sell]]=0,"",Table_Merge1[[#This Row],[LME Zinc stock]]*Table_Merge1[[#This Row],[Azad.Sell]]),"")</f>
        <v/>
      </c>
      <c r="AS2240" s="288" t="str">
        <f>IFERROR(IF(Table_Merge1[[#This Row],[LME Zinc 3-month]]*Table_Merge1[[#This Row],[Azad.Sell]]=0,"",Table_Merge1[[#This Row],[LME Zinc 3-month]]*Table_Merge1[[#This Row],[Azad.Sell]]),"")</f>
        <v/>
      </c>
      <c r="AT2240"/>
    </row>
    <row r="2241" spans="1:46" x14ac:dyDescent="0.25">
      <c r="A2241" s="258">
        <v>43793</v>
      </c>
      <c r="B22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1398.09.03</v>
      </c>
      <c r="C2241" s="195">
        <f t="shared" ca="1" si="70"/>
        <v>1398</v>
      </c>
      <c r="D22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41" s="195">
        <f>_xlfn.NUMBERVALUE(RIGHT(Table11[[#This Row],[تاریخ شمسی]],2))</f>
        <v>3</v>
      </c>
      <c r="F22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09-03</v>
      </c>
      <c r="G2241" s="195" t="s">
        <v>2392</v>
      </c>
      <c r="L2241" s="259">
        <v>43793</v>
      </c>
      <c r="M2241">
        <v>108315</v>
      </c>
      <c r="O2241" s="284">
        <f>IFERROR(DATE(Table7[[#This Row],[year]],MONTH(DATEVALUE(Table7[[#This Row],[month]]&amp;"1")),Table7[[#This Row],[day]]),"")</f>
        <v>41849</v>
      </c>
      <c r="P2241" s="195" t="s">
        <v>5666</v>
      </c>
      <c r="Q2241" s="195">
        <v>2014</v>
      </c>
      <c r="R2241" s="195" t="s">
        <v>3443</v>
      </c>
      <c r="S2241" s="195">
        <v>29</v>
      </c>
      <c r="T2241" s="195">
        <v>1307.5</v>
      </c>
      <c r="U2241" s="195">
        <v>2051</v>
      </c>
      <c r="V2241" s="195">
        <v>4912400</v>
      </c>
      <c r="X2241" s="260">
        <v>41928</v>
      </c>
      <c r="Y2241" t="s">
        <v>7700</v>
      </c>
      <c r="Z2241" s="260">
        <v>11</v>
      </c>
      <c r="AA2241">
        <v>1393</v>
      </c>
      <c r="AB2241" s="260" t="str">
        <f ca="1">IFERROR(IFERROR(VLOOKUP(Table_Merge1[[#This Row],[Column1]],Table11[#All],2,FALSE),LEFT(AB2242,8)&amp;IF(LEN((RIGHT(AB2242,2)+1))&lt;2,"0"&amp;(RIGHT(AB2242,2)+1),(RIGHT(AB2242,2)-1))),"")</f>
        <v>1393.07.24</v>
      </c>
      <c r="AC2241" s="259" t="str">
        <f ca="1">LEFT(Table_Merge1[[#This Row],[Column2]],4)</f>
        <v>1393</v>
      </c>
      <c r="AD2241" s="259" t="str">
        <f ca="1">RIGHT(LEFT(Table_Merge1[[#This Row],[Column2]],7),2)</f>
        <v>07</v>
      </c>
      <c r="AE2241" s="259" t="str">
        <f ca="1">RIGHT(Table_Merge1[[#This Row],[Column2]],2)</f>
        <v>24</v>
      </c>
      <c r="AF2241">
        <v>7</v>
      </c>
      <c r="AG2241">
        <v>24</v>
      </c>
      <c r="AH2241" s="260">
        <v>2014</v>
      </c>
      <c r="AI2241" t="s">
        <v>3448</v>
      </c>
      <c r="AJ2241" s="260">
        <v>16</v>
      </c>
      <c r="AK2241">
        <v>1241</v>
      </c>
      <c r="AL2241">
        <v>2036.5</v>
      </c>
      <c r="AM2241">
        <v>4435525</v>
      </c>
      <c r="AO2241">
        <v>32520</v>
      </c>
      <c r="AP2241" s="287">
        <f>IFERROR(IF(Table_Merge1[[#This Row],[LME Zinc stock]]*Table_Merge1[[#This Row],[Nima.مقدار]]=0,"",Table_Merge1[[#This Row],[LME Zinc stock]]*Table_Merge1[[#This Row],[Nima.مقدار]]),"")</f>
        <v>144243273000</v>
      </c>
      <c r="AQ2241" s="287">
        <f>IFERROR(IF(Table_Merge1[[#This Row],[LME Zinc 3-month]]*Table_Merge1[[#This Row],[Nima.مقدار]]=0,"",Table_Merge1[[#This Row],[LME Zinc 3-month]]*Table_Merge1[[#This Row],[Nima.مقدار]]),"")</f>
        <v>66226980</v>
      </c>
      <c r="AR2241" s="288" t="str">
        <f>IFERROR(IF(Table_Merge1[[#This Row],[LME Zinc stock]]*Table_Merge1[[#This Row],[Azad.Sell]]=0,"",Table_Merge1[[#This Row],[LME Zinc stock]]*Table_Merge1[[#This Row],[Azad.Sell]]),"")</f>
        <v/>
      </c>
      <c r="AS2241" s="288" t="str">
        <f>IFERROR(IF(Table_Merge1[[#This Row],[LME Zinc 3-month]]*Table_Merge1[[#This Row],[Azad.Sell]]=0,"",Table_Merge1[[#This Row],[LME Zinc 3-month]]*Table_Merge1[[#This Row],[Azad.Sell]]),"")</f>
        <v/>
      </c>
      <c r="AT2241"/>
    </row>
    <row r="2242" spans="1:46" x14ac:dyDescent="0.25">
      <c r="A2242" s="258">
        <v>43794</v>
      </c>
      <c r="B22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1398.09.04</v>
      </c>
      <c r="C2242" s="195">
        <f t="shared" ref="C2242:C2305" ca="1" si="71">_xlfn.NUMBERVALUE(LEFT(G2242, LEN(G2242) - MAX(IF(ISNUMBER(MID(G2242, ROW(INDIRECT("1:"&amp;LEN(G2242))), 1) *1)=FALSE, ROW(INDIRECT("6:"&amp;LEN(G2242))), 6))))</f>
        <v>1398</v>
      </c>
      <c r="D22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42" s="195">
        <f>_xlfn.NUMBERVALUE(RIGHT(Table11[[#This Row],[تاریخ شمسی]],2))</f>
        <v>4</v>
      </c>
      <c r="F22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09-04</v>
      </c>
      <c r="G2242" s="195" t="s">
        <v>2393</v>
      </c>
      <c r="L2242" s="259">
        <v>43794</v>
      </c>
      <c r="M2242">
        <v>108228</v>
      </c>
      <c r="O2242" s="283">
        <f>IFERROR(DATE(Table7[[#This Row],[year]],MONTH(DATEVALUE(Table7[[#This Row],[month]]&amp;"1")),Table7[[#This Row],[day]]),"")</f>
        <v>41848</v>
      </c>
      <c r="P2242" s="257" t="s">
        <v>5667</v>
      </c>
      <c r="Q2242" s="257">
        <v>2014</v>
      </c>
      <c r="R2242" s="257" t="s">
        <v>3443</v>
      </c>
      <c r="S2242" s="257">
        <v>28</v>
      </c>
      <c r="T2242" s="257">
        <v>1305</v>
      </c>
      <c r="U2242" s="257">
        <v>2033</v>
      </c>
      <c r="V2242" s="257">
        <v>4911900</v>
      </c>
      <c r="X2242" s="260">
        <v>41927</v>
      </c>
      <c r="Y2242" t="s">
        <v>7699</v>
      </c>
      <c r="Z2242" s="260">
        <v>11</v>
      </c>
      <c r="AA2242">
        <v>1393</v>
      </c>
      <c r="AB2242" s="260" t="str">
        <f ca="1">IFERROR(IFERROR(VLOOKUP(Table_Merge1[[#This Row],[Column1]],Table11[#All],2,FALSE),LEFT(AB2243,8)&amp;IF(LEN((RIGHT(AB2243,2)+1))&lt;2,"0"&amp;(RIGHT(AB2243,2)+1),(RIGHT(AB2243,2)-1))),"")</f>
        <v>1393.07.23</v>
      </c>
      <c r="AC2242" s="259" t="str">
        <f ca="1">LEFT(Table_Merge1[[#This Row],[Column2]],4)</f>
        <v>1393</v>
      </c>
      <c r="AD2242" s="259" t="str">
        <f ca="1">RIGHT(LEFT(Table_Merge1[[#This Row],[Column2]],7),2)</f>
        <v>07</v>
      </c>
      <c r="AE2242" s="259" t="str">
        <f ca="1">RIGHT(Table_Merge1[[#This Row],[Column2]],2)</f>
        <v>23</v>
      </c>
      <c r="AF2242">
        <v>7</v>
      </c>
      <c r="AG2242">
        <v>23</v>
      </c>
      <c r="AH2242" s="260">
        <v>2014</v>
      </c>
      <c r="AI2242" t="s">
        <v>3448</v>
      </c>
      <c r="AJ2242" s="260">
        <v>15</v>
      </c>
      <c r="AK2242">
        <v>1223.5</v>
      </c>
      <c r="AL2242">
        <v>2011</v>
      </c>
      <c r="AM2242">
        <v>4441425</v>
      </c>
      <c r="AO2242">
        <v>32550</v>
      </c>
      <c r="AP2242" s="287">
        <f>IFERROR(IF(Table_Merge1[[#This Row],[LME Zinc stock]]*Table_Merge1[[#This Row],[Nima.مقدار]]=0,"",Table_Merge1[[#This Row],[LME Zinc stock]]*Table_Merge1[[#This Row],[Nima.مقدار]]),"")</f>
        <v>144568383750</v>
      </c>
      <c r="AQ2242" s="287">
        <f>IFERROR(IF(Table_Merge1[[#This Row],[LME Zinc 3-month]]*Table_Merge1[[#This Row],[Nima.مقدار]]=0,"",Table_Merge1[[#This Row],[LME Zinc 3-month]]*Table_Merge1[[#This Row],[Nima.مقدار]]),"")</f>
        <v>65458050</v>
      </c>
      <c r="AR2242" s="288" t="str">
        <f>IFERROR(IF(Table_Merge1[[#This Row],[LME Zinc stock]]*Table_Merge1[[#This Row],[Azad.Sell]]=0,"",Table_Merge1[[#This Row],[LME Zinc stock]]*Table_Merge1[[#This Row],[Azad.Sell]]),"")</f>
        <v/>
      </c>
      <c r="AS2242" s="288" t="str">
        <f>IFERROR(IF(Table_Merge1[[#This Row],[LME Zinc 3-month]]*Table_Merge1[[#This Row],[Azad.Sell]]=0,"",Table_Merge1[[#This Row],[LME Zinc 3-month]]*Table_Merge1[[#This Row],[Azad.Sell]]),"")</f>
        <v/>
      </c>
      <c r="AT2242"/>
    </row>
    <row r="2243" spans="1:46" x14ac:dyDescent="0.25">
      <c r="A2243" s="258">
        <v>43795</v>
      </c>
      <c r="B22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1398.09.05</v>
      </c>
      <c r="C2243" s="195">
        <f t="shared" ca="1" si="71"/>
        <v>1398</v>
      </c>
      <c r="D22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43" s="195">
        <f>_xlfn.NUMBERVALUE(RIGHT(Table11[[#This Row],[تاریخ شمسی]],2))</f>
        <v>5</v>
      </c>
      <c r="F22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09-05</v>
      </c>
      <c r="G2243" s="195" t="s">
        <v>2394</v>
      </c>
      <c r="L2243" s="259">
        <v>43795</v>
      </c>
      <c r="M2243">
        <v>108813</v>
      </c>
      <c r="O2243" s="284">
        <f>IFERROR(DATE(Table7[[#This Row],[year]],MONTH(DATEVALUE(Table7[[#This Row],[month]]&amp;"1")),Table7[[#This Row],[day]]),"")</f>
        <v>41845</v>
      </c>
      <c r="P2243" s="195" t="s">
        <v>5668</v>
      </c>
      <c r="Q2243" s="195">
        <v>2014</v>
      </c>
      <c r="R2243" s="195" t="s">
        <v>3443</v>
      </c>
      <c r="S2243" s="195">
        <v>25</v>
      </c>
      <c r="T2243" s="195">
        <v>1292.5</v>
      </c>
      <c r="U2243" s="195">
        <v>2023.5</v>
      </c>
      <c r="V2243" s="195">
        <v>4919625</v>
      </c>
      <c r="X2243" s="260">
        <v>41926</v>
      </c>
      <c r="Y2243" t="s">
        <v>7698</v>
      </c>
      <c r="Z2243" s="260">
        <v>11</v>
      </c>
      <c r="AA2243">
        <v>1393</v>
      </c>
      <c r="AB2243" s="260" t="str">
        <f ca="1">IFERROR(IFERROR(VLOOKUP(Table_Merge1[[#This Row],[Column1]],Table11[#All],2,FALSE),LEFT(AB2244,8)&amp;IF(LEN((RIGHT(AB2244,2)+1))&lt;2,"0"&amp;(RIGHT(AB2244,2)+1),(RIGHT(AB2244,2)-1))),"")</f>
        <v>1393.07.22</v>
      </c>
      <c r="AC2243" s="259" t="str">
        <f ca="1">LEFT(Table_Merge1[[#This Row],[Column2]],4)</f>
        <v>1393</v>
      </c>
      <c r="AD2243" s="259" t="str">
        <f ca="1">RIGHT(LEFT(Table_Merge1[[#This Row],[Column2]],7),2)</f>
        <v>07</v>
      </c>
      <c r="AE2243" s="259" t="str">
        <f ca="1">RIGHT(Table_Merge1[[#This Row],[Column2]],2)</f>
        <v>22</v>
      </c>
      <c r="AF2243">
        <v>7</v>
      </c>
      <c r="AG2243">
        <v>22</v>
      </c>
      <c r="AH2243" s="260">
        <v>2014</v>
      </c>
      <c r="AI2243" t="s">
        <v>3448</v>
      </c>
      <c r="AJ2243" s="260">
        <v>14</v>
      </c>
      <c r="AK2243">
        <v>1233</v>
      </c>
      <c r="AL2243">
        <v>2014</v>
      </c>
      <c r="AM2243">
        <v>4427975</v>
      </c>
      <c r="AO2243">
        <v>32510</v>
      </c>
      <c r="AP2243" s="287">
        <f>IFERROR(IF(Table_Merge1[[#This Row],[LME Zinc stock]]*Table_Merge1[[#This Row],[Nima.مقدار]]=0,"",Table_Merge1[[#This Row],[LME Zinc stock]]*Table_Merge1[[#This Row],[Nima.مقدار]]),"")</f>
        <v>143953467250</v>
      </c>
      <c r="AQ2243" s="287">
        <f>IFERROR(IF(Table_Merge1[[#This Row],[LME Zinc 3-month]]*Table_Merge1[[#This Row],[Nima.مقدار]]=0,"",Table_Merge1[[#This Row],[LME Zinc 3-month]]*Table_Merge1[[#This Row],[Nima.مقدار]]),"")</f>
        <v>65475140</v>
      </c>
      <c r="AR2243" s="288" t="str">
        <f>IFERROR(IF(Table_Merge1[[#This Row],[LME Zinc stock]]*Table_Merge1[[#This Row],[Azad.Sell]]=0,"",Table_Merge1[[#This Row],[LME Zinc stock]]*Table_Merge1[[#This Row],[Azad.Sell]]),"")</f>
        <v/>
      </c>
      <c r="AS2243" s="288" t="str">
        <f>IFERROR(IF(Table_Merge1[[#This Row],[LME Zinc 3-month]]*Table_Merge1[[#This Row],[Azad.Sell]]=0,"",Table_Merge1[[#This Row],[LME Zinc 3-month]]*Table_Merge1[[#This Row],[Azad.Sell]]),"")</f>
        <v/>
      </c>
      <c r="AT2243"/>
    </row>
    <row r="2244" spans="1:46" x14ac:dyDescent="0.25">
      <c r="A2244" s="258">
        <v>43796</v>
      </c>
      <c r="B22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1398.09.06</v>
      </c>
      <c r="C2244" s="195">
        <f t="shared" ca="1" si="71"/>
        <v>1398</v>
      </c>
      <c r="D22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44" s="195">
        <f>_xlfn.NUMBERVALUE(RIGHT(Table11[[#This Row],[تاریخ شمسی]],2))</f>
        <v>6</v>
      </c>
      <c r="F22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09-06</v>
      </c>
      <c r="G2244" s="195" t="s">
        <v>2395</v>
      </c>
      <c r="L2244" s="259">
        <v>43796</v>
      </c>
      <c r="M2244">
        <v>108150</v>
      </c>
      <c r="O2244" s="283">
        <f>IFERROR(DATE(Table7[[#This Row],[year]],MONTH(DATEVALUE(Table7[[#This Row],[month]]&amp;"1")),Table7[[#This Row],[day]]),"")</f>
        <v>41844</v>
      </c>
      <c r="P2244" s="257" t="s">
        <v>5669</v>
      </c>
      <c r="Q2244" s="257">
        <v>2014</v>
      </c>
      <c r="R2244" s="257" t="s">
        <v>3443</v>
      </c>
      <c r="S2244" s="257">
        <v>24</v>
      </c>
      <c r="T2244" s="257">
        <v>1300</v>
      </c>
      <c r="U2244" s="257">
        <v>2024</v>
      </c>
      <c r="V2244" s="257">
        <v>4927500</v>
      </c>
      <c r="X2244" s="260">
        <v>41925</v>
      </c>
      <c r="Z2244" s="260">
        <v>12</v>
      </c>
      <c r="AB2244" s="260" t="str">
        <f ca="1">IFERROR(IFERROR(VLOOKUP(Table_Merge1[[#This Row],[Column1]],Table11[#All],2,FALSE),LEFT(AB2245,8)&amp;IF(LEN((RIGHT(AB2245,2)+1))&lt;2,"0"&amp;(RIGHT(AB2245,2)+1),(RIGHT(AB2245,2)-1))),"")</f>
        <v>1393.07.15</v>
      </c>
      <c r="AC2244" s="259" t="str">
        <f ca="1">LEFT(Table_Merge1[[#This Row],[Column2]],4)</f>
        <v>1393</v>
      </c>
      <c r="AD2244" s="259" t="str">
        <f ca="1">RIGHT(LEFT(Table_Merge1[[#This Row],[Column2]],7),2)</f>
        <v>07</v>
      </c>
      <c r="AE2244" s="259" t="str">
        <f ca="1">RIGHT(Table_Merge1[[#This Row],[Column2]],2)</f>
        <v>15</v>
      </c>
      <c r="AH2244" s="260">
        <v>2014</v>
      </c>
      <c r="AI2244" t="s">
        <v>3448</v>
      </c>
      <c r="AJ2244" s="260">
        <v>13</v>
      </c>
      <c r="AK2244">
        <v>1228</v>
      </c>
      <c r="AL2244">
        <v>1996.5</v>
      </c>
      <c r="AM2244">
        <v>4436450</v>
      </c>
      <c r="AP2244" s="287" t="str">
        <f>IFERROR(IF(Table_Merge1[[#This Row],[LME Zinc stock]]*Table_Merge1[[#This Row],[Nima.مقدار]]=0,"",Table_Merge1[[#This Row],[LME Zinc stock]]*Table_Merge1[[#This Row],[Nima.مقدار]]),"")</f>
        <v/>
      </c>
      <c r="AQ2244" s="287" t="str">
        <f>IFERROR(IF(Table_Merge1[[#This Row],[LME Zinc 3-month]]*Table_Merge1[[#This Row],[Nima.مقدار]]=0,"",Table_Merge1[[#This Row],[LME Zinc 3-month]]*Table_Merge1[[#This Row],[Nima.مقدار]]),"")</f>
        <v/>
      </c>
      <c r="AR2244" s="288" t="str">
        <f>IFERROR(IF(Table_Merge1[[#This Row],[LME Zinc stock]]*Table_Merge1[[#This Row],[Azad.Sell]]=0,"",Table_Merge1[[#This Row],[LME Zinc stock]]*Table_Merge1[[#This Row],[Azad.Sell]]),"")</f>
        <v/>
      </c>
      <c r="AS2244" s="288" t="str">
        <f>IFERROR(IF(Table_Merge1[[#This Row],[LME Zinc 3-month]]*Table_Merge1[[#This Row],[Azad.Sell]]=0,"",Table_Merge1[[#This Row],[LME Zinc 3-month]]*Table_Merge1[[#This Row],[Azad.Sell]]),"")</f>
        <v/>
      </c>
      <c r="AT2244"/>
    </row>
    <row r="2245" spans="1:46" x14ac:dyDescent="0.25">
      <c r="A2245" s="258">
        <v>43797</v>
      </c>
      <c r="B22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1398.09.07</v>
      </c>
      <c r="C2245" s="195">
        <f t="shared" ca="1" si="71"/>
        <v>1398</v>
      </c>
      <c r="D22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45" s="195">
        <f>_xlfn.NUMBERVALUE(RIGHT(Table11[[#This Row],[تاریخ شمسی]],2))</f>
        <v>7</v>
      </c>
      <c r="F22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09-07</v>
      </c>
      <c r="G2245" s="195" t="s">
        <v>2396</v>
      </c>
      <c r="L2245" s="259">
        <v>43797</v>
      </c>
      <c r="M2245">
        <v>108545</v>
      </c>
      <c r="O2245" s="284">
        <f>IFERROR(DATE(Table7[[#This Row],[year]],MONTH(DATEVALUE(Table7[[#This Row],[month]]&amp;"1")),Table7[[#This Row],[day]]),"")</f>
        <v>41843</v>
      </c>
      <c r="P2245" s="195" t="s">
        <v>5670</v>
      </c>
      <c r="Q2245" s="195">
        <v>2014</v>
      </c>
      <c r="R2245" s="195" t="s">
        <v>3443</v>
      </c>
      <c r="S2245" s="195">
        <v>23</v>
      </c>
      <c r="T2245" s="195">
        <v>1307.5</v>
      </c>
      <c r="U2245" s="195">
        <v>1993.5</v>
      </c>
      <c r="V2245" s="195">
        <v>4936900</v>
      </c>
      <c r="X2245" s="260">
        <v>41922</v>
      </c>
      <c r="Z2245" s="260">
        <v>12</v>
      </c>
      <c r="AB2245" s="260" t="str">
        <f ca="1">IFERROR(IFERROR(VLOOKUP(Table_Merge1[[#This Row],[Column1]],Table11[#All],2,FALSE),LEFT(AB2246,8)&amp;IF(LEN((RIGHT(AB2246,2)+1))&lt;2,"0"&amp;(RIGHT(AB2246,2)+1),(RIGHT(AB2246,2)-1))),"")</f>
        <v>1393.07.16</v>
      </c>
      <c r="AC2245" s="259" t="str">
        <f ca="1">LEFT(Table_Merge1[[#This Row],[Column2]],4)</f>
        <v>1393</v>
      </c>
      <c r="AD2245" s="259" t="str">
        <f ca="1">RIGHT(LEFT(Table_Merge1[[#This Row],[Column2]],7),2)</f>
        <v>07</v>
      </c>
      <c r="AE2245" s="259" t="str">
        <f ca="1">RIGHT(Table_Merge1[[#This Row],[Column2]],2)</f>
        <v>16</v>
      </c>
      <c r="AH2245" s="260">
        <v>2014</v>
      </c>
      <c r="AI2245" t="s">
        <v>3448</v>
      </c>
      <c r="AJ2245" s="260">
        <v>10</v>
      </c>
      <c r="AK2245">
        <v>1222.25</v>
      </c>
      <c r="AL2245">
        <v>1967</v>
      </c>
      <c r="AM2245">
        <v>4447200</v>
      </c>
      <c r="AP2245" s="287" t="str">
        <f>IFERROR(IF(Table_Merge1[[#This Row],[LME Zinc stock]]*Table_Merge1[[#This Row],[Nima.مقدار]]=0,"",Table_Merge1[[#This Row],[LME Zinc stock]]*Table_Merge1[[#This Row],[Nima.مقدار]]),"")</f>
        <v/>
      </c>
      <c r="AQ2245" s="287" t="str">
        <f>IFERROR(IF(Table_Merge1[[#This Row],[LME Zinc 3-month]]*Table_Merge1[[#This Row],[Nima.مقدار]]=0,"",Table_Merge1[[#This Row],[LME Zinc 3-month]]*Table_Merge1[[#This Row],[Nima.مقدار]]),"")</f>
        <v/>
      </c>
      <c r="AR2245" s="288" t="str">
        <f>IFERROR(IF(Table_Merge1[[#This Row],[LME Zinc stock]]*Table_Merge1[[#This Row],[Azad.Sell]]=0,"",Table_Merge1[[#This Row],[LME Zinc stock]]*Table_Merge1[[#This Row],[Azad.Sell]]),"")</f>
        <v/>
      </c>
      <c r="AS2245" s="288" t="str">
        <f>IFERROR(IF(Table_Merge1[[#This Row],[LME Zinc 3-month]]*Table_Merge1[[#This Row],[Azad.Sell]]=0,"",Table_Merge1[[#This Row],[LME Zinc 3-month]]*Table_Merge1[[#This Row],[Azad.Sell]]),"")</f>
        <v/>
      </c>
      <c r="AT2245"/>
    </row>
    <row r="2246" spans="1:46" x14ac:dyDescent="0.25">
      <c r="A2246" s="258">
        <v>43799</v>
      </c>
      <c r="B22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1398.09.09</v>
      </c>
      <c r="C2246" s="195">
        <f t="shared" ca="1" si="71"/>
        <v>1398</v>
      </c>
      <c r="D22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46" s="195">
        <f>_xlfn.NUMBERVALUE(RIGHT(Table11[[#This Row],[تاریخ شمسی]],2))</f>
        <v>9</v>
      </c>
      <c r="F22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09-09</v>
      </c>
      <c r="G2246" s="195" t="s">
        <v>2397</v>
      </c>
      <c r="L2246" s="259">
        <v>43799</v>
      </c>
      <c r="M2246">
        <v>112947</v>
      </c>
      <c r="O2246" s="283">
        <f>IFERROR(DATE(Table7[[#This Row],[year]],MONTH(DATEVALUE(Table7[[#This Row],[month]]&amp;"1")),Table7[[#This Row],[day]]),"")</f>
        <v>41842</v>
      </c>
      <c r="P2246" s="257" t="s">
        <v>5671</v>
      </c>
      <c r="Q2246" s="257">
        <v>2014</v>
      </c>
      <c r="R2246" s="257" t="s">
        <v>3443</v>
      </c>
      <c r="S2246" s="257">
        <v>22</v>
      </c>
      <c r="T2246" s="257">
        <v>1307</v>
      </c>
      <c r="U2246" s="257">
        <v>2013.5</v>
      </c>
      <c r="V2246" s="257">
        <v>4945575</v>
      </c>
      <c r="X2246" s="260">
        <v>41921</v>
      </c>
      <c r="Y2246" t="s">
        <v>7697</v>
      </c>
      <c r="Z2246" s="260">
        <v>12</v>
      </c>
      <c r="AA2246">
        <v>1393</v>
      </c>
      <c r="AB2246" s="260" t="str">
        <f ca="1">IFERROR(IFERROR(VLOOKUP(Table_Merge1[[#This Row],[Column1]],Table11[#All],2,FALSE),LEFT(AB2247,8)&amp;IF(LEN((RIGHT(AB2247,2)+1))&lt;2,"0"&amp;(RIGHT(AB2247,2)+1),(RIGHT(AB2247,2)-1))),"")</f>
        <v>1393.07.17</v>
      </c>
      <c r="AC2246" s="259" t="str">
        <f ca="1">LEFT(Table_Merge1[[#This Row],[Column2]],4)</f>
        <v>1393</v>
      </c>
      <c r="AD2246" s="259" t="str">
        <f ca="1">RIGHT(LEFT(Table_Merge1[[#This Row],[Column2]],7),2)</f>
        <v>07</v>
      </c>
      <c r="AE2246" s="259" t="str">
        <f ca="1">RIGHT(Table_Merge1[[#This Row],[Column2]],2)</f>
        <v>17</v>
      </c>
      <c r="AF2246">
        <v>7</v>
      </c>
      <c r="AG2246">
        <v>17</v>
      </c>
      <c r="AH2246" s="260">
        <v>2014</v>
      </c>
      <c r="AI2246" t="s">
        <v>3448</v>
      </c>
      <c r="AJ2246" s="260">
        <v>9</v>
      </c>
      <c r="AK2246">
        <v>1227.5</v>
      </c>
      <c r="AL2246">
        <v>1965</v>
      </c>
      <c r="AM2246">
        <v>4462075</v>
      </c>
      <c r="AO2246">
        <v>32410</v>
      </c>
      <c r="AP2246" s="287">
        <f>IFERROR(IF(Table_Merge1[[#This Row],[LME Zinc stock]]*Table_Merge1[[#This Row],[Nima.مقدار]]=0,"",Table_Merge1[[#This Row],[LME Zinc stock]]*Table_Merge1[[#This Row],[Nima.مقدار]]),"")</f>
        <v>144615850750</v>
      </c>
      <c r="AQ2246" s="287">
        <f>IFERROR(IF(Table_Merge1[[#This Row],[LME Zinc 3-month]]*Table_Merge1[[#This Row],[Nima.مقدار]]=0,"",Table_Merge1[[#This Row],[LME Zinc 3-month]]*Table_Merge1[[#This Row],[Nima.مقدار]]),"")</f>
        <v>63685650</v>
      </c>
      <c r="AR2246" s="288" t="str">
        <f>IFERROR(IF(Table_Merge1[[#This Row],[LME Zinc stock]]*Table_Merge1[[#This Row],[Azad.Sell]]=0,"",Table_Merge1[[#This Row],[LME Zinc stock]]*Table_Merge1[[#This Row],[Azad.Sell]]),"")</f>
        <v/>
      </c>
      <c r="AS2246" s="288" t="str">
        <f>IFERROR(IF(Table_Merge1[[#This Row],[LME Zinc 3-month]]*Table_Merge1[[#This Row],[Azad.Sell]]=0,"",Table_Merge1[[#This Row],[LME Zinc 3-month]]*Table_Merge1[[#This Row],[Azad.Sell]]),"")</f>
        <v/>
      </c>
      <c r="AT2246"/>
    </row>
    <row r="2247" spans="1:46" x14ac:dyDescent="0.25">
      <c r="A2247" s="258">
        <v>43800</v>
      </c>
      <c r="B22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1398.09.10</v>
      </c>
      <c r="C2247" s="195">
        <f t="shared" ca="1" si="71"/>
        <v>1398</v>
      </c>
      <c r="D22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47" s="195">
        <f>_xlfn.NUMBERVALUE(RIGHT(Table11[[#This Row],[تاریخ شمسی]],2))</f>
        <v>10</v>
      </c>
      <c r="F22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09-10</v>
      </c>
      <c r="G2247" s="195" t="s">
        <v>2398</v>
      </c>
      <c r="L2247" s="259">
        <v>43800</v>
      </c>
      <c r="M2247">
        <v>109028</v>
      </c>
      <c r="O2247" s="284">
        <f>IFERROR(DATE(Table7[[#This Row],[year]],MONTH(DATEVALUE(Table7[[#This Row],[month]]&amp;"1")),Table7[[#This Row],[day]]),"")</f>
        <v>41841</v>
      </c>
      <c r="P2247" s="195" t="s">
        <v>5672</v>
      </c>
      <c r="Q2247" s="195">
        <v>2014</v>
      </c>
      <c r="R2247" s="195" t="s">
        <v>3443</v>
      </c>
      <c r="S2247" s="195">
        <v>21</v>
      </c>
      <c r="T2247" s="195">
        <v>1312.75</v>
      </c>
      <c r="U2247" s="195">
        <v>2004</v>
      </c>
      <c r="V2247" s="195">
        <v>4954550</v>
      </c>
      <c r="X2247" s="260">
        <v>41920</v>
      </c>
      <c r="Y2247" t="s">
        <v>7696</v>
      </c>
      <c r="Z2247" s="260">
        <v>12</v>
      </c>
      <c r="AA2247">
        <v>1393</v>
      </c>
      <c r="AB2247" s="260" t="str">
        <f ca="1">IFERROR(IFERROR(VLOOKUP(Table_Merge1[[#This Row],[Column1]],Table11[#All],2,FALSE),LEFT(AB2248,8)&amp;IF(LEN((RIGHT(AB2248,2)+1))&lt;2,"0"&amp;(RIGHT(AB2248,2)+1),(RIGHT(AB2248,2)-1))),"")</f>
        <v>1393.07.16</v>
      </c>
      <c r="AC2247" s="259" t="str">
        <f ca="1">LEFT(Table_Merge1[[#This Row],[Column2]],4)</f>
        <v>1393</v>
      </c>
      <c r="AD2247" s="259" t="str">
        <f ca="1">RIGHT(LEFT(Table_Merge1[[#This Row],[Column2]],7),2)</f>
        <v>07</v>
      </c>
      <c r="AE2247" s="259" t="str">
        <f ca="1">RIGHT(Table_Merge1[[#This Row],[Column2]],2)</f>
        <v>16</v>
      </c>
      <c r="AF2247">
        <v>7</v>
      </c>
      <c r="AG2247">
        <v>16</v>
      </c>
      <c r="AH2247" s="260">
        <v>2014</v>
      </c>
      <c r="AI2247" t="s">
        <v>3448</v>
      </c>
      <c r="AJ2247" s="260">
        <v>8</v>
      </c>
      <c r="AK2247">
        <v>1220</v>
      </c>
      <c r="AL2247">
        <v>1986.5</v>
      </c>
      <c r="AM2247">
        <v>4474500</v>
      </c>
      <c r="AO2247">
        <v>32410</v>
      </c>
      <c r="AP2247" s="287">
        <f>IFERROR(IF(Table_Merge1[[#This Row],[LME Zinc stock]]*Table_Merge1[[#This Row],[Nima.مقدار]]=0,"",Table_Merge1[[#This Row],[LME Zinc stock]]*Table_Merge1[[#This Row],[Nima.مقدار]]),"")</f>
        <v>145018545000</v>
      </c>
      <c r="AQ2247" s="287">
        <f>IFERROR(IF(Table_Merge1[[#This Row],[LME Zinc 3-month]]*Table_Merge1[[#This Row],[Nima.مقدار]]=0,"",Table_Merge1[[#This Row],[LME Zinc 3-month]]*Table_Merge1[[#This Row],[Nima.مقدار]]),"")</f>
        <v>64382465</v>
      </c>
      <c r="AR2247" s="288" t="str">
        <f>IFERROR(IF(Table_Merge1[[#This Row],[LME Zinc stock]]*Table_Merge1[[#This Row],[Azad.Sell]]=0,"",Table_Merge1[[#This Row],[LME Zinc stock]]*Table_Merge1[[#This Row],[Azad.Sell]]),"")</f>
        <v/>
      </c>
      <c r="AS2247" s="288" t="str">
        <f>IFERROR(IF(Table_Merge1[[#This Row],[LME Zinc 3-month]]*Table_Merge1[[#This Row],[Azad.Sell]]=0,"",Table_Merge1[[#This Row],[LME Zinc 3-month]]*Table_Merge1[[#This Row],[Azad.Sell]]),"")</f>
        <v/>
      </c>
      <c r="AT2247"/>
    </row>
    <row r="2248" spans="1:46" x14ac:dyDescent="0.25">
      <c r="A2248" s="258">
        <v>43801</v>
      </c>
      <c r="B22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1398.09.11</v>
      </c>
      <c r="C2248" s="195">
        <f t="shared" ca="1" si="71"/>
        <v>1398</v>
      </c>
      <c r="D22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48" s="195">
        <f>_xlfn.NUMBERVALUE(RIGHT(Table11[[#This Row],[تاریخ شمسی]],2))</f>
        <v>11</v>
      </c>
      <c r="F22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09-11</v>
      </c>
      <c r="G2248" s="195" t="s">
        <v>2399</v>
      </c>
      <c r="L2248" s="259">
        <v>43801</v>
      </c>
      <c r="M2248">
        <v>109056</v>
      </c>
      <c r="O2248" s="283">
        <f>IFERROR(DATE(Table7[[#This Row],[year]],MONTH(DATEVALUE(Table7[[#This Row],[month]]&amp;"1")),Table7[[#This Row],[day]]),"")</f>
        <v>41838</v>
      </c>
      <c r="P2248" s="257" t="s">
        <v>5673</v>
      </c>
      <c r="Q2248" s="257">
        <v>2014</v>
      </c>
      <c r="R2248" s="257" t="s">
        <v>3443</v>
      </c>
      <c r="S2248" s="257">
        <v>18</v>
      </c>
      <c r="T2248" s="257">
        <v>1310.25</v>
      </c>
      <c r="U2248" s="257">
        <v>1970.5</v>
      </c>
      <c r="V2248" s="257">
        <v>4961950</v>
      </c>
      <c r="X2248" s="260">
        <v>41919</v>
      </c>
      <c r="Y2248" t="s">
        <v>7695</v>
      </c>
      <c r="Z2248" s="260">
        <v>12</v>
      </c>
      <c r="AA2248">
        <v>1393</v>
      </c>
      <c r="AB2248" s="260" t="str">
        <f ca="1">IFERROR(IFERROR(VLOOKUP(Table_Merge1[[#This Row],[Column1]],Table11[#All],2,FALSE),LEFT(AB2249,8)&amp;IF(LEN((RIGHT(AB2249,2)+1))&lt;2,"0"&amp;(RIGHT(AB2249,2)+1),(RIGHT(AB2249,2)-1))),"")</f>
        <v>1393.07.15</v>
      </c>
      <c r="AC2248" s="259" t="str">
        <f ca="1">LEFT(Table_Merge1[[#This Row],[Column2]],4)</f>
        <v>1393</v>
      </c>
      <c r="AD2248" s="259" t="str">
        <f ca="1">RIGHT(LEFT(Table_Merge1[[#This Row],[Column2]],7),2)</f>
        <v>07</v>
      </c>
      <c r="AE2248" s="259" t="str">
        <f ca="1">RIGHT(Table_Merge1[[#This Row],[Column2]],2)</f>
        <v>15</v>
      </c>
      <c r="AF2248">
        <v>7</v>
      </c>
      <c r="AG2248">
        <v>15</v>
      </c>
      <c r="AH2248" s="260">
        <v>2014</v>
      </c>
      <c r="AI2248" t="s">
        <v>3448</v>
      </c>
      <c r="AJ2248" s="260">
        <v>7</v>
      </c>
      <c r="AK2248">
        <v>1207.5</v>
      </c>
      <c r="AL2248">
        <v>1997</v>
      </c>
      <c r="AM2248">
        <v>4482925</v>
      </c>
      <c r="AO2248">
        <v>32450</v>
      </c>
      <c r="AP2248" s="287">
        <f>IFERROR(IF(Table_Merge1[[#This Row],[LME Zinc stock]]*Table_Merge1[[#This Row],[Nima.مقدار]]=0,"",Table_Merge1[[#This Row],[LME Zinc stock]]*Table_Merge1[[#This Row],[Nima.مقدار]]),"")</f>
        <v>145470916250</v>
      </c>
      <c r="AQ2248" s="287">
        <f>IFERROR(IF(Table_Merge1[[#This Row],[LME Zinc 3-month]]*Table_Merge1[[#This Row],[Nima.مقدار]]=0,"",Table_Merge1[[#This Row],[LME Zinc 3-month]]*Table_Merge1[[#This Row],[Nima.مقدار]]),"")</f>
        <v>64802650</v>
      </c>
      <c r="AR2248" s="288" t="str">
        <f>IFERROR(IF(Table_Merge1[[#This Row],[LME Zinc stock]]*Table_Merge1[[#This Row],[Azad.Sell]]=0,"",Table_Merge1[[#This Row],[LME Zinc stock]]*Table_Merge1[[#This Row],[Azad.Sell]]),"")</f>
        <v/>
      </c>
      <c r="AS2248" s="288" t="str">
        <f>IFERROR(IF(Table_Merge1[[#This Row],[LME Zinc 3-month]]*Table_Merge1[[#This Row],[Azad.Sell]]=0,"",Table_Merge1[[#This Row],[LME Zinc 3-month]]*Table_Merge1[[#This Row],[Azad.Sell]]),"")</f>
        <v/>
      </c>
      <c r="AT2248"/>
    </row>
    <row r="2249" spans="1:46" x14ac:dyDescent="0.25">
      <c r="A2249" s="258">
        <v>43802</v>
      </c>
      <c r="B22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1398.09.12</v>
      </c>
      <c r="C2249" s="195">
        <f t="shared" ca="1" si="71"/>
        <v>1398</v>
      </c>
      <c r="D22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49" s="195">
        <f>_xlfn.NUMBERVALUE(RIGHT(Table11[[#This Row],[تاریخ شمسی]],2))</f>
        <v>12</v>
      </c>
      <c r="F22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09-12</v>
      </c>
      <c r="G2249" s="195" t="s">
        <v>2400</v>
      </c>
      <c r="L2249" s="259">
        <v>43802</v>
      </c>
      <c r="M2249">
        <v>110032</v>
      </c>
      <c r="O2249" s="284">
        <f>IFERROR(DATE(Table7[[#This Row],[year]],MONTH(DATEVALUE(Table7[[#This Row],[month]]&amp;"1")),Table7[[#This Row],[day]]),"")</f>
        <v>41837</v>
      </c>
      <c r="P2249" s="195" t="s">
        <v>5674</v>
      </c>
      <c r="Q2249" s="195">
        <v>2014</v>
      </c>
      <c r="R2249" s="195" t="s">
        <v>3443</v>
      </c>
      <c r="S2249" s="195">
        <v>17</v>
      </c>
      <c r="T2249" s="195">
        <v>1302.75</v>
      </c>
      <c r="U2249" s="195" t="s">
        <v>3621</v>
      </c>
      <c r="V2249" s="195" t="s">
        <v>3621</v>
      </c>
      <c r="X2249" s="260">
        <v>41918</v>
      </c>
      <c r="Y2249" t="s">
        <v>7694</v>
      </c>
      <c r="Z2249" s="260">
        <v>12</v>
      </c>
      <c r="AA2249">
        <v>1393</v>
      </c>
      <c r="AB2249" s="260" t="str">
        <f ca="1">IFERROR(IFERROR(VLOOKUP(Table_Merge1[[#This Row],[Column1]],Table11[#All],2,FALSE),LEFT(AB2250,8)&amp;IF(LEN((RIGHT(AB2250,2)+1))&lt;2,"0"&amp;(RIGHT(AB2250,2)+1),(RIGHT(AB2250,2)-1))),"")</f>
        <v>1393.07.14</v>
      </c>
      <c r="AC2249" s="259" t="str">
        <f ca="1">LEFT(Table_Merge1[[#This Row],[Column2]],4)</f>
        <v>1393</v>
      </c>
      <c r="AD2249" s="259" t="str">
        <f ca="1">RIGHT(LEFT(Table_Merge1[[#This Row],[Column2]],7),2)</f>
        <v>07</v>
      </c>
      <c r="AE2249" s="259" t="str">
        <f ca="1">RIGHT(Table_Merge1[[#This Row],[Column2]],2)</f>
        <v>14</v>
      </c>
      <c r="AF2249">
        <v>7</v>
      </c>
      <c r="AG2249">
        <v>14</v>
      </c>
      <c r="AH2249" s="260">
        <v>2014</v>
      </c>
      <c r="AI2249" t="s">
        <v>3448</v>
      </c>
      <c r="AJ2249" s="260">
        <v>6</v>
      </c>
      <c r="AK2249">
        <v>1193.25</v>
      </c>
      <c r="AL2249">
        <v>1981</v>
      </c>
      <c r="AM2249">
        <v>4497350</v>
      </c>
      <c r="AO2249">
        <v>32310</v>
      </c>
      <c r="AP2249" s="287">
        <f>IFERROR(IF(Table_Merge1[[#This Row],[LME Zinc stock]]*Table_Merge1[[#This Row],[Nima.مقدار]]=0,"",Table_Merge1[[#This Row],[LME Zinc stock]]*Table_Merge1[[#This Row],[Nima.مقدار]]),"")</f>
        <v>145309378500</v>
      </c>
      <c r="AQ2249" s="287">
        <f>IFERROR(IF(Table_Merge1[[#This Row],[LME Zinc 3-month]]*Table_Merge1[[#This Row],[Nima.مقدار]]=0,"",Table_Merge1[[#This Row],[LME Zinc 3-month]]*Table_Merge1[[#This Row],[Nima.مقدار]]),"")</f>
        <v>64006110</v>
      </c>
      <c r="AR2249" s="288" t="str">
        <f>IFERROR(IF(Table_Merge1[[#This Row],[LME Zinc stock]]*Table_Merge1[[#This Row],[Azad.Sell]]=0,"",Table_Merge1[[#This Row],[LME Zinc stock]]*Table_Merge1[[#This Row],[Azad.Sell]]),"")</f>
        <v/>
      </c>
      <c r="AS2249" s="288" t="str">
        <f>IFERROR(IF(Table_Merge1[[#This Row],[LME Zinc 3-month]]*Table_Merge1[[#This Row],[Azad.Sell]]=0,"",Table_Merge1[[#This Row],[LME Zinc 3-month]]*Table_Merge1[[#This Row],[Azad.Sell]]),"")</f>
        <v/>
      </c>
      <c r="AT2249"/>
    </row>
    <row r="2250" spans="1:46" x14ac:dyDescent="0.25">
      <c r="A2250" s="258">
        <v>43803</v>
      </c>
      <c r="B22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1398.09.13</v>
      </c>
      <c r="C2250" s="195">
        <f t="shared" ca="1" si="71"/>
        <v>1398</v>
      </c>
      <c r="D22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50" s="195">
        <f>_xlfn.NUMBERVALUE(RIGHT(Table11[[#This Row],[تاریخ شمسی]],2))</f>
        <v>13</v>
      </c>
      <c r="F22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09-13</v>
      </c>
      <c r="G2250" s="195" t="s">
        <v>2401</v>
      </c>
      <c r="L2250" s="259">
        <v>43803</v>
      </c>
      <c r="M2250">
        <v>109564</v>
      </c>
      <c r="O2250" s="283">
        <f>IFERROR(DATE(Table7[[#This Row],[year]],MONTH(DATEVALUE(Table7[[#This Row],[month]]&amp;"1")),Table7[[#This Row],[day]]),"")</f>
        <v>41836</v>
      </c>
      <c r="P2250" s="257" t="s">
        <v>5675</v>
      </c>
      <c r="Q2250" s="257">
        <v>2014</v>
      </c>
      <c r="R2250" s="257" t="s">
        <v>3443</v>
      </c>
      <c r="S2250" s="257">
        <v>16</v>
      </c>
      <c r="T2250" s="257">
        <v>1297.5</v>
      </c>
      <c r="U2250" s="257">
        <v>2022</v>
      </c>
      <c r="V2250" s="257">
        <v>4968700</v>
      </c>
      <c r="X2250" s="260">
        <v>41915</v>
      </c>
      <c r="Z2250" s="260">
        <v>12</v>
      </c>
      <c r="AB2250" s="260" t="str">
        <f ca="1">IFERROR(IFERROR(VLOOKUP(Table_Merge1[[#This Row],[Column1]],Table11[#All],2,FALSE),LEFT(AB2251,8)&amp;IF(LEN((RIGHT(AB2251,2)+1))&lt;2,"0"&amp;(RIGHT(AB2251,2)+1),(RIGHT(AB2251,2)-1))),"")</f>
        <v>1393.07.9</v>
      </c>
      <c r="AC2250" s="259" t="str">
        <f ca="1">LEFT(Table_Merge1[[#This Row],[Column2]],4)</f>
        <v>1393</v>
      </c>
      <c r="AD2250" s="259" t="str">
        <f ca="1">RIGHT(LEFT(Table_Merge1[[#This Row],[Column2]],7),2)</f>
        <v>07</v>
      </c>
      <c r="AE2250" s="259" t="str">
        <f ca="1">RIGHT(Table_Merge1[[#This Row],[Column2]],2)</f>
        <v>.9</v>
      </c>
      <c r="AH2250" s="260">
        <v>2014</v>
      </c>
      <c r="AI2250" t="s">
        <v>3448</v>
      </c>
      <c r="AJ2250" s="260">
        <v>3</v>
      </c>
      <c r="AK2250">
        <v>1207.5</v>
      </c>
      <c r="AL2250">
        <v>1970</v>
      </c>
      <c r="AM2250">
        <v>4507500</v>
      </c>
      <c r="AP2250" s="287" t="str">
        <f>IFERROR(IF(Table_Merge1[[#This Row],[LME Zinc stock]]*Table_Merge1[[#This Row],[Nima.مقدار]]=0,"",Table_Merge1[[#This Row],[LME Zinc stock]]*Table_Merge1[[#This Row],[Nima.مقدار]]),"")</f>
        <v/>
      </c>
      <c r="AQ2250" s="287" t="str">
        <f>IFERROR(IF(Table_Merge1[[#This Row],[LME Zinc 3-month]]*Table_Merge1[[#This Row],[Nima.مقدار]]=0,"",Table_Merge1[[#This Row],[LME Zinc 3-month]]*Table_Merge1[[#This Row],[Nima.مقدار]]),"")</f>
        <v/>
      </c>
      <c r="AR2250" s="288" t="str">
        <f>IFERROR(IF(Table_Merge1[[#This Row],[LME Zinc stock]]*Table_Merge1[[#This Row],[Azad.Sell]]=0,"",Table_Merge1[[#This Row],[LME Zinc stock]]*Table_Merge1[[#This Row],[Azad.Sell]]),"")</f>
        <v/>
      </c>
      <c r="AS2250" s="288" t="str">
        <f>IFERROR(IF(Table_Merge1[[#This Row],[LME Zinc 3-month]]*Table_Merge1[[#This Row],[Azad.Sell]]=0,"",Table_Merge1[[#This Row],[LME Zinc 3-month]]*Table_Merge1[[#This Row],[Azad.Sell]]),"")</f>
        <v/>
      </c>
      <c r="AT2250"/>
    </row>
    <row r="2251" spans="1:46" x14ac:dyDescent="0.25">
      <c r="A2251" s="258">
        <v>43804</v>
      </c>
      <c r="B22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1398.09.14</v>
      </c>
      <c r="C2251" s="195">
        <f t="shared" ca="1" si="71"/>
        <v>1398</v>
      </c>
      <c r="D22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51" s="195">
        <f>_xlfn.NUMBERVALUE(RIGHT(Table11[[#This Row],[تاریخ شمسی]],2))</f>
        <v>14</v>
      </c>
      <c r="F22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09-14</v>
      </c>
      <c r="G2251" s="195" t="s">
        <v>2402</v>
      </c>
      <c r="L2251" s="259">
        <v>43804</v>
      </c>
      <c r="M2251">
        <v>108769</v>
      </c>
      <c r="O2251" s="284">
        <f>IFERROR(DATE(Table7[[#This Row],[year]],MONTH(DATEVALUE(Table7[[#This Row],[month]]&amp;"1")),Table7[[#This Row],[day]]),"")</f>
        <v>41835</v>
      </c>
      <c r="P2251" s="195" t="s">
        <v>5676</v>
      </c>
      <c r="Q2251" s="195">
        <v>2014</v>
      </c>
      <c r="R2251" s="195" t="s">
        <v>3443</v>
      </c>
      <c r="S2251" s="195">
        <v>15</v>
      </c>
      <c r="T2251" s="195">
        <v>1312</v>
      </c>
      <c r="U2251" s="195">
        <v>1993.5</v>
      </c>
      <c r="V2251" s="195">
        <v>4961375</v>
      </c>
      <c r="X2251" s="260">
        <v>41914</v>
      </c>
      <c r="Y2251" t="s">
        <v>7693</v>
      </c>
      <c r="Z2251" s="260">
        <v>12</v>
      </c>
      <c r="AA2251">
        <v>1393</v>
      </c>
      <c r="AB2251" s="260" t="str">
        <f ca="1">IFERROR(IFERROR(VLOOKUP(Table_Merge1[[#This Row],[Column1]],Table11[#All],2,FALSE),LEFT(AB2252,8)&amp;IF(LEN((RIGHT(AB2252,2)+1))&lt;2,"0"&amp;(RIGHT(AB2252,2)+1),(RIGHT(AB2252,2)-1))),"")</f>
        <v>1393.07.10</v>
      </c>
      <c r="AC2251" s="259" t="str">
        <f ca="1">LEFT(Table_Merge1[[#This Row],[Column2]],4)</f>
        <v>1393</v>
      </c>
      <c r="AD2251" s="259" t="str">
        <f ca="1">RIGHT(LEFT(Table_Merge1[[#This Row],[Column2]],7),2)</f>
        <v>07</v>
      </c>
      <c r="AE2251" s="259" t="str">
        <f ca="1">RIGHT(Table_Merge1[[#This Row],[Column2]],2)</f>
        <v>10</v>
      </c>
      <c r="AF2251">
        <v>7</v>
      </c>
      <c r="AG2251">
        <v>10</v>
      </c>
      <c r="AH2251" s="260">
        <v>2014</v>
      </c>
      <c r="AI2251" t="s">
        <v>3448</v>
      </c>
      <c r="AJ2251" s="260">
        <v>2</v>
      </c>
      <c r="AK2251">
        <v>1214.5</v>
      </c>
      <c r="AL2251">
        <v>1945</v>
      </c>
      <c r="AM2251">
        <v>4517475</v>
      </c>
      <c r="AO2251">
        <v>32420</v>
      </c>
      <c r="AP2251" s="287">
        <f>IFERROR(IF(Table_Merge1[[#This Row],[LME Zinc stock]]*Table_Merge1[[#This Row],[Nima.مقدار]]=0,"",Table_Merge1[[#This Row],[LME Zinc stock]]*Table_Merge1[[#This Row],[Nima.مقدار]]),"")</f>
        <v>146456539500</v>
      </c>
      <c r="AQ2251" s="287">
        <f>IFERROR(IF(Table_Merge1[[#This Row],[LME Zinc 3-month]]*Table_Merge1[[#This Row],[Nima.مقدار]]=0,"",Table_Merge1[[#This Row],[LME Zinc 3-month]]*Table_Merge1[[#This Row],[Nima.مقدار]]),"")</f>
        <v>63056900</v>
      </c>
      <c r="AR2251" s="288" t="str">
        <f>IFERROR(IF(Table_Merge1[[#This Row],[LME Zinc stock]]*Table_Merge1[[#This Row],[Azad.Sell]]=0,"",Table_Merge1[[#This Row],[LME Zinc stock]]*Table_Merge1[[#This Row],[Azad.Sell]]),"")</f>
        <v/>
      </c>
      <c r="AS2251" s="288" t="str">
        <f>IFERROR(IF(Table_Merge1[[#This Row],[LME Zinc 3-month]]*Table_Merge1[[#This Row],[Azad.Sell]]=0,"",Table_Merge1[[#This Row],[LME Zinc 3-month]]*Table_Merge1[[#This Row],[Azad.Sell]]),"")</f>
        <v/>
      </c>
      <c r="AT2251"/>
    </row>
    <row r="2252" spans="1:46" x14ac:dyDescent="0.25">
      <c r="A2252" s="258">
        <v>43806</v>
      </c>
      <c r="B22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1398.09.16</v>
      </c>
      <c r="C2252" s="195">
        <f t="shared" ca="1" si="71"/>
        <v>1398</v>
      </c>
      <c r="D22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52" s="195">
        <f>_xlfn.NUMBERVALUE(RIGHT(Table11[[#This Row],[تاریخ شمسی]],2))</f>
        <v>16</v>
      </c>
      <c r="F22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09-16</v>
      </c>
      <c r="G2252" s="195" t="s">
        <v>2403</v>
      </c>
      <c r="L2252" s="259">
        <v>43806</v>
      </c>
      <c r="M2252">
        <v>112404</v>
      </c>
      <c r="O2252" s="283">
        <f>IFERROR(DATE(Table7[[#This Row],[year]],MONTH(DATEVALUE(Table7[[#This Row],[month]]&amp;"1")),Table7[[#This Row],[day]]),"")</f>
        <v>41834</v>
      </c>
      <c r="P2252" s="257" t="s">
        <v>5677</v>
      </c>
      <c r="Q2252" s="257">
        <v>2014</v>
      </c>
      <c r="R2252" s="257" t="s">
        <v>3443</v>
      </c>
      <c r="S2252" s="257">
        <v>14</v>
      </c>
      <c r="T2252" s="257">
        <v>1321.25</v>
      </c>
      <c r="U2252" s="257">
        <v>1985.5</v>
      </c>
      <c r="V2252" s="257">
        <v>4969575</v>
      </c>
      <c r="X2252" s="260">
        <v>41913</v>
      </c>
      <c r="Y2252" t="s">
        <v>7692</v>
      </c>
      <c r="Z2252" s="260">
        <v>12</v>
      </c>
      <c r="AA2252">
        <v>1393</v>
      </c>
      <c r="AB2252" s="260" t="str">
        <f ca="1">IFERROR(IFERROR(VLOOKUP(Table_Merge1[[#This Row],[Column1]],Table11[#All],2,FALSE),LEFT(AB2253,8)&amp;IF(LEN((RIGHT(AB2253,2)+1))&lt;2,"0"&amp;(RIGHT(AB2253,2)+1),(RIGHT(AB2253,2)-1))),"")</f>
        <v>1393.07.09</v>
      </c>
      <c r="AC2252" s="259" t="str">
        <f ca="1">LEFT(Table_Merge1[[#This Row],[Column2]],4)</f>
        <v>1393</v>
      </c>
      <c r="AD2252" s="259" t="str">
        <f ca="1">RIGHT(LEFT(Table_Merge1[[#This Row],[Column2]],7),2)</f>
        <v>07</v>
      </c>
      <c r="AE2252" s="259" t="str">
        <f ca="1">RIGHT(Table_Merge1[[#This Row],[Column2]],2)</f>
        <v>09</v>
      </c>
      <c r="AF2252">
        <v>7</v>
      </c>
      <c r="AG2252">
        <v>9</v>
      </c>
      <c r="AH2252" s="260">
        <v>2014</v>
      </c>
      <c r="AI2252" t="s">
        <v>3448</v>
      </c>
      <c r="AJ2252" s="260">
        <v>1</v>
      </c>
      <c r="AK2252">
        <v>1208.5</v>
      </c>
      <c r="AL2252">
        <v>1900</v>
      </c>
      <c r="AM2252">
        <v>4526050</v>
      </c>
      <c r="AO2252">
        <v>32520</v>
      </c>
      <c r="AP2252" s="287">
        <f>IFERROR(IF(Table_Merge1[[#This Row],[LME Zinc stock]]*Table_Merge1[[#This Row],[Nima.مقدار]]=0,"",Table_Merge1[[#This Row],[LME Zinc stock]]*Table_Merge1[[#This Row],[Nima.مقدار]]),"")</f>
        <v>147187146000</v>
      </c>
      <c r="AQ2252" s="287">
        <f>IFERROR(IF(Table_Merge1[[#This Row],[LME Zinc 3-month]]*Table_Merge1[[#This Row],[Nima.مقدار]]=0,"",Table_Merge1[[#This Row],[LME Zinc 3-month]]*Table_Merge1[[#This Row],[Nima.مقدار]]),"")</f>
        <v>61788000</v>
      </c>
      <c r="AR2252" s="288" t="str">
        <f>IFERROR(IF(Table_Merge1[[#This Row],[LME Zinc stock]]*Table_Merge1[[#This Row],[Azad.Sell]]=0,"",Table_Merge1[[#This Row],[LME Zinc stock]]*Table_Merge1[[#This Row],[Azad.Sell]]),"")</f>
        <v/>
      </c>
      <c r="AS2252" s="288" t="str">
        <f>IFERROR(IF(Table_Merge1[[#This Row],[LME Zinc 3-month]]*Table_Merge1[[#This Row],[Azad.Sell]]=0,"",Table_Merge1[[#This Row],[LME Zinc 3-month]]*Table_Merge1[[#This Row],[Azad.Sell]]),"")</f>
        <v/>
      </c>
      <c r="AT2252"/>
    </row>
    <row r="2253" spans="1:46" x14ac:dyDescent="0.25">
      <c r="A2253" s="258">
        <v>43807</v>
      </c>
      <c r="B22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1398.09.17</v>
      </c>
      <c r="C2253" s="195">
        <f t="shared" ca="1" si="71"/>
        <v>1398</v>
      </c>
      <c r="D22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53" s="195">
        <f>_xlfn.NUMBERVALUE(RIGHT(Table11[[#This Row],[تاریخ شمسی]],2))</f>
        <v>17</v>
      </c>
      <c r="F22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09-17</v>
      </c>
      <c r="G2253" s="195" t="s">
        <v>2404</v>
      </c>
      <c r="L2253" s="259">
        <v>43807</v>
      </c>
      <c r="M2253">
        <v>109113</v>
      </c>
      <c r="O2253" s="284">
        <f>IFERROR(DATE(Table7[[#This Row],[year]],MONTH(DATEVALUE(Table7[[#This Row],[month]]&amp;"1")),Table7[[#This Row],[day]]),"")</f>
        <v>41831</v>
      </c>
      <c r="P2253" s="195" t="s">
        <v>5678</v>
      </c>
      <c r="Q2253" s="195">
        <v>2014</v>
      </c>
      <c r="R2253" s="195" t="s">
        <v>3443</v>
      </c>
      <c r="S2253" s="195">
        <v>11</v>
      </c>
      <c r="T2253" s="195">
        <v>1336.5</v>
      </c>
      <c r="U2253" s="195">
        <v>2006.5</v>
      </c>
      <c r="V2253" s="195">
        <v>4977225</v>
      </c>
      <c r="X2253" s="260">
        <v>41912</v>
      </c>
      <c r="Y2253" t="s">
        <v>7691</v>
      </c>
      <c r="Z2253" s="260">
        <v>12</v>
      </c>
      <c r="AA2253">
        <v>1393</v>
      </c>
      <c r="AB2253" s="260" t="str">
        <f ca="1">IFERROR(IFERROR(VLOOKUP(Table_Merge1[[#This Row],[Column1]],Table11[#All],2,FALSE),LEFT(AB2254,8)&amp;IF(LEN((RIGHT(AB2254,2)+1))&lt;2,"0"&amp;(RIGHT(AB2254,2)+1),(RIGHT(AB2254,2)-1))),"")</f>
        <v>1393.07.08</v>
      </c>
      <c r="AC2253" s="259" t="str">
        <f ca="1">LEFT(Table_Merge1[[#This Row],[Column2]],4)</f>
        <v>1393</v>
      </c>
      <c r="AD2253" s="259" t="str">
        <f ca="1">RIGHT(LEFT(Table_Merge1[[#This Row],[Column2]],7),2)</f>
        <v>07</v>
      </c>
      <c r="AE2253" s="259" t="str">
        <f ca="1">RIGHT(Table_Merge1[[#This Row],[Column2]],2)</f>
        <v>08</v>
      </c>
      <c r="AF2253">
        <v>7</v>
      </c>
      <c r="AG2253">
        <v>8</v>
      </c>
      <c r="AH2253" s="260">
        <v>2014</v>
      </c>
      <c r="AI2253" t="s">
        <v>3447</v>
      </c>
      <c r="AJ2253" s="260">
        <v>30</v>
      </c>
      <c r="AK2253">
        <v>1210</v>
      </c>
      <c r="AL2253">
        <v>1938</v>
      </c>
      <c r="AM2253">
        <v>4539925</v>
      </c>
      <c r="AO2253">
        <v>32380</v>
      </c>
      <c r="AP2253" s="287">
        <f>IFERROR(IF(Table_Merge1[[#This Row],[LME Zinc stock]]*Table_Merge1[[#This Row],[Nima.مقدار]]=0,"",Table_Merge1[[#This Row],[LME Zinc stock]]*Table_Merge1[[#This Row],[Nima.مقدار]]),"")</f>
        <v>147002771500</v>
      </c>
      <c r="AQ2253" s="287">
        <f>IFERROR(IF(Table_Merge1[[#This Row],[LME Zinc 3-month]]*Table_Merge1[[#This Row],[Nima.مقدار]]=0,"",Table_Merge1[[#This Row],[LME Zinc 3-month]]*Table_Merge1[[#This Row],[Nima.مقدار]]),"")</f>
        <v>62752440</v>
      </c>
      <c r="AR2253" s="288" t="str">
        <f>IFERROR(IF(Table_Merge1[[#This Row],[LME Zinc stock]]*Table_Merge1[[#This Row],[Azad.Sell]]=0,"",Table_Merge1[[#This Row],[LME Zinc stock]]*Table_Merge1[[#This Row],[Azad.Sell]]),"")</f>
        <v/>
      </c>
      <c r="AS2253" s="288" t="str">
        <f>IFERROR(IF(Table_Merge1[[#This Row],[LME Zinc 3-month]]*Table_Merge1[[#This Row],[Azad.Sell]]=0,"",Table_Merge1[[#This Row],[LME Zinc 3-month]]*Table_Merge1[[#This Row],[Azad.Sell]]),"")</f>
        <v/>
      </c>
      <c r="AT2253"/>
    </row>
    <row r="2254" spans="1:46" x14ac:dyDescent="0.25">
      <c r="A2254" s="258">
        <v>43808</v>
      </c>
      <c r="B22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1398.09.18</v>
      </c>
      <c r="C2254" s="195">
        <f t="shared" ca="1" si="71"/>
        <v>1398</v>
      </c>
      <c r="D22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54" s="195">
        <f>_xlfn.NUMBERVALUE(RIGHT(Table11[[#This Row],[تاریخ شمسی]],2))</f>
        <v>18</v>
      </c>
      <c r="F22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09-18</v>
      </c>
      <c r="G2254" s="195" t="s">
        <v>2405</v>
      </c>
      <c r="L2254" s="259">
        <v>43808</v>
      </c>
      <c r="M2254">
        <v>109339</v>
      </c>
      <c r="O2254" s="283">
        <f>IFERROR(DATE(Table7[[#This Row],[year]],MONTH(DATEVALUE(Table7[[#This Row],[month]]&amp;"1")),Table7[[#This Row],[day]]),"")</f>
        <v>41830</v>
      </c>
      <c r="P2254" s="257" t="s">
        <v>5679</v>
      </c>
      <c r="Q2254" s="257">
        <v>2014</v>
      </c>
      <c r="R2254" s="257" t="s">
        <v>3443</v>
      </c>
      <c r="S2254" s="257">
        <v>10</v>
      </c>
      <c r="T2254" s="257">
        <v>1343.25</v>
      </c>
      <c r="U2254" s="257">
        <v>2029</v>
      </c>
      <c r="V2254" s="257">
        <v>4913225</v>
      </c>
      <c r="X2254" s="260">
        <v>41911</v>
      </c>
      <c r="Y2254" t="s">
        <v>7690</v>
      </c>
      <c r="Z2254" s="260">
        <v>12</v>
      </c>
      <c r="AA2254">
        <v>1393</v>
      </c>
      <c r="AB2254" s="260" t="str">
        <f ca="1">IFERROR(IFERROR(VLOOKUP(Table_Merge1[[#This Row],[Column1]],Table11[#All],2,FALSE),LEFT(AB2255,8)&amp;IF(LEN((RIGHT(AB2255,2)+1))&lt;2,"0"&amp;(RIGHT(AB2255,2)+1),(RIGHT(AB2255,2)-1))),"")</f>
        <v>1393.07.07</v>
      </c>
      <c r="AC2254" s="259" t="str">
        <f ca="1">LEFT(Table_Merge1[[#This Row],[Column2]],4)</f>
        <v>1393</v>
      </c>
      <c r="AD2254" s="259" t="str">
        <f ca="1">RIGHT(LEFT(Table_Merge1[[#This Row],[Column2]],7),2)</f>
        <v>07</v>
      </c>
      <c r="AE2254" s="259" t="str">
        <f ca="1">RIGHT(Table_Merge1[[#This Row],[Column2]],2)</f>
        <v>07</v>
      </c>
      <c r="AF2254">
        <v>7</v>
      </c>
      <c r="AG2254">
        <v>7</v>
      </c>
      <c r="AH2254" s="260">
        <v>2014</v>
      </c>
      <c r="AI2254" t="s">
        <v>3447</v>
      </c>
      <c r="AJ2254" s="260">
        <v>29</v>
      </c>
      <c r="AK2254">
        <v>1217.75</v>
      </c>
      <c r="AL2254">
        <v>1933.5</v>
      </c>
      <c r="AM2254">
        <v>4545700</v>
      </c>
      <c r="AO2254">
        <v>32470</v>
      </c>
      <c r="AP2254" s="287">
        <f>IFERROR(IF(Table_Merge1[[#This Row],[LME Zinc stock]]*Table_Merge1[[#This Row],[Nima.مقدار]]=0,"",Table_Merge1[[#This Row],[LME Zinc stock]]*Table_Merge1[[#This Row],[Nima.مقدار]]),"")</f>
        <v>147598879000</v>
      </c>
      <c r="AQ2254" s="287">
        <f>IFERROR(IF(Table_Merge1[[#This Row],[LME Zinc 3-month]]*Table_Merge1[[#This Row],[Nima.مقدار]]=0,"",Table_Merge1[[#This Row],[LME Zinc 3-month]]*Table_Merge1[[#This Row],[Nima.مقدار]]),"")</f>
        <v>62780745</v>
      </c>
      <c r="AR2254" s="288" t="str">
        <f>IFERROR(IF(Table_Merge1[[#This Row],[LME Zinc stock]]*Table_Merge1[[#This Row],[Azad.Sell]]=0,"",Table_Merge1[[#This Row],[LME Zinc stock]]*Table_Merge1[[#This Row],[Azad.Sell]]),"")</f>
        <v/>
      </c>
      <c r="AS2254" s="288" t="str">
        <f>IFERROR(IF(Table_Merge1[[#This Row],[LME Zinc 3-month]]*Table_Merge1[[#This Row],[Azad.Sell]]=0,"",Table_Merge1[[#This Row],[LME Zinc 3-month]]*Table_Merge1[[#This Row],[Azad.Sell]]),"")</f>
        <v/>
      </c>
      <c r="AT2254"/>
    </row>
    <row r="2255" spans="1:46" x14ac:dyDescent="0.25">
      <c r="A2255" s="258">
        <v>43809</v>
      </c>
      <c r="B22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1398.09.19</v>
      </c>
      <c r="C2255" s="195">
        <f t="shared" ca="1" si="71"/>
        <v>1398</v>
      </c>
      <c r="D22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55" s="195">
        <f>_xlfn.NUMBERVALUE(RIGHT(Table11[[#This Row],[تاریخ شمسی]],2))</f>
        <v>19</v>
      </c>
      <c r="F22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09-19</v>
      </c>
      <c r="G2255" s="195" t="s">
        <v>2406</v>
      </c>
      <c r="L2255" s="259">
        <v>43809</v>
      </c>
      <c r="M2255">
        <v>109813</v>
      </c>
      <c r="O2255" s="284">
        <f>IFERROR(DATE(Table7[[#This Row],[year]],MONTH(DATEVALUE(Table7[[#This Row],[month]]&amp;"1")),Table7[[#This Row],[day]]),"")</f>
        <v>41829</v>
      </c>
      <c r="P2255" s="195" t="s">
        <v>5680</v>
      </c>
      <c r="Q2255" s="195">
        <v>2014</v>
      </c>
      <c r="R2255" s="195" t="s">
        <v>3443</v>
      </c>
      <c r="S2255" s="195">
        <v>9</v>
      </c>
      <c r="T2255" s="195">
        <v>1322.5</v>
      </c>
      <c r="U2255" s="195">
        <v>2036</v>
      </c>
      <c r="V2255" s="195">
        <v>4922050</v>
      </c>
      <c r="X2255" s="260">
        <v>41908</v>
      </c>
      <c r="Z2255" s="260">
        <v>12</v>
      </c>
      <c r="AB2255" s="260" t="str">
        <f ca="1">IFERROR(IFERROR(VLOOKUP(Table_Merge1[[#This Row],[Column1]],Table11[#All],2,FALSE),LEFT(AB2256,8)&amp;IF(LEN((RIGHT(AB2256,2)+1))&lt;2,"0"&amp;(RIGHT(AB2256,2)+1),(RIGHT(AB2256,2)-1))),"")</f>
        <v>1393.07.04</v>
      </c>
      <c r="AC2255" s="259" t="str">
        <f ca="1">LEFT(Table_Merge1[[#This Row],[Column2]],4)</f>
        <v>1393</v>
      </c>
      <c r="AD2255" s="259" t="str">
        <f ca="1">RIGHT(LEFT(Table_Merge1[[#This Row],[Column2]],7),2)</f>
        <v>07</v>
      </c>
      <c r="AE2255" s="259" t="str">
        <f ca="1">RIGHT(Table_Merge1[[#This Row],[Column2]],2)</f>
        <v>04</v>
      </c>
      <c r="AH2255" s="260">
        <v>2014</v>
      </c>
      <c r="AI2255" t="s">
        <v>3447</v>
      </c>
      <c r="AJ2255" s="260">
        <v>26</v>
      </c>
      <c r="AK2255">
        <v>1222.25</v>
      </c>
      <c r="AL2255">
        <v>1922.5</v>
      </c>
      <c r="AM2255">
        <v>4554325</v>
      </c>
      <c r="AP2255" s="287" t="str">
        <f>IFERROR(IF(Table_Merge1[[#This Row],[LME Zinc stock]]*Table_Merge1[[#This Row],[Nima.مقدار]]=0,"",Table_Merge1[[#This Row],[LME Zinc stock]]*Table_Merge1[[#This Row],[Nima.مقدار]]),"")</f>
        <v/>
      </c>
      <c r="AQ2255" s="287" t="str">
        <f>IFERROR(IF(Table_Merge1[[#This Row],[LME Zinc 3-month]]*Table_Merge1[[#This Row],[Nima.مقدار]]=0,"",Table_Merge1[[#This Row],[LME Zinc 3-month]]*Table_Merge1[[#This Row],[Nima.مقدار]]),"")</f>
        <v/>
      </c>
      <c r="AR2255" s="288" t="str">
        <f>IFERROR(IF(Table_Merge1[[#This Row],[LME Zinc stock]]*Table_Merge1[[#This Row],[Azad.Sell]]=0,"",Table_Merge1[[#This Row],[LME Zinc stock]]*Table_Merge1[[#This Row],[Azad.Sell]]),"")</f>
        <v/>
      </c>
      <c r="AS2255" s="288" t="str">
        <f>IFERROR(IF(Table_Merge1[[#This Row],[LME Zinc 3-month]]*Table_Merge1[[#This Row],[Azad.Sell]]=0,"",Table_Merge1[[#This Row],[LME Zinc 3-month]]*Table_Merge1[[#This Row],[Azad.Sell]]),"")</f>
        <v/>
      </c>
      <c r="AT2255"/>
    </row>
    <row r="2256" spans="1:46" x14ac:dyDescent="0.25">
      <c r="A2256" s="258">
        <v>43810</v>
      </c>
      <c r="B22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1398.09.20</v>
      </c>
      <c r="C2256" s="195">
        <f t="shared" ca="1" si="71"/>
        <v>1398</v>
      </c>
      <c r="D22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56" s="195">
        <f>_xlfn.NUMBERVALUE(RIGHT(Table11[[#This Row],[تاریخ شمسی]],2))</f>
        <v>20</v>
      </c>
      <c r="F22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09-20</v>
      </c>
      <c r="G2256" s="195" t="s">
        <v>2407</v>
      </c>
      <c r="L2256" s="259">
        <v>43810</v>
      </c>
      <c r="M2256">
        <v>113672</v>
      </c>
      <c r="O2256" s="283">
        <f>IFERROR(DATE(Table7[[#This Row],[year]],MONTH(DATEVALUE(Table7[[#This Row],[month]]&amp;"1")),Table7[[#This Row],[day]]),"")</f>
        <v>41828</v>
      </c>
      <c r="P2256" s="257" t="s">
        <v>5681</v>
      </c>
      <c r="Q2256" s="257">
        <v>2014</v>
      </c>
      <c r="R2256" s="257" t="s">
        <v>3443</v>
      </c>
      <c r="S2256" s="257">
        <v>8</v>
      </c>
      <c r="T2256" s="257">
        <v>1318.25</v>
      </c>
      <c r="U2256" s="257">
        <v>2030.5</v>
      </c>
      <c r="V2256" s="257">
        <v>4930475</v>
      </c>
      <c r="X2256" s="260">
        <v>41907</v>
      </c>
      <c r="Y2256" t="s">
        <v>7689</v>
      </c>
      <c r="Z2256" s="260">
        <v>12</v>
      </c>
      <c r="AA2256">
        <v>1393</v>
      </c>
      <c r="AB2256" s="260" t="str">
        <f ca="1">IFERROR(IFERROR(VLOOKUP(Table_Merge1[[#This Row],[Column1]],Table11[#All],2,FALSE),LEFT(AB2257,8)&amp;IF(LEN((RIGHT(AB2257,2)+1))&lt;2,"0"&amp;(RIGHT(AB2257,2)+1),(RIGHT(AB2257,2)-1))),"")</f>
        <v>1393.07.03</v>
      </c>
      <c r="AC2256" s="259" t="str">
        <f ca="1">LEFT(Table_Merge1[[#This Row],[Column2]],4)</f>
        <v>1393</v>
      </c>
      <c r="AD2256" s="259" t="str">
        <f ca="1">RIGHT(LEFT(Table_Merge1[[#This Row],[Column2]],7),2)</f>
        <v>07</v>
      </c>
      <c r="AE2256" s="259" t="str">
        <f ca="1">RIGHT(Table_Merge1[[#This Row],[Column2]],2)</f>
        <v>03</v>
      </c>
      <c r="AF2256">
        <v>7</v>
      </c>
      <c r="AG2256">
        <v>3</v>
      </c>
      <c r="AH2256" s="260">
        <v>2014</v>
      </c>
      <c r="AI2256" t="s">
        <v>3447</v>
      </c>
      <c r="AJ2256" s="260">
        <v>25</v>
      </c>
      <c r="AK2256">
        <v>1210.5</v>
      </c>
      <c r="AL2256">
        <v>1956</v>
      </c>
      <c r="AM2256">
        <v>4563875</v>
      </c>
      <c r="AO2256">
        <v>32020</v>
      </c>
      <c r="AP2256" s="287">
        <f>IFERROR(IF(Table_Merge1[[#This Row],[LME Zinc stock]]*Table_Merge1[[#This Row],[Nima.مقدار]]=0,"",Table_Merge1[[#This Row],[LME Zinc stock]]*Table_Merge1[[#This Row],[Nima.مقدار]]),"")</f>
        <v>146135277500</v>
      </c>
      <c r="AQ2256" s="287">
        <f>IFERROR(IF(Table_Merge1[[#This Row],[LME Zinc 3-month]]*Table_Merge1[[#This Row],[Nima.مقدار]]=0,"",Table_Merge1[[#This Row],[LME Zinc 3-month]]*Table_Merge1[[#This Row],[Nima.مقدار]]),"")</f>
        <v>62631120</v>
      </c>
      <c r="AR2256" s="288" t="str">
        <f>IFERROR(IF(Table_Merge1[[#This Row],[LME Zinc stock]]*Table_Merge1[[#This Row],[Azad.Sell]]=0,"",Table_Merge1[[#This Row],[LME Zinc stock]]*Table_Merge1[[#This Row],[Azad.Sell]]),"")</f>
        <v/>
      </c>
      <c r="AS2256" s="288" t="str">
        <f>IFERROR(IF(Table_Merge1[[#This Row],[LME Zinc 3-month]]*Table_Merge1[[#This Row],[Azad.Sell]]=0,"",Table_Merge1[[#This Row],[LME Zinc 3-month]]*Table_Merge1[[#This Row],[Azad.Sell]]),"")</f>
        <v/>
      </c>
      <c r="AT2256"/>
    </row>
    <row r="2257" spans="1:46" x14ac:dyDescent="0.25">
      <c r="A2257" s="258">
        <v>43811</v>
      </c>
      <c r="B22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1398.09.21</v>
      </c>
      <c r="C2257" s="195">
        <f t="shared" ca="1" si="71"/>
        <v>1398</v>
      </c>
      <c r="D22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57" s="195">
        <f>_xlfn.NUMBERVALUE(RIGHT(Table11[[#This Row],[تاریخ شمسی]],2))</f>
        <v>21</v>
      </c>
      <c r="F22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09-21</v>
      </c>
      <c r="G2257" s="195" t="s">
        <v>2408</v>
      </c>
      <c r="L2257" s="259">
        <v>43811</v>
      </c>
      <c r="M2257">
        <v>112585</v>
      </c>
      <c r="O2257" s="284">
        <f>IFERROR(DATE(Table7[[#This Row],[year]],MONTH(DATEVALUE(Table7[[#This Row],[month]]&amp;"1")),Table7[[#This Row],[day]]),"")</f>
        <v>41827</v>
      </c>
      <c r="P2257" s="195" t="s">
        <v>5682</v>
      </c>
      <c r="Q2257" s="195">
        <v>2014</v>
      </c>
      <c r="R2257" s="195" t="s">
        <v>3443</v>
      </c>
      <c r="S2257" s="195">
        <v>7</v>
      </c>
      <c r="T2257" s="195">
        <v>1313.25</v>
      </c>
      <c r="U2257" s="195">
        <v>2039</v>
      </c>
      <c r="V2257" s="195">
        <v>4938125</v>
      </c>
      <c r="X2257" s="260">
        <v>41906</v>
      </c>
      <c r="Y2257" t="s">
        <v>7688</v>
      </c>
      <c r="Z2257" s="260">
        <v>12</v>
      </c>
      <c r="AA2257">
        <v>1393</v>
      </c>
      <c r="AB2257" s="260" t="str">
        <f ca="1">IFERROR(IFERROR(VLOOKUP(Table_Merge1[[#This Row],[Column1]],Table11[#All],2,FALSE),LEFT(AB2258,8)&amp;IF(LEN((RIGHT(AB2258,2)+1))&lt;2,"0"&amp;(RIGHT(AB2258,2)+1),(RIGHT(AB2258,2)-1))),"")</f>
        <v>1393.07.02</v>
      </c>
      <c r="AC2257" s="259" t="str">
        <f ca="1">LEFT(Table_Merge1[[#This Row],[Column2]],4)</f>
        <v>1393</v>
      </c>
      <c r="AD2257" s="259" t="str">
        <f ca="1">RIGHT(LEFT(Table_Merge1[[#This Row],[Column2]],7),2)</f>
        <v>07</v>
      </c>
      <c r="AE2257" s="259" t="str">
        <f ca="1">RIGHT(Table_Merge1[[#This Row],[Column2]],2)</f>
        <v>02</v>
      </c>
      <c r="AF2257">
        <v>7</v>
      </c>
      <c r="AG2257">
        <v>2</v>
      </c>
      <c r="AH2257" s="260">
        <v>2014</v>
      </c>
      <c r="AI2257" t="s">
        <v>3447</v>
      </c>
      <c r="AJ2257" s="260">
        <v>24</v>
      </c>
      <c r="AK2257">
        <v>1224</v>
      </c>
      <c r="AL2257">
        <v>1950.5</v>
      </c>
      <c r="AM2257">
        <v>4571375</v>
      </c>
      <c r="AO2257">
        <v>32040</v>
      </c>
      <c r="AP2257" s="287">
        <f>IFERROR(IF(Table_Merge1[[#This Row],[LME Zinc stock]]*Table_Merge1[[#This Row],[Nima.مقدار]]=0,"",Table_Merge1[[#This Row],[LME Zinc stock]]*Table_Merge1[[#This Row],[Nima.مقدار]]),"")</f>
        <v>146466855000</v>
      </c>
      <c r="AQ2257" s="287">
        <f>IFERROR(IF(Table_Merge1[[#This Row],[LME Zinc 3-month]]*Table_Merge1[[#This Row],[Nima.مقدار]]=0,"",Table_Merge1[[#This Row],[LME Zinc 3-month]]*Table_Merge1[[#This Row],[Nima.مقدار]]),"")</f>
        <v>62494020</v>
      </c>
      <c r="AR2257" s="288" t="str">
        <f>IFERROR(IF(Table_Merge1[[#This Row],[LME Zinc stock]]*Table_Merge1[[#This Row],[Azad.Sell]]=0,"",Table_Merge1[[#This Row],[LME Zinc stock]]*Table_Merge1[[#This Row],[Azad.Sell]]),"")</f>
        <v/>
      </c>
      <c r="AS2257" s="288" t="str">
        <f>IFERROR(IF(Table_Merge1[[#This Row],[LME Zinc 3-month]]*Table_Merge1[[#This Row],[Azad.Sell]]=0,"",Table_Merge1[[#This Row],[LME Zinc 3-month]]*Table_Merge1[[#This Row],[Azad.Sell]]),"")</f>
        <v/>
      </c>
      <c r="AT2257"/>
    </row>
    <row r="2258" spans="1:46" x14ac:dyDescent="0.25">
      <c r="A2258" s="258">
        <v>43813</v>
      </c>
      <c r="B22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1398.09.23</v>
      </c>
      <c r="C2258" s="195">
        <f t="shared" ca="1" si="71"/>
        <v>1398</v>
      </c>
      <c r="D22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58" s="195">
        <f>_xlfn.NUMBERVALUE(RIGHT(Table11[[#This Row],[تاریخ شمسی]],2))</f>
        <v>23</v>
      </c>
      <c r="F22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09-23</v>
      </c>
      <c r="G2258" s="195" t="s">
        <v>2409</v>
      </c>
      <c r="L2258" s="259">
        <v>43813</v>
      </c>
      <c r="M2258">
        <v>109179</v>
      </c>
      <c r="O2258" s="283">
        <f>IFERROR(DATE(Table7[[#This Row],[year]],MONTH(DATEVALUE(Table7[[#This Row],[month]]&amp;"1")),Table7[[#This Row],[day]]),"")</f>
        <v>41824</v>
      </c>
      <c r="P2258" s="257" t="s">
        <v>5683</v>
      </c>
      <c r="Q2258" s="257">
        <v>2014</v>
      </c>
      <c r="R2258" s="257" t="s">
        <v>3443</v>
      </c>
      <c r="S2258" s="257">
        <v>4</v>
      </c>
      <c r="T2258" s="257">
        <v>1321.5</v>
      </c>
      <c r="U2258" s="257">
        <v>2007</v>
      </c>
      <c r="V2258" s="257">
        <v>4947200</v>
      </c>
      <c r="X2258" s="260">
        <v>41905</v>
      </c>
      <c r="Y2258" t="s">
        <v>7687</v>
      </c>
      <c r="Z2258" s="260">
        <v>12</v>
      </c>
      <c r="AA2258">
        <v>1393</v>
      </c>
      <c r="AB2258" s="260" t="str">
        <f ca="1">IFERROR(IFERROR(VLOOKUP(Table_Merge1[[#This Row],[Column1]],Table11[#All],2,FALSE),LEFT(AB2259,8)&amp;IF(LEN((RIGHT(AB2259,2)+1))&lt;2,"0"&amp;(RIGHT(AB2259,2)+1),(RIGHT(AB2259,2)-1))),"")</f>
        <v>1393.07.01</v>
      </c>
      <c r="AC2258" s="259" t="str">
        <f ca="1">LEFT(Table_Merge1[[#This Row],[Column2]],4)</f>
        <v>1393</v>
      </c>
      <c r="AD2258" s="259" t="str">
        <f ca="1">RIGHT(LEFT(Table_Merge1[[#This Row],[Column2]],7),2)</f>
        <v>07</v>
      </c>
      <c r="AE2258" s="259" t="str">
        <f ca="1">RIGHT(Table_Merge1[[#This Row],[Column2]],2)</f>
        <v>01</v>
      </c>
      <c r="AF2258">
        <v>7</v>
      </c>
      <c r="AG2258">
        <v>1</v>
      </c>
      <c r="AH2258" s="260">
        <v>2014</v>
      </c>
      <c r="AI2258" t="s">
        <v>3447</v>
      </c>
      <c r="AJ2258" s="260">
        <v>23</v>
      </c>
      <c r="AK2258">
        <v>1225</v>
      </c>
      <c r="AL2258">
        <v>1916.5</v>
      </c>
      <c r="AM2258">
        <v>4584900</v>
      </c>
      <c r="AO2258">
        <v>31910</v>
      </c>
      <c r="AP2258" s="287">
        <f>IFERROR(IF(Table_Merge1[[#This Row],[LME Zinc stock]]*Table_Merge1[[#This Row],[Nima.مقدار]]=0,"",Table_Merge1[[#This Row],[LME Zinc stock]]*Table_Merge1[[#This Row],[Nima.مقدار]]),"")</f>
        <v>146304159000</v>
      </c>
      <c r="AQ2258" s="287">
        <f>IFERROR(IF(Table_Merge1[[#This Row],[LME Zinc 3-month]]*Table_Merge1[[#This Row],[Nima.مقدار]]=0,"",Table_Merge1[[#This Row],[LME Zinc 3-month]]*Table_Merge1[[#This Row],[Nima.مقدار]]),"")</f>
        <v>61155515</v>
      </c>
      <c r="AR2258" s="288" t="str">
        <f>IFERROR(IF(Table_Merge1[[#This Row],[LME Zinc stock]]*Table_Merge1[[#This Row],[Azad.Sell]]=0,"",Table_Merge1[[#This Row],[LME Zinc stock]]*Table_Merge1[[#This Row],[Azad.Sell]]),"")</f>
        <v/>
      </c>
      <c r="AS2258" s="288" t="str">
        <f>IFERROR(IF(Table_Merge1[[#This Row],[LME Zinc 3-month]]*Table_Merge1[[#This Row],[Azad.Sell]]=0,"",Table_Merge1[[#This Row],[LME Zinc 3-month]]*Table_Merge1[[#This Row],[Azad.Sell]]),"")</f>
        <v/>
      </c>
      <c r="AT2258"/>
    </row>
    <row r="2259" spans="1:46" x14ac:dyDescent="0.25">
      <c r="A2259" s="258">
        <v>43814</v>
      </c>
      <c r="B22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1398.09.24</v>
      </c>
      <c r="C2259" s="195">
        <f t="shared" ca="1" si="71"/>
        <v>1398</v>
      </c>
      <c r="D22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59" s="195">
        <f>_xlfn.NUMBERVALUE(RIGHT(Table11[[#This Row],[تاریخ شمسی]],2))</f>
        <v>24</v>
      </c>
      <c r="F22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09-24</v>
      </c>
      <c r="G2259" s="195" t="s">
        <v>2410</v>
      </c>
      <c r="L2259" s="259">
        <v>43814</v>
      </c>
      <c r="M2259">
        <v>111389</v>
      </c>
      <c r="O2259" s="284">
        <f>IFERROR(DATE(Table7[[#This Row],[year]],MONTH(DATEVALUE(Table7[[#This Row],[month]]&amp;"1")),Table7[[#This Row],[day]]),"")</f>
        <v>41823</v>
      </c>
      <c r="P2259" s="195" t="s">
        <v>5684</v>
      </c>
      <c r="Q2259" s="195">
        <v>2014</v>
      </c>
      <c r="R2259" s="195" t="s">
        <v>3443</v>
      </c>
      <c r="S2259" s="195">
        <v>3</v>
      </c>
      <c r="T2259" s="195">
        <v>1322.5</v>
      </c>
      <c r="U2259" s="195">
        <v>1979</v>
      </c>
      <c r="V2259" s="195">
        <v>4957950</v>
      </c>
      <c r="X2259" s="260">
        <v>41904</v>
      </c>
      <c r="Y2259" t="s">
        <v>7686</v>
      </c>
      <c r="Z2259" s="260">
        <v>12</v>
      </c>
      <c r="AA2259">
        <v>1393</v>
      </c>
      <c r="AB2259" s="260" t="str">
        <f ca="1">IFERROR(IFERROR(VLOOKUP(Table_Merge1[[#This Row],[Column1]],Table11[#All],2,FALSE),LEFT(AB2260,8)&amp;IF(LEN((RIGHT(AB2260,2)+1))&lt;2,"0"&amp;(RIGHT(AB2260,2)+1),(RIGHT(AB2260,2)-1))),"")</f>
        <v>1393.06.31</v>
      </c>
      <c r="AC2259" s="259" t="str">
        <f ca="1">LEFT(Table_Merge1[[#This Row],[Column2]],4)</f>
        <v>1393</v>
      </c>
      <c r="AD2259" s="259" t="str">
        <f ca="1">RIGHT(LEFT(Table_Merge1[[#This Row],[Column2]],7),2)</f>
        <v>06</v>
      </c>
      <c r="AE2259" s="259" t="str">
        <f ca="1">RIGHT(Table_Merge1[[#This Row],[Column2]],2)</f>
        <v>31</v>
      </c>
      <c r="AF2259">
        <v>6</v>
      </c>
      <c r="AG2259">
        <v>31</v>
      </c>
      <c r="AH2259" s="260">
        <v>2014</v>
      </c>
      <c r="AI2259" t="s">
        <v>3447</v>
      </c>
      <c r="AJ2259" s="260">
        <v>22</v>
      </c>
      <c r="AK2259">
        <v>1214</v>
      </c>
      <c r="AL2259">
        <v>1925.5</v>
      </c>
      <c r="AM2259">
        <v>4589700</v>
      </c>
      <c r="AO2259">
        <v>31740</v>
      </c>
      <c r="AP2259" s="287">
        <f>IFERROR(IF(Table_Merge1[[#This Row],[LME Zinc stock]]*Table_Merge1[[#This Row],[Nima.مقدار]]=0,"",Table_Merge1[[#This Row],[LME Zinc stock]]*Table_Merge1[[#This Row],[Nima.مقدار]]),"")</f>
        <v>145677078000</v>
      </c>
      <c r="AQ2259" s="287">
        <f>IFERROR(IF(Table_Merge1[[#This Row],[LME Zinc 3-month]]*Table_Merge1[[#This Row],[Nima.مقدار]]=0,"",Table_Merge1[[#This Row],[LME Zinc 3-month]]*Table_Merge1[[#This Row],[Nima.مقدار]]),"")</f>
        <v>61115370</v>
      </c>
      <c r="AR2259" s="288" t="str">
        <f>IFERROR(IF(Table_Merge1[[#This Row],[LME Zinc stock]]*Table_Merge1[[#This Row],[Azad.Sell]]=0,"",Table_Merge1[[#This Row],[LME Zinc stock]]*Table_Merge1[[#This Row],[Azad.Sell]]),"")</f>
        <v/>
      </c>
      <c r="AS2259" s="288" t="str">
        <f>IFERROR(IF(Table_Merge1[[#This Row],[LME Zinc 3-month]]*Table_Merge1[[#This Row],[Azad.Sell]]=0,"",Table_Merge1[[#This Row],[LME Zinc 3-month]]*Table_Merge1[[#This Row],[Azad.Sell]]),"")</f>
        <v/>
      </c>
      <c r="AT2259"/>
    </row>
    <row r="2260" spans="1:46" x14ac:dyDescent="0.25">
      <c r="A2260" s="258">
        <v>43815</v>
      </c>
      <c r="B22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1398.09.25</v>
      </c>
      <c r="C2260" s="195">
        <f t="shared" ca="1" si="71"/>
        <v>1398</v>
      </c>
      <c r="D22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60" s="195">
        <f>_xlfn.NUMBERVALUE(RIGHT(Table11[[#This Row],[تاریخ شمسی]],2))</f>
        <v>25</v>
      </c>
      <c r="F22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09-25</v>
      </c>
      <c r="G2260" s="195" t="s">
        <v>2411</v>
      </c>
      <c r="L2260" s="259">
        <v>43815</v>
      </c>
      <c r="M2260">
        <v>112127</v>
      </c>
      <c r="O2260" s="283">
        <f>IFERROR(DATE(Table7[[#This Row],[year]],MONTH(DATEVALUE(Table7[[#This Row],[month]]&amp;"1")),Table7[[#This Row],[day]]),"")</f>
        <v>41822</v>
      </c>
      <c r="P2260" s="257" t="s">
        <v>5685</v>
      </c>
      <c r="Q2260" s="257">
        <v>2014</v>
      </c>
      <c r="R2260" s="257" t="s">
        <v>3443</v>
      </c>
      <c r="S2260" s="257">
        <v>2</v>
      </c>
      <c r="T2260" s="257">
        <v>1326.75</v>
      </c>
      <c r="U2260" s="257">
        <v>1983.5</v>
      </c>
      <c r="V2260" s="257">
        <v>4967425</v>
      </c>
      <c r="X2260" s="260">
        <v>41901</v>
      </c>
      <c r="Z2260" s="260">
        <v>12</v>
      </c>
      <c r="AB2260" s="260" t="str">
        <f ca="1">IFERROR(IFERROR(VLOOKUP(Table_Merge1[[#This Row],[Column1]],Table11[#All],2,FALSE),LEFT(AB2261,8)&amp;IF(LEN((RIGHT(AB2261,2)+1))&lt;2,"0"&amp;(RIGHT(AB2261,2)+1),(RIGHT(AB2261,2)-1))),"")</f>
        <v>1393.06.26</v>
      </c>
      <c r="AC2260" s="259" t="str">
        <f ca="1">LEFT(Table_Merge1[[#This Row],[Column2]],4)</f>
        <v>1393</v>
      </c>
      <c r="AD2260" s="259" t="str">
        <f ca="1">RIGHT(LEFT(Table_Merge1[[#This Row],[Column2]],7),2)</f>
        <v>06</v>
      </c>
      <c r="AE2260" s="259" t="str">
        <f ca="1">RIGHT(Table_Merge1[[#This Row],[Column2]],2)</f>
        <v>26</v>
      </c>
      <c r="AH2260" s="260">
        <v>2014</v>
      </c>
      <c r="AI2260" t="s">
        <v>3447</v>
      </c>
      <c r="AJ2260" s="260">
        <v>19</v>
      </c>
      <c r="AK2260">
        <v>1222.5</v>
      </c>
      <c r="AL2260">
        <v>1913</v>
      </c>
      <c r="AM2260">
        <v>4599550</v>
      </c>
      <c r="AP2260" s="287" t="str">
        <f>IFERROR(IF(Table_Merge1[[#This Row],[LME Zinc stock]]*Table_Merge1[[#This Row],[Nima.مقدار]]=0,"",Table_Merge1[[#This Row],[LME Zinc stock]]*Table_Merge1[[#This Row],[Nima.مقدار]]),"")</f>
        <v/>
      </c>
      <c r="AQ2260" s="287" t="str">
        <f>IFERROR(IF(Table_Merge1[[#This Row],[LME Zinc 3-month]]*Table_Merge1[[#This Row],[Nima.مقدار]]=0,"",Table_Merge1[[#This Row],[LME Zinc 3-month]]*Table_Merge1[[#This Row],[Nima.مقدار]]),"")</f>
        <v/>
      </c>
      <c r="AR2260" s="288" t="str">
        <f>IFERROR(IF(Table_Merge1[[#This Row],[LME Zinc stock]]*Table_Merge1[[#This Row],[Azad.Sell]]=0,"",Table_Merge1[[#This Row],[LME Zinc stock]]*Table_Merge1[[#This Row],[Azad.Sell]]),"")</f>
        <v/>
      </c>
      <c r="AS2260" s="288" t="str">
        <f>IFERROR(IF(Table_Merge1[[#This Row],[LME Zinc 3-month]]*Table_Merge1[[#This Row],[Azad.Sell]]=0,"",Table_Merge1[[#This Row],[LME Zinc 3-month]]*Table_Merge1[[#This Row],[Azad.Sell]]),"")</f>
        <v/>
      </c>
      <c r="AT2260"/>
    </row>
    <row r="2261" spans="1:46" x14ac:dyDescent="0.25">
      <c r="A2261" s="258">
        <v>43816</v>
      </c>
      <c r="B22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1398.09.26</v>
      </c>
      <c r="C2261" s="195">
        <f t="shared" ca="1" si="71"/>
        <v>1398</v>
      </c>
      <c r="D22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61" s="195">
        <f>_xlfn.NUMBERVALUE(RIGHT(Table11[[#This Row],[تاریخ شمسی]],2))</f>
        <v>26</v>
      </c>
      <c r="F22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09-26</v>
      </c>
      <c r="G2261" s="195" t="s">
        <v>2412</v>
      </c>
      <c r="L2261" s="259">
        <v>43816</v>
      </c>
      <c r="M2261">
        <v>112644</v>
      </c>
      <c r="O2261" s="284">
        <f>IFERROR(DATE(Table7[[#This Row],[year]],MONTH(DATEVALUE(Table7[[#This Row],[month]]&amp;"1")),Table7[[#This Row],[day]]),"")</f>
        <v>41821</v>
      </c>
      <c r="P2261" s="195" t="s">
        <v>5686</v>
      </c>
      <c r="Q2261" s="195">
        <v>2014</v>
      </c>
      <c r="R2261" s="195" t="s">
        <v>3443</v>
      </c>
      <c r="S2261" s="195">
        <v>1</v>
      </c>
      <c r="T2261" s="195">
        <v>1325.75</v>
      </c>
      <c r="U2261" s="195">
        <v>1981.5</v>
      </c>
      <c r="V2261" s="195">
        <v>4976200</v>
      </c>
      <c r="X2261" s="260">
        <v>41900</v>
      </c>
      <c r="Y2261" t="s">
        <v>7685</v>
      </c>
      <c r="Z2261" s="260">
        <v>12</v>
      </c>
      <c r="AA2261">
        <v>1393</v>
      </c>
      <c r="AB2261" s="260" t="str">
        <f ca="1">IFERROR(IFERROR(VLOOKUP(Table_Merge1[[#This Row],[Column1]],Table11[#All],2,FALSE),LEFT(AB2262,8)&amp;IF(LEN((RIGHT(AB2262,2)+1))&lt;2,"0"&amp;(RIGHT(AB2262,2)+1),(RIGHT(AB2262,2)-1))),"")</f>
        <v>1393.06.27</v>
      </c>
      <c r="AC2261" s="259" t="str">
        <f ca="1">LEFT(Table_Merge1[[#This Row],[Column2]],4)</f>
        <v>1393</v>
      </c>
      <c r="AD2261" s="259" t="str">
        <f ca="1">RIGHT(LEFT(Table_Merge1[[#This Row],[Column2]],7),2)</f>
        <v>06</v>
      </c>
      <c r="AE2261" s="259" t="str">
        <f ca="1">RIGHT(Table_Merge1[[#This Row],[Column2]],2)</f>
        <v>27</v>
      </c>
      <c r="AF2261">
        <v>6</v>
      </c>
      <c r="AG2261">
        <v>27</v>
      </c>
      <c r="AH2261" s="260">
        <v>2014</v>
      </c>
      <c r="AI2261" t="s">
        <v>3447</v>
      </c>
      <c r="AJ2261" s="260">
        <v>18</v>
      </c>
      <c r="AK2261">
        <v>1223</v>
      </c>
      <c r="AL2261">
        <v>1898</v>
      </c>
      <c r="AM2261">
        <v>4604675</v>
      </c>
      <c r="AO2261">
        <v>32120</v>
      </c>
      <c r="AP2261" s="287">
        <f>IFERROR(IF(Table_Merge1[[#This Row],[LME Zinc stock]]*Table_Merge1[[#This Row],[Nima.مقدار]]=0,"",Table_Merge1[[#This Row],[LME Zinc stock]]*Table_Merge1[[#This Row],[Nima.مقدار]]),"")</f>
        <v>147902161000</v>
      </c>
      <c r="AQ2261" s="287">
        <f>IFERROR(IF(Table_Merge1[[#This Row],[LME Zinc 3-month]]*Table_Merge1[[#This Row],[Nima.مقدار]]=0,"",Table_Merge1[[#This Row],[LME Zinc 3-month]]*Table_Merge1[[#This Row],[Nima.مقدار]]),"")</f>
        <v>60963760</v>
      </c>
      <c r="AR2261" s="288" t="str">
        <f>IFERROR(IF(Table_Merge1[[#This Row],[LME Zinc stock]]*Table_Merge1[[#This Row],[Azad.Sell]]=0,"",Table_Merge1[[#This Row],[LME Zinc stock]]*Table_Merge1[[#This Row],[Azad.Sell]]),"")</f>
        <v/>
      </c>
      <c r="AS2261" s="288" t="str">
        <f>IFERROR(IF(Table_Merge1[[#This Row],[LME Zinc 3-month]]*Table_Merge1[[#This Row],[Azad.Sell]]=0,"",Table_Merge1[[#This Row],[LME Zinc 3-month]]*Table_Merge1[[#This Row],[Azad.Sell]]),"")</f>
        <v/>
      </c>
      <c r="AT2261"/>
    </row>
    <row r="2262" spans="1:46" x14ac:dyDescent="0.25">
      <c r="A2262" s="258">
        <v>43817</v>
      </c>
      <c r="B22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1398.09.27</v>
      </c>
      <c r="C2262" s="195">
        <f t="shared" ca="1" si="71"/>
        <v>1398</v>
      </c>
      <c r="D22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62" s="195">
        <f>_xlfn.NUMBERVALUE(RIGHT(Table11[[#This Row],[تاریخ شمسی]],2))</f>
        <v>27</v>
      </c>
      <c r="F22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09-27</v>
      </c>
      <c r="G2262" s="195" t="s">
        <v>2413</v>
      </c>
      <c r="L2262" s="259">
        <v>43817</v>
      </c>
      <c r="M2262">
        <v>113519</v>
      </c>
      <c r="O2262" s="283">
        <f>IFERROR(DATE(Table7[[#This Row],[year]],MONTH(DATEVALUE(Table7[[#This Row],[month]]&amp;"1")),Table7[[#This Row],[day]]),"")</f>
        <v>41820</v>
      </c>
      <c r="P2262" s="257" t="s">
        <v>5687</v>
      </c>
      <c r="Q2262" s="257">
        <v>2014</v>
      </c>
      <c r="R2262" s="257" t="s">
        <v>3441</v>
      </c>
      <c r="S2262" s="257">
        <v>30</v>
      </c>
      <c r="T2262" s="257">
        <v>1313</v>
      </c>
      <c r="U2262" s="257">
        <v>1943</v>
      </c>
      <c r="V2262" s="257">
        <v>4995275</v>
      </c>
      <c r="X2262" s="260">
        <v>41899</v>
      </c>
      <c r="Y2262" t="s">
        <v>7684</v>
      </c>
      <c r="Z2262" s="260">
        <v>12</v>
      </c>
      <c r="AA2262">
        <v>1393</v>
      </c>
      <c r="AB2262" s="260" t="str">
        <f ca="1">IFERROR(IFERROR(VLOOKUP(Table_Merge1[[#This Row],[Column1]],Table11[#All],2,FALSE),LEFT(AB2263,8)&amp;IF(LEN((RIGHT(AB2263,2)+1))&lt;2,"0"&amp;(RIGHT(AB2263,2)+1),(RIGHT(AB2263,2)-1))),"")</f>
        <v>1393.06.26</v>
      </c>
      <c r="AC2262" s="259" t="str">
        <f ca="1">LEFT(Table_Merge1[[#This Row],[Column2]],4)</f>
        <v>1393</v>
      </c>
      <c r="AD2262" s="259" t="str">
        <f ca="1">RIGHT(LEFT(Table_Merge1[[#This Row],[Column2]],7),2)</f>
        <v>06</v>
      </c>
      <c r="AE2262" s="259" t="str">
        <f ca="1">RIGHT(Table_Merge1[[#This Row],[Column2]],2)</f>
        <v>26</v>
      </c>
      <c r="AF2262">
        <v>6</v>
      </c>
      <c r="AG2262">
        <v>26</v>
      </c>
      <c r="AH2262" s="260">
        <v>2014</v>
      </c>
      <c r="AI2262" t="s">
        <v>3447</v>
      </c>
      <c r="AJ2262" s="260">
        <v>17</v>
      </c>
      <c r="AK2262">
        <v>1236.5</v>
      </c>
      <c r="AL2262">
        <v>1933</v>
      </c>
      <c r="AM2262">
        <v>4613775</v>
      </c>
      <c r="AO2262">
        <v>32120</v>
      </c>
      <c r="AP2262" s="287">
        <f>IFERROR(IF(Table_Merge1[[#This Row],[LME Zinc stock]]*Table_Merge1[[#This Row],[Nima.مقدار]]=0,"",Table_Merge1[[#This Row],[LME Zinc stock]]*Table_Merge1[[#This Row],[Nima.مقدار]]),"")</f>
        <v>148194453000</v>
      </c>
      <c r="AQ2262" s="287">
        <f>IFERROR(IF(Table_Merge1[[#This Row],[LME Zinc 3-month]]*Table_Merge1[[#This Row],[Nima.مقدار]]=0,"",Table_Merge1[[#This Row],[LME Zinc 3-month]]*Table_Merge1[[#This Row],[Nima.مقدار]]),"")</f>
        <v>62087960</v>
      </c>
      <c r="AR2262" s="288" t="str">
        <f>IFERROR(IF(Table_Merge1[[#This Row],[LME Zinc stock]]*Table_Merge1[[#This Row],[Azad.Sell]]=0,"",Table_Merge1[[#This Row],[LME Zinc stock]]*Table_Merge1[[#This Row],[Azad.Sell]]),"")</f>
        <v/>
      </c>
      <c r="AS2262" s="288" t="str">
        <f>IFERROR(IF(Table_Merge1[[#This Row],[LME Zinc 3-month]]*Table_Merge1[[#This Row],[Azad.Sell]]=0,"",Table_Merge1[[#This Row],[LME Zinc 3-month]]*Table_Merge1[[#This Row],[Azad.Sell]]),"")</f>
        <v/>
      </c>
      <c r="AT2262"/>
    </row>
    <row r="2263" spans="1:46" x14ac:dyDescent="0.25">
      <c r="A2263" s="258">
        <v>43818</v>
      </c>
      <c r="B22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1398.09.28</v>
      </c>
      <c r="C2263" s="195">
        <f t="shared" ca="1" si="71"/>
        <v>1398</v>
      </c>
      <c r="D22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63" s="195">
        <f>_xlfn.NUMBERVALUE(RIGHT(Table11[[#This Row],[تاریخ شمسی]],2))</f>
        <v>28</v>
      </c>
      <c r="F22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09-28</v>
      </c>
      <c r="G2263" s="195" t="s">
        <v>2414</v>
      </c>
      <c r="L2263" s="259">
        <v>43818</v>
      </c>
      <c r="M2263">
        <v>112704</v>
      </c>
      <c r="O2263" s="284">
        <f>IFERROR(DATE(Table7[[#This Row],[year]],MONTH(DATEVALUE(Table7[[#This Row],[month]]&amp;"1")),Table7[[#This Row],[day]]),"")</f>
        <v>41817</v>
      </c>
      <c r="P2263" s="195" t="s">
        <v>5688</v>
      </c>
      <c r="Q2263" s="195">
        <v>2014</v>
      </c>
      <c r="R2263" s="195" t="s">
        <v>3441</v>
      </c>
      <c r="S2263" s="195">
        <v>27</v>
      </c>
      <c r="T2263" s="195">
        <v>1315.25</v>
      </c>
      <c r="U2263" s="195">
        <v>1932</v>
      </c>
      <c r="V2263" s="195">
        <v>5005900</v>
      </c>
      <c r="X2263" s="260">
        <v>41898</v>
      </c>
      <c r="Y2263" t="s">
        <v>7683</v>
      </c>
      <c r="Z2263" s="260">
        <v>12</v>
      </c>
      <c r="AA2263">
        <v>1393</v>
      </c>
      <c r="AB2263" s="260" t="str">
        <f ca="1">IFERROR(IFERROR(VLOOKUP(Table_Merge1[[#This Row],[Column1]],Table11[#All],2,FALSE),LEFT(AB2264,8)&amp;IF(LEN((RIGHT(AB2264,2)+1))&lt;2,"0"&amp;(RIGHT(AB2264,2)+1),(RIGHT(AB2264,2)-1))),"")</f>
        <v>1393.06.25</v>
      </c>
      <c r="AC2263" s="259" t="str">
        <f ca="1">LEFT(Table_Merge1[[#This Row],[Column2]],4)</f>
        <v>1393</v>
      </c>
      <c r="AD2263" s="259" t="str">
        <f ca="1">RIGHT(LEFT(Table_Merge1[[#This Row],[Column2]],7),2)</f>
        <v>06</v>
      </c>
      <c r="AE2263" s="259" t="str">
        <f ca="1">RIGHT(Table_Merge1[[#This Row],[Column2]],2)</f>
        <v>25</v>
      </c>
      <c r="AF2263">
        <v>6</v>
      </c>
      <c r="AG2263">
        <v>25</v>
      </c>
      <c r="AH2263" s="260">
        <v>2014</v>
      </c>
      <c r="AI2263" t="s">
        <v>3447</v>
      </c>
      <c r="AJ2263" s="260">
        <v>16</v>
      </c>
      <c r="AK2263">
        <v>1238.75</v>
      </c>
      <c r="AL2263" t="s">
        <v>3621</v>
      </c>
      <c r="AM2263" t="s">
        <v>3621</v>
      </c>
      <c r="AO2263">
        <v>31980</v>
      </c>
      <c r="AP2263" s="287" t="str">
        <f>IFERROR(IF(Table_Merge1[[#This Row],[LME Zinc stock]]*Table_Merge1[[#This Row],[Nima.مقدار]]=0,"",Table_Merge1[[#This Row],[LME Zinc stock]]*Table_Merge1[[#This Row],[Nima.مقدار]]),"")</f>
        <v/>
      </c>
      <c r="AQ2263" s="287" t="str">
        <f>IFERROR(IF(Table_Merge1[[#This Row],[LME Zinc 3-month]]*Table_Merge1[[#This Row],[Nima.مقدار]]=0,"",Table_Merge1[[#This Row],[LME Zinc 3-month]]*Table_Merge1[[#This Row],[Nima.مقدار]]),"")</f>
        <v/>
      </c>
      <c r="AR2263" s="288" t="str">
        <f>IFERROR(IF(Table_Merge1[[#This Row],[LME Zinc stock]]*Table_Merge1[[#This Row],[Azad.Sell]]=0,"",Table_Merge1[[#This Row],[LME Zinc stock]]*Table_Merge1[[#This Row],[Azad.Sell]]),"")</f>
        <v/>
      </c>
      <c r="AS2263" s="288" t="str">
        <f>IFERROR(IF(Table_Merge1[[#This Row],[LME Zinc 3-month]]*Table_Merge1[[#This Row],[Azad.Sell]]=0,"",Table_Merge1[[#This Row],[LME Zinc 3-month]]*Table_Merge1[[#This Row],[Azad.Sell]]),"")</f>
        <v/>
      </c>
      <c r="AT2263"/>
    </row>
    <row r="2264" spans="1:46" x14ac:dyDescent="0.25">
      <c r="A2264" s="258">
        <v>43820</v>
      </c>
      <c r="B22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1398.09.30</v>
      </c>
      <c r="C2264" s="195">
        <f t="shared" ca="1" si="71"/>
        <v>1398</v>
      </c>
      <c r="D22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264" s="195">
        <f>_xlfn.NUMBERVALUE(RIGHT(Table11[[#This Row],[تاریخ شمسی]],2))</f>
        <v>30</v>
      </c>
      <c r="F22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09-30</v>
      </c>
      <c r="G2264" s="195" t="s">
        <v>2415</v>
      </c>
      <c r="L2264" s="259">
        <v>43820</v>
      </c>
      <c r="M2264">
        <v>113009</v>
      </c>
      <c r="O2264" s="283">
        <f>IFERROR(DATE(Table7[[#This Row],[year]],MONTH(DATEVALUE(Table7[[#This Row],[month]]&amp;"1")),Table7[[#This Row],[day]]),"")</f>
        <v>41816</v>
      </c>
      <c r="P2264" s="257" t="s">
        <v>5689</v>
      </c>
      <c r="Q2264" s="257">
        <v>2014</v>
      </c>
      <c r="R2264" s="257" t="s">
        <v>3441</v>
      </c>
      <c r="S2264" s="257">
        <v>26</v>
      </c>
      <c r="T2264" s="257">
        <v>1311.5</v>
      </c>
      <c r="U2264" s="257">
        <v>1910.5</v>
      </c>
      <c r="V2264" s="257">
        <v>5015350</v>
      </c>
      <c r="X2264" s="260">
        <v>41897</v>
      </c>
      <c r="Y2264" t="s">
        <v>7682</v>
      </c>
      <c r="Z2264" s="260">
        <v>12</v>
      </c>
      <c r="AA2264">
        <v>1393</v>
      </c>
      <c r="AB2264" s="260" t="str">
        <f ca="1">IFERROR(IFERROR(VLOOKUP(Table_Merge1[[#This Row],[Column1]],Table11[#All],2,FALSE),LEFT(AB2265,8)&amp;IF(LEN((RIGHT(AB2265,2)+1))&lt;2,"0"&amp;(RIGHT(AB2265,2)+1),(RIGHT(AB2265,2)-1))),"")</f>
        <v>1393.06.24</v>
      </c>
      <c r="AC2264" s="259" t="str">
        <f ca="1">LEFT(Table_Merge1[[#This Row],[Column2]],4)</f>
        <v>1393</v>
      </c>
      <c r="AD2264" s="259" t="str">
        <f ca="1">RIGHT(LEFT(Table_Merge1[[#This Row],[Column2]],7),2)</f>
        <v>06</v>
      </c>
      <c r="AE2264" s="259" t="str">
        <f ca="1">RIGHT(Table_Merge1[[#This Row],[Column2]],2)</f>
        <v>24</v>
      </c>
      <c r="AF2264">
        <v>6</v>
      </c>
      <c r="AG2264">
        <v>24</v>
      </c>
      <c r="AH2264" s="260">
        <v>2014</v>
      </c>
      <c r="AI2264" t="s">
        <v>3447</v>
      </c>
      <c r="AJ2264" s="260">
        <v>15</v>
      </c>
      <c r="AK2264">
        <v>1234.75</v>
      </c>
      <c r="AL2264">
        <v>1969</v>
      </c>
      <c r="AM2264">
        <v>4620175</v>
      </c>
      <c r="AO2264">
        <v>31950</v>
      </c>
      <c r="AP2264" s="287">
        <f>IFERROR(IF(Table_Merge1[[#This Row],[LME Zinc stock]]*Table_Merge1[[#This Row],[Nima.مقدار]]=0,"",Table_Merge1[[#This Row],[LME Zinc stock]]*Table_Merge1[[#This Row],[Nima.مقدار]]),"")</f>
        <v>147614591250</v>
      </c>
      <c r="AQ2264" s="287">
        <f>IFERROR(IF(Table_Merge1[[#This Row],[LME Zinc 3-month]]*Table_Merge1[[#This Row],[Nima.مقدار]]=0,"",Table_Merge1[[#This Row],[LME Zinc 3-month]]*Table_Merge1[[#This Row],[Nima.مقدار]]),"")</f>
        <v>62909550</v>
      </c>
      <c r="AR2264" s="288" t="str">
        <f>IFERROR(IF(Table_Merge1[[#This Row],[LME Zinc stock]]*Table_Merge1[[#This Row],[Azad.Sell]]=0,"",Table_Merge1[[#This Row],[LME Zinc stock]]*Table_Merge1[[#This Row],[Azad.Sell]]),"")</f>
        <v/>
      </c>
      <c r="AS2264" s="288" t="str">
        <f>IFERROR(IF(Table_Merge1[[#This Row],[LME Zinc 3-month]]*Table_Merge1[[#This Row],[Azad.Sell]]=0,"",Table_Merge1[[#This Row],[LME Zinc 3-month]]*Table_Merge1[[#This Row],[Azad.Sell]]),"")</f>
        <v/>
      </c>
      <c r="AT2264"/>
    </row>
    <row r="2265" spans="1:46" x14ac:dyDescent="0.25">
      <c r="A2265" s="258">
        <v>43821</v>
      </c>
      <c r="B22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1398.10.01</v>
      </c>
      <c r="C2265" s="195">
        <f t="shared" ca="1" si="71"/>
        <v>1398</v>
      </c>
      <c r="D22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65" s="195">
        <f>_xlfn.NUMBERVALUE(RIGHT(Table11[[#This Row],[تاریخ شمسی]],2))</f>
        <v>1</v>
      </c>
      <c r="F22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10-01</v>
      </c>
      <c r="G2265" s="195" t="s">
        <v>2416</v>
      </c>
      <c r="L2265" s="259">
        <v>43821</v>
      </c>
      <c r="M2265">
        <v>112688</v>
      </c>
      <c r="O2265" s="284">
        <f>IFERROR(DATE(Table7[[#This Row],[year]],MONTH(DATEVALUE(Table7[[#This Row],[month]]&amp;"1")),Table7[[#This Row],[day]]),"")</f>
        <v>41815</v>
      </c>
      <c r="P2265" s="195" t="s">
        <v>5690</v>
      </c>
      <c r="Q2265" s="195">
        <v>2014</v>
      </c>
      <c r="R2265" s="195" t="s">
        <v>3441</v>
      </c>
      <c r="S2265" s="195">
        <v>25</v>
      </c>
      <c r="T2265" s="195">
        <v>1312</v>
      </c>
      <c r="U2265" s="195">
        <v>1951</v>
      </c>
      <c r="V2265" s="195">
        <v>5024225</v>
      </c>
      <c r="X2265" s="260">
        <v>41894</v>
      </c>
      <c r="Z2265" s="260">
        <v>1</v>
      </c>
      <c r="AB2265" s="260" t="str">
        <f ca="1">IFERROR(IFERROR(VLOOKUP(Table_Merge1[[#This Row],[Column1]],Table11[#All],2,FALSE),LEFT(AB2266,8)&amp;IF(LEN((RIGHT(AB2266,2)+1))&lt;2,"0"&amp;(RIGHT(AB2266,2)+1),(RIGHT(AB2266,2)-1))),"")</f>
        <v>1393.06.19</v>
      </c>
      <c r="AC2265" s="259" t="str">
        <f ca="1">LEFT(Table_Merge1[[#This Row],[Column2]],4)</f>
        <v>1393</v>
      </c>
      <c r="AD2265" s="259" t="str">
        <f ca="1">RIGHT(LEFT(Table_Merge1[[#This Row],[Column2]],7),2)</f>
        <v>06</v>
      </c>
      <c r="AE2265" s="259" t="str">
        <f ca="1">RIGHT(Table_Merge1[[#This Row],[Column2]],2)</f>
        <v>19</v>
      </c>
      <c r="AH2265" s="260">
        <v>2014</v>
      </c>
      <c r="AI2265" t="s">
        <v>3447</v>
      </c>
      <c r="AJ2265" s="260">
        <v>12</v>
      </c>
      <c r="AK2265">
        <v>1237.25</v>
      </c>
      <c r="AL2265">
        <v>1948</v>
      </c>
      <c r="AM2265">
        <v>4626050</v>
      </c>
      <c r="AP2265" s="287" t="str">
        <f>IFERROR(IF(Table_Merge1[[#This Row],[LME Zinc stock]]*Table_Merge1[[#This Row],[Nima.مقدار]]=0,"",Table_Merge1[[#This Row],[LME Zinc stock]]*Table_Merge1[[#This Row],[Nima.مقدار]]),"")</f>
        <v/>
      </c>
      <c r="AQ2265" s="287" t="str">
        <f>IFERROR(IF(Table_Merge1[[#This Row],[LME Zinc 3-month]]*Table_Merge1[[#This Row],[Nima.مقدار]]=0,"",Table_Merge1[[#This Row],[LME Zinc 3-month]]*Table_Merge1[[#This Row],[Nima.مقدار]]),"")</f>
        <v/>
      </c>
      <c r="AR2265" s="288" t="str">
        <f>IFERROR(IF(Table_Merge1[[#This Row],[LME Zinc stock]]*Table_Merge1[[#This Row],[Azad.Sell]]=0,"",Table_Merge1[[#This Row],[LME Zinc stock]]*Table_Merge1[[#This Row],[Azad.Sell]]),"")</f>
        <v/>
      </c>
      <c r="AS2265" s="288" t="str">
        <f>IFERROR(IF(Table_Merge1[[#This Row],[LME Zinc 3-month]]*Table_Merge1[[#This Row],[Azad.Sell]]=0,"",Table_Merge1[[#This Row],[LME Zinc 3-month]]*Table_Merge1[[#This Row],[Azad.Sell]]),"")</f>
        <v/>
      </c>
      <c r="AT2265"/>
    </row>
    <row r="2266" spans="1:46" x14ac:dyDescent="0.25">
      <c r="A2266" s="258">
        <v>43822</v>
      </c>
      <c r="B22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1398.10.02</v>
      </c>
      <c r="C2266" s="195">
        <f t="shared" ca="1" si="71"/>
        <v>1398</v>
      </c>
      <c r="D22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66" s="195">
        <f>_xlfn.NUMBERVALUE(RIGHT(Table11[[#This Row],[تاریخ شمسی]],2))</f>
        <v>2</v>
      </c>
      <c r="F22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10-02</v>
      </c>
      <c r="G2266" s="195" t="s">
        <v>2417</v>
      </c>
      <c r="L2266" s="259">
        <v>43822</v>
      </c>
      <c r="M2266">
        <v>114367</v>
      </c>
      <c r="O2266" s="283">
        <f>IFERROR(DATE(Table7[[#This Row],[year]],MONTH(DATEVALUE(Table7[[#This Row],[month]]&amp;"1")),Table7[[#This Row],[day]]),"")</f>
        <v>41814</v>
      </c>
      <c r="P2266" s="257" t="s">
        <v>5691</v>
      </c>
      <c r="Q2266" s="257">
        <v>2014</v>
      </c>
      <c r="R2266" s="257" t="s">
        <v>3441</v>
      </c>
      <c r="S2266" s="257">
        <v>24</v>
      </c>
      <c r="T2266" s="257">
        <v>1323</v>
      </c>
      <c r="U2266" s="257">
        <v>1942.5</v>
      </c>
      <c r="V2266" s="257">
        <v>5034200</v>
      </c>
      <c r="X2266" s="260">
        <v>41893</v>
      </c>
      <c r="Y2266" t="s">
        <v>7681</v>
      </c>
      <c r="Z2266" s="260">
        <v>1</v>
      </c>
      <c r="AA2266">
        <v>1393</v>
      </c>
      <c r="AB2266" s="260" t="str">
        <f ca="1">IFERROR(IFERROR(VLOOKUP(Table_Merge1[[#This Row],[Column1]],Table11[#All],2,FALSE),LEFT(AB2267,8)&amp;IF(LEN((RIGHT(AB2267,2)+1))&lt;2,"0"&amp;(RIGHT(AB2267,2)+1),(RIGHT(AB2267,2)-1))),"")</f>
        <v>1393.06.20</v>
      </c>
      <c r="AC2266" s="259" t="str">
        <f ca="1">LEFT(Table_Merge1[[#This Row],[Column2]],4)</f>
        <v>1393</v>
      </c>
      <c r="AD2266" s="259" t="str">
        <f ca="1">RIGHT(LEFT(Table_Merge1[[#This Row],[Column2]],7),2)</f>
        <v>06</v>
      </c>
      <c r="AE2266" s="259" t="str">
        <f ca="1">RIGHT(Table_Merge1[[#This Row],[Column2]],2)</f>
        <v>20</v>
      </c>
      <c r="AF2266">
        <v>6</v>
      </c>
      <c r="AG2266">
        <v>20</v>
      </c>
      <c r="AH2266" s="260">
        <v>2014</v>
      </c>
      <c r="AI2266" t="s">
        <v>3447</v>
      </c>
      <c r="AJ2266" s="260">
        <v>11</v>
      </c>
      <c r="AK2266">
        <v>1247</v>
      </c>
      <c r="AL2266">
        <v>1956.5</v>
      </c>
      <c r="AM2266">
        <v>4634225</v>
      </c>
      <c r="AO2266">
        <v>31860</v>
      </c>
      <c r="AP2266" s="287">
        <f>IFERROR(IF(Table_Merge1[[#This Row],[LME Zinc stock]]*Table_Merge1[[#This Row],[Nima.مقدار]]=0,"",Table_Merge1[[#This Row],[LME Zinc stock]]*Table_Merge1[[#This Row],[Nima.مقدار]]),"")</f>
        <v>147646408500</v>
      </c>
      <c r="AQ2266" s="287">
        <f>IFERROR(IF(Table_Merge1[[#This Row],[LME Zinc 3-month]]*Table_Merge1[[#This Row],[Nima.مقدار]]=0,"",Table_Merge1[[#This Row],[LME Zinc 3-month]]*Table_Merge1[[#This Row],[Nima.مقدار]]),"")</f>
        <v>62334090</v>
      </c>
      <c r="AR2266" s="288" t="str">
        <f>IFERROR(IF(Table_Merge1[[#This Row],[LME Zinc stock]]*Table_Merge1[[#This Row],[Azad.Sell]]=0,"",Table_Merge1[[#This Row],[LME Zinc stock]]*Table_Merge1[[#This Row],[Azad.Sell]]),"")</f>
        <v/>
      </c>
      <c r="AS2266" s="288" t="str">
        <f>IFERROR(IF(Table_Merge1[[#This Row],[LME Zinc 3-month]]*Table_Merge1[[#This Row],[Azad.Sell]]=0,"",Table_Merge1[[#This Row],[LME Zinc 3-month]]*Table_Merge1[[#This Row],[Azad.Sell]]),"")</f>
        <v/>
      </c>
      <c r="AT2266"/>
    </row>
    <row r="2267" spans="1:46" x14ac:dyDescent="0.25">
      <c r="A2267" s="258">
        <v>43823</v>
      </c>
      <c r="B22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1398.10.03</v>
      </c>
      <c r="C2267" s="195">
        <f t="shared" ca="1" si="71"/>
        <v>1398</v>
      </c>
      <c r="D22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67" s="195">
        <f>_xlfn.NUMBERVALUE(RIGHT(Table11[[#This Row],[تاریخ شمسی]],2))</f>
        <v>3</v>
      </c>
      <c r="F22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10-03</v>
      </c>
      <c r="G2267" s="195" t="s">
        <v>2418</v>
      </c>
      <c r="L2267" s="259">
        <v>43823</v>
      </c>
      <c r="M2267">
        <v>114008</v>
      </c>
      <c r="O2267" s="284">
        <f>IFERROR(DATE(Table7[[#This Row],[year]],MONTH(DATEVALUE(Table7[[#This Row],[month]]&amp;"1")),Table7[[#This Row],[day]]),"")</f>
        <v>41813</v>
      </c>
      <c r="P2267" s="195" t="s">
        <v>5692</v>
      </c>
      <c r="Q2267" s="195">
        <v>2014</v>
      </c>
      <c r="R2267" s="195" t="s">
        <v>3441</v>
      </c>
      <c r="S2267" s="195">
        <v>23</v>
      </c>
      <c r="T2267" s="195">
        <v>1313.5</v>
      </c>
      <c r="U2267" s="195">
        <v>1926.5</v>
      </c>
      <c r="V2267" s="195">
        <v>5038525</v>
      </c>
      <c r="X2267" s="260">
        <v>41892</v>
      </c>
      <c r="Y2267" t="s">
        <v>7680</v>
      </c>
      <c r="Z2267" s="260">
        <v>1</v>
      </c>
      <c r="AA2267">
        <v>1393</v>
      </c>
      <c r="AB2267" s="260" t="str">
        <f ca="1">IFERROR(IFERROR(VLOOKUP(Table_Merge1[[#This Row],[Column1]],Table11[#All],2,FALSE),LEFT(AB2268,8)&amp;IF(LEN((RIGHT(AB2268,2)+1))&lt;2,"0"&amp;(RIGHT(AB2268,2)+1),(RIGHT(AB2268,2)-1))),"")</f>
        <v>1393.06.19</v>
      </c>
      <c r="AC2267" s="259" t="str">
        <f ca="1">LEFT(Table_Merge1[[#This Row],[Column2]],4)</f>
        <v>1393</v>
      </c>
      <c r="AD2267" s="259" t="str">
        <f ca="1">RIGHT(LEFT(Table_Merge1[[#This Row],[Column2]],7),2)</f>
        <v>06</v>
      </c>
      <c r="AE2267" s="259" t="str">
        <f ca="1">RIGHT(Table_Merge1[[#This Row],[Column2]],2)</f>
        <v>19</v>
      </c>
      <c r="AF2267">
        <v>6</v>
      </c>
      <c r="AG2267">
        <v>19</v>
      </c>
      <c r="AH2267" s="260">
        <v>2014</v>
      </c>
      <c r="AI2267" t="s">
        <v>3447</v>
      </c>
      <c r="AJ2267" s="260">
        <v>10</v>
      </c>
      <c r="AK2267">
        <v>1254.25</v>
      </c>
      <c r="AL2267">
        <v>1960.5</v>
      </c>
      <c r="AM2267">
        <v>4637375</v>
      </c>
      <c r="AO2267">
        <v>31820</v>
      </c>
      <c r="AP2267" s="287">
        <f>IFERROR(IF(Table_Merge1[[#This Row],[LME Zinc stock]]*Table_Merge1[[#This Row],[Nima.مقدار]]=0,"",Table_Merge1[[#This Row],[LME Zinc stock]]*Table_Merge1[[#This Row],[Nima.مقدار]]),"")</f>
        <v>147561272500</v>
      </c>
      <c r="AQ2267" s="287">
        <f>IFERROR(IF(Table_Merge1[[#This Row],[LME Zinc 3-month]]*Table_Merge1[[#This Row],[Nima.مقدار]]=0,"",Table_Merge1[[#This Row],[LME Zinc 3-month]]*Table_Merge1[[#This Row],[Nima.مقدار]]),"")</f>
        <v>62383110</v>
      </c>
      <c r="AR2267" s="288" t="str">
        <f>IFERROR(IF(Table_Merge1[[#This Row],[LME Zinc stock]]*Table_Merge1[[#This Row],[Azad.Sell]]=0,"",Table_Merge1[[#This Row],[LME Zinc stock]]*Table_Merge1[[#This Row],[Azad.Sell]]),"")</f>
        <v/>
      </c>
      <c r="AS2267" s="288" t="str">
        <f>IFERROR(IF(Table_Merge1[[#This Row],[LME Zinc 3-month]]*Table_Merge1[[#This Row],[Azad.Sell]]=0,"",Table_Merge1[[#This Row],[LME Zinc 3-month]]*Table_Merge1[[#This Row],[Azad.Sell]]),"")</f>
        <v/>
      </c>
      <c r="AT2267"/>
    </row>
    <row r="2268" spans="1:46" x14ac:dyDescent="0.25">
      <c r="A2268" s="258">
        <v>43824</v>
      </c>
      <c r="B22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1398.10.04</v>
      </c>
      <c r="C2268" s="195">
        <f t="shared" ca="1" si="71"/>
        <v>1398</v>
      </c>
      <c r="D22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68" s="195">
        <f>_xlfn.NUMBERVALUE(RIGHT(Table11[[#This Row],[تاریخ شمسی]],2))</f>
        <v>4</v>
      </c>
      <c r="F22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10-04</v>
      </c>
      <c r="G2268" s="195" t="s">
        <v>2419</v>
      </c>
      <c r="L2268" s="259">
        <v>43824</v>
      </c>
      <c r="M2268">
        <v>114828</v>
      </c>
      <c r="O2268" s="283">
        <f>IFERROR(DATE(Table7[[#This Row],[year]],MONTH(DATEVALUE(Table7[[#This Row],[month]]&amp;"1")),Table7[[#This Row],[day]]),"")</f>
        <v>41810</v>
      </c>
      <c r="P2268" s="257" t="s">
        <v>5693</v>
      </c>
      <c r="Q2268" s="257">
        <v>2014</v>
      </c>
      <c r="R2268" s="257" t="s">
        <v>3441</v>
      </c>
      <c r="S2268" s="257">
        <v>20</v>
      </c>
      <c r="T2268" s="257">
        <v>1310</v>
      </c>
      <c r="U2268" s="257">
        <v>1925.5</v>
      </c>
      <c r="V2268" s="257">
        <v>5049225</v>
      </c>
      <c r="X2268" s="260">
        <v>41891</v>
      </c>
      <c r="Y2268" t="s">
        <v>7679</v>
      </c>
      <c r="Z2268" s="260">
        <v>1</v>
      </c>
      <c r="AA2268">
        <v>1393</v>
      </c>
      <c r="AB2268" s="260" t="str">
        <f ca="1">IFERROR(IFERROR(VLOOKUP(Table_Merge1[[#This Row],[Column1]],Table11[#All],2,FALSE),LEFT(AB2269,8)&amp;IF(LEN((RIGHT(AB2269,2)+1))&lt;2,"0"&amp;(RIGHT(AB2269,2)+1),(RIGHT(AB2269,2)-1))),"")</f>
        <v>1393.06.18</v>
      </c>
      <c r="AC2268" s="259" t="str">
        <f ca="1">LEFT(Table_Merge1[[#This Row],[Column2]],4)</f>
        <v>1393</v>
      </c>
      <c r="AD2268" s="259" t="str">
        <f ca="1">RIGHT(LEFT(Table_Merge1[[#This Row],[Column2]],7),2)</f>
        <v>06</v>
      </c>
      <c r="AE2268" s="259" t="str">
        <f ca="1">RIGHT(Table_Merge1[[#This Row],[Column2]],2)</f>
        <v>18</v>
      </c>
      <c r="AF2268">
        <v>6</v>
      </c>
      <c r="AG2268">
        <v>18</v>
      </c>
      <c r="AH2268" s="260">
        <v>2014</v>
      </c>
      <c r="AI2268" t="s">
        <v>3447</v>
      </c>
      <c r="AJ2268" s="260">
        <v>9</v>
      </c>
      <c r="AK2268">
        <v>1256</v>
      </c>
      <c r="AL2268">
        <v>1957</v>
      </c>
      <c r="AM2268">
        <v>4644225</v>
      </c>
      <c r="AO2268">
        <v>31810</v>
      </c>
      <c r="AP2268" s="287">
        <f>IFERROR(IF(Table_Merge1[[#This Row],[LME Zinc stock]]*Table_Merge1[[#This Row],[Nima.مقدار]]=0,"",Table_Merge1[[#This Row],[LME Zinc stock]]*Table_Merge1[[#This Row],[Nima.مقدار]]),"")</f>
        <v>147732797250</v>
      </c>
      <c r="AQ2268" s="287">
        <f>IFERROR(IF(Table_Merge1[[#This Row],[LME Zinc 3-month]]*Table_Merge1[[#This Row],[Nima.مقدار]]=0,"",Table_Merge1[[#This Row],[LME Zinc 3-month]]*Table_Merge1[[#This Row],[Nima.مقدار]]),"")</f>
        <v>62252170</v>
      </c>
      <c r="AR2268" s="288" t="str">
        <f>IFERROR(IF(Table_Merge1[[#This Row],[LME Zinc stock]]*Table_Merge1[[#This Row],[Azad.Sell]]=0,"",Table_Merge1[[#This Row],[LME Zinc stock]]*Table_Merge1[[#This Row],[Azad.Sell]]),"")</f>
        <v/>
      </c>
      <c r="AS2268" s="288" t="str">
        <f>IFERROR(IF(Table_Merge1[[#This Row],[LME Zinc 3-month]]*Table_Merge1[[#This Row],[Azad.Sell]]=0,"",Table_Merge1[[#This Row],[LME Zinc 3-month]]*Table_Merge1[[#This Row],[Azad.Sell]]),"")</f>
        <v/>
      </c>
      <c r="AT2268"/>
    </row>
    <row r="2269" spans="1:46" x14ac:dyDescent="0.25">
      <c r="A2269" s="258">
        <v>43825</v>
      </c>
      <c r="B22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1398.10.05</v>
      </c>
      <c r="C2269" s="195">
        <f t="shared" ca="1" si="71"/>
        <v>1398</v>
      </c>
      <c r="D22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69" s="195">
        <f>_xlfn.NUMBERVALUE(RIGHT(Table11[[#This Row],[تاریخ شمسی]],2))</f>
        <v>5</v>
      </c>
      <c r="F22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10-05</v>
      </c>
      <c r="G2269" s="195" t="s">
        <v>2420</v>
      </c>
      <c r="L2269" s="259">
        <v>43825</v>
      </c>
      <c r="M2269">
        <v>115875</v>
      </c>
      <c r="O2269" s="284">
        <f>IFERROR(DATE(Table7[[#This Row],[year]],MONTH(DATEVALUE(Table7[[#This Row],[month]]&amp;"1")),Table7[[#This Row],[day]]),"")</f>
        <v>41809</v>
      </c>
      <c r="P2269" s="195" t="s">
        <v>5694</v>
      </c>
      <c r="Q2269" s="195">
        <v>2014</v>
      </c>
      <c r="R2269" s="195" t="s">
        <v>3441</v>
      </c>
      <c r="S2269" s="195">
        <v>19</v>
      </c>
      <c r="T2269" s="195">
        <v>1282</v>
      </c>
      <c r="U2269" s="195">
        <v>1918.5</v>
      </c>
      <c r="V2269" s="195">
        <v>5058325</v>
      </c>
      <c r="X2269" s="260">
        <v>41890</v>
      </c>
      <c r="Y2269" t="s">
        <v>7678</v>
      </c>
      <c r="Z2269" s="260">
        <v>1</v>
      </c>
      <c r="AA2269">
        <v>1393</v>
      </c>
      <c r="AB2269" s="260" t="str">
        <f ca="1">IFERROR(IFERROR(VLOOKUP(Table_Merge1[[#This Row],[Column1]],Table11[#All],2,FALSE),LEFT(AB2270,8)&amp;IF(LEN((RIGHT(AB2270,2)+1))&lt;2,"0"&amp;(RIGHT(AB2270,2)+1),(RIGHT(AB2270,2)-1))),"")</f>
        <v>1393.06.17</v>
      </c>
      <c r="AC2269" s="259" t="str">
        <f ca="1">LEFT(Table_Merge1[[#This Row],[Column2]],4)</f>
        <v>1393</v>
      </c>
      <c r="AD2269" s="259" t="str">
        <f ca="1">RIGHT(LEFT(Table_Merge1[[#This Row],[Column2]],7),2)</f>
        <v>06</v>
      </c>
      <c r="AE2269" s="259" t="str">
        <f ca="1">RIGHT(Table_Merge1[[#This Row],[Column2]],2)</f>
        <v>17</v>
      </c>
      <c r="AF2269">
        <v>6</v>
      </c>
      <c r="AG2269">
        <v>17</v>
      </c>
      <c r="AH2269" s="260">
        <v>2014</v>
      </c>
      <c r="AI2269" t="s">
        <v>3447</v>
      </c>
      <c r="AJ2269" s="260">
        <v>8</v>
      </c>
      <c r="AK2269">
        <v>1267.25</v>
      </c>
      <c r="AL2269">
        <v>1973.5</v>
      </c>
      <c r="AM2269">
        <v>4651075</v>
      </c>
      <c r="AO2269">
        <v>31870</v>
      </c>
      <c r="AP2269" s="287">
        <f>IFERROR(IF(Table_Merge1[[#This Row],[LME Zinc stock]]*Table_Merge1[[#This Row],[Nima.مقدار]]=0,"",Table_Merge1[[#This Row],[LME Zinc stock]]*Table_Merge1[[#This Row],[Nima.مقدار]]),"")</f>
        <v>148229760250</v>
      </c>
      <c r="AQ2269" s="287">
        <f>IFERROR(IF(Table_Merge1[[#This Row],[LME Zinc 3-month]]*Table_Merge1[[#This Row],[Nima.مقدار]]=0,"",Table_Merge1[[#This Row],[LME Zinc 3-month]]*Table_Merge1[[#This Row],[Nima.مقدار]]),"")</f>
        <v>62895445</v>
      </c>
      <c r="AR2269" s="288" t="str">
        <f>IFERROR(IF(Table_Merge1[[#This Row],[LME Zinc stock]]*Table_Merge1[[#This Row],[Azad.Sell]]=0,"",Table_Merge1[[#This Row],[LME Zinc stock]]*Table_Merge1[[#This Row],[Azad.Sell]]),"")</f>
        <v/>
      </c>
      <c r="AS2269" s="288" t="str">
        <f>IFERROR(IF(Table_Merge1[[#This Row],[LME Zinc 3-month]]*Table_Merge1[[#This Row],[Azad.Sell]]=0,"",Table_Merge1[[#This Row],[LME Zinc 3-month]]*Table_Merge1[[#This Row],[Azad.Sell]]),"")</f>
        <v/>
      </c>
      <c r="AT2269"/>
    </row>
    <row r="2270" spans="1:46" x14ac:dyDescent="0.25">
      <c r="A2270" s="258">
        <v>43827</v>
      </c>
      <c r="B22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1398.10.07</v>
      </c>
      <c r="C2270" s="195">
        <f t="shared" ca="1" si="71"/>
        <v>1398</v>
      </c>
      <c r="D22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70" s="195">
        <f>_xlfn.NUMBERVALUE(RIGHT(Table11[[#This Row],[تاریخ شمسی]],2))</f>
        <v>7</v>
      </c>
      <c r="F22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10-07</v>
      </c>
      <c r="G2270" s="195" t="s">
        <v>2421</v>
      </c>
      <c r="L2270" s="259">
        <v>43827</v>
      </c>
      <c r="M2270">
        <v>110365</v>
      </c>
      <c r="O2270" s="283">
        <f>IFERROR(DATE(Table7[[#This Row],[year]],MONTH(DATEVALUE(Table7[[#This Row],[month]]&amp;"1")),Table7[[#This Row],[day]]),"")</f>
        <v>41808</v>
      </c>
      <c r="P2270" s="257" t="s">
        <v>5695</v>
      </c>
      <c r="Q2270" s="257">
        <v>2014</v>
      </c>
      <c r="R2270" s="257" t="s">
        <v>3441</v>
      </c>
      <c r="S2270" s="257">
        <v>18</v>
      </c>
      <c r="T2270" s="257">
        <v>1269</v>
      </c>
      <c r="U2270" s="257">
        <v>1888.5</v>
      </c>
      <c r="V2270" s="257">
        <v>5066400</v>
      </c>
      <c r="X2270" s="260">
        <v>41887</v>
      </c>
      <c r="Z2270" s="260">
        <v>1</v>
      </c>
      <c r="AB2270" s="260" t="str">
        <f ca="1">IFERROR(IFERROR(VLOOKUP(Table_Merge1[[#This Row],[Column1]],Table11[#All],2,FALSE),LEFT(AB2271,8)&amp;IF(LEN((RIGHT(AB2271,2)+1))&lt;2,"0"&amp;(RIGHT(AB2271,2)+1),(RIGHT(AB2271,2)-1))),"")</f>
        <v>1393.06.12</v>
      </c>
      <c r="AC2270" s="259" t="str">
        <f ca="1">LEFT(Table_Merge1[[#This Row],[Column2]],4)</f>
        <v>1393</v>
      </c>
      <c r="AD2270" s="259" t="str">
        <f ca="1">RIGHT(LEFT(Table_Merge1[[#This Row],[Column2]],7),2)</f>
        <v>06</v>
      </c>
      <c r="AE2270" s="259" t="str">
        <f ca="1">RIGHT(Table_Merge1[[#This Row],[Column2]],2)</f>
        <v>12</v>
      </c>
      <c r="AH2270" s="260">
        <v>2014</v>
      </c>
      <c r="AI2270" t="s">
        <v>3447</v>
      </c>
      <c r="AJ2270" s="260">
        <v>5</v>
      </c>
      <c r="AK2270">
        <v>1264</v>
      </c>
      <c r="AL2270">
        <v>1958</v>
      </c>
      <c r="AM2270">
        <v>4661950</v>
      </c>
      <c r="AP2270" s="287" t="str">
        <f>IFERROR(IF(Table_Merge1[[#This Row],[LME Zinc stock]]*Table_Merge1[[#This Row],[Nima.مقدار]]=0,"",Table_Merge1[[#This Row],[LME Zinc stock]]*Table_Merge1[[#This Row],[Nima.مقدار]]),"")</f>
        <v/>
      </c>
      <c r="AQ2270" s="287" t="str">
        <f>IFERROR(IF(Table_Merge1[[#This Row],[LME Zinc 3-month]]*Table_Merge1[[#This Row],[Nima.مقدار]]=0,"",Table_Merge1[[#This Row],[LME Zinc 3-month]]*Table_Merge1[[#This Row],[Nima.مقدار]]),"")</f>
        <v/>
      </c>
      <c r="AR2270" s="288" t="str">
        <f>IFERROR(IF(Table_Merge1[[#This Row],[LME Zinc stock]]*Table_Merge1[[#This Row],[Azad.Sell]]=0,"",Table_Merge1[[#This Row],[LME Zinc stock]]*Table_Merge1[[#This Row],[Azad.Sell]]),"")</f>
        <v/>
      </c>
      <c r="AS2270" s="288" t="str">
        <f>IFERROR(IF(Table_Merge1[[#This Row],[LME Zinc 3-month]]*Table_Merge1[[#This Row],[Azad.Sell]]=0,"",Table_Merge1[[#This Row],[LME Zinc 3-month]]*Table_Merge1[[#This Row],[Azad.Sell]]),"")</f>
        <v/>
      </c>
      <c r="AT2270"/>
    </row>
    <row r="2271" spans="1:46" x14ac:dyDescent="0.25">
      <c r="A2271" s="258">
        <v>43828</v>
      </c>
      <c r="B22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1398.10.08</v>
      </c>
      <c r="C2271" s="195">
        <f t="shared" ca="1" si="71"/>
        <v>1398</v>
      </c>
      <c r="D22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71" s="195">
        <f>_xlfn.NUMBERVALUE(RIGHT(Table11[[#This Row],[تاریخ شمسی]],2))</f>
        <v>8</v>
      </c>
      <c r="F22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10-08</v>
      </c>
      <c r="G2271" s="195" t="s">
        <v>2422</v>
      </c>
      <c r="L2271" s="259">
        <v>43828</v>
      </c>
      <c r="M2271">
        <v>116701</v>
      </c>
      <c r="O2271" s="284">
        <f>IFERROR(DATE(Table7[[#This Row],[year]],MONTH(DATEVALUE(Table7[[#This Row],[month]]&amp;"1")),Table7[[#This Row],[day]]),"")</f>
        <v>41807</v>
      </c>
      <c r="P2271" s="195" t="s">
        <v>5696</v>
      </c>
      <c r="Q2271" s="195">
        <v>2014</v>
      </c>
      <c r="R2271" s="195" t="s">
        <v>3441</v>
      </c>
      <c r="S2271" s="195">
        <v>17</v>
      </c>
      <c r="T2271" s="195">
        <v>1264.5</v>
      </c>
      <c r="U2271" s="195">
        <v>1870.5</v>
      </c>
      <c r="V2271" s="195">
        <v>5071650</v>
      </c>
      <c r="X2271" s="260">
        <v>41886</v>
      </c>
      <c r="Y2271" t="s">
        <v>7677</v>
      </c>
      <c r="Z2271" s="260">
        <v>1</v>
      </c>
      <c r="AA2271">
        <v>1393</v>
      </c>
      <c r="AB2271" s="260" t="str">
        <f ca="1">IFERROR(IFERROR(VLOOKUP(Table_Merge1[[#This Row],[Column1]],Table11[#All],2,FALSE),LEFT(AB2272,8)&amp;IF(LEN((RIGHT(AB2272,2)+1))&lt;2,"0"&amp;(RIGHT(AB2272,2)+1),(RIGHT(AB2272,2)-1))),"")</f>
        <v>1393.06.13</v>
      </c>
      <c r="AC2271" s="259" t="str">
        <f ca="1">LEFT(Table_Merge1[[#This Row],[Column2]],4)</f>
        <v>1393</v>
      </c>
      <c r="AD2271" s="259" t="str">
        <f ca="1">RIGHT(LEFT(Table_Merge1[[#This Row],[Column2]],7),2)</f>
        <v>06</v>
      </c>
      <c r="AE2271" s="259" t="str">
        <f ca="1">RIGHT(Table_Merge1[[#This Row],[Column2]],2)</f>
        <v>13</v>
      </c>
      <c r="AF2271">
        <v>6</v>
      </c>
      <c r="AG2271">
        <v>13</v>
      </c>
      <c r="AH2271" s="260">
        <v>2014</v>
      </c>
      <c r="AI2271" t="s">
        <v>3447</v>
      </c>
      <c r="AJ2271" s="260">
        <v>4</v>
      </c>
      <c r="AK2271">
        <v>1271</v>
      </c>
      <c r="AL2271">
        <v>1983</v>
      </c>
      <c r="AM2271">
        <v>4671500</v>
      </c>
      <c r="AO2271">
        <v>31750</v>
      </c>
      <c r="AP2271" s="287">
        <f>IFERROR(IF(Table_Merge1[[#This Row],[LME Zinc stock]]*Table_Merge1[[#This Row],[Nima.مقدار]]=0,"",Table_Merge1[[#This Row],[LME Zinc stock]]*Table_Merge1[[#This Row],[Nima.مقدار]]),"")</f>
        <v>148320125000</v>
      </c>
      <c r="AQ2271" s="287">
        <f>IFERROR(IF(Table_Merge1[[#This Row],[LME Zinc 3-month]]*Table_Merge1[[#This Row],[Nima.مقدار]]=0,"",Table_Merge1[[#This Row],[LME Zinc 3-month]]*Table_Merge1[[#This Row],[Nima.مقدار]]),"")</f>
        <v>62960250</v>
      </c>
      <c r="AR2271" s="288" t="str">
        <f>IFERROR(IF(Table_Merge1[[#This Row],[LME Zinc stock]]*Table_Merge1[[#This Row],[Azad.Sell]]=0,"",Table_Merge1[[#This Row],[LME Zinc stock]]*Table_Merge1[[#This Row],[Azad.Sell]]),"")</f>
        <v/>
      </c>
      <c r="AS2271" s="288" t="str">
        <f>IFERROR(IF(Table_Merge1[[#This Row],[LME Zinc 3-month]]*Table_Merge1[[#This Row],[Azad.Sell]]=0,"",Table_Merge1[[#This Row],[LME Zinc 3-month]]*Table_Merge1[[#This Row],[Azad.Sell]]),"")</f>
        <v/>
      </c>
      <c r="AT2271"/>
    </row>
    <row r="2272" spans="1:46" x14ac:dyDescent="0.25">
      <c r="A2272" s="258">
        <v>43829</v>
      </c>
      <c r="B22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1398.10.09</v>
      </c>
      <c r="C2272" s="195">
        <f t="shared" ca="1" si="71"/>
        <v>1398</v>
      </c>
      <c r="D22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72" s="195">
        <f>_xlfn.NUMBERVALUE(RIGHT(Table11[[#This Row],[تاریخ شمسی]],2))</f>
        <v>9</v>
      </c>
      <c r="F22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10-09</v>
      </c>
      <c r="G2272" s="195" t="s">
        <v>2423</v>
      </c>
      <c r="L2272" s="259">
        <v>43829</v>
      </c>
      <c r="M2272">
        <v>115206</v>
      </c>
      <c r="O2272" s="283">
        <f>IFERROR(DATE(Table7[[#This Row],[year]],MONTH(DATEVALUE(Table7[[#This Row],[month]]&amp;"1")),Table7[[#This Row],[day]]),"")</f>
        <v>41806</v>
      </c>
      <c r="P2272" s="257" t="s">
        <v>5697</v>
      </c>
      <c r="Q2272" s="257">
        <v>2014</v>
      </c>
      <c r="R2272" s="257" t="s">
        <v>3441</v>
      </c>
      <c r="S2272" s="257">
        <v>16</v>
      </c>
      <c r="T2272" s="257">
        <v>1281.75</v>
      </c>
      <c r="U2272" s="257" t="s">
        <v>3621</v>
      </c>
      <c r="V2272" s="257" t="s">
        <v>3621</v>
      </c>
      <c r="X2272" s="260">
        <v>41885</v>
      </c>
      <c r="Y2272" t="s">
        <v>7676</v>
      </c>
      <c r="Z2272" s="260">
        <v>1</v>
      </c>
      <c r="AA2272">
        <v>1393</v>
      </c>
      <c r="AB2272" s="260" t="str">
        <f ca="1">IFERROR(IFERROR(VLOOKUP(Table_Merge1[[#This Row],[Column1]],Table11[#All],2,FALSE),LEFT(AB2273,8)&amp;IF(LEN((RIGHT(AB2273,2)+1))&lt;2,"0"&amp;(RIGHT(AB2273,2)+1),(RIGHT(AB2273,2)-1))),"")</f>
        <v>1393.06.12</v>
      </c>
      <c r="AC2272" s="259" t="str">
        <f ca="1">LEFT(Table_Merge1[[#This Row],[Column2]],4)</f>
        <v>1393</v>
      </c>
      <c r="AD2272" s="259" t="str">
        <f ca="1">RIGHT(LEFT(Table_Merge1[[#This Row],[Column2]],7),2)</f>
        <v>06</v>
      </c>
      <c r="AE2272" s="259" t="str">
        <f ca="1">RIGHT(Table_Merge1[[#This Row],[Column2]],2)</f>
        <v>12</v>
      </c>
      <c r="AF2272">
        <v>6</v>
      </c>
      <c r="AG2272">
        <v>12</v>
      </c>
      <c r="AH2272" s="260">
        <v>2014</v>
      </c>
      <c r="AI2272" t="s">
        <v>3447</v>
      </c>
      <c r="AJ2272" s="260">
        <v>3</v>
      </c>
      <c r="AK2272">
        <v>1268.5</v>
      </c>
      <c r="AL2272">
        <v>1985</v>
      </c>
      <c r="AM2272">
        <v>4683450</v>
      </c>
      <c r="AO2272">
        <v>31840</v>
      </c>
      <c r="AP2272" s="287">
        <f>IFERROR(IF(Table_Merge1[[#This Row],[LME Zinc stock]]*Table_Merge1[[#This Row],[Nima.مقدار]]=0,"",Table_Merge1[[#This Row],[LME Zinc stock]]*Table_Merge1[[#This Row],[Nima.مقدار]]),"")</f>
        <v>149121048000</v>
      </c>
      <c r="AQ2272" s="287">
        <f>IFERROR(IF(Table_Merge1[[#This Row],[LME Zinc 3-month]]*Table_Merge1[[#This Row],[Nima.مقدار]]=0,"",Table_Merge1[[#This Row],[LME Zinc 3-month]]*Table_Merge1[[#This Row],[Nima.مقدار]]),"")</f>
        <v>63202400</v>
      </c>
      <c r="AR2272" s="288" t="str">
        <f>IFERROR(IF(Table_Merge1[[#This Row],[LME Zinc stock]]*Table_Merge1[[#This Row],[Azad.Sell]]=0,"",Table_Merge1[[#This Row],[LME Zinc stock]]*Table_Merge1[[#This Row],[Azad.Sell]]),"")</f>
        <v/>
      </c>
      <c r="AS2272" s="288" t="str">
        <f>IFERROR(IF(Table_Merge1[[#This Row],[LME Zinc 3-month]]*Table_Merge1[[#This Row],[Azad.Sell]]=0,"",Table_Merge1[[#This Row],[LME Zinc 3-month]]*Table_Merge1[[#This Row],[Azad.Sell]]),"")</f>
        <v/>
      </c>
      <c r="AT2272"/>
    </row>
    <row r="2273" spans="1:46" x14ac:dyDescent="0.25">
      <c r="A2273" s="258">
        <v>43830</v>
      </c>
      <c r="B22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1398.10.10</v>
      </c>
      <c r="C2273" s="195">
        <f t="shared" ca="1" si="71"/>
        <v>1398</v>
      </c>
      <c r="D22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73" s="195">
        <f>_xlfn.NUMBERVALUE(RIGHT(Table11[[#This Row],[تاریخ شمسی]],2))</f>
        <v>10</v>
      </c>
      <c r="F22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10-10</v>
      </c>
      <c r="G2273" s="195" t="s">
        <v>2424</v>
      </c>
      <c r="L2273" s="259">
        <v>43830</v>
      </c>
      <c r="M2273">
        <v>117672</v>
      </c>
      <c r="O2273" s="284">
        <f>IFERROR(DATE(Table7[[#This Row],[year]],MONTH(DATEVALUE(Table7[[#This Row],[month]]&amp;"1")),Table7[[#This Row],[day]]),"")</f>
        <v>41803</v>
      </c>
      <c r="P2273" s="195" t="s">
        <v>5698</v>
      </c>
      <c r="Q2273" s="195">
        <v>2014</v>
      </c>
      <c r="R2273" s="195" t="s">
        <v>3441</v>
      </c>
      <c r="S2273" s="195">
        <v>13</v>
      </c>
      <c r="T2273" s="195">
        <v>1273</v>
      </c>
      <c r="U2273" s="195">
        <v>1884</v>
      </c>
      <c r="V2273" s="195">
        <v>5046200</v>
      </c>
      <c r="X2273" s="260">
        <v>41884</v>
      </c>
      <c r="Y2273" t="s">
        <v>7675</v>
      </c>
      <c r="Z2273" s="260">
        <v>1</v>
      </c>
      <c r="AA2273">
        <v>1393</v>
      </c>
      <c r="AB2273" s="260" t="str">
        <f ca="1">IFERROR(IFERROR(VLOOKUP(Table_Merge1[[#This Row],[Column1]],Table11[#All],2,FALSE),LEFT(AB2274,8)&amp;IF(LEN((RIGHT(AB2274,2)+1))&lt;2,"0"&amp;(RIGHT(AB2274,2)+1),(RIGHT(AB2274,2)-1))),"")</f>
        <v>1393.06.11</v>
      </c>
      <c r="AC2273" s="259" t="str">
        <f ca="1">LEFT(Table_Merge1[[#This Row],[Column2]],4)</f>
        <v>1393</v>
      </c>
      <c r="AD2273" s="259" t="str">
        <f ca="1">RIGHT(LEFT(Table_Merge1[[#This Row],[Column2]],7),2)</f>
        <v>06</v>
      </c>
      <c r="AE2273" s="259" t="str">
        <f ca="1">RIGHT(Table_Merge1[[#This Row],[Column2]],2)</f>
        <v>11</v>
      </c>
      <c r="AF2273">
        <v>6</v>
      </c>
      <c r="AG2273">
        <v>11</v>
      </c>
      <c r="AH2273" s="260">
        <v>2014</v>
      </c>
      <c r="AI2273" t="s">
        <v>3447</v>
      </c>
      <c r="AJ2273" s="260">
        <v>2</v>
      </c>
      <c r="AK2273">
        <v>1277.75</v>
      </c>
      <c r="AL2273">
        <v>2005.5</v>
      </c>
      <c r="AM2273">
        <v>4692950</v>
      </c>
      <c r="AO2273">
        <v>31720</v>
      </c>
      <c r="AP2273" s="287">
        <f>IFERROR(IF(Table_Merge1[[#This Row],[LME Zinc stock]]*Table_Merge1[[#This Row],[Nima.مقدار]]=0,"",Table_Merge1[[#This Row],[LME Zinc stock]]*Table_Merge1[[#This Row],[Nima.مقدار]]),"")</f>
        <v>148860374000</v>
      </c>
      <c r="AQ2273" s="287">
        <f>IFERROR(IF(Table_Merge1[[#This Row],[LME Zinc 3-month]]*Table_Merge1[[#This Row],[Nima.مقدار]]=0,"",Table_Merge1[[#This Row],[LME Zinc 3-month]]*Table_Merge1[[#This Row],[Nima.مقدار]]),"")</f>
        <v>63614460</v>
      </c>
      <c r="AR2273" s="288" t="str">
        <f>IFERROR(IF(Table_Merge1[[#This Row],[LME Zinc stock]]*Table_Merge1[[#This Row],[Azad.Sell]]=0,"",Table_Merge1[[#This Row],[LME Zinc stock]]*Table_Merge1[[#This Row],[Azad.Sell]]),"")</f>
        <v/>
      </c>
      <c r="AS2273" s="288" t="str">
        <f>IFERROR(IF(Table_Merge1[[#This Row],[LME Zinc 3-month]]*Table_Merge1[[#This Row],[Azad.Sell]]=0,"",Table_Merge1[[#This Row],[LME Zinc 3-month]]*Table_Merge1[[#This Row],[Azad.Sell]]),"")</f>
        <v/>
      </c>
      <c r="AT2273"/>
    </row>
    <row r="2274" spans="1:46" x14ac:dyDescent="0.25">
      <c r="A2274" s="258">
        <v>43831</v>
      </c>
      <c r="B22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1398.10.11</v>
      </c>
      <c r="C2274" s="195">
        <f t="shared" ca="1" si="71"/>
        <v>1398</v>
      </c>
      <c r="D22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74" s="195">
        <f>_xlfn.NUMBERVALUE(RIGHT(Table11[[#This Row],[تاریخ شمسی]],2))</f>
        <v>11</v>
      </c>
      <c r="F22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10-11</v>
      </c>
      <c r="G2274" s="195" t="s">
        <v>2425</v>
      </c>
      <c r="L2274" s="259">
        <v>43831</v>
      </c>
      <c r="M2274">
        <v>117787</v>
      </c>
      <c r="O2274" s="283">
        <f>IFERROR(DATE(Table7[[#This Row],[year]],MONTH(DATEVALUE(Table7[[#This Row],[month]]&amp;"1")),Table7[[#This Row],[day]]),"")</f>
        <v>41802</v>
      </c>
      <c r="P2274" s="257" t="s">
        <v>5699</v>
      </c>
      <c r="Q2274" s="257">
        <v>2014</v>
      </c>
      <c r="R2274" s="257" t="s">
        <v>3441</v>
      </c>
      <c r="S2274" s="257">
        <v>12</v>
      </c>
      <c r="T2274" s="257">
        <v>1261.75</v>
      </c>
      <c r="U2274" s="257">
        <v>1885.5</v>
      </c>
      <c r="V2274" s="257">
        <v>5053875</v>
      </c>
      <c r="X2274" s="260">
        <v>41883</v>
      </c>
      <c r="Y2274" t="s">
        <v>7674</v>
      </c>
      <c r="Z2274" s="260">
        <v>1</v>
      </c>
      <c r="AA2274">
        <v>1393</v>
      </c>
      <c r="AB2274" s="260" t="str">
        <f ca="1">IFERROR(IFERROR(VLOOKUP(Table_Merge1[[#This Row],[Column1]],Table11[#All],2,FALSE),LEFT(AB2275,8)&amp;IF(LEN((RIGHT(AB2275,2)+1))&lt;2,"0"&amp;(RIGHT(AB2275,2)+1),(RIGHT(AB2275,2)-1))),"")</f>
        <v>1393.06.10</v>
      </c>
      <c r="AC2274" s="259" t="str">
        <f ca="1">LEFT(Table_Merge1[[#This Row],[Column2]],4)</f>
        <v>1393</v>
      </c>
      <c r="AD2274" s="259" t="str">
        <f ca="1">RIGHT(LEFT(Table_Merge1[[#This Row],[Column2]],7),2)</f>
        <v>06</v>
      </c>
      <c r="AE2274" s="259" t="str">
        <f ca="1">RIGHT(Table_Merge1[[#This Row],[Column2]],2)</f>
        <v>10</v>
      </c>
      <c r="AF2274">
        <v>6</v>
      </c>
      <c r="AG2274">
        <v>10</v>
      </c>
      <c r="AH2274" s="260">
        <v>2014</v>
      </c>
      <c r="AI2274" t="s">
        <v>3447</v>
      </c>
      <c r="AJ2274" s="260">
        <v>1</v>
      </c>
      <c r="AK2274">
        <v>1287.25</v>
      </c>
      <c r="AL2274">
        <v>2005.5</v>
      </c>
      <c r="AM2274">
        <v>4700900</v>
      </c>
      <c r="AO2274">
        <v>31450</v>
      </c>
      <c r="AP2274" s="287">
        <f>IFERROR(IF(Table_Merge1[[#This Row],[LME Zinc stock]]*Table_Merge1[[#This Row],[Nima.مقدار]]=0,"",Table_Merge1[[#This Row],[LME Zinc stock]]*Table_Merge1[[#This Row],[Nima.مقدار]]),"")</f>
        <v>147843305000</v>
      </c>
      <c r="AQ2274" s="287">
        <f>IFERROR(IF(Table_Merge1[[#This Row],[LME Zinc 3-month]]*Table_Merge1[[#This Row],[Nima.مقدار]]=0,"",Table_Merge1[[#This Row],[LME Zinc 3-month]]*Table_Merge1[[#This Row],[Nima.مقدار]]),"")</f>
        <v>63072975</v>
      </c>
      <c r="AR2274" s="288" t="str">
        <f>IFERROR(IF(Table_Merge1[[#This Row],[LME Zinc stock]]*Table_Merge1[[#This Row],[Azad.Sell]]=0,"",Table_Merge1[[#This Row],[LME Zinc stock]]*Table_Merge1[[#This Row],[Azad.Sell]]),"")</f>
        <v/>
      </c>
      <c r="AS2274" s="288" t="str">
        <f>IFERROR(IF(Table_Merge1[[#This Row],[LME Zinc 3-month]]*Table_Merge1[[#This Row],[Azad.Sell]]=0,"",Table_Merge1[[#This Row],[LME Zinc 3-month]]*Table_Merge1[[#This Row],[Azad.Sell]]),"")</f>
        <v/>
      </c>
      <c r="AT2274"/>
    </row>
    <row r="2275" spans="1:46" x14ac:dyDescent="0.25">
      <c r="A2275" s="258">
        <v>43832</v>
      </c>
      <c r="B22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1398.10.12</v>
      </c>
      <c r="C2275" s="195">
        <f t="shared" ca="1" si="71"/>
        <v>1398</v>
      </c>
      <c r="D22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75" s="195">
        <f>_xlfn.NUMBERVALUE(RIGHT(Table11[[#This Row],[تاریخ شمسی]],2))</f>
        <v>12</v>
      </c>
      <c r="F22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10-12</v>
      </c>
      <c r="G2275" s="195" t="s">
        <v>2426</v>
      </c>
      <c r="L2275" s="259">
        <v>43832</v>
      </c>
      <c r="M2275">
        <v>118347</v>
      </c>
      <c r="O2275" s="284">
        <f>IFERROR(DATE(Table7[[#This Row],[year]],MONTH(DATEVALUE(Table7[[#This Row],[month]]&amp;"1")),Table7[[#This Row],[day]]),"")</f>
        <v>41801</v>
      </c>
      <c r="P2275" s="195" t="s">
        <v>5700</v>
      </c>
      <c r="Q2275" s="195">
        <v>2014</v>
      </c>
      <c r="R2275" s="195" t="s">
        <v>3441</v>
      </c>
      <c r="S2275" s="195">
        <v>11</v>
      </c>
      <c r="T2275" s="195">
        <v>1262.5</v>
      </c>
      <c r="U2275" s="195">
        <v>1891.5</v>
      </c>
      <c r="V2275" s="195">
        <v>5060425</v>
      </c>
      <c r="X2275" s="260">
        <v>41880</v>
      </c>
      <c r="Z2275" s="260">
        <v>1</v>
      </c>
      <c r="AB2275" s="260" t="str">
        <f ca="1">IFERROR(IFERROR(VLOOKUP(Table_Merge1[[#This Row],[Column1]],Table11[#All],2,FALSE),LEFT(AB2276,8)&amp;IF(LEN((RIGHT(AB2276,2)+1))&lt;2,"0"&amp;(RIGHT(AB2276,2)+1),(RIGHT(AB2276,2)-1))),"")</f>
        <v>1393.06.07</v>
      </c>
      <c r="AC2275" s="259" t="str">
        <f ca="1">LEFT(Table_Merge1[[#This Row],[Column2]],4)</f>
        <v>1393</v>
      </c>
      <c r="AD2275" s="259" t="str">
        <f ca="1">RIGHT(LEFT(Table_Merge1[[#This Row],[Column2]],7),2)</f>
        <v>06</v>
      </c>
      <c r="AE2275" s="259" t="str">
        <f ca="1">RIGHT(Table_Merge1[[#This Row],[Column2]],2)</f>
        <v>07</v>
      </c>
      <c r="AH2275" s="260">
        <v>2014</v>
      </c>
      <c r="AI2275" t="s">
        <v>3445</v>
      </c>
      <c r="AJ2275" s="260">
        <v>29</v>
      </c>
      <c r="AK2275">
        <v>1285.75</v>
      </c>
      <c r="AL2275">
        <v>2046.5</v>
      </c>
      <c r="AM2275">
        <v>4720675</v>
      </c>
      <c r="AP2275" s="287" t="str">
        <f>IFERROR(IF(Table_Merge1[[#This Row],[LME Zinc stock]]*Table_Merge1[[#This Row],[Nima.مقدار]]=0,"",Table_Merge1[[#This Row],[LME Zinc stock]]*Table_Merge1[[#This Row],[Nima.مقدار]]),"")</f>
        <v/>
      </c>
      <c r="AQ2275" s="287" t="str">
        <f>IFERROR(IF(Table_Merge1[[#This Row],[LME Zinc 3-month]]*Table_Merge1[[#This Row],[Nima.مقدار]]=0,"",Table_Merge1[[#This Row],[LME Zinc 3-month]]*Table_Merge1[[#This Row],[Nima.مقدار]]),"")</f>
        <v/>
      </c>
      <c r="AR2275" s="288" t="str">
        <f>IFERROR(IF(Table_Merge1[[#This Row],[LME Zinc stock]]*Table_Merge1[[#This Row],[Azad.Sell]]=0,"",Table_Merge1[[#This Row],[LME Zinc stock]]*Table_Merge1[[#This Row],[Azad.Sell]]),"")</f>
        <v/>
      </c>
      <c r="AS2275" s="288" t="str">
        <f>IFERROR(IF(Table_Merge1[[#This Row],[LME Zinc 3-month]]*Table_Merge1[[#This Row],[Azad.Sell]]=0,"",Table_Merge1[[#This Row],[LME Zinc 3-month]]*Table_Merge1[[#This Row],[Azad.Sell]]),"")</f>
        <v/>
      </c>
      <c r="AT2275"/>
    </row>
    <row r="2276" spans="1:46" x14ac:dyDescent="0.25">
      <c r="A2276" s="258">
        <v>43834</v>
      </c>
      <c r="B22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1398.10.14</v>
      </c>
      <c r="C2276" s="195">
        <f t="shared" ca="1" si="71"/>
        <v>1398</v>
      </c>
      <c r="D22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76" s="195">
        <f>_xlfn.NUMBERVALUE(RIGHT(Table11[[#This Row],[تاریخ شمسی]],2))</f>
        <v>14</v>
      </c>
      <c r="F22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10-14</v>
      </c>
      <c r="G2276" s="195" t="s">
        <v>2427</v>
      </c>
      <c r="L2276" s="259">
        <v>43834</v>
      </c>
      <c r="M2276">
        <v>115484</v>
      </c>
      <c r="O2276" s="283">
        <f>IFERROR(DATE(Table7[[#This Row],[year]],MONTH(DATEVALUE(Table7[[#This Row],[month]]&amp;"1")),Table7[[#This Row],[day]]),"")</f>
        <v>41800</v>
      </c>
      <c r="P2276" s="257" t="s">
        <v>5701</v>
      </c>
      <c r="Q2276" s="257">
        <v>2014</v>
      </c>
      <c r="R2276" s="257" t="s">
        <v>3441</v>
      </c>
      <c r="S2276" s="257">
        <v>10</v>
      </c>
      <c r="T2276" s="257">
        <v>1253.5</v>
      </c>
      <c r="U2276" s="257">
        <v>1902</v>
      </c>
      <c r="V2276" s="257">
        <v>5066250</v>
      </c>
      <c r="X2276" s="260">
        <v>41879</v>
      </c>
      <c r="Y2276" t="s">
        <v>7673</v>
      </c>
      <c r="Z2276" s="260">
        <v>1</v>
      </c>
      <c r="AA2276">
        <v>1393</v>
      </c>
      <c r="AB2276" s="260" t="str">
        <f ca="1">IFERROR(IFERROR(VLOOKUP(Table_Merge1[[#This Row],[Column1]],Table11[#All],2,FALSE),LEFT(AB2277,8)&amp;IF(LEN((RIGHT(AB2277,2)+1))&lt;2,"0"&amp;(RIGHT(AB2277,2)+1),(RIGHT(AB2277,2)-1))),"")</f>
        <v>1393.06.06</v>
      </c>
      <c r="AC2276" s="259" t="str">
        <f ca="1">LEFT(Table_Merge1[[#This Row],[Column2]],4)</f>
        <v>1393</v>
      </c>
      <c r="AD2276" s="259" t="str">
        <f ca="1">RIGHT(LEFT(Table_Merge1[[#This Row],[Column2]],7),2)</f>
        <v>06</v>
      </c>
      <c r="AE2276" s="259" t="str">
        <f ca="1">RIGHT(Table_Merge1[[#This Row],[Column2]],2)</f>
        <v>06</v>
      </c>
      <c r="AF2276">
        <v>6</v>
      </c>
      <c r="AG2276">
        <v>6</v>
      </c>
      <c r="AH2276" s="260">
        <v>2014</v>
      </c>
      <c r="AI2276" t="s">
        <v>3445</v>
      </c>
      <c r="AJ2276" s="260">
        <v>28</v>
      </c>
      <c r="AK2276">
        <v>1288</v>
      </c>
      <c r="AL2276">
        <v>2040.5</v>
      </c>
      <c r="AM2276">
        <v>4729925</v>
      </c>
      <c r="AO2276">
        <v>31310</v>
      </c>
      <c r="AP2276" s="287">
        <f>IFERROR(IF(Table_Merge1[[#This Row],[LME Zinc stock]]*Table_Merge1[[#This Row],[Nima.مقدار]]=0,"",Table_Merge1[[#This Row],[LME Zinc stock]]*Table_Merge1[[#This Row],[Nima.مقدار]]),"")</f>
        <v>148093951750</v>
      </c>
      <c r="AQ2276" s="287">
        <f>IFERROR(IF(Table_Merge1[[#This Row],[LME Zinc 3-month]]*Table_Merge1[[#This Row],[Nima.مقدار]]=0,"",Table_Merge1[[#This Row],[LME Zinc 3-month]]*Table_Merge1[[#This Row],[Nima.مقدار]]),"")</f>
        <v>63888055</v>
      </c>
      <c r="AR2276" s="288" t="str">
        <f>IFERROR(IF(Table_Merge1[[#This Row],[LME Zinc stock]]*Table_Merge1[[#This Row],[Azad.Sell]]=0,"",Table_Merge1[[#This Row],[LME Zinc stock]]*Table_Merge1[[#This Row],[Azad.Sell]]),"")</f>
        <v/>
      </c>
      <c r="AS2276" s="288" t="str">
        <f>IFERROR(IF(Table_Merge1[[#This Row],[LME Zinc 3-month]]*Table_Merge1[[#This Row],[Azad.Sell]]=0,"",Table_Merge1[[#This Row],[LME Zinc 3-month]]*Table_Merge1[[#This Row],[Azad.Sell]]),"")</f>
        <v/>
      </c>
      <c r="AT2276"/>
    </row>
    <row r="2277" spans="1:46" x14ac:dyDescent="0.25">
      <c r="A2277" s="258">
        <v>43835</v>
      </c>
      <c r="B22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1398.10.15</v>
      </c>
      <c r="C2277" s="195">
        <f t="shared" ca="1" si="71"/>
        <v>1398</v>
      </c>
      <c r="D22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77" s="195">
        <f>_xlfn.NUMBERVALUE(RIGHT(Table11[[#This Row],[تاریخ شمسی]],2))</f>
        <v>15</v>
      </c>
      <c r="F22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10-15</v>
      </c>
      <c r="G2277" s="195" t="s">
        <v>2428</v>
      </c>
      <c r="L2277" s="259">
        <v>43835</v>
      </c>
      <c r="M2277">
        <v>116882</v>
      </c>
      <c r="O2277" s="284">
        <f>IFERROR(DATE(Table7[[#This Row],[year]],MONTH(DATEVALUE(Table7[[#This Row],[month]]&amp;"1")),Table7[[#This Row],[day]]),"")</f>
        <v>41799</v>
      </c>
      <c r="P2277" s="195" t="s">
        <v>5702</v>
      </c>
      <c r="Q2277" s="195">
        <v>2014</v>
      </c>
      <c r="R2277" s="195" t="s">
        <v>3441</v>
      </c>
      <c r="S2277" s="195">
        <v>9</v>
      </c>
      <c r="T2277" s="195">
        <v>1255</v>
      </c>
      <c r="U2277" s="195">
        <v>1896</v>
      </c>
      <c r="V2277" s="195">
        <v>5072125</v>
      </c>
      <c r="X2277" s="260">
        <v>41878</v>
      </c>
      <c r="Y2277" t="s">
        <v>7672</v>
      </c>
      <c r="Z2277" s="260">
        <v>1</v>
      </c>
      <c r="AA2277">
        <v>1393</v>
      </c>
      <c r="AB2277" s="260" t="str">
        <f ca="1">IFERROR(IFERROR(VLOOKUP(Table_Merge1[[#This Row],[Column1]],Table11[#All],2,FALSE),LEFT(AB2278,8)&amp;IF(LEN((RIGHT(AB2278,2)+1))&lt;2,"0"&amp;(RIGHT(AB2278,2)+1),(RIGHT(AB2278,2)-1))),"")</f>
        <v>1393.06.05</v>
      </c>
      <c r="AC2277" s="259" t="str">
        <f ca="1">LEFT(Table_Merge1[[#This Row],[Column2]],4)</f>
        <v>1393</v>
      </c>
      <c r="AD2277" s="259" t="str">
        <f ca="1">RIGHT(LEFT(Table_Merge1[[#This Row],[Column2]],7),2)</f>
        <v>06</v>
      </c>
      <c r="AE2277" s="259" t="str">
        <f ca="1">RIGHT(Table_Merge1[[#This Row],[Column2]],2)</f>
        <v>05</v>
      </c>
      <c r="AF2277">
        <v>6</v>
      </c>
      <c r="AG2277">
        <v>5</v>
      </c>
      <c r="AH2277" s="260">
        <v>2014</v>
      </c>
      <c r="AI2277" t="s">
        <v>3445</v>
      </c>
      <c r="AJ2277" s="260">
        <v>27</v>
      </c>
      <c r="AK2277">
        <v>1285</v>
      </c>
      <c r="AL2277">
        <v>2051</v>
      </c>
      <c r="AM2277">
        <v>4742175</v>
      </c>
      <c r="AO2277">
        <v>31280</v>
      </c>
      <c r="AP2277" s="287">
        <f>IFERROR(IF(Table_Merge1[[#This Row],[LME Zinc stock]]*Table_Merge1[[#This Row],[Nima.مقدار]]=0,"",Table_Merge1[[#This Row],[LME Zinc stock]]*Table_Merge1[[#This Row],[Nima.مقدار]]),"")</f>
        <v>148335234000</v>
      </c>
      <c r="AQ2277" s="287">
        <f>IFERROR(IF(Table_Merge1[[#This Row],[LME Zinc 3-month]]*Table_Merge1[[#This Row],[Nima.مقدار]]=0,"",Table_Merge1[[#This Row],[LME Zinc 3-month]]*Table_Merge1[[#This Row],[Nima.مقدار]]),"")</f>
        <v>64155280</v>
      </c>
      <c r="AR2277" s="288" t="str">
        <f>IFERROR(IF(Table_Merge1[[#This Row],[LME Zinc stock]]*Table_Merge1[[#This Row],[Azad.Sell]]=0,"",Table_Merge1[[#This Row],[LME Zinc stock]]*Table_Merge1[[#This Row],[Azad.Sell]]),"")</f>
        <v/>
      </c>
      <c r="AS2277" s="288" t="str">
        <f>IFERROR(IF(Table_Merge1[[#This Row],[LME Zinc 3-month]]*Table_Merge1[[#This Row],[Azad.Sell]]=0,"",Table_Merge1[[#This Row],[LME Zinc 3-month]]*Table_Merge1[[#This Row],[Azad.Sell]]),"")</f>
        <v/>
      </c>
      <c r="AT2277"/>
    </row>
    <row r="2278" spans="1:46" x14ac:dyDescent="0.25">
      <c r="A2278" s="258">
        <v>43836</v>
      </c>
      <c r="B22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1398.10.16</v>
      </c>
      <c r="C2278" s="195">
        <f t="shared" ca="1" si="71"/>
        <v>1398</v>
      </c>
      <c r="D22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78" s="195">
        <f>_xlfn.NUMBERVALUE(RIGHT(Table11[[#This Row],[تاریخ شمسی]],2))</f>
        <v>16</v>
      </c>
      <c r="F22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10-16</v>
      </c>
      <c r="G2278" s="195" t="s">
        <v>2429</v>
      </c>
      <c r="L2278" s="259">
        <v>43836</v>
      </c>
      <c r="M2278">
        <v>117669</v>
      </c>
      <c r="O2278" s="283">
        <f>IFERROR(DATE(Table7[[#This Row],[year]],MONTH(DATEVALUE(Table7[[#This Row],[month]]&amp;"1")),Table7[[#This Row],[day]]),"")</f>
        <v>41796</v>
      </c>
      <c r="P2278" s="257" t="s">
        <v>5703</v>
      </c>
      <c r="Q2278" s="257">
        <v>2014</v>
      </c>
      <c r="R2278" s="257" t="s">
        <v>3441</v>
      </c>
      <c r="S2278" s="257">
        <v>6</v>
      </c>
      <c r="T2278" s="257">
        <v>1254</v>
      </c>
      <c r="U2278" s="257">
        <v>1897</v>
      </c>
      <c r="V2278" s="257">
        <v>5077275</v>
      </c>
      <c r="X2278" s="260">
        <v>41877</v>
      </c>
      <c r="Y2278" t="s">
        <v>7671</v>
      </c>
      <c r="Z2278" s="260">
        <v>1</v>
      </c>
      <c r="AA2278">
        <v>1393</v>
      </c>
      <c r="AB2278" s="260" t="str">
        <f ca="1">IFERROR(IFERROR(VLOOKUP(Table_Merge1[[#This Row],[Column1]],Table11[#All],2,FALSE),LEFT(AB2279,8)&amp;IF(LEN((RIGHT(AB2279,2)+1))&lt;2,"0"&amp;(RIGHT(AB2279,2)+1),(RIGHT(AB2279,2)-1))),"")</f>
        <v>1393.06.04</v>
      </c>
      <c r="AC2278" s="259" t="str">
        <f ca="1">LEFT(Table_Merge1[[#This Row],[Column2]],4)</f>
        <v>1393</v>
      </c>
      <c r="AD2278" s="259" t="str">
        <f ca="1">RIGHT(LEFT(Table_Merge1[[#This Row],[Column2]],7),2)</f>
        <v>06</v>
      </c>
      <c r="AE2278" s="259" t="str">
        <f ca="1">RIGHT(Table_Merge1[[#This Row],[Column2]],2)</f>
        <v>04</v>
      </c>
      <c r="AF2278">
        <v>6</v>
      </c>
      <c r="AG2278">
        <v>4</v>
      </c>
      <c r="AH2278" s="260">
        <v>2014</v>
      </c>
      <c r="AI2278" t="s">
        <v>3445</v>
      </c>
      <c r="AJ2278" s="260">
        <v>26</v>
      </c>
      <c r="AK2278">
        <v>1286.5</v>
      </c>
      <c r="AL2278">
        <v>2076</v>
      </c>
      <c r="AM2278">
        <v>4748725</v>
      </c>
      <c r="AO2278">
        <v>31320</v>
      </c>
      <c r="AP2278" s="287">
        <f>IFERROR(IF(Table_Merge1[[#This Row],[LME Zinc stock]]*Table_Merge1[[#This Row],[Nima.مقدار]]=0,"",Table_Merge1[[#This Row],[LME Zinc stock]]*Table_Merge1[[#This Row],[Nima.مقدار]]),"")</f>
        <v>148730067000</v>
      </c>
      <c r="AQ2278" s="287">
        <f>IFERROR(IF(Table_Merge1[[#This Row],[LME Zinc 3-month]]*Table_Merge1[[#This Row],[Nima.مقدار]]=0,"",Table_Merge1[[#This Row],[LME Zinc 3-month]]*Table_Merge1[[#This Row],[Nima.مقدار]]),"")</f>
        <v>65020320</v>
      </c>
      <c r="AR2278" s="288" t="str">
        <f>IFERROR(IF(Table_Merge1[[#This Row],[LME Zinc stock]]*Table_Merge1[[#This Row],[Azad.Sell]]=0,"",Table_Merge1[[#This Row],[LME Zinc stock]]*Table_Merge1[[#This Row],[Azad.Sell]]),"")</f>
        <v/>
      </c>
      <c r="AS2278" s="288" t="str">
        <f>IFERROR(IF(Table_Merge1[[#This Row],[LME Zinc 3-month]]*Table_Merge1[[#This Row],[Azad.Sell]]=0,"",Table_Merge1[[#This Row],[LME Zinc 3-month]]*Table_Merge1[[#This Row],[Azad.Sell]]),"")</f>
        <v/>
      </c>
      <c r="AT2278"/>
    </row>
    <row r="2279" spans="1:46" x14ac:dyDescent="0.25">
      <c r="A2279" s="258">
        <v>43837</v>
      </c>
      <c r="B22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1398.10.17</v>
      </c>
      <c r="C2279" s="195">
        <f t="shared" ca="1" si="71"/>
        <v>1398</v>
      </c>
      <c r="D22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79" s="195">
        <f>_xlfn.NUMBERVALUE(RIGHT(Table11[[#This Row],[تاریخ شمسی]],2))</f>
        <v>17</v>
      </c>
      <c r="F22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10-17</v>
      </c>
      <c r="G2279" s="195" t="s">
        <v>2430</v>
      </c>
      <c r="L2279" s="259">
        <v>43837</v>
      </c>
      <c r="M2279">
        <v>139000</v>
      </c>
      <c r="O2279" s="284">
        <f>IFERROR(DATE(Table7[[#This Row],[year]],MONTH(DATEVALUE(Table7[[#This Row],[month]]&amp;"1")),Table7[[#This Row],[day]]),"")</f>
        <v>41795</v>
      </c>
      <c r="P2279" s="195" t="s">
        <v>5704</v>
      </c>
      <c r="Q2279" s="195">
        <v>2014</v>
      </c>
      <c r="R2279" s="195" t="s">
        <v>3441</v>
      </c>
      <c r="S2279" s="195">
        <v>5</v>
      </c>
      <c r="T2279" s="195">
        <v>1244.75</v>
      </c>
      <c r="U2279" s="195">
        <v>1885.5</v>
      </c>
      <c r="V2279" s="195">
        <v>5084125</v>
      </c>
      <c r="X2279" s="260">
        <v>41873</v>
      </c>
      <c r="Z2279" s="260">
        <v>1</v>
      </c>
      <c r="AB2279" s="260" t="str">
        <f ca="1">IFERROR(IFERROR(VLOOKUP(Table_Merge1[[#This Row],[Column1]],Table11[#All],2,FALSE),LEFT(AB2280,8)&amp;IF(LEN((RIGHT(AB2280,2)+1))&lt;2,"0"&amp;(RIGHT(AB2280,2)+1),(RIGHT(AB2280,2)-1))),"")</f>
        <v>1393.05.29</v>
      </c>
      <c r="AC2279" s="259" t="str">
        <f ca="1">LEFT(Table_Merge1[[#This Row],[Column2]],4)</f>
        <v>1393</v>
      </c>
      <c r="AD2279" s="259" t="str">
        <f ca="1">RIGHT(LEFT(Table_Merge1[[#This Row],[Column2]],7),2)</f>
        <v>05</v>
      </c>
      <c r="AE2279" s="259" t="str">
        <f ca="1">RIGHT(Table_Merge1[[#This Row],[Column2]],2)</f>
        <v>29</v>
      </c>
      <c r="AH2279" s="260">
        <v>2014</v>
      </c>
      <c r="AI2279" t="s">
        <v>3445</v>
      </c>
      <c r="AJ2279" s="260">
        <v>22</v>
      </c>
      <c r="AK2279">
        <v>1281</v>
      </c>
      <c r="AL2279">
        <v>2109</v>
      </c>
      <c r="AM2279">
        <v>4757900</v>
      </c>
      <c r="AP2279" s="287" t="str">
        <f>IFERROR(IF(Table_Merge1[[#This Row],[LME Zinc stock]]*Table_Merge1[[#This Row],[Nima.مقدار]]=0,"",Table_Merge1[[#This Row],[LME Zinc stock]]*Table_Merge1[[#This Row],[Nima.مقدار]]),"")</f>
        <v/>
      </c>
      <c r="AQ2279" s="287" t="str">
        <f>IFERROR(IF(Table_Merge1[[#This Row],[LME Zinc 3-month]]*Table_Merge1[[#This Row],[Nima.مقدار]]=0,"",Table_Merge1[[#This Row],[LME Zinc 3-month]]*Table_Merge1[[#This Row],[Nima.مقدار]]),"")</f>
        <v/>
      </c>
      <c r="AR2279" s="288" t="str">
        <f>IFERROR(IF(Table_Merge1[[#This Row],[LME Zinc stock]]*Table_Merge1[[#This Row],[Azad.Sell]]=0,"",Table_Merge1[[#This Row],[LME Zinc stock]]*Table_Merge1[[#This Row],[Azad.Sell]]),"")</f>
        <v/>
      </c>
      <c r="AS2279" s="288" t="str">
        <f>IFERROR(IF(Table_Merge1[[#This Row],[LME Zinc 3-month]]*Table_Merge1[[#This Row],[Azad.Sell]]=0,"",Table_Merge1[[#This Row],[LME Zinc 3-month]]*Table_Merge1[[#This Row],[Azad.Sell]]),"")</f>
        <v/>
      </c>
      <c r="AT2279"/>
    </row>
    <row r="2280" spans="1:46" x14ac:dyDescent="0.25">
      <c r="A2280" s="258">
        <v>43838</v>
      </c>
      <c r="B22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1398.10.18</v>
      </c>
      <c r="C2280" s="195">
        <f t="shared" ca="1" si="71"/>
        <v>1398</v>
      </c>
      <c r="D22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80" s="195">
        <f>_xlfn.NUMBERVALUE(RIGHT(Table11[[#This Row],[تاریخ شمسی]],2))</f>
        <v>18</v>
      </c>
      <c r="F22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10-18</v>
      </c>
      <c r="G2280" s="195" t="s">
        <v>2431</v>
      </c>
      <c r="L2280" s="259">
        <v>43838</v>
      </c>
      <c r="M2280">
        <v>118048</v>
      </c>
      <c r="O2280" s="283">
        <f>IFERROR(DATE(Table7[[#This Row],[year]],MONTH(DATEVALUE(Table7[[#This Row],[month]]&amp;"1")),Table7[[#This Row],[day]]),"")</f>
        <v>41794</v>
      </c>
      <c r="P2280" s="257" t="s">
        <v>5705</v>
      </c>
      <c r="Q2280" s="257">
        <v>2014</v>
      </c>
      <c r="R2280" s="257" t="s">
        <v>3441</v>
      </c>
      <c r="S2280" s="257">
        <v>4</v>
      </c>
      <c r="T2280" s="257">
        <v>1246</v>
      </c>
      <c r="U2280" s="257">
        <v>1886</v>
      </c>
      <c r="V2280" s="257">
        <v>5092050</v>
      </c>
      <c r="X2280" s="260">
        <v>41872</v>
      </c>
      <c r="Y2280" t="s">
        <v>7670</v>
      </c>
      <c r="Z2280" s="260">
        <v>1</v>
      </c>
      <c r="AA2280">
        <v>1393</v>
      </c>
      <c r="AB2280" s="260" t="str">
        <f ca="1">IFERROR(IFERROR(VLOOKUP(Table_Merge1[[#This Row],[Column1]],Table11[#All],2,FALSE),LEFT(AB2281,8)&amp;IF(LEN((RIGHT(AB2281,2)+1))&lt;2,"0"&amp;(RIGHT(AB2281,2)+1),(RIGHT(AB2281,2)-1))),"")</f>
        <v>1393.05.30</v>
      </c>
      <c r="AC2280" s="259" t="str">
        <f ca="1">LEFT(Table_Merge1[[#This Row],[Column2]],4)</f>
        <v>1393</v>
      </c>
      <c r="AD2280" s="259" t="str">
        <f ca="1">RIGHT(LEFT(Table_Merge1[[#This Row],[Column2]],7),2)</f>
        <v>05</v>
      </c>
      <c r="AE2280" s="259" t="str">
        <f ca="1">RIGHT(Table_Merge1[[#This Row],[Column2]],2)</f>
        <v>30</v>
      </c>
      <c r="AF2280">
        <v>5</v>
      </c>
      <c r="AG2280">
        <v>30</v>
      </c>
      <c r="AH2280" s="260">
        <v>2014</v>
      </c>
      <c r="AI2280" t="s">
        <v>3445</v>
      </c>
      <c r="AJ2280" s="260">
        <v>21</v>
      </c>
      <c r="AK2280">
        <v>1280.5</v>
      </c>
      <c r="AL2280">
        <v>2098</v>
      </c>
      <c r="AM2280">
        <v>4768050</v>
      </c>
      <c r="AO2280">
        <v>31000</v>
      </c>
      <c r="AP2280" s="287">
        <f>IFERROR(IF(Table_Merge1[[#This Row],[LME Zinc stock]]*Table_Merge1[[#This Row],[Nima.مقدار]]=0,"",Table_Merge1[[#This Row],[LME Zinc stock]]*Table_Merge1[[#This Row],[Nima.مقدار]]),"")</f>
        <v>147809550000</v>
      </c>
      <c r="AQ2280" s="287">
        <f>IFERROR(IF(Table_Merge1[[#This Row],[LME Zinc 3-month]]*Table_Merge1[[#This Row],[Nima.مقدار]]=0,"",Table_Merge1[[#This Row],[LME Zinc 3-month]]*Table_Merge1[[#This Row],[Nima.مقدار]]),"")</f>
        <v>65038000</v>
      </c>
      <c r="AR2280" s="288" t="str">
        <f>IFERROR(IF(Table_Merge1[[#This Row],[LME Zinc stock]]*Table_Merge1[[#This Row],[Azad.Sell]]=0,"",Table_Merge1[[#This Row],[LME Zinc stock]]*Table_Merge1[[#This Row],[Azad.Sell]]),"")</f>
        <v/>
      </c>
      <c r="AS2280" s="288" t="str">
        <f>IFERROR(IF(Table_Merge1[[#This Row],[LME Zinc 3-month]]*Table_Merge1[[#This Row],[Azad.Sell]]=0,"",Table_Merge1[[#This Row],[LME Zinc 3-month]]*Table_Merge1[[#This Row],[Azad.Sell]]),"")</f>
        <v/>
      </c>
      <c r="AT2280"/>
    </row>
    <row r="2281" spans="1:46" x14ac:dyDescent="0.25">
      <c r="A2281" s="258">
        <v>43839</v>
      </c>
      <c r="B22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1398.10.19</v>
      </c>
      <c r="C2281" s="195">
        <f t="shared" ca="1" si="71"/>
        <v>1398</v>
      </c>
      <c r="D22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81" s="195">
        <f>_xlfn.NUMBERVALUE(RIGHT(Table11[[#This Row],[تاریخ شمسی]],2))</f>
        <v>19</v>
      </c>
      <c r="F22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10-19</v>
      </c>
      <c r="G2281" s="195" t="s">
        <v>2432</v>
      </c>
      <c r="L2281" s="259">
        <v>43839</v>
      </c>
      <c r="M2281">
        <v>117541</v>
      </c>
      <c r="O2281" s="284">
        <f>IFERROR(DATE(Table7[[#This Row],[year]],MONTH(DATEVALUE(Table7[[#This Row],[month]]&amp;"1")),Table7[[#This Row],[day]]),"")</f>
        <v>41793</v>
      </c>
      <c r="P2281" s="195" t="s">
        <v>5706</v>
      </c>
      <c r="Q2281" s="195">
        <v>2014</v>
      </c>
      <c r="R2281" s="195" t="s">
        <v>3441</v>
      </c>
      <c r="S2281" s="195">
        <v>3</v>
      </c>
      <c r="T2281" s="195">
        <v>1244.25</v>
      </c>
      <c r="U2281" s="195">
        <v>1869.5</v>
      </c>
      <c r="V2281" s="195">
        <v>5100000</v>
      </c>
      <c r="X2281" s="260">
        <v>41871</v>
      </c>
      <c r="Y2281" t="s">
        <v>7669</v>
      </c>
      <c r="Z2281" s="260">
        <v>1</v>
      </c>
      <c r="AA2281">
        <v>1393</v>
      </c>
      <c r="AB2281" s="260" t="str">
        <f ca="1">IFERROR(IFERROR(VLOOKUP(Table_Merge1[[#This Row],[Column1]],Table11[#All],2,FALSE),LEFT(AB2282,8)&amp;IF(LEN((RIGHT(AB2282,2)+1))&lt;2,"0"&amp;(RIGHT(AB2282,2)+1),(RIGHT(AB2282,2)-1))),"")</f>
        <v>1393.05.29</v>
      </c>
      <c r="AC2281" s="259" t="str">
        <f ca="1">LEFT(Table_Merge1[[#This Row],[Column2]],4)</f>
        <v>1393</v>
      </c>
      <c r="AD2281" s="259" t="str">
        <f ca="1">RIGHT(LEFT(Table_Merge1[[#This Row],[Column2]],7),2)</f>
        <v>05</v>
      </c>
      <c r="AE2281" s="259" t="str">
        <f ca="1">RIGHT(Table_Merge1[[#This Row],[Column2]],2)</f>
        <v>29</v>
      </c>
      <c r="AF2281">
        <v>5</v>
      </c>
      <c r="AG2281">
        <v>29</v>
      </c>
      <c r="AH2281" s="260">
        <v>2014</v>
      </c>
      <c r="AI2281" t="s">
        <v>3445</v>
      </c>
      <c r="AJ2281" s="260">
        <v>20</v>
      </c>
      <c r="AK2281">
        <v>1294.5</v>
      </c>
      <c r="AL2281">
        <v>2107</v>
      </c>
      <c r="AM2281">
        <v>4777225</v>
      </c>
      <c r="AO2281">
        <v>31050</v>
      </c>
      <c r="AP2281" s="287">
        <f>IFERROR(IF(Table_Merge1[[#This Row],[LME Zinc stock]]*Table_Merge1[[#This Row],[Nima.مقدار]]=0,"",Table_Merge1[[#This Row],[LME Zinc stock]]*Table_Merge1[[#This Row],[Nima.مقدار]]),"")</f>
        <v>148332836250</v>
      </c>
      <c r="AQ2281" s="287">
        <f>IFERROR(IF(Table_Merge1[[#This Row],[LME Zinc 3-month]]*Table_Merge1[[#This Row],[Nima.مقدار]]=0,"",Table_Merge1[[#This Row],[LME Zinc 3-month]]*Table_Merge1[[#This Row],[Nima.مقدار]]),"")</f>
        <v>65422350</v>
      </c>
      <c r="AR2281" s="288" t="str">
        <f>IFERROR(IF(Table_Merge1[[#This Row],[LME Zinc stock]]*Table_Merge1[[#This Row],[Azad.Sell]]=0,"",Table_Merge1[[#This Row],[LME Zinc stock]]*Table_Merge1[[#This Row],[Azad.Sell]]),"")</f>
        <v/>
      </c>
      <c r="AS2281" s="288" t="str">
        <f>IFERROR(IF(Table_Merge1[[#This Row],[LME Zinc 3-month]]*Table_Merge1[[#This Row],[Azad.Sell]]=0,"",Table_Merge1[[#This Row],[LME Zinc 3-month]]*Table_Merge1[[#This Row],[Azad.Sell]]),"")</f>
        <v/>
      </c>
      <c r="AT2281"/>
    </row>
    <row r="2282" spans="1:46" x14ac:dyDescent="0.25">
      <c r="A2282" s="258">
        <v>43841</v>
      </c>
      <c r="B22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1398.10.21</v>
      </c>
      <c r="C2282" s="195">
        <f t="shared" ca="1" si="71"/>
        <v>1398</v>
      </c>
      <c r="D22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82" s="195">
        <f>_xlfn.NUMBERVALUE(RIGHT(Table11[[#This Row],[تاریخ شمسی]],2))</f>
        <v>21</v>
      </c>
      <c r="F22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10-21</v>
      </c>
      <c r="G2282" s="195" t="s">
        <v>2433</v>
      </c>
      <c r="L2282" s="259">
        <v>43841</v>
      </c>
      <c r="M2282">
        <v>118150</v>
      </c>
      <c r="O2282" s="283">
        <f>IFERROR(DATE(Table7[[#This Row],[year]],MONTH(DATEVALUE(Table7[[#This Row],[month]]&amp;"1")),Table7[[#This Row],[day]]),"")</f>
        <v>41792</v>
      </c>
      <c r="P2282" s="257" t="s">
        <v>5707</v>
      </c>
      <c r="Q2282" s="257">
        <v>2014</v>
      </c>
      <c r="R2282" s="257" t="s">
        <v>3441</v>
      </c>
      <c r="S2282" s="257">
        <v>2</v>
      </c>
      <c r="T2282" s="257">
        <v>1244.75</v>
      </c>
      <c r="U2282" s="257">
        <v>1852</v>
      </c>
      <c r="V2282" s="257">
        <v>5109600</v>
      </c>
      <c r="X2282" s="260">
        <v>41870</v>
      </c>
      <c r="Y2282" t="s">
        <v>7668</v>
      </c>
      <c r="Z2282" s="260">
        <v>1</v>
      </c>
      <c r="AA2282">
        <v>1393</v>
      </c>
      <c r="AB2282" s="260" t="str">
        <f ca="1">IFERROR(IFERROR(VLOOKUP(Table_Merge1[[#This Row],[Column1]],Table11[#All],2,FALSE),LEFT(AB2283,8)&amp;IF(LEN((RIGHT(AB2283,2)+1))&lt;2,"0"&amp;(RIGHT(AB2283,2)+1),(RIGHT(AB2283,2)-1))),"")</f>
        <v>1393.05.28</v>
      </c>
      <c r="AC2282" s="259" t="str">
        <f ca="1">LEFT(Table_Merge1[[#This Row],[Column2]],4)</f>
        <v>1393</v>
      </c>
      <c r="AD2282" s="259" t="str">
        <f ca="1">RIGHT(LEFT(Table_Merge1[[#This Row],[Column2]],7),2)</f>
        <v>05</v>
      </c>
      <c r="AE2282" s="259" t="str">
        <f ca="1">RIGHT(Table_Merge1[[#This Row],[Column2]],2)</f>
        <v>28</v>
      </c>
      <c r="AF2282">
        <v>5</v>
      </c>
      <c r="AG2282">
        <v>28</v>
      </c>
      <c r="AH2282" s="260">
        <v>2014</v>
      </c>
      <c r="AI2282" t="s">
        <v>3445</v>
      </c>
      <c r="AJ2282" s="260">
        <v>19</v>
      </c>
      <c r="AK2282">
        <v>1300.25</v>
      </c>
      <c r="AL2282">
        <v>2091</v>
      </c>
      <c r="AM2282">
        <v>4786125</v>
      </c>
      <c r="AO2282">
        <v>31130</v>
      </c>
      <c r="AP2282" s="287">
        <f>IFERROR(IF(Table_Merge1[[#This Row],[LME Zinc stock]]*Table_Merge1[[#This Row],[Nima.مقدار]]=0,"",Table_Merge1[[#This Row],[LME Zinc stock]]*Table_Merge1[[#This Row],[Nima.مقدار]]),"")</f>
        <v>148992071250</v>
      </c>
      <c r="AQ2282" s="287">
        <f>IFERROR(IF(Table_Merge1[[#This Row],[LME Zinc 3-month]]*Table_Merge1[[#This Row],[Nima.مقدار]]=0,"",Table_Merge1[[#This Row],[LME Zinc 3-month]]*Table_Merge1[[#This Row],[Nima.مقدار]]),"")</f>
        <v>65092830</v>
      </c>
      <c r="AR2282" s="288" t="str">
        <f>IFERROR(IF(Table_Merge1[[#This Row],[LME Zinc stock]]*Table_Merge1[[#This Row],[Azad.Sell]]=0,"",Table_Merge1[[#This Row],[LME Zinc stock]]*Table_Merge1[[#This Row],[Azad.Sell]]),"")</f>
        <v/>
      </c>
      <c r="AS2282" s="288" t="str">
        <f>IFERROR(IF(Table_Merge1[[#This Row],[LME Zinc 3-month]]*Table_Merge1[[#This Row],[Azad.Sell]]=0,"",Table_Merge1[[#This Row],[LME Zinc 3-month]]*Table_Merge1[[#This Row],[Azad.Sell]]),"")</f>
        <v/>
      </c>
      <c r="AT2282"/>
    </row>
    <row r="2283" spans="1:46" x14ac:dyDescent="0.25">
      <c r="A2283" s="258">
        <v>43842</v>
      </c>
      <c r="B22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1398.10.22</v>
      </c>
      <c r="C2283" s="195">
        <f t="shared" ca="1" si="71"/>
        <v>1398</v>
      </c>
      <c r="D22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83" s="195">
        <f>_xlfn.NUMBERVALUE(RIGHT(Table11[[#This Row],[تاریخ شمسی]],2))</f>
        <v>22</v>
      </c>
      <c r="F22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10-22</v>
      </c>
      <c r="G2283" s="195" t="s">
        <v>2434</v>
      </c>
      <c r="L2283" s="259">
        <v>43842</v>
      </c>
      <c r="M2283">
        <v>117271</v>
      </c>
      <c r="O2283" s="284">
        <f>IFERROR(DATE(Table7[[#This Row],[year]],MONTH(DATEVALUE(Table7[[#This Row],[month]]&amp;"1")),Table7[[#This Row],[day]]),"")</f>
        <v>41789</v>
      </c>
      <c r="P2283" s="195" t="s">
        <v>5708</v>
      </c>
      <c r="Q2283" s="195">
        <v>2014</v>
      </c>
      <c r="R2283" s="195" t="s">
        <v>3439</v>
      </c>
      <c r="S2283" s="195">
        <v>30</v>
      </c>
      <c r="T2283" s="195">
        <v>1254</v>
      </c>
      <c r="U2283" s="195">
        <v>1842.5</v>
      </c>
      <c r="V2283" s="195">
        <v>5127100</v>
      </c>
      <c r="X2283" s="260">
        <v>41869</v>
      </c>
      <c r="Y2283" t="s">
        <v>7667</v>
      </c>
      <c r="Z2283" s="260">
        <v>1</v>
      </c>
      <c r="AA2283">
        <v>1393</v>
      </c>
      <c r="AB2283" s="260" t="str">
        <f ca="1">IFERROR(IFERROR(VLOOKUP(Table_Merge1[[#This Row],[Column1]],Table11[#All],2,FALSE),LEFT(AB2284,8)&amp;IF(LEN((RIGHT(AB2284,2)+1))&lt;2,"0"&amp;(RIGHT(AB2284,2)+1),(RIGHT(AB2284,2)-1))),"")</f>
        <v>1393.05.27</v>
      </c>
      <c r="AC2283" s="259" t="str">
        <f ca="1">LEFT(Table_Merge1[[#This Row],[Column2]],4)</f>
        <v>1393</v>
      </c>
      <c r="AD2283" s="259" t="str">
        <f ca="1">RIGHT(LEFT(Table_Merge1[[#This Row],[Column2]],7),2)</f>
        <v>05</v>
      </c>
      <c r="AE2283" s="259" t="str">
        <f ca="1">RIGHT(Table_Merge1[[#This Row],[Column2]],2)</f>
        <v>27</v>
      </c>
      <c r="AF2283">
        <v>5</v>
      </c>
      <c r="AG2283">
        <v>27</v>
      </c>
      <c r="AH2283" s="260">
        <v>2014</v>
      </c>
      <c r="AI2283" t="s">
        <v>3445</v>
      </c>
      <c r="AJ2283" s="260">
        <v>18</v>
      </c>
      <c r="AK2283">
        <v>1302.75</v>
      </c>
      <c r="AL2283">
        <v>2099.5</v>
      </c>
      <c r="AM2283">
        <v>4788600</v>
      </c>
      <c r="AO2283">
        <v>31010</v>
      </c>
      <c r="AP2283" s="287">
        <f>IFERROR(IF(Table_Merge1[[#This Row],[LME Zinc stock]]*Table_Merge1[[#This Row],[Nima.مقدار]]=0,"",Table_Merge1[[#This Row],[LME Zinc stock]]*Table_Merge1[[#This Row],[Nima.مقدار]]),"")</f>
        <v>148494486000</v>
      </c>
      <c r="AQ2283" s="287">
        <f>IFERROR(IF(Table_Merge1[[#This Row],[LME Zinc 3-month]]*Table_Merge1[[#This Row],[Nima.مقدار]]=0,"",Table_Merge1[[#This Row],[LME Zinc 3-month]]*Table_Merge1[[#This Row],[Nima.مقدار]]),"")</f>
        <v>65105495</v>
      </c>
      <c r="AR2283" s="288" t="str">
        <f>IFERROR(IF(Table_Merge1[[#This Row],[LME Zinc stock]]*Table_Merge1[[#This Row],[Azad.Sell]]=0,"",Table_Merge1[[#This Row],[LME Zinc stock]]*Table_Merge1[[#This Row],[Azad.Sell]]),"")</f>
        <v/>
      </c>
      <c r="AS2283" s="288" t="str">
        <f>IFERROR(IF(Table_Merge1[[#This Row],[LME Zinc 3-month]]*Table_Merge1[[#This Row],[Azad.Sell]]=0,"",Table_Merge1[[#This Row],[LME Zinc 3-month]]*Table_Merge1[[#This Row],[Azad.Sell]]),"")</f>
        <v/>
      </c>
      <c r="AT2283"/>
    </row>
    <row r="2284" spans="1:46" x14ac:dyDescent="0.25">
      <c r="A2284" s="258">
        <v>43843</v>
      </c>
      <c r="B22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1398.10.23</v>
      </c>
      <c r="C2284" s="195">
        <f t="shared" ca="1" si="71"/>
        <v>1398</v>
      </c>
      <c r="D22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84" s="195">
        <f>_xlfn.NUMBERVALUE(RIGHT(Table11[[#This Row],[تاریخ شمسی]],2))</f>
        <v>23</v>
      </c>
      <c r="F22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10-23</v>
      </c>
      <c r="G2284" s="195" t="s">
        <v>2435</v>
      </c>
      <c r="L2284" s="259">
        <v>43843</v>
      </c>
      <c r="M2284">
        <v>119068</v>
      </c>
      <c r="O2284" s="283">
        <f>IFERROR(DATE(Table7[[#This Row],[year]],MONTH(DATEVALUE(Table7[[#This Row],[month]]&amp;"1")),Table7[[#This Row],[day]]),"")</f>
        <v>41788</v>
      </c>
      <c r="P2284" s="257" t="s">
        <v>5709</v>
      </c>
      <c r="Q2284" s="257">
        <v>2014</v>
      </c>
      <c r="R2284" s="257" t="s">
        <v>3439</v>
      </c>
      <c r="S2284" s="257">
        <v>29</v>
      </c>
      <c r="T2284" s="257">
        <v>1254</v>
      </c>
      <c r="U2284" s="257">
        <v>1861.5</v>
      </c>
      <c r="V2284" s="257">
        <v>5131675</v>
      </c>
      <c r="X2284" s="260">
        <v>41866</v>
      </c>
      <c r="Z2284" s="260">
        <v>1</v>
      </c>
      <c r="AB2284" s="260" t="str">
        <f ca="1">IFERROR(IFERROR(VLOOKUP(Table_Merge1[[#This Row],[Column1]],Table11[#All],2,FALSE),LEFT(AB2285,8)&amp;IF(LEN((RIGHT(AB2285,2)+1))&lt;2,"0"&amp;(RIGHT(AB2285,2)+1),(RIGHT(AB2285,2)-1))),"")</f>
        <v>1393.05.20</v>
      </c>
      <c r="AC2284" s="259" t="str">
        <f ca="1">LEFT(Table_Merge1[[#This Row],[Column2]],4)</f>
        <v>1393</v>
      </c>
      <c r="AD2284" s="259" t="str">
        <f ca="1">RIGHT(LEFT(Table_Merge1[[#This Row],[Column2]],7),2)</f>
        <v>05</v>
      </c>
      <c r="AE2284" s="259" t="str">
        <f ca="1">RIGHT(Table_Merge1[[#This Row],[Column2]],2)</f>
        <v>20</v>
      </c>
      <c r="AH2284" s="260">
        <v>2014</v>
      </c>
      <c r="AI2284" t="s">
        <v>3445</v>
      </c>
      <c r="AJ2284" s="260">
        <v>15</v>
      </c>
      <c r="AK2284">
        <v>1313.6</v>
      </c>
      <c r="AL2284">
        <v>2095.5</v>
      </c>
      <c r="AM2284">
        <v>4796075</v>
      </c>
      <c r="AP2284" s="287" t="str">
        <f>IFERROR(IF(Table_Merge1[[#This Row],[LME Zinc stock]]*Table_Merge1[[#This Row],[Nima.مقدار]]=0,"",Table_Merge1[[#This Row],[LME Zinc stock]]*Table_Merge1[[#This Row],[Nima.مقدار]]),"")</f>
        <v/>
      </c>
      <c r="AQ2284" s="287" t="str">
        <f>IFERROR(IF(Table_Merge1[[#This Row],[LME Zinc 3-month]]*Table_Merge1[[#This Row],[Nima.مقدار]]=0,"",Table_Merge1[[#This Row],[LME Zinc 3-month]]*Table_Merge1[[#This Row],[Nima.مقدار]]),"")</f>
        <v/>
      </c>
      <c r="AR2284" s="288" t="str">
        <f>IFERROR(IF(Table_Merge1[[#This Row],[LME Zinc stock]]*Table_Merge1[[#This Row],[Azad.Sell]]=0,"",Table_Merge1[[#This Row],[LME Zinc stock]]*Table_Merge1[[#This Row],[Azad.Sell]]),"")</f>
        <v/>
      </c>
      <c r="AS2284" s="288" t="str">
        <f>IFERROR(IF(Table_Merge1[[#This Row],[LME Zinc 3-month]]*Table_Merge1[[#This Row],[Azad.Sell]]=0,"",Table_Merge1[[#This Row],[LME Zinc 3-month]]*Table_Merge1[[#This Row],[Azad.Sell]]),"")</f>
        <v/>
      </c>
      <c r="AT2284"/>
    </row>
    <row r="2285" spans="1:46" x14ac:dyDescent="0.25">
      <c r="A2285" s="258">
        <v>43844</v>
      </c>
      <c r="B22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1398.10.24</v>
      </c>
      <c r="C2285" s="195">
        <f t="shared" ca="1" si="71"/>
        <v>1398</v>
      </c>
      <c r="D22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85" s="195">
        <f>_xlfn.NUMBERVALUE(RIGHT(Table11[[#This Row],[تاریخ شمسی]],2))</f>
        <v>24</v>
      </c>
      <c r="F22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10-24</v>
      </c>
      <c r="G2285" s="195" t="s">
        <v>2436</v>
      </c>
      <c r="L2285" s="259">
        <v>43844</v>
      </c>
      <c r="M2285">
        <v>119566</v>
      </c>
      <c r="O2285" s="284">
        <f>IFERROR(DATE(Table7[[#This Row],[year]],MONTH(DATEVALUE(Table7[[#This Row],[month]]&amp;"1")),Table7[[#This Row],[day]]),"")</f>
        <v>41787</v>
      </c>
      <c r="P2285" s="195" t="s">
        <v>5710</v>
      </c>
      <c r="Q2285" s="195">
        <v>2014</v>
      </c>
      <c r="R2285" s="195" t="s">
        <v>3439</v>
      </c>
      <c r="S2285" s="195">
        <v>28</v>
      </c>
      <c r="T2285" s="195">
        <v>1265.25</v>
      </c>
      <c r="U2285" s="195">
        <v>1871.5</v>
      </c>
      <c r="V2285" s="195">
        <v>5140000</v>
      </c>
      <c r="X2285" s="260">
        <v>41865</v>
      </c>
      <c r="Z2285" s="260">
        <v>1</v>
      </c>
      <c r="AB2285" s="260" t="str">
        <f ca="1">IFERROR(IFERROR(VLOOKUP(Table_Merge1[[#This Row],[Column1]],Table11[#All],2,FALSE),LEFT(AB2286,8)&amp;IF(LEN((RIGHT(AB2286,2)+1))&lt;2,"0"&amp;(RIGHT(AB2286,2)+1),(RIGHT(AB2286,2)-1))),"")</f>
        <v>1393.05.21</v>
      </c>
      <c r="AC2285" s="259" t="str">
        <f ca="1">LEFT(Table_Merge1[[#This Row],[Column2]],4)</f>
        <v>1393</v>
      </c>
      <c r="AD2285" s="259" t="str">
        <f ca="1">RIGHT(LEFT(Table_Merge1[[#This Row],[Column2]],7),2)</f>
        <v>05</v>
      </c>
      <c r="AE2285" s="259" t="str">
        <f ca="1">RIGHT(Table_Merge1[[#This Row],[Column2]],2)</f>
        <v>21</v>
      </c>
      <c r="AH2285" s="260">
        <v>2014</v>
      </c>
      <c r="AI2285" t="s">
        <v>3445</v>
      </c>
      <c r="AJ2285" s="260">
        <v>14</v>
      </c>
      <c r="AK2285">
        <v>1315</v>
      </c>
      <c r="AL2285" t="s">
        <v>3621</v>
      </c>
      <c r="AM2285" t="s">
        <v>3621</v>
      </c>
      <c r="AP2285" s="287" t="str">
        <f>IFERROR(IF(Table_Merge1[[#This Row],[LME Zinc stock]]*Table_Merge1[[#This Row],[Nima.مقدار]]=0,"",Table_Merge1[[#This Row],[LME Zinc stock]]*Table_Merge1[[#This Row],[Nima.مقدار]]),"")</f>
        <v/>
      </c>
      <c r="AQ2285" s="287" t="str">
        <f>IFERROR(IF(Table_Merge1[[#This Row],[LME Zinc 3-month]]*Table_Merge1[[#This Row],[Nima.مقدار]]=0,"",Table_Merge1[[#This Row],[LME Zinc 3-month]]*Table_Merge1[[#This Row],[Nima.مقدار]]),"")</f>
        <v/>
      </c>
      <c r="AR2285" s="288" t="str">
        <f>IFERROR(IF(Table_Merge1[[#This Row],[LME Zinc stock]]*Table_Merge1[[#This Row],[Azad.Sell]]=0,"",Table_Merge1[[#This Row],[LME Zinc stock]]*Table_Merge1[[#This Row],[Azad.Sell]]),"")</f>
        <v/>
      </c>
      <c r="AS2285" s="288" t="str">
        <f>IFERROR(IF(Table_Merge1[[#This Row],[LME Zinc 3-month]]*Table_Merge1[[#This Row],[Azad.Sell]]=0,"",Table_Merge1[[#This Row],[LME Zinc 3-month]]*Table_Merge1[[#This Row],[Azad.Sell]]),"")</f>
        <v/>
      </c>
      <c r="AT2285"/>
    </row>
    <row r="2286" spans="1:46" x14ac:dyDescent="0.25">
      <c r="A2286" s="258">
        <v>43845</v>
      </c>
      <c r="B22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1398.10.25</v>
      </c>
      <c r="C2286" s="195">
        <f t="shared" ca="1" si="71"/>
        <v>1398</v>
      </c>
      <c r="D22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86" s="195">
        <f>_xlfn.NUMBERVALUE(RIGHT(Table11[[#This Row],[تاریخ شمسی]],2))</f>
        <v>25</v>
      </c>
      <c r="F22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10-25</v>
      </c>
      <c r="G2286" s="195" t="s">
        <v>2437</v>
      </c>
      <c r="L2286" s="259">
        <v>43845</v>
      </c>
      <c r="M2286">
        <v>118537</v>
      </c>
      <c r="O2286" s="283">
        <f>IFERROR(DATE(Table7[[#This Row],[year]],MONTH(DATEVALUE(Table7[[#This Row],[month]]&amp;"1")),Table7[[#This Row],[day]]),"")</f>
        <v>41786</v>
      </c>
      <c r="P2286" s="257" t="s">
        <v>5711</v>
      </c>
      <c r="Q2286" s="257">
        <v>2014</v>
      </c>
      <c r="R2286" s="257" t="s">
        <v>3439</v>
      </c>
      <c r="S2286" s="257">
        <v>27</v>
      </c>
      <c r="T2286" s="257">
        <v>1283</v>
      </c>
      <c r="U2286" s="257">
        <v>1893</v>
      </c>
      <c r="V2286" s="257">
        <v>5146525</v>
      </c>
      <c r="X2286" s="260">
        <v>41864</v>
      </c>
      <c r="Y2286" t="s">
        <v>7666</v>
      </c>
      <c r="Z2286" s="260">
        <v>2</v>
      </c>
      <c r="AA2286">
        <v>1393</v>
      </c>
      <c r="AB2286" s="260" t="str">
        <f ca="1">IFERROR(IFERROR(VLOOKUP(Table_Merge1[[#This Row],[Column1]],Table11[#All],2,FALSE),LEFT(AB2287,8)&amp;IF(LEN((RIGHT(AB2287,2)+1))&lt;2,"0"&amp;(RIGHT(AB2287,2)+1),(RIGHT(AB2287,2)-1))),"")</f>
        <v>1393.05.22</v>
      </c>
      <c r="AC2286" s="259" t="str">
        <f ca="1">LEFT(Table_Merge1[[#This Row],[Column2]],4)</f>
        <v>1393</v>
      </c>
      <c r="AD2286" s="259" t="str">
        <f ca="1">RIGHT(LEFT(Table_Merge1[[#This Row],[Column2]],7),2)</f>
        <v>05</v>
      </c>
      <c r="AE2286" s="259" t="str">
        <f ca="1">RIGHT(Table_Merge1[[#This Row],[Column2]],2)</f>
        <v>22</v>
      </c>
      <c r="AF2286">
        <v>5</v>
      </c>
      <c r="AG2286">
        <v>22</v>
      </c>
      <c r="AH2286" s="260">
        <v>2014</v>
      </c>
      <c r="AI2286" t="s">
        <v>3445</v>
      </c>
      <c r="AJ2286" s="260">
        <v>13</v>
      </c>
      <c r="AK2286">
        <v>1309.25</v>
      </c>
      <c r="AL2286">
        <v>2113.5</v>
      </c>
      <c r="AM2286">
        <v>4803425</v>
      </c>
      <c r="AO2286">
        <v>31240</v>
      </c>
      <c r="AP2286" s="287">
        <f>IFERROR(IF(Table_Merge1[[#This Row],[LME Zinc stock]]*Table_Merge1[[#This Row],[Nima.مقدار]]=0,"",Table_Merge1[[#This Row],[LME Zinc stock]]*Table_Merge1[[#This Row],[Nima.مقدار]]),"")</f>
        <v>150058997000</v>
      </c>
      <c r="AQ2286" s="287">
        <f>IFERROR(IF(Table_Merge1[[#This Row],[LME Zinc 3-month]]*Table_Merge1[[#This Row],[Nima.مقدار]]=0,"",Table_Merge1[[#This Row],[LME Zinc 3-month]]*Table_Merge1[[#This Row],[Nima.مقدار]]),"")</f>
        <v>66025740</v>
      </c>
      <c r="AR2286" s="288" t="str">
        <f>IFERROR(IF(Table_Merge1[[#This Row],[LME Zinc stock]]*Table_Merge1[[#This Row],[Azad.Sell]]=0,"",Table_Merge1[[#This Row],[LME Zinc stock]]*Table_Merge1[[#This Row],[Azad.Sell]]),"")</f>
        <v/>
      </c>
      <c r="AS2286" s="288" t="str">
        <f>IFERROR(IF(Table_Merge1[[#This Row],[LME Zinc 3-month]]*Table_Merge1[[#This Row],[Azad.Sell]]=0,"",Table_Merge1[[#This Row],[LME Zinc 3-month]]*Table_Merge1[[#This Row],[Azad.Sell]]),"")</f>
        <v/>
      </c>
      <c r="AT2286"/>
    </row>
    <row r="2287" spans="1:46" x14ac:dyDescent="0.25">
      <c r="A2287" s="258">
        <v>43846</v>
      </c>
      <c r="B22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1398.10.26</v>
      </c>
      <c r="C2287" s="195">
        <f t="shared" ca="1" si="71"/>
        <v>1398</v>
      </c>
      <c r="D22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87" s="195">
        <f>_xlfn.NUMBERVALUE(RIGHT(Table11[[#This Row],[تاریخ شمسی]],2))</f>
        <v>26</v>
      </c>
      <c r="F22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10-26</v>
      </c>
      <c r="G2287" s="195" t="s">
        <v>2438</v>
      </c>
      <c r="L2287" s="259">
        <v>43846</v>
      </c>
      <c r="M2287">
        <v>119182</v>
      </c>
      <c r="O2287" s="284">
        <f>IFERROR(DATE(Table7[[#This Row],[year]],MONTH(DATEVALUE(Table7[[#This Row],[month]]&amp;"1")),Table7[[#This Row],[day]]),"")</f>
        <v>41782</v>
      </c>
      <c r="P2287" s="195" t="s">
        <v>5712</v>
      </c>
      <c r="Q2287" s="195">
        <v>2014</v>
      </c>
      <c r="R2287" s="195" t="s">
        <v>3439</v>
      </c>
      <c r="S2287" s="195">
        <v>23</v>
      </c>
      <c r="T2287" s="195">
        <v>1292</v>
      </c>
      <c r="U2287" s="195">
        <v>1897</v>
      </c>
      <c r="V2287" s="195">
        <v>5152975</v>
      </c>
      <c r="X2287" s="260">
        <v>41863</v>
      </c>
      <c r="Y2287" t="s">
        <v>7665</v>
      </c>
      <c r="Z2287" s="260">
        <v>2</v>
      </c>
      <c r="AA2287">
        <v>1393</v>
      </c>
      <c r="AB2287" s="260" t="str">
        <f ca="1">IFERROR(IFERROR(VLOOKUP(Table_Merge1[[#This Row],[Column1]],Table11[#All],2,FALSE),LEFT(AB2288,8)&amp;IF(LEN((RIGHT(AB2288,2)+1))&lt;2,"0"&amp;(RIGHT(AB2288,2)+1),(RIGHT(AB2288,2)-1))),"")</f>
        <v>1393.05.21</v>
      </c>
      <c r="AC2287" s="259" t="str">
        <f ca="1">LEFT(Table_Merge1[[#This Row],[Column2]],4)</f>
        <v>1393</v>
      </c>
      <c r="AD2287" s="259" t="str">
        <f ca="1">RIGHT(LEFT(Table_Merge1[[#This Row],[Column2]],7),2)</f>
        <v>05</v>
      </c>
      <c r="AE2287" s="259" t="str">
        <f ca="1">RIGHT(Table_Merge1[[#This Row],[Column2]],2)</f>
        <v>21</v>
      </c>
      <c r="AF2287">
        <v>5</v>
      </c>
      <c r="AG2287">
        <v>21</v>
      </c>
      <c r="AH2287" s="260">
        <v>2014</v>
      </c>
      <c r="AI2287" t="s">
        <v>3445</v>
      </c>
      <c r="AJ2287" s="260">
        <v>12</v>
      </c>
      <c r="AK2287">
        <v>1311</v>
      </c>
      <c r="AL2287">
        <v>2089</v>
      </c>
      <c r="AM2287">
        <v>4810550</v>
      </c>
      <c r="AO2287">
        <v>31270</v>
      </c>
      <c r="AP2287" s="287">
        <f>IFERROR(IF(Table_Merge1[[#This Row],[LME Zinc stock]]*Table_Merge1[[#This Row],[Nima.مقدار]]=0,"",Table_Merge1[[#This Row],[LME Zinc stock]]*Table_Merge1[[#This Row],[Nima.مقدار]]),"")</f>
        <v>150425898500</v>
      </c>
      <c r="AQ2287" s="287">
        <f>IFERROR(IF(Table_Merge1[[#This Row],[LME Zinc 3-month]]*Table_Merge1[[#This Row],[Nima.مقدار]]=0,"",Table_Merge1[[#This Row],[LME Zinc 3-month]]*Table_Merge1[[#This Row],[Nima.مقدار]]),"")</f>
        <v>65323030</v>
      </c>
      <c r="AR2287" s="288" t="str">
        <f>IFERROR(IF(Table_Merge1[[#This Row],[LME Zinc stock]]*Table_Merge1[[#This Row],[Azad.Sell]]=0,"",Table_Merge1[[#This Row],[LME Zinc stock]]*Table_Merge1[[#This Row],[Azad.Sell]]),"")</f>
        <v/>
      </c>
      <c r="AS2287" s="288" t="str">
        <f>IFERROR(IF(Table_Merge1[[#This Row],[LME Zinc 3-month]]*Table_Merge1[[#This Row],[Azad.Sell]]=0,"",Table_Merge1[[#This Row],[LME Zinc 3-month]]*Table_Merge1[[#This Row],[Azad.Sell]]),"")</f>
        <v/>
      </c>
      <c r="AT2287"/>
    </row>
    <row r="2288" spans="1:46" x14ac:dyDescent="0.25">
      <c r="A2288" s="258">
        <v>43848</v>
      </c>
      <c r="B22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1398.10.28</v>
      </c>
      <c r="C2288" s="195">
        <f t="shared" ca="1" si="71"/>
        <v>1398</v>
      </c>
      <c r="D22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88" s="195">
        <f>_xlfn.NUMBERVALUE(RIGHT(Table11[[#This Row],[تاریخ شمسی]],2))</f>
        <v>28</v>
      </c>
      <c r="F22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10-28</v>
      </c>
      <c r="G2288" s="195" t="s">
        <v>2439</v>
      </c>
      <c r="L2288" s="259">
        <v>43848</v>
      </c>
      <c r="M2288">
        <v>117234</v>
      </c>
      <c r="O2288" s="283">
        <f>IFERROR(DATE(Table7[[#This Row],[year]],MONTH(DATEVALUE(Table7[[#This Row],[month]]&amp;"1")),Table7[[#This Row],[day]]),"")</f>
        <v>41781</v>
      </c>
      <c r="P2288" s="257" t="s">
        <v>5713</v>
      </c>
      <c r="Q2288" s="257">
        <v>2014</v>
      </c>
      <c r="R2288" s="257" t="s">
        <v>3439</v>
      </c>
      <c r="S2288" s="257">
        <v>22</v>
      </c>
      <c r="T2288" s="257">
        <v>1294.5</v>
      </c>
      <c r="U2288" s="257">
        <v>1838</v>
      </c>
      <c r="V2288" s="257">
        <v>5160575</v>
      </c>
      <c r="X2288" s="260">
        <v>41862</v>
      </c>
      <c r="Y2288" t="s">
        <v>7664</v>
      </c>
      <c r="Z2288" s="260">
        <v>2</v>
      </c>
      <c r="AA2288">
        <v>1393</v>
      </c>
      <c r="AB2288" s="260" t="str">
        <f ca="1">IFERROR(IFERROR(VLOOKUP(Table_Merge1[[#This Row],[Column1]],Table11[#All],2,FALSE),LEFT(AB2289,8)&amp;IF(LEN((RIGHT(AB2289,2)+1))&lt;2,"0"&amp;(RIGHT(AB2289,2)+1),(RIGHT(AB2289,2)-1))),"")</f>
        <v>1393.05.20</v>
      </c>
      <c r="AC2288" s="259" t="str">
        <f ca="1">LEFT(Table_Merge1[[#This Row],[Column2]],4)</f>
        <v>1393</v>
      </c>
      <c r="AD2288" s="259" t="str">
        <f ca="1">RIGHT(LEFT(Table_Merge1[[#This Row],[Column2]],7),2)</f>
        <v>05</v>
      </c>
      <c r="AE2288" s="259" t="str">
        <f ca="1">RIGHT(Table_Merge1[[#This Row],[Column2]],2)</f>
        <v>20</v>
      </c>
      <c r="AF2288">
        <v>5</v>
      </c>
      <c r="AG2288">
        <v>20</v>
      </c>
      <c r="AH2288" s="260">
        <v>2014</v>
      </c>
      <c r="AI2288" t="s">
        <v>3445</v>
      </c>
      <c r="AJ2288" s="260">
        <v>11</v>
      </c>
      <c r="AK2288">
        <v>1308.25</v>
      </c>
      <c r="AL2288">
        <v>2086.5</v>
      </c>
      <c r="AM2288">
        <v>4817000</v>
      </c>
      <c r="AO2288">
        <v>31250</v>
      </c>
      <c r="AP2288" s="287">
        <f>IFERROR(IF(Table_Merge1[[#This Row],[LME Zinc stock]]*Table_Merge1[[#This Row],[Nima.مقدار]]=0,"",Table_Merge1[[#This Row],[LME Zinc stock]]*Table_Merge1[[#This Row],[Nima.مقدار]]),"")</f>
        <v>150531250000</v>
      </c>
      <c r="AQ2288" s="287">
        <f>IFERROR(IF(Table_Merge1[[#This Row],[LME Zinc 3-month]]*Table_Merge1[[#This Row],[Nima.مقدار]]=0,"",Table_Merge1[[#This Row],[LME Zinc 3-month]]*Table_Merge1[[#This Row],[Nima.مقدار]]),"")</f>
        <v>65203125</v>
      </c>
      <c r="AR2288" s="288" t="str">
        <f>IFERROR(IF(Table_Merge1[[#This Row],[LME Zinc stock]]*Table_Merge1[[#This Row],[Azad.Sell]]=0,"",Table_Merge1[[#This Row],[LME Zinc stock]]*Table_Merge1[[#This Row],[Azad.Sell]]),"")</f>
        <v/>
      </c>
      <c r="AS2288" s="288" t="str">
        <f>IFERROR(IF(Table_Merge1[[#This Row],[LME Zinc 3-month]]*Table_Merge1[[#This Row],[Azad.Sell]]=0,"",Table_Merge1[[#This Row],[LME Zinc 3-month]]*Table_Merge1[[#This Row],[Azad.Sell]]),"")</f>
        <v/>
      </c>
      <c r="AT2288"/>
    </row>
    <row r="2289" spans="1:46" x14ac:dyDescent="0.25">
      <c r="A2289" s="258">
        <v>43849</v>
      </c>
      <c r="B22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1398.10.29</v>
      </c>
      <c r="C2289" s="195">
        <f t="shared" ca="1" si="71"/>
        <v>1398</v>
      </c>
      <c r="D22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89" s="195">
        <f>_xlfn.NUMBERVALUE(RIGHT(Table11[[#This Row],[تاریخ شمسی]],2))</f>
        <v>29</v>
      </c>
      <c r="F22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10-29</v>
      </c>
      <c r="G2289" s="195" t="s">
        <v>2440</v>
      </c>
      <c r="L2289" s="259">
        <v>43849</v>
      </c>
      <c r="M2289">
        <v>118885</v>
      </c>
      <c r="O2289" s="284">
        <f>IFERROR(DATE(Table7[[#This Row],[year]],MONTH(DATEVALUE(Table7[[#This Row],[month]]&amp;"1")),Table7[[#This Row],[day]]),"")</f>
        <v>41780</v>
      </c>
      <c r="P2289" s="195" t="s">
        <v>5714</v>
      </c>
      <c r="Q2289" s="195">
        <v>2014</v>
      </c>
      <c r="R2289" s="195" t="s">
        <v>3439</v>
      </c>
      <c r="S2289" s="195">
        <v>21</v>
      </c>
      <c r="T2289" s="195">
        <v>1292</v>
      </c>
      <c r="U2289" s="195">
        <v>1846.5</v>
      </c>
      <c r="V2289" s="195">
        <v>5170375</v>
      </c>
      <c r="X2289" s="260">
        <v>41859</v>
      </c>
      <c r="Z2289" s="260">
        <v>2</v>
      </c>
      <c r="AB2289" s="260" t="str">
        <f ca="1">IFERROR(IFERROR(VLOOKUP(Table_Merge1[[#This Row],[Column1]],Table11[#All],2,FALSE),LEFT(AB2290,8)&amp;IF(LEN((RIGHT(AB2290,2)+1))&lt;2,"0"&amp;(RIGHT(AB2290,2)+1),(RIGHT(AB2290,2)-1))),"")</f>
        <v>1393.05.15</v>
      </c>
      <c r="AC2289" s="259" t="str">
        <f ca="1">LEFT(Table_Merge1[[#This Row],[Column2]],4)</f>
        <v>1393</v>
      </c>
      <c r="AD2289" s="259" t="str">
        <f ca="1">RIGHT(LEFT(Table_Merge1[[#This Row],[Column2]],7),2)</f>
        <v>05</v>
      </c>
      <c r="AE2289" s="259" t="str">
        <f ca="1">RIGHT(Table_Merge1[[#This Row],[Column2]],2)</f>
        <v>15</v>
      </c>
      <c r="AH2289" s="260">
        <v>2014</v>
      </c>
      <c r="AI2289" t="s">
        <v>3445</v>
      </c>
      <c r="AJ2289" s="260">
        <v>8</v>
      </c>
      <c r="AK2289">
        <v>1317.5</v>
      </c>
      <c r="AL2289">
        <v>2089</v>
      </c>
      <c r="AM2289">
        <v>4833925</v>
      </c>
      <c r="AP2289" s="287" t="str">
        <f>IFERROR(IF(Table_Merge1[[#This Row],[LME Zinc stock]]*Table_Merge1[[#This Row],[Nima.مقدار]]=0,"",Table_Merge1[[#This Row],[LME Zinc stock]]*Table_Merge1[[#This Row],[Nima.مقدار]]),"")</f>
        <v/>
      </c>
      <c r="AQ2289" s="287" t="str">
        <f>IFERROR(IF(Table_Merge1[[#This Row],[LME Zinc 3-month]]*Table_Merge1[[#This Row],[Nima.مقدار]]=0,"",Table_Merge1[[#This Row],[LME Zinc 3-month]]*Table_Merge1[[#This Row],[Nima.مقدار]]),"")</f>
        <v/>
      </c>
      <c r="AR2289" s="288" t="str">
        <f>IFERROR(IF(Table_Merge1[[#This Row],[LME Zinc stock]]*Table_Merge1[[#This Row],[Azad.Sell]]=0,"",Table_Merge1[[#This Row],[LME Zinc stock]]*Table_Merge1[[#This Row],[Azad.Sell]]),"")</f>
        <v/>
      </c>
      <c r="AS2289" s="288" t="str">
        <f>IFERROR(IF(Table_Merge1[[#This Row],[LME Zinc 3-month]]*Table_Merge1[[#This Row],[Azad.Sell]]=0,"",Table_Merge1[[#This Row],[LME Zinc 3-month]]*Table_Merge1[[#This Row],[Azad.Sell]]),"")</f>
        <v/>
      </c>
      <c r="AT2289"/>
    </row>
    <row r="2290" spans="1:46" x14ac:dyDescent="0.25">
      <c r="A2290" s="258">
        <v>43850</v>
      </c>
      <c r="B22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1398.10.30</v>
      </c>
      <c r="C2290" s="195">
        <f t="shared" ca="1" si="71"/>
        <v>1398</v>
      </c>
      <c r="D22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290" s="195">
        <f>_xlfn.NUMBERVALUE(RIGHT(Table11[[#This Row],[تاریخ شمسی]],2))</f>
        <v>30</v>
      </c>
      <c r="F22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10-30</v>
      </c>
      <c r="G2290" s="195" t="s">
        <v>2441</v>
      </c>
      <c r="L2290" s="259">
        <v>43850</v>
      </c>
      <c r="M2290">
        <v>118887</v>
      </c>
      <c r="O2290" s="283">
        <f>IFERROR(DATE(Table7[[#This Row],[year]],MONTH(DATEVALUE(Table7[[#This Row],[month]]&amp;"1")),Table7[[#This Row],[day]]),"")</f>
        <v>41779</v>
      </c>
      <c r="P2290" s="257" t="s">
        <v>5715</v>
      </c>
      <c r="Q2290" s="257">
        <v>2014</v>
      </c>
      <c r="R2290" s="257" t="s">
        <v>3439</v>
      </c>
      <c r="S2290" s="257">
        <v>20</v>
      </c>
      <c r="T2290" s="257">
        <v>1291.5</v>
      </c>
      <c r="U2290" s="257">
        <v>1821.5</v>
      </c>
      <c r="V2290" s="257">
        <v>5175500</v>
      </c>
      <c r="X2290" s="260">
        <v>41858</v>
      </c>
      <c r="Y2290" t="s">
        <v>7663</v>
      </c>
      <c r="Z2290" s="260">
        <v>2</v>
      </c>
      <c r="AA2290">
        <v>1393</v>
      </c>
      <c r="AB2290" s="260" t="str">
        <f ca="1">IFERROR(IFERROR(VLOOKUP(Table_Merge1[[#This Row],[Column1]],Table11[#All],2,FALSE),LEFT(AB2291,8)&amp;IF(LEN((RIGHT(AB2291,2)+1))&lt;2,"0"&amp;(RIGHT(AB2291,2)+1),(RIGHT(AB2291,2)-1))),"")</f>
        <v>1393.05.16</v>
      </c>
      <c r="AC2290" s="259" t="str">
        <f ca="1">LEFT(Table_Merge1[[#This Row],[Column2]],4)</f>
        <v>1393</v>
      </c>
      <c r="AD2290" s="259" t="str">
        <f ca="1">RIGHT(LEFT(Table_Merge1[[#This Row],[Column2]],7),2)</f>
        <v>05</v>
      </c>
      <c r="AE2290" s="259" t="str">
        <f ca="1">RIGHT(Table_Merge1[[#This Row],[Column2]],2)</f>
        <v>16</v>
      </c>
      <c r="AF2290">
        <v>5</v>
      </c>
      <c r="AG2290">
        <v>16</v>
      </c>
      <c r="AH2290" s="260">
        <v>2014</v>
      </c>
      <c r="AI2290" t="s">
        <v>3445</v>
      </c>
      <c r="AJ2290" s="260">
        <v>7</v>
      </c>
      <c r="AK2290">
        <v>1302</v>
      </c>
      <c r="AL2290">
        <v>2060.5</v>
      </c>
      <c r="AM2290">
        <v>4843275</v>
      </c>
      <c r="AO2290">
        <v>31350</v>
      </c>
      <c r="AP2290" s="287">
        <f>IFERROR(IF(Table_Merge1[[#This Row],[LME Zinc stock]]*Table_Merge1[[#This Row],[Nima.مقدار]]=0,"",Table_Merge1[[#This Row],[LME Zinc stock]]*Table_Merge1[[#This Row],[Nima.مقدار]]),"")</f>
        <v>151836671250</v>
      </c>
      <c r="AQ2290" s="287">
        <f>IFERROR(IF(Table_Merge1[[#This Row],[LME Zinc 3-month]]*Table_Merge1[[#This Row],[Nima.مقدار]]=0,"",Table_Merge1[[#This Row],[LME Zinc 3-month]]*Table_Merge1[[#This Row],[Nima.مقدار]]),"")</f>
        <v>64596675</v>
      </c>
      <c r="AR2290" s="288" t="str">
        <f>IFERROR(IF(Table_Merge1[[#This Row],[LME Zinc stock]]*Table_Merge1[[#This Row],[Azad.Sell]]=0,"",Table_Merge1[[#This Row],[LME Zinc stock]]*Table_Merge1[[#This Row],[Azad.Sell]]),"")</f>
        <v/>
      </c>
      <c r="AS2290" s="288" t="str">
        <f>IFERROR(IF(Table_Merge1[[#This Row],[LME Zinc 3-month]]*Table_Merge1[[#This Row],[Azad.Sell]]=0,"",Table_Merge1[[#This Row],[LME Zinc 3-month]]*Table_Merge1[[#This Row],[Azad.Sell]]),"")</f>
        <v/>
      </c>
      <c r="AT2290"/>
    </row>
    <row r="2291" spans="1:46" x14ac:dyDescent="0.25">
      <c r="A2291" s="258">
        <v>43851</v>
      </c>
      <c r="B22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1398.11.01</v>
      </c>
      <c r="C2291" s="195">
        <f t="shared" ca="1" si="71"/>
        <v>1398</v>
      </c>
      <c r="D22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291" s="195">
        <f>_xlfn.NUMBERVALUE(RIGHT(Table11[[#This Row],[تاریخ شمسی]],2))</f>
        <v>1</v>
      </c>
      <c r="F22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11-01</v>
      </c>
      <c r="G2291" s="195" t="s">
        <v>2442</v>
      </c>
      <c r="L2291" s="259">
        <v>43851</v>
      </c>
      <c r="M2291">
        <v>120452</v>
      </c>
      <c r="O2291" s="284">
        <f>IFERROR(DATE(Table7[[#This Row],[year]],MONTH(DATEVALUE(Table7[[#This Row],[month]]&amp;"1")),Table7[[#This Row],[day]]),"")</f>
        <v>41778</v>
      </c>
      <c r="P2291" s="195" t="s">
        <v>5716</v>
      </c>
      <c r="Q2291" s="195">
        <v>2014</v>
      </c>
      <c r="R2291" s="195" t="s">
        <v>3439</v>
      </c>
      <c r="S2291" s="195">
        <v>19</v>
      </c>
      <c r="T2291" s="195">
        <v>1301</v>
      </c>
      <c r="U2291" s="195">
        <v>1831.5</v>
      </c>
      <c r="V2291" s="195">
        <v>5181250</v>
      </c>
      <c r="X2291" s="260">
        <v>41857</v>
      </c>
      <c r="Y2291" t="s">
        <v>7662</v>
      </c>
      <c r="Z2291" s="260">
        <v>2</v>
      </c>
      <c r="AA2291">
        <v>1393</v>
      </c>
      <c r="AB2291" s="260" t="str">
        <f ca="1">IFERROR(IFERROR(VLOOKUP(Table_Merge1[[#This Row],[Column1]],Table11[#All],2,FALSE),LEFT(AB2292,8)&amp;IF(LEN((RIGHT(AB2292,2)+1))&lt;2,"0"&amp;(RIGHT(AB2292,2)+1),(RIGHT(AB2292,2)-1))),"")</f>
        <v>1393.05.15</v>
      </c>
      <c r="AC2291" s="259" t="str">
        <f ca="1">LEFT(Table_Merge1[[#This Row],[Column2]],4)</f>
        <v>1393</v>
      </c>
      <c r="AD2291" s="259" t="str">
        <f ca="1">RIGHT(LEFT(Table_Merge1[[#This Row],[Column2]],7),2)</f>
        <v>05</v>
      </c>
      <c r="AE2291" s="259" t="str">
        <f ca="1">RIGHT(Table_Merge1[[#This Row],[Column2]],2)</f>
        <v>15</v>
      </c>
      <c r="AF2291">
        <v>5</v>
      </c>
      <c r="AG2291">
        <v>15</v>
      </c>
      <c r="AH2291" s="260">
        <v>2014</v>
      </c>
      <c r="AI2291" t="s">
        <v>3445</v>
      </c>
      <c r="AJ2291" s="260">
        <v>6</v>
      </c>
      <c r="AK2291">
        <v>1288.5</v>
      </c>
      <c r="AL2291">
        <v>2069</v>
      </c>
      <c r="AM2291">
        <v>4851850</v>
      </c>
      <c r="AO2291">
        <v>31400</v>
      </c>
      <c r="AP2291" s="287">
        <f>IFERROR(IF(Table_Merge1[[#This Row],[LME Zinc stock]]*Table_Merge1[[#This Row],[Nima.مقدار]]=0,"",Table_Merge1[[#This Row],[LME Zinc stock]]*Table_Merge1[[#This Row],[Nima.مقدار]]),"")</f>
        <v>152348090000</v>
      </c>
      <c r="AQ2291" s="287">
        <f>IFERROR(IF(Table_Merge1[[#This Row],[LME Zinc 3-month]]*Table_Merge1[[#This Row],[Nima.مقدار]]=0,"",Table_Merge1[[#This Row],[LME Zinc 3-month]]*Table_Merge1[[#This Row],[Nima.مقدار]]),"")</f>
        <v>64966600</v>
      </c>
      <c r="AR2291" s="288" t="str">
        <f>IFERROR(IF(Table_Merge1[[#This Row],[LME Zinc stock]]*Table_Merge1[[#This Row],[Azad.Sell]]=0,"",Table_Merge1[[#This Row],[LME Zinc stock]]*Table_Merge1[[#This Row],[Azad.Sell]]),"")</f>
        <v/>
      </c>
      <c r="AS2291" s="288" t="str">
        <f>IFERROR(IF(Table_Merge1[[#This Row],[LME Zinc 3-month]]*Table_Merge1[[#This Row],[Azad.Sell]]=0,"",Table_Merge1[[#This Row],[LME Zinc 3-month]]*Table_Merge1[[#This Row],[Azad.Sell]]),"")</f>
        <v/>
      </c>
      <c r="AT2291"/>
    </row>
    <row r="2292" spans="1:46" x14ac:dyDescent="0.25">
      <c r="A2292" s="258">
        <v>43852</v>
      </c>
      <c r="B22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1398.11.02</v>
      </c>
      <c r="C2292" s="195">
        <f t="shared" ca="1" si="71"/>
        <v>1398</v>
      </c>
      <c r="D22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292" s="195">
        <f>_xlfn.NUMBERVALUE(RIGHT(Table11[[#This Row],[تاریخ شمسی]],2))</f>
        <v>2</v>
      </c>
      <c r="F22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11-02</v>
      </c>
      <c r="G2292" s="195" t="s">
        <v>2443</v>
      </c>
      <c r="L2292" s="259">
        <v>43852</v>
      </c>
      <c r="M2292">
        <v>121703</v>
      </c>
      <c r="O2292" s="283">
        <f>IFERROR(DATE(Table7[[#This Row],[year]],MONTH(DATEVALUE(Table7[[#This Row],[month]]&amp;"1")),Table7[[#This Row],[day]]),"")</f>
        <v>41775</v>
      </c>
      <c r="P2292" s="257" t="s">
        <v>5717</v>
      </c>
      <c r="Q2292" s="257">
        <v>2014</v>
      </c>
      <c r="R2292" s="257" t="s">
        <v>3439</v>
      </c>
      <c r="S2292" s="257">
        <v>16</v>
      </c>
      <c r="T2292" s="257">
        <v>1293.75</v>
      </c>
      <c r="U2292" s="257">
        <v>1850</v>
      </c>
      <c r="V2292" s="257">
        <v>5187075</v>
      </c>
      <c r="X2292" s="260">
        <v>41856</v>
      </c>
      <c r="Y2292" t="s">
        <v>7661</v>
      </c>
      <c r="Z2292" s="260">
        <v>2</v>
      </c>
      <c r="AA2292">
        <v>1393</v>
      </c>
      <c r="AB2292" s="260" t="str">
        <f ca="1">IFERROR(IFERROR(VLOOKUP(Table_Merge1[[#This Row],[Column1]],Table11[#All],2,FALSE),LEFT(AB2293,8)&amp;IF(LEN((RIGHT(AB2293,2)+1))&lt;2,"0"&amp;(RIGHT(AB2293,2)+1),(RIGHT(AB2293,2)-1))),"")</f>
        <v>1393.05.14</v>
      </c>
      <c r="AC2292" s="259" t="str">
        <f ca="1">LEFT(Table_Merge1[[#This Row],[Column2]],4)</f>
        <v>1393</v>
      </c>
      <c r="AD2292" s="259" t="str">
        <f ca="1">RIGHT(LEFT(Table_Merge1[[#This Row],[Column2]],7),2)</f>
        <v>05</v>
      </c>
      <c r="AE2292" s="259" t="str">
        <f ca="1">RIGHT(Table_Merge1[[#This Row],[Column2]],2)</f>
        <v>14</v>
      </c>
      <c r="AF2292">
        <v>5</v>
      </c>
      <c r="AG2292">
        <v>14</v>
      </c>
      <c r="AH2292" s="260">
        <v>2014</v>
      </c>
      <c r="AI2292" t="s">
        <v>3445</v>
      </c>
      <c r="AJ2292" s="260">
        <v>5</v>
      </c>
      <c r="AK2292">
        <v>1292.75</v>
      </c>
      <c r="AL2292">
        <v>2054.5</v>
      </c>
      <c r="AM2292">
        <v>4863350</v>
      </c>
      <c r="AO2292">
        <v>31360</v>
      </c>
      <c r="AP2292" s="287">
        <f>IFERROR(IF(Table_Merge1[[#This Row],[LME Zinc stock]]*Table_Merge1[[#This Row],[Nima.مقدار]]=0,"",Table_Merge1[[#This Row],[LME Zinc stock]]*Table_Merge1[[#This Row],[Nima.مقدار]]),"")</f>
        <v>152514656000</v>
      </c>
      <c r="AQ2292" s="287">
        <f>IFERROR(IF(Table_Merge1[[#This Row],[LME Zinc 3-month]]*Table_Merge1[[#This Row],[Nima.مقدار]]=0,"",Table_Merge1[[#This Row],[LME Zinc 3-month]]*Table_Merge1[[#This Row],[Nima.مقدار]]),"")</f>
        <v>64429120</v>
      </c>
      <c r="AR2292" s="288" t="str">
        <f>IFERROR(IF(Table_Merge1[[#This Row],[LME Zinc stock]]*Table_Merge1[[#This Row],[Azad.Sell]]=0,"",Table_Merge1[[#This Row],[LME Zinc stock]]*Table_Merge1[[#This Row],[Azad.Sell]]),"")</f>
        <v/>
      </c>
      <c r="AS2292" s="288" t="str">
        <f>IFERROR(IF(Table_Merge1[[#This Row],[LME Zinc 3-month]]*Table_Merge1[[#This Row],[Azad.Sell]]=0,"",Table_Merge1[[#This Row],[LME Zinc 3-month]]*Table_Merge1[[#This Row],[Azad.Sell]]),"")</f>
        <v/>
      </c>
      <c r="AT2292"/>
    </row>
    <row r="2293" spans="1:46" x14ac:dyDescent="0.25">
      <c r="A2293" s="258">
        <v>43853</v>
      </c>
      <c r="B22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1398.11.03</v>
      </c>
      <c r="C2293" s="195">
        <f t="shared" ca="1" si="71"/>
        <v>1398</v>
      </c>
      <c r="D22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293" s="195">
        <f>_xlfn.NUMBERVALUE(RIGHT(Table11[[#This Row],[تاریخ شمسی]],2))</f>
        <v>3</v>
      </c>
      <c r="F22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11-03</v>
      </c>
      <c r="G2293" s="195" t="s">
        <v>2444</v>
      </c>
      <c r="L2293" s="259">
        <v>43853</v>
      </c>
      <c r="M2293">
        <v>120846</v>
      </c>
      <c r="O2293" s="284">
        <f>IFERROR(DATE(Table7[[#This Row],[year]],MONTH(DATEVALUE(Table7[[#This Row],[month]]&amp;"1")),Table7[[#This Row],[day]]),"")</f>
        <v>41774</v>
      </c>
      <c r="P2293" s="195" t="s">
        <v>5718</v>
      </c>
      <c r="Q2293" s="195">
        <v>2014</v>
      </c>
      <c r="R2293" s="195" t="s">
        <v>3439</v>
      </c>
      <c r="S2293" s="195">
        <v>15</v>
      </c>
      <c r="T2293" s="195">
        <v>1303.75</v>
      </c>
      <c r="U2293" s="195" t="s">
        <v>3621</v>
      </c>
      <c r="V2293" s="195" t="s">
        <v>3621</v>
      </c>
      <c r="X2293" s="260">
        <v>41855</v>
      </c>
      <c r="Y2293" t="s">
        <v>7660</v>
      </c>
      <c r="Z2293" s="260">
        <v>2</v>
      </c>
      <c r="AA2293">
        <v>1393</v>
      </c>
      <c r="AB2293" s="260" t="str">
        <f ca="1">IFERROR(IFERROR(VLOOKUP(Table_Merge1[[#This Row],[Column1]],Table11[#All],2,FALSE),LEFT(AB2294,8)&amp;IF(LEN((RIGHT(AB2294,2)+1))&lt;2,"0"&amp;(RIGHT(AB2294,2)+1),(RIGHT(AB2294,2)-1))),"")</f>
        <v>1393.05.13</v>
      </c>
      <c r="AC2293" s="259" t="str">
        <f ca="1">LEFT(Table_Merge1[[#This Row],[Column2]],4)</f>
        <v>1393</v>
      </c>
      <c r="AD2293" s="259" t="str">
        <f ca="1">RIGHT(LEFT(Table_Merge1[[#This Row],[Column2]],7),2)</f>
        <v>05</v>
      </c>
      <c r="AE2293" s="259" t="str">
        <f ca="1">RIGHT(Table_Merge1[[#This Row],[Column2]],2)</f>
        <v>13</v>
      </c>
      <c r="AF2293">
        <v>5</v>
      </c>
      <c r="AG2293">
        <v>13</v>
      </c>
      <c r="AH2293" s="260">
        <v>2014</v>
      </c>
      <c r="AI2293" t="s">
        <v>3445</v>
      </c>
      <c r="AJ2293" s="260">
        <v>4</v>
      </c>
      <c r="AK2293">
        <v>1293.5</v>
      </c>
      <c r="AL2293">
        <v>2037.5</v>
      </c>
      <c r="AM2293">
        <v>4872050</v>
      </c>
      <c r="AO2293">
        <v>31430</v>
      </c>
      <c r="AP2293" s="287">
        <f>IFERROR(IF(Table_Merge1[[#This Row],[LME Zinc stock]]*Table_Merge1[[#This Row],[Nima.مقدار]]=0,"",Table_Merge1[[#This Row],[LME Zinc stock]]*Table_Merge1[[#This Row],[Nima.مقدار]]),"")</f>
        <v>153128531500</v>
      </c>
      <c r="AQ2293" s="287">
        <f>IFERROR(IF(Table_Merge1[[#This Row],[LME Zinc 3-month]]*Table_Merge1[[#This Row],[Nima.مقدار]]=0,"",Table_Merge1[[#This Row],[LME Zinc 3-month]]*Table_Merge1[[#This Row],[Nima.مقدار]]),"")</f>
        <v>64038625</v>
      </c>
      <c r="AR2293" s="288" t="str">
        <f>IFERROR(IF(Table_Merge1[[#This Row],[LME Zinc stock]]*Table_Merge1[[#This Row],[Azad.Sell]]=0,"",Table_Merge1[[#This Row],[LME Zinc stock]]*Table_Merge1[[#This Row],[Azad.Sell]]),"")</f>
        <v/>
      </c>
      <c r="AS2293" s="288" t="str">
        <f>IFERROR(IF(Table_Merge1[[#This Row],[LME Zinc 3-month]]*Table_Merge1[[#This Row],[Azad.Sell]]=0,"",Table_Merge1[[#This Row],[LME Zinc 3-month]]*Table_Merge1[[#This Row],[Azad.Sell]]),"")</f>
        <v/>
      </c>
      <c r="AT2293"/>
    </row>
    <row r="2294" spans="1:46" x14ac:dyDescent="0.25">
      <c r="A2294" s="258">
        <v>43855</v>
      </c>
      <c r="B22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1398.11.05</v>
      </c>
      <c r="C2294" s="195">
        <f t="shared" ca="1" si="71"/>
        <v>1398</v>
      </c>
      <c r="D22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294" s="195">
        <f>_xlfn.NUMBERVALUE(RIGHT(Table11[[#This Row],[تاریخ شمسی]],2))</f>
        <v>5</v>
      </c>
      <c r="F22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11-05</v>
      </c>
      <c r="G2294" s="195" t="s">
        <v>2445</v>
      </c>
      <c r="L2294" s="259">
        <v>43855</v>
      </c>
      <c r="M2294">
        <v>121607</v>
      </c>
      <c r="O2294" s="283">
        <f>IFERROR(DATE(Table7[[#This Row],[year]],MONTH(DATEVALUE(Table7[[#This Row],[month]]&amp;"1")),Table7[[#This Row],[day]]),"")</f>
        <v>41773</v>
      </c>
      <c r="P2294" s="257" t="s">
        <v>5719</v>
      </c>
      <c r="Q2294" s="257">
        <v>2014</v>
      </c>
      <c r="R2294" s="257" t="s">
        <v>3439</v>
      </c>
      <c r="S2294" s="257">
        <v>14</v>
      </c>
      <c r="T2294" s="257">
        <v>1300.25</v>
      </c>
      <c r="U2294" s="257">
        <v>1856.5</v>
      </c>
      <c r="V2294" s="257">
        <v>5194425</v>
      </c>
      <c r="X2294" s="260">
        <v>41852</v>
      </c>
      <c r="Z2294" s="260">
        <v>2</v>
      </c>
      <c r="AB2294" s="260" t="str">
        <f ca="1">IFERROR(IFERROR(VLOOKUP(Table_Merge1[[#This Row],[Column1]],Table11[#All],2,FALSE),LEFT(AB2295,8)&amp;IF(LEN((RIGHT(AB2295,2)+1))&lt;2,"0"&amp;(RIGHT(AB2295,2)+1),(RIGHT(AB2295,2)-1))),"")</f>
        <v>1393.05.8</v>
      </c>
      <c r="AC2294" s="259" t="str">
        <f ca="1">LEFT(Table_Merge1[[#This Row],[Column2]],4)</f>
        <v>1393</v>
      </c>
      <c r="AD2294" s="259" t="str">
        <f ca="1">RIGHT(LEFT(Table_Merge1[[#This Row],[Column2]],7),2)</f>
        <v>05</v>
      </c>
      <c r="AE2294" s="259" t="str">
        <f ca="1">RIGHT(Table_Merge1[[#This Row],[Column2]],2)</f>
        <v>.8</v>
      </c>
      <c r="AH2294" s="260">
        <v>2014</v>
      </c>
      <c r="AI2294" t="s">
        <v>3445</v>
      </c>
      <c r="AJ2294" s="260">
        <v>1</v>
      </c>
      <c r="AK2294">
        <v>1284.5</v>
      </c>
      <c r="AL2294">
        <v>1995</v>
      </c>
      <c r="AM2294">
        <v>4880125</v>
      </c>
      <c r="AP2294" s="287" t="str">
        <f>IFERROR(IF(Table_Merge1[[#This Row],[LME Zinc stock]]*Table_Merge1[[#This Row],[Nima.مقدار]]=0,"",Table_Merge1[[#This Row],[LME Zinc stock]]*Table_Merge1[[#This Row],[Nima.مقدار]]),"")</f>
        <v/>
      </c>
      <c r="AQ2294" s="287" t="str">
        <f>IFERROR(IF(Table_Merge1[[#This Row],[LME Zinc 3-month]]*Table_Merge1[[#This Row],[Nima.مقدار]]=0,"",Table_Merge1[[#This Row],[LME Zinc 3-month]]*Table_Merge1[[#This Row],[Nima.مقدار]]),"")</f>
        <v/>
      </c>
      <c r="AR2294" s="288" t="str">
        <f>IFERROR(IF(Table_Merge1[[#This Row],[LME Zinc stock]]*Table_Merge1[[#This Row],[Azad.Sell]]=0,"",Table_Merge1[[#This Row],[LME Zinc stock]]*Table_Merge1[[#This Row],[Azad.Sell]]),"")</f>
        <v/>
      </c>
      <c r="AS2294" s="288" t="str">
        <f>IFERROR(IF(Table_Merge1[[#This Row],[LME Zinc 3-month]]*Table_Merge1[[#This Row],[Azad.Sell]]=0,"",Table_Merge1[[#This Row],[LME Zinc 3-month]]*Table_Merge1[[#This Row],[Azad.Sell]]),"")</f>
        <v/>
      </c>
      <c r="AT2294"/>
    </row>
    <row r="2295" spans="1:46" x14ac:dyDescent="0.25">
      <c r="A2295" s="258">
        <v>43856</v>
      </c>
      <c r="B22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1398.11.06</v>
      </c>
      <c r="C2295" s="195">
        <f t="shared" ca="1" si="71"/>
        <v>1398</v>
      </c>
      <c r="D22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295" s="195">
        <f>_xlfn.NUMBERVALUE(RIGHT(Table11[[#This Row],[تاریخ شمسی]],2))</f>
        <v>6</v>
      </c>
      <c r="F22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11-06</v>
      </c>
      <c r="G2295" s="195" t="s">
        <v>2446</v>
      </c>
      <c r="L2295" s="259">
        <v>43856</v>
      </c>
      <c r="M2295">
        <v>120599</v>
      </c>
      <c r="O2295" s="284">
        <f>IFERROR(DATE(Table7[[#This Row],[year]],MONTH(DATEVALUE(Table7[[#This Row],[month]]&amp;"1")),Table7[[#This Row],[day]]),"")</f>
        <v>41772</v>
      </c>
      <c r="P2295" s="195" t="s">
        <v>5720</v>
      </c>
      <c r="Q2295" s="195">
        <v>2014</v>
      </c>
      <c r="R2295" s="195" t="s">
        <v>3439</v>
      </c>
      <c r="S2295" s="195">
        <v>13</v>
      </c>
      <c r="T2295" s="195">
        <v>1292.75</v>
      </c>
      <c r="U2295" s="195">
        <v>1820.5</v>
      </c>
      <c r="V2295" s="195">
        <v>5199175</v>
      </c>
      <c r="X2295" s="260">
        <v>41851</v>
      </c>
      <c r="Y2295" t="s">
        <v>7659</v>
      </c>
      <c r="Z2295" s="260">
        <v>2</v>
      </c>
      <c r="AA2295">
        <v>1393</v>
      </c>
      <c r="AB2295" s="260" t="str">
        <f ca="1">IFERROR(IFERROR(VLOOKUP(Table_Merge1[[#This Row],[Column1]],Table11[#All],2,FALSE),LEFT(AB2296,8)&amp;IF(LEN((RIGHT(AB2296,2)+1))&lt;2,"0"&amp;(RIGHT(AB2296,2)+1),(RIGHT(AB2296,2)-1))),"")</f>
        <v>1393.05.09</v>
      </c>
      <c r="AC2295" s="259" t="str">
        <f ca="1">LEFT(Table_Merge1[[#This Row],[Column2]],4)</f>
        <v>1393</v>
      </c>
      <c r="AD2295" s="259" t="str">
        <f ca="1">RIGHT(LEFT(Table_Merge1[[#This Row],[Column2]],7),2)</f>
        <v>05</v>
      </c>
      <c r="AE2295" s="259" t="str">
        <f ca="1">RIGHT(Table_Merge1[[#This Row],[Column2]],2)</f>
        <v>09</v>
      </c>
      <c r="AF2295">
        <v>5</v>
      </c>
      <c r="AG2295">
        <v>9</v>
      </c>
      <c r="AH2295" s="260">
        <v>2014</v>
      </c>
      <c r="AI2295" t="s">
        <v>3443</v>
      </c>
      <c r="AJ2295" s="260">
        <v>31</v>
      </c>
      <c r="AK2295">
        <v>1295</v>
      </c>
      <c r="AL2295">
        <v>2021.5</v>
      </c>
      <c r="AM2295">
        <v>4899825</v>
      </c>
      <c r="AO2295">
        <v>31220</v>
      </c>
      <c r="AP2295" s="287">
        <f>IFERROR(IF(Table_Merge1[[#This Row],[LME Zinc stock]]*Table_Merge1[[#This Row],[Nima.مقدار]]=0,"",Table_Merge1[[#This Row],[LME Zinc stock]]*Table_Merge1[[#This Row],[Nima.مقدار]]),"")</f>
        <v>152972536500</v>
      </c>
      <c r="AQ2295" s="287">
        <f>IFERROR(IF(Table_Merge1[[#This Row],[LME Zinc 3-month]]*Table_Merge1[[#This Row],[Nima.مقدار]]=0,"",Table_Merge1[[#This Row],[LME Zinc 3-month]]*Table_Merge1[[#This Row],[Nima.مقدار]]),"")</f>
        <v>63111230</v>
      </c>
      <c r="AR2295" s="288" t="str">
        <f>IFERROR(IF(Table_Merge1[[#This Row],[LME Zinc stock]]*Table_Merge1[[#This Row],[Azad.Sell]]=0,"",Table_Merge1[[#This Row],[LME Zinc stock]]*Table_Merge1[[#This Row],[Azad.Sell]]),"")</f>
        <v/>
      </c>
      <c r="AS2295" s="288" t="str">
        <f>IFERROR(IF(Table_Merge1[[#This Row],[LME Zinc 3-month]]*Table_Merge1[[#This Row],[Azad.Sell]]=0,"",Table_Merge1[[#This Row],[LME Zinc 3-month]]*Table_Merge1[[#This Row],[Azad.Sell]]),"")</f>
        <v/>
      </c>
      <c r="AT2295"/>
    </row>
    <row r="2296" spans="1:46" x14ac:dyDescent="0.25">
      <c r="A2296" s="258">
        <v>43857</v>
      </c>
      <c r="B22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1398.11.07</v>
      </c>
      <c r="C2296" s="195">
        <f t="shared" ca="1" si="71"/>
        <v>1398</v>
      </c>
      <c r="D22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296" s="195">
        <f>_xlfn.NUMBERVALUE(RIGHT(Table11[[#This Row],[تاریخ شمسی]],2))</f>
        <v>7</v>
      </c>
      <c r="F22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11-07</v>
      </c>
      <c r="G2296" s="195" t="s">
        <v>2447</v>
      </c>
      <c r="L2296" s="259">
        <v>43857</v>
      </c>
      <c r="M2296">
        <v>121340</v>
      </c>
      <c r="O2296" s="283">
        <f>IFERROR(DATE(Table7[[#This Row],[year]],MONTH(DATEVALUE(Table7[[#This Row],[month]]&amp;"1")),Table7[[#This Row],[day]]),"")</f>
        <v>41771</v>
      </c>
      <c r="P2296" s="257" t="s">
        <v>5721</v>
      </c>
      <c r="Q2296" s="257">
        <v>2014</v>
      </c>
      <c r="R2296" s="257" t="s">
        <v>3439</v>
      </c>
      <c r="S2296" s="257">
        <v>12</v>
      </c>
      <c r="T2296" s="257">
        <v>1292.75</v>
      </c>
      <c r="U2296" s="257">
        <v>1842</v>
      </c>
      <c r="V2296" s="257">
        <v>5208325</v>
      </c>
      <c r="X2296" s="260">
        <v>41850</v>
      </c>
      <c r="Z2296" s="260">
        <v>2</v>
      </c>
      <c r="AB2296" s="260" t="str">
        <f ca="1">IFERROR(IFERROR(VLOOKUP(Table_Merge1[[#This Row],[Column1]],Table11[#All],2,FALSE),LEFT(AB2297,8)&amp;IF(LEN((RIGHT(AB2297,2)+1))&lt;2,"0"&amp;(RIGHT(AB2297,2)+1),(RIGHT(AB2297,2)-1))),"")</f>
        <v>1393.05.08</v>
      </c>
      <c r="AC2296" s="259" t="str">
        <f ca="1">LEFT(Table_Merge1[[#This Row],[Column2]],4)</f>
        <v>1393</v>
      </c>
      <c r="AD2296" s="259" t="str">
        <f ca="1">RIGHT(LEFT(Table_Merge1[[#This Row],[Column2]],7),2)</f>
        <v>05</v>
      </c>
      <c r="AE2296" s="259" t="str">
        <f ca="1">RIGHT(Table_Merge1[[#This Row],[Column2]],2)</f>
        <v>08</v>
      </c>
      <c r="AH2296" s="260">
        <v>2014</v>
      </c>
      <c r="AI2296" t="s">
        <v>3443</v>
      </c>
      <c r="AJ2296" s="260">
        <v>30</v>
      </c>
      <c r="AK2296">
        <v>1297.5</v>
      </c>
      <c r="AL2296">
        <v>2044</v>
      </c>
      <c r="AM2296">
        <v>4904400</v>
      </c>
      <c r="AP2296" s="287" t="str">
        <f>IFERROR(IF(Table_Merge1[[#This Row],[LME Zinc stock]]*Table_Merge1[[#This Row],[Nima.مقدار]]=0,"",Table_Merge1[[#This Row],[LME Zinc stock]]*Table_Merge1[[#This Row],[Nima.مقدار]]),"")</f>
        <v/>
      </c>
      <c r="AQ2296" s="287" t="str">
        <f>IFERROR(IF(Table_Merge1[[#This Row],[LME Zinc 3-month]]*Table_Merge1[[#This Row],[Nima.مقدار]]=0,"",Table_Merge1[[#This Row],[LME Zinc 3-month]]*Table_Merge1[[#This Row],[Nima.مقدار]]),"")</f>
        <v/>
      </c>
      <c r="AR2296" s="288" t="str">
        <f>IFERROR(IF(Table_Merge1[[#This Row],[LME Zinc stock]]*Table_Merge1[[#This Row],[Azad.Sell]]=0,"",Table_Merge1[[#This Row],[LME Zinc stock]]*Table_Merge1[[#This Row],[Azad.Sell]]),"")</f>
        <v/>
      </c>
      <c r="AS2296" s="288" t="str">
        <f>IFERROR(IF(Table_Merge1[[#This Row],[LME Zinc 3-month]]*Table_Merge1[[#This Row],[Azad.Sell]]=0,"",Table_Merge1[[#This Row],[LME Zinc 3-month]]*Table_Merge1[[#This Row],[Azad.Sell]]),"")</f>
        <v/>
      </c>
      <c r="AT2296"/>
    </row>
    <row r="2297" spans="1:46" x14ac:dyDescent="0.25">
      <c r="A2297" s="258">
        <v>43858</v>
      </c>
      <c r="B22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1398.11.08</v>
      </c>
      <c r="C2297" s="195">
        <f t="shared" ca="1" si="71"/>
        <v>1398</v>
      </c>
      <c r="D22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297" s="195">
        <f>_xlfn.NUMBERVALUE(RIGHT(Table11[[#This Row],[تاریخ شمسی]],2))</f>
        <v>8</v>
      </c>
      <c r="F22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11-08</v>
      </c>
      <c r="G2297" s="195" t="s">
        <v>2448</v>
      </c>
      <c r="L2297" s="259">
        <v>43858</v>
      </c>
      <c r="M2297">
        <v>122157</v>
      </c>
      <c r="O2297" s="284">
        <f>IFERROR(DATE(Table7[[#This Row],[year]],MONTH(DATEVALUE(Table7[[#This Row],[month]]&amp;"1")),Table7[[#This Row],[day]]),"")</f>
        <v>41768</v>
      </c>
      <c r="P2297" s="195" t="s">
        <v>5722</v>
      </c>
      <c r="Q2297" s="195">
        <v>2014</v>
      </c>
      <c r="R2297" s="195" t="s">
        <v>3439</v>
      </c>
      <c r="S2297" s="195">
        <v>9</v>
      </c>
      <c r="T2297" s="195">
        <v>1289</v>
      </c>
      <c r="U2297" s="195">
        <v>1819</v>
      </c>
      <c r="V2297" s="195">
        <v>5221950</v>
      </c>
      <c r="X2297" s="260">
        <v>41849</v>
      </c>
      <c r="Z2297" s="260">
        <v>2</v>
      </c>
      <c r="AB2297" s="260" t="str">
        <f ca="1">IFERROR(IFERROR(VLOOKUP(Table_Merge1[[#This Row],[Column1]],Table11[#All],2,FALSE),LEFT(AB2298,8)&amp;IF(LEN((RIGHT(AB2298,2)+1))&lt;2,"0"&amp;(RIGHT(AB2298,2)+1),(RIGHT(AB2298,2)-1))),"")</f>
        <v>1393.05.07</v>
      </c>
      <c r="AC2297" s="259" t="str">
        <f ca="1">LEFT(Table_Merge1[[#This Row],[Column2]],4)</f>
        <v>1393</v>
      </c>
      <c r="AD2297" s="259" t="str">
        <f ca="1">RIGHT(LEFT(Table_Merge1[[#This Row],[Column2]],7),2)</f>
        <v>05</v>
      </c>
      <c r="AE2297" s="259" t="str">
        <f ca="1">RIGHT(Table_Merge1[[#This Row],[Column2]],2)</f>
        <v>07</v>
      </c>
      <c r="AH2297" s="260">
        <v>2014</v>
      </c>
      <c r="AI2297" t="s">
        <v>3443</v>
      </c>
      <c r="AJ2297" s="260">
        <v>29</v>
      </c>
      <c r="AK2297">
        <v>1307.5</v>
      </c>
      <c r="AL2297">
        <v>2051</v>
      </c>
      <c r="AM2297">
        <v>4912400</v>
      </c>
      <c r="AP2297" s="287" t="str">
        <f>IFERROR(IF(Table_Merge1[[#This Row],[LME Zinc stock]]*Table_Merge1[[#This Row],[Nima.مقدار]]=0,"",Table_Merge1[[#This Row],[LME Zinc stock]]*Table_Merge1[[#This Row],[Nima.مقدار]]),"")</f>
        <v/>
      </c>
      <c r="AQ2297" s="287" t="str">
        <f>IFERROR(IF(Table_Merge1[[#This Row],[LME Zinc 3-month]]*Table_Merge1[[#This Row],[Nima.مقدار]]=0,"",Table_Merge1[[#This Row],[LME Zinc 3-month]]*Table_Merge1[[#This Row],[Nima.مقدار]]),"")</f>
        <v/>
      </c>
      <c r="AR2297" s="288" t="str">
        <f>IFERROR(IF(Table_Merge1[[#This Row],[LME Zinc stock]]*Table_Merge1[[#This Row],[Azad.Sell]]=0,"",Table_Merge1[[#This Row],[LME Zinc stock]]*Table_Merge1[[#This Row],[Azad.Sell]]),"")</f>
        <v/>
      </c>
      <c r="AS2297" s="288" t="str">
        <f>IFERROR(IF(Table_Merge1[[#This Row],[LME Zinc 3-month]]*Table_Merge1[[#This Row],[Azad.Sell]]=0,"",Table_Merge1[[#This Row],[LME Zinc 3-month]]*Table_Merge1[[#This Row],[Azad.Sell]]),"")</f>
        <v/>
      </c>
      <c r="AT2297"/>
    </row>
    <row r="2298" spans="1:46" x14ac:dyDescent="0.25">
      <c r="A2298" s="258">
        <v>43860</v>
      </c>
      <c r="B22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1398.11.10</v>
      </c>
      <c r="C2298" s="195">
        <f t="shared" ca="1" si="71"/>
        <v>1398</v>
      </c>
      <c r="D22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298" s="195">
        <f>_xlfn.NUMBERVALUE(RIGHT(Table11[[#This Row],[تاریخ شمسی]],2))</f>
        <v>10</v>
      </c>
      <c r="F22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11-10</v>
      </c>
      <c r="G2298" s="195" t="s">
        <v>2449</v>
      </c>
      <c r="L2298" s="259">
        <v>43860</v>
      </c>
      <c r="M2298">
        <v>122544</v>
      </c>
      <c r="O2298" s="283">
        <f>IFERROR(DATE(Table7[[#This Row],[year]],MONTH(DATEVALUE(Table7[[#This Row],[month]]&amp;"1")),Table7[[#This Row],[day]]),"")</f>
        <v>41767</v>
      </c>
      <c r="P2298" s="257" t="s">
        <v>5723</v>
      </c>
      <c r="Q2298" s="257">
        <v>2014</v>
      </c>
      <c r="R2298" s="257" t="s">
        <v>3439</v>
      </c>
      <c r="S2298" s="257">
        <v>8</v>
      </c>
      <c r="T2298" s="257">
        <v>1291.25</v>
      </c>
      <c r="U2298" s="257">
        <v>0</v>
      </c>
      <c r="V2298" s="257">
        <v>5230600</v>
      </c>
      <c r="X2298" s="260">
        <v>41848</v>
      </c>
      <c r="Y2298" t="s">
        <v>7658</v>
      </c>
      <c r="Z2298" s="260">
        <v>2</v>
      </c>
      <c r="AA2298">
        <v>1393</v>
      </c>
      <c r="AB2298" s="260" t="str">
        <f ca="1">IFERROR(IFERROR(VLOOKUP(Table_Merge1[[#This Row],[Column1]],Table11[#All],2,FALSE),LEFT(AB2299,8)&amp;IF(LEN((RIGHT(AB2299,2)+1))&lt;2,"0"&amp;(RIGHT(AB2299,2)+1),(RIGHT(AB2299,2)-1))),"")</f>
        <v>1393.05.06</v>
      </c>
      <c r="AC2298" s="259" t="str">
        <f ca="1">LEFT(Table_Merge1[[#This Row],[Column2]],4)</f>
        <v>1393</v>
      </c>
      <c r="AD2298" s="259" t="str">
        <f ca="1">RIGHT(LEFT(Table_Merge1[[#This Row],[Column2]],7),2)</f>
        <v>05</v>
      </c>
      <c r="AE2298" s="259" t="str">
        <f ca="1">RIGHT(Table_Merge1[[#This Row],[Column2]],2)</f>
        <v>06</v>
      </c>
      <c r="AF2298">
        <v>5</v>
      </c>
      <c r="AG2298">
        <v>6</v>
      </c>
      <c r="AH2298" s="260">
        <v>2014</v>
      </c>
      <c r="AI2298" t="s">
        <v>3443</v>
      </c>
      <c r="AJ2298" s="260">
        <v>28</v>
      </c>
      <c r="AK2298">
        <v>1305</v>
      </c>
      <c r="AL2298">
        <v>2033</v>
      </c>
      <c r="AM2298">
        <v>4911900</v>
      </c>
      <c r="AO2298">
        <v>31300</v>
      </c>
      <c r="AP2298" s="287">
        <f>IFERROR(IF(Table_Merge1[[#This Row],[LME Zinc stock]]*Table_Merge1[[#This Row],[Nima.مقدار]]=0,"",Table_Merge1[[#This Row],[LME Zinc stock]]*Table_Merge1[[#This Row],[Nima.مقدار]]),"")</f>
        <v>153742470000</v>
      </c>
      <c r="AQ2298" s="287">
        <f>IFERROR(IF(Table_Merge1[[#This Row],[LME Zinc 3-month]]*Table_Merge1[[#This Row],[Nima.مقدار]]=0,"",Table_Merge1[[#This Row],[LME Zinc 3-month]]*Table_Merge1[[#This Row],[Nima.مقدار]]),"")</f>
        <v>63632900</v>
      </c>
      <c r="AR2298" s="288" t="str">
        <f>IFERROR(IF(Table_Merge1[[#This Row],[LME Zinc stock]]*Table_Merge1[[#This Row],[Azad.Sell]]=0,"",Table_Merge1[[#This Row],[LME Zinc stock]]*Table_Merge1[[#This Row],[Azad.Sell]]),"")</f>
        <v/>
      </c>
      <c r="AS2298" s="288" t="str">
        <f>IFERROR(IF(Table_Merge1[[#This Row],[LME Zinc 3-month]]*Table_Merge1[[#This Row],[Azad.Sell]]=0,"",Table_Merge1[[#This Row],[LME Zinc 3-month]]*Table_Merge1[[#This Row],[Azad.Sell]]),"")</f>
        <v/>
      </c>
      <c r="AT2298"/>
    </row>
    <row r="2299" spans="1:46" x14ac:dyDescent="0.25">
      <c r="A2299" s="258">
        <v>43862</v>
      </c>
      <c r="B22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1398.11.12</v>
      </c>
      <c r="C2299" s="195">
        <f t="shared" ca="1" si="71"/>
        <v>1398</v>
      </c>
      <c r="D22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299" s="195">
        <f>_xlfn.NUMBERVALUE(RIGHT(Table11[[#This Row],[تاریخ شمسی]],2))</f>
        <v>12</v>
      </c>
      <c r="F22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11-12</v>
      </c>
      <c r="G2299" s="195" t="s">
        <v>2450</v>
      </c>
      <c r="L2299" s="259">
        <v>43862</v>
      </c>
      <c r="M2299">
        <v>122407.5</v>
      </c>
      <c r="O2299" s="284">
        <f>IFERROR(DATE(Table7[[#This Row],[year]],MONTH(DATEVALUE(Table7[[#This Row],[month]]&amp;"1")),Table7[[#This Row],[day]]),"")</f>
        <v>41766</v>
      </c>
      <c r="P2299" s="195" t="s">
        <v>5724</v>
      </c>
      <c r="Q2299" s="195">
        <v>2014</v>
      </c>
      <c r="R2299" s="195" t="s">
        <v>3439</v>
      </c>
      <c r="S2299" s="195">
        <v>7</v>
      </c>
      <c r="T2299" s="195">
        <v>1311</v>
      </c>
      <c r="U2299" s="195">
        <v>1818.5</v>
      </c>
      <c r="V2299" s="195">
        <v>5230600</v>
      </c>
      <c r="X2299" s="260">
        <v>41845</v>
      </c>
      <c r="Z2299" s="260">
        <v>2</v>
      </c>
      <c r="AB2299" s="260" t="str">
        <f ca="1">IFERROR(IFERROR(VLOOKUP(Table_Merge1[[#This Row],[Column1]],Table11[#All],2,FALSE),LEFT(AB2300,8)&amp;IF(LEN((RIGHT(AB2300,2)+1))&lt;2,"0"&amp;(RIGHT(AB2300,2)+1),(RIGHT(AB2300,2)-1))),"")</f>
        <v>1393.05.03</v>
      </c>
      <c r="AC2299" s="259" t="str">
        <f ca="1">LEFT(Table_Merge1[[#This Row],[Column2]],4)</f>
        <v>1393</v>
      </c>
      <c r="AD2299" s="259" t="str">
        <f ca="1">RIGHT(LEFT(Table_Merge1[[#This Row],[Column2]],7),2)</f>
        <v>05</v>
      </c>
      <c r="AE2299" s="259" t="str">
        <f ca="1">RIGHT(Table_Merge1[[#This Row],[Column2]],2)</f>
        <v>03</v>
      </c>
      <c r="AH2299" s="260">
        <v>2014</v>
      </c>
      <c r="AI2299" t="s">
        <v>3443</v>
      </c>
      <c r="AJ2299" s="260">
        <v>25</v>
      </c>
      <c r="AK2299">
        <v>1292.5</v>
      </c>
      <c r="AL2299">
        <v>2023.5</v>
      </c>
      <c r="AM2299">
        <v>4919625</v>
      </c>
      <c r="AP2299" s="287" t="str">
        <f>IFERROR(IF(Table_Merge1[[#This Row],[LME Zinc stock]]*Table_Merge1[[#This Row],[Nima.مقدار]]=0,"",Table_Merge1[[#This Row],[LME Zinc stock]]*Table_Merge1[[#This Row],[Nima.مقدار]]),"")</f>
        <v/>
      </c>
      <c r="AQ2299" s="287" t="str">
        <f>IFERROR(IF(Table_Merge1[[#This Row],[LME Zinc 3-month]]*Table_Merge1[[#This Row],[Nima.مقدار]]=0,"",Table_Merge1[[#This Row],[LME Zinc 3-month]]*Table_Merge1[[#This Row],[Nima.مقدار]]),"")</f>
        <v/>
      </c>
      <c r="AR2299" s="288" t="str">
        <f>IFERROR(IF(Table_Merge1[[#This Row],[LME Zinc stock]]*Table_Merge1[[#This Row],[Azad.Sell]]=0,"",Table_Merge1[[#This Row],[LME Zinc stock]]*Table_Merge1[[#This Row],[Azad.Sell]]),"")</f>
        <v/>
      </c>
      <c r="AS2299" s="288" t="str">
        <f>IFERROR(IF(Table_Merge1[[#This Row],[LME Zinc 3-month]]*Table_Merge1[[#This Row],[Azad.Sell]]=0,"",Table_Merge1[[#This Row],[LME Zinc 3-month]]*Table_Merge1[[#This Row],[Azad.Sell]]),"")</f>
        <v/>
      </c>
      <c r="AT2299"/>
    </row>
    <row r="2300" spans="1:46" x14ac:dyDescent="0.25">
      <c r="A2300" s="258">
        <v>43863</v>
      </c>
      <c r="B23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1398.11.13</v>
      </c>
      <c r="C2300" s="195">
        <f t="shared" ca="1" si="71"/>
        <v>1398</v>
      </c>
      <c r="D23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300" s="195">
        <f>_xlfn.NUMBERVALUE(RIGHT(Table11[[#This Row],[تاریخ شمسی]],2))</f>
        <v>13</v>
      </c>
      <c r="F23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11-13</v>
      </c>
      <c r="G2300" s="195" t="s">
        <v>2451</v>
      </c>
      <c r="L2300" s="259">
        <v>43863</v>
      </c>
      <c r="M2300">
        <v>122271</v>
      </c>
      <c r="O2300" s="283">
        <f>IFERROR(DATE(Table7[[#This Row],[year]],MONTH(DATEVALUE(Table7[[#This Row],[month]]&amp;"1")),Table7[[#This Row],[day]]),"")</f>
        <v>41765</v>
      </c>
      <c r="P2300" s="257" t="s">
        <v>5725</v>
      </c>
      <c r="Q2300" s="257">
        <v>2014</v>
      </c>
      <c r="R2300" s="257" t="s">
        <v>3439</v>
      </c>
      <c r="S2300" s="257">
        <v>6</v>
      </c>
      <c r="T2300" s="257">
        <v>1308.5</v>
      </c>
      <c r="U2300" s="257">
        <v>1786</v>
      </c>
      <c r="V2300" s="257">
        <v>5222700</v>
      </c>
      <c r="X2300" s="260">
        <v>41844</v>
      </c>
      <c r="Y2300" t="s">
        <v>7657</v>
      </c>
      <c r="Z2300" s="260">
        <v>2</v>
      </c>
      <c r="AA2300">
        <v>1393</v>
      </c>
      <c r="AB2300" s="260" t="str">
        <f ca="1">IFERROR(IFERROR(VLOOKUP(Table_Merge1[[#This Row],[Column1]],Table11[#All],2,FALSE),LEFT(AB2301,8)&amp;IF(LEN((RIGHT(AB2301,2)+1))&lt;2,"0"&amp;(RIGHT(AB2301,2)+1),(RIGHT(AB2301,2)-1))),"")</f>
        <v>1393.05.02</v>
      </c>
      <c r="AC2300" s="259" t="str">
        <f ca="1">LEFT(Table_Merge1[[#This Row],[Column2]],4)</f>
        <v>1393</v>
      </c>
      <c r="AD2300" s="259" t="str">
        <f ca="1">RIGHT(LEFT(Table_Merge1[[#This Row],[Column2]],7),2)</f>
        <v>05</v>
      </c>
      <c r="AE2300" s="259" t="str">
        <f ca="1">RIGHT(Table_Merge1[[#This Row],[Column2]],2)</f>
        <v>02</v>
      </c>
      <c r="AF2300">
        <v>5</v>
      </c>
      <c r="AG2300">
        <v>2</v>
      </c>
      <c r="AH2300" s="260">
        <v>2014</v>
      </c>
      <c r="AI2300" t="s">
        <v>3443</v>
      </c>
      <c r="AJ2300" s="260">
        <v>24</v>
      </c>
      <c r="AK2300">
        <v>1300</v>
      </c>
      <c r="AL2300">
        <v>2024</v>
      </c>
      <c r="AM2300">
        <v>4927500</v>
      </c>
      <c r="AO2300">
        <v>31380</v>
      </c>
      <c r="AP2300" s="287">
        <f>IFERROR(IF(Table_Merge1[[#This Row],[LME Zinc stock]]*Table_Merge1[[#This Row],[Nima.مقدار]]=0,"",Table_Merge1[[#This Row],[LME Zinc stock]]*Table_Merge1[[#This Row],[Nima.مقدار]]),"")</f>
        <v>154624950000</v>
      </c>
      <c r="AQ2300" s="287">
        <f>IFERROR(IF(Table_Merge1[[#This Row],[LME Zinc 3-month]]*Table_Merge1[[#This Row],[Nima.مقدار]]=0,"",Table_Merge1[[#This Row],[LME Zinc 3-month]]*Table_Merge1[[#This Row],[Nima.مقدار]]),"")</f>
        <v>63513120</v>
      </c>
      <c r="AR2300" s="288" t="str">
        <f>IFERROR(IF(Table_Merge1[[#This Row],[LME Zinc stock]]*Table_Merge1[[#This Row],[Azad.Sell]]=0,"",Table_Merge1[[#This Row],[LME Zinc stock]]*Table_Merge1[[#This Row],[Azad.Sell]]),"")</f>
        <v/>
      </c>
      <c r="AS2300" s="288" t="str">
        <f>IFERROR(IF(Table_Merge1[[#This Row],[LME Zinc 3-month]]*Table_Merge1[[#This Row],[Azad.Sell]]=0,"",Table_Merge1[[#This Row],[LME Zinc 3-month]]*Table_Merge1[[#This Row],[Azad.Sell]]),"")</f>
        <v/>
      </c>
      <c r="AT2300"/>
    </row>
    <row r="2301" spans="1:46" x14ac:dyDescent="0.25">
      <c r="A2301" s="258">
        <v>43864</v>
      </c>
      <c r="B23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1398.11.14</v>
      </c>
      <c r="C2301" s="195">
        <f t="shared" ca="1" si="71"/>
        <v>1398</v>
      </c>
      <c r="D23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301" s="195">
        <f>_xlfn.NUMBERVALUE(RIGHT(Table11[[#This Row],[تاریخ شمسی]],2))</f>
        <v>14</v>
      </c>
      <c r="F23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11-14</v>
      </c>
      <c r="G2301" s="195" t="s">
        <v>2452</v>
      </c>
      <c r="L2301" s="259">
        <v>43864</v>
      </c>
      <c r="M2301">
        <v>116871</v>
      </c>
      <c r="O2301" s="284">
        <f>IFERROR(DATE(Table7[[#This Row],[year]],MONTH(DATEVALUE(Table7[[#This Row],[month]]&amp;"1")),Table7[[#This Row],[day]]),"")</f>
        <v>41761</v>
      </c>
      <c r="P2301" s="195" t="s">
        <v>5726</v>
      </c>
      <c r="Q2301" s="195">
        <v>2014</v>
      </c>
      <c r="R2301" s="195" t="s">
        <v>3439</v>
      </c>
      <c r="S2301" s="195">
        <v>2</v>
      </c>
      <c r="T2301" s="195">
        <v>1285</v>
      </c>
      <c r="U2301" s="195">
        <v>1756</v>
      </c>
      <c r="V2301" s="195">
        <v>5232175</v>
      </c>
      <c r="X2301" s="260">
        <v>41843</v>
      </c>
      <c r="Y2301" t="s">
        <v>7656</v>
      </c>
      <c r="Z2301" s="260">
        <v>2</v>
      </c>
      <c r="AA2301">
        <v>1393</v>
      </c>
      <c r="AB2301" s="260" t="str">
        <f ca="1">IFERROR(IFERROR(VLOOKUP(Table_Merge1[[#This Row],[Column1]],Table11[#All],2,FALSE),LEFT(AB2302,8)&amp;IF(LEN((RIGHT(AB2302,2)+1))&lt;2,"0"&amp;(RIGHT(AB2302,2)+1),(RIGHT(AB2302,2)-1))),"")</f>
        <v>1393.05.01</v>
      </c>
      <c r="AC2301" s="259" t="str">
        <f ca="1">LEFT(Table_Merge1[[#This Row],[Column2]],4)</f>
        <v>1393</v>
      </c>
      <c r="AD2301" s="259" t="str">
        <f ca="1">RIGHT(LEFT(Table_Merge1[[#This Row],[Column2]],7),2)</f>
        <v>05</v>
      </c>
      <c r="AE2301" s="259" t="str">
        <f ca="1">RIGHT(Table_Merge1[[#This Row],[Column2]],2)</f>
        <v>01</v>
      </c>
      <c r="AF2301">
        <v>5</v>
      </c>
      <c r="AG2301">
        <v>1</v>
      </c>
      <c r="AH2301" s="260">
        <v>2014</v>
      </c>
      <c r="AI2301" t="s">
        <v>3443</v>
      </c>
      <c r="AJ2301" s="260">
        <v>23</v>
      </c>
      <c r="AK2301">
        <v>1307.5</v>
      </c>
      <c r="AL2301">
        <v>1993.5</v>
      </c>
      <c r="AM2301">
        <v>4936900</v>
      </c>
      <c r="AO2301">
        <v>31350</v>
      </c>
      <c r="AP2301" s="287">
        <f>IFERROR(IF(Table_Merge1[[#This Row],[LME Zinc stock]]*Table_Merge1[[#This Row],[Nima.مقدار]]=0,"",Table_Merge1[[#This Row],[LME Zinc stock]]*Table_Merge1[[#This Row],[Nima.مقدار]]),"")</f>
        <v>154771815000</v>
      </c>
      <c r="AQ2301" s="287">
        <f>IFERROR(IF(Table_Merge1[[#This Row],[LME Zinc 3-month]]*Table_Merge1[[#This Row],[Nima.مقدار]]=0,"",Table_Merge1[[#This Row],[LME Zinc 3-month]]*Table_Merge1[[#This Row],[Nima.مقدار]]),"")</f>
        <v>62496225</v>
      </c>
      <c r="AR2301" s="288" t="str">
        <f>IFERROR(IF(Table_Merge1[[#This Row],[LME Zinc stock]]*Table_Merge1[[#This Row],[Azad.Sell]]=0,"",Table_Merge1[[#This Row],[LME Zinc stock]]*Table_Merge1[[#This Row],[Azad.Sell]]),"")</f>
        <v/>
      </c>
      <c r="AS2301" s="288" t="str">
        <f>IFERROR(IF(Table_Merge1[[#This Row],[LME Zinc 3-month]]*Table_Merge1[[#This Row],[Azad.Sell]]=0,"",Table_Merge1[[#This Row],[LME Zinc 3-month]]*Table_Merge1[[#This Row],[Azad.Sell]]),"")</f>
        <v/>
      </c>
      <c r="AT2301"/>
    </row>
    <row r="2302" spans="1:46" x14ac:dyDescent="0.25">
      <c r="A2302" s="258">
        <v>43865</v>
      </c>
      <c r="B23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1398.11.15</v>
      </c>
      <c r="C2302" s="195">
        <f t="shared" ca="1" si="71"/>
        <v>1398</v>
      </c>
      <c r="D23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302" s="195">
        <f>_xlfn.NUMBERVALUE(RIGHT(Table11[[#This Row],[تاریخ شمسی]],2))</f>
        <v>15</v>
      </c>
      <c r="F23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11-15</v>
      </c>
      <c r="G2302" s="195" t="s">
        <v>2453</v>
      </c>
      <c r="L2302" s="259">
        <v>43865</v>
      </c>
      <c r="M2302">
        <v>124521</v>
      </c>
      <c r="O2302" s="283">
        <f>IFERROR(DATE(Table7[[#This Row],[year]],MONTH(DATEVALUE(Table7[[#This Row],[month]]&amp;"1")),Table7[[#This Row],[day]]),"")</f>
        <v>41760</v>
      </c>
      <c r="P2302" s="257" t="s">
        <v>5727</v>
      </c>
      <c r="Q2302" s="257">
        <v>2014</v>
      </c>
      <c r="R2302" s="257" t="s">
        <v>3439</v>
      </c>
      <c r="S2302" s="257">
        <v>1</v>
      </c>
      <c r="T2302" s="257">
        <v>1283</v>
      </c>
      <c r="U2302" s="257">
        <v>1764.5</v>
      </c>
      <c r="V2302" s="257">
        <v>5241950</v>
      </c>
      <c r="X2302" s="260">
        <v>41842</v>
      </c>
      <c r="Y2302" t="s">
        <v>7655</v>
      </c>
      <c r="Z2302" s="260">
        <v>2</v>
      </c>
      <c r="AA2302">
        <v>1393</v>
      </c>
      <c r="AB2302" s="260" t="str">
        <f ca="1">IFERROR(IFERROR(VLOOKUP(Table_Merge1[[#This Row],[Column1]],Table11[#All],2,FALSE),LEFT(AB2303,8)&amp;IF(LEN((RIGHT(AB2303,2)+1))&lt;2,"0"&amp;(RIGHT(AB2303,2)+1),(RIGHT(AB2303,2)-1))),"")</f>
        <v>1393.04.31</v>
      </c>
      <c r="AC2302" s="259" t="str">
        <f ca="1">LEFT(Table_Merge1[[#This Row],[Column2]],4)</f>
        <v>1393</v>
      </c>
      <c r="AD2302" s="259" t="str">
        <f ca="1">RIGHT(LEFT(Table_Merge1[[#This Row],[Column2]],7),2)</f>
        <v>04</v>
      </c>
      <c r="AE2302" s="259" t="str">
        <f ca="1">RIGHT(Table_Merge1[[#This Row],[Column2]],2)</f>
        <v>31</v>
      </c>
      <c r="AF2302">
        <v>4</v>
      </c>
      <c r="AG2302">
        <v>31</v>
      </c>
      <c r="AH2302" s="260">
        <v>2014</v>
      </c>
      <c r="AI2302" t="s">
        <v>3443</v>
      </c>
      <c r="AJ2302" s="260">
        <v>22</v>
      </c>
      <c r="AK2302">
        <v>1307</v>
      </c>
      <c r="AL2302">
        <v>2013.5</v>
      </c>
      <c r="AM2302">
        <v>4945575</v>
      </c>
      <c r="AO2302">
        <v>31330</v>
      </c>
      <c r="AP2302" s="287">
        <f>IFERROR(IF(Table_Merge1[[#This Row],[LME Zinc stock]]*Table_Merge1[[#This Row],[Nima.مقدار]]=0,"",Table_Merge1[[#This Row],[LME Zinc stock]]*Table_Merge1[[#This Row],[Nima.مقدار]]),"")</f>
        <v>154944864750</v>
      </c>
      <c r="AQ2302" s="287">
        <f>IFERROR(IF(Table_Merge1[[#This Row],[LME Zinc 3-month]]*Table_Merge1[[#This Row],[Nima.مقدار]]=0,"",Table_Merge1[[#This Row],[LME Zinc 3-month]]*Table_Merge1[[#This Row],[Nima.مقدار]]),"")</f>
        <v>63082955</v>
      </c>
      <c r="AR2302" s="288" t="str">
        <f>IFERROR(IF(Table_Merge1[[#This Row],[LME Zinc stock]]*Table_Merge1[[#This Row],[Azad.Sell]]=0,"",Table_Merge1[[#This Row],[LME Zinc stock]]*Table_Merge1[[#This Row],[Azad.Sell]]),"")</f>
        <v/>
      </c>
      <c r="AS2302" s="288" t="str">
        <f>IFERROR(IF(Table_Merge1[[#This Row],[LME Zinc 3-month]]*Table_Merge1[[#This Row],[Azad.Sell]]=0,"",Table_Merge1[[#This Row],[LME Zinc 3-month]]*Table_Merge1[[#This Row],[Azad.Sell]]),"")</f>
        <v/>
      </c>
      <c r="AT2302"/>
    </row>
    <row r="2303" spans="1:46" x14ac:dyDescent="0.25">
      <c r="A2303" s="258">
        <v>43866</v>
      </c>
      <c r="B23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1398.11.16</v>
      </c>
      <c r="C2303" s="195">
        <f t="shared" ca="1" si="71"/>
        <v>1398</v>
      </c>
      <c r="D23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303" s="195">
        <f>_xlfn.NUMBERVALUE(RIGHT(Table11[[#This Row],[تاریخ شمسی]],2))</f>
        <v>16</v>
      </c>
      <c r="F23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11-16</v>
      </c>
      <c r="G2303" s="195" t="s">
        <v>2454</v>
      </c>
      <c r="L2303" s="259">
        <v>43866</v>
      </c>
      <c r="M2303">
        <v>124178</v>
      </c>
      <c r="O2303" s="284">
        <f>IFERROR(DATE(Table7[[#This Row],[year]],MONTH(DATEVALUE(Table7[[#This Row],[month]]&amp;"1")),Table7[[#This Row],[day]]),"")</f>
        <v>41759</v>
      </c>
      <c r="P2303" s="195" t="s">
        <v>5728</v>
      </c>
      <c r="Q2303" s="195">
        <v>2014</v>
      </c>
      <c r="R2303" s="195" t="s">
        <v>3437</v>
      </c>
      <c r="S2303" s="195">
        <v>30</v>
      </c>
      <c r="T2303" s="195">
        <v>1292</v>
      </c>
      <c r="U2303" s="195">
        <v>1775.5</v>
      </c>
      <c r="V2303" s="195">
        <v>5264450</v>
      </c>
      <c r="X2303" s="260">
        <v>41841</v>
      </c>
      <c r="Y2303" t="s">
        <v>7654</v>
      </c>
      <c r="Z2303" s="260">
        <v>2</v>
      </c>
      <c r="AA2303">
        <v>1393</v>
      </c>
      <c r="AB2303" s="260" t="str">
        <f ca="1">IFERROR(IFERROR(VLOOKUP(Table_Merge1[[#This Row],[Column1]],Table11[#All],2,FALSE),LEFT(AB2304,8)&amp;IF(LEN((RIGHT(AB2304,2)+1))&lt;2,"0"&amp;(RIGHT(AB2304,2)+1),(RIGHT(AB2304,2)-1))),"")</f>
        <v>1393.04.30</v>
      </c>
      <c r="AC2303" s="259" t="str">
        <f ca="1">LEFT(Table_Merge1[[#This Row],[Column2]],4)</f>
        <v>1393</v>
      </c>
      <c r="AD2303" s="259" t="str">
        <f ca="1">RIGHT(LEFT(Table_Merge1[[#This Row],[Column2]],7),2)</f>
        <v>04</v>
      </c>
      <c r="AE2303" s="259" t="str">
        <f ca="1">RIGHT(Table_Merge1[[#This Row],[Column2]],2)</f>
        <v>30</v>
      </c>
      <c r="AF2303">
        <v>4</v>
      </c>
      <c r="AG2303">
        <v>30</v>
      </c>
      <c r="AH2303" s="260">
        <v>2014</v>
      </c>
      <c r="AI2303" t="s">
        <v>3443</v>
      </c>
      <c r="AJ2303" s="260">
        <v>21</v>
      </c>
      <c r="AK2303">
        <v>1312.75</v>
      </c>
      <c r="AL2303">
        <v>2004</v>
      </c>
      <c r="AM2303">
        <v>4954550</v>
      </c>
      <c r="AO2303">
        <v>31330</v>
      </c>
      <c r="AP2303" s="287">
        <f>IFERROR(IF(Table_Merge1[[#This Row],[LME Zinc stock]]*Table_Merge1[[#This Row],[Nima.مقدار]]=0,"",Table_Merge1[[#This Row],[LME Zinc stock]]*Table_Merge1[[#This Row],[Nima.مقدار]]),"")</f>
        <v>155226051500</v>
      </c>
      <c r="AQ2303" s="287">
        <f>IFERROR(IF(Table_Merge1[[#This Row],[LME Zinc 3-month]]*Table_Merge1[[#This Row],[Nima.مقدار]]=0,"",Table_Merge1[[#This Row],[LME Zinc 3-month]]*Table_Merge1[[#This Row],[Nima.مقدار]]),"")</f>
        <v>62785320</v>
      </c>
      <c r="AR2303" s="288" t="str">
        <f>IFERROR(IF(Table_Merge1[[#This Row],[LME Zinc stock]]*Table_Merge1[[#This Row],[Azad.Sell]]=0,"",Table_Merge1[[#This Row],[LME Zinc stock]]*Table_Merge1[[#This Row],[Azad.Sell]]),"")</f>
        <v/>
      </c>
      <c r="AS2303" s="288" t="str">
        <f>IFERROR(IF(Table_Merge1[[#This Row],[LME Zinc 3-month]]*Table_Merge1[[#This Row],[Azad.Sell]]=0,"",Table_Merge1[[#This Row],[LME Zinc 3-month]]*Table_Merge1[[#This Row],[Azad.Sell]]),"")</f>
        <v/>
      </c>
      <c r="AT2303"/>
    </row>
    <row r="2304" spans="1:46" x14ac:dyDescent="0.25">
      <c r="A2304" s="258">
        <v>43867</v>
      </c>
      <c r="B23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1398.11.17</v>
      </c>
      <c r="C2304" s="195">
        <f t="shared" ca="1" si="71"/>
        <v>1398</v>
      </c>
      <c r="D23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304" s="195">
        <f>_xlfn.NUMBERVALUE(RIGHT(Table11[[#This Row],[تاریخ شمسی]],2))</f>
        <v>17</v>
      </c>
      <c r="F23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11-17</v>
      </c>
      <c r="G2304" s="195" t="s">
        <v>2455</v>
      </c>
      <c r="L2304" s="259">
        <v>43867</v>
      </c>
      <c r="M2304">
        <v>125947</v>
      </c>
      <c r="O2304" s="283">
        <f>IFERROR(DATE(Table7[[#This Row],[year]],MONTH(DATEVALUE(Table7[[#This Row],[month]]&amp;"1")),Table7[[#This Row],[day]]),"")</f>
        <v>41758</v>
      </c>
      <c r="P2304" s="257" t="s">
        <v>5729</v>
      </c>
      <c r="Q2304" s="257">
        <v>2014</v>
      </c>
      <c r="R2304" s="257" t="s">
        <v>3437</v>
      </c>
      <c r="S2304" s="257">
        <v>29</v>
      </c>
      <c r="T2304" s="257">
        <v>1289.75</v>
      </c>
      <c r="U2304" s="257">
        <v>1797</v>
      </c>
      <c r="V2304" s="257">
        <v>5273950</v>
      </c>
      <c r="X2304" s="260">
        <v>41838</v>
      </c>
      <c r="Z2304" s="260">
        <v>2</v>
      </c>
      <c r="AB2304" s="260" t="str">
        <f ca="1">IFERROR(IFERROR(VLOOKUP(Table_Merge1[[#This Row],[Column1]],Table11[#All],2,FALSE),LEFT(AB2305,8)&amp;IF(LEN((RIGHT(AB2305,2)+1))&lt;2,"0"&amp;(RIGHT(AB2305,2)+1),(RIGHT(AB2305,2)-1))),"")</f>
        <v>1393.04.25</v>
      </c>
      <c r="AC2304" s="259" t="str">
        <f ca="1">LEFT(Table_Merge1[[#This Row],[Column2]],4)</f>
        <v>1393</v>
      </c>
      <c r="AD2304" s="259" t="str">
        <f ca="1">RIGHT(LEFT(Table_Merge1[[#This Row],[Column2]],7),2)</f>
        <v>04</v>
      </c>
      <c r="AE2304" s="259" t="str">
        <f ca="1">RIGHT(Table_Merge1[[#This Row],[Column2]],2)</f>
        <v>25</v>
      </c>
      <c r="AH2304" s="260">
        <v>2014</v>
      </c>
      <c r="AI2304" t="s">
        <v>3443</v>
      </c>
      <c r="AJ2304" s="260">
        <v>18</v>
      </c>
      <c r="AK2304">
        <v>1310.25</v>
      </c>
      <c r="AL2304">
        <v>1970.5</v>
      </c>
      <c r="AM2304">
        <v>4961950</v>
      </c>
      <c r="AP2304" s="287" t="str">
        <f>IFERROR(IF(Table_Merge1[[#This Row],[LME Zinc stock]]*Table_Merge1[[#This Row],[Nima.مقدار]]=0,"",Table_Merge1[[#This Row],[LME Zinc stock]]*Table_Merge1[[#This Row],[Nima.مقدار]]),"")</f>
        <v/>
      </c>
      <c r="AQ2304" s="287" t="str">
        <f>IFERROR(IF(Table_Merge1[[#This Row],[LME Zinc 3-month]]*Table_Merge1[[#This Row],[Nima.مقدار]]=0,"",Table_Merge1[[#This Row],[LME Zinc 3-month]]*Table_Merge1[[#This Row],[Nima.مقدار]]),"")</f>
        <v/>
      </c>
      <c r="AR2304" s="288" t="str">
        <f>IFERROR(IF(Table_Merge1[[#This Row],[LME Zinc stock]]*Table_Merge1[[#This Row],[Azad.Sell]]=0,"",Table_Merge1[[#This Row],[LME Zinc stock]]*Table_Merge1[[#This Row],[Azad.Sell]]),"")</f>
        <v/>
      </c>
      <c r="AS2304" s="288" t="str">
        <f>IFERROR(IF(Table_Merge1[[#This Row],[LME Zinc 3-month]]*Table_Merge1[[#This Row],[Azad.Sell]]=0,"",Table_Merge1[[#This Row],[LME Zinc 3-month]]*Table_Merge1[[#This Row],[Azad.Sell]]),"")</f>
        <v/>
      </c>
      <c r="AT2304"/>
    </row>
    <row r="2305" spans="1:46" x14ac:dyDescent="0.25">
      <c r="A2305" s="258">
        <v>43869</v>
      </c>
      <c r="B23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1398.11.19</v>
      </c>
      <c r="C2305" s="195">
        <f t="shared" ca="1" si="71"/>
        <v>1398</v>
      </c>
      <c r="D23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305" s="195">
        <f>_xlfn.NUMBERVALUE(RIGHT(Table11[[#This Row],[تاریخ شمسی]],2))</f>
        <v>19</v>
      </c>
      <c r="F23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11-19</v>
      </c>
      <c r="G2305" s="195" t="s">
        <v>2456</v>
      </c>
      <c r="L2305" s="259">
        <v>43869</v>
      </c>
      <c r="M2305">
        <v>125290</v>
      </c>
      <c r="O2305" s="284">
        <f>IFERROR(DATE(Table7[[#This Row],[year]],MONTH(DATEVALUE(Table7[[#This Row],[month]]&amp;"1")),Table7[[#This Row],[day]]),"")</f>
        <v>41757</v>
      </c>
      <c r="P2305" s="195" t="s">
        <v>5730</v>
      </c>
      <c r="Q2305" s="195">
        <v>2014</v>
      </c>
      <c r="R2305" s="195" t="s">
        <v>3437</v>
      </c>
      <c r="S2305" s="195">
        <v>28</v>
      </c>
      <c r="T2305" s="195">
        <v>1302</v>
      </c>
      <c r="U2305" s="195">
        <v>1803.5</v>
      </c>
      <c r="V2305" s="195">
        <v>5282125</v>
      </c>
      <c r="X2305" s="260">
        <v>41837</v>
      </c>
      <c r="Y2305" t="s">
        <v>7653</v>
      </c>
      <c r="Z2305" s="260">
        <v>2</v>
      </c>
      <c r="AA2305">
        <v>1393</v>
      </c>
      <c r="AB2305" s="260" t="str">
        <f ca="1">IFERROR(IFERROR(VLOOKUP(Table_Merge1[[#This Row],[Column1]],Table11[#All],2,FALSE),LEFT(AB2306,8)&amp;IF(LEN((RIGHT(AB2306,2)+1))&lt;2,"0"&amp;(RIGHT(AB2306,2)+1),(RIGHT(AB2306,2)-1))),"")</f>
        <v>1393.04.26</v>
      </c>
      <c r="AC2305" s="259" t="str">
        <f ca="1">LEFT(Table_Merge1[[#This Row],[Column2]],4)</f>
        <v>1393</v>
      </c>
      <c r="AD2305" s="259" t="str">
        <f ca="1">RIGHT(LEFT(Table_Merge1[[#This Row],[Column2]],7),2)</f>
        <v>04</v>
      </c>
      <c r="AE2305" s="259" t="str">
        <f ca="1">RIGHT(Table_Merge1[[#This Row],[Column2]],2)</f>
        <v>26</v>
      </c>
      <c r="AF2305">
        <v>4</v>
      </c>
      <c r="AG2305">
        <v>26</v>
      </c>
      <c r="AH2305" s="260">
        <v>2014</v>
      </c>
      <c r="AI2305" t="s">
        <v>3443</v>
      </c>
      <c r="AJ2305" s="260">
        <v>17</v>
      </c>
      <c r="AK2305">
        <v>1302.75</v>
      </c>
      <c r="AL2305" t="s">
        <v>3621</v>
      </c>
      <c r="AM2305" t="s">
        <v>3621</v>
      </c>
      <c r="AO2305">
        <v>31400</v>
      </c>
      <c r="AP2305" s="287" t="str">
        <f>IFERROR(IF(Table_Merge1[[#This Row],[LME Zinc stock]]*Table_Merge1[[#This Row],[Nima.مقدار]]=0,"",Table_Merge1[[#This Row],[LME Zinc stock]]*Table_Merge1[[#This Row],[Nima.مقدار]]),"")</f>
        <v/>
      </c>
      <c r="AQ2305" s="287" t="str">
        <f>IFERROR(IF(Table_Merge1[[#This Row],[LME Zinc 3-month]]*Table_Merge1[[#This Row],[Nima.مقدار]]=0,"",Table_Merge1[[#This Row],[LME Zinc 3-month]]*Table_Merge1[[#This Row],[Nima.مقدار]]),"")</f>
        <v/>
      </c>
      <c r="AR2305" s="288" t="str">
        <f>IFERROR(IF(Table_Merge1[[#This Row],[LME Zinc stock]]*Table_Merge1[[#This Row],[Azad.Sell]]=0,"",Table_Merge1[[#This Row],[LME Zinc stock]]*Table_Merge1[[#This Row],[Azad.Sell]]),"")</f>
        <v/>
      </c>
      <c r="AS2305" s="288" t="str">
        <f>IFERROR(IF(Table_Merge1[[#This Row],[LME Zinc 3-month]]*Table_Merge1[[#This Row],[Azad.Sell]]=0,"",Table_Merge1[[#This Row],[LME Zinc 3-month]]*Table_Merge1[[#This Row],[Azad.Sell]]),"")</f>
        <v/>
      </c>
      <c r="AT2305"/>
    </row>
    <row r="2306" spans="1:46" x14ac:dyDescent="0.25">
      <c r="A2306" s="258">
        <v>43870</v>
      </c>
      <c r="B23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1398.11.20</v>
      </c>
      <c r="C2306" s="195">
        <f t="shared" ref="C2306:C2369" ca="1" si="72">_xlfn.NUMBERVALUE(LEFT(G2306, LEN(G2306) - MAX(IF(ISNUMBER(MID(G2306, ROW(INDIRECT("1:"&amp;LEN(G2306))), 1) *1)=FALSE, ROW(INDIRECT("6:"&amp;LEN(G2306))), 6))))</f>
        <v>1398</v>
      </c>
      <c r="D23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306" s="195">
        <f>_xlfn.NUMBERVALUE(RIGHT(Table11[[#This Row],[تاریخ شمسی]],2))</f>
        <v>20</v>
      </c>
      <c r="F23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11-20</v>
      </c>
      <c r="G2306" s="195" t="s">
        <v>2457</v>
      </c>
      <c r="L2306" s="259">
        <v>43870</v>
      </c>
      <c r="M2306">
        <v>126446</v>
      </c>
      <c r="O2306" s="283">
        <f>IFERROR(DATE(Table7[[#This Row],[year]],MONTH(DATEVALUE(Table7[[#This Row],[month]]&amp;"1")),Table7[[#This Row],[day]]),"")</f>
        <v>41754</v>
      </c>
      <c r="P2306" s="257" t="s">
        <v>5731</v>
      </c>
      <c r="Q2306" s="257">
        <v>2014</v>
      </c>
      <c r="R2306" s="257" t="s">
        <v>3437</v>
      </c>
      <c r="S2306" s="257">
        <v>25</v>
      </c>
      <c r="T2306" s="257">
        <v>1294.25</v>
      </c>
      <c r="U2306" s="257">
        <v>1782.5</v>
      </c>
      <c r="V2306" s="257">
        <v>5289600</v>
      </c>
      <c r="X2306" s="260">
        <v>41836</v>
      </c>
      <c r="Y2306" t="s">
        <v>7652</v>
      </c>
      <c r="Z2306" s="260">
        <v>3</v>
      </c>
      <c r="AA2306">
        <v>1393</v>
      </c>
      <c r="AB2306" s="260" t="str">
        <f ca="1">IFERROR(IFERROR(VLOOKUP(Table_Merge1[[#This Row],[Column1]],Table11[#All],2,FALSE),LEFT(AB2307,8)&amp;IF(LEN((RIGHT(AB2307,2)+1))&lt;2,"0"&amp;(RIGHT(AB2307,2)+1),(RIGHT(AB2307,2)-1))),"")</f>
        <v>1393.04.25</v>
      </c>
      <c r="AC2306" s="259" t="str">
        <f ca="1">LEFT(Table_Merge1[[#This Row],[Column2]],4)</f>
        <v>1393</v>
      </c>
      <c r="AD2306" s="259" t="str">
        <f ca="1">RIGHT(LEFT(Table_Merge1[[#This Row],[Column2]],7),2)</f>
        <v>04</v>
      </c>
      <c r="AE2306" s="259" t="str">
        <f ca="1">RIGHT(Table_Merge1[[#This Row],[Column2]],2)</f>
        <v>25</v>
      </c>
      <c r="AF2306">
        <v>4</v>
      </c>
      <c r="AG2306">
        <v>25</v>
      </c>
      <c r="AH2306" s="260">
        <v>2014</v>
      </c>
      <c r="AI2306" t="s">
        <v>3443</v>
      </c>
      <c r="AJ2306" s="260">
        <v>16</v>
      </c>
      <c r="AK2306">
        <v>1297.5</v>
      </c>
      <c r="AL2306">
        <v>2022</v>
      </c>
      <c r="AM2306">
        <v>4968700</v>
      </c>
      <c r="AO2306">
        <v>31330</v>
      </c>
      <c r="AP2306" s="287">
        <f>IFERROR(IF(Table_Merge1[[#This Row],[LME Zinc stock]]*Table_Merge1[[#This Row],[Nima.مقدار]]=0,"",Table_Merge1[[#This Row],[LME Zinc stock]]*Table_Merge1[[#This Row],[Nima.مقدار]]),"")</f>
        <v>155669371000</v>
      </c>
      <c r="AQ2306" s="287">
        <f>IFERROR(IF(Table_Merge1[[#This Row],[LME Zinc 3-month]]*Table_Merge1[[#This Row],[Nima.مقدار]]=0,"",Table_Merge1[[#This Row],[LME Zinc 3-month]]*Table_Merge1[[#This Row],[Nima.مقدار]]),"")</f>
        <v>63349260</v>
      </c>
      <c r="AR2306" s="288" t="str">
        <f>IFERROR(IF(Table_Merge1[[#This Row],[LME Zinc stock]]*Table_Merge1[[#This Row],[Azad.Sell]]=0,"",Table_Merge1[[#This Row],[LME Zinc stock]]*Table_Merge1[[#This Row],[Azad.Sell]]),"")</f>
        <v/>
      </c>
      <c r="AS2306" s="288" t="str">
        <f>IFERROR(IF(Table_Merge1[[#This Row],[LME Zinc 3-month]]*Table_Merge1[[#This Row],[Azad.Sell]]=0,"",Table_Merge1[[#This Row],[LME Zinc 3-month]]*Table_Merge1[[#This Row],[Azad.Sell]]),"")</f>
        <v/>
      </c>
      <c r="AT2306"/>
    </row>
    <row r="2307" spans="1:46" x14ac:dyDescent="0.25">
      <c r="A2307" s="258">
        <v>43871</v>
      </c>
      <c r="B23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1398.11.21</v>
      </c>
      <c r="C2307" s="195">
        <f t="shared" ca="1" si="72"/>
        <v>1398</v>
      </c>
      <c r="D23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307" s="195">
        <f>_xlfn.NUMBERVALUE(RIGHT(Table11[[#This Row],[تاریخ شمسی]],2))</f>
        <v>21</v>
      </c>
      <c r="F23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11-21</v>
      </c>
      <c r="G2307" s="195" t="s">
        <v>2458</v>
      </c>
      <c r="L2307" s="259">
        <v>43871</v>
      </c>
      <c r="M2307">
        <v>128477</v>
      </c>
      <c r="O2307" s="284">
        <f>IFERROR(DATE(Table7[[#This Row],[year]],MONTH(DATEVALUE(Table7[[#This Row],[month]]&amp;"1")),Table7[[#This Row],[day]]),"")</f>
        <v>41753</v>
      </c>
      <c r="P2307" s="195" t="s">
        <v>5732</v>
      </c>
      <c r="Q2307" s="195">
        <v>2014</v>
      </c>
      <c r="R2307" s="195" t="s">
        <v>3437</v>
      </c>
      <c r="S2307" s="195">
        <v>24</v>
      </c>
      <c r="T2307" s="195">
        <v>1283.5</v>
      </c>
      <c r="U2307" s="195">
        <v>1784</v>
      </c>
      <c r="V2307" s="195">
        <v>5303475</v>
      </c>
      <c r="X2307" s="260">
        <v>41835</v>
      </c>
      <c r="Y2307" t="s">
        <v>7651</v>
      </c>
      <c r="Z2307" s="260">
        <v>3</v>
      </c>
      <c r="AA2307">
        <v>1393</v>
      </c>
      <c r="AB2307" s="260" t="str">
        <f ca="1">IFERROR(IFERROR(VLOOKUP(Table_Merge1[[#This Row],[Column1]],Table11[#All],2,FALSE),LEFT(AB2308,8)&amp;IF(LEN((RIGHT(AB2308,2)+1))&lt;2,"0"&amp;(RIGHT(AB2308,2)+1),(RIGHT(AB2308,2)-1))),"")</f>
        <v>1393.04.24</v>
      </c>
      <c r="AC2307" s="259" t="str">
        <f ca="1">LEFT(Table_Merge1[[#This Row],[Column2]],4)</f>
        <v>1393</v>
      </c>
      <c r="AD2307" s="259" t="str">
        <f ca="1">RIGHT(LEFT(Table_Merge1[[#This Row],[Column2]],7),2)</f>
        <v>04</v>
      </c>
      <c r="AE2307" s="259" t="str">
        <f ca="1">RIGHT(Table_Merge1[[#This Row],[Column2]],2)</f>
        <v>24</v>
      </c>
      <c r="AF2307">
        <v>4</v>
      </c>
      <c r="AG2307">
        <v>24</v>
      </c>
      <c r="AH2307" s="260">
        <v>2014</v>
      </c>
      <c r="AI2307" t="s">
        <v>3443</v>
      </c>
      <c r="AJ2307" s="260">
        <v>15</v>
      </c>
      <c r="AK2307">
        <v>1312</v>
      </c>
      <c r="AL2307">
        <v>1993.5</v>
      </c>
      <c r="AM2307">
        <v>4961375</v>
      </c>
      <c r="AO2307">
        <v>31210</v>
      </c>
      <c r="AP2307" s="287">
        <f>IFERROR(IF(Table_Merge1[[#This Row],[LME Zinc stock]]*Table_Merge1[[#This Row],[Nima.مقدار]]=0,"",Table_Merge1[[#This Row],[LME Zinc stock]]*Table_Merge1[[#This Row],[Nima.مقدار]]),"")</f>
        <v>154844513750</v>
      </c>
      <c r="AQ2307" s="287">
        <f>IFERROR(IF(Table_Merge1[[#This Row],[LME Zinc 3-month]]*Table_Merge1[[#This Row],[Nima.مقدار]]=0,"",Table_Merge1[[#This Row],[LME Zinc 3-month]]*Table_Merge1[[#This Row],[Nima.مقدار]]),"")</f>
        <v>62217135</v>
      </c>
      <c r="AR2307" s="288" t="str">
        <f>IFERROR(IF(Table_Merge1[[#This Row],[LME Zinc stock]]*Table_Merge1[[#This Row],[Azad.Sell]]=0,"",Table_Merge1[[#This Row],[LME Zinc stock]]*Table_Merge1[[#This Row],[Azad.Sell]]),"")</f>
        <v/>
      </c>
      <c r="AS2307" s="288" t="str">
        <f>IFERROR(IF(Table_Merge1[[#This Row],[LME Zinc 3-month]]*Table_Merge1[[#This Row],[Azad.Sell]]=0,"",Table_Merge1[[#This Row],[LME Zinc 3-month]]*Table_Merge1[[#This Row],[Azad.Sell]]),"")</f>
        <v/>
      </c>
      <c r="AT2307"/>
    </row>
    <row r="2308" spans="1:46" x14ac:dyDescent="0.25">
      <c r="A2308" s="258">
        <v>43873</v>
      </c>
      <c r="B23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1398.11.23</v>
      </c>
      <c r="C2308" s="195">
        <f t="shared" ca="1" si="72"/>
        <v>1398</v>
      </c>
      <c r="D23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308" s="195">
        <f>_xlfn.NUMBERVALUE(RIGHT(Table11[[#This Row],[تاریخ شمسی]],2))</f>
        <v>23</v>
      </c>
      <c r="F23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11-23</v>
      </c>
      <c r="G2308" s="195" t="s">
        <v>2459</v>
      </c>
      <c r="L2308" s="259">
        <v>43873</v>
      </c>
      <c r="M2308">
        <v>126557</v>
      </c>
      <c r="O2308" s="283">
        <f>IFERROR(DATE(Table7[[#This Row],[year]],MONTH(DATEVALUE(Table7[[#This Row],[month]]&amp;"1")),Table7[[#This Row],[day]]),"")</f>
        <v>41752</v>
      </c>
      <c r="P2308" s="257" t="s">
        <v>5733</v>
      </c>
      <c r="Q2308" s="257">
        <v>2014</v>
      </c>
      <c r="R2308" s="257" t="s">
        <v>3437</v>
      </c>
      <c r="S2308" s="257">
        <v>23</v>
      </c>
      <c r="T2308" s="257">
        <v>1283.5</v>
      </c>
      <c r="U2308" s="257">
        <v>1762</v>
      </c>
      <c r="V2308" s="257">
        <v>5313300</v>
      </c>
      <c r="X2308" s="260">
        <v>41834</v>
      </c>
      <c r="Y2308" t="s">
        <v>7650</v>
      </c>
      <c r="Z2308" s="260">
        <v>3</v>
      </c>
      <c r="AA2308">
        <v>1393</v>
      </c>
      <c r="AB2308" s="260" t="str">
        <f ca="1">IFERROR(IFERROR(VLOOKUP(Table_Merge1[[#This Row],[Column1]],Table11[#All],2,FALSE),LEFT(AB2309,8)&amp;IF(LEN((RIGHT(AB2309,2)+1))&lt;2,"0"&amp;(RIGHT(AB2309,2)+1),(RIGHT(AB2309,2)-1))),"")</f>
        <v>1393.04.23</v>
      </c>
      <c r="AC2308" s="259" t="str">
        <f ca="1">LEFT(Table_Merge1[[#This Row],[Column2]],4)</f>
        <v>1393</v>
      </c>
      <c r="AD2308" s="259" t="str">
        <f ca="1">RIGHT(LEFT(Table_Merge1[[#This Row],[Column2]],7),2)</f>
        <v>04</v>
      </c>
      <c r="AE2308" s="259" t="str">
        <f ca="1">RIGHT(Table_Merge1[[#This Row],[Column2]],2)</f>
        <v>23</v>
      </c>
      <c r="AF2308">
        <v>4</v>
      </c>
      <c r="AG2308">
        <v>23</v>
      </c>
      <c r="AH2308" s="260">
        <v>2014</v>
      </c>
      <c r="AI2308" t="s">
        <v>3443</v>
      </c>
      <c r="AJ2308" s="260">
        <v>14</v>
      </c>
      <c r="AK2308">
        <v>1321.25</v>
      </c>
      <c r="AL2308">
        <v>1985.5</v>
      </c>
      <c r="AM2308">
        <v>4969575</v>
      </c>
      <c r="AO2308">
        <v>31330</v>
      </c>
      <c r="AP2308" s="287">
        <f>IFERROR(IF(Table_Merge1[[#This Row],[LME Zinc stock]]*Table_Merge1[[#This Row],[Nima.مقدار]]=0,"",Table_Merge1[[#This Row],[LME Zinc stock]]*Table_Merge1[[#This Row],[Nima.مقدار]]),"")</f>
        <v>155696784750</v>
      </c>
      <c r="AQ2308" s="287">
        <f>IFERROR(IF(Table_Merge1[[#This Row],[LME Zinc 3-month]]*Table_Merge1[[#This Row],[Nima.مقدار]]=0,"",Table_Merge1[[#This Row],[LME Zinc 3-month]]*Table_Merge1[[#This Row],[Nima.مقدار]]),"")</f>
        <v>62205715</v>
      </c>
      <c r="AR2308" s="288" t="str">
        <f>IFERROR(IF(Table_Merge1[[#This Row],[LME Zinc stock]]*Table_Merge1[[#This Row],[Azad.Sell]]=0,"",Table_Merge1[[#This Row],[LME Zinc stock]]*Table_Merge1[[#This Row],[Azad.Sell]]),"")</f>
        <v/>
      </c>
      <c r="AS2308" s="288" t="str">
        <f>IFERROR(IF(Table_Merge1[[#This Row],[LME Zinc 3-month]]*Table_Merge1[[#This Row],[Azad.Sell]]=0,"",Table_Merge1[[#This Row],[LME Zinc 3-month]]*Table_Merge1[[#This Row],[Azad.Sell]]),"")</f>
        <v/>
      </c>
      <c r="AT2308"/>
    </row>
    <row r="2309" spans="1:46" x14ac:dyDescent="0.25">
      <c r="A2309" s="258">
        <v>43874</v>
      </c>
      <c r="B23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1398.11.24</v>
      </c>
      <c r="C2309" s="195">
        <f t="shared" ca="1" si="72"/>
        <v>1398</v>
      </c>
      <c r="D23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309" s="195">
        <f>_xlfn.NUMBERVALUE(RIGHT(Table11[[#This Row],[تاریخ شمسی]],2))</f>
        <v>24</v>
      </c>
      <c r="F23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11-24</v>
      </c>
      <c r="G2309" s="195" t="s">
        <v>2460</v>
      </c>
      <c r="L2309" s="259">
        <v>43874</v>
      </c>
      <c r="M2309">
        <v>126312</v>
      </c>
      <c r="O2309" s="284">
        <f>IFERROR(DATE(Table7[[#This Row],[year]],MONTH(DATEVALUE(Table7[[#This Row],[month]]&amp;"1")),Table7[[#This Row],[day]]),"")</f>
        <v>41751</v>
      </c>
      <c r="P2309" s="195" t="s">
        <v>5734</v>
      </c>
      <c r="Q2309" s="195">
        <v>2014</v>
      </c>
      <c r="R2309" s="195" t="s">
        <v>3437</v>
      </c>
      <c r="S2309" s="195">
        <v>22</v>
      </c>
      <c r="T2309" s="195">
        <v>1290.75</v>
      </c>
      <c r="U2309" s="195">
        <v>1761</v>
      </c>
      <c r="V2309" s="195">
        <v>5321900</v>
      </c>
      <c r="X2309" s="260">
        <v>41831</v>
      </c>
      <c r="Z2309" s="260">
        <v>3</v>
      </c>
      <c r="AB2309" s="260" t="str">
        <f ca="1">IFERROR(IFERROR(VLOOKUP(Table_Merge1[[#This Row],[Column1]],Table11[#All],2,FALSE),LEFT(AB2310,8)&amp;IF(LEN((RIGHT(AB2310,2)+1))&lt;2,"0"&amp;(RIGHT(AB2310,2)+1),(RIGHT(AB2310,2)-1))),"")</f>
        <v>1393.04.18</v>
      </c>
      <c r="AC2309" s="259" t="str">
        <f ca="1">LEFT(Table_Merge1[[#This Row],[Column2]],4)</f>
        <v>1393</v>
      </c>
      <c r="AD2309" s="259" t="str">
        <f ca="1">RIGHT(LEFT(Table_Merge1[[#This Row],[Column2]],7),2)</f>
        <v>04</v>
      </c>
      <c r="AE2309" s="259" t="str">
        <f ca="1">RIGHT(Table_Merge1[[#This Row],[Column2]],2)</f>
        <v>18</v>
      </c>
      <c r="AH2309" s="260">
        <v>2014</v>
      </c>
      <c r="AI2309" t="s">
        <v>3443</v>
      </c>
      <c r="AJ2309" s="260">
        <v>11</v>
      </c>
      <c r="AK2309">
        <v>1336.5</v>
      </c>
      <c r="AL2309">
        <v>2006.5</v>
      </c>
      <c r="AM2309">
        <v>4977225</v>
      </c>
      <c r="AP2309" s="287" t="str">
        <f>IFERROR(IF(Table_Merge1[[#This Row],[LME Zinc stock]]*Table_Merge1[[#This Row],[Nima.مقدار]]=0,"",Table_Merge1[[#This Row],[LME Zinc stock]]*Table_Merge1[[#This Row],[Nima.مقدار]]),"")</f>
        <v/>
      </c>
      <c r="AQ2309" s="287" t="str">
        <f>IFERROR(IF(Table_Merge1[[#This Row],[LME Zinc 3-month]]*Table_Merge1[[#This Row],[Nima.مقدار]]=0,"",Table_Merge1[[#This Row],[LME Zinc 3-month]]*Table_Merge1[[#This Row],[Nima.مقدار]]),"")</f>
        <v/>
      </c>
      <c r="AR2309" s="288" t="str">
        <f>IFERROR(IF(Table_Merge1[[#This Row],[LME Zinc stock]]*Table_Merge1[[#This Row],[Azad.Sell]]=0,"",Table_Merge1[[#This Row],[LME Zinc stock]]*Table_Merge1[[#This Row],[Azad.Sell]]),"")</f>
        <v/>
      </c>
      <c r="AS2309" s="288" t="str">
        <f>IFERROR(IF(Table_Merge1[[#This Row],[LME Zinc 3-month]]*Table_Merge1[[#This Row],[Azad.Sell]]=0,"",Table_Merge1[[#This Row],[LME Zinc 3-month]]*Table_Merge1[[#This Row],[Azad.Sell]]),"")</f>
        <v/>
      </c>
      <c r="AT2309"/>
    </row>
    <row r="2310" spans="1:46" x14ac:dyDescent="0.25">
      <c r="A2310" s="258">
        <v>43876</v>
      </c>
      <c r="B23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1398.11.26</v>
      </c>
      <c r="C2310" s="195">
        <f t="shared" ca="1" si="72"/>
        <v>1398</v>
      </c>
      <c r="D23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310" s="195">
        <f>_xlfn.NUMBERVALUE(RIGHT(Table11[[#This Row],[تاریخ شمسی]],2))</f>
        <v>26</v>
      </c>
      <c r="F23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11-26</v>
      </c>
      <c r="G2310" s="195" t="s">
        <v>2461</v>
      </c>
      <c r="L2310" s="259">
        <v>43876</v>
      </c>
      <c r="M2310">
        <v>126066</v>
      </c>
      <c r="O2310" s="283">
        <f>IFERROR(DATE(Table7[[#This Row],[year]],MONTH(DATEVALUE(Table7[[#This Row],[month]]&amp;"1")),Table7[[#This Row],[day]]),"")</f>
        <v>41746</v>
      </c>
      <c r="P2310" s="257" t="s">
        <v>5735</v>
      </c>
      <c r="Q2310" s="257">
        <v>2014</v>
      </c>
      <c r="R2310" s="257" t="s">
        <v>3437</v>
      </c>
      <c r="S2310" s="257">
        <v>17</v>
      </c>
      <c r="T2310" s="257">
        <v>1299.25</v>
      </c>
      <c r="U2310" s="257">
        <v>1773.5</v>
      </c>
      <c r="V2310" s="257">
        <v>5331600</v>
      </c>
      <c r="X2310" s="260">
        <v>41830</v>
      </c>
      <c r="Y2310" t="s">
        <v>7649</v>
      </c>
      <c r="Z2310" s="260">
        <v>3</v>
      </c>
      <c r="AA2310">
        <v>1393</v>
      </c>
      <c r="AB2310" s="260" t="str">
        <f ca="1">IFERROR(IFERROR(VLOOKUP(Table_Merge1[[#This Row],[Column1]],Table11[#All],2,FALSE),LEFT(AB2311,8)&amp;IF(LEN((RIGHT(AB2311,2)+1))&lt;2,"0"&amp;(RIGHT(AB2311,2)+1),(RIGHT(AB2311,2)-1))),"")</f>
        <v>1393.04.19</v>
      </c>
      <c r="AC2310" s="259" t="str">
        <f ca="1">LEFT(Table_Merge1[[#This Row],[Column2]],4)</f>
        <v>1393</v>
      </c>
      <c r="AD2310" s="259" t="str">
        <f ca="1">RIGHT(LEFT(Table_Merge1[[#This Row],[Column2]],7),2)</f>
        <v>04</v>
      </c>
      <c r="AE2310" s="259" t="str">
        <f ca="1">RIGHT(Table_Merge1[[#This Row],[Column2]],2)</f>
        <v>19</v>
      </c>
      <c r="AF2310">
        <v>4</v>
      </c>
      <c r="AG2310">
        <v>19</v>
      </c>
      <c r="AH2310" s="260">
        <v>2014</v>
      </c>
      <c r="AI2310" t="s">
        <v>3443</v>
      </c>
      <c r="AJ2310" s="260">
        <v>10</v>
      </c>
      <c r="AK2310">
        <v>1343.25</v>
      </c>
      <c r="AL2310">
        <v>2029</v>
      </c>
      <c r="AM2310">
        <v>4913225</v>
      </c>
      <c r="AO2310">
        <v>31130</v>
      </c>
      <c r="AP2310" s="287">
        <f>IFERROR(IF(Table_Merge1[[#This Row],[LME Zinc stock]]*Table_Merge1[[#This Row],[Nima.مقدار]]=0,"",Table_Merge1[[#This Row],[LME Zinc stock]]*Table_Merge1[[#This Row],[Nima.مقدار]]),"")</f>
        <v>152948694250</v>
      </c>
      <c r="AQ2310" s="287">
        <f>IFERROR(IF(Table_Merge1[[#This Row],[LME Zinc 3-month]]*Table_Merge1[[#This Row],[Nima.مقدار]]=0,"",Table_Merge1[[#This Row],[LME Zinc 3-month]]*Table_Merge1[[#This Row],[Nima.مقدار]]),"")</f>
        <v>63162770</v>
      </c>
      <c r="AR2310" s="288" t="str">
        <f>IFERROR(IF(Table_Merge1[[#This Row],[LME Zinc stock]]*Table_Merge1[[#This Row],[Azad.Sell]]=0,"",Table_Merge1[[#This Row],[LME Zinc stock]]*Table_Merge1[[#This Row],[Azad.Sell]]),"")</f>
        <v/>
      </c>
      <c r="AS2310" s="288" t="str">
        <f>IFERROR(IF(Table_Merge1[[#This Row],[LME Zinc 3-month]]*Table_Merge1[[#This Row],[Azad.Sell]]=0,"",Table_Merge1[[#This Row],[LME Zinc 3-month]]*Table_Merge1[[#This Row],[Azad.Sell]]),"")</f>
        <v/>
      </c>
      <c r="AT2310"/>
    </row>
    <row r="2311" spans="1:46" x14ac:dyDescent="0.25">
      <c r="A2311" s="258">
        <v>43877</v>
      </c>
      <c r="B23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1398.11.27</v>
      </c>
      <c r="C2311" s="195">
        <f t="shared" ca="1" si="72"/>
        <v>1398</v>
      </c>
      <c r="D23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311" s="195">
        <f>_xlfn.NUMBERVALUE(RIGHT(Table11[[#This Row],[تاریخ شمسی]],2))</f>
        <v>27</v>
      </c>
      <c r="F23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11-27</v>
      </c>
      <c r="G2311" s="195" t="s">
        <v>2462</v>
      </c>
      <c r="L2311" s="259">
        <v>43877</v>
      </c>
      <c r="M2311">
        <v>132749</v>
      </c>
      <c r="O2311" s="284">
        <f>IFERROR(DATE(Table7[[#This Row],[year]],MONTH(DATEVALUE(Table7[[#This Row],[month]]&amp;"1")),Table7[[#This Row],[day]]),"")</f>
        <v>41745</v>
      </c>
      <c r="P2311" s="195" t="s">
        <v>5736</v>
      </c>
      <c r="Q2311" s="195">
        <v>2014</v>
      </c>
      <c r="R2311" s="195" t="s">
        <v>3437</v>
      </c>
      <c r="S2311" s="195">
        <v>16</v>
      </c>
      <c r="T2311" s="195">
        <v>1299</v>
      </c>
      <c r="U2311" s="195">
        <v>1792</v>
      </c>
      <c r="V2311" s="195">
        <v>5345125</v>
      </c>
      <c r="X2311" s="260">
        <v>41829</v>
      </c>
      <c r="Y2311" t="s">
        <v>7648</v>
      </c>
      <c r="Z2311" s="260">
        <v>3</v>
      </c>
      <c r="AA2311">
        <v>1393</v>
      </c>
      <c r="AB2311" s="260" t="str">
        <f ca="1">IFERROR(IFERROR(VLOOKUP(Table_Merge1[[#This Row],[Column1]],Table11[#All],2,FALSE),LEFT(AB2312,8)&amp;IF(LEN((RIGHT(AB2312,2)+1))&lt;2,"0"&amp;(RIGHT(AB2312,2)+1),(RIGHT(AB2312,2)-1))),"")</f>
        <v>1393.04.18</v>
      </c>
      <c r="AC2311" s="259" t="str">
        <f ca="1">LEFT(Table_Merge1[[#This Row],[Column2]],4)</f>
        <v>1393</v>
      </c>
      <c r="AD2311" s="259" t="str">
        <f ca="1">RIGHT(LEFT(Table_Merge1[[#This Row],[Column2]],7),2)</f>
        <v>04</v>
      </c>
      <c r="AE2311" s="259" t="str">
        <f ca="1">RIGHT(Table_Merge1[[#This Row],[Column2]],2)</f>
        <v>18</v>
      </c>
      <c r="AF2311">
        <v>4</v>
      </c>
      <c r="AG2311">
        <v>18</v>
      </c>
      <c r="AH2311" s="260">
        <v>2014</v>
      </c>
      <c r="AI2311" t="s">
        <v>3443</v>
      </c>
      <c r="AJ2311" s="260">
        <v>9</v>
      </c>
      <c r="AK2311">
        <v>1322.5</v>
      </c>
      <c r="AL2311">
        <v>2036</v>
      </c>
      <c r="AM2311">
        <v>4922050</v>
      </c>
      <c r="AO2311">
        <v>31130</v>
      </c>
      <c r="AP2311" s="287">
        <f>IFERROR(IF(Table_Merge1[[#This Row],[LME Zinc stock]]*Table_Merge1[[#This Row],[Nima.مقدار]]=0,"",Table_Merge1[[#This Row],[LME Zinc stock]]*Table_Merge1[[#This Row],[Nima.مقدار]]),"")</f>
        <v>153223416500</v>
      </c>
      <c r="AQ2311" s="287">
        <f>IFERROR(IF(Table_Merge1[[#This Row],[LME Zinc 3-month]]*Table_Merge1[[#This Row],[Nima.مقدار]]=0,"",Table_Merge1[[#This Row],[LME Zinc 3-month]]*Table_Merge1[[#This Row],[Nima.مقدار]]),"")</f>
        <v>63380680</v>
      </c>
      <c r="AR2311" s="288" t="str">
        <f>IFERROR(IF(Table_Merge1[[#This Row],[LME Zinc stock]]*Table_Merge1[[#This Row],[Azad.Sell]]=0,"",Table_Merge1[[#This Row],[LME Zinc stock]]*Table_Merge1[[#This Row],[Azad.Sell]]),"")</f>
        <v/>
      </c>
      <c r="AS2311" s="288" t="str">
        <f>IFERROR(IF(Table_Merge1[[#This Row],[LME Zinc 3-month]]*Table_Merge1[[#This Row],[Azad.Sell]]=0,"",Table_Merge1[[#This Row],[LME Zinc 3-month]]*Table_Merge1[[#This Row],[Azad.Sell]]),"")</f>
        <v/>
      </c>
      <c r="AT2311"/>
    </row>
    <row r="2312" spans="1:46" x14ac:dyDescent="0.25">
      <c r="A2312" s="258">
        <v>43878</v>
      </c>
      <c r="B23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1398.11.28</v>
      </c>
      <c r="C2312" s="195">
        <f t="shared" ca="1" si="72"/>
        <v>1398</v>
      </c>
      <c r="D23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312" s="195">
        <f>_xlfn.NUMBERVALUE(RIGHT(Table11[[#This Row],[تاریخ شمسی]],2))</f>
        <v>28</v>
      </c>
      <c r="F23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11-28</v>
      </c>
      <c r="G2312" s="195" t="s">
        <v>2463</v>
      </c>
      <c r="L2312" s="259">
        <v>43878</v>
      </c>
      <c r="M2312">
        <v>128725</v>
      </c>
      <c r="O2312" s="283">
        <f>IFERROR(DATE(Table7[[#This Row],[year]],MONTH(DATEVALUE(Table7[[#This Row],[month]]&amp;"1")),Table7[[#This Row],[day]]),"")</f>
        <v>41744</v>
      </c>
      <c r="P2312" s="257" t="s">
        <v>5737</v>
      </c>
      <c r="Q2312" s="257">
        <v>2014</v>
      </c>
      <c r="R2312" s="257" t="s">
        <v>3437</v>
      </c>
      <c r="S2312" s="257">
        <v>15</v>
      </c>
      <c r="T2312" s="257">
        <v>1311.5</v>
      </c>
      <c r="U2312" s="257">
        <v>1777.5</v>
      </c>
      <c r="V2312" s="257">
        <v>5347750</v>
      </c>
      <c r="X2312" s="260">
        <v>41828</v>
      </c>
      <c r="Y2312" t="s">
        <v>7647</v>
      </c>
      <c r="Z2312" s="260">
        <v>3</v>
      </c>
      <c r="AA2312">
        <v>1393</v>
      </c>
      <c r="AB2312" s="260" t="str">
        <f ca="1">IFERROR(IFERROR(VLOOKUP(Table_Merge1[[#This Row],[Column1]],Table11[#All],2,FALSE),LEFT(AB2313,8)&amp;IF(LEN((RIGHT(AB2313,2)+1))&lt;2,"0"&amp;(RIGHT(AB2313,2)+1),(RIGHT(AB2313,2)-1))),"")</f>
        <v>1393.04.17</v>
      </c>
      <c r="AC2312" s="259" t="str">
        <f ca="1">LEFT(Table_Merge1[[#This Row],[Column2]],4)</f>
        <v>1393</v>
      </c>
      <c r="AD2312" s="259" t="str">
        <f ca="1">RIGHT(LEFT(Table_Merge1[[#This Row],[Column2]],7),2)</f>
        <v>04</v>
      </c>
      <c r="AE2312" s="259" t="str">
        <f ca="1">RIGHT(Table_Merge1[[#This Row],[Column2]],2)</f>
        <v>17</v>
      </c>
      <c r="AF2312">
        <v>4</v>
      </c>
      <c r="AG2312">
        <v>17</v>
      </c>
      <c r="AH2312" s="260">
        <v>2014</v>
      </c>
      <c r="AI2312" t="s">
        <v>3443</v>
      </c>
      <c r="AJ2312" s="260">
        <v>8</v>
      </c>
      <c r="AK2312">
        <v>1318.25</v>
      </c>
      <c r="AL2312">
        <v>2030.5</v>
      </c>
      <c r="AM2312">
        <v>4930475</v>
      </c>
      <c r="AO2312">
        <v>31200</v>
      </c>
      <c r="AP2312" s="287">
        <f>IFERROR(IF(Table_Merge1[[#This Row],[LME Zinc stock]]*Table_Merge1[[#This Row],[Nima.مقدار]]=0,"",Table_Merge1[[#This Row],[LME Zinc stock]]*Table_Merge1[[#This Row],[Nima.مقدار]]),"")</f>
        <v>153830820000</v>
      </c>
      <c r="AQ2312" s="287">
        <f>IFERROR(IF(Table_Merge1[[#This Row],[LME Zinc 3-month]]*Table_Merge1[[#This Row],[Nima.مقدار]]=0,"",Table_Merge1[[#This Row],[LME Zinc 3-month]]*Table_Merge1[[#This Row],[Nima.مقدار]]),"")</f>
        <v>63351600</v>
      </c>
      <c r="AR2312" s="288" t="str">
        <f>IFERROR(IF(Table_Merge1[[#This Row],[LME Zinc stock]]*Table_Merge1[[#This Row],[Azad.Sell]]=0,"",Table_Merge1[[#This Row],[LME Zinc stock]]*Table_Merge1[[#This Row],[Azad.Sell]]),"")</f>
        <v/>
      </c>
      <c r="AS2312" s="288" t="str">
        <f>IFERROR(IF(Table_Merge1[[#This Row],[LME Zinc 3-month]]*Table_Merge1[[#This Row],[Azad.Sell]]=0,"",Table_Merge1[[#This Row],[LME Zinc 3-month]]*Table_Merge1[[#This Row],[Azad.Sell]]),"")</f>
        <v/>
      </c>
      <c r="AT2312"/>
    </row>
    <row r="2313" spans="1:46" x14ac:dyDescent="0.25">
      <c r="A2313" s="258">
        <v>43879</v>
      </c>
      <c r="B23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1398.11.29</v>
      </c>
      <c r="C2313" s="195">
        <f t="shared" ca="1" si="72"/>
        <v>1398</v>
      </c>
      <c r="D23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313" s="195">
        <f>_xlfn.NUMBERVALUE(RIGHT(Table11[[#This Row],[تاریخ شمسی]],2))</f>
        <v>29</v>
      </c>
      <c r="F23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11-29</v>
      </c>
      <c r="G2313" s="195" t="s">
        <v>2464</v>
      </c>
      <c r="L2313" s="259">
        <v>43879</v>
      </c>
      <c r="M2313">
        <v>128102</v>
      </c>
      <c r="O2313" s="284">
        <f>IFERROR(DATE(Table7[[#This Row],[year]],MONTH(DATEVALUE(Table7[[#This Row],[month]]&amp;"1")),Table7[[#This Row],[day]]),"")</f>
        <v>41743</v>
      </c>
      <c r="P2313" s="195" t="s">
        <v>5738</v>
      </c>
      <c r="Q2313" s="195">
        <v>2014</v>
      </c>
      <c r="R2313" s="195" t="s">
        <v>3437</v>
      </c>
      <c r="S2313" s="195">
        <v>14</v>
      </c>
      <c r="T2313" s="195">
        <v>1324.5</v>
      </c>
      <c r="U2313" s="195">
        <v>1781</v>
      </c>
      <c r="V2313" s="195">
        <v>5343875</v>
      </c>
      <c r="X2313" s="260">
        <v>41827</v>
      </c>
      <c r="Y2313" t="s">
        <v>7646</v>
      </c>
      <c r="Z2313" s="260">
        <v>3</v>
      </c>
      <c r="AA2313">
        <v>1393</v>
      </c>
      <c r="AB2313" s="260" t="str">
        <f ca="1">IFERROR(IFERROR(VLOOKUP(Table_Merge1[[#This Row],[Column1]],Table11[#All],2,FALSE),LEFT(AB2314,8)&amp;IF(LEN((RIGHT(AB2314,2)+1))&lt;2,"0"&amp;(RIGHT(AB2314,2)+1),(RIGHT(AB2314,2)-1))),"")</f>
        <v>1393.04.16</v>
      </c>
      <c r="AC2313" s="259" t="str">
        <f ca="1">LEFT(Table_Merge1[[#This Row],[Column2]],4)</f>
        <v>1393</v>
      </c>
      <c r="AD2313" s="259" t="str">
        <f ca="1">RIGHT(LEFT(Table_Merge1[[#This Row],[Column2]],7),2)</f>
        <v>04</v>
      </c>
      <c r="AE2313" s="259" t="str">
        <f ca="1">RIGHT(Table_Merge1[[#This Row],[Column2]],2)</f>
        <v>16</v>
      </c>
      <c r="AF2313">
        <v>4</v>
      </c>
      <c r="AG2313">
        <v>16</v>
      </c>
      <c r="AH2313" s="260">
        <v>2014</v>
      </c>
      <c r="AI2313" t="s">
        <v>3443</v>
      </c>
      <c r="AJ2313" s="260">
        <v>7</v>
      </c>
      <c r="AK2313">
        <v>1313.25</v>
      </c>
      <c r="AL2313">
        <v>2039</v>
      </c>
      <c r="AM2313">
        <v>4938125</v>
      </c>
      <c r="AO2313">
        <v>31200</v>
      </c>
      <c r="AP2313" s="287">
        <f>IFERROR(IF(Table_Merge1[[#This Row],[LME Zinc stock]]*Table_Merge1[[#This Row],[Nima.مقدار]]=0,"",Table_Merge1[[#This Row],[LME Zinc stock]]*Table_Merge1[[#This Row],[Nima.مقدار]]),"")</f>
        <v>154069500000</v>
      </c>
      <c r="AQ2313" s="287">
        <f>IFERROR(IF(Table_Merge1[[#This Row],[LME Zinc 3-month]]*Table_Merge1[[#This Row],[Nima.مقدار]]=0,"",Table_Merge1[[#This Row],[LME Zinc 3-month]]*Table_Merge1[[#This Row],[Nima.مقدار]]),"")</f>
        <v>63616800</v>
      </c>
      <c r="AR2313" s="288" t="str">
        <f>IFERROR(IF(Table_Merge1[[#This Row],[LME Zinc stock]]*Table_Merge1[[#This Row],[Azad.Sell]]=0,"",Table_Merge1[[#This Row],[LME Zinc stock]]*Table_Merge1[[#This Row],[Azad.Sell]]),"")</f>
        <v/>
      </c>
      <c r="AS2313" s="288" t="str">
        <f>IFERROR(IF(Table_Merge1[[#This Row],[LME Zinc 3-month]]*Table_Merge1[[#This Row],[Azad.Sell]]=0,"",Table_Merge1[[#This Row],[LME Zinc 3-month]]*Table_Merge1[[#This Row],[Azad.Sell]]),"")</f>
        <v/>
      </c>
      <c r="AT2313"/>
    </row>
    <row r="2314" spans="1:46" x14ac:dyDescent="0.25">
      <c r="A2314" s="258">
        <v>43880</v>
      </c>
      <c r="B23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1398.11.30</v>
      </c>
      <c r="C2314" s="195">
        <f t="shared" ca="1" si="72"/>
        <v>1398</v>
      </c>
      <c r="D23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314" s="195">
        <f>_xlfn.NUMBERVALUE(RIGHT(Table11[[#This Row],[تاریخ شمسی]],2))</f>
        <v>30</v>
      </c>
      <c r="F23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11-30</v>
      </c>
      <c r="G2314" s="195" t="s">
        <v>2465</v>
      </c>
      <c r="L2314" s="259">
        <v>43880</v>
      </c>
      <c r="M2314">
        <v>127686</v>
      </c>
      <c r="O2314" s="283">
        <f>IFERROR(DATE(Table7[[#This Row],[year]],MONTH(DATEVALUE(Table7[[#This Row],[month]]&amp;"1")),Table7[[#This Row],[day]]),"")</f>
        <v>41740</v>
      </c>
      <c r="P2314" s="257" t="s">
        <v>5739</v>
      </c>
      <c r="Q2314" s="257">
        <v>2014</v>
      </c>
      <c r="R2314" s="257" t="s">
        <v>3437</v>
      </c>
      <c r="S2314" s="257">
        <v>11</v>
      </c>
      <c r="T2314" s="257">
        <v>1317.25</v>
      </c>
      <c r="U2314" s="257" t="s">
        <v>3621</v>
      </c>
      <c r="V2314" s="257" t="s">
        <v>3621</v>
      </c>
      <c r="X2314" s="260">
        <v>41824</v>
      </c>
      <c r="Z2314" s="260">
        <v>3</v>
      </c>
      <c r="AB2314" s="260" t="str">
        <f ca="1">IFERROR(IFERROR(VLOOKUP(Table_Merge1[[#This Row],[Column1]],Table11[#All],2,FALSE),LEFT(AB2315,8)&amp;IF(LEN((RIGHT(AB2315,2)+1))&lt;2,"0"&amp;(RIGHT(AB2315,2)+1),(RIGHT(AB2315,2)-1))),"")</f>
        <v>1393.04.11</v>
      </c>
      <c r="AC2314" s="259" t="str">
        <f ca="1">LEFT(Table_Merge1[[#This Row],[Column2]],4)</f>
        <v>1393</v>
      </c>
      <c r="AD2314" s="259" t="str">
        <f ca="1">RIGHT(LEFT(Table_Merge1[[#This Row],[Column2]],7),2)</f>
        <v>04</v>
      </c>
      <c r="AE2314" s="259" t="str">
        <f ca="1">RIGHT(Table_Merge1[[#This Row],[Column2]],2)</f>
        <v>11</v>
      </c>
      <c r="AH2314" s="260">
        <v>2014</v>
      </c>
      <c r="AI2314" t="s">
        <v>3443</v>
      </c>
      <c r="AJ2314" s="260">
        <v>4</v>
      </c>
      <c r="AK2314">
        <v>1321.5</v>
      </c>
      <c r="AL2314">
        <v>2007</v>
      </c>
      <c r="AM2314">
        <v>4947200</v>
      </c>
      <c r="AP2314" s="287" t="str">
        <f>IFERROR(IF(Table_Merge1[[#This Row],[LME Zinc stock]]*Table_Merge1[[#This Row],[Nima.مقدار]]=0,"",Table_Merge1[[#This Row],[LME Zinc stock]]*Table_Merge1[[#This Row],[Nima.مقدار]]),"")</f>
        <v/>
      </c>
      <c r="AQ2314" s="287" t="str">
        <f>IFERROR(IF(Table_Merge1[[#This Row],[LME Zinc 3-month]]*Table_Merge1[[#This Row],[Nima.مقدار]]=0,"",Table_Merge1[[#This Row],[LME Zinc 3-month]]*Table_Merge1[[#This Row],[Nima.مقدار]]),"")</f>
        <v/>
      </c>
      <c r="AR2314" s="288" t="str">
        <f>IFERROR(IF(Table_Merge1[[#This Row],[LME Zinc stock]]*Table_Merge1[[#This Row],[Azad.Sell]]=0,"",Table_Merge1[[#This Row],[LME Zinc stock]]*Table_Merge1[[#This Row],[Azad.Sell]]),"")</f>
        <v/>
      </c>
      <c r="AS2314" s="288" t="str">
        <f>IFERROR(IF(Table_Merge1[[#This Row],[LME Zinc 3-month]]*Table_Merge1[[#This Row],[Azad.Sell]]=0,"",Table_Merge1[[#This Row],[LME Zinc 3-month]]*Table_Merge1[[#This Row],[Azad.Sell]]),"")</f>
        <v/>
      </c>
      <c r="AT2314"/>
    </row>
    <row r="2315" spans="1:46" x14ac:dyDescent="0.25">
      <c r="A2315" s="258">
        <v>43881</v>
      </c>
      <c r="B23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1398.12.01</v>
      </c>
      <c r="C2315" s="195">
        <f t="shared" ca="1" si="72"/>
        <v>1398</v>
      </c>
      <c r="D23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15" s="195">
        <f>_xlfn.NUMBERVALUE(RIGHT(Table11[[#This Row],[تاریخ شمسی]],2))</f>
        <v>1</v>
      </c>
      <c r="F23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12-01</v>
      </c>
      <c r="G2315" s="195" t="s">
        <v>2466</v>
      </c>
      <c r="L2315" s="259">
        <v>43881</v>
      </c>
      <c r="M2315">
        <v>128424</v>
      </c>
      <c r="O2315" s="284">
        <f>IFERROR(DATE(Table7[[#This Row],[year]],MONTH(DATEVALUE(Table7[[#This Row],[month]]&amp;"1")),Table7[[#This Row],[day]]),"")</f>
        <v>41739</v>
      </c>
      <c r="P2315" s="195" t="s">
        <v>5740</v>
      </c>
      <c r="Q2315" s="195">
        <v>2014</v>
      </c>
      <c r="R2315" s="195" t="s">
        <v>3437</v>
      </c>
      <c r="S2315" s="195">
        <v>10</v>
      </c>
      <c r="T2315" s="195">
        <v>1321.5</v>
      </c>
      <c r="U2315" s="195">
        <v>1812</v>
      </c>
      <c r="V2315" s="195">
        <v>5352900</v>
      </c>
      <c r="X2315" s="260">
        <v>41823</v>
      </c>
      <c r="Y2315" t="s">
        <v>7645</v>
      </c>
      <c r="Z2315" s="260">
        <v>3</v>
      </c>
      <c r="AA2315">
        <v>1393</v>
      </c>
      <c r="AB2315" s="260" t="str">
        <f ca="1">IFERROR(IFERROR(VLOOKUP(Table_Merge1[[#This Row],[Column1]],Table11[#All],2,FALSE),LEFT(AB2316,8)&amp;IF(LEN((RIGHT(AB2316,2)+1))&lt;2,"0"&amp;(RIGHT(AB2316,2)+1),(RIGHT(AB2316,2)-1))),"")</f>
        <v>1393.04.12</v>
      </c>
      <c r="AC2315" s="259" t="str">
        <f ca="1">LEFT(Table_Merge1[[#This Row],[Column2]],4)</f>
        <v>1393</v>
      </c>
      <c r="AD2315" s="259" t="str">
        <f ca="1">RIGHT(LEFT(Table_Merge1[[#This Row],[Column2]],7),2)</f>
        <v>04</v>
      </c>
      <c r="AE2315" s="259" t="str">
        <f ca="1">RIGHT(Table_Merge1[[#This Row],[Column2]],2)</f>
        <v>12</v>
      </c>
      <c r="AF2315">
        <v>4</v>
      </c>
      <c r="AG2315">
        <v>12</v>
      </c>
      <c r="AH2315" s="260">
        <v>2014</v>
      </c>
      <c r="AI2315" t="s">
        <v>3443</v>
      </c>
      <c r="AJ2315" s="260">
        <v>3</v>
      </c>
      <c r="AK2315">
        <v>1322.5</v>
      </c>
      <c r="AL2315">
        <v>1979</v>
      </c>
      <c r="AM2315">
        <v>4957950</v>
      </c>
      <c r="AO2315">
        <v>31430</v>
      </c>
      <c r="AP2315" s="287">
        <f>IFERROR(IF(Table_Merge1[[#This Row],[LME Zinc stock]]*Table_Merge1[[#This Row],[Nima.مقدار]]=0,"",Table_Merge1[[#This Row],[LME Zinc stock]]*Table_Merge1[[#This Row],[Nima.مقدار]]),"")</f>
        <v>155828368500</v>
      </c>
      <c r="AQ2315" s="287">
        <f>IFERROR(IF(Table_Merge1[[#This Row],[LME Zinc 3-month]]*Table_Merge1[[#This Row],[Nima.مقدار]]=0,"",Table_Merge1[[#This Row],[LME Zinc 3-month]]*Table_Merge1[[#This Row],[Nima.مقدار]]),"")</f>
        <v>62199970</v>
      </c>
      <c r="AR2315" s="288" t="str">
        <f>IFERROR(IF(Table_Merge1[[#This Row],[LME Zinc stock]]*Table_Merge1[[#This Row],[Azad.Sell]]=0,"",Table_Merge1[[#This Row],[LME Zinc stock]]*Table_Merge1[[#This Row],[Azad.Sell]]),"")</f>
        <v/>
      </c>
      <c r="AS2315" s="288" t="str">
        <f>IFERROR(IF(Table_Merge1[[#This Row],[LME Zinc 3-month]]*Table_Merge1[[#This Row],[Azad.Sell]]=0,"",Table_Merge1[[#This Row],[LME Zinc 3-month]]*Table_Merge1[[#This Row],[Azad.Sell]]),"")</f>
        <v/>
      </c>
      <c r="AT2315"/>
    </row>
    <row r="2316" spans="1:46" x14ac:dyDescent="0.25">
      <c r="A2316" s="258">
        <v>43883</v>
      </c>
      <c r="B23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1398.12.03</v>
      </c>
      <c r="C2316" s="195">
        <f t="shared" ca="1" si="72"/>
        <v>1398</v>
      </c>
      <c r="D23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16" s="195">
        <f>_xlfn.NUMBERVALUE(RIGHT(Table11[[#This Row],[تاریخ شمسی]],2))</f>
        <v>3</v>
      </c>
      <c r="F23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12-03</v>
      </c>
      <c r="G2316" s="195" t="s">
        <v>2467</v>
      </c>
      <c r="L2316" s="259">
        <v>43883</v>
      </c>
      <c r="M2316">
        <v>128419.5</v>
      </c>
      <c r="O2316" s="283">
        <f>IFERROR(DATE(Table7[[#This Row],[year]],MONTH(DATEVALUE(Table7[[#This Row],[month]]&amp;"1")),Table7[[#This Row],[day]]),"")</f>
        <v>41738</v>
      </c>
      <c r="P2316" s="257" t="s">
        <v>5741</v>
      </c>
      <c r="Q2316" s="257">
        <v>2014</v>
      </c>
      <c r="R2316" s="257" t="s">
        <v>3437</v>
      </c>
      <c r="S2316" s="257">
        <v>9</v>
      </c>
      <c r="T2316" s="257">
        <v>1309.75</v>
      </c>
      <c r="U2316" s="257">
        <v>1821.5</v>
      </c>
      <c r="V2316" s="257">
        <v>5359475</v>
      </c>
      <c r="X2316" s="260">
        <v>41822</v>
      </c>
      <c r="Y2316" t="s">
        <v>7644</v>
      </c>
      <c r="Z2316" s="260">
        <v>3</v>
      </c>
      <c r="AA2316">
        <v>1393</v>
      </c>
      <c r="AB2316" s="260" t="str">
        <f ca="1">IFERROR(IFERROR(VLOOKUP(Table_Merge1[[#This Row],[Column1]],Table11[#All],2,FALSE),LEFT(AB2317,8)&amp;IF(LEN((RIGHT(AB2317,2)+1))&lt;2,"0"&amp;(RIGHT(AB2317,2)+1),(RIGHT(AB2317,2)-1))),"")</f>
        <v>1393.04.11</v>
      </c>
      <c r="AC2316" s="259" t="str">
        <f ca="1">LEFT(Table_Merge1[[#This Row],[Column2]],4)</f>
        <v>1393</v>
      </c>
      <c r="AD2316" s="259" t="str">
        <f ca="1">RIGHT(LEFT(Table_Merge1[[#This Row],[Column2]],7),2)</f>
        <v>04</v>
      </c>
      <c r="AE2316" s="259" t="str">
        <f ca="1">RIGHT(Table_Merge1[[#This Row],[Column2]],2)</f>
        <v>11</v>
      </c>
      <c r="AF2316">
        <v>4</v>
      </c>
      <c r="AG2316">
        <v>11</v>
      </c>
      <c r="AH2316" s="260">
        <v>2014</v>
      </c>
      <c r="AI2316" t="s">
        <v>3443</v>
      </c>
      <c r="AJ2316" s="260">
        <v>2</v>
      </c>
      <c r="AK2316">
        <v>1326.75</v>
      </c>
      <c r="AL2316">
        <v>1983.5</v>
      </c>
      <c r="AM2316">
        <v>4967425</v>
      </c>
      <c r="AO2316">
        <v>31370</v>
      </c>
      <c r="AP2316" s="287">
        <f>IFERROR(IF(Table_Merge1[[#This Row],[LME Zinc stock]]*Table_Merge1[[#This Row],[Nima.مقدار]]=0,"",Table_Merge1[[#This Row],[LME Zinc stock]]*Table_Merge1[[#This Row],[Nima.مقدار]]),"")</f>
        <v>155828122250</v>
      </c>
      <c r="AQ2316" s="287">
        <f>IFERROR(IF(Table_Merge1[[#This Row],[LME Zinc 3-month]]*Table_Merge1[[#This Row],[Nima.مقدار]]=0,"",Table_Merge1[[#This Row],[LME Zinc 3-month]]*Table_Merge1[[#This Row],[Nima.مقدار]]),"")</f>
        <v>62222395</v>
      </c>
      <c r="AR2316" s="288" t="str">
        <f>IFERROR(IF(Table_Merge1[[#This Row],[LME Zinc stock]]*Table_Merge1[[#This Row],[Azad.Sell]]=0,"",Table_Merge1[[#This Row],[LME Zinc stock]]*Table_Merge1[[#This Row],[Azad.Sell]]),"")</f>
        <v/>
      </c>
      <c r="AS2316" s="288" t="str">
        <f>IFERROR(IF(Table_Merge1[[#This Row],[LME Zinc 3-month]]*Table_Merge1[[#This Row],[Azad.Sell]]=0,"",Table_Merge1[[#This Row],[LME Zinc 3-month]]*Table_Merge1[[#This Row],[Azad.Sell]]),"")</f>
        <v/>
      </c>
      <c r="AT2316"/>
    </row>
    <row r="2317" spans="1:46" x14ac:dyDescent="0.25">
      <c r="A2317" s="258">
        <v>43884</v>
      </c>
      <c r="B23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1398.12.04</v>
      </c>
      <c r="C2317" s="195">
        <f t="shared" ca="1" si="72"/>
        <v>1398</v>
      </c>
      <c r="D23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17" s="195">
        <f>_xlfn.NUMBERVALUE(RIGHT(Table11[[#This Row],[تاریخ شمسی]],2))</f>
        <v>4</v>
      </c>
      <c r="F23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12-04</v>
      </c>
      <c r="G2317" s="195" t="s">
        <v>2468</v>
      </c>
      <c r="L2317" s="259">
        <v>43884</v>
      </c>
      <c r="M2317">
        <v>128415</v>
      </c>
      <c r="O2317" s="284">
        <f>IFERROR(DATE(Table7[[#This Row],[year]],MONTH(DATEVALUE(Table7[[#This Row],[month]]&amp;"1")),Table7[[#This Row],[day]]),"")</f>
        <v>41737</v>
      </c>
      <c r="P2317" s="195" t="s">
        <v>5742</v>
      </c>
      <c r="Q2317" s="195">
        <v>2014</v>
      </c>
      <c r="R2317" s="195" t="s">
        <v>3437</v>
      </c>
      <c r="S2317" s="195">
        <v>8</v>
      </c>
      <c r="T2317" s="195">
        <v>1314.75</v>
      </c>
      <c r="U2317" s="195">
        <v>1840.5</v>
      </c>
      <c r="V2317" s="195">
        <v>5347575</v>
      </c>
      <c r="X2317" s="260">
        <v>41821</v>
      </c>
      <c r="Y2317" t="s">
        <v>7643</v>
      </c>
      <c r="Z2317" s="260">
        <v>3</v>
      </c>
      <c r="AA2317">
        <v>1393</v>
      </c>
      <c r="AB2317" s="260" t="str">
        <f ca="1">IFERROR(IFERROR(VLOOKUP(Table_Merge1[[#This Row],[Column1]],Table11[#All],2,FALSE),LEFT(AB2318,8)&amp;IF(LEN((RIGHT(AB2318,2)+1))&lt;2,"0"&amp;(RIGHT(AB2318,2)+1),(RIGHT(AB2318,2)-1))),"")</f>
        <v>1393.04.10</v>
      </c>
      <c r="AC2317" s="259" t="str">
        <f ca="1">LEFT(Table_Merge1[[#This Row],[Column2]],4)</f>
        <v>1393</v>
      </c>
      <c r="AD2317" s="259" t="str">
        <f ca="1">RIGHT(LEFT(Table_Merge1[[#This Row],[Column2]],7),2)</f>
        <v>04</v>
      </c>
      <c r="AE2317" s="259" t="str">
        <f ca="1">RIGHT(Table_Merge1[[#This Row],[Column2]],2)</f>
        <v>10</v>
      </c>
      <c r="AF2317">
        <v>4</v>
      </c>
      <c r="AG2317">
        <v>10</v>
      </c>
      <c r="AH2317" s="260">
        <v>2014</v>
      </c>
      <c r="AI2317" t="s">
        <v>3443</v>
      </c>
      <c r="AJ2317" s="260">
        <v>1</v>
      </c>
      <c r="AK2317">
        <v>1325.75</v>
      </c>
      <c r="AL2317">
        <v>1981.5</v>
      </c>
      <c r="AM2317">
        <v>4976200</v>
      </c>
      <c r="AO2317">
        <v>31180</v>
      </c>
      <c r="AP2317" s="287">
        <f>IFERROR(IF(Table_Merge1[[#This Row],[LME Zinc stock]]*Table_Merge1[[#This Row],[Nima.مقدار]]=0,"",Table_Merge1[[#This Row],[LME Zinc stock]]*Table_Merge1[[#This Row],[Nima.مقدار]]),"")</f>
        <v>155157916000</v>
      </c>
      <c r="AQ2317" s="287">
        <f>IFERROR(IF(Table_Merge1[[#This Row],[LME Zinc 3-month]]*Table_Merge1[[#This Row],[Nima.مقدار]]=0,"",Table_Merge1[[#This Row],[LME Zinc 3-month]]*Table_Merge1[[#This Row],[Nima.مقدار]]),"")</f>
        <v>61783170</v>
      </c>
      <c r="AR2317" s="288" t="str">
        <f>IFERROR(IF(Table_Merge1[[#This Row],[LME Zinc stock]]*Table_Merge1[[#This Row],[Azad.Sell]]=0,"",Table_Merge1[[#This Row],[LME Zinc stock]]*Table_Merge1[[#This Row],[Azad.Sell]]),"")</f>
        <v/>
      </c>
      <c r="AS2317" s="288" t="str">
        <f>IFERROR(IF(Table_Merge1[[#This Row],[LME Zinc 3-month]]*Table_Merge1[[#This Row],[Azad.Sell]]=0,"",Table_Merge1[[#This Row],[LME Zinc 3-month]]*Table_Merge1[[#This Row],[Azad.Sell]]),"")</f>
        <v/>
      </c>
      <c r="AT2317"/>
    </row>
    <row r="2318" spans="1:46" x14ac:dyDescent="0.25">
      <c r="A2318" s="258">
        <v>43885</v>
      </c>
      <c r="B23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1398.12.05</v>
      </c>
      <c r="C2318" s="195">
        <f t="shared" ca="1" si="72"/>
        <v>1398</v>
      </c>
      <c r="D23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18" s="195">
        <f>_xlfn.NUMBERVALUE(RIGHT(Table11[[#This Row],[تاریخ شمسی]],2))</f>
        <v>5</v>
      </c>
      <c r="F23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12-05</v>
      </c>
      <c r="G2318" s="195" t="s">
        <v>2469</v>
      </c>
      <c r="L2318" s="259">
        <v>43885</v>
      </c>
      <c r="M2318">
        <v>132574</v>
      </c>
      <c r="O2318" s="283">
        <f>IFERROR(DATE(Table7[[#This Row],[year]],MONTH(DATEVALUE(Table7[[#This Row],[month]]&amp;"1")),Table7[[#This Row],[day]]),"")</f>
        <v>41736</v>
      </c>
      <c r="P2318" s="257" t="s">
        <v>5743</v>
      </c>
      <c r="Q2318" s="257">
        <v>2014</v>
      </c>
      <c r="R2318" s="257" t="s">
        <v>3437</v>
      </c>
      <c r="S2318" s="257">
        <v>7</v>
      </c>
      <c r="T2318" s="257">
        <v>1299</v>
      </c>
      <c r="U2318" s="257">
        <v>1863</v>
      </c>
      <c r="V2318" s="257">
        <v>5339325</v>
      </c>
      <c r="X2318" s="260">
        <v>41820</v>
      </c>
      <c r="Y2318" t="s">
        <v>7642</v>
      </c>
      <c r="Z2318" s="260">
        <v>3</v>
      </c>
      <c r="AA2318">
        <v>1393</v>
      </c>
      <c r="AB2318" s="260" t="str">
        <f ca="1">IFERROR(IFERROR(VLOOKUP(Table_Merge1[[#This Row],[Column1]],Table11[#All],2,FALSE),LEFT(AB2319,8)&amp;IF(LEN((RIGHT(AB2319,2)+1))&lt;2,"0"&amp;(RIGHT(AB2319,2)+1),(RIGHT(AB2319,2)-1))),"")</f>
        <v>1393.04.09</v>
      </c>
      <c r="AC2318" s="259" t="str">
        <f ca="1">LEFT(Table_Merge1[[#This Row],[Column2]],4)</f>
        <v>1393</v>
      </c>
      <c r="AD2318" s="259" t="str">
        <f ca="1">RIGHT(LEFT(Table_Merge1[[#This Row],[Column2]],7),2)</f>
        <v>04</v>
      </c>
      <c r="AE2318" s="259" t="str">
        <f ca="1">RIGHT(Table_Merge1[[#This Row],[Column2]],2)</f>
        <v>09</v>
      </c>
      <c r="AF2318">
        <v>4</v>
      </c>
      <c r="AG2318">
        <v>9</v>
      </c>
      <c r="AH2318" s="260">
        <v>2014</v>
      </c>
      <c r="AI2318" t="s">
        <v>3441</v>
      </c>
      <c r="AJ2318" s="260">
        <v>30</v>
      </c>
      <c r="AK2318">
        <v>1313</v>
      </c>
      <c r="AL2318">
        <v>1943</v>
      </c>
      <c r="AM2318">
        <v>4995275</v>
      </c>
      <c r="AO2318">
        <v>30980</v>
      </c>
      <c r="AP2318" s="287">
        <f>IFERROR(IF(Table_Merge1[[#This Row],[LME Zinc stock]]*Table_Merge1[[#This Row],[Nima.مقدار]]=0,"",Table_Merge1[[#This Row],[LME Zinc stock]]*Table_Merge1[[#This Row],[Nima.مقدار]]),"")</f>
        <v>154753619500</v>
      </c>
      <c r="AQ2318" s="287">
        <f>IFERROR(IF(Table_Merge1[[#This Row],[LME Zinc 3-month]]*Table_Merge1[[#This Row],[Nima.مقدار]]=0,"",Table_Merge1[[#This Row],[LME Zinc 3-month]]*Table_Merge1[[#This Row],[Nima.مقدار]]),"")</f>
        <v>60194140</v>
      </c>
      <c r="AR2318" s="288" t="str">
        <f>IFERROR(IF(Table_Merge1[[#This Row],[LME Zinc stock]]*Table_Merge1[[#This Row],[Azad.Sell]]=0,"",Table_Merge1[[#This Row],[LME Zinc stock]]*Table_Merge1[[#This Row],[Azad.Sell]]),"")</f>
        <v/>
      </c>
      <c r="AS2318" s="288" t="str">
        <f>IFERROR(IF(Table_Merge1[[#This Row],[LME Zinc 3-month]]*Table_Merge1[[#This Row],[Azad.Sell]]=0,"",Table_Merge1[[#This Row],[LME Zinc 3-month]]*Table_Merge1[[#This Row],[Azad.Sell]]),"")</f>
        <v/>
      </c>
      <c r="AT2318"/>
    </row>
    <row r="2319" spans="1:46" x14ac:dyDescent="0.25">
      <c r="A2319" s="258">
        <v>43886</v>
      </c>
      <c r="B23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1398.12.06</v>
      </c>
      <c r="C2319" s="195">
        <f t="shared" ca="1" si="72"/>
        <v>1398</v>
      </c>
      <c r="D23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19" s="195">
        <f>_xlfn.NUMBERVALUE(RIGHT(Table11[[#This Row],[تاریخ شمسی]],2))</f>
        <v>6</v>
      </c>
      <c r="F23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12-06</v>
      </c>
      <c r="G2319" s="195" t="s">
        <v>2470</v>
      </c>
      <c r="L2319" s="259">
        <v>43886</v>
      </c>
      <c r="M2319">
        <v>134164</v>
      </c>
      <c r="O2319" s="284">
        <f>IFERROR(DATE(Table7[[#This Row],[year]],MONTH(DATEVALUE(Table7[[#This Row],[month]]&amp;"1")),Table7[[#This Row],[day]]),"")</f>
        <v>41733</v>
      </c>
      <c r="P2319" s="195" t="s">
        <v>5744</v>
      </c>
      <c r="Q2319" s="195">
        <v>2014</v>
      </c>
      <c r="R2319" s="195" t="s">
        <v>3437</v>
      </c>
      <c r="S2319" s="195">
        <v>4</v>
      </c>
      <c r="T2319" s="195">
        <v>1293.5</v>
      </c>
      <c r="U2319" s="195">
        <v>1877.5</v>
      </c>
      <c r="V2319" s="195">
        <v>5327450</v>
      </c>
      <c r="X2319" s="260">
        <v>41817</v>
      </c>
      <c r="Z2319" s="260">
        <v>3</v>
      </c>
      <c r="AB2319" s="260" t="str">
        <f ca="1">IFERROR(IFERROR(VLOOKUP(Table_Merge1[[#This Row],[Column1]],Table11[#All],2,FALSE),LEFT(AB2320,8)&amp;IF(LEN((RIGHT(AB2320,2)+1))&lt;2,"0"&amp;(RIGHT(AB2320,2)+1),(RIGHT(AB2320,2)-1))),"")</f>
        <v>1393.04.06</v>
      </c>
      <c r="AC2319" s="259" t="str">
        <f ca="1">LEFT(Table_Merge1[[#This Row],[Column2]],4)</f>
        <v>1393</v>
      </c>
      <c r="AD2319" s="259" t="str">
        <f ca="1">RIGHT(LEFT(Table_Merge1[[#This Row],[Column2]],7),2)</f>
        <v>04</v>
      </c>
      <c r="AE2319" s="259" t="str">
        <f ca="1">RIGHT(Table_Merge1[[#This Row],[Column2]],2)</f>
        <v>06</v>
      </c>
      <c r="AH2319" s="260">
        <v>2014</v>
      </c>
      <c r="AI2319" t="s">
        <v>3441</v>
      </c>
      <c r="AJ2319" s="260">
        <v>27</v>
      </c>
      <c r="AK2319">
        <v>1315.25</v>
      </c>
      <c r="AL2319">
        <v>1932</v>
      </c>
      <c r="AM2319">
        <v>5005900</v>
      </c>
      <c r="AP2319" s="287" t="str">
        <f>IFERROR(IF(Table_Merge1[[#This Row],[LME Zinc stock]]*Table_Merge1[[#This Row],[Nima.مقدار]]=0,"",Table_Merge1[[#This Row],[LME Zinc stock]]*Table_Merge1[[#This Row],[Nima.مقدار]]),"")</f>
        <v/>
      </c>
      <c r="AQ2319" s="287" t="str">
        <f>IFERROR(IF(Table_Merge1[[#This Row],[LME Zinc 3-month]]*Table_Merge1[[#This Row],[Nima.مقدار]]=0,"",Table_Merge1[[#This Row],[LME Zinc 3-month]]*Table_Merge1[[#This Row],[Nima.مقدار]]),"")</f>
        <v/>
      </c>
      <c r="AR2319" s="288" t="str">
        <f>IFERROR(IF(Table_Merge1[[#This Row],[LME Zinc stock]]*Table_Merge1[[#This Row],[Azad.Sell]]=0,"",Table_Merge1[[#This Row],[LME Zinc stock]]*Table_Merge1[[#This Row],[Azad.Sell]]),"")</f>
        <v/>
      </c>
      <c r="AS2319" s="288" t="str">
        <f>IFERROR(IF(Table_Merge1[[#This Row],[LME Zinc 3-month]]*Table_Merge1[[#This Row],[Azad.Sell]]=0,"",Table_Merge1[[#This Row],[LME Zinc 3-month]]*Table_Merge1[[#This Row],[Azad.Sell]]),"")</f>
        <v/>
      </c>
      <c r="AT2319"/>
    </row>
    <row r="2320" spans="1:46" x14ac:dyDescent="0.25">
      <c r="A2320" s="258">
        <v>43887</v>
      </c>
      <c r="B23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1398.12.07</v>
      </c>
      <c r="C2320" s="195">
        <f t="shared" ca="1" si="72"/>
        <v>1398</v>
      </c>
      <c r="D23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20" s="195">
        <f>_xlfn.NUMBERVALUE(RIGHT(Table11[[#This Row],[تاریخ شمسی]],2))</f>
        <v>7</v>
      </c>
      <c r="F23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12-07</v>
      </c>
      <c r="G2320" s="195" t="s">
        <v>2471</v>
      </c>
      <c r="L2320" s="259">
        <v>43887</v>
      </c>
      <c r="M2320">
        <v>133563</v>
      </c>
      <c r="O2320" s="283">
        <f>IFERROR(DATE(Table7[[#This Row],[year]],MONTH(DATEVALUE(Table7[[#This Row],[month]]&amp;"1")),Table7[[#This Row],[day]]),"")</f>
        <v>41732</v>
      </c>
      <c r="P2320" s="257" t="s">
        <v>5745</v>
      </c>
      <c r="Q2320" s="257">
        <v>2014</v>
      </c>
      <c r="R2320" s="257" t="s">
        <v>3437</v>
      </c>
      <c r="S2320" s="257">
        <v>3</v>
      </c>
      <c r="T2320" s="257">
        <v>1287.25</v>
      </c>
      <c r="U2320" s="257">
        <v>1874</v>
      </c>
      <c r="V2320" s="257">
        <v>5316650</v>
      </c>
      <c r="X2320" s="260">
        <v>41816</v>
      </c>
      <c r="Y2320" t="s">
        <v>7641</v>
      </c>
      <c r="Z2320" s="260">
        <v>3</v>
      </c>
      <c r="AA2320">
        <v>1393</v>
      </c>
      <c r="AB2320" s="260" t="str">
        <f ca="1">IFERROR(IFERROR(VLOOKUP(Table_Merge1[[#This Row],[Column1]],Table11[#All],2,FALSE),LEFT(AB2321,8)&amp;IF(LEN((RIGHT(AB2321,2)+1))&lt;2,"0"&amp;(RIGHT(AB2321,2)+1),(RIGHT(AB2321,2)-1))),"")</f>
        <v>1393.04.05</v>
      </c>
      <c r="AC2320" s="259" t="str">
        <f ca="1">LEFT(Table_Merge1[[#This Row],[Column2]],4)</f>
        <v>1393</v>
      </c>
      <c r="AD2320" s="259" t="str">
        <f ca="1">RIGHT(LEFT(Table_Merge1[[#This Row],[Column2]],7),2)</f>
        <v>04</v>
      </c>
      <c r="AE2320" s="259" t="str">
        <f ca="1">RIGHT(Table_Merge1[[#This Row],[Column2]],2)</f>
        <v>05</v>
      </c>
      <c r="AF2320">
        <v>4</v>
      </c>
      <c r="AG2320">
        <v>5</v>
      </c>
      <c r="AH2320" s="260">
        <v>2014</v>
      </c>
      <c r="AI2320" t="s">
        <v>3441</v>
      </c>
      <c r="AJ2320" s="260">
        <v>26</v>
      </c>
      <c r="AK2320">
        <v>1311.5</v>
      </c>
      <c r="AL2320">
        <v>1910.5</v>
      </c>
      <c r="AM2320">
        <v>5015350</v>
      </c>
      <c r="AO2320">
        <v>31630</v>
      </c>
      <c r="AP2320" s="287">
        <f>IFERROR(IF(Table_Merge1[[#This Row],[LME Zinc stock]]*Table_Merge1[[#This Row],[Nima.مقدار]]=0,"",Table_Merge1[[#This Row],[LME Zinc stock]]*Table_Merge1[[#This Row],[Nima.مقدار]]),"")</f>
        <v>158635520500</v>
      </c>
      <c r="AQ2320" s="287">
        <f>IFERROR(IF(Table_Merge1[[#This Row],[LME Zinc 3-month]]*Table_Merge1[[#This Row],[Nima.مقدار]]=0,"",Table_Merge1[[#This Row],[LME Zinc 3-month]]*Table_Merge1[[#This Row],[Nima.مقدار]]),"")</f>
        <v>60429115</v>
      </c>
      <c r="AR2320" s="288" t="str">
        <f>IFERROR(IF(Table_Merge1[[#This Row],[LME Zinc stock]]*Table_Merge1[[#This Row],[Azad.Sell]]=0,"",Table_Merge1[[#This Row],[LME Zinc stock]]*Table_Merge1[[#This Row],[Azad.Sell]]),"")</f>
        <v/>
      </c>
      <c r="AS2320" s="288" t="str">
        <f>IFERROR(IF(Table_Merge1[[#This Row],[LME Zinc 3-month]]*Table_Merge1[[#This Row],[Azad.Sell]]=0,"",Table_Merge1[[#This Row],[LME Zinc 3-month]]*Table_Merge1[[#This Row],[Azad.Sell]]),"")</f>
        <v/>
      </c>
      <c r="AT2320"/>
    </row>
    <row r="2321" spans="1:46" x14ac:dyDescent="0.25">
      <c r="A2321" s="258">
        <v>43888</v>
      </c>
      <c r="B23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1398.12.08</v>
      </c>
      <c r="C2321" s="195">
        <f t="shared" ca="1" si="72"/>
        <v>1398</v>
      </c>
      <c r="D23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21" s="195">
        <f>_xlfn.NUMBERVALUE(RIGHT(Table11[[#This Row],[تاریخ شمسی]],2))</f>
        <v>8</v>
      </c>
      <c r="F23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12-08</v>
      </c>
      <c r="G2321" s="195" t="s">
        <v>2472</v>
      </c>
      <c r="L2321" s="259">
        <v>43888</v>
      </c>
      <c r="M2321">
        <v>136269</v>
      </c>
      <c r="O2321" s="284">
        <f>IFERROR(DATE(Table7[[#This Row],[year]],MONTH(DATEVALUE(Table7[[#This Row],[month]]&amp;"1")),Table7[[#This Row],[day]]),"")</f>
        <v>41731</v>
      </c>
      <c r="P2321" s="195" t="s">
        <v>5746</v>
      </c>
      <c r="Q2321" s="195">
        <v>2014</v>
      </c>
      <c r="R2321" s="195" t="s">
        <v>3437</v>
      </c>
      <c r="S2321" s="195">
        <v>2</v>
      </c>
      <c r="T2321" s="195">
        <v>1284</v>
      </c>
      <c r="U2321" s="195">
        <v>1886</v>
      </c>
      <c r="V2321" s="195">
        <v>5320050</v>
      </c>
      <c r="X2321" s="260">
        <v>41815</v>
      </c>
      <c r="Y2321" t="s">
        <v>7640</v>
      </c>
      <c r="Z2321" s="260">
        <v>3</v>
      </c>
      <c r="AA2321">
        <v>1393</v>
      </c>
      <c r="AB2321" s="260" t="str">
        <f ca="1">IFERROR(IFERROR(VLOOKUP(Table_Merge1[[#This Row],[Column1]],Table11[#All],2,FALSE),LEFT(AB2322,8)&amp;IF(LEN((RIGHT(AB2322,2)+1))&lt;2,"0"&amp;(RIGHT(AB2322,2)+1),(RIGHT(AB2322,2)-1))),"")</f>
        <v>1393.04.04</v>
      </c>
      <c r="AC2321" s="259" t="str">
        <f ca="1">LEFT(Table_Merge1[[#This Row],[Column2]],4)</f>
        <v>1393</v>
      </c>
      <c r="AD2321" s="259" t="str">
        <f ca="1">RIGHT(LEFT(Table_Merge1[[#This Row],[Column2]],7),2)</f>
        <v>04</v>
      </c>
      <c r="AE2321" s="259" t="str">
        <f ca="1">RIGHT(Table_Merge1[[#This Row],[Column2]],2)</f>
        <v>04</v>
      </c>
      <c r="AF2321">
        <v>4</v>
      </c>
      <c r="AG2321">
        <v>4</v>
      </c>
      <c r="AH2321" s="260">
        <v>2014</v>
      </c>
      <c r="AI2321" t="s">
        <v>3441</v>
      </c>
      <c r="AJ2321" s="260">
        <v>25</v>
      </c>
      <c r="AK2321">
        <v>1312</v>
      </c>
      <c r="AL2321">
        <v>1951</v>
      </c>
      <c r="AM2321">
        <v>5024225</v>
      </c>
      <c r="AO2321">
        <v>31660</v>
      </c>
      <c r="AP2321" s="287">
        <f>IFERROR(IF(Table_Merge1[[#This Row],[LME Zinc stock]]*Table_Merge1[[#This Row],[Nima.مقدار]]=0,"",Table_Merge1[[#This Row],[LME Zinc stock]]*Table_Merge1[[#This Row],[Nima.مقدار]]),"")</f>
        <v>159066963500</v>
      </c>
      <c r="AQ2321" s="287">
        <f>IFERROR(IF(Table_Merge1[[#This Row],[LME Zinc 3-month]]*Table_Merge1[[#This Row],[Nima.مقدار]]=0,"",Table_Merge1[[#This Row],[LME Zinc 3-month]]*Table_Merge1[[#This Row],[Nima.مقدار]]),"")</f>
        <v>61768660</v>
      </c>
      <c r="AR2321" s="288" t="str">
        <f>IFERROR(IF(Table_Merge1[[#This Row],[LME Zinc stock]]*Table_Merge1[[#This Row],[Azad.Sell]]=0,"",Table_Merge1[[#This Row],[LME Zinc stock]]*Table_Merge1[[#This Row],[Azad.Sell]]),"")</f>
        <v/>
      </c>
      <c r="AS2321" s="288" t="str">
        <f>IFERROR(IF(Table_Merge1[[#This Row],[LME Zinc 3-month]]*Table_Merge1[[#This Row],[Azad.Sell]]=0,"",Table_Merge1[[#This Row],[LME Zinc 3-month]]*Table_Merge1[[#This Row],[Azad.Sell]]),"")</f>
        <v/>
      </c>
      <c r="AT2321"/>
    </row>
    <row r="2322" spans="1:46" x14ac:dyDescent="0.25">
      <c r="A2322" s="258">
        <v>43890</v>
      </c>
      <c r="B23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1398.12.10</v>
      </c>
      <c r="C2322" s="195">
        <f t="shared" ca="1" si="72"/>
        <v>1398</v>
      </c>
      <c r="D23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22" s="195">
        <f>_xlfn.NUMBERVALUE(RIGHT(Table11[[#This Row],[تاریخ شمسی]],2))</f>
        <v>10</v>
      </c>
      <c r="F23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12-10</v>
      </c>
      <c r="G2322" s="195" t="s">
        <v>2473</v>
      </c>
      <c r="L2322" s="259">
        <v>43890</v>
      </c>
      <c r="M2322">
        <v>135836</v>
      </c>
      <c r="O2322" s="283">
        <f>IFERROR(DATE(Table7[[#This Row],[year]],MONTH(DATEVALUE(Table7[[#This Row],[month]]&amp;"1")),Table7[[#This Row],[day]]),"")</f>
        <v>41730</v>
      </c>
      <c r="P2322" s="257" t="s">
        <v>5747</v>
      </c>
      <c r="Q2322" s="257">
        <v>2014</v>
      </c>
      <c r="R2322" s="257" t="s">
        <v>3437</v>
      </c>
      <c r="S2322" s="257">
        <v>1</v>
      </c>
      <c r="T2322" s="257">
        <v>1286.5</v>
      </c>
      <c r="U2322" s="257">
        <v>1875</v>
      </c>
      <c r="V2322" s="257">
        <v>5315575</v>
      </c>
      <c r="X2322" s="260">
        <v>41814</v>
      </c>
      <c r="Y2322" t="s">
        <v>7639</v>
      </c>
      <c r="Z2322" s="260">
        <v>3</v>
      </c>
      <c r="AA2322">
        <v>1393</v>
      </c>
      <c r="AB2322" s="260" t="str">
        <f ca="1">IFERROR(IFERROR(VLOOKUP(Table_Merge1[[#This Row],[Column1]],Table11[#All],2,FALSE),LEFT(AB2323,8)&amp;IF(LEN((RIGHT(AB2323,2)+1))&lt;2,"0"&amp;(RIGHT(AB2323,2)+1),(RIGHT(AB2323,2)-1))),"")</f>
        <v>1393.04.03</v>
      </c>
      <c r="AC2322" s="259" t="str">
        <f ca="1">LEFT(Table_Merge1[[#This Row],[Column2]],4)</f>
        <v>1393</v>
      </c>
      <c r="AD2322" s="259" t="str">
        <f ca="1">RIGHT(LEFT(Table_Merge1[[#This Row],[Column2]],7),2)</f>
        <v>04</v>
      </c>
      <c r="AE2322" s="259" t="str">
        <f ca="1">RIGHT(Table_Merge1[[#This Row],[Column2]],2)</f>
        <v>03</v>
      </c>
      <c r="AF2322">
        <v>4</v>
      </c>
      <c r="AG2322">
        <v>3</v>
      </c>
      <c r="AH2322" s="260">
        <v>2014</v>
      </c>
      <c r="AI2322" t="s">
        <v>3441</v>
      </c>
      <c r="AJ2322" s="260">
        <v>24</v>
      </c>
      <c r="AK2322">
        <v>1323</v>
      </c>
      <c r="AL2322">
        <v>1942.5</v>
      </c>
      <c r="AM2322">
        <v>5034200</v>
      </c>
      <c r="AO2322">
        <v>31680</v>
      </c>
      <c r="AP2322" s="287">
        <f>IFERROR(IF(Table_Merge1[[#This Row],[LME Zinc stock]]*Table_Merge1[[#This Row],[Nima.مقدار]]=0,"",Table_Merge1[[#This Row],[LME Zinc stock]]*Table_Merge1[[#This Row],[Nima.مقدار]]),"")</f>
        <v>159483456000</v>
      </c>
      <c r="AQ2322" s="287">
        <f>IFERROR(IF(Table_Merge1[[#This Row],[LME Zinc 3-month]]*Table_Merge1[[#This Row],[Nima.مقدار]]=0,"",Table_Merge1[[#This Row],[LME Zinc 3-month]]*Table_Merge1[[#This Row],[Nima.مقدار]]),"")</f>
        <v>61538400</v>
      </c>
      <c r="AR2322" s="288" t="str">
        <f>IFERROR(IF(Table_Merge1[[#This Row],[LME Zinc stock]]*Table_Merge1[[#This Row],[Azad.Sell]]=0,"",Table_Merge1[[#This Row],[LME Zinc stock]]*Table_Merge1[[#This Row],[Azad.Sell]]),"")</f>
        <v/>
      </c>
      <c r="AS2322" s="288" t="str">
        <f>IFERROR(IF(Table_Merge1[[#This Row],[LME Zinc 3-month]]*Table_Merge1[[#This Row],[Azad.Sell]]=0,"",Table_Merge1[[#This Row],[LME Zinc 3-month]]*Table_Merge1[[#This Row],[Azad.Sell]]),"")</f>
        <v/>
      </c>
      <c r="AT2322"/>
    </row>
    <row r="2323" spans="1:46" x14ac:dyDescent="0.25">
      <c r="A2323" s="258">
        <v>43891</v>
      </c>
      <c r="B23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1398.12.11</v>
      </c>
      <c r="C2323" s="195">
        <f t="shared" ca="1" si="72"/>
        <v>1398</v>
      </c>
      <c r="D23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23" s="195">
        <f>_xlfn.NUMBERVALUE(RIGHT(Table11[[#This Row],[تاریخ شمسی]],2))</f>
        <v>11</v>
      </c>
      <c r="F23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12-11</v>
      </c>
      <c r="G2323" s="195" t="s">
        <v>2474</v>
      </c>
      <c r="L2323" s="259">
        <v>43891</v>
      </c>
      <c r="M2323">
        <v>134529</v>
      </c>
      <c r="O2323" s="284">
        <f>IFERROR(DATE(Table7[[#This Row],[year]],MONTH(DATEVALUE(Table7[[#This Row],[month]]&amp;"1")),Table7[[#This Row],[day]]),"")</f>
        <v>41729</v>
      </c>
      <c r="P2323" s="195" t="s">
        <v>5748</v>
      </c>
      <c r="Q2323" s="195">
        <v>2014</v>
      </c>
      <c r="R2323" s="195" t="s">
        <v>3435</v>
      </c>
      <c r="S2323" s="195">
        <v>31</v>
      </c>
      <c r="T2323" s="195">
        <v>1294</v>
      </c>
      <c r="U2323" s="195">
        <v>1857.5</v>
      </c>
      <c r="V2323" s="195">
        <v>5334175</v>
      </c>
      <c r="X2323" s="260">
        <v>41813</v>
      </c>
      <c r="Y2323" t="s">
        <v>7638</v>
      </c>
      <c r="Z2323" s="260">
        <v>3</v>
      </c>
      <c r="AA2323">
        <v>1393</v>
      </c>
      <c r="AB2323" s="260" t="str">
        <f ca="1">IFERROR(IFERROR(VLOOKUP(Table_Merge1[[#This Row],[Column1]],Table11[#All],2,FALSE),LEFT(AB2324,8)&amp;IF(LEN((RIGHT(AB2324,2)+1))&lt;2,"0"&amp;(RIGHT(AB2324,2)+1),(RIGHT(AB2324,2)-1))),"")</f>
        <v>1393.04.02</v>
      </c>
      <c r="AC2323" s="259" t="str">
        <f ca="1">LEFT(Table_Merge1[[#This Row],[Column2]],4)</f>
        <v>1393</v>
      </c>
      <c r="AD2323" s="259" t="str">
        <f ca="1">RIGHT(LEFT(Table_Merge1[[#This Row],[Column2]],7),2)</f>
        <v>04</v>
      </c>
      <c r="AE2323" s="259" t="str">
        <f ca="1">RIGHT(Table_Merge1[[#This Row],[Column2]],2)</f>
        <v>02</v>
      </c>
      <c r="AF2323">
        <v>4</v>
      </c>
      <c r="AG2323">
        <v>2</v>
      </c>
      <c r="AH2323" s="260">
        <v>2014</v>
      </c>
      <c r="AI2323" t="s">
        <v>3441</v>
      </c>
      <c r="AJ2323" s="260">
        <v>23</v>
      </c>
      <c r="AK2323">
        <v>1313.5</v>
      </c>
      <c r="AL2323">
        <v>1926.5</v>
      </c>
      <c r="AM2323">
        <v>5038525</v>
      </c>
      <c r="AO2323">
        <v>31780</v>
      </c>
      <c r="AP2323" s="287">
        <f>IFERROR(IF(Table_Merge1[[#This Row],[LME Zinc stock]]*Table_Merge1[[#This Row],[Nima.مقدار]]=0,"",Table_Merge1[[#This Row],[LME Zinc stock]]*Table_Merge1[[#This Row],[Nima.مقدار]]),"")</f>
        <v>160124324500</v>
      </c>
      <c r="AQ2323" s="287">
        <f>IFERROR(IF(Table_Merge1[[#This Row],[LME Zinc 3-month]]*Table_Merge1[[#This Row],[Nima.مقدار]]=0,"",Table_Merge1[[#This Row],[LME Zinc 3-month]]*Table_Merge1[[#This Row],[Nima.مقدار]]),"")</f>
        <v>61224170</v>
      </c>
      <c r="AR2323" s="288" t="str">
        <f>IFERROR(IF(Table_Merge1[[#This Row],[LME Zinc stock]]*Table_Merge1[[#This Row],[Azad.Sell]]=0,"",Table_Merge1[[#This Row],[LME Zinc stock]]*Table_Merge1[[#This Row],[Azad.Sell]]),"")</f>
        <v/>
      </c>
      <c r="AS2323" s="288" t="str">
        <f>IFERROR(IF(Table_Merge1[[#This Row],[LME Zinc 3-month]]*Table_Merge1[[#This Row],[Azad.Sell]]=0,"",Table_Merge1[[#This Row],[LME Zinc 3-month]]*Table_Merge1[[#This Row],[Azad.Sell]]),"")</f>
        <v/>
      </c>
      <c r="AT2323"/>
    </row>
    <row r="2324" spans="1:46" x14ac:dyDescent="0.25">
      <c r="A2324" s="258">
        <v>43892</v>
      </c>
      <c r="B23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1398.12.12</v>
      </c>
      <c r="C2324" s="195">
        <f t="shared" ca="1" si="72"/>
        <v>1398</v>
      </c>
      <c r="D23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24" s="195">
        <f>_xlfn.NUMBERVALUE(RIGHT(Table11[[#This Row],[تاریخ شمسی]],2))</f>
        <v>12</v>
      </c>
      <c r="F23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12-12</v>
      </c>
      <c r="G2324" s="195" t="s">
        <v>2475</v>
      </c>
      <c r="L2324" s="259">
        <v>43892</v>
      </c>
      <c r="M2324">
        <v>134303</v>
      </c>
      <c r="O2324" s="283">
        <f>IFERROR(DATE(Table7[[#This Row],[year]],MONTH(DATEVALUE(Table7[[#This Row],[month]]&amp;"1")),Table7[[#This Row],[day]]),"")</f>
        <v>41726</v>
      </c>
      <c r="P2324" s="257" t="s">
        <v>5749</v>
      </c>
      <c r="Q2324" s="257">
        <v>2014</v>
      </c>
      <c r="R2324" s="257" t="s">
        <v>3435</v>
      </c>
      <c r="S2324" s="257">
        <v>28</v>
      </c>
      <c r="T2324" s="257">
        <v>1295.75</v>
      </c>
      <c r="U2324" s="257">
        <v>1871.5</v>
      </c>
      <c r="V2324" s="257">
        <v>5344275</v>
      </c>
      <c r="X2324" s="260">
        <v>41810</v>
      </c>
      <c r="Z2324" s="260">
        <v>3</v>
      </c>
      <c r="AB2324" s="260" t="str">
        <f ca="1">IFERROR(IFERROR(VLOOKUP(Table_Merge1[[#This Row],[Column1]],Table11[#All],2,FALSE),LEFT(AB2325,8)&amp;IF(LEN((RIGHT(AB2325,2)+1))&lt;2,"0"&amp;(RIGHT(AB2325,2)+1),(RIGHT(AB2325,2)-1))),"")</f>
        <v>1393.03.28</v>
      </c>
      <c r="AC2324" s="259" t="str">
        <f ca="1">LEFT(Table_Merge1[[#This Row],[Column2]],4)</f>
        <v>1393</v>
      </c>
      <c r="AD2324" s="259" t="str">
        <f ca="1">RIGHT(LEFT(Table_Merge1[[#This Row],[Column2]],7),2)</f>
        <v>03</v>
      </c>
      <c r="AE2324" s="259" t="str">
        <f ca="1">RIGHT(Table_Merge1[[#This Row],[Column2]],2)</f>
        <v>28</v>
      </c>
      <c r="AH2324" s="260">
        <v>2014</v>
      </c>
      <c r="AI2324" t="s">
        <v>3441</v>
      </c>
      <c r="AJ2324" s="260">
        <v>20</v>
      </c>
      <c r="AK2324">
        <v>1310</v>
      </c>
      <c r="AL2324">
        <v>1925.5</v>
      </c>
      <c r="AM2324">
        <v>5049225</v>
      </c>
      <c r="AP2324" s="287" t="str">
        <f>IFERROR(IF(Table_Merge1[[#This Row],[LME Zinc stock]]*Table_Merge1[[#This Row],[Nima.مقدار]]=0,"",Table_Merge1[[#This Row],[LME Zinc stock]]*Table_Merge1[[#This Row],[Nima.مقدار]]),"")</f>
        <v/>
      </c>
      <c r="AQ2324" s="287" t="str">
        <f>IFERROR(IF(Table_Merge1[[#This Row],[LME Zinc 3-month]]*Table_Merge1[[#This Row],[Nima.مقدار]]=0,"",Table_Merge1[[#This Row],[LME Zinc 3-month]]*Table_Merge1[[#This Row],[Nima.مقدار]]),"")</f>
        <v/>
      </c>
      <c r="AR2324" s="288" t="str">
        <f>IFERROR(IF(Table_Merge1[[#This Row],[LME Zinc stock]]*Table_Merge1[[#This Row],[Azad.Sell]]=0,"",Table_Merge1[[#This Row],[LME Zinc stock]]*Table_Merge1[[#This Row],[Azad.Sell]]),"")</f>
        <v/>
      </c>
      <c r="AS2324" s="288" t="str">
        <f>IFERROR(IF(Table_Merge1[[#This Row],[LME Zinc 3-month]]*Table_Merge1[[#This Row],[Azad.Sell]]=0,"",Table_Merge1[[#This Row],[LME Zinc 3-month]]*Table_Merge1[[#This Row],[Azad.Sell]]),"")</f>
        <v/>
      </c>
      <c r="AT2324"/>
    </row>
    <row r="2325" spans="1:46" x14ac:dyDescent="0.25">
      <c r="A2325" s="258">
        <v>43893</v>
      </c>
      <c r="B23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1398.12.13</v>
      </c>
      <c r="C2325" s="195">
        <f t="shared" ca="1" si="72"/>
        <v>1398</v>
      </c>
      <c r="D23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25" s="195">
        <f>_xlfn.NUMBERVALUE(RIGHT(Table11[[#This Row],[تاریخ شمسی]],2))</f>
        <v>13</v>
      </c>
      <c r="F23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12-13</v>
      </c>
      <c r="G2325" s="195" t="s">
        <v>2476</v>
      </c>
      <c r="L2325" s="259">
        <v>43893</v>
      </c>
      <c r="M2325">
        <v>137452</v>
      </c>
      <c r="O2325" s="284">
        <f>IFERROR(DATE(Table7[[#This Row],[year]],MONTH(DATEVALUE(Table7[[#This Row],[month]]&amp;"1")),Table7[[#This Row],[day]]),"")</f>
        <v>41725</v>
      </c>
      <c r="P2325" s="195" t="s">
        <v>5750</v>
      </c>
      <c r="Q2325" s="195">
        <v>2014</v>
      </c>
      <c r="R2325" s="195" t="s">
        <v>3435</v>
      </c>
      <c r="S2325" s="195">
        <v>27</v>
      </c>
      <c r="T2325" s="195">
        <v>1295</v>
      </c>
      <c r="U2325" s="195">
        <v>1873</v>
      </c>
      <c r="V2325" s="195">
        <v>5351075</v>
      </c>
      <c r="X2325" s="260">
        <v>41809</v>
      </c>
      <c r="Y2325" t="s">
        <v>7637</v>
      </c>
      <c r="Z2325" s="260">
        <v>3</v>
      </c>
      <c r="AA2325">
        <v>1393</v>
      </c>
      <c r="AB2325" s="260" t="str">
        <f ca="1">IFERROR(IFERROR(VLOOKUP(Table_Merge1[[#This Row],[Column1]],Table11[#All],2,FALSE),LEFT(AB2326,8)&amp;IF(LEN((RIGHT(AB2326,2)+1))&lt;2,"0"&amp;(RIGHT(AB2326,2)+1),(RIGHT(AB2326,2)-1))),"")</f>
        <v>1393.03.29</v>
      </c>
      <c r="AC2325" s="259" t="str">
        <f ca="1">LEFT(Table_Merge1[[#This Row],[Column2]],4)</f>
        <v>1393</v>
      </c>
      <c r="AD2325" s="259" t="str">
        <f ca="1">RIGHT(LEFT(Table_Merge1[[#This Row],[Column2]],7),2)</f>
        <v>03</v>
      </c>
      <c r="AE2325" s="259" t="str">
        <f ca="1">RIGHT(Table_Merge1[[#This Row],[Column2]],2)</f>
        <v>29</v>
      </c>
      <c r="AF2325">
        <v>3</v>
      </c>
      <c r="AG2325">
        <v>29</v>
      </c>
      <c r="AH2325" s="260">
        <v>2014</v>
      </c>
      <c r="AI2325" t="s">
        <v>3441</v>
      </c>
      <c r="AJ2325" s="260">
        <v>19</v>
      </c>
      <c r="AK2325">
        <v>1282</v>
      </c>
      <c r="AL2325">
        <v>1918.5</v>
      </c>
      <c r="AM2325">
        <v>5058325</v>
      </c>
      <c r="AO2325">
        <v>31950</v>
      </c>
      <c r="AP2325" s="287">
        <f>IFERROR(IF(Table_Merge1[[#This Row],[LME Zinc stock]]*Table_Merge1[[#This Row],[Nima.مقدار]]=0,"",Table_Merge1[[#This Row],[LME Zinc stock]]*Table_Merge1[[#This Row],[Nima.مقدار]]),"")</f>
        <v>161613483750</v>
      </c>
      <c r="AQ2325" s="287">
        <f>IFERROR(IF(Table_Merge1[[#This Row],[LME Zinc 3-month]]*Table_Merge1[[#This Row],[Nima.مقدار]]=0,"",Table_Merge1[[#This Row],[LME Zinc 3-month]]*Table_Merge1[[#This Row],[Nima.مقدار]]),"")</f>
        <v>61296075</v>
      </c>
      <c r="AR2325" s="288" t="str">
        <f>IFERROR(IF(Table_Merge1[[#This Row],[LME Zinc stock]]*Table_Merge1[[#This Row],[Azad.Sell]]=0,"",Table_Merge1[[#This Row],[LME Zinc stock]]*Table_Merge1[[#This Row],[Azad.Sell]]),"")</f>
        <v/>
      </c>
      <c r="AS2325" s="288" t="str">
        <f>IFERROR(IF(Table_Merge1[[#This Row],[LME Zinc 3-month]]*Table_Merge1[[#This Row],[Azad.Sell]]=0,"",Table_Merge1[[#This Row],[LME Zinc 3-month]]*Table_Merge1[[#This Row],[Azad.Sell]]),"")</f>
        <v/>
      </c>
      <c r="AT2325"/>
    </row>
    <row r="2326" spans="1:46" x14ac:dyDescent="0.25">
      <c r="A2326" s="258">
        <v>43894</v>
      </c>
      <c r="B23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1398.12.14</v>
      </c>
      <c r="C2326" s="195">
        <f t="shared" ca="1" si="72"/>
        <v>1398</v>
      </c>
      <c r="D23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26" s="195">
        <f>_xlfn.NUMBERVALUE(RIGHT(Table11[[#This Row],[تاریخ شمسی]],2))</f>
        <v>14</v>
      </c>
      <c r="F23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12-14</v>
      </c>
      <c r="G2326" s="195" t="s">
        <v>2477</v>
      </c>
      <c r="L2326" s="259">
        <v>43894</v>
      </c>
      <c r="M2326">
        <v>138115</v>
      </c>
      <c r="O2326" s="283">
        <f>IFERROR(DATE(Table7[[#This Row],[year]],MONTH(DATEVALUE(Table7[[#This Row],[month]]&amp;"1")),Table7[[#This Row],[day]]),"")</f>
        <v>41724</v>
      </c>
      <c r="P2326" s="257" t="s">
        <v>5751</v>
      </c>
      <c r="Q2326" s="257">
        <v>2014</v>
      </c>
      <c r="R2326" s="257" t="s">
        <v>3435</v>
      </c>
      <c r="S2326" s="257">
        <v>26</v>
      </c>
      <c r="T2326" s="257">
        <v>1314.5</v>
      </c>
      <c r="U2326" s="257">
        <v>1882.5</v>
      </c>
      <c r="V2326" s="257">
        <v>5350750</v>
      </c>
      <c r="X2326" s="260">
        <v>41808</v>
      </c>
      <c r="Y2326" t="s">
        <v>7636</v>
      </c>
      <c r="Z2326" s="260">
        <v>3</v>
      </c>
      <c r="AA2326">
        <v>1393</v>
      </c>
      <c r="AB2326" s="260" t="str">
        <f ca="1">IFERROR(IFERROR(VLOOKUP(Table_Merge1[[#This Row],[Column1]],Table11[#All],2,FALSE),LEFT(AB2327,8)&amp;IF(LEN((RIGHT(AB2327,2)+1))&lt;2,"0"&amp;(RIGHT(AB2327,2)+1),(RIGHT(AB2327,2)-1))),"")</f>
        <v>1393.03.28</v>
      </c>
      <c r="AC2326" s="259" t="str">
        <f ca="1">LEFT(Table_Merge1[[#This Row],[Column2]],4)</f>
        <v>1393</v>
      </c>
      <c r="AD2326" s="259" t="str">
        <f ca="1">RIGHT(LEFT(Table_Merge1[[#This Row],[Column2]],7),2)</f>
        <v>03</v>
      </c>
      <c r="AE2326" s="259" t="str">
        <f ca="1">RIGHT(Table_Merge1[[#This Row],[Column2]],2)</f>
        <v>28</v>
      </c>
      <c r="AF2326">
        <v>3</v>
      </c>
      <c r="AG2326">
        <v>28</v>
      </c>
      <c r="AH2326" s="260">
        <v>2014</v>
      </c>
      <c r="AI2326" t="s">
        <v>3441</v>
      </c>
      <c r="AJ2326" s="260">
        <v>18</v>
      </c>
      <c r="AK2326">
        <v>1269</v>
      </c>
      <c r="AL2326">
        <v>1888.5</v>
      </c>
      <c r="AM2326">
        <v>5066400</v>
      </c>
      <c r="AO2326">
        <v>32150</v>
      </c>
      <c r="AP2326" s="287">
        <f>IFERROR(IF(Table_Merge1[[#This Row],[LME Zinc stock]]*Table_Merge1[[#This Row],[Nima.مقدار]]=0,"",Table_Merge1[[#This Row],[LME Zinc stock]]*Table_Merge1[[#This Row],[Nima.مقدار]]),"")</f>
        <v>162884760000</v>
      </c>
      <c r="AQ2326" s="287">
        <f>IFERROR(IF(Table_Merge1[[#This Row],[LME Zinc 3-month]]*Table_Merge1[[#This Row],[Nima.مقدار]]=0,"",Table_Merge1[[#This Row],[LME Zinc 3-month]]*Table_Merge1[[#This Row],[Nima.مقدار]]),"")</f>
        <v>60715275</v>
      </c>
      <c r="AR2326" s="288" t="str">
        <f>IFERROR(IF(Table_Merge1[[#This Row],[LME Zinc stock]]*Table_Merge1[[#This Row],[Azad.Sell]]=0,"",Table_Merge1[[#This Row],[LME Zinc stock]]*Table_Merge1[[#This Row],[Azad.Sell]]),"")</f>
        <v/>
      </c>
      <c r="AS2326" s="288" t="str">
        <f>IFERROR(IF(Table_Merge1[[#This Row],[LME Zinc 3-month]]*Table_Merge1[[#This Row],[Azad.Sell]]=0,"",Table_Merge1[[#This Row],[LME Zinc 3-month]]*Table_Merge1[[#This Row],[Azad.Sell]]),"")</f>
        <v/>
      </c>
      <c r="AT2326"/>
    </row>
    <row r="2327" spans="1:46" x14ac:dyDescent="0.25">
      <c r="A2327" s="258">
        <v>43895</v>
      </c>
      <c r="B23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1398.12.15</v>
      </c>
      <c r="C2327" s="195">
        <f t="shared" ca="1" si="72"/>
        <v>1398</v>
      </c>
      <c r="D23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27" s="195">
        <f>_xlfn.NUMBERVALUE(RIGHT(Table11[[#This Row],[تاریخ شمسی]],2))</f>
        <v>15</v>
      </c>
      <c r="F23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12-15</v>
      </c>
      <c r="G2327" s="195" t="s">
        <v>2478</v>
      </c>
      <c r="L2327" s="259">
        <v>43895</v>
      </c>
      <c r="M2327">
        <v>136187</v>
      </c>
      <c r="O2327" s="284">
        <f>IFERROR(DATE(Table7[[#This Row],[year]],MONTH(DATEVALUE(Table7[[#This Row],[month]]&amp;"1")),Table7[[#This Row],[day]]),"")</f>
        <v>41723</v>
      </c>
      <c r="P2327" s="195" t="s">
        <v>5752</v>
      </c>
      <c r="Q2327" s="195">
        <v>2014</v>
      </c>
      <c r="R2327" s="195" t="s">
        <v>3435</v>
      </c>
      <c r="S2327" s="195">
        <v>25</v>
      </c>
      <c r="T2327" s="195">
        <v>1314.75</v>
      </c>
      <c r="U2327" s="195">
        <v>1823</v>
      </c>
      <c r="V2327" s="195">
        <v>5354450</v>
      </c>
      <c r="X2327" s="260">
        <v>41807</v>
      </c>
      <c r="Y2327" t="s">
        <v>7635</v>
      </c>
      <c r="Z2327" s="260">
        <v>3</v>
      </c>
      <c r="AA2327">
        <v>1393</v>
      </c>
      <c r="AB2327" s="260" t="str">
        <f ca="1">IFERROR(IFERROR(VLOOKUP(Table_Merge1[[#This Row],[Column1]],Table11[#All],2,FALSE),LEFT(AB2328,8)&amp;IF(LEN((RIGHT(AB2328,2)+1))&lt;2,"0"&amp;(RIGHT(AB2328,2)+1),(RIGHT(AB2328,2)-1))),"")</f>
        <v>1393.03.27</v>
      </c>
      <c r="AC2327" s="259" t="str">
        <f ca="1">LEFT(Table_Merge1[[#This Row],[Column2]],4)</f>
        <v>1393</v>
      </c>
      <c r="AD2327" s="259" t="str">
        <f ca="1">RIGHT(LEFT(Table_Merge1[[#This Row],[Column2]],7),2)</f>
        <v>03</v>
      </c>
      <c r="AE2327" s="259" t="str">
        <f ca="1">RIGHT(Table_Merge1[[#This Row],[Column2]],2)</f>
        <v>27</v>
      </c>
      <c r="AF2327">
        <v>3</v>
      </c>
      <c r="AG2327">
        <v>27</v>
      </c>
      <c r="AH2327" s="260">
        <v>2014</v>
      </c>
      <c r="AI2327" t="s">
        <v>3441</v>
      </c>
      <c r="AJ2327" s="260">
        <v>17</v>
      </c>
      <c r="AK2327">
        <v>1264.5</v>
      </c>
      <c r="AL2327">
        <v>1870.5</v>
      </c>
      <c r="AM2327">
        <v>5071650</v>
      </c>
      <c r="AO2327">
        <v>32030</v>
      </c>
      <c r="AP2327" s="287">
        <f>IFERROR(IF(Table_Merge1[[#This Row],[LME Zinc stock]]*Table_Merge1[[#This Row],[Nima.مقدار]]=0,"",Table_Merge1[[#This Row],[LME Zinc stock]]*Table_Merge1[[#This Row],[Nima.مقدار]]),"")</f>
        <v>162444949500</v>
      </c>
      <c r="AQ2327" s="287">
        <f>IFERROR(IF(Table_Merge1[[#This Row],[LME Zinc 3-month]]*Table_Merge1[[#This Row],[Nima.مقدار]]=0,"",Table_Merge1[[#This Row],[LME Zinc 3-month]]*Table_Merge1[[#This Row],[Nima.مقدار]]),"")</f>
        <v>59912115</v>
      </c>
      <c r="AR2327" s="288" t="str">
        <f>IFERROR(IF(Table_Merge1[[#This Row],[LME Zinc stock]]*Table_Merge1[[#This Row],[Azad.Sell]]=0,"",Table_Merge1[[#This Row],[LME Zinc stock]]*Table_Merge1[[#This Row],[Azad.Sell]]),"")</f>
        <v/>
      </c>
      <c r="AS2327" s="288" t="str">
        <f>IFERROR(IF(Table_Merge1[[#This Row],[LME Zinc 3-month]]*Table_Merge1[[#This Row],[Azad.Sell]]=0,"",Table_Merge1[[#This Row],[LME Zinc 3-month]]*Table_Merge1[[#This Row],[Azad.Sell]]),"")</f>
        <v/>
      </c>
      <c r="AT2327"/>
    </row>
    <row r="2328" spans="1:46" x14ac:dyDescent="0.25">
      <c r="A2328" s="258">
        <v>43897</v>
      </c>
      <c r="B23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1398.12.17</v>
      </c>
      <c r="C2328" s="195">
        <f t="shared" ca="1" si="72"/>
        <v>1398</v>
      </c>
      <c r="D23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28" s="195">
        <f>_xlfn.NUMBERVALUE(RIGHT(Table11[[#This Row],[تاریخ شمسی]],2))</f>
        <v>17</v>
      </c>
      <c r="F23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12-17</v>
      </c>
      <c r="G2328" s="195" t="s">
        <v>2479</v>
      </c>
      <c r="L2328" s="259">
        <v>43897</v>
      </c>
      <c r="M2328">
        <v>138520</v>
      </c>
      <c r="O2328" s="283">
        <f>IFERROR(DATE(Table7[[#This Row],[year]],MONTH(DATEVALUE(Table7[[#This Row],[month]]&amp;"1")),Table7[[#This Row],[day]]),"")</f>
        <v>41722</v>
      </c>
      <c r="P2328" s="257" t="s">
        <v>5753</v>
      </c>
      <c r="Q2328" s="257">
        <v>2014</v>
      </c>
      <c r="R2328" s="257" t="s">
        <v>3435</v>
      </c>
      <c r="S2328" s="257">
        <v>24</v>
      </c>
      <c r="T2328" s="257">
        <v>1322</v>
      </c>
      <c r="U2328" s="257">
        <v>1815.5</v>
      </c>
      <c r="V2328" s="257">
        <v>5355925</v>
      </c>
      <c r="X2328" s="260">
        <v>41806</v>
      </c>
      <c r="Y2328" t="s">
        <v>7634</v>
      </c>
      <c r="Z2328" s="260">
        <v>3</v>
      </c>
      <c r="AA2328">
        <v>1393</v>
      </c>
      <c r="AB2328" s="260" t="str">
        <f ca="1">IFERROR(IFERROR(VLOOKUP(Table_Merge1[[#This Row],[Column1]],Table11[#All],2,FALSE),LEFT(AB2329,8)&amp;IF(LEN((RIGHT(AB2329,2)+1))&lt;2,"0"&amp;(RIGHT(AB2329,2)+1),(RIGHT(AB2329,2)-1))),"")</f>
        <v>1393.03.26</v>
      </c>
      <c r="AC2328" s="259" t="str">
        <f ca="1">LEFT(Table_Merge1[[#This Row],[Column2]],4)</f>
        <v>1393</v>
      </c>
      <c r="AD2328" s="259" t="str">
        <f ca="1">RIGHT(LEFT(Table_Merge1[[#This Row],[Column2]],7),2)</f>
        <v>03</v>
      </c>
      <c r="AE2328" s="259" t="str">
        <f ca="1">RIGHT(Table_Merge1[[#This Row],[Column2]],2)</f>
        <v>26</v>
      </c>
      <c r="AF2328">
        <v>3</v>
      </c>
      <c r="AG2328">
        <v>26</v>
      </c>
      <c r="AH2328" s="260">
        <v>2014</v>
      </c>
      <c r="AI2328" t="s">
        <v>3441</v>
      </c>
      <c r="AJ2328" s="260">
        <v>16</v>
      </c>
      <c r="AK2328">
        <v>1281.75</v>
      </c>
      <c r="AL2328" t="s">
        <v>3621</v>
      </c>
      <c r="AM2328" t="s">
        <v>3621</v>
      </c>
      <c r="AO2328">
        <v>31930</v>
      </c>
      <c r="AP2328" s="287" t="str">
        <f>IFERROR(IF(Table_Merge1[[#This Row],[LME Zinc stock]]*Table_Merge1[[#This Row],[Nima.مقدار]]=0,"",Table_Merge1[[#This Row],[LME Zinc stock]]*Table_Merge1[[#This Row],[Nima.مقدار]]),"")</f>
        <v/>
      </c>
      <c r="AQ2328" s="287" t="str">
        <f>IFERROR(IF(Table_Merge1[[#This Row],[LME Zinc 3-month]]*Table_Merge1[[#This Row],[Nima.مقدار]]=0,"",Table_Merge1[[#This Row],[LME Zinc 3-month]]*Table_Merge1[[#This Row],[Nima.مقدار]]),"")</f>
        <v/>
      </c>
      <c r="AR2328" s="288" t="str">
        <f>IFERROR(IF(Table_Merge1[[#This Row],[LME Zinc stock]]*Table_Merge1[[#This Row],[Azad.Sell]]=0,"",Table_Merge1[[#This Row],[LME Zinc stock]]*Table_Merge1[[#This Row],[Azad.Sell]]),"")</f>
        <v/>
      </c>
      <c r="AS2328" s="288" t="str">
        <f>IFERROR(IF(Table_Merge1[[#This Row],[LME Zinc 3-month]]*Table_Merge1[[#This Row],[Azad.Sell]]=0,"",Table_Merge1[[#This Row],[LME Zinc 3-month]]*Table_Merge1[[#This Row],[Azad.Sell]]),"")</f>
        <v/>
      </c>
      <c r="AT2328"/>
    </row>
    <row r="2329" spans="1:46" x14ac:dyDescent="0.25">
      <c r="A2329" s="258">
        <v>43899</v>
      </c>
      <c r="B23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1398.12.19</v>
      </c>
      <c r="C2329" s="195">
        <f t="shared" ca="1" si="72"/>
        <v>1398</v>
      </c>
      <c r="D23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29" s="195">
        <f>_xlfn.NUMBERVALUE(RIGHT(Table11[[#This Row],[تاریخ شمسی]],2))</f>
        <v>19</v>
      </c>
      <c r="F23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12-19</v>
      </c>
      <c r="G2329" s="195" t="s">
        <v>2480</v>
      </c>
      <c r="L2329" s="259">
        <v>43899</v>
      </c>
      <c r="M2329">
        <v>138523</v>
      </c>
      <c r="O2329" s="284">
        <f>IFERROR(DATE(Table7[[#This Row],[year]],MONTH(DATEVALUE(Table7[[#This Row],[month]]&amp;"1")),Table7[[#This Row],[day]]),"")</f>
        <v>41719</v>
      </c>
      <c r="P2329" s="195" t="s">
        <v>5754</v>
      </c>
      <c r="Q2329" s="195">
        <v>2014</v>
      </c>
      <c r="R2329" s="195" t="s">
        <v>3435</v>
      </c>
      <c r="S2329" s="195">
        <v>21</v>
      </c>
      <c r="T2329" s="195">
        <v>1338.5</v>
      </c>
      <c r="U2329" s="195">
        <v>1831</v>
      </c>
      <c r="V2329" s="195">
        <v>5355675</v>
      </c>
      <c r="X2329" s="260">
        <v>41803</v>
      </c>
      <c r="Z2329" s="260">
        <v>4</v>
      </c>
      <c r="AB2329" s="260" t="str">
        <f ca="1">IFERROR(IFERROR(VLOOKUP(Table_Merge1[[#This Row],[Column1]],Table11[#All],2,FALSE),LEFT(AB2330,8)&amp;IF(LEN((RIGHT(AB2330,2)+1))&lt;2,"0"&amp;(RIGHT(AB2330,2)+1),(RIGHT(AB2330,2)-1))),"")</f>
        <v>1393.03.21</v>
      </c>
      <c r="AC2329" s="259" t="str">
        <f ca="1">LEFT(Table_Merge1[[#This Row],[Column2]],4)</f>
        <v>1393</v>
      </c>
      <c r="AD2329" s="259" t="str">
        <f ca="1">RIGHT(LEFT(Table_Merge1[[#This Row],[Column2]],7),2)</f>
        <v>03</v>
      </c>
      <c r="AE2329" s="259" t="str">
        <f ca="1">RIGHT(Table_Merge1[[#This Row],[Column2]],2)</f>
        <v>21</v>
      </c>
      <c r="AH2329" s="260">
        <v>2014</v>
      </c>
      <c r="AI2329" t="s">
        <v>3441</v>
      </c>
      <c r="AJ2329" s="260">
        <v>13</v>
      </c>
      <c r="AK2329">
        <v>1273</v>
      </c>
      <c r="AL2329">
        <v>1884</v>
      </c>
      <c r="AM2329">
        <v>5046200</v>
      </c>
      <c r="AP2329" s="287" t="str">
        <f>IFERROR(IF(Table_Merge1[[#This Row],[LME Zinc stock]]*Table_Merge1[[#This Row],[Nima.مقدار]]=0,"",Table_Merge1[[#This Row],[LME Zinc stock]]*Table_Merge1[[#This Row],[Nima.مقدار]]),"")</f>
        <v/>
      </c>
      <c r="AQ2329" s="287" t="str">
        <f>IFERROR(IF(Table_Merge1[[#This Row],[LME Zinc 3-month]]*Table_Merge1[[#This Row],[Nima.مقدار]]=0,"",Table_Merge1[[#This Row],[LME Zinc 3-month]]*Table_Merge1[[#This Row],[Nima.مقدار]]),"")</f>
        <v/>
      </c>
      <c r="AR2329" s="288" t="str">
        <f>IFERROR(IF(Table_Merge1[[#This Row],[LME Zinc stock]]*Table_Merge1[[#This Row],[Azad.Sell]]=0,"",Table_Merge1[[#This Row],[LME Zinc stock]]*Table_Merge1[[#This Row],[Azad.Sell]]),"")</f>
        <v/>
      </c>
      <c r="AS2329" s="288" t="str">
        <f>IFERROR(IF(Table_Merge1[[#This Row],[LME Zinc 3-month]]*Table_Merge1[[#This Row],[Azad.Sell]]=0,"",Table_Merge1[[#This Row],[LME Zinc 3-month]]*Table_Merge1[[#This Row],[Azad.Sell]]),"")</f>
        <v/>
      </c>
      <c r="AT2329"/>
    </row>
    <row r="2330" spans="1:46" x14ac:dyDescent="0.25">
      <c r="A2330" s="258">
        <v>43900</v>
      </c>
      <c r="B23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1398.12.20</v>
      </c>
      <c r="C2330" s="195">
        <f t="shared" ca="1" si="72"/>
        <v>1398</v>
      </c>
      <c r="D23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30" s="195">
        <f>_xlfn.NUMBERVALUE(RIGHT(Table11[[#This Row],[تاریخ شمسی]],2))</f>
        <v>20</v>
      </c>
      <c r="F23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12-20</v>
      </c>
      <c r="G2330" s="195" t="s">
        <v>2481</v>
      </c>
      <c r="L2330" s="259">
        <v>43900</v>
      </c>
      <c r="M2330">
        <v>135269</v>
      </c>
      <c r="O2330" s="283">
        <f>IFERROR(DATE(Table7[[#This Row],[year]],MONTH(DATEVALUE(Table7[[#This Row],[month]]&amp;"1")),Table7[[#This Row],[day]]),"")</f>
        <v>41718</v>
      </c>
      <c r="P2330" s="257" t="s">
        <v>5755</v>
      </c>
      <c r="Q2330" s="257">
        <v>2014</v>
      </c>
      <c r="R2330" s="257" t="s">
        <v>3435</v>
      </c>
      <c r="S2330" s="257">
        <v>20</v>
      </c>
      <c r="T2330" s="257">
        <v>1327</v>
      </c>
      <c r="U2330" s="257">
        <v>1845</v>
      </c>
      <c r="V2330" s="257">
        <v>5354900</v>
      </c>
      <c r="X2330" s="260">
        <v>41802</v>
      </c>
      <c r="Y2330" t="s">
        <v>7633</v>
      </c>
      <c r="Z2330" s="260">
        <v>4</v>
      </c>
      <c r="AA2330">
        <v>1393</v>
      </c>
      <c r="AB2330" s="260" t="str">
        <f ca="1">IFERROR(IFERROR(VLOOKUP(Table_Merge1[[#This Row],[Column1]],Table11[#All],2,FALSE),LEFT(AB2331,8)&amp;IF(LEN((RIGHT(AB2331,2)+1))&lt;2,"0"&amp;(RIGHT(AB2331,2)+1),(RIGHT(AB2331,2)-1))),"")</f>
        <v>1393.03.22</v>
      </c>
      <c r="AC2330" s="259" t="str">
        <f ca="1">LEFT(Table_Merge1[[#This Row],[Column2]],4)</f>
        <v>1393</v>
      </c>
      <c r="AD2330" s="259" t="str">
        <f ca="1">RIGHT(LEFT(Table_Merge1[[#This Row],[Column2]],7),2)</f>
        <v>03</v>
      </c>
      <c r="AE2330" s="259" t="str">
        <f ca="1">RIGHT(Table_Merge1[[#This Row],[Column2]],2)</f>
        <v>22</v>
      </c>
      <c r="AF2330">
        <v>3</v>
      </c>
      <c r="AG2330">
        <v>22</v>
      </c>
      <c r="AH2330" s="260">
        <v>2014</v>
      </c>
      <c r="AI2330" t="s">
        <v>3441</v>
      </c>
      <c r="AJ2330" s="260">
        <v>12</v>
      </c>
      <c r="AK2330">
        <v>1261.75</v>
      </c>
      <c r="AL2330">
        <v>1885.5</v>
      </c>
      <c r="AM2330">
        <v>5053875</v>
      </c>
      <c r="AO2330">
        <v>32420</v>
      </c>
      <c r="AP2330" s="287">
        <f>IFERROR(IF(Table_Merge1[[#This Row],[LME Zinc stock]]*Table_Merge1[[#This Row],[Nima.مقدار]]=0,"",Table_Merge1[[#This Row],[LME Zinc stock]]*Table_Merge1[[#This Row],[Nima.مقدار]]),"")</f>
        <v>163846627500</v>
      </c>
      <c r="AQ2330" s="287">
        <f>IFERROR(IF(Table_Merge1[[#This Row],[LME Zinc 3-month]]*Table_Merge1[[#This Row],[Nima.مقدار]]=0,"",Table_Merge1[[#This Row],[LME Zinc 3-month]]*Table_Merge1[[#This Row],[Nima.مقدار]]),"")</f>
        <v>61127910</v>
      </c>
      <c r="AR2330" s="288" t="str">
        <f>IFERROR(IF(Table_Merge1[[#This Row],[LME Zinc stock]]*Table_Merge1[[#This Row],[Azad.Sell]]=0,"",Table_Merge1[[#This Row],[LME Zinc stock]]*Table_Merge1[[#This Row],[Azad.Sell]]),"")</f>
        <v/>
      </c>
      <c r="AS2330" s="288" t="str">
        <f>IFERROR(IF(Table_Merge1[[#This Row],[LME Zinc 3-month]]*Table_Merge1[[#This Row],[Azad.Sell]]=0,"",Table_Merge1[[#This Row],[LME Zinc 3-month]]*Table_Merge1[[#This Row],[Azad.Sell]]),"")</f>
        <v/>
      </c>
      <c r="AT2330"/>
    </row>
    <row r="2331" spans="1:46" x14ac:dyDescent="0.25">
      <c r="A2331" s="258">
        <v>43901</v>
      </c>
      <c r="B23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1398.12.21</v>
      </c>
      <c r="C2331" s="195">
        <f t="shared" ca="1" si="72"/>
        <v>1398</v>
      </c>
      <c r="D23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31" s="195">
        <f>_xlfn.NUMBERVALUE(RIGHT(Table11[[#This Row],[تاریخ شمسی]],2))</f>
        <v>21</v>
      </c>
      <c r="F23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12-21</v>
      </c>
      <c r="G2331" s="195" t="s">
        <v>2482</v>
      </c>
      <c r="L2331" s="259">
        <v>43901</v>
      </c>
      <c r="M2331">
        <v>132015</v>
      </c>
      <c r="O2331" s="284">
        <f>IFERROR(DATE(Table7[[#This Row],[year]],MONTH(DATEVALUE(Table7[[#This Row],[month]]&amp;"1")),Table7[[#This Row],[day]]),"")</f>
        <v>41717</v>
      </c>
      <c r="P2331" s="195" t="s">
        <v>5756</v>
      </c>
      <c r="Q2331" s="195">
        <v>2014</v>
      </c>
      <c r="R2331" s="195" t="s">
        <v>3435</v>
      </c>
      <c r="S2331" s="195">
        <v>19</v>
      </c>
      <c r="T2331" s="195">
        <v>1346</v>
      </c>
      <c r="U2331" s="195">
        <v>1822.5</v>
      </c>
      <c r="V2331" s="195">
        <v>5359250</v>
      </c>
      <c r="X2331" s="260">
        <v>41801</v>
      </c>
      <c r="Y2331" t="s">
        <v>7632</v>
      </c>
      <c r="Z2331" s="260">
        <v>4</v>
      </c>
      <c r="AA2331">
        <v>1393</v>
      </c>
      <c r="AB2331" s="260" t="str">
        <f ca="1">IFERROR(IFERROR(VLOOKUP(Table_Merge1[[#This Row],[Column1]],Table11[#All],2,FALSE),LEFT(AB2332,8)&amp;IF(LEN((RIGHT(AB2332,2)+1))&lt;2,"0"&amp;(RIGHT(AB2332,2)+1),(RIGHT(AB2332,2)-1))),"")</f>
        <v>1393.03.21</v>
      </c>
      <c r="AC2331" s="259" t="str">
        <f ca="1">LEFT(Table_Merge1[[#This Row],[Column2]],4)</f>
        <v>1393</v>
      </c>
      <c r="AD2331" s="259" t="str">
        <f ca="1">RIGHT(LEFT(Table_Merge1[[#This Row],[Column2]],7),2)</f>
        <v>03</v>
      </c>
      <c r="AE2331" s="259" t="str">
        <f ca="1">RIGHT(Table_Merge1[[#This Row],[Column2]],2)</f>
        <v>21</v>
      </c>
      <c r="AF2331">
        <v>3</v>
      </c>
      <c r="AG2331">
        <v>21</v>
      </c>
      <c r="AH2331" s="260">
        <v>2014</v>
      </c>
      <c r="AI2331" t="s">
        <v>3441</v>
      </c>
      <c r="AJ2331" s="260">
        <v>11</v>
      </c>
      <c r="AK2331">
        <v>1262.5</v>
      </c>
      <c r="AL2331">
        <v>1891.5</v>
      </c>
      <c r="AM2331">
        <v>5060425</v>
      </c>
      <c r="AO2331">
        <v>32430</v>
      </c>
      <c r="AP2331" s="287">
        <f>IFERROR(IF(Table_Merge1[[#This Row],[LME Zinc stock]]*Table_Merge1[[#This Row],[Nima.مقدار]]=0,"",Table_Merge1[[#This Row],[LME Zinc stock]]*Table_Merge1[[#This Row],[Nima.مقدار]]),"")</f>
        <v>164109582750</v>
      </c>
      <c r="AQ2331" s="287">
        <f>IFERROR(IF(Table_Merge1[[#This Row],[LME Zinc 3-month]]*Table_Merge1[[#This Row],[Nima.مقدار]]=0,"",Table_Merge1[[#This Row],[LME Zinc 3-month]]*Table_Merge1[[#This Row],[Nima.مقدار]]),"")</f>
        <v>61341345</v>
      </c>
      <c r="AR2331" s="288" t="str">
        <f>IFERROR(IF(Table_Merge1[[#This Row],[LME Zinc stock]]*Table_Merge1[[#This Row],[Azad.Sell]]=0,"",Table_Merge1[[#This Row],[LME Zinc stock]]*Table_Merge1[[#This Row],[Azad.Sell]]),"")</f>
        <v/>
      </c>
      <c r="AS2331" s="288" t="str">
        <f>IFERROR(IF(Table_Merge1[[#This Row],[LME Zinc 3-month]]*Table_Merge1[[#This Row],[Azad.Sell]]=0,"",Table_Merge1[[#This Row],[LME Zinc 3-month]]*Table_Merge1[[#This Row],[Azad.Sell]]),"")</f>
        <v/>
      </c>
      <c r="AT2331"/>
    </row>
    <row r="2332" spans="1:46" x14ac:dyDescent="0.25">
      <c r="A2332" s="258">
        <v>43902</v>
      </c>
      <c r="B23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1398.12.22</v>
      </c>
      <c r="C2332" s="195">
        <f t="shared" ca="1" si="72"/>
        <v>1398</v>
      </c>
      <c r="D23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32" s="195">
        <f>_xlfn.NUMBERVALUE(RIGHT(Table11[[#This Row],[تاریخ شمسی]],2))</f>
        <v>22</v>
      </c>
      <c r="F23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12-22</v>
      </c>
      <c r="G2332" s="195" t="s">
        <v>2483</v>
      </c>
      <c r="L2332" s="259">
        <v>43902</v>
      </c>
      <c r="M2332">
        <v>135053</v>
      </c>
      <c r="O2332" s="283">
        <f>IFERROR(DATE(Table7[[#This Row],[year]],MONTH(DATEVALUE(Table7[[#This Row],[month]]&amp;"1")),Table7[[#This Row],[day]]),"")</f>
        <v>41716</v>
      </c>
      <c r="P2332" s="257" t="s">
        <v>5757</v>
      </c>
      <c r="Q2332" s="257">
        <v>2014</v>
      </c>
      <c r="R2332" s="257" t="s">
        <v>3435</v>
      </c>
      <c r="S2332" s="257">
        <v>18</v>
      </c>
      <c r="T2332" s="257">
        <v>1362.5</v>
      </c>
      <c r="U2332" s="257">
        <v>1816.5</v>
      </c>
      <c r="V2332" s="257">
        <v>5368925</v>
      </c>
      <c r="X2332" s="260">
        <v>41800</v>
      </c>
      <c r="Y2332" t="s">
        <v>7631</v>
      </c>
      <c r="Z2332" s="260">
        <v>4</v>
      </c>
      <c r="AA2332">
        <v>1393</v>
      </c>
      <c r="AB2332" s="260" t="str">
        <f ca="1">IFERROR(IFERROR(VLOOKUP(Table_Merge1[[#This Row],[Column1]],Table11[#All],2,FALSE),LEFT(AB2333,8)&amp;IF(LEN((RIGHT(AB2333,2)+1))&lt;2,"0"&amp;(RIGHT(AB2333,2)+1),(RIGHT(AB2333,2)-1))),"")</f>
        <v>1393.03.20</v>
      </c>
      <c r="AC2332" s="259" t="str">
        <f ca="1">LEFT(Table_Merge1[[#This Row],[Column2]],4)</f>
        <v>1393</v>
      </c>
      <c r="AD2332" s="259" t="str">
        <f ca="1">RIGHT(LEFT(Table_Merge1[[#This Row],[Column2]],7),2)</f>
        <v>03</v>
      </c>
      <c r="AE2332" s="259" t="str">
        <f ca="1">RIGHT(Table_Merge1[[#This Row],[Column2]],2)</f>
        <v>20</v>
      </c>
      <c r="AF2332">
        <v>3</v>
      </c>
      <c r="AG2332">
        <v>20</v>
      </c>
      <c r="AH2332" s="260">
        <v>2014</v>
      </c>
      <c r="AI2332" t="s">
        <v>3441</v>
      </c>
      <c r="AJ2332" s="260">
        <v>10</v>
      </c>
      <c r="AK2332">
        <v>1253.5</v>
      </c>
      <c r="AL2332">
        <v>1902</v>
      </c>
      <c r="AM2332">
        <v>5066250</v>
      </c>
      <c r="AO2332">
        <v>32150</v>
      </c>
      <c r="AP2332" s="287">
        <f>IFERROR(IF(Table_Merge1[[#This Row],[LME Zinc stock]]*Table_Merge1[[#This Row],[Nima.مقدار]]=0,"",Table_Merge1[[#This Row],[LME Zinc stock]]*Table_Merge1[[#This Row],[Nima.مقدار]]),"")</f>
        <v>162879937500</v>
      </c>
      <c r="AQ2332" s="287">
        <f>IFERROR(IF(Table_Merge1[[#This Row],[LME Zinc 3-month]]*Table_Merge1[[#This Row],[Nima.مقدار]]=0,"",Table_Merge1[[#This Row],[LME Zinc 3-month]]*Table_Merge1[[#This Row],[Nima.مقدار]]),"")</f>
        <v>61149300</v>
      </c>
      <c r="AR2332" s="288" t="str">
        <f>IFERROR(IF(Table_Merge1[[#This Row],[LME Zinc stock]]*Table_Merge1[[#This Row],[Azad.Sell]]=0,"",Table_Merge1[[#This Row],[LME Zinc stock]]*Table_Merge1[[#This Row],[Azad.Sell]]),"")</f>
        <v/>
      </c>
      <c r="AS2332" s="288" t="str">
        <f>IFERROR(IF(Table_Merge1[[#This Row],[LME Zinc 3-month]]*Table_Merge1[[#This Row],[Azad.Sell]]=0,"",Table_Merge1[[#This Row],[LME Zinc 3-month]]*Table_Merge1[[#This Row],[Azad.Sell]]),"")</f>
        <v/>
      </c>
      <c r="AT2332"/>
    </row>
    <row r="2333" spans="1:46" x14ac:dyDescent="0.25">
      <c r="A2333" s="258">
        <v>43904</v>
      </c>
      <c r="B23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1398.12.24</v>
      </c>
      <c r="C2333" s="195">
        <f t="shared" ca="1" si="72"/>
        <v>1398</v>
      </c>
      <c r="D23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33" s="195">
        <f>_xlfn.NUMBERVALUE(RIGHT(Table11[[#This Row],[تاریخ شمسی]],2))</f>
        <v>24</v>
      </c>
      <c r="F23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12-24</v>
      </c>
      <c r="G2333" s="195" t="s">
        <v>2484</v>
      </c>
      <c r="L2333" s="259">
        <v>43904</v>
      </c>
      <c r="M2333">
        <v>137989</v>
      </c>
      <c r="O2333" s="284">
        <f>IFERROR(DATE(Table7[[#This Row],[year]],MONTH(DATEVALUE(Table7[[#This Row],[month]]&amp;"1")),Table7[[#This Row],[day]]),"")</f>
        <v>41715</v>
      </c>
      <c r="P2333" s="195" t="s">
        <v>5758</v>
      </c>
      <c r="Q2333" s="195">
        <v>2014</v>
      </c>
      <c r="R2333" s="195" t="s">
        <v>3435</v>
      </c>
      <c r="S2333" s="195">
        <v>17</v>
      </c>
      <c r="T2333" s="195">
        <v>1379</v>
      </c>
      <c r="U2333" s="195">
        <v>1785</v>
      </c>
      <c r="V2333" s="195">
        <v>5375350</v>
      </c>
      <c r="X2333" s="260">
        <v>41799</v>
      </c>
      <c r="Y2333" t="s">
        <v>7630</v>
      </c>
      <c r="Z2333" s="260">
        <v>4</v>
      </c>
      <c r="AA2333">
        <v>1393</v>
      </c>
      <c r="AB2333" s="260" t="str">
        <f ca="1">IFERROR(IFERROR(VLOOKUP(Table_Merge1[[#This Row],[Column1]],Table11[#All],2,FALSE),LEFT(AB2334,8)&amp;IF(LEN((RIGHT(AB2334,2)+1))&lt;2,"0"&amp;(RIGHT(AB2334,2)+1),(RIGHT(AB2334,2)-1))),"")</f>
        <v>1393.03.19</v>
      </c>
      <c r="AC2333" s="259" t="str">
        <f ca="1">LEFT(Table_Merge1[[#This Row],[Column2]],4)</f>
        <v>1393</v>
      </c>
      <c r="AD2333" s="259" t="str">
        <f ca="1">RIGHT(LEFT(Table_Merge1[[#This Row],[Column2]],7),2)</f>
        <v>03</v>
      </c>
      <c r="AE2333" s="259" t="str">
        <f ca="1">RIGHT(Table_Merge1[[#This Row],[Column2]],2)</f>
        <v>19</v>
      </c>
      <c r="AF2333">
        <v>3</v>
      </c>
      <c r="AG2333">
        <v>19</v>
      </c>
      <c r="AH2333" s="260">
        <v>2014</v>
      </c>
      <c r="AI2333" t="s">
        <v>3441</v>
      </c>
      <c r="AJ2333" s="260">
        <v>9</v>
      </c>
      <c r="AK2333">
        <v>1255</v>
      </c>
      <c r="AL2333">
        <v>1896</v>
      </c>
      <c r="AM2333">
        <v>5072125</v>
      </c>
      <c r="AO2333">
        <v>32530</v>
      </c>
      <c r="AP2333" s="287">
        <f>IFERROR(IF(Table_Merge1[[#This Row],[LME Zinc stock]]*Table_Merge1[[#This Row],[Nima.مقدار]]=0,"",Table_Merge1[[#This Row],[LME Zinc stock]]*Table_Merge1[[#This Row],[Nima.مقدار]]),"")</f>
        <v>164996226250</v>
      </c>
      <c r="AQ2333" s="287">
        <f>IFERROR(IF(Table_Merge1[[#This Row],[LME Zinc 3-month]]*Table_Merge1[[#This Row],[Nima.مقدار]]=0,"",Table_Merge1[[#This Row],[LME Zinc 3-month]]*Table_Merge1[[#This Row],[Nima.مقدار]]),"")</f>
        <v>61676880</v>
      </c>
      <c r="AR2333" s="288" t="str">
        <f>IFERROR(IF(Table_Merge1[[#This Row],[LME Zinc stock]]*Table_Merge1[[#This Row],[Azad.Sell]]=0,"",Table_Merge1[[#This Row],[LME Zinc stock]]*Table_Merge1[[#This Row],[Azad.Sell]]),"")</f>
        <v/>
      </c>
      <c r="AS2333" s="288" t="str">
        <f>IFERROR(IF(Table_Merge1[[#This Row],[LME Zinc 3-month]]*Table_Merge1[[#This Row],[Azad.Sell]]=0,"",Table_Merge1[[#This Row],[LME Zinc 3-month]]*Table_Merge1[[#This Row],[Azad.Sell]]),"")</f>
        <v/>
      </c>
      <c r="AT2333"/>
    </row>
    <row r="2334" spans="1:46" x14ac:dyDescent="0.25">
      <c r="A2334" s="258">
        <v>43905</v>
      </c>
      <c r="B23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1398.12.25</v>
      </c>
      <c r="C2334" s="195">
        <f t="shared" ca="1" si="72"/>
        <v>1398</v>
      </c>
      <c r="D23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34" s="195">
        <f>_xlfn.NUMBERVALUE(RIGHT(Table11[[#This Row],[تاریخ شمسی]],2))</f>
        <v>25</v>
      </c>
      <c r="F23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12-25</v>
      </c>
      <c r="G2334" s="195" t="s">
        <v>2485</v>
      </c>
      <c r="L2334" s="259">
        <v>43905</v>
      </c>
      <c r="M2334">
        <v>134408</v>
      </c>
      <c r="O2334" s="283">
        <f>IFERROR(DATE(Table7[[#This Row],[year]],MONTH(DATEVALUE(Table7[[#This Row],[month]]&amp;"1")),Table7[[#This Row],[day]]),"")</f>
        <v>41712</v>
      </c>
      <c r="P2334" s="257" t="s">
        <v>5759</v>
      </c>
      <c r="Q2334" s="257">
        <v>2014</v>
      </c>
      <c r="R2334" s="257" t="s">
        <v>3435</v>
      </c>
      <c r="S2334" s="257">
        <v>14</v>
      </c>
      <c r="T2334" s="257">
        <v>1370</v>
      </c>
      <c r="U2334" s="257" t="s">
        <v>3621</v>
      </c>
      <c r="V2334" s="257" t="s">
        <v>3621</v>
      </c>
      <c r="X2334" s="260">
        <v>41796</v>
      </c>
      <c r="Z2334" s="260">
        <v>4</v>
      </c>
      <c r="AB2334" s="260" t="str">
        <f ca="1">IFERROR(IFERROR(VLOOKUP(Table_Merge1[[#This Row],[Column1]],Table11[#All],2,FALSE),LEFT(AB2335,8)&amp;IF(LEN((RIGHT(AB2335,2)+1))&lt;2,"0"&amp;(RIGHT(AB2335,2)+1),(RIGHT(AB2335,2)-1))),"")</f>
        <v>1393.03.10</v>
      </c>
      <c r="AC2334" s="259" t="str">
        <f ca="1">LEFT(Table_Merge1[[#This Row],[Column2]],4)</f>
        <v>1393</v>
      </c>
      <c r="AD2334" s="259" t="str">
        <f ca="1">RIGHT(LEFT(Table_Merge1[[#This Row],[Column2]],7),2)</f>
        <v>03</v>
      </c>
      <c r="AE2334" s="259" t="str">
        <f ca="1">RIGHT(Table_Merge1[[#This Row],[Column2]],2)</f>
        <v>10</v>
      </c>
      <c r="AH2334" s="260">
        <v>2014</v>
      </c>
      <c r="AI2334" t="s">
        <v>3441</v>
      </c>
      <c r="AJ2334" s="260">
        <v>6</v>
      </c>
      <c r="AK2334">
        <v>1254</v>
      </c>
      <c r="AL2334">
        <v>1897</v>
      </c>
      <c r="AM2334">
        <v>5077275</v>
      </c>
      <c r="AP2334" s="287" t="str">
        <f>IFERROR(IF(Table_Merge1[[#This Row],[LME Zinc stock]]*Table_Merge1[[#This Row],[Nima.مقدار]]=0,"",Table_Merge1[[#This Row],[LME Zinc stock]]*Table_Merge1[[#This Row],[Nima.مقدار]]),"")</f>
        <v/>
      </c>
      <c r="AQ2334" s="287" t="str">
        <f>IFERROR(IF(Table_Merge1[[#This Row],[LME Zinc 3-month]]*Table_Merge1[[#This Row],[Nima.مقدار]]=0,"",Table_Merge1[[#This Row],[LME Zinc 3-month]]*Table_Merge1[[#This Row],[Nima.مقدار]]),"")</f>
        <v/>
      </c>
      <c r="AR2334" s="288" t="str">
        <f>IFERROR(IF(Table_Merge1[[#This Row],[LME Zinc stock]]*Table_Merge1[[#This Row],[Azad.Sell]]=0,"",Table_Merge1[[#This Row],[LME Zinc stock]]*Table_Merge1[[#This Row],[Azad.Sell]]),"")</f>
        <v/>
      </c>
      <c r="AS2334" s="288" t="str">
        <f>IFERROR(IF(Table_Merge1[[#This Row],[LME Zinc 3-month]]*Table_Merge1[[#This Row],[Azad.Sell]]=0,"",Table_Merge1[[#This Row],[LME Zinc 3-month]]*Table_Merge1[[#This Row],[Azad.Sell]]),"")</f>
        <v/>
      </c>
      <c r="AT2334"/>
    </row>
    <row r="2335" spans="1:46" x14ac:dyDescent="0.25">
      <c r="A2335" s="258">
        <v>43906</v>
      </c>
      <c r="B23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1398.12.26</v>
      </c>
      <c r="C2335" s="195">
        <f t="shared" ca="1" si="72"/>
        <v>1398</v>
      </c>
      <c r="D23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35" s="195">
        <f>_xlfn.NUMBERVALUE(RIGHT(Table11[[#This Row],[تاریخ شمسی]],2))</f>
        <v>26</v>
      </c>
      <c r="F23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12-26</v>
      </c>
      <c r="G2335" s="195" t="s">
        <v>2486</v>
      </c>
      <c r="L2335" s="259">
        <v>43906</v>
      </c>
      <c r="M2335">
        <v>137186</v>
      </c>
      <c r="O2335" s="284">
        <f>IFERROR(DATE(Table7[[#This Row],[year]],MONTH(DATEVALUE(Table7[[#This Row],[month]]&amp;"1")),Table7[[#This Row],[day]]),"")</f>
        <v>41711</v>
      </c>
      <c r="P2335" s="195" t="s">
        <v>5760</v>
      </c>
      <c r="Q2335" s="195">
        <v>2014</v>
      </c>
      <c r="R2335" s="195" t="s">
        <v>3435</v>
      </c>
      <c r="S2335" s="195">
        <v>13</v>
      </c>
      <c r="T2335" s="195">
        <v>1371</v>
      </c>
      <c r="U2335" s="195">
        <v>1773.5</v>
      </c>
      <c r="V2335" s="195">
        <v>5381900</v>
      </c>
      <c r="X2335" s="260">
        <v>41795</v>
      </c>
      <c r="Z2335" s="260">
        <v>4</v>
      </c>
      <c r="AB2335" s="260" t="str">
        <f ca="1">IFERROR(IFERROR(VLOOKUP(Table_Merge1[[#This Row],[Column1]],Table11[#All],2,FALSE),LEFT(AB2336,8)&amp;IF(LEN((RIGHT(AB2336,2)+1))&lt;2,"0"&amp;(RIGHT(AB2336,2)+1),(RIGHT(AB2336,2)-1))),"")</f>
        <v>1393.03.11</v>
      </c>
      <c r="AC2335" s="259" t="str">
        <f ca="1">LEFT(Table_Merge1[[#This Row],[Column2]],4)</f>
        <v>1393</v>
      </c>
      <c r="AD2335" s="259" t="str">
        <f ca="1">RIGHT(LEFT(Table_Merge1[[#This Row],[Column2]],7),2)</f>
        <v>03</v>
      </c>
      <c r="AE2335" s="259" t="str">
        <f ca="1">RIGHT(Table_Merge1[[#This Row],[Column2]],2)</f>
        <v>11</v>
      </c>
      <c r="AH2335" s="260">
        <v>2014</v>
      </c>
      <c r="AI2335" t="s">
        <v>3441</v>
      </c>
      <c r="AJ2335" s="260">
        <v>5</v>
      </c>
      <c r="AK2335">
        <v>1244.75</v>
      </c>
      <c r="AL2335">
        <v>1885.5</v>
      </c>
      <c r="AM2335">
        <v>5084125</v>
      </c>
      <c r="AP2335" s="287" t="str">
        <f>IFERROR(IF(Table_Merge1[[#This Row],[LME Zinc stock]]*Table_Merge1[[#This Row],[Nima.مقدار]]=0,"",Table_Merge1[[#This Row],[LME Zinc stock]]*Table_Merge1[[#This Row],[Nima.مقدار]]),"")</f>
        <v/>
      </c>
      <c r="AQ2335" s="287" t="str">
        <f>IFERROR(IF(Table_Merge1[[#This Row],[LME Zinc 3-month]]*Table_Merge1[[#This Row],[Nima.مقدار]]=0,"",Table_Merge1[[#This Row],[LME Zinc 3-month]]*Table_Merge1[[#This Row],[Nima.مقدار]]),"")</f>
        <v/>
      </c>
      <c r="AR2335" s="288" t="str">
        <f>IFERROR(IF(Table_Merge1[[#This Row],[LME Zinc stock]]*Table_Merge1[[#This Row],[Azad.Sell]]=0,"",Table_Merge1[[#This Row],[LME Zinc stock]]*Table_Merge1[[#This Row],[Azad.Sell]]),"")</f>
        <v/>
      </c>
      <c r="AS2335" s="288" t="str">
        <f>IFERROR(IF(Table_Merge1[[#This Row],[LME Zinc 3-month]]*Table_Merge1[[#This Row],[Azad.Sell]]=0,"",Table_Merge1[[#This Row],[LME Zinc 3-month]]*Table_Merge1[[#This Row],[Azad.Sell]]),"")</f>
        <v/>
      </c>
      <c r="AT2335"/>
    </row>
    <row r="2336" spans="1:46" x14ac:dyDescent="0.25">
      <c r="A2336" s="258">
        <v>43907</v>
      </c>
      <c r="B23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1398.12.27</v>
      </c>
      <c r="C2336" s="195">
        <f t="shared" ca="1" si="72"/>
        <v>1398</v>
      </c>
      <c r="D23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36" s="195">
        <f>_xlfn.NUMBERVALUE(RIGHT(Table11[[#This Row],[تاریخ شمسی]],2))</f>
        <v>27</v>
      </c>
      <c r="F23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12-27</v>
      </c>
      <c r="G2336" s="195" t="s">
        <v>2487</v>
      </c>
      <c r="L2336" s="259">
        <v>43907</v>
      </c>
      <c r="M2336">
        <v>136175</v>
      </c>
      <c r="O2336" s="283">
        <f>IFERROR(DATE(Table7[[#This Row],[year]],MONTH(DATEVALUE(Table7[[#This Row],[month]]&amp;"1")),Table7[[#This Row],[day]]),"")</f>
        <v>41710</v>
      </c>
      <c r="P2336" s="257" t="s">
        <v>5761</v>
      </c>
      <c r="Q2336" s="257">
        <v>2014</v>
      </c>
      <c r="R2336" s="257" t="s">
        <v>3435</v>
      </c>
      <c r="S2336" s="257">
        <v>12</v>
      </c>
      <c r="T2336" s="257">
        <v>1355.75</v>
      </c>
      <c r="U2336" s="257">
        <v>1752</v>
      </c>
      <c r="V2336" s="257">
        <v>5387100</v>
      </c>
      <c r="X2336" s="260">
        <v>41794</v>
      </c>
      <c r="Z2336" s="260">
        <v>4</v>
      </c>
      <c r="AB2336" s="260" t="str">
        <f ca="1">IFERROR(IFERROR(VLOOKUP(Table_Merge1[[#This Row],[Column1]],Table11[#All],2,FALSE),LEFT(AB2337,8)&amp;IF(LEN((RIGHT(AB2337,2)+1))&lt;2,"0"&amp;(RIGHT(AB2337,2)+1),(RIGHT(AB2337,2)-1))),"")</f>
        <v>1393.03.12</v>
      </c>
      <c r="AC2336" s="259" t="str">
        <f ca="1">LEFT(Table_Merge1[[#This Row],[Column2]],4)</f>
        <v>1393</v>
      </c>
      <c r="AD2336" s="259" t="str">
        <f ca="1">RIGHT(LEFT(Table_Merge1[[#This Row],[Column2]],7),2)</f>
        <v>03</v>
      </c>
      <c r="AE2336" s="259" t="str">
        <f ca="1">RIGHT(Table_Merge1[[#This Row],[Column2]],2)</f>
        <v>12</v>
      </c>
      <c r="AH2336" s="260">
        <v>2014</v>
      </c>
      <c r="AI2336" t="s">
        <v>3441</v>
      </c>
      <c r="AJ2336" s="260">
        <v>4</v>
      </c>
      <c r="AK2336">
        <v>1246</v>
      </c>
      <c r="AL2336">
        <v>1886</v>
      </c>
      <c r="AM2336">
        <v>5092050</v>
      </c>
      <c r="AP2336" s="287" t="str">
        <f>IFERROR(IF(Table_Merge1[[#This Row],[LME Zinc stock]]*Table_Merge1[[#This Row],[Nima.مقدار]]=0,"",Table_Merge1[[#This Row],[LME Zinc stock]]*Table_Merge1[[#This Row],[Nima.مقدار]]),"")</f>
        <v/>
      </c>
      <c r="AQ2336" s="287" t="str">
        <f>IFERROR(IF(Table_Merge1[[#This Row],[LME Zinc 3-month]]*Table_Merge1[[#This Row],[Nima.مقدار]]=0,"",Table_Merge1[[#This Row],[LME Zinc 3-month]]*Table_Merge1[[#This Row],[Nima.مقدار]]),"")</f>
        <v/>
      </c>
      <c r="AR2336" s="288" t="str">
        <f>IFERROR(IF(Table_Merge1[[#This Row],[LME Zinc stock]]*Table_Merge1[[#This Row],[Azad.Sell]]=0,"",Table_Merge1[[#This Row],[LME Zinc stock]]*Table_Merge1[[#This Row],[Azad.Sell]]),"")</f>
        <v/>
      </c>
      <c r="AS2336" s="288" t="str">
        <f>IFERROR(IF(Table_Merge1[[#This Row],[LME Zinc 3-month]]*Table_Merge1[[#This Row],[Azad.Sell]]=0,"",Table_Merge1[[#This Row],[LME Zinc 3-month]]*Table_Merge1[[#This Row],[Azad.Sell]]),"")</f>
        <v/>
      </c>
      <c r="AT2336"/>
    </row>
    <row r="2337" spans="1:46" x14ac:dyDescent="0.25">
      <c r="A2337" s="258">
        <v>43908</v>
      </c>
      <c r="B23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1398.12.28</v>
      </c>
      <c r="C2337" s="195">
        <f t="shared" ca="1" si="72"/>
        <v>1398</v>
      </c>
      <c r="D23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337" s="195">
        <f>_xlfn.NUMBERVALUE(RIGHT(Table11[[#This Row],[تاریخ شمسی]],2))</f>
        <v>28</v>
      </c>
      <c r="F23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12-28</v>
      </c>
      <c r="G2337" s="195" t="s">
        <v>2488</v>
      </c>
      <c r="L2337" s="259">
        <v>43908</v>
      </c>
      <c r="M2337">
        <v>136007</v>
      </c>
      <c r="O2337" s="284">
        <f>IFERROR(DATE(Table7[[#This Row],[year]],MONTH(DATEVALUE(Table7[[#This Row],[month]]&amp;"1")),Table7[[#This Row],[day]]),"")</f>
        <v>41709</v>
      </c>
      <c r="P2337" s="195" t="s">
        <v>5762</v>
      </c>
      <c r="Q2337" s="195">
        <v>2014</v>
      </c>
      <c r="R2337" s="195" t="s">
        <v>3435</v>
      </c>
      <c r="S2337" s="195">
        <v>11</v>
      </c>
      <c r="T2337" s="195">
        <v>1348</v>
      </c>
      <c r="U2337" s="195">
        <v>1725.5</v>
      </c>
      <c r="V2337" s="195">
        <v>5393250</v>
      </c>
      <c r="X2337" s="260">
        <v>41793</v>
      </c>
      <c r="Y2337" t="s">
        <v>7629</v>
      </c>
      <c r="Z2337" s="260">
        <v>4</v>
      </c>
      <c r="AA2337">
        <v>1393</v>
      </c>
      <c r="AB2337" s="260" t="str">
        <f ca="1">IFERROR(IFERROR(VLOOKUP(Table_Merge1[[#This Row],[Column1]],Table11[#All],2,FALSE),LEFT(AB2338,8)&amp;IF(LEN((RIGHT(AB2338,2)+1))&lt;2,"0"&amp;(RIGHT(AB2338,2)+1),(RIGHT(AB2338,2)-1))),"")</f>
        <v>1393.03.13</v>
      </c>
      <c r="AC2337" s="259" t="str">
        <f ca="1">LEFT(Table_Merge1[[#This Row],[Column2]],4)</f>
        <v>1393</v>
      </c>
      <c r="AD2337" s="259" t="str">
        <f ca="1">RIGHT(LEFT(Table_Merge1[[#This Row],[Column2]],7),2)</f>
        <v>03</v>
      </c>
      <c r="AE2337" s="259" t="str">
        <f ca="1">RIGHT(Table_Merge1[[#This Row],[Column2]],2)</f>
        <v>13</v>
      </c>
      <c r="AF2337">
        <v>3</v>
      </c>
      <c r="AG2337">
        <v>13</v>
      </c>
      <c r="AH2337" s="260">
        <v>2014</v>
      </c>
      <c r="AI2337" t="s">
        <v>3441</v>
      </c>
      <c r="AJ2337" s="260">
        <v>3</v>
      </c>
      <c r="AK2337">
        <v>1244.25</v>
      </c>
      <c r="AL2337">
        <v>1869.5</v>
      </c>
      <c r="AM2337">
        <v>5100000</v>
      </c>
      <c r="AO2337">
        <v>32790</v>
      </c>
      <c r="AP2337" s="287">
        <f>IFERROR(IF(Table_Merge1[[#This Row],[LME Zinc stock]]*Table_Merge1[[#This Row],[Nima.مقدار]]=0,"",Table_Merge1[[#This Row],[LME Zinc stock]]*Table_Merge1[[#This Row],[Nima.مقدار]]),"")</f>
        <v>167229000000</v>
      </c>
      <c r="AQ2337" s="287">
        <f>IFERROR(IF(Table_Merge1[[#This Row],[LME Zinc 3-month]]*Table_Merge1[[#This Row],[Nima.مقدار]]=0,"",Table_Merge1[[#This Row],[LME Zinc 3-month]]*Table_Merge1[[#This Row],[Nima.مقدار]]),"")</f>
        <v>61300905</v>
      </c>
      <c r="AR2337" s="288" t="str">
        <f>IFERROR(IF(Table_Merge1[[#This Row],[LME Zinc stock]]*Table_Merge1[[#This Row],[Azad.Sell]]=0,"",Table_Merge1[[#This Row],[LME Zinc stock]]*Table_Merge1[[#This Row],[Azad.Sell]]),"")</f>
        <v/>
      </c>
      <c r="AS2337" s="288" t="str">
        <f>IFERROR(IF(Table_Merge1[[#This Row],[LME Zinc 3-month]]*Table_Merge1[[#This Row],[Azad.Sell]]=0,"",Table_Merge1[[#This Row],[LME Zinc 3-month]]*Table_Merge1[[#This Row],[Azad.Sell]]),"")</f>
        <v/>
      </c>
      <c r="AT2337"/>
    </row>
    <row r="2338" spans="1:46" x14ac:dyDescent="0.25">
      <c r="A2338" s="258">
        <v>43914</v>
      </c>
      <c r="B23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1399.01.05</v>
      </c>
      <c r="C2338" s="195">
        <f t="shared" ca="1" si="72"/>
        <v>1399</v>
      </c>
      <c r="D23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338" s="195">
        <f>_xlfn.NUMBERVALUE(RIGHT(Table11[[#This Row],[تاریخ شمسی]],2))</f>
        <v>5</v>
      </c>
      <c r="F23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01-05</v>
      </c>
      <c r="G2338" s="195" t="s">
        <v>2489</v>
      </c>
      <c r="L2338" s="259">
        <v>43914</v>
      </c>
      <c r="M2338">
        <v>136323</v>
      </c>
      <c r="O2338" s="283">
        <f>IFERROR(DATE(Table7[[#This Row],[year]],MONTH(DATEVALUE(Table7[[#This Row],[month]]&amp;"1")),Table7[[#This Row],[day]]),"")</f>
        <v>41708</v>
      </c>
      <c r="P2338" s="257" t="s">
        <v>5763</v>
      </c>
      <c r="Q2338" s="257">
        <v>2014</v>
      </c>
      <c r="R2338" s="257" t="s">
        <v>3435</v>
      </c>
      <c r="S2338" s="257">
        <v>10</v>
      </c>
      <c r="T2338" s="257">
        <v>1334.25</v>
      </c>
      <c r="U2338" s="257">
        <v>1750</v>
      </c>
      <c r="V2338" s="257">
        <v>5391425</v>
      </c>
      <c r="X2338" s="260">
        <v>41792</v>
      </c>
      <c r="Y2338" t="s">
        <v>7628</v>
      </c>
      <c r="Z2338" s="260">
        <v>4</v>
      </c>
      <c r="AA2338">
        <v>1393</v>
      </c>
      <c r="AB2338" s="260" t="str">
        <f ca="1">IFERROR(IFERROR(VLOOKUP(Table_Merge1[[#This Row],[Column1]],Table11[#All],2,FALSE),LEFT(AB2339,8)&amp;IF(LEN((RIGHT(AB2339,2)+1))&lt;2,"0"&amp;(RIGHT(AB2339,2)+1),(RIGHT(AB2339,2)-1))),"")</f>
        <v>1393.03.12</v>
      </c>
      <c r="AC2338" s="259" t="str">
        <f ca="1">LEFT(Table_Merge1[[#This Row],[Column2]],4)</f>
        <v>1393</v>
      </c>
      <c r="AD2338" s="259" t="str">
        <f ca="1">RIGHT(LEFT(Table_Merge1[[#This Row],[Column2]],7),2)</f>
        <v>03</v>
      </c>
      <c r="AE2338" s="259" t="str">
        <f ca="1">RIGHT(Table_Merge1[[#This Row],[Column2]],2)</f>
        <v>12</v>
      </c>
      <c r="AF2338">
        <v>3</v>
      </c>
      <c r="AG2338">
        <v>12</v>
      </c>
      <c r="AH2338" s="260">
        <v>2014</v>
      </c>
      <c r="AI2338" t="s">
        <v>3441</v>
      </c>
      <c r="AJ2338" s="260">
        <v>2</v>
      </c>
      <c r="AK2338">
        <v>1244.75</v>
      </c>
      <c r="AL2338">
        <v>1852</v>
      </c>
      <c r="AM2338">
        <v>5109600</v>
      </c>
      <c r="AO2338">
        <v>32800</v>
      </c>
      <c r="AP2338" s="287">
        <f>IFERROR(IF(Table_Merge1[[#This Row],[LME Zinc stock]]*Table_Merge1[[#This Row],[Nima.مقدار]]=0,"",Table_Merge1[[#This Row],[LME Zinc stock]]*Table_Merge1[[#This Row],[Nima.مقدار]]),"")</f>
        <v>167594880000</v>
      </c>
      <c r="AQ2338" s="287">
        <f>IFERROR(IF(Table_Merge1[[#This Row],[LME Zinc 3-month]]*Table_Merge1[[#This Row],[Nima.مقدار]]=0,"",Table_Merge1[[#This Row],[LME Zinc 3-month]]*Table_Merge1[[#This Row],[Nima.مقدار]]),"")</f>
        <v>60745600</v>
      </c>
      <c r="AR2338" s="288" t="str">
        <f>IFERROR(IF(Table_Merge1[[#This Row],[LME Zinc stock]]*Table_Merge1[[#This Row],[Azad.Sell]]=0,"",Table_Merge1[[#This Row],[LME Zinc stock]]*Table_Merge1[[#This Row],[Azad.Sell]]),"")</f>
        <v/>
      </c>
      <c r="AS2338" s="288" t="str">
        <f>IFERROR(IF(Table_Merge1[[#This Row],[LME Zinc 3-month]]*Table_Merge1[[#This Row],[Azad.Sell]]=0,"",Table_Merge1[[#This Row],[LME Zinc 3-month]]*Table_Merge1[[#This Row],[Azad.Sell]]),"")</f>
        <v/>
      </c>
      <c r="AT2338"/>
    </row>
    <row r="2339" spans="1:46" x14ac:dyDescent="0.25">
      <c r="A2339" s="258">
        <v>43915</v>
      </c>
      <c r="B23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1399.01.06</v>
      </c>
      <c r="C2339" s="195">
        <f t="shared" ca="1" si="72"/>
        <v>1399</v>
      </c>
      <c r="D23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339" s="195">
        <f>_xlfn.NUMBERVALUE(RIGHT(Table11[[#This Row],[تاریخ شمسی]],2))</f>
        <v>6</v>
      </c>
      <c r="F23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01-06</v>
      </c>
      <c r="G2339" s="195" t="s">
        <v>2490</v>
      </c>
      <c r="L2339" s="259">
        <v>43915</v>
      </c>
      <c r="M2339">
        <v>135717</v>
      </c>
      <c r="O2339" s="284">
        <f>IFERROR(DATE(Table7[[#This Row],[year]],MONTH(DATEVALUE(Table7[[#This Row],[month]]&amp;"1")),Table7[[#This Row],[day]]),"")</f>
        <v>41705</v>
      </c>
      <c r="P2339" s="195" t="s">
        <v>5764</v>
      </c>
      <c r="Q2339" s="195">
        <v>2014</v>
      </c>
      <c r="R2339" s="195" t="s">
        <v>3435</v>
      </c>
      <c r="S2339" s="195">
        <v>7</v>
      </c>
      <c r="T2339" s="195">
        <v>1348.25</v>
      </c>
      <c r="U2339" s="195">
        <v>1760</v>
      </c>
      <c r="V2339" s="195">
        <v>5399625</v>
      </c>
      <c r="X2339" s="260">
        <v>41789</v>
      </c>
      <c r="Z2339" s="260">
        <v>4</v>
      </c>
      <c r="AB2339" s="260" t="str">
        <f ca="1">IFERROR(IFERROR(VLOOKUP(Table_Merge1[[#This Row],[Column1]],Table11[#All],2,FALSE),LEFT(AB2340,8)&amp;IF(LEN((RIGHT(AB2340,2)+1))&lt;2,"0"&amp;(RIGHT(AB2340,2)+1),(RIGHT(AB2340,2)-1))),"")</f>
        <v>1393.03.09</v>
      </c>
      <c r="AC2339" s="259" t="str">
        <f ca="1">LEFT(Table_Merge1[[#This Row],[Column2]],4)</f>
        <v>1393</v>
      </c>
      <c r="AD2339" s="259" t="str">
        <f ca="1">RIGHT(LEFT(Table_Merge1[[#This Row],[Column2]],7),2)</f>
        <v>03</v>
      </c>
      <c r="AE2339" s="259" t="str">
        <f ca="1">RIGHT(Table_Merge1[[#This Row],[Column2]],2)</f>
        <v>09</v>
      </c>
      <c r="AH2339" s="260">
        <v>2014</v>
      </c>
      <c r="AI2339" t="s">
        <v>3439</v>
      </c>
      <c r="AJ2339" s="260">
        <v>30</v>
      </c>
      <c r="AK2339">
        <v>1254</v>
      </c>
      <c r="AL2339">
        <v>1842.5</v>
      </c>
      <c r="AM2339">
        <v>5127100</v>
      </c>
      <c r="AP2339" s="287" t="str">
        <f>IFERROR(IF(Table_Merge1[[#This Row],[LME Zinc stock]]*Table_Merge1[[#This Row],[Nima.مقدار]]=0,"",Table_Merge1[[#This Row],[LME Zinc stock]]*Table_Merge1[[#This Row],[Nima.مقدار]]),"")</f>
        <v/>
      </c>
      <c r="AQ2339" s="287" t="str">
        <f>IFERROR(IF(Table_Merge1[[#This Row],[LME Zinc 3-month]]*Table_Merge1[[#This Row],[Nima.مقدار]]=0,"",Table_Merge1[[#This Row],[LME Zinc 3-month]]*Table_Merge1[[#This Row],[Nima.مقدار]]),"")</f>
        <v/>
      </c>
      <c r="AR2339" s="288" t="str">
        <f>IFERROR(IF(Table_Merge1[[#This Row],[LME Zinc stock]]*Table_Merge1[[#This Row],[Azad.Sell]]=0,"",Table_Merge1[[#This Row],[LME Zinc stock]]*Table_Merge1[[#This Row],[Azad.Sell]]),"")</f>
        <v/>
      </c>
      <c r="AS2339" s="288" t="str">
        <f>IFERROR(IF(Table_Merge1[[#This Row],[LME Zinc 3-month]]*Table_Merge1[[#This Row],[Azad.Sell]]=0,"",Table_Merge1[[#This Row],[LME Zinc 3-month]]*Table_Merge1[[#This Row],[Azad.Sell]]),"")</f>
        <v/>
      </c>
      <c r="AT2339"/>
    </row>
    <row r="2340" spans="1:46" x14ac:dyDescent="0.25">
      <c r="A2340" s="258">
        <v>43918</v>
      </c>
      <c r="B23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1399.01.09</v>
      </c>
      <c r="C2340" s="195">
        <f t="shared" ca="1" si="72"/>
        <v>1399</v>
      </c>
      <c r="D23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340" s="195">
        <f>_xlfn.NUMBERVALUE(RIGHT(Table11[[#This Row],[تاریخ شمسی]],2))</f>
        <v>9</v>
      </c>
      <c r="F23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01-09</v>
      </c>
      <c r="G2340" s="195" t="s">
        <v>2491</v>
      </c>
      <c r="L2340" s="259">
        <v>43918</v>
      </c>
      <c r="M2340">
        <v>135414</v>
      </c>
      <c r="O2340" s="283">
        <f>IFERROR(DATE(Table7[[#This Row],[year]],MONTH(DATEVALUE(Table7[[#This Row],[month]]&amp;"1")),Table7[[#This Row],[day]]),"")</f>
        <v>41704</v>
      </c>
      <c r="P2340" s="257" t="s">
        <v>5765</v>
      </c>
      <c r="Q2340" s="257">
        <v>2014</v>
      </c>
      <c r="R2340" s="257" t="s">
        <v>3435</v>
      </c>
      <c r="S2340" s="257">
        <v>6</v>
      </c>
      <c r="T2340" s="257">
        <v>1334.25</v>
      </c>
      <c r="U2340" s="257">
        <v>1732</v>
      </c>
      <c r="V2340" s="257">
        <v>5406675</v>
      </c>
      <c r="X2340" s="260">
        <v>41788</v>
      </c>
      <c r="Y2340" t="s">
        <v>7627</v>
      </c>
      <c r="Z2340" s="260">
        <v>4</v>
      </c>
      <c r="AA2340">
        <v>1393</v>
      </c>
      <c r="AB2340" s="260" t="str">
        <f ca="1">IFERROR(IFERROR(VLOOKUP(Table_Merge1[[#This Row],[Column1]],Table11[#All],2,FALSE),LEFT(AB2341,8)&amp;IF(LEN((RIGHT(AB2341,2)+1))&lt;2,"0"&amp;(RIGHT(AB2341,2)+1),(RIGHT(AB2341,2)-1))),"")</f>
        <v>1393.03.08</v>
      </c>
      <c r="AC2340" s="259" t="str">
        <f ca="1">LEFT(Table_Merge1[[#This Row],[Column2]],4)</f>
        <v>1393</v>
      </c>
      <c r="AD2340" s="259" t="str">
        <f ca="1">RIGHT(LEFT(Table_Merge1[[#This Row],[Column2]],7),2)</f>
        <v>03</v>
      </c>
      <c r="AE2340" s="259" t="str">
        <f ca="1">RIGHT(Table_Merge1[[#This Row],[Column2]],2)</f>
        <v>08</v>
      </c>
      <c r="AF2340">
        <v>3</v>
      </c>
      <c r="AG2340">
        <v>8</v>
      </c>
      <c r="AH2340" s="260">
        <v>2014</v>
      </c>
      <c r="AI2340" t="s">
        <v>3439</v>
      </c>
      <c r="AJ2340" s="260">
        <v>29</v>
      </c>
      <c r="AK2340">
        <v>1254</v>
      </c>
      <c r="AL2340">
        <v>1861.5</v>
      </c>
      <c r="AM2340">
        <v>5131675</v>
      </c>
      <c r="AO2340">
        <v>32710</v>
      </c>
      <c r="AP2340" s="287">
        <f>IFERROR(IF(Table_Merge1[[#This Row],[LME Zinc stock]]*Table_Merge1[[#This Row],[Nima.مقدار]]=0,"",Table_Merge1[[#This Row],[LME Zinc stock]]*Table_Merge1[[#This Row],[Nima.مقدار]]),"")</f>
        <v>167857089250</v>
      </c>
      <c r="AQ2340" s="287">
        <f>IFERROR(IF(Table_Merge1[[#This Row],[LME Zinc 3-month]]*Table_Merge1[[#This Row],[Nima.مقدار]]=0,"",Table_Merge1[[#This Row],[LME Zinc 3-month]]*Table_Merge1[[#This Row],[Nima.مقدار]]),"")</f>
        <v>60889665</v>
      </c>
      <c r="AR2340" s="288" t="str">
        <f>IFERROR(IF(Table_Merge1[[#This Row],[LME Zinc stock]]*Table_Merge1[[#This Row],[Azad.Sell]]=0,"",Table_Merge1[[#This Row],[LME Zinc stock]]*Table_Merge1[[#This Row],[Azad.Sell]]),"")</f>
        <v/>
      </c>
      <c r="AS2340" s="288" t="str">
        <f>IFERROR(IF(Table_Merge1[[#This Row],[LME Zinc 3-month]]*Table_Merge1[[#This Row],[Azad.Sell]]=0,"",Table_Merge1[[#This Row],[LME Zinc 3-month]]*Table_Merge1[[#This Row],[Azad.Sell]]),"")</f>
        <v/>
      </c>
      <c r="AT2340"/>
    </row>
    <row r="2341" spans="1:46" x14ac:dyDescent="0.25">
      <c r="A2341" s="258">
        <v>43919</v>
      </c>
      <c r="B23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1399.01.10</v>
      </c>
      <c r="C2341" s="195">
        <f t="shared" ca="1" si="72"/>
        <v>1399</v>
      </c>
      <c r="D23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341" s="195">
        <f>_xlfn.NUMBERVALUE(RIGHT(Table11[[#This Row],[تاریخ شمسی]],2))</f>
        <v>10</v>
      </c>
      <c r="F23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01-10</v>
      </c>
      <c r="G2341" s="195" t="s">
        <v>2492</v>
      </c>
      <c r="L2341" s="259">
        <v>43919</v>
      </c>
      <c r="M2341">
        <v>135262.5</v>
      </c>
      <c r="O2341" s="284">
        <f>IFERROR(DATE(Table7[[#This Row],[year]],MONTH(DATEVALUE(Table7[[#This Row],[month]]&amp;"1")),Table7[[#This Row],[day]]),"")</f>
        <v>41703</v>
      </c>
      <c r="P2341" s="195" t="s">
        <v>5766</v>
      </c>
      <c r="Q2341" s="195">
        <v>2014</v>
      </c>
      <c r="R2341" s="195" t="s">
        <v>3435</v>
      </c>
      <c r="S2341" s="195">
        <v>5</v>
      </c>
      <c r="T2341" s="195">
        <v>1333.5</v>
      </c>
      <c r="U2341" s="195">
        <v>1719</v>
      </c>
      <c r="V2341" s="195">
        <v>5414875</v>
      </c>
      <c r="X2341" s="260">
        <v>41787</v>
      </c>
      <c r="Y2341" t="s">
        <v>7626</v>
      </c>
      <c r="Z2341" s="260">
        <v>4</v>
      </c>
      <c r="AA2341">
        <v>1393</v>
      </c>
      <c r="AB2341" s="260" t="str">
        <f ca="1">IFERROR(IFERROR(VLOOKUP(Table_Merge1[[#This Row],[Column1]],Table11[#All],2,FALSE),LEFT(AB2342,8)&amp;IF(LEN((RIGHT(AB2342,2)+1))&lt;2,"0"&amp;(RIGHT(AB2342,2)+1),(RIGHT(AB2342,2)-1))),"")</f>
        <v>1393.03.07</v>
      </c>
      <c r="AC2341" s="259" t="str">
        <f ca="1">LEFT(Table_Merge1[[#This Row],[Column2]],4)</f>
        <v>1393</v>
      </c>
      <c r="AD2341" s="259" t="str">
        <f ca="1">RIGHT(LEFT(Table_Merge1[[#This Row],[Column2]],7),2)</f>
        <v>03</v>
      </c>
      <c r="AE2341" s="259" t="str">
        <f ca="1">RIGHT(Table_Merge1[[#This Row],[Column2]],2)</f>
        <v>07</v>
      </c>
      <c r="AF2341">
        <v>3</v>
      </c>
      <c r="AG2341">
        <v>7</v>
      </c>
      <c r="AH2341" s="260">
        <v>2014</v>
      </c>
      <c r="AI2341" t="s">
        <v>3439</v>
      </c>
      <c r="AJ2341" s="260">
        <v>28</v>
      </c>
      <c r="AK2341">
        <v>1265.25</v>
      </c>
      <c r="AL2341">
        <v>1871.5</v>
      </c>
      <c r="AM2341">
        <v>5140000</v>
      </c>
      <c r="AO2341">
        <v>32720</v>
      </c>
      <c r="AP2341" s="287">
        <f>IFERROR(IF(Table_Merge1[[#This Row],[LME Zinc stock]]*Table_Merge1[[#This Row],[Nima.مقدار]]=0,"",Table_Merge1[[#This Row],[LME Zinc stock]]*Table_Merge1[[#This Row],[Nima.مقدار]]),"")</f>
        <v>168180800000</v>
      </c>
      <c r="AQ2341" s="287">
        <f>IFERROR(IF(Table_Merge1[[#This Row],[LME Zinc 3-month]]*Table_Merge1[[#This Row],[Nima.مقدار]]=0,"",Table_Merge1[[#This Row],[LME Zinc 3-month]]*Table_Merge1[[#This Row],[Nima.مقدار]]),"")</f>
        <v>61235480</v>
      </c>
      <c r="AR2341" s="288" t="str">
        <f>IFERROR(IF(Table_Merge1[[#This Row],[LME Zinc stock]]*Table_Merge1[[#This Row],[Azad.Sell]]=0,"",Table_Merge1[[#This Row],[LME Zinc stock]]*Table_Merge1[[#This Row],[Azad.Sell]]),"")</f>
        <v/>
      </c>
      <c r="AS2341" s="288" t="str">
        <f>IFERROR(IF(Table_Merge1[[#This Row],[LME Zinc 3-month]]*Table_Merge1[[#This Row],[Azad.Sell]]=0,"",Table_Merge1[[#This Row],[LME Zinc 3-month]]*Table_Merge1[[#This Row],[Azad.Sell]]),"")</f>
        <v/>
      </c>
      <c r="AT2341"/>
    </row>
    <row r="2342" spans="1:46" x14ac:dyDescent="0.25">
      <c r="A2342" s="258">
        <v>43920</v>
      </c>
      <c r="B23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1399.01.11</v>
      </c>
      <c r="C2342" s="195">
        <f t="shared" ca="1" si="72"/>
        <v>1399</v>
      </c>
      <c r="D23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342" s="195">
        <f>_xlfn.NUMBERVALUE(RIGHT(Table11[[#This Row],[تاریخ شمسی]],2))</f>
        <v>11</v>
      </c>
      <c r="F23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01-11</v>
      </c>
      <c r="G2342" s="195" t="s">
        <v>2493</v>
      </c>
      <c r="L2342" s="259">
        <v>43920</v>
      </c>
      <c r="M2342">
        <v>135111</v>
      </c>
      <c r="O2342" s="283">
        <f>IFERROR(DATE(Table7[[#This Row],[year]],MONTH(DATEVALUE(Table7[[#This Row],[month]]&amp;"1")),Table7[[#This Row],[day]]),"")</f>
        <v>41702</v>
      </c>
      <c r="P2342" s="257" t="s">
        <v>5767</v>
      </c>
      <c r="Q2342" s="257">
        <v>2014</v>
      </c>
      <c r="R2342" s="257" t="s">
        <v>3435</v>
      </c>
      <c r="S2342" s="257">
        <v>4</v>
      </c>
      <c r="T2342" s="257">
        <v>1339.5</v>
      </c>
      <c r="U2342" s="257">
        <v>1715</v>
      </c>
      <c r="V2342" s="257">
        <v>5424975</v>
      </c>
      <c r="X2342" s="260">
        <v>41786</v>
      </c>
      <c r="Z2342" s="260">
        <v>4</v>
      </c>
      <c r="AB2342" s="260" t="str">
        <f ca="1">IFERROR(IFERROR(VLOOKUP(Table_Merge1[[#This Row],[Column1]],Table11[#All],2,FALSE),LEFT(AB2343,8)&amp;IF(LEN((RIGHT(AB2343,2)+1))&lt;2,"0"&amp;(RIGHT(AB2343,2)+1),(RIGHT(AB2343,2)-1))),"")</f>
        <v>1393.03.03</v>
      </c>
      <c r="AC2342" s="259" t="str">
        <f ca="1">LEFT(Table_Merge1[[#This Row],[Column2]],4)</f>
        <v>1393</v>
      </c>
      <c r="AD2342" s="259" t="str">
        <f ca="1">RIGHT(LEFT(Table_Merge1[[#This Row],[Column2]],7),2)</f>
        <v>03</v>
      </c>
      <c r="AE2342" s="259" t="str">
        <f ca="1">RIGHT(Table_Merge1[[#This Row],[Column2]],2)</f>
        <v>03</v>
      </c>
      <c r="AH2342" s="260">
        <v>2014</v>
      </c>
      <c r="AI2342" t="s">
        <v>3439</v>
      </c>
      <c r="AJ2342" s="260">
        <v>27</v>
      </c>
      <c r="AK2342">
        <v>1283</v>
      </c>
      <c r="AL2342">
        <v>1893</v>
      </c>
      <c r="AM2342">
        <v>5146525</v>
      </c>
      <c r="AP2342" s="287" t="str">
        <f>IFERROR(IF(Table_Merge1[[#This Row],[LME Zinc stock]]*Table_Merge1[[#This Row],[Nima.مقدار]]=0,"",Table_Merge1[[#This Row],[LME Zinc stock]]*Table_Merge1[[#This Row],[Nima.مقدار]]),"")</f>
        <v/>
      </c>
      <c r="AQ2342" s="287" t="str">
        <f>IFERROR(IF(Table_Merge1[[#This Row],[LME Zinc 3-month]]*Table_Merge1[[#This Row],[Nima.مقدار]]=0,"",Table_Merge1[[#This Row],[LME Zinc 3-month]]*Table_Merge1[[#This Row],[Nima.مقدار]]),"")</f>
        <v/>
      </c>
      <c r="AR2342" s="288" t="str">
        <f>IFERROR(IF(Table_Merge1[[#This Row],[LME Zinc stock]]*Table_Merge1[[#This Row],[Azad.Sell]]=0,"",Table_Merge1[[#This Row],[LME Zinc stock]]*Table_Merge1[[#This Row],[Azad.Sell]]),"")</f>
        <v/>
      </c>
      <c r="AS2342" s="288" t="str">
        <f>IFERROR(IF(Table_Merge1[[#This Row],[LME Zinc 3-month]]*Table_Merge1[[#This Row],[Azad.Sell]]=0,"",Table_Merge1[[#This Row],[LME Zinc 3-month]]*Table_Merge1[[#This Row],[Azad.Sell]]),"")</f>
        <v/>
      </c>
      <c r="AT2342"/>
    </row>
    <row r="2343" spans="1:46" x14ac:dyDescent="0.25">
      <c r="A2343" s="258">
        <v>43923</v>
      </c>
      <c r="B23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1399.01.14</v>
      </c>
      <c r="C2343" s="195">
        <f t="shared" ca="1" si="72"/>
        <v>1399</v>
      </c>
      <c r="D23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343" s="195">
        <f>_xlfn.NUMBERVALUE(RIGHT(Table11[[#This Row],[تاریخ شمسی]],2))</f>
        <v>14</v>
      </c>
      <c r="F23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01-14</v>
      </c>
      <c r="G2343" s="195" t="s">
        <v>2494</v>
      </c>
      <c r="L2343" s="259">
        <v>43923</v>
      </c>
      <c r="M2343">
        <v>139586</v>
      </c>
      <c r="O2343" s="284">
        <f>IFERROR(DATE(Table7[[#This Row],[year]],MONTH(DATEVALUE(Table7[[#This Row],[month]]&amp;"1")),Table7[[#This Row],[day]]),"")</f>
        <v>41701</v>
      </c>
      <c r="P2343" s="195" t="s">
        <v>5768</v>
      </c>
      <c r="Q2343" s="195">
        <v>2014</v>
      </c>
      <c r="R2343" s="195" t="s">
        <v>3435</v>
      </c>
      <c r="S2343" s="195">
        <v>3</v>
      </c>
      <c r="T2343" s="195">
        <v>1344.25</v>
      </c>
      <c r="U2343" s="195">
        <v>1715.5</v>
      </c>
      <c r="V2343" s="195">
        <v>5435325</v>
      </c>
      <c r="X2343" s="260">
        <v>41782</v>
      </c>
      <c r="Z2343" s="260">
        <v>4</v>
      </c>
      <c r="AB2343" s="260" t="str">
        <f ca="1">IFERROR(IFERROR(VLOOKUP(Table_Merge1[[#This Row],[Column1]],Table11[#All],2,FALSE),LEFT(AB2344,8)&amp;IF(LEN((RIGHT(AB2344,2)+1))&lt;2,"0"&amp;(RIGHT(AB2344,2)+1),(RIGHT(AB2344,2)-1))),"")</f>
        <v>1393.03.02</v>
      </c>
      <c r="AC2343" s="259" t="str">
        <f ca="1">LEFT(Table_Merge1[[#This Row],[Column2]],4)</f>
        <v>1393</v>
      </c>
      <c r="AD2343" s="259" t="str">
        <f ca="1">RIGHT(LEFT(Table_Merge1[[#This Row],[Column2]],7),2)</f>
        <v>03</v>
      </c>
      <c r="AE2343" s="259" t="str">
        <f ca="1">RIGHT(Table_Merge1[[#This Row],[Column2]],2)</f>
        <v>02</v>
      </c>
      <c r="AH2343" s="260">
        <v>2014</v>
      </c>
      <c r="AI2343" t="s">
        <v>3439</v>
      </c>
      <c r="AJ2343" s="260">
        <v>23</v>
      </c>
      <c r="AK2343">
        <v>1292</v>
      </c>
      <c r="AL2343">
        <v>1897</v>
      </c>
      <c r="AM2343">
        <v>5152975</v>
      </c>
      <c r="AP2343" s="287" t="str">
        <f>IFERROR(IF(Table_Merge1[[#This Row],[LME Zinc stock]]*Table_Merge1[[#This Row],[Nima.مقدار]]=0,"",Table_Merge1[[#This Row],[LME Zinc stock]]*Table_Merge1[[#This Row],[Nima.مقدار]]),"")</f>
        <v/>
      </c>
      <c r="AQ2343" s="287" t="str">
        <f>IFERROR(IF(Table_Merge1[[#This Row],[LME Zinc 3-month]]*Table_Merge1[[#This Row],[Nima.مقدار]]=0,"",Table_Merge1[[#This Row],[LME Zinc 3-month]]*Table_Merge1[[#This Row],[Nima.مقدار]]),"")</f>
        <v/>
      </c>
      <c r="AR2343" s="288" t="str">
        <f>IFERROR(IF(Table_Merge1[[#This Row],[LME Zinc stock]]*Table_Merge1[[#This Row],[Azad.Sell]]=0,"",Table_Merge1[[#This Row],[LME Zinc stock]]*Table_Merge1[[#This Row],[Azad.Sell]]),"")</f>
        <v/>
      </c>
      <c r="AS2343" s="288" t="str">
        <f>IFERROR(IF(Table_Merge1[[#This Row],[LME Zinc 3-month]]*Table_Merge1[[#This Row],[Azad.Sell]]=0,"",Table_Merge1[[#This Row],[LME Zinc 3-month]]*Table_Merge1[[#This Row],[Azad.Sell]]),"")</f>
        <v/>
      </c>
      <c r="AT2343"/>
    </row>
    <row r="2344" spans="1:46" x14ac:dyDescent="0.25">
      <c r="A2344" s="258">
        <v>43925</v>
      </c>
      <c r="B23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1399.01.16</v>
      </c>
      <c r="C2344" s="195">
        <f t="shared" ca="1" si="72"/>
        <v>1399</v>
      </c>
      <c r="D23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344" s="195">
        <f>_xlfn.NUMBERVALUE(RIGHT(Table11[[#This Row],[تاریخ شمسی]],2))</f>
        <v>16</v>
      </c>
      <c r="F23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01-16</v>
      </c>
      <c r="G2344" s="195" t="s">
        <v>2495</v>
      </c>
      <c r="L2344" s="259">
        <v>43925</v>
      </c>
      <c r="M2344">
        <v>137587</v>
      </c>
      <c r="O2344" s="283">
        <f>IFERROR(DATE(Table7[[#This Row],[year]],MONTH(DATEVALUE(Table7[[#This Row],[month]]&amp;"1")),Table7[[#This Row],[day]]),"")</f>
        <v>41698</v>
      </c>
      <c r="P2344" s="257" t="s">
        <v>5769</v>
      </c>
      <c r="Q2344" s="257">
        <v>2014</v>
      </c>
      <c r="R2344" s="257" t="s">
        <v>3433</v>
      </c>
      <c r="S2344" s="257">
        <v>28</v>
      </c>
      <c r="T2344" s="257">
        <v>1327.75</v>
      </c>
      <c r="U2344" s="257">
        <v>1727.5</v>
      </c>
      <c r="V2344" s="257">
        <v>5236475</v>
      </c>
      <c r="X2344" s="260">
        <v>41781</v>
      </c>
      <c r="Y2344" t="s">
        <v>7625</v>
      </c>
      <c r="Z2344" s="260">
        <v>4</v>
      </c>
      <c r="AA2344">
        <v>1393</v>
      </c>
      <c r="AB2344" s="260" t="str">
        <f ca="1">IFERROR(IFERROR(VLOOKUP(Table_Merge1[[#This Row],[Column1]],Table11[#All],2,FALSE),LEFT(AB2345,8)&amp;IF(LEN((RIGHT(AB2345,2)+1))&lt;2,"0"&amp;(RIGHT(AB2345,2)+1),(RIGHT(AB2345,2)-1))),"")</f>
        <v>1393.03.01</v>
      </c>
      <c r="AC2344" s="259" t="str">
        <f ca="1">LEFT(Table_Merge1[[#This Row],[Column2]],4)</f>
        <v>1393</v>
      </c>
      <c r="AD2344" s="259" t="str">
        <f ca="1">RIGHT(LEFT(Table_Merge1[[#This Row],[Column2]],7),2)</f>
        <v>03</v>
      </c>
      <c r="AE2344" s="259" t="str">
        <f ca="1">RIGHT(Table_Merge1[[#This Row],[Column2]],2)</f>
        <v>01</v>
      </c>
      <c r="AF2344">
        <v>3</v>
      </c>
      <c r="AG2344">
        <v>1</v>
      </c>
      <c r="AH2344" s="260">
        <v>2014</v>
      </c>
      <c r="AI2344" t="s">
        <v>3439</v>
      </c>
      <c r="AJ2344" s="260">
        <v>22</v>
      </c>
      <c r="AK2344">
        <v>1294.5</v>
      </c>
      <c r="AL2344">
        <v>1838</v>
      </c>
      <c r="AM2344">
        <v>5160575</v>
      </c>
      <c r="AO2344">
        <v>32880</v>
      </c>
      <c r="AP2344" s="287">
        <f>IFERROR(IF(Table_Merge1[[#This Row],[LME Zinc stock]]*Table_Merge1[[#This Row],[Nima.مقدار]]=0,"",Table_Merge1[[#This Row],[LME Zinc stock]]*Table_Merge1[[#This Row],[Nima.مقدار]]),"")</f>
        <v>169679706000</v>
      </c>
      <c r="AQ2344" s="287">
        <f>IFERROR(IF(Table_Merge1[[#This Row],[LME Zinc 3-month]]*Table_Merge1[[#This Row],[Nima.مقدار]]=0,"",Table_Merge1[[#This Row],[LME Zinc 3-month]]*Table_Merge1[[#This Row],[Nima.مقدار]]),"")</f>
        <v>60433440</v>
      </c>
      <c r="AR2344" s="288" t="str">
        <f>IFERROR(IF(Table_Merge1[[#This Row],[LME Zinc stock]]*Table_Merge1[[#This Row],[Azad.Sell]]=0,"",Table_Merge1[[#This Row],[LME Zinc stock]]*Table_Merge1[[#This Row],[Azad.Sell]]),"")</f>
        <v/>
      </c>
      <c r="AS2344" s="288" t="str">
        <f>IFERROR(IF(Table_Merge1[[#This Row],[LME Zinc 3-month]]*Table_Merge1[[#This Row],[Azad.Sell]]=0,"",Table_Merge1[[#This Row],[LME Zinc 3-month]]*Table_Merge1[[#This Row],[Azad.Sell]]),"")</f>
        <v/>
      </c>
      <c r="AT2344"/>
    </row>
    <row r="2345" spans="1:46" x14ac:dyDescent="0.25">
      <c r="A2345" s="258">
        <v>43926</v>
      </c>
      <c r="B23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1399.01.17</v>
      </c>
      <c r="C2345" s="195">
        <f t="shared" ca="1" si="72"/>
        <v>1399</v>
      </c>
      <c r="D23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345" s="195">
        <f>_xlfn.NUMBERVALUE(RIGHT(Table11[[#This Row],[تاریخ شمسی]],2))</f>
        <v>17</v>
      </c>
      <c r="F23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01-17</v>
      </c>
      <c r="G2345" s="195" t="s">
        <v>2496</v>
      </c>
      <c r="L2345" s="259">
        <v>43926</v>
      </c>
      <c r="M2345">
        <v>135588</v>
      </c>
      <c r="O2345" s="284">
        <f>IFERROR(DATE(Table7[[#This Row],[year]],MONTH(DATEVALUE(Table7[[#This Row],[month]]&amp;"1")),Table7[[#This Row],[day]]),"")</f>
        <v>41697</v>
      </c>
      <c r="P2345" s="195" t="s">
        <v>5770</v>
      </c>
      <c r="Q2345" s="195">
        <v>2014</v>
      </c>
      <c r="R2345" s="195" t="s">
        <v>3433</v>
      </c>
      <c r="S2345" s="195">
        <v>27</v>
      </c>
      <c r="T2345" s="195">
        <v>1331</v>
      </c>
      <c r="U2345" s="195">
        <v>1738.5</v>
      </c>
      <c r="V2345" s="195">
        <v>5243700</v>
      </c>
      <c r="X2345" s="260">
        <v>41780</v>
      </c>
      <c r="Y2345" t="s">
        <v>7624</v>
      </c>
      <c r="Z2345" s="260">
        <v>4</v>
      </c>
      <c r="AA2345">
        <v>1393</v>
      </c>
      <c r="AB2345" s="260" t="str">
        <f ca="1">IFERROR(IFERROR(VLOOKUP(Table_Merge1[[#This Row],[Column1]],Table11[#All],2,FALSE),LEFT(AB2346,8)&amp;IF(LEN((RIGHT(AB2346,2)+1))&lt;2,"0"&amp;(RIGHT(AB2346,2)+1),(RIGHT(AB2346,2)-1))),"")</f>
        <v>1393.02.31</v>
      </c>
      <c r="AC2345" s="259" t="str">
        <f ca="1">LEFT(Table_Merge1[[#This Row],[Column2]],4)</f>
        <v>1393</v>
      </c>
      <c r="AD2345" s="259" t="str">
        <f ca="1">RIGHT(LEFT(Table_Merge1[[#This Row],[Column2]],7),2)</f>
        <v>02</v>
      </c>
      <c r="AE2345" s="259" t="str">
        <f ca="1">RIGHT(Table_Merge1[[#This Row],[Column2]],2)</f>
        <v>31</v>
      </c>
      <c r="AF2345">
        <v>2</v>
      </c>
      <c r="AG2345">
        <v>31</v>
      </c>
      <c r="AH2345" s="260">
        <v>2014</v>
      </c>
      <c r="AI2345" t="s">
        <v>3439</v>
      </c>
      <c r="AJ2345" s="260">
        <v>21</v>
      </c>
      <c r="AK2345">
        <v>1292</v>
      </c>
      <c r="AL2345">
        <v>1846.5</v>
      </c>
      <c r="AM2345">
        <v>5170375</v>
      </c>
      <c r="AO2345">
        <v>33040</v>
      </c>
      <c r="AP2345" s="287">
        <f>IFERROR(IF(Table_Merge1[[#This Row],[LME Zinc stock]]*Table_Merge1[[#This Row],[Nima.مقدار]]=0,"",Table_Merge1[[#This Row],[LME Zinc stock]]*Table_Merge1[[#This Row],[Nima.مقدار]]),"")</f>
        <v>170829190000</v>
      </c>
      <c r="AQ2345" s="287">
        <f>IFERROR(IF(Table_Merge1[[#This Row],[LME Zinc 3-month]]*Table_Merge1[[#This Row],[Nima.مقدار]]=0,"",Table_Merge1[[#This Row],[LME Zinc 3-month]]*Table_Merge1[[#This Row],[Nima.مقدار]]),"")</f>
        <v>61008360</v>
      </c>
      <c r="AR2345" s="288" t="str">
        <f>IFERROR(IF(Table_Merge1[[#This Row],[LME Zinc stock]]*Table_Merge1[[#This Row],[Azad.Sell]]=0,"",Table_Merge1[[#This Row],[LME Zinc stock]]*Table_Merge1[[#This Row],[Azad.Sell]]),"")</f>
        <v/>
      </c>
      <c r="AS2345" s="288" t="str">
        <f>IFERROR(IF(Table_Merge1[[#This Row],[LME Zinc 3-month]]*Table_Merge1[[#This Row],[Azad.Sell]]=0,"",Table_Merge1[[#This Row],[LME Zinc 3-month]]*Table_Merge1[[#This Row],[Azad.Sell]]),"")</f>
        <v/>
      </c>
      <c r="AT2345"/>
    </row>
    <row r="2346" spans="1:46" x14ac:dyDescent="0.25">
      <c r="A2346" s="258">
        <v>43927</v>
      </c>
      <c r="B23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1399.01.18</v>
      </c>
      <c r="C2346" s="195">
        <f t="shared" ca="1" si="72"/>
        <v>1399</v>
      </c>
      <c r="D23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346" s="195">
        <f>_xlfn.NUMBERVALUE(RIGHT(Table11[[#This Row],[تاریخ شمسی]],2))</f>
        <v>18</v>
      </c>
      <c r="F23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01-18</v>
      </c>
      <c r="G2346" s="195" t="s">
        <v>2497</v>
      </c>
      <c r="L2346" s="259">
        <v>43927</v>
      </c>
      <c r="M2346">
        <v>139749</v>
      </c>
      <c r="O2346" s="283">
        <f>IFERROR(DATE(Table7[[#This Row],[year]],MONTH(DATEVALUE(Table7[[#This Row],[month]]&amp;"1")),Table7[[#This Row],[day]]),"")</f>
        <v>41696</v>
      </c>
      <c r="P2346" s="257" t="s">
        <v>5771</v>
      </c>
      <c r="Q2346" s="257">
        <v>2014</v>
      </c>
      <c r="R2346" s="257" t="s">
        <v>3433</v>
      </c>
      <c r="S2346" s="257">
        <v>26</v>
      </c>
      <c r="T2346" s="257">
        <v>1340</v>
      </c>
      <c r="U2346" s="257">
        <v>1745.5</v>
      </c>
      <c r="V2346" s="257">
        <v>5255225</v>
      </c>
      <c r="X2346" s="260">
        <v>41779</v>
      </c>
      <c r="Y2346" t="s">
        <v>7623</v>
      </c>
      <c r="Z2346" s="260">
        <v>4</v>
      </c>
      <c r="AA2346">
        <v>1393</v>
      </c>
      <c r="AB2346" s="260" t="str">
        <f ca="1">IFERROR(IFERROR(VLOOKUP(Table_Merge1[[#This Row],[Column1]],Table11[#All],2,FALSE),LEFT(AB2347,8)&amp;IF(LEN((RIGHT(AB2347,2)+1))&lt;2,"0"&amp;(RIGHT(AB2347,2)+1),(RIGHT(AB2347,2)-1))),"")</f>
        <v>1393.02.30</v>
      </c>
      <c r="AC2346" s="259" t="str">
        <f ca="1">LEFT(Table_Merge1[[#This Row],[Column2]],4)</f>
        <v>1393</v>
      </c>
      <c r="AD2346" s="259" t="str">
        <f ca="1">RIGHT(LEFT(Table_Merge1[[#This Row],[Column2]],7),2)</f>
        <v>02</v>
      </c>
      <c r="AE2346" s="259" t="str">
        <f ca="1">RIGHT(Table_Merge1[[#This Row],[Column2]],2)</f>
        <v>30</v>
      </c>
      <c r="AF2346">
        <v>2</v>
      </c>
      <c r="AG2346">
        <v>30</v>
      </c>
      <c r="AH2346" s="260">
        <v>2014</v>
      </c>
      <c r="AI2346" t="s">
        <v>3439</v>
      </c>
      <c r="AJ2346" s="260">
        <v>20</v>
      </c>
      <c r="AK2346">
        <v>1291.5</v>
      </c>
      <c r="AL2346">
        <v>1821.5</v>
      </c>
      <c r="AM2346">
        <v>5175500</v>
      </c>
      <c r="AO2346">
        <v>32940</v>
      </c>
      <c r="AP2346" s="287">
        <f>IFERROR(IF(Table_Merge1[[#This Row],[LME Zinc stock]]*Table_Merge1[[#This Row],[Nima.مقدار]]=0,"",Table_Merge1[[#This Row],[LME Zinc stock]]*Table_Merge1[[#This Row],[Nima.مقدار]]),"")</f>
        <v>170480970000</v>
      </c>
      <c r="AQ2346" s="287">
        <f>IFERROR(IF(Table_Merge1[[#This Row],[LME Zinc 3-month]]*Table_Merge1[[#This Row],[Nima.مقدار]]=0,"",Table_Merge1[[#This Row],[LME Zinc 3-month]]*Table_Merge1[[#This Row],[Nima.مقدار]]),"")</f>
        <v>60000210</v>
      </c>
      <c r="AR2346" s="288" t="str">
        <f>IFERROR(IF(Table_Merge1[[#This Row],[LME Zinc stock]]*Table_Merge1[[#This Row],[Azad.Sell]]=0,"",Table_Merge1[[#This Row],[LME Zinc stock]]*Table_Merge1[[#This Row],[Azad.Sell]]),"")</f>
        <v/>
      </c>
      <c r="AS2346" s="288" t="str">
        <f>IFERROR(IF(Table_Merge1[[#This Row],[LME Zinc 3-month]]*Table_Merge1[[#This Row],[Azad.Sell]]=0,"",Table_Merge1[[#This Row],[LME Zinc 3-month]]*Table_Merge1[[#This Row],[Azad.Sell]]),"")</f>
        <v/>
      </c>
      <c r="AT2346"/>
    </row>
    <row r="2347" spans="1:46" x14ac:dyDescent="0.25">
      <c r="A2347" s="258">
        <v>43928</v>
      </c>
      <c r="B23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1399.01.19</v>
      </c>
      <c r="C2347" s="195">
        <f t="shared" ca="1" si="72"/>
        <v>1399</v>
      </c>
      <c r="D23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347" s="195">
        <f>_xlfn.NUMBERVALUE(RIGHT(Table11[[#This Row],[تاریخ شمسی]],2))</f>
        <v>19</v>
      </c>
      <c r="F23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01-19</v>
      </c>
      <c r="G2347" s="195" t="s">
        <v>2498</v>
      </c>
      <c r="L2347" s="259">
        <v>43928</v>
      </c>
      <c r="M2347">
        <v>136251</v>
      </c>
      <c r="O2347" s="284">
        <f>IFERROR(DATE(Table7[[#This Row],[year]],MONTH(DATEVALUE(Table7[[#This Row],[month]]&amp;"1")),Table7[[#This Row],[day]]),"")</f>
        <v>41695</v>
      </c>
      <c r="P2347" s="195" t="s">
        <v>5772</v>
      </c>
      <c r="Q2347" s="195">
        <v>2014</v>
      </c>
      <c r="R2347" s="195" t="s">
        <v>3433</v>
      </c>
      <c r="S2347" s="195">
        <v>25</v>
      </c>
      <c r="T2347" s="195">
        <v>1332.75</v>
      </c>
      <c r="U2347" s="195">
        <v>1759</v>
      </c>
      <c r="V2347" s="195">
        <v>5266800</v>
      </c>
      <c r="X2347" s="260">
        <v>41778</v>
      </c>
      <c r="Y2347" t="s">
        <v>7622</v>
      </c>
      <c r="Z2347" s="260">
        <v>5</v>
      </c>
      <c r="AA2347">
        <v>1393</v>
      </c>
      <c r="AB2347" s="260" t="str">
        <f ca="1">IFERROR(IFERROR(VLOOKUP(Table_Merge1[[#This Row],[Column1]],Table11[#All],2,FALSE),LEFT(AB2348,8)&amp;IF(LEN((RIGHT(AB2348,2)+1))&lt;2,"0"&amp;(RIGHT(AB2348,2)+1),(RIGHT(AB2348,2)-1))),"")</f>
        <v>1393.02.29</v>
      </c>
      <c r="AC2347" s="259" t="str">
        <f ca="1">LEFT(Table_Merge1[[#This Row],[Column2]],4)</f>
        <v>1393</v>
      </c>
      <c r="AD2347" s="259" t="str">
        <f ca="1">RIGHT(LEFT(Table_Merge1[[#This Row],[Column2]],7),2)</f>
        <v>02</v>
      </c>
      <c r="AE2347" s="259" t="str">
        <f ca="1">RIGHT(Table_Merge1[[#This Row],[Column2]],2)</f>
        <v>29</v>
      </c>
      <c r="AF2347">
        <v>2</v>
      </c>
      <c r="AG2347">
        <v>29</v>
      </c>
      <c r="AH2347" s="260">
        <v>2014</v>
      </c>
      <c r="AI2347" t="s">
        <v>3439</v>
      </c>
      <c r="AJ2347" s="260">
        <v>19</v>
      </c>
      <c r="AK2347">
        <v>1301</v>
      </c>
      <c r="AL2347">
        <v>1831.5</v>
      </c>
      <c r="AM2347">
        <v>5181250</v>
      </c>
      <c r="AO2347">
        <v>32790</v>
      </c>
      <c r="AP2347" s="287">
        <f>IFERROR(IF(Table_Merge1[[#This Row],[LME Zinc stock]]*Table_Merge1[[#This Row],[Nima.مقدار]]=0,"",Table_Merge1[[#This Row],[LME Zinc stock]]*Table_Merge1[[#This Row],[Nima.مقدار]]),"")</f>
        <v>169893187500</v>
      </c>
      <c r="AQ2347" s="287">
        <f>IFERROR(IF(Table_Merge1[[#This Row],[LME Zinc 3-month]]*Table_Merge1[[#This Row],[Nima.مقدار]]=0,"",Table_Merge1[[#This Row],[LME Zinc 3-month]]*Table_Merge1[[#This Row],[Nima.مقدار]]),"")</f>
        <v>60054885</v>
      </c>
      <c r="AR2347" s="288" t="str">
        <f>IFERROR(IF(Table_Merge1[[#This Row],[LME Zinc stock]]*Table_Merge1[[#This Row],[Azad.Sell]]=0,"",Table_Merge1[[#This Row],[LME Zinc stock]]*Table_Merge1[[#This Row],[Azad.Sell]]),"")</f>
        <v/>
      </c>
      <c r="AS2347" s="288" t="str">
        <f>IFERROR(IF(Table_Merge1[[#This Row],[LME Zinc 3-month]]*Table_Merge1[[#This Row],[Azad.Sell]]=0,"",Table_Merge1[[#This Row],[LME Zinc 3-month]]*Table_Merge1[[#This Row],[Azad.Sell]]),"")</f>
        <v/>
      </c>
      <c r="AT2347"/>
    </row>
    <row r="2348" spans="1:46" x14ac:dyDescent="0.25">
      <c r="A2348" s="258">
        <v>43929</v>
      </c>
      <c r="B23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1399.01.20</v>
      </c>
      <c r="C2348" s="195">
        <f t="shared" ca="1" si="72"/>
        <v>1399</v>
      </c>
      <c r="D23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348" s="195">
        <f>_xlfn.NUMBERVALUE(RIGHT(Table11[[#This Row],[تاریخ شمسی]],2))</f>
        <v>20</v>
      </c>
      <c r="F23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01-20</v>
      </c>
      <c r="G2348" s="195" t="s">
        <v>2499</v>
      </c>
      <c r="L2348" s="259">
        <v>43929</v>
      </c>
      <c r="M2348">
        <v>136508</v>
      </c>
      <c r="O2348" s="283">
        <f>IFERROR(DATE(Table7[[#This Row],[year]],MONTH(DATEVALUE(Table7[[#This Row],[month]]&amp;"1")),Table7[[#This Row],[day]]),"")</f>
        <v>41694</v>
      </c>
      <c r="P2348" s="257" t="s">
        <v>5773</v>
      </c>
      <c r="Q2348" s="257">
        <v>2014</v>
      </c>
      <c r="R2348" s="257" t="s">
        <v>3433</v>
      </c>
      <c r="S2348" s="257">
        <v>24</v>
      </c>
      <c r="T2348" s="257">
        <v>1333</v>
      </c>
      <c r="U2348" s="257">
        <v>1788.5</v>
      </c>
      <c r="V2348" s="257">
        <v>5276675</v>
      </c>
      <c r="X2348" s="260">
        <v>41775</v>
      </c>
      <c r="Z2348" s="260">
        <v>5</v>
      </c>
      <c r="AB2348" s="260" t="str">
        <f ca="1">IFERROR(IFERROR(VLOOKUP(Table_Merge1[[#This Row],[Column1]],Table11[#All],2,FALSE),LEFT(AB2349,8)&amp;IF(LEN((RIGHT(AB2349,2)+1))&lt;2,"0"&amp;(RIGHT(AB2349,2)+1),(RIGHT(AB2349,2)-1))),"")</f>
        <v>1393.02.24</v>
      </c>
      <c r="AC2348" s="259" t="str">
        <f ca="1">LEFT(Table_Merge1[[#This Row],[Column2]],4)</f>
        <v>1393</v>
      </c>
      <c r="AD2348" s="259" t="str">
        <f ca="1">RIGHT(LEFT(Table_Merge1[[#This Row],[Column2]],7),2)</f>
        <v>02</v>
      </c>
      <c r="AE2348" s="259" t="str">
        <f ca="1">RIGHT(Table_Merge1[[#This Row],[Column2]],2)</f>
        <v>24</v>
      </c>
      <c r="AH2348" s="260">
        <v>2014</v>
      </c>
      <c r="AI2348" t="s">
        <v>3439</v>
      </c>
      <c r="AJ2348" s="260">
        <v>16</v>
      </c>
      <c r="AK2348">
        <v>1293.75</v>
      </c>
      <c r="AL2348">
        <v>1850</v>
      </c>
      <c r="AM2348">
        <v>5187075</v>
      </c>
      <c r="AP2348" s="287" t="str">
        <f>IFERROR(IF(Table_Merge1[[#This Row],[LME Zinc stock]]*Table_Merge1[[#This Row],[Nima.مقدار]]=0,"",Table_Merge1[[#This Row],[LME Zinc stock]]*Table_Merge1[[#This Row],[Nima.مقدار]]),"")</f>
        <v/>
      </c>
      <c r="AQ2348" s="287" t="str">
        <f>IFERROR(IF(Table_Merge1[[#This Row],[LME Zinc 3-month]]*Table_Merge1[[#This Row],[Nima.مقدار]]=0,"",Table_Merge1[[#This Row],[LME Zinc 3-month]]*Table_Merge1[[#This Row],[Nima.مقدار]]),"")</f>
        <v/>
      </c>
      <c r="AR2348" s="288" t="str">
        <f>IFERROR(IF(Table_Merge1[[#This Row],[LME Zinc stock]]*Table_Merge1[[#This Row],[Azad.Sell]]=0,"",Table_Merge1[[#This Row],[LME Zinc stock]]*Table_Merge1[[#This Row],[Azad.Sell]]),"")</f>
        <v/>
      </c>
      <c r="AS2348" s="288" t="str">
        <f>IFERROR(IF(Table_Merge1[[#This Row],[LME Zinc 3-month]]*Table_Merge1[[#This Row],[Azad.Sell]]=0,"",Table_Merge1[[#This Row],[LME Zinc 3-month]]*Table_Merge1[[#This Row],[Azad.Sell]]),"")</f>
        <v/>
      </c>
      <c r="AT2348"/>
    </row>
    <row r="2349" spans="1:46" x14ac:dyDescent="0.25">
      <c r="A2349" s="258">
        <v>43932</v>
      </c>
      <c r="B23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1399.01.23</v>
      </c>
      <c r="C2349" s="195">
        <f t="shared" ca="1" si="72"/>
        <v>1399</v>
      </c>
      <c r="D23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349" s="195">
        <f>_xlfn.NUMBERVALUE(RIGHT(Table11[[#This Row],[تاریخ شمسی]],2))</f>
        <v>23</v>
      </c>
      <c r="F23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01-23</v>
      </c>
      <c r="G2349" s="195" t="s">
        <v>2500</v>
      </c>
      <c r="L2349" s="259">
        <v>43932</v>
      </c>
      <c r="M2349">
        <v>134903</v>
      </c>
      <c r="O2349" s="284">
        <f>IFERROR(DATE(Table7[[#This Row],[year]],MONTH(DATEVALUE(Table7[[#This Row],[month]]&amp;"1")),Table7[[#This Row],[day]]),"")</f>
        <v>41691</v>
      </c>
      <c r="P2349" s="195" t="s">
        <v>5774</v>
      </c>
      <c r="Q2349" s="195">
        <v>2014</v>
      </c>
      <c r="R2349" s="195" t="s">
        <v>3433</v>
      </c>
      <c r="S2349" s="195">
        <v>21</v>
      </c>
      <c r="T2349" s="195">
        <v>1320.75</v>
      </c>
      <c r="U2349" s="195">
        <v>1756.5</v>
      </c>
      <c r="V2349" s="195">
        <v>5285700</v>
      </c>
      <c r="X2349" s="260">
        <v>41774</v>
      </c>
      <c r="Y2349" t="s">
        <v>7621</v>
      </c>
      <c r="Z2349" s="260">
        <v>5</v>
      </c>
      <c r="AA2349">
        <v>1393</v>
      </c>
      <c r="AB2349" s="260" t="str">
        <f ca="1">IFERROR(IFERROR(VLOOKUP(Table_Merge1[[#This Row],[Column1]],Table11[#All],2,FALSE),LEFT(AB2350,8)&amp;IF(LEN((RIGHT(AB2350,2)+1))&lt;2,"0"&amp;(RIGHT(AB2350,2)+1),(RIGHT(AB2350,2)-1))),"")</f>
        <v>1393.02.25</v>
      </c>
      <c r="AC2349" s="259" t="str">
        <f ca="1">LEFT(Table_Merge1[[#This Row],[Column2]],4)</f>
        <v>1393</v>
      </c>
      <c r="AD2349" s="259" t="str">
        <f ca="1">RIGHT(LEFT(Table_Merge1[[#This Row],[Column2]],7),2)</f>
        <v>02</v>
      </c>
      <c r="AE2349" s="259" t="str">
        <f ca="1">RIGHT(Table_Merge1[[#This Row],[Column2]],2)</f>
        <v>25</v>
      </c>
      <c r="AF2349">
        <v>2</v>
      </c>
      <c r="AG2349">
        <v>25</v>
      </c>
      <c r="AH2349" s="260">
        <v>2014</v>
      </c>
      <c r="AI2349" t="s">
        <v>3439</v>
      </c>
      <c r="AJ2349" s="260">
        <v>15</v>
      </c>
      <c r="AK2349">
        <v>1303.75</v>
      </c>
      <c r="AL2349" t="s">
        <v>3621</v>
      </c>
      <c r="AM2349" t="s">
        <v>3621</v>
      </c>
      <c r="AO2349">
        <v>32410</v>
      </c>
      <c r="AP2349" s="287" t="str">
        <f>IFERROR(IF(Table_Merge1[[#This Row],[LME Zinc stock]]*Table_Merge1[[#This Row],[Nima.مقدار]]=0,"",Table_Merge1[[#This Row],[LME Zinc stock]]*Table_Merge1[[#This Row],[Nima.مقدار]]),"")</f>
        <v/>
      </c>
      <c r="AQ2349" s="287" t="str">
        <f>IFERROR(IF(Table_Merge1[[#This Row],[LME Zinc 3-month]]*Table_Merge1[[#This Row],[Nima.مقدار]]=0,"",Table_Merge1[[#This Row],[LME Zinc 3-month]]*Table_Merge1[[#This Row],[Nima.مقدار]]),"")</f>
        <v/>
      </c>
      <c r="AR2349" s="288" t="str">
        <f>IFERROR(IF(Table_Merge1[[#This Row],[LME Zinc stock]]*Table_Merge1[[#This Row],[Azad.Sell]]=0,"",Table_Merge1[[#This Row],[LME Zinc stock]]*Table_Merge1[[#This Row],[Azad.Sell]]),"")</f>
        <v/>
      </c>
      <c r="AS2349" s="288" t="str">
        <f>IFERROR(IF(Table_Merge1[[#This Row],[LME Zinc 3-month]]*Table_Merge1[[#This Row],[Azad.Sell]]=0,"",Table_Merge1[[#This Row],[LME Zinc 3-month]]*Table_Merge1[[#This Row],[Azad.Sell]]),"")</f>
        <v/>
      </c>
      <c r="AT2349"/>
    </row>
    <row r="2350" spans="1:46" x14ac:dyDescent="0.25">
      <c r="A2350" s="258">
        <v>43933</v>
      </c>
      <c r="B23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1399.01.24</v>
      </c>
      <c r="C2350" s="195">
        <f t="shared" ca="1" si="72"/>
        <v>1399</v>
      </c>
      <c r="D23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350" s="195">
        <f>_xlfn.NUMBERVALUE(RIGHT(Table11[[#This Row],[تاریخ شمسی]],2))</f>
        <v>24</v>
      </c>
      <c r="F23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01-24</v>
      </c>
      <c r="G2350" s="195" t="s">
        <v>2501</v>
      </c>
      <c r="L2350" s="259">
        <v>43933</v>
      </c>
      <c r="M2350">
        <v>136366</v>
      </c>
      <c r="O2350" s="283">
        <f>IFERROR(DATE(Table7[[#This Row],[year]],MONTH(DATEVALUE(Table7[[#This Row],[month]]&amp;"1")),Table7[[#This Row],[day]]),"")</f>
        <v>41690</v>
      </c>
      <c r="P2350" s="257" t="s">
        <v>5775</v>
      </c>
      <c r="Q2350" s="257">
        <v>2014</v>
      </c>
      <c r="R2350" s="257" t="s">
        <v>3433</v>
      </c>
      <c r="S2350" s="257">
        <v>20</v>
      </c>
      <c r="T2350" s="257">
        <v>1313.75</v>
      </c>
      <c r="U2350" s="257">
        <v>1771</v>
      </c>
      <c r="V2350" s="257">
        <v>5293200</v>
      </c>
      <c r="X2350" s="260">
        <v>41773</v>
      </c>
      <c r="Y2350" t="s">
        <v>7620</v>
      </c>
      <c r="Z2350" s="260">
        <v>5</v>
      </c>
      <c r="AA2350">
        <v>1393</v>
      </c>
      <c r="AB2350" s="260" t="str">
        <f ca="1">IFERROR(IFERROR(VLOOKUP(Table_Merge1[[#This Row],[Column1]],Table11[#All],2,FALSE),LEFT(AB2351,8)&amp;IF(LEN((RIGHT(AB2351,2)+1))&lt;2,"0"&amp;(RIGHT(AB2351,2)+1),(RIGHT(AB2351,2)-1))),"")</f>
        <v>1393.02.24</v>
      </c>
      <c r="AC2350" s="259" t="str">
        <f ca="1">LEFT(Table_Merge1[[#This Row],[Column2]],4)</f>
        <v>1393</v>
      </c>
      <c r="AD2350" s="259" t="str">
        <f ca="1">RIGHT(LEFT(Table_Merge1[[#This Row],[Column2]],7),2)</f>
        <v>02</v>
      </c>
      <c r="AE2350" s="259" t="str">
        <f ca="1">RIGHT(Table_Merge1[[#This Row],[Column2]],2)</f>
        <v>24</v>
      </c>
      <c r="AF2350">
        <v>2</v>
      </c>
      <c r="AG2350">
        <v>24</v>
      </c>
      <c r="AH2350" s="260">
        <v>2014</v>
      </c>
      <c r="AI2350" t="s">
        <v>3439</v>
      </c>
      <c r="AJ2350" s="260">
        <v>14</v>
      </c>
      <c r="AK2350">
        <v>1300.25</v>
      </c>
      <c r="AL2350">
        <v>1856.5</v>
      </c>
      <c r="AM2350">
        <v>5194425</v>
      </c>
      <c r="AO2350">
        <v>32480</v>
      </c>
      <c r="AP2350" s="287">
        <f>IFERROR(IF(Table_Merge1[[#This Row],[LME Zinc stock]]*Table_Merge1[[#This Row],[Nima.مقدار]]=0,"",Table_Merge1[[#This Row],[LME Zinc stock]]*Table_Merge1[[#This Row],[Nima.مقدار]]),"")</f>
        <v>168714924000</v>
      </c>
      <c r="AQ2350" s="287">
        <f>IFERROR(IF(Table_Merge1[[#This Row],[LME Zinc 3-month]]*Table_Merge1[[#This Row],[Nima.مقدار]]=0,"",Table_Merge1[[#This Row],[LME Zinc 3-month]]*Table_Merge1[[#This Row],[Nima.مقدار]]),"")</f>
        <v>60299120</v>
      </c>
      <c r="AR2350" s="288" t="str">
        <f>IFERROR(IF(Table_Merge1[[#This Row],[LME Zinc stock]]*Table_Merge1[[#This Row],[Azad.Sell]]=0,"",Table_Merge1[[#This Row],[LME Zinc stock]]*Table_Merge1[[#This Row],[Azad.Sell]]),"")</f>
        <v/>
      </c>
      <c r="AS2350" s="288" t="str">
        <f>IFERROR(IF(Table_Merge1[[#This Row],[LME Zinc 3-month]]*Table_Merge1[[#This Row],[Azad.Sell]]=0,"",Table_Merge1[[#This Row],[LME Zinc 3-month]]*Table_Merge1[[#This Row],[Azad.Sell]]),"")</f>
        <v/>
      </c>
      <c r="AT2350"/>
    </row>
    <row r="2351" spans="1:46" x14ac:dyDescent="0.25">
      <c r="A2351" s="258">
        <v>43934</v>
      </c>
      <c r="B23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1399.01.25</v>
      </c>
      <c r="C2351" s="195">
        <f t="shared" ca="1" si="72"/>
        <v>1399</v>
      </c>
      <c r="D23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351" s="195">
        <f>_xlfn.NUMBERVALUE(RIGHT(Table11[[#This Row],[تاریخ شمسی]],2))</f>
        <v>25</v>
      </c>
      <c r="F23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01-25</v>
      </c>
      <c r="G2351" s="195" t="s">
        <v>2502</v>
      </c>
      <c r="L2351" s="259">
        <v>43934</v>
      </c>
      <c r="M2351">
        <v>135439</v>
      </c>
      <c r="O2351" s="284">
        <f>IFERROR(DATE(Table7[[#This Row],[year]],MONTH(DATEVALUE(Table7[[#This Row],[month]]&amp;"1")),Table7[[#This Row],[day]]),"")</f>
        <v>41689</v>
      </c>
      <c r="P2351" s="195" t="s">
        <v>5776</v>
      </c>
      <c r="Q2351" s="195">
        <v>2014</v>
      </c>
      <c r="R2351" s="195" t="s">
        <v>3433</v>
      </c>
      <c r="S2351" s="195">
        <v>19</v>
      </c>
      <c r="T2351" s="195">
        <v>1318.75</v>
      </c>
      <c r="U2351" s="195">
        <v>1775</v>
      </c>
      <c r="V2351" s="195">
        <v>5282375</v>
      </c>
      <c r="X2351" s="260">
        <v>41772</v>
      </c>
      <c r="Z2351" s="260">
        <v>5</v>
      </c>
      <c r="AB2351" s="260" t="str">
        <f ca="1">IFERROR(IFERROR(VLOOKUP(Table_Merge1[[#This Row],[Column1]],Table11[#All],2,FALSE),LEFT(AB2352,8)&amp;IF(LEN((RIGHT(AB2352,2)+1))&lt;2,"0"&amp;(RIGHT(AB2352,2)+1),(RIGHT(AB2352,2)-1))),"")</f>
        <v>1393.02.21</v>
      </c>
      <c r="AC2351" s="259" t="str">
        <f ca="1">LEFT(Table_Merge1[[#This Row],[Column2]],4)</f>
        <v>1393</v>
      </c>
      <c r="AD2351" s="259" t="str">
        <f ca="1">RIGHT(LEFT(Table_Merge1[[#This Row],[Column2]],7),2)</f>
        <v>02</v>
      </c>
      <c r="AE2351" s="259" t="str">
        <f ca="1">RIGHT(Table_Merge1[[#This Row],[Column2]],2)</f>
        <v>21</v>
      </c>
      <c r="AH2351" s="260">
        <v>2014</v>
      </c>
      <c r="AI2351" t="s">
        <v>3439</v>
      </c>
      <c r="AJ2351" s="260">
        <v>13</v>
      </c>
      <c r="AK2351">
        <v>1292.75</v>
      </c>
      <c r="AL2351">
        <v>1820.5</v>
      </c>
      <c r="AM2351">
        <v>5199175</v>
      </c>
      <c r="AP2351" s="287" t="str">
        <f>IFERROR(IF(Table_Merge1[[#This Row],[LME Zinc stock]]*Table_Merge1[[#This Row],[Nima.مقدار]]=0,"",Table_Merge1[[#This Row],[LME Zinc stock]]*Table_Merge1[[#This Row],[Nima.مقدار]]),"")</f>
        <v/>
      </c>
      <c r="AQ2351" s="287" t="str">
        <f>IFERROR(IF(Table_Merge1[[#This Row],[LME Zinc 3-month]]*Table_Merge1[[#This Row],[Nima.مقدار]]=0,"",Table_Merge1[[#This Row],[LME Zinc 3-month]]*Table_Merge1[[#This Row],[Nima.مقدار]]),"")</f>
        <v/>
      </c>
      <c r="AR2351" s="288" t="str">
        <f>IFERROR(IF(Table_Merge1[[#This Row],[LME Zinc stock]]*Table_Merge1[[#This Row],[Azad.Sell]]=0,"",Table_Merge1[[#This Row],[LME Zinc stock]]*Table_Merge1[[#This Row],[Azad.Sell]]),"")</f>
        <v/>
      </c>
      <c r="AS2351" s="288" t="str">
        <f>IFERROR(IF(Table_Merge1[[#This Row],[LME Zinc 3-month]]*Table_Merge1[[#This Row],[Azad.Sell]]=0,"",Table_Merge1[[#This Row],[LME Zinc 3-month]]*Table_Merge1[[#This Row],[Azad.Sell]]),"")</f>
        <v/>
      </c>
      <c r="AT2351"/>
    </row>
    <row r="2352" spans="1:46" x14ac:dyDescent="0.25">
      <c r="A2352" s="258">
        <v>43935</v>
      </c>
      <c r="B23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1399.01.26</v>
      </c>
      <c r="C2352" s="195">
        <f t="shared" ca="1" si="72"/>
        <v>1399</v>
      </c>
      <c r="D23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352" s="195">
        <f>_xlfn.NUMBERVALUE(RIGHT(Table11[[#This Row],[تاریخ شمسی]],2))</f>
        <v>26</v>
      </c>
      <c r="F23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01-26</v>
      </c>
      <c r="G2352" s="195" t="s">
        <v>2503</v>
      </c>
      <c r="L2352" s="259">
        <v>43935</v>
      </c>
      <c r="M2352">
        <v>137886</v>
      </c>
      <c r="O2352" s="283">
        <f>IFERROR(DATE(Table7[[#This Row],[year]],MONTH(DATEVALUE(Table7[[#This Row],[month]]&amp;"1")),Table7[[#This Row],[day]]),"")</f>
        <v>41688</v>
      </c>
      <c r="P2352" s="257" t="s">
        <v>5777</v>
      </c>
      <c r="Q2352" s="257">
        <v>2014</v>
      </c>
      <c r="R2352" s="257" t="s">
        <v>3433</v>
      </c>
      <c r="S2352" s="257">
        <v>18</v>
      </c>
      <c r="T2352" s="257">
        <v>1314</v>
      </c>
      <c r="U2352" s="257">
        <v>1786</v>
      </c>
      <c r="V2352" s="257">
        <v>5289275</v>
      </c>
      <c r="X2352" s="260">
        <v>41771</v>
      </c>
      <c r="Y2352" t="s">
        <v>7619</v>
      </c>
      <c r="Z2352" s="260">
        <v>5</v>
      </c>
      <c r="AA2352">
        <v>1393</v>
      </c>
      <c r="AB2352" s="260" t="str">
        <f ca="1">IFERROR(IFERROR(VLOOKUP(Table_Merge1[[#This Row],[Column1]],Table11[#All],2,FALSE),LEFT(AB2353,8)&amp;IF(LEN((RIGHT(AB2353,2)+1))&lt;2,"0"&amp;(RIGHT(AB2353,2)+1),(RIGHT(AB2353,2)-1))),"")</f>
        <v>1393.02.22</v>
      </c>
      <c r="AC2352" s="259" t="str">
        <f ca="1">LEFT(Table_Merge1[[#This Row],[Column2]],4)</f>
        <v>1393</v>
      </c>
      <c r="AD2352" s="259" t="str">
        <f ca="1">RIGHT(LEFT(Table_Merge1[[#This Row],[Column2]],7),2)</f>
        <v>02</v>
      </c>
      <c r="AE2352" s="259" t="str">
        <f ca="1">RIGHT(Table_Merge1[[#This Row],[Column2]],2)</f>
        <v>22</v>
      </c>
      <c r="AF2352">
        <v>2</v>
      </c>
      <c r="AG2352">
        <v>22</v>
      </c>
      <c r="AH2352" s="260">
        <v>2014</v>
      </c>
      <c r="AI2352" t="s">
        <v>3439</v>
      </c>
      <c r="AJ2352" s="260">
        <v>12</v>
      </c>
      <c r="AK2352">
        <v>1292.75</v>
      </c>
      <c r="AL2352">
        <v>1842</v>
      </c>
      <c r="AM2352">
        <v>5208325</v>
      </c>
      <c r="AO2352">
        <v>32510</v>
      </c>
      <c r="AP2352" s="287">
        <f>IFERROR(IF(Table_Merge1[[#This Row],[LME Zinc stock]]*Table_Merge1[[#This Row],[Nima.مقدار]]=0,"",Table_Merge1[[#This Row],[LME Zinc stock]]*Table_Merge1[[#This Row],[Nima.مقدار]]),"")</f>
        <v>169322645750</v>
      </c>
      <c r="AQ2352" s="287">
        <f>IFERROR(IF(Table_Merge1[[#This Row],[LME Zinc 3-month]]*Table_Merge1[[#This Row],[Nima.مقدار]]=0,"",Table_Merge1[[#This Row],[LME Zinc 3-month]]*Table_Merge1[[#This Row],[Nima.مقدار]]),"")</f>
        <v>59883420</v>
      </c>
      <c r="AR2352" s="288" t="str">
        <f>IFERROR(IF(Table_Merge1[[#This Row],[LME Zinc stock]]*Table_Merge1[[#This Row],[Azad.Sell]]=0,"",Table_Merge1[[#This Row],[LME Zinc stock]]*Table_Merge1[[#This Row],[Azad.Sell]]),"")</f>
        <v/>
      </c>
      <c r="AS2352" s="288" t="str">
        <f>IFERROR(IF(Table_Merge1[[#This Row],[LME Zinc 3-month]]*Table_Merge1[[#This Row],[Azad.Sell]]=0,"",Table_Merge1[[#This Row],[LME Zinc 3-month]]*Table_Merge1[[#This Row],[Azad.Sell]]),"")</f>
        <v/>
      </c>
      <c r="AT2352"/>
    </row>
    <row r="2353" spans="1:46" x14ac:dyDescent="0.25">
      <c r="A2353" s="258">
        <v>43936</v>
      </c>
      <c r="B23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1399.01.27</v>
      </c>
      <c r="C2353" s="195">
        <f t="shared" ca="1" si="72"/>
        <v>1399</v>
      </c>
      <c r="D23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353" s="195">
        <f>_xlfn.NUMBERVALUE(RIGHT(Table11[[#This Row],[تاریخ شمسی]],2))</f>
        <v>27</v>
      </c>
      <c r="F23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01-27</v>
      </c>
      <c r="G2353" s="195" t="s">
        <v>2504</v>
      </c>
      <c r="L2353" s="259">
        <v>43936</v>
      </c>
      <c r="M2353">
        <v>134897</v>
      </c>
      <c r="O2353" s="284">
        <f>IFERROR(DATE(Table7[[#This Row],[year]],MONTH(DATEVALUE(Table7[[#This Row],[month]]&amp;"1")),Table7[[#This Row],[day]]),"")</f>
        <v>41687</v>
      </c>
      <c r="P2353" s="195" t="s">
        <v>5778</v>
      </c>
      <c r="Q2353" s="195">
        <v>2014</v>
      </c>
      <c r="R2353" s="195" t="s">
        <v>3433</v>
      </c>
      <c r="S2353" s="195">
        <v>17</v>
      </c>
      <c r="T2353" s="195">
        <v>1326</v>
      </c>
      <c r="U2353" s="195">
        <v>1733</v>
      </c>
      <c r="V2353" s="195">
        <v>5297025</v>
      </c>
      <c r="X2353" s="260">
        <v>41768</v>
      </c>
      <c r="Z2353" s="260">
        <v>5</v>
      </c>
      <c r="AB2353" s="260" t="str">
        <f ca="1">IFERROR(IFERROR(VLOOKUP(Table_Merge1[[#This Row],[Column1]],Table11[#All],2,FALSE),LEFT(AB2354,8)&amp;IF(LEN((RIGHT(AB2354,2)+1))&lt;2,"0"&amp;(RIGHT(AB2354,2)+1),(RIGHT(AB2354,2)-1))),"")</f>
        <v>1393.02.17</v>
      </c>
      <c r="AC2353" s="259" t="str">
        <f ca="1">LEFT(Table_Merge1[[#This Row],[Column2]],4)</f>
        <v>1393</v>
      </c>
      <c r="AD2353" s="259" t="str">
        <f ca="1">RIGHT(LEFT(Table_Merge1[[#This Row],[Column2]],7),2)</f>
        <v>02</v>
      </c>
      <c r="AE2353" s="259" t="str">
        <f ca="1">RIGHT(Table_Merge1[[#This Row],[Column2]],2)</f>
        <v>17</v>
      </c>
      <c r="AH2353" s="260">
        <v>2014</v>
      </c>
      <c r="AI2353" t="s">
        <v>3439</v>
      </c>
      <c r="AJ2353" s="260">
        <v>9</v>
      </c>
      <c r="AK2353">
        <v>1289</v>
      </c>
      <c r="AL2353">
        <v>1819</v>
      </c>
      <c r="AM2353">
        <v>5221950</v>
      </c>
      <c r="AP2353" s="287" t="str">
        <f>IFERROR(IF(Table_Merge1[[#This Row],[LME Zinc stock]]*Table_Merge1[[#This Row],[Nima.مقدار]]=0,"",Table_Merge1[[#This Row],[LME Zinc stock]]*Table_Merge1[[#This Row],[Nima.مقدار]]),"")</f>
        <v/>
      </c>
      <c r="AQ2353" s="287" t="str">
        <f>IFERROR(IF(Table_Merge1[[#This Row],[LME Zinc 3-month]]*Table_Merge1[[#This Row],[Nima.مقدار]]=0,"",Table_Merge1[[#This Row],[LME Zinc 3-month]]*Table_Merge1[[#This Row],[Nima.مقدار]]),"")</f>
        <v/>
      </c>
      <c r="AR2353" s="288" t="str">
        <f>IFERROR(IF(Table_Merge1[[#This Row],[LME Zinc stock]]*Table_Merge1[[#This Row],[Azad.Sell]]=0,"",Table_Merge1[[#This Row],[LME Zinc stock]]*Table_Merge1[[#This Row],[Azad.Sell]]),"")</f>
        <v/>
      </c>
      <c r="AS2353" s="288" t="str">
        <f>IFERROR(IF(Table_Merge1[[#This Row],[LME Zinc 3-month]]*Table_Merge1[[#This Row],[Azad.Sell]]=0,"",Table_Merge1[[#This Row],[LME Zinc 3-month]]*Table_Merge1[[#This Row],[Azad.Sell]]),"")</f>
        <v/>
      </c>
      <c r="AT2353"/>
    </row>
    <row r="2354" spans="1:46" x14ac:dyDescent="0.25">
      <c r="A2354" s="258">
        <v>43939</v>
      </c>
      <c r="B23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1399.01.30</v>
      </c>
      <c r="C2354" s="195">
        <f t="shared" ca="1" si="72"/>
        <v>1399</v>
      </c>
      <c r="D23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354" s="195">
        <f>_xlfn.NUMBERVALUE(RIGHT(Table11[[#This Row],[تاریخ شمسی]],2))</f>
        <v>30</v>
      </c>
      <c r="F23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01-30</v>
      </c>
      <c r="G2354" s="195" t="s">
        <v>2505</v>
      </c>
      <c r="L2354" s="259">
        <v>43939</v>
      </c>
      <c r="M2354">
        <v>138291.5</v>
      </c>
      <c r="O2354" s="283">
        <f>IFERROR(DATE(Table7[[#This Row],[year]],MONTH(DATEVALUE(Table7[[#This Row],[month]]&amp;"1")),Table7[[#This Row],[day]]),"")</f>
        <v>41684</v>
      </c>
      <c r="P2354" s="257" t="s">
        <v>5779</v>
      </c>
      <c r="Q2354" s="257">
        <v>2014</v>
      </c>
      <c r="R2354" s="257" t="s">
        <v>3433</v>
      </c>
      <c r="S2354" s="257">
        <v>14</v>
      </c>
      <c r="T2354" s="257">
        <v>1308.5</v>
      </c>
      <c r="U2354" s="257">
        <v>1723</v>
      </c>
      <c r="V2354" s="257">
        <v>5303825</v>
      </c>
      <c r="X2354" s="260">
        <v>41767</v>
      </c>
      <c r="Y2354" t="s">
        <v>7618</v>
      </c>
      <c r="Z2354" s="260">
        <v>5</v>
      </c>
      <c r="AA2354">
        <v>1393</v>
      </c>
      <c r="AB2354" s="260" t="str">
        <f ca="1">IFERROR(IFERROR(VLOOKUP(Table_Merge1[[#This Row],[Column1]],Table11[#All],2,FALSE),LEFT(AB2355,8)&amp;IF(LEN((RIGHT(AB2355,2)+1))&lt;2,"0"&amp;(RIGHT(AB2355,2)+1),(RIGHT(AB2355,2)-1))),"")</f>
        <v>1393.02.18</v>
      </c>
      <c r="AC2354" s="259" t="str">
        <f ca="1">LEFT(Table_Merge1[[#This Row],[Column2]],4)</f>
        <v>1393</v>
      </c>
      <c r="AD2354" s="259" t="str">
        <f ca="1">RIGHT(LEFT(Table_Merge1[[#This Row],[Column2]],7),2)</f>
        <v>02</v>
      </c>
      <c r="AE2354" s="259" t="str">
        <f ca="1">RIGHT(Table_Merge1[[#This Row],[Column2]],2)</f>
        <v>18</v>
      </c>
      <c r="AF2354">
        <v>2</v>
      </c>
      <c r="AG2354">
        <v>18</v>
      </c>
      <c r="AH2354" s="260">
        <v>2014</v>
      </c>
      <c r="AI2354" t="s">
        <v>3439</v>
      </c>
      <c r="AJ2354" s="260">
        <v>8</v>
      </c>
      <c r="AK2354">
        <v>1291.25</v>
      </c>
      <c r="AL2354">
        <v>0</v>
      </c>
      <c r="AM2354">
        <v>5230600</v>
      </c>
      <c r="AO2354">
        <v>32890</v>
      </c>
      <c r="AP2354" s="287">
        <f>IFERROR(IF(Table_Merge1[[#This Row],[LME Zinc stock]]*Table_Merge1[[#This Row],[Nima.مقدار]]=0,"",Table_Merge1[[#This Row],[LME Zinc stock]]*Table_Merge1[[#This Row],[Nima.مقدار]]),"")</f>
        <v>172034434000</v>
      </c>
      <c r="AQ2354" s="287" t="str">
        <f>IFERROR(IF(Table_Merge1[[#This Row],[LME Zinc 3-month]]*Table_Merge1[[#This Row],[Nima.مقدار]]=0,"",Table_Merge1[[#This Row],[LME Zinc 3-month]]*Table_Merge1[[#This Row],[Nima.مقدار]]),"")</f>
        <v/>
      </c>
      <c r="AR2354" s="288" t="str">
        <f>IFERROR(IF(Table_Merge1[[#This Row],[LME Zinc stock]]*Table_Merge1[[#This Row],[Azad.Sell]]=0,"",Table_Merge1[[#This Row],[LME Zinc stock]]*Table_Merge1[[#This Row],[Azad.Sell]]),"")</f>
        <v/>
      </c>
      <c r="AS2354" s="288" t="str">
        <f>IFERROR(IF(Table_Merge1[[#This Row],[LME Zinc 3-month]]*Table_Merge1[[#This Row],[Azad.Sell]]=0,"",Table_Merge1[[#This Row],[LME Zinc 3-month]]*Table_Merge1[[#This Row],[Azad.Sell]]),"")</f>
        <v/>
      </c>
      <c r="AT2354"/>
    </row>
    <row r="2355" spans="1:46" x14ac:dyDescent="0.25">
      <c r="A2355" s="258">
        <v>43940</v>
      </c>
      <c r="B23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1399.01.31</v>
      </c>
      <c r="C2355" s="195">
        <f t="shared" ca="1" si="72"/>
        <v>1399</v>
      </c>
      <c r="D23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355" s="195">
        <f>_xlfn.NUMBERVALUE(RIGHT(Table11[[#This Row],[تاریخ شمسی]],2))</f>
        <v>31</v>
      </c>
      <c r="F23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01-31</v>
      </c>
      <c r="G2355" s="195" t="s">
        <v>2506</v>
      </c>
      <c r="L2355" s="259">
        <v>43940</v>
      </c>
      <c r="M2355">
        <v>141686</v>
      </c>
      <c r="O2355" s="284">
        <f>IFERROR(DATE(Table7[[#This Row],[year]],MONTH(DATEVALUE(Table7[[#This Row],[month]]&amp;"1")),Table7[[#This Row],[day]]),"")</f>
        <v>41683</v>
      </c>
      <c r="P2355" s="195" t="s">
        <v>5780</v>
      </c>
      <c r="Q2355" s="195">
        <v>2014</v>
      </c>
      <c r="R2355" s="195" t="s">
        <v>3433</v>
      </c>
      <c r="S2355" s="195">
        <v>13</v>
      </c>
      <c r="T2355" s="195">
        <v>1290.25</v>
      </c>
      <c r="U2355" s="195" t="s">
        <v>3621</v>
      </c>
      <c r="V2355" s="195" t="s">
        <v>3621</v>
      </c>
      <c r="X2355" s="260">
        <v>41766</v>
      </c>
      <c r="Y2355" t="s">
        <v>7617</v>
      </c>
      <c r="Z2355" s="260">
        <v>5</v>
      </c>
      <c r="AA2355">
        <v>1393</v>
      </c>
      <c r="AB2355" s="260" t="str">
        <f ca="1">IFERROR(IFERROR(VLOOKUP(Table_Merge1[[#This Row],[Column1]],Table11[#All],2,FALSE),LEFT(AB2356,8)&amp;IF(LEN((RIGHT(AB2356,2)+1))&lt;2,"0"&amp;(RIGHT(AB2356,2)+1),(RIGHT(AB2356,2)-1))),"")</f>
        <v>1393.02.17</v>
      </c>
      <c r="AC2355" s="259" t="str">
        <f ca="1">LEFT(Table_Merge1[[#This Row],[Column2]],4)</f>
        <v>1393</v>
      </c>
      <c r="AD2355" s="259" t="str">
        <f ca="1">RIGHT(LEFT(Table_Merge1[[#This Row],[Column2]],7),2)</f>
        <v>02</v>
      </c>
      <c r="AE2355" s="259" t="str">
        <f ca="1">RIGHT(Table_Merge1[[#This Row],[Column2]],2)</f>
        <v>17</v>
      </c>
      <c r="AF2355">
        <v>2</v>
      </c>
      <c r="AG2355">
        <v>17</v>
      </c>
      <c r="AH2355" s="260">
        <v>2014</v>
      </c>
      <c r="AI2355" t="s">
        <v>3439</v>
      </c>
      <c r="AJ2355" s="260">
        <v>7</v>
      </c>
      <c r="AK2355">
        <v>1311</v>
      </c>
      <c r="AL2355">
        <v>1818.5</v>
      </c>
      <c r="AM2355">
        <v>5230600</v>
      </c>
      <c r="AO2355">
        <v>32860</v>
      </c>
      <c r="AP2355" s="287">
        <f>IFERROR(IF(Table_Merge1[[#This Row],[LME Zinc stock]]*Table_Merge1[[#This Row],[Nima.مقدار]]=0,"",Table_Merge1[[#This Row],[LME Zinc stock]]*Table_Merge1[[#This Row],[Nima.مقدار]]),"")</f>
        <v>171877516000</v>
      </c>
      <c r="AQ2355" s="287">
        <f>IFERROR(IF(Table_Merge1[[#This Row],[LME Zinc 3-month]]*Table_Merge1[[#This Row],[Nima.مقدار]]=0,"",Table_Merge1[[#This Row],[LME Zinc 3-month]]*Table_Merge1[[#This Row],[Nima.مقدار]]),"")</f>
        <v>59755910</v>
      </c>
      <c r="AR2355" s="288" t="str">
        <f>IFERROR(IF(Table_Merge1[[#This Row],[LME Zinc stock]]*Table_Merge1[[#This Row],[Azad.Sell]]=0,"",Table_Merge1[[#This Row],[LME Zinc stock]]*Table_Merge1[[#This Row],[Azad.Sell]]),"")</f>
        <v/>
      </c>
      <c r="AS2355" s="288" t="str">
        <f>IFERROR(IF(Table_Merge1[[#This Row],[LME Zinc 3-month]]*Table_Merge1[[#This Row],[Azad.Sell]]=0,"",Table_Merge1[[#This Row],[LME Zinc 3-month]]*Table_Merge1[[#This Row],[Azad.Sell]]),"")</f>
        <v/>
      </c>
      <c r="AT2355"/>
    </row>
    <row r="2356" spans="1:46" x14ac:dyDescent="0.25">
      <c r="A2356" s="258">
        <v>43941</v>
      </c>
      <c r="B23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1399.02.01</v>
      </c>
      <c r="C2356" s="195">
        <f t="shared" ca="1" si="72"/>
        <v>1399</v>
      </c>
      <c r="D23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56" s="195">
        <f>_xlfn.NUMBERVALUE(RIGHT(Table11[[#This Row],[تاریخ شمسی]],2))</f>
        <v>1</v>
      </c>
      <c r="F23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02-01</v>
      </c>
      <c r="G2356" s="195" t="s">
        <v>2507</v>
      </c>
      <c r="L2356" s="259">
        <v>43941</v>
      </c>
      <c r="M2356">
        <v>136773</v>
      </c>
      <c r="O2356" s="283">
        <f>IFERROR(DATE(Table7[[#This Row],[year]],MONTH(DATEVALUE(Table7[[#This Row],[month]]&amp;"1")),Table7[[#This Row],[day]]),"")</f>
        <v>41682</v>
      </c>
      <c r="P2356" s="257" t="s">
        <v>5781</v>
      </c>
      <c r="Q2356" s="257">
        <v>2014</v>
      </c>
      <c r="R2356" s="257" t="s">
        <v>3433</v>
      </c>
      <c r="S2356" s="257">
        <v>12</v>
      </c>
      <c r="T2356" s="257">
        <v>1286.5</v>
      </c>
      <c r="U2356" s="257">
        <v>1765.5</v>
      </c>
      <c r="V2356" s="257">
        <v>5311300</v>
      </c>
      <c r="X2356" s="260">
        <v>41765</v>
      </c>
      <c r="Y2356" t="s">
        <v>7616</v>
      </c>
      <c r="Z2356" s="260">
        <v>5</v>
      </c>
      <c r="AA2356">
        <v>1393</v>
      </c>
      <c r="AB2356" s="260" t="str">
        <f ca="1">IFERROR(IFERROR(VLOOKUP(Table_Merge1[[#This Row],[Column1]],Table11[#All],2,FALSE),LEFT(AB2357,8)&amp;IF(LEN((RIGHT(AB2357,2)+1))&lt;2,"0"&amp;(RIGHT(AB2357,2)+1),(RIGHT(AB2357,2)-1))),"")</f>
        <v>1393.02.16</v>
      </c>
      <c r="AC2356" s="259" t="str">
        <f ca="1">LEFT(Table_Merge1[[#This Row],[Column2]],4)</f>
        <v>1393</v>
      </c>
      <c r="AD2356" s="259" t="str">
        <f ca="1">RIGHT(LEFT(Table_Merge1[[#This Row],[Column2]],7),2)</f>
        <v>02</v>
      </c>
      <c r="AE2356" s="259" t="str">
        <f ca="1">RIGHT(Table_Merge1[[#This Row],[Column2]],2)</f>
        <v>16</v>
      </c>
      <c r="AF2356">
        <v>2</v>
      </c>
      <c r="AG2356">
        <v>16</v>
      </c>
      <c r="AH2356" s="260">
        <v>2014</v>
      </c>
      <c r="AI2356" t="s">
        <v>3439</v>
      </c>
      <c r="AJ2356" s="260">
        <v>6</v>
      </c>
      <c r="AK2356">
        <v>1308.5</v>
      </c>
      <c r="AL2356">
        <v>1786</v>
      </c>
      <c r="AM2356">
        <v>5222700</v>
      </c>
      <c r="AO2356">
        <v>33000</v>
      </c>
      <c r="AP2356" s="287">
        <f>IFERROR(IF(Table_Merge1[[#This Row],[LME Zinc stock]]*Table_Merge1[[#This Row],[Nima.مقدار]]=0,"",Table_Merge1[[#This Row],[LME Zinc stock]]*Table_Merge1[[#This Row],[Nima.مقدار]]),"")</f>
        <v>172349100000</v>
      </c>
      <c r="AQ2356" s="287">
        <f>IFERROR(IF(Table_Merge1[[#This Row],[LME Zinc 3-month]]*Table_Merge1[[#This Row],[Nima.مقدار]]=0,"",Table_Merge1[[#This Row],[LME Zinc 3-month]]*Table_Merge1[[#This Row],[Nima.مقدار]]),"")</f>
        <v>58938000</v>
      </c>
      <c r="AR2356" s="288" t="str">
        <f>IFERROR(IF(Table_Merge1[[#This Row],[LME Zinc stock]]*Table_Merge1[[#This Row],[Azad.Sell]]=0,"",Table_Merge1[[#This Row],[LME Zinc stock]]*Table_Merge1[[#This Row],[Azad.Sell]]),"")</f>
        <v/>
      </c>
      <c r="AS2356" s="288" t="str">
        <f>IFERROR(IF(Table_Merge1[[#This Row],[LME Zinc 3-month]]*Table_Merge1[[#This Row],[Azad.Sell]]=0,"",Table_Merge1[[#This Row],[LME Zinc 3-month]]*Table_Merge1[[#This Row],[Azad.Sell]]),"")</f>
        <v/>
      </c>
      <c r="AT2356"/>
    </row>
    <row r="2357" spans="1:46" x14ac:dyDescent="0.25">
      <c r="A2357" s="258">
        <v>43942</v>
      </c>
      <c r="B23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1399.02.02</v>
      </c>
      <c r="C2357" s="195">
        <f t="shared" ca="1" si="72"/>
        <v>1399</v>
      </c>
      <c r="D23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57" s="195">
        <f>_xlfn.NUMBERVALUE(RIGHT(Table11[[#This Row],[تاریخ شمسی]],2))</f>
        <v>2</v>
      </c>
      <c r="F23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02-02</v>
      </c>
      <c r="G2357" s="195" t="s">
        <v>2508</v>
      </c>
      <c r="L2357" s="259">
        <v>43942</v>
      </c>
      <c r="M2357">
        <v>135197</v>
      </c>
      <c r="O2357" s="284">
        <f>IFERROR(DATE(Table7[[#This Row],[year]],MONTH(DATEVALUE(Table7[[#This Row],[month]]&amp;"1")),Table7[[#This Row],[day]]),"")</f>
        <v>41681</v>
      </c>
      <c r="P2357" s="195" t="s">
        <v>5782</v>
      </c>
      <c r="Q2357" s="195">
        <v>2014</v>
      </c>
      <c r="R2357" s="195" t="s">
        <v>3433</v>
      </c>
      <c r="S2357" s="195">
        <v>11</v>
      </c>
      <c r="T2357" s="195">
        <v>1282.75</v>
      </c>
      <c r="U2357" s="195">
        <v>1759.5</v>
      </c>
      <c r="V2357" s="195">
        <v>5317400</v>
      </c>
      <c r="X2357" s="260">
        <v>41761</v>
      </c>
      <c r="Z2357" s="260">
        <v>5</v>
      </c>
      <c r="AB2357" s="260" t="str">
        <f ca="1">IFERROR(IFERROR(VLOOKUP(Table_Merge1[[#This Row],[Column1]],Table11[#All],2,FALSE),LEFT(AB2358,8)&amp;IF(LEN((RIGHT(AB2358,2)+1))&lt;2,"0"&amp;(RIGHT(AB2358,2)+1),(RIGHT(AB2358,2)-1))),"")</f>
        <v>1393.02.10</v>
      </c>
      <c r="AC2357" s="259" t="str">
        <f ca="1">LEFT(Table_Merge1[[#This Row],[Column2]],4)</f>
        <v>1393</v>
      </c>
      <c r="AD2357" s="259" t="str">
        <f ca="1">RIGHT(LEFT(Table_Merge1[[#This Row],[Column2]],7),2)</f>
        <v>02</v>
      </c>
      <c r="AE2357" s="259" t="str">
        <f ca="1">RIGHT(Table_Merge1[[#This Row],[Column2]],2)</f>
        <v>10</v>
      </c>
      <c r="AH2357" s="260">
        <v>2014</v>
      </c>
      <c r="AI2357" t="s">
        <v>3439</v>
      </c>
      <c r="AJ2357" s="260">
        <v>2</v>
      </c>
      <c r="AK2357">
        <v>1285</v>
      </c>
      <c r="AL2357">
        <v>1756</v>
      </c>
      <c r="AM2357">
        <v>5232175</v>
      </c>
      <c r="AP2357" s="287" t="str">
        <f>IFERROR(IF(Table_Merge1[[#This Row],[LME Zinc stock]]*Table_Merge1[[#This Row],[Nima.مقدار]]=0,"",Table_Merge1[[#This Row],[LME Zinc stock]]*Table_Merge1[[#This Row],[Nima.مقدار]]),"")</f>
        <v/>
      </c>
      <c r="AQ2357" s="287" t="str">
        <f>IFERROR(IF(Table_Merge1[[#This Row],[LME Zinc 3-month]]*Table_Merge1[[#This Row],[Nima.مقدار]]=0,"",Table_Merge1[[#This Row],[LME Zinc 3-month]]*Table_Merge1[[#This Row],[Nima.مقدار]]),"")</f>
        <v/>
      </c>
      <c r="AR2357" s="288" t="str">
        <f>IFERROR(IF(Table_Merge1[[#This Row],[LME Zinc stock]]*Table_Merge1[[#This Row],[Azad.Sell]]=0,"",Table_Merge1[[#This Row],[LME Zinc stock]]*Table_Merge1[[#This Row],[Azad.Sell]]),"")</f>
        <v/>
      </c>
      <c r="AS2357" s="288" t="str">
        <f>IFERROR(IF(Table_Merge1[[#This Row],[LME Zinc 3-month]]*Table_Merge1[[#This Row],[Azad.Sell]]=0,"",Table_Merge1[[#This Row],[LME Zinc 3-month]]*Table_Merge1[[#This Row],[Azad.Sell]]),"")</f>
        <v/>
      </c>
      <c r="AT2357"/>
    </row>
    <row r="2358" spans="1:46" x14ac:dyDescent="0.25">
      <c r="A2358" s="258">
        <v>43943</v>
      </c>
      <c r="B23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1399.02.03</v>
      </c>
      <c r="C2358" s="195">
        <f t="shared" ca="1" si="72"/>
        <v>1399</v>
      </c>
      <c r="D23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58" s="195">
        <f>_xlfn.NUMBERVALUE(RIGHT(Table11[[#This Row],[تاریخ شمسی]],2))</f>
        <v>3</v>
      </c>
      <c r="F23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02-03</v>
      </c>
      <c r="G2358" s="195" t="s">
        <v>2509</v>
      </c>
      <c r="L2358" s="259">
        <v>43943</v>
      </c>
      <c r="M2358">
        <v>135838</v>
      </c>
      <c r="O2358" s="283">
        <f>IFERROR(DATE(Table7[[#This Row],[year]],MONTH(DATEVALUE(Table7[[#This Row],[month]]&amp;"1")),Table7[[#This Row],[day]]),"")</f>
        <v>41680</v>
      </c>
      <c r="P2358" s="257" t="s">
        <v>5783</v>
      </c>
      <c r="Q2358" s="257">
        <v>2014</v>
      </c>
      <c r="R2358" s="257" t="s">
        <v>3433</v>
      </c>
      <c r="S2358" s="257">
        <v>10</v>
      </c>
      <c r="T2358" s="257">
        <v>1273.5</v>
      </c>
      <c r="U2358" s="257">
        <v>1780</v>
      </c>
      <c r="V2358" s="257">
        <v>5324350</v>
      </c>
      <c r="X2358" s="260">
        <v>41760</v>
      </c>
      <c r="Y2358" t="s">
        <v>7615</v>
      </c>
      <c r="Z2358" s="260">
        <v>5</v>
      </c>
      <c r="AA2358">
        <v>1393</v>
      </c>
      <c r="AB2358" s="260" t="str">
        <f ca="1">IFERROR(IFERROR(VLOOKUP(Table_Merge1[[#This Row],[Column1]],Table11[#All],2,FALSE),LEFT(AB2359,8)&amp;IF(LEN((RIGHT(AB2359,2)+1))&lt;2,"0"&amp;(RIGHT(AB2359,2)+1),(RIGHT(AB2359,2)-1))),"")</f>
        <v>1393.02.11</v>
      </c>
      <c r="AC2358" s="259" t="str">
        <f ca="1">LEFT(Table_Merge1[[#This Row],[Column2]],4)</f>
        <v>1393</v>
      </c>
      <c r="AD2358" s="259" t="str">
        <f ca="1">RIGHT(LEFT(Table_Merge1[[#This Row],[Column2]],7),2)</f>
        <v>02</v>
      </c>
      <c r="AE2358" s="259" t="str">
        <f ca="1">RIGHT(Table_Merge1[[#This Row],[Column2]],2)</f>
        <v>11</v>
      </c>
      <c r="AF2358">
        <v>2</v>
      </c>
      <c r="AG2358">
        <v>11</v>
      </c>
      <c r="AH2358" s="260">
        <v>2014</v>
      </c>
      <c r="AI2358" t="s">
        <v>3439</v>
      </c>
      <c r="AJ2358" s="260">
        <v>1</v>
      </c>
      <c r="AK2358">
        <v>1283</v>
      </c>
      <c r="AL2358">
        <v>1764.5</v>
      </c>
      <c r="AM2358">
        <v>5241950</v>
      </c>
      <c r="AO2358">
        <v>33070</v>
      </c>
      <c r="AP2358" s="287">
        <f>IFERROR(IF(Table_Merge1[[#This Row],[LME Zinc stock]]*Table_Merge1[[#This Row],[Nima.مقدار]]=0,"",Table_Merge1[[#This Row],[LME Zinc stock]]*Table_Merge1[[#This Row],[Nima.مقدار]]),"")</f>
        <v>173351286500</v>
      </c>
      <c r="AQ2358" s="287">
        <f>IFERROR(IF(Table_Merge1[[#This Row],[LME Zinc 3-month]]*Table_Merge1[[#This Row],[Nima.مقدار]]=0,"",Table_Merge1[[#This Row],[LME Zinc 3-month]]*Table_Merge1[[#This Row],[Nima.مقدار]]),"")</f>
        <v>58352015</v>
      </c>
      <c r="AR2358" s="288" t="str">
        <f>IFERROR(IF(Table_Merge1[[#This Row],[LME Zinc stock]]*Table_Merge1[[#This Row],[Azad.Sell]]=0,"",Table_Merge1[[#This Row],[LME Zinc stock]]*Table_Merge1[[#This Row],[Azad.Sell]]),"")</f>
        <v/>
      </c>
      <c r="AS2358" s="288" t="str">
        <f>IFERROR(IF(Table_Merge1[[#This Row],[LME Zinc 3-month]]*Table_Merge1[[#This Row],[Azad.Sell]]=0,"",Table_Merge1[[#This Row],[LME Zinc 3-month]]*Table_Merge1[[#This Row],[Azad.Sell]]),"")</f>
        <v/>
      </c>
      <c r="AT2358"/>
    </row>
    <row r="2359" spans="1:46" x14ac:dyDescent="0.25">
      <c r="A2359" s="258">
        <v>43944</v>
      </c>
      <c r="B23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1399.02.04</v>
      </c>
      <c r="C2359" s="195">
        <f t="shared" ca="1" si="72"/>
        <v>1399</v>
      </c>
      <c r="D23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59" s="195">
        <f>_xlfn.NUMBERVALUE(RIGHT(Table11[[#This Row],[تاریخ شمسی]],2))</f>
        <v>4</v>
      </c>
      <c r="F23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02-04</v>
      </c>
      <c r="G2359" s="195" t="s">
        <v>2510</v>
      </c>
      <c r="L2359" s="259">
        <v>43944</v>
      </c>
      <c r="M2359">
        <v>141532</v>
      </c>
      <c r="O2359" s="284">
        <f>IFERROR(DATE(Table7[[#This Row],[year]],MONTH(DATEVALUE(Table7[[#This Row],[month]]&amp;"1")),Table7[[#This Row],[day]]),"")</f>
        <v>41677</v>
      </c>
      <c r="P2359" s="195" t="s">
        <v>5784</v>
      </c>
      <c r="Q2359" s="195">
        <v>2014</v>
      </c>
      <c r="R2359" s="195" t="s">
        <v>3433</v>
      </c>
      <c r="S2359" s="195">
        <v>7</v>
      </c>
      <c r="T2359" s="195">
        <v>1260</v>
      </c>
      <c r="U2359" s="195">
        <v>1755</v>
      </c>
      <c r="V2359" s="195">
        <v>5332125</v>
      </c>
      <c r="X2359" s="260">
        <v>41759</v>
      </c>
      <c r="Y2359" t="s">
        <v>7614</v>
      </c>
      <c r="Z2359" s="260">
        <v>5</v>
      </c>
      <c r="AA2359">
        <v>1393</v>
      </c>
      <c r="AB2359" s="260" t="str">
        <f ca="1">IFERROR(IFERROR(VLOOKUP(Table_Merge1[[#This Row],[Column1]],Table11[#All],2,FALSE),LEFT(AB2360,8)&amp;IF(LEN((RIGHT(AB2360,2)+1))&lt;2,"0"&amp;(RIGHT(AB2360,2)+1),(RIGHT(AB2360,2)-1))),"")</f>
        <v>1393.02.10</v>
      </c>
      <c r="AC2359" s="259" t="str">
        <f ca="1">LEFT(Table_Merge1[[#This Row],[Column2]],4)</f>
        <v>1393</v>
      </c>
      <c r="AD2359" s="259" t="str">
        <f ca="1">RIGHT(LEFT(Table_Merge1[[#This Row],[Column2]],7),2)</f>
        <v>02</v>
      </c>
      <c r="AE2359" s="259" t="str">
        <f ca="1">RIGHT(Table_Merge1[[#This Row],[Column2]],2)</f>
        <v>10</v>
      </c>
      <c r="AF2359">
        <v>2</v>
      </c>
      <c r="AG2359">
        <v>10</v>
      </c>
      <c r="AH2359" s="260">
        <v>2014</v>
      </c>
      <c r="AI2359" t="s">
        <v>3437</v>
      </c>
      <c r="AJ2359" s="260">
        <v>30</v>
      </c>
      <c r="AK2359">
        <v>1292</v>
      </c>
      <c r="AL2359">
        <v>1775.5</v>
      </c>
      <c r="AM2359">
        <v>5264450</v>
      </c>
      <c r="AO2359">
        <v>32930</v>
      </c>
      <c r="AP2359" s="287">
        <f>IFERROR(IF(Table_Merge1[[#This Row],[LME Zinc stock]]*Table_Merge1[[#This Row],[Nima.مقدار]]=0,"",Table_Merge1[[#This Row],[LME Zinc stock]]*Table_Merge1[[#This Row],[Nima.مقدار]]),"")</f>
        <v>173358338500</v>
      </c>
      <c r="AQ2359" s="287">
        <f>IFERROR(IF(Table_Merge1[[#This Row],[LME Zinc 3-month]]*Table_Merge1[[#This Row],[Nima.مقدار]]=0,"",Table_Merge1[[#This Row],[LME Zinc 3-month]]*Table_Merge1[[#This Row],[Nima.مقدار]]),"")</f>
        <v>58467215</v>
      </c>
      <c r="AR2359" s="288" t="str">
        <f>IFERROR(IF(Table_Merge1[[#This Row],[LME Zinc stock]]*Table_Merge1[[#This Row],[Azad.Sell]]=0,"",Table_Merge1[[#This Row],[LME Zinc stock]]*Table_Merge1[[#This Row],[Azad.Sell]]),"")</f>
        <v/>
      </c>
      <c r="AS2359" s="288" t="str">
        <f>IFERROR(IF(Table_Merge1[[#This Row],[LME Zinc 3-month]]*Table_Merge1[[#This Row],[Azad.Sell]]=0,"",Table_Merge1[[#This Row],[LME Zinc 3-month]]*Table_Merge1[[#This Row],[Azad.Sell]]),"")</f>
        <v/>
      </c>
      <c r="AT2359"/>
    </row>
    <row r="2360" spans="1:46" x14ac:dyDescent="0.25">
      <c r="A2360" s="258">
        <v>43946</v>
      </c>
      <c r="B23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1399.02.06</v>
      </c>
      <c r="C2360" s="195">
        <f t="shared" ca="1" si="72"/>
        <v>1399</v>
      </c>
      <c r="D23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60" s="195">
        <f>_xlfn.NUMBERVALUE(RIGHT(Table11[[#This Row],[تاریخ شمسی]],2))</f>
        <v>6</v>
      </c>
      <c r="F23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02-06</v>
      </c>
      <c r="G2360" s="195" t="s">
        <v>2511</v>
      </c>
      <c r="L2360" s="259">
        <v>43946</v>
      </c>
      <c r="M2360">
        <v>139898</v>
      </c>
      <c r="O2360" s="283">
        <f>IFERROR(DATE(Table7[[#This Row],[year]],MONTH(DATEVALUE(Table7[[#This Row],[month]]&amp;"1")),Table7[[#This Row],[day]]),"")</f>
        <v>41676</v>
      </c>
      <c r="P2360" s="257" t="s">
        <v>5785</v>
      </c>
      <c r="Q2360" s="257">
        <v>2014</v>
      </c>
      <c r="R2360" s="257" t="s">
        <v>3433</v>
      </c>
      <c r="S2360" s="257">
        <v>6</v>
      </c>
      <c r="T2360" s="257">
        <v>1258.5</v>
      </c>
      <c r="U2360" s="257">
        <v>1742</v>
      </c>
      <c r="V2360" s="257">
        <v>5338700</v>
      </c>
      <c r="X2360" s="260">
        <v>41758</v>
      </c>
      <c r="Y2360" t="s">
        <v>7613</v>
      </c>
      <c r="Z2360" s="260">
        <v>5</v>
      </c>
      <c r="AA2360">
        <v>1393</v>
      </c>
      <c r="AB2360" s="260" t="str">
        <f ca="1">IFERROR(IFERROR(VLOOKUP(Table_Merge1[[#This Row],[Column1]],Table11[#All],2,FALSE),LEFT(AB2361,8)&amp;IF(LEN((RIGHT(AB2361,2)+1))&lt;2,"0"&amp;(RIGHT(AB2361,2)+1),(RIGHT(AB2361,2)-1))),"")</f>
        <v>1393.02.09</v>
      </c>
      <c r="AC2360" s="259" t="str">
        <f ca="1">LEFT(Table_Merge1[[#This Row],[Column2]],4)</f>
        <v>1393</v>
      </c>
      <c r="AD2360" s="259" t="str">
        <f ca="1">RIGHT(LEFT(Table_Merge1[[#This Row],[Column2]],7),2)</f>
        <v>02</v>
      </c>
      <c r="AE2360" s="259" t="str">
        <f ca="1">RIGHT(Table_Merge1[[#This Row],[Column2]],2)</f>
        <v>09</v>
      </c>
      <c r="AF2360">
        <v>2</v>
      </c>
      <c r="AG2360">
        <v>9</v>
      </c>
      <c r="AH2360" s="260">
        <v>2014</v>
      </c>
      <c r="AI2360" t="s">
        <v>3437</v>
      </c>
      <c r="AJ2360" s="260">
        <v>29</v>
      </c>
      <c r="AK2360">
        <v>1289.75</v>
      </c>
      <c r="AL2360">
        <v>1797</v>
      </c>
      <c r="AM2360">
        <v>5273950</v>
      </c>
      <c r="AO2360">
        <v>32800</v>
      </c>
      <c r="AP2360" s="287">
        <f>IFERROR(IF(Table_Merge1[[#This Row],[LME Zinc stock]]*Table_Merge1[[#This Row],[Nima.مقدار]]=0,"",Table_Merge1[[#This Row],[LME Zinc stock]]*Table_Merge1[[#This Row],[Nima.مقدار]]),"")</f>
        <v>172985560000</v>
      </c>
      <c r="AQ2360" s="287">
        <f>IFERROR(IF(Table_Merge1[[#This Row],[LME Zinc 3-month]]*Table_Merge1[[#This Row],[Nima.مقدار]]=0,"",Table_Merge1[[#This Row],[LME Zinc 3-month]]*Table_Merge1[[#This Row],[Nima.مقدار]]),"")</f>
        <v>58941600</v>
      </c>
      <c r="AR2360" s="288" t="str">
        <f>IFERROR(IF(Table_Merge1[[#This Row],[LME Zinc stock]]*Table_Merge1[[#This Row],[Azad.Sell]]=0,"",Table_Merge1[[#This Row],[LME Zinc stock]]*Table_Merge1[[#This Row],[Azad.Sell]]),"")</f>
        <v/>
      </c>
      <c r="AS2360" s="288" t="str">
        <f>IFERROR(IF(Table_Merge1[[#This Row],[LME Zinc 3-month]]*Table_Merge1[[#This Row],[Azad.Sell]]=0,"",Table_Merge1[[#This Row],[LME Zinc 3-month]]*Table_Merge1[[#This Row],[Azad.Sell]]),"")</f>
        <v/>
      </c>
      <c r="AT2360"/>
    </row>
    <row r="2361" spans="1:46" x14ac:dyDescent="0.25">
      <c r="A2361" s="258">
        <v>43947</v>
      </c>
      <c r="B23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1399.02.07</v>
      </c>
      <c r="C2361" s="195">
        <f t="shared" ca="1" si="72"/>
        <v>1399</v>
      </c>
      <c r="D23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61" s="195">
        <f>_xlfn.NUMBERVALUE(RIGHT(Table11[[#This Row],[تاریخ شمسی]],2))</f>
        <v>7</v>
      </c>
      <c r="F23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02-07</v>
      </c>
      <c r="G2361" s="195" t="s">
        <v>2512</v>
      </c>
      <c r="L2361" s="259">
        <v>43947</v>
      </c>
      <c r="M2361">
        <v>139081</v>
      </c>
      <c r="O2361" s="284">
        <f>IFERROR(DATE(Table7[[#This Row],[year]],MONTH(DATEVALUE(Table7[[#This Row],[month]]&amp;"1")),Table7[[#This Row],[day]]),"")</f>
        <v>41675</v>
      </c>
      <c r="P2361" s="195" t="s">
        <v>5786</v>
      </c>
      <c r="Q2361" s="195">
        <v>2014</v>
      </c>
      <c r="R2361" s="195" t="s">
        <v>3433</v>
      </c>
      <c r="S2361" s="195">
        <v>5</v>
      </c>
      <c r="T2361" s="195">
        <v>1257</v>
      </c>
      <c r="U2361" s="195">
        <v>1777.5</v>
      </c>
      <c r="V2361" s="195">
        <v>5346375</v>
      </c>
      <c r="X2361" s="260">
        <v>41757</v>
      </c>
      <c r="Y2361" t="s">
        <v>7612</v>
      </c>
      <c r="Z2361" s="260">
        <v>5</v>
      </c>
      <c r="AA2361">
        <v>1393</v>
      </c>
      <c r="AB2361" s="260" t="str">
        <f ca="1">IFERROR(IFERROR(VLOOKUP(Table_Merge1[[#This Row],[Column1]],Table11[#All],2,FALSE),LEFT(AB2362,8)&amp;IF(LEN((RIGHT(AB2362,2)+1))&lt;2,"0"&amp;(RIGHT(AB2362,2)+1),(RIGHT(AB2362,2)-1))),"")</f>
        <v>1393.02.08</v>
      </c>
      <c r="AC2361" s="259" t="str">
        <f ca="1">LEFT(Table_Merge1[[#This Row],[Column2]],4)</f>
        <v>1393</v>
      </c>
      <c r="AD2361" s="259" t="str">
        <f ca="1">RIGHT(LEFT(Table_Merge1[[#This Row],[Column2]],7),2)</f>
        <v>02</v>
      </c>
      <c r="AE2361" s="259" t="str">
        <f ca="1">RIGHT(Table_Merge1[[#This Row],[Column2]],2)</f>
        <v>08</v>
      </c>
      <c r="AF2361">
        <v>2</v>
      </c>
      <c r="AG2361">
        <v>8</v>
      </c>
      <c r="AH2361" s="260">
        <v>2014</v>
      </c>
      <c r="AI2361" t="s">
        <v>3437</v>
      </c>
      <c r="AJ2361" s="260">
        <v>28</v>
      </c>
      <c r="AK2361">
        <v>1302</v>
      </c>
      <c r="AL2361">
        <v>1803.5</v>
      </c>
      <c r="AM2361">
        <v>5282125</v>
      </c>
      <c r="AO2361">
        <v>32960</v>
      </c>
      <c r="AP2361" s="287">
        <f>IFERROR(IF(Table_Merge1[[#This Row],[LME Zinc stock]]*Table_Merge1[[#This Row],[Nima.مقدار]]=0,"",Table_Merge1[[#This Row],[LME Zinc stock]]*Table_Merge1[[#This Row],[Nima.مقدار]]),"")</f>
        <v>174098840000</v>
      </c>
      <c r="AQ2361" s="287">
        <f>IFERROR(IF(Table_Merge1[[#This Row],[LME Zinc 3-month]]*Table_Merge1[[#This Row],[Nima.مقدار]]=0,"",Table_Merge1[[#This Row],[LME Zinc 3-month]]*Table_Merge1[[#This Row],[Nima.مقدار]]),"")</f>
        <v>59443360</v>
      </c>
      <c r="AR2361" s="288" t="str">
        <f>IFERROR(IF(Table_Merge1[[#This Row],[LME Zinc stock]]*Table_Merge1[[#This Row],[Azad.Sell]]=0,"",Table_Merge1[[#This Row],[LME Zinc stock]]*Table_Merge1[[#This Row],[Azad.Sell]]),"")</f>
        <v/>
      </c>
      <c r="AS2361" s="288" t="str">
        <f>IFERROR(IF(Table_Merge1[[#This Row],[LME Zinc 3-month]]*Table_Merge1[[#This Row],[Azad.Sell]]=0,"",Table_Merge1[[#This Row],[LME Zinc 3-month]]*Table_Merge1[[#This Row],[Azad.Sell]]),"")</f>
        <v/>
      </c>
      <c r="AT2361"/>
    </row>
    <row r="2362" spans="1:46" x14ac:dyDescent="0.25">
      <c r="A2362" s="258">
        <v>43948</v>
      </c>
      <c r="B23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1399.02.08</v>
      </c>
      <c r="C2362" s="195">
        <f t="shared" ca="1" si="72"/>
        <v>1399</v>
      </c>
      <c r="D23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62" s="195">
        <f>_xlfn.NUMBERVALUE(RIGHT(Table11[[#This Row],[تاریخ شمسی]],2))</f>
        <v>8</v>
      </c>
      <c r="F23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02-08</v>
      </c>
      <c r="G2362" s="195" t="s">
        <v>2513</v>
      </c>
      <c r="L2362" s="259">
        <v>43948</v>
      </c>
      <c r="M2362">
        <v>138264</v>
      </c>
      <c r="O2362" s="283">
        <f>IFERROR(DATE(Table7[[#This Row],[year]],MONTH(DATEVALUE(Table7[[#This Row],[month]]&amp;"1")),Table7[[#This Row],[day]]),"")</f>
        <v>41674</v>
      </c>
      <c r="P2362" s="257" t="s">
        <v>5787</v>
      </c>
      <c r="Q2362" s="257">
        <v>2014</v>
      </c>
      <c r="R2362" s="257" t="s">
        <v>3433</v>
      </c>
      <c r="S2362" s="257">
        <v>4</v>
      </c>
      <c r="T2362" s="257">
        <v>1253</v>
      </c>
      <c r="U2362" s="257">
        <v>1761</v>
      </c>
      <c r="V2362" s="257">
        <v>5353425</v>
      </c>
      <c r="X2362" s="260">
        <v>41754</v>
      </c>
      <c r="Z2362" s="260">
        <v>5</v>
      </c>
      <c r="AB2362" s="260" t="str">
        <f ca="1">IFERROR(IFERROR(VLOOKUP(Table_Merge1[[#This Row],[Column1]],Table11[#All],2,FALSE),LEFT(AB2363,8)&amp;IF(LEN((RIGHT(AB2363,2)+1))&lt;2,"0"&amp;(RIGHT(AB2363,2)+1),(RIGHT(AB2363,2)-1))),"")</f>
        <v>1393.02.05</v>
      </c>
      <c r="AC2362" s="259" t="str">
        <f ca="1">LEFT(Table_Merge1[[#This Row],[Column2]],4)</f>
        <v>1393</v>
      </c>
      <c r="AD2362" s="259" t="str">
        <f ca="1">RIGHT(LEFT(Table_Merge1[[#This Row],[Column2]],7),2)</f>
        <v>02</v>
      </c>
      <c r="AE2362" s="259" t="str">
        <f ca="1">RIGHT(Table_Merge1[[#This Row],[Column2]],2)</f>
        <v>05</v>
      </c>
      <c r="AH2362" s="260">
        <v>2014</v>
      </c>
      <c r="AI2362" t="s">
        <v>3437</v>
      </c>
      <c r="AJ2362" s="260">
        <v>25</v>
      </c>
      <c r="AK2362">
        <v>1294.25</v>
      </c>
      <c r="AL2362">
        <v>1782.5</v>
      </c>
      <c r="AM2362">
        <v>5289600</v>
      </c>
      <c r="AP2362" s="287" t="str">
        <f>IFERROR(IF(Table_Merge1[[#This Row],[LME Zinc stock]]*Table_Merge1[[#This Row],[Nima.مقدار]]=0,"",Table_Merge1[[#This Row],[LME Zinc stock]]*Table_Merge1[[#This Row],[Nima.مقدار]]),"")</f>
        <v/>
      </c>
      <c r="AQ2362" s="287" t="str">
        <f>IFERROR(IF(Table_Merge1[[#This Row],[LME Zinc 3-month]]*Table_Merge1[[#This Row],[Nima.مقدار]]=0,"",Table_Merge1[[#This Row],[LME Zinc 3-month]]*Table_Merge1[[#This Row],[Nima.مقدار]]),"")</f>
        <v/>
      </c>
      <c r="AR2362" s="288" t="str">
        <f>IFERROR(IF(Table_Merge1[[#This Row],[LME Zinc stock]]*Table_Merge1[[#This Row],[Azad.Sell]]=0,"",Table_Merge1[[#This Row],[LME Zinc stock]]*Table_Merge1[[#This Row],[Azad.Sell]]),"")</f>
        <v/>
      </c>
      <c r="AS2362" s="288" t="str">
        <f>IFERROR(IF(Table_Merge1[[#This Row],[LME Zinc 3-month]]*Table_Merge1[[#This Row],[Azad.Sell]]=0,"",Table_Merge1[[#This Row],[LME Zinc 3-month]]*Table_Merge1[[#This Row],[Azad.Sell]]),"")</f>
        <v/>
      </c>
      <c r="AT2362"/>
    </row>
    <row r="2363" spans="1:46" x14ac:dyDescent="0.25">
      <c r="A2363" s="258">
        <v>43949</v>
      </c>
      <c r="B23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1399.02.09</v>
      </c>
      <c r="C2363" s="195">
        <f t="shared" ca="1" si="72"/>
        <v>1399</v>
      </c>
      <c r="D23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63" s="195">
        <f>_xlfn.NUMBERVALUE(RIGHT(Table11[[#This Row],[تاریخ شمسی]],2))</f>
        <v>9</v>
      </c>
      <c r="F23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02-09</v>
      </c>
      <c r="G2363" s="195" t="s">
        <v>2514</v>
      </c>
      <c r="L2363" s="259">
        <v>43949</v>
      </c>
      <c r="M2363">
        <v>139135</v>
      </c>
      <c r="O2363" s="284">
        <f>IFERROR(DATE(Table7[[#This Row],[year]],MONTH(DATEVALUE(Table7[[#This Row],[month]]&amp;"1")),Table7[[#This Row],[day]]),"")</f>
        <v>41673</v>
      </c>
      <c r="P2363" s="195" t="s">
        <v>5788</v>
      </c>
      <c r="Q2363" s="195">
        <v>2014</v>
      </c>
      <c r="R2363" s="195" t="s">
        <v>3433</v>
      </c>
      <c r="S2363" s="195">
        <v>3</v>
      </c>
      <c r="T2363" s="195">
        <v>1246.5</v>
      </c>
      <c r="U2363" s="195">
        <v>1770.5</v>
      </c>
      <c r="V2363" s="195">
        <v>5357700</v>
      </c>
      <c r="X2363" s="260">
        <v>41753</v>
      </c>
      <c r="Y2363" t="s">
        <v>7611</v>
      </c>
      <c r="Z2363" s="260">
        <v>5</v>
      </c>
      <c r="AA2363">
        <v>1393</v>
      </c>
      <c r="AB2363" s="260" t="str">
        <f ca="1">IFERROR(IFERROR(VLOOKUP(Table_Merge1[[#This Row],[Column1]],Table11[#All],2,FALSE),LEFT(AB2364,8)&amp;IF(LEN((RIGHT(AB2364,2)+1))&lt;2,"0"&amp;(RIGHT(AB2364,2)+1),(RIGHT(AB2364,2)-1))),"")</f>
        <v>1393.02.04</v>
      </c>
      <c r="AC2363" s="259" t="str">
        <f ca="1">LEFT(Table_Merge1[[#This Row],[Column2]],4)</f>
        <v>1393</v>
      </c>
      <c r="AD2363" s="259" t="str">
        <f ca="1">RIGHT(LEFT(Table_Merge1[[#This Row],[Column2]],7),2)</f>
        <v>02</v>
      </c>
      <c r="AE2363" s="259" t="str">
        <f ca="1">RIGHT(Table_Merge1[[#This Row],[Column2]],2)</f>
        <v>04</v>
      </c>
      <c r="AF2363">
        <v>2</v>
      </c>
      <c r="AG2363">
        <v>4</v>
      </c>
      <c r="AH2363" s="260">
        <v>2014</v>
      </c>
      <c r="AI2363" t="s">
        <v>3437</v>
      </c>
      <c r="AJ2363" s="260">
        <v>24</v>
      </c>
      <c r="AK2363">
        <v>1283.5</v>
      </c>
      <c r="AL2363">
        <v>1784</v>
      </c>
      <c r="AM2363">
        <v>5303475</v>
      </c>
      <c r="AO2363">
        <v>32570</v>
      </c>
      <c r="AP2363" s="287">
        <f>IFERROR(IF(Table_Merge1[[#This Row],[LME Zinc stock]]*Table_Merge1[[#This Row],[Nima.مقدار]]=0,"",Table_Merge1[[#This Row],[LME Zinc stock]]*Table_Merge1[[#This Row],[Nima.مقدار]]),"")</f>
        <v>172734180750</v>
      </c>
      <c r="AQ2363" s="287">
        <f>IFERROR(IF(Table_Merge1[[#This Row],[LME Zinc 3-month]]*Table_Merge1[[#This Row],[Nima.مقدار]]=0,"",Table_Merge1[[#This Row],[LME Zinc 3-month]]*Table_Merge1[[#This Row],[Nima.مقدار]]),"")</f>
        <v>58104880</v>
      </c>
      <c r="AR2363" s="288" t="str">
        <f>IFERROR(IF(Table_Merge1[[#This Row],[LME Zinc stock]]*Table_Merge1[[#This Row],[Azad.Sell]]=0,"",Table_Merge1[[#This Row],[LME Zinc stock]]*Table_Merge1[[#This Row],[Azad.Sell]]),"")</f>
        <v/>
      </c>
      <c r="AS2363" s="288" t="str">
        <f>IFERROR(IF(Table_Merge1[[#This Row],[LME Zinc 3-month]]*Table_Merge1[[#This Row],[Azad.Sell]]=0,"",Table_Merge1[[#This Row],[LME Zinc 3-month]]*Table_Merge1[[#This Row],[Azad.Sell]]),"")</f>
        <v/>
      </c>
      <c r="AT2363"/>
    </row>
    <row r="2364" spans="1:46" x14ac:dyDescent="0.25">
      <c r="A2364" s="258">
        <v>43950</v>
      </c>
      <c r="B23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1399.02.10</v>
      </c>
      <c r="C2364" s="195">
        <f t="shared" ca="1" si="72"/>
        <v>1399</v>
      </c>
      <c r="D23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64" s="195">
        <f>_xlfn.NUMBERVALUE(RIGHT(Table11[[#This Row],[تاریخ شمسی]],2))</f>
        <v>10</v>
      </c>
      <c r="F23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02-10</v>
      </c>
      <c r="G2364" s="195" t="s">
        <v>2515</v>
      </c>
      <c r="L2364" s="259">
        <v>43950</v>
      </c>
      <c r="M2364">
        <v>139340</v>
      </c>
      <c r="O2364" s="283">
        <f>IFERROR(DATE(Table7[[#This Row],[year]],MONTH(DATEVALUE(Table7[[#This Row],[month]]&amp;"1")),Table7[[#This Row],[day]]),"")</f>
        <v>41670</v>
      </c>
      <c r="P2364" s="257" t="s">
        <v>5789</v>
      </c>
      <c r="Q2364" s="257">
        <v>2014</v>
      </c>
      <c r="R2364" s="257" t="s">
        <v>3431</v>
      </c>
      <c r="S2364" s="257">
        <v>31</v>
      </c>
      <c r="T2364" s="257">
        <v>1246.5</v>
      </c>
      <c r="U2364" s="257">
        <v>1745.5</v>
      </c>
      <c r="V2364" s="257">
        <v>5362175</v>
      </c>
      <c r="X2364" s="260">
        <v>41752</v>
      </c>
      <c r="Y2364" t="s">
        <v>7610</v>
      </c>
      <c r="Z2364" s="260">
        <v>5</v>
      </c>
      <c r="AA2364">
        <v>1393</v>
      </c>
      <c r="AB2364" s="260" t="str">
        <f ca="1">IFERROR(IFERROR(VLOOKUP(Table_Merge1[[#This Row],[Column1]],Table11[#All],2,FALSE),LEFT(AB2365,8)&amp;IF(LEN((RIGHT(AB2365,2)+1))&lt;2,"0"&amp;(RIGHT(AB2365,2)+1),(RIGHT(AB2365,2)-1))),"")</f>
        <v>1393.02.03</v>
      </c>
      <c r="AC2364" s="259" t="str">
        <f ca="1">LEFT(Table_Merge1[[#This Row],[Column2]],4)</f>
        <v>1393</v>
      </c>
      <c r="AD2364" s="259" t="str">
        <f ca="1">RIGHT(LEFT(Table_Merge1[[#This Row],[Column2]],7),2)</f>
        <v>02</v>
      </c>
      <c r="AE2364" s="259" t="str">
        <f ca="1">RIGHT(Table_Merge1[[#This Row],[Column2]],2)</f>
        <v>03</v>
      </c>
      <c r="AF2364">
        <v>2</v>
      </c>
      <c r="AG2364">
        <v>3</v>
      </c>
      <c r="AH2364" s="260">
        <v>2014</v>
      </c>
      <c r="AI2364" t="s">
        <v>3437</v>
      </c>
      <c r="AJ2364" s="260">
        <v>23</v>
      </c>
      <c r="AK2364">
        <v>1283.5</v>
      </c>
      <c r="AL2364">
        <v>1762</v>
      </c>
      <c r="AM2364">
        <v>5313300</v>
      </c>
      <c r="AO2364">
        <v>32930</v>
      </c>
      <c r="AP2364" s="287">
        <f>IFERROR(IF(Table_Merge1[[#This Row],[LME Zinc stock]]*Table_Merge1[[#This Row],[Nima.مقدار]]=0,"",Table_Merge1[[#This Row],[LME Zinc stock]]*Table_Merge1[[#This Row],[Nima.مقدار]]),"")</f>
        <v>174966969000</v>
      </c>
      <c r="AQ2364" s="287">
        <f>IFERROR(IF(Table_Merge1[[#This Row],[LME Zinc 3-month]]*Table_Merge1[[#This Row],[Nima.مقدار]]=0,"",Table_Merge1[[#This Row],[LME Zinc 3-month]]*Table_Merge1[[#This Row],[Nima.مقدار]]),"")</f>
        <v>58022660</v>
      </c>
      <c r="AR2364" s="288" t="str">
        <f>IFERROR(IF(Table_Merge1[[#This Row],[LME Zinc stock]]*Table_Merge1[[#This Row],[Azad.Sell]]=0,"",Table_Merge1[[#This Row],[LME Zinc stock]]*Table_Merge1[[#This Row],[Azad.Sell]]),"")</f>
        <v/>
      </c>
      <c r="AS2364" s="288" t="str">
        <f>IFERROR(IF(Table_Merge1[[#This Row],[LME Zinc 3-month]]*Table_Merge1[[#This Row],[Azad.Sell]]=0,"",Table_Merge1[[#This Row],[LME Zinc 3-month]]*Table_Merge1[[#This Row],[Azad.Sell]]),"")</f>
        <v/>
      </c>
      <c r="AT2364"/>
    </row>
    <row r="2365" spans="1:46" x14ac:dyDescent="0.25">
      <c r="A2365" s="258">
        <v>43951</v>
      </c>
      <c r="B23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1399.02.11</v>
      </c>
      <c r="C2365" s="195">
        <f t="shared" ca="1" si="72"/>
        <v>1399</v>
      </c>
      <c r="D23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65" s="195">
        <f>_xlfn.NUMBERVALUE(RIGHT(Table11[[#This Row],[تاریخ شمسی]],2))</f>
        <v>11</v>
      </c>
      <c r="F23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02-11</v>
      </c>
      <c r="G2365" s="195" t="s">
        <v>2516</v>
      </c>
      <c r="L2365" s="259">
        <v>43951</v>
      </c>
      <c r="M2365">
        <v>138106</v>
      </c>
      <c r="O2365" s="284">
        <f>IFERROR(DATE(Table7[[#This Row],[year]],MONTH(DATEVALUE(Table7[[#This Row],[month]]&amp;"1")),Table7[[#This Row],[day]]),"")</f>
        <v>41669</v>
      </c>
      <c r="P2365" s="195" t="s">
        <v>5790</v>
      </c>
      <c r="Q2365" s="195">
        <v>2014</v>
      </c>
      <c r="R2365" s="195" t="s">
        <v>3431</v>
      </c>
      <c r="S2365" s="195">
        <v>30</v>
      </c>
      <c r="T2365" s="195">
        <v>1254</v>
      </c>
      <c r="U2365" s="195">
        <v>1750.5</v>
      </c>
      <c r="V2365" s="195">
        <v>5371425</v>
      </c>
      <c r="X2365" s="260">
        <v>41751</v>
      </c>
      <c r="Y2365" t="s">
        <v>7609</v>
      </c>
      <c r="Z2365" s="260">
        <v>5</v>
      </c>
      <c r="AA2365">
        <v>1393</v>
      </c>
      <c r="AB2365" s="260" t="str">
        <f ca="1">IFERROR(IFERROR(VLOOKUP(Table_Merge1[[#This Row],[Column1]],Table11[#All],2,FALSE),LEFT(AB2366,8)&amp;IF(LEN((RIGHT(AB2366,2)+1))&lt;2,"0"&amp;(RIGHT(AB2366,2)+1),(RIGHT(AB2366,2)-1))),"")</f>
        <v>1393.02.02</v>
      </c>
      <c r="AC2365" s="259" t="str">
        <f ca="1">LEFT(Table_Merge1[[#This Row],[Column2]],4)</f>
        <v>1393</v>
      </c>
      <c r="AD2365" s="259" t="str">
        <f ca="1">RIGHT(LEFT(Table_Merge1[[#This Row],[Column2]],7),2)</f>
        <v>02</v>
      </c>
      <c r="AE2365" s="259" t="str">
        <f ca="1">RIGHT(Table_Merge1[[#This Row],[Column2]],2)</f>
        <v>02</v>
      </c>
      <c r="AF2365">
        <v>2</v>
      </c>
      <c r="AG2365">
        <v>2</v>
      </c>
      <c r="AH2365" s="260">
        <v>2014</v>
      </c>
      <c r="AI2365" t="s">
        <v>3437</v>
      </c>
      <c r="AJ2365" s="260">
        <v>22</v>
      </c>
      <c r="AK2365">
        <v>1290.75</v>
      </c>
      <c r="AL2365">
        <v>1761</v>
      </c>
      <c r="AM2365">
        <v>5321900</v>
      </c>
      <c r="AO2365">
        <v>32720</v>
      </c>
      <c r="AP2365" s="287">
        <f>IFERROR(IF(Table_Merge1[[#This Row],[LME Zinc stock]]*Table_Merge1[[#This Row],[Nima.مقدار]]=0,"",Table_Merge1[[#This Row],[LME Zinc stock]]*Table_Merge1[[#This Row],[Nima.مقدار]]),"")</f>
        <v>174132568000</v>
      </c>
      <c r="AQ2365" s="287">
        <f>IFERROR(IF(Table_Merge1[[#This Row],[LME Zinc 3-month]]*Table_Merge1[[#This Row],[Nima.مقدار]]=0,"",Table_Merge1[[#This Row],[LME Zinc 3-month]]*Table_Merge1[[#This Row],[Nima.مقدار]]),"")</f>
        <v>57619920</v>
      </c>
      <c r="AR2365" s="288" t="str">
        <f>IFERROR(IF(Table_Merge1[[#This Row],[LME Zinc stock]]*Table_Merge1[[#This Row],[Azad.Sell]]=0,"",Table_Merge1[[#This Row],[LME Zinc stock]]*Table_Merge1[[#This Row],[Azad.Sell]]),"")</f>
        <v/>
      </c>
      <c r="AS2365" s="288" t="str">
        <f>IFERROR(IF(Table_Merge1[[#This Row],[LME Zinc 3-month]]*Table_Merge1[[#This Row],[Azad.Sell]]=0,"",Table_Merge1[[#This Row],[LME Zinc 3-month]]*Table_Merge1[[#This Row],[Azad.Sell]]),"")</f>
        <v/>
      </c>
      <c r="AT2365"/>
    </row>
    <row r="2366" spans="1:46" x14ac:dyDescent="0.25">
      <c r="A2366" s="258">
        <v>43953</v>
      </c>
      <c r="B23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1399.02.13</v>
      </c>
      <c r="C2366" s="195">
        <f t="shared" ca="1" si="72"/>
        <v>1399</v>
      </c>
      <c r="D23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66" s="195">
        <f>_xlfn.NUMBERVALUE(RIGHT(Table11[[#This Row],[تاریخ شمسی]],2))</f>
        <v>13</v>
      </c>
      <c r="F23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02-13</v>
      </c>
      <c r="G2366" s="195" t="s">
        <v>2517</v>
      </c>
      <c r="L2366" s="259">
        <v>43953</v>
      </c>
      <c r="M2366">
        <v>138213.5</v>
      </c>
      <c r="O2366" s="283">
        <f>IFERROR(DATE(Table7[[#This Row],[year]],MONTH(DATEVALUE(Table7[[#This Row],[month]]&amp;"1")),Table7[[#This Row],[day]]),"")</f>
        <v>41668</v>
      </c>
      <c r="P2366" s="257" t="s">
        <v>5791</v>
      </c>
      <c r="Q2366" s="257">
        <v>2014</v>
      </c>
      <c r="R2366" s="257" t="s">
        <v>3431</v>
      </c>
      <c r="S2366" s="257">
        <v>29</v>
      </c>
      <c r="T2366" s="257">
        <v>1254.75</v>
      </c>
      <c r="U2366" s="257">
        <v>1730.5</v>
      </c>
      <c r="V2366" s="257">
        <v>5382000</v>
      </c>
      <c r="X2366" s="260">
        <v>41746</v>
      </c>
      <c r="Y2366" t="s">
        <v>7608</v>
      </c>
      <c r="Z2366" s="260">
        <v>5</v>
      </c>
      <c r="AA2366">
        <v>1393</v>
      </c>
      <c r="AB2366" s="260" t="str">
        <f ca="1">IFERROR(IFERROR(VLOOKUP(Table_Merge1[[#This Row],[Column1]],Table11[#All],2,FALSE),LEFT(AB2367,8)&amp;IF(LEN((RIGHT(AB2367,2)+1))&lt;2,"0"&amp;(RIGHT(AB2367,2)+1),(RIGHT(AB2367,2)-1))),"")</f>
        <v>1393.01.28</v>
      </c>
      <c r="AC2366" s="259" t="str">
        <f ca="1">LEFT(Table_Merge1[[#This Row],[Column2]],4)</f>
        <v>1393</v>
      </c>
      <c r="AD2366" s="259" t="str">
        <f ca="1">RIGHT(LEFT(Table_Merge1[[#This Row],[Column2]],7),2)</f>
        <v>01</v>
      </c>
      <c r="AE2366" s="259" t="str">
        <f ca="1">RIGHT(Table_Merge1[[#This Row],[Column2]],2)</f>
        <v>28</v>
      </c>
      <c r="AF2366">
        <v>1</v>
      </c>
      <c r="AG2366">
        <v>28</v>
      </c>
      <c r="AH2366" s="260">
        <v>2014</v>
      </c>
      <c r="AI2366" t="s">
        <v>3437</v>
      </c>
      <c r="AJ2366" s="260">
        <v>17</v>
      </c>
      <c r="AK2366">
        <v>1299.25</v>
      </c>
      <c r="AL2366">
        <v>1773.5</v>
      </c>
      <c r="AM2366">
        <v>5331600</v>
      </c>
      <c r="AO2366">
        <v>31760</v>
      </c>
      <c r="AP2366" s="287">
        <f>IFERROR(IF(Table_Merge1[[#This Row],[LME Zinc stock]]*Table_Merge1[[#This Row],[Nima.مقدار]]=0,"",Table_Merge1[[#This Row],[LME Zinc stock]]*Table_Merge1[[#This Row],[Nima.مقدار]]),"")</f>
        <v>169331616000</v>
      </c>
      <c r="AQ2366" s="287">
        <f>IFERROR(IF(Table_Merge1[[#This Row],[LME Zinc 3-month]]*Table_Merge1[[#This Row],[Nima.مقدار]]=0,"",Table_Merge1[[#This Row],[LME Zinc 3-month]]*Table_Merge1[[#This Row],[Nima.مقدار]]),"")</f>
        <v>56326360</v>
      </c>
      <c r="AR2366" s="288" t="str">
        <f>IFERROR(IF(Table_Merge1[[#This Row],[LME Zinc stock]]*Table_Merge1[[#This Row],[Azad.Sell]]=0,"",Table_Merge1[[#This Row],[LME Zinc stock]]*Table_Merge1[[#This Row],[Azad.Sell]]),"")</f>
        <v/>
      </c>
      <c r="AS2366" s="288" t="str">
        <f>IFERROR(IF(Table_Merge1[[#This Row],[LME Zinc 3-month]]*Table_Merge1[[#This Row],[Azad.Sell]]=0,"",Table_Merge1[[#This Row],[LME Zinc 3-month]]*Table_Merge1[[#This Row],[Azad.Sell]]),"")</f>
        <v/>
      </c>
      <c r="AT2366"/>
    </row>
    <row r="2367" spans="1:46" x14ac:dyDescent="0.25">
      <c r="A2367" s="258">
        <v>43954</v>
      </c>
      <c r="B23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1399.02.14</v>
      </c>
      <c r="C2367" s="195">
        <f t="shared" ca="1" si="72"/>
        <v>1399</v>
      </c>
      <c r="D23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67" s="195">
        <f>_xlfn.NUMBERVALUE(RIGHT(Table11[[#This Row],[تاریخ شمسی]],2))</f>
        <v>14</v>
      </c>
      <c r="F23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02-14</v>
      </c>
      <c r="G2367" s="195" t="s">
        <v>2518</v>
      </c>
      <c r="L2367" s="259">
        <v>43954</v>
      </c>
      <c r="M2367">
        <v>138267.25</v>
      </c>
      <c r="O2367" s="284">
        <f>IFERROR(DATE(Table7[[#This Row],[year]],MONTH(DATEVALUE(Table7[[#This Row],[month]]&amp;"1")),Table7[[#This Row],[day]]),"")</f>
        <v>41667</v>
      </c>
      <c r="P2367" s="195" t="s">
        <v>5792</v>
      </c>
      <c r="Q2367" s="195">
        <v>2014</v>
      </c>
      <c r="R2367" s="195" t="s">
        <v>3431</v>
      </c>
      <c r="S2367" s="195">
        <v>28</v>
      </c>
      <c r="T2367" s="195">
        <v>1253.5</v>
      </c>
      <c r="U2367" s="195">
        <v>1729</v>
      </c>
      <c r="V2367" s="195">
        <v>5358100</v>
      </c>
      <c r="X2367" s="260">
        <v>41745</v>
      </c>
      <c r="Y2367" t="s">
        <v>7607</v>
      </c>
      <c r="Z2367" s="260">
        <v>5</v>
      </c>
      <c r="AA2367">
        <v>1393</v>
      </c>
      <c r="AB2367" s="260" t="str">
        <f ca="1">IFERROR(IFERROR(VLOOKUP(Table_Merge1[[#This Row],[Column1]],Table11[#All],2,FALSE),LEFT(AB2368,8)&amp;IF(LEN((RIGHT(AB2368,2)+1))&lt;2,"0"&amp;(RIGHT(AB2368,2)+1),(RIGHT(AB2368,2)-1))),"")</f>
        <v>1393.01.27</v>
      </c>
      <c r="AC2367" s="259" t="str">
        <f ca="1">LEFT(Table_Merge1[[#This Row],[Column2]],4)</f>
        <v>1393</v>
      </c>
      <c r="AD2367" s="259" t="str">
        <f ca="1">RIGHT(LEFT(Table_Merge1[[#This Row],[Column2]],7),2)</f>
        <v>01</v>
      </c>
      <c r="AE2367" s="259" t="str">
        <f ca="1">RIGHT(Table_Merge1[[#This Row],[Column2]],2)</f>
        <v>27</v>
      </c>
      <c r="AF2367">
        <v>1</v>
      </c>
      <c r="AG2367">
        <v>27</v>
      </c>
      <c r="AH2367" s="260">
        <v>2014</v>
      </c>
      <c r="AI2367" t="s">
        <v>3437</v>
      </c>
      <c r="AJ2367" s="260">
        <v>16</v>
      </c>
      <c r="AK2367">
        <v>1299</v>
      </c>
      <c r="AL2367">
        <v>1792</v>
      </c>
      <c r="AM2367">
        <v>5345125</v>
      </c>
      <c r="AO2367">
        <v>31610</v>
      </c>
      <c r="AP2367" s="287">
        <f>IFERROR(IF(Table_Merge1[[#This Row],[LME Zinc stock]]*Table_Merge1[[#This Row],[Nima.مقدار]]=0,"",Table_Merge1[[#This Row],[LME Zinc stock]]*Table_Merge1[[#This Row],[Nima.مقدار]]),"")</f>
        <v>168959401250</v>
      </c>
      <c r="AQ2367" s="287">
        <f>IFERROR(IF(Table_Merge1[[#This Row],[LME Zinc 3-month]]*Table_Merge1[[#This Row],[Nima.مقدار]]=0,"",Table_Merge1[[#This Row],[LME Zinc 3-month]]*Table_Merge1[[#This Row],[Nima.مقدار]]),"")</f>
        <v>56645120</v>
      </c>
      <c r="AR2367" s="288" t="str">
        <f>IFERROR(IF(Table_Merge1[[#This Row],[LME Zinc stock]]*Table_Merge1[[#This Row],[Azad.Sell]]=0,"",Table_Merge1[[#This Row],[LME Zinc stock]]*Table_Merge1[[#This Row],[Azad.Sell]]),"")</f>
        <v/>
      </c>
      <c r="AS2367" s="288" t="str">
        <f>IFERROR(IF(Table_Merge1[[#This Row],[LME Zinc 3-month]]*Table_Merge1[[#This Row],[Azad.Sell]]=0,"",Table_Merge1[[#This Row],[LME Zinc 3-month]]*Table_Merge1[[#This Row],[Azad.Sell]]),"")</f>
        <v/>
      </c>
      <c r="AT2367"/>
    </row>
    <row r="2368" spans="1:46" x14ac:dyDescent="0.25">
      <c r="A2368" s="258">
        <v>43955</v>
      </c>
      <c r="B23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1399.02.15</v>
      </c>
      <c r="C2368" s="195">
        <f t="shared" ca="1" si="72"/>
        <v>1399</v>
      </c>
      <c r="D23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68" s="195">
        <f>_xlfn.NUMBERVALUE(RIGHT(Table11[[#This Row],[تاریخ شمسی]],2))</f>
        <v>15</v>
      </c>
      <c r="F23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02-15</v>
      </c>
      <c r="G2368" s="195" t="s">
        <v>2519</v>
      </c>
      <c r="L2368" s="259">
        <v>43955</v>
      </c>
      <c r="M2368">
        <v>138321</v>
      </c>
      <c r="O2368" s="283">
        <f>IFERROR(DATE(Table7[[#This Row],[year]],MONTH(DATEVALUE(Table7[[#This Row],[month]]&amp;"1")),Table7[[#This Row],[day]]),"")</f>
        <v>41666</v>
      </c>
      <c r="P2368" s="257" t="s">
        <v>5793</v>
      </c>
      <c r="Q2368" s="257">
        <v>2014</v>
      </c>
      <c r="R2368" s="257" t="s">
        <v>3431</v>
      </c>
      <c r="S2368" s="257">
        <v>27</v>
      </c>
      <c r="T2368" s="257">
        <v>1270</v>
      </c>
      <c r="U2368" s="257">
        <v>1714</v>
      </c>
      <c r="V2368" s="257">
        <v>5368250</v>
      </c>
      <c r="X2368" s="260">
        <v>41744</v>
      </c>
      <c r="Y2368" t="s">
        <v>7606</v>
      </c>
      <c r="Z2368" s="260">
        <v>6</v>
      </c>
      <c r="AA2368">
        <v>1393</v>
      </c>
      <c r="AB2368" s="260" t="str">
        <f ca="1">IFERROR(IFERROR(VLOOKUP(Table_Merge1[[#This Row],[Column1]],Table11[#All],2,FALSE),LEFT(AB2369,8)&amp;IF(LEN((RIGHT(AB2369,2)+1))&lt;2,"0"&amp;(RIGHT(AB2369,2)+1),(RIGHT(AB2369,2)-1))),"")</f>
        <v>1393.01.26</v>
      </c>
      <c r="AC2368" s="259" t="str">
        <f ca="1">LEFT(Table_Merge1[[#This Row],[Column2]],4)</f>
        <v>1393</v>
      </c>
      <c r="AD2368" s="259" t="str">
        <f ca="1">RIGHT(LEFT(Table_Merge1[[#This Row],[Column2]],7),2)</f>
        <v>01</v>
      </c>
      <c r="AE2368" s="259" t="str">
        <f ca="1">RIGHT(Table_Merge1[[#This Row],[Column2]],2)</f>
        <v>26</v>
      </c>
      <c r="AF2368">
        <v>1</v>
      </c>
      <c r="AG2368">
        <v>26</v>
      </c>
      <c r="AH2368" s="260">
        <v>2014</v>
      </c>
      <c r="AI2368" t="s">
        <v>3437</v>
      </c>
      <c r="AJ2368" s="260">
        <v>15</v>
      </c>
      <c r="AK2368">
        <v>1311.5</v>
      </c>
      <c r="AL2368">
        <v>1777.5</v>
      </c>
      <c r="AM2368">
        <v>5347750</v>
      </c>
      <c r="AO2368">
        <v>31670</v>
      </c>
      <c r="AP2368" s="287">
        <f>IFERROR(IF(Table_Merge1[[#This Row],[LME Zinc stock]]*Table_Merge1[[#This Row],[Nima.مقدار]]=0,"",Table_Merge1[[#This Row],[LME Zinc stock]]*Table_Merge1[[#This Row],[Nima.مقدار]]),"")</f>
        <v>169363242500</v>
      </c>
      <c r="AQ2368" s="287">
        <f>IFERROR(IF(Table_Merge1[[#This Row],[LME Zinc 3-month]]*Table_Merge1[[#This Row],[Nima.مقدار]]=0,"",Table_Merge1[[#This Row],[LME Zinc 3-month]]*Table_Merge1[[#This Row],[Nima.مقدار]]),"")</f>
        <v>56293425</v>
      </c>
      <c r="AR2368" s="288" t="str">
        <f>IFERROR(IF(Table_Merge1[[#This Row],[LME Zinc stock]]*Table_Merge1[[#This Row],[Azad.Sell]]=0,"",Table_Merge1[[#This Row],[LME Zinc stock]]*Table_Merge1[[#This Row],[Azad.Sell]]),"")</f>
        <v/>
      </c>
      <c r="AS2368" s="288" t="str">
        <f>IFERROR(IF(Table_Merge1[[#This Row],[LME Zinc 3-month]]*Table_Merge1[[#This Row],[Azad.Sell]]=0,"",Table_Merge1[[#This Row],[LME Zinc 3-month]]*Table_Merge1[[#This Row],[Azad.Sell]]),"")</f>
        <v/>
      </c>
      <c r="AT2368"/>
    </row>
    <row r="2369" spans="1:46" x14ac:dyDescent="0.25">
      <c r="A2369" s="258">
        <v>43956</v>
      </c>
      <c r="B23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1399.02.16</v>
      </c>
      <c r="C2369" s="195">
        <f t="shared" ca="1" si="72"/>
        <v>1399</v>
      </c>
      <c r="D23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69" s="195">
        <f>_xlfn.NUMBERVALUE(RIGHT(Table11[[#This Row],[تاریخ شمسی]],2))</f>
        <v>16</v>
      </c>
      <c r="F23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02-16</v>
      </c>
      <c r="G2369" s="195" t="s">
        <v>2520</v>
      </c>
      <c r="L2369" s="259">
        <v>43956</v>
      </c>
      <c r="M2369">
        <v>138177</v>
      </c>
      <c r="O2369" s="284">
        <f>IFERROR(DATE(Table7[[#This Row],[year]],MONTH(DATEVALUE(Table7[[#This Row],[month]]&amp;"1")),Table7[[#This Row],[day]]),"")</f>
        <v>41663</v>
      </c>
      <c r="P2369" s="195" t="s">
        <v>5794</v>
      </c>
      <c r="Q2369" s="195">
        <v>2014</v>
      </c>
      <c r="R2369" s="195" t="s">
        <v>3431</v>
      </c>
      <c r="S2369" s="195">
        <v>24</v>
      </c>
      <c r="T2369" s="195">
        <v>1259.25</v>
      </c>
      <c r="U2369" s="195">
        <v>1714.5</v>
      </c>
      <c r="V2369" s="195">
        <v>5377000</v>
      </c>
      <c r="X2369" s="260">
        <v>41743</v>
      </c>
      <c r="Y2369" t="s">
        <v>7605</v>
      </c>
      <c r="Z2369" s="260">
        <v>6</v>
      </c>
      <c r="AA2369">
        <v>1393</v>
      </c>
      <c r="AB2369" s="260" t="str">
        <f ca="1">IFERROR(IFERROR(VLOOKUP(Table_Merge1[[#This Row],[Column1]],Table11[#All],2,FALSE),LEFT(AB2370,8)&amp;IF(LEN((RIGHT(AB2370,2)+1))&lt;2,"0"&amp;(RIGHT(AB2370,2)+1),(RIGHT(AB2370,2)-1))),"")</f>
        <v>1393.01.25</v>
      </c>
      <c r="AC2369" s="259" t="str">
        <f ca="1">LEFT(Table_Merge1[[#This Row],[Column2]],4)</f>
        <v>1393</v>
      </c>
      <c r="AD2369" s="259" t="str">
        <f ca="1">RIGHT(LEFT(Table_Merge1[[#This Row],[Column2]],7),2)</f>
        <v>01</v>
      </c>
      <c r="AE2369" s="259" t="str">
        <f ca="1">RIGHT(Table_Merge1[[#This Row],[Column2]],2)</f>
        <v>25</v>
      </c>
      <c r="AF2369">
        <v>1</v>
      </c>
      <c r="AG2369">
        <v>25</v>
      </c>
      <c r="AH2369" s="260">
        <v>2014</v>
      </c>
      <c r="AI2369" t="s">
        <v>3437</v>
      </c>
      <c r="AJ2369" s="260">
        <v>14</v>
      </c>
      <c r="AK2369">
        <v>1324.5</v>
      </c>
      <c r="AL2369">
        <v>1781</v>
      </c>
      <c r="AM2369">
        <v>5343875</v>
      </c>
      <c r="AO2369">
        <v>31330</v>
      </c>
      <c r="AP2369" s="287">
        <f>IFERROR(IF(Table_Merge1[[#This Row],[LME Zinc stock]]*Table_Merge1[[#This Row],[Nima.مقدار]]=0,"",Table_Merge1[[#This Row],[LME Zinc stock]]*Table_Merge1[[#This Row],[Nima.مقدار]]),"")</f>
        <v>167423603750</v>
      </c>
      <c r="AQ2369" s="287">
        <f>IFERROR(IF(Table_Merge1[[#This Row],[LME Zinc 3-month]]*Table_Merge1[[#This Row],[Nima.مقدار]]=0,"",Table_Merge1[[#This Row],[LME Zinc 3-month]]*Table_Merge1[[#This Row],[Nima.مقدار]]),"")</f>
        <v>55798730</v>
      </c>
      <c r="AR2369" s="288" t="str">
        <f>IFERROR(IF(Table_Merge1[[#This Row],[LME Zinc stock]]*Table_Merge1[[#This Row],[Azad.Sell]]=0,"",Table_Merge1[[#This Row],[LME Zinc stock]]*Table_Merge1[[#This Row],[Azad.Sell]]),"")</f>
        <v/>
      </c>
      <c r="AS2369" s="288" t="str">
        <f>IFERROR(IF(Table_Merge1[[#This Row],[LME Zinc 3-month]]*Table_Merge1[[#This Row],[Azad.Sell]]=0,"",Table_Merge1[[#This Row],[LME Zinc 3-month]]*Table_Merge1[[#This Row],[Azad.Sell]]),"")</f>
        <v/>
      </c>
      <c r="AT2369"/>
    </row>
    <row r="2370" spans="1:46" x14ac:dyDescent="0.25">
      <c r="A2370" s="258">
        <v>43957</v>
      </c>
      <c r="B23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1399.02.17</v>
      </c>
      <c r="C2370" s="195">
        <f t="shared" ref="C2370:C2433" ca="1" si="73">_xlfn.NUMBERVALUE(LEFT(G2370, LEN(G2370) - MAX(IF(ISNUMBER(MID(G2370, ROW(INDIRECT("1:"&amp;LEN(G2370))), 1) *1)=FALSE, ROW(INDIRECT("6:"&amp;LEN(G2370))), 6))))</f>
        <v>1399</v>
      </c>
      <c r="D23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70" s="195">
        <f>_xlfn.NUMBERVALUE(RIGHT(Table11[[#This Row],[تاریخ شمسی]],2))</f>
        <v>17</v>
      </c>
      <c r="F23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02-17</v>
      </c>
      <c r="G2370" s="195" t="s">
        <v>2521</v>
      </c>
      <c r="L2370" s="259">
        <v>43957</v>
      </c>
      <c r="M2370">
        <v>138105</v>
      </c>
      <c r="O2370" s="283">
        <f>IFERROR(DATE(Table7[[#This Row],[year]],MONTH(DATEVALUE(Table7[[#This Row],[month]]&amp;"1")),Table7[[#This Row],[day]]),"")</f>
        <v>41662</v>
      </c>
      <c r="P2370" s="257" t="s">
        <v>5795</v>
      </c>
      <c r="Q2370" s="257">
        <v>2014</v>
      </c>
      <c r="R2370" s="257" t="s">
        <v>3431</v>
      </c>
      <c r="S2370" s="257">
        <v>23</v>
      </c>
      <c r="T2370" s="257">
        <v>1244.25</v>
      </c>
      <c r="U2370" s="257">
        <v>1719</v>
      </c>
      <c r="V2370" s="257">
        <v>5384950</v>
      </c>
      <c r="X2370" s="260">
        <v>41740</v>
      </c>
      <c r="Z2370" s="260">
        <v>6</v>
      </c>
      <c r="AB2370" s="260" t="str">
        <f ca="1">IFERROR(IFERROR(VLOOKUP(Table_Merge1[[#This Row],[Column1]],Table11[#All],2,FALSE),LEFT(AB2371,8)&amp;IF(LEN((RIGHT(AB2371,2)+1))&lt;2,"0"&amp;(RIGHT(AB2371,2)+1),(RIGHT(AB2371,2)-1))),"")</f>
        <v>1393.01.20</v>
      </c>
      <c r="AC2370" s="259" t="str">
        <f ca="1">LEFT(Table_Merge1[[#This Row],[Column2]],4)</f>
        <v>1393</v>
      </c>
      <c r="AD2370" s="259" t="str">
        <f ca="1">RIGHT(LEFT(Table_Merge1[[#This Row],[Column2]],7),2)</f>
        <v>01</v>
      </c>
      <c r="AE2370" s="259" t="str">
        <f ca="1">RIGHT(Table_Merge1[[#This Row],[Column2]],2)</f>
        <v>20</v>
      </c>
      <c r="AH2370" s="260">
        <v>2014</v>
      </c>
      <c r="AI2370" t="s">
        <v>3437</v>
      </c>
      <c r="AJ2370" s="260">
        <v>11</v>
      </c>
      <c r="AK2370">
        <v>1317.25</v>
      </c>
      <c r="AL2370" t="s">
        <v>3621</v>
      </c>
      <c r="AM2370" t="s">
        <v>3621</v>
      </c>
      <c r="AP2370" s="287" t="str">
        <f>IFERROR(IF(Table_Merge1[[#This Row],[LME Zinc stock]]*Table_Merge1[[#This Row],[Nima.مقدار]]=0,"",Table_Merge1[[#This Row],[LME Zinc stock]]*Table_Merge1[[#This Row],[Nima.مقدار]]),"")</f>
        <v/>
      </c>
      <c r="AQ2370" s="287" t="str">
        <f>IFERROR(IF(Table_Merge1[[#This Row],[LME Zinc 3-month]]*Table_Merge1[[#This Row],[Nima.مقدار]]=0,"",Table_Merge1[[#This Row],[LME Zinc 3-month]]*Table_Merge1[[#This Row],[Nima.مقدار]]),"")</f>
        <v/>
      </c>
      <c r="AR2370" s="288" t="str">
        <f>IFERROR(IF(Table_Merge1[[#This Row],[LME Zinc stock]]*Table_Merge1[[#This Row],[Azad.Sell]]=0,"",Table_Merge1[[#This Row],[LME Zinc stock]]*Table_Merge1[[#This Row],[Azad.Sell]]),"")</f>
        <v/>
      </c>
      <c r="AS2370" s="288" t="str">
        <f>IFERROR(IF(Table_Merge1[[#This Row],[LME Zinc 3-month]]*Table_Merge1[[#This Row],[Azad.Sell]]=0,"",Table_Merge1[[#This Row],[LME Zinc 3-month]]*Table_Merge1[[#This Row],[Azad.Sell]]),"")</f>
        <v/>
      </c>
      <c r="AT2370"/>
    </row>
    <row r="2371" spans="1:46" x14ac:dyDescent="0.25">
      <c r="A2371" s="258">
        <v>43958</v>
      </c>
      <c r="B23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1399.02.18</v>
      </c>
      <c r="C2371" s="195">
        <f t="shared" ca="1" si="73"/>
        <v>1399</v>
      </c>
      <c r="D23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71" s="195">
        <f>_xlfn.NUMBERVALUE(RIGHT(Table11[[#This Row],[تاریخ شمسی]],2))</f>
        <v>18</v>
      </c>
      <c r="F23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02-18</v>
      </c>
      <c r="G2371" s="195" t="s">
        <v>2522</v>
      </c>
      <c r="L2371" s="259">
        <v>43958</v>
      </c>
      <c r="M2371">
        <v>138033</v>
      </c>
      <c r="O2371" s="284">
        <f>IFERROR(DATE(Table7[[#This Row],[year]],MONTH(DATEVALUE(Table7[[#This Row],[month]]&amp;"1")),Table7[[#This Row],[day]]),"")</f>
        <v>41661</v>
      </c>
      <c r="P2371" s="195" t="s">
        <v>5796</v>
      </c>
      <c r="Q2371" s="195">
        <v>2014</v>
      </c>
      <c r="R2371" s="195" t="s">
        <v>3431</v>
      </c>
      <c r="S2371" s="195">
        <v>22</v>
      </c>
      <c r="T2371" s="195">
        <v>1239.5</v>
      </c>
      <c r="U2371" s="195">
        <v>1697</v>
      </c>
      <c r="V2371" s="195">
        <v>5392800</v>
      </c>
      <c r="X2371" s="260">
        <v>41739</v>
      </c>
      <c r="Y2371" t="s">
        <v>7604</v>
      </c>
      <c r="Z2371" s="260">
        <v>6</v>
      </c>
      <c r="AA2371">
        <v>1393</v>
      </c>
      <c r="AB2371" s="260" t="str">
        <f ca="1">IFERROR(IFERROR(VLOOKUP(Table_Merge1[[#This Row],[Column1]],Table11[#All],2,FALSE),LEFT(AB2372,8)&amp;IF(LEN((RIGHT(AB2372,2)+1))&lt;2,"0"&amp;(RIGHT(AB2372,2)+1),(RIGHT(AB2372,2)-1))),"")</f>
        <v>1393.01.21</v>
      </c>
      <c r="AC2371" s="259" t="str">
        <f ca="1">LEFT(Table_Merge1[[#This Row],[Column2]],4)</f>
        <v>1393</v>
      </c>
      <c r="AD2371" s="259" t="str">
        <f ca="1">RIGHT(LEFT(Table_Merge1[[#This Row],[Column2]],7),2)</f>
        <v>01</v>
      </c>
      <c r="AE2371" s="259" t="str">
        <f ca="1">RIGHT(Table_Merge1[[#This Row],[Column2]],2)</f>
        <v>21</v>
      </c>
      <c r="AF2371">
        <v>1</v>
      </c>
      <c r="AG2371">
        <v>21</v>
      </c>
      <c r="AH2371" s="260">
        <v>2014</v>
      </c>
      <c r="AI2371" t="s">
        <v>3437</v>
      </c>
      <c r="AJ2371" s="260">
        <v>10</v>
      </c>
      <c r="AK2371">
        <v>1321.5</v>
      </c>
      <c r="AL2371">
        <v>1812</v>
      </c>
      <c r="AM2371">
        <v>5352900</v>
      </c>
      <c r="AO2371">
        <v>30810</v>
      </c>
      <c r="AP2371" s="287">
        <f>IFERROR(IF(Table_Merge1[[#This Row],[LME Zinc stock]]*Table_Merge1[[#This Row],[Nima.مقدار]]=0,"",Table_Merge1[[#This Row],[LME Zinc stock]]*Table_Merge1[[#This Row],[Nima.مقدار]]),"")</f>
        <v>164922849000</v>
      </c>
      <c r="AQ2371" s="287">
        <f>IFERROR(IF(Table_Merge1[[#This Row],[LME Zinc 3-month]]*Table_Merge1[[#This Row],[Nima.مقدار]]=0,"",Table_Merge1[[#This Row],[LME Zinc 3-month]]*Table_Merge1[[#This Row],[Nima.مقدار]]),"")</f>
        <v>55827720</v>
      </c>
      <c r="AR2371" s="288" t="str">
        <f>IFERROR(IF(Table_Merge1[[#This Row],[LME Zinc stock]]*Table_Merge1[[#This Row],[Azad.Sell]]=0,"",Table_Merge1[[#This Row],[LME Zinc stock]]*Table_Merge1[[#This Row],[Azad.Sell]]),"")</f>
        <v/>
      </c>
      <c r="AS2371" s="288" t="str">
        <f>IFERROR(IF(Table_Merge1[[#This Row],[LME Zinc 3-month]]*Table_Merge1[[#This Row],[Azad.Sell]]=0,"",Table_Merge1[[#This Row],[LME Zinc 3-month]]*Table_Merge1[[#This Row],[Azad.Sell]]),"")</f>
        <v/>
      </c>
      <c r="AT2371"/>
    </row>
    <row r="2372" spans="1:46" x14ac:dyDescent="0.25">
      <c r="A2372" s="258">
        <v>43960</v>
      </c>
      <c r="B23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1399.02.20</v>
      </c>
      <c r="C2372" s="195">
        <f t="shared" ca="1" si="73"/>
        <v>1399</v>
      </c>
      <c r="D23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72" s="195">
        <f>_xlfn.NUMBERVALUE(RIGHT(Table11[[#This Row],[تاریخ شمسی]],2))</f>
        <v>20</v>
      </c>
      <c r="F23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02-20</v>
      </c>
      <c r="G2372" s="195" t="s">
        <v>2523</v>
      </c>
      <c r="L2372" s="259">
        <v>43960</v>
      </c>
      <c r="M2372">
        <v>137622</v>
      </c>
      <c r="O2372" s="283">
        <f>IFERROR(DATE(Table7[[#This Row],[year]],MONTH(DATEVALUE(Table7[[#This Row],[month]]&amp;"1")),Table7[[#This Row],[day]]),"")</f>
        <v>41660</v>
      </c>
      <c r="P2372" s="257" t="s">
        <v>5797</v>
      </c>
      <c r="Q2372" s="257">
        <v>2014</v>
      </c>
      <c r="R2372" s="257" t="s">
        <v>3431</v>
      </c>
      <c r="S2372" s="257">
        <v>21</v>
      </c>
      <c r="T2372" s="257">
        <v>1247.75</v>
      </c>
      <c r="U2372" s="257">
        <v>1707.5</v>
      </c>
      <c r="V2372" s="257">
        <v>5400800</v>
      </c>
      <c r="X2372" s="260">
        <v>41738</v>
      </c>
      <c r="Y2372" t="s">
        <v>7603</v>
      </c>
      <c r="Z2372" s="260">
        <v>6</v>
      </c>
      <c r="AA2372">
        <v>1393</v>
      </c>
      <c r="AB2372" s="260" t="str">
        <f ca="1">IFERROR(IFERROR(VLOOKUP(Table_Merge1[[#This Row],[Column1]],Table11[#All],2,FALSE),LEFT(AB2373,8)&amp;IF(LEN((RIGHT(AB2373,2)+1))&lt;2,"0"&amp;(RIGHT(AB2373,2)+1),(RIGHT(AB2373,2)-1))),"")</f>
        <v>1393.01.20</v>
      </c>
      <c r="AC2372" s="259" t="str">
        <f ca="1">LEFT(Table_Merge1[[#This Row],[Column2]],4)</f>
        <v>1393</v>
      </c>
      <c r="AD2372" s="259" t="str">
        <f ca="1">RIGHT(LEFT(Table_Merge1[[#This Row],[Column2]],7),2)</f>
        <v>01</v>
      </c>
      <c r="AE2372" s="259" t="str">
        <f ca="1">RIGHT(Table_Merge1[[#This Row],[Column2]],2)</f>
        <v>20</v>
      </c>
      <c r="AF2372">
        <v>1</v>
      </c>
      <c r="AG2372">
        <v>20</v>
      </c>
      <c r="AH2372" s="260">
        <v>2014</v>
      </c>
      <c r="AI2372" t="s">
        <v>3437</v>
      </c>
      <c r="AJ2372" s="260">
        <v>9</v>
      </c>
      <c r="AK2372">
        <v>1309.75</v>
      </c>
      <c r="AL2372">
        <v>1821.5</v>
      </c>
      <c r="AM2372">
        <v>5359475</v>
      </c>
      <c r="AO2372">
        <v>30890</v>
      </c>
      <c r="AP2372" s="287">
        <f>IFERROR(IF(Table_Merge1[[#This Row],[LME Zinc stock]]*Table_Merge1[[#This Row],[Nima.مقدار]]=0,"",Table_Merge1[[#This Row],[LME Zinc stock]]*Table_Merge1[[#This Row],[Nima.مقدار]]),"")</f>
        <v>165554182750</v>
      </c>
      <c r="AQ2372" s="287">
        <f>IFERROR(IF(Table_Merge1[[#This Row],[LME Zinc 3-month]]*Table_Merge1[[#This Row],[Nima.مقدار]]=0,"",Table_Merge1[[#This Row],[LME Zinc 3-month]]*Table_Merge1[[#This Row],[Nima.مقدار]]),"")</f>
        <v>56266135</v>
      </c>
      <c r="AR2372" s="288" t="str">
        <f>IFERROR(IF(Table_Merge1[[#This Row],[LME Zinc stock]]*Table_Merge1[[#This Row],[Azad.Sell]]=0,"",Table_Merge1[[#This Row],[LME Zinc stock]]*Table_Merge1[[#This Row],[Azad.Sell]]),"")</f>
        <v/>
      </c>
      <c r="AS2372" s="288" t="str">
        <f>IFERROR(IF(Table_Merge1[[#This Row],[LME Zinc 3-month]]*Table_Merge1[[#This Row],[Azad.Sell]]=0,"",Table_Merge1[[#This Row],[LME Zinc 3-month]]*Table_Merge1[[#This Row],[Azad.Sell]]),"")</f>
        <v/>
      </c>
      <c r="AT2372"/>
    </row>
    <row r="2373" spans="1:46" x14ac:dyDescent="0.25">
      <c r="A2373" s="258">
        <v>43961</v>
      </c>
      <c r="B23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1399.02.21</v>
      </c>
      <c r="C2373" s="195">
        <f t="shared" ca="1" si="73"/>
        <v>1399</v>
      </c>
      <c r="D23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73" s="195">
        <f>_xlfn.NUMBERVALUE(RIGHT(Table11[[#This Row],[تاریخ شمسی]],2))</f>
        <v>21</v>
      </c>
      <c r="F23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02-21</v>
      </c>
      <c r="G2373" s="195" t="s">
        <v>2524</v>
      </c>
      <c r="L2373" s="259">
        <v>43961</v>
      </c>
      <c r="M2373">
        <v>137447.5</v>
      </c>
      <c r="O2373" s="284">
        <f>IFERROR(DATE(Table7[[#This Row],[year]],MONTH(DATEVALUE(Table7[[#This Row],[month]]&amp;"1")),Table7[[#This Row],[day]]),"")</f>
        <v>41659</v>
      </c>
      <c r="P2373" s="195" t="s">
        <v>5798</v>
      </c>
      <c r="Q2373" s="195">
        <v>2014</v>
      </c>
      <c r="R2373" s="195" t="s">
        <v>3431</v>
      </c>
      <c r="S2373" s="195">
        <v>20</v>
      </c>
      <c r="T2373" s="195">
        <v>1254.75</v>
      </c>
      <c r="U2373" s="195">
        <v>1686.5</v>
      </c>
      <c r="V2373" s="195">
        <v>5408200</v>
      </c>
      <c r="X2373" s="260">
        <v>41737</v>
      </c>
      <c r="Y2373" t="s">
        <v>7602</v>
      </c>
      <c r="Z2373" s="260">
        <v>6</v>
      </c>
      <c r="AA2373">
        <v>1393</v>
      </c>
      <c r="AB2373" s="260" t="str">
        <f ca="1">IFERROR(IFERROR(VLOOKUP(Table_Merge1[[#This Row],[Column1]],Table11[#All],2,FALSE),LEFT(AB2374,8)&amp;IF(LEN((RIGHT(AB2374,2)+1))&lt;2,"0"&amp;(RIGHT(AB2374,2)+1),(RIGHT(AB2374,2)-1))),"")</f>
        <v>1393.01.19</v>
      </c>
      <c r="AC2373" s="259" t="str">
        <f ca="1">LEFT(Table_Merge1[[#This Row],[Column2]],4)</f>
        <v>1393</v>
      </c>
      <c r="AD2373" s="259" t="str">
        <f ca="1">RIGHT(LEFT(Table_Merge1[[#This Row],[Column2]],7),2)</f>
        <v>01</v>
      </c>
      <c r="AE2373" s="259" t="str">
        <f ca="1">RIGHT(Table_Merge1[[#This Row],[Column2]],2)</f>
        <v>19</v>
      </c>
      <c r="AF2373">
        <v>1</v>
      </c>
      <c r="AG2373">
        <v>19</v>
      </c>
      <c r="AH2373" s="260">
        <v>2014</v>
      </c>
      <c r="AI2373" t="s">
        <v>3437</v>
      </c>
      <c r="AJ2373" s="260">
        <v>8</v>
      </c>
      <c r="AK2373">
        <v>1314.75</v>
      </c>
      <c r="AL2373">
        <v>1840.5</v>
      </c>
      <c r="AM2373">
        <v>5347575</v>
      </c>
      <c r="AO2373">
        <v>30820</v>
      </c>
      <c r="AP2373" s="287">
        <f>IFERROR(IF(Table_Merge1[[#This Row],[LME Zinc stock]]*Table_Merge1[[#This Row],[Nima.مقدار]]=0,"",Table_Merge1[[#This Row],[LME Zinc stock]]*Table_Merge1[[#This Row],[Nima.مقدار]]),"")</f>
        <v>164812261500</v>
      </c>
      <c r="AQ2373" s="287">
        <f>IFERROR(IF(Table_Merge1[[#This Row],[LME Zinc 3-month]]*Table_Merge1[[#This Row],[Nima.مقدار]]=0,"",Table_Merge1[[#This Row],[LME Zinc 3-month]]*Table_Merge1[[#This Row],[Nima.مقدار]]),"")</f>
        <v>56724210</v>
      </c>
      <c r="AR2373" s="288" t="str">
        <f>IFERROR(IF(Table_Merge1[[#This Row],[LME Zinc stock]]*Table_Merge1[[#This Row],[Azad.Sell]]=0,"",Table_Merge1[[#This Row],[LME Zinc stock]]*Table_Merge1[[#This Row],[Azad.Sell]]),"")</f>
        <v/>
      </c>
      <c r="AS2373" s="288" t="str">
        <f>IFERROR(IF(Table_Merge1[[#This Row],[LME Zinc 3-month]]*Table_Merge1[[#This Row],[Azad.Sell]]=0,"",Table_Merge1[[#This Row],[LME Zinc 3-month]]*Table_Merge1[[#This Row],[Azad.Sell]]),"")</f>
        <v/>
      </c>
      <c r="AT2373"/>
    </row>
    <row r="2374" spans="1:46" x14ac:dyDescent="0.25">
      <c r="A2374" s="258">
        <v>43962</v>
      </c>
      <c r="B23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1399.02.22</v>
      </c>
      <c r="C2374" s="195">
        <f t="shared" ca="1" si="73"/>
        <v>1399</v>
      </c>
      <c r="D23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74" s="195">
        <f>_xlfn.NUMBERVALUE(RIGHT(Table11[[#This Row],[تاریخ شمسی]],2))</f>
        <v>22</v>
      </c>
      <c r="F23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02-22</v>
      </c>
      <c r="G2374" s="195" t="s">
        <v>2525</v>
      </c>
      <c r="L2374" s="259">
        <v>43962</v>
      </c>
      <c r="M2374">
        <v>137273</v>
      </c>
      <c r="O2374" s="283">
        <f>IFERROR(DATE(Table7[[#This Row],[year]],MONTH(DATEVALUE(Table7[[#This Row],[month]]&amp;"1")),Table7[[#This Row],[day]]),"")</f>
        <v>41656</v>
      </c>
      <c r="P2374" s="257" t="s">
        <v>5799</v>
      </c>
      <c r="Q2374" s="257">
        <v>2014</v>
      </c>
      <c r="R2374" s="257" t="s">
        <v>3431</v>
      </c>
      <c r="S2374" s="257">
        <v>17</v>
      </c>
      <c r="T2374" s="257">
        <v>1241</v>
      </c>
      <c r="U2374" s="257">
        <v>1701.5</v>
      </c>
      <c r="V2374" s="257">
        <v>5415950</v>
      </c>
      <c r="X2374" s="260">
        <v>41736</v>
      </c>
      <c r="Y2374" t="s">
        <v>7601</v>
      </c>
      <c r="Z2374" s="260">
        <v>6</v>
      </c>
      <c r="AA2374">
        <v>1393</v>
      </c>
      <c r="AB2374" s="260" t="str">
        <f ca="1">IFERROR(IFERROR(VLOOKUP(Table_Merge1[[#This Row],[Column1]],Table11[#All],2,FALSE),LEFT(AB2375,8)&amp;IF(LEN((RIGHT(AB2375,2)+1))&lt;2,"0"&amp;(RIGHT(AB2375,2)+1),(RIGHT(AB2375,2)-1))),"")</f>
        <v>1393.01.18</v>
      </c>
      <c r="AC2374" s="259" t="str">
        <f ca="1">LEFT(Table_Merge1[[#This Row],[Column2]],4)</f>
        <v>1393</v>
      </c>
      <c r="AD2374" s="259" t="str">
        <f ca="1">RIGHT(LEFT(Table_Merge1[[#This Row],[Column2]],7),2)</f>
        <v>01</v>
      </c>
      <c r="AE2374" s="259" t="str">
        <f ca="1">RIGHT(Table_Merge1[[#This Row],[Column2]],2)</f>
        <v>18</v>
      </c>
      <c r="AF2374">
        <v>1</v>
      </c>
      <c r="AG2374">
        <v>18</v>
      </c>
      <c r="AH2374" s="260">
        <v>2014</v>
      </c>
      <c r="AI2374" t="s">
        <v>3437</v>
      </c>
      <c r="AJ2374" s="260">
        <v>7</v>
      </c>
      <c r="AK2374">
        <v>1299</v>
      </c>
      <c r="AL2374">
        <v>1863</v>
      </c>
      <c r="AM2374">
        <v>5339325</v>
      </c>
      <c r="AO2374">
        <v>30600</v>
      </c>
      <c r="AP2374" s="287">
        <f>IFERROR(IF(Table_Merge1[[#This Row],[LME Zinc stock]]*Table_Merge1[[#This Row],[Nima.مقدار]]=0,"",Table_Merge1[[#This Row],[LME Zinc stock]]*Table_Merge1[[#This Row],[Nima.مقدار]]),"")</f>
        <v>163383345000</v>
      </c>
      <c r="AQ2374" s="287">
        <f>IFERROR(IF(Table_Merge1[[#This Row],[LME Zinc 3-month]]*Table_Merge1[[#This Row],[Nima.مقدار]]=0,"",Table_Merge1[[#This Row],[LME Zinc 3-month]]*Table_Merge1[[#This Row],[Nima.مقدار]]),"")</f>
        <v>57007800</v>
      </c>
      <c r="AR2374" s="288" t="str">
        <f>IFERROR(IF(Table_Merge1[[#This Row],[LME Zinc stock]]*Table_Merge1[[#This Row],[Azad.Sell]]=0,"",Table_Merge1[[#This Row],[LME Zinc stock]]*Table_Merge1[[#This Row],[Azad.Sell]]),"")</f>
        <v/>
      </c>
      <c r="AS2374" s="288" t="str">
        <f>IFERROR(IF(Table_Merge1[[#This Row],[LME Zinc 3-month]]*Table_Merge1[[#This Row],[Azad.Sell]]=0,"",Table_Merge1[[#This Row],[LME Zinc 3-month]]*Table_Merge1[[#This Row],[Azad.Sell]]),"")</f>
        <v/>
      </c>
      <c r="AT2374"/>
    </row>
    <row r="2375" spans="1:46" x14ac:dyDescent="0.25">
      <c r="A2375" s="258">
        <v>43963</v>
      </c>
      <c r="B23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1399.02.23</v>
      </c>
      <c r="C2375" s="195">
        <f t="shared" ca="1" si="73"/>
        <v>1399</v>
      </c>
      <c r="D23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75" s="195">
        <f>_xlfn.NUMBERVALUE(RIGHT(Table11[[#This Row],[تاریخ شمسی]],2))</f>
        <v>23</v>
      </c>
      <c r="F23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02-23</v>
      </c>
      <c r="G2375" s="195" t="s">
        <v>2526</v>
      </c>
      <c r="L2375" s="259">
        <v>43963</v>
      </c>
      <c r="M2375">
        <v>137134</v>
      </c>
      <c r="O2375" s="284">
        <f>IFERROR(DATE(Table7[[#This Row],[year]],MONTH(DATEVALUE(Table7[[#This Row],[month]]&amp;"1")),Table7[[#This Row],[day]]),"")</f>
        <v>41655</v>
      </c>
      <c r="P2375" s="195" t="s">
        <v>5800</v>
      </c>
      <c r="Q2375" s="195">
        <v>2014</v>
      </c>
      <c r="R2375" s="195" t="s">
        <v>3431</v>
      </c>
      <c r="S2375" s="195">
        <v>16</v>
      </c>
      <c r="T2375" s="195">
        <v>1237.25</v>
      </c>
      <c r="U2375" s="195" t="s">
        <v>3621</v>
      </c>
      <c r="V2375" s="195" t="s">
        <v>3621</v>
      </c>
      <c r="X2375" s="260">
        <v>41733</v>
      </c>
      <c r="Z2375" s="260">
        <v>6</v>
      </c>
      <c r="AB2375" s="260" t="str">
        <f ca="1">IFERROR(IFERROR(VLOOKUP(Table_Merge1[[#This Row],[Column1]],Table11[#All],2,FALSE),LEFT(AB2376,8)&amp;IF(LEN((RIGHT(AB2376,2)+1))&lt;2,"0"&amp;(RIGHT(AB2376,2)+1),(RIGHT(AB2376,2)-1))),"")</f>
        <v>1393.01.-0.9</v>
      </c>
      <c r="AC2375" s="259" t="str">
        <f ca="1">LEFT(Table_Merge1[[#This Row],[Column2]],4)</f>
        <v>1393</v>
      </c>
      <c r="AD2375" s="259" t="str">
        <f ca="1">RIGHT(LEFT(Table_Merge1[[#This Row],[Column2]],7),2)</f>
        <v>01</v>
      </c>
      <c r="AE2375" s="259" t="str">
        <f ca="1">RIGHT(Table_Merge1[[#This Row],[Column2]],2)</f>
        <v>.9</v>
      </c>
      <c r="AH2375" s="260">
        <v>2014</v>
      </c>
      <c r="AI2375" t="s">
        <v>3437</v>
      </c>
      <c r="AJ2375" s="260">
        <v>4</v>
      </c>
      <c r="AK2375">
        <v>1293.5</v>
      </c>
      <c r="AL2375">
        <v>1877.5</v>
      </c>
      <c r="AM2375">
        <v>5327450</v>
      </c>
      <c r="AP2375" s="287" t="str">
        <f>IFERROR(IF(Table_Merge1[[#This Row],[LME Zinc stock]]*Table_Merge1[[#This Row],[Nima.مقدار]]=0,"",Table_Merge1[[#This Row],[LME Zinc stock]]*Table_Merge1[[#This Row],[Nima.مقدار]]),"")</f>
        <v/>
      </c>
      <c r="AQ2375" s="287" t="str">
        <f>IFERROR(IF(Table_Merge1[[#This Row],[LME Zinc 3-month]]*Table_Merge1[[#This Row],[Nima.مقدار]]=0,"",Table_Merge1[[#This Row],[LME Zinc 3-month]]*Table_Merge1[[#This Row],[Nima.مقدار]]),"")</f>
        <v/>
      </c>
      <c r="AR2375" s="288" t="str">
        <f>IFERROR(IF(Table_Merge1[[#This Row],[LME Zinc stock]]*Table_Merge1[[#This Row],[Azad.Sell]]=0,"",Table_Merge1[[#This Row],[LME Zinc stock]]*Table_Merge1[[#This Row],[Azad.Sell]]),"")</f>
        <v/>
      </c>
      <c r="AS2375" s="288" t="str">
        <f>IFERROR(IF(Table_Merge1[[#This Row],[LME Zinc 3-month]]*Table_Merge1[[#This Row],[Azad.Sell]]=0,"",Table_Merge1[[#This Row],[LME Zinc 3-month]]*Table_Merge1[[#This Row],[Azad.Sell]]),"")</f>
        <v/>
      </c>
      <c r="AT2375"/>
    </row>
    <row r="2376" spans="1:46" x14ac:dyDescent="0.25">
      <c r="A2376" s="258">
        <v>43964</v>
      </c>
      <c r="B23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1399.02.24</v>
      </c>
      <c r="C2376" s="195">
        <f t="shared" ca="1" si="73"/>
        <v>1399</v>
      </c>
      <c r="D23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76" s="195">
        <f>_xlfn.NUMBERVALUE(RIGHT(Table11[[#This Row],[تاریخ شمسی]],2))</f>
        <v>24</v>
      </c>
      <c r="F23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02-24</v>
      </c>
      <c r="G2376" s="195" t="s">
        <v>2527</v>
      </c>
      <c r="L2376" s="259">
        <v>43964</v>
      </c>
      <c r="M2376">
        <v>140343</v>
      </c>
      <c r="O2376" s="283">
        <f>IFERROR(DATE(Table7[[#This Row],[year]],MONTH(DATEVALUE(Table7[[#This Row],[month]]&amp;"1")),Table7[[#This Row],[day]]),"")</f>
        <v>41654</v>
      </c>
      <c r="P2376" s="257" t="s">
        <v>5801</v>
      </c>
      <c r="Q2376" s="257">
        <v>2014</v>
      </c>
      <c r="R2376" s="257" t="s">
        <v>3431</v>
      </c>
      <c r="S2376" s="257">
        <v>15</v>
      </c>
      <c r="T2376" s="257">
        <v>1238</v>
      </c>
      <c r="U2376" s="257">
        <v>1708.5</v>
      </c>
      <c r="V2376" s="257">
        <v>5423550</v>
      </c>
      <c r="X2376" s="260">
        <v>41732</v>
      </c>
      <c r="Z2376" s="260">
        <v>6</v>
      </c>
      <c r="AB2376" s="260" t="str">
        <f ca="1">IFERROR(IFERROR(VLOOKUP(Table_Merge1[[#This Row],[Column1]],Table11[#All],2,FALSE),LEFT(AB2377,8)&amp;IF(LEN((RIGHT(AB2377,2)+1))&lt;2,"0"&amp;(RIGHT(AB2377,2)+1),(RIGHT(AB2377,2)-1))),"")</f>
        <v>1393.01.-0.1</v>
      </c>
      <c r="AC2376" s="259" t="str">
        <f ca="1">LEFT(Table_Merge1[[#This Row],[Column2]],4)</f>
        <v>1393</v>
      </c>
      <c r="AD2376" s="259" t="str">
        <f ca="1">RIGHT(LEFT(Table_Merge1[[#This Row],[Column2]],7),2)</f>
        <v>01</v>
      </c>
      <c r="AE2376" s="259" t="str">
        <f ca="1">RIGHT(Table_Merge1[[#This Row],[Column2]],2)</f>
        <v>.1</v>
      </c>
      <c r="AH2376" s="260">
        <v>2014</v>
      </c>
      <c r="AI2376" t="s">
        <v>3437</v>
      </c>
      <c r="AJ2376" s="260">
        <v>3</v>
      </c>
      <c r="AK2376">
        <v>1287.25</v>
      </c>
      <c r="AL2376">
        <v>1874</v>
      </c>
      <c r="AM2376">
        <v>5316650</v>
      </c>
      <c r="AP2376" s="287" t="str">
        <f>IFERROR(IF(Table_Merge1[[#This Row],[LME Zinc stock]]*Table_Merge1[[#This Row],[Nima.مقدار]]=0,"",Table_Merge1[[#This Row],[LME Zinc stock]]*Table_Merge1[[#This Row],[Nima.مقدار]]),"")</f>
        <v/>
      </c>
      <c r="AQ2376" s="287" t="str">
        <f>IFERROR(IF(Table_Merge1[[#This Row],[LME Zinc 3-month]]*Table_Merge1[[#This Row],[Nima.مقدار]]=0,"",Table_Merge1[[#This Row],[LME Zinc 3-month]]*Table_Merge1[[#This Row],[Nima.مقدار]]),"")</f>
        <v/>
      </c>
      <c r="AR2376" s="288" t="str">
        <f>IFERROR(IF(Table_Merge1[[#This Row],[LME Zinc stock]]*Table_Merge1[[#This Row],[Azad.Sell]]=0,"",Table_Merge1[[#This Row],[LME Zinc stock]]*Table_Merge1[[#This Row],[Azad.Sell]]),"")</f>
        <v/>
      </c>
      <c r="AS2376" s="288" t="str">
        <f>IFERROR(IF(Table_Merge1[[#This Row],[LME Zinc 3-month]]*Table_Merge1[[#This Row],[Azad.Sell]]=0,"",Table_Merge1[[#This Row],[LME Zinc 3-month]]*Table_Merge1[[#This Row],[Azad.Sell]]),"")</f>
        <v/>
      </c>
      <c r="AT2376"/>
    </row>
    <row r="2377" spans="1:46" x14ac:dyDescent="0.25">
      <c r="A2377" s="258">
        <v>43965</v>
      </c>
      <c r="B23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1399.02.25</v>
      </c>
      <c r="C2377" s="195">
        <f t="shared" ca="1" si="73"/>
        <v>1399</v>
      </c>
      <c r="D23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77" s="195">
        <f>_xlfn.NUMBERVALUE(RIGHT(Table11[[#This Row],[تاریخ شمسی]],2))</f>
        <v>25</v>
      </c>
      <c r="F23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02-25</v>
      </c>
      <c r="G2377" s="195" t="s">
        <v>2528</v>
      </c>
      <c r="L2377" s="259">
        <v>43965</v>
      </c>
      <c r="M2377">
        <v>139598</v>
      </c>
      <c r="O2377" s="284">
        <f>IFERROR(DATE(Table7[[#This Row],[year]],MONTH(DATEVALUE(Table7[[#This Row],[month]]&amp;"1")),Table7[[#This Row],[day]]),"")</f>
        <v>41653</v>
      </c>
      <c r="P2377" s="195" t="s">
        <v>5802</v>
      </c>
      <c r="Q2377" s="195">
        <v>2014</v>
      </c>
      <c r="R2377" s="195" t="s">
        <v>3431</v>
      </c>
      <c r="S2377" s="195">
        <v>14</v>
      </c>
      <c r="T2377" s="195">
        <v>1248.75</v>
      </c>
      <c r="U2377" s="195">
        <v>1729.5</v>
      </c>
      <c r="V2377" s="195">
        <v>5432125</v>
      </c>
      <c r="X2377" s="260">
        <v>41731</v>
      </c>
      <c r="Z2377" s="260">
        <v>6</v>
      </c>
      <c r="AB2377" s="260" t="str">
        <f ca="1">IFERROR(IFERROR(VLOOKUP(Table_Merge1[[#This Row],[Column1]],Table11[#All],2,FALSE),LEFT(AB2378,8)&amp;IF(LEN((RIGHT(AB2378,2)+1))&lt;2,"0"&amp;(RIGHT(AB2378,2)+1),(RIGHT(AB2378,2)-1))),"")</f>
        <v>1393.01.9</v>
      </c>
      <c r="AC2377" s="259" t="str">
        <f ca="1">LEFT(Table_Merge1[[#This Row],[Column2]],4)</f>
        <v>1393</v>
      </c>
      <c r="AD2377" s="259" t="str">
        <f ca="1">RIGHT(LEFT(Table_Merge1[[#This Row],[Column2]],7),2)</f>
        <v>01</v>
      </c>
      <c r="AE2377" s="259" t="str">
        <f ca="1">RIGHT(Table_Merge1[[#This Row],[Column2]],2)</f>
        <v>.9</v>
      </c>
      <c r="AH2377" s="260">
        <v>2014</v>
      </c>
      <c r="AI2377" t="s">
        <v>3437</v>
      </c>
      <c r="AJ2377" s="260">
        <v>2</v>
      </c>
      <c r="AK2377">
        <v>1284</v>
      </c>
      <c r="AL2377">
        <v>1886</v>
      </c>
      <c r="AM2377">
        <v>5320050</v>
      </c>
      <c r="AP2377" s="287" t="str">
        <f>IFERROR(IF(Table_Merge1[[#This Row],[LME Zinc stock]]*Table_Merge1[[#This Row],[Nima.مقدار]]=0,"",Table_Merge1[[#This Row],[LME Zinc stock]]*Table_Merge1[[#This Row],[Nima.مقدار]]),"")</f>
        <v/>
      </c>
      <c r="AQ2377" s="287" t="str">
        <f>IFERROR(IF(Table_Merge1[[#This Row],[LME Zinc 3-month]]*Table_Merge1[[#This Row],[Nima.مقدار]]=0,"",Table_Merge1[[#This Row],[LME Zinc 3-month]]*Table_Merge1[[#This Row],[Nima.مقدار]]),"")</f>
        <v/>
      </c>
      <c r="AR2377" s="288" t="str">
        <f>IFERROR(IF(Table_Merge1[[#This Row],[LME Zinc stock]]*Table_Merge1[[#This Row],[Azad.Sell]]=0,"",Table_Merge1[[#This Row],[LME Zinc stock]]*Table_Merge1[[#This Row],[Azad.Sell]]),"")</f>
        <v/>
      </c>
      <c r="AS2377" s="288" t="str">
        <f>IFERROR(IF(Table_Merge1[[#This Row],[LME Zinc 3-month]]*Table_Merge1[[#This Row],[Azad.Sell]]=0,"",Table_Merge1[[#This Row],[LME Zinc 3-month]]*Table_Merge1[[#This Row],[Azad.Sell]]),"")</f>
        <v/>
      </c>
      <c r="AT2377"/>
    </row>
    <row r="2378" spans="1:46" x14ac:dyDescent="0.25">
      <c r="A2378" s="258">
        <v>43967</v>
      </c>
      <c r="B23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1399.02.27</v>
      </c>
      <c r="C2378" s="195">
        <f t="shared" ca="1" si="73"/>
        <v>1399</v>
      </c>
      <c r="D23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78" s="195">
        <f>_xlfn.NUMBERVALUE(RIGHT(Table11[[#This Row],[تاریخ شمسی]],2))</f>
        <v>27</v>
      </c>
      <c r="F23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02-27</v>
      </c>
      <c r="G2378" s="195" t="s">
        <v>2529</v>
      </c>
      <c r="L2378" s="259">
        <v>43967</v>
      </c>
      <c r="M2378">
        <v>149100</v>
      </c>
      <c r="O2378" s="283">
        <f>IFERROR(DATE(Table7[[#This Row],[year]],MONTH(DATEVALUE(Table7[[#This Row],[month]]&amp;"1")),Table7[[#This Row],[day]]),"")</f>
        <v>41652</v>
      </c>
      <c r="P2378" s="257" t="s">
        <v>5803</v>
      </c>
      <c r="Q2378" s="257">
        <v>2014</v>
      </c>
      <c r="R2378" s="257" t="s">
        <v>3431</v>
      </c>
      <c r="S2378" s="257">
        <v>13</v>
      </c>
      <c r="T2378" s="257">
        <v>1246</v>
      </c>
      <c r="U2378" s="257">
        <v>1753.5</v>
      </c>
      <c r="V2378" s="257">
        <v>5439125</v>
      </c>
      <c r="X2378" s="260">
        <v>41730</v>
      </c>
      <c r="Z2378" s="260">
        <v>6</v>
      </c>
      <c r="AB2378" s="260" t="str">
        <f ca="1">IFERROR(IFERROR(VLOOKUP(Table_Merge1[[#This Row],[Column1]],Table11[#All],2,FALSE),LEFT(AB2379,8)&amp;IF(LEN((RIGHT(AB2379,2)+1))&lt;2,"0"&amp;(RIGHT(AB2379,2)+1),(RIGHT(AB2379,2)-1))),"")</f>
        <v>1393.01.10</v>
      </c>
      <c r="AC2378" s="259" t="str">
        <f ca="1">LEFT(Table_Merge1[[#This Row],[Column2]],4)</f>
        <v>1393</v>
      </c>
      <c r="AD2378" s="259" t="str">
        <f ca="1">RIGHT(LEFT(Table_Merge1[[#This Row],[Column2]],7),2)</f>
        <v>01</v>
      </c>
      <c r="AE2378" s="259" t="str">
        <f ca="1">RIGHT(Table_Merge1[[#This Row],[Column2]],2)</f>
        <v>10</v>
      </c>
      <c r="AH2378" s="260">
        <v>2014</v>
      </c>
      <c r="AI2378" t="s">
        <v>3437</v>
      </c>
      <c r="AJ2378" s="260">
        <v>1</v>
      </c>
      <c r="AK2378">
        <v>1286.5</v>
      </c>
      <c r="AL2378">
        <v>1875</v>
      </c>
      <c r="AM2378">
        <v>5315575</v>
      </c>
      <c r="AP2378" s="287" t="str">
        <f>IFERROR(IF(Table_Merge1[[#This Row],[LME Zinc stock]]*Table_Merge1[[#This Row],[Nima.مقدار]]=0,"",Table_Merge1[[#This Row],[LME Zinc stock]]*Table_Merge1[[#This Row],[Nima.مقدار]]),"")</f>
        <v/>
      </c>
      <c r="AQ2378" s="287" t="str">
        <f>IFERROR(IF(Table_Merge1[[#This Row],[LME Zinc 3-month]]*Table_Merge1[[#This Row],[Nima.مقدار]]=0,"",Table_Merge1[[#This Row],[LME Zinc 3-month]]*Table_Merge1[[#This Row],[Nima.مقدار]]),"")</f>
        <v/>
      </c>
      <c r="AR2378" s="288" t="str">
        <f>IFERROR(IF(Table_Merge1[[#This Row],[LME Zinc stock]]*Table_Merge1[[#This Row],[Azad.Sell]]=0,"",Table_Merge1[[#This Row],[LME Zinc stock]]*Table_Merge1[[#This Row],[Azad.Sell]]),"")</f>
        <v/>
      </c>
      <c r="AS2378" s="288" t="str">
        <f>IFERROR(IF(Table_Merge1[[#This Row],[LME Zinc 3-month]]*Table_Merge1[[#This Row],[Azad.Sell]]=0,"",Table_Merge1[[#This Row],[LME Zinc 3-month]]*Table_Merge1[[#This Row],[Azad.Sell]]),"")</f>
        <v/>
      </c>
      <c r="AT2378"/>
    </row>
    <row r="2379" spans="1:46" x14ac:dyDescent="0.25">
      <c r="A2379" s="258">
        <v>43968</v>
      </c>
      <c r="B23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1399.02.28</v>
      </c>
      <c r="C2379" s="195">
        <f t="shared" ca="1" si="73"/>
        <v>1399</v>
      </c>
      <c r="D23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79" s="195">
        <f>_xlfn.NUMBERVALUE(RIGHT(Table11[[#This Row],[تاریخ شمسی]],2))</f>
        <v>28</v>
      </c>
      <c r="F23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02-28</v>
      </c>
      <c r="G2379" s="195" t="s">
        <v>2530</v>
      </c>
      <c r="L2379" s="259">
        <v>43968</v>
      </c>
      <c r="M2379">
        <v>138531</v>
      </c>
      <c r="O2379" s="284">
        <f>IFERROR(DATE(Table7[[#This Row],[year]],MONTH(DATEVALUE(Table7[[#This Row],[month]]&amp;"1")),Table7[[#This Row],[day]]),"")</f>
        <v>41649</v>
      </c>
      <c r="P2379" s="195" t="s">
        <v>5804</v>
      </c>
      <c r="Q2379" s="195">
        <v>2014</v>
      </c>
      <c r="R2379" s="195" t="s">
        <v>3431</v>
      </c>
      <c r="S2379" s="195">
        <v>10</v>
      </c>
      <c r="T2379" s="195">
        <v>1232.25</v>
      </c>
      <c r="U2379" s="195">
        <v>1757</v>
      </c>
      <c r="V2379" s="195">
        <v>5438075</v>
      </c>
      <c r="X2379" s="260">
        <v>41729</v>
      </c>
      <c r="Y2379" t="s">
        <v>7600</v>
      </c>
      <c r="Z2379" s="260">
        <v>6</v>
      </c>
      <c r="AA2379">
        <v>1393</v>
      </c>
      <c r="AB2379" s="260" t="str">
        <f ca="1">IFERROR(IFERROR(VLOOKUP(Table_Merge1[[#This Row],[Column1]],Table11[#All],2,FALSE),LEFT(AB2380,8)&amp;IF(LEN((RIGHT(AB2380,2)+1))&lt;2,"0"&amp;(RIGHT(AB2380,2)+1),(RIGHT(AB2380,2)-1))),"")</f>
        <v>1393.01.11</v>
      </c>
      <c r="AC2379" s="259" t="str">
        <f ca="1">LEFT(Table_Merge1[[#This Row],[Column2]],4)</f>
        <v>1393</v>
      </c>
      <c r="AD2379" s="259" t="str">
        <f ca="1">RIGHT(LEFT(Table_Merge1[[#This Row],[Column2]],7),2)</f>
        <v>01</v>
      </c>
      <c r="AE2379" s="259" t="str">
        <f ca="1">RIGHT(Table_Merge1[[#This Row],[Column2]],2)</f>
        <v>11</v>
      </c>
      <c r="AF2379">
        <v>1</v>
      </c>
      <c r="AG2379">
        <v>11</v>
      </c>
      <c r="AH2379" s="260">
        <v>2014</v>
      </c>
      <c r="AI2379" t="s">
        <v>3435</v>
      </c>
      <c r="AJ2379" s="260">
        <v>31</v>
      </c>
      <c r="AK2379">
        <v>1294</v>
      </c>
      <c r="AL2379">
        <v>1857.5</v>
      </c>
      <c r="AM2379">
        <v>5334175</v>
      </c>
      <c r="AO2379">
        <v>30600</v>
      </c>
      <c r="AP2379" s="287">
        <f>IFERROR(IF(Table_Merge1[[#This Row],[LME Zinc stock]]*Table_Merge1[[#This Row],[Nima.مقدار]]=0,"",Table_Merge1[[#This Row],[LME Zinc stock]]*Table_Merge1[[#This Row],[Nima.مقدار]]),"")</f>
        <v>163225755000</v>
      </c>
      <c r="AQ2379" s="287">
        <f>IFERROR(IF(Table_Merge1[[#This Row],[LME Zinc 3-month]]*Table_Merge1[[#This Row],[Nima.مقدار]]=0,"",Table_Merge1[[#This Row],[LME Zinc 3-month]]*Table_Merge1[[#This Row],[Nima.مقدار]]),"")</f>
        <v>56839500</v>
      </c>
      <c r="AR2379" s="288" t="str">
        <f>IFERROR(IF(Table_Merge1[[#This Row],[LME Zinc stock]]*Table_Merge1[[#This Row],[Azad.Sell]]=0,"",Table_Merge1[[#This Row],[LME Zinc stock]]*Table_Merge1[[#This Row],[Azad.Sell]]),"")</f>
        <v/>
      </c>
      <c r="AS2379" s="288" t="str">
        <f>IFERROR(IF(Table_Merge1[[#This Row],[LME Zinc 3-month]]*Table_Merge1[[#This Row],[Azad.Sell]]=0,"",Table_Merge1[[#This Row],[LME Zinc 3-month]]*Table_Merge1[[#This Row],[Azad.Sell]]),"")</f>
        <v/>
      </c>
      <c r="AT2379"/>
    </row>
    <row r="2380" spans="1:46" x14ac:dyDescent="0.25">
      <c r="A2380" s="258">
        <v>43969</v>
      </c>
      <c r="B23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1399.02.29</v>
      </c>
      <c r="C2380" s="195">
        <f t="shared" ca="1" si="73"/>
        <v>1399</v>
      </c>
      <c r="D23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80" s="195">
        <f>_xlfn.NUMBERVALUE(RIGHT(Table11[[#This Row],[تاریخ شمسی]],2))</f>
        <v>29</v>
      </c>
      <c r="F23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02-29</v>
      </c>
      <c r="G2380" s="195" t="s">
        <v>2531</v>
      </c>
      <c r="L2380" s="259">
        <v>43969</v>
      </c>
      <c r="M2380">
        <v>143169.5</v>
      </c>
      <c r="O2380" s="283">
        <f>IFERROR(DATE(Table7[[#This Row],[year]],MONTH(DATEVALUE(Table7[[#This Row],[month]]&amp;"1")),Table7[[#This Row],[day]]),"")</f>
        <v>41648</v>
      </c>
      <c r="P2380" s="257" t="s">
        <v>5805</v>
      </c>
      <c r="Q2380" s="257">
        <v>2014</v>
      </c>
      <c r="R2380" s="257" t="s">
        <v>3431</v>
      </c>
      <c r="S2380" s="257">
        <v>9</v>
      </c>
      <c r="T2380" s="257">
        <v>1226</v>
      </c>
      <c r="U2380" s="257">
        <v>1756</v>
      </c>
      <c r="V2380" s="257">
        <v>5445400</v>
      </c>
      <c r="X2380" s="260">
        <v>41726</v>
      </c>
      <c r="Z2380" s="260">
        <v>6</v>
      </c>
      <c r="AB2380" s="260" t="str">
        <f ca="1">IFERROR(IFERROR(VLOOKUP(Table_Merge1[[#This Row],[Column1]],Table11[#All],2,FALSE),LEFT(AB2381,8)&amp;IF(LEN((RIGHT(AB2381,2)+1))&lt;2,"0"&amp;(RIGHT(AB2381,2)+1),(RIGHT(AB2381,2)-1))),"")</f>
        <v>1393.01.08</v>
      </c>
      <c r="AC2380" s="259" t="str">
        <f ca="1">LEFT(Table_Merge1[[#This Row],[Column2]],4)</f>
        <v>1393</v>
      </c>
      <c r="AD2380" s="259" t="str">
        <f ca="1">RIGHT(LEFT(Table_Merge1[[#This Row],[Column2]],7),2)</f>
        <v>01</v>
      </c>
      <c r="AE2380" s="259" t="str">
        <f ca="1">RIGHT(Table_Merge1[[#This Row],[Column2]],2)</f>
        <v>08</v>
      </c>
      <c r="AH2380" s="260">
        <v>2014</v>
      </c>
      <c r="AI2380" t="s">
        <v>3435</v>
      </c>
      <c r="AJ2380" s="260">
        <v>28</v>
      </c>
      <c r="AK2380">
        <v>1295.75</v>
      </c>
      <c r="AL2380">
        <v>1871.5</v>
      </c>
      <c r="AM2380">
        <v>5344275</v>
      </c>
      <c r="AP2380" s="287" t="str">
        <f>IFERROR(IF(Table_Merge1[[#This Row],[LME Zinc stock]]*Table_Merge1[[#This Row],[Nima.مقدار]]=0,"",Table_Merge1[[#This Row],[LME Zinc stock]]*Table_Merge1[[#This Row],[Nima.مقدار]]),"")</f>
        <v/>
      </c>
      <c r="AQ2380" s="287" t="str">
        <f>IFERROR(IF(Table_Merge1[[#This Row],[LME Zinc 3-month]]*Table_Merge1[[#This Row],[Nima.مقدار]]=0,"",Table_Merge1[[#This Row],[LME Zinc 3-month]]*Table_Merge1[[#This Row],[Nima.مقدار]]),"")</f>
        <v/>
      </c>
      <c r="AR2380" s="288" t="str">
        <f>IFERROR(IF(Table_Merge1[[#This Row],[LME Zinc stock]]*Table_Merge1[[#This Row],[Azad.Sell]]=0,"",Table_Merge1[[#This Row],[LME Zinc stock]]*Table_Merge1[[#This Row],[Azad.Sell]]),"")</f>
        <v/>
      </c>
      <c r="AS2380" s="288" t="str">
        <f>IFERROR(IF(Table_Merge1[[#This Row],[LME Zinc 3-month]]*Table_Merge1[[#This Row],[Azad.Sell]]=0,"",Table_Merge1[[#This Row],[LME Zinc 3-month]]*Table_Merge1[[#This Row],[Azad.Sell]]),"")</f>
        <v/>
      </c>
      <c r="AT2380"/>
    </row>
    <row r="2381" spans="1:46" x14ac:dyDescent="0.25">
      <c r="A2381" s="258">
        <v>43970</v>
      </c>
      <c r="B23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1399.02.30</v>
      </c>
      <c r="C2381" s="195">
        <f t="shared" ca="1" si="73"/>
        <v>1399</v>
      </c>
      <c r="D23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81" s="195">
        <f>_xlfn.NUMBERVALUE(RIGHT(Table11[[#This Row],[تاریخ شمسی]],2))</f>
        <v>30</v>
      </c>
      <c r="F23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02-30</v>
      </c>
      <c r="G2381" s="195" t="s">
        <v>2532</v>
      </c>
      <c r="L2381" s="259">
        <v>43970</v>
      </c>
      <c r="M2381">
        <v>147808</v>
      </c>
      <c r="O2381" s="284">
        <f>IFERROR(DATE(Table7[[#This Row],[year]],MONTH(DATEVALUE(Table7[[#This Row],[month]]&amp;"1")),Table7[[#This Row],[day]]),"")</f>
        <v>41647</v>
      </c>
      <c r="P2381" s="195" t="s">
        <v>5806</v>
      </c>
      <c r="Q2381" s="195">
        <v>2014</v>
      </c>
      <c r="R2381" s="195" t="s">
        <v>3431</v>
      </c>
      <c r="S2381" s="195">
        <v>8</v>
      </c>
      <c r="T2381" s="195">
        <v>1226.5</v>
      </c>
      <c r="U2381" s="195">
        <v>1770</v>
      </c>
      <c r="V2381" s="195">
        <v>5452450</v>
      </c>
      <c r="X2381" s="260">
        <v>41725</v>
      </c>
      <c r="Y2381" t="s">
        <v>7599</v>
      </c>
      <c r="Z2381" s="260">
        <v>6</v>
      </c>
      <c r="AA2381">
        <v>1393</v>
      </c>
      <c r="AB2381" s="260" t="str">
        <f ca="1">IFERROR(IFERROR(VLOOKUP(Table_Merge1[[#This Row],[Column1]],Table11[#All],2,FALSE),LEFT(AB2382,8)&amp;IF(LEN((RIGHT(AB2382,2)+1))&lt;2,"0"&amp;(RIGHT(AB2382,2)+1),(RIGHT(AB2382,2)-1))),"")</f>
        <v>1393.01.07</v>
      </c>
      <c r="AC2381" s="259" t="str">
        <f ca="1">LEFT(Table_Merge1[[#This Row],[Column2]],4)</f>
        <v>1393</v>
      </c>
      <c r="AD2381" s="259" t="str">
        <f ca="1">RIGHT(LEFT(Table_Merge1[[#This Row],[Column2]],7),2)</f>
        <v>01</v>
      </c>
      <c r="AE2381" s="259" t="str">
        <f ca="1">RIGHT(Table_Merge1[[#This Row],[Column2]],2)</f>
        <v>07</v>
      </c>
      <c r="AF2381">
        <v>1</v>
      </c>
      <c r="AG2381">
        <v>7</v>
      </c>
      <c r="AH2381" s="260">
        <v>2014</v>
      </c>
      <c r="AI2381" t="s">
        <v>3435</v>
      </c>
      <c r="AJ2381" s="260">
        <v>27</v>
      </c>
      <c r="AK2381">
        <v>1295</v>
      </c>
      <c r="AL2381">
        <v>1873</v>
      </c>
      <c r="AM2381">
        <v>5351075</v>
      </c>
      <c r="AO2381">
        <v>30590</v>
      </c>
      <c r="AP2381" s="287">
        <f>IFERROR(IF(Table_Merge1[[#This Row],[LME Zinc stock]]*Table_Merge1[[#This Row],[Nima.مقدار]]=0,"",Table_Merge1[[#This Row],[LME Zinc stock]]*Table_Merge1[[#This Row],[Nima.مقدار]]),"")</f>
        <v>163689384250</v>
      </c>
      <c r="AQ2381" s="287">
        <f>IFERROR(IF(Table_Merge1[[#This Row],[LME Zinc 3-month]]*Table_Merge1[[#This Row],[Nima.مقدار]]=0,"",Table_Merge1[[#This Row],[LME Zinc 3-month]]*Table_Merge1[[#This Row],[Nima.مقدار]]),"")</f>
        <v>57295070</v>
      </c>
      <c r="AR2381" s="288" t="str">
        <f>IFERROR(IF(Table_Merge1[[#This Row],[LME Zinc stock]]*Table_Merge1[[#This Row],[Azad.Sell]]=0,"",Table_Merge1[[#This Row],[LME Zinc stock]]*Table_Merge1[[#This Row],[Azad.Sell]]),"")</f>
        <v/>
      </c>
      <c r="AS2381" s="288" t="str">
        <f>IFERROR(IF(Table_Merge1[[#This Row],[LME Zinc 3-month]]*Table_Merge1[[#This Row],[Azad.Sell]]=0,"",Table_Merge1[[#This Row],[LME Zinc 3-month]]*Table_Merge1[[#This Row],[Azad.Sell]]),"")</f>
        <v/>
      </c>
      <c r="AT2381"/>
    </row>
    <row r="2382" spans="1:46" x14ac:dyDescent="0.25">
      <c r="A2382" s="258">
        <v>43971</v>
      </c>
      <c r="B23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1399.02.31</v>
      </c>
      <c r="C2382" s="195">
        <f t="shared" ca="1" si="73"/>
        <v>1399</v>
      </c>
      <c r="D23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382" s="195">
        <f>_xlfn.NUMBERVALUE(RIGHT(Table11[[#This Row],[تاریخ شمسی]],2))</f>
        <v>31</v>
      </c>
      <c r="F23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02-31</v>
      </c>
      <c r="G2382" s="195" t="s">
        <v>2533</v>
      </c>
      <c r="L2382" s="259">
        <v>43971</v>
      </c>
      <c r="M2382">
        <v>150071</v>
      </c>
      <c r="O2382" s="283">
        <f>IFERROR(DATE(Table7[[#This Row],[year]],MONTH(DATEVALUE(Table7[[#This Row],[month]]&amp;"1")),Table7[[#This Row],[day]]),"")</f>
        <v>41646</v>
      </c>
      <c r="P2382" s="257" t="s">
        <v>5807</v>
      </c>
      <c r="Q2382" s="257">
        <v>2014</v>
      </c>
      <c r="R2382" s="257" t="s">
        <v>3431</v>
      </c>
      <c r="S2382" s="257">
        <v>7</v>
      </c>
      <c r="T2382" s="257">
        <v>1237.5</v>
      </c>
      <c r="U2382" s="257">
        <v>1773.5</v>
      </c>
      <c r="V2382" s="257">
        <v>5459775</v>
      </c>
      <c r="X2382" s="260">
        <v>41724</v>
      </c>
      <c r="Y2382" t="s">
        <v>7598</v>
      </c>
      <c r="Z2382" s="260">
        <v>6</v>
      </c>
      <c r="AA2382">
        <v>1393</v>
      </c>
      <c r="AB2382" s="260" t="str">
        <f ca="1">IFERROR(IFERROR(VLOOKUP(Table_Merge1[[#This Row],[Column1]],Table11[#All],2,FALSE),LEFT(AB2383,8)&amp;IF(LEN((RIGHT(AB2383,2)+1))&lt;2,"0"&amp;(RIGHT(AB2383,2)+1),(RIGHT(AB2383,2)-1))),"")</f>
        <v>1393.01.06</v>
      </c>
      <c r="AC2382" s="259" t="str">
        <f ca="1">LEFT(Table_Merge1[[#This Row],[Column2]],4)</f>
        <v>1393</v>
      </c>
      <c r="AD2382" s="259" t="str">
        <f ca="1">RIGHT(LEFT(Table_Merge1[[#This Row],[Column2]],7),2)</f>
        <v>01</v>
      </c>
      <c r="AE2382" s="259" t="str">
        <f ca="1">RIGHT(Table_Merge1[[#This Row],[Column2]],2)</f>
        <v>06</v>
      </c>
      <c r="AF2382">
        <v>1</v>
      </c>
      <c r="AG2382">
        <v>6</v>
      </c>
      <c r="AH2382" s="260">
        <v>2014</v>
      </c>
      <c r="AI2382" t="s">
        <v>3435</v>
      </c>
      <c r="AJ2382" s="260">
        <v>26</v>
      </c>
      <c r="AK2382">
        <v>1314.5</v>
      </c>
      <c r="AL2382">
        <v>1882.5</v>
      </c>
      <c r="AM2382">
        <v>5350750</v>
      </c>
      <c r="AO2382">
        <v>30430</v>
      </c>
      <c r="AP2382" s="287">
        <f>IFERROR(IF(Table_Merge1[[#This Row],[LME Zinc stock]]*Table_Merge1[[#This Row],[Nima.مقدار]]=0,"",Table_Merge1[[#This Row],[LME Zinc stock]]*Table_Merge1[[#This Row],[Nima.مقدار]]),"")</f>
        <v>162823322500</v>
      </c>
      <c r="AQ2382" s="287">
        <f>IFERROR(IF(Table_Merge1[[#This Row],[LME Zinc 3-month]]*Table_Merge1[[#This Row],[Nima.مقدار]]=0,"",Table_Merge1[[#This Row],[LME Zinc 3-month]]*Table_Merge1[[#This Row],[Nima.مقدار]]),"")</f>
        <v>57284475</v>
      </c>
      <c r="AR2382" s="288" t="str">
        <f>IFERROR(IF(Table_Merge1[[#This Row],[LME Zinc stock]]*Table_Merge1[[#This Row],[Azad.Sell]]=0,"",Table_Merge1[[#This Row],[LME Zinc stock]]*Table_Merge1[[#This Row],[Azad.Sell]]),"")</f>
        <v/>
      </c>
      <c r="AS2382" s="288" t="str">
        <f>IFERROR(IF(Table_Merge1[[#This Row],[LME Zinc 3-month]]*Table_Merge1[[#This Row],[Azad.Sell]]=0,"",Table_Merge1[[#This Row],[LME Zinc 3-month]]*Table_Merge1[[#This Row],[Azad.Sell]]),"")</f>
        <v/>
      </c>
      <c r="AT2382"/>
    </row>
    <row r="2383" spans="1:46" x14ac:dyDescent="0.25">
      <c r="A2383" s="258">
        <v>43972</v>
      </c>
      <c r="B23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1399.03.01</v>
      </c>
      <c r="C2383" s="195">
        <f t="shared" ca="1" si="73"/>
        <v>1399</v>
      </c>
      <c r="D23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383" s="195">
        <f>_xlfn.NUMBERVALUE(RIGHT(Table11[[#This Row],[تاریخ شمسی]],2))</f>
        <v>1</v>
      </c>
      <c r="F23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03-01</v>
      </c>
      <c r="G2383" s="195" t="s">
        <v>2534</v>
      </c>
      <c r="L2383" s="259">
        <v>43972</v>
      </c>
      <c r="M2383">
        <v>153801</v>
      </c>
      <c r="O2383" s="284">
        <f>IFERROR(DATE(Table7[[#This Row],[year]],MONTH(DATEVALUE(Table7[[#This Row],[month]]&amp;"1")),Table7[[#This Row],[day]]),"")</f>
        <v>41645</v>
      </c>
      <c r="P2383" s="195" t="s">
        <v>5808</v>
      </c>
      <c r="Q2383" s="195">
        <v>2014</v>
      </c>
      <c r="R2383" s="195" t="s">
        <v>3431</v>
      </c>
      <c r="S2383" s="195">
        <v>6</v>
      </c>
      <c r="T2383" s="195">
        <v>1238</v>
      </c>
      <c r="U2383" s="195">
        <v>1789</v>
      </c>
      <c r="V2383" s="195">
        <v>5466875</v>
      </c>
      <c r="X2383" s="260">
        <v>41723</v>
      </c>
      <c r="Y2383" t="s">
        <v>7597</v>
      </c>
      <c r="Z2383" s="260">
        <v>6</v>
      </c>
      <c r="AA2383">
        <v>1393</v>
      </c>
      <c r="AB2383" s="260" t="str">
        <f ca="1">IFERROR(IFERROR(VLOOKUP(Table_Merge1[[#This Row],[Column1]],Table11[#All],2,FALSE),LEFT(AB2384,8)&amp;IF(LEN((RIGHT(AB2384,2)+1))&lt;2,"0"&amp;(RIGHT(AB2384,2)+1),(RIGHT(AB2384,2)-1))),"")</f>
        <v>1393.01.05</v>
      </c>
      <c r="AC2383" s="259" t="str">
        <f ca="1">LEFT(Table_Merge1[[#This Row],[Column2]],4)</f>
        <v>1393</v>
      </c>
      <c r="AD2383" s="259" t="str">
        <f ca="1">RIGHT(LEFT(Table_Merge1[[#This Row],[Column2]],7),2)</f>
        <v>01</v>
      </c>
      <c r="AE2383" s="259" t="str">
        <f ca="1">RIGHT(Table_Merge1[[#This Row],[Column2]],2)</f>
        <v>05</v>
      </c>
      <c r="AF2383">
        <v>1</v>
      </c>
      <c r="AG2383">
        <v>5</v>
      </c>
      <c r="AH2383" s="260">
        <v>2014</v>
      </c>
      <c r="AI2383" t="s">
        <v>3435</v>
      </c>
      <c r="AJ2383" s="260">
        <v>25</v>
      </c>
      <c r="AK2383">
        <v>1314.75</v>
      </c>
      <c r="AL2383">
        <v>1823</v>
      </c>
      <c r="AM2383">
        <v>5354450</v>
      </c>
      <c r="AO2383">
        <v>30250</v>
      </c>
      <c r="AP2383" s="287">
        <f>IFERROR(IF(Table_Merge1[[#This Row],[LME Zinc stock]]*Table_Merge1[[#This Row],[Nima.مقدار]]=0,"",Table_Merge1[[#This Row],[LME Zinc stock]]*Table_Merge1[[#This Row],[Nima.مقدار]]),"")</f>
        <v>161972112500</v>
      </c>
      <c r="AQ2383" s="287">
        <f>IFERROR(IF(Table_Merge1[[#This Row],[LME Zinc 3-month]]*Table_Merge1[[#This Row],[Nima.مقدار]]=0,"",Table_Merge1[[#This Row],[LME Zinc 3-month]]*Table_Merge1[[#This Row],[Nima.مقدار]]),"")</f>
        <v>55145750</v>
      </c>
      <c r="AR2383" s="288" t="str">
        <f>IFERROR(IF(Table_Merge1[[#This Row],[LME Zinc stock]]*Table_Merge1[[#This Row],[Azad.Sell]]=0,"",Table_Merge1[[#This Row],[LME Zinc stock]]*Table_Merge1[[#This Row],[Azad.Sell]]),"")</f>
        <v/>
      </c>
      <c r="AS2383" s="288" t="str">
        <f>IFERROR(IF(Table_Merge1[[#This Row],[LME Zinc 3-month]]*Table_Merge1[[#This Row],[Azad.Sell]]=0,"",Table_Merge1[[#This Row],[LME Zinc 3-month]]*Table_Merge1[[#This Row],[Azad.Sell]]),"")</f>
        <v/>
      </c>
      <c r="AT2383"/>
    </row>
    <row r="2384" spans="1:46" x14ac:dyDescent="0.25">
      <c r="A2384" s="258">
        <v>43974</v>
      </c>
      <c r="B23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1399.03.03</v>
      </c>
      <c r="C2384" s="195">
        <f t="shared" ca="1" si="73"/>
        <v>1399</v>
      </c>
      <c r="D23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384" s="195">
        <f>_xlfn.NUMBERVALUE(RIGHT(Table11[[#This Row],[تاریخ شمسی]],2))</f>
        <v>3</v>
      </c>
      <c r="F23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03-03</v>
      </c>
      <c r="G2384" s="195" t="s">
        <v>2535</v>
      </c>
      <c r="L2384" s="259">
        <v>43974</v>
      </c>
      <c r="M2384">
        <v>153839</v>
      </c>
      <c r="O2384" s="283">
        <f>IFERROR(DATE(Table7[[#This Row],[year]],MONTH(DATEVALUE(Table7[[#This Row],[month]]&amp;"1")),Table7[[#This Row],[day]]),"")</f>
        <v>41642</v>
      </c>
      <c r="P2384" s="257" t="s">
        <v>5809</v>
      </c>
      <c r="Q2384" s="257">
        <v>2014</v>
      </c>
      <c r="R2384" s="257" t="s">
        <v>3431</v>
      </c>
      <c r="S2384" s="257">
        <v>3</v>
      </c>
      <c r="T2384" s="257">
        <v>1232.25</v>
      </c>
      <c r="U2384" s="257">
        <v>1786</v>
      </c>
      <c r="V2384" s="257">
        <v>5468900</v>
      </c>
      <c r="X2384" s="260">
        <v>41722</v>
      </c>
      <c r="Z2384" s="260">
        <v>6</v>
      </c>
      <c r="AB2384" s="260" t="str">
        <f ca="1">IFERROR(IFERROR(VLOOKUP(Table_Merge1[[#This Row],[Column1]],Table11[#All],2,FALSE),LEFT(AB2385,8)&amp;IF(LEN((RIGHT(AB2385,2)+1))&lt;2,"0"&amp;(RIGHT(AB2385,2)+1),(RIGHT(AB2385,2)-1))),"")</f>
        <v>1392.12.25</v>
      </c>
      <c r="AC2384" s="259" t="str">
        <f ca="1">LEFT(Table_Merge1[[#This Row],[Column2]],4)</f>
        <v>1392</v>
      </c>
      <c r="AD2384" s="259" t="str">
        <f ca="1">RIGHT(LEFT(Table_Merge1[[#This Row],[Column2]],7),2)</f>
        <v>12</v>
      </c>
      <c r="AE2384" s="259" t="str">
        <f ca="1">RIGHT(Table_Merge1[[#This Row],[Column2]],2)</f>
        <v>25</v>
      </c>
      <c r="AH2384" s="260">
        <v>2014</v>
      </c>
      <c r="AI2384" t="s">
        <v>3435</v>
      </c>
      <c r="AJ2384" s="260">
        <v>24</v>
      </c>
      <c r="AK2384">
        <v>1322</v>
      </c>
      <c r="AL2384">
        <v>1815.5</v>
      </c>
      <c r="AM2384">
        <v>5355925</v>
      </c>
      <c r="AP2384" s="287" t="str">
        <f>IFERROR(IF(Table_Merge1[[#This Row],[LME Zinc stock]]*Table_Merge1[[#This Row],[Nima.مقدار]]=0,"",Table_Merge1[[#This Row],[LME Zinc stock]]*Table_Merge1[[#This Row],[Nima.مقدار]]),"")</f>
        <v/>
      </c>
      <c r="AQ2384" s="287" t="str">
        <f>IFERROR(IF(Table_Merge1[[#This Row],[LME Zinc 3-month]]*Table_Merge1[[#This Row],[Nima.مقدار]]=0,"",Table_Merge1[[#This Row],[LME Zinc 3-month]]*Table_Merge1[[#This Row],[Nima.مقدار]]),"")</f>
        <v/>
      </c>
      <c r="AR2384" s="288" t="str">
        <f>IFERROR(IF(Table_Merge1[[#This Row],[LME Zinc stock]]*Table_Merge1[[#This Row],[Azad.Sell]]=0,"",Table_Merge1[[#This Row],[LME Zinc stock]]*Table_Merge1[[#This Row],[Azad.Sell]]),"")</f>
        <v/>
      </c>
      <c r="AS2384" s="288" t="str">
        <f>IFERROR(IF(Table_Merge1[[#This Row],[LME Zinc 3-month]]*Table_Merge1[[#This Row],[Azad.Sell]]=0,"",Table_Merge1[[#This Row],[LME Zinc 3-month]]*Table_Merge1[[#This Row],[Azad.Sell]]),"")</f>
        <v/>
      </c>
      <c r="AT2384"/>
    </row>
    <row r="2385" spans="1:46" x14ac:dyDescent="0.25">
      <c r="A2385" s="258">
        <v>43977</v>
      </c>
      <c r="B23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1399.03.06</v>
      </c>
      <c r="C2385" s="195">
        <f t="shared" ca="1" si="73"/>
        <v>1399</v>
      </c>
      <c r="D23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385" s="195">
        <f>_xlfn.NUMBERVALUE(RIGHT(Table11[[#This Row],[تاریخ شمسی]],2))</f>
        <v>6</v>
      </c>
      <c r="F23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03-06</v>
      </c>
      <c r="G2385" s="195" t="s">
        <v>2536</v>
      </c>
      <c r="L2385" s="259">
        <v>43977</v>
      </c>
      <c r="M2385">
        <v>154228</v>
      </c>
      <c r="O2385" s="284">
        <f>IFERROR(DATE(Table7[[#This Row],[year]],MONTH(DATEVALUE(Table7[[#This Row],[month]]&amp;"1")),Table7[[#This Row],[day]]),"")</f>
        <v>41641</v>
      </c>
      <c r="P2385" s="195" t="s">
        <v>5810</v>
      </c>
      <c r="Q2385" s="195">
        <v>2014</v>
      </c>
      <c r="R2385" s="195" t="s">
        <v>3431</v>
      </c>
      <c r="S2385" s="195">
        <v>2</v>
      </c>
      <c r="T2385" s="195">
        <v>1219.75</v>
      </c>
      <c r="U2385" s="195">
        <v>1813</v>
      </c>
      <c r="V2385" s="195">
        <v>5476175</v>
      </c>
      <c r="X2385" s="260">
        <v>41719</v>
      </c>
      <c r="Z2385" s="260">
        <v>6</v>
      </c>
      <c r="AB2385" s="260" t="str">
        <f ca="1">IFERROR(IFERROR(VLOOKUP(Table_Merge1[[#This Row],[Column1]],Table11[#All],2,FALSE),LEFT(AB2386,8)&amp;IF(LEN((RIGHT(AB2386,2)+1))&lt;2,"0"&amp;(RIGHT(AB2386,2)+1),(RIGHT(AB2386,2)-1))),"")</f>
        <v>1392.12.26</v>
      </c>
      <c r="AC2385" s="259" t="str">
        <f ca="1">LEFT(Table_Merge1[[#This Row],[Column2]],4)</f>
        <v>1392</v>
      </c>
      <c r="AD2385" s="259" t="str">
        <f ca="1">RIGHT(LEFT(Table_Merge1[[#This Row],[Column2]],7),2)</f>
        <v>12</v>
      </c>
      <c r="AE2385" s="259" t="str">
        <f ca="1">RIGHT(Table_Merge1[[#This Row],[Column2]],2)</f>
        <v>26</v>
      </c>
      <c r="AH2385" s="260">
        <v>2014</v>
      </c>
      <c r="AI2385" t="s">
        <v>3435</v>
      </c>
      <c r="AJ2385" s="260">
        <v>21</v>
      </c>
      <c r="AK2385">
        <v>1338.5</v>
      </c>
      <c r="AL2385">
        <v>1831</v>
      </c>
      <c r="AM2385">
        <v>5355675</v>
      </c>
      <c r="AP2385" s="287" t="str">
        <f>IFERROR(IF(Table_Merge1[[#This Row],[LME Zinc stock]]*Table_Merge1[[#This Row],[Nima.مقدار]]=0,"",Table_Merge1[[#This Row],[LME Zinc stock]]*Table_Merge1[[#This Row],[Nima.مقدار]]),"")</f>
        <v/>
      </c>
      <c r="AQ2385" s="287" t="str">
        <f>IFERROR(IF(Table_Merge1[[#This Row],[LME Zinc 3-month]]*Table_Merge1[[#This Row],[Nima.مقدار]]=0,"",Table_Merge1[[#This Row],[LME Zinc 3-month]]*Table_Merge1[[#This Row],[Nima.مقدار]]),"")</f>
        <v/>
      </c>
      <c r="AR2385" s="288" t="str">
        <f>IFERROR(IF(Table_Merge1[[#This Row],[LME Zinc stock]]*Table_Merge1[[#This Row],[Azad.Sell]]=0,"",Table_Merge1[[#This Row],[LME Zinc stock]]*Table_Merge1[[#This Row],[Azad.Sell]]),"")</f>
        <v/>
      </c>
      <c r="AS2385" s="288" t="str">
        <f>IFERROR(IF(Table_Merge1[[#This Row],[LME Zinc 3-month]]*Table_Merge1[[#This Row],[Azad.Sell]]=0,"",Table_Merge1[[#This Row],[LME Zinc 3-month]]*Table_Merge1[[#This Row],[Azad.Sell]]),"")</f>
        <v/>
      </c>
      <c r="AT2385"/>
    </row>
    <row r="2386" spans="1:46" x14ac:dyDescent="0.25">
      <c r="A2386" s="258">
        <v>43978</v>
      </c>
      <c r="B23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1399.03.07</v>
      </c>
      <c r="C2386" s="195">
        <f t="shared" ca="1" si="73"/>
        <v>1399</v>
      </c>
      <c r="D23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386" s="195">
        <f>_xlfn.NUMBERVALUE(RIGHT(Table11[[#This Row],[تاریخ شمسی]],2))</f>
        <v>7</v>
      </c>
      <c r="F23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03-07</v>
      </c>
      <c r="G2386" s="195" t="s">
        <v>2537</v>
      </c>
      <c r="L2386" s="259">
        <v>43978</v>
      </c>
      <c r="M2386">
        <v>152393</v>
      </c>
      <c r="O2386" s="283">
        <f>IFERROR(DATE(Table7[[#This Row],[year]],MONTH(DATEVALUE(Table7[[#This Row],[month]]&amp;"1")),Table7[[#This Row],[day]]),"")</f>
        <v>41638</v>
      </c>
      <c r="P2386" s="257" t="s">
        <v>5811</v>
      </c>
      <c r="Q2386" s="257">
        <v>2013</v>
      </c>
      <c r="R2386" s="257" t="s">
        <v>3452</v>
      </c>
      <c r="S2386" s="257">
        <v>30</v>
      </c>
      <c r="T2386" s="257">
        <v>1201.5</v>
      </c>
      <c r="U2386" s="257">
        <v>1757.5</v>
      </c>
      <c r="V2386" s="257">
        <v>5444025</v>
      </c>
      <c r="X2386" s="260">
        <v>41718</v>
      </c>
      <c r="Z2386" s="260">
        <v>6</v>
      </c>
      <c r="AB2386" s="260" t="str">
        <f ca="1">IFERROR(IFERROR(VLOOKUP(Table_Merge1[[#This Row],[Column1]],Table11[#All],2,FALSE),LEFT(AB2387,8)&amp;IF(LEN((RIGHT(AB2387,2)+1))&lt;2,"0"&amp;(RIGHT(AB2387,2)+1),(RIGHT(AB2387,2)-1))),"")</f>
        <v>1392.12.27</v>
      </c>
      <c r="AC2386" s="259" t="str">
        <f ca="1">LEFT(Table_Merge1[[#This Row],[Column2]],4)</f>
        <v>1392</v>
      </c>
      <c r="AD2386" s="259" t="str">
        <f ca="1">RIGHT(LEFT(Table_Merge1[[#This Row],[Column2]],7),2)</f>
        <v>12</v>
      </c>
      <c r="AE2386" s="259" t="str">
        <f ca="1">RIGHT(Table_Merge1[[#This Row],[Column2]],2)</f>
        <v>27</v>
      </c>
      <c r="AH2386" s="260">
        <v>2014</v>
      </c>
      <c r="AI2386" t="s">
        <v>3435</v>
      </c>
      <c r="AJ2386" s="260">
        <v>20</v>
      </c>
      <c r="AK2386">
        <v>1327</v>
      </c>
      <c r="AL2386">
        <v>1845</v>
      </c>
      <c r="AM2386">
        <v>5354900</v>
      </c>
      <c r="AP2386" s="287" t="str">
        <f>IFERROR(IF(Table_Merge1[[#This Row],[LME Zinc stock]]*Table_Merge1[[#This Row],[Nima.مقدار]]=0,"",Table_Merge1[[#This Row],[LME Zinc stock]]*Table_Merge1[[#This Row],[Nima.مقدار]]),"")</f>
        <v/>
      </c>
      <c r="AQ2386" s="287" t="str">
        <f>IFERROR(IF(Table_Merge1[[#This Row],[LME Zinc 3-month]]*Table_Merge1[[#This Row],[Nima.مقدار]]=0,"",Table_Merge1[[#This Row],[LME Zinc 3-month]]*Table_Merge1[[#This Row],[Nima.مقدار]]),"")</f>
        <v/>
      </c>
      <c r="AR2386" s="288" t="str">
        <f>IFERROR(IF(Table_Merge1[[#This Row],[LME Zinc stock]]*Table_Merge1[[#This Row],[Azad.Sell]]=0,"",Table_Merge1[[#This Row],[LME Zinc stock]]*Table_Merge1[[#This Row],[Azad.Sell]]),"")</f>
        <v/>
      </c>
      <c r="AS2386" s="288" t="str">
        <f>IFERROR(IF(Table_Merge1[[#This Row],[LME Zinc 3-month]]*Table_Merge1[[#This Row],[Azad.Sell]]=0,"",Table_Merge1[[#This Row],[LME Zinc 3-month]]*Table_Merge1[[#This Row],[Azad.Sell]]),"")</f>
        <v/>
      </c>
      <c r="AT2386"/>
    </row>
    <row r="2387" spans="1:46" x14ac:dyDescent="0.25">
      <c r="A2387" s="258">
        <v>43979</v>
      </c>
      <c r="B23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1399.03.08</v>
      </c>
      <c r="C2387" s="195">
        <f t="shared" ca="1" si="73"/>
        <v>1399</v>
      </c>
      <c r="D23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387" s="195">
        <f>_xlfn.NUMBERVALUE(RIGHT(Table11[[#This Row],[تاریخ شمسی]],2))</f>
        <v>8</v>
      </c>
      <c r="F23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03-08</v>
      </c>
      <c r="G2387" s="195" t="s">
        <v>2538</v>
      </c>
      <c r="L2387" s="259">
        <v>43979</v>
      </c>
      <c r="M2387">
        <v>155239</v>
      </c>
      <c r="O2387" s="284">
        <f>IFERROR(DATE(Table7[[#This Row],[year]],MONTH(DATEVALUE(Table7[[#This Row],[month]]&amp;"1")),Table7[[#This Row],[day]]),"")</f>
        <v>41635</v>
      </c>
      <c r="P2387" s="195" t="s">
        <v>5812</v>
      </c>
      <c r="Q2387" s="195">
        <v>2013</v>
      </c>
      <c r="R2387" s="195" t="s">
        <v>3452</v>
      </c>
      <c r="S2387" s="195">
        <v>27</v>
      </c>
      <c r="T2387" s="195">
        <v>1209.25</v>
      </c>
      <c r="U2387" s="195">
        <v>1782.5</v>
      </c>
      <c r="V2387" s="195">
        <v>5449825</v>
      </c>
      <c r="X2387" s="260">
        <v>41717</v>
      </c>
      <c r="Y2387" t="s">
        <v>7596</v>
      </c>
      <c r="Z2387" s="260">
        <v>6</v>
      </c>
      <c r="AA2387">
        <v>1392</v>
      </c>
      <c r="AB2387" s="260" t="str">
        <f ca="1">IFERROR(IFERROR(VLOOKUP(Table_Merge1[[#This Row],[Column1]],Table11[#All],2,FALSE),LEFT(AB2388,8)&amp;IF(LEN((RIGHT(AB2388,2)+1))&lt;2,"0"&amp;(RIGHT(AB2388,2)+1),(RIGHT(AB2388,2)-1))),"")</f>
        <v>1392.12.28</v>
      </c>
      <c r="AC2387" s="259" t="str">
        <f ca="1">LEFT(Table_Merge1[[#This Row],[Column2]],4)</f>
        <v>1392</v>
      </c>
      <c r="AD2387" s="259" t="str">
        <f ca="1">RIGHT(LEFT(Table_Merge1[[#This Row],[Column2]],7),2)</f>
        <v>12</v>
      </c>
      <c r="AE2387" s="259" t="str">
        <f ca="1">RIGHT(Table_Merge1[[#This Row],[Column2]],2)</f>
        <v>28</v>
      </c>
      <c r="AF2387">
        <v>12</v>
      </c>
      <c r="AG2387">
        <v>28</v>
      </c>
      <c r="AH2387" s="260">
        <v>2014</v>
      </c>
      <c r="AI2387" t="s">
        <v>3435</v>
      </c>
      <c r="AJ2387" s="260">
        <v>19</v>
      </c>
      <c r="AK2387">
        <v>1346</v>
      </c>
      <c r="AL2387">
        <v>1822.5</v>
      </c>
      <c r="AM2387">
        <v>5359250</v>
      </c>
      <c r="AO2387">
        <v>30100</v>
      </c>
      <c r="AP2387" s="287">
        <f>IFERROR(IF(Table_Merge1[[#This Row],[LME Zinc stock]]*Table_Merge1[[#This Row],[Nima.مقدار]]=0,"",Table_Merge1[[#This Row],[LME Zinc stock]]*Table_Merge1[[#This Row],[Nima.مقدار]]),"")</f>
        <v>161313425000</v>
      </c>
      <c r="AQ2387" s="287">
        <f>IFERROR(IF(Table_Merge1[[#This Row],[LME Zinc 3-month]]*Table_Merge1[[#This Row],[Nima.مقدار]]=0,"",Table_Merge1[[#This Row],[LME Zinc 3-month]]*Table_Merge1[[#This Row],[Nima.مقدار]]),"")</f>
        <v>54857250</v>
      </c>
      <c r="AR2387" s="288" t="str">
        <f>IFERROR(IF(Table_Merge1[[#This Row],[LME Zinc stock]]*Table_Merge1[[#This Row],[Azad.Sell]]=0,"",Table_Merge1[[#This Row],[LME Zinc stock]]*Table_Merge1[[#This Row],[Azad.Sell]]),"")</f>
        <v/>
      </c>
      <c r="AS2387" s="288" t="str">
        <f>IFERROR(IF(Table_Merge1[[#This Row],[LME Zinc 3-month]]*Table_Merge1[[#This Row],[Azad.Sell]]=0,"",Table_Merge1[[#This Row],[LME Zinc 3-month]]*Table_Merge1[[#This Row],[Azad.Sell]]),"")</f>
        <v/>
      </c>
      <c r="AT2387"/>
    </row>
    <row r="2388" spans="1:46" x14ac:dyDescent="0.25">
      <c r="A2388" s="258">
        <v>43981</v>
      </c>
      <c r="B23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1399.03.10</v>
      </c>
      <c r="C2388" s="195">
        <f t="shared" ca="1" si="73"/>
        <v>1399</v>
      </c>
      <c r="D23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388" s="195">
        <f>_xlfn.NUMBERVALUE(RIGHT(Table11[[#This Row],[تاریخ شمسی]],2))</f>
        <v>10</v>
      </c>
      <c r="F23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03-10</v>
      </c>
      <c r="G2388" s="195" t="s">
        <v>2539</v>
      </c>
      <c r="L2388" s="259">
        <v>43981</v>
      </c>
      <c r="M2388">
        <v>152818</v>
      </c>
      <c r="O2388" s="283">
        <f>IFERROR(DATE(Table7[[#This Row],[year]],MONTH(DATEVALUE(Table7[[#This Row],[month]]&amp;"1")),Table7[[#This Row],[day]]),"")</f>
        <v>41632</v>
      </c>
      <c r="P2388" s="257" t="s">
        <v>5813</v>
      </c>
      <c r="Q2388" s="257">
        <v>2013</v>
      </c>
      <c r="R2388" s="257" t="s">
        <v>3452</v>
      </c>
      <c r="S2388" s="257">
        <v>24</v>
      </c>
      <c r="T2388" s="257">
        <v>1196.5</v>
      </c>
      <c r="U2388" s="257">
        <v>1780.5</v>
      </c>
      <c r="V2388" s="257">
        <v>5451550</v>
      </c>
      <c r="X2388" s="260">
        <v>41716</v>
      </c>
      <c r="Y2388" t="s">
        <v>7595</v>
      </c>
      <c r="Z2388" s="260">
        <v>6</v>
      </c>
      <c r="AA2388">
        <v>1392</v>
      </c>
      <c r="AB2388" s="260" t="str">
        <f ca="1">IFERROR(IFERROR(VLOOKUP(Table_Merge1[[#This Row],[Column1]],Table11[#All],2,FALSE),LEFT(AB2389,8)&amp;IF(LEN((RIGHT(AB2389,2)+1))&lt;2,"0"&amp;(RIGHT(AB2389,2)+1),(RIGHT(AB2389,2)-1))),"")</f>
        <v>1392.12.27</v>
      </c>
      <c r="AC2388" s="259" t="str">
        <f ca="1">LEFT(Table_Merge1[[#This Row],[Column2]],4)</f>
        <v>1392</v>
      </c>
      <c r="AD2388" s="259" t="str">
        <f ca="1">RIGHT(LEFT(Table_Merge1[[#This Row],[Column2]],7),2)</f>
        <v>12</v>
      </c>
      <c r="AE2388" s="259" t="str">
        <f ca="1">RIGHT(Table_Merge1[[#This Row],[Column2]],2)</f>
        <v>27</v>
      </c>
      <c r="AF2388">
        <v>12</v>
      </c>
      <c r="AG2388">
        <v>27</v>
      </c>
      <c r="AH2388" s="260">
        <v>2014</v>
      </c>
      <c r="AI2388" t="s">
        <v>3435</v>
      </c>
      <c r="AJ2388" s="260">
        <v>18</v>
      </c>
      <c r="AK2388">
        <v>1362.5</v>
      </c>
      <c r="AL2388">
        <v>1816.5</v>
      </c>
      <c r="AM2388">
        <v>5368925</v>
      </c>
      <c r="AO2388">
        <v>29970</v>
      </c>
      <c r="AP2388" s="287">
        <f>IFERROR(IF(Table_Merge1[[#This Row],[LME Zinc stock]]*Table_Merge1[[#This Row],[Nima.مقدار]]=0,"",Table_Merge1[[#This Row],[LME Zinc stock]]*Table_Merge1[[#This Row],[Nima.مقدار]]),"")</f>
        <v>160906682250</v>
      </c>
      <c r="AQ2388" s="287">
        <f>IFERROR(IF(Table_Merge1[[#This Row],[LME Zinc 3-month]]*Table_Merge1[[#This Row],[Nima.مقدار]]=0,"",Table_Merge1[[#This Row],[LME Zinc 3-month]]*Table_Merge1[[#This Row],[Nima.مقدار]]),"")</f>
        <v>54440505</v>
      </c>
      <c r="AR2388" s="288" t="str">
        <f>IFERROR(IF(Table_Merge1[[#This Row],[LME Zinc stock]]*Table_Merge1[[#This Row],[Azad.Sell]]=0,"",Table_Merge1[[#This Row],[LME Zinc stock]]*Table_Merge1[[#This Row],[Azad.Sell]]),"")</f>
        <v/>
      </c>
      <c r="AS2388" s="288" t="str">
        <f>IFERROR(IF(Table_Merge1[[#This Row],[LME Zinc 3-month]]*Table_Merge1[[#This Row],[Azad.Sell]]=0,"",Table_Merge1[[#This Row],[LME Zinc 3-month]]*Table_Merge1[[#This Row],[Azad.Sell]]),"")</f>
        <v/>
      </c>
      <c r="AT2388"/>
    </row>
    <row r="2389" spans="1:46" x14ac:dyDescent="0.25">
      <c r="A2389" s="258">
        <v>43982</v>
      </c>
      <c r="B23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1399.03.11</v>
      </c>
      <c r="C2389" s="195">
        <f t="shared" ca="1" si="73"/>
        <v>1399</v>
      </c>
      <c r="D23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389" s="195">
        <f>_xlfn.NUMBERVALUE(RIGHT(Table11[[#This Row],[تاریخ شمسی]],2))</f>
        <v>11</v>
      </c>
      <c r="F23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03-11</v>
      </c>
      <c r="G2389" s="195" t="s">
        <v>2540</v>
      </c>
      <c r="L2389" s="259">
        <v>43982</v>
      </c>
      <c r="M2389">
        <v>154622</v>
      </c>
      <c r="O2389" s="284">
        <f>IFERROR(DATE(Table7[[#This Row],[year]],MONTH(DATEVALUE(Table7[[#This Row],[month]]&amp;"1")),Table7[[#This Row],[day]]),"")</f>
        <v>41631</v>
      </c>
      <c r="P2389" s="195" t="s">
        <v>5814</v>
      </c>
      <c r="Q2389" s="195">
        <v>2013</v>
      </c>
      <c r="R2389" s="195" t="s">
        <v>3452</v>
      </c>
      <c r="S2389" s="195">
        <v>23</v>
      </c>
      <c r="T2389" s="195">
        <v>1192.75</v>
      </c>
      <c r="U2389" s="195">
        <v>1762</v>
      </c>
      <c r="V2389" s="195">
        <v>5455400</v>
      </c>
      <c r="X2389" s="260">
        <v>41715</v>
      </c>
      <c r="Y2389" t="s">
        <v>7594</v>
      </c>
      <c r="Z2389" s="260">
        <v>6</v>
      </c>
      <c r="AA2389">
        <v>1392</v>
      </c>
      <c r="AB2389" s="260" t="str">
        <f ca="1">IFERROR(IFERROR(VLOOKUP(Table_Merge1[[#This Row],[Column1]],Table11[#All],2,FALSE),LEFT(AB2390,8)&amp;IF(LEN((RIGHT(AB2390,2)+1))&lt;2,"0"&amp;(RIGHT(AB2390,2)+1),(RIGHT(AB2390,2)-1))),"")</f>
        <v>1392.12.26</v>
      </c>
      <c r="AC2389" s="259" t="str">
        <f ca="1">LEFT(Table_Merge1[[#This Row],[Column2]],4)</f>
        <v>1392</v>
      </c>
      <c r="AD2389" s="259" t="str">
        <f ca="1">RIGHT(LEFT(Table_Merge1[[#This Row],[Column2]],7),2)</f>
        <v>12</v>
      </c>
      <c r="AE2389" s="259" t="str">
        <f ca="1">RIGHT(Table_Merge1[[#This Row],[Column2]],2)</f>
        <v>26</v>
      </c>
      <c r="AF2389">
        <v>12</v>
      </c>
      <c r="AG2389">
        <v>26</v>
      </c>
      <c r="AH2389" s="260">
        <v>2014</v>
      </c>
      <c r="AI2389" t="s">
        <v>3435</v>
      </c>
      <c r="AJ2389" s="260">
        <v>17</v>
      </c>
      <c r="AK2389">
        <v>1379</v>
      </c>
      <c r="AL2389">
        <v>1785</v>
      </c>
      <c r="AM2389">
        <v>5375350</v>
      </c>
      <c r="AO2389">
        <v>30050</v>
      </c>
      <c r="AP2389" s="287">
        <f>IFERROR(IF(Table_Merge1[[#This Row],[LME Zinc stock]]*Table_Merge1[[#This Row],[Nima.مقدار]]=0,"",Table_Merge1[[#This Row],[LME Zinc stock]]*Table_Merge1[[#This Row],[Nima.مقدار]]),"")</f>
        <v>161529267500</v>
      </c>
      <c r="AQ2389" s="287">
        <f>IFERROR(IF(Table_Merge1[[#This Row],[LME Zinc 3-month]]*Table_Merge1[[#This Row],[Nima.مقدار]]=0,"",Table_Merge1[[#This Row],[LME Zinc 3-month]]*Table_Merge1[[#This Row],[Nima.مقدار]]),"")</f>
        <v>53639250</v>
      </c>
      <c r="AR2389" s="288" t="str">
        <f>IFERROR(IF(Table_Merge1[[#This Row],[LME Zinc stock]]*Table_Merge1[[#This Row],[Azad.Sell]]=0,"",Table_Merge1[[#This Row],[LME Zinc stock]]*Table_Merge1[[#This Row],[Azad.Sell]]),"")</f>
        <v/>
      </c>
      <c r="AS2389" s="288" t="str">
        <f>IFERROR(IF(Table_Merge1[[#This Row],[LME Zinc 3-month]]*Table_Merge1[[#This Row],[Azad.Sell]]=0,"",Table_Merge1[[#This Row],[LME Zinc 3-month]]*Table_Merge1[[#This Row],[Azad.Sell]]),"")</f>
        <v/>
      </c>
      <c r="AT2389"/>
    </row>
    <row r="2390" spans="1:46" x14ac:dyDescent="0.25">
      <c r="A2390" s="258">
        <v>43983</v>
      </c>
      <c r="B23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1399.03.12</v>
      </c>
      <c r="C2390" s="195">
        <f t="shared" ca="1" si="73"/>
        <v>1399</v>
      </c>
      <c r="D23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390" s="195">
        <f>_xlfn.NUMBERVALUE(RIGHT(Table11[[#This Row],[تاریخ شمسی]],2))</f>
        <v>12</v>
      </c>
      <c r="F23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03-12</v>
      </c>
      <c r="G2390" s="195" t="s">
        <v>2541</v>
      </c>
      <c r="L2390" s="259">
        <v>43983</v>
      </c>
      <c r="M2390">
        <v>157044</v>
      </c>
      <c r="O2390" s="283">
        <f>IFERROR(DATE(Table7[[#This Row],[year]],MONTH(DATEVALUE(Table7[[#This Row],[month]]&amp;"1")),Table7[[#This Row],[day]]),"")</f>
        <v>41628</v>
      </c>
      <c r="P2390" s="257" t="s">
        <v>5815</v>
      </c>
      <c r="Q2390" s="257">
        <v>2013</v>
      </c>
      <c r="R2390" s="257" t="s">
        <v>3452</v>
      </c>
      <c r="S2390" s="257">
        <v>20</v>
      </c>
      <c r="T2390" s="257">
        <v>1195</v>
      </c>
      <c r="U2390" s="257">
        <v>1787</v>
      </c>
      <c r="V2390" s="257">
        <v>5459750</v>
      </c>
      <c r="X2390" s="260">
        <v>41712</v>
      </c>
      <c r="Z2390" s="260">
        <v>7</v>
      </c>
      <c r="AB2390" s="260" t="str">
        <f ca="1">IFERROR(IFERROR(VLOOKUP(Table_Merge1[[#This Row],[Column1]],Table11[#All],2,FALSE),LEFT(AB2391,8)&amp;IF(LEN((RIGHT(AB2391,2)+1))&lt;2,"0"&amp;(RIGHT(AB2391,2)+1),(RIGHT(AB2391,2)-1))),"")</f>
        <v>1392.12.21</v>
      </c>
      <c r="AC2390" s="259" t="str">
        <f ca="1">LEFT(Table_Merge1[[#This Row],[Column2]],4)</f>
        <v>1392</v>
      </c>
      <c r="AD2390" s="259" t="str">
        <f ca="1">RIGHT(LEFT(Table_Merge1[[#This Row],[Column2]],7),2)</f>
        <v>12</v>
      </c>
      <c r="AE2390" s="259" t="str">
        <f ca="1">RIGHT(Table_Merge1[[#This Row],[Column2]],2)</f>
        <v>21</v>
      </c>
      <c r="AH2390" s="260">
        <v>2014</v>
      </c>
      <c r="AI2390" t="s">
        <v>3435</v>
      </c>
      <c r="AJ2390" s="260">
        <v>14</v>
      </c>
      <c r="AK2390">
        <v>1370</v>
      </c>
      <c r="AL2390" t="s">
        <v>3621</v>
      </c>
      <c r="AM2390" t="s">
        <v>3621</v>
      </c>
      <c r="AP2390" s="287" t="str">
        <f>IFERROR(IF(Table_Merge1[[#This Row],[LME Zinc stock]]*Table_Merge1[[#This Row],[Nima.مقدار]]=0,"",Table_Merge1[[#This Row],[LME Zinc stock]]*Table_Merge1[[#This Row],[Nima.مقدار]]),"")</f>
        <v/>
      </c>
      <c r="AQ2390" s="287" t="str">
        <f>IFERROR(IF(Table_Merge1[[#This Row],[LME Zinc 3-month]]*Table_Merge1[[#This Row],[Nima.مقدار]]=0,"",Table_Merge1[[#This Row],[LME Zinc 3-month]]*Table_Merge1[[#This Row],[Nima.مقدار]]),"")</f>
        <v/>
      </c>
      <c r="AR2390" s="288" t="str">
        <f>IFERROR(IF(Table_Merge1[[#This Row],[LME Zinc stock]]*Table_Merge1[[#This Row],[Azad.Sell]]=0,"",Table_Merge1[[#This Row],[LME Zinc stock]]*Table_Merge1[[#This Row],[Azad.Sell]]),"")</f>
        <v/>
      </c>
      <c r="AS2390" s="288" t="str">
        <f>IFERROR(IF(Table_Merge1[[#This Row],[LME Zinc 3-month]]*Table_Merge1[[#This Row],[Azad.Sell]]=0,"",Table_Merge1[[#This Row],[LME Zinc 3-month]]*Table_Merge1[[#This Row],[Azad.Sell]]),"")</f>
        <v/>
      </c>
      <c r="AT2390"/>
    </row>
    <row r="2391" spans="1:46" x14ac:dyDescent="0.25">
      <c r="A2391" s="258">
        <v>43984</v>
      </c>
      <c r="B23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1399.03.13</v>
      </c>
      <c r="C2391" s="195">
        <f t="shared" ca="1" si="73"/>
        <v>1399</v>
      </c>
      <c r="D23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391" s="195">
        <f>_xlfn.NUMBERVALUE(RIGHT(Table11[[#This Row],[تاریخ شمسی]],2))</f>
        <v>13</v>
      </c>
      <c r="F23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03-13</v>
      </c>
      <c r="G2391" s="195" t="s">
        <v>2542</v>
      </c>
      <c r="L2391" s="259">
        <v>43984</v>
      </c>
      <c r="M2391">
        <v>155926</v>
      </c>
      <c r="O2391" s="284">
        <f>IFERROR(DATE(Table7[[#This Row],[year]],MONTH(DATEVALUE(Table7[[#This Row],[month]]&amp;"1")),Table7[[#This Row],[day]]),"")</f>
        <v>41627</v>
      </c>
      <c r="P2391" s="195" t="s">
        <v>5816</v>
      </c>
      <c r="Q2391" s="195">
        <v>2013</v>
      </c>
      <c r="R2391" s="195" t="s">
        <v>3452</v>
      </c>
      <c r="S2391" s="195">
        <v>19</v>
      </c>
      <c r="T2391" s="195">
        <v>1205.25</v>
      </c>
      <c r="U2391" s="195">
        <v>1802.5</v>
      </c>
      <c r="V2391" s="195">
        <v>5451800</v>
      </c>
      <c r="X2391" s="260">
        <v>41711</v>
      </c>
      <c r="Y2391" t="s">
        <v>7593</v>
      </c>
      <c r="Z2391" s="260">
        <v>7</v>
      </c>
      <c r="AA2391">
        <v>1392</v>
      </c>
      <c r="AB2391" s="260" t="str">
        <f ca="1">IFERROR(IFERROR(VLOOKUP(Table_Merge1[[#This Row],[Column1]],Table11[#All],2,FALSE),LEFT(AB2392,8)&amp;IF(LEN((RIGHT(AB2392,2)+1))&lt;2,"0"&amp;(RIGHT(AB2392,2)+1),(RIGHT(AB2392,2)-1))),"")</f>
        <v>1392.12.22</v>
      </c>
      <c r="AC2391" s="259" t="str">
        <f ca="1">LEFT(Table_Merge1[[#This Row],[Column2]],4)</f>
        <v>1392</v>
      </c>
      <c r="AD2391" s="259" t="str">
        <f ca="1">RIGHT(LEFT(Table_Merge1[[#This Row],[Column2]],7),2)</f>
        <v>12</v>
      </c>
      <c r="AE2391" s="259" t="str">
        <f ca="1">RIGHT(Table_Merge1[[#This Row],[Column2]],2)</f>
        <v>22</v>
      </c>
      <c r="AF2391">
        <v>12</v>
      </c>
      <c r="AG2391">
        <v>22</v>
      </c>
      <c r="AH2391" s="260">
        <v>2014</v>
      </c>
      <c r="AI2391" t="s">
        <v>3435</v>
      </c>
      <c r="AJ2391" s="260">
        <v>13</v>
      </c>
      <c r="AK2391">
        <v>1371</v>
      </c>
      <c r="AL2391">
        <v>1773.5</v>
      </c>
      <c r="AM2391">
        <v>5381900</v>
      </c>
      <c r="AO2391">
        <v>30300</v>
      </c>
      <c r="AP2391" s="287">
        <f>IFERROR(IF(Table_Merge1[[#This Row],[LME Zinc stock]]*Table_Merge1[[#This Row],[Nima.مقدار]]=0,"",Table_Merge1[[#This Row],[LME Zinc stock]]*Table_Merge1[[#This Row],[Nima.مقدار]]),"")</f>
        <v>163071570000</v>
      </c>
      <c r="AQ2391" s="287">
        <f>IFERROR(IF(Table_Merge1[[#This Row],[LME Zinc 3-month]]*Table_Merge1[[#This Row],[Nima.مقدار]]=0,"",Table_Merge1[[#This Row],[LME Zinc 3-month]]*Table_Merge1[[#This Row],[Nima.مقدار]]),"")</f>
        <v>53737050</v>
      </c>
      <c r="AR2391" s="288" t="str">
        <f>IFERROR(IF(Table_Merge1[[#This Row],[LME Zinc stock]]*Table_Merge1[[#This Row],[Azad.Sell]]=0,"",Table_Merge1[[#This Row],[LME Zinc stock]]*Table_Merge1[[#This Row],[Azad.Sell]]),"")</f>
        <v/>
      </c>
      <c r="AS2391" s="288" t="str">
        <f>IFERROR(IF(Table_Merge1[[#This Row],[LME Zinc 3-month]]*Table_Merge1[[#This Row],[Azad.Sell]]=0,"",Table_Merge1[[#This Row],[LME Zinc 3-month]]*Table_Merge1[[#This Row],[Azad.Sell]]),"")</f>
        <v/>
      </c>
      <c r="AT2391"/>
    </row>
    <row r="2392" spans="1:46" x14ac:dyDescent="0.25">
      <c r="A2392" s="258">
        <v>43988</v>
      </c>
      <c r="B23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1399.03.17</v>
      </c>
      <c r="C2392" s="195">
        <f t="shared" ca="1" si="73"/>
        <v>1399</v>
      </c>
      <c r="D23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392" s="195">
        <f>_xlfn.NUMBERVALUE(RIGHT(Table11[[#This Row],[تاریخ شمسی]],2))</f>
        <v>17</v>
      </c>
      <c r="F23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03-17</v>
      </c>
      <c r="G2392" s="195" t="s">
        <v>2543</v>
      </c>
      <c r="L2392" s="259">
        <v>43988</v>
      </c>
      <c r="M2392">
        <v>156496</v>
      </c>
      <c r="O2392" s="283">
        <f>IFERROR(DATE(Table7[[#This Row],[year]],MONTH(DATEVALUE(Table7[[#This Row],[month]]&amp;"1")),Table7[[#This Row],[day]]),"")</f>
        <v>41626</v>
      </c>
      <c r="P2392" s="257" t="s">
        <v>5817</v>
      </c>
      <c r="Q2392" s="257">
        <v>2013</v>
      </c>
      <c r="R2392" s="257" t="s">
        <v>3452</v>
      </c>
      <c r="S2392" s="257">
        <v>18</v>
      </c>
      <c r="T2392" s="257">
        <v>1233.25</v>
      </c>
      <c r="U2392" s="257">
        <v>0</v>
      </c>
      <c r="V2392" s="257">
        <v>0</v>
      </c>
      <c r="X2392" s="260">
        <v>41710</v>
      </c>
      <c r="Y2392" t="s">
        <v>7592</v>
      </c>
      <c r="Z2392" s="260">
        <v>7</v>
      </c>
      <c r="AA2392">
        <v>1392</v>
      </c>
      <c r="AB2392" s="260" t="str">
        <f ca="1">IFERROR(IFERROR(VLOOKUP(Table_Merge1[[#This Row],[Column1]],Table11[#All],2,FALSE),LEFT(AB2393,8)&amp;IF(LEN((RIGHT(AB2393,2)+1))&lt;2,"0"&amp;(RIGHT(AB2393,2)+1),(RIGHT(AB2393,2)-1))),"")</f>
        <v>1392.12.21</v>
      </c>
      <c r="AC2392" s="259" t="str">
        <f ca="1">LEFT(Table_Merge1[[#This Row],[Column2]],4)</f>
        <v>1392</v>
      </c>
      <c r="AD2392" s="259" t="str">
        <f ca="1">RIGHT(LEFT(Table_Merge1[[#This Row],[Column2]],7),2)</f>
        <v>12</v>
      </c>
      <c r="AE2392" s="259" t="str">
        <f ca="1">RIGHT(Table_Merge1[[#This Row],[Column2]],2)</f>
        <v>21</v>
      </c>
      <c r="AF2392">
        <v>12</v>
      </c>
      <c r="AG2392">
        <v>21</v>
      </c>
      <c r="AH2392" s="260">
        <v>2014</v>
      </c>
      <c r="AI2392" t="s">
        <v>3435</v>
      </c>
      <c r="AJ2392" s="260">
        <v>12</v>
      </c>
      <c r="AK2392">
        <v>1355.75</v>
      </c>
      <c r="AL2392">
        <v>1752</v>
      </c>
      <c r="AM2392">
        <v>5387100</v>
      </c>
      <c r="AO2392">
        <v>30480</v>
      </c>
      <c r="AP2392" s="287">
        <f>IFERROR(IF(Table_Merge1[[#This Row],[LME Zinc stock]]*Table_Merge1[[#This Row],[Nima.مقدار]]=0,"",Table_Merge1[[#This Row],[LME Zinc stock]]*Table_Merge1[[#This Row],[Nima.مقدار]]),"")</f>
        <v>164198808000</v>
      </c>
      <c r="AQ2392" s="287">
        <f>IFERROR(IF(Table_Merge1[[#This Row],[LME Zinc 3-month]]*Table_Merge1[[#This Row],[Nima.مقدار]]=0,"",Table_Merge1[[#This Row],[LME Zinc 3-month]]*Table_Merge1[[#This Row],[Nima.مقدار]]),"")</f>
        <v>53400960</v>
      </c>
      <c r="AR2392" s="288" t="str">
        <f>IFERROR(IF(Table_Merge1[[#This Row],[LME Zinc stock]]*Table_Merge1[[#This Row],[Azad.Sell]]=0,"",Table_Merge1[[#This Row],[LME Zinc stock]]*Table_Merge1[[#This Row],[Azad.Sell]]),"")</f>
        <v/>
      </c>
      <c r="AS2392" s="288" t="str">
        <f>IFERROR(IF(Table_Merge1[[#This Row],[LME Zinc 3-month]]*Table_Merge1[[#This Row],[Azad.Sell]]=0,"",Table_Merge1[[#This Row],[LME Zinc 3-month]]*Table_Merge1[[#This Row],[Azad.Sell]]),"")</f>
        <v/>
      </c>
      <c r="AT2392"/>
    </row>
    <row r="2393" spans="1:46" x14ac:dyDescent="0.25">
      <c r="A2393" s="258">
        <v>43989</v>
      </c>
      <c r="B23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1399.03.18</v>
      </c>
      <c r="C2393" s="195">
        <f t="shared" ca="1" si="73"/>
        <v>1399</v>
      </c>
      <c r="D23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393" s="195">
        <f>_xlfn.NUMBERVALUE(RIGHT(Table11[[#This Row],[تاریخ شمسی]],2))</f>
        <v>18</v>
      </c>
      <c r="F23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03-18</v>
      </c>
      <c r="G2393" s="195" t="s">
        <v>2544</v>
      </c>
      <c r="L2393" s="259">
        <v>43989</v>
      </c>
      <c r="M2393">
        <v>156806</v>
      </c>
      <c r="O2393" s="284">
        <f>IFERROR(DATE(Table7[[#This Row],[year]],MONTH(DATEVALUE(Table7[[#This Row],[month]]&amp;"1")),Table7[[#This Row],[day]]),"")</f>
        <v>41625</v>
      </c>
      <c r="P2393" s="195" t="s">
        <v>5818</v>
      </c>
      <c r="Q2393" s="195">
        <v>2013</v>
      </c>
      <c r="R2393" s="195" t="s">
        <v>3452</v>
      </c>
      <c r="S2393" s="195">
        <v>17</v>
      </c>
      <c r="T2393" s="195">
        <v>1237.25</v>
      </c>
      <c r="U2393" s="195">
        <v>0</v>
      </c>
      <c r="V2393" s="195">
        <v>0</v>
      </c>
      <c r="X2393" s="260">
        <v>41709</v>
      </c>
      <c r="Y2393" t="s">
        <v>7591</v>
      </c>
      <c r="Z2393" s="260">
        <v>7</v>
      </c>
      <c r="AA2393">
        <v>1392</v>
      </c>
      <c r="AB2393" s="260" t="str">
        <f ca="1">IFERROR(IFERROR(VLOOKUP(Table_Merge1[[#This Row],[Column1]],Table11[#All],2,FALSE),LEFT(AB2394,8)&amp;IF(LEN((RIGHT(AB2394,2)+1))&lt;2,"0"&amp;(RIGHT(AB2394,2)+1),(RIGHT(AB2394,2)-1))),"")</f>
        <v>1392.12.20</v>
      </c>
      <c r="AC2393" s="259" t="str">
        <f ca="1">LEFT(Table_Merge1[[#This Row],[Column2]],4)</f>
        <v>1392</v>
      </c>
      <c r="AD2393" s="259" t="str">
        <f ca="1">RIGHT(LEFT(Table_Merge1[[#This Row],[Column2]],7),2)</f>
        <v>12</v>
      </c>
      <c r="AE2393" s="259" t="str">
        <f ca="1">RIGHT(Table_Merge1[[#This Row],[Column2]],2)</f>
        <v>20</v>
      </c>
      <c r="AF2393">
        <v>12</v>
      </c>
      <c r="AG2393">
        <v>20</v>
      </c>
      <c r="AH2393" s="260">
        <v>2014</v>
      </c>
      <c r="AI2393" t="s">
        <v>3435</v>
      </c>
      <c r="AJ2393" s="260">
        <v>11</v>
      </c>
      <c r="AK2393">
        <v>1348</v>
      </c>
      <c r="AL2393">
        <v>1725.5</v>
      </c>
      <c r="AM2393">
        <v>5393250</v>
      </c>
      <c r="AO2393">
        <v>30540</v>
      </c>
      <c r="AP2393" s="287">
        <f>IFERROR(IF(Table_Merge1[[#This Row],[LME Zinc stock]]*Table_Merge1[[#This Row],[Nima.مقدار]]=0,"",Table_Merge1[[#This Row],[LME Zinc stock]]*Table_Merge1[[#This Row],[Nima.مقدار]]),"")</f>
        <v>164709855000</v>
      </c>
      <c r="AQ2393" s="287">
        <f>IFERROR(IF(Table_Merge1[[#This Row],[LME Zinc 3-month]]*Table_Merge1[[#This Row],[Nima.مقدار]]=0,"",Table_Merge1[[#This Row],[LME Zinc 3-month]]*Table_Merge1[[#This Row],[Nima.مقدار]]),"")</f>
        <v>52696770</v>
      </c>
      <c r="AR2393" s="288" t="str">
        <f>IFERROR(IF(Table_Merge1[[#This Row],[LME Zinc stock]]*Table_Merge1[[#This Row],[Azad.Sell]]=0,"",Table_Merge1[[#This Row],[LME Zinc stock]]*Table_Merge1[[#This Row],[Azad.Sell]]),"")</f>
        <v/>
      </c>
      <c r="AS2393" s="288" t="str">
        <f>IFERROR(IF(Table_Merge1[[#This Row],[LME Zinc 3-month]]*Table_Merge1[[#This Row],[Azad.Sell]]=0,"",Table_Merge1[[#This Row],[LME Zinc 3-month]]*Table_Merge1[[#This Row],[Azad.Sell]]),"")</f>
        <v/>
      </c>
      <c r="AT2393"/>
    </row>
    <row r="2394" spans="1:46" x14ac:dyDescent="0.25">
      <c r="A2394" s="258">
        <v>43990</v>
      </c>
      <c r="B23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1399.03.19</v>
      </c>
      <c r="C2394" s="195">
        <f t="shared" ca="1" si="73"/>
        <v>1399</v>
      </c>
      <c r="D23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394" s="195">
        <f>_xlfn.NUMBERVALUE(RIGHT(Table11[[#This Row],[تاریخ شمسی]],2))</f>
        <v>19</v>
      </c>
      <c r="F23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03-19</v>
      </c>
      <c r="G2394" s="195" t="s">
        <v>2545</v>
      </c>
      <c r="L2394" s="259">
        <v>43990</v>
      </c>
      <c r="M2394">
        <v>156679</v>
      </c>
      <c r="O2394" s="283">
        <f>IFERROR(DATE(Table7[[#This Row],[year]],MONTH(DATEVALUE(Table7[[#This Row],[month]]&amp;"1")),Table7[[#This Row],[day]]),"")</f>
        <v>41624</v>
      </c>
      <c r="P2394" s="257" t="s">
        <v>5819</v>
      </c>
      <c r="Q2394" s="257">
        <v>2013</v>
      </c>
      <c r="R2394" s="257" t="s">
        <v>3452</v>
      </c>
      <c r="S2394" s="257">
        <v>16</v>
      </c>
      <c r="T2394" s="257">
        <v>1229.5</v>
      </c>
      <c r="U2394" s="257">
        <v>0</v>
      </c>
      <c r="V2394" s="257">
        <v>0</v>
      </c>
      <c r="X2394" s="260">
        <v>41708</v>
      </c>
      <c r="Y2394" t="s">
        <v>7590</v>
      </c>
      <c r="Z2394" s="260">
        <v>7</v>
      </c>
      <c r="AA2394">
        <v>1392</v>
      </c>
      <c r="AB2394" s="260" t="str">
        <f ca="1">IFERROR(IFERROR(VLOOKUP(Table_Merge1[[#This Row],[Column1]],Table11[#All],2,FALSE),LEFT(AB2395,8)&amp;IF(LEN((RIGHT(AB2395,2)+1))&lt;2,"0"&amp;(RIGHT(AB2395,2)+1),(RIGHT(AB2395,2)-1))),"")</f>
        <v>1392.12.19</v>
      </c>
      <c r="AC2394" s="259" t="str">
        <f ca="1">LEFT(Table_Merge1[[#This Row],[Column2]],4)</f>
        <v>1392</v>
      </c>
      <c r="AD2394" s="259" t="str">
        <f ca="1">RIGHT(LEFT(Table_Merge1[[#This Row],[Column2]],7),2)</f>
        <v>12</v>
      </c>
      <c r="AE2394" s="259" t="str">
        <f ca="1">RIGHT(Table_Merge1[[#This Row],[Column2]],2)</f>
        <v>19</v>
      </c>
      <c r="AF2394">
        <v>12</v>
      </c>
      <c r="AG2394">
        <v>19</v>
      </c>
      <c r="AH2394" s="260">
        <v>2014</v>
      </c>
      <c r="AI2394" t="s">
        <v>3435</v>
      </c>
      <c r="AJ2394" s="260">
        <v>10</v>
      </c>
      <c r="AK2394">
        <v>1334.25</v>
      </c>
      <c r="AL2394">
        <v>1750</v>
      </c>
      <c r="AM2394">
        <v>5391425</v>
      </c>
      <c r="AO2394">
        <v>30600</v>
      </c>
      <c r="AP2394" s="287">
        <f>IFERROR(IF(Table_Merge1[[#This Row],[LME Zinc stock]]*Table_Merge1[[#This Row],[Nima.مقدار]]=0,"",Table_Merge1[[#This Row],[LME Zinc stock]]*Table_Merge1[[#This Row],[Nima.مقدار]]),"")</f>
        <v>164977605000</v>
      </c>
      <c r="AQ2394" s="287">
        <f>IFERROR(IF(Table_Merge1[[#This Row],[LME Zinc 3-month]]*Table_Merge1[[#This Row],[Nima.مقدار]]=0,"",Table_Merge1[[#This Row],[LME Zinc 3-month]]*Table_Merge1[[#This Row],[Nima.مقدار]]),"")</f>
        <v>53550000</v>
      </c>
      <c r="AR2394" s="288" t="str">
        <f>IFERROR(IF(Table_Merge1[[#This Row],[LME Zinc stock]]*Table_Merge1[[#This Row],[Azad.Sell]]=0,"",Table_Merge1[[#This Row],[LME Zinc stock]]*Table_Merge1[[#This Row],[Azad.Sell]]),"")</f>
        <v/>
      </c>
      <c r="AS2394" s="288" t="str">
        <f>IFERROR(IF(Table_Merge1[[#This Row],[LME Zinc 3-month]]*Table_Merge1[[#This Row],[Azad.Sell]]=0,"",Table_Merge1[[#This Row],[LME Zinc 3-month]]*Table_Merge1[[#This Row],[Azad.Sell]]),"")</f>
        <v/>
      </c>
      <c r="AT2394"/>
    </row>
    <row r="2395" spans="1:46" x14ac:dyDescent="0.25">
      <c r="A2395" s="258">
        <v>43991</v>
      </c>
      <c r="B23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1399.03.20</v>
      </c>
      <c r="C2395" s="195">
        <f t="shared" ca="1" si="73"/>
        <v>1399</v>
      </c>
      <c r="D23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395" s="195">
        <f>_xlfn.NUMBERVALUE(RIGHT(Table11[[#This Row],[تاریخ شمسی]],2))</f>
        <v>20</v>
      </c>
      <c r="F23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03-20</v>
      </c>
      <c r="G2395" s="195" t="s">
        <v>2546</v>
      </c>
      <c r="L2395" s="259">
        <v>43991</v>
      </c>
      <c r="M2395">
        <v>156829</v>
      </c>
      <c r="O2395" s="284">
        <f>IFERROR(DATE(Table7[[#This Row],[year]],MONTH(DATEVALUE(Table7[[#This Row],[month]]&amp;"1")),Table7[[#This Row],[day]]),"")</f>
        <v>41621</v>
      </c>
      <c r="P2395" s="195" t="s">
        <v>5820</v>
      </c>
      <c r="Q2395" s="195">
        <v>2013</v>
      </c>
      <c r="R2395" s="195" t="s">
        <v>3452</v>
      </c>
      <c r="S2395" s="195">
        <v>13</v>
      </c>
      <c r="T2395" s="195">
        <v>1222.75</v>
      </c>
      <c r="U2395" s="195">
        <v>0</v>
      </c>
      <c r="V2395" s="195">
        <v>0</v>
      </c>
      <c r="X2395" s="260">
        <v>41705</v>
      </c>
      <c r="Z2395" s="260">
        <v>7</v>
      </c>
      <c r="AB2395" s="260" t="str">
        <f ca="1">IFERROR(IFERROR(VLOOKUP(Table_Merge1[[#This Row],[Column1]],Table11[#All],2,FALSE),LEFT(AB2396,8)&amp;IF(LEN((RIGHT(AB2396,2)+1))&lt;2,"0"&amp;(RIGHT(AB2396,2)+1),(RIGHT(AB2396,2)-1))),"")</f>
        <v>1392.12.14</v>
      </c>
      <c r="AC2395" s="259" t="str">
        <f ca="1">LEFT(Table_Merge1[[#This Row],[Column2]],4)</f>
        <v>1392</v>
      </c>
      <c r="AD2395" s="259" t="str">
        <f ca="1">RIGHT(LEFT(Table_Merge1[[#This Row],[Column2]],7),2)</f>
        <v>12</v>
      </c>
      <c r="AE2395" s="259" t="str">
        <f ca="1">RIGHT(Table_Merge1[[#This Row],[Column2]],2)</f>
        <v>14</v>
      </c>
      <c r="AH2395" s="260">
        <v>2014</v>
      </c>
      <c r="AI2395" t="s">
        <v>3435</v>
      </c>
      <c r="AJ2395" s="260">
        <v>7</v>
      </c>
      <c r="AK2395">
        <v>1348.25</v>
      </c>
      <c r="AL2395">
        <v>1760</v>
      </c>
      <c r="AM2395">
        <v>5399625</v>
      </c>
      <c r="AP2395" s="287" t="str">
        <f>IFERROR(IF(Table_Merge1[[#This Row],[LME Zinc stock]]*Table_Merge1[[#This Row],[Nima.مقدار]]=0,"",Table_Merge1[[#This Row],[LME Zinc stock]]*Table_Merge1[[#This Row],[Nima.مقدار]]),"")</f>
        <v/>
      </c>
      <c r="AQ2395" s="287" t="str">
        <f>IFERROR(IF(Table_Merge1[[#This Row],[LME Zinc 3-month]]*Table_Merge1[[#This Row],[Nima.مقدار]]=0,"",Table_Merge1[[#This Row],[LME Zinc 3-month]]*Table_Merge1[[#This Row],[Nima.مقدار]]),"")</f>
        <v/>
      </c>
      <c r="AR2395" s="288" t="str">
        <f>IFERROR(IF(Table_Merge1[[#This Row],[LME Zinc stock]]*Table_Merge1[[#This Row],[Azad.Sell]]=0,"",Table_Merge1[[#This Row],[LME Zinc stock]]*Table_Merge1[[#This Row],[Azad.Sell]]),"")</f>
        <v/>
      </c>
      <c r="AS2395" s="288" t="str">
        <f>IFERROR(IF(Table_Merge1[[#This Row],[LME Zinc 3-month]]*Table_Merge1[[#This Row],[Azad.Sell]]=0,"",Table_Merge1[[#This Row],[LME Zinc 3-month]]*Table_Merge1[[#This Row],[Azad.Sell]]),"")</f>
        <v/>
      </c>
      <c r="AT2395"/>
    </row>
    <row r="2396" spans="1:46" x14ac:dyDescent="0.25">
      <c r="A2396" s="258">
        <v>43992</v>
      </c>
      <c r="B23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1399.03.21</v>
      </c>
      <c r="C2396" s="195">
        <f t="shared" ca="1" si="73"/>
        <v>1399</v>
      </c>
      <c r="D23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396" s="195">
        <f>_xlfn.NUMBERVALUE(RIGHT(Table11[[#This Row],[تاریخ شمسی]],2))</f>
        <v>21</v>
      </c>
      <c r="F23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03-21</v>
      </c>
      <c r="G2396" s="195" t="s">
        <v>2547</v>
      </c>
      <c r="L2396" s="259">
        <v>43992</v>
      </c>
      <c r="M2396">
        <v>157456</v>
      </c>
      <c r="O2396" s="283">
        <f>IFERROR(DATE(Table7[[#This Row],[year]],MONTH(DATEVALUE(Table7[[#This Row],[month]]&amp;"1")),Table7[[#This Row],[day]]),"")</f>
        <v>41620</v>
      </c>
      <c r="P2396" s="257" t="s">
        <v>5821</v>
      </c>
      <c r="Q2396" s="257">
        <v>2013</v>
      </c>
      <c r="R2396" s="257" t="s">
        <v>3452</v>
      </c>
      <c r="S2396" s="257">
        <v>12</v>
      </c>
      <c r="T2396" s="257">
        <v>1243.5</v>
      </c>
      <c r="U2396" s="257">
        <v>0</v>
      </c>
      <c r="V2396" s="257">
        <v>0</v>
      </c>
      <c r="X2396" s="260">
        <v>41704</v>
      </c>
      <c r="Y2396" t="s">
        <v>7589</v>
      </c>
      <c r="Z2396" s="260">
        <v>7</v>
      </c>
      <c r="AA2396">
        <v>1392</v>
      </c>
      <c r="AB2396" s="260" t="str">
        <f ca="1">IFERROR(IFERROR(VLOOKUP(Table_Merge1[[#This Row],[Column1]],Table11[#All],2,FALSE),LEFT(AB2397,8)&amp;IF(LEN((RIGHT(AB2397,2)+1))&lt;2,"0"&amp;(RIGHT(AB2397,2)+1),(RIGHT(AB2397,2)-1))),"")</f>
        <v>1392.12.15</v>
      </c>
      <c r="AC2396" s="259" t="str">
        <f ca="1">LEFT(Table_Merge1[[#This Row],[Column2]],4)</f>
        <v>1392</v>
      </c>
      <c r="AD2396" s="259" t="str">
        <f ca="1">RIGHT(LEFT(Table_Merge1[[#This Row],[Column2]],7),2)</f>
        <v>12</v>
      </c>
      <c r="AE2396" s="259" t="str">
        <f ca="1">RIGHT(Table_Merge1[[#This Row],[Column2]],2)</f>
        <v>15</v>
      </c>
      <c r="AF2396">
        <v>12</v>
      </c>
      <c r="AG2396">
        <v>15</v>
      </c>
      <c r="AH2396" s="260">
        <v>2014</v>
      </c>
      <c r="AI2396" t="s">
        <v>3435</v>
      </c>
      <c r="AJ2396" s="260">
        <v>6</v>
      </c>
      <c r="AK2396">
        <v>1334.25</v>
      </c>
      <c r="AL2396">
        <v>1732</v>
      </c>
      <c r="AM2396">
        <v>5406675</v>
      </c>
      <c r="AO2396">
        <v>30440</v>
      </c>
      <c r="AP2396" s="287">
        <f>IFERROR(IF(Table_Merge1[[#This Row],[LME Zinc stock]]*Table_Merge1[[#This Row],[Nima.مقدار]]=0,"",Table_Merge1[[#This Row],[LME Zinc stock]]*Table_Merge1[[#This Row],[Nima.مقدار]]),"")</f>
        <v>164579187000</v>
      </c>
      <c r="AQ2396" s="287">
        <f>IFERROR(IF(Table_Merge1[[#This Row],[LME Zinc 3-month]]*Table_Merge1[[#This Row],[Nima.مقدار]]=0,"",Table_Merge1[[#This Row],[LME Zinc 3-month]]*Table_Merge1[[#This Row],[Nima.مقدار]]),"")</f>
        <v>52722080</v>
      </c>
      <c r="AR2396" s="288" t="str">
        <f>IFERROR(IF(Table_Merge1[[#This Row],[LME Zinc stock]]*Table_Merge1[[#This Row],[Azad.Sell]]=0,"",Table_Merge1[[#This Row],[LME Zinc stock]]*Table_Merge1[[#This Row],[Azad.Sell]]),"")</f>
        <v/>
      </c>
      <c r="AS2396" s="288" t="str">
        <f>IFERROR(IF(Table_Merge1[[#This Row],[LME Zinc 3-month]]*Table_Merge1[[#This Row],[Azad.Sell]]=0,"",Table_Merge1[[#This Row],[LME Zinc 3-month]]*Table_Merge1[[#This Row],[Azad.Sell]]),"")</f>
        <v/>
      </c>
      <c r="AT2396"/>
    </row>
    <row r="2397" spans="1:46" x14ac:dyDescent="0.25">
      <c r="A2397" s="258">
        <v>43993</v>
      </c>
      <c r="B23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1399.03.22</v>
      </c>
      <c r="C2397" s="195">
        <f t="shared" ca="1" si="73"/>
        <v>1399</v>
      </c>
      <c r="D23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397" s="195">
        <f>_xlfn.NUMBERVALUE(RIGHT(Table11[[#This Row],[تاریخ شمسی]],2))</f>
        <v>22</v>
      </c>
      <c r="F23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03-22</v>
      </c>
      <c r="G2397" s="195" t="s">
        <v>2548</v>
      </c>
      <c r="L2397" s="259">
        <v>43993</v>
      </c>
      <c r="M2397">
        <v>157245</v>
      </c>
      <c r="O2397" s="284">
        <f>IFERROR(DATE(Table7[[#This Row],[year]],MONTH(DATEVALUE(Table7[[#This Row],[month]]&amp;"1")),Table7[[#This Row],[day]]),"")</f>
        <v>41619</v>
      </c>
      <c r="P2397" s="195" t="s">
        <v>5822</v>
      </c>
      <c r="Q2397" s="195">
        <v>2013</v>
      </c>
      <c r="R2397" s="195" t="s">
        <v>3452</v>
      </c>
      <c r="S2397" s="195">
        <v>11</v>
      </c>
      <c r="T2397" s="195">
        <v>1255.25</v>
      </c>
      <c r="U2397" s="195" t="s">
        <v>3621</v>
      </c>
      <c r="V2397" s="195" t="s">
        <v>3621</v>
      </c>
      <c r="X2397" s="260">
        <v>41703</v>
      </c>
      <c r="Y2397" t="s">
        <v>7588</v>
      </c>
      <c r="Z2397" s="260">
        <v>7</v>
      </c>
      <c r="AA2397">
        <v>1392</v>
      </c>
      <c r="AB2397" s="260" t="str">
        <f ca="1">IFERROR(IFERROR(VLOOKUP(Table_Merge1[[#This Row],[Column1]],Table11[#All],2,FALSE),LEFT(AB2398,8)&amp;IF(LEN((RIGHT(AB2398,2)+1))&lt;2,"0"&amp;(RIGHT(AB2398,2)+1),(RIGHT(AB2398,2)-1))),"")</f>
        <v>1392.12.14</v>
      </c>
      <c r="AC2397" s="259" t="str">
        <f ca="1">LEFT(Table_Merge1[[#This Row],[Column2]],4)</f>
        <v>1392</v>
      </c>
      <c r="AD2397" s="259" t="str">
        <f ca="1">RIGHT(LEFT(Table_Merge1[[#This Row],[Column2]],7),2)</f>
        <v>12</v>
      </c>
      <c r="AE2397" s="259" t="str">
        <f ca="1">RIGHT(Table_Merge1[[#This Row],[Column2]],2)</f>
        <v>14</v>
      </c>
      <c r="AF2397">
        <v>12</v>
      </c>
      <c r="AG2397">
        <v>14</v>
      </c>
      <c r="AH2397" s="260">
        <v>2014</v>
      </c>
      <c r="AI2397" t="s">
        <v>3435</v>
      </c>
      <c r="AJ2397" s="260">
        <v>5</v>
      </c>
      <c r="AK2397">
        <v>1333.5</v>
      </c>
      <c r="AL2397">
        <v>1719</v>
      </c>
      <c r="AM2397">
        <v>5414875</v>
      </c>
      <c r="AO2397">
        <v>30590</v>
      </c>
      <c r="AP2397" s="287">
        <f>IFERROR(IF(Table_Merge1[[#This Row],[LME Zinc stock]]*Table_Merge1[[#This Row],[Nima.مقدار]]=0,"",Table_Merge1[[#This Row],[LME Zinc stock]]*Table_Merge1[[#This Row],[Nima.مقدار]]),"")</f>
        <v>165641026250</v>
      </c>
      <c r="AQ2397" s="287">
        <f>IFERROR(IF(Table_Merge1[[#This Row],[LME Zinc 3-month]]*Table_Merge1[[#This Row],[Nima.مقدار]]=0,"",Table_Merge1[[#This Row],[LME Zinc 3-month]]*Table_Merge1[[#This Row],[Nima.مقدار]]),"")</f>
        <v>52584210</v>
      </c>
      <c r="AR2397" s="288" t="str">
        <f>IFERROR(IF(Table_Merge1[[#This Row],[LME Zinc stock]]*Table_Merge1[[#This Row],[Azad.Sell]]=0,"",Table_Merge1[[#This Row],[LME Zinc stock]]*Table_Merge1[[#This Row],[Azad.Sell]]),"")</f>
        <v/>
      </c>
      <c r="AS2397" s="288" t="str">
        <f>IFERROR(IF(Table_Merge1[[#This Row],[LME Zinc 3-month]]*Table_Merge1[[#This Row],[Azad.Sell]]=0,"",Table_Merge1[[#This Row],[LME Zinc 3-month]]*Table_Merge1[[#This Row],[Azad.Sell]]),"")</f>
        <v/>
      </c>
      <c r="AT2397"/>
    </row>
    <row r="2398" spans="1:46" x14ac:dyDescent="0.25">
      <c r="A2398" s="258">
        <v>43995</v>
      </c>
      <c r="B23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1399.03.24</v>
      </c>
      <c r="C2398" s="195">
        <f t="shared" ca="1" si="73"/>
        <v>1399</v>
      </c>
      <c r="D23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398" s="195">
        <f>_xlfn.NUMBERVALUE(RIGHT(Table11[[#This Row],[تاریخ شمسی]],2))</f>
        <v>24</v>
      </c>
      <c r="F23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03-24</v>
      </c>
      <c r="G2398" s="195" t="s">
        <v>2549</v>
      </c>
      <c r="L2398" s="259">
        <v>43995</v>
      </c>
      <c r="M2398">
        <v>157154</v>
      </c>
      <c r="O2398" s="283">
        <f>IFERROR(DATE(Table7[[#This Row],[year]],MONTH(DATEVALUE(Table7[[#This Row],[month]]&amp;"1")),Table7[[#This Row],[day]]),"")</f>
        <v>41618</v>
      </c>
      <c r="P2398" s="257" t="s">
        <v>5823</v>
      </c>
      <c r="Q2398" s="257">
        <v>2013</v>
      </c>
      <c r="R2398" s="257" t="s">
        <v>3452</v>
      </c>
      <c r="S2398" s="257">
        <v>10</v>
      </c>
      <c r="T2398" s="257">
        <v>1245.75</v>
      </c>
      <c r="U2398" s="257">
        <v>1811</v>
      </c>
      <c r="V2398" s="257">
        <v>5451800</v>
      </c>
      <c r="X2398" s="260">
        <v>41702</v>
      </c>
      <c r="Y2398" t="s">
        <v>7587</v>
      </c>
      <c r="Z2398" s="260">
        <v>7</v>
      </c>
      <c r="AA2398">
        <v>1392</v>
      </c>
      <c r="AB2398" s="260" t="str">
        <f ca="1">IFERROR(IFERROR(VLOOKUP(Table_Merge1[[#This Row],[Column1]],Table11[#All],2,FALSE),LEFT(AB2399,8)&amp;IF(LEN((RIGHT(AB2399,2)+1))&lt;2,"0"&amp;(RIGHT(AB2399,2)+1),(RIGHT(AB2399,2)-1))),"")</f>
        <v>1392.12.13</v>
      </c>
      <c r="AC2398" s="259" t="str">
        <f ca="1">LEFT(Table_Merge1[[#This Row],[Column2]],4)</f>
        <v>1392</v>
      </c>
      <c r="AD2398" s="259" t="str">
        <f ca="1">RIGHT(LEFT(Table_Merge1[[#This Row],[Column2]],7),2)</f>
        <v>12</v>
      </c>
      <c r="AE2398" s="259" t="str">
        <f ca="1">RIGHT(Table_Merge1[[#This Row],[Column2]],2)</f>
        <v>13</v>
      </c>
      <c r="AF2398">
        <v>12</v>
      </c>
      <c r="AG2398">
        <v>13</v>
      </c>
      <c r="AH2398" s="260">
        <v>2014</v>
      </c>
      <c r="AI2398" t="s">
        <v>3435</v>
      </c>
      <c r="AJ2398" s="260">
        <v>4</v>
      </c>
      <c r="AK2398">
        <v>1339.5</v>
      </c>
      <c r="AL2398">
        <v>1715</v>
      </c>
      <c r="AM2398">
        <v>5424975</v>
      </c>
      <c r="AO2398">
        <v>30600</v>
      </c>
      <c r="AP2398" s="287">
        <f>IFERROR(IF(Table_Merge1[[#This Row],[LME Zinc stock]]*Table_Merge1[[#This Row],[Nima.مقدار]]=0,"",Table_Merge1[[#This Row],[LME Zinc stock]]*Table_Merge1[[#This Row],[Nima.مقدار]]),"")</f>
        <v>166004235000</v>
      </c>
      <c r="AQ2398" s="287">
        <f>IFERROR(IF(Table_Merge1[[#This Row],[LME Zinc 3-month]]*Table_Merge1[[#This Row],[Nima.مقدار]]=0,"",Table_Merge1[[#This Row],[LME Zinc 3-month]]*Table_Merge1[[#This Row],[Nima.مقدار]]),"")</f>
        <v>52479000</v>
      </c>
      <c r="AR2398" s="288" t="str">
        <f>IFERROR(IF(Table_Merge1[[#This Row],[LME Zinc stock]]*Table_Merge1[[#This Row],[Azad.Sell]]=0,"",Table_Merge1[[#This Row],[LME Zinc stock]]*Table_Merge1[[#This Row],[Azad.Sell]]),"")</f>
        <v/>
      </c>
      <c r="AS2398" s="288" t="str">
        <f>IFERROR(IF(Table_Merge1[[#This Row],[LME Zinc 3-month]]*Table_Merge1[[#This Row],[Azad.Sell]]=0,"",Table_Merge1[[#This Row],[LME Zinc 3-month]]*Table_Merge1[[#This Row],[Azad.Sell]]),"")</f>
        <v/>
      </c>
      <c r="AT2398"/>
    </row>
    <row r="2399" spans="1:46" x14ac:dyDescent="0.25">
      <c r="A2399" s="258">
        <v>43996</v>
      </c>
      <c r="B23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1399.03.25</v>
      </c>
      <c r="C2399" s="195">
        <f t="shared" ca="1" si="73"/>
        <v>1399</v>
      </c>
      <c r="D23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399" s="195">
        <f>_xlfn.NUMBERVALUE(RIGHT(Table11[[#This Row],[تاریخ شمسی]],2))</f>
        <v>25</v>
      </c>
      <c r="F23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03-25</v>
      </c>
      <c r="G2399" s="195" t="s">
        <v>2550</v>
      </c>
      <c r="L2399" s="259">
        <v>43996</v>
      </c>
      <c r="M2399">
        <v>154853</v>
      </c>
      <c r="O2399" s="284">
        <f>IFERROR(DATE(Table7[[#This Row],[year]],MONTH(DATEVALUE(Table7[[#This Row],[month]]&amp;"1")),Table7[[#This Row],[day]]),"")</f>
        <v>41617</v>
      </c>
      <c r="P2399" s="195" t="s">
        <v>5824</v>
      </c>
      <c r="Q2399" s="195">
        <v>2013</v>
      </c>
      <c r="R2399" s="195" t="s">
        <v>3452</v>
      </c>
      <c r="S2399" s="195">
        <v>9</v>
      </c>
      <c r="T2399" s="195">
        <v>1228.5</v>
      </c>
      <c r="U2399" s="195">
        <v>1820</v>
      </c>
      <c r="V2399" s="195">
        <v>5464700</v>
      </c>
      <c r="X2399" s="260">
        <v>41701</v>
      </c>
      <c r="Y2399" t="s">
        <v>7586</v>
      </c>
      <c r="Z2399" s="260">
        <v>7</v>
      </c>
      <c r="AA2399">
        <v>1392</v>
      </c>
      <c r="AB2399" s="260" t="str">
        <f ca="1">IFERROR(IFERROR(VLOOKUP(Table_Merge1[[#This Row],[Column1]],Table11[#All],2,FALSE),LEFT(AB2400,8)&amp;IF(LEN((RIGHT(AB2400,2)+1))&lt;2,"0"&amp;(RIGHT(AB2400,2)+1),(RIGHT(AB2400,2)-1))),"")</f>
        <v>1392.12.12</v>
      </c>
      <c r="AC2399" s="259" t="str">
        <f ca="1">LEFT(Table_Merge1[[#This Row],[Column2]],4)</f>
        <v>1392</v>
      </c>
      <c r="AD2399" s="259" t="str">
        <f ca="1">RIGHT(LEFT(Table_Merge1[[#This Row],[Column2]],7),2)</f>
        <v>12</v>
      </c>
      <c r="AE2399" s="259" t="str">
        <f ca="1">RIGHT(Table_Merge1[[#This Row],[Column2]],2)</f>
        <v>12</v>
      </c>
      <c r="AF2399">
        <v>12</v>
      </c>
      <c r="AG2399">
        <v>12</v>
      </c>
      <c r="AH2399" s="260">
        <v>2014</v>
      </c>
      <c r="AI2399" t="s">
        <v>3435</v>
      </c>
      <c r="AJ2399" s="260">
        <v>3</v>
      </c>
      <c r="AK2399">
        <v>1344.25</v>
      </c>
      <c r="AL2399">
        <v>1715.5</v>
      </c>
      <c r="AM2399">
        <v>5435325</v>
      </c>
      <c r="AO2399">
        <v>30990</v>
      </c>
      <c r="AP2399" s="287">
        <f>IFERROR(IF(Table_Merge1[[#This Row],[LME Zinc stock]]*Table_Merge1[[#This Row],[Nima.مقدار]]=0,"",Table_Merge1[[#This Row],[LME Zinc stock]]*Table_Merge1[[#This Row],[Nima.مقدار]]),"")</f>
        <v>168440721750</v>
      </c>
      <c r="AQ2399" s="287">
        <f>IFERROR(IF(Table_Merge1[[#This Row],[LME Zinc 3-month]]*Table_Merge1[[#This Row],[Nima.مقدار]]=0,"",Table_Merge1[[#This Row],[LME Zinc 3-month]]*Table_Merge1[[#This Row],[Nima.مقدار]]),"")</f>
        <v>53163345</v>
      </c>
      <c r="AR2399" s="288" t="str">
        <f>IFERROR(IF(Table_Merge1[[#This Row],[LME Zinc stock]]*Table_Merge1[[#This Row],[Azad.Sell]]=0,"",Table_Merge1[[#This Row],[LME Zinc stock]]*Table_Merge1[[#This Row],[Azad.Sell]]),"")</f>
        <v/>
      </c>
      <c r="AS2399" s="288" t="str">
        <f>IFERROR(IF(Table_Merge1[[#This Row],[LME Zinc 3-month]]*Table_Merge1[[#This Row],[Azad.Sell]]=0,"",Table_Merge1[[#This Row],[LME Zinc 3-month]]*Table_Merge1[[#This Row],[Azad.Sell]]),"")</f>
        <v/>
      </c>
      <c r="AT2399"/>
    </row>
    <row r="2400" spans="1:46" x14ac:dyDescent="0.25">
      <c r="A2400" s="258">
        <v>43997</v>
      </c>
      <c r="B24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1399.03.26</v>
      </c>
      <c r="C2400" s="195">
        <f t="shared" ca="1" si="73"/>
        <v>1399</v>
      </c>
      <c r="D24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400" s="195">
        <f>_xlfn.NUMBERVALUE(RIGHT(Table11[[#This Row],[تاریخ شمسی]],2))</f>
        <v>26</v>
      </c>
      <c r="F24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03-26</v>
      </c>
      <c r="G2400" s="195" t="s">
        <v>2551</v>
      </c>
      <c r="L2400" s="259">
        <v>43997</v>
      </c>
      <c r="M2400">
        <v>158503</v>
      </c>
      <c r="O2400" s="283">
        <f>IFERROR(DATE(Table7[[#This Row],[year]],MONTH(DATEVALUE(Table7[[#This Row],[month]]&amp;"1")),Table7[[#This Row],[day]]),"")</f>
        <v>41614</v>
      </c>
      <c r="P2400" s="257" t="s">
        <v>5825</v>
      </c>
      <c r="Q2400" s="257">
        <v>2013</v>
      </c>
      <c r="R2400" s="257" t="s">
        <v>3452</v>
      </c>
      <c r="S2400" s="257">
        <v>6</v>
      </c>
      <c r="T2400" s="257">
        <v>1230.75</v>
      </c>
      <c r="U2400" s="257">
        <v>1797</v>
      </c>
      <c r="V2400" s="257">
        <v>5467950</v>
      </c>
      <c r="X2400" s="260">
        <v>41698</v>
      </c>
      <c r="Z2400" s="260">
        <v>7</v>
      </c>
      <c r="AB2400" s="260" t="str">
        <f ca="1">IFERROR(IFERROR(VLOOKUP(Table_Merge1[[#This Row],[Column1]],Table11[#All],2,FALSE),LEFT(AB2401,8)&amp;IF(LEN((RIGHT(AB2401,2)+1))&lt;2,"0"&amp;(RIGHT(AB2401,2)+1),(RIGHT(AB2401,2)-1))),"")</f>
        <v>1392.12.09</v>
      </c>
      <c r="AC2400" s="259" t="str">
        <f ca="1">LEFT(Table_Merge1[[#This Row],[Column2]],4)</f>
        <v>1392</v>
      </c>
      <c r="AD2400" s="259" t="str">
        <f ca="1">RIGHT(LEFT(Table_Merge1[[#This Row],[Column2]],7),2)</f>
        <v>12</v>
      </c>
      <c r="AE2400" s="259" t="str">
        <f ca="1">RIGHT(Table_Merge1[[#This Row],[Column2]],2)</f>
        <v>09</v>
      </c>
      <c r="AH2400" s="260">
        <v>2014</v>
      </c>
      <c r="AI2400" t="s">
        <v>3433</v>
      </c>
      <c r="AJ2400" s="260">
        <v>28</v>
      </c>
      <c r="AK2400">
        <v>1327.75</v>
      </c>
      <c r="AL2400">
        <v>1727.5</v>
      </c>
      <c r="AM2400">
        <v>5236475</v>
      </c>
      <c r="AP2400" s="287" t="str">
        <f>IFERROR(IF(Table_Merge1[[#This Row],[LME Zinc stock]]*Table_Merge1[[#This Row],[Nima.مقدار]]=0,"",Table_Merge1[[#This Row],[LME Zinc stock]]*Table_Merge1[[#This Row],[Nima.مقدار]]),"")</f>
        <v/>
      </c>
      <c r="AQ2400" s="287" t="str">
        <f>IFERROR(IF(Table_Merge1[[#This Row],[LME Zinc 3-month]]*Table_Merge1[[#This Row],[Nima.مقدار]]=0,"",Table_Merge1[[#This Row],[LME Zinc 3-month]]*Table_Merge1[[#This Row],[Nima.مقدار]]),"")</f>
        <v/>
      </c>
      <c r="AR2400" s="288" t="str">
        <f>IFERROR(IF(Table_Merge1[[#This Row],[LME Zinc stock]]*Table_Merge1[[#This Row],[Azad.Sell]]=0,"",Table_Merge1[[#This Row],[LME Zinc stock]]*Table_Merge1[[#This Row],[Azad.Sell]]),"")</f>
        <v/>
      </c>
      <c r="AS2400" s="288" t="str">
        <f>IFERROR(IF(Table_Merge1[[#This Row],[LME Zinc 3-month]]*Table_Merge1[[#This Row],[Azad.Sell]]=0,"",Table_Merge1[[#This Row],[LME Zinc 3-month]]*Table_Merge1[[#This Row],[Azad.Sell]]),"")</f>
        <v/>
      </c>
      <c r="AT2400"/>
    </row>
    <row r="2401" spans="1:46" x14ac:dyDescent="0.25">
      <c r="A2401" s="258">
        <v>43998</v>
      </c>
      <c r="B24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1399.03.27</v>
      </c>
      <c r="C2401" s="195">
        <f t="shared" ca="1" si="73"/>
        <v>1399</v>
      </c>
      <c r="D24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401" s="195">
        <f>_xlfn.NUMBERVALUE(RIGHT(Table11[[#This Row],[تاریخ شمسی]],2))</f>
        <v>27</v>
      </c>
      <c r="F24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03-27</v>
      </c>
      <c r="G2401" s="195" t="s">
        <v>2552</v>
      </c>
      <c r="L2401" s="259">
        <v>43998</v>
      </c>
      <c r="M2401">
        <v>158091</v>
      </c>
      <c r="O2401" s="284">
        <f>IFERROR(DATE(Table7[[#This Row],[year]],MONTH(DATEVALUE(Table7[[#This Row],[month]]&amp;"1")),Table7[[#This Row],[day]]),"")</f>
        <v>41613</v>
      </c>
      <c r="P2401" s="195" t="s">
        <v>5826</v>
      </c>
      <c r="Q2401" s="195">
        <v>2013</v>
      </c>
      <c r="R2401" s="195" t="s">
        <v>3452</v>
      </c>
      <c r="S2401" s="195">
        <v>5</v>
      </c>
      <c r="T2401" s="195">
        <v>1234</v>
      </c>
      <c r="U2401" s="195">
        <v>1755.5</v>
      </c>
      <c r="V2401" s="195">
        <v>5474700</v>
      </c>
      <c r="X2401" s="260">
        <v>41697</v>
      </c>
      <c r="Y2401" t="s">
        <v>7585</v>
      </c>
      <c r="Z2401" s="260">
        <v>7</v>
      </c>
      <c r="AA2401">
        <v>1392</v>
      </c>
      <c r="AB2401" s="260" t="str">
        <f ca="1">IFERROR(IFERROR(VLOOKUP(Table_Merge1[[#This Row],[Column1]],Table11[#All],2,FALSE),LEFT(AB2402,8)&amp;IF(LEN((RIGHT(AB2402,2)+1))&lt;2,"0"&amp;(RIGHT(AB2402,2)+1),(RIGHT(AB2402,2)-1))),"")</f>
        <v>1392.12.08</v>
      </c>
      <c r="AC2401" s="259" t="str">
        <f ca="1">LEFT(Table_Merge1[[#This Row],[Column2]],4)</f>
        <v>1392</v>
      </c>
      <c r="AD2401" s="259" t="str">
        <f ca="1">RIGHT(LEFT(Table_Merge1[[#This Row],[Column2]],7),2)</f>
        <v>12</v>
      </c>
      <c r="AE2401" s="259" t="str">
        <f ca="1">RIGHT(Table_Merge1[[#This Row],[Column2]],2)</f>
        <v>08</v>
      </c>
      <c r="AF2401">
        <v>12</v>
      </c>
      <c r="AG2401">
        <v>8</v>
      </c>
      <c r="AH2401" s="260">
        <v>2014</v>
      </c>
      <c r="AI2401" t="s">
        <v>3433</v>
      </c>
      <c r="AJ2401" s="260">
        <v>27</v>
      </c>
      <c r="AK2401">
        <v>1331</v>
      </c>
      <c r="AL2401">
        <v>1738.5</v>
      </c>
      <c r="AM2401">
        <v>5243700</v>
      </c>
      <c r="AO2401">
        <v>29970</v>
      </c>
      <c r="AP2401" s="287">
        <f>IFERROR(IF(Table_Merge1[[#This Row],[LME Zinc stock]]*Table_Merge1[[#This Row],[Nima.مقدار]]=0,"",Table_Merge1[[#This Row],[LME Zinc stock]]*Table_Merge1[[#This Row],[Nima.مقدار]]),"")</f>
        <v>157153689000</v>
      </c>
      <c r="AQ2401" s="287">
        <f>IFERROR(IF(Table_Merge1[[#This Row],[LME Zinc 3-month]]*Table_Merge1[[#This Row],[Nima.مقدار]]=0,"",Table_Merge1[[#This Row],[LME Zinc 3-month]]*Table_Merge1[[#This Row],[Nima.مقدار]]),"")</f>
        <v>52102845</v>
      </c>
      <c r="AR2401" s="288" t="str">
        <f>IFERROR(IF(Table_Merge1[[#This Row],[LME Zinc stock]]*Table_Merge1[[#This Row],[Azad.Sell]]=0,"",Table_Merge1[[#This Row],[LME Zinc stock]]*Table_Merge1[[#This Row],[Azad.Sell]]),"")</f>
        <v/>
      </c>
      <c r="AS2401" s="288" t="str">
        <f>IFERROR(IF(Table_Merge1[[#This Row],[LME Zinc 3-month]]*Table_Merge1[[#This Row],[Azad.Sell]]=0,"",Table_Merge1[[#This Row],[LME Zinc 3-month]]*Table_Merge1[[#This Row],[Azad.Sell]]),"")</f>
        <v/>
      </c>
      <c r="AT2401"/>
    </row>
    <row r="2402" spans="1:46" x14ac:dyDescent="0.25">
      <c r="A2402" s="258">
        <v>44000</v>
      </c>
      <c r="B24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1399.03.29</v>
      </c>
      <c r="C2402" s="195">
        <f t="shared" ca="1" si="73"/>
        <v>1399</v>
      </c>
      <c r="D24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402" s="195">
        <f>_xlfn.NUMBERVALUE(RIGHT(Table11[[#This Row],[تاریخ شمسی]],2))</f>
        <v>29</v>
      </c>
      <c r="F24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03-29</v>
      </c>
      <c r="G2402" s="195" t="s">
        <v>2553</v>
      </c>
      <c r="L2402" s="259">
        <v>44000</v>
      </c>
      <c r="M2402">
        <v>158636</v>
      </c>
      <c r="O2402" s="283">
        <f>IFERROR(DATE(Table7[[#This Row],[year]],MONTH(DATEVALUE(Table7[[#This Row],[month]]&amp;"1")),Table7[[#This Row],[day]]),"")</f>
        <v>41612</v>
      </c>
      <c r="P2402" s="257" t="s">
        <v>5827</v>
      </c>
      <c r="Q2402" s="257">
        <v>2013</v>
      </c>
      <c r="R2402" s="257" t="s">
        <v>3452</v>
      </c>
      <c r="S2402" s="257">
        <v>4</v>
      </c>
      <c r="T2402" s="257">
        <v>1213</v>
      </c>
      <c r="U2402" s="257">
        <v>1764.5</v>
      </c>
      <c r="V2402" s="257">
        <v>5460225</v>
      </c>
      <c r="X2402" s="260">
        <v>41696</v>
      </c>
      <c r="Y2402" t="s">
        <v>7584</v>
      </c>
      <c r="Z2402" s="260">
        <v>7</v>
      </c>
      <c r="AA2402">
        <v>1392</v>
      </c>
      <c r="AB2402" s="260" t="str">
        <f ca="1">IFERROR(IFERROR(VLOOKUP(Table_Merge1[[#This Row],[Column1]],Table11[#All],2,FALSE),LEFT(AB2403,8)&amp;IF(LEN((RIGHT(AB2403,2)+1))&lt;2,"0"&amp;(RIGHT(AB2403,2)+1),(RIGHT(AB2403,2)-1))),"")</f>
        <v>1392.12.07</v>
      </c>
      <c r="AC2402" s="259" t="str">
        <f ca="1">LEFT(Table_Merge1[[#This Row],[Column2]],4)</f>
        <v>1392</v>
      </c>
      <c r="AD2402" s="259" t="str">
        <f ca="1">RIGHT(LEFT(Table_Merge1[[#This Row],[Column2]],7),2)</f>
        <v>12</v>
      </c>
      <c r="AE2402" s="259" t="str">
        <f ca="1">RIGHT(Table_Merge1[[#This Row],[Column2]],2)</f>
        <v>07</v>
      </c>
      <c r="AF2402">
        <v>12</v>
      </c>
      <c r="AG2402">
        <v>7</v>
      </c>
      <c r="AH2402" s="260">
        <v>2014</v>
      </c>
      <c r="AI2402" t="s">
        <v>3433</v>
      </c>
      <c r="AJ2402" s="260">
        <v>26</v>
      </c>
      <c r="AK2402">
        <v>1340</v>
      </c>
      <c r="AL2402">
        <v>1745.5</v>
      </c>
      <c r="AM2402">
        <v>5255225</v>
      </c>
      <c r="AO2402">
        <v>29930</v>
      </c>
      <c r="AP2402" s="287">
        <f>IFERROR(IF(Table_Merge1[[#This Row],[LME Zinc stock]]*Table_Merge1[[#This Row],[Nima.مقدار]]=0,"",Table_Merge1[[#This Row],[LME Zinc stock]]*Table_Merge1[[#This Row],[Nima.مقدار]]),"")</f>
        <v>157288884250</v>
      </c>
      <c r="AQ2402" s="287">
        <f>IFERROR(IF(Table_Merge1[[#This Row],[LME Zinc 3-month]]*Table_Merge1[[#This Row],[Nima.مقدار]]=0,"",Table_Merge1[[#This Row],[LME Zinc 3-month]]*Table_Merge1[[#This Row],[Nima.مقدار]]),"")</f>
        <v>52242815</v>
      </c>
      <c r="AR2402" s="288" t="str">
        <f>IFERROR(IF(Table_Merge1[[#This Row],[LME Zinc stock]]*Table_Merge1[[#This Row],[Azad.Sell]]=0,"",Table_Merge1[[#This Row],[LME Zinc stock]]*Table_Merge1[[#This Row],[Azad.Sell]]),"")</f>
        <v/>
      </c>
      <c r="AS2402" s="288" t="str">
        <f>IFERROR(IF(Table_Merge1[[#This Row],[LME Zinc 3-month]]*Table_Merge1[[#This Row],[Azad.Sell]]=0,"",Table_Merge1[[#This Row],[LME Zinc 3-month]]*Table_Merge1[[#This Row],[Azad.Sell]]),"")</f>
        <v/>
      </c>
      <c r="AT2402"/>
    </row>
    <row r="2403" spans="1:46" x14ac:dyDescent="0.25">
      <c r="A2403" s="258">
        <v>44002</v>
      </c>
      <c r="B24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1399.03.31</v>
      </c>
      <c r="C2403" s="195">
        <f t="shared" ca="1" si="73"/>
        <v>1399</v>
      </c>
      <c r="D24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403" s="195">
        <f>_xlfn.NUMBERVALUE(RIGHT(Table11[[#This Row],[تاریخ شمسی]],2))</f>
        <v>31</v>
      </c>
      <c r="F24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03-31</v>
      </c>
      <c r="G2403" s="195" t="s">
        <v>2554</v>
      </c>
      <c r="L2403" s="259">
        <v>44002</v>
      </c>
      <c r="M2403">
        <v>157280</v>
      </c>
      <c r="O2403" s="284">
        <f>IFERROR(DATE(Table7[[#This Row],[year]],MONTH(DATEVALUE(Table7[[#This Row],[month]]&amp;"1")),Table7[[#This Row],[day]]),"")</f>
        <v>41611</v>
      </c>
      <c r="P2403" s="195" t="s">
        <v>5828</v>
      </c>
      <c r="Q2403" s="195">
        <v>2013</v>
      </c>
      <c r="R2403" s="195" t="s">
        <v>3452</v>
      </c>
      <c r="S2403" s="195">
        <v>3</v>
      </c>
      <c r="T2403" s="195">
        <v>1219</v>
      </c>
      <c r="U2403" s="195">
        <v>1785</v>
      </c>
      <c r="V2403" s="195">
        <v>5468400</v>
      </c>
      <c r="X2403" s="260">
        <v>41695</v>
      </c>
      <c r="Y2403" t="s">
        <v>7583</v>
      </c>
      <c r="Z2403" s="260">
        <v>7</v>
      </c>
      <c r="AA2403">
        <v>1392</v>
      </c>
      <c r="AB2403" s="260" t="str">
        <f ca="1">IFERROR(IFERROR(VLOOKUP(Table_Merge1[[#This Row],[Column1]],Table11[#All],2,FALSE),LEFT(AB2404,8)&amp;IF(LEN((RIGHT(AB2404,2)+1))&lt;2,"0"&amp;(RIGHT(AB2404,2)+1),(RIGHT(AB2404,2)-1))),"")</f>
        <v>1392.12.06</v>
      </c>
      <c r="AC2403" s="259" t="str">
        <f ca="1">LEFT(Table_Merge1[[#This Row],[Column2]],4)</f>
        <v>1392</v>
      </c>
      <c r="AD2403" s="259" t="str">
        <f ca="1">RIGHT(LEFT(Table_Merge1[[#This Row],[Column2]],7),2)</f>
        <v>12</v>
      </c>
      <c r="AE2403" s="259" t="str">
        <f ca="1">RIGHT(Table_Merge1[[#This Row],[Column2]],2)</f>
        <v>06</v>
      </c>
      <c r="AF2403">
        <v>12</v>
      </c>
      <c r="AG2403">
        <v>6</v>
      </c>
      <c r="AH2403" s="260">
        <v>2014</v>
      </c>
      <c r="AI2403" t="s">
        <v>3433</v>
      </c>
      <c r="AJ2403" s="260">
        <v>25</v>
      </c>
      <c r="AK2403">
        <v>1332.75</v>
      </c>
      <c r="AL2403">
        <v>1759</v>
      </c>
      <c r="AM2403">
        <v>5266800</v>
      </c>
      <c r="AO2403">
        <v>29880</v>
      </c>
      <c r="AP2403" s="287">
        <f>IFERROR(IF(Table_Merge1[[#This Row],[LME Zinc stock]]*Table_Merge1[[#This Row],[Nima.مقدار]]=0,"",Table_Merge1[[#This Row],[LME Zinc stock]]*Table_Merge1[[#This Row],[Nima.مقدار]]),"")</f>
        <v>157371984000</v>
      </c>
      <c r="AQ2403" s="287">
        <f>IFERROR(IF(Table_Merge1[[#This Row],[LME Zinc 3-month]]*Table_Merge1[[#This Row],[Nima.مقدار]]=0,"",Table_Merge1[[#This Row],[LME Zinc 3-month]]*Table_Merge1[[#This Row],[Nima.مقدار]]),"")</f>
        <v>52558920</v>
      </c>
      <c r="AR2403" s="288" t="str">
        <f>IFERROR(IF(Table_Merge1[[#This Row],[LME Zinc stock]]*Table_Merge1[[#This Row],[Azad.Sell]]=0,"",Table_Merge1[[#This Row],[LME Zinc stock]]*Table_Merge1[[#This Row],[Azad.Sell]]),"")</f>
        <v/>
      </c>
      <c r="AS2403" s="288" t="str">
        <f>IFERROR(IF(Table_Merge1[[#This Row],[LME Zinc 3-month]]*Table_Merge1[[#This Row],[Azad.Sell]]=0,"",Table_Merge1[[#This Row],[LME Zinc 3-month]]*Table_Merge1[[#This Row],[Azad.Sell]]),"")</f>
        <v/>
      </c>
      <c r="AT2403"/>
    </row>
    <row r="2404" spans="1:46" x14ac:dyDescent="0.25">
      <c r="A2404" s="258">
        <v>44003</v>
      </c>
      <c r="B24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1399.04.01</v>
      </c>
      <c r="C2404" s="195">
        <f t="shared" ca="1" si="73"/>
        <v>1399</v>
      </c>
      <c r="D24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04" s="195">
        <f>_xlfn.NUMBERVALUE(RIGHT(Table11[[#This Row],[تاریخ شمسی]],2))</f>
        <v>1</v>
      </c>
      <c r="F24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04-01</v>
      </c>
      <c r="G2404" s="195" t="s">
        <v>2555</v>
      </c>
      <c r="L2404" s="259">
        <v>44003</v>
      </c>
      <c r="M2404">
        <v>158215</v>
      </c>
      <c r="O2404" s="283">
        <f>IFERROR(DATE(Table7[[#This Row],[year]],MONTH(DATEVALUE(Table7[[#This Row],[month]]&amp;"1")),Table7[[#This Row],[day]]),"")</f>
        <v>41610</v>
      </c>
      <c r="P2404" s="257" t="s">
        <v>5829</v>
      </c>
      <c r="Q2404" s="257">
        <v>2013</v>
      </c>
      <c r="R2404" s="257" t="s">
        <v>3452</v>
      </c>
      <c r="S2404" s="257">
        <v>2</v>
      </c>
      <c r="T2404" s="257">
        <v>1237.5</v>
      </c>
      <c r="U2404" s="257">
        <v>1781.5</v>
      </c>
      <c r="V2404" s="257">
        <v>5467825</v>
      </c>
      <c r="X2404" s="260">
        <v>41694</v>
      </c>
      <c r="Y2404" t="s">
        <v>7582</v>
      </c>
      <c r="Z2404" s="260">
        <v>7</v>
      </c>
      <c r="AA2404">
        <v>1392</v>
      </c>
      <c r="AB2404" s="260" t="str">
        <f ca="1">IFERROR(IFERROR(VLOOKUP(Table_Merge1[[#This Row],[Column1]],Table11[#All],2,FALSE),LEFT(AB2405,8)&amp;IF(LEN((RIGHT(AB2405,2)+1))&lt;2,"0"&amp;(RIGHT(AB2405,2)+1),(RIGHT(AB2405,2)-1))),"")</f>
        <v>1392.12.05</v>
      </c>
      <c r="AC2404" s="259" t="str">
        <f ca="1">LEFT(Table_Merge1[[#This Row],[Column2]],4)</f>
        <v>1392</v>
      </c>
      <c r="AD2404" s="259" t="str">
        <f ca="1">RIGHT(LEFT(Table_Merge1[[#This Row],[Column2]],7),2)</f>
        <v>12</v>
      </c>
      <c r="AE2404" s="259" t="str">
        <f ca="1">RIGHT(Table_Merge1[[#This Row],[Column2]],2)</f>
        <v>05</v>
      </c>
      <c r="AF2404">
        <v>12</v>
      </c>
      <c r="AG2404">
        <v>5</v>
      </c>
      <c r="AH2404" s="260">
        <v>2014</v>
      </c>
      <c r="AI2404" t="s">
        <v>3433</v>
      </c>
      <c r="AJ2404" s="260">
        <v>24</v>
      </c>
      <c r="AK2404">
        <v>1333</v>
      </c>
      <c r="AL2404">
        <v>1788.5</v>
      </c>
      <c r="AM2404">
        <v>5276675</v>
      </c>
      <c r="AO2404">
        <v>29820</v>
      </c>
      <c r="AP2404" s="287">
        <f>IFERROR(IF(Table_Merge1[[#This Row],[LME Zinc stock]]*Table_Merge1[[#This Row],[Nima.مقدار]]=0,"",Table_Merge1[[#This Row],[LME Zinc stock]]*Table_Merge1[[#This Row],[Nima.مقدار]]),"")</f>
        <v>157350448500</v>
      </c>
      <c r="AQ2404" s="287">
        <f>IFERROR(IF(Table_Merge1[[#This Row],[LME Zinc 3-month]]*Table_Merge1[[#This Row],[Nima.مقدار]]=0,"",Table_Merge1[[#This Row],[LME Zinc 3-month]]*Table_Merge1[[#This Row],[Nima.مقدار]]),"")</f>
        <v>53333070</v>
      </c>
      <c r="AR2404" s="288" t="str">
        <f>IFERROR(IF(Table_Merge1[[#This Row],[LME Zinc stock]]*Table_Merge1[[#This Row],[Azad.Sell]]=0,"",Table_Merge1[[#This Row],[LME Zinc stock]]*Table_Merge1[[#This Row],[Azad.Sell]]),"")</f>
        <v/>
      </c>
      <c r="AS2404" s="288" t="str">
        <f>IFERROR(IF(Table_Merge1[[#This Row],[LME Zinc 3-month]]*Table_Merge1[[#This Row],[Azad.Sell]]=0,"",Table_Merge1[[#This Row],[LME Zinc 3-month]]*Table_Merge1[[#This Row],[Azad.Sell]]),"")</f>
        <v/>
      </c>
      <c r="AT2404"/>
    </row>
    <row r="2405" spans="1:46" x14ac:dyDescent="0.25">
      <c r="A2405" s="258">
        <v>44004</v>
      </c>
      <c r="B24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1399.04.02</v>
      </c>
      <c r="C2405" s="195">
        <f t="shared" ca="1" si="73"/>
        <v>1399</v>
      </c>
      <c r="D24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05" s="195">
        <f>_xlfn.NUMBERVALUE(RIGHT(Table11[[#This Row],[تاریخ شمسی]],2))</f>
        <v>2</v>
      </c>
      <c r="F24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04-02</v>
      </c>
      <c r="G2405" s="195" t="s">
        <v>2556</v>
      </c>
      <c r="L2405" s="259">
        <v>44004</v>
      </c>
      <c r="M2405">
        <v>160264</v>
      </c>
      <c r="O2405" s="284">
        <f>IFERROR(DATE(Table7[[#This Row],[year]],MONTH(DATEVALUE(Table7[[#This Row],[month]]&amp;"1")),Table7[[#This Row],[day]]),"")</f>
        <v>41607</v>
      </c>
      <c r="P2405" s="195" t="s">
        <v>5830</v>
      </c>
      <c r="Q2405" s="195">
        <v>2013</v>
      </c>
      <c r="R2405" s="195" t="s">
        <v>3450</v>
      </c>
      <c r="S2405" s="195">
        <v>29</v>
      </c>
      <c r="T2405" s="195">
        <v>1245.25</v>
      </c>
      <c r="U2405" s="195">
        <v>1790.5</v>
      </c>
      <c r="V2405" s="195">
        <v>5415050</v>
      </c>
      <c r="X2405" s="260">
        <v>41691</v>
      </c>
      <c r="Z2405" s="260">
        <v>7</v>
      </c>
      <c r="AB2405" s="260" t="str">
        <f ca="1">IFERROR(IFERROR(VLOOKUP(Table_Merge1[[#This Row],[Column1]],Table11[#All],2,FALSE),LEFT(AB2406,8)&amp;IF(LEN((RIGHT(AB2406,2)+1))&lt;2,"0"&amp;(RIGHT(AB2406,2)+1),(RIGHT(AB2406,2)-1))),"")</f>
        <v>1392.12.02</v>
      </c>
      <c r="AC2405" s="259" t="str">
        <f ca="1">LEFT(Table_Merge1[[#This Row],[Column2]],4)</f>
        <v>1392</v>
      </c>
      <c r="AD2405" s="259" t="str">
        <f ca="1">RIGHT(LEFT(Table_Merge1[[#This Row],[Column2]],7),2)</f>
        <v>12</v>
      </c>
      <c r="AE2405" s="259" t="str">
        <f ca="1">RIGHT(Table_Merge1[[#This Row],[Column2]],2)</f>
        <v>02</v>
      </c>
      <c r="AH2405" s="260">
        <v>2014</v>
      </c>
      <c r="AI2405" t="s">
        <v>3433</v>
      </c>
      <c r="AJ2405" s="260">
        <v>21</v>
      </c>
      <c r="AK2405">
        <v>1320.75</v>
      </c>
      <c r="AL2405">
        <v>1756.5</v>
      </c>
      <c r="AM2405">
        <v>5285700</v>
      </c>
      <c r="AP2405" s="287" t="str">
        <f>IFERROR(IF(Table_Merge1[[#This Row],[LME Zinc stock]]*Table_Merge1[[#This Row],[Nima.مقدار]]=0,"",Table_Merge1[[#This Row],[LME Zinc stock]]*Table_Merge1[[#This Row],[Nima.مقدار]]),"")</f>
        <v/>
      </c>
      <c r="AQ2405" s="287" t="str">
        <f>IFERROR(IF(Table_Merge1[[#This Row],[LME Zinc 3-month]]*Table_Merge1[[#This Row],[Nima.مقدار]]=0,"",Table_Merge1[[#This Row],[LME Zinc 3-month]]*Table_Merge1[[#This Row],[Nima.مقدار]]),"")</f>
        <v/>
      </c>
      <c r="AR2405" s="288" t="str">
        <f>IFERROR(IF(Table_Merge1[[#This Row],[LME Zinc stock]]*Table_Merge1[[#This Row],[Azad.Sell]]=0,"",Table_Merge1[[#This Row],[LME Zinc stock]]*Table_Merge1[[#This Row],[Azad.Sell]]),"")</f>
        <v/>
      </c>
      <c r="AS2405" s="288" t="str">
        <f>IFERROR(IF(Table_Merge1[[#This Row],[LME Zinc 3-month]]*Table_Merge1[[#This Row],[Azad.Sell]]=0,"",Table_Merge1[[#This Row],[LME Zinc 3-month]]*Table_Merge1[[#This Row],[Azad.Sell]]),"")</f>
        <v/>
      </c>
      <c r="AT2405"/>
    </row>
    <row r="2406" spans="1:46" x14ac:dyDescent="0.25">
      <c r="A2406" s="258">
        <v>44005</v>
      </c>
      <c r="B24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1399.04.03</v>
      </c>
      <c r="C2406" s="195">
        <f t="shared" ca="1" si="73"/>
        <v>1399</v>
      </c>
      <c r="D24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06" s="195">
        <f>_xlfn.NUMBERVALUE(RIGHT(Table11[[#This Row],[تاریخ شمسی]],2))</f>
        <v>3</v>
      </c>
      <c r="F24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04-03</v>
      </c>
      <c r="G2406" s="195" t="s">
        <v>2557</v>
      </c>
      <c r="L2406" s="259">
        <v>44005</v>
      </c>
      <c r="M2406">
        <v>158410</v>
      </c>
      <c r="O2406" s="283">
        <f>IFERROR(DATE(Table7[[#This Row],[year]],MONTH(DATEVALUE(Table7[[#This Row],[month]]&amp;"1")),Table7[[#This Row],[day]]),"")</f>
        <v>41606</v>
      </c>
      <c r="P2406" s="257" t="s">
        <v>5831</v>
      </c>
      <c r="Q2406" s="257">
        <v>2013</v>
      </c>
      <c r="R2406" s="257" t="s">
        <v>3450</v>
      </c>
      <c r="S2406" s="257">
        <v>28</v>
      </c>
      <c r="T2406" s="257">
        <v>1241.75</v>
      </c>
      <c r="U2406" s="257">
        <v>1791</v>
      </c>
      <c r="V2406" s="257">
        <v>5392350</v>
      </c>
      <c r="X2406" s="260">
        <v>41690</v>
      </c>
      <c r="Y2406" t="s">
        <v>7581</v>
      </c>
      <c r="Z2406" s="260">
        <v>7</v>
      </c>
      <c r="AA2406">
        <v>1392</v>
      </c>
      <c r="AB2406" s="260" t="str">
        <f ca="1">IFERROR(IFERROR(VLOOKUP(Table_Merge1[[#This Row],[Column1]],Table11[#All],2,FALSE),LEFT(AB2407,8)&amp;IF(LEN((RIGHT(AB2407,2)+1))&lt;2,"0"&amp;(RIGHT(AB2407,2)+1),(RIGHT(AB2407,2)-1))),"")</f>
        <v>1392.12.01</v>
      </c>
      <c r="AC2406" s="259" t="str">
        <f ca="1">LEFT(Table_Merge1[[#This Row],[Column2]],4)</f>
        <v>1392</v>
      </c>
      <c r="AD2406" s="259" t="str">
        <f ca="1">RIGHT(LEFT(Table_Merge1[[#This Row],[Column2]],7),2)</f>
        <v>12</v>
      </c>
      <c r="AE2406" s="259" t="str">
        <f ca="1">RIGHT(Table_Merge1[[#This Row],[Column2]],2)</f>
        <v>01</v>
      </c>
      <c r="AF2406">
        <v>12</v>
      </c>
      <c r="AG2406">
        <v>1</v>
      </c>
      <c r="AH2406" s="260">
        <v>2014</v>
      </c>
      <c r="AI2406" t="s">
        <v>3433</v>
      </c>
      <c r="AJ2406" s="260">
        <v>20</v>
      </c>
      <c r="AK2406">
        <v>1313.75</v>
      </c>
      <c r="AL2406">
        <v>1771</v>
      </c>
      <c r="AM2406">
        <v>5293200</v>
      </c>
      <c r="AO2406">
        <v>29510</v>
      </c>
      <c r="AP2406" s="287">
        <f>IFERROR(IF(Table_Merge1[[#This Row],[LME Zinc stock]]*Table_Merge1[[#This Row],[Nima.مقدار]]=0,"",Table_Merge1[[#This Row],[LME Zinc stock]]*Table_Merge1[[#This Row],[Nima.مقدار]]),"")</f>
        <v>156202332000</v>
      </c>
      <c r="AQ2406" s="287">
        <f>IFERROR(IF(Table_Merge1[[#This Row],[LME Zinc 3-month]]*Table_Merge1[[#This Row],[Nima.مقدار]]=0,"",Table_Merge1[[#This Row],[LME Zinc 3-month]]*Table_Merge1[[#This Row],[Nima.مقدار]]),"")</f>
        <v>52262210</v>
      </c>
      <c r="AR2406" s="288" t="str">
        <f>IFERROR(IF(Table_Merge1[[#This Row],[LME Zinc stock]]*Table_Merge1[[#This Row],[Azad.Sell]]=0,"",Table_Merge1[[#This Row],[LME Zinc stock]]*Table_Merge1[[#This Row],[Azad.Sell]]),"")</f>
        <v/>
      </c>
      <c r="AS2406" s="288" t="str">
        <f>IFERROR(IF(Table_Merge1[[#This Row],[LME Zinc 3-month]]*Table_Merge1[[#This Row],[Azad.Sell]]=0,"",Table_Merge1[[#This Row],[LME Zinc 3-month]]*Table_Merge1[[#This Row],[Azad.Sell]]),"")</f>
        <v/>
      </c>
      <c r="AT2406"/>
    </row>
    <row r="2407" spans="1:46" x14ac:dyDescent="0.25">
      <c r="A2407" s="258">
        <v>44006</v>
      </c>
      <c r="B24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1399.04.04</v>
      </c>
      <c r="C2407" s="195">
        <f t="shared" ca="1" si="73"/>
        <v>1399</v>
      </c>
      <c r="D24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07" s="195">
        <f>_xlfn.NUMBERVALUE(RIGHT(Table11[[#This Row],[تاریخ شمسی]],2))</f>
        <v>4</v>
      </c>
      <c r="F24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04-04</v>
      </c>
      <c r="G2407" s="195" t="s">
        <v>2558</v>
      </c>
      <c r="L2407" s="259">
        <v>44006</v>
      </c>
      <c r="M2407">
        <v>160425</v>
      </c>
      <c r="O2407" s="284">
        <f>IFERROR(DATE(Table7[[#This Row],[year]],MONTH(DATEVALUE(Table7[[#This Row],[month]]&amp;"1")),Table7[[#This Row],[day]]),"")</f>
        <v>41605</v>
      </c>
      <c r="P2407" s="195" t="s">
        <v>5832</v>
      </c>
      <c r="Q2407" s="195">
        <v>2013</v>
      </c>
      <c r="R2407" s="195" t="s">
        <v>3450</v>
      </c>
      <c r="S2407" s="195">
        <v>27</v>
      </c>
      <c r="T2407" s="195">
        <v>1250.75</v>
      </c>
      <c r="U2407" s="195">
        <v>1796</v>
      </c>
      <c r="V2407" s="195">
        <v>5402225</v>
      </c>
      <c r="X2407" s="260">
        <v>41689</v>
      </c>
      <c r="Y2407" t="s">
        <v>7580</v>
      </c>
      <c r="Z2407" s="260">
        <v>7</v>
      </c>
      <c r="AA2407">
        <v>1392</v>
      </c>
      <c r="AB2407" s="260" t="str">
        <f ca="1">IFERROR(IFERROR(VLOOKUP(Table_Merge1[[#This Row],[Column1]],Table11[#All],2,FALSE),LEFT(AB2408,8)&amp;IF(LEN((RIGHT(AB2408,2)+1))&lt;2,"0"&amp;(RIGHT(AB2408,2)+1),(RIGHT(AB2408,2)-1))),"")</f>
        <v>1392.11.30</v>
      </c>
      <c r="AC2407" s="259" t="str">
        <f ca="1">LEFT(Table_Merge1[[#This Row],[Column2]],4)</f>
        <v>1392</v>
      </c>
      <c r="AD2407" s="259" t="str">
        <f ca="1">RIGHT(LEFT(Table_Merge1[[#This Row],[Column2]],7),2)</f>
        <v>11</v>
      </c>
      <c r="AE2407" s="259" t="str">
        <f ca="1">RIGHT(Table_Merge1[[#This Row],[Column2]],2)</f>
        <v>30</v>
      </c>
      <c r="AF2407">
        <v>11</v>
      </c>
      <c r="AG2407">
        <v>30</v>
      </c>
      <c r="AH2407" s="260">
        <v>2014</v>
      </c>
      <c r="AI2407" t="s">
        <v>3433</v>
      </c>
      <c r="AJ2407" s="260">
        <v>19</v>
      </c>
      <c r="AK2407">
        <v>1318.75</v>
      </c>
      <c r="AL2407">
        <v>1775</v>
      </c>
      <c r="AM2407">
        <v>5282375</v>
      </c>
      <c r="AO2407">
        <v>29520</v>
      </c>
      <c r="AP2407" s="287">
        <f>IFERROR(IF(Table_Merge1[[#This Row],[LME Zinc stock]]*Table_Merge1[[#This Row],[Nima.مقدار]]=0,"",Table_Merge1[[#This Row],[LME Zinc stock]]*Table_Merge1[[#This Row],[Nima.مقدار]]),"")</f>
        <v>155935710000</v>
      </c>
      <c r="AQ2407" s="287">
        <f>IFERROR(IF(Table_Merge1[[#This Row],[LME Zinc 3-month]]*Table_Merge1[[#This Row],[Nima.مقدار]]=0,"",Table_Merge1[[#This Row],[LME Zinc 3-month]]*Table_Merge1[[#This Row],[Nima.مقدار]]),"")</f>
        <v>52398000</v>
      </c>
      <c r="AR2407" s="288" t="str">
        <f>IFERROR(IF(Table_Merge1[[#This Row],[LME Zinc stock]]*Table_Merge1[[#This Row],[Azad.Sell]]=0,"",Table_Merge1[[#This Row],[LME Zinc stock]]*Table_Merge1[[#This Row],[Azad.Sell]]),"")</f>
        <v/>
      </c>
      <c r="AS2407" s="288" t="str">
        <f>IFERROR(IF(Table_Merge1[[#This Row],[LME Zinc 3-month]]*Table_Merge1[[#This Row],[Azad.Sell]]=0,"",Table_Merge1[[#This Row],[LME Zinc 3-month]]*Table_Merge1[[#This Row],[Azad.Sell]]),"")</f>
        <v/>
      </c>
      <c r="AT2407"/>
    </row>
    <row r="2408" spans="1:46" x14ac:dyDescent="0.25">
      <c r="A2408" s="258">
        <v>44007</v>
      </c>
      <c r="B24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1399.04.05</v>
      </c>
      <c r="C2408" s="195">
        <f t="shared" ca="1" si="73"/>
        <v>1399</v>
      </c>
      <c r="D24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08" s="195">
        <f>_xlfn.NUMBERVALUE(RIGHT(Table11[[#This Row],[تاریخ شمسی]],2))</f>
        <v>5</v>
      </c>
      <c r="F24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04-05</v>
      </c>
      <c r="G2408" s="195" t="s">
        <v>2559</v>
      </c>
      <c r="L2408" s="259">
        <v>44007</v>
      </c>
      <c r="M2408">
        <v>161955</v>
      </c>
      <c r="O2408" s="283">
        <f>IFERROR(DATE(Table7[[#This Row],[year]],MONTH(DATEVALUE(Table7[[#This Row],[month]]&amp;"1")),Table7[[#This Row],[day]]),"")</f>
        <v>41604</v>
      </c>
      <c r="P2408" s="257" t="s">
        <v>5833</v>
      </c>
      <c r="Q2408" s="257">
        <v>2013</v>
      </c>
      <c r="R2408" s="257" t="s">
        <v>3450</v>
      </c>
      <c r="S2408" s="257">
        <v>26</v>
      </c>
      <c r="T2408" s="257">
        <v>1250.75</v>
      </c>
      <c r="U2408" s="257">
        <v>1805</v>
      </c>
      <c r="V2408" s="257">
        <v>5412100</v>
      </c>
      <c r="X2408" s="260">
        <v>41688</v>
      </c>
      <c r="Y2408" t="s">
        <v>7579</v>
      </c>
      <c r="Z2408" s="260">
        <v>7</v>
      </c>
      <c r="AA2408">
        <v>1392</v>
      </c>
      <c r="AB2408" s="260" t="str">
        <f ca="1">IFERROR(IFERROR(VLOOKUP(Table_Merge1[[#This Row],[Column1]],Table11[#All],2,FALSE),LEFT(AB2409,8)&amp;IF(LEN((RIGHT(AB2409,2)+1))&lt;2,"0"&amp;(RIGHT(AB2409,2)+1),(RIGHT(AB2409,2)-1))),"")</f>
        <v>1392.11.29</v>
      </c>
      <c r="AC2408" s="259" t="str">
        <f ca="1">LEFT(Table_Merge1[[#This Row],[Column2]],4)</f>
        <v>1392</v>
      </c>
      <c r="AD2408" s="259" t="str">
        <f ca="1">RIGHT(LEFT(Table_Merge1[[#This Row],[Column2]],7),2)</f>
        <v>11</v>
      </c>
      <c r="AE2408" s="259" t="str">
        <f ca="1">RIGHT(Table_Merge1[[#This Row],[Column2]],2)</f>
        <v>29</v>
      </c>
      <c r="AF2408">
        <v>11</v>
      </c>
      <c r="AG2408">
        <v>29</v>
      </c>
      <c r="AH2408" s="260">
        <v>2014</v>
      </c>
      <c r="AI2408" t="s">
        <v>3433</v>
      </c>
      <c r="AJ2408" s="260">
        <v>18</v>
      </c>
      <c r="AK2408">
        <v>1314</v>
      </c>
      <c r="AL2408">
        <v>1786</v>
      </c>
      <c r="AM2408">
        <v>5289275</v>
      </c>
      <c r="AO2408">
        <v>29500</v>
      </c>
      <c r="AP2408" s="287">
        <f>IFERROR(IF(Table_Merge1[[#This Row],[LME Zinc stock]]*Table_Merge1[[#This Row],[Nima.مقدار]]=0,"",Table_Merge1[[#This Row],[LME Zinc stock]]*Table_Merge1[[#This Row],[Nima.مقدار]]),"")</f>
        <v>156033612500</v>
      </c>
      <c r="AQ2408" s="287">
        <f>IFERROR(IF(Table_Merge1[[#This Row],[LME Zinc 3-month]]*Table_Merge1[[#This Row],[Nima.مقدار]]=0,"",Table_Merge1[[#This Row],[LME Zinc 3-month]]*Table_Merge1[[#This Row],[Nima.مقدار]]),"")</f>
        <v>52687000</v>
      </c>
      <c r="AR2408" s="288" t="str">
        <f>IFERROR(IF(Table_Merge1[[#This Row],[LME Zinc stock]]*Table_Merge1[[#This Row],[Azad.Sell]]=0,"",Table_Merge1[[#This Row],[LME Zinc stock]]*Table_Merge1[[#This Row],[Azad.Sell]]),"")</f>
        <v/>
      </c>
      <c r="AS2408" s="288" t="str">
        <f>IFERROR(IF(Table_Merge1[[#This Row],[LME Zinc 3-month]]*Table_Merge1[[#This Row],[Azad.Sell]]=0,"",Table_Merge1[[#This Row],[LME Zinc 3-month]]*Table_Merge1[[#This Row],[Azad.Sell]]),"")</f>
        <v/>
      </c>
      <c r="AT2408"/>
    </row>
    <row r="2409" spans="1:46" x14ac:dyDescent="0.25">
      <c r="A2409" s="258">
        <v>44009</v>
      </c>
      <c r="B24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1399.04.07</v>
      </c>
      <c r="C2409" s="195">
        <f t="shared" ca="1" si="73"/>
        <v>1399</v>
      </c>
      <c r="D24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09" s="195">
        <f>_xlfn.NUMBERVALUE(RIGHT(Table11[[#This Row],[تاریخ شمسی]],2))</f>
        <v>7</v>
      </c>
      <c r="F24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04-07</v>
      </c>
      <c r="G2409" s="195" t="s">
        <v>2560</v>
      </c>
      <c r="L2409" s="259">
        <v>44009</v>
      </c>
      <c r="M2409">
        <v>162761</v>
      </c>
      <c r="O2409" s="284">
        <f>IFERROR(DATE(Table7[[#This Row],[year]],MONTH(DATEVALUE(Table7[[#This Row],[month]]&amp;"1")),Table7[[#This Row],[day]]),"")</f>
        <v>41603</v>
      </c>
      <c r="P2409" s="195" t="s">
        <v>5834</v>
      </c>
      <c r="Q2409" s="195">
        <v>2013</v>
      </c>
      <c r="R2409" s="195" t="s">
        <v>3450</v>
      </c>
      <c r="S2409" s="195">
        <v>25</v>
      </c>
      <c r="T2409" s="195">
        <v>1231.75</v>
      </c>
      <c r="U2409" s="195">
        <v>1815</v>
      </c>
      <c r="V2409" s="195">
        <v>5422675</v>
      </c>
      <c r="X2409" s="260">
        <v>41687</v>
      </c>
      <c r="Y2409" t="s">
        <v>7578</v>
      </c>
      <c r="Z2409" s="260">
        <v>7</v>
      </c>
      <c r="AA2409">
        <v>1392</v>
      </c>
      <c r="AB2409" s="260" t="str">
        <f ca="1">IFERROR(IFERROR(VLOOKUP(Table_Merge1[[#This Row],[Column1]],Table11[#All],2,FALSE),LEFT(AB2410,8)&amp;IF(LEN((RIGHT(AB2410,2)+1))&lt;2,"0"&amp;(RIGHT(AB2410,2)+1),(RIGHT(AB2410,2)-1))),"")</f>
        <v>1392.11.28</v>
      </c>
      <c r="AC2409" s="259" t="str">
        <f ca="1">LEFT(Table_Merge1[[#This Row],[Column2]],4)</f>
        <v>1392</v>
      </c>
      <c r="AD2409" s="259" t="str">
        <f ca="1">RIGHT(LEFT(Table_Merge1[[#This Row],[Column2]],7),2)</f>
        <v>11</v>
      </c>
      <c r="AE2409" s="259" t="str">
        <f ca="1">RIGHT(Table_Merge1[[#This Row],[Column2]],2)</f>
        <v>28</v>
      </c>
      <c r="AF2409">
        <v>11</v>
      </c>
      <c r="AG2409">
        <v>28</v>
      </c>
      <c r="AH2409" s="260">
        <v>2014</v>
      </c>
      <c r="AI2409" t="s">
        <v>3433</v>
      </c>
      <c r="AJ2409" s="260">
        <v>17</v>
      </c>
      <c r="AK2409">
        <v>1326</v>
      </c>
      <c r="AL2409">
        <v>1733</v>
      </c>
      <c r="AM2409">
        <v>5297025</v>
      </c>
      <c r="AO2409">
        <v>29510</v>
      </c>
      <c r="AP2409" s="287">
        <f>IFERROR(IF(Table_Merge1[[#This Row],[LME Zinc stock]]*Table_Merge1[[#This Row],[Nima.مقدار]]=0,"",Table_Merge1[[#This Row],[LME Zinc stock]]*Table_Merge1[[#This Row],[Nima.مقدار]]),"")</f>
        <v>156315207750</v>
      </c>
      <c r="AQ2409" s="287">
        <f>IFERROR(IF(Table_Merge1[[#This Row],[LME Zinc 3-month]]*Table_Merge1[[#This Row],[Nima.مقدار]]=0,"",Table_Merge1[[#This Row],[LME Zinc 3-month]]*Table_Merge1[[#This Row],[Nima.مقدار]]),"")</f>
        <v>51140830</v>
      </c>
      <c r="AR2409" s="288" t="str">
        <f>IFERROR(IF(Table_Merge1[[#This Row],[LME Zinc stock]]*Table_Merge1[[#This Row],[Azad.Sell]]=0,"",Table_Merge1[[#This Row],[LME Zinc stock]]*Table_Merge1[[#This Row],[Azad.Sell]]),"")</f>
        <v/>
      </c>
      <c r="AS2409" s="288" t="str">
        <f>IFERROR(IF(Table_Merge1[[#This Row],[LME Zinc 3-month]]*Table_Merge1[[#This Row],[Azad.Sell]]=0,"",Table_Merge1[[#This Row],[LME Zinc 3-month]]*Table_Merge1[[#This Row],[Azad.Sell]]),"")</f>
        <v/>
      </c>
      <c r="AT2409"/>
    </row>
    <row r="2410" spans="1:46" x14ac:dyDescent="0.25">
      <c r="A2410" s="258">
        <v>44010</v>
      </c>
      <c r="B24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1399.04.08</v>
      </c>
      <c r="C2410" s="195">
        <f t="shared" ca="1" si="73"/>
        <v>1399</v>
      </c>
      <c r="D24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10" s="195">
        <f>_xlfn.NUMBERVALUE(RIGHT(Table11[[#This Row],[تاریخ شمسی]],2))</f>
        <v>8</v>
      </c>
      <c r="F24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04-08</v>
      </c>
      <c r="G2410" s="195" t="s">
        <v>2561</v>
      </c>
      <c r="L2410" s="259">
        <v>44010</v>
      </c>
      <c r="M2410">
        <v>161230</v>
      </c>
      <c r="O2410" s="283">
        <f>IFERROR(DATE(Table7[[#This Row],[year]],MONTH(DATEVALUE(Table7[[#This Row],[month]]&amp;"1")),Table7[[#This Row],[day]]),"")</f>
        <v>41600</v>
      </c>
      <c r="P2410" s="257" t="s">
        <v>5835</v>
      </c>
      <c r="Q2410" s="257">
        <v>2013</v>
      </c>
      <c r="R2410" s="257" t="s">
        <v>3450</v>
      </c>
      <c r="S2410" s="257">
        <v>22</v>
      </c>
      <c r="T2410" s="257">
        <v>1241.75</v>
      </c>
      <c r="U2410" s="257">
        <v>1807.5</v>
      </c>
      <c r="V2410" s="257">
        <v>5432600</v>
      </c>
      <c r="X2410" s="260">
        <v>41684</v>
      </c>
      <c r="Z2410" s="260">
        <v>7</v>
      </c>
      <c r="AB2410" s="260" t="str">
        <f ca="1">IFERROR(IFERROR(VLOOKUP(Table_Merge1[[#This Row],[Column1]],Table11[#All],2,FALSE),LEFT(AB2411,8)&amp;IF(LEN((RIGHT(AB2411,2)+1))&lt;2,"0"&amp;(RIGHT(AB2411,2)+1),(RIGHT(AB2411,2)-1))),"")</f>
        <v>1392.11.23</v>
      </c>
      <c r="AC2410" s="259" t="str">
        <f ca="1">LEFT(Table_Merge1[[#This Row],[Column2]],4)</f>
        <v>1392</v>
      </c>
      <c r="AD2410" s="259" t="str">
        <f ca="1">RIGHT(LEFT(Table_Merge1[[#This Row],[Column2]],7),2)</f>
        <v>11</v>
      </c>
      <c r="AE2410" s="259" t="str">
        <f ca="1">RIGHT(Table_Merge1[[#This Row],[Column2]],2)</f>
        <v>23</v>
      </c>
      <c r="AH2410" s="260">
        <v>2014</v>
      </c>
      <c r="AI2410" t="s">
        <v>3433</v>
      </c>
      <c r="AJ2410" s="260">
        <v>14</v>
      </c>
      <c r="AK2410">
        <v>1308.5</v>
      </c>
      <c r="AL2410">
        <v>1723</v>
      </c>
      <c r="AM2410">
        <v>5303825</v>
      </c>
      <c r="AP2410" s="287" t="str">
        <f>IFERROR(IF(Table_Merge1[[#This Row],[LME Zinc stock]]*Table_Merge1[[#This Row],[Nima.مقدار]]=0,"",Table_Merge1[[#This Row],[LME Zinc stock]]*Table_Merge1[[#This Row],[Nima.مقدار]]),"")</f>
        <v/>
      </c>
      <c r="AQ2410" s="287" t="str">
        <f>IFERROR(IF(Table_Merge1[[#This Row],[LME Zinc 3-month]]*Table_Merge1[[#This Row],[Nima.مقدار]]=0,"",Table_Merge1[[#This Row],[LME Zinc 3-month]]*Table_Merge1[[#This Row],[Nima.مقدار]]),"")</f>
        <v/>
      </c>
      <c r="AR2410" s="288" t="str">
        <f>IFERROR(IF(Table_Merge1[[#This Row],[LME Zinc stock]]*Table_Merge1[[#This Row],[Azad.Sell]]=0,"",Table_Merge1[[#This Row],[LME Zinc stock]]*Table_Merge1[[#This Row],[Azad.Sell]]),"")</f>
        <v/>
      </c>
      <c r="AS2410" s="288" t="str">
        <f>IFERROR(IF(Table_Merge1[[#This Row],[LME Zinc 3-month]]*Table_Merge1[[#This Row],[Azad.Sell]]=0,"",Table_Merge1[[#This Row],[LME Zinc 3-month]]*Table_Merge1[[#This Row],[Azad.Sell]]),"")</f>
        <v/>
      </c>
      <c r="AT2410"/>
    </row>
    <row r="2411" spans="1:46" x14ac:dyDescent="0.25">
      <c r="A2411" s="258">
        <v>44011</v>
      </c>
      <c r="B24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1399.04.09</v>
      </c>
      <c r="C2411" s="195">
        <f t="shared" ca="1" si="73"/>
        <v>1399</v>
      </c>
      <c r="D24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11" s="195">
        <f>_xlfn.NUMBERVALUE(RIGHT(Table11[[#This Row],[تاریخ شمسی]],2))</f>
        <v>9</v>
      </c>
      <c r="F24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04-09</v>
      </c>
      <c r="G2411" s="195" t="s">
        <v>2562</v>
      </c>
      <c r="L2411" s="259">
        <v>44011</v>
      </c>
      <c r="M2411">
        <v>163751.5</v>
      </c>
      <c r="O2411" s="284">
        <f>IFERROR(DATE(Table7[[#This Row],[year]],MONTH(DATEVALUE(Table7[[#This Row],[month]]&amp;"1")),Table7[[#This Row],[day]]),"")</f>
        <v>41599</v>
      </c>
      <c r="P2411" s="195" t="s">
        <v>5836</v>
      </c>
      <c r="Q2411" s="195">
        <v>2013</v>
      </c>
      <c r="R2411" s="195" t="s">
        <v>3450</v>
      </c>
      <c r="S2411" s="195">
        <v>21</v>
      </c>
      <c r="T2411" s="195">
        <v>1248.5</v>
      </c>
      <c r="U2411" s="195">
        <v>1795.5</v>
      </c>
      <c r="V2411" s="195">
        <v>5441200</v>
      </c>
      <c r="X2411" s="260">
        <v>41683</v>
      </c>
      <c r="Y2411" t="s">
        <v>7577</v>
      </c>
      <c r="Z2411" s="260">
        <v>8</v>
      </c>
      <c r="AA2411">
        <v>1392</v>
      </c>
      <c r="AB2411" s="260" t="str">
        <f ca="1">IFERROR(IFERROR(VLOOKUP(Table_Merge1[[#This Row],[Column1]],Table11[#All],2,FALSE),LEFT(AB2412,8)&amp;IF(LEN((RIGHT(AB2412,2)+1))&lt;2,"0"&amp;(RIGHT(AB2412,2)+1),(RIGHT(AB2412,2)-1))),"")</f>
        <v>1392.11.24</v>
      </c>
      <c r="AC2411" s="259" t="str">
        <f ca="1">LEFT(Table_Merge1[[#This Row],[Column2]],4)</f>
        <v>1392</v>
      </c>
      <c r="AD2411" s="259" t="str">
        <f ca="1">RIGHT(LEFT(Table_Merge1[[#This Row],[Column2]],7),2)</f>
        <v>11</v>
      </c>
      <c r="AE2411" s="259" t="str">
        <f ca="1">RIGHT(Table_Merge1[[#This Row],[Column2]],2)</f>
        <v>24</v>
      </c>
      <c r="AF2411">
        <v>11</v>
      </c>
      <c r="AG2411">
        <v>24</v>
      </c>
      <c r="AH2411" s="260">
        <v>2014</v>
      </c>
      <c r="AI2411" t="s">
        <v>3433</v>
      </c>
      <c r="AJ2411" s="260">
        <v>13</v>
      </c>
      <c r="AK2411">
        <v>1290.25</v>
      </c>
      <c r="AL2411" t="s">
        <v>3621</v>
      </c>
      <c r="AM2411" t="s">
        <v>3621</v>
      </c>
      <c r="AO2411">
        <v>29500</v>
      </c>
      <c r="AP2411" s="287" t="str">
        <f>IFERROR(IF(Table_Merge1[[#This Row],[LME Zinc stock]]*Table_Merge1[[#This Row],[Nima.مقدار]]=0,"",Table_Merge1[[#This Row],[LME Zinc stock]]*Table_Merge1[[#This Row],[Nima.مقدار]]),"")</f>
        <v/>
      </c>
      <c r="AQ2411" s="287" t="str">
        <f>IFERROR(IF(Table_Merge1[[#This Row],[LME Zinc 3-month]]*Table_Merge1[[#This Row],[Nima.مقدار]]=0,"",Table_Merge1[[#This Row],[LME Zinc 3-month]]*Table_Merge1[[#This Row],[Nima.مقدار]]),"")</f>
        <v/>
      </c>
      <c r="AR2411" s="288" t="str">
        <f>IFERROR(IF(Table_Merge1[[#This Row],[LME Zinc stock]]*Table_Merge1[[#This Row],[Azad.Sell]]=0,"",Table_Merge1[[#This Row],[LME Zinc stock]]*Table_Merge1[[#This Row],[Azad.Sell]]),"")</f>
        <v/>
      </c>
      <c r="AS2411" s="288" t="str">
        <f>IFERROR(IF(Table_Merge1[[#This Row],[LME Zinc 3-month]]*Table_Merge1[[#This Row],[Azad.Sell]]=0,"",Table_Merge1[[#This Row],[LME Zinc 3-month]]*Table_Merge1[[#This Row],[Azad.Sell]]),"")</f>
        <v/>
      </c>
      <c r="AT2411"/>
    </row>
    <row r="2412" spans="1:46" x14ac:dyDescent="0.25">
      <c r="A2412" s="258">
        <v>44012</v>
      </c>
      <c r="B24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1399.04.10</v>
      </c>
      <c r="C2412" s="195">
        <f t="shared" ca="1" si="73"/>
        <v>1399</v>
      </c>
      <c r="D24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12" s="195">
        <f>_xlfn.NUMBERVALUE(RIGHT(Table11[[#This Row],[تاریخ شمسی]],2))</f>
        <v>10</v>
      </c>
      <c r="F24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04-10</v>
      </c>
      <c r="G2412" s="195" t="s">
        <v>2563</v>
      </c>
      <c r="L2412" s="259">
        <v>44012</v>
      </c>
      <c r="M2412">
        <v>166273</v>
      </c>
      <c r="O2412" s="283">
        <f>IFERROR(DATE(Table7[[#This Row],[year]],MONTH(DATEVALUE(Table7[[#This Row],[month]]&amp;"1")),Table7[[#This Row],[day]]),"")</f>
        <v>41598</v>
      </c>
      <c r="P2412" s="257" t="s">
        <v>5837</v>
      </c>
      <c r="Q2412" s="257">
        <v>2013</v>
      </c>
      <c r="R2412" s="257" t="s">
        <v>3450</v>
      </c>
      <c r="S2412" s="257">
        <v>20</v>
      </c>
      <c r="T2412" s="257">
        <v>1271.5</v>
      </c>
      <c r="U2412" s="257">
        <v>1773</v>
      </c>
      <c r="V2412" s="257">
        <v>5451375</v>
      </c>
      <c r="X2412" s="260">
        <v>41682</v>
      </c>
      <c r="Y2412" t="s">
        <v>7576</v>
      </c>
      <c r="Z2412" s="260">
        <v>8</v>
      </c>
      <c r="AA2412">
        <v>1392</v>
      </c>
      <c r="AB2412" s="260" t="str">
        <f ca="1">IFERROR(IFERROR(VLOOKUP(Table_Merge1[[#This Row],[Column1]],Table11[#All],2,FALSE),LEFT(AB2413,8)&amp;IF(LEN((RIGHT(AB2413,2)+1))&lt;2,"0"&amp;(RIGHT(AB2413,2)+1),(RIGHT(AB2413,2)-1))),"")</f>
        <v>1392.11.23</v>
      </c>
      <c r="AC2412" s="259" t="str">
        <f ca="1">LEFT(Table_Merge1[[#This Row],[Column2]],4)</f>
        <v>1392</v>
      </c>
      <c r="AD2412" s="259" t="str">
        <f ca="1">RIGHT(LEFT(Table_Merge1[[#This Row],[Column2]],7),2)</f>
        <v>11</v>
      </c>
      <c r="AE2412" s="259" t="str">
        <f ca="1">RIGHT(Table_Merge1[[#This Row],[Column2]],2)</f>
        <v>23</v>
      </c>
      <c r="AF2412">
        <v>11</v>
      </c>
      <c r="AG2412">
        <v>23</v>
      </c>
      <c r="AH2412" s="260">
        <v>2014</v>
      </c>
      <c r="AI2412" t="s">
        <v>3433</v>
      </c>
      <c r="AJ2412" s="260">
        <v>12</v>
      </c>
      <c r="AK2412">
        <v>1286.5</v>
      </c>
      <c r="AL2412">
        <v>1765.5</v>
      </c>
      <c r="AM2412">
        <v>5311300</v>
      </c>
      <c r="AO2412">
        <v>29530</v>
      </c>
      <c r="AP2412" s="287">
        <f>IFERROR(IF(Table_Merge1[[#This Row],[LME Zinc stock]]*Table_Merge1[[#This Row],[Nima.مقدار]]=0,"",Table_Merge1[[#This Row],[LME Zinc stock]]*Table_Merge1[[#This Row],[Nima.مقدار]]),"")</f>
        <v>156842689000</v>
      </c>
      <c r="AQ2412" s="287">
        <f>IFERROR(IF(Table_Merge1[[#This Row],[LME Zinc 3-month]]*Table_Merge1[[#This Row],[Nima.مقدار]]=0,"",Table_Merge1[[#This Row],[LME Zinc 3-month]]*Table_Merge1[[#This Row],[Nima.مقدار]]),"")</f>
        <v>52135215</v>
      </c>
      <c r="AR2412" s="288" t="str">
        <f>IFERROR(IF(Table_Merge1[[#This Row],[LME Zinc stock]]*Table_Merge1[[#This Row],[Azad.Sell]]=0,"",Table_Merge1[[#This Row],[LME Zinc stock]]*Table_Merge1[[#This Row],[Azad.Sell]]),"")</f>
        <v/>
      </c>
      <c r="AS2412" s="288" t="str">
        <f>IFERROR(IF(Table_Merge1[[#This Row],[LME Zinc 3-month]]*Table_Merge1[[#This Row],[Azad.Sell]]=0,"",Table_Merge1[[#This Row],[LME Zinc 3-month]]*Table_Merge1[[#This Row],[Azad.Sell]]),"")</f>
        <v/>
      </c>
      <c r="AT2412"/>
    </row>
    <row r="2413" spans="1:46" x14ac:dyDescent="0.25">
      <c r="A2413" s="258">
        <v>44013</v>
      </c>
      <c r="B24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1399.04.11</v>
      </c>
      <c r="C2413" s="195">
        <f t="shared" ca="1" si="73"/>
        <v>1399</v>
      </c>
      <c r="D24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13" s="195">
        <f>_xlfn.NUMBERVALUE(RIGHT(Table11[[#This Row],[تاریخ شمسی]],2))</f>
        <v>11</v>
      </c>
      <c r="F24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04-11</v>
      </c>
      <c r="G2413" s="195" t="s">
        <v>2564</v>
      </c>
      <c r="L2413" s="259">
        <v>44013</v>
      </c>
      <c r="M2413">
        <v>164667</v>
      </c>
      <c r="O2413" s="284">
        <f>IFERROR(DATE(Table7[[#This Row],[year]],MONTH(DATEVALUE(Table7[[#This Row],[month]]&amp;"1")),Table7[[#This Row],[day]]),"")</f>
        <v>41597</v>
      </c>
      <c r="P2413" s="195" t="s">
        <v>5838</v>
      </c>
      <c r="Q2413" s="195">
        <v>2013</v>
      </c>
      <c r="R2413" s="195" t="s">
        <v>3450</v>
      </c>
      <c r="S2413" s="195">
        <v>19</v>
      </c>
      <c r="T2413" s="195">
        <v>1272.25</v>
      </c>
      <c r="U2413" s="195">
        <v>1773.5</v>
      </c>
      <c r="V2413" s="195">
        <v>5462850</v>
      </c>
      <c r="X2413" s="260">
        <v>41681</v>
      </c>
      <c r="Z2413" s="260">
        <v>8</v>
      </c>
      <c r="AB2413" s="260" t="str">
        <f ca="1">IFERROR(IFERROR(VLOOKUP(Table_Merge1[[#This Row],[Column1]],Table11[#All],2,FALSE),LEFT(AB2414,8)&amp;IF(LEN((RIGHT(AB2414,2)+1))&lt;2,"0"&amp;(RIGHT(AB2414,2)+1),(RIGHT(AB2414,2)-1))),"")</f>
        <v>1392.11.20</v>
      </c>
      <c r="AC2413" s="259" t="str">
        <f ca="1">LEFT(Table_Merge1[[#This Row],[Column2]],4)</f>
        <v>1392</v>
      </c>
      <c r="AD2413" s="259" t="str">
        <f ca="1">RIGHT(LEFT(Table_Merge1[[#This Row],[Column2]],7),2)</f>
        <v>11</v>
      </c>
      <c r="AE2413" s="259" t="str">
        <f ca="1">RIGHT(Table_Merge1[[#This Row],[Column2]],2)</f>
        <v>20</v>
      </c>
      <c r="AH2413" s="260">
        <v>2014</v>
      </c>
      <c r="AI2413" t="s">
        <v>3433</v>
      </c>
      <c r="AJ2413" s="260">
        <v>11</v>
      </c>
      <c r="AK2413">
        <v>1282.75</v>
      </c>
      <c r="AL2413">
        <v>1759.5</v>
      </c>
      <c r="AM2413">
        <v>5317400</v>
      </c>
      <c r="AP2413" s="287" t="str">
        <f>IFERROR(IF(Table_Merge1[[#This Row],[LME Zinc stock]]*Table_Merge1[[#This Row],[Nima.مقدار]]=0,"",Table_Merge1[[#This Row],[LME Zinc stock]]*Table_Merge1[[#This Row],[Nima.مقدار]]),"")</f>
        <v/>
      </c>
      <c r="AQ2413" s="287" t="str">
        <f>IFERROR(IF(Table_Merge1[[#This Row],[LME Zinc 3-month]]*Table_Merge1[[#This Row],[Nima.مقدار]]=0,"",Table_Merge1[[#This Row],[LME Zinc 3-month]]*Table_Merge1[[#This Row],[Nima.مقدار]]),"")</f>
        <v/>
      </c>
      <c r="AR2413" s="288" t="str">
        <f>IFERROR(IF(Table_Merge1[[#This Row],[LME Zinc stock]]*Table_Merge1[[#This Row],[Azad.Sell]]=0,"",Table_Merge1[[#This Row],[LME Zinc stock]]*Table_Merge1[[#This Row],[Azad.Sell]]),"")</f>
        <v/>
      </c>
      <c r="AS2413" s="288" t="str">
        <f>IFERROR(IF(Table_Merge1[[#This Row],[LME Zinc 3-month]]*Table_Merge1[[#This Row],[Azad.Sell]]=0,"",Table_Merge1[[#This Row],[LME Zinc 3-month]]*Table_Merge1[[#This Row],[Azad.Sell]]),"")</f>
        <v/>
      </c>
      <c r="AT2413"/>
    </row>
    <row r="2414" spans="1:46" x14ac:dyDescent="0.25">
      <c r="A2414" s="258">
        <v>44014</v>
      </c>
      <c r="B24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1399.04.12</v>
      </c>
      <c r="C2414" s="195">
        <f t="shared" ca="1" si="73"/>
        <v>1399</v>
      </c>
      <c r="D24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14" s="195">
        <f>_xlfn.NUMBERVALUE(RIGHT(Table11[[#This Row],[تاریخ شمسی]],2))</f>
        <v>12</v>
      </c>
      <c r="F24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04-12</v>
      </c>
      <c r="G2414" s="195" t="s">
        <v>2565</v>
      </c>
      <c r="L2414" s="259">
        <v>44014</v>
      </c>
      <c r="M2414">
        <v>164537</v>
      </c>
      <c r="O2414" s="283">
        <f>IFERROR(DATE(Table7[[#This Row],[year]],MONTH(DATEVALUE(Table7[[#This Row],[month]]&amp;"1")),Table7[[#This Row],[day]]),"")</f>
        <v>41596</v>
      </c>
      <c r="P2414" s="257" t="s">
        <v>5839</v>
      </c>
      <c r="Q2414" s="257">
        <v>2013</v>
      </c>
      <c r="R2414" s="257" t="s">
        <v>3450</v>
      </c>
      <c r="S2414" s="257">
        <v>18</v>
      </c>
      <c r="T2414" s="257">
        <v>1283.5</v>
      </c>
      <c r="U2414" s="257">
        <v>1747.5</v>
      </c>
      <c r="V2414" s="257">
        <v>5472450</v>
      </c>
      <c r="X2414" s="260">
        <v>41680</v>
      </c>
      <c r="Y2414" t="s">
        <v>7575</v>
      </c>
      <c r="Z2414" s="260">
        <v>8</v>
      </c>
      <c r="AA2414">
        <v>1392</v>
      </c>
      <c r="AB2414" s="260" t="str">
        <f ca="1">IFERROR(IFERROR(VLOOKUP(Table_Merge1[[#This Row],[Column1]],Table11[#All],2,FALSE),LEFT(AB2415,8)&amp;IF(LEN((RIGHT(AB2415,2)+1))&lt;2,"0"&amp;(RIGHT(AB2415,2)+1),(RIGHT(AB2415,2)-1))),"")</f>
        <v>1392.11.21</v>
      </c>
      <c r="AC2414" s="259" t="str">
        <f ca="1">LEFT(Table_Merge1[[#This Row],[Column2]],4)</f>
        <v>1392</v>
      </c>
      <c r="AD2414" s="259" t="str">
        <f ca="1">RIGHT(LEFT(Table_Merge1[[#This Row],[Column2]],7),2)</f>
        <v>11</v>
      </c>
      <c r="AE2414" s="259" t="str">
        <f ca="1">RIGHT(Table_Merge1[[#This Row],[Column2]],2)</f>
        <v>21</v>
      </c>
      <c r="AF2414">
        <v>11</v>
      </c>
      <c r="AG2414">
        <v>21</v>
      </c>
      <c r="AH2414" s="260">
        <v>2014</v>
      </c>
      <c r="AI2414" t="s">
        <v>3433</v>
      </c>
      <c r="AJ2414" s="260">
        <v>10</v>
      </c>
      <c r="AK2414">
        <v>1273.5</v>
      </c>
      <c r="AL2414">
        <v>1780</v>
      </c>
      <c r="AM2414">
        <v>5324350</v>
      </c>
      <c r="AO2414">
        <v>29500</v>
      </c>
      <c r="AP2414" s="287">
        <f>IFERROR(IF(Table_Merge1[[#This Row],[LME Zinc stock]]*Table_Merge1[[#This Row],[Nima.مقدار]]=0,"",Table_Merge1[[#This Row],[LME Zinc stock]]*Table_Merge1[[#This Row],[Nima.مقدار]]),"")</f>
        <v>157068325000</v>
      </c>
      <c r="AQ2414" s="287">
        <f>IFERROR(IF(Table_Merge1[[#This Row],[LME Zinc 3-month]]*Table_Merge1[[#This Row],[Nima.مقدار]]=0,"",Table_Merge1[[#This Row],[LME Zinc 3-month]]*Table_Merge1[[#This Row],[Nima.مقدار]]),"")</f>
        <v>52510000</v>
      </c>
      <c r="AR2414" s="288" t="str">
        <f>IFERROR(IF(Table_Merge1[[#This Row],[LME Zinc stock]]*Table_Merge1[[#This Row],[Azad.Sell]]=0,"",Table_Merge1[[#This Row],[LME Zinc stock]]*Table_Merge1[[#This Row],[Azad.Sell]]),"")</f>
        <v/>
      </c>
      <c r="AS2414" s="288" t="str">
        <f>IFERROR(IF(Table_Merge1[[#This Row],[LME Zinc 3-month]]*Table_Merge1[[#This Row],[Azad.Sell]]=0,"",Table_Merge1[[#This Row],[LME Zinc 3-month]]*Table_Merge1[[#This Row],[Azad.Sell]]),"")</f>
        <v/>
      </c>
      <c r="AT2414"/>
    </row>
    <row r="2415" spans="1:46" x14ac:dyDescent="0.25">
      <c r="A2415" s="258">
        <v>44016</v>
      </c>
      <c r="B24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1399.04.14</v>
      </c>
      <c r="C2415" s="195">
        <f t="shared" ca="1" si="73"/>
        <v>1399</v>
      </c>
      <c r="D24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15" s="195">
        <f>_xlfn.NUMBERVALUE(RIGHT(Table11[[#This Row],[تاریخ شمسی]],2))</f>
        <v>14</v>
      </c>
      <c r="F24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04-14</v>
      </c>
      <c r="G2415" s="195" t="s">
        <v>2566</v>
      </c>
      <c r="L2415" s="259">
        <v>44016</v>
      </c>
      <c r="M2415">
        <v>167733</v>
      </c>
      <c r="O2415" s="284">
        <f>IFERROR(DATE(Table7[[#This Row],[year]],MONTH(DATEVALUE(Table7[[#This Row],[month]]&amp;"1")),Table7[[#This Row],[day]]),"")</f>
        <v>41593</v>
      </c>
      <c r="P2415" s="195" t="s">
        <v>5840</v>
      </c>
      <c r="Q2415" s="195">
        <v>2013</v>
      </c>
      <c r="R2415" s="195" t="s">
        <v>3450</v>
      </c>
      <c r="S2415" s="195">
        <v>15</v>
      </c>
      <c r="T2415" s="195">
        <v>1281.75</v>
      </c>
      <c r="U2415" s="195">
        <v>1740.5</v>
      </c>
      <c r="V2415" s="195">
        <v>5465575</v>
      </c>
      <c r="X2415" s="260">
        <v>41677</v>
      </c>
      <c r="Z2415" s="260">
        <v>8</v>
      </c>
      <c r="AB2415" s="260" t="str">
        <f ca="1">IFERROR(IFERROR(VLOOKUP(Table_Merge1[[#This Row],[Column1]],Table11[#All],2,FALSE),LEFT(AB2416,8)&amp;IF(LEN((RIGHT(AB2416,2)+1))&lt;2,"0"&amp;(RIGHT(AB2416,2)+1),(RIGHT(AB2416,2)-1))),"")</f>
        <v>1392.11.16</v>
      </c>
      <c r="AC2415" s="259" t="str">
        <f ca="1">LEFT(Table_Merge1[[#This Row],[Column2]],4)</f>
        <v>1392</v>
      </c>
      <c r="AD2415" s="259" t="str">
        <f ca="1">RIGHT(LEFT(Table_Merge1[[#This Row],[Column2]],7),2)</f>
        <v>11</v>
      </c>
      <c r="AE2415" s="259" t="str">
        <f ca="1">RIGHT(Table_Merge1[[#This Row],[Column2]],2)</f>
        <v>16</v>
      </c>
      <c r="AH2415" s="260">
        <v>2014</v>
      </c>
      <c r="AI2415" t="s">
        <v>3433</v>
      </c>
      <c r="AJ2415" s="260">
        <v>7</v>
      </c>
      <c r="AK2415">
        <v>1260</v>
      </c>
      <c r="AL2415">
        <v>1755</v>
      </c>
      <c r="AM2415">
        <v>5332125</v>
      </c>
      <c r="AP2415" s="287" t="str">
        <f>IFERROR(IF(Table_Merge1[[#This Row],[LME Zinc stock]]*Table_Merge1[[#This Row],[Nima.مقدار]]=0,"",Table_Merge1[[#This Row],[LME Zinc stock]]*Table_Merge1[[#This Row],[Nima.مقدار]]),"")</f>
        <v/>
      </c>
      <c r="AQ2415" s="287" t="str">
        <f>IFERROR(IF(Table_Merge1[[#This Row],[LME Zinc 3-month]]*Table_Merge1[[#This Row],[Nima.مقدار]]=0,"",Table_Merge1[[#This Row],[LME Zinc 3-month]]*Table_Merge1[[#This Row],[Nima.مقدار]]),"")</f>
        <v/>
      </c>
      <c r="AR2415" s="288" t="str">
        <f>IFERROR(IF(Table_Merge1[[#This Row],[LME Zinc stock]]*Table_Merge1[[#This Row],[Azad.Sell]]=0,"",Table_Merge1[[#This Row],[LME Zinc stock]]*Table_Merge1[[#This Row],[Azad.Sell]]),"")</f>
        <v/>
      </c>
      <c r="AS2415" s="288" t="str">
        <f>IFERROR(IF(Table_Merge1[[#This Row],[LME Zinc 3-month]]*Table_Merge1[[#This Row],[Azad.Sell]]=0,"",Table_Merge1[[#This Row],[LME Zinc 3-month]]*Table_Merge1[[#This Row],[Azad.Sell]]),"")</f>
        <v/>
      </c>
      <c r="AT2415"/>
    </row>
    <row r="2416" spans="1:46" x14ac:dyDescent="0.25">
      <c r="A2416" s="258">
        <v>44017</v>
      </c>
      <c r="B24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1399.04.15</v>
      </c>
      <c r="C2416" s="195">
        <f t="shared" ca="1" si="73"/>
        <v>1399</v>
      </c>
      <c r="D24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16" s="195">
        <f>_xlfn.NUMBERVALUE(RIGHT(Table11[[#This Row],[تاریخ شمسی]],2))</f>
        <v>15</v>
      </c>
      <c r="F24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04-15</v>
      </c>
      <c r="G2416" s="195" t="s">
        <v>2567</v>
      </c>
      <c r="L2416" s="259">
        <v>44017</v>
      </c>
      <c r="M2416">
        <v>167607</v>
      </c>
      <c r="O2416" s="283">
        <f>IFERROR(DATE(Table7[[#This Row],[year]],MONTH(DATEVALUE(Table7[[#This Row],[month]]&amp;"1")),Table7[[#This Row],[day]]),"")</f>
        <v>41592</v>
      </c>
      <c r="P2416" s="257" t="s">
        <v>5841</v>
      </c>
      <c r="Q2416" s="257">
        <v>2013</v>
      </c>
      <c r="R2416" s="257" t="s">
        <v>3450</v>
      </c>
      <c r="S2416" s="257">
        <v>14</v>
      </c>
      <c r="T2416" s="257">
        <v>1283.25</v>
      </c>
      <c r="U2416" s="257">
        <v>1746</v>
      </c>
      <c r="V2416" s="257">
        <v>5471750</v>
      </c>
      <c r="X2416" s="260">
        <v>41676</v>
      </c>
      <c r="Y2416" t="s">
        <v>7574</v>
      </c>
      <c r="Z2416" s="260">
        <v>8</v>
      </c>
      <c r="AA2416">
        <v>1392</v>
      </c>
      <c r="AB2416" s="260" t="str">
        <f ca="1">IFERROR(IFERROR(VLOOKUP(Table_Merge1[[#This Row],[Column1]],Table11[#All],2,FALSE),LEFT(AB2417,8)&amp;IF(LEN((RIGHT(AB2417,2)+1))&lt;2,"0"&amp;(RIGHT(AB2417,2)+1),(RIGHT(AB2417,2)-1))),"")</f>
        <v>1392.11.17</v>
      </c>
      <c r="AC2416" s="259" t="str">
        <f ca="1">LEFT(Table_Merge1[[#This Row],[Column2]],4)</f>
        <v>1392</v>
      </c>
      <c r="AD2416" s="259" t="str">
        <f ca="1">RIGHT(LEFT(Table_Merge1[[#This Row],[Column2]],7),2)</f>
        <v>11</v>
      </c>
      <c r="AE2416" s="259" t="str">
        <f ca="1">RIGHT(Table_Merge1[[#This Row],[Column2]],2)</f>
        <v>17</v>
      </c>
      <c r="AF2416">
        <v>11</v>
      </c>
      <c r="AG2416">
        <v>17</v>
      </c>
      <c r="AH2416" s="260">
        <v>2014</v>
      </c>
      <c r="AI2416" t="s">
        <v>3433</v>
      </c>
      <c r="AJ2416" s="260">
        <v>6</v>
      </c>
      <c r="AK2416">
        <v>1258.5</v>
      </c>
      <c r="AL2416">
        <v>1742</v>
      </c>
      <c r="AM2416">
        <v>5338700</v>
      </c>
      <c r="AO2416">
        <v>29490</v>
      </c>
      <c r="AP2416" s="287">
        <f>IFERROR(IF(Table_Merge1[[#This Row],[LME Zinc stock]]*Table_Merge1[[#This Row],[Nima.مقدار]]=0,"",Table_Merge1[[#This Row],[LME Zinc stock]]*Table_Merge1[[#This Row],[Nima.مقدار]]),"")</f>
        <v>157438263000</v>
      </c>
      <c r="AQ2416" s="287">
        <f>IFERROR(IF(Table_Merge1[[#This Row],[LME Zinc 3-month]]*Table_Merge1[[#This Row],[Nima.مقدار]]=0,"",Table_Merge1[[#This Row],[LME Zinc 3-month]]*Table_Merge1[[#This Row],[Nima.مقدار]]),"")</f>
        <v>51371580</v>
      </c>
      <c r="AR2416" s="288" t="str">
        <f>IFERROR(IF(Table_Merge1[[#This Row],[LME Zinc stock]]*Table_Merge1[[#This Row],[Azad.Sell]]=0,"",Table_Merge1[[#This Row],[LME Zinc stock]]*Table_Merge1[[#This Row],[Azad.Sell]]),"")</f>
        <v/>
      </c>
      <c r="AS2416" s="288" t="str">
        <f>IFERROR(IF(Table_Merge1[[#This Row],[LME Zinc 3-month]]*Table_Merge1[[#This Row],[Azad.Sell]]=0,"",Table_Merge1[[#This Row],[LME Zinc 3-month]]*Table_Merge1[[#This Row],[Azad.Sell]]),"")</f>
        <v/>
      </c>
      <c r="AT2416"/>
    </row>
    <row r="2417" spans="1:46" x14ac:dyDescent="0.25">
      <c r="A2417" s="258">
        <v>44018</v>
      </c>
      <c r="B24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1399.04.16</v>
      </c>
      <c r="C2417" s="195">
        <f t="shared" ca="1" si="73"/>
        <v>1399</v>
      </c>
      <c r="D24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17" s="195">
        <f>_xlfn.NUMBERVALUE(RIGHT(Table11[[#This Row],[تاریخ شمسی]],2))</f>
        <v>16</v>
      </c>
      <c r="F24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04-16</v>
      </c>
      <c r="G2417" s="195" t="s">
        <v>2568</v>
      </c>
      <c r="L2417" s="259">
        <v>44018</v>
      </c>
      <c r="M2417">
        <v>169510</v>
      </c>
      <c r="O2417" s="284">
        <f>IFERROR(DATE(Table7[[#This Row],[year]],MONTH(DATEVALUE(Table7[[#This Row],[month]]&amp;"1")),Table7[[#This Row],[day]]),"")</f>
        <v>41591</v>
      </c>
      <c r="P2417" s="195" t="s">
        <v>5842</v>
      </c>
      <c r="Q2417" s="195">
        <v>2013</v>
      </c>
      <c r="R2417" s="195" t="s">
        <v>3450</v>
      </c>
      <c r="S2417" s="195">
        <v>13</v>
      </c>
      <c r="T2417" s="195">
        <v>1276</v>
      </c>
      <c r="U2417" s="195" t="s">
        <v>3621</v>
      </c>
      <c r="V2417" s="195" t="s">
        <v>3621</v>
      </c>
      <c r="X2417" s="260">
        <v>41675</v>
      </c>
      <c r="Y2417" t="s">
        <v>7573</v>
      </c>
      <c r="Z2417" s="260">
        <v>8</v>
      </c>
      <c r="AA2417">
        <v>1392</v>
      </c>
      <c r="AB2417" s="260" t="str">
        <f ca="1">IFERROR(IFERROR(VLOOKUP(Table_Merge1[[#This Row],[Column1]],Table11[#All],2,FALSE),LEFT(AB2418,8)&amp;IF(LEN((RIGHT(AB2418,2)+1))&lt;2,"0"&amp;(RIGHT(AB2418,2)+1),(RIGHT(AB2418,2)-1))),"")</f>
        <v>1392.11.16</v>
      </c>
      <c r="AC2417" s="259" t="str">
        <f ca="1">LEFT(Table_Merge1[[#This Row],[Column2]],4)</f>
        <v>1392</v>
      </c>
      <c r="AD2417" s="259" t="str">
        <f ca="1">RIGHT(LEFT(Table_Merge1[[#This Row],[Column2]],7),2)</f>
        <v>11</v>
      </c>
      <c r="AE2417" s="259" t="str">
        <f ca="1">RIGHT(Table_Merge1[[#This Row],[Column2]],2)</f>
        <v>16</v>
      </c>
      <c r="AF2417">
        <v>11</v>
      </c>
      <c r="AG2417">
        <v>16</v>
      </c>
      <c r="AH2417" s="260">
        <v>2014</v>
      </c>
      <c r="AI2417" t="s">
        <v>3433</v>
      </c>
      <c r="AJ2417" s="260">
        <v>5</v>
      </c>
      <c r="AK2417">
        <v>1257</v>
      </c>
      <c r="AL2417">
        <v>1777.5</v>
      </c>
      <c r="AM2417">
        <v>5346375</v>
      </c>
      <c r="AO2417">
        <v>29500</v>
      </c>
      <c r="AP2417" s="287">
        <f>IFERROR(IF(Table_Merge1[[#This Row],[LME Zinc stock]]*Table_Merge1[[#This Row],[Nima.مقدار]]=0,"",Table_Merge1[[#This Row],[LME Zinc stock]]*Table_Merge1[[#This Row],[Nima.مقدار]]),"")</f>
        <v>157718062500</v>
      </c>
      <c r="AQ2417" s="287">
        <f>IFERROR(IF(Table_Merge1[[#This Row],[LME Zinc 3-month]]*Table_Merge1[[#This Row],[Nima.مقدار]]=0,"",Table_Merge1[[#This Row],[LME Zinc 3-month]]*Table_Merge1[[#This Row],[Nima.مقدار]]),"")</f>
        <v>52436250</v>
      </c>
      <c r="AR2417" s="288" t="str">
        <f>IFERROR(IF(Table_Merge1[[#This Row],[LME Zinc stock]]*Table_Merge1[[#This Row],[Azad.Sell]]=0,"",Table_Merge1[[#This Row],[LME Zinc stock]]*Table_Merge1[[#This Row],[Azad.Sell]]),"")</f>
        <v/>
      </c>
      <c r="AS2417" s="288" t="str">
        <f>IFERROR(IF(Table_Merge1[[#This Row],[LME Zinc 3-month]]*Table_Merge1[[#This Row],[Azad.Sell]]=0,"",Table_Merge1[[#This Row],[LME Zinc 3-month]]*Table_Merge1[[#This Row],[Azad.Sell]]),"")</f>
        <v/>
      </c>
      <c r="AT2417"/>
    </row>
    <row r="2418" spans="1:46" x14ac:dyDescent="0.25">
      <c r="A2418" s="258">
        <v>44019</v>
      </c>
      <c r="B24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1399.04.17</v>
      </c>
      <c r="C2418" s="195">
        <f t="shared" ca="1" si="73"/>
        <v>1399</v>
      </c>
      <c r="D24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18" s="195">
        <f>_xlfn.NUMBERVALUE(RIGHT(Table11[[#This Row],[تاریخ شمسی]],2))</f>
        <v>17</v>
      </c>
      <c r="F24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04-17</v>
      </c>
      <c r="G2418" s="195" t="s">
        <v>2569</v>
      </c>
      <c r="L2418" s="259">
        <v>44019</v>
      </c>
      <c r="M2418">
        <v>168508</v>
      </c>
      <c r="O2418" s="283">
        <f>IFERROR(DATE(Table7[[#This Row],[year]],MONTH(DATEVALUE(Table7[[#This Row],[month]]&amp;"1")),Table7[[#This Row],[day]]),"")</f>
        <v>41590</v>
      </c>
      <c r="P2418" s="257" t="s">
        <v>5843</v>
      </c>
      <c r="Q2418" s="257">
        <v>2013</v>
      </c>
      <c r="R2418" s="257" t="s">
        <v>3450</v>
      </c>
      <c r="S2418" s="257">
        <v>12</v>
      </c>
      <c r="T2418" s="257">
        <v>1281</v>
      </c>
      <c r="U2418" s="257">
        <v>1754</v>
      </c>
      <c r="V2418" s="257">
        <v>5470425</v>
      </c>
      <c r="X2418" s="260">
        <v>41674</v>
      </c>
      <c r="Y2418" t="s">
        <v>7572</v>
      </c>
      <c r="Z2418" s="260">
        <v>8</v>
      </c>
      <c r="AA2418">
        <v>1392</v>
      </c>
      <c r="AB2418" s="260" t="str">
        <f ca="1">IFERROR(IFERROR(VLOOKUP(Table_Merge1[[#This Row],[Column1]],Table11[#All],2,FALSE),LEFT(AB2419,8)&amp;IF(LEN((RIGHT(AB2419,2)+1))&lt;2,"0"&amp;(RIGHT(AB2419,2)+1),(RIGHT(AB2419,2)-1))),"")</f>
        <v>1392.11.15</v>
      </c>
      <c r="AC2418" s="259" t="str">
        <f ca="1">LEFT(Table_Merge1[[#This Row],[Column2]],4)</f>
        <v>1392</v>
      </c>
      <c r="AD2418" s="259" t="str">
        <f ca="1">RIGHT(LEFT(Table_Merge1[[#This Row],[Column2]],7),2)</f>
        <v>11</v>
      </c>
      <c r="AE2418" s="259" t="str">
        <f ca="1">RIGHT(Table_Merge1[[#This Row],[Column2]],2)</f>
        <v>15</v>
      </c>
      <c r="AF2418">
        <v>11</v>
      </c>
      <c r="AG2418">
        <v>15</v>
      </c>
      <c r="AH2418" s="260">
        <v>2014</v>
      </c>
      <c r="AI2418" t="s">
        <v>3433</v>
      </c>
      <c r="AJ2418" s="260">
        <v>4</v>
      </c>
      <c r="AK2418">
        <v>1253</v>
      </c>
      <c r="AL2418">
        <v>1761</v>
      </c>
      <c r="AM2418">
        <v>5353425</v>
      </c>
      <c r="AO2418">
        <v>29480</v>
      </c>
      <c r="AP2418" s="287">
        <f>IFERROR(IF(Table_Merge1[[#This Row],[LME Zinc stock]]*Table_Merge1[[#This Row],[Nima.مقدار]]=0,"",Table_Merge1[[#This Row],[LME Zinc stock]]*Table_Merge1[[#This Row],[Nima.مقدار]]),"")</f>
        <v>157818969000</v>
      </c>
      <c r="AQ2418" s="287">
        <f>IFERROR(IF(Table_Merge1[[#This Row],[LME Zinc 3-month]]*Table_Merge1[[#This Row],[Nima.مقدار]]=0,"",Table_Merge1[[#This Row],[LME Zinc 3-month]]*Table_Merge1[[#This Row],[Nima.مقدار]]),"")</f>
        <v>51914280</v>
      </c>
      <c r="AR2418" s="288" t="str">
        <f>IFERROR(IF(Table_Merge1[[#This Row],[LME Zinc stock]]*Table_Merge1[[#This Row],[Azad.Sell]]=0,"",Table_Merge1[[#This Row],[LME Zinc stock]]*Table_Merge1[[#This Row],[Azad.Sell]]),"")</f>
        <v/>
      </c>
      <c r="AS2418" s="288" t="str">
        <f>IFERROR(IF(Table_Merge1[[#This Row],[LME Zinc 3-month]]*Table_Merge1[[#This Row],[Azad.Sell]]=0,"",Table_Merge1[[#This Row],[LME Zinc 3-month]]*Table_Merge1[[#This Row],[Azad.Sell]]),"")</f>
        <v/>
      </c>
      <c r="AT2418"/>
    </row>
    <row r="2419" spans="1:46" x14ac:dyDescent="0.25">
      <c r="A2419" s="258">
        <v>44020</v>
      </c>
      <c r="B24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1399.04.18</v>
      </c>
      <c r="C2419" s="195">
        <f t="shared" ca="1" si="73"/>
        <v>1399</v>
      </c>
      <c r="D24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19" s="195">
        <f>_xlfn.NUMBERVALUE(RIGHT(Table11[[#This Row],[تاریخ شمسی]],2))</f>
        <v>18</v>
      </c>
      <c r="F24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04-18</v>
      </c>
      <c r="G2419" s="195" t="s">
        <v>2570</v>
      </c>
      <c r="L2419" s="259">
        <v>44020</v>
      </c>
      <c r="M2419">
        <v>168688</v>
      </c>
      <c r="O2419" s="284">
        <f>IFERROR(DATE(Table7[[#This Row],[year]],MONTH(DATEVALUE(Table7[[#This Row],[month]]&amp;"1")),Table7[[#This Row],[day]]),"")</f>
        <v>41589</v>
      </c>
      <c r="P2419" s="195" t="s">
        <v>5844</v>
      </c>
      <c r="Q2419" s="195">
        <v>2013</v>
      </c>
      <c r="R2419" s="195" t="s">
        <v>3450</v>
      </c>
      <c r="S2419" s="195">
        <v>11</v>
      </c>
      <c r="T2419" s="195">
        <v>1283.75</v>
      </c>
      <c r="U2419" s="195">
        <v>1751</v>
      </c>
      <c r="V2419" s="195">
        <v>5395725</v>
      </c>
      <c r="X2419" s="260">
        <v>41673</v>
      </c>
      <c r="Y2419" t="s">
        <v>7571</v>
      </c>
      <c r="Z2419" s="260">
        <v>8</v>
      </c>
      <c r="AA2419">
        <v>1392</v>
      </c>
      <c r="AB2419" s="260" t="str">
        <f ca="1">IFERROR(IFERROR(VLOOKUP(Table_Merge1[[#This Row],[Column1]],Table11[#All],2,FALSE),LEFT(AB2420,8)&amp;IF(LEN((RIGHT(AB2420,2)+1))&lt;2,"0"&amp;(RIGHT(AB2420,2)+1),(RIGHT(AB2420,2)-1))),"")</f>
        <v>1392.11.14</v>
      </c>
      <c r="AC2419" s="259" t="str">
        <f ca="1">LEFT(Table_Merge1[[#This Row],[Column2]],4)</f>
        <v>1392</v>
      </c>
      <c r="AD2419" s="259" t="str">
        <f ca="1">RIGHT(LEFT(Table_Merge1[[#This Row],[Column2]],7),2)</f>
        <v>11</v>
      </c>
      <c r="AE2419" s="259" t="str">
        <f ca="1">RIGHT(Table_Merge1[[#This Row],[Column2]],2)</f>
        <v>14</v>
      </c>
      <c r="AF2419">
        <v>11</v>
      </c>
      <c r="AG2419">
        <v>14</v>
      </c>
      <c r="AH2419" s="260">
        <v>2014</v>
      </c>
      <c r="AI2419" t="s">
        <v>3433</v>
      </c>
      <c r="AJ2419" s="260">
        <v>3</v>
      </c>
      <c r="AK2419">
        <v>1246.5</v>
      </c>
      <c r="AL2419">
        <v>1770.5</v>
      </c>
      <c r="AM2419">
        <v>5357700</v>
      </c>
      <c r="AO2419">
        <v>29550</v>
      </c>
      <c r="AP2419" s="287">
        <f>IFERROR(IF(Table_Merge1[[#This Row],[LME Zinc stock]]*Table_Merge1[[#This Row],[Nima.مقدار]]=0,"",Table_Merge1[[#This Row],[LME Zinc stock]]*Table_Merge1[[#This Row],[Nima.مقدار]]),"")</f>
        <v>158320035000</v>
      </c>
      <c r="AQ2419" s="287">
        <f>IFERROR(IF(Table_Merge1[[#This Row],[LME Zinc 3-month]]*Table_Merge1[[#This Row],[Nima.مقدار]]=0,"",Table_Merge1[[#This Row],[LME Zinc 3-month]]*Table_Merge1[[#This Row],[Nima.مقدار]]),"")</f>
        <v>52318275</v>
      </c>
      <c r="AR2419" s="288" t="str">
        <f>IFERROR(IF(Table_Merge1[[#This Row],[LME Zinc stock]]*Table_Merge1[[#This Row],[Azad.Sell]]=0,"",Table_Merge1[[#This Row],[LME Zinc stock]]*Table_Merge1[[#This Row],[Azad.Sell]]),"")</f>
        <v/>
      </c>
      <c r="AS2419" s="288" t="str">
        <f>IFERROR(IF(Table_Merge1[[#This Row],[LME Zinc 3-month]]*Table_Merge1[[#This Row],[Azad.Sell]]=0,"",Table_Merge1[[#This Row],[LME Zinc 3-month]]*Table_Merge1[[#This Row],[Azad.Sell]]),"")</f>
        <v/>
      </c>
      <c r="AT2419"/>
    </row>
    <row r="2420" spans="1:46" x14ac:dyDescent="0.25">
      <c r="A2420" s="258">
        <v>44021</v>
      </c>
      <c r="B24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1399.04.19</v>
      </c>
      <c r="C2420" s="195">
        <f t="shared" ca="1" si="73"/>
        <v>1399</v>
      </c>
      <c r="D24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20" s="195">
        <f>_xlfn.NUMBERVALUE(RIGHT(Table11[[#This Row],[تاریخ شمسی]],2))</f>
        <v>19</v>
      </c>
      <c r="F24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04-19</v>
      </c>
      <c r="G2420" s="195" t="s">
        <v>2571</v>
      </c>
      <c r="L2420" s="259">
        <v>44021</v>
      </c>
      <c r="M2420">
        <v>177147</v>
      </c>
      <c r="O2420" s="283">
        <f>IFERROR(DATE(Table7[[#This Row],[year]],MONTH(DATEVALUE(Table7[[#This Row],[month]]&amp;"1")),Table7[[#This Row],[day]]),"")</f>
        <v>41586</v>
      </c>
      <c r="P2420" s="257" t="s">
        <v>5845</v>
      </c>
      <c r="Q2420" s="257">
        <v>2013</v>
      </c>
      <c r="R2420" s="257" t="s">
        <v>3450</v>
      </c>
      <c r="S2420" s="257">
        <v>8</v>
      </c>
      <c r="T2420" s="257">
        <v>1309</v>
      </c>
      <c r="U2420" s="257">
        <v>1767.5</v>
      </c>
      <c r="V2420" s="257">
        <v>5395175</v>
      </c>
      <c r="X2420" s="260">
        <v>41670</v>
      </c>
      <c r="Z2420" s="260">
        <v>8</v>
      </c>
      <c r="AB2420" s="260" t="str">
        <f ca="1">IFERROR(IFERROR(VLOOKUP(Table_Merge1[[#This Row],[Column1]],Table11[#All],2,FALSE),LEFT(AB2421,8)&amp;IF(LEN((RIGHT(AB2421,2)+1))&lt;2,"0"&amp;(RIGHT(AB2421,2)+1),(RIGHT(AB2421,2)-1))),"")</f>
        <v>1392.11.9</v>
      </c>
      <c r="AC2420" s="259" t="str">
        <f ca="1">LEFT(Table_Merge1[[#This Row],[Column2]],4)</f>
        <v>1392</v>
      </c>
      <c r="AD2420" s="259" t="str">
        <f ca="1">RIGHT(LEFT(Table_Merge1[[#This Row],[Column2]],7),2)</f>
        <v>11</v>
      </c>
      <c r="AE2420" s="259" t="str">
        <f ca="1">RIGHT(Table_Merge1[[#This Row],[Column2]],2)</f>
        <v>.9</v>
      </c>
      <c r="AH2420" s="260">
        <v>2014</v>
      </c>
      <c r="AI2420" t="s">
        <v>3431</v>
      </c>
      <c r="AJ2420" s="260">
        <v>31</v>
      </c>
      <c r="AK2420">
        <v>1246.5</v>
      </c>
      <c r="AL2420">
        <v>1745.5</v>
      </c>
      <c r="AM2420">
        <v>5362175</v>
      </c>
      <c r="AP2420" s="287" t="str">
        <f>IFERROR(IF(Table_Merge1[[#This Row],[LME Zinc stock]]*Table_Merge1[[#This Row],[Nima.مقدار]]=0,"",Table_Merge1[[#This Row],[LME Zinc stock]]*Table_Merge1[[#This Row],[Nima.مقدار]]),"")</f>
        <v/>
      </c>
      <c r="AQ2420" s="287" t="str">
        <f>IFERROR(IF(Table_Merge1[[#This Row],[LME Zinc 3-month]]*Table_Merge1[[#This Row],[Nima.مقدار]]=0,"",Table_Merge1[[#This Row],[LME Zinc 3-month]]*Table_Merge1[[#This Row],[Nima.مقدار]]),"")</f>
        <v/>
      </c>
      <c r="AR2420" s="288" t="str">
        <f>IFERROR(IF(Table_Merge1[[#This Row],[LME Zinc stock]]*Table_Merge1[[#This Row],[Azad.Sell]]=0,"",Table_Merge1[[#This Row],[LME Zinc stock]]*Table_Merge1[[#This Row],[Azad.Sell]]),"")</f>
        <v/>
      </c>
      <c r="AS2420" s="288" t="str">
        <f>IFERROR(IF(Table_Merge1[[#This Row],[LME Zinc 3-month]]*Table_Merge1[[#This Row],[Azad.Sell]]=0,"",Table_Merge1[[#This Row],[LME Zinc 3-month]]*Table_Merge1[[#This Row],[Azad.Sell]]),"")</f>
        <v/>
      </c>
      <c r="AT2420"/>
    </row>
    <row r="2421" spans="1:46" x14ac:dyDescent="0.25">
      <c r="A2421" s="258">
        <v>44023</v>
      </c>
      <c r="B24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1399.04.21</v>
      </c>
      <c r="C2421" s="195">
        <f t="shared" ca="1" si="73"/>
        <v>1399</v>
      </c>
      <c r="D24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21" s="195">
        <f>_xlfn.NUMBERVALUE(RIGHT(Table11[[#This Row],[تاریخ شمسی]],2))</f>
        <v>21</v>
      </c>
      <c r="F24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04-21</v>
      </c>
      <c r="G2421" s="195" t="s">
        <v>2572</v>
      </c>
      <c r="L2421" s="259">
        <v>44023</v>
      </c>
      <c r="M2421">
        <v>169004</v>
      </c>
      <c r="O2421" s="284">
        <f>IFERROR(DATE(Table7[[#This Row],[year]],MONTH(DATEVALUE(Table7[[#This Row],[month]]&amp;"1")),Table7[[#This Row],[day]]),"")</f>
        <v>41585</v>
      </c>
      <c r="P2421" s="195" t="s">
        <v>5846</v>
      </c>
      <c r="Q2421" s="195">
        <v>2013</v>
      </c>
      <c r="R2421" s="195" t="s">
        <v>3450</v>
      </c>
      <c r="S2421" s="195">
        <v>7</v>
      </c>
      <c r="T2421" s="195">
        <v>1316</v>
      </c>
      <c r="U2421" s="195">
        <v>1781</v>
      </c>
      <c r="V2421" s="195">
        <v>5401675</v>
      </c>
      <c r="X2421" s="260">
        <v>41669</v>
      </c>
      <c r="Y2421" t="s">
        <v>7570</v>
      </c>
      <c r="Z2421" s="260">
        <v>8</v>
      </c>
      <c r="AA2421">
        <v>1392</v>
      </c>
      <c r="AB2421" s="260" t="str">
        <f ca="1">IFERROR(IFERROR(VLOOKUP(Table_Merge1[[#This Row],[Column1]],Table11[#All],2,FALSE),LEFT(AB2422,8)&amp;IF(LEN((RIGHT(AB2422,2)+1))&lt;2,"0"&amp;(RIGHT(AB2422,2)+1),(RIGHT(AB2422,2)-1))),"")</f>
        <v>1392.11.10</v>
      </c>
      <c r="AC2421" s="259" t="str">
        <f ca="1">LEFT(Table_Merge1[[#This Row],[Column2]],4)</f>
        <v>1392</v>
      </c>
      <c r="AD2421" s="259" t="str">
        <f ca="1">RIGHT(LEFT(Table_Merge1[[#This Row],[Column2]],7),2)</f>
        <v>11</v>
      </c>
      <c r="AE2421" s="259" t="str">
        <f ca="1">RIGHT(Table_Merge1[[#This Row],[Column2]],2)</f>
        <v>10</v>
      </c>
      <c r="AF2421">
        <v>11</v>
      </c>
      <c r="AG2421">
        <v>10</v>
      </c>
      <c r="AH2421" s="260">
        <v>2014</v>
      </c>
      <c r="AI2421" t="s">
        <v>3431</v>
      </c>
      <c r="AJ2421" s="260">
        <v>30</v>
      </c>
      <c r="AK2421">
        <v>1254</v>
      </c>
      <c r="AL2421">
        <v>1750.5</v>
      </c>
      <c r="AM2421">
        <v>5371425</v>
      </c>
      <c r="AO2421">
        <v>29400</v>
      </c>
      <c r="AP2421" s="287">
        <f>IFERROR(IF(Table_Merge1[[#This Row],[LME Zinc stock]]*Table_Merge1[[#This Row],[Nima.مقدار]]=0,"",Table_Merge1[[#This Row],[LME Zinc stock]]*Table_Merge1[[#This Row],[Nima.مقدار]]),"")</f>
        <v>157919895000</v>
      </c>
      <c r="AQ2421" s="287">
        <f>IFERROR(IF(Table_Merge1[[#This Row],[LME Zinc 3-month]]*Table_Merge1[[#This Row],[Nima.مقدار]]=0,"",Table_Merge1[[#This Row],[LME Zinc 3-month]]*Table_Merge1[[#This Row],[Nima.مقدار]]),"")</f>
        <v>51464700</v>
      </c>
      <c r="AR2421" s="288" t="str">
        <f>IFERROR(IF(Table_Merge1[[#This Row],[LME Zinc stock]]*Table_Merge1[[#This Row],[Azad.Sell]]=0,"",Table_Merge1[[#This Row],[LME Zinc stock]]*Table_Merge1[[#This Row],[Azad.Sell]]),"")</f>
        <v/>
      </c>
      <c r="AS2421" s="288" t="str">
        <f>IFERROR(IF(Table_Merge1[[#This Row],[LME Zinc 3-month]]*Table_Merge1[[#This Row],[Azad.Sell]]=0,"",Table_Merge1[[#This Row],[LME Zinc 3-month]]*Table_Merge1[[#This Row],[Azad.Sell]]),"")</f>
        <v/>
      </c>
      <c r="AT2421"/>
    </row>
    <row r="2422" spans="1:46" x14ac:dyDescent="0.25">
      <c r="A2422" s="258">
        <v>44024</v>
      </c>
      <c r="B24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1399.04.22</v>
      </c>
      <c r="C2422" s="195">
        <f t="shared" ca="1" si="73"/>
        <v>1399</v>
      </c>
      <c r="D24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22" s="195">
        <f>_xlfn.NUMBERVALUE(RIGHT(Table11[[#This Row],[تاریخ شمسی]],2))</f>
        <v>22</v>
      </c>
      <c r="F24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04-22</v>
      </c>
      <c r="G2422" s="195" t="s">
        <v>2573</v>
      </c>
      <c r="L2422" s="259">
        <v>44024</v>
      </c>
      <c r="M2422">
        <v>174918</v>
      </c>
      <c r="O2422" s="283">
        <f>IFERROR(DATE(Table7[[#This Row],[year]],MONTH(DATEVALUE(Table7[[#This Row],[month]]&amp;"1")),Table7[[#This Row],[day]]),"")</f>
        <v>41584</v>
      </c>
      <c r="P2422" s="257" t="s">
        <v>5847</v>
      </c>
      <c r="Q2422" s="257">
        <v>2013</v>
      </c>
      <c r="R2422" s="257" t="s">
        <v>3450</v>
      </c>
      <c r="S2422" s="257">
        <v>6</v>
      </c>
      <c r="T2422" s="257">
        <v>1317</v>
      </c>
      <c r="U2422" s="257">
        <v>1775.5</v>
      </c>
      <c r="V2422" s="257">
        <v>5410275</v>
      </c>
      <c r="X2422" s="260">
        <v>41668</v>
      </c>
      <c r="Y2422" t="s">
        <v>7569</v>
      </c>
      <c r="Z2422" s="260">
        <v>8</v>
      </c>
      <c r="AA2422">
        <v>1392</v>
      </c>
      <c r="AB2422" s="260" t="str">
        <f ca="1">IFERROR(IFERROR(VLOOKUP(Table_Merge1[[#This Row],[Column1]],Table11[#All],2,FALSE),LEFT(AB2423,8)&amp;IF(LEN((RIGHT(AB2423,2)+1))&lt;2,"0"&amp;(RIGHT(AB2423,2)+1),(RIGHT(AB2423,2)-1))),"")</f>
        <v>1392.11.09</v>
      </c>
      <c r="AC2422" s="259" t="str">
        <f ca="1">LEFT(Table_Merge1[[#This Row],[Column2]],4)</f>
        <v>1392</v>
      </c>
      <c r="AD2422" s="259" t="str">
        <f ca="1">RIGHT(LEFT(Table_Merge1[[#This Row],[Column2]],7),2)</f>
        <v>11</v>
      </c>
      <c r="AE2422" s="259" t="str">
        <f ca="1">RIGHT(Table_Merge1[[#This Row],[Column2]],2)</f>
        <v>09</v>
      </c>
      <c r="AF2422">
        <v>11</v>
      </c>
      <c r="AG2422">
        <v>9</v>
      </c>
      <c r="AH2422" s="260">
        <v>2014</v>
      </c>
      <c r="AI2422" t="s">
        <v>3431</v>
      </c>
      <c r="AJ2422" s="260">
        <v>29</v>
      </c>
      <c r="AK2422">
        <v>1254.75</v>
      </c>
      <c r="AL2422">
        <v>1730.5</v>
      </c>
      <c r="AM2422">
        <v>5382000</v>
      </c>
      <c r="AO2422">
        <v>29450</v>
      </c>
      <c r="AP2422" s="287">
        <f>IFERROR(IF(Table_Merge1[[#This Row],[LME Zinc stock]]*Table_Merge1[[#This Row],[Nima.مقدار]]=0,"",Table_Merge1[[#This Row],[LME Zinc stock]]*Table_Merge1[[#This Row],[Nima.مقدار]]),"")</f>
        <v>158499900000</v>
      </c>
      <c r="AQ2422" s="287">
        <f>IFERROR(IF(Table_Merge1[[#This Row],[LME Zinc 3-month]]*Table_Merge1[[#This Row],[Nima.مقدار]]=0,"",Table_Merge1[[#This Row],[LME Zinc 3-month]]*Table_Merge1[[#This Row],[Nima.مقدار]]),"")</f>
        <v>50963225</v>
      </c>
      <c r="AR2422" s="288" t="str">
        <f>IFERROR(IF(Table_Merge1[[#This Row],[LME Zinc stock]]*Table_Merge1[[#This Row],[Azad.Sell]]=0,"",Table_Merge1[[#This Row],[LME Zinc stock]]*Table_Merge1[[#This Row],[Azad.Sell]]),"")</f>
        <v/>
      </c>
      <c r="AS2422" s="288" t="str">
        <f>IFERROR(IF(Table_Merge1[[#This Row],[LME Zinc 3-month]]*Table_Merge1[[#This Row],[Azad.Sell]]=0,"",Table_Merge1[[#This Row],[LME Zinc 3-month]]*Table_Merge1[[#This Row],[Azad.Sell]]),"")</f>
        <v/>
      </c>
      <c r="AT2422"/>
    </row>
    <row r="2423" spans="1:46" x14ac:dyDescent="0.25">
      <c r="A2423" s="258">
        <v>44025</v>
      </c>
      <c r="B24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1399.04.23</v>
      </c>
      <c r="C2423" s="195">
        <f t="shared" ca="1" si="73"/>
        <v>1399</v>
      </c>
      <c r="D24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23" s="195">
        <f>_xlfn.NUMBERVALUE(RIGHT(Table11[[#This Row],[تاریخ شمسی]],2))</f>
        <v>23</v>
      </c>
      <c r="F24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04-23</v>
      </c>
      <c r="G2423" s="195" t="s">
        <v>2574</v>
      </c>
      <c r="L2423" s="259">
        <v>44025</v>
      </c>
      <c r="M2423">
        <v>172239</v>
      </c>
      <c r="O2423" s="284">
        <f>IFERROR(DATE(Table7[[#This Row],[year]],MONTH(DATEVALUE(Table7[[#This Row],[month]]&amp;"1")),Table7[[#This Row],[day]]),"")</f>
        <v>41583</v>
      </c>
      <c r="P2423" s="195" t="s">
        <v>5848</v>
      </c>
      <c r="Q2423" s="195">
        <v>2013</v>
      </c>
      <c r="R2423" s="195" t="s">
        <v>3450</v>
      </c>
      <c r="S2423" s="195">
        <v>5</v>
      </c>
      <c r="T2423" s="195">
        <v>1311.25</v>
      </c>
      <c r="U2423" s="195">
        <v>1794</v>
      </c>
      <c r="V2423" s="195">
        <v>5419275</v>
      </c>
      <c r="X2423" s="260">
        <v>41667</v>
      </c>
      <c r="Y2423" t="s">
        <v>7568</v>
      </c>
      <c r="Z2423" s="260">
        <v>8</v>
      </c>
      <c r="AA2423">
        <v>1392</v>
      </c>
      <c r="AB2423" s="260" t="str">
        <f ca="1">IFERROR(IFERROR(VLOOKUP(Table_Merge1[[#This Row],[Column1]],Table11[#All],2,FALSE),LEFT(AB2424,8)&amp;IF(LEN((RIGHT(AB2424,2)+1))&lt;2,"0"&amp;(RIGHT(AB2424,2)+1),(RIGHT(AB2424,2)-1))),"")</f>
        <v>1392.11.08</v>
      </c>
      <c r="AC2423" s="259" t="str">
        <f ca="1">LEFT(Table_Merge1[[#This Row],[Column2]],4)</f>
        <v>1392</v>
      </c>
      <c r="AD2423" s="259" t="str">
        <f ca="1">RIGHT(LEFT(Table_Merge1[[#This Row],[Column2]],7),2)</f>
        <v>11</v>
      </c>
      <c r="AE2423" s="259" t="str">
        <f ca="1">RIGHT(Table_Merge1[[#This Row],[Column2]],2)</f>
        <v>08</v>
      </c>
      <c r="AF2423">
        <v>11</v>
      </c>
      <c r="AG2423">
        <v>8</v>
      </c>
      <c r="AH2423" s="260">
        <v>2014</v>
      </c>
      <c r="AI2423" t="s">
        <v>3431</v>
      </c>
      <c r="AJ2423" s="260">
        <v>28</v>
      </c>
      <c r="AK2423">
        <v>1253.5</v>
      </c>
      <c r="AL2423">
        <v>1729</v>
      </c>
      <c r="AM2423">
        <v>5358100</v>
      </c>
      <c r="AO2423">
        <v>29490</v>
      </c>
      <c r="AP2423" s="287">
        <f>IFERROR(IF(Table_Merge1[[#This Row],[LME Zinc stock]]*Table_Merge1[[#This Row],[Nima.مقدار]]=0,"",Table_Merge1[[#This Row],[LME Zinc stock]]*Table_Merge1[[#This Row],[Nima.مقدار]]),"")</f>
        <v>158010369000</v>
      </c>
      <c r="AQ2423" s="287">
        <f>IFERROR(IF(Table_Merge1[[#This Row],[LME Zinc 3-month]]*Table_Merge1[[#This Row],[Nima.مقدار]]=0,"",Table_Merge1[[#This Row],[LME Zinc 3-month]]*Table_Merge1[[#This Row],[Nima.مقدار]]),"")</f>
        <v>50988210</v>
      </c>
      <c r="AR2423" s="288" t="str">
        <f>IFERROR(IF(Table_Merge1[[#This Row],[LME Zinc stock]]*Table_Merge1[[#This Row],[Azad.Sell]]=0,"",Table_Merge1[[#This Row],[LME Zinc stock]]*Table_Merge1[[#This Row],[Azad.Sell]]),"")</f>
        <v/>
      </c>
      <c r="AS2423" s="288" t="str">
        <f>IFERROR(IF(Table_Merge1[[#This Row],[LME Zinc 3-month]]*Table_Merge1[[#This Row],[Azad.Sell]]=0,"",Table_Merge1[[#This Row],[LME Zinc 3-month]]*Table_Merge1[[#This Row],[Azad.Sell]]),"")</f>
        <v/>
      </c>
      <c r="AT2423"/>
    </row>
    <row r="2424" spans="1:46" x14ac:dyDescent="0.25">
      <c r="A2424" s="258">
        <v>44026</v>
      </c>
      <c r="B24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1399.04.24</v>
      </c>
      <c r="C2424" s="195">
        <f t="shared" ca="1" si="73"/>
        <v>1399</v>
      </c>
      <c r="D24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24" s="195">
        <f>_xlfn.NUMBERVALUE(RIGHT(Table11[[#This Row],[تاریخ شمسی]],2))</f>
        <v>24</v>
      </c>
      <c r="F24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04-24</v>
      </c>
      <c r="G2424" s="195" t="s">
        <v>2575</v>
      </c>
      <c r="L2424" s="259">
        <v>44026</v>
      </c>
      <c r="M2424">
        <v>174541</v>
      </c>
      <c r="O2424" s="283">
        <f>IFERROR(DATE(Table7[[#This Row],[year]],MONTH(DATEVALUE(Table7[[#This Row],[month]]&amp;"1")),Table7[[#This Row],[day]]),"")</f>
        <v>41582</v>
      </c>
      <c r="P2424" s="257" t="s">
        <v>5849</v>
      </c>
      <c r="Q2424" s="257">
        <v>2013</v>
      </c>
      <c r="R2424" s="257" t="s">
        <v>3450</v>
      </c>
      <c r="S2424" s="257">
        <v>4</v>
      </c>
      <c r="T2424" s="257">
        <v>1314.25</v>
      </c>
      <c r="U2424" s="257">
        <v>1776</v>
      </c>
      <c r="V2424" s="257">
        <v>5352175</v>
      </c>
      <c r="X2424" s="260">
        <v>41666</v>
      </c>
      <c r="Y2424" t="s">
        <v>7567</v>
      </c>
      <c r="Z2424" s="260">
        <v>8</v>
      </c>
      <c r="AA2424">
        <v>1392</v>
      </c>
      <c r="AB2424" s="260" t="str">
        <f ca="1">IFERROR(IFERROR(VLOOKUP(Table_Merge1[[#This Row],[Column1]],Table11[#All],2,FALSE),LEFT(AB2425,8)&amp;IF(LEN((RIGHT(AB2425,2)+1))&lt;2,"0"&amp;(RIGHT(AB2425,2)+1),(RIGHT(AB2425,2)-1))),"")</f>
        <v>1392.11.07</v>
      </c>
      <c r="AC2424" s="259" t="str">
        <f ca="1">LEFT(Table_Merge1[[#This Row],[Column2]],4)</f>
        <v>1392</v>
      </c>
      <c r="AD2424" s="259" t="str">
        <f ca="1">RIGHT(LEFT(Table_Merge1[[#This Row],[Column2]],7),2)</f>
        <v>11</v>
      </c>
      <c r="AE2424" s="259" t="str">
        <f ca="1">RIGHT(Table_Merge1[[#This Row],[Column2]],2)</f>
        <v>07</v>
      </c>
      <c r="AF2424">
        <v>11</v>
      </c>
      <c r="AG2424">
        <v>7</v>
      </c>
      <c r="AH2424" s="260">
        <v>2014</v>
      </c>
      <c r="AI2424" t="s">
        <v>3431</v>
      </c>
      <c r="AJ2424" s="260">
        <v>27</v>
      </c>
      <c r="AK2424">
        <v>1270</v>
      </c>
      <c r="AL2424">
        <v>1714</v>
      </c>
      <c r="AM2424">
        <v>5368250</v>
      </c>
      <c r="AO2424">
        <v>29480</v>
      </c>
      <c r="AP2424" s="287">
        <f>IFERROR(IF(Table_Merge1[[#This Row],[LME Zinc stock]]*Table_Merge1[[#This Row],[Nima.مقدار]]=0,"",Table_Merge1[[#This Row],[LME Zinc stock]]*Table_Merge1[[#This Row],[Nima.مقدار]]),"")</f>
        <v>158256010000</v>
      </c>
      <c r="AQ2424" s="287">
        <f>IFERROR(IF(Table_Merge1[[#This Row],[LME Zinc 3-month]]*Table_Merge1[[#This Row],[Nima.مقدار]]=0,"",Table_Merge1[[#This Row],[LME Zinc 3-month]]*Table_Merge1[[#This Row],[Nima.مقدار]]),"")</f>
        <v>50528720</v>
      </c>
      <c r="AR2424" s="288" t="str">
        <f>IFERROR(IF(Table_Merge1[[#This Row],[LME Zinc stock]]*Table_Merge1[[#This Row],[Azad.Sell]]=0,"",Table_Merge1[[#This Row],[LME Zinc stock]]*Table_Merge1[[#This Row],[Azad.Sell]]),"")</f>
        <v/>
      </c>
      <c r="AS2424" s="288" t="str">
        <f>IFERROR(IF(Table_Merge1[[#This Row],[LME Zinc 3-month]]*Table_Merge1[[#This Row],[Azad.Sell]]=0,"",Table_Merge1[[#This Row],[LME Zinc 3-month]]*Table_Merge1[[#This Row],[Azad.Sell]]),"")</f>
        <v/>
      </c>
      <c r="AT2424"/>
    </row>
    <row r="2425" spans="1:46" x14ac:dyDescent="0.25">
      <c r="A2425" s="258">
        <v>44027</v>
      </c>
      <c r="B24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1399.04.25</v>
      </c>
      <c r="C2425" s="195">
        <f t="shared" ca="1" si="73"/>
        <v>1399</v>
      </c>
      <c r="D24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25" s="195">
        <f>_xlfn.NUMBERVALUE(RIGHT(Table11[[#This Row],[تاریخ شمسی]],2))</f>
        <v>25</v>
      </c>
      <c r="F24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04-25</v>
      </c>
      <c r="G2425" s="195" t="s">
        <v>2576</v>
      </c>
      <c r="L2425" s="259">
        <v>44027</v>
      </c>
      <c r="M2425">
        <v>173831</v>
      </c>
      <c r="O2425" s="284">
        <f>IFERROR(DATE(Table7[[#This Row],[year]],MONTH(DATEVALUE(Table7[[#This Row],[month]]&amp;"1")),Table7[[#This Row],[day]]),"")</f>
        <v>41579</v>
      </c>
      <c r="P2425" s="195" t="s">
        <v>5850</v>
      </c>
      <c r="Q2425" s="195">
        <v>2013</v>
      </c>
      <c r="R2425" s="195" t="s">
        <v>3450</v>
      </c>
      <c r="S2425" s="195">
        <v>1</v>
      </c>
      <c r="T2425" s="195">
        <v>1314.75</v>
      </c>
      <c r="U2425" s="195">
        <v>1786</v>
      </c>
      <c r="V2425" s="195">
        <v>5348875</v>
      </c>
      <c r="X2425" s="260">
        <v>41663</v>
      </c>
      <c r="Z2425" s="260">
        <v>8</v>
      </c>
      <c r="AB2425" s="260" t="str">
        <f ca="1">IFERROR(IFERROR(VLOOKUP(Table_Merge1[[#This Row],[Column1]],Table11[#All],2,FALSE),LEFT(AB2426,8)&amp;IF(LEN((RIGHT(AB2426,2)+1))&lt;2,"0"&amp;(RIGHT(AB2426,2)+1),(RIGHT(AB2426,2)-1))),"")</f>
        <v>1392.11.04</v>
      </c>
      <c r="AC2425" s="259" t="str">
        <f ca="1">LEFT(Table_Merge1[[#This Row],[Column2]],4)</f>
        <v>1392</v>
      </c>
      <c r="AD2425" s="259" t="str">
        <f ca="1">RIGHT(LEFT(Table_Merge1[[#This Row],[Column2]],7),2)</f>
        <v>11</v>
      </c>
      <c r="AE2425" s="259" t="str">
        <f ca="1">RIGHT(Table_Merge1[[#This Row],[Column2]],2)</f>
        <v>04</v>
      </c>
      <c r="AH2425" s="260">
        <v>2014</v>
      </c>
      <c r="AI2425" t="s">
        <v>3431</v>
      </c>
      <c r="AJ2425" s="260">
        <v>24</v>
      </c>
      <c r="AK2425">
        <v>1259.25</v>
      </c>
      <c r="AL2425">
        <v>1714.5</v>
      </c>
      <c r="AM2425">
        <v>5377000</v>
      </c>
      <c r="AP2425" s="287" t="str">
        <f>IFERROR(IF(Table_Merge1[[#This Row],[LME Zinc stock]]*Table_Merge1[[#This Row],[Nima.مقدار]]=0,"",Table_Merge1[[#This Row],[LME Zinc stock]]*Table_Merge1[[#This Row],[Nima.مقدار]]),"")</f>
        <v/>
      </c>
      <c r="AQ2425" s="287" t="str">
        <f>IFERROR(IF(Table_Merge1[[#This Row],[LME Zinc 3-month]]*Table_Merge1[[#This Row],[Nima.مقدار]]=0,"",Table_Merge1[[#This Row],[LME Zinc 3-month]]*Table_Merge1[[#This Row],[Nima.مقدار]]),"")</f>
        <v/>
      </c>
      <c r="AR2425" s="288" t="str">
        <f>IFERROR(IF(Table_Merge1[[#This Row],[LME Zinc stock]]*Table_Merge1[[#This Row],[Azad.Sell]]=0,"",Table_Merge1[[#This Row],[LME Zinc stock]]*Table_Merge1[[#This Row],[Azad.Sell]]),"")</f>
        <v/>
      </c>
      <c r="AS2425" s="288" t="str">
        <f>IFERROR(IF(Table_Merge1[[#This Row],[LME Zinc 3-month]]*Table_Merge1[[#This Row],[Azad.Sell]]=0,"",Table_Merge1[[#This Row],[LME Zinc 3-month]]*Table_Merge1[[#This Row],[Azad.Sell]]),"")</f>
        <v/>
      </c>
      <c r="AT2425"/>
    </row>
    <row r="2426" spans="1:46" x14ac:dyDescent="0.25">
      <c r="A2426" s="258">
        <v>44028</v>
      </c>
      <c r="B24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1399.04.26</v>
      </c>
      <c r="C2426" s="195">
        <f t="shared" ca="1" si="73"/>
        <v>1399</v>
      </c>
      <c r="D24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26" s="195">
        <f>_xlfn.NUMBERVALUE(RIGHT(Table11[[#This Row],[تاریخ شمسی]],2))</f>
        <v>26</v>
      </c>
      <c r="F24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04-26</v>
      </c>
      <c r="G2426" s="195" t="s">
        <v>2577</v>
      </c>
      <c r="L2426" s="259">
        <v>44028</v>
      </c>
      <c r="M2426">
        <v>172661</v>
      </c>
      <c r="O2426" s="283">
        <f>IFERROR(DATE(Table7[[#This Row],[year]],MONTH(DATEVALUE(Table7[[#This Row],[month]]&amp;"1")),Table7[[#This Row],[day]]),"")</f>
        <v>41578</v>
      </c>
      <c r="P2426" s="257" t="s">
        <v>5851</v>
      </c>
      <c r="Q2426" s="257">
        <v>2013</v>
      </c>
      <c r="R2426" s="257" t="s">
        <v>3448</v>
      </c>
      <c r="S2426" s="257">
        <v>31</v>
      </c>
      <c r="T2426" s="257">
        <v>1333.75</v>
      </c>
      <c r="U2426" s="257">
        <v>1784</v>
      </c>
      <c r="V2426" s="257">
        <v>5335050</v>
      </c>
      <c r="X2426" s="260">
        <v>41662</v>
      </c>
      <c r="Y2426" t="s">
        <v>7566</v>
      </c>
      <c r="Z2426" s="260">
        <v>8</v>
      </c>
      <c r="AA2426">
        <v>1392</v>
      </c>
      <c r="AB2426" s="260" t="str">
        <f ca="1">IFERROR(IFERROR(VLOOKUP(Table_Merge1[[#This Row],[Column1]],Table11[#All],2,FALSE),LEFT(AB2427,8)&amp;IF(LEN((RIGHT(AB2427,2)+1))&lt;2,"0"&amp;(RIGHT(AB2427,2)+1),(RIGHT(AB2427,2)-1))),"")</f>
        <v>1392.11.03</v>
      </c>
      <c r="AC2426" s="259" t="str">
        <f ca="1">LEFT(Table_Merge1[[#This Row],[Column2]],4)</f>
        <v>1392</v>
      </c>
      <c r="AD2426" s="259" t="str">
        <f ca="1">RIGHT(LEFT(Table_Merge1[[#This Row],[Column2]],7),2)</f>
        <v>11</v>
      </c>
      <c r="AE2426" s="259" t="str">
        <f ca="1">RIGHT(Table_Merge1[[#This Row],[Column2]],2)</f>
        <v>03</v>
      </c>
      <c r="AF2426">
        <v>11</v>
      </c>
      <c r="AG2426">
        <v>3</v>
      </c>
      <c r="AH2426" s="260">
        <v>2014</v>
      </c>
      <c r="AI2426" t="s">
        <v>3431</v>
      </c>
      <c r="AJ2426" s="260">
        <v>23</v>
      </c>
      <c r="AK2426">
        <v>1244.25</v>
      </c>
      <c r="AL2426">
        <v>1719</v>
      </c>
      <c r="AM2426">
        <v>5384950</v>
      </c>
      <c r="AO2426">
        <v>29420</v>
      </c>
      <c r="AP2426" s="287">
        <f>IFERROR(IF(Table_Merge1[[#This Row],[LME Zinc stock]]*Table_Merge1[[#This Row],[Nima.مقدار]]=0,"",Table_Merge1[[#This Row],[LME Zinc stock]]*Table_Merge1[[#This Row],[Nima.مقدار]]),"")</f>
        <v>158425229000</v>
      </c>
      <c r="AQ2426" s="287">
        <f>IFERROR(IF(Table_Merge1[[#This Row],[LME Zinc 3-month]]*Table_Merge1[[#This Row],[Nima.مقدار]]=0,"",Table_Merge1[[#This Row],[LME Zinc 3-month]]*Table_Merge1[[#This Row],[Nima.مقدار]]),"")</f>
        <v>50572980</v>
      </c>
      <c r="AR2426" s="288" t="str">
        <f>IFERROR(IF(Table_Merge1[[#This Row],[LME Zinc stock]]*Table_Merge1[[#This Row],[Azad.Sell]]=0,"",Table_Merge1[[#This Row],[LME Zinc stock]]*Table_Merge1[[#This Row],[Azad.Sell]]),"")</f>
        <v/>
      </c>
      <c r="AS2426" s="288" t="str">
        <f>IFERROR(IF(Table_Merge1[[#This Row],[LME Zinc 3-month]]*Table_Merge1[[#This Row],[Azad.Sell]]=0,"",Table_Merge1[[#This Row],[LME Zinc 3-month]]*Table_Merge1[[#This Row],[Azad.Sell]]),"")</f>
        <v/>
      </c>
      <c r="AT2426"/>
    </row>
    <row r="2427" spans="1:46" x14ac:dyDescent="0.25">
      <c r="A2427" s="258">
        <v>44030</v>
      </c>
      <c r="B24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1399.04.28</v>
      </c>
      <c r="C2427" s="195">
        <f t="shared" ca="1" si="73"/>
        <v>1399</v>
      </c>
      <c r="D24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27" s="195">
        <f>_xlfn.NUMBERVALUE(RIGHT(Table11[[#This Row],[تاریخ شمسی]],2))</f>
        <v>28</v>
      </c>
      <c r="F24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04-28</v>
      </c>
      <c r="G2427" s="195" t="s">
        <v>2578</v>
      </c>
      <c r="L2427" s="259">
        <v>44030</v>
      </c>
      <c r="M2427">
        <v>190191.5</v>
      </c>
      <c r="O2427" s="284">
        <f>IFERROR(DATE(Table7[[#This Row],[year]],MONTH(DATEVALUE(Table7[[#This Row],[month]]&amp;"1")),Table7[[#This Row],[day]]),"")</f>
        <v>41577</v>
      </c>
      <c r="P2427" s="195" t="s">
        <v>5852</v>
      </c>
      <c r="Q2427" s="195">
        <v>2013</v>
      </c>
      <c r="R2427" s="195" t="s">
        <v>3448</v>
      </c>
      <c r="S2427" s="195">
        <v>30</v>
      </c>
      <c r="T2427" s="195">
        <v>1349.5</v>
      </c>
      <c r="U2427" s="195">
        <v>1785.5</v>
      </c>
      <c r="V2427" s="195">
        <v>5299650</v>
      </c>
      <c r="X2427" s="260">
        <v>41661</v>
      </c>
      <c r="Y2427" t="s">
        <v>7565</v>
      </c>
      <c r="Z2427" s="260">
        <v>8</v>
      </c>
      <c r="AA2427">
        <v>1392</v>
      </c>
      <c r="AB2427" s="260" t="str">
        <f ca="1">IFERROR(IFERROR(VLOOKUP(Table_Merge1[[#This Row],[Column1]],Table11[#All],2,FALSE),LEFT(AB2428,8)&amp;IF(LEN((RIGHT(AB2428,2)+1))&lt;2,"0"&amp;(RIGHT(AB2428,2)+1),(RIGHT(AB2428,2)-1))),"")</f>
        <v>1392.11.02</v>
      </c>
      <c r="AC2427" s="259" t="str">
        <f ca="1">LEFT(Table_Merge1[[#This Row],[Column2]],4)</f>
        <v>1392</v>
      </c>
      <c r="AD2427" s="259" t="str">
        <f ca="1">RIGHT(LEFT(Table_Merge1[[#This Row],[Column2]],7),2)</f>
        <v>11</v>
      </c>
      <c r="AE2427" s="259" t="str">
        <f ca="1">RIGHT(Table_Merge1[[#This Row],[Column2]],2)</f>
        <v>02</v>
      </c>
      <c r="AF2427">
        <v>11</v>
      </c>
      <c r="AG2427">
        <v>2</v>
      </c>
      <c r="AH2427" s="260">
        <v>2014</v>
      </c>
      <c r="AI2427" t="s">
        <v>3431</v>
      </c>
      <c r="AJ2427" s="260">
        <v>22</v>
      </c>
      <c r="AK2427">
        <v>1239.5</v>
      </c>
      <c r="AL2427">
        <v>1697</v>
      </c>
      <c r="AM2427">
        <v>5392800</v>
      </c>
      <c r="AO2427">
        <v>29550</v>
      </c>
      <c r="AP2427" s="287">
        <f>IFERROR(IF(Table_Merge1[[#This Row],[LME Zinc stock]]*Table_Merge1[[#This Row],[Nima.مقدار]]=0,"",Table_Merge1[[#This Row],[LME Zinc stock]]*Table_Merge1[[#This Row],[Nima.مقدار]]),"")</f>
        <v>159357240000</v>
      </c>
      <c r="AQ2427" s="287">
        <f>IFERROR(IF(Table_Merge1[[#This Row],[LME Zinc 3-month]]*Table_Merge1[[#This Row],[Nima.مقدار]]=0,"",Table_Merge1[[#This Row],[LME Zinc 3-month]]*Table_Merge1[[#This Row],[Nima.مقدار]]),"")</f>
        <v>50146350</v>
      </c>
      <c r="AR2427" s="288" t="str">
        <f>IFERROR(IF(Table_Merge1[[#This Row],[LME Zinc stock]]*Table_Merge1[[#This Row],[Azad.Sell]]=0,"",Table_Merge1[[#This Row],[LME Zinc stock]]*Table_Merge1[[#This Row],[Azad.Sell]]),"")</f>
        <v/>
      </c>
      <c r="AS2427" s="288" t="str">
        <f>IFERROR(IF(Table_Merge1[[#This Row],[LME Zinc 3-month]]*Table_Merge1[[#This Row],[Azad.Sell]]=0,"",Table_Merge1[[#This Row],[LME Zinc 3-month]]*Table_Merge1[[#This Row],[Azad.Sell]]),"")</f>
        <v/>
      </c>
      <c r="AT2427"/>
    </row>
    <row r="2428" spans="1:46" x14ac:dyDescent="0.25">
      <c r="A2428" s="258">
        <v>44031</v>
      </c>
      <c r="B24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1399.04.29</v>
      </c>
      <c r="C2428" s="195">
        <f t="shared" ca="1" si="73"/>
        <v>1399</v>
      </c>
      <c r="D24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28" s="195">
        <f>_xlfn.NUMBERVALUE(RIGHT(Table11[[#This Row],[تاریخ شمسی]],2))</f>
        <v>29</v>
      </c>
      <c r="F24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04-29</v>
      </c>
      <c r="G2428" s="195" t="s">
        <v>2579</v>
      </c>
      <c r="L2428" s="259">
        <v>44031</v>
      </c>
      <c r="M2428">
        <v>207722</v>
      </c>
      <c r="O2428" s="283">
        <f>IFERROR(DATE(Table7[[#This Row],[year]],MONTH(DATEVALUE(Table7[[#This Row],[month]]&amp;"1")),Table7[[#This Row],[day]]),"")</f>
        <v>41576</v>
      </c>
      <c r="P2428" s="257" t="s">
        <v>5853</v>
      </c>
      <c r="Q2428" s="257">
        <v>2013</v>
      </c>
      <c r="R2428" s="257" t="s">
        <v>3448</v>
      </c>
      <c r="S2428" s="257">
        <v>29</v>
      </c>
      <c r="T2428" s="257">
        <v>1346.75</v>
      </c>
      <c r="U2428" s="257">
        <v>1786.5</v>
      </c>
      <c r="V2428" s="257">
        <v>5309700</v>
      </c>
      <c r="X2428" s="260">
        <v>41660</v>
      </c>
      <c r="Y2428" t="s">
        <v>7564</v>
      </c>
      <c r="Z2428" s="260">
        <v>8</v>
      </c>
      <c r="AA2428">
        <v>1392</v>
      </c>
      <c r="AB2428" s="260" t="str">
        <f ca="1">IFERROR(IFERROR(VLOOKUP(Table_Merge1[[#This Row],[Column1]],Table11[#All],2,FALSE),LEFT(AB2429,8)&amp;IF(LEN((RIGHT(AB2429,2)+1))&lt;2,"0"&amp;(RIGHT(AB2429,2)+1),(RIGHT(AB2429,2)-1))),"")</f>
        <v>1392.11.01</v>
      </c>
      <c r="AC2428" s="259" t="str">
        <f ca="1">LEFT(Table_Merge1[[#This Row],[Column2]],4)</f>
        <v>1392</v>
      </c>
      <c r="AD2428" s="259" t="str">
        <f ca="1">RIGHT(LEFT(Table_Merge1[[#This Row],[Column2]],7),2)</f>
        <v>11</v>
      </c>
      <c r="AE2428" s="259" t="str">
        <f ca="1">RIGHT(Table_Merge1[[#This Row],[Column2]],2)</f>
        <v>01</v>
      </c>
      <c r="AF2428">
        <v>11</v>
      </c>
      <c r="AG2428">
        <v>1</v>
      </c>
      <c r="AH2428" s="260">
        <v>2014</v>
      </c>
      <c r="AI2428" t="s">
        <v>3431</v>
      </c>
      <c r="AJ2428" s="260">
        <v>21</v>
      </c>
      <c r="AK2428">
        <v>1247.75</v>
      </c>
      <c r="AL2428">
        <v>1707.5</v>
      </c>
      <c r="AM2428">
        <v>5400800</v>
      </c>
      <c r="AO2428">
        <v>29330</v>
      </c>
      <c r="AP2428" s="287">
        <f>IFERROR(IF(Table_Merge1[[#This Row],[LME Zinc stock]]*Table_Merge1[[#This Row],[Nima.مقدار]]=0,"",Table_Merge1[[#This Row],[LME Zinc stock]]*Table_Merge1[[#This Row],[Nima.مقدار]]),"")</f>
        <v>158405464000</v>
      </c>
      <c r="AQ2428" s="287">
        <f>IFERROR(IF(Table_Merge1[[#This Row],[LME Zinc 3-month]]*Table_Merge1[[#This Row],[Nima.مقدار]]=0,"",Table_Merge1[[#This Row],[LME Zinc 3-month]]*Table_Merge1[[#This Row],[Nima.مقدار]]),"")</f>
        <v>50080975</v>
      </c>
      <c r="AR2428" s="288" t="str">
        <f>IFERROR(IF(Table_Merge1[[#This Row],[LME Zinc stock]]*Table_Merge1[[#This Row],[Azad.Sell]]=0,"",Table_Merge1[[#This Row],[LME Zinc stock]]*Table_Merge1[[#This Row],[Azad.Sell]]),"")</f>
        <v/>
      </c>
      <c r="AS2428" s="288" t="str">
        <f>IFERROR(IF(Table_Merge1[[#This Row],[LME Zinc 3-month]]*Table_Merge1[[#This Row],[Azad.Sell]]=0,"",Table_Merge1[[#This Row],[LME Zinc 3-month]]*Table_Merge1[[#This Row],[Azad.Sell]]),"")</f>
        <v/>
      </c>
      <c r="AT2428"/>
    </row>
    <row r="2429" spans="1:46" x14ac:dyDescent="0.25">
      <c r="A2429" s="258">
        <v>44032</v>
      </c>
      <c r="B24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1399.04.30</v>
      </c>
      <c r="C2429" s="195">
        <f t="shared" ca="1" si="73"/>
        <v>1399</v>
      </c>
      <c r="D24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29" s="195">
        <f>_xlfn.NUMBERVALUE(RIGHT(Table11[[#This Row],[تاریخ شمسی]],2))</f>
        <v>30</v>
      </c>
      <c r="F24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04-30</v>
      </c>
      <c r="G2429" s="195" t="s">
        <v>2580</v>
      </c>
      <c r="L2429" s="259">
        <v>44032</v>
      </c>
      <c r="M2429">
        <v>173346</v>
      </c>
      <c r="O2429" s="284">
        <f>IFERROR(DATE(Table7[[#This Row],[year]],MONTH(DATEVALUE(Table7[[#This Row],[month]]&amp;"1")),Table7[[#This Row],[day]]),"")</f>
        <v>41575</v>
      </c>
      <c r="P2429" s="195" t="s">
        <v>5854</v>
      </c>
      <c r="Q2429" s="195">
        <v>2013</v>
      </c>
      <c r="R2429" s="195" t="s">
        <v>3448</v>
      </c>
      <c r="S2429" s="195">
        <v>28</v>
      </c>
      <c r="T2429" s="195">
        <v>1351</v>
      </c>
      <c r="U2429" s="195">
        <v>1794.5</v>
      </c>
      <c r="V2429" s="195">
        <v>5320550</v>
      </c>
      <c r="X2429" s="260">
        <v>41659</v>
      </c>
      <c r="Y2429" t="s">
        <v>7563</v>
      </c>
      <c r="Z2429" s="260">
        <v>8</v>
      </c>
      <c r="AA2429">
        <v>1392</v>
      </c>
      <c r="AB2429" s="260" t="str">
        <f ca="1">IFERROR(IFERROR(VLOOKUP(Table_Merge1[[#This Row],[Column1]],Table11[#All],2,FALSE),LEFT(AB2430,8)&amp;IF(LEN((RIGHT(AB2430,2)+1))&lt;2,"0"&amp;(RIGHT(AB2430,2)+1),(RIGHT(AB2430,2)-1))),"")</f>
        <v>1392.10.30</v>
      </c>
      <c r="AC2429" s="259" t="str">
        <f ca="1">LEFT(Table_Merge1[[#This Row],[Column2]],4)</f>
        <v>1392</v>
      </c>
      <c r="AD2429" s="259" t="str">
        <f ca="1">RIGHT(LEFT(Table_Merge1[[#This Row],[Column2]],7),2)</f>
        <v>10</v>
      </c>
      <c r="AE2429" s="259" t="str">
        <f ca="1">RIGHT(Table_Merge1[[#This Row],[Column2]],2)</f>
        <v>30</v>
      </c>
      <c r="AF2429">
        <v>10</v>
      </c>
      <c r="AG2429">
        <v>30</v>
      </c>
      <c r="AH2429" s="260">
        <v>2014</v>
      </c>
      <c r="AI2429" t="s">
        <v>3431</v>
      </c>
      <c r="AJ2429" s="260">
        <v>20</v>
      </c>
      <c r="AK2429">
        <v>1254.75</v>
      </c>
      <c r="AL2429">
        <v>1686.5</v>
      </c>
      <c r="AM2429">
        <v>5408200</v>
      </c>
      <c r="AO2429">
        <v>28800</v>
      </c>
      <c r="AP2429" s="287">
        <f>IFERROR(IF(Table_Merge1[[#This Row],[LME Zinc stock]]*Table_Merge1[[#This Row],[Nima.مقدار]]=0,"",Table_Merge1[[#This Row],[LME Zinc stock]]*Table_Merge1[[#This Row],[Nima.مقدار]]),"")</f>
        <v>155756160000</v>
      </c>
      <c r="AQ2429" s="287">
        <f>IFERROR(IF(Table_Merge1[[#This Row],[LME Zinc 3-month]]*Table_Merge1[[#This Row],[Nima.مقدار]]=0,"",Table_Merge1[[#This Row],[LME Zinc 3-month]]*Table_Merge1[[#This Row],[Nima.مقدار]]),"")</f>
        <v>48571200</v>
      </c>
      <c r="AR2429" s="288" t="str">
        <f>IFERROR(IF(Table_Merge1[[#This Row],[LME Zinc stock]]*Table_Merge1[[#This Row],[Azad.Sell]]=0,"",Table_Merge1[[#This Row],[LME Zinc stock]]*Table_Merge1[[#This Row],[Azad.Sell]]),"")</f>
        <v/>
      </c>
      <c r="AS2429" s="288" t="str">
        <f>IFERROR(IF(Table_Merge1[[#This Row],[LME Zinc 3-month]]*Table_Merge1[[#This Row],[Azad.Sell]]=0,"",Table_Merge1[[#This Row],[LME Zinc 3-month]]*Table_Merge1[[#This Row],[Azad.Sell]]),"")</f>
        <v/>
      </c>
      <c r="AT2429"/>
    </row>
    <row r="2430" spans="1:46" x14ac:dyDescent="0.25">
      <c r="A2430" s="258">
        <v>44033</v>
      </c>
      <c r="B24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1399.04.31</v>
      </c>
      <c r="C2430" s="195">
        <f t="shared" ca="1" si="73"/>
        <v>1399</v>
      </c>
      <c r="D24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430" s="195">
        <f>_xlfn.NUMBERVALUE(RIGHT(Table11[[#This Row],[تاریخ شمسی]],2))</f>
        <v>31</v>
      </c>
      <c r="F24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04-31</v>
      </c>
      <c r="G2430" s="195" t="s">
        <v>2581</v>
      </c>
      <c r="L2430" s="259">
        <v>44033</v>
      </c>
      <c r="M2430">
        <v>180998</v>
      </c>
      <c r="O2430" s="283">
        <f>IFERROR(DATE(Table7[[#This Row],[year]],MONTH(DATEVALUE(Table7[[#This Row],[month]]&amp;"1")),Table7[[#This Row],[day]]),"")</f>
        <v>41572</v>
      </c>
      <c r="P2430" s="257" t="s">
        <v>5855</v>
      </c>
      <c r="Q2430" s="257">
        <v>2013</v>
      </c>
      <c r="R2430" s="257" t="s">
        <v>3448</v>
      </c>
      <c r="S2430" s="257">
        <v>25</v>
      </c>
      <c r="T2430" s="257">
        <v>1341.75</v>
      </c>
      <c r="U2430" s="257">
        <v>1802.5</v>
      </c>
      <c r="V2430" s="257">
        <v>5327325</v>
      </c>
      <c r="X2430" s="260">
        <v>41656</v>
      </c>
      <c r="Z2430" s="260">
        <v>8</v>
      </c>
      <c r="AB2430" s="260" t="str">
        <f ca="1">IFERROR(IFERROR(VLOOKUP(Table_Merge1[[#This Row],[Column1]],Table11[#All],2,FALSE),LEFT(AB2431,8)&amp;IF(LEN((RIGHT(AB2431,2)+1))&lt;2,"0"&amp;(RIGHT(AB2431,2)+1),(RIGHT(AB2431,2)-1))),"")</f>
        <v>1392.10.25</v>
      </c>
      <c r="AC2430" s="259" t="str">
        <f ca="1">LEFT(Table_Merge1[[#This Row],[Column2]],4)</f>
        <v>1392</v>
      </c>
      <c r="AD2430" s="259" t="str">
        <f ca="1">RIGHT(LEFT(Table_Merge1[[#This Row],[Column2]],7),2)</f>
        <v>10</v>
      </c>
      <c r="AE2430" s="259" t="str">
        <f ca="1">RIGHT(Table_Merge1[[#This Row],[Column2]],2)</f>
        <v>25</v>
      </c>
      <c r="AH2430" s="260">
        <v>2014</v>
      </c>
      <c r="AI2430" t="s">
        <v>3431</v>
      </c>
      <c r="AJ2430" s="260">
        <v>17</v>
      </c>
      <c r="AK2430">
        <v>1241</v>
      </c>
      <c r="AL2430">
        <v>1701.5</v>
      </c>
      <c r="AM2430">
        <v>5415950</v>
      </c>
      <c r="AP2430" s="287" t="str">
        <f>IFERROR(IF(Table_Merge1[[#This Row],[LME Zinc stock]]*Table_Merge1[[#This Row],[Nima.مقدار]]=0,"",Table_Merge1[[#This Row],[LME Zinc stock]]*Table_Merge1[[#This Row],[Nima.مقدار]]),"")</f>
        <v/>
      </c>
      <c r="AQ2430" s="287" t="str">
        <f>IFERROR(IF(Table_Merge1[[#This Row],[LME Zinc 3-month]]*Table_Merge1[[#This Row],[Nima.مقدار]]=0,"",Table_Merge1[[#This Row],[LME Zinc 3-month]]*Table_Merge1[[#This Row],[Nima.مقدار]]),"")</f>
        <v/>
      </c>
      <c r="AR2430" s="288" t="str">
        <f>IFERROR(IF(Table_Merge1[[#This Row],[LME Zinc stock]]*Table_Merge1[[#This Row],[Azad.Sell]]=0,"",Table_Merge1[[#This Row],[LME Zinc stock]]*Table_Merge1[[#This Row],[Azad.Sell]]),"")</f>
        <v/>
      </c>
      <c r="AS2430" s="288" t="str">
        <f>IFERROR(IF(Table_Merge1[[#This Row],[LME Zinc 3-month]]*Table_Merge1[[#This Row],[Azad.Sell]]=0,"",Table_Merge1[[#This Row],[LME Zinc 3-month]]*Table_Merge1[[#This Row],[Azad.Sell]]),"")</f>
        <v/>
      </c>
      <c r="AT2430"/>
    </row>
    <row r="2431" spans="1:46" x14ac:dyDescent="0.25">
      <c r="A2431" s="258">
        <v>44034</v>
      </c>
      <c r="B24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1399.05.01</v>
      </c>
      <c r="C2431" s="195">
        <f t="shared" ca="1" si="73"/>
        <v>1399</v>
      </c>
      <c r="D24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31" s="195">
        <f>_xlfn.NUMBERVALUE(RIGHT(Table11[[#This Row],[تاریخ شمسی]],2))</f>
        <v>1</v>
      </c>
      <c r="F24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05-01</v>
      </c>
      <c r="G2431" s="195" t="s">
        <v>2582</v>
      </c>
      <c r="L2431" s="259">
        <v>44034</v>
      </c>
      <c r="M2431">
        <v>177037</v>
      </c>
      <c r="O2431" s="284">
        <f>IFERROR(DATE(Table7[[#This Row],[year]],MONTH(DATEVALUE(Table7[[#This Row],[month]]&amp;"1")),Table7[[#This Row],[day]]),"")</f>
        <v>41571</v>
      </c>
      <c r="P2431" s="195" t="s">
        <v>5856</v>
      </c>
      <c r="Q2431" s="195">
        <v>2013</v>
      </c>
      <c r="R2431" s="195" t="s">
        <v>3448</v>
      </c>
      <c r="S2431" s="195">
        <v>24</v>
      </c>
      <c r="T2431" s="195">
        <v>1336.25</v>
      </c>
      <c r="U2431" s="195">
        <v>1805</v>
      </c>
      <c r="V2431" s="195">
        <v>5336450</v>
      </c>
      <c r="X2431" s="260">
        <v>41655</v>
      </c>
      <c r="Y2431" t="s">
        <v>7562</v>
      </c>
      <c r="Z2431" s="260">
        <v>8</v>
      </c>
      <c r="AA2431">
        <v>1392</v>
      </c>
      <c r="AB2431" s="260" t="str">
        <f ca="1">IFERROR(IFERROR(VLOOKUP(Table_Merge1[[#This Row],[Column1]],Table11[#All],2,FALSE),LEFT(AB2432,8)&amp;IF(LEN((RIGHT(AB2432,2)+1))&lt;2,"0"&amp;(RIGHT(AB2432,2)+1),(RIGHT(AB2432,2)-1))),"")</f>
        <v>1392.10.26</v>
      </c>
      <c r="AC2431" s="259" t="str">
        <f ca="1">LEFT(Table_Merge1[[#This Row],[Column2]],4)</f>
        <v>1392</v>
      </c>
      <c r="AD2431" s="259" t="str">
        <f ca="1">RIGHT(LEFT(Table_Merge1[[#This Row],[Column2]],7),2)</f>
        <v>10</v>
      </c>
      <c r="AE2431" s="259" t="str">
        <f ca="1">RIGHT(Table_Merge1[[#This Row],[Column2]],2)</f>
        <v>26</v>
      </c>
      <c r="AF2431">
        <v>10</v>
      </c>
      <c r="AG2431">
        <v>26</v>
      </c>
      <c r="AH2431" s="260">
        <v>2014</v>
      </c>
      <c r="AI2431" t="s">
        <v>3431</v>
      </c>
      <c r="AJ2431" s="260">
        <v>16</v>
      </c>
      <c r="AK2431">
        <v>1237.25</v>
      </c>
      <c r="AL2431" t="s">
        <v>3621</v>
      </c>
      <c r="AM2431" t="s">
        <v>3621</v>
      </c>
      <c r="AO2431">
        <v>29540</v>
      </c>
      <c r="AP2431" s="287" t="str">
        <f>IFERROR(IF(Table_Merge1[[#This Row],[LME Zinc stock]]*Table_Merge1[[#This Row],[Nima.مقدار]]=0,"",Table_Merge1[[#This Row],[LME Zinc stock]]*Table_Merge1[[#This Row],[Nima.مقدار]]),"")</f>
        <v/>
      </c>
      <c r="AQ2431" s="287" t="str">
        <f>IFERROR(IF(Table_Merge1[[#This Row],[LME Zinc 3-month]]*Table_Merge1[[#This Row],[Nima.مقدار]]=0,"",Table_Merge1[[#This Row],[LME Zinc 3-month]]*Table_Merge1[[#This Row],[Nima.مقدار]]),"")</f>
        <v/>
      </c>
      <c r="AR2431" s="288" t="str">
        <f>IFERROR(IF(Table_Merge1[[#This Row],[LME Zinc stock]]*Table_Merge1[[#This Row],[Azad.Sell]]=0,"",Table_Merge1[[#This Row],[LME Zinc stock]]*Table_Merge1[[#This Row],[Azad.Sell]]),"")</f>
        <v/>
      </c>
      <c r="AS2431" s="288" t="str">
        <f>IFERROR(IF(Table_Merge1[[#This Row],[LME Zinc 3-month]]*Table_Merge1[[#This Row],[Azad.Sell]]=0,"",Table_Merge1[[#This Row],[LME Zinc 3-month]]*Table_Merge1[[#This Row],[Azad.Sell]]),"")</f>
        <v/>
      </c>
      <c r="AT2431"/>
    </row>
    <row r="2432" spans="1:46" x14ac:dyDescent="0.25">
      <c r="A2432" s="258">
        <v>44035</v>
      </c>
      <c r="B24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1399.05.02</v>
      </c>
      <c r="C2432" s="195">
        <f t="shared" ca="1" si="73"/>
        <v>1399</v>
      </c>
      <c r="D24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32" s="195">
        <f>_xlfn.NUMBERVALUE(RIGHT(Table11[[#This Row],[تاریخ شمسی]],2))</f>
        <v>2</v>
      </c>
      <c r="F24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05-02</v>
      </c>
      <c r="G2432" s="195" t="s">
        <v>2583</v>
      </c>
      <c r="L2432" s="259">
        <v>44035</v>
      </c>
      <c r="M2432">
        <v>180853</v>
      </c>
      <c r="O2432" s="283">
        <f>IFERROR(DATE(Table7[[#This Row],[year]],MONTH(DATEVALUE(Table7[[#This Row],[month]]&amp;"1")),Table7[[#This Row],[day]]),"")</f>
        <v>41570</v>
      </c>
      <c r="P2432" s="257" t="s">
        <v>5857</v>
      </c>
      <c r="Q2432" s="257">
        <v>2013</v>
      </c>
      <c r="R2432" s="257" t="s">
        <v>3448</v>
      </c>
      <c r="S2432" s="257">
        <v>23</v>
      </c>
      <c r="T2432" s="257">
        <v>1333</v>
      </c>
      <c r="U2432" s="257">
        <v>1813</v>
      </c>
      <c r="V2432" s="257">
        <v>5345775</v>
      </c>
      <c r="X2432" s="260">
        <v>41654</v>
      </c>
      <c r="Y2432" t="s">
        <v>7561</v>
      </c>
      <c r="Z2432" s="260">
        <v>8</v>
      </c>
      <c r="AA2432">
        <v>1392</v>
      </c>
      <c r="AB2432" s="260" t="str">
        <f ca="1">IFERROR(IFERROR(VLOOKUP(Table_Merge1[[#This Row],[Column1]],Table11[#All],2,FALSE),LEFT(AB2433,8)&amp;IF(LEN((RIGHT(AB2433,2)+1))&lt;2,"0"&amp;(RIGHT(AB2433,2)+1),(RIGHT(AB2433,2)-1))),"")</f>
        <v>1392.10.25</v>
      </c>
      <c r="AC2432" s="259" t="str">
        <f ca="1">LEFT(Table_Merge1[[#This Row],[Column2]],4)</f>
        <v>1392</v>
      </c>
      <c r="AD2432" s="259" t="str">
        <f ca="1">RIGHT(LEFT(Table_Merge1[[#This Row],[Column2]],7),2)</f>
        <v>10</v>
      </c>
      <c r="AE2432" s="259" t="str">
        <f ca="1">RIGHT(Table_Merge1[[#This Row],[Column2]],2)</f>
        <v>25</v>
      </c>
      <c r="AF2432">
        <v>10</v>
      </c>
      <c r="AG2432">
        <v>25</v>
      </c>
      <c r="AH2432" s="260">
        <v>2014</v>
      </c>
      <c r="AI2432" t="s">
        <v>3431</v>
      </c>
      <c r="AJ2432" s="260">
        <v>15</v>
      </c>
      <c r="AK2432">
        <v>1238</v>
      </c>
      <c r="AL2432">
        <v>1708.5</v>
      </c>
      <c r="AM2432">
        <v>5423550</v>
      </c>
      <c r="AO2432">
        <v>29540</v>
      </c>
      <c r="AP2432" s="287">
        <f>IFERROR(IF(Table_Merge1[[#This Row],[LME Zinc stock]]*Table_Merge1[[#This Row],[Nima.مقدار]]=0,"",Table_Merge1[[#This Row],[LME Zinc stock]]*Table_Merge1[[#This Row],[Nima.مقدار]]),"")</f>
        <v>160211667000</v>
      </c>
      <c r="AQ2432" s="287">
        <f>IFERROR(IF(Table_Merge1[[#This Row],[LME Zinc 3-month]]*Table_Merge1[[#This Row],[Nima.مقدار]]=0,"",Table_Merge1[[#This Row],[LME Zinc 3-month]]*Table_Merge1[[#This Row],[Nima.مقدار]]),"")</f>
        <v>50469090</v>
      </c>
      <c r="AR2432" s="288" t="str">
        <f>IFERROR(IF(Table_Merge1[[#This Row],[LME Zinc stock]]*Table_Merge1[[#This Row],[Azad.Sell]]=0,"",Table_Merge1[[#This Row],[LME Zinc stock]]*Table_Merge1[[#This Row],[Azad.Sell]]),"")</f>
        <v/>
      </c>
      <c r="AS2432" s="288" t="str">
        <f>IFERROR(IF(Table_Merge1[[#This Row],[LME Zinc 3-month]]*Table_Merge1[[#This Row],[Azad.Sell]]=0,"",Table_Merge1[[#This Row],[LME Zinc 3-month]]*Table_Merge1[[#This Row],[Azad.Sell]]),"")</f>
        <v/>
      </c>
      <c r="AT2432"/>
    </row>
    <row r="2433" spans="1:46" x14ac:dyDescent="0.25">
      <c r="A2433" s="258">
        <v>44037</v>
      </c>
      <c r="B24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1399.05.04</v>
      </c>
      <c r="C2433" s="195">
        <f t="shared" ca="1" si="73"/>
        <v>1399</v>
      </c>
      <c r="D24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33" s="195">
        <f>_xlfn.NUMBERVALUE(RIGHT(Table11[[#This Row],[تاریخ شمسی]],2))</f>
        <v>4</v>
      </c>
      <c r="F24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05-04</v>
      </c>
      <c r="G2433" s="195" t="s">
        <v>2584</v>
      </c>
      <c r="L2433" s="259">
        <v>44037</v>
      </c>
      <c r="M2433">
        <v>183541</v>
      </c>
      <c r="O2433" s="284">
        <f>IFERROR(DATE(Table7[[#This Row],[year]],MONTH(DATEVALUE(Table7[[#This Row],[month]]&amp;"1")),Table7[[#This Row],[day]]),"")</f>
        <v>41569</v>
      </c>
      <c r="P2433" s="195" t="s">
        <v>5858</v>
      </c>
      <c r="Q2433" s="195">
        <v>2013</v>
      </c>
      <c r="R2433" s="195" t="s">
        <v>3448</v>
      </c>
      <c r="S2433" s="195">
        <v>22</v>
      </c>
      <c r="T2433" s="195">
        <v>1311.75</v>
      </c>
      <c r="U2433" s="195">
        <v>1820.5</v>
      </c>
      <c r="V2433" s="195">
        <v>5348300</v>
      </c>
      <c r="X2433" s="260">
        <v>41653</v>
      </c>
      <c r="Y2433" t="s">
        <v>7560</v>
      </c>
      <c r="Z2433" s="260">
        <v>9</v>
      </c>
      <c r="AA2433">
        <v>1392</v>
      </c>
      <c r="AB2433" s="260" t="str">
        <f ca="1">IFERROR(IFERROR(VLOOKUP(Table_Merge1[[#This Row],[Column1]],Table11[#All],2,FALSE),LEFT(AB2434,8)&amp;IF(LEN((RIGHT(AB2434,2)+1))&lt;2,"0"&amp;(RIGHT(AB2434,2)+1),(RIGHT(AB2434,2)-1))),"")</f>
        <v>1392.10.24</v>
      </c>
      <c r="AC2433" s="259" t="str">
        <f ca="1">LEFT(Table_Merge1[[#This Row],[Column2]],4)</f>
        <v>1392</v>
      </c>
      <c r="AD2433" s="259" t="str">
        <f ca="1">RIGHT(LEFT(Table_Merge1[[#This Row],[Column2]],7),2)</f>
        <v>10</v>
      </c>
      <c r="AE2433" s="259" t="str">
        <f ca="1">RIGHT(Table_Merge1[[#This Row],[Column2]],2)</f>
        <v>24</v>
      </c>
      <c r="AF2433">
        <v>10</v>
      </c>
      <c r="AG2433">
        <v>24</v>
      </c>
      <c r="AH2433" s="260">
        <v>2014</v>
      </c>
      <c r="AI2433" t="s">
        <v>3431</v>
      </c>
      <c r="AJ2433" s="260">
        <v>14</v>
      </c>
      <c r="AK2433">
        <v>1248.75</v>
      </c>
      <c r="AL2433">
        <v>1729.5</v>
      </c>
      <c r="AM2433">
        <v>5432125</v>
      </c>
      <c r="AO2433">
        <v>29510</v>
      </c>
      <c r="AP2433" s="287">
        <f>IFERROR(IF(Table_Merge1[[#This Row],[LME Zinc stock]]*Table_Merge1[[#This Row],[Nima.مقدار]]=0,"",Table_Merge1[[#This Row],[LME Zinc stock]]*Table_Merge1[[#This Row],[Nima.مقدار]]),"")</f>
        <v>160302008750</v>
      </c>
      <c r="AQ2433" s="287">
        <f>IFERROR(IF(Table_Merge1[[#This Row],[LME Zinc 3-month]]*Table_Merge1[[#This Row],[Nima.مقدار]]=0,"",Table_Merge1[[#This Row],[LME Zinc 3-month]]*Table_Merge1[[#This Row],[Nima.مقدار]]),"")</f>
        <v>51037545</v>
      </c>
      <c r="AR2433" s="288" t="str">
        <f>IFERROR(IF(Table_Merge1[[#This Row],[LME Zinc stock]]*Table_Merge1[[#This Row],[Azad.Sell]]=0,"",Table_Merge1[[#This Row],[LME Zinc stock]]*Table_Merge1[[#This Row],[Azad.Sell]]),"")</f>
        <v/>
      </c>
      <c r="AS2433" s="288" t="str">
        <f>IFERROR(IF(Table_Merge1[[#This Row],[LME Zinc 3-month]]*Table_Merge1[[#This Row],[Azad.Sell]]=0,"",Table_Merge1[[#This Row],[LME Zinc 3-month]]*Table_Merge1[[#This Row],[Azad.Sell]]),"")</f>
        <v/>
      </c>
      <c r="AT2433"/>
    </row>
    <row r="2434" spans="1:46" x14ac:dyDescent="0.25">
      <c r="A2434" s="258">
        <v>44038</v>
      </c>
      <c r="B24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1399.05.05</v>
      </c>
      <c r="C2434" s="195">
        <f t="shared" ref="C2434:C2497" ca="1" si="74">_xlfn.NUMBERVALUE(LEFT(G2434, LEN(G2434) - MAX(IF(ISNUMBER(MID(G2434, ROW(INDIRECT("1:"&amp;LEN(G2434))), 1) *1)=FALSE, ROW(INDIRECT("6:"&amp;LEN(G2434))), 6))))</f>
        <v>1399</v>
      </c>
      <c r="D24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34" s="195">
        <f>_xlfn.NUMBERVALUE(RIGHT(Table11[[#This Row],[تاریخ شمسی]],2))</f>
        <v>5</v>
      </c>
      <c r="F24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05-05</v>
      </c>
      <c r="G2434" s="195" t="s">
        <v>2585</v>
      </c>
      <c r="L2434" s="259">
        <v>44038</v>
      </c>
      <c r="M2434">
        <v>179087</v>
      </c>
      <c r="O2434" s="283">
        <f>IFERROR(DATE(Table7[[#This Row],[year]],MONTH(DATEVALUE(Table7[[#This Row],[month]]&amp;"1")),Table7[[#This Row],[day]]),"")</f>
        <v>41568</v>
      </c>
      <c r="P2434" s="257" t="s">
        <v>5859</v>
      </c>
      <c r="Q2434" s="257">
        <v>2013</v>
      </c>
      <c r="R2434" s="257" t="s">
        <v>3448</v>
      </c>
      <c r="S2434" s="257">
        <v>21</v>
      </c>
      <c r="T2434" s="257">
        <v>1316</v>
      </c>
      <c r="U2434" s="257">
        <v>1830.5</v>
      </c>
      <c r="V2434" s="257">
        <v>5358325</v>
      </c>
      <c r="X2434" s="260">
        <v>41652</v>
      </c>
      <c r="Y2434" t="s">
        <v>7559</v>
      </c>
      <c r="Z2434" s="260">
        <v>9</v>
      </c>
      <c r="AA2434">
        <v>1392</v>
      </c>
      <c r="AB2434" s="260" t="str">
        <f ca="1">IFERROR(IFERROR(VLOOKUP(Table_Merge1[[#This Row],[Column1]],Table11[#All],2,FALSE),LEFT(AB2435,8)&amp;IF(LEN((RIGHT(AB2435,2)+1))&lt;2,"0"&amp;(RIGHT(AB2435,2)+1),(RIGHT(AB2435,2)-1))),"")</f>
        <v>1392.10.23</v>
      </c>
      <c r="AC2434" s="259" t="str">
        <f ca="1">LEFT(Table_Merge1[[#This Row],[Column2]],4)</f>
        <v>1392</v>
      </c>
      <c r="AD2434" s="259" t="str">
        <f ca="1">RIGHT(LEFT(Table_Merge1[[#This Row],[Column2]],7),2)</f>
        <v>10</v>
      </c>
      <c r="AE2434" s="259" t="str">
        <f ca="1">RIGHT(Table_Merge1[[#This Row],[Column2]],2)</f>
        <v>23</v>
      </c>
      <c r="AF2434">
        <v>10</v>
      </c>
      <c r="AG2434">
        <v>23</v>
      </c>
      <c r="AH2434" s="260">
        <v>2014</v>
      </c>
      <c r="AI2434" t="s">
        <v>3431</v>
      </c>
      <c r="AJ2434" s="260">
        <v>13</v>
      </c>
      <c r="AK2434">
        <v>1246</v>
      </c>
      <c r="AL2434">
        <v>1753.5</v>
      </c>
      <c r="AM2434">
        <v>5439125</v>
      </c>
      <c r="AO2434">
        <v>29520</v>
      </c>
      <c r="AP2434" s="287">
        <f>IFERROR(IF(Table_Merge1[[#This Row],[LME Zinc stock]]*Table_Merge1[[#This Row],[Nima.مقدار]]=0,"",Table_Merge1[[#This Row],[LME Zinc stock]]*Table_Merge1[[#This Row],[Nima.مقدار]]),"")</f>
        <v>160562970000</v>
      </c>
      <c r="AQ2434" s="287">
        <f>IFERROR(IF(Table_Merge1[[#This Row],[LME Zinc 3-month]]*Table_Merge1[[#This Row],[Nima.مقدار]]=0,"",Table_Merge1[[#This Row],[LME Zinc 3-month]]*Table_Merge1[[#This Row],[Nima.مقدار]]),"")</f>
        <v>51763320</v>
      </c>
      <c r="AR2434" s="288" t="str">
        <f>IFERROR(IF(Table_Merge1[[#This Row],[LME Zinc stock]]*Table_Merge1[[#This Row],[Azad.Sell]]=0,"",Table_Merge1[[#This Row],[LME Zinc stock]]*Table_Merge1[[#This Row],[Azad.Sell]]),"")</f>
        <v/>
      </c>
      <c r="AS2434" s="288" t="str">
        <f>IFERROR(IF(Table_Merge1[[#This Row],[LME Zinc 3-month]]*Table_Merge1[[#This Row],[Azad.Sell]]=0,"",Table_Merge1[[#This Row],[LME Zinc 3-month]]*Table_Merge1[[#This Row],[Azad.Sell]]),"")</f>
        <v/>
      </c>
      <c r="AT2434"/>
    </row>
    <row r="2435" spans="1:46" x14ac:dyDescent="0.25">
      <c r="A2435" s="258">
        <v>44039</v>
      </c>
      <c r="B24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1399.05.06</v>
      </c>
      <c r="C2435" s="195">
        <f t="shared" ca="1" si="74"/>
        <v>1399</v>
      </c>
      <c r="D24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35" s="195">
        <f>_xlfn.NUMBERVALUE(RIGHT(Table11[[#This Row],[تاریخ شمسی]],2))</f>
        <v>6</v>
      </c>
      <c r="F24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05-06</v>
      </c>
      <c r="G2435" s="195" t="s">
        <v>2586</v>
      </c>
      <c r="L2435" s="259">
        <v>44039</v>
      </c>
      <c r="M2435">
        <v>181907</v>
      </c>
      <c r="O2435" s="284">
        <f>IFERROR(DATE(Table7[[#This Row],[year]],MONTH(DATEVALUE(Table7[[#This Row],[month]]&amp;"1")),Table7[[#This Row],[day]]),"")</f>
        <v>41565</v>
      </c>
      <c r="P2435" s="195" t="s">
        <v>5860</v>
      </c>
      <c r="Q2435" s="195">
        <v>2013</v>
      </c>
      <c r="R2435" s="195" t="s">
        <v>3448</v>
      </c>
      <c r="S2435" s="195">
        <v>18</v>
      </c>
      <c r="T2435" s="195">
        <v>1317</v>
      </c>
      <c r="U2435" s="195">
        <v>1813</v>
      </c>
      <c r="V2435" s="195">
        <v>5368325</v>
      </c>
      <c r="X2435" s="260">
        <v>41649</v>
      </c>
      <c r="Z2435" s="260">
        <v>9</v>
      </c>
      <c r="AB2435" s="260" t="str">
        <f ca="1">IFERROR(IFERROR(VLOOKUP(Table_Merge1[[#This Row],[Column1]],Table11[#All],2,FALSE),LEFT(AB2436,8)&amp;IF(LEN((RIGHT(AB2436,2)+1))&lt;2,"0"&amp;(RIGHT(AB2436,2)+1),(RIGHT(AB2436,2)-1))),"")</f>
        <v>1392.10.18</v>
      </c>
      <c r="AC2435" s="259" t="str">
        <f ca="1">LEFT(Table_Merge1[[#This Row],[Column2]],4)</f>
        <v>1392</v>
      </c>
      <c r="AD2435" s="259" t="str">
        <f ca="1">RIGHT(LEFT(Table_Merge1[[#This Row],[Column2]],7),2)</f>
        <v>10</v>
      </c>
      <c r="AE2435" s="259" t="str">
        <f ca="1">RIGHT(Table_Merge1[[#This Row],[Column2]],2)</f>
        <v>18</v>
      </c>
      <c r="AH2435" s="260">
        <v>2014</v>
      </c>
      <c r="AI2435" t="s">
        <v>3431</v>
      </c>
      <c r="AJ2435" s="260">
        <v>10</v>
      </c>
      <c r="AK2435">
        <v>1232.25</v>
      </c>
      <c r="AL2435">
        <v>1757</v>
      </c>
      <c r="AM2435">
        <v>5438075</v>
      </c>
      <c r="AP2435" s="287" t="str">
        <f>IFERROR(IF(Table_Merge1[[#This Row],[LME Zinc stock]]*Table_Merge1[[#This Row],[Nima.مقدار]]=0,"",Table_Merge1[[#This Row],[LME Zinc stock]]*Table_Merge1[[#This Row],[Nima.مقدار]]),"")</f>
        <v/>
      </c>
      <c r="AQ2435" s="287" t="str">
        <f>IFERROR(IF(Table_Merge1[[#This Row],[LME Zinc 3-month]]*Table_Merge1[[#This Row],[Nima.مقدار]]=0,"",Table_Merge1[[#This Row],[LME Zinc 3-month]]*Table_Merge1[[#This Row],[Nima.مقدار]]),"")</f>
        <v/>
      </c>
      <c r="AR2435" s="288" t="str">
        <f>IFERROR(IF(Table_Merge1[[#This Row],[LME Zinc stock]]*Table_Merge1[[#This Row],[Azad.Sell]]=0,"",Table_Merge1[[#This Row],[LME Zinc stock]]*Table_Merge1[[#This Row],[Azad.Sell]]),"")</f>
        <v/>
      </c>
      <c r="AS2435" s="288" t="str">
        <f>IFERROR(IF(Table_Merge1[[#This Row],[LME Zinc 3-month]]*Table_Merge1[[#This Row],[Azad.Sell]]=0,"",Table_Merge1[[#This Row],[LME Zinc 3-month]]*Table_Merge1[[#This Row],[Azad.Sell]]),"")</f>
        <v/>
      </c>
      <c r="AT2435"/>
    </row>
    <row r="2436" spans="1:46" x14ac:dyDescent="0.25">
      <c r="A2436" s="258">
        <v>44040</v>
      </c>
      <c r="B24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1399.05.07</v>
      </c>
      <c r="C2436" s="195">
        <f t="shared" ca="1" si="74"/>
        <v>1399</v>
      </c>
      <c r="D24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36" s="195">
        <f>_xlfn.NUMBERVALUE(RIGHT(Table11[[#This Row],[تاریخ شمسی]],2))</f>
        <v>7</v>
      </c>
      <c r="F24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05-07</v>
      </c>
      <c r="G2436" s="195" t="s">
        <v>2587</v>
      </c>
      <c r="L2436" s="259">
        <v>44040</v>
      </c>
      <c r="M2436">
        <v>179795</v>
      </c>
      <c r="O2436" s="283">
        <f>IFERROR(DATE(Table7[[#This Row],[year]],MONTH(DATEVALUE(Table7[[#This Row],[month]]&amp;"1")),Table7[[#This Row],[day]]),"")</f>
        <v>41564</v>
      </c>
      <c r="P2436" s="257" t="s">
        <v>5861</v>
      </c>
      <c r="Q2436" s="257">
        <v>2013</v>
      </c>
      <c r="R2436" s="257" t="s">
        <v>3448</v>
      </c>
      <c r="S2436" s="257">
        <v>17</v>
      </c>
      <c r="T2436" s="257">
        <v>1308.5</v>
      </c>
      <c r="U2436" s="257">
        <v>1832</v>
      </c>
      <c r="V2436" s="257">
        <v>5372625</v>
      </c>
      <c r="X2436" s="260">
        <v>41648</v>
      </c>
      <c r="Y2436" t="s">
        <v>7558</v>
      </c>
      <c r="Z2436" s="260">
        <v>9</v>
      </c>
      <c r="AA2436">
        <v>1392</v>
      </c>
      <c r="AB2436" s="260" t="str">
        <f ca="1">IFERROR(IFERROR(VLOOKUP(Table_Merge1[[#This Row],[Column1]],Table11[#All],2,FALSE),LEFT(AB2437,8)&amp;IF(LEN((RIGHT(AB2437,2)+1))&lt;2,"0"&amp;(RIGHT(AB2437,2)+1),(RIGHT(AB2437,2)-1))),"")</f>
        <v>1392.10.19</v>
      </c>
      <c r="AC2436" s="259" t="str">
        <f ca="1">LEFT(Table_Merge1[[#This Row],[Column2]],4)</f>
        <v>1392</v>
      </c>
      <c r="AD2436" s="259" t="str">
        <f ca="1">RIGHT(LEFT(Table_Merge1[[#This Row],[Column2]],7),2)</f>
        <v>10</v>
      </c>
      <c r="AE2436" s="259" t="str">
        <f ca="1">RIGHT(Table_Merge1[[#This Row],[Column2]],2)</f>
        <v>19</v>
      </c>
      <c r="AF2436">
        <v>10</v>
      </c>
      <c r="AG2436">
        <v>19</v>
      </c>
      <c r="AH2436" s="260">
        <v>2014</v>
      </c>
      <c r="AI2436" t="s">
        <v>3431</v>
      </c>
      <c r="AJ2436" s="260">
        <v>9</v>
      </c>
      <c r="AK2436">
        <v>1226</v>
      </c>
      <c r="AL2436">
        <v>1756</v>
      </c>
      <c r="AM2436">
        <v>5445400</v>
      </c>
      <c r="AO2436">
        <v>29750</v>
      </c>
      <c r="AP2436" s="287">
        <f>IFERROR(IF(Table_Merge1[[#This Row],[LME Zinc stock]]*Table_Merge1[[#This Row],[Nima.مقدار]]=0,"",Table_Merge1[[#This Row],[LME Zinc stock]]*Table_Merge1[[#This Row],[Nima.مقدار]]),"")</f>
        <v>162000650000</v>
      </c>
      <c r="AQ2436" s="287">
        <f>IFERROR(IF(Table_Merge1[[#This Row],[LME Zinc 3-month]]*Table_Merge1[[#This Row],[Nima.مقدار]]=0,"",Table_Merge1[[#This Row],[LME Zinc 3-month]]*Table_Merge1[[#This Row],[Nima.مقدار]]),"")</f>
        <v>52241000</v>
      </c>
      <c r="AR2436" s="288" t="str">
        <f>IFERROR(IF(Table_Merge1[[#This Row],[LME Zinc stock]]*Table_Merge1[[#This Row],[Azad.Sell]]=0,"",Table_Merge1[[#This Row],[LME Zinc stock]]*Table_Merge1[[#This Row],[Azad.Sell]]),"")</f>
        <v/>
      </c>
      <c r="AS2436" s="288" t="str">
        <f>IFERROR(IF(Table_Merge1[[#This Row],[LME Zinc 3-month]]*Table_Merge1[[#This Row],[Azad.Sell]]=0,"",Table_Merge1[[#This Row],[LME Zinc 3-month]]*Table_Merge1[[#This Row],[Azad.Sell]]),"")</f>
        <v/>
      </c>
      <c r="AT2436"/>
    </row>
    <row r="2437" spans="1:46" x14ac:dyDescent="0.25">
      <c r="A2437" s="258">
        <v>44041</v>
      </c>
      <c r="B24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1399.05.08</v>
      </c>
      <c r="C2437" s="195">
        <f t="shared" ca="1" si="74"/>
        <v>1399</v>
      </c>
      <c r="D24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37" s="195">
        <f>_xlfn.NUMBERVALUE(RIGHT(Table11[[#This Row],[تاریخ شمسی]],2))</f>
        <v>8</v>
      </c>
      <c r="F24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05-08</v>
      </c>
      <c r="G2437" s="195" t="s">
        <v>2588</v>
      </c>
      <c r="L2437" s="259">
        <v>44041</v>
      </c>
      <c r="M2437">
        <v>181718</v>
      </c>
      <c r="O2437" s="284">
        <f>IFERROR(DATE(Table7[[#This Row],[year]],MONTH(DATEVALUE(Table7[[#This Row],[month]]&amp;"1")),Table7[[#This Row],[day]]),"")</f>
        <v>41563</v>
      </c>
      <c r="P2437" s="195" t="s">
        <v>5862</v>
      </c>
      <c r="Q2437" s="195">
        <v>2013</v>
      </c>
      <c r="R2437" s="195" t="s">
        <v>3448</v>
      </c>
      <c r="S2437" s="195">
        <v>16</v>
      </c>
      <c r="T2437" s="195">
        <v>1278.25</v>
      </c>
      <c r="U2437" s="195">
        <v>1862.5</v>
      </c>
      <c r="V2437" s="195">
        <v>5368950</v>
      </c>
      <c r="X2437" s="260">
        <v>41647</v>
      </c>
      <c r="Y2437" t="s">
        <v>7557</v>
      </c>
      <c r="Z2437" s="260">
        <v>9</v>
      </c>
      <c r="AA2437">
        <v>1392</v>
      </c>
      <c r="AB2437" s="260" t="str">
        <f ca="1">IFERROR(IFERROR(VLOOKUP(Table_Merge1[[#This Row],[Column1]],Table11[#All],2,FALSE),LEFT(AB2438,8)&amp;IF(LEN((RIGHT(AB2438,2)+1))&lt;2,"0"&amp;(RIGHT(AB2438,2)+1),(RIGHT(AB2438,2)-1))),"")</f>
        <v>1392.10.18</v>
      </c>
      <c r="AC2437" s="259" t="str">
        <f ca="1">LEFT(Table_Merge1[[#This Row],[Column2]],4)</f>
        <v>1392</v>
      </c>
      <c r="AD2437" s="259" t="str">
        <f ca="1">RIGHT(LEFT(Table_Merge1[[#This Row],[Column2]],7),2)</f>
        <v>10</v>
      </c>
      <c r="AE2437" s="259" t="str">
        <f ca="1">RIGHT(Table_Merge1[[#This Row],[Column2]],2)</f>
        <v>18</v>
      </c>
      <c r="AF2437">
        <v>10</v>
      </c>
      <c r="AG2437">
        <v>18</v>
      </c>
      <c r="AH2437" s="260">
        <v>2014</v>
      </c>
      <c r="AI2437" t="s">
        <v>3431</v>
      </c>
      <c r="AJ2437" s="260">
        <v>8</v>
      </c>
      <c r="AK2437">
        <v>1226.5</v>
      </c>
      <c r="AL2437">
        <v>1770</v>
      </c>
      <c r="AM2437">
        <v>5452450</v>
      </c>
      <c r="AO2437">
        <v>29870</v>
      </c>
      <c r="AP2437" s="287">
        <f>IFERROR(IF(Table_Merge1[[#This Row],[LME Zinc stock]]*Table_Merge1[[#This Row],[Nima.مقدار]]=0,"",Table_Merge1[[#This Row],[LME Zinc stock]]*Table_Merge1[[#This Row],[Nima.مقدار]]),"")</f>
        <v>162864681500</v>
      </c>
      <c r="AQ2437" s="287">
        <f>IFERROR(IF(Table_Merge1[[#This Row],[LME Zinc 3-month]]*Table_Merge1[[#This Row],[Nima.مقدار]]=0,"",Table_Merge1[[#This Row],[LME Zinc 3-month]]*Table_Merge1[[#This Row],[Nima.مقدار]]),"")</f>
        <v>52869900</v>
      </c>
      <c r="AR2437" s="288" t="str">
        <f>IFERROR(IF(Table_Merge1[[#This Row],[LME Zinc stock]]*Table_Merge1[[#This Row],[Azad.Sell]]=0,"",Table_Merge1[[#This Row],[LME Zinc stock]]*Table_Merge1[[#This Row],[Azad.Sell]]),"")</f>
        <v/>
      </c>
      <c r="AS2437" s="288" t="str">
        <f>IFERROR(IF(Table_Merge1[[#This Row],[LME Zinc 3-month]]*Table_Merge1[[#This Row],[Azad.Sell]]=0,"",Table_Merge1[[#This Row],[LME Zinc 3-month]]*Table_Merge1[[#This Row],[Azad.Sell]]),"")</f>
        <v/>
      </c>
      <c r="AT2437"/>
    </row>
    <row r="2438" spans="1:46" x14ac:dyDescent="0.25">
      <c r="A2438" s="258">
        <v>44042</v>
      </c>
      <c r="B24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1399.05.09</v>
      </c>
      <c r="C2438" s="195">
        <f t="shared" ca="1" si="74"/>
        <v>1399</v>
      </c>
      <c r="D24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38" s="195">
        <f>_xlfn.NUMBERVALUE(RIGHT(Table11[[#This Row],[تاریخ شمسی]],2))</f>
        <v>9</v>
      </c>
      <c r="F24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05-09</v>
      </c>
      <c r="G2438" s="195" t="s">
        <v>2589</v>
      </c>
      <c r="L2438" s="259">
        <v>44042</v>
      </c>
      <c r="M2438">
        <v>182289</v>
      </c>
      <c r="O2438" s="283">
        <f>IFERROR(DATE(Table7[[#This Row],[year]],MONTH(DATEVALUE(Table7[[#This Row],[month]]&amp;"1")),Table7[[#This Row],[day]]),"")</f>
        <v>41562</v>
      </c>
      <c r="P2438" s="257" t="s">
        <v>5863</v>
      </c>
      <c r="Q2438" s="257">
        <v>2013</v>
      </c>
      <c r="R2438" s="257" t="s">
        <v>3448</v>
      </c>
      <c r="S2438" s="257">
        <v>15</v>
      </c>
      <c r="T2438" s="257">
        <v>1255.5</v>
      </c>
      <c r="U2438" s="257" t="s">
        <v>3621</v>
      </c>
      <c r="V2438" s="257" t="s">
        <v>3621</v>
      </c>
      <c r="X2438" s="260">
        <v>41646</v>
      </c>
      <c r="Y2438" t="s">
        <v>7556</v>
      </c>
      <c r="Z2438" s="260">
        <v>9</v>
      </c>
      <c r="AA2438">
        <v>1392</v>
      </c>
      <c r="AB2438" s="260" t="str">
        <f ca="1">IFERROR(IFERROR(VLOOKUP(Table_Merge1[[#This Row],[Column1]],Table11[#All],2,FALSE),LEFT(AB2439,8)&amp;IF(LEN((RIGHT(AB2439,2)+1))&lt;2,"0"&amp;(RIGHT(AB2439,2)+1),(RIGHT(AB2439,2)-1))),"")</f>
        <v>1392.10.17</v>
      </c>
      <c r="AC2438" s="259" t="str">
        <f ca="1">LEFT(Table_Merge1[[#This Row],[Column2]],4)</f>
        <v>1392</v>
      </c>
      <c r="AD2438" s="259" t="str">
        <f ca="1">RIGHT(LEFT(Table_Merge1[[#This Row],[Column2]],7),2)</f>
        <v>10</v>
      </c>
      <c r="AE2438" s="259" t="str">
        <f ca="1">RIGHT(Table_Merge1[[#This Row],[Column2]],2)</f>
        <v>17</v>
      </c>
      <c r="AF2438">
        <v>10</v>
      </c>
      <c r="AG2438">
        <v>17</v>
      </c>
      <c r="AH2438" s="260">
        <v>2014</v>
      </c>
      <c r="AI2438" t="s">
        <v>3431</v>
      </c>
      <c r="AJ2438" s="260">
        <v>7</v>
      </c>
      <c r="AK2438">
        <v>1237.5</v>
      </c>
      <c r="AL2438">
        <v>1773.5</v>
      </c>
      <c r="AM2438">
        <v>5459775</v>
      </c>
      <c r="AO2438">
        <v>29780</v>
      </c>
      <c r="AP2438" s="287">
        <f>IFERROR(IF(Table_Merge1[[#This Row],[LME Zinc stock]]*Table_Merge1[[#This Row],[Nima.مقدار]]=0,"",Table_Merge1[[#This Row],[LME Zinc stock]]*Table_Merge1[[#This Row],[Nima.مقدار]]),"")</f>
        <v>162592099500</v>
      </c>
      <c r="AQ2438" s="287">
        <f>IFERROR(IF(Table_Merge1[[#This Row],[LME Zinc 3-month]]*Table_Merge1[[#This Row],[Nima.مقدار]]=0,"",Table_Merge1[[#This Row],[LME Zinc 3-month]]*Table_Merge1[[#This Row],[Nima.مقدار]]),"")</f>
        <v>52814830</v>
      </c>
      <c r="AR2438" s="288" t="str">
        <f>IFERROR(IF(Table_Merge1[[#This Row],[LME Zinc stock]]*Table_Merge1[[#This Row],[Azad.Sell]]=0,"",Table_Merge1[[#This Row],[LME Zinc stock]]*Table_Merge1[[#This Row],[Azad.Sell]]),"")</f>
        <v/>
      </c>
      <c r="AS2438" s="288" t="str">
        <f>IFERROR(IF(Table_Merge1[[#This Row],[LME Zinc 3-month]]*Table_Merge1[[#This Row],[Azad.Sell]]=0,"",Table_Merge1[[#This Row],[LME Zinc 3-month]]*Table_Merge1[[#This Row],[Azad.Sell]]),"")</f>
        <v/>
      </c>
      <c r="AT2438"/>
    </row>
    <row r="2439" spans="1:46" x14ac:dyDescent="0.25">
      <c r="A2439" s="258">
        <v>44044</v>
      </c>
      <c r="B24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1399.05.11</v>
      </c>
      <c r="C2439" s="195">
        <f t="shared" ca="1" si="74"/>
        <v>1399</v>
      </c>
      <c r="D24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39" s="195">
        <f>_xlfn.NUMBERVALUE(RIGHT(Table11[[#This Row],[تاریخ شمسی]],2))</f>
        <v>11</v>
      </c>
      <c r="F24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05-11</v>
      </c>
      <c r="G2439" s="195" t="s">
        <v>2590</v>
      </c>
      <c r="L2439" s="259">
        <v>44044</v>
      </c>
      <c r="M2439">
        <v>181479.5</v>
      </c>
      <c r="O2439" s="284">
        <f>IFERROR(DATE(Table7[[#This Row],[year]],MONTH(DATEVALUE(Table7[[#This Row],[month]]&amp;"1")),Table7[[#This Row],[day]]),"")</f>
        <v>41561</v>
      </c>
      <c r="P2439" s="195" t="s">
        <v>5864</v>
      </c>
      <c r="Q2439" s="195">
        <v>2013</v>
      </c>
      <c r="R2439" s="195" t="s">
        <v>3448</v>
      </c>
      <c r="S2439" s="195">
        <v>14</v>
      </c>
      <c r="T2439" s="195">
        <v>1276</v>
      </c>
      <c r="U2439" s="195">
        <v>1876</v>
      </c>
      <c r="V2439" s="195">
        <v>5375725</v>
      </c>
      <c r="X2439" s="260">
        <v>41645</v>
      </c>
      <c r="Y2439" t="s">
        <v>7555</v>
      </c>
      <c r="Z2439" s="260">
        <v>9</v>
      </c>
      <c r="AA2439">
        <v>1392</v>
      </c>
      <c r="AB2439" s="260" t="str">
        <f ca="1">IFERROR(IFERROR(VLOOKUP(Table_Merge1[[#This Row],[Column1]],Table11[#All],2,FALSE),LEFT(AB2440,8)&amp;IF(LEN((RIGHT(AB2440,2)+1))&lt;2,"0"&amp;(RIGHT(AB2440,2)+1),(RIGHT(AB2440,2)-1))),"")</f>
        <v>1392.10.16</v>
      </c>
      <c r="AC2439" s="259" t="str">
        <f ca="1">LEFT(Table_Merge1[[#This Row],[Column2]],4)</f>
        <v>1392</v>
      </c>
      <c r="AD2439" s="259" t="str">
        <f ca="1">RIGHT(LEFT(Table_Merge1[[#This Row],[Column2]],7),2)</f>
        <v>10</v>
      </c>
      <c r="AE2439" s="259" t="str">
        <f ca="1">RIGHT(Table_Merge1[[#This Row],[Column2]],2)</f>
        <v>16</v>
      </c>
      <c r="AF2439">
        <v>10</v>
      </c>
      <c r="AG2439">
        <v>16</v>
      </c>
      <c r="AH2439" s="260">
        <v>2014</v>
      </c>
      <c r="AI2439" t="s">
        <v>3431</v>
      </c>
      <c r="AJ2439" s="260">
        <v>6</v>
      </c>
      <c r="AK2439">
        <v>1238</v>
      </c>
      <c r="AL2439">
        <v>1789</v>
      </c>
      <c r="AM2439">
        <v>5466875</v>
      </c>
      <c r="AO2439">
        <v>29760</v>
      </c>
      <c r="AP2439" s="287">
        <f>IFERROR(IF(Table_Merge1[[#This Row],[LME Zinc stock]]*Table_Merge1[[#This Row],[Nima.مقدار]]=0,"",Table_Merge1[[#This Row],[LME Zinc stock]]*Table_Merge1[[#This Row],[Nima.مقدار]]),"")</f>
        <v>162694200000</v>
      </c>
      <c r="AQ2439" s="287">
        <f>IFERROR(IF(Table_Merge1[[#This Row],[LME Zinc 3-month]]*Table_Merge1[[#This Row],[Nima.مقدار]]=0,"",Table_Merge1[[#This Row],[LME Zinc 3-month]]*Table_Merge1[[#This Row],[Nima.مقدار]]),"")</f>
        <v>53240640</v>
      </c>
      <c r="AR2439" s="288" t="str">
        <f>IFERROR(IF(Table_Merge1[[#This Row],[LME Zinc stock]]*Table_Merge1[[#This Row],[Azad.Sell]]=0,"",Table_Merge1[[#This Row],[LME Zinc stock]]*Table_Merge1[[#This Row],[Azad.Sell]]),"")</f>
        <v/>
      </c>
      <c r="AS2439" s="288" t="str">
        <f>IFERROR(IF(Table_Merge1[[#This Row],[LME Zinc 3-month]]*Table_Merge1[[#This Row],[Azad.Sell]]=0,"",Table_Merge1[[#This Row],[LME Zinc 3-month]]*Table_Merge1[[#This Row],[Azad.Sell]]),"")</f>
        <v/>
      </c>
      <c r="AT2439"/>
    </row>
    <row r="2440" spans="1:46" x14ac:dyDescent="0.25">
      <c r="A2440" s="258">
        <v>44045</v>
      </c>
      <c r="B24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1399.05.12</v>
      </c>
      <c r="C2440" s="195">
        <f t="shared" ca="1" si="74"/>
        <v>1399</v>
      </c>
      <c r="D24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40" s="195">
        <f>_xlfn.NUMBERVALUE(RIGHT(Table11[[#This Row],[تاریخ شمسی]],2))</f>
        <v>12</v>
      </c>
      <c r="F24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05-12</v>
      </c>
      <c r="G2440" s="195" t="s">
        <v>2591</v>
      </c>
      <c r="L2440" s="259">
        <v>44045</v>
      </c>
      <c r="M2440">
        <v>180670</v>
      </c>
      <c r="O2440" s="283">
        <f>IFERROR(DATE(Table7[[#This Row],[year]],MONTH(DATEVALUE(Table7[[#This Row],[month]]&amp;"1")),Table7[[#This Row],[day]]),"")</f>
        <v>41558</v>
      </c>
      <c r="P2440" s="257" t="s">
        <v>5865</v>
      </c>
      <c r="Q2440" s="257">
        <v>2013</v>
      </c>
      <c r="R2440" s="257" t="s">
        <v>3448</v>
      </c>
      <c r="S2440" s="257">
        <v>11</v>
      </c>
      <c r="T2440" s="257">
        <v>1285.75</v>
      </c>
      <c r="U2440" s="257">
        <v>1891</v>
      </c>
      <c r="V2440" s="257">
        <v>5383625</v>
      </c>
      <c r="X2440" s="260">
        <v>41642</v>
      </c>
      <c r="Z2440" s="260">
        <v>9</v>
      </c>
      <c r="AB2440" s="260" t="str">
        <f ca="1">IFERROR(IFERROR(VLOOKUP(Table_Merge1[[#This Row],[Column1]],Table11[#All],2,FALSE),LEFT(AB2441,8)&amp;IF(LEN((RIGHT(AB2441,2)+1))&lt;2,"0"&amp;(RIGHT(AB2441,2)+1),(RIGHT(AB2441,2)-1))),"")</f>
        <v>1392.10.-0.2</v>
      </c>
      <c r="AC2440" s="259" t="str">
        <f ca="1">LEFT(Table_Merge1[[#This Row],[Column2]],4)</f>
        <v>1392</v>
      </c>
      <c r="AD2440" s="259" t="str">
        <f ca="1">RIGHT(LEFT(Table_Merge1[[#This Row],[Column2]],7),2)</f>
        <v>10</v>
      </c>
      <c r="AE2440" s="259" t="str">
        <f ca="1">RIGHT(Table_Merge1[[#This Row],[Column2]],2)</f>
        <v>.2</v>
      </c>
      <c r="AH2440" s="260">
        <v>2014</v>
      </c>
      <c r="AI2440" t="s">
        <v>3431</v>
      </c>
      <c r="AJ2440" s="260">
        <v>3</v>
      </c>
      <c r="AK2440">
        <v>1232.25</v>
      </c>
      <c r="AL2440">
        <v>1786</v>
      </c>
      <c r="AM2440">
        <v>5468900</v>
      </c>
      <c r="AP2440" s="287" t="str">
        <f>IFERROR(IF(Table_Merge1[[#This Row],[LME Zinc stock]]*Table_Merge1[[#This Row],[Nima.مقدار]]=0,"",Table_Merge1[[#This Row],[LME Zinc stock]]*Table_Merge1[[#This Row],[Nima.مقدار]]),"")</f>
        <v/>
      </c>
      <c r="AQ2440" s="287" t="str">
        <f>IFERROR(IF(Table_Merge1[[#This Row],[LME Zinc 3-month]]*Table_Merge1[[#This Row],[Nima.مقدار]]=0,"",Table_Merge1[[#This Row],[LME Zinc 3-month]]*Table_Merge1[[#This Row],[Nima.مقدار]]),"")</f>
        <v/>
      </c>
      <c r="AR2440" s="288" t="str">
        <f>IFERROR(IF(Table_Merge1[[#This Row],[LME Zinc stock]]*Table_Merge1[[#This Row],[Azad.Sell]]=0,"",Table_Merge1[[#This Row],[LME Zinc stock]]*Table_Merge1[[#This Row],[Azad.Sell]]),"")</f>
        <v/>
      </c>
      <c r="AS2440" s="288" t="str">
        <f>IFERROR(IF(Table_Merge1[[#This Row],[LME Zinc 3-month]]*Table_Merge1[[#This Row],[Azad.Sell]]=0,"",Table_Merge1[[#This Row],[LME Zinc 3-month]]*Table_Merge1[[#This Row],[Azad.Sell]]),"")</f>
        <v/>
      </c>
      <c r="AT2440"/>
    </row>
    <row r="2441" spans="1:46" x14ac:dyDescent="0.25">
      <c r="A2441" s="258">
        <v>44046</v>
      </c>
      <c r="B24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1399.05.13</v>
      </c>
      <c r="C2441" s="195">
        <f t="shared" ca="1" si="74"/>
        <v>1399</v>
      </c>
      <c r="D24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41" s="195">
        <f>_xlfn.NUMBERVALUE(RIGHT(Table11[[#This Row],[تاریخ شمسی]],2))</f>
        <v>13</v>
      </c>
      <c r="F24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05-13</v>
      </c>
      <c r="G2441" s="195" t="s">
        <v>2592</v>
      </c>
      <c r="L2441" s="259">
        <v>44046</v>
      </c>
      <c r="M2441">
        <v>183030</v>
      </c>
      <c r="O2441" s="284">
        <f>IFERROR(DATE(Table7[[#This Row],[year]],MONTH(DATEVALUE(Table7[[#This Row],[month]]&amp;"1")),Table7[[#This Row],[day]]),"")</f>
        <v>41557</v>
      </c>
      <c r="P2441" s="195" t="s">
        <v>5866</v>
      </c>
      <c r="Q2441" s="195">
        <v>2013</v>
      </c>
      <c r="R2441" s="195" t="s">
        <v>3448</v>
      </c>
      <c r="S2441" s="195">
        <v>10</v>
      </c>
      <c r="T2441" s="195">
        <v>1298</v>
      </c>
      <c r="U2441" s="195">
        <v>1896</v>
      </c>
      <c r="V2441" s="195">
        <v>5389975</v>
      </c>
      <c r="X2441" s="260">
        <v>41641</v>
      </c>
      <c r="Z2441" s="260">
        <v>9</v>
      </c>
      <c r="AB2441" s="260" t="str">
        <f ca="1">IFERROR(IFERROR(VLOOKUP(Table_Merge1[[#This Row],[Column1]],Table11[#All],2,FALSE),LEFT(AB2442,8)&amp;IF(LEN((RIGHT(AB2442,2)+1))&lt;2,"0"&amp;(RIGHT(AB2442,2)+1),(RIGHT(AB2442,2)-1))),"")</f>
        <v>1392.10.8</v>
      </c>
      <c r="AC2441" s="259" t="str">
        <f ca="1">LEFT(Table_Merge1[[#This Row],[Column2]],4)</f>
        <v>1392</v>
      </c>
      <c r="AD2441" s="259" t="str">
        <f ca="1">RIGHT(LEFT(Table_Merge1[[#This Row],[Column2]],7),2)</f>
        <v>10</v>
      </c>
      <c r="AE2441" s="259" t="str">
        <f ca="1">RIGHT(Table_Merge1[[#This Row],[Column2]],2)</f>
        <v>.8</v>
      </c>
      <c r="AH2441" s="260">
        <v>2014</v>
      </c>
      <c r="AI2441" t="s">
        <v>3431</v>
      </c>
      <c r="AJ2441" s="260">
        <v>2</v>
      </c>
      <c r="AK2441">
        <v>1219.75</v>
      </c>
      <c r="AL2441">
        <v>1813</v>
      </c>
      <c r="AM2441">
        <v>5476175</v>
      </c>
      <c r="AP2441" s="287" t="str">
        <f>IFERROR(IF(Table_Merge1[[#This Row],[LME Zinc stock]]*Table_Merge1[[#This Row],[Nima.مقدار]]=0,"",Table_Merge1[[#This Row],[LME Zinc stock]]*Table_Merge1[[#This Row],[Nima.مقدار]]),"")</f>
        <v/>
      </c>
      <c r="AQ2441" s="287" t="str">
        <f>IFERROR(IF(Table_Merge1[[#This Row],[LME Zinc 3-month]]*Table_Merge1[[#This Row],[Nima.مقدار]]=0,"",Table_Merge1[[#This Row],[LME Zinc 3-month]]*Table_Merge1[[#This Row],[Nima.مقدار]]),"")</f>
        <v/>
      </c>
      <c r="AR2441" s="288" t="str">
        <f>IFERROR(IF(Table_Merge1[[#This Row],[LME Zinc stock]]*Table_Merge1[[#This Row],[Azad.Sell]]=0,"",Table_Merge1[[#This Row],[LME Zinc stock]]*Table_Merge1[[#This Row],[Azad.Sell]]),"")</f>
        <v/>
      </c>
      <c r="AS2441" s="288" t="str">
        <f>IFERROR(IF(Table_Merge1[[#This Row],[LME Zinc 3-month]]*Table_Merge1[[#This Row],[Azad.Sell]]=0,"",Table_Merge1[[#This Row],[LME Zinc 3-month]]*Table_Merge1[[#This Row],[Azad.Sell]]),"")</f>
        <v/>
      </c>
      <c r="AT2441"/>
    </row>
    <row r="2442" spans="1:46" x14ac:dyDescent="0.25">
      <c r="A2442" s="258">
        <v>44047</v>
      </c>
      <c r="B24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1399.05.14</v>
      </c>
      <c r="C2442" s="195">
        <f t="shared" ca="1" si="74"/>
        <v>1399</v>
      </c>
      <c r="D24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42" s="195">
        <f>_xlfn.NUMBERVALUE(RIGHT(Table11[[#This Row],[تاریخ شمسی]],2))</f>
        <v>14</v>
      </c>
      <c r="F24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05-14</v>
      </c>
      <c r="G2442" s="195" t="s">
        <v>2593</v>
      </c>
      <c r="L2442" s="259">
        <v>44047</v>
      </c>
      <c r="M2442">
        <v>181950</v>
      </c>
      <c r="O2442" s="283">
        <f>IFERROR(DATE(Table7[[#This Row],[year]],MONTH(DATEVALUE(Table7[[#This Row],[month]]&amp;"1")),Table7[[#This Row],[day]]),"")</f>
        <v>41556</v>
      </c>
      <c r="P2442" s="257" t="s">
        <v>5867</v>
      </c>
      <c r="Q2442" s="257">
        <v>2013</v>
      </c>
      <c r="R2442" s="257" t="s">
        <v>3448</v>
      </c>
      <c r="S2442" s="257">
        <v>9</v>
      </c>
      <c r="T2442" s="257">
        <v>1309.5</v>
      </c>
      <c r="U2442" s="257">
        <v>1886</v>
      </c>
      <c r="V2442" s="257">
        <v>5395900</v>
      </c>
      <c r="X2442" s="260">
        <v>41638</v>
      </c>
      <c r="Y2442" t="s">
        <v>7554</v>
      </c>
      <c r="Z2442" s="260">
        <v>9</v>
      </c>
      <c r="AA2442">
        <v>1392</v>
      </c>
      <c r="AB2442" s="260" t="str">
        <f ca="1">IFERROR(IFERROR(VLOOKUP(Table_Merge1[[#This Row],[Column1]],Table11[#All],2,FALSE),LEFT(AB2443,8)&amp;IF(LEN((RIGHT(AB2443,2)+1))&lt;2,"0"&amp;(RIGHT(AB2443,2)+1),(RIGHT(AB2443,2)-1))),"")</f>
        <v>1392.10.09</v>
      </c>
      <c r="AC2442" s="259" t="str">
        <f ca="1">LEFT(Table_Merge1[[#This Row],[Column2]],4)</f>
        <v>1392</v>
      </c>
      <c r="AD2442" s="259" t="str">
        <f ca="1">RIGHT(LEFT(Table_Merge1[[#This Row],[Column2]],7),2)</f>
        <v>10</v>
      </c>
      <c r="AE2442" s="259" t="str">
        <f ca="1">RIGHT(Table_Merge1[[#This Row],[Column2]],2)</f>
        <v>09</v>
      </c>
      <c r="AF2442">
        <v>10</v>
      </c>
      <c r="AG2442">
        <v>9</v>
      </c>
      <c r="AH2442" s="260">
        <v>2013</v>
      </c>
      <c r="AI2442" t="s">
        <v>3452</v>
      </c>
      <c r="AJ2442" s="260">
        <v>30</v>
      </c>
      <c r="AK2442">
        <v>1201.5</v>
      </c>
      <c r="AL2442">
        <v>1757.5</v>
      </c>
      <c r="AM2442">
        <v>5444025</v>
      </c>
      <c r="AO2442">
        <v>30000</v>
      </c>
      <c r="AP2442" s="287">
        <f>IFERROR(IF(Table_Merge1[[#This Row],[LME Zinc stock]]*Table_Merge1[[#This Row],[Nima.مقدار]]=0,"",Table_Merge1[[#This Row],[LME Zinc stock]]*Table_Merge1[[#This Row],[Nima.مقدار]]),"")</f>
        <v>163320750000</v>
      </c>
      <c r="AQ2442" s="287">
        <f>IFERROR(IF(Table_Merge1[[#This Row],[LME Zinc 3-month]]*Table_Merge1[[#This Row],[Nima.مقدار]]=0,"",Table_Merge1[[#This Row],[LME Zinc 3-month]]*Table_Merge1[[#This Row],[Nima.مقدار]]),"")</f>
        <v>52725000</v>
      </c>
      <c r="AR2442" s="288" t="str">
        <f>IFERROR(IF(Table_Merge1[[#This Row],[LME Zinc stock]]*Table_Merge1[[#This Row],[Azad.Sell]]=0,"",Table_Merge1[[#This Row],[LME Zinc stock]]*Table_Merge1[[#This Row],[Azad.Sell]]),"")</f>
        <v/>
      </c>
      <c r="AS2442" s="288" t="str">
        <f>IFERROR(IF(Table_Merge1[[#This Row],[LME Zinc 3-month]]*Table_Merge1[[#This Row],[Azad.Sell]]=0,"",Table_Merge1[[#This Row],[LME Zinc 3-month]]*Table_Merge1[[#This Row],[Azad.Sell]]),"")</f>
        <v/>
      </c>
      <c r="AT2442"/>
    </row>
    <row r="2443" spans="1:46" x14ac:dyDescent="0.25">
      <c r="A2443" s="258">
        <v>44048</v>
      </c>
      <c r="B24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1399.05.15</v>
      </c>
      <c r="C2443" s="195">
        <f t="shared" ca="1" si="74"/>
        <v>1399</v>
      </c>
      <c r="D24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43" s="195">
        <f>_xlfn.NUMBERVALUE(RIGHT(Table11[[#This Row],[تاریخ شمسی]],2))</f>
        <v>15</v>
      </c>
      <c r="F24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05-15</v>
      </c>
      <c r="G2443" s="195" t="s">
        <v>2594</v>
      </c>
      <c r="L2443" s="259">
        <v>44048</v>
      </c>
      <c r="M2443">
        <v>183254</v>
      </c>
      <c r="O2443" s="284">
        <f>IFERROR(DATE(Table7[[#This Row],[year]],MONTH(DATEVALUE(Table7[[#This Row],[month]]&amp;"1")),Table7[[#This Row],[day]]),"")</f>
        <v>41555</v>
      </c>
      <c r="P2443" s="195" t="s">
        <v>5868</v>
      </c>
      <c r="Q2443" s="195">
        <v>2013</v>
      </c>
      <c r="R2443" s="195" t="s">
        <v>3448</v>
      </c>
      <c r="S2443" s="195">
        <v>8</v>
      </c>
      <c r="T2443" s="195">
        <v>1321</v>
      </c>
      <c r="U2443" s="195">
        <v>1855</v>
      </c>
      <c r="V2443" s="195">
        <v>5397300</v>
      </c>
      <c r="X2443" s="260">
        <v>41635</v>
      </c>
      <c r="Z2443" s="260">
        <v>9</v>
      </c>
      <c r="AB2443" s="260" t="str">
        <f ca="1">IFERROR(IFERROR(VLOOKUP(Table_Merge1[[#This Row],[Column1]],Table11[#All],2,FALSE),LEFT(AB2444,8)&amp;IF(LEN((RIGHT(AB2444,2)+1))&lt;2,"0"&amp;(RIGHT(AB2444,2)+1),(RIGHT(AB2444,2)-1))),"")</f>
        <v>1392.10.04</v>
      </c>
      <c r="AC2443" s="259" t="str">
        <f ca="1">LEFT(Table_Merge1[[#This Row],[Column2]],4)</f>
        <v>1392</v>
      </c>
      <c r="AD2443" s="259" t="str">
        <f ca="1">RIGHT(LEFT(Table_Merge1[[#This Row],[Column2]],7),2)</f>
        <v>10</v>
      </c>
      <c r="AE2443" s="259" t="str">
        <f ca="1">RIGHT(Table_Merge1[[#This Row],[Column2]],2)</f>
        <v>04</v>
      </c>
      <c r="AH2443" s="260">
        <v>2013</v>
      </c>
      <c r="AI2443" t="s">
        <v>3452</v>
      </c>
      <c r="AJ2443" s="260">
        <v>27</v>
      </c>
      <c r="AK2443">
        <v>1209.25</v>
      </c>
      <c r="AL2443">
        <v>1782.5</v>
      </c>
      <c r="AM2443">
        <v>5449825</v>
      </c>
      <c r="AP2443" s="287" t="str">
        <f>IFERROR(IF(Table_Merge1[[#This Row],[LME Zinc stock]]*Table_Merge1[[#This Row],[Nima.مقدار]]=0,"",Table_Merge1[[#This Row],[LME Zinc stock]]*Table_Merge1[[#This Row],[Nima.مقدار]]),"")</f>
        <v/>
      </c>
      <c r="AQ2443" s="287" t="str">
        <f>IFERROR(IF(Table_Merge1[[#This Row],[LME Zinc 3-month]]*Table_Merge1[[#This Row],[Nima.مقدار]]=0,"",Table_Merge1[[#This Row],[LME Zinc 3-month]]*Table_Merge1[[#This Row],[Nima.مقدار]]),"")</f>
        <v/>
      </c>
      <c r="AR2443" s="288" t="str">
        <f>IFERROR(IF(Table_Merge1[[#This Row],[LME Zinc stock]]*Table_Merge1[[#This Row],[Azad.Sell]]=0,"",Table_Merge1[[#This Row],[LME Zinc stock]]*Table_Merge1[[#This Row],[Azad.Sell]]),"")</f>
        <v/>
      </c>
      <c r="AS2443" s="288" t="str">
        <f>IFERROR(IF(Table_Merge1[[#This Row],[LME Zinc 3-month]]*Table_Merge1[[#This Row],[Azad.Sell]]=0,"",Table_Merge1[[#This Row],[LME Zinc 3-month]]*Table_Merge1[[#This Row],[Azad.Sell]]),"")</f>
        <v/>
      </c>
      <c r="AT2443"/>
    </row>
    <row r="2444" spans="1:46" x14ac:dyDescent="0.25">
      <c r="A2444" s="258">
        <v>44049</v>
      </c>
      <c r="B24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1399.05.16</v>
      </c>
      <c r="C2444" s="195">
        <f t="shared" ca="1" si="74"/>
        <v>1399</v>
      </c>
      <c r="D24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44" s="195">
        <f>_xlfn.NUMBERVALUE(RIGHT(Table11[[#This Row],[تاریخ شمسی]],2))</f>
        <v>16</v>
      </c>
      <c r="F24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05-16</v>
      </c>
      <c r="G2444" s="195" t="s">
        <v>2595</v>
      </c>
      <c r="L2444" s="259">
        <v>44049</v>
      </c>
      <c r="M2444">
        <v>184558</v>
      </c>
      <c r="O2444" s="283">
        <f>IFERROR(DATE(Table7[[#This Row],[year]],MONTH(DATEVALUE(Table7[[#This Row],[month]]&amp;"1")),Table7[[#This Row],[day]]),"")</f>
        <v>41554</v>
      </c>
      <c r="P2444" s="257" t="s">
        <v>5869</v>
      </c>
      <c r="Q2444" s="257">
        <v>2013</v>
      </c>
      <c r="R2444" s="257" t="s">
        <v>3448</v>
      </c>
      <c r="S2444" s="257">
        <v>7</v>
      </c>
      <c r="T2444" s="257">
        <v>1311</v>
      </c>
      <c r="U2444" s="257">
        <v>1847.5</v>
      </c>
      <c r="V2444" s="257">
        <v>5396025</v>
      </c>
      <c r="X2444" s="260">
        <v>41632</v>
      </c>
      <c r="Y2444" t="s">
        <v>7553</v>
      </c>
      <c r="Z2444" s="260">
        <v>9</v>
      </c>
      <c r="AA2444">
        <v>1392</v>
      </c>
      <c r="AB2444" s="260" t="str">
        <f ca="1">IFERROR(IFERROR(VLOOKUP(Table_Merge1[[#This Row],[Column1]],Table11[#All],2,FALSE),LEFT(AB2445,8)&amp;IF(LEN((RIGHT(AB2445,2)+1))&lt;2,"0"&amp;(RIGHT(AB2445,2)+1),(RIGHT(AB2445,2)-1))),"")</f>
        <v>1392.10.03</v>
      </c>
      <c r="AC2444" s="259" t="str">
        <f ca="1">LEFT(Table_Merge1[[#This Row],[Column2]],4)</f>
        <v>1392</v>
      </c>
      <c r="AD2444" s="259" t="str">
        <f ca="1">RIGHT(LEFT(Table_Merge1[[#This Row],[Column2]],7),2)</f>
        <v>10</v>
      </c>
      <c r="AE2444" s="259" t="str">
        <f ca="1">RIGHT(Table_Merge1[[#This Row],[Column2]],2)</f>
        <v>03</v>
      </c>
      <c r="AF2444">
        <v>10</v>
      </c>
      <c r="AG2444">
        <v>3</v>
      </c>
      <c r="AH2444" s="260">
        <v>2013</v>
      </c>
      <c r="AI2444" t="s">
        <v>3452</v>
      </c>
      <c r="AJ2444" s="260">
        <v>24</v>
      </c>
      <c r="AK2444">
        <v>1196.5</v>
      </c>
      <c r="AL2444">
        <v>1780.5</v>
      </c>
      <c r="AM2444">
        <v>5451550</v>
      </c>
      <c r="AO2444">
        <v>29680</v>
      </c>
      <c r="AP2444" s="287">
        <f>IFERROR(IF(Table_Merge1[[#This Row],[LME Zinc stock]]*Table_Merge1[[#This Row],[Nima.مقدار]]=0,"",Table_Merge1[[#This Row],[LME Zinc stock]]*Table_Merge1[[#This Row],[Nima.مقدار]]),"")</f>
        <v>161802004000</v>
      </c>
      <c r="AQ2444" s="287">
        <f>IFERROR(IF(Table_Merge1[[#This Row],[LME Zinc 3-month]]*Table_Merge1[[#This Row],[Nima.مقدار]]=0,"",Table_Merge1[[#This Row],[LME Zinc 3-month]]*Table_Merge1[[#This Row],[Nima.مقدار]]),"")</f>
        <v>52845240</v>
      </c>
      <c r="AR2444" s="288" t="str">
        <f>IFERROR(IF(Table_Merge1[[#This Row],[LME Zinc stock]]*Table_Merge1[[#This Row],[Azad.Sell]]=0,"",Table_Merge1[[#This Row],[LME Zinc stock]]*Table_Merge1[[#This Row],[Azad.Sell]]),"")</f>
        <v/>
      </c>
      <c r="AS2444" s="288" t="str">
        <f>IFERROR(IF(Table_Merge1[[#This Row],[LME Zinc 3-month]]*Table_Merge1[[#This Row],[Azad.Sell]]=0,"",Table_Merge1[[#This Row],[LME Zinc 3-month]]*Table_Merge1[[#This Row],[Azad.Sell]]),"")</f>
        <v/>
      </c>
      <c r="AT2444"/>
    </row>
    <row r="2445" spans="1:46" x14ac:dyDescent="0.25">
      <c r="A2445" s="258">
        <v>44052</v>
      </c>
      <c r="B24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1399.05.19</v>
      </c>
      <c r="C2445" s="195">
        <f t="shared" ca="1" si="74"/>
        <v>1399</v>
      </c>
      <c r="D24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45" s="195">
        <f>_xlfn.NUMBERVALUE(RIGHT(Table11[[#This Row],[تاریخ شمسی]],2))</f>
        <v>19</v>
      </c>
      <c r="F24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05-19</v>
      </c>
      <c r="G2445" s="195" t="s">
        <v>2596</v>
      </c>
      <c r="L2445" s="259">
        <v>44052</v>
      </c>
      <c r="M2445">
        <v>184509</v>
      </c>
      <c r="O2445" s="284">
        <f>IFERROR(DATE(Table7[[#This Row],[year]],MONTH(DATEVALUE(Table7[[#This Row],[month]]&amp;"1")),Table7[[#This Row],[day]]),"")</f>
        <v>41551</v>
      </c>
      <c r="P2445" s="195" t="s">
        <v>5870</v>
      </c>
      <c r="Q2445" s="195">
        <v>2013</v>
      </c>
      <c r="R2445" s="195" t="s">
        <v>3448</v>
      </c>
      <c r="S2445" s="195">
        <v>4</v>
      </c>
      <c r="T2445" s="195">
        <v>1316</v>
      </c>
      <c r="U2445" s="195">
        <v>1869.5</v>
      </c>
      <c r="V2445" s="195">
        <v>5402650</v>
      </c>
      <c r="X2445" s="260">
        <v>41631</v>
      </c>
      <c r="Z2445" s="260">
        <v>9</v>
      </c>
      <c r="AB2445" s="260" t="str">
        <f ca="1">IFERROR(IFERROR(VLOOKUP(Table_Merge1[[#This Row],[Column1]],Table11[#All],2,FALSE),LEFT(AB2446,8)&amp;IF(LEN((RIGHT(AB2446,2)+1))&lt;2,"0"&amp;(RIGHT(AB2446,2)+1),(RIGHT(AB2446,2)-1))),"")</f>
        <v>1392.09.26</v>
      </c>
      <c r="AC2445" s="259" t="str">
        <f ca="1">LEFT(Table_Merge1[[#This Row],[Column2]],4)</f>
        <v>1392</v>
      </c>
      <c r="AD2445" s="259" t="str">
        <f ca="1">RIGHT(LEFT(Table_Merge1[[#This Row],[Column2]],7),2)</f>
        <v>09</v>
      </c>
      <c r="AE2445" s="259" t="str">
        <f ca="1">RIGHT(Table_Merge1[[#This Row],[Column2]],2)</f>
        <v>26</v>
      </c>
      <c r="AH2445" s="260">
        <v>2013</v>
      </c>
      <c r="AI2445" t="s">
        <v>3452</v>
      </c>
      <c r="AJ2445" s="260">
        <v>23</v>
      </c>
      <c r="AK2445">
        <v>1192.75</v>
      </c>
      <c r="AL2445">
        <v>1762</v>
      </c>
      <c r="AM2445">
        <v>5455400</v>
      </c>
      <c r="AP2445" s="287" t="str">
        <f>IFERROR(IF(Table_Merge1[[#This Row],[LME Zinc stock]]*Table_Merge1[[#This Row],[Nima.مقدار]]=0,"",Table_Merge1[[#This Row],[LME Zinc stock]]*Table_Merge1[[#This Row],[Nima.مقدار]]),"")</f>
        <v/>
      </c>
      <c r="AQ2445" s="287" t="str">
        <f>IFERROR(IF(Table_Merge1[[#This Row],[LME Zinc 3-month]]*Table_Merge1[[#This Row],[Nima.مقدار]]=0,"",Table_Merge1[[#This Row],[LME Zinc 3-month]]*Table_Merge1[[#This Row],[Nima.مقدار]]),"")</f>
        <v/>
      </c>
      <c r="AR2445" s="288" t="str">
        <f>IFERROR(IF(Table_Merge1[[#This Row],[LME Zinc stock]]*Table_Merge1[[#This Row],[Azad.Sell]]=0,"",Table_Merge1[[#This Row],[LME Zinc stock]]*Table_Merge1[[#This Row],[Azad.Sell]]),"")</f>
        <v/>
      </c>
      <c r="AS2445" s="288" t="str">
        <f>IFERROR(IF(Table_Merge1[[#This Row],[LME Zinc 3-month]]*Table_Merge1[[#This Row],[Azad.Sell]]=0,"",Table_Merge1[[#This Row],[LME Zinc 3-month]]*Table_Merge1[[#This Row],[Azad.Sell]]),"")</f>
        <v/>
      </c>
      <c r="AT2445"/>
    </row>
    <row r="2446" spans="1:46" x14ac:dyDescent="0.25">
      <c r="A2446" s="258">
        <v>44053</v>
      </c>
      <c r="B24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1399.05.20</v>
      </c>
      <c r="C2446" s="195">
        <f t="shared" ca="1" si="74"/>
        <v>1399</v>
      </c>
      <c r="D24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46" s="195">
        <f>_xlfn.NUMBERVALUE(RIGHT(Table11[[#This Row],[تاریخ شمسی]],2))</f>
        <v>20</v>
      </c>
      <c r="F24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05-20</v>
      </c>
      <c r="G2446" s="195" t="s">
        <v>2597</v>
      </c>
      <c r="L2446" s="259">
        <v>44053</v>
      </c>
      <c r="M2446">
        <v>184460</v>
      </c>
      <c r="O2446" s="283">
        <f>IFERROR(DATE(Table7[[#This Row],[year]],MONTH(DATEVALUE(Table7[[#This Row],[month]]&amp;"1")),Table7[[#This Row],[day]]),"")</f>
        <v>41550</v>
      </c>
      <c r="P2446" s="257" t="s">
        <v>5871</v>
      </c>
      <c r="Q2446" s="257">
        <v>2013</v>
      </c>
      <c r="R2446" s="257" t="s">
        <v>3448</v>
      </c>
      <c r="S2446" s="257">
        <v>3</v>
      </c>
      <c r="T2446" s="257">
        <v>1309</v>
      </c>
      <c r="U2446" s="257">
        <v>1880</v>
      </c>
      <c r="V2446" s="257">
        <v>5401975</v>
      </c>
      <c r="X2446" s="260">
        <v>41628</v>
      </c>
      <c r="Z2446" s="260">
        <v>9</v>
      </c>
      <c r="AB2446" s="260" t="str">
        <f ca="1">IFERROR(IFERROR(VLOOKUP(Table_Merge1[[#This Row],[Column1]],Table11[#All],2,FALSE),LEFT(AB2447,8)&amp;IF(LEN((RIGHT(AB2447,2)+1))&lt;2,"0"&amp;(RIGHT(AB2447,2)+1),(RIGHT(AB2447,2)-1))),"")</f>
        <v>1392.09.27</v>
      </c>
      <c r="AC2446" s="259" t="str">
        <f ca="1">LEFT(Table_Merge1[[#This Row],[Column2]],4)</f>
        <v>1392</v>
      </c>
      <c r="AD2446" s="259" t="str">
        <f ca="1">RIGHT(LEFT(Table_Merge1[[#This Row],[Column2]],7),2)</f>
        <v>09</v>
      </c>
      <c r="AE2446" s="259" t="str">
        <f ca="1">RIGHT(Table_Merge1[[#This Row],[Column2]],2)</f>
        <v>27</v>
      </c>
      <c r="AH2446" s="260">
        <v>2013</v>
      </c>
      <c r="AI2446" t="s">
        <v>3452</v>
      </c>
      <c r="AJ2446" s="260">
        <v>20</v>
      </c>
      <c r="AK2446">
        <v>1195</v>
      </c>
      <c r="AL2446">
        <v>1787</v>
      </c>
      <c r="AM2446">
        <v>5459750</v>
      </c>
      <c r="AP2446" s="287" t="str">
        <f>IFERROR(IF(Table_Merge1[[#This Row],[LME Zinc stock]]*Table_Merge1[[#This Row],[Nima.مقدار]]=0,"",Table_Merge1[[#This Row],[LME Zinc stock]]*Table_Merge1[[#This Row],[Nima.مقدار]]),"")</f>
        <v/>
      </c>
      <c r="AQ2446" s="287" t="str">
        <f>IFERROR(IF(Table_Merge1[[#This Row],[LME Zinc 3-month]]*Table_Merge1[[#This Row],[Nima.مقدار]]=0,"",Table_Merge1[[#This Row],[LME Zinc 3-month]]*Table_Merge1[[#This Row],[Nima.مقدار]]),"")</f>
        <v/>
      </c>
      <c r="AR2446" s="288" t="str">
        <f>IFERROR(IF(Table_Merge1[[#This Row],[LME Zinc stock]]*Table_Merge1[[#This Row],[Azad.Sell]]=0,"",Table_Merge1[[#This Row],[LME Zinc stock]]*Table_Merge1[[#This Row],[Azad.Sell]]),"")</f>
        <v/>
      </c>
      <c r="AS2446" s="288" t="str">
        <f>IFERROR(IF(Table_Merge1[[#This Row],[LME Zinc 3-month]]*Table_Merge1[[#This Row],[Azad.Sell]]=0,"",Table_Merge1[[#This Row],[LME Zinc 3-month]]*Table_Merge1[[#This Row],[Azad.Sell]]),"")</f>
        <v/>
      </c>
      <c r="AT2446"/>
    </row>
    <row r="2447" spans="1:46" x14ac:dyDescent="0.25">
      <c r="A2447" s="258">
        <v>44054</v>
      </c>
      <c r="B24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1399.05.21</v>
      </c>
      <c r="C2447" s="195">
        <f t="shared" ca="1" si="74"/>
        <v>1399</v>
      </c>
      <c r="D24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47" s="195">
        <f>_xlfn.NUMBERVALUE(RIGHT(Table11[[#This Row],[تاریخ شمسی]],2))</f>
        <v>21</v>
      </c>
      <c r="F24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05-21</v>
      </c>
      <c r="G2447" s="195" t="s">
        <v>2598</v>
      </c>
      <c r="L2447" s="259">
        <v>44054</v>
      </c>
      <c r="M2447">
        <v>185501</v>
      </c>
      <c r="O2447" s="284">
        <f>IFERROR(DATE(Table7[[#This Row],[year]],MONTH(DATEVALUE(Table7[[#This Row],[month]]&amp;"1")),Table7[[#This Row],[day]]),"")</f>
        <v>41549</v>
      </c>
      <c r="P2447" s="195" t="s">
        <v>5872</v>
      </c>
      <c r="Q2447" s="195">
        <v>2013</v>
      </c>
      <c r="R2447" s="195" t="s">
        <v>3448</v>
      </c>
      <c r="S2447" s="195">
        <v>2</v>
      </c>
      <c r="T2447" s="195">
        <v>1293.75</v>
      </c>
      <c r="U2447" s="195">
        <v>1853</v>
      </c>
      <c r="V2447" s="195">
        <v>5407525</v>
      </c>
      <c r="X2447" s="260">
        <v>41627</v>
      </c>
      <c r="Y2447" t="s">
        <v>7552</v>
      </c>
      <c r="Z2447" s="260">
        <v>9</v>
      </c>
      <c r="AA2447">
        <v>1392</v>
      </c>
      <c r="AB2447" s="260" t="str">
        <f ca="1">IFERROR(IFERROR(VLOOKUP(Table_Merge1[[#This Row],[Column1]],Table11[#All],2,FALSE),LEFT(AB2448,8)&amp;IF(LEN((RIGHT(AB2448,2)+1))&lt;2,"0"&amp;(RIGHT(AB2448,2)+1),(RIGHT(AB2448,2)-1))),"")</f>
        <v>1392.09.28</v>
      </c>
      <c r="AC2447" s="259" t="str">
        <f ca="1">LEFT(Table_Merge1[[#This Row],[Column2]],4)</f>
        <v>1392</v>
      </c>
      <c r="AD2447" s="259" t="str">
        <f ca="1">RIGHT(LEFT(Table_Merge1[[#This Row],[Column2]],7),2)</f>
        <v>09</v>
      </c>
      <c r="AE2447" s="259" t="str">
        <f ca="1">RIGHT(Table_Merge1[[#This Row],[Column2]],2)</f>
        <v>28</v>
      </c>
      <c r="AF2447">
        <v>9</v>
      </c>
      <c r="AG2447">
        <v>28</v>
      </c>
      <c r="AH2447" s="260">
        <v>2013</v>
      </c>
      <c r="AI2447" t="s">
        <v>3452</v>
      </c>
      <c r="AJ2447" s="260">
        <v>19</v>
      </c>
      <c r="AK2447">
        <v>1205.25</v>
      </c>
      <c r="AL2447">
        <v>1802.5</v>
      </c>
      <c r="AM2447">
        <v>5451800</v>
      </c>
      <c r="AO2447">
        <v>29400</v>
      </c>
      <c r="AP2447" s="287">
        <f>IFERROR(IF(Table_Merge1[[#This Row],[LME Zinc stock]]*Table_Merge1[[#This Row],[Nima.مقدار]]=0,"",Table_Merge1[[#This Row],[LME Zinc stock]]*Table_Merge1[[#This Row],[Nima.مقدار]]),"")</f>
        <v>160282920000</v>
      </c>
      <c r="AQ2447" s="287">
        <f>IFERROR(IF(Table_Merge1[[#This Row],[LME Zinc 3-month]]*Table_Merge1[[#This Row],[Nima.مقدار]]=0,"",Table_Merge1[[#This Row],[LME Zinc 3-month]]*Table_Merge1[[#This Row],[Nima.مقدار]]),"")</f>
        <v>52993500</v>
      </c>
      <c r="AR2447" s="288" t="str">
        <f>IFERROR(IF(Table_Merge1[[#This Row],[LME Zinc stock]]*Table_Merge1[[#This Row],[Azad.Sell]]=0,"",Table_Merge1[[#This Row],[LME Zinc stock]]*Table_Merge1[[#This Row],[Azad.Sell]]),"")</f>
        <v/>
      </c>
      <c r="AS2447" s="288" t="str">
        <f>IFERROR(IF(Table_Merge1[[#This Row],[LME Zinc 3-month]]*Table_Merge1[[#This Row],[Azad.Sell]]=0,"",Table_Merge1[[#This Row],[LME Zinc 3-month]]*Table_Merge1[[#This Row],[Azad.Sell]]),"")</f>
        <v/>
      </c>
      <c r="AT2447"/>
    </row>
    <row r="2448" spans="1:46" x14ac:dyDescent="0.25">
      <c r="A2448" s="258">
        <v>44055</v>
      </c>
      <c r="B24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1399.05.22</v>
      </c>
      <c r="C2448" s="195">
        <f t="shared" ca="1" si="74"/>
        <v>1399</v>
      </c>
      <c r="D24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48" s="195">
        <f>_xlfn.NUMBERVALUE(RIGHT(Table11[[#This Row],[تاریخ شمسی]],2))</f>
        <v>22</v>
      </c>
      <c r="F24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05-22</v>
      </c>
      <c r="G2448" s="195" t="s">
        <v>2599</v>
      </c>
      <c r="L2448" s="259">
        <v>44055</v>
      </c>
      <c r="M2448">
        <v>187860</v>
      </c>
      <c r="O2448" s="283">
        <f>IFERROR(DATE(Table7[[#This Row],[year]],MONTH(DATEVALUE(Table7[[#This Row],[month]]&amp;"1")),Table7[[#This Row],[day]]),"")</f>
        <v>41548</v>
      </c>
      <c r="P2448" s="257" t="s">
        <v>5873</v>
      </c>
      <c r="Q2448" s="257">
        <v>2013</v>
      </c>
      <c r="R2448" s="257" t="s">
        <v>3448</v>
      </c>
      <c r="S2448" s="257">
        <v>1</v>
      </c>
      <c r="T2448" s="257">
        <v>1332.25</v>
      </c>
      <c r="U2448" s="257">
        <v>1854</v>
      </c>
      <c r="V2448" s="257">
        <v>5415675</v>
      </c>
      <c r="X2448" s="260">
        <v>41626</v>
      </c>
      <c r="Y2448" t="s">
        <v>7551</v>
      </c>
      <c r="Z2448" s="260">
        <v>9</v>
      </c>
      <c r="AA2448">
        <v>1392</v>
      </c>
      <c r="AB2448" s="260" t="str">
        <f ca="1">IFERROR(IFERROR(VLOOKUP(Table_Merge1[[#This Row],[Column1]],Table11[#All],2,FALSE),LEFT(AB2449,8)&amp;IF(LEN((RIGHT(AB2449,2)+1))&lt;2,"0"&amp;(RIGHT(AB2449,2)+1),(RIGHT(AB2449,2)-1))),"")</f>
        <v>1392.09.27</v>
      </c>
      <c r="AC2448" s="259" t="str">
        <f ca="1">LEFT(Table_Merge1[[#This Row],[Column2]],4)</f>
        <v>1392</v>
      </c>
      <c r="AD2448" s="259" t="str">
        <f ca="1">RIGHT(LEFT(Table_Merge1[[#This Row],[Column2]],7),2)</f>
        <v>09</v>
      </c>
      <c r="AE2448" s="259" t="str">
        <f ca="1">RIGHT(Table_Merge1[[#This Row],[Column2]],2)</f>
        <v>27</v>
      </c>
      <c r="AF2448">
        <v>9</v>
      </c>
      <c r="AG2448">
        <v>27</v>
      </c>
      <c r="AH2448" s="260">
        <v>2013</v>
      </c>
      <c r="AI2448" t="s">
        <v>3452</v>
      </c>
      <c r="AJ2448" s="260">
        <v>18</v>
      </c>
      <c r="AK2448">
        <v>1233.25</v>
      </c>
      <c r="AL2448">
        <v>0</v>
      </c>
      <c r="AM2448">
        <v>0</v>
      </c>
      <c r="AO2448">
        <v>29450</v>
      </c>
      <c r="AP2448" s="287" t="str">
        <f>IFERROR(IF(Table_Merge1[[#This Row],[LME Zinc stock]]*Table_Merge1[[#This Row],[Nima.مقدار]]=0,"",Table_Merge1[[#This Row],[LME Zinc stock]]*Table_Merge1[[#This Row],[Nima.مقدار]]),"")</f>
        <v/>
      </c>
      <c r="AQ2448" s="287" t="str">
        <f>IFERROR(IF(Table_Merge1[[#This Row],[LME Zinc 3-month]]*Table_Merge1[[#This Row],[Nima.مقدار]]=0,"",Table_Merge1[[#This Row],[LME Zinc 3-month]]*Table_Merge1[[#This Row],[Nima.مقدار]]),"")</f>
        <v/>
      </c>
      <c r="AR2448" s="288" t="str">
        <f>IFERROR(IF(Table_Merge1[[#This Row],[LME Zinc stock]]*Table_Merge1[[#This Row],[Azad.Sell]]=0,"",Table_Merge1[[#This Row],[LME Zinc stock]]*Table_Merge1[[#This Row],[Azad.Sell]]),"")</f>
        <v/>
      </c>
      <c r="AS2448" s="288" t="str">
        <f>IFERROR(IF(Table_Merge1[[#This Row],[LME Zinc 3-month]]*Table_Merge1[[#This Row],[Azad.Sell]]=0,"",Table_Merge1[[#This Row],[LME Zinc 3-month]]*Table_Merge1[[#This Row],[Azad.Sell]]),"")</f>
        <v/>
      </c>
      <c r="AT2448"/>
    </row>
    <row r="2449" spans="1:46" x14ac:dyDescent="0.25">
      <c r="A2449" s="258">
        <v>44056</v>
      </c>
      <c r="B24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1399.05.23</v>
      </c>
      <c r="C2449" s="195">
        <f t="shared" ca="1" si="74"/>
        <v>1399</v>
      </c>
      <c r="D24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49" s="195">
        <f>_xlfn.NUMBERVALUE(RIGHT(Table11[[#This Row],[تاریخ شمسی]],2))</f>
        <v>23</v>
      </c>
      <c r="F24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05-23</v>
      </c>
      <c r="G2449" s="195" t="s">
        <v>2600</v>
      </c>
      <c r="L2449" s="259">
        <v>44056</v>
      </c>
      <c r="M2449">
        <v>188041</v>
      </c>
      <c r="O2449" s="284">
        <f>IFERROR(DATE(Table7[[#This Row],[year]],MONTH(DATEVALUE(Table7[[#This Row],[month]]&amp;"1")),Table7[[#This Row],[day]]),"")</f>
        <v>41547</v>
      </c>
      <c r="P2449" s="195" t="s">
        <v>5874</v>
      </c>
      <c r="Q2449" s="195">
        <v>2013</v>
      </c>
      <c r="R2449" s="195" t="s">
        <v>3447</v>
      </c>
      <c r="S2449" s="195">
        <v>30</v>
      </c>
      <c r="T2449" s="195">
        <v>1335.75</v>
      </c>
      <c r="U2449" s="195">
        <v>1835</v>
      </c>
      <c r="V2449" s="195">
        <v>5340900</v>
      </c>
      <c r="X2449" s="260">
        <v>41625</v>
      </c>
      <c r="Y2449" t="s">
        <v>7550</v>
      </c>
      <c r="Z2449" s="260">
        <v>9</v>
      </c>
      <c r="AA2449">
        <v>1392</v>
      </c>
      <c r="AB2449" s="260" t="str">
        <f ca="1">IFERROR(IFERROR(VLOOKUP(Table_Merge1[[#This Row],[Column1]],Table11[#All],2,FALSE),LEFT(AB2450,8)&amp;IF(LEN((RIGHT(AB2450,2)+1))&lt;2,"0"&amp;(RIGHT(AB2450,2)+1),(RIGHT(AB2450,2)-1))),"")</f>
        <v>1392.09.26</v>
      </c>
      <c r="AC2449" s="259" t="str">
        <f ca="1">LEFT(Table_Merge1[[#This Row],[Column2]],4)</f>
        <v>1392</v>
      </c>
      <c r="AD2449" s="259" t="str">
        <f ca="1">RIGHT(LEFT(Table_Merge1[[#This Row],[Column2]],7),2)</f>
        <v>09</v>
      </c>
      <c r="AE2449" s="259" t="str">
        <f ca="1">RIGHT(Table_Merge1[[#This Row],[Column2]],2)</f>
        <v>26</v>
      </c>
      <c r="AF2449">
        <v>9</v>
      </c>
      <c r="AG2449">
        <v>26</v>
      </c>
      <c r="AH2449" s="260">
        <v>2013</v>
      </c>
      <c r="AI2449" t="s">
        <v>3452</v>
      </c>
      <c r="AJ2449" s="260">
        <v>17</v>
      </c>
      <c r="AK2449">
        <v>1237.25</v>
      </c>
      <c r="AL2449">
        <v>0</v>
      </c>
      <c r="AM2449">
        <v>0</v>
      </c>
      <c r="AO2449">
        <v>29400</v>
      </c>
      <c r="AP2449" s="287" t="str">
        <f>IFERROR(IF(Table_Merge1[[#This Row],[LME Zinc stock]]*Table_Merge1[[#This Row],[Nima.مقدار]]=0,"",Table_Merge1[[#This Row],[LME Zinc stock]]*Table_Merge1[[#This Row],[Nima.مقدار]]),"")</f>
        <v/>
      </c>
      <c r="AQ2449" s="287" t="str">
        <f>IFERROR(IF(Table_Merge1[[#This Row],[LME Zinc 3-month]]*Table_Merge1[[#This Row],[Nima.مقدار]]=0,"",Table_Merge1[[#This Row],[LME Zinc 3-month]]*Table_Merge1[[#This Row],[Nima.مقدار]]),"")</f>
        <v/>
      </c>
      <c r="AR2449" s="288" t="str">
        <f>IFERROR(IF(Table_Merge1[[#This Row],[LME Zinc stock]]*Table_Merge1[[#This Row],[Azad.Sell]]=0,"",Table_Merge1[[#This Row],[LME Zinc stock]]*Table_Merge1[[#This Row],[Azad.Sell]]),"")</f>
        <v/>
      </c>
      <c r="AS2449" s="288" t="str">
        <f>IFERROR(IF(Table_Merge1[[#This Row],[LME Zinc 3-month]]*Table_Merge1[[#This Row],[Azad.Sell]]=0,"",Table_Merge1[[#This Row],[LME Zinc 3-month]]*Table_Merge1[[#This Row],[Azad.Sell]]),"")</f>
        <v/>
      </c>
      <c r="AT2449"/>
    </row>
    <row r="2450" spans="1:46" x14ac:dyDescent="0.25">
      <c r="A2450" s="258">
        <v>44058</v>
      </c>
      <c r="B24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1399.05.25</v>
      </c>
      <c r="C2450" s="195">
        <f t="shared" ca="1" si="74"/>
        <v>1399</v>
      </c>
      <c r="D24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50" s="195">
        <f>_xlfn.NUMBERVALUE(RIGHT(Table11[[#This Row],[تاریخ شمسی]],2))</f>
        <v>25</v>
      </c>
      <c r="F24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05-25</v>
      </c>
      <c r="G2450" s="195" t="s">
        <v>2601</v>
      </c>
      <c r="L2450" s="259">
        <v>44058</v>
      </c>
      <c r="M2450">
        <v>188115</v>
      </c>
      <c r="O2450" s="283">
        <f>IFERROR(DATE(Table7[[#This Row],[year]],MONTH(DATEVALUE(Table7[[#This Row],[month]]&amp;"1")),Table7[[#This Row],[day]]),"")</f>
        <v>41544</v>
      </c>
      <c r="P2450" s="257" t="s">
        <v>5875</v>
      </c>
      <c r="Q2450" s="257">
        <v>2013</v>
      </c>
      <c r="R2450" s="257" t="s">
        <v>3447</v>
      </c>
      <c r="S2450" s="257">
        <v>27</v>
      </c>
      <c r="T2450" s="257">
        <v>1321.5</v>
      </c>
      <c r="U2450" s="257">
        <v>1854.5</v>
      </c>
      <c r="V2450" s="257">
        <v>5343325</v>
      </c>
      <c r="X2450" s="260">
        <v>41624</v>
      </c>
      <c r="Y2450" t="s">
        <v>7549</v>
      </c>
      <c r="Z2450" s="260">
        <v>9</v>
      </c>
      <c r="AA2450">
        <v>1392</v>
      </c>
      <c r="AB2450" s="260" t="str">
        <f ca="1">IFERROR(IFERROR(VLOOKUP(Table_Merge1[[#This Row],[Column1]],Table11[#All],2,FALSE),LEFT(AB2451,8)&amp;IF(LEN((RIGHT(AB2451,2)+1))&lt;2,"0"&amp;(RIGHT(AB2451,2)+1),(RIGHT(AB2451,2)-1))),"")</f>
        <v>1392.09.25</v>
      </c>
      <c r="AC2450" s="259" t="str">
        <f ca="1">LEFT(Table_Merge1[[#This Row],[Column2]],4)</f>
        <v>1392</v>
      </c>
      <c r="AD2450" s="259" t="str">
        <f ca="1">RIGHT(LEFT(Table_Merge1[[#This Row],[Column2]],7),2)</f>
        <v>09</v>
      </c>
      <c r="AE2450" s="259" t="str">
        <f ca="1">RIGHT(Table_Merge1[[#This Row],[Column2]],2)</f>
        <v>25</v>
      </c>
      <c r="AF2450">
        <v>9</v>
      </c>
      <c r="AG2450">
        <v>25</v>
      </c>
      <c r="AH2450" s="260">
        <v>2013</v>
      </c>
      <c r="AI2450" t="s">
        <v>3452</v>
      </c>
      <c r="AJ2450" s="260">
        <v>16</v>
      </c>
      <c r="AK2450">
        <v>1229.5</v>
      </c>
      <c r="AL2450">
        <v>0</v>
      </c>
      <c r="AM2450">
        <v>0</v>
      </c>
      <c r="AO2450">
        <v>29420</v>
      </c>
      <c r="AP2450" s="287" t="str">
        <f>IFERROR(IF(Table_Merge1[[#This Row],[LME Zinc stock]]*Table_Merge1[[#This Row],[Nima.مقدار]]=0,"",Table_Merge1[[#This Row],[LME Zinc stock]]*Table_Merge1[[#This Row],[Nima.مقدار]]),"")</f>
        <v/>
      </c>
      <c r="AQ2450" s="287" t="str">
        <f>IFERROR(IF(Table_Merge1[[#This Row],[LME Zinc 3-month]]*Table_Merge1[[#This Row],[Nima.مقدار]]=0,"",Table_Merge1[[#This Row],[LME Zinc 3-month]]*Table_Merge1[[#This Row],[Nima.مقدار]]),"")</f>
        <v/>
      </c>
      <c r="AR2450" s="288" t="str">
        <f>IFERROR(IF(Table_Merge1[[#This Row],[LME Zinc stock]]*Table_Merge1[[#This Row],[Azad.Sell]]=0,"",Table_Merge1[[#This Row],[LME Zinc stock]]*Table_Merge1[[#This Row],[Azad.Sell]]),"")</f>
        <v/>
      </c>
      <c r="AS2450" s="288" t="str">
        <f>IFERROR(IF(Table_Merge1[[#This Row],[LME Zinc 3-month]]*Table_Merge1[[#This Row],[Azad.Sell]]=0,"",Table_Merge1[[#This Row],[LME Zinc 3-month]]*Table_Merge1[[#This Row],[Azad.Sell]]),"")</f>
        <v/>
      </c>
      <c r="AT2450"/>
    </row>
    <row r="2451" spans="1:46" x14ac:dyDescent="0.25">
      <c r="A2451" s="258">
        <v>44059</v>
      </c>
      <c r="B24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1399.05.26</v>
      </c>
      <c r="C2451" s="195">
        <f t="shared" ca="1" si="74"/>
        <v>1399</v>
      </c>
      <c r="D24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51" s="195">
        <f>_xlfn.NUMBERVALUE(RIGHT(Table11[[#This Row],[تاریخ شمسی]],2))</f>
        <v>26</v>
      </c>
      <c r="F24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05-26</v>
      </c>
      <c r="G2451" s="195" t="s">
        <v>2602</v>
      </c>
      <c r="L2451" s="259">
        <v>44059</v>
      </c>
      <c r="M2451">
        <v>188189</v>
      </c>
      <c r="O2451" s="284">
        <f>IFERROR(DATE(Table7[[#This Row],[year]],MONTH(DATEVALUE(Table7[[#This Row],[month]]&amp;"1")),Table7[[#This Row],[day]]),"")</f>
        <v>41543</v>
      </c>
      <c r="P2451" s="195" t="s">
        <v>5876</v>
      </c>
      <c r="Q2451" s="195">
        <v>2013</v>
      </c>
      <c r="R2451" s="195" t="s">
        <v>3447</v>
      </c>
      <c r="S2451" s="195">
        <v>26</v>
      </c>
      <c r="T2451" s="195">
        <v>1332.5</v>
      </c>
      <c r="U2451" s="195">
        <v>1874</v>
      </c>
      <c r="V2451" s="195">
        <v>5321450</v>
      </c>
      <c r="X2451" s="260">
        <v>41621</v>
      </c>
      <c r="Z2451" s="260">
        <v>9</v>
      </c>
      <c r="AB2451" s="260" t="str">
        <f ca="1">IFERROR(IFERROR(VLOOKUP(Table_Merge1[[#This Row],[Column1]],Table11[#All],2,FALSE),LEFT(AB2452,8)&amp;IF(LEN((RIGHT(AB2452,2)+1))&lt;2,"0"&amp;(RIGHT(AB2452,2)+1),(RIGHT(AB2452,2)-1))),"")</f>
        <v>1392.09.20</v>
      </c>
      <c r="AC2451" s="259" t="str">
        <f ca="1">LEFT(Table_Merge1[[#This Row],[Column2]],4)</f>
        <v>1392</v>
      </c>
      <c r="AD2451" s="259" t="str">
        <f ca="1">RIGHT(LEFT(Table_Merge1[[#This Row],[Column2]],7),2)</f>
        <v>09</v>
      </c>
      <c r="AE2451" s="259" t="str">
        <f ca="1">RIGHT(Table_Merge1[[#This Row],[Column2]],2)</f>
        <v>20</v>
      </c>
      <c r="AH2451" s="260">
        <v>2013</v>
      </c>
      <c r="AI2451" t="s">
        <v>3452</v>
      </c>
      <c r="AJ2451" s="260">
        <v>13</v>
      </c>
      <c r="AK2451">
        <v>1222.75</v>
      </c>
      <c r="AL2451">
        <v>0</v>
      </c>
      <c r="AM2451">
        <v>0</v>
      </c>
      <c r="AP2451" s="287" t="str">
        <f>IFERROR(IF(Table_Merge1[[#This Row],[LME Zinc stock]]*Table_Merge1[[#This Row],[Nima.مقدار]]=0,"",Table_Merge1[[#This Row],[LME Zinc stock]]*Table_Merge1[[#This Row],[Nima.مقدار]]),"")</f>
        <v/>
      </c>
      <c r="AQ2451" s="287" t="str">
        <f>IFERROR(IF(Table_Merge1[[#This Row],[LME Zinc 3-month]]*Table_Merge1[[#This Row],[Nima.مقدار]]=0,"",Table_Merge1[[#This Row],[LME Zinc 3-month]]*Table_Merge1[[#This Row],[Nima.مقدار]]),"")</f>
        <v/>
      </c>
      <c r="AR2451" s="288" t="str">
        <f>IFERROR(IF(Table_Merge1[[#This Row],[LME Zinc stock]]*Table_Merge1[[#This Row],[Azad.Sell]]=0,"",Table_Merge1[[#This Row],[LME Zinc stock]]*Table_Merge1[[#This Row],[Azad.Sell]]),"")</f>
        <v/>
      </c>
      <c r="AS2451" s="288" t="str">
        <f>IFERROR(IF(Table_Merge1[[#This Row],[LME Zinc 3-month]]*Table_Merge1[[#This Row],[Azad.Sell]]=0,"",Table_Merge1[[#This Row],[LME Zinc 3-month]]*Table_Merge1[[#This Row],[Azad.Sell]]),"")</f>
        <v/>
      </c>
      <c r="AT2451"/>
    </row>
    <row r="2452" spans="1:46" x14ac:dyDescent="0.25">
      <c r="A2452" s="258">
        <v>44060</v>
      </c>
      <c r="B24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1399.05.27</v>
      </c>
      <c r="C2452" s="195">
        <f t="shared" ca="1" si="74"/>
        <v>1399</v>
      </c>
      <c r="D24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52" s="195">
        <f>_xlfn.NUMBERVALUE(RIGHT(Table11[[#This Row],[تاریخ شمسی]],2))</f>
        <v>27</v>
      </c>
      <c r="F24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05-27</v>
      </c>
      <c r="G2452" s="195" t="s">
        <v>2603</v>
      </c>
      <c r="L2452" s="259">
        <v>44060</v>
      </c>
      <c r="M2452">
        <v>191231</v>
      </c>
      <c r="O2452" s="283">
        <f>IFERROR(DATE(Table7[[#This Row],[year]],MONTH(DATEVALUE(Table7[[#This Row],[month]]&amp;"1")),Table7[[#This Row],[day]]),"")</f>
        <v>41542</v>
      </c>
      <c r="P2452" s="257" t="s">
        <v>5877</v>
      </c>
      <c r="Q2452" s="257">
        <v>2013</v>
      </c>
      <c r="R2452" s="257" t="s">
        <v>3447</v>
      </c>
      <c r="S2452" s="257">
        <v>25</v>
      </c>
      <c r="T2452" s="257">
        <v>1320.25</v>
      </c>
      <c r="U2452" s="257">
        <v>1875.5</v>
      </c>
      <c r="V2452" s="257">
        <v>5328400</v>
      </c>
      <c r="X2452" s="260">
        <v>41620</v>
      </c>
      <c r="Y2452" t="s">
        <v>7548</v>
      </c>
      <c r="Z2452" s="260">
        <v>9</v>
      </c>
      <c r="AA2452">
        <v>1392</v>
      </c>
      <c r="AB2452" s="260" t="str">
        <f ca="1">IFERROR(IFERROR(VLOOKUP(Table_Merge1[[#This Row],[Column1]],Table11[#All],2,FALSE),LEFT(AB2453,8)&amp;IF(LEN((RIGHT(AB2453,2)+1))&lt;2,"0"&amp;(RIGHT(AB2453,2)+1),(RIGHT(AB2453,2)-1))),"")</f>
        <v>1392.09.21</v>
      </c>
      <c r="AC2452" s="259" t="str">
        <f ca="1">LEFT(Table_Merge1[[#This Row],[Column2]],4)</f>
        <v>1392</v>
      </c>
      <c r="AD2452" s="259" t="str">
        <f ca="1">RIGHT(LEFT(Table_Merge1[[#This Row],[Column2]],7),2)</f>
        <v>09</v>
      </c>
      <c r="AE2452" s="259" t="str">
        <f ca="1">RIGHT(Table_Merge1[[#This Row],[Column2]],2)</f>
        <v>21</v>
      </c>
      <c r="AF2452">
        <v>9</v>
      </c>
      <c r="AG2452">
        <v>21</v>
      </c>
      <c r="AH2452" s="260">
        <v>2013</v>
      </c>
      <c r="AI2452" t="s">
        <v>3452</v>
      </c>
      <c r="AJ2452" s="260">
        <v>12</v>
      </c>
      <c r="AK2452">
        <v>1243.5</v>
      </c>
      <c r="AL2452">
        <v>0</v>
      </c>
      <c r="AM2452">
        <v>0</v>
      </c>
      <c r="AO2452">
        <v>29310</v>
      </c>
      <c r="AP2452" s="287" t="str">
        <f>IFERROR(IF(Table_Merge1[[#This Row],[LME Zinc stock]]*Table_Merge1[[#This Row],[Nima.مقدار]]=0,"",Table_Merge1[[#This Row],[LME Zinc stock]]*Table_Merge1[[#This Row],[Nima.مقدار]]),"")</f>
        <v/>
      </c>
      <c r="AQ2452" s="287" t="str">
        <f>IFERROR(IF(Table_Merge1[[#This Row],[LME Zinc 3-month]]*Table_Merge1[[#This Row],[Nima.مقدار]]=0,"",Table_Merge1[[#This Row],[LME Zinc 3-month]]*Table_Merge1[[#This Row],[Nima.مقدار]]),"")</f>
        <v/>
      </c>
      <c r="AR2452" s="288" t="str">
        <f>IFERROR(IF(Table_Merge1[[#This Row],[LME Zinc stock]]*Table_Merge1[[#This Row],[Azad.Sell]]=0,"",Table_Merge1[[#This Row],[LME Zinc stock]]*Table_Merge1[[#This Row],[Azad.Sell]]),"")</f>
        <v/>
      </c>
      <c r="AS2452" s="288" t="str">
        <f>IFERROR(IF(Table_Merge1[[#This Row],[LME Zinc 3-month]]*Table_Merge1[[#This Row],[Azad.Sell]]=0,"",Table_Merge1[[#This Row],[LME Zinc 3-month]]*Table_Merge1[[#This Row],[Azad.Sell]]),"")</f>
        <v/>
      </c>
      <c r="AT2452"/>
    </row>
    <row r="2453" spans="1:46" x14ac:dyDescent="0.25">
      <c r="A2453" s="258">
        <v>44061</v>
      </c>
      <c r="B24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1399.05.28</v>
      </c>
      <c r="C2453" s="195">
        <f t="shared" ca="1" si="74"/>
        <v>1399</v>
      </c>
      <c r="D24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53" s="195">
        <f>_xlfn.NUMBERVALUE(RIGHT(Table11[[#This Row],[تاریخ شمسی]],2))</f>
        <v>28</v>
      </c>
      <c r="F24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05-28</v>
      </c>
      <c r="G2453" s="195" t="s">
        <v>2604</v>
      </c>
      <c r="L2453" s="259">
        <v>44061</v>
      </c>
      <c r="M2453">
        <v>187343</v>
      </c>
      <c r="O2453" s="284">
        <f>IFERROR(DATE(Table7[[#This Row],[year]],MONTH(DATEVALUE(Table7[[#This Row],[month]]&amp;"1")),Table7[[#This Row],[day]]),"")</f>
        <v>41541</v>
      </c>
      <c r="P2453" s="195" t="s">
        <v>5878</v>
      </c>
      <c r="Q2453" s="195">
        <v>2013</v>
      </c>
      <c r="R2453" s="195" t="s">
        <v>3447</v>
      </c>
      <c r="S2453" s="195">
        <v>24</v>
      </c>
      <c r="T2453" s="195">
        <v>1316.5</v>
      </c>
      <c r="U2453" s="195">
        <v>1866</v>
      </c>
      <c r="V2453" s="195">
        <v>5334075</v>
      </c>
      <c r="X2453" s="260">
        <v>41619</v>
      </c>
      <c r="Y2453" t="s">
        <v>7547</v>
      </c>
      <c r="Z2453" s="260">
        <v>9</v>
      </c>
      <c r="AA2453">
        <v>1392</v>
      </c>
      <c r="AB2453" s="260" t="str">
        <f ca="1">IFERROR(IFERROR(VLOOKUP(Table_Merge1[[#This Row],[Column1]],Table11[#All],2,FALSE),LEFT(AB2454,8)&amp;IF(LEN((RIGHT(AB2454,2)+1))&lt;2,"0"&amp;(RIGHT(AB2454,2)+1),(RIGHT(AB2454,2)-1))),"")</f>
        <v>1392.09.20</v>
      </c>
      <c r="AC2453" s="259" t="str">
        <f ca="1">LEFT(Table_Merge1[[#This Row],[Column2]],4)</f>
        <v>1392</v>
      </c>
      <c r="AD2453" s="259" t="str">
        <f ca="1">RIGHT(LEFT(Table_Merge1[[#This Row],[Column2]],7),2)</f>
        <v>09</v>
      </c>
      <c r="AE2453" s="259" t="str">
        <f ca="1">RIGHT(Table_Merge1[[#This Row],[Column2]],2)</f>
        <v>20</v>
      </c>
      <c r="AF2453">
        <v>9</v>
      </c>
      <c r="AG2453">
        <v>20</v>
      </c>
      <c r="AH2453" s="260">
        <v>2013</v>
      </c>
      <c r="AI2453" t="s">
        <v>3452</v>
      </c>
      <c r="AJ2453" s="260">
        <v>11</v>
      </c>
      <c r="AK2453">
        <v>1255.25</v>
      </c>
      <c r="AL2453" t="s">
        <v>3621</v>
      </c>
      <c r="AM2453" t="s">
        <v>3621</v>
      </c>
      <c r="AO2453">
        <v>29350</v>
      </c>
      <c r="AP2453" s="287" t="str">
        <f>IFERROR(IF(Table_Merge1[[#This Row],[LME Zinc stock]]*Table_Merge1[[#This Row],[Nima.مقدار]]=0,"",Table_Merge1[[#This Row],[LME Zinc stock]]*Table_Merge1[[#This Row],[Nima.مقدار]]),"")</f>
        <v/>
      </c>
      <c r="AQ2453" s="287" t="str">
        <f>IFERROR(IF(Table_Merge1[[#This Row],[LME Zinc 3-month]]*Table_Merge1[[#This Row],[Nima.مقدار]]=0,"",Table_Merge1[[#This Row],[LME Zinc 3-month]]*Table_Merge1[[#This Row],[Nima.مقدار]]),"")</f>
        <v/>
      </c>
      <c r="AR2453" s="288" t="str">
        <f>IFERROR(IF(Table_Merge1[[#This Row],[LME Zinc stock]]*Table_Merge1[[#This Row],[Azad.Sell]]=0,"",Table_Merge1[[#This Row],[LME Zinc stock]]*Table_Merge1[[#This Row],[Azad.Sell]]),"")</f>
        <v/>
      </c>
      <c r="AS2453" s="288" t="str">
        <f>IFERROR(IF(Table_Merge1[[#This Row],[LME Zinc 3-month]]*Table_Merge1[[#This Row],[Azad.Sell]]=0,"",Table_Merge1[[#This Row],[LME Zinc 3-month]]*Table_Merge1[[#This Row],[Azad.Sell]]),"")</f>
        <v/>
      </c>
      <c r="AT2453"/>
    </row>
    <row r="2454" spans="1:46" x14ac:dyDescent="0.25">
      <c r="A2454" s="258">
        <v>44062</v>
      </c>
      <c r="B24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1399.05.29</v>
      </c>
      <c r="C2454" s="195">
        <f t="shared" ca="1" si="74"/>
        <v>1399</v>
      </c>
      <c r="D24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54" s="195">
        <f>_xlfn.NUMBERVALUE(RIGHT(Table11[[#This Row],[تاریخ شمسی]],2))</f>
        <v>29</v>
      </c>
      <c r="F24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05-29</v>
      </c>
      <c r="G2454" s="195" t="s">
        <v>2605</v>
      </c>
      <c r="L2454" s="259">
        <v>44062</v>
      </c>
      <c r="M2454">
        <v>197803</v>
      </c>
      <c r="O2454" s="283">
        <f>IFERROR(DATE(Table7[[#This Row],[year]],MONTH(DATEVALUE(Table7[[#This Row],[month]]&amp;"1")),Table7[[#This Row],[day]]),"")</f>
        <v>41540</v>
      </c>
      <c r="P2454" s="257" t="s">
        <v>5879</v>
      </c>
      <c r="Q2454" s="257">
        <v>2013</v>
      </c>
      <c r="R2454" s="257" t="s">
        <v>3447</v>
      </c>
      <c r="S2454" s="257">
        <v>23</v>
      </c>
      <c r="T2454" s="257">
        <v>1321.75</v>
      </c>
      <c r="U2454" s="257">
        <v>1887</v>
      </c>
      <c r="V2454" s="257">
        <v>5341275</v>
      </c>
      <c r="X2454" s="260">
        <v>41618</v>
      </c>
      <c r="Y2454" t="s">
        <v>7546</v>
      </c>
      <c r="Z2454" s="260">
        <v>10</v>
      </c>
      <c r="AA2454">
        <v>1392</v>
      </c>
      <c r="AB2454" s="260" t="str">
        <f ca="1">IFERROR(IFERROR(VLOOKUP(Table_Merge1[[#This Row],[Column1]],Table11[#All],2,FALSE),LEFT(AB2455,8)&amp;IF(LEN((RIGHT(AB2455,2)+1))&lt;2,"0"&amp;(RIGHT(AB2455,2)+1),(RIGHT(AB2455,2)-1))),"")</f>
        <v>1392.09.19</v>
      </c>
      <c r="AC2454" s="259" t="str">
        <f ca="1">LEFT(Table_Merge1[[#This Row],[Column2]],4)</f>
        <v>1392</v>
      </c>
      <c r="AD2454" s="259" t="str">
        <f ca="1">RIGHT(LEFT(Table_Merge1[[#This Row],[Column2]],7),2)</f>
        <v>09</v>
      </c>
      <c r="AE2454" s="259" t="str">
        <f ca="1">RIGHT(Table_Merge1[[#This Row],[Column2]],2)</f>
        <v>19</v>
      </c>
      <c r="AF2454">
        <v>9</v>
      </c>
      <c r="AG2454">
        <v>19</v>
      </c>
      <c r="AH2454" s="260">
        <v>2013</v>
      </c>
      <c r="AI2454" t="s">
        <v>3452</v>
      </c>
      <c r="AJ2454" s="260">
        <v>10</v>
      </c>
      <c r="AK2454">
        <v>1245.75</v>
      </c>
      <c r="AL2454">
        <v>1811</v>
      </c>
      <c r="AM2454">
        <v>5451800</v>
      </c>
      <c r="AO2454">
        <v>29460</v>
      </c>
      <c r="AP2454" s="287">
        <f>IFERROR(IF(Table_Merge1[[#This Row],[LME Zinc stock]]*Table_Merge1[[#This Row],[Nima.مقدار]]=0,"",Table_Merge1[[#This Row],[LME Zinc stock]]*Table_Merge1[[#This Row],[Nima.مقدار]]),"")</f>
        <v>160610028000</v>
      </c>
      <c r="AQ2454" s="287">
        <f>IFERROR(IF(Table_Merge1[[#This Row],[LME Zinc 3-month]]*Table_Merge1[[#This Row],[Nima.مقدار]]=0,"",Table_Merge1[[#This Row],[LME Zinc 3-month]]*Table_Merge1[[#This Row],[Nima.مقدار]]),"")</f>
        <v>53352060</v>
      </c>
      <c r="AR2454" s="288" t="str">
        <f>IFERROR(IF(Table_Merge1[[#This Row],[LME Zinc stock]]*Table_Merge1[[#This Row],[Azad.Sell]]=0,"",Table_Merge1[[#This Row],[LME Zinc stock]]*Table_Merge1[[#This Row],[Azad.Sell]]),"")</f>
        <v/>
      </c>
      <c r="AS2454" s="288" t="str">
        <f>IFERROR(IF(Table_Merge1[[#This Row],[LME Zinc 3-month]]*Table_Merge1[[#This Row],[Azad.Sell]]=0,"",Table_Merge1[[#This Row],[LME Zinc 3-month]]*Table_Merge1[[#This Row],[Azad.Sell]]),"")</f>
        <v/>
      </c>
      <c r="AT2454"/>
    </row>
    <row r="2455" spans="1:46" x14ac:dyDescent="0.25">
      <c r="A2455" s="258">
        <v>44063</v>
      </c>
      <c r="B24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1399.05.30</v>
      </c>
      <c r="C2455" s="195">
        <f t="shared" ca="1" si="74"/>
        <v>1399</v>
      </c>
      <c r="D24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455" s="195">
        <f>_xlfn.NUMBERVALUE(RIGHT(Table11[[#This Row],[تاریخ شمسی]],2))</f>
        <v>30</v>
      </c>
      <c r="F24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05-30</v>
      </c>
      <c r="G2455" s="195" t="s">
        <v>2606</v>
      </c>
      <c r="L2455" s="259">
        <v>44063</v>
      </c>
      <c r="M2455">
        <v>196525</v>
      </c>
      <c r="O2455" s="284">
        <f>IFERROR(DATE(Table7[[#This Row],[year]],MONTH(DATEVALUE(Table7[[#This Row],[month]]&amp;"1")),Table7[[#This Row],[day]]),"")</f>
        <v>41537</v>
      </c>
      <c r="P2455" s="195" t="s">
        <v>5880</v>
      </c>
      <c r="Q2455" s="195">
        <v>2013</v>
      </c>
      <c r="R2455" s="195" t="s">
        <v>3447</v>
      </c>
      <c r="S2455" s="195">
        <v>20</v>
      </c>
      <c r="T2455" s="195">
        <v>1355.25</v>
      </c>
      <c r="U2455" s="195">
        <v>1864.5</v>
      </c>
      <c r="V2455" s="195">
        <v>5346900</v>
      </c>
      <c r="X2455" s="260">
        <v>41617</v>
      </c>
      <c r="Y2455" t="s">
        <v>7545</v>
      </c>
      <c r="Z2455" s="260">
        <v>10</v>
      </c>
      <c r="AA2455">
        <v>1392</v>
      </c>
      <c r="AB2455" s="260" t="str">
        <f ca="1">IFERROR(IFERROR(VLOOKUP(Table_Merge1[[#This Row],[Column1]],Table11[#All],2,FALSE),LEFT(AB2456,8)&amp;IF(LEN((RIGHT(AB2456,2)+1))&lt;2,"0"&amp;(RIGHT(AB2456,2)+1),(RIGHT(AB2456,2)-1))),"")</f>
        <v>1392.09.18</v>
      </c>
      <c r="AC2455" s="259" t="str">
        <f ca="1">LEFT(Table_Merge1[[#This Row],[Column2]],4)</f>
        <v>1392</v>
      </c>
      <c r="AD2455" s="259" t="str">
        <f ca="1">RIGHT(LEFT(Table_Merge1[[#This Row],[Column2]],7),2)</f>
        <v>09</v>
      </c>
      <c r="AE2455" s="259" t="str">
        <f ca="1">RIGHT(Table_Merge1[[#This Row],[Column2]],2)</f>
        <v>18</v>
      </c>
      <c r="AF2455">
        <v>9</v>
      </c>
      <c r="AG2455">
        <v>18</v>
      </c>
      <c r="AH2455" s="260">
        <v>2013</v>
      </c>
      <c r="AI2455" t="s">
        <v>3452</v>
      </c>
      <c r="AJ2455" s="260">
        <v>9</v>
      </c>
      <c r="AK2455">
        <v>1228.5</v>
      </c>
      <c r="AL2455">
        <v>1820</v>
      </c>
      <c r="AM2455">
        <v>5464700</v>
      </c>
      <c r="AO2455">
        <v>29390</v>
      </c>
      <c r="AP2455" s="287">
        <f>IFERROR(IF(Table_Merge1[[#This Row],[LME Zinc stock]]*Table_Merge1[[#This Row],[Nima.مقدار]]=0,"",Table_Merge1[[#This Row],[LME Zinc stock]]*Table_Merge1[[#This Row],[Nima.مقدار]]),"")</f>
        <v>160607533000</v>
      </c>
      <c r="AQ2455" s="287">
        <f>IFERROR(IF(Table_Merge1[[#This Row],[LME Zinc 3-month]]*Table_Merge1[[#This Row],[Nima.مقدار]]=0,"",Table_Merge1[[#This Row],[LME Zinc 3-month]]*Table_Merge1[[#This Row],[Nima.مقدار]]),"")</f>
        <v>53489800</v>
      </c>
      <c r="AR2455" s="288" t="str">
        <f>IFERROR(IF(Table_Merge1[[#This Row],[LME Zinc stock]]*Table_Merge1[[#This Row],[Azad.Sell]]=0,"",Table_Merge1[[#This Row],[LME Zinc stock]]*Table_Merge1[[#This Row],[Azad.Sell]]),"")</f>
        <v/>
      </c>
      <c r="AS2455" s="288" t="str">
        <f>IFERROR(IF(Table_Merge1[[#This Row],[LME Zinc 3-month]]*Table_Merge1[[#This Row],[Azad.Sell]]=0,"",Table_Merge1[[#This Row],[LME Zinc 3-month]]*Table_Merge1[[#This Row],[Azad.Sell]]),"")</f>
        <v/>
      </c>
      <c r="AT2455"/>
    </row>
    <row r="2456" spans="1:46" x14ac:dyDescent="0.25">
      <c r="A2456" s="258">
        <v>44065</v>
      </c>
      <c r="B24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1399.06.01</v>
      </c>
      <c r="C2456" s="195">
        <f t="shared" ca="1" si="74"/>
        <v>1399</v>
      </c>
      <c r="D24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56" s="195">
        <f>_xlfn.NUMBERVALUE(RIGHT(Table11[[#This Row],[تاریخ شمسی]],2))</f>
        <v>1</v>
      </c>
      <c r="F24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06-01</v>
      </c>
      <c r="G2456" s="195" t="s">
        <v>2607</v>
      </c>
      <c r="L2456" s="259">
        <v>44065</v>
      </c>
      <c r="M2456">
        <v>193734</v>
      </c>
      <c r="O2456" s="283">
        <f>IFERROR(DATE(Table7[[#This Row],[year]],MONTH(DATEVALUE(Table7[[#This Row],[month]]&amp;"1")),Table7[[#This Row],[day]]),"")</f>
        <v>41536</v>
      </c>
      <c r="P2456" s="257" t="s">
        <v>5881</v>
      </c>
      <c r="Q2456" s="257">
        <v>2013</v>
      </c>
      <c r="R2456" s="257" t="s">
        <v>3447</v>
      </c>
      <c r="S2456" s="257">
        <v>19</v>
      </c>
      <c r="T2456" s="257">
        <v>1363.5</v>
      </c>
      <c r="U2456" s="257">
        <v>1837.5</v>
      </c>
      <c r="V2456" s="257">
        <v>5354025</v>
      </c>
      <c r="X2456" s="260">
        <v>41614</v>
      </c>
      <c r="Z2456" s="260">
        <v>10</v>
      </c>
      <c r="AB2456" s="260" t="str">
        <f ca="1">IFERROR(IFERROR(VLOOKUP(Table_Merge1[[#This Row],[Column1]],Table11[#All],2,FALSE),LEFT(AB2457,8)&amp;IF(LEN((RIGHT(AB2457,2)+1))&lt;2,"0"&amp;(RIGHT(AB2457,2)+1),(RIGHT(AB2457,2)-1))),"")</f>
        <v>1392.09.13</v>
      </c>
      <c r="AC2456" s="259" t="str">
        <f ca="1">LEFT(Table_Merge1[[#This Row],[Column2]],4)</f>
        <v>1392</v>
      </c>
      <c r="AD2456" s="259" t="str">
        <f ca="1">RIGHT(LEFT(Table_Merge1[[#This Row],[Column2]],7),2)</f>
        <v>09</v>
      </c>
      <c r="AE2456" s="259" t="str">
        <f ca="1">RIGHT(Table_Merge1[[#This Row],[Column2]],2)</f>
        <v>13</v>
      </c>
      <c r="AH2456" s="260">
        <v>2013</v>
      </c>
      <c r="AI2456" t="s">
        <v>3452</v>
      </c>
      <c r="AJ2456" s="260">
        <v>6</v>
      </c>
      <c r="AK2456">
        <v>1230.75</v>
      </c>
      <c r="AL2456">
        <v>1797</v>
      </c>
      <c r="AM2456">
        <v>5467950</v>
      </c>
      <c r="AP2456" s="287" t="str">
        <f>IFERROR(IF(Table_Merge1[[#This Row],[LME Zinc stock]]*Table_Merge1[[#This Row],[Nima.مقدار]]=0,"",Table_Merge1[[#This Row],[LME Zinc stock]]*Table_Merge1[[#This Row],[Nima.مقدار]]),"")</f>
        <v/>
      </c>
      <c r="AQ2456" s="287" t="str">
        <f>IFERROR(IF(Table_Merge1[[#This Row],[LME Zinc 3-month]]*Table_Merge1[[#This Row],[Nima.مقدار]]=0,"",Table_Merge1[[#This Row],[LME Zinc 3-month]]*Table_Merge1[[#This Row],[Nima.مقدار]]),"")</f>
        <v/>
      </c>
      <c r="AR2456" s="288" t="str">
        <f>IFERROR(IF(Table_Merge1[[#This Row],[LME Zinc stock]]*Table_Merge1[[#This Row],[Azad.Sell]]=0,"",Table_Merge1[[#This Row],[LME Zinc stock]]*Table_Merge1[[#This Row],[Azad.Sell]]),"")</f>
        <v/>
      </c>
      <c r="AS2456" s="288" t="str">
        <f>IFERROR(IF(Table_Merge1[[#This Row],[LME Zinc 3-month]]*Table_Merge1[[#This Row],[Azad.Sell]]=0,"",Table_Merge1[[#This Row],[LME Zinc 3-month]]*Table_Merge1[[#This Row],[Azad.Sell]]),"")</f>
        <v/>
      </c>
      <c r="AT2456"/>
    </row>
    <row r="2457" spans="1:46" x14ac:dyDescent="0.25">
      <c r="A2457" s="258">
        <v>44066</v>
      </c>
      <c r="B24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1399.06.02</v>
      </c>
      <c r="C2457" s="195">
        <f t="shared" ca="1" si="74"/>
        <v>1399</v>
      </c>
      <c r="D24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57" s="195">
        <f>_xlfn.NUMBERVALUE(RIGHT(Table11[[#This Row],[تاریخ شمسی]],2))</f>
        <v>2</v>
      </c>
      <c r="F24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06-02</v>
      </c>
      <c r="G2457" s="195" t="s">
        <v>2608</v>
      </c>
      <c r="L2457" s="259">
        <v>44066</v>
      </c>
      <c r="M2457">
        <v>194244</v>
      </c>
      <c r="O2457" s="284">
        <f>IFERROR(DATE(Table7[[#This Row],[year]],MONTH(DATEVALUE(Table7[[#This Row],[month]]&amp;"1")),Table7[[#This Row],[day]]),"")</f>
        <v>41535</v>
      </c>
      <c r="P2457" s="195" t="s">
        <v>5882</v>
      </c>
      <c r="Q2457" s="195">
        <v>2013</v>
      </c>
      <c r="R2457" s="195" t="s">
        <v>3447</v>
      </c>
      <c r="S2457" s="195">
        <v>18</v>
      </c>
      <c r="T2457" s="195">
        <v>1299.75</v>
      </c>
      <c r="U2457" s="195">
        <v>1831.5</v>
      </c>
      <c r="V2457" s="195">
        <v>5360475</v>
      </c>
      <c r="X2457" s="260">
        <v>41613</v>
      </c>
      <c r="Y2457" t="s">
        <v>7544</v>
      </c>
      <c r="Z2457" s="260">
        <v>10</v>
      </c>
      <c r="AA2457">
        <v>1392</v>
      </c>
      <c r="AB2457" s="260" t="str">
        <f ca="1">IFERROR(IFERROR(VLOOKUP(Table_Merge1[[#This Row],[Column1]],Table11[#All],2,FALSE),LEFT(AB2458,8)&amp;IF(LEN((RIGHT(AB2458,2)+1))&lt;2,"0"&amp;(RIGHT(AB2458,2)+1),(RIGHT(AB2458,2)-1))),"")</f>
        <v>1392.09.14</v>
      </c>
      <c r="AC2457" s="259" t="str">
        <f ca="1">LEFT(Table_Merge1[[#This Row],[Column2]],4)</f>
        <v>1392</v>
      </c>
      <c r="AD2457" s="259" t="str">
        <f ca="1">RIGHT(LEFT(Table_Merge1[[#This Row],[Column2]],7),2)</f>
        <v>09</v>
      </c>
      <c r="AE2457" s="259" t="str">
        <f ca="1">RIGHT(Table_Merge1[[#This Row],[Column2]],2)</f>
        <v>14</v>
      </c>
      <c r="AF2457">
        <v>9</v>
      </c>
      <c r="AG2457">
        <v>14</v>
      </c>
      <c r="AH2457" s="260">
        <v>2013</v>
      </c>
      <c r="AI2457" t="s">
        <v>3452</v>
      </c>
      <c r="AJ2457" s="260">
        <v>5</v>
      </c>
      <c r="AK2457">
        <v>1234</v>
      </c>
      <c r="AL2457">
        <v>1755.5</v>
      </c>
      <c r="AM2457">
        <v>5474700</v>
      </c>
      <c r="AO2457">
        <v>29470</v>
      </c>
      <c r="AP2457" s="287">
        <f>IFERROR(IF(Table_Merge1[[#This Row],[LME Zinc stock]]*Table_Merge1[[#This Row],[Nima.مقدار]]=0,"",Table_Merge1[[#This Row],[LME Zinc stock]]*Table_Merge1[[#This Row],[Nima.مقدار]]),"")</f>
        <v>161339409000</v>
      </c>
      <c r="AQ2457" s="287">
        <f>IFERROR(IF(Table_Merge1[[#This Row],[LME Zinc 3-month]]*Table_Merge1[[#This Row],[Nima.مقدار]]=0,"",Table_Merge1[[#This Row],[LME Zinc 3-month]]*Table_Merge1[[#This Row],[Nima.مقدار]]),"")</f>
        <v>51734585</v>
      </c>
      <c r="AR2457" s="288" t="str">
        <f>IFERROR(IF(Table_Merge1[[#This Row],[LME Zinc stock]]*Table_Merge1[[#This Row],[Azad.Sell]]=0,"",Table_Merge1[[#This Row],[LME Zinc stock]]*Table_Merge1[[#This Row],[Azad.Sell]]),"")</f>
        <v/>
      </c>
      <c r="AS2457" s="288" t="str">
        <f>IFERROR(IF(Table_Merge1[[#This Row],[LME Zinc 3-month]]*Table_Merge1[[#This Row],[Azad.Sell]]=0,"",Table_Merge1[[#This Row],[LME Zinc 3-month]]*Table_Merge1[[#This Row],[Azad.Sell]]),"")</f>
        <v/>
      </c>
      <c r="AT2457"/>
    </row>
    <row r="2458" spans="1:46" x14ac:dyDescent="0.25">
      <c r="A2458" s="258">
        <v>44067</v>
      </c>
      <c r="B24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1399.06.03</v>
      </c>
      <c r="C2458" s="195">
        <f t="shared" ca="1" si="74"/>
        <v>1399</v>
      </c>
      <c r="D24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58" s="195">
        <f>_xlfn.NUMBERVALUE(RIGHT(Table11[[#This Row],[تاریخ شمسی]],2))</f>
        <v>3</v>
      </c>
      <c r="F24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06-03</v>
      </c>
      <c r="G2458" s="195" t="s">
        <v>2609</v>
      </c>
      <c r="L2458" s="259">
        <v>44067</v>
      </c>
      <c r="M2458">
        <v>194461</v>
      </c>
      <c r="O2458" s="283">
        <f>IFERROR(DATE(Table7[[#This Row],[year]],MONTH(DATEVALUE(Table7[[#This Row],[month]]&amp;"1")),Table7[[#This Row],[day]]),"")</f>
        <v>41534</v>
      </c>
      <c r="P2458" s="257" t="s">
        <v>5883</v>
      </c>
      <c r="Q2458" s="257">
        <v>2013</v>
      </c>
      <c r="R2458" s="257" t="s">
        <v>3447</v>
      </c>
      <c r="S2458" s="257">
        <v>17</v>
      </c>
      <c r="T2458" s="257">
        <v>1317.25</v>
      </c>
      <c r="U2458" s="257">
        <v>1832.5</v>
      </c>
      <c r="V2458" s="257">
        <v>5366125</v>
      </c>
      <c r="X2458" s="260">
        <v>41612</v>
      </c>
      <c r="Y2458" t="s">
        <v>7543</v>
      </c>
      <c r="Z2458" s="260">
        <v>10</v>
      </c>
      <c r="AA2458">
        <v>1392</v>
      </c>
      <c r="AB2458" s="260" t="str">
        <f ca="1">IFERROR(IFERROR(VLOOKUP(Table_Merge1[[#This Row],[Column1]],Table11[#All],2,FALSE),LEFT(AB2459,8)&amp;IF(LEN((RIGHT(AB2459,2)+1))&lt;2,"0"&amp;(RIGHT(AB2459,2)+1),(RIGHT(AB2459,2)-1))),"")</f>
        <v>1392.09.13</v>
      </c>
      <c r="AC2458" s="259" t="str">
        <f ca="1">LEFT(Table_Merge1[[#This Row],[Column2]],4)</f>
        <v>1392</v>
      </c>
      <c r="AD2458" s="259" t="str">
        <f ca="1">RIGHT(LEFT(Table_Merge1[[#This Row],[Column2]],7),2)</f>
        <v>09</v>
      </c>
      <c r="AE2458" s="259" t="str">
        <f ca="1">RIGHT(Table_Merge1[[#This Row],[Column2]],2)</f>
        <v>13</v>
      </c>
      <c r="AF2458">
        <v>9</v>
      </c>
      <c r="AG2458">
        <v>13</v>
      </c>
      <c r="AH2458" s="260">
        <v>2013</v>
      </c>
      <c r="AI2458" t="s">
        <v>3452</v>
      </c>
      <c r="AJ2458" s="260">
        <v>4</v>
      </c>
      <c r="AK2458">
        <v>1213</v>
      </c>
      <c r="AL2458">
        <v>1764.5</v>
      </c>
      <c r="AM2458">
        <v>5460225</v>
      </c>
      <c r="AO2458">
        <v>29560</v>
      </c>
      <c r="AP2458" s="287">
        <f>IFERROR(IF(Table_Merge1[[#This Row],[LME Zinc stock]]*Table_Merge1[[#This Row],[Nima.مقدار]]=0,"",Table_Merge1[[#This Row],[LME Zinc stock]]*Table_Merge1[[#This Row],[Nima.مقدار]]),"")</f>
        <v>161404251000</v>
      </c>
      <c r="AQ2458" s="287">
        <f>IFERROR(IF(Table_Merge1[[#This Row],[LME Zinc 3-month]]*Table_Merge1[[#This Row],[Nima.مقدار]]=0,"",Table_Merge1[[#This Row],[LME Zinc 3-month]]*Table_Merge1[[#This Row],[Nima.مقدار]]),"")</f>
        <v>52158620</v>
      </c>
      <c r="AR2458" s="288" t="str">
        <f>IFERROR(IF(Table_Merge1[[#This Row],[LME Zinc stock]]*Table_Merge1[[#This Row],[Azad.Sell]]=0,"",Table_Merge1[[#This Row],[LME Zinc stock]]*Table_Merge1[[#This Row],[Azad.Sell]]),"")</f>
        <v/>
      </c>
      <c r="AS2458" s="288" t="str">
        <f>IFERROR(IF(Table_Merge1[[#This Row],[LME Zinc 3-month]]*Table_Merge1[[#This Row],[Azad.Sell]]=0,"",Table_Merge1[[#This Row],[LME Zinc 3-month]]*Table_Merge1[[#This Row],[Azad.Sell]]),"")</f>
        <v/>
      </c>
      <c r="AT2458"/>
    </row>
    <row r="2459" spans="1:46" x14ac:dyDescent="0.25">
      <c r="A2459" s="258">
        <v>44068</v>
      </c>
      <c r="B24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1399.06.04</v>
      </c>
      <c r="C2459" s="195">
        <f t="shared" ca="1" si="74"/>
        <v>1399</v>
      </c>
      <c r="D24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59" s="195">
        <f>_xlfn.NUMBERVALUE(RIGHT(Table11[[#This Row],[تاریخ شمسی]],2))</f>
        <v>4</v>
      </c>
      <c r="F24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06-04</v>
      </c>
      <c r="G2459" s="195" t="s">
        <v>2610</v>
      </c>
      <c r="L2459" s="259">
        <v>44068</v>
      </c>
      <c r="M2459">
        <v>196978</v>
      </c>
      <c r="O2459" s="284">
        <f>IFERROR(DATE(Table7[[#This Row],[year]],MONTH(DATEVALUE(Table7[[#This Row],[month]]&amp;"1")),Table7[[#This Row],[day]]),"")</f>
        <v>41533</v>
      </c>
      <c r="P2459" s="195" t="s">
        <v>5884</v>
      </c>
      <c r="Q2459" s="195">
        <v>2013</v>
      </c>
      <c r="R2459" s="195" t="s">
        <v>3447</v>
      </c>
      <c r="S2459" s="195">
        <v>16</v>
      </c>
      <c r="T2459" s="195">
        <v>1314.75</v>
      </c>
      <c r="U2459" s="195">
        <v>1821</v>
      </c>
      <c r="V2459" s="195">
        <v>5372375</v>
      </c>
      <c r="X2459" s="260">
        <v>41611</v>
      </c>
      <c r="Y2459" t="s">
        <v>7542</v>
      </c>
      <c r="Z2459" s="260">
        <v>10</v>
      </c>
      <c r="AA2459">
        <v>1392</v>
      </c>
      <c r="AB2459" s="260" t="str">
        <f ca="1">IFERROR(IFERROR(VLOOKUP(Table_Merge1[[#This Row],[Column1]],Table11[#All],2,FALSE),LEFT(AB2460,8)&amp;IF(LEN((RIGHT(AB2460,2)+1))&lt;2,"0"&amp;(RIGHT(AB2460,2)+1),(RIGHT(AB2460,2)-1))),"")</f>
        <v>1392.09.12</v>
      </c>
      <c r="AC2459" s="259" t="str">
        <f ca="1">LEFT(Table_Merge1[[#This Row],[Column2]],4)</f>
        <v>1392</v>
      </c>
      <c r="AD2459" s="259" t="str">
        <f ca="1">RIGHT(LEFT(Table_Merge1[[#This Row],[Column2]],7),2)</f>
        <v>09</v>
      </c>
      <c r="AE2459" s="259" t="str">
        <f ca="1">RIGHT(Table_Merge1[[#This Row],[Column2]],2)</f>
        <v>12</v>
      </c>
      <c r="AF2459">
        <v>9</v>
      </c>
      <c r="AG2459">
        <v>12</v>
      </c>
      <c r="AH2459" s="260">
        <v>2013</v>
      </c>
      <c r="AI2459" t="s">
        <v>3452</v>
      </c>
      <c r="AJ2459" s="260">
        <v>3</v>
      </c>
      <c r="AK2459">
        <v>1219</v>
      </c>
      <c r="AL2459">
        <v>1785</v>
      </c>
      <c r="AM2459">
        <v>5468400</v>
      </c>
      <c r="AO2459">
        <v>29400</v>
      </c>
      <c r="AP2459" s="287">
        <f>IFERROR(IF(Table_Merge1[[#This Row],[LME Zinc stock]]*Table_Merge1[[#This Row],[Nima.مقدار]]=0,"",Table_Merge1[[#This Row],[LME Zinc stock]]*Table_Merge1[[#This Row],[Nima.مقدار]]),"")</f>
        <v>160770960000</v>
      </c>
      <c r="AQ2459" s="287">
        <f>IFERROR(IF(Table_Merge1[[#This Row],[LME Zinc 3-month]]*Table_Merge1[[#This Row],[Nima.مقدار]]=0,"",Table_Merge1[[#This Row],[LME Zinc 3-month]]*Table_Merge1[[#This Row],[Nima.مقدار]]),"")</f>
        <v>52479000</v>
      </c>
      <c r="AR2459" s="288" t="str">
        <f>IFERROR(IF(Table_Merge1[[#This Row],[LME Zinc stock]]*Table_Merge1[[#This Row],[Azad.Sell]]=0,"",Table_Merge1[[#This Row],[LME Zinc stock]]*Table_Merge1[[#This Row],[Azad.Sell]]),"")</f>
        <v/>
      </c>
      <c r="AS2459" s="288" t="str">
        <f>IFERROR(IF(Table_Merge1[[#This Row],[LME Zinc 3-month]]*Table_Merge1[[#This Row],[Azad.Sell]]=0,"",Table_Merge1[[#This Row],[LME Zinc 3-month]]*Table_Merge1[[#This Row],[Azad.Sell]]),"")</f>
        <v/>
      </c>
      <c r="AT2459"/>
    </row>
    <row r="2460" spans="1:46" x14ac:dyDescent="0.25">
      <c r="A2460" s="258">
        <v>44069</v>
      </c>
      <c r="B24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1399.06.05</v>
      </c>
      <c r="C2460" s="195">
        <f t="shared" ca="1" si="74"/>
        <v>1399</v>
      </c>
      <c r="D24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60" s="195">
        <f>_xlfn.NUMBERVALUE(RIGHT(Table11[[#This Row],[تاریخ شمسی]],2))</f>
        <v>5</v>
      </c>
      <c r="F24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06-05</v>
      </c>
      <c r="G2460" s="195" t="s">
        <v>2611</v>
      </c>
      <c r="L2460" s="259">
        <v>44069</v>
      </c>
      <c r="M2460">
        <v>199009</v>
      </c>
      <c r="O2460" s="283">
        <f>IFERROR(DATE(Table7[[#This Row],[year]],MONTH(DATEVALUE(Table7[[#This Row],[month]]&amp;"1")),Table7[[#This Row],[day]]),"")</f>
        <v>41530</v>
      </c>
      <c r="P2460" s="257" t="s">
        <v>5885</v>
      </c>
      <c r="Q2460" s="257">
        <v>2013</v>
      </c>
      <c r="R2460" s="257" t="s">
        <v>3447</v>
      </c>
      <c r="S2460" s="257">
        <v>13</v>
      </c>
      <c r="T2460" s="257">
        <v>1308.25</v>
      </c>
      <c r="U2460" s="257">
        <v>1836</v>
      </c>
      <c r="V2460" s="257">
        <v>5374550</v>
      </c>
      <c r="X2460" s="260">
        <v>41610</v>
      </c>
      <c r="Y2460" t="s">
        <v>7541</v>
      </c>
      <c r="Z2460" s="260">
        <v>10</v>
      </c>
      <c r="AA2460">
        <v>1392</v>
      </c>
      <c r="AB2460" s="260" t="str">
        <f ca="1">IFERROR(IFERROR(VLOOKUP(Table_Merge1[[#This Row],[Column1]],Table11[#All],2,FALSE),LEFT(AB2461,8)&amp;IF(LEN((RIGHT(AB2461,2)+1))&lt;2,"0"&amp;(RIGHT(AB2461,2)+1),(RIGHT(AB2461,2)-1))),"")</f>
        <v>1392.09.11</v>
      </c>
      <c r="AC2460" s="259" t="str">
        <f ca="1">LEFT(Table_Merge1[[#This Row],[Column2]],4)</f>
        <v>1392</v>
      </c>
      <c r="AD2460" s="259" t="str">
        <f ca="1">RIGHT(LEFT(Table_Merge1[[#This Row],[Column2]],7),2)</f>
        <v>09</v>
      </c>
      <c r="AE2460" s="259" t="str">
        <f ca="1">RIGHT(Table_Merge1[[#This Row],[Column2]],2)</f>
        <v>11</v>
      </c>
      <c r="AF2460">
        <v>9</v>
      </c>
      <c r="AG2460">
        <v>11</v>
      </c>
      <c r="AH2460" s="260">
        <v>2013</v>
      </c>
      <c r="AI2460" t="s">
        <v>3452</v>
      </c>
      <c r="AJ2460" s="260">
        <v>2</v>
      </c>
      <c r="AK2460">
        <v>1237.5</v>
      </c>
      <c r="AL2460">
        <v>1781.5</v>
      </c>
      <c r="AM2460">
        <v>5467825</v>
      </c>
      <c r="AO2460">
        <v>29470</v>
      </c>
      <c r="AP2460" s="287">
        <f>IFERROR(IF(Table_Merge1[[#This Row],[LME Zinc stock]]*Table_Merge1[[#This Row],[Nima.مقدار]]=0,"",Table_Merge1[[#This Row],[LME Zinc stock]]*Table_Merge1[[#This Row],[Nima.مقدار]]),"")</f>
        <v>161136802750</v>
      </c>
      <c r="AQ2460" s="287">
        <f>IFERROR(IF(Table_Merge1[[#This Row],[LME Zinc 3-month]]*Table_Merge1[[#This Row],[Nima.مقدار]]=0,"",Table_Merge1[[#This Row],[LME Zinc 3-month]]*Table_Merge1[[#This Row],[Nima.مقدار]]),"")</f>
        <v>52500805</v>
      </c>
      <c r="AR2460" s="288" t="str">
        <f>IFERROR(IF(Table_Merge1[[#This Row],[LME Zinc stock]]*Table_Merge1[[#This Row],[Azad.Sell]]=0,"",Table_Merge1[[#This Row],[LME Zinc stock]]*Table_Merge1[[#This Row],[Azad.Sell]]),"")</f>
        <v/>
      </c>
      <c r="AS2460" s="288" t="str">
        <f>IFERROR(IF(Table_Merge1[[#This Row],[LME Zinc 3-month]]*Table_Merge1[[#This Row],[Azad.Sell]]=0,"",Table_Merge1[[#This Row],[LME Zinc 3-month]]*Table_Merge1[[#This Row],[Azad.Sell]]),"")</f>
        <v/>
      </c>
      <c r="AT2460"/>
    </row>
    <row r="2461" spans="1:46" x14ac:dyDescent="0.25">
      <c r="A2461" s="258">
        <v>44070</v>
      </c>
      <c r="B24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1399.06.06</v>
      </c>
      <c r="C2461" s="195">
        <f t="shared" ca="1" si="74"/>
        <v>1399</v>
      </c>
      <c r="D24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61" s="195">
        <f>_xlfn.NUMBERVALUE(RIGHT(Table11[[#This Row],[تاریخ شمسی]],2))</f>
        <v>6</v>
      </c>
      <c r="F24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06-06</v>
      </c>
      <c r="G2461" s="195" t="s">
        <v>2612</v>
      </c>
      <c r="L2461" s="259">
        <v>44070</v>
      </c>
      <c r="M2461">
        <v>201040</v>
      </c>
      <c r="O2461" s="284">
        <f>IFERROR(DATE(Table7[[#This Row],[year]],MONTH(DATEVALUE(Table7[[#This Row],[month]]&amp;"1")),Table7[[#This Row],[day]]),"")</f>
        <v>41529</v>
      </c>
      <c r="P2461" s="195" t="s">
        <v>5886</v>
      </c>
      <c r="Q2461" s="195">
        <v>2013</v>
      </c>
      <c r="R2461" s="195" t="s">
        <v>3447</v>
      </c>
      <c r="S2461" s="195">
        <v>12</v>
      </c>
      <c r="T2461" s="195">
        <v>1340.25</v>
      </c>
      <c r="U2461" s="195" t="s">
        <v>3621</v>
      </c>
      <c r="V2461" s="195" t="s">
        <v>3621</v>
      </c>
      <c r="X2461" s="260">
        <v>41607</v>
      </c>
      <c r="Z2461" s="260">
        <v>10</v>
      </c>
      <c r="AB2461" s="260" t="str">
        <f ca="1">IFERROR(IFERROR(VLOOKUP(Table_Merge1[[#This Row],[Column1]],Table11[#All],2,FALSE),LEFT(AB2462,8)&amp;IF(LEN((RIGHT(AB2462,2)+1))&lt;2,"0"&amp;(RIGHT(AB2462,2)+1),(RIGHT(AB2462,2)-1))),"")</f>
        <v>1392.09.08</v>
      </c>
      <c r="AC2461" s="259" t="str">
        <f ca="1">LEFT(Table_Merge1[[#This Row],[Column2]],4)</f>
        <v>1392</v>
      </c>
      <c r="AD2461" s="259" t="str">
        <f ca="1">RIGHT(LEFT(Table_Merge1[[#This Row],[Column2]],7),2)</f>
        <v>09</v>
      </c>
      <c r="AE2461" s="259" t="str">
        <f ca="1">RIGHT(Table_Merge1[[#This Row],[Column2]],2)</f>
        <v>08</v>
      </c>
      <c r="AH2461" s="260">
        <v>2013</v>
      </c>
      <c r="AI2461" t="s">
        <v>3450</v>
      </c>
      <c r="AJ2461" s="260">
        <v>29</v>
      </c>
      <c r="AK2461">
        <v>1245.25</v>
      </c>
      <c r="AL2461">
        <v>1790.5</v>
      </c>
      <c r="AM2461">
        <v>5415050</v>
      </c>
      <c r="AP2461" s="287" t="str">
        <f>IFERROR(IF(Table_Merge1[[#This Row],[LME Zinc stock]]*Table_Merge1[[#This Row],[Nima.مقدار]]=0,"",Table_Merge1[[#This Row],[LME Zinc stock]]*Table_Merge1[[#This Row],[Nima.مقدار]]),"")</f>
        <v/>
      </c>
      <c r="AQ2461" s="287" t="str">
        <f>IFERROR(IF(Table_Merge1[[#This Row],[LME Zinc 3-month]]*Table_Merge1[[#This Row],[Nima.مقدار]]=0,"",Table_Merge1[[#This Row],[LME Zinc 3-month]]*Table_Merge1[[#This Row],[Nima.مقدار]]),"")</f>
        <v/>
      </c>
      <c r="AR2461" s="288" t="str">
        <f>IFERROR(IF(Table_Merge1[[#This Row],[LME Zinc stock]]*Table_Merge1[[#This Row],[Azad.Sell]]=0,"",Table_Merge1[[#This Row],[LME Zinc stock]]*Table_Merge1[[#This Row],[Azad.Sell]]),"")</f>
        <v/>
      </c>
      <c r="AS2461" s="288" t="str">
        <f>IFERROR(IF(Table_Merge1[[#This Row],[LME Zinc 3-month]]*Table_Merge1[[#This Row],[Azad.Sell]]=0,"",Table_Merge1[[#This Row],[LME Zinc 3-month]]*Table_Merge1[[#This Row],[Azad.Sell]]),"")</f>
        <v/>
      </c>
      <c r="AT2461"/>
    </row>
    <row r="2462" spans="1:46" x14ac:dyDescent="0.25">
      <c r="A2462" s="258">
        <v>44074</v>
      </c>
      <c r="B24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1399.06.10</v>
      </c>
      <c r="C2462" s="195">
        <f t="shared" ca="1" si="74"/>
        <v>1399</v>
      </c>
      <c r="D24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62" s="195">
        <f>_xlfn.NUMBERVALUE(RIGHT(Table11[[#This Row],[تاریخ شمسی]],2))</f>
        <v>10</v>
      </c>
      <c r="F24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06-10</v>
      </c>
      <c r="G2462" s="195" t="s">
        <v>2613</v>
      </c>
      <c r="L2462" s="259">
        <v>44074</v>
      </c>
      <c r="M2462">
        <v>200898</v>
      </c>
      <c r="O2462" s="283">
        <f>IFERROR(DATE(Table7[[#This Row],[year]],MONTH(DATEVALUE(Table7[[#This Row],[month]]&amp;"1")),Table7[[#This Row],[day]]),"")</f>
        <v>41528</v>
      </c>
      <c r="P2462" s="257" t="s">
        <v>5887</v>
      </c>
      <c r="Q2462" s="257">
        <v>2013</v>
      </c>
      <c r="R2462" s="257" t="s">
        <v>3447</v>
      </c>
      <c r="S2462" s="257">
        <v>11</v>
      </c>
      <c r="T2462" s="257">
        <v>1365.25</v>
      </c>
      <c r="U2462" s="257">
        <v>1849.5</v>
      </c>
      <c r="V2462" s="257">
        <v>5381000</v>
      </c>
      <c r="X2462" s="260">
        <v>41606</v>
      </c>
      <c r="Y2462" t="s">
        <v>7540</v>
      </c>
      <c r="Z2462" s="260">
        <v>10</v>
      </c>
      <c r="AA2462">
        <v>1392</v>
      </c>
      <c r="AB2462" s="260" t="str">
        <f ca="1">IFERROR(IFERROR(VLOOKUP(Table_Merge1[[#This Row],[Column1]],Table11[#All],2,FALSE),LEFT(AB2463,8)&amp;IF(LEN((RIGHT(AB2463,2)+1))&lt;2,"0"&amp;(RIGHT(AB2463,2)+1),(RIGHT(AB2463,2)-1))),"")</f>
        <v>1392.09.07</v>
      </c>
      <c r="AC2462" s="259" t="str">
        <f ca="1">LEFT(Table_Merge1[[#This Row],[Column2]],4)</f>
        <v>1392</v>
      </c>
      <c r="AD2462" s="259" t="str">
        <f ca="1">RIGHT(LEFT(Table_Merge1[[#This Row],[Column2]],7),2)</f>
        <v>09</v>
      </c>
      <c r="AE2462" s="259" t="str">
        <f ca="1">RIGHT(Table_Merge1[[#This Row],[Column2]],2)</f>
        <v>07</v>
      </c>
      <c r="AF2462">
        <v>9</v>
      </c>
      <c r="AG2462">
        <v>7</v>
      </c>
      <c r="AH2462" s="260">
        <v>2013</v>
      </c>
      <c r="AI2462" t="s">
        <v>3450</v>
      </c>
      <c r="AJ2462" s="260">
        <v>28</v>
      </c>
      <c r="AK2462">
        <v>1241.75</v>
      </c>
      <c r="AL2462">
        <v>1791</v>
      </c>
      <c r="AM2462">
        <v>5392350</v>
      </c>
      <c r="AO2462">
        <v>29420</v>
      </c>
      <c r="AP2462" s="287">
        <f>IFERROR(IF(Table_Merge1[[#This Row],[LME Zinc stock]]*Table_Merge1[[#This Row],[Nima.مقدار]]=0,"",Table_Merge1[[#This Row],[LME Zinc stock]]*Table_Merge1[[#This Row],[Nima.مقدار]]),"")</f>
        <v>158642937000</v>
      </c>
      <c r="AQ2462" s="287">
        <f>IFERROR(IF(Table_Merge1[[#This Row],[LME Zinc 3-month]]*Table_Merge1[[#This Row],[Nima.مقدار]]=0,"",Table_Merge1[[#This Row],[LME Zinc 3-month]]*Table_Merge1[[#This Row],[Nima.مقدار]]),"")</f>
        <v>52691220</v>
      </c>
      <c r="AR2462" s="288" t="str">
        <f>IFERROR(IF(Table_Merge1[[#This Row],[LME Zinc stock]]*Table_Merge1[[#This Row],[Azad.Sell]]=0,"",Table_Merge1[[#This Row],[LME Zinc stock]]*Table_Merge1[[#This Row],[Azad.Sell]]),"")</f>
        <v/>
      </c>
      <c r="AS2462" s="288" t="str">
        <f>IFERROR(IF(Table_Merge1[[#This Row],[LME Zinc 3-month]]*Table_Merge1[[#This Row],[Azad.Sell]]=0,"",Table_Merge1[[#This Row],[LME Zinc 3-month]]*Table_Merge1[[#This Row],[Azad.Sell]]),"")</f>
        <v/>
      </c>
      <c r="AT2462"/>
    </row>
    <row r="2463" spans="1:46" x14ac:dyDescent="0.25">
      <c r="A2463" s="258">
        <v>44075</v>
      </c>
      <c r="B24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1399.06.11</v>
      </c>
      <c r="C2463" s="195">
        <f t="shared" ca="1" si="74"/>
        <v>1399</v>
      </c>
      <c r="D24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63" s="195">
        <f>_xlfn.NUMBERVALUE(RIGHT(Table11[[#This Row],[تاریخ شمسی]],2))</f>
        <v>11</v>
      </c>
      <c r="F24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06-11</v>
      </c>
      <c r="G2463" s="195" t="s">
        <v>2614</v>
      </c>
      <c r="L2463" s="259">
        <v>44075</v>
      </c>
      <c r="M2463">
        <v>200756</v>
      </c>
      <c r="O2463" s="284">
        <f>IFERROR(DATE(Table7[[#This Row],[year]],MONTH(DATEVALUE(Table7[[#This Row],[month]]&amp;"1")),Table7[[#This Row],[day]]),"")</f>
        <v>41527</v>
      </c>
      <c r="P2463" s="195" t="s">
        <v>5888</v>
      </c>
      <c r="Q2463" s="195">
        <v>2013</v>
      </c>
      <c r="R2463" s="195" t="s">
        <v>3447</v>
      </c>
      <c r="S2463" s="195">
        <v>10</v>
      </c>
      <c r="T2463" s="195">
        <v>1373</v>
      </c>
      <c r="U2463" s="195">
        <v>1834.5</v>
      </c>
      <c r="V2463" s="195">
        <v>5385900</v>
      </c>
      <c r="X2463" s="260">
        <v>41605</v>
      </c>
      <c r="Y2463" t="s">
        <v>7539</v>
      </c>
      <c r="Z2463" s="260">
        <v>10</v>
      </c>
      <c r="AA2463">
        <v>1392</v>
      </c>
      <c r="AB2463" s="260" t="str">
        <f ca="1">IFERROR(IFERROR(VLOOKUP(Table_Merge1[[#This Row],[Column1]],Table11[#All],2,FALSE),LEFT(AB2464,8)&amp;IF(LEN((RIGHT(AB2464,2)+1))&lt;2,"0"&amp;(RIGHT(AB2464,2)+1),(RIGHT(AB2464,2)-1))),"")</f>
        <v>1392.09.06</v>
      </c>
      <c r="AC2463" s="259" t="str">
        <f ca="1">LEFT(Table_Merge1[[#This Row],[Column2]],4)</f>
        <v>1392</v>
      </c>
      <c r="AD2463" s="259" t="str">
        <f ca="1">RIGHT(LEFT(Table_Merge1[[#This Row],[Column2]],7),2)</f>
        <v>09</v>
      </c>
      <c r="AE2463" s="259" t="str">
        <f ca="1">RIGHT(Table_Merge1[[#This Row],[Column2]],2)</f>
        <v>06</v>
      </c>
      <c r="AF2463">
        <v>9</v>
      </c>
      <c r="AG2463">
        <v>6</v>
      </c>
      <c r="AH2463" s="260">
        <v>2013</v>
      </c>
      <c r="AI2463" t="s">
        <v>3450</v>
      </c>
      <c r="AJ2463" s="260">
        <v>27</v>
      </c>
      <c r="AK2463">
        <v>1250.75</v>
      </c>
      <c r="AL2463">
        <v>1796</v>
      </c>
      <c r="AM2463">
        <v>5402225</v>
      </c>
      <c r="AO2463">
        <v>29620</v>
      </c>
      <c r="AP2463" s="287">
        <f>IFERROR(IF(Table_Merge1[[#This Row],[LME Zinc stock]]*Table_Merge1[[#This Row],[Nima.مقدار]]=0,"",Table_Merge1[[#This Row],[LME Zinc stock]]*Table_Merge1[[#This Row],[Nima.مقدار]]),"")</f>
        <v>160013904500</v>
      </c>
      <c r="AQ2463" s="287">
        <f>IFERROR(IF(Table_Merge1[[#This Row],[LME Zinc 3-month]]*Table_Merge1[[#This Row],[Nima.مقدار]]=0,"",Table_Merge1[[#This Row],[LME Zinc 3-month]]*Table_Merge1[[#This Row],[Nima.مقدار]]),"")</f>
        <v>53197520</v>
      </c>
      <c r="AR2463" s="288" t="str">
        <f>IFERROR(IF(Table_Merge1[[#This Row],[LME Zinc stock]]*Table_Merge1[[#This Row],[Azad.Sell]]=0,"",Table_Merge1[[#This Row],[LME Zinc stock]]*Table_Merge1[[#This Row],[Azad.Sell]]),"")</f>
        <v/>
      </c>
      <c r="AS2463" s="288" t="str">
        <f>IFERROR(IF(Table_Merge1[[#This Row],[LME Zinc 3-month]]*Table_Merge1[[#This Row],[Azad.Sell]]=0,"",Table_Merge1[[#This Row],[LME Zinc 3-month]]*Table_Merge1[[#This Row],[Azad.Sell]]),"")</f>
        <v/>
      </c>
      <c r="AT2463"/>
    </row>
    <row r="2464" spans="1:46" x14ac:dyDescent="0.25">
      <c r="A2464" s="258">
        <v>44076</v>
      </c>
      <c r="B24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1399.06.12</v>
      </c>
      <c r="C2464" s="195">
        <f t="shared" ca="1" si="74"/>
        <v>1399</v>
      </c>
      <c r="D24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64" s="195">
        <f>_xlfn.NUMBERVALUE(RIGHT(Table11[[#This Row],[تاریخ شمسی]],2))</f>
        <v>12</v>
      </c>
      <c r="F24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06-12</v>
      </c>
      <c r="G2464" s="195" t="s">
        <v>2615</v>
      </c>
      <c r="L2464" s="259">
        <v>44076</v>
      </c>
      <c r="M2464">
        <v>206494</v>
      </c>
      <c r="O2464" s="283">
        <f>IFERROR(DATE(Table7[[#This Row],[year]],MONTH(DATEVALUE(Table7[[#This Row],[month]]&amp;"1")),Table7[[#This Row],[day]]),"")</f>
        <v>41526</v>
      </c>
      <c r="P2464" s="257" t="s">
        <v>5889</v>
      </c>
      <c r="Q2464" s="257">
        <v>2013</v>
      </c>
      <c r="R2464" s="257" t="s">
        <v>3447</v>
      </c>
      <c r="S2464" s="257">
        <v>9</v>
      </c>
      <c r="T2464" s="257">
        <v>1386</v>
      </c>
      <c r="U2464" s="257">
        <v>1808.5</v>
      </c>
      <c r="V2464" s="257">
        <v>5392725</v>
      </c>
      <c r="X2464" s="260">
        <v>41604</v>
      </c>
      <c r="Y2464" t="s">
        <v>7538</v>
      </c>
      <c r="Z2464" s="260">
        <v>10</v>
      </c>
      <c r="AA2464">
        <v>1392</v>
      </c>
      <c r="AB2464" s="260" t="str">
        <f ca="1">IFERROR(IFERROR(VLOOKUP(Table_Merge1[[#This Row],[Column1]],Table11[#All],2,FALSE),LEFT(AB2465,8)&amp;IF(LEN((RIGHT(AB2465,2)+1))&lt;2,"0"&amp;(RIGHT(AB2465,2)+1),(RIGHT(AB2465,2)-1))),"")</f>
        <v>1392.09.05</v>
      </c>
      <c r="AC2464" s="259" t="str">
        <f ca="1">LEFT(Table_Merge1[[#This Row],[Column2]],4)</f>
        <v>1392</v>
      </c>
      <c r="AD2464" s="259" t="str">
        <f ca="1">RIGHT(LEFT(Table_Merge1[[#This Row],[Column2]],7),2)</f>
        <v>09</v>
      </c>
      <c r="AE2464" s="259" t="str">
        <f ca="1">RIGHT(Table_Merge1[[#This Row],[Column2]],2)</f>
        <v>05</v>
      </c>
      <c r="AF2464">
        <v>9</v>
      </c>
      <c r="AG2464">
        <v>5</v>
      </c>
      <c r="AH2464" s="260">
        <v>2013</v>
      </c>
      <c r="AI2464" t="s">
        <v>3450</v>
      </c>
      <c r="AJ2464" s="260">
        <v>26</v>
      </c>
      <c r="AK2464">
        <v>1250.75</v>
      </c>
      <c r="AL2464">
        <v>1805</v>
      </c>
      <c r="AM2464">
        <v>5412100</v>
      </c>
      <c r="AO2464">
        <v>29530</v>
      </c>
      <c r="AP2464" s="287">
        <f>IFERROR(IF(Table_Merge1[[#This Row],[LME Zinc stock]]*Table_Merge1[[#This Row],[Nima.مقدار]]=0,"",Table_Merge1[[#This Row],[LME Zinc stock]]*Table_Merge1[[#This Row],[Nima.مقدار]]),"")</f>
        <v>159819313000</v>
      </c>
      <c r="AQ2464" s="287">
        <f>IFERROR(IF(Table_Merge1[[#This Row],[LME Zinc 3-month]]*Table_Merge1[[#This Row],[Nima.مقدار]]=0,"",Table_Merge1[[#This Row],[LME Zinc 3-month]]*Table_Merge1[[#This Row],[Nima.مقدار]]),"")</f>
        <v>53301650</v>
      </c>
      <c r="AR2464" s="288" t="str">
        <f>IFERROR(IF(Table_Merge1[[#This Row],[LME Zinc stock]]*Table_Merge1[[#This Row],[Azad.Sell]]=0,"",Table_Merge1[[#This Row],[LME Zinc stock]]*Table_Merge1[[#This Row],[Azad.Sell]]),"")</f>
        <v/>
      </c>
      <c r="AS2464" s="288" t="str">
        <f>IFERROR(IF(Table_Merge1[[#This Row],[LME Zinc 3-month]]*Table_Merge1[[#This Row],[Azad.Sell]]=0,"",Table_Merge1[[#This Row],[LME Zinc 3-month]]*Table_Merge1[[#This Row],[Azad.Sell]]),"")</f>
        <v/>
      </c>
      <c r="AT2464"/>
    </row>
    <row r="2465" spans="1:46" x14ac:dyDescent="0.25">
      <c r="A2465" s="258">
        <v>44077</v>
      </c>
      <c r="B24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1399.06.13</v>
      </c>
      <c r="C2465" s="195">
        <f t="shared" ca="1" si="74"/>
        <v>1399</v>
      </c>
      <c r="D24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65" s="195">
        <f>_xlfn.NUMBERVALUE(RIGHT(Table11[[#This Row],[تاریخ شمسی]],2))</f>
        <v>13</v>
      </c>
      <c r="F24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06-13</v>
      </c>
      <c r="G2465" s="195" t="s">
        <v>2616</v>
      </c>
      <c r="L2465" s="259">
        <v>44077</v>
      </c>
      <c r="M2465">
        <v>208088</v>
      </c>
      <c r="O2465" s="284">
        <f>IFERROR(DATE(Table7[[#This Row],[year]],MONTH(DATEVALUE(Table7[[#This Row],[month]]&amp;"1")),Table7[[#This Row],[day]]),"")</f>
        <v>41523</v>
      </c>
      <c r="P2465" s="195" t="s">
        <v>5890</v>
      </c>
      <c r="Q2465" s="195">
        <v>2013</v>
      </c>
      <c r="R2465" s="195" t="s">
        <v>3447</v>
      </c>
      <c r="S2465" s="195">
        <v>6</v>
      </c>
      <c r="T2465" s="195">
        <v>1368.25</v>
      </c>
      <c r="U2465" s="195">
        <v>1796.5</v>
      </c>
      <c r="V2465" s="195">
        <v>5401000</v>
      </c>
      <c r="X2465" s="260">
        <v>41603</v>
      </c>
      <c r="Y2465" t="s">
        <v>7537</v>
      </c>
      <c r="Z2465" s="260">
        <v>10</v>
      </c>
      <c r="AA2465">
        <v>1392</v>
      </c>
      <c r="AB2465" s="260" t="str">
        <f ca="1">IFERROR(IFERROR(VLOOKUP(Table_Merge1[[#This Row],[Column1]],Table11[#All],2,FALSE),LEFT(AB2466,8)&amp;IF(LEN((RIGHT(AB2466,2)+1))&lt;2,"0"&amp;(RIGHT(AB2466,2)+1),(RIGHT(AB2466,2)-1))),"")</f>
        <v>1392.09.04</v>
      </c>
      <c r="AC2465" s="259" t="str">
        <f ca="1">LEFT(Table_Merge1[[#This Row],[Column2]],4)</f>
        <v>1392</v>
      </c>
      <c r="AD2465" s="259" t="str">
        <f ca="1">RIGHT(LEFT(Table_Merge1[[#This Row],[Column2]],7),2)</f>
        <v>09</v>
      </c>
      <c r="AE2465" s="259" t="str">
        <f ca="1">RIGHT(Table_Merge1[[#This Row],[Column2]],2)</f>
        <v>04</v>
      </c>
      <c r="AF2465">
        <v>9</v>
      </c>
      <c r="AG2465">
        <v>4</v>
      </c>
      <c r="AH2465" s="260">
        <v>2013</v>
      </c>
      <c r="AI2465" t="s">
        <v>3450</v>
      </c>
      <c r="AJ2465" s="260">
        <v>25</v>
      </c>
      <c r="AK2465">
        <v>1231.75</v>
      </c>
      <c r="AL2465">
        <v>1815</v>
      </c>
      <c r="AM2465">
        <v>5422675</v>
      </c>
      <c r="AO2465">
        <v>29100</v>
      </c>
      <c r="AP2465" s="287">
        <f>IFERROR(IF(Table_Merge1[[#This Row],[LME Zinc stock]]*Table_Merge1[[#This Row],[Nima.مقدار]]=0,"",Table_Merge1[[#This Row],[LME Zinc stock]]*Table_Merge1[[#This Row],[Nima.مقدار]]),"")</f>
        <v>157799842500</v>
      </c>
      <c r="AQ2465" s="287">
        <f>IFERROR(IF(Table_Merge1[[#This Row],[LME Zinc 3-month]]*Table_Merge1[[#This Row],[Nima.مقدار]]=0,"",Table_Merge1[[#This Row],[LME Zinc 3-month]]*Table_Merge1[[#This Row],[Nima.مقدار]]),"")</f>
        <v>52816500</v>
      </c>
      <c r="AR2465" s="288" t="str">
        <f>IFERROR(IF(Table_Merge1[[#This Row],[LME Zinc stock]]*Table_Merge1[[#This Row],[Azad.Sell]]=0,"",Table_Merge1[[#This Row],[LME Zinc stock]]*Table_Merge1[[#This Row],[Azad.Sell]]),"")</f>
        <v/>
      </c>
      <c r="AS2465" s="288" t="str">
        <f>IFERROR(IF(Table_Merge1[[#This Row],[LME Zinc 3-month]]*Table_Merge1[[#This Row],[Azad.Sell]]=0,"",Table_Merge1[[#This Row],[LME Zinc 3-month]]*Table_Merge1[[#This Row],[Azad.Sell]]),"")</f>
        <v/>
      </c>
      <c r="AT2465"/>
    </row>
    <row r="2466" spans="1:46" x14ac:dyDescent="0.25">
      <c r="A2466" s="258">
        <v>44079</v>
      </c>
      <c r="B24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1399.06.15</v>
      </c>
      <c r="C2466" s="195">
        <f t="shared" ca="1" si="74"/>
        <v>1399</v>
      </c>
      <c r="D24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66" s="195">
        <f>_xlfn.NUMBERVALUE(RIGHT(Table11[[#This Row],[تاریخ شمسی]],2))</f>
        <v>15</v>
      </c>
      <c r="F24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06-15</v>
      </c>
      <c r="G2466" s="195" t="s">
        <v>2617</v>
      </c>
      <c r="L2466" s="259">
        <v>44079</v>
      </c>
      <c r="M2466">
        <v>205488</v>
      </c>
      <c r="O2466" s="283">
        <f>IFERROR(DATE(Table7[[#This Row],[year]],MONTH(DATEVALUE(Table7[[#This Row],[month]]&amp;"1")),Table7[[#This Row],[day]]),"")</f>
        <v>41522</v>
      </c>
      <c r="P2466" s="257" t="s">
        <v>5891</v>
      </c>
      <c r="Q2466" s="257">
        <v>2013</v>
      </c>
      <c r="R2466" s="257" t="s">
        <v>3447</v>
      </c>
      <c r="S2466" s="257">
        <v>5</v>
      </c>
      <c r="T2466" s="257">
        <v>1391.75</v>
      </c>
      <c r="U2466" s="257">
        <v>1800.5</v>
      </c>
      <c r="V2466" s="257">
        <v>5408150</v>
      </c>
      <c r="X2466" s="260">
        <v>41600</v>
      </c>
      <c r="Z2466" s="260">
        <v>10</v>
      </c>
      <c r="AB2466" s="260" t="str">
        <f ca="1">IFERROR(IFERROR(VLOOKUP(Table_Merge1[[#This Row],[Column1]],Table11[#All],2,FALSE),LEFT(AB2467,8)&amp;IF(LEN((RIGHT(AB2467,2)+1))&lt;2,"0"&amp;(RIGHT(AB2467,2)+1),(RIGHT(AB2467,2)-1))),"")</f>
        <v>1392.08.29</v>
      </c>
      <c r="AC2466" s="259" t="str">
        <f ca="1">LEFT(Table_Merge1[[#This Row],[Column2]],4)</f>
        <v>1392</v>
      </c>
      <c r="AD2466" s="259" t="str">
        <f ca="1">RIGHT(LEFT(Table_Merge1[[#This Row],[Column2]],7),2)</f>
        <v>08</v>
      </c>
      <c r="AE2466" s="259" t="str">
        <f ca="1">RIGHT(Table_Merge1[[#This Row],[Column2]],2)</f>
        <v>29</v>
      </c>
      <c r="AH2466" s="260">
        <v>2013</v>
      </c>
      <c r="AI2466" t="s">
        <v>3450</v>
      </c>
      <c r="AJ2466" s="260">
        <v>22</v>
      </c>
      <c r="AK2466">
        <v>1241.75</v>
      </c>
      <c r="AL2466">
        <v>1807.5</v>
      </c>
      <c r="AM2466">
        <v>5432600</v>
      </c>
      <c r="AP2466" s="287" t="str">
        <f>IFERROR(IF(Table_Merge1[[#This Row],[LME Zinc stock]]*Table_Merge1[[#This Row],[Nima.مقدار]]=0,"",Table_Merge1[[#This Row],[LME Zinc stock]]*Table_Merge1[[#This Row],[Nima.مقدار]]),"")</f>
        <v/>
      </c>
      <c r="AQ2466" s="287" t="str">
        <f>IFERROR(IF(Table_Merge1[[#This Row],[LME Zinc 3-month]]*Table_Merge1[[#This Row],[Nima.مقدار]]=0,"",Table_Merge1[[#This Row],[LME Zinc 3-month]]*Table_Merge1[[#This Row],[Nima.مقدار]]),"")</f>
        <v/>
      </c>
      <c r="AR2466" s="288" t="str">
        <f>IFERROR(IF(Table_Merge1[[#This Row],[LME Zinc stock]]*Table_Merge1[[#This Row],[Azad.Sell]]=0,"",Table_Merge1[[#This Row],[LME Zinc stock]]*Table_Merge1[[#This Row],[Azad.Sell]]),"")</f>
        <v/>
      </c>
      <c r="AS2466" s="288" t="str">
        <f>IFERROR(IF(Table_Merge1[[#This Row],[LME Zinc 3-month]]*Table_Merge1[[#This Row],[Azad.Sell]]=0,"",Table_Merge1[[#This Row],[LME Zinc 3-month]]*Table_Merge1[[#This Row],[Azad.Sell]]),"")</f>
        <v/>
      </c>
      <c r="AT2466"/>
    </row>
    <row r="2467" spans="1:46" x14ac:dyDescent="0.25">
      <c r="A2467" s="258">
        <v>44080</v>
      </c>
      <c r="B24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1399.06.16</v>
      </c>
      <c r="C2467" s="195">
        <f t="shared" ca="1" si="74"/>
        <v>1399</v>
      </c>
      <c r="D24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67" s="195">
        <f>_xlfn.NUMBERVALUE(RIGHT(Table11[[#This Row],[تاریخ شمسی]],2))</f>
        <v>16</v>
      </c>
      <c r="F24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06-16</v>
      </c>
      <c r="G2467" s="195" t="s">
        <v>2618</v>
      </c>
      <c r="L2467" s="259">
        <v>44080</v>
      </c>
      <c r="M2467">
        <v>206649</v>
      </c>
      <c r="O2467" s="284">
        <f>IFERROR(DATE(Table7[[#This Row],[year]],MONTH(DATEVALUE(Table7[[#This Row],[month]]&amp;"1")),Table7[[#This Row],[day]]),"")</f>
        <v>41521</v>
      </c>
      <c r="P2467" s="195" t="s">
        <v>5892</v>
      </c>
      <c r="Q2467" s="195">
        <v>2013</v>
      </c>
      <c r="R2467" s="195" t="s">
        <v>3447</v>
      </c>
      <c r="S2467" s="195">
        <v>4</v>
      </c>
      <c r="T2467" s="195">
        <v>1403.75</v>
      </c>
      <c r="U2467" s="195">
        <v>1802.5</v>
      </c>
      <c r="V2467" s="195">
        <v>5416275</v>
      </c>
      <c r="X2467" s="260">
        <v>41599</v>
      </c>
      <c r="Y2467" t="s">
        <v>7536</v>
      </c>
      <c r="Z2467" s="260">
        <v>10</v>
      </c>
      <c r="AA2467">
        <v>1392</v>
      </c>
      <c r="AB2467" s="260" t="str">
        <f ca="1">IFERROR(IFERROR(VLOOKUP(Table_Merge1[[#This Row],[Column1]],Table11[#All],2,FALSE),LEFT(AB2468,8)&amp;IF(LEN((RIGHT(AB2468,2)+1))&lt;2,"0"&amp;(RIGHT(AB2468,2)+1),(RIGHT(AB2468,2)-1))),"")</f>
        <v>1392.08.30</v>
      </c>
      <c r="AC2467" s="259" t="str">
        <f ca="1">LEFT(Table_Merge1[[#This Row],[Column2]],4)</f>
        <v>1392</v>
      </c>
      <c r="AD2467" s="259" t="str">
        <f ca="1">RIGHT(LEFT(Table_Merge1[[#This Row],[Column2]],7),2)</f>
        <v>08</v>
      </c>
      <c r="AE2467" s="259" t="str">
        <f ca="1">RIGHT(Table_Merge1[[#This Row],[Column2]],2)</f>
        <v>30</v>
      </c>
      <c r="AF2467">
        <v>8</v>
      </c>
      <c r="AG2467">
        <v>30</v>
      </c>
      <c r="AH2467" s="260">
        <v>2013</v>
      </c>
      <c r="AI2467" t="s">
        <v>3450</v>
      </c>
      <c r="AJ2467" s="260">
        <v>21</v>
      </c>
      <c r="AK2467">
        <v>1248.5</v>
      </c>
      <c r="AL2467">
        <v>1795.5</v>
      </c>
      <c r="AM2467">
        <v>5441200</v>
      </c>
      <c r="AO2467">
        <v>30040</v>
      </c>
      <c r="AP2467" s="287">
        <f>IFERROR(IF(Table_Merge1[[#This Row],[LME Zinc stock]]*Table_Merge1[[#This Row],[Nima.مقدار]]=0,"",Table_Merge1[[#This Row],[LME Zinc stock]]*Table_Merge1[[#This Row],[Nima.مقدار]]),"")</f>
        <v>163453648000</v>
      </c>
      <c r="AQ2467" s="287">
        <f>IFERROR(IF(Table_Merge1[[#This Row],[LME Zinc 3-month]]*Table_Merge1[[#This Row],[Nima.مقدار]]=0,"",Table_Merge1[[#This Row],[LME Zinc 3-month]]*Table_Merge1[[#This Row],[Nima.مقدار]]),"")</f>
        <v>53936820</v>
      </c>
      <c r="AR2467" s="288" t="str">
        <f>IFERROR(IF(Table_Merge1[[#This Row],[LME Zinc stock]]*Table_Merge1[[#This Row],[Azad.Sell]]=0,"",Table_Merge1[[#This Row],[LME Zinc stock]]*Table_Merge1[[#This Row],[Azad.Sell]]),"")</f>
        <v/>
      </c>
      <c r="AS2467" s="288" t="str">
        <f>IFERROR(IF(Table_Merge1[[#This Row],[LME Zinc 3-month]]*Table_Merge1[[#This Row],[Azad.Sell]]=0,"",Table_Merge1[[#This Row],[LME Zinc 3-month]]*Table_Merge1[[#This Row],[Azad.Sell]]),"")</f>
        <v/>
      </c>
      <c r="AT2467"/>
    </row>
    <row r="2468" spans="1:46" x14ac:dyDescent="0.25">
      <c r="A2468" s="258">
        <v>44081</v>
      </c>
      <c r="B24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1399.06.17</v>
      </c>
      <c r="C2468" s="195">
        <f t="shared" ca="1" si="74"/>
        <v>1399</v>
      </c>
      <c r="D24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68" s="195">
        <f>_xlfn.NUMBERVALUE(RIGHT(Table11[[#This Row],[تاریخ شمسی]],2))</f>
        <v>17</v>
      </c>
      <c r="F24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06-17</v>
      </c>
      <c r="G2468" s="195" t="s">
        <v>2619</v>
      </c>
      <c r="L2468" s="259">
        <v>44081</v>
      </c>
      <c r="M2468">
        <v>209171</v>
      </c>
      <c r="O2468" s="283">
        <f>IFERROR(DATE(Table7[[#This Row],[year]],MONTH(DATEVALUE(Table7[[#This Row],[month]]&amp;"1")),Table7[[#This Row],[day]]),"")</f>
        <v>41520</v>
      </c>
      <c r="P2468" s="257" t="s">
        <v>5893</v>
      </c>
      <c r="Q2468" s="257">
        <v>2013</v>
      </c>
      <c r="R2468" s="257" t="s">
        <v>3447</v>
      </c>
      <c r="S2468" s="257">
        <v>3</v>
      </c>
      <c r="T2468" s="257">
        <v>1391.25</v>
      </c>
      <c r="U2468" s="257">
        <v>1817.5</v>
      </c>
      <c r="V2468" s="257">
        <v>5420800</v>
      </c>
      <c r="X2468" s="260">
        <v>41598</v>
      </c>
      <c r="Y2468" t="s">
        <v>7535</v>
      </c>
      <c r="Z2468" s="260">
        <v>10</v>
      </c>
      <c r="AA2468">
        <v>1392</v>
      </c>
      <c r="AB2468" s="260" t="str">
        <f ca="1">IFERROR(IFERROR(VLOOKUP(Table_Merge1[[#This Row],[Column1]],Table11[#All],2,FALSE),LEFT(AB2469,8)&amp;IF(LEN((RIGHT(AB2469,2)+1))&lt;2,"0"&amp;(RIGHT(AB2469,2)+1),(RIGHT(AB2469,2)-1))),"")</f>
        <v>1392.08.29</v>
      </c>
      <c r="AC2468" s="259" t="str">
        <f ca="1">LEFT(Table_Merge1[[#This Row],[Column2]],4)</f>
        <v>1392</v>
      </c>
      <c r="AD2468" s="259" t="str">
        <f ca="1">RIGHT(LEFT(Table_Merge1[[#This Row],[Column2]],7),2)</f>
        <v>08</v>
      </c>
      <c r="AE2468" s="259" t="str">
        <f ca="1">RIGHT(Table_Merge1[[#This Row],[Column2]],2)</f>
        <v>29</v>
      </c>
      <c r="AF2468">
        <v>8</v>
      </c>
      <c r="AG2468">
        <v>29</v>
      </c>
      <c r="AH2468" s="260">
        <v>2013</v>
      </c>
      <c r="AI2468" t="s">
        <v>3450</v>
      </c>
      <c r="AJ2468" s="260">
        <v>20</v>
      </c>
      <c r="AK2468">
        <v>1271.5</v>
      </c>
      <c r="AL2468">
        <v>1773</v>
      </c>
      <c r="AM2468">
        <v>5451375</v>
      </c>
      <c r="AO2468">
        <v>30040</v>
      </c>
      <c r="AP2468" s="287">
        <f>IFERROR(IF(Table_Merge1[[#This Row],[LME Zinc stock]]*Table_Merge1[[#This Row],[Nima.مقدار]]=0,"",Table_Merge1[[#This Row],[LME Zinc stock]]*Table_Merge1[[#This Row],[Nima.مقدار]]),"")</f>
        <v>163759305000</v>
      </c>
      <c r="AQ2468" s="287">
        <f>IFERROR(IF(Table_Merge1[[#This Row],[LME Zinc 3-month]]*Table_Merge1[[#This Row],[Nima.مقدار]]=0,"",Table_Merge1[[#This Row],[LME Zinc 3-month]]*Table_Merge1[[#This Row],[Nima.مقدار]]),"")</f>
        <v>53260920</v>
      </c>
      <c r="AR2468" s="288" t="str">
        <f>IFERROR(IF(Table_Merge1[[#This Row],[LME Zinc stock]]*Table_Merge1[[#This Row],[Azad.Sell]]=0,"",Table_Merge1[[#This Row],[LME Zinc stock]]*Table_Merge1[[#This Row],[Azad.Sell]]),"")</f>
        <v/>
      </c>
      <c r="AS2468" s="288" t="str">
        <f>IFERROR(IF(Table_Merge1[[#This Row],[LME Zinc 3-month]]*Table_Merge1[[#This Row],[Azad.Sell]]=0,"",Table_Merge1[[#This Row],[LME Zinc 3-month]]*Table_Merge1[[#This Row],[Azad.Sell]]),"")</f>
        <v/>
      </c>
      <c r="AT2468"/>
    </row>
    <row r="2469" spans="1:46" x14ac:dyDescent="0.25">
      <c r="A2469" s="258">
        <v>44082</v>
      </c>
      <c r="B24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1399.06.18</v>
      </c>
      <c r="C2469" s="195">
        <f t="shared" ca="1" si="74"/>
        <v>1399</v>
      </c>
      <c r="D24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69" s="195">
        <f>_xlfn.NUMBERVALUE(RIGHT(Table11[[#This Row],[تاریخ شمسی]],2))</f>
        <v>18</v>
      </c>
      <c r="F24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06-18</v>
      </c>
      <c r="G2469" s="195" t="s">
        <v>2620</v>
      </c>
      <c r="L2469" s="259">
        <v>44082</v>
      </c>
      <c r="M2469">
        <v>209400</v>
      </c>
      <c r="O2469" s="284">
        <f>IFERROR(DATE(Table7[[#This Row],[year]],MONTH(DATEVALUE(Table7[[#This Row],[month]]&amp;"1")),Table7[[#This Row],[day]]),"")</f>
        <v>41519</v>
      </c>
      <c r="P2469" s="195" t="s">
        <v>5894</v>
      </c>
      <c r="Q2469" s="195">
        <v>2013</v>
      </c>
      <c r="R2469" s="195" t="s">
        <v>3447</v>
      </c>
      <c r="S2469" s="195">
        <v>2</v>
      </c>
      <c r="T2469" s="195">
        <v>1391.25</v>
      </c>
      <c r="U2469" s="195">
        <v>1832</v>
      </c>
      <c r="V2469" s="195">
        <v>5428200</v>
      </c>
      <c r="X2469" s="260">
        <v>41597</v>
      </c>
      <c r="Y2469" t="s">
        <v>7534</v>
      </c>
      <c r="Z2469" s="260">
        <v>10</v>
      </c>
      <c r="AA2469">
        <v>1392</v>
      </c>
      <c r="AB2469" s="260" t="str">
        <f ca="1">IFERROR(IFERROR(VLOOKUP(Table_Merge1[[#This Row],[Column1]],Table11[#All],2,FALSE),LEFT(AB2470,8)&amp;IF(LEN((RIGHT(AB2470,2)+1))&lt;2,"0"&amp;(RIGHT(AB2470,2)+1),(RIGHT(AB2470,2)-1))),"")</f>
        <v>1392.08.28</v>
      </c>
      <c r="AC2469" s="259" t="str">
        <f ca="1">LEFT(Table_Merge1[[#This Row],[Column2]],4)</f>
        <v>1392</v>
      </c>
      <c r="AD2469" s="259" t="str">
        <f ca="1">RIGHT(LEFT(Table_Merge1[[#This Row],[Column2]],7),2)</f>
        <v>08</v>
      </c>
      <c r="AE2469" s="259" t="str">
        <f ca="1">RIGHT(Table_Merge1[[#This Row],[Column2]],2)</f>
        <v>28</v>
      </c>
      <c r="AF2469">
        <v>8</v>
      </c>
      <c r="AG2469">
        <v>28</v>
      </c>
      <c r="AH2469" s="260">
        <v>2013</v>
      </c>
      <c r="AI2469" t="s">
        <v>3450</v>
      </c>
      <c r="AJ2469" s="260">
        <v>19</v>
      </c>
      <c r="AK2469">
        <v>1272.25</v>
      </c>
      <c r="AL2469">
        <v>1773.5</v>
      </c>
      <c r="AM2469">
        <v>5462850</v>
      </c>
      <c r="AO2469">
        <v>30000</v>
      </c>
      <c r="AP2469" s="287">
        <f>IFERROR(IF(Table_Merge1[[#This Row],[LME Zinc stock]]*Table_Merge1[[#This Row],[Nima.مقدار]]=0,"",Table_Merge1[[#This Row],[LME Zinc stock]]*Table_Merge1[[#This Row],[Nima.مقدار]]),"")</f>
        <v>163885500000</v>
      </c>
      <c r="AQ2469" s="287">
        <f>IFERROR(IF(Table_Merge1[[#This Row],[LME Zinc 3-month]]*Table_Merge1[[#This Row],[Nima.مقدار]]=0,"",Table_Merge1[[#This Row],[LME Zinc 3-month]]*Table_Merge1[[#This Row],[Nima.مقدار]]),"")</f>
        <v>53205000</v>
      </c>
      <c r="AR2469" s="288" t="str">
        <f>IFERROR(IF(Table_Merge1[[#This Row],[LME Zinc stock]]*Table_Merge1[[#This Row],[Azad.Sell]]=0,"",Table_Merge1[[#This Row],[LME Zinc stock]]*Table_Merge1[[#This Row],[Azad.Sell]]),"")</f>
        <v/>
      </c>
      <c r="AS2469" s="288" t="str">
        <f>IFERROR(IF(Table_Merge1[[#This Row],[LME Zinc 3-month]]*Table_Merge1[[#This Row],[Azad.Sell]]=0,"",Table_Merge1[[#This Row],[LME Zinc 3-month]]*Table_Merge1[[#This Row],[Azad.Sell]]),"")</f>
        <v/>
      </c>
      <c r="AT2469"/>
    </row>
    <row r="2470" spans="1:46" x14ac:dyDescent="0.25">
      <c r="A2470" s="258">
        <v>44083</v>
      </c>
      <c r="B24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1399.06.19</v>
      </c>
      <c r="C2470" s="195">
        <f t="shared" ca="1" si="74"/>
        <v>1399</v>
      </c>
      <c r="D24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70" s="195">
        <f>_xlfn.NUMBERVALUE(RIGHT(Table11[[#This Row],[تاریخ شمسی]],2))</f>
        <v>19</v>
      </c>
      <c r="F24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06-19</v>
      </c>
      <c r="G2470" s="195" t="s">
        <v>2621</v>
      </c>
      <c r="L2470" s="259">
        <v>44083</v>
      </c>
      <c r="M2470">
        <v>208699</v>
      </c>
      <c r="O2470" s="283">
        <f>IFERROR(DATE(Table7[[#This Row],[year]],MONTH(DATEVALUE(Table7[[#This Row],[month]]&amp;"1")),Table7[[#This Row],[day]]),"")</f>
        <v>41516</v>
      </c>
      <c r="P2470" s="257" t="s">
        <v>5895</v>
      </c>
      <c r="Q2470" s="257">
        <v>2013</v>
      </c>
      <c r="R2470" s="257" t="s">
        <v>3445</v>
      </c>
      <c r="S2470" s="257">
        <v>30</v>
      </c>
      <c r="T2470" s="257">
        <v>1392.75</v>
      </c>
      <c r="U2470" s="257">
        <v>1777.5</v>
      </c>
      <c r="V2470" s="257">
        <v>5393225</v>
      </c>
      <c r="X2470" s="260">
        <v>41596</v>
      </c>
      <c r="Y2470" t="s">
        <v>7533</v>
      </c>
      <c r="Z2470" s="260">
        <v>10</v>
      </c>
      <c r="AA2470">
        <v>1392</v>
      </c>
      <c r="AB2470" s="260" t="str">
        <f ca="1">IFERROR(IFERROR(VLOOKUP(Table_Merge1[[#This Row],[Column1]],Table11[#All],2,FALSE),LEFT(AB2471,8)&amp;IF(LEN((RIGHT(AB2471,2)+1))&lt;2,"0"&amp;(RIGHT(AB2471,2)+1),(RIGHT(AB2471,2)-1))),"")</f>
        <v>1392.08.27</v>
      </c>
      <c r="AC2470" s="259" t="str">
        <f ca="1">LEFT(Table_Merge1[[#This Row],[Column2]],4)</f>
        <v>1392</v>
      </c>
      <c r="AD2470" s="259" t="str">
        <f ca="1">RIGHT(LEFT(Table_Merge1[[#This Row],[Column2]],7),2)</f>
        <v>08</v>
      </c>
      <c r="AE2470" s="259" t="str">
        <f ca="1">RIGHT(Table_Merge1[[#This Row],[Column2]],2)</f>
        <v>27</v>
      </c>
      <c r="AF2470">
        <v>8</v>
      </c>
      <c r="AG2470">
        <v>27</v>
      </c>
      <c r="AH2470" s="260">
        <v>2013</v>
      </c>
      <c r="AI2470" t="s">
        <v>3450</v>
      </c>
      <c r="AJ2470" s="260">
        <v>18</v>
      </c>
      <c r="AK2470">
        <v>1283.5</v>
      </c>
      <c r="AL2470">
        <v>1747.5</v>
      </c>
      <c r="AM2470">
        <v>5472450</v>
      </c>
      <c r="AO2470">
        <v>29900</v>
      </c>
      <c r="AP2470" s="287">
        <f>IFERROR(IF(Table_Merge1[[#This Row],[LME Zinc stock]]*Table_Merge1[[#This Row],[Nima.مقدار]]=0,"",Table_Merge1[[#This Row],[LME Zinc stock]]*Table_Merge1[[#This Row],[Nima.مقدار]]),"")</f>
        <v>163626255000</v>
      </c>
      <c r="AQ2470" s="287">
        <f>IFERROR(IF(Table_Merge1[[#This Row],[LME Zinc 3-month]]*Table_Merge1[[#This Row],[Nima.مقدار]]=0,"",Table_Merge1[[#This Row],[LME Zinc 3-month]]*Table_Merge1[[#This Row],[Nima.مقدار]]),"")</f>
        <v>52250250</v>
      </c>
      <c r="AR2470" s="288" t="str">
        <f>IFERROR(IF(Table_Merge1[[#This Row],[LME Zinc stock]]*Table_Merge1[[#This Row],[Azad.Sell]]=0,"",Table_Merge1[[#This Row],[LME Zinc stock]]*Table_Merge1[[#This Row],[Azad.Sell]]),"")</f>
        <v/>
      </c>
      <c r="AS2470" s="288" t="str">
        <f>IFERROR(IF(Table_Merge1[[#This Row],[LME Zinc 3-month]]*Table_Merge1[[#This Row],[Azad.Sell]]=0,"",Table_Merge1[[#This Row],[LME Zinc 3-month]]*Table_Merge1[[#This Row],[Azad.Sell]]),"")</f>
        <v/>
      </c>
      <c r="AT2470"/>
    </row>
    <row r="2471" spans="1:46" x14ac:dyDescent="0.25">
      <c r="A2471" s="258">
        <v>44084</v>
      </c>
      <c r="B24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1399.06.20</v>
      </c>
      <c r="C2471" s="195">
        <f t="shared" ca="1" si="74"/>
        <v>1399</v>
      </c>
      <c r="D24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71" s="195">
        <f>_xlfn.NUMBERVALUE(RIGHT(Table11[[#This Row],[تاریخ شمسی]],2))</f>
        <v>20</v>
      </c>
      <c r="F24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06-20</v>
      </c>
      <c r="G2471" s="195" t="s">
        <v>2622</v>
      </c>
      <c r="L2471" s="259">
        <v>44084</v>
      </c>
      <c r="M2471">
        <v>208818</v>
      </c>
      <c r="O2471" s="284">
        <f>IFERROR(DATE(Table7[[#This Row],[year]],MONTH(DATEVALUE(Table7[[#This Row],[month]]&amp;"1")),Table7[[#This Row],[day]]),"")</f>
        <v>41515</v>
      </c>
      <c r="P2471" s="195" t="s">
        <v>5896</v>
      </c>
      <c r="Q2471" s="195">
        <v>2013</v>
      </c>
      <c r="R2471" s="195" t="s">
        <v>3445</v>
      </c>
      <c r="S2471" s="195">
        <v>29</v>
      </c>
      <c r="T2471" s="195">
        <v>1406.25</v>
      </c>
      <c r="U2471" s="195">
        <v>1785.5</v>
      </c>
      <c r="V2471" s="195">
        <v>5360375</v>
      </c>
      <c r="X2471" s="260">
        <v>41593</v>
      </c>
      <c r="Z2471" s="260">
        <v>10</v>
      </c>
      <c r="AB2471" s="260" t="str">
        <f ca="1">IFERROR(IFERROR(VLOOKUP(Table_Merge1[[#This Row],[Column1]],Table11[#All],2,FALSE),LEFT(AB2472,8)&amp;IF(LEN((RIGHT(AB2472,2)+1))&lt;2,"0"&amp;(RIGHT(AB2472,2)+1),(RIGHT(AB2472,2)-1))),"")</f>
        <v>1392.08.18</v>
      </c>
      <c r="AC2471" s="259" t="str">
        <f ca="1">LEFT(Table_Merge1[[#This Row],[Column2]],4)</f>
        <v>1392</v>
      </c>
      <c r="AD2471" s="259" t="str">
        <f ca="1">RIGHT(LEFT(Table_Merge1[[#This Row],[Column2]],7),2)</f>
        <v>08</v>
      </c>
      <c r="AE2471" s="259" t="str">
        <f ca="1">RIGHT(Table_Merge1[[#This Row],[Column2]],2)</f>
        <v>18</v>
      </c>
      <c r="AH2471" s="260">
        <v>2013</v>
      </c>
      <c r="AI2471" t="s">
        <v>3450</v>
      </c>
      <c r="AJ2471" s="260">
        <v>15</v>
      </c>
      <c r="AK2471">
        <v>1281.75</v>
      </c>
      <c r="AL2471">
        <v>1740.5</v>
      </c>
      <c r="AM2471">
        <v>5465575</v>
      </c>
      <c r="AP2471" s="287" t="str">
        <f>IFERROR(IF(Table_Merge1[[#This Row],[LME Zinc stock]]*Table_Merge1[[#This Row],[Nima.مقدار]]=0,"",Table_Merge1[[#This Row],[LME Zinc stock]]*Table_Merge1[[#This Row],[Nima.مقدار]]),"")</f>
        <v/>
      </c>
      <c r="AQ2471" s="287" t="str">
        <f>IFERROR(IF(Table_Merge1[[#This Row],[LME Zinc 3-month]]*Table_Merge1[[#This Row],[Nima.مقدار]]=0,"",Table_Merge1[[#This Row],[LME Zinc 3-month]]*Table_Merge1[[#This Row],[Nima.مقدار]]),"")</f>
        <v/>
      </c>
      <c r="AR2471" s="288" t="str">
        <f>IFERROR(IF(Table_Merge1[[#This Row],[LME Zinc stock]]*Table_Merge1[[#This Row],[Azad.Sell]]=0,"",Table_Merge1[[#This Row],[LME Zinc stock]]*Table_Merge1[[#This Row],[Azad.Sell]]),"")</f>
        <v/>
      </c>
      <c r="AS2471" s="288" t="str">
        <f>IFERROR(IF(Table_Merge1[[#This Row],[LME Zinc 3-month]]*Table_Merge1[[#This Row],[Azad.Sell]]=0,"",Table_Merge1[[#This Row],[LME Zinc 3-month]]*Table_Merge1[[#This Row],[Azad.Sell]]),"")</f>
        <v/>
      </c>
      <c r="AT2471"/>
    </row>
    <row r="2472" spans="1:46" x14ac:dyDescent="0.25">
      <c r="A2472" s="258">
        <v>44086</v>
      </c>
      <c r="B24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1399.06.22</v>
      </c>
      <c r="C2472" s="195">
        <f t="shared" ca="1" si="74"/>
        <v>1399</v>
      </c>
      <c r="D24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72" s="195">
        <f>_xlfn.NUMBERVALUE(RIGHT(Table11[[#This Row],[تاریخ شمسی]],2))</f>
        <v>22</v>
      </c>
      <c r="F24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06-22</v>
      </c>
      <c r="G2472" s="195" t="s">
        <v>2623</v>
      </c>
      <c r="L2472" s="259">
        <v>44086</v>
      </c>
      <c r="M2472">
        <v>210016</v>
      </c>
      <c r="O2472" s="283">
        <f>IFERROR(DATE(Table7[[#This Row],[year]],MONTH(DATEVALUE(Table7[[#This Row],[month]]&amp;"1")),Table7[[#This Row],[day]]),"")</f>
        <v>41514</v>
      </c>
      <c r="P2472" s="257" t="s">
        <v>5897</v>
      </c>
      <c r="Q2472" s="257">
        <v>2013</v>
      </c>
      <c r="R2472" s="257" t="s">
        <v>3445</v>
      </c>
      <c r="S2472" s="257">
        <v>28</v>
      </c>
      <c r="T2472" s="257">
        <v>1425.5</v>
      </c>
      <c r="U2472" s="257">
        <v>1795.5</v>
      </c>
      <c r="V2472" s="257">
        <v>5348325</v>
      </c>
      <c r="X2472" s="260">
        <v>41592</v>
      </c>
      <c r="Z2472" s="260">
        <v>10</v>
      </c>
      <c r="AB2472" s="260" t="str">
        <f ca="1">IFERROR(IFERROR(VLOOKUP(Table_Merge1[[#This Row],[Column1]],Table11[#All],2,FALSE),LEFT(AB2473,8)&amp;IF(LEN((RIGHT(AB2473,2)+1))&lt;2,"0"&amp;(RIGHT(AB2473,2)+1),(RIGHT(AB2473,2)-1))),"")</f>
        <v>1392.08.19</v>
      </c>
      <c r="AC2472" s="259" t="str">
        <f ca="1">LEFT(Table_Merge1[[#This Row],[Column2]],4)</f>
        <v>1392</v>
      </c>
      <c r="AD2472" s="259" t="str">
        <f ca="1">RIGHT(LEFT(Table_Merge1[[#This Row],[Column2]],7),2)</f>
        <v>08</v>
      </c>
      <c r="AE2472" s="259" t="str">
        <f ca="1">RIGHT(Table_Merge1[[#This Row],[Column2]],2)</f>
        <v>19</v>
      </c>
      <c r="AH2472" s="260">
        <v>2013</v>
      </c>
      <c r="AI2472" t="s">
        <v>3450</v>
      </c>
      <c r="AJ2472" s="260">
        <v>14</v>
      </c>
      <c r="AK2472">
        <v>1283.25</v>
      </c>
      <c r="AL2472">
        <v>1746</v>
      </c>
      <c r="AM2472">
        <v>5471750</v>
      </c>
      <c r="AP2472" s="287" t="str">
        <f>IFERROR(IF(Table_Merge1[[#This Row],[LME Zinc stock]]*Table_Merge1[[#This Row],[Nima.مقدار]]=0,"",Table_Merge1[[#This Row],[LME Zinc stock]]*Table_Merge1[[#This Row],[Nima.مقدار]]),"")</f>
        <v/>
      </c>
      <c r="AQ2472" s="287" t="str">
        <f>IFERROR(IF(Table_Merge1[[#This Row],[LME Zinc 3-month]]*Table_Merge1[[#This Row],[Nima.مقدار]]=0,"",Table_Merge1[[#This Row],[LME Zinc 3-month]]*Table_Merge1[[#This Row],[Nima.مقدار]]),"")</f>
        <v/>
      </c>
      <c r="AR2472" s="288" t="str">
        <f>IFERROR(IF(Table_Merge1[[#This Row],[LME Zinc stock]]*Table_Merge1[[#This Row],[Azad.Sell]]=0,"",Table_Merge1[[#This Row],[LME Zinc stock]]*Table_Merge1[[#This Row],[Azad.Sell]]),"")</f>
        <v/>
      </c>
      <c r="AS2472" s="288" t="str">
        <f>IFERROR(IF(Table_Merge1[[#This Row],[LME Zinc 3-month]]*Table_Merge1[[#This Row],[Azad.Sell]]=0,"",Table_Merge1[[#This Row],[LME Zinc 3-month]]*Table_Merge1[[#This Row],[Azad.Sell]]),"")</f>
        <v/>
      </c>
      <c r="AT2472"/>
    </row>
    <row r="2473" spans="1:46" x14ac:dyDescent="0.25">
      <c r="A2473" s="258">
        <v>44087</v>
      </c>
      <c r="B24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1399.06.23</v>
      </c>
      <c r="C2473" s="195">
        <f t="shared" ca="1" si="74"/>
        <v>1399</v>
      </c>
      <c r="D24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73" s="195">
        <f>_xlfn.NUMBERVALUE(RIGHT(Table11[[#This Row],[تاریخ شمسی]],2))</f>
        <v>23</v>
      </c>
      <c r="F24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06-23</v>
      </c>
      <c r="G2473" s="195" t="s">
        <v>2624</v>
      </c>
      <c r="L2473" s="259">
        <v>44087</v>
      </c>
      <c r="M2473">
        <v>210775</v>
      </c>
      <c r="O2473" s="284">
        <f>IFERROR(DATE(Table7[[#This Row],[year]],MONTH(DATEVALUE(Table7[[#This Row],[month]]&amp;"1")),Table7[[#This Row],[day]]),"")</f>
        <v>41513</v>
      </c>
      <c r="P2473" s="195" t="s">
        <v>5898</v>
      </c>
      <c r="Q2473" s="195">
        <v>2013</v>
      </c>
      <c r="R2473" s="195" t="s">
        <v>3445</v>
      </c>
      <c r="S2473" s="195">
        <v>27</v>
      </c>
      <c r="T2473" s="195">
        <v>1411</v>
      </c>
      <c r="U2473" s="195">
        <v>1793</v>
      </c>
      <c r="V2473" s="195">
        <v>5353725</v>
      </c>
      <c r="X2473" s="260">
        <v>41591</v>
      </c>
      <c r="Z2473" s="260">
        <v>10</v>
      </c>
      <c r="AB2473" s="260" t="str">
        <f ca="1">IFERROR(IFERROR(VLOOKUP(Table_Merge1[[#This Row],[Column1]],Table11[#All],2,FALSE),LEFT(AB2474,8)&amp;IF(LEN((RIGHT(AB2474,2)+1))&lt;2,"0"&amp;(RIGHT(AB2474,2)+1),(RIGHT(AB2474,2)-1))),"")</f>
        <v>1392.08.20</v>
      </c>
      <c r="AC2473" s="259" t="str">
        <f ca="1">LEFT(Table_Merge1[[#This Row],[Column2]],4)</f>
        <v>1392</v>
      </c>
      <c r="AD2473" s="259" t="str">
        <f ca="1">RIGHT(LEFT(Table_Merge1[[#This Row],[Column2]],7),2)</f>
        <v>08</v>
      </c>
      <c r="AE2473" s="259" t="str">
        <f ca="1">RIGHT(Table_Merge1[[#This Row],[Column2]],2)</f>
        <v>20</v>
      </c>
      <c r="AH2473" s="260">
        <v>2013</v>
      </c>
      <c r="AI2473" t="s">
        <v>3450</v>
      </c>
      <c r="AJ2473" s="260">
        <v>13</v>
      </c>
      <c r="AK2473">
        <v>1276</v>
      </c>
      <c r="AL2473" t="s">
        <v>3621</v>
      </c>
      <c r="AM2473" t="s">
        <v>3621</v>
      </c>
      <c r="AP2473" s="287" t="str">
        <f>IFERROR(IF(Table_Merge1[[#This Row],[LME Zinc stock]]*Table_Merge1[[#This Row],[Nima.مقدار]]=0,"",Table_Merge1[[#This Row],[LME Zinc stock]]*Table_Merge1[[#This Row],[Nima.مقدار]]),"")</f>
        <v/>
      </c>
      <c r="AQ2473" s="287" t="str">
        <f>IFERROR(IF(Table_Merge1[[#This Row],[LME Zinc 3-month]]*Table_Merge1[[#This Row],[Nima.مقدار]]=0,"",Table_Merge1[[#This Row],[LME Zinc 3-month]]*Table_Merge1[[#This Row],[Nima.مقدار]]),"")</f>
        <v/>
      </c>
      <c r="AR2473" s="288" t="str">
        <f>IFERROR(IF(Table_Merge1[[#This Row],[LME Zinc stock]]*Table_Merge1[[#This Row],[Azad.Sell]]=0,"",Table_Merge1[[#This Row],[LME Zinc stock]]*Table_Merge1[[#This Row],[Azad.Sell]]),"")</f>
        <v/>
      </c>
      <c r="AS2473" s="288" t="str">
        <f>IFERROR(IF(Table_Merge1[[#This Row],[LME Zinc 3-month]]*Table_Merge1[[#This Row],[Azad.Sell]]=0,"",Table_Merge1[[#This Row],[LME Zinc 3-month]]*Table_Merge1[[#This Row],[Azad.Sell]]),"")</f>
        <v/>
      </c>
      <c r="AT2473"/>
    </row>
    <row r="2474" spans="1:46" x14ac:dyDescent="0.25">
      <c r="A2474" s="258">
        <v>44088</v>
      </c>
      <c r="B24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1399.06.24</v>
      </c>
      <c r="C2474" s="195">
        <f t="shared" ca="1" si="74"/>
        <v>1399</v>
      </c>
      <c r="D24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74" s="195">
        <f>_xlfn.NUMBERVALUE(RIGHT(Table11[[#This Row],[تاریخ شمسی]],2))</f>
        <v>24</v>
      </c>
      <c r="F24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06-24</v>
      </c>
      <c r="G2474" s="195" t="s">
        <v>2625</v>
      </c>
      <c r="L2474" s="259">
        <v>44088</v>
      </c>
      <c r="M2474">
        <v>210662</v>
      </c>
      <c r="O2474" s="283">
        <f>IFERROR(DATE(Table7[[#This Row],[year]],MONTH(DATEVALUE(Table7[[#This Row],[month]]&amp;"1")),Table7[[#This Row],[day]]),"")</f>
        <v>41509</v>
      </c>
      <c r="P2474" s="257" t="s">
        <v>5899</v>
      </c>
      <c r="Q2474" s="257">
        <v>2013</v>
      </c>
      <c r="R2474" s="257" t="s">
        <v>3445</v>
      </c>
      <c r="S2474" s="257">
        <v>23</v>
      </c>
      <c r="T2474" s="257">
        <v>1374.5</v>
      </c>
      <c r="U2474" s="257">
        <v>1805.5</v>
      </c>
      <c r="V2474" s="257">
        <v>5359525</v>
      </c>
      <c r="X2474" s="260">
        <v>41590</v>
      </c>
      <c r="Y2474" t="s">
        <v>7532</v>
      </c>
      <c r="Z2474" s="260">
        <v>10</v>
      </c>
      <c r="AA2474">
        <v>1392</v>
      </c>
      <c r="AB2474" s="260" t="str">
        <f ca="1">IFERROR(IFERROR(VLOOKUP(Table_Merge1[[#This Row],[Column1]],Table11[#All],2,FALSE),LEFT(AB2475,8)&amp;IF(LEN((RIGHT(AB2475,2)+1))&lt;2,"0"&amp;(RIGHT(AB2475,2)+1),(RIGHT(AB2475,2)-1))),"")</f>
        <v>1392.08.21</v>
      </c>
      <c r="AC2474" s="259" t="str">
        <f ca="1">LEFT(Table_Merge1[[#This Row],[Column2]],4)</f>
        <v>1392</v>
      </c>
      <c r="AD2474" s="259" t="str">
        <f ca="1">RIGHT(LEFT(Table_Merge1[[#This Row],[Column2]],7),2)</f>
        <v>08</v>
      </c>
      <c r="AE2474" s="259" t="str">
        <f ca="1">RIGHT(Table_Merge1[[#This Row],[Column2]],2)</f>
        <v>21</v>
      </c>
      <c r="AF2474">
        <v>8</v>
      </c>
      <c r="AG2474">
        <v>21</v>
      </c>
      <c r="AH2474" s="260">
        <v>2013</v>
      </c>
      <c r="AI2474" t="s">
        <v>3450</v>
      </c>
      <c r="AJ2474" s="260">
        <v>12</v>
      </c>
      <c r="AK2474">
        <v>1281</v>
      </c>
      <c r="AL2474">
        <v>1754</v>
      </c>
      <c r="AM2474">
        <v>5470425</v>
      </c>
      <c r="AO2474">
        <v>30140</v>
      </c>
      <c r="AP2474" s="287">
        <f>IFERROR(IF(Table_Merge1[[#This Row],[LME Zinc stock]]*Table_Merge1[[#This Row],[Nima.مقدار]]=0,"",Table_Merge1[[#This Row],[LME Zinc stock]]*Table_Merge1[[#This Row],[Nima.مقدار]]),"")</f>
        <v>164878609500</v>
      </c>
      <c r="AQ2474" s="287">
        <f>IFERROR(IF(Table_Merge1[[#This Row],[LME Zinc 3-month]]*Table_Merge1[[#This Row],[Nima.مقدار]]=0,"",Table_Merge1[[#This Row],[LME Zinc 3-month]]*Table_Merge1[[#This Row],[Nima.مقدار]]),"")</f>
        <v>52865560</v>
      </c>
      <c r="AR2474" s="288" t="str">
        <f>IFERROR(IF(Table_Merge1[[#This Row],[LME Zinc stock]]*Table_Merge1[[#This Row],[Azad.Sell]]=0,"",Table_Merge1[[#This Row],[LME Zinc stock]]*Table_Merge1[[#This Row],[Azad.Sell]]),"")</f>
        <v/>
      </c>
      <c r="AS2474" s="288" t="str">
        <f>IFERROR(IF(Table_Merge1[[#This Row],[LME Zinc 3-month]]*Table_Merge1[[#This Row],[Azad.Sell]]=0,"",Table_Merge1[[#This Row],[LME Zinc 3-month]]*Table_Merge1[[#This Row],[Azad.Sell]]),"")</f>
        <v/>
      </c>
      <c r="AT2474"/>
    </row>
    <row r="2475" spans="1:46" x14ac:dyDescent="0.25">
      <c r="A2475" s="258">
        <v>44089</v>
      </c>
      <c r="B24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1399.06.25</v>
      </c>
      <c r="C2475" s="195">
        <f t="shared" ca="1" si="74"/>
        <v>1399</v>
      </c>
      <c r="D24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75" s="195">
        <f>_xlfn.NUMBERVALUE(RIGHT(Table11[[#This Row],[تاریخ شمسی]],2))</f>
        <v>25</v>
      </c>
      <c r="F24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06-25</v>
      </c>
      <c r="G2475" s="195" t="s">
        <v>2626</v>
      </c>
      <c r="L2475" s="259">
        <v>44089</v>
      </c>
      <c r="M2475">
        <v>210986</v>
      </c>
      <c r="O2475" s="284">
        <f>IFERROR(DATE(Table7[[#This Row],[year]],MONTH(DATEVALUE(Table7[[#This Row],[month]]&amp;"1")),Table7[[#This Row],[day]]),"")</f>
        <v>41508</v>
      </c>
      <c r="P2475" s="195" t="s">
        <v>5900</v>
      </c>
      <c r="Q2475" s="195">
        <v>2013</v>
      </c>
      <c r="R2475" s="195" t="s">
        <v>3445</v>
      </c>
      <c r="S2475" s="195">
        <v>22</v>
      </c>
      <c r="T2475" s="195">
        <v>1370.5</v>
      </c>
      <c r="U2475" s="195">
        <v>1808</v>
      </c>
      <c r="V2475" s="195">
        <v>5364425</v>
      </c>
      <c r="X2475" s="260">
        <v>41589</v>
      </c>
      <c r="Y2475" t="s">
        <v>7531</v>
      </c>
      <c r="Z2475" s="260">
        <v>10</v>
      </c>
      <c r="AA2475">
        <v>1392</v>
      </c>
      <c r="AB2475" s="260" t="str">
        <f ca="1">IFERROR(IFERROR(VLOOKUP(Table_Merge1[[#This Row],[Column1]],Table11[#All],2,FALSE),LEFT(AB2476,8)&amp;IF(LEN((RIGHT(AB2476,2)+1))&lt;2,"0"&amp;(RIGHT(AB2476,2)+1),(RIGHT(AB2476,2)-1))),"")</f>
        <v>1392.08.20</v>
      </c>
      <c r="AC2475" s="259" t="str">
        <f ca="1">LEFT(Table_Merge1[[#This Row],[Column2]],4)</f>
        <v>1392</v>
      </c>
      <c r="AD2475" s="259" t="str">
        <f ca="1">RIGHT(LEFT(Table_Merge1[[#This Row],[Column2]],7),2)</f>
        <v>08</v>
      </c>
      <c r="AE2475" s="259" t="str">
        <f ca="1">RIGHT(Table_Merge1[[#This Row],[Column2]],2)</f>
        <v>20</v>
      </c>
      <c r="AF2475">
        <v>8</v>
      </c>
      <c r="AG2475">
        <v>20</v>
      </c>
      <c r="AH2475" s="260">
        <v>2013</v>
      </c>
      <c r="AI2475" t="s">
        <v>3450</v>
      </c>
      <c r="AJ2475" s="260">
        <v>11</v>
      </c>
      <c r="AK2475">
        <v>1283.75</v>
      </c>
      <c r="AL2475">
        <v>1751</v>
      </c>
      <c r="AM2475">
        <v>5395725</v>
      </c>
      <c r="AO2475">
        <v>30100</v>
      </c>
      <c r="AP2475" s="287">
        <f>IFERROR(IF(Table_Merge1[[#This Row],[LME Zinc stock]]*Table_Merge1[[#This Row],[Nima.مقدار]]=0,"",Table_Merge1[[#This Row],[LME Zinc stock]]*Table_Merge1[[#This Row],[Nima.مقدار]]),"")</f>
        <v>162411322500</v>
      </c>
      <c r="AQ2475" s="287">
        <f>IFERROR(IF(Table_Merge1[[#This Row],[LME Zinc 3-month]]*Table_Merge1[[#This Row],[Nima.مقدار]]=0,"",Table_Merge1[[#This Row],[LME Zinc 3-month]]*Table_Merge1[[#This Row],[Nima.مقدار]]),"")</f>
        <v>52705100</v>
      </c>
      <c r="AR2475" s="288" t="str">
        <f>IFERROR(IF(Table_Merge1[[#This Row],[LME Zinc stock]]*Table_Merge1[[#This Row],[Azad.Sell]]=0,"",Table_Merge1[[#This Row],[LME Zinc stock]]*Table_Merge1[[#This Row],[Azad.Sell]]),"")</f>
        <v/>
      </c>
      <c r="AS2475" s="288" t="str">
        <f>IFERROR(IF(Table_Merge1[[#This Row],[LME Zinc 3-month]]*Table_Merge1[[#This Row],[Azad.Sell]]=0,"",Table_Merge1[[#This Row],[LME Zinc 3-month]]*Table_Merge1[[#This Row],[Azad.Sell]]),"")</f>
        <v/>
      </c>
      <c r="AT2475"/>
    </row>
    <row r="2476" spans="1:46" x14ac:dyDescent="0.25">
      <c r="A2476" s="258">
        <v>44090</v>
      </c>
      <c r="B24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1399.06.26</v>
      </c>
      <c r="C2476" s="195">
        <f t="shared" ca="1" si="74"/>
        <v>1399</v>
      </c>
      <c r="D24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76" s="195">
        <f>_xlfn.NUMBERVALUE(RIGHT(Table11[[#This Row],[تاریخ شمسی]],2))</f>
        <v>26</v>
      </c>
      <c r="F24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06-26</v>
      </c>
      <c r="G2476" s="195" t="s">
        <v>2627</v>
      </c>
      <c r="L2476" s="259">
        <v>44090</v>
      </c>
      <c r="M2476">
        <v>205256</v>
      </c>
      <c r="O2476" s="283">
        <f>IFERROR(DATE(Table7[[#This Row],[year]],MONTH(DATEVALUE(Table7[[#This Row],[month]]&amp;"1")),Table7[[#This Row],[day]]),"")</f>
        <v>41507</v>
      </c>
      <c r="P2476" s="257" t="s">
        <v>5901</v>
      </c>
      <c r="Q2476" s="257">
        <v>2013</v>
      </c>
      <c r="R2476" s="257" t="s">
        <v>3445</v>
      </c>
      <c r="S2476" s="257">
        <v>21</v>
      </c>
      <c r="T2476" s="257">
        <v>1360</v>
      </c>
      <c r="U2476" s="257">
        <v>1816.5</v>
      </c>
      <c r="V2476" s="257">
        <v>5370350</v>
      </c>
      <c r="X2476" s="260">
        <v>41586</v>
      </c>
      <c r="Z2476" s="260">
        <v>11</v>
      </c>
      <c r="AB2476" s="260" t="str">
        <f ca="1">IFERROR(IFERROR(VLOOKUP(Table_Merge1[[#This Row],[Column1]],Table11[#All],2,FALSE),LEFT(AB2477,8)&amp;IF(LEN((RIGHT(AB2477,2)+1))&lt;2,"0"&amp;(RIGHT(AB2477,2)+1),(RIGHT(AB2477,2)-1))),"")</f>
        <v>1392.08.15</v>
      </c>
      <c r="AC2476" s="259" t="str">
        <f ca="1">LEFT(Table_Merge1[[#This Row],[Column2]],4)</f>
        <v>1392</v>
      </c>
      <c r="AD2476" s="259" t="str">
        <f ca="1">RIGHT(LEFT(Table_Merge1[[#This Row],[Column2]],7),2)</f>
        <v>08</v>
      </c>
      <c r="AE2476" s="259" t="str">
        <f ca="1">RIGHT(Table_Merge1[[#This Row],[Column2]],2)</f>
        <v>15</v>
      </c>
      <c r="AH2476" s="260">
        <v>2013</v>
      </c>
      <c r="AI2476" t="s">
        <v>3450</v>
      </c>
      <c r="AJ2476" s="260">
        <v>8</v>
      </c>
      <c r="AK2476">
        <v>1309</v>
      </c>
      <c r="AL2476">
        <v>1767.5</v>
      </c>
      <c r="AM2476">
        <v>5395175</v>
      </c>
      <c r="AP2476" s="287" t="str">
        <f>IFERROR(IF(Table_Merge1[[#This Row],[LME Zinc stock]]*Table_Merge1[[#This Row],[Nima.مقدار]]=0,"",Table_Merge1[[#This Row],[LME Zinc stock]]*Table_Merge1[[#This Row],[Nima.مقدار]]),"")</f>
        <v/>
      </c>
      <c r="AQ2476" s="287" t="str">
        <f>IFERROR(IF(Table_Merge1[[#This Row],[LME Zinc 3-month]]*Table_Merge1[[#This Row],[Nima.مقدار]]=0,"",Table_Merge1[[#This Row],[LME Zinc 3-month]]*Table_Merge1[[#This Row],[Nima.مقدار]]),"")</f>
        <v/>
      </c>
      <c r="AR2476" s="288" t="str">
        <f>IFERROR(IF(Table_Merge1[[#This Row],[LME Zinc stock]]*Table_Merge1[[#This Row],[Azad.Sell]]=0,"",Table_Merge1[[#This Row],[LME Zinc stock]]*Table_Merge1[[#This Row],[Azad.Sell]]),"")</f>
        <v/>
      </c>
      <c r="AS2476" s="288" t="str">
        <f>IFERROR(IF(Table_Merge1[[#This Row],[LME Zinc 3-month]]*Table_Merge1[[#This Row],[Azad.Sell]]=0,"",Table_Merge1[[#This Row],[LME Zinc 3-month]]*Table_Merge1[[#This Row],[Azad.Sell]]),"")</f>
        <v/>
      </c>
      <c r="AT2476"/>
    </row>
    <row r="2477" spans="1:46" x14ac:dyDescent="0.25">
      <c r="A2477" s="258">
        <v>44091</v>
      </c>
      <c r="B24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1399.06.27</v>
      </c>
      <c r="C2477" s="195">
        <f t="shared" ca="1" si="74"/>
        <v>1399</v>
      </c>
      <c r="D24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77" s="195">
        <f>_xlfn.NUMBERVALUE(RIGHT(Table11[[#This Row],[تاریخ شمسی]],2))</f>
        <v>27</v>
      </c>
      <c r="F24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06-27</v>
      </c>
      <c r="G2477" s="195" t="s">
        <v>2628</v>
      </c>
      <c r="L2477" s="259">
        <v>44091</v>
      </c>
      <c r="M2477">
        <v>211812</v>
      </c>
      <c r="O2477" s="284">
        <f>IFERROR(DATE(Table7[[#This Row],[year]],MONTH(DATEVALUE(Table7[[#This Row],[month]]&amp;"1")),Table7[[#This Row],[day]]),"")</f>
        <v>41506</v>
      </c>
      <c r="P2477" s="195" t="s">
        <v>5902</v>
      </c>
      <c r="Q2477" s="195">
        <v>2013</v>
      </c>
      <c r="R2477" s="195" t="s">
        <v>3445</v>
      </c>
      <c r="S2477" s="195">
        <v>20</v>
      </c>
      <c r="T2477" s="195">
        <v>1365.75</v>
      </c>
      <c r="U2477" s="195">
        <v>1829</v>
      </c>
      <c r="V2477" s="195">
        <v>5375450</v>
      </c>
      <c r="X2477" s="260">
        <v>41585</v>
      </c>
      <c r="Y2477" t="s">
        <v>7530</v>
      </c>
      <c r="Z2477" s="260">
        <v>11</v>
      </c>
      <c r="AA2477">
        <v>1392</v>
      </c>
      <c r="AB2477" s="260" t="str">
        <f ca="1">IFERROR(IFERROR(VLOOKUP(Table_Merge1[[#This Row],[Column1]],Table11[#All],2,FALSE),LEFT(AB2478,8)&amp;IF(LEN((RIGHT(AB2478,2)+1))&lt;2,"0"&amp;(RIGHT(AB2478,2)+1),(RIGHT(AB2478,2)-1))),"")</f>
        <v>1392.08.16</v>
      </c>
      <c r="AC2477" s="259" t="str">
        <f ca="1">LEFT(Table_Merge1[[#This Row],[Column2]],4)</f>
        <v>1392</v>
      </c>
      <c r="AD2477" s="259" t="str">
        <f ca="1">RIGHT(LEFT(Table_Merge1[[#This Row],[Column2]],7),2)</f>
        <v>08</v>
      </c>
      <c r="AE2477" s="259" t="str">
        <f ca="1">RIGHT(Table_Merge1[[#This Row],[Column2]],2)</f>
        <v>16</v>
      </c>
      <c r="AF2477">
        <v>8</v>
      </c>
      <c r="AG2477">
        <v>16</v>
      </c>
      <c r="AH2477" s="260">
        <v>2013</v>
      </c>
      <c r="AI2477" t="s">
        <v>3450</v>
      </c>
      <c r="AJ2477" s="260">
        <v>7</v>
      </c>
      <c r="AK2477">
        <v>1316</v>
      </c>
      <c r="AL2477">
        <v>1781</v>
      </c>
      <c r="AM2477">
        <v>5401675</v>
      </c>
      <c r="AO2477">
        <v>30140</v>
      </c>
      <c r="AP2477" s="287">
        <f>IFERROR(IF(Table_Merge1[[#This Row],[LME Zinc stock]]*Table_Merge1[[#This Row],[Nima.مقدار]]=0,"",Table_Merge1[[#This Row],[LME Zinc stock]]*Table_Merge1[[#This Row],[Nima.مقدار]]),"")</f>
        <v>162806484500</v>
      </c>
      <c r="AQ2477" s="287">
        <f>IFERROR(IF(Table_Merge1[[#This Row],[LME Zinc 3-month]]*Table_Merge1[[#This Row],[Nima.مقدار]]=0,"",Table_Merge1[[#This Row],[LME Zinc 3-month]]*Table_Merge1[[#This Row],[Nima.مقدار]]),"")</f>
        <v>53679340</v>
      </c>
      <c r="AR2477" s="288" t="str">
        <f>IFERROR(IF(Table_Merge1[[#This Row],[LME Zinc stock]]*Table_Merge1[[#This Row],[Azad.Sell]]=0,"",Table_Merge1[[#This Row],[LME Zinc stock]]*Table_Merge1[[#This Row],[Azad.Sell]]),"")</f>
        <v/>
      </c>
      <c r="AS2477" s="288" t="str">
        <f>IFERROR(IF(Table_Merge1[[#This Row],[LME Zinc 3-month]]*Table_Merge1[[#This Row],[Azad.Sell]]=0,"",Table_Merge1[[#This Row],[LME Zinc 3-month]]*Table_Merge1[[#This Row],[Azad.Sell]]),"")</f>
        <v/>
      </c>
      <c r="AT2477"/>
    </row>
    <row r="2478" spans="1:46" x14ac:dyDescent="0.25">
      <c r="A2478" s="258">
        <v>44093</v>
      </c>
      <c r="B24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1399.06.29</v>
      </c>
      <c r="C2478" s="195">
        <f t="shared" ca="1" si="74"/>
        <v>1399</v>
      </c>
      <c r="D24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78" s="195">
        <f>_xlfn.NUMBERVALUE(RIGHT(Table11[[#This Row],[تاریخ شمسی]],2))</f>
        <v>29</v>
      </c>
      <c r="F24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06-29</v>
      </c>
      <c r="G2478" s="195" t="s">
        <v>2629</v>
      </c>
      <c r="L2478" s="259">
        <v>44093</v>
      </c>
      <c r="M2478">
        <v>215556</v>
      </c>
      <c r="O2478" s="283">
        <f>IFERROR(DATE(Table7[[#This Row],[year]],MONTH(DATEVALUE(Table7[[#This Row],[month]]&amp;"1")),Table7[[#This Row],[day]]),"")</f>
        <v>41505</v>
      </c>
      <c r="P2478" s="257" t="s">
        <v>5903</v>
      </c>
      <c r="Q2478" s="257">
        <v>2013</v>
      </c>
      <c r="R2478" s="257" t="s">
        <v>3445</v>
      </c>
      <c r="S2478" s="257">
        <v>19</v>
      </c>
      <c r="T2478" s="257">
        <v>1375.25</v>
      </c>
      <c r="U2478" s="257">
        <v>1799</v>
      </c>
      <c r="V2478" s="257">
        <v>5380975</v>
      </c>
      <c r="X2478" s="260">
        <v>41584</v>
      </c>
      <c r="Y2478" t="s">
        <v>7529</v>
      </c>
      <c r="Z2478" s="260">
        <v>11</v>
      </c>
      <c r="AA2478">
        <v>1392</v>
      </c>
      <c r="AB2478" s="260" t="str">
        <f ca="1">IFERROR(IFERROR(VLOOKUP(Table_Merge1[[#This Row],[Column1]],Table11[#All],2,FALSE),LEFT(AB2479,8)&amp;IF(LEN((RIGHT(AB2479,2)+1))&lt;2,"0"&amp;(RIGHT(AB2479,2)+1),(RIGHT(AB2479,2)-1))),"")</f>
        <v>1392.08.15</v>
      </c>
      <c r="AC2478" s="259" t="str">
        <f ca="1">LEFT(Table_Merge1[[#This Row],[Column2]],4)</f>
        <v>1392</v>
      </c>
      <c r="AD2478" s="259" t="str">
        <f ca="1">RIGHT(LEFT(Table_Merge1[[#This Row],[Column2]],7),2)</f>
        <v>08</v>
      </c>
      <c r="AE2478" s="259" t="str">
        <f ca="1">RIGHT(Table_Merge1[[#This Row],[Column2]],2)</f>
        <v>15</v>
      </c>
      <c r="AF2478">
        <v>8</v>
      </c>
      <c r="AG2478">
        <v>15</v>
      </c>
      <c r="AH2478" s="260">
        <v>2013</v>
      </c>
      <c r="AI2478" t="s">
        <v>3450</v>
      </c>
      <c r="AJ2478" s="260">
        <v>6</v>
      </c>
      <c r="AK2478">
        <v>1317</v>
      </c>
      <c r="AL2478">
        <v>1775.5</v>
      </c>
      <c r="AM2478">
        <v>5410275</v>
      </c>
      <c r="AO2478">
        <v>30130</v>
      </c>
      <c r="AP2478" s="287">
        <f>IFERROR(IF(Table_Merge1[[#This Row],[LME Zinc stock]]*Table_Merge1[[#This Row],[Nima.مقدار]]=0,"",Table_Merge1[[#This Row],[LME Zinc stock]]*Table_Merge1[[#This Row],[Nima.مقدار]]),"")</f>
        <v>163011585750</v>
      </c>
      <c r="AQ2478" s="287">
        <f>IFERROR(IF(Table_Merge1[[#This Row],[LME Zinc 3-month]]*Table_Merge1[[#This Row],[Nima.مقدار]]=0,"",Table_Merge1[[#This Row],[LME Zinc 3-month]]*Table_Merge1[[#This Row],[Nima.مقدار]]),"")</f>
        <v>53495815</v>
      </c>
      <c r="AR2478" s="288" t="str">
        <f>IFERROR(IF(Table_Merge1[[#This Row],[LME Zinc stock]]*Table_Merge1[[#This Row],[Azad.Sell]]=0,"",Table_Merge1[[#This Row],[LME Zinc stock]]*Table_Merge1[[#This Row],[Azad.Sell]]),"")</f>
        <v/>
      </c>
      <c r="AS2478" s="288" t="str">
        <f>IFERROR(IF(Table_Merge1[[#This Row],[LME Zinc 3-month]]*Table_Merge1[[#This Row],[Azad.Sell]]=0,"",Table_Merge1[[#This Row],[LME Zinc 3-month]]*Table_Merge1[[#This Row],[Azad.Sell]]),"")</f>
        <v/>
      </c>
      <c r="AT2478"/>
    </row>
    <row r="2479" spans="1:46" x14ac:dyDescent="0.25">
      <c r="A2479" s="258">
        <v>44094</v>
      </c>
      <c r="B24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1399.06.30</v>
      </c>
      <c r="C2479" s="195">
        <f t="shared" ca="1" si="74"/>
        <v>1399</v>
      </c>
      <c r="D24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79" s="195">
        <f>_xlfn.NUMBERVALUE(RIGHT(Table11[[#This Row],[تاریخ شمسی]],2))</f>
        <v>30</v>
      </c>
      <c r="F24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06-30</v>
      </c>
      <c r="G2479" s="195" t="s">
        <v>2630</v>
      </c>
      <c r="L2479" s="259">
        <v>44094</v>
      </c>
      <c r="M2479">
        <v>215375</v>
      </c>
      <c r="O2479" s="284">
        <f>IFERROR(DATE(Table7[[#This Row],[year]],MONTH(DATEVALUE(Table7[[#This Row],[month]]&amp;"1")),Table7[[#This Row],[day]]),"")</f>
        <v>41502</v>
      </c>
      <c r="P2479" s="195" t="s">
        <v>5904</v>
      </c>
      <c r="Q2479" s="195">
        <v>2013</v>
      </c>
      <c r="R2479" s="195" t="s">
        <v>3445</v>
      </c>
      <c r="S2479" s="195">
        <v>16</v>
      </c>
      <c r="T2479" s="195">
        <v>1360.75</v>
      </c>
      <c r="U2479" s="195">
        <v>1796</v>
      </c>
      <c r="V2479" s="195">
        <v>5386625</v>
      </c>
      <c r="X2479" s="260">
        <v>41583</v>
      </c>
      <c r="Y2479" t="s">
        <v>7528</v>
      </c>
      <c r="Z2479" s="260">
        <v>11</v>
      </c>
      <c r="AA2479">
        <v>1392</v>
      </c>
      <c r="AB2479" s="260" t="str">
        <f ca="1">IFERROR(IFERROR(VLOOKUP(Table_Merge1[[#This Row],[Column1]],Table11[#All],2,FALSE),LEFT(AB2480,8)&amp;IF(LEN((RIGHT(AB2480,2)+1))&lt;2,"0"&amp;(RIGHT(AB2480,2)+1),(RIGHT(AB2480,2)-1))),"")</f>
        <v>1392.08.14</v>
      </c>
      <c r="AC2479" s="259" t="str">
        <f ca="1">LEFT(Table_Merge1[[#This Row],[Column2]],4)</f>
        <v>1392</v>
      </c>
      <c r="AD2479" s="259" t="str">
        <f ca="1">RIGHT(LEFT(Table_Merge1[[#This Row],[Column2]],7),2)</f>
        <v>08</v>
      </c>
      <c r="AE2479" s="259" t="str">
        <f ca="1">RIGHT(Table_Merge1[[#This Row],[Column2]],2)</f>
        <v>14</v>
      </c>
      <c r="AF2479">
        <v>8</v>
      </c>
      <c r="AG2479">
        <v>14</v>
      </c>
      <c r="AH2479" s="260">
        <v>2013</v>
      </c>
      <c r="AI2479" t="s">
        <v>3450</v>
      </c>
      <c r="AJ2479" s="260">
        <v>5</v>
      </c>
      <c r="AK2479">
        <v>1311.25</v>
      </c>
      <c r="AL2479">
        <v>1794</v>
      </c>
      <c r="AM2479">
        <v>5419275</v>
      </c>
      <c r="AO2479">
        <v>30120</v>
      </c>
      <c r="AP2479" s="287">
        <f>IFERROR(IF(Table_Merge1[[#This Row],[LME Zinc stock]]*Table_Merge1[[#This Row],[Nima.مقدار]]=0,"",Table_Merge1[[#This Row],[LME Zinc stock]]*Table_Merge1[[#This Row],[Nima.مقدار]]),"")</f>
        <v>163228563000</v>
      </c>
      <c r="AQ2479" s="287">
        <f>IFERROR(IF(Table_Merge1[[#This Row],[LME Zinc 3-month]]*Table_Merge1[[#This Row],[Nima.مقدار]]=0,"",Table_Merge1[[#This Row],[LME Zinc 3-month]]*Table_Merge1[[#This Row],[Nima.مقدار]]),"")</f>
        <v>54035280</v>
      </c>
      <c r="AR2479" s="288" t="str">
        <f>IFERROR(IF(Table_Merge1[[#This Row],[LME Zinc stock]]*Table_Merge1[[#This Row],[Azad.Sell]]=0,"",Table_Merge1[[#This Row],[LME Zinc stock]]*Table_Merge1[[#This Row],[Azad.Sell]]),"")</f>
        <v/>
      </c>
      <c r="AS2479" s="288" t="str">
        <f>IFERROR(IF(Table_Merge1[[#This Row],[LME Zinc 3-month]]*Table_Merge1[[#This Row],[Azad.Sell]]=0,"",Table_Merge1[[#This Row],[LME Zinc 3-month]]*Table_Merge1[[#This Row],[Azad.Sell]]),"")</f>
        <v/>
      </c>
      <c r="AT2479"/>
    </row>
    <row r="2480" spans="1:46" x14ac:dyDescent="0.25">
      <c r="A2480" s="258">
        <v>44095</v>
      </c>
      <c r="B24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1399.06.31</v>
      </c>
      <c r="C2480" s="195">
        <f t="shared" ca="1" si="74"/>
        <v>1399</v>
      </c>
      <c r="D24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480" s="195">
        <f>_xlfn.NUMBERVALUE(RIGHT(Table11[[#This Row],[تاریخ شمسی]],2))</f>
        <v>31</v>
      </c>
      <c r="F24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06-31</v>
      </c>
      <c r="G2480" s="195" t="s">
        <v>2631</v>
      </c>
      <c r="L2480" s="259">
        <v>44095</v>
      </c>
      <c r="M2480">
        <v>218203</v>
      </c>
      <c r="O2480" s="283">
        <f>IFERROR(DATE(Table7[[#This Row],[year]],MONTH(DATEVALUE(Table7[[#This Row],[month]]&amp;"1")),Table7[[#This Row],[day]]),"")</f>
        <v>41501</v>
      </c>
      <c r="P2480" s="257" t="s">
        <v>5905</v>
      </c>
      <c r="Q2480" s="257">
        <v>2013</v>
      </c>
      <c r="R2480" s="257" t="s">
        <v>3445</v>
      </c>
      <c r="S2480" s="257">
        <v>15</v>
      </c>
      <c r="T2480" s="257">
        <v>1339.5</v>
      </c>
      <c r="U2480" s="257">
        <v>1819.5</v>
      </c>
      <c r="V2480" s="257">
        <v>5389175</v>
      </c>
      <c r="X2480" s="260">
        <v>41582</v>
      </c>
      <c r="Y2480" t="s">
        <v>7527</v>
      </c>
      <c r="Z2480" s="260">
        <v>11</v>
      </c>
      <c r="AA2480">
        <v>1392</v>
      </c>
      <c r="AB2480" s="260" t="str">
        <f ca="1">IFERROR(IFERROR(VLOOKUP(Table_Merge1[[#This Row],[Column1]],Table11[#All],2,FALSE),LEFT(AB2481,8)&amp;IF(LEN((RIGHT(AB2481,2)+1))&lt;2,"0"&amp;(RIGHT(AB2481,2)+1),(RIGHT(AB2481,2)-1))),"")</f>
        <v>1392.08.13</v>
      </c>
      <c r="AC2480" s="259" t="str">
        <f ca="1">LEFT(Table_Merge1[[#This Row],[Column2]],4)</f>
        <v>1392</v>
      </c>
      <c r="AD2480" s="259" t="str">
        <f ca="1">RIGHT(LEFT(Table_Merge1[[#This Row],[Column2]],7),2)</f>
        <v>08</v>
      </c>
      <c r="AE2480" s="259" t="str">
        <f ca="1">RIGHT(Table_Merge1[[#This Row],[Column2]],2)</f>
        <v>13</v>
      </c>
      <c r="AF2480">
        <v>8</v>
      </c>
      <c r="AG2480">
        <v>13</v>
      </c>
      <c r="AH2480" s="260">
        <v>2013</v>
      </c>
      <c r="AI2480" t="s">
        <v>3450</v>
      </c>
      <c r="AJ2480" s="260">
        <v>4</v>
      </c>
      <c r="AK2480">
        <v>1314.25</v>
      </c>
      <c r="AL2480">
        <v>1776</v>
      </c>
      <c r="AM2480">
        <v>5352175</v>
      </c>
      <c r="AO2480">
        <v>30160</v>
      </c>
      <c r="AP2480" s="287">
        <f>IFERROR(IF(Table_Merge1[[#This Row],[LME Zinc stock]]*Table_Merge1[[#This Row],[Nima.مقدار]]=0,"",Table_Merge1[[#This Row],[LME Zinc stock]]*Table_Merge1[[#This Row],[Nima.مقدار]]),"")</f>
        <v>161421598000</v>
      </c>
      <c r="AQ2480" s="287">
        <f>IFERROR(IF(Table_Merge1[[#This Row],[LME Zinc 3-month]]*Table_Merge1[[#This Row],[Nima.مقدار]]=0,"",Table_Merge1[[#This Row],[LME Zinc 3-month]]*Table_Merge1[[#This Row],[Nima.مقدار]]),"")</f>
        <v>53564160</v>
      </c>
      <c r="AR2480" s="288" t="str">
        <f>IFERROR(IF(Table_Merge1[[#This Row],[LME Zinc stock]]*Table_Merge1[[#This Row],[Azad.Sell]]=0,"",Table_Merge1[[#This Row],[LME Zinc stock]]*Table_Merge1[[#This Row],[Azad.Sell]]),"")</f>
        <v/>
      </c>
      <c r="AS2480" s="288" t="str">
        <f>IFERROR(IF(Table_Merge1[[#This Row],[LME Zinc 3-month]]*Table_Merge1[[#This Row],[Azad.Sell]]=0,"",Table_Merge1[[#This Row],[LME Zinc 3-month]]*Table_Merge1[[#This Row],[Azad.Sell]]),"")</f>
        <v/>
      </c>
      <c r="AT2480"/>
    </row>
    <row r="2481" spans="1:46" x14ac:dyDescent="0.25">
      <c r="A2481" s="258">
        <v>44096</v>
      </c>
      <c r="B24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1399.07.01</v>
      </c>
      <c r="C2481" s="195">
        <f t="shared" ca="1" si="74"/>
        <v>1399</v>
      </c>
      <c r="D24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481" s="195">
        <f>_xlfn.NUMBERVALUE(RIGHT(Table11[[#This Row],[تاریخ شمسی]],2))</f>
        <v>1</v>
      </c>
      <c r="F24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07-01</v>
      </c>
      <c r="G2481" s="195" t="s">
        <v>2632</v>
      </c>
      <c r="L2481" s="259">
        <v>44096</v>
      </c>
      <c r="M2481">
        <v>217413</v>
      </c>
      <c r="O2481" s="284">
        <f>IFERROR(DATE(Table7[[#This Row],[year]],MONTH(DATEVALUE(Table7[[#This Row],[month]]&amp;"1")),Table7[[#This Row],[day]]),"")</f>
        <v>41500</v>
      </c>
      <c r="P2481" s="195" t="s">
        <v>5906</v>
      </c>
      <c r="Q2481" s="195">
        <v>2013</v>
      </c>
      <c r="R2481" s="195" t="s">
        <v>3445</v>
      </c>
      <c r="S2481" s="195">
        <v>14</v>
      </c>
      <c r="T2481" s="195">
        <v>1323.25</v>
      </c>
      <c r="U2481" s="195">
        <v>1814</v>
      </c>
      <c r="V2481" s="195">
        <v>5392475</v>
      </c>
      <c r="X2481" s="260">
        <v>41579</v>
      </c>
      <c r="Z2481" s="260">
        <v>11</v>
      </c>
      <c r="AB2481" s="260" t="str">
        <f ca="1">IFERROR(IFERROR(VLOOKUP(Table_Merge1[[#This Row],[Column1]],Table11[#All],2,FALSE),LEFT(AB2482,8)&amp;IF(LEN((RIGHT(AB2482,2)+1))&lt;2,"0"&amp;(RIGHT(AB2482,2)+1),(RIGHT(AB2482,2)-1))),"")</f>
        <v>1392.08.8</v>
      </c>
      <c r="AC2481" s="259" t="str">
        <f ca="1">LEFT(Table_Merge1[[#This Row],[Column2]],4)</f>
        <v>1392</v>
      </c>
      <c r="AD2481" s="259" t="str">
        <f ca="1">RIGHT(LEFT(Table_Merge1[[#This Row],[Column2]],7),2)</f>
        <v>08</v>
      </c>
      <c r="AE2481" s="259" t="str">
        <f ca="1">RIGHT(Table_Merge1[[#This Row],[Column2]],2)</f>
        <v>.8</v>
      </c>
      <c r="AH2481" s="260">
        <v>2013</v>
      </c>
      <c r="AI2481" t="s">
        <v>3450</v>
      </c>
      <c r="AJ2481" s="260">
        <v>1</v>
      </c>
      <c r="AK2481">
        <v>1314.75</v>
      </c>
      <c r="AL2481">
        <v>1786</v>
      </c>
      <c r="AM2481">
        <v>5348875</v>
      </c>
      <c r="AP2481" s="287" t="str">
        <f>IFERROR(IF(Table_Merge1[[#This Row],[LME Zinc stock]]*Table_Merge1[[#This Row],[Nima.مقدار]]=0,"",Table_Merge1[[#This Row],[LME Zinc stock]]*Table_Merge1[[#This Row],[Nima.مقدار]]),"")</f>
        <v/>
      </c>
      <c r="AQ2481" s="287" t="str">
        <f>IFERROR(IF(Table_Merge1[[#This Row],[LME Zinc 3-month]]*Table_Merge1[[#This Row],[Nima.مقدار]]=0,"",Table_Merge1[[#This Row],[LME Zinc 3-month]]*Table_Merge1[[#This Row],[Nima.مقدار]]),"")</f>
        <v/>
      </c>
      <c r="AR2481" s="288" t="str">
        <f>IFERROR(IF(Table_Merge1[[#This Row],[LME Zinc stock]]*Table_Merge1[[#This Row],[Azad.Sell]]=0,"",Table_Merge1[[#This Row],[LME Zinc stock]]*Table_Merge1[[#This Row],[Azad.Sell]]),"")</f>
        <v/>
      </c>
      <c r="AS2481" s="288" t="str">
        <f>IFERROR(IF(Table_Merge1[[#This Row],[LME Zinc 3-month]]*Table_Merge1[[#This Row],[Azad.Sell]]=0,"",Table_Merge1[[#This Row],[LME Zinc 3-month]]*Table_Merge1[[#This Row],[Azad.Sell]]),"")</f>
        <v/>
      </c>
      <c r="AT2481"/>
    </row>
    <row r="2482" spans="1:46" x14ac:dyDescent="0.25">
      <c r="A2482" s="258">
        <v>44097</v>
      </c>
      <c r="B24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1399.07.02</v>
      </c>
      <c r="C2482" s="195">
        <f t="shared" ca="1" si="74"/>
        <v>1399</v>
      </c>
      <c r="D24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482" s="195">
        <f>_xlfn.NUMBERVALUE(RIGHT(Table11[[#This Row],[تاریخ شمسی]],2))</f>
        <v>2</v>
      </c>
      <c r="F24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07-02</v>
      </c>
      <c r="G2482" s="195" t="s">
        <v>2633</v>
      </c>
      <c r="L2482" s="259">
        <v>44097</v>
      </c>
      <c r="M2482">
        <v>229601</v>
      </c>
      <c r="O2482" s="283">
        <f>IFERROR(DATE(Table7[[#This Row],[year]],MONTH(DATEVALUE(Table7[[#This Row],[month]]&amp;"1")),Table7[[#This Row],[day]]),"")</f>
        <v>41499</v>
      </c>
      <c r="P2482" s="257" t="s">
        <v>5907</v>
      </c>
      <c r="Q2482" s="257">
        <v>2013</v>
      </c>
      <c r="R2482" s="257" t="s">
        <v>3445</v>
      </c>
      <c r="S2482" s="257">
        <v>13</v>
      </c>
      <c r="T2482" s="257">
        <v>1334</v>
      </c>
      <c r="U2482" s="257" t="s">
        <v>3621</v>
      </c>
      <c r="V2482" s="257" t="s">
        <v>3621</v>
      </c>
      <c r="X2482" s="260">
        <v>41578</v>
      </c>
      <c r="Y2482" t="s">
        <v>7526</v>
      </c>
      <c r="Z2482" s="260">
        <v>11</v>
      </c>
      <c r="AA2482">
        <v>1392</v>
      </c>
      <c r="AB2482" s="260" t="str">
        <f ca="1">IFERROR(IFERROR(VLOOKUP(Table_Merge1[[#This Row],[Column1]],Table11[#All],2,FALSE),LEFT(AB2483,8)&amp;IF(LEN((RIGHT(AB2483,2)+1))&lt;2,"0"&amp;(RIGHT(AB2483,2)+1),(RIGHT(AB2483,2)-1))),"")</f>
        <v>1392.08.09</v>
      </c>
      <c r="AC2482" s="259" t="str">
        <f ca="1">LEFT(Table_Merge1[[#This Row],[Column2]],4)</f>
        <v>1392</v>
      </c>
      <c r="AD2482" s="259" t="str">
        <f ca="1">RIGHT(LEFT(Table_Merge1[[#This Row],[Column2]],7),2)</f>
        <v>08</v>
      </c>
      <c r="AE2482" s="259" t="str">
        <f ca="1">RIGHT(Table_Merge1[[#This Row],[Column2]],2)</f>
        <v>09</v>
      </c>
      <c r="AF2482">
        <v>8</v>
      </c>
      <c r="AG2482">
        <v>9</v>
      </c>
      <c r="AH2482" s="260">
        <v>2013</v>
      </c>
      <c r="AI2482" t="s">
        <v>3448</v>
      </c>
      <c r="AJ2482" s="260">
        <v>31</v>
      </c>
      <c r="AK2482">
        <v>1333.75</v>
      </c>
      <c r="AL2482">
        <v>1784</v>
      </c>
      <c r="AM2482">
        <v>5335050</v>
      </c>
      <c r="AO2482">
        <v>30020</v>
      </c>
      <c r="AP2482" s="287">
        <f>IFERROR(IF(Table_Merge1[[#This Row],[LME Zinc stock]]*Table_Merge1[[#This Row],[Nima.مقدار]]=0,"",Table_Merge1[[#This Row],[LME Zinc stock]]*Table_Merge1[[#This Row],[Nima.مقدار]]),"")</f>
        <v>160158201000</v>
      </c>
      <c r="AQ2482" s="287">
        <f>IFERROR(IF(Table_Merge1[[#This Row],[LME Zinc 3-month]]*Table_Merge1[[#This Row],[Nima.مقدار]]=0,"",Table_Merge1[[#This Row],[LME Zinc 3-month]]*Table_Merge1[[#This Row],[Nima.مقدار]]),"")</f>
        <v>53555680</v>
      </c>
      <c r="AR2482" s="288" t="str">
        <f>IFERROR(IF(Table_Merge1[[#This Row],[LME Zinc stock]]*Table_Merge1[[#This Row],[Azad.Sell]]=0,"",Table_Merge1[[#This Row],[LME Zinc stock]]*Table_Merge1[[#This Row],[Azad.Sell]]),"")</f>
        <v/>
      </c>
      <c r="AS2482" s="288" t="str">
        <f>IFERROR(IF(Table_Merge1[[#This Row],[LME Zinc 3-month]]*Table_Merge1[[#This Row],[Azad.Sell]]=0,"",Table_Merge1[[#This Row],[LME Zinc 3-month]]*Table_Merge1[[#This Row],[Azad.Sell]]),"")</f>
        <v/>
      </c>
      <c r="AT2482"/>
    </row>
    <row r="2483" spans="1:46" x14ac:dyDescent="0.25">
      <c r="A2483" s="258">
        <v>44098</v>
      </c>
      <c r="B24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1399.07.03</v>
      </c>
      <c r="C2483" s="195">
        <f t="shared" ca="1" si="74"/>
        <v>1399</v>
      </c>
      <c r="D24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483" s="195">
        <f>_xlfn.NUMBERVALUE(RIGHT(Table11[[#This Row],[تاریخ شمسی]],2))</f>
        <v>3</v>
      </c>
      <c r="F24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07-03</v>
      </c>
      <c r="G2483" s="195" t="s">
        <v>2634</v>
      </c>
      <c r="L2483" s="259">
        <v>44098</v>
      </c>
      <c r="M2483">
        <v>219595</v>
      </c>
      <c r="O2483" s="284">
        <f>IFERROR(DATE(Table7[[#This Row],[year]],MONTH(DATEVALUE(Table7[[#This Row],[month]]&amp;"1")),Table7[[#This Row],[day]]),"")</f>
        <v>41498</v>
      </c>
      <c r="P2483" s="195" t="s">
        <v>5908</v>
      </c>
      <c r="Q2483" s="195">
        <v>2013</v>
      </c>
      <c r="R2483" s="195" t="s">
        <v>3445</v>
      </c>
      <c r="S2483" s="195">
        <v>12</v>
      </c>
      <c r="T2483" s="195">
        <v>1325.75</v>
      </c>
      <c r="U2483" s="195">
        <v>1817.5</v>
      </c>
      <c r="V2483" s="195">
        <v>5400350</v>
      </c>
      <c r="X2483" s="260">
        <v>41577</v>
      </c>
      <c r="Y2483" t="s">
        <v>7525</v>
      </c>
      <c r="Z2483" s="260">
        <v>11</v>
      </c>
      <c r="AA2483">
        <v>1392</v>
      </c>
      <c r="AB2483" s="260" t="str">
        <f ca="1">IFERROR(IFERROR(VLOOKUP(Table_Merge1[[#This Row],[Column1]],Table11[#All],2,FALSE),LEFT(AB2484,8)&amp;IF(LEN((RIGHT(AB2484,2)+1))&lt;2,"0"&amp;(RIGHT(AB2484,2)+1),(RIGHT(AB2484,2)-1))),"")</f>
        <v>1392.08.08</v>
      </c>
      <c r="AC2483" s="259" t="str">
        <f ca="1">LEFT(Table_Merge1[[#This Row],[Column2]],4)</f>
        <v>1392</v>
      </c>
      <c r="AD2483" s="259" t="str">
        <f ca="1">RIGHT(LEFT(Table_Merge1[[#This Row],[Column2]],7),2)</f>
        <v>08</v>
      </c>
      <c r="AE2483" s="259" t="str">
        <f ca="1">RIGHT(Table_Merge1[[#This Row],[Column2]],2)</f>
        <v>08</v>
      </c>
      <c r="AF2483">
        <v>8</v>
      </c>
      <c r="AG2483">
        <v>8</v>
      </c>
      <c r="AH2483" s="260">
        <v>2013</v>
      </c>
      <c r="AI2483" t="s">
        <v>3448</v>
      </c>
      <c r="AJ2483" s="260">
        <v>30</v>
      </c>
      <c r="AK2483">
        <v>1349.5</v>
      </c>
      <c r="AL2483">
        <v>1785.5</v>
      </c>
      <c r="AM2483">
        <v>5299650</v>
      </c>
      <c r="AO2483">
        <v>30000</v>
      </c>
      <c r="AP2483" s="287">
        <f>IFERROR(IF(Table_Merge1[[#This Row],[LME Zinc stock]]*Table_Merge1[[#This Row],[Nima.مقدار]]=0,"",Table_Merge1[[#This Row],[LME Zinc stock]]*Table_Merge1[[#This Row],[Nima.مقدار]]),"")</f>
        <v>158989500000</v>
      </c>
      <c r="AQ2483" s="287">
        <f>IFERROR(IF(Table_Merge1[[#This Row],[LME Zinc 3-month]]*Table_Merge1[[#This Row],[Nima.مقدار]]=0,"",Table_Merge1[[#This Row],[LME Zinc 3-month]]*Table_Merge1[[#This Row],[Nima.مقدار]]),"")</f>
        <v>53565000</v>
      </c>
      <c r="AR2483" s="288" t="str">
        <f>IFERROR(IF(Table_Merge1[[#This Row],[LME Zinc stock]]*Table_Merge1[[#This Row],[Azad.Sell]]=0,"",Table_Merge1[[#This Row],[LME Zinc stock]]*Table_Merge1[[#This Row],[Azad.Sell]]),"")</f>
        <v/>
      </c>
      <c r="AS2483" s="288" t="str">
        <f>IFERROR(IF(Table_Merge1[[#This Row],[LME Zinc 3-month]]*Table_Merge1[[#This Row],[Azad.Sell]]=0,"",Table_Merge1[[#This Row],[LME Zinc 3-month]]*Table_Merge1[[#This Row],[Azad.Sell]]),"")</f>
        <v/>
      </c>
      <c r="AT2483"/>
    </row>
    <row r="2484" spans="1:46" x14ac:dyDescent="0.25">
      <c r="A2484" s="258">
        <v>44100</v>
      </c>
      <c r="B24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1399.07.05</v>
      </c>
      <c r="C2484" s="195">
        <f t="shared" ca="1" si="74"/>
        <v>1399</v>
      </c>
      <c r="D24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484" s="195">
        <f>_xlfn.NUMBERVALUE(RIGHT(Table11[[#This Row],[تاریخ شمسی]],2))</f>
        <v>5</v>
      </c>
      <c r="F24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07-05</v>
      </c>
      <c r="G2484" s="195" t="s">
        <v>2635</v>
      </c>
      <c r="L2484" s="259">
        <v>44100</v>
      </c>
      <c r="M2484">
        <v>235530</v>
      </c>
      <c r="O2484" s="283">
        <f>IFERROR(DATE(Table7[[#This Row],[year]],MONTH(DATEVALUE(Table7[[#This Row],[month]]&amp;"1")),Table7[[#This Row],[day]]),"")</f>
        <v>41495</v>
      </c>
      <c r="P2484" s="257" t="s">
        <v>5909</v>
      </c>
      <c r="Q2484" s="257">
        <v>2013</v>
      </c>
      <c r="R2484" s="257" t="s">
        <v>3445</v>
      </c>
      <c r="S2484" s="257">
        <v>9</v>
      </c>
      <c r="T2484" s="257">
        <v>1305.5</v>
      </c>
      <c r="U2484" s="257">
        <v>1845.5</v>
      </c>
      <c r="V2484" s="257">
        <v>5407050</v>
      </c>
      <c r="X2484" s="260">
        <v>41576</v>
      </c>
      <c r="Y2484" t="s">
        <v>7524</v>
      </c>
      <c r="Z2484" s="260">
        <v>11</v>
      </c>
      <c r="AA2484">
        <v>1392</v>
      </c>
      <c r="AB2484" s="260" t="str">
        <f ca="1">IFERROR(IFERROR(VLOOKUP(Table_Merge1[[#This Row],[Column1]],Table11[#All],2,FALSE),LEFT(AB2485,8)&amp;IF(LEN((RIGHT(AB2485,2)+1))&lt;2,"0"&amp;(RIGHT(AB2485,2)+1),(RIGHT(AB2485,2)-1))),"")</f>
        <v>1392.08.07</v>
      </c>
      <c r="AC2484" s="259" t="str">
        <f ca="1">LEFT(Table_Merge1[[#This Row],[Column2]],4)</f>
        <v>1392</v>
      </c>
      <c r="AD2484" s="259" t="str">
        <f ca="1">RIGHT(LEFT(Table_Merge1[[#This Row],[Column2]],7),2)</f>
        <v>08</v>
      </c>
      <c r="AE2484" s="259" t="str">
        <f ca="1">RIGHT(Table_Merge1[[#This Row],[Column2]],2)</f>
        <v>07</v>
      </c>
      <c r="AF2484">
        <v>8</v>
      </c>
      <c r="AG2484">
        <v>7</v>
      </c>
      <c r="AH2484" s="260">
        <v>2013</v>
      </c>
      <c r="AI2484" t="s">
        <v>3448</v>
      </c>
      <c r="AJ2484" s="260">
        <v>29</v>
      </c>
      <c r="AK2484">
        <v>1346.75</v>
      </c>
      <c r="AL2484">
        <v>1786.5</v>
      </c>
      <c r="AM2484">
        <v>5309700</v>
      </c>
      <c r="AO2484">
        <v>30050</v>
      </c>
      <c r="AP2484" s="287">
        <f>IFERROR(IF(Table_Merge1[[#This Row],[LME Zinc stock]]*Table_Merge1[[#This Row],[Nima.مقدار]]=0,"",Table_Merge1[[#This Row],[LME Zinc stock]]*Table_Merge1[[#This Row],[Nima.مقدار]]),"")</f>
        <v>159556485000</v>
      </c>
      <c r="AQ2484" s="287">
        <f>IFERROR(IF(Table_Merge1[[#This Row],[LME Zinc 3-month]]*Table_Merge1[[#This Row],[Nima.مقدار]]=0,"",Table_Merge1[[#This Row],[LME Zinc 3-month]]*Table_Merge1[[#This Row],[Nima.مقدار]]),"")</f>
        <v>53684325</v>
      </c>
      <c r="AR2484" s="288" t="str">
        <f>IFERROR(IF(Table_Merge1[[#This Row],[LME Zinc stock]]*Table_Merge1[[#This Row],[Azad.Sell]]=0,"",Table_Merge1[[#This Row],[LME Zinc stock]]*Table_Merge1[[#This Row],[Azad.Sell]]),"")</f>
        <v/>
      </c>
      <c r="AS2484" s="288" t="str">
        <f>IFERROR(IF(Table_Merge1[[#This Row],[LME Zinc 3-month]]*Table_Merge1[[#This Row],[Azad.Sell]]=0,"",Table_Merge1[[#This Row],[LME Zinc 3-month]]*Table_Merge1[[#This Row],[Azad.Sell]]),"")</f>
        <v/>
      </c>
      <c r="AT2484"/>
    </row>
    <row r="2485" spans="1:46" x14ac:dyDescent="0.25">
      <c r="A2485" s="258">
        <v>44101</v>
      </c>
      <c r="B24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1399.07.06</v>
      </c>
      <c r="C2485" s="195">
        <f t="shared" ca="1" si="74"/>
        <v>1399</v>
      </c>
      <c r="D24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485" s="195">
        <f>_xlfn.NUMBERVALUE(RIGHT(Table11[[#This Row],[تاریخ شمسی]],2))</f>
        <v>6</v>
      </c>
      <c r="F24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07-06</v>
      </c>
      <c r="G2485" s="195" t="s">
        <v>2636</v>
      </c>
      <c r="L2485" s="259">
        <v>44101</v>
      </c>
      <c r="M2485">
        <v>229516</v>
      </c>
      <c r="O2485" s="284">
        <f>IFERROR(DATE(Table7[[#This Row],[year]],MONTH(DATEVALUE(Table7[[#This Row],[month]]&amp;"1")),Table7[[#This Row],[day]]),"")</f>
        <v>41494</v>
      </c>
      <c r="P2485" s="195" t="s">
        <v>5910</v>
      </c>
      <c r="Q2485" s="195">
        <v>2013</v>
      </c>
      <c r="R2485" s="195" t="s">
        <v>3445</v>
      </c>
      <c r="S2485" s="195">
        <v>8</v>
      </c>
      <c r="T2485" s="195">
        <v>1287.75</v>
      </c>
      <c r="U2485" s="195">
        <v>1876.5</v>
      </c>
      <c r="V2485" s="195">
        <v>5412975</v>
      </c>
      <c r="X2485" s="260">
        <v>41575</v>
      </c>
      <c r="Y2485" t="s">
        <v>7523</v>
      </c>
      <c r="Z2485" s="260">
        <v>11</v>
      </c>
      <c r="AA2485">
        <v>1392</v>
      </c>
      <c r="AB2485" s="260" t="str">
        <f ca="1">IFERROR(IFERROR(VLOOKUP(Table_Merge1[[#This Row],[Column1]],Table11[#All],2,FALSE),LEFT(AB2486,8)&amp;IF(LEN((RIGHT(AB2486,2)+1))&lt;2,"0"&amp;(RIGHT(AB2486,2)+1),(RIGHT(AB2486,2)-1))),"")</f>
        <v>1392.08.06</v>
      </c>
      <c r="AC2485" s="259" t="str">
        <f ca="1">LEFT(Table_Merge1[[#This Row],[Column2]],4)</f>
        <v>1392</v>
      </c>
      <c r="AD2485" s="259" t="str">
        <f ca="1">RIGHT(LEFT(Table_Merge1[[#This Row],[Column2]],7),2)</f>
        <v>08</v>
      </c>
      <c r="AE2485" s="259" t="str">
        <f ca="1">RIGHT(Table_Merge1[[#This Row],[Column2]],2)</f>
        <v>06</v>
      </c>
      <c r="AF2485">
        <v>8</v>
      </c>
      <c r="AG2485">
        <v>6</v>
      </c>
      <c r="AH2485" s="260">
        <v>2013</v>
      </c>
      <c r="AI2485" t="s">
        <v>3448</v>
      </c>
      <c r="AJ2485" s="260">
        <v>28</v>
      </c>
      <c r="AK2485">
        <v>1351</v>
      </c>
      <c r="AL2485">
        <v>1794.5</v>
      </c>
      <c r="AM2485">
        <v>5320550</v>
      </c>
      <c r="AO2485">
        <v>30010</v>
      </c>
      <c r="AP2485" s="287">
        <f>IFERROR(IF(Table_Merge1[[#This Row],[LME Zinc stock]]*Table_Merge1[[#This Row],[Nima.مقدار]]=0,"",Table_Merge1[[#This Row],[LME Zinc stock]]*Table_Merge1[[#This Row],[Nima.مقدار]]),"")</f>
        <v>159669705500</v>
      </c>
      <c r="AQ2485" s="287">
        <f>IFERROR(IF(Table_Merge1[[#This Row],[LME Zinc 3-month]]*Table_Merge1[[#This Row],[Nima.مقدار]]=0,"",Table_Merge1[[#This Row],[LME Zinc 3-month]]*Table_Merge1[[#This Row],[Nima.مقدار]]),"")</f>
        <v>53852945</v>
      </c>
      <c r="AR2485" s="288" t="str">
        <f>IFERROR(IF(Table_Merge1[[#This Row],[LME Zinc stock]]*Table_Merge1[[#This Row],[Azad.Sell]]=0,"",Table_Merge1[[#This Row],[LME Zinc stock]]*Table_Merge1[[#This Row],[Azad.Sell]]),"")</f>
        <v/>
      </c>
      <c r="AS2485" s="288" t="str">
        <f>IFERROR(IF(Table_Merge1[[#This Row],[LME Zinc 3-month]]*Table_Merge1[[#This Row],[Azad.Sell]]=0,"",Table_Merge1[[#This Row],[LME Zinc 3-month]]*Table_Merge1[[#This Row],[Azad.Sell]]),"")</f>
        <v/>
      </c>
      <c r="AT2485"/>
    </row>
    <row r="2486" spans="1:46" x14ac:dyDescent="0.25">
      <c r="A2486" s="258">
        <v>44102</v>
      </c>
      <c r="B24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1399.07.07</v>
      </c>
      <c r="C2486" s="195">
        <f t="shared" ca="1" si="74"/>
        <v>1399</v>
      </c>
      <c r="D24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486" s="195">
        <f>_xlfn.NUMBERVALUE(RIGHT(Table11[[#This Row],[تاریخ شمسی]],2))</f>
        <v>7</v>
      </c>
      <c r="F24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07-07</v>
      </c>
      <c r="G2486" s="195" t="s">
        <v>2637</v>
      </c>
      <c r="L2486" s="259">
        <v>44102</v>
      </c>
      <c r="M2486">
        <v>230474.5</v>
      </c>
      <c r="O2486" s="283">
        <f>IFERROR(DATE(Table7[[#This Row],[year]],MONTH(DATEVALUE(Table7[[#This Row],[month]]&amp;"1")),Table7[[#This Row],[day]]),"")</f>
        <v>41493</v>
      </c>
      <c r="P2486" s="257" t="s">
        <v>5911</v>
      </c>
      <c r="Q2486" s="257">
        <v>2013</v>
      </c>
      <c r="R2486" s="257" t="s">
        <v>3445</v>
      </c>
      <c r="S2486" s="257">
        <v>7</v>
      </c>
      <c r="T2486" s="257">
        <v>1275.5</v>
      </c>
      <c r="U2486" s="257">
        <v>1879</v>
      </c>
      <c r="V2486" s="257">
        <v>5422150</v>
      </c>
      <c r="X2486" s="260">
        <v>41572</v>
      </c>
      <c r="Z2486" s="260">
        <v>11</v>
      </c>
      <c r="AB2486" s="260" t="str">
        <f ca="1">IFERROR(IFERROR(VLOOKUP(Table_Merge1[[#This Row],[Column1]],Table11[#All],2,FALSE),LEFT(AB2487,8)&amp;IF(LEN((RIGHT(AB2487,2)+1))&lt;2,"0"&amp;(RIGHT(AB2487,2)+1),(RIGHT(AB2487,2)-1))),"")</f>
        <v>1392.08.03</v>
      </c>
      <c r="AC2486" s="259" t="str">
        <f ca="1">LEFT(Table_Merge1[[#This Row],[Column2]],4)</f>
        <v>1392</v>
      </c>
      <c r="AD2486" s="259" t="str">
        <f ca="1">RIGHT(LEFT(Table_Merge1[[#This Row],[Column2]],7),2)</f>
        <v>08</v>
      </c>
      <c r="AE2486" s="259" t="str">
        <f ca="1">RIGHT(Table_Merge1[[#This Row],[Column2]],2)</f>
        <v>03</v>
      </c>
      <c r="AH2486" s="260">
        <v>2013</v>
      </c>
      <c r="AI2486" t="s">
        <v>3448</v>
      </c>
      <c r="AJ2486" s="260">
        <v>25</v>
      </c>
      <c r="AK2486">
        <v>1341.75</v>
      </c>
      <c r="AL2486">
        <v>1802.5</v>
      </c>
      <c r="AM2486">
        <v>5327325</v>
      </c>
      <c r="AP2486" s="287" t="str">
        <f>IFERROR(IF(Table_Merge1[[#This Row],[LME Zinc stock]]*Table_Merge1[[#This Row],[Nima.مقدار]]=0,"",Table_Merge1[[#This Row],[LME Zinc stock]]*Table_Merge1[[#This Row],[Nima.مقدار]]),"")</f>
        <v/>
      </c>
      <c r="AQ2486" s="287" t="str">
        <f>IFERROR(IF(Table_Merge1[[#This Row],[LME Zinc 3-month]]*Table_Merge1[[#This Row],[Nima.مقدار]]=0,"",Table_Merge1[[#This Row],[LME Zinc 3-month]]*Table_Merge1[[#This Row],[Nima.مقدار]]),"")</f>
        <v/>
      </c>
      <c r="AR2486" s="288" t="str">
        <f>IFERROR(IF(Table_Merge1[[#This Row],[LME Zinc stock]]*Table_Merge1[[#This Row],[Azad.Sell]]=0,"",Table_Merge1[[#This Row],[LME Zinc stock]]*Table_Merge1[[#This Row],[Azad.Sell]]),"")</f>
        <v/>
      </c>
      <c r="AS2486" s="288" t="str">
        <f>IFERROR(IF(Table_Merge1[[#This Row],[LME Zinc 3-month]]*Table_Merge1[[#This Row],[Azad.Sell]]=0,"",Table_Merge1[[#This Row],[LME Zinc 3-month]]*Table_Merge1[[#This Row],[Azad.Sell]]),"")</f>
        <v/>
      </c>
      <c r="AT2486"/>
    </row>
    <row r="2487" spans="1:46" x14ac:dyDescent="0.25">
      <c r="A2487" s="258">
        <v>44103</v>
      </c>
      <c r="B24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1399.07.08</v>
      </c>
      <c r="C2487" s="195">
        <f t="shared" ca="1" si="74"/>
        <v>1399</v>
      </c>
      <c r="D24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487" s="195">
        <f>_xlfn.NUMBERVALUE(RIGHT(Table11[[#This Row],[تاریخ شمسی]],2))</f>
        <v>8</v>
      </c>
      <c r="F24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07-08</v>
      </c>
      <c r="G2487" s="195" t="s">
        <v>2638</v>
      </c>
      <c r="L2487" s="259">
        <v>44103</v>
      </c>
      <c r="M2487">
        <v>231433</v>
      </c>
      <c r="O2487" s="284">
        <f>IFERROR(DATE(Table7[[#This Row],[year]],MONTH(DATEVALUE(Table7[[#This Row],[month]]&amp;"1")),Table7[[#This Row],[day]]),"")</f>
        <v>41492</v>
      </c>
      <c r="P2487" s="195" t="s">
        <v>5912</v>
      </c>
      <c r="Q2487" s="195">
        <v>2013</v>
      </c>
      <c r="R2487" s="195" t="s">
        <v>3445</v>
      </c>
      <c r="S2487" s="195">
        <v>6</v>
      </c>
      <c r="T2487" s="195">
        <v>1292</v>
      </c>
      <c r="U2487" s="195">
        <v>1881.5</v>
      </c>
      <c r="V2487" s="195">
        <v>5428175</v>
      </c>
      <c r="X2487" s="260">
        <v>41571</v>
      </c>
      <c r="Z2487" s="260">
        <v>11</v>
      </c>
      <c r="AB2487" s="260" t="str">
        <f ca="1">IFERROR(IFERROR(VLOOKUP(Table_Merge1[[#This Row],[Column1]],Table11[#All],2,FALSE),LEFT(AB2488,8)&amp;IF(LEN((RIGHT(AB2488,2)+1))&lt;2,"0"&amp;(RIGHT(AB2488,2)+1),(RIGHT(AB2488,2)-1))),"")</f>
        <v>1392.08.02</v>
      </c>
      <c r="AC2487" s="259" t="str">
        <f ca="1">LEFT(Table_Merge1[[#This Row],[Column2]],4)</f>
        <v>1392</v>
      </c>
      <c r="AD2487" s="259" t="str">
        <f ca="1">RIGHT(LEFT(Table_Merge1[[#This Row],[Column2]],7),2)</f>
        <v>08</v>
      </c>
      <c r="AE2487" s="259" t="str">
        <f ca="1">RIGHT(Table_Merge1[[#This Row],[Column2]],2)</f>
        <v>02</v>
      </c>
      <c r="AH2487" s="260">
        <v>2013</v>
      </c>
      <c r="AI2487" t="s">
        <v>3448</v>
      </c>
      <c r="AJ2487" s="260">
        <v>24</v>
      </c>
      <c r="AK2487">
        <v>1336.25</v>
      </c>
      <c r="AL2487">
        <v>1805</v>
      </c>
      <c r="AM2487">
        <v>5336450</v>
      </c>
      <c r="AP2487" s="287" t="str">
        <f>IFERROR(IF(Table_Merge1[[#This Row],[LME Zinc stock]]*Table_Merge1[[#This Row],[Nima.مقدار]]=0,"",Table_Merge1[[#This Row],[LME Zinc stock]]*Table_Merge1[[#This Row],[Nima.مقدار]]),"")</f>
        <v/>
      </c>
      <c r="AQ2487" s="287" t="str">
        <f>IFERROR(IF(Table_Merge1[[#This Row],[LME Zinc 3-month]]*Table_Merge1[[#This Row],[Nima.مقدار]]=0,"",Table_Merge1[[#This Row],[LME Zinc 3-month]]*Table_Merge1[[#This Row],[Nima.مقدار]]),"")</f>
        <v/>
      </c>
      <c r="AR2487" s="288" t="str">
        <f>IFERROR(IF(Table_Merge1[[#This Row],[LME Zinc stock]]*Table_Merge1[[#This Row],[Azad.Sell]]=0,"",Table_Merge1[[#This Row],[LME Zinc stock]]*Table_Merge1[[#This Row],[Azad.Sell]]),"")</f>
        <v/>
      </c>
      <c r="AS2487" s="288" t="str">
        <f>IFERROR(IF(Table_Merge1[[#This Row],[LME Zinc 3-month]]*Table_Merge1[[#This Row],[Azad.Sell]]=0,"",Table_Merge1[[#This Row],[LME Zinc 3-month]]*Table_Merge1[[#This Row],[Azad.Sell]]),"")</f>
        <v/>
      </c>
      <c r="AT2487"/>
    </row>
    <row r="2488" spans="1:46" x14ac:dyDescent="0.25">
      <c r="A2488" s="258">
        <v>44104</v>
      </c>
      <c r="B24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1399.07.09</v>
      </c>
      <c r="C2488" s="195">
        <f t="shared" ca="1" si="74"/>
        <v>1399</v>
      </c>
      <c r="D24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488" s="195">
        <f>_xlfn.NUMBERVALUE(RIGHT(Table11[[#This Row],[تاریخ شمسی]],2))</f>
        <v>9</v>
      </c>
      <c r="F24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07-09</v>
      </c>
      <c r="G2488" s="195" t="s">
        <v>2639</v>
      </c>
      <c r="L2488" s="259">
        <v>44104</v>
      </c>
      <c r="M2488">
        <v>235968</v>
      </c>
      <c r="O2488" s="283">
        <f>IFERROR(DATE(Table7[[#This Row],[year]],MONTH(DATEVALUE(Table7[[#This Row],[month]]&amp;"1")),Table7[[#This Row],[day]]),"")</f>
        <v>41491</v>
      </c>
      <c r="P2488" s="257" t="s">
        <v>5913</v>
      </c>
      <c r="Q2488" s="257">
        <v>2013</v>
      </c>
      <c r="R2488" s="257" t="s">
        <v>3445</v>
      </c>
      <c r="S2488" s="257">
        <v>5</v>
      </c>
      <c r="T2488" s="257">
        <v>1311</v>
      </c>
      <c r="U2488" s="257">
        <v>1904.5</v>
      </c>
      <c r="V2488" s="257">
        <v>5431600</v>
      </c>
      <c r="X2488" s="260">
        <v>41570</v>
      </c>
      <c r="Y2488" t="s">
        <v>7522</v>
      </c>
      <c r="Z2488" s="260">
        <v>11</v>
      </c>
      <c r="AA2488">
        <v>1392</v>
      </c>
      <c r="AB2488" s="260" t="str">
        <f ca="1">IFERROR(IFERROR(VLOOKUP(Table_Merge1[[#This Row],[Column1]],Table11[#All],2,FALSE),LEFT(AB2489,8)&amp;IF(LEN((RIGHT(AB2489,2)+1))&lt;2,"0"&amp;(RIGHT(AB2489,2)+1),(RIGHT(AB2489,2)-1))),"")</f>
        <v>1392.08.01</v>
      </c>
      <c r="AC2488" s="259" t="str">
        <f ca="1">LEFT(Table_Merge1[[#This Row],[Column2]],4)</f>
        <v>1392</v>
      </c>
      <c r="AD2488" s="259" t="str">
        <f ca="1">RIGHT(LEFT(Table_Merge1[[#This Row],[Column2]],7),2)</f>
        <v>08</v>
      </c>
      <c r="AE2488" s="259" t="str">
        <f ca="1">RIGHT(Table_Merge1[[#This Row],[Column2]],2)</f>
        <v>01</v>
      </c>
      <c r="AF2488">
        <v>8</v>
      </c>
      <c r="AG2488">
        <v>1</v>
      </c>
      <c r="AH2488" s="260">
        <v>2013</v>
      </c>
      <c r="AI2488" t="s">
        <v>3448</v>
      </c>
      <c r="AJ2488" s="260">
        <v>23</v>
      </c>
      <c r="AK2488">
        <v>1333</v>
      </c>
      <c r="AL2488">
        <v>1813</v>
      </c>
      <c r="AM2488">
        <v>5345775</v>
      </c>
      <c r="AO2488">
        <v>30080</v>
      </c>
      <c r="AP2488" s="287">
        <f>IFERROR(IF(Table_Merge1[[#This Row],[LME Zinc stock]]*Table_Merge1[[#This Row],[Nima.مقدار]]=0,"",Table_Merge1[[#This Row],[LME Zinc stock]]*Table_Merge1[[#This Row],[Nima.مقدار]]),"")</f>
        <v>160800912000</v>
      </c>
      <c r="AQ2488" s="287">
        <f>IFERROR(IF(Table_Merge1[[#This Row],[LME Zinc 3-month]]*Table_Merge1[[#This Row],[Nima.مقدار]]=0,"",Table_Merge1[[#This Row],[LME Zinc 3-month]]*Table_Merge1[[#This Row],[Nima.مقدار]]),"")</f>
        <v>54535040</v>
      </c>
      <c r="AR2488" s="288" t="str">
        <f>IFERROR(IF(Table_Merge1[[#This Row],[LME Zinc stock]]*Table_Merge1[[#This Row],[Azad.Sell]]=0,"",Table_Merge1[[#This Row],[LME Zinc stock]]*Table_Merge1[[#This Row],[Azad.Sell]]),"")</f>
        <v/>
      </c>
      <c r="AS2488" s="288" t="str">
        <f>IFERROR(IF(Table_Merge1[[#This Row],[LME Zinc 3-month]]*Table_Merge1[[#This Row],[Azad.Sell]]=0,"",Table_Merge1[[#This Row],[LME Zinc 3-month]]*Table_Merge1[[#This Row],[Azad.Sell]]),"")</f>
        <v/>
      </c>
      <c r="AT2488"/>
    </row>
    <row r="2489" spans="1:46" x14ac:dyDescent="0.25">
      <c r="A2489" s="258">
        <v>44105</v>
      </c>
      <c r="B24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1399.07.10</v>
      </c>
      <c r="C2489" s="195">
        <f t="shared" ca="1" si="74"/>
        <v>1399</v>
      </c>
      <c r="D24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489" s="195">
        <f>_xlfn.NUMBERVALUE(RIGHT(Table11[[#This Row],[تاریخ شمسی]],2))</f>
        <v>10</v>
      </c>
      <c r="F24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07-10</v>
      </c>
      <c r="G2489" s="195" t="s">
        <v>2640</v>
      </c>
      <c r="L2489" s="259">
        <v>44105</v>
      </c>
      <c r="M2489">
        <v>235951</v>
      </c>
      <c r="O2489" s="284">
        <f>IFERROR(DATE(Table7[[#This Row],[year]],MONTH(DATEVALUE(Table7[[#This Row],[month]]&amp;"1")),Table7[[#This Row],[day]]),"")</f>
        <v>41488</v>
      </c>
      <c r="P2489" s="195" t="s">
        <v>5914</v>
      </c>
      <c r="Q2489" s="195">
        <v>2013</v>
      </c>
      <c r="R2489" s="195" t="s">
        <v>3445</v>
      </c>
      <c r="S2489" s="195">
        <v>2</v>
      </c>
      <c r="T2489" s="195">
        <v>1285.75</v>
      </c>
      <c r="U2489" s="195">
        <v>1902</v>
      </c>
      <c r="V2489" s="195">
        <v>5440275</v>
      </c>
      <c r="X2489" s="260">
        <v>41569</v>
      </c>
      <c r="Y2489" t="s">
        <v>7521</v>
      </c>
      <c r="Z2489" s="260">
        <v>11</v>
      </c>
      <c r="AA2489">
        <v>1392</v>
      </c>
      <c r="AB2489" s="260" t="str">
        <f ca="1">IFERROR(IFERROR(VLOOKUP(Table_Merge1[[#This Row],[Column1]],Table11[#All],2,FALSE),LEFT(AB2490,8)&amp;IF(LEN((RIGHT(AB2490,2)+1))&lt;2,"0"&amp;(RIGHT(AB2490,2)+1),(RIGHT(AB2490,2)-1))),"")</f>
        <v>1392.07.30</v>
      </c>
      <c r="AC2489" s="259" t="str">
        <f ca="1">LEFT(Table_Merge1[[#This Row],[Column2]],4)</f>
        <v>1392</v>
      </c>
      <c r="AD2489" s="259" t="str">
        <f ca="1">RIGHT(LEFT(Table_Merge1[[#This Row],[Column2]],7),2)</f>
        <v>07</v>
      </c>
      <c r="AE2489" s="259" t="str">
        <f ca="1">RIGHT(Table_Merge1[[#This Row],[Column2]],2)</f>
        <v>30</v>
      </c>
      <c r="AF2489">
        <v>7</v>
      </c>
      <c r="AG2489">
        <v>30</v>
      </c>
      <c r="AH2489" s="260">
        <v>2013</v>
      </c>
      <c r="AI2489" t="s">
        <v>3448</v>
      </c>
      <c r="AJ2489" s="260">
        <v>22</v>
      </c>
      <c r="AK2489">
        <v>1311.75</v>
      </c>
      <c r="AL2489">
        <v>1820.5</v>
      </c>
      <c r="AM2489">
        <v>5348300</v>
      </c>
      <c r="AO2489">
        <v>30000</v>
      </c>
      <c r="AP2489" s="287">
        <f>IFERROR(IF(Table_Merge1[[#This Row],[LME Zinc stock]]*Table_Merge1[[#This Row],[Nima.مقدار]]=0,"",Table_Merge1[[#This Row],[LME Zinc stock]]*Table_Merge1[[#This Row],[Nima.مقدار]]),"")</f>
        <v>160449000000</v>
      </c>
      <c r="AQ2489" s="287">
        <f>IFERROR(IF(Table_Merge1[[#This Row],[LME Zinc 3-month]]*Table_Merge1[[#This Row],[Nima.مقدار]]=0,"",Table_Merge1[[#This Row],[LME Zinc 3-month]]*Table_Merge1[[#This Row],[Nima.مقدار]]),"")</f>
        <v>54615000</v>
      </c>
      <c r="AR2489" s="288" t="str">
        <f>IFERROR(IF(Table_Merge1[[#This Row],[LME Zinc stock]]*Table_Merge1[[#This Row],[Azad.Sell]]=0,"",Table_Merge1[[#This Row],[LME Zinc stock]]*Table_Merge1[[#This Row],[Azad.Sell]]),"")</f>
        <v/>
      </c>
      <c r="AS2489" s="288" t="str">
        <f>IFERROR(IF(Table_Merge1[[#This Row],[LME Zinc 3-month]]*Table_Merge1[[#This Row],[Azad.Sell]]=0,"",Table_Merge1[[#This Row],[LME Zinc 3-month]]*Table_Merge1[[#This Row],[Azad.Sell]]),"")</f>
        <v/>
      </c>
      <c r="AT2489"/>
    </row>
    <row r="2490" spans="1:46" x14ac:dyDescent="0.25">
      <c r="A2490" s="258">
        <v>44107</v>
      </c>
      <c r="B24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1399.07.12</v>
      </c>
      <c r="C2490" s="195">
        <f t="shared" ca="1" si="74"/>
        <v>1399</v>
      </c>
      <c r="D24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490" s="195">
        <f>_xlfn.NUMBERVALUE(RIGHT(Table11[[#This Row],[تاریخ شمسی]],2))</f>
        <v>12</v>
      </c>
      <c r="F24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07-12</v>
      </c>
      <c r="G2490" s="195" t="s">
        <v>2641</v>
      </c>
      <c r="L2490" s="259">
        <v>44107</v>
      </c>
      <c r="M2490">
        <v>237148</v>
      </c>
      <c r="O2490" s="283">
        <f>IFERROR(DATE(Table7[[#This Row],[year]],MONTH(DATEVALUE(Table7[[#This Row],[month]]&amp;"1")),Table7[[#This Row],[day]]),"")</f>
        <v>41487</v>
      </c>
      <c r="P2490" s="257" t="s">
        <v>5915</v>
      </c>
      <c r="Q2490" s="257">
        <v>2013</v>
      </c>
      <c r="R2490" s="257" t="s">
        <v>3445</v>
      </c>
      <c r="S2490" s="257">
        <v>1</v>
      </c>
      <c r="T2490" s="257">
        <v>1323.75</v>
      </c>
      <c r="U2490" s="257">
        <v>1905.5</v>
      </c>
      <c r="V2490" s="257">
        <v>5447425</v>
      </c>
      <c r="X2490" s="260">
        <v>41568</v>
      </c>
      <c r="Y2490" t="s">
        <v>7520</v>
      </c>
      <c r="Z2490" s="260">
        <v>11</v>
      </c>
      <c r="AA2490">
        <v>1392</v>
      </c>
      <c r="AB2490" s="260" t="str">
        <f ca="1">IFERROR(IFERROR(VLOOKUP(Table_Merge1[[#This Row],[Column1]],Table11[#All],2,FALSE),LEFT(AB2491,8)&amp;IF(LEN((RIGHT(AB2491,2)+1))&lt;2,"0"&amp;(RIGHT(AB2491,2)+1),(RIGHT(AB2491,2)-1))),"")</f>
        <v>1392.07.29</v>
      </c>
      <c r="AC2490" s="259" t="str">
        <f ca="1">LEFT(Table_Merge1[[#This Row],[Column2]],4)</f>
        <v>1392</v>
      </c>
      <c r="AD2490" s="259" t="str">
        <f ca="1">RIGHT(LEFT(Table_Merge1[[#This Row],[Column2]],7),2)</f>
        <v>07</v>
      </c>
      <c r="AE2490" s="259" t="str">
        <f ca="1">RIGHT(Table_Merge1[[#This Row],[Column2]],2)</f>
        <v>29</v>
      </c>
      <c r="AF2490">
        <v>7</v>
      </c>
      <c r="AG2490">
        <v>29</v>
      </c>
      <c r="AH2490" s="260">
        <v>2013</v>
      </c>
      <c r="AI2490" t="s">
        <v>3448</v>
      </c>
      <c r="AJ2490" s="260">
        <v>21</v>
      </c>
      <c r="AK2490">
        <v>1316</v>
      </c>
      <c r="AL2490">
        <v>1830.5</v>
      </c>
      <c r="AM2490">
        <v>5358325</v>
      </c>
      <c r="AO2490">
        <v>29970</v>
      </c>
      <c r="AP2490" s="287">
        <f>IFERROR(IF(Table_Merge1[[#This Row],[LME Zinc stock]]*Table_Merge1[[#This Row],[Nima.مقدار]]=0,"",Table_Merge1[[#This Row],[LME Zinc stock]]*Table_Merge1[[#This Row],[Nima.مقدار]]),"")</f>
        <v>160589000250</v>
      </c>
      <c r="AQ2490" s="287">
        <f>IFERROR(IF(Table_Merge1[[#This Row],[LME Zinc 3-month]]*Table_Merge1[[#This Row],[Nima.مقدار]]=0,"",Table_Merge1[[#This Row],[LME Zinc 3-month]]*Table_Merge1[[#This Row],[Nima.مقدار]]),"")</f>
        <v>54860085</v>
      </c>
      <c r="AR2490" s="288" t="str">
        <f>IFERROR(IF(Table_Merge1[[#This Row],[LME Zinc stock]]*Table_Merge1[[#This Row],[Azad.Sell]]=0,"",Table_Merge1[[#This Row],[LME Zinc stock]]*Table_Merge1[[#This Row],[Azad.Sell]]),"")</f>
        <v/>
      </c>
      <c r="AS2490" s="288" t="str">
        <f>IFERROR(IF(Table_Merge1[[#This Row],[LME Zinc 3-month]]*Table_Merge1[[#This Row],[Azad.Sell]]=0,"",Table_Merge1[[#This Row],[LME Zinc 3-month]]*Table_Merge1[[#This Row],[Azad.Sell]]),"")</f>
        <v/>
      </c>
      <c r="AT2490"/>
    </row>
    <row r="2491" spans="1:46" x14ac:dyDescent="0.25">
      <c r="A2491" s="258">
        <v>44108</v>
      </c>
      <c r="B24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1399.07.13</v>
      </c>
      <c r="C2491" s="195">
        <f t="shared" ca="1" si="74"/>
        <v>1399</v>
      </c>
      <c r="D24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491" s="195">
        <f>_xlfn.NUMBERVALUE(RIGHT(Table11[[#This Row],[تاریخ شمسی]],2))</f>
        <v>13</v>
      </c>
      <c r="F24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07-13</v>
      </c>
      <c r="G2491" s="195" t="s">
        <v>2642</v>
      </c>
      <c r="L2491" s="259">
        <v>44108</v>
      </c>
      <c r="M2491">
        <v>229963</v>
      </c>
      <c r="O2491" s="284">
        <f>IFERROR(DATE(Table7[[#This Row],[year]],MONTH(DATEVALUE(Table7[[#This Row],[month]]&amp;"1")),Table7[[#This Row],[day]]),"")</f>
        <v>41486</v>
      </c>
      <c r="P2491" s="195" t="s">
        <v>5916</v>
      </c>
      <c r="Q2491" s="195">
        <v>2013</v>
      </c>
      <c r="R2491" s="195" t="s">
        <v>3443</v>
      </c>
      <c r="S2491" s="195">
        <v>31</v>
      </c>
      <c r="T2491" s="195">
        <v>1331.5</v>
      </c>
      <c r="U2491" s="195">
        <v>1926</v>
      </c>
      <c r="V2491" s="195">
        <v>5438675</v>
      </c>
      <c r="X2491" s="260">
        <v>41565</v>
      </c>
      <c r="Z2491" s="260">
        <v>11</v>
      </c>
      <c r="AB2491" s="260" t="str">
        <f ca="1">IFERROR(IFERROR(VLOOKUP(Table_Merge1[[#This Row],[Column1]],Table11[#All],2,FALSE),LEFT(AB2492,8)&amp;IF(LEN((RIGHT(AB2492,2)+1))&lt;2,"0"&amp;(RIGHT(AB2492,2)+1),(RIGHT(AB2492,2)-1))),"")</f>
        <v>1392.07.24</v>
      </c>
      <c r="AC2491" s="259" t="str">
        <f ca="1">LEFT(Table_Merge1[[#This Row],[Column2]],4)</f>
        <v>1392</v>
      </c>
      <c r="AD2491" s="259" t="str">
        <f ca="1">RIGHT(LEFT(Table_Merge1[[#This Row],[Column2]],7),2)</f>
        <v>07</v>
      </c>
      <c r="AE2491" s="259" t="str">
        <f ca="1">RIGHT(Table_Merge1[[#This Row],[Column2]],2)</f>
        <v>24</v>
      </c>
      <c r="AH2491" s="260">
        <v>2013</v>
      </c>
      <c r="AI2491" t="s">
        <v>3448</v>
      </c>
      <c r="AJ2491" s="260">
        <v>18</v>
      </c>
      <c r="AK2491">
        <v>1317</v>
      </c>
      <c r="AL2491">
        <v>1813</v>
      </c>
      <c r="AM2491">
        <v>5368325</v>
      </c>
      <c r="AP2491" s="287" t="str">
        <f>IFERROR(IF(Table_Merge1[[#This Row],[LME Zinc stock]]*Table_Merge1[[#This Row],[Nima.مقدار]]=0,"",Table_Merge1[[#This Row],[LME Zinc stock]]*Table_Merge1[[#This Row],[Nima.مقدار]]),"")</f>
        <v/>
      </c>
      <c r="AQ2491" s="287" t="str">
        <f>IFERROR(IF(Table_Merge1[[#This Row],[LME Zinc 3-month]]*Table_Merge1[[#This Row],[Nima.مقدار]]=0,"",Table_Merge1[[#This Row],[LME Zinc 3-month]]*Table_Merge1[[#This Row],[Nima.مقدار]]),"")</f>
        <v/>
      </c>
      <c r="AR2491" s="288" t="str">
        <f>IFERROR(IF(Table_Merge1[[#This Row],[LME Zinc stock]]*Table_Merge1[[#This Row],[Azad.Sell]]=0,"",Table_Merge1[[#This Row],[LME Zinc stock]]*Table_Merge1[[#This Row],[Azad.Sell]]),"")</f>
        <v/>
      </c>
      <c r="AS2491" s="288" t="str">
        <f>IFERROR(IF(Table_Merge1[[#This Row],[LME Zinc 3-month]]*Table_Merge1[[#This Row],[Azad.Sell]]=0,"",Table_Merge1[[#This Row],[LME Zinc 3-month]]*Table_Merge1[[#This Row],[Azad.Sell]]),"")</f>
        <v/>
      </c>
      <c r="AT2491"/>
    </row>
    <row r="2492" spans="1:46" x14ac:dyDescent="0.25">
      <c r="A2492" s="258">
        <v>44109</v>
      </c>
      <c r="B24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1399.07.14</v>
      </c>
      <c r="C2492" s="195">
        <f t="shared" ca="1" si="74"/>
        <v>1399</v>
      </c>
      <c r="D24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492" s="195">
        <f>_xlfn.NUMBERVALUE(RIGHT(Table11[[#This Row],[تاریخ شمسی]],2))</f>
        <v>14</v>
      </c>
      <c r="F24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07-14</v>
      </c>
      <c r="G2492" s="195" t="s">
        <v>2643</v>
      </c>
      <c r="L2492" s="259">
        <v>44109</v>
      </c>
      <c r="M2492">
        <v>232597</v>
      </c>
      <c r="O2492" s="283">
        <f>IFERROR(DATE(Table7[[#This Row],[year]],MONTH(DATEVALUE(Table7[[#This Row],[month]]&amp;"1")),Table7[[#This Row],[day]]),"")</f>
        <v>41485</v>
      </c>
      <c r="P2492" s="257" t="s">
        <v>5917</v>
      </c>
      <c r="Q2492" s="257">
        <v>2013</v>
      </c>
      <c r="R2492" s="257" t="s">
        <v>3443</v>
      </c>
      <c r="S2492" s="257">
        <v>30</v>
      </c>
      <c r="T2492" s="257">
        <v>1322.25</v>
      </c>
      <c r="U2492" s="257">
        <v>1891.5</v>
      </c>
      <c r="V2492" s="257">
        <v>5444475</v>
      </c>
      <c r="X2492" s="260">
        <v>41564</v>
      </c>
      <c r="Y2492" t="s">
        <v>7519</v>
      </c>
      <c r="Z2492" s="260">
        <v>11</v>
      </c>
      <c r="AA2492">
        <v>1392</v>
      </c>
      <c r="AB2492" s="260" t="str">
        <f ca="1">IFERROR(IFERROR(VLOOKUP(Table_Merge1[[#This Row],[Column1]],Table11[#All],2,FALSE),LEFT(AB2493,8)&amp;IF(LEN((RIGHT(AB2493,2)+1))&lt;2,"0"&amp;(RIGHT(AB2493,2)+1),(RIGHT(AB2493,2)-1))),"")</f>
        <v>1392.07.25</v>
      </c>
      <c r="AC2492" s="259" t="str">
        <f ca="1">LEFT(Table_Merge1[[#This Row],[Column2]],4)</f>
        <v>1392</v>
      </c>
      <c r="AD2492" s="259" t="str">
        <f ca="1">RIGHT(LEFT(Table_Merge1[[#This Row],[Column2]],7),2)</f>
        <v>07</v>
      </c>
      <c r="AE2492" s="259" t="str">
        <f ca="1">RIGHT(Table_Merge1[[#This Row],[Column2]],2)</f>
        <v>25</v>
      </c>
      <c r="AF2492">
        <v>7</v>
      </c>
      <c r="AG2492">
        <v>25</v>
      </c>
      <c r="AH2492" s="260">
        <v>2013</v>
      </c>
      <c r="AI2492" t="s">
        <v>3448</v>
      </c>
      <c r="AJ2492" s="260">
        <v>17</v>
      </c>
      <c r="AK2492">
        <v>1308.5</v>
      </c>
      <c r="AL2492">
        <v>1832</v>
      </c>
      <c r="AM2492">
        <v>5372625</v>
      </c>
      <c r="AO2492">
        <v>30260</v>
      </c>
      <c r="AP2492" s="287">
        <f>IFERROR(IF(Table_Merge1[[#This Row],[LME Zinc stock]]*Table_Merge1[[#This Row],[Nima.مقدار]]=0,"",Table_Merge1[[#This Row],[LME Zinc stock]]*Table_Merge1[[#This Row],[Nima.مقدار]]),"")</f>
        <v>162575632500</v>
      </c>
      <c r="AQ2492" s="287">
        <f>IFERROR(IF(Table_Merge1[[#This Row],[LME Zinc 3-month]]*Table_Merge1[[#This Row],[Nima.مقدار]]=0,"",Table_Merge1[[#This Row],[LME Zinc 3-month]]*Table_Merge1[[#This Row],[Nima.مقدار]]),"")</f>
        <v>55436320</v>
      </c>
      <c r="AR2492" s="288" t="str">
        <f>IFERROR(IF(Table_Merge1[[#This Row],[LME Zinc stock]]*Table_Merge1[[#This Row],[Azad.Sell]]=0,"",Table_Merge1[[#This Row],[LME Zinc stock]]*Table_Merge1[[#This Row],[Azad.Sell]]),"")</f>
        <v/>
      </c>
      <c r="AS2492" s="288" t="str">
        <f>IFERROR(IF(Table_Merge1[[#This Row],[LME Zinc 3-month]]*Table_Merge1[[#This Row],[Azad.Sell]]=0,"",Table_Merge1[[#This Row],[LME Zinc 3-month]]*Table_Merge1[[#This Row],[Azad.Sell]]),"")</f>
        <v/>
      </c>
      <c r="AT2492"/>
    </row>
    <row r="2493" spans="1:46" x14ac:dyDescent="0.25">
      <c r="A2493" s="258">
        <v>44110</v>
      </c>
      <c r="B24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1399.07.15</v>
      </c>
      <c r="C2493" s="195">
        <f t="shared" ca="1" si="74"/>
        <v>1399</v>
      </c>
      <c r="D24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493" s="195">
        <f>_xlfn.NUMBERVALUE(RIGHT(Table11[[#This Row],[تاریخ شمسی]],2))</f>
        <v>15</v>
      </c>
      <c r="F24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07-15</v>
      </c>
      <c r="G2493" s="195" t="s">
        <v>2644</v>
      </c>
      <c r="L2493" s="259">
        <v>44110</v>
      </c>
      <c r="M2493">
        <v>237019</v>
      </c>
      <c r="O2493" s="284">
        <f>IFERROR(DATE(Table7[[#This Row],[year]],MONTH(DATEVALUE(Table7[[#This Row],[month]]&amp;"1")),Table7[[#This Row],[day]]),"")</f>
        <v>41484</v>
      </c>
      <c r="P2493" s="195" t="s">
        <v>5918</v>
      </c>
      <c r="Q2493" s="195">
        <v>2013</v>
      </c>
      <c r="R2493" s="195" t="s">
        <v>3443</v>
      </c>
      <c r="S2493" s="195">
        <v>29</v>
      </c>
      <c r="T2493" s="195">
        <v>1330.75</v>
      </c>
      <c r="U2493" s="195">
        <v>1884</v>
      </c>
      <c r="V2493" s="195">
        <v>5452125</v>
      </c>
      <c r="X2493" s="260">
        <v>41563</v>
      </c>
      <c r="Z2493" s="260">
        <v>11</v>
      </c>
      <c r="AB2493" s="260" t="str">
        <f ca="1">IFERROR(IFERROR(VLOOKUP(Table_Merge1[[#This Row],[Column1]],Table11[#All],2,FALSE),LEFT(AB2494,8)&amp;IF(LEN((RIGHT(AB2494,2)+1))&lt;2,"0"&amp;(RIGHT(AB2494,2)+1),(RIGHT(AB2494,2)-1))),"")</f>
        <v>1392.07.22</v>
      </c>
      <c r="AC2493" s="259" t="str">
        <f ca="1">LEFT(Table_Merge1[[#This Row],[Column2]],4)</f>
        <v>1392</v>
      </c>
      <c r="AD2493" s="259" t="str">
        <f ca="1">RIGHT(LEFT(Table_Merge1[[#This Row],[Column2]],7),2)</f>
        <v>07</v>
      </c>
      <c r="AE2493" s="259" t="str">
        <f ca="1">RIGHT(Table_Merge1[[#This Row],[Column2]],2)</f>
        <v>22</v>
      </c>
      <c r="AH2493" s="260">
        <v>2013</v>
      </c>
      <c r="AI2493" t="s">
        <v>3448</v>
      </c>
      <c r="AJ2493" s="260">
        <v>16</v>
      </c>
      <c r="AK2493">
        <v>1278.25</v>
      </c>
      <c r="AL2493">
        <v>1862.5</v>
      </c>
      <c r="AM2493">
        <v>5368950</v>
      </c>
      <c r="AP2493" s="287" t="str">
        <f>IFERROR(IF(Table_Merge1[[#This Row],[LME Zinc stock]]*Table_Merge1[[#This Row],[Nima.مقدار]]=0,"",Table_Merge1[[#This Row],[LME Zinc stock]]*Table_Merge1[[#This Row],[Nima.مقدار]]),"")</f>
        <v/>
      </c>
      <c r="AQ2493" s="287" t="str">
        <f>IFERROR(IF(Table_Merge1[[#This Row],[LME Zinc 3-month]]*Table_Merge1[[#This Row],[Nima.مقدار]]=0,"",Table_Merge1[[#This Row],[LME Zinc 3-month]]*Table_Merge1[[#This Row],[Nima.مقدار]]),"")</f>
        <v/>
      </c>
      <c r="AR2493" s="288" t="str">
        <f>IFERROR(IF(Table_Merge1[[#This Row],[LME Zinc stock]]*Table_Merge1[[#This Row],[Azad.Sell]]=0,"",Table_Merge1[[#This Row],[LME Zinc stock]]*Table_Merge1[[#This Row],[Azad.Sell]]),"")</f>
        <v/>
      </c>
      <c r="AS2493" s="288" t="str">
        <f>IFERROR(IF(Table_Merge1[[#This Row],[LME Zinc 3-month]]*Table_Merge1[[#This Row],[Azad.Sell]]=0,"",Table_Merge1[[#This Row],[LME Zinc 3-month]]*Table_Merge1[[#This Row],[Azad.Sell]]),"")</f>
        <v/>
      </c>
      <c r="AT2493"/>
    </row>
    <row r="2494" spans="1:46" x14ac:dyDescent="0.25">
      <c r="A2494" s="258">
        <v>44111</v>
      </c>
      <c r="B24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1399.07.16</v>
      </c>
      <c r="C2494" s="195">
        <f t="shared" ca="1" si="74"/>
        <v>1399</v>
      </c>
      <c r="D24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494" s="195">
        <f>_xlfn.NUMBERVALUE(RIGHT(Table11[[#This Row],[تاریخ شمسی]],2))</f>
        <v>16</v>
      </c>
      <c r="F24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07-16</v>
      </c>
      <c r="G2494" s="195" t="s">
        <v>2645</v>
      </c>
      <c r="L2494" s="259">
        <v>44111</v>
      </c>
      <c r="M2494">
        <v>241441</v>
      </c>
      <c r="O2494" s="283">
        <f>IFERROR(DATE(Table7[[#This Row],[year]],MONTH(DATEVALUE(Table7[[#This Row],[month]]&amp;"1")),Table7[[#This Row],[day]]),"")</f>
        <v>41481</v>
      </c>
      <c r="P2494" s="257" t="s">
        <v>5919</v>
      </c>
      <c r="Q2494" s="257">
        <v>2013</v>
      </c>
      <c r="R2494" s="257" t="s">
        <v>3443</v>
      </c>
      <c r="S2494" s="257">
        <v>26</v>
      </c>
      <c r="T2494" s="257">
        <v>1327.75</v>
      </c>
      <c r="U2494" s="257">
        <v>1887</v>
      </c>
      <c r="V2494" s="257">
        <v>5458550</v>
      </c>
      <c r="X2494" s="260">
        <v>41562</v>
      </c>
      <c r="Y2494" t="s">
        <v>7518</v>
      </c>
      <c r="Z2494" s="260">
        <v>11</v>
      </c>
      <c r="AA2494">
        <v>1392</v>
      </c>
      <c r="AB2494" s="260" t="str">
        <f ca="1">IFERROR(IFERROR(VLOOKUP(Table_Merge1[[#This Row],[Column1]],Table11[#All],2,FALSE),LEFT(AB2495,8)&amp;IF(LEN((RIGHT(AB2495,2)+1))&lt;2,"0"&amp;(RIGHT(AB2495,2)+1),(RIGHT(AB2495,2)-1))),"")</f>
        <v>1392.07.23</v>
      </c>
      <c r="AC2494" s="259" t="str">
        <f ca="1">LEFT(Table_Merge1[[#This Row],[Column2]],4)</f>
        <v>1392</v>
      </c>
      <c r="AD2494" s="259" t="str">
        <f ca="1">RIGHT(LEFT(Table_Merge1[[#This Row],[Column2]],7),2)</f>
        <v>07</v>
      </c>
      <c r="AE2494" s="259" t="str">
        <f ca="1">RIGHT(Table_Merge1[[#This Row],[Column2]],2)</f>
        <v>23</v>
      </c>
      <c r="AF2494">
        <v>7</v>
      </c>
      <c r="AG2494">
        <v>23</v>
      </c>
      <c r="AH2494" s="260">
        <v>2013</v>
      </c>
      <c r="AI2494" t="s">
        <v>3448</v>
      </c>
      <c r="AJ2494" s="260">
        <v>15</v>
      </c>
      <c r="AK2494">
        <v>1255.5</v>
      </c>
      <c r="AL2494" t="s">
        <v>3621</v>
      </c>
      <c r="AM2494" t="s">
        <v>3621</v>
      </c>
      <c r="AO2494">
        <v>30320</v>
      </c>
      <c r="AP2494" s="287" t="str">
        <f>IFERROR(IF(Table_Merge1[[#This Row],[LME Zinc stock]]*Table_Merge1[[#This Row],[Nima.مقدار]]=0,"",Table_Merge1[[#This Row],[LME Zinc stock]]*Table_Merge1[[#This Row],[Nima.مقدار]]),"")</f>
        <v/>
      </c>
      <c r="AQ2494" s="287" t="str">
        <f>IFERROR(IF(Table_Merge1[[#This Row],[LME Zinc 3-month]]*Table_Merge1[[#This Row],[Nima.مقدار]]=0,"",Table_Merge1[[#This Row],[LME Zinc 3-month]]*Table_Merge1[[#This Row],[Nima.مقدار]]),"")</f>
        <v/>
      </c>
      <c r="AR2494" s="288" t="str">
        <f>IFERROR(IF(Table_Merge1[[#This Row],[LME Zinc stock]]*Table_Merge1[[#This Row],[Azad.Sell]]=0,"",Table_Merge1[[#This Row],[LME Zinc stock]]*Table_Merge1[[#This Row],[Azad.Sell]]),"")</f>
        <v/>
      </c>
      <c r="AS2494" s="288" t="str">
        <f>IFERROR(IF(Table_Merge1[[#This Row],[LME Zinc 3-month]]*Table_Merge1[[#This Row],[Azad.Sell]]=0,"",Table_Merge1[[#This Row],[LME Zinc 3-month]]*Table_Merge1[[#This Row],[Azad.Sell]]),"")</f>
        <v/>
      </c>
      <c r="AT2494"/>
    </row>
    <row r="2495" spans="1:46" x14ac:dyDescent="0.25">
      <c r="A2495" s="258">
        <v>44114</v>
      </c>
      <c r="B24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1399.07.19</v>
      </c>
      <c r="C2495" s="195">
        <f t="shared" ca="1" si="74"/>
        <v>1399</v>
      </c>
      <c r="D24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495" s="195">
        <f>_xlfn.NUMBERVALUE(RIGHT(Table11[[#This Row],[تاریخ شمسی]],2))</f>
        <v>19</v>
      </c>
      <c r="F24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07-19</v>
      </c>
      <c r="G2495" s="195" t="s">
        <v>2646</v>
      </c>
      <c r="L2495" s="259">
        <v>44114</v>
      </c>
      <c r="M2495">
        <v>239528</v>
      </c>
      <c r="O2495" s="284">
        <f>IFERROR(DATE(Table7[[#This Row],[year]],MONTH(DATEVALUE(Table7[[#This Row],[month]]&amp;"1")),Table7[[#This Row],[day]]),"")</f>
        <v>41480</v>
      </c>
      <c r="P2495" s="195" t="s">
        <v>5920</v>
      </c>
      <c r="Q2495" s="195">
        <v>2013</v>
      </c>
      <c r="R2495" s="195" t="s">
        <v>3443</v>
      </c>
      <c r="S2495" s="195">
        <v>25</v>
      </c>
      <c r="T2495" s="195">
        <v>1312</v>
      </c>
      <c r="U2495" s="195">
        <v>1880.5</v>
      </c>
      <c r="V2495" s="195">
        <v>5459800</v>
      </c>
      <c r="X2495" s="260">
        <v>41561</v>
      </c>
      <c r="Y2495" t="s">
        <v>7517</v>
      </c>
      <c r="Z2495" s="260">
        <v>11</v>
      </c>
      <c r="AA2495">
        <v>1392</v>
      </c>
      <c r="AB2495" s="260" t="str">
        <f ca="1">IFERROR(IFERROR(VLOOKUP(Table_Merge1[[#This Row],[Column1]],Table11[#All],2,FALSE),LEFT(AB2496,8)&amp;IF(LEN((RIGHT(AB2496,2)+1))&lt;2,"0"&amp;(RIGHT(AB2496,2)+1),(RIGHT(AB2496,2)-1))),"")</f>
        <v>1392.07.22</v>
      </c>
      <c r="AC2495" s="259" t="str">
        <f ca="1">LEFT(Table_Merge1[[#This Row],[Column2]],4)</f>
        <v>1392</v>
      </c>
      <c r="AD2495" s="259" t="str">
        <f ca="1">RIGHT(LEFT(Table_Merge1[[#This Row],[Column2]],7),2)</f>
        <v>07</v>
      </c>
      <c r="AE2495" s="259" t="str">
        <f ca="1">RIGHT(Table_Merge1[[#This Row],[Column2]],2)</f>
        <v>22</v>
      </c>
      <c r="AF2495">
        <v>7</v>
      </c>
      <c r="AG2495">
        <v>22</v>
      </c>
      <c r="AH2495" s="260">
        <v>2013</v>
      </c>
      <c r="AI2495" t="s">
        <v>3448</v>
      </c>
      <c r="AJ2495" s="260">
        <v>14</v>
      </c>
      <c r="AK2495">
        <v>1276</v>
      </c>
      <c r="AL2495">
        <v>1876</v>
      </c>
      <c r="AM2495">
        <v>5375725</v>
      </c>
      <c r="AO2495">
        <v>30190</v>
      </c>
      <c r="AP2495" s="287">
        <f>IFERROR(IF(Table_Merge1[[#This Row],[LME Zinc stock]]*Table_Merge1[[#This Row],[Nima.مقدار]]=0,"",Table_Merge1[[#This Row],[LME Zinc stock]]*Table_Merge1[[#This Row],[Nima.مقدار]]),"")</f>
        <v>162293137750</v>
      </c>
      <c r="AQ2495" s="287">
        <f>IFERROR(IF(Table_Merge1[[#This Row],[LME Zinc 3-month]]*Table_Merge1[[#This Row],[Nima.مقدار]]=0,"",Table_Merge1[[#This Row],[LME Zinc 3-month]]*Table_Merge1[[#This Row],[Nima.مقدار]]),"")</f>
        <v>56636440</v>
      </c>
      <c r="AR2495" s="288" t="str">
        <f>IFERROR(IF(Table_Merge1[[#This Row],[LME Zinc stock]]*Table_Merge1[[#This Row],[Azad.Sell]]=0,"",Table_Merge1[[#This Row],[LME Zinc stock]]*Table_Merge1[[#This Row],[Azad.Sell]]),"")</f>
        <v/>
      </c>
      <c r="AS2495" s="288" t="str">
        <f>IFERROR(IF(Table_Merge1[[#This Row],[LME Zinc 3-month]]*Table_Merge1[[#This Row],[Azad.Sell]]=0,"",Table_Merge1[[#This Row],[LME Zinc 3-month]]*Table_Merge1[[#This Row],[Azad.Sell]]),"")</f>
        <v/>
      </c>
      <c r="AT2495"/>
    </row>
    <row r="2496" spans="1:46" x14ac:dyDescent="0.25">
      <c r="A2496" s="258">
        <v>44115</v>
      </c>
      <c r="B24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1399.07.20</v>
      </c>
      <c r="C2496" s="195">
        <f t="shared" ca="1" si="74"/>
        <v>1399</v>
      </c>
      <c r="D24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496" s="195">
        <f>_xlfn.NUMBERVALUE(RIGHT(Table11[[#This Row],[تاریخ شمسی]],2))</f>
        <v>20</v>
      </c>
      <c r="F24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07-20</v>
      </c>
      <c r="G2496" s="195" t="s">
        <v>2647</v>
      </c>
      <c r="L2496" s="259">
        <v>44115</v>
      </c>
      <c r="M2496">
        <v>232089</v>
      </c>
      <c r="O2496" s="283">
        <f>IFERROR(DATE(Table7[[#This Row],[year]],MONTH(DATEVALUE(Table7[[#This Row],[month]]&amp;"1")),Table7[[#This Row],[day]]),"")</f>
        <v>41479</v>
      </c>
      <c r="P2496" s="257" t="s">
        <v>5921</v>
      </c>
      <c r="Q2496" s="257">
        <v>2013</v>
      </c>
      <c r="R2496" s="257" t="s">
        <v>3443</v>
      </c>
      <c r="S2496" s="257">
        <v>24</v>
      </c>
      <c r="T2496" s="257">
        <v>1340</v>
      </c>
      <c r="U2496" s="257">
        <v>1866.5</v>
      </c>
      <c r="V2496" s="257">
        <v>5463350</v>
      </c>
      <c r="X2496" s="260">
        <v>41558</v>
      </c>
      <c r="Z2496" s="260">
        <v>11</v>
      </c>
      <c r="AB2496" s="260" t="str">
        <f ca="1">IFERROR(IFERROR(VLOOKUP(Table_Merge1[[#This Row],[Column1]],Table11[#All],2,FALSE),LEFT(AB2497,8)&amp;IF(LEN((RIGHT(AB2497,2)+1))&lt;2,"0"&amp;(RIGHT(AB2497,2)+1),(RIGHT(AB2497,2)-1))),"")</f>
        <v>1392.07.17</v>
      </c>
      <c r="AC2496" s="259" t="str">
        <f ca="1">LEFT(Table_Merge1[[#This Row],[Column2]],4)</f>
        <v>1392</v>
      </c>
      <c r="AD2496" s="259" t="str">
        <f ca="1">RIGHT(LEFT(Table_Merge1[[#This Row],[Column2]],7),2)</f>
        <v>07</v>
      </c>
      <c r="AE2496" s="259" t="str">
        <f ca="1">RIGHT(Table_Merge1[[#This Row],[Column2]],2)</f>
        <v>17</v>
      </c>
      <c r="AH2496" s="260">
        <v>2013</v>
      </c>
      <c r="AI2496" t="s">
        <v>3448</v>
      </c>
      <c r="AJ2496" s="260">
        <v>11</v>
      </c>
      <c r="AK2496">
        <v>1285.75</v>
      </c>
      <c r="AL2496">
        <v>1891</v>
      </c>
      <c r="AM2496">
        <v>5383625</v>
      </c>
      <c r="AP2496" s="287" t="str">
        <f>IFERROR(IF(Table_Merge1[[#This Row],[LME Zinc stock]]*Table_Merge1[[#This Row],[Nima.مقدار]]=0,"",Table_Merge1[[#This Row],[LME Zinc stock]]*Table_Merge1[[#This Row],[Nima.مقدار]]),"")</f>
        <v/>
      </c>
      <c r="AQ2496" s="287" t="str">
        <f>IFERROR(IF(Table_Merge1[[#This Row],[LME Zinc 3-month]]*Table_Merge1[[#This Row],[Nima.مقدار]]=0,"",Table_Merge1[[#This Row],[LME Zinc 3-month]]*Table_Merge1[[#This Row],[Nima.مقدار]]),"")</f>
        <v/>
      </c>
      <c r="AR2496" s="288" t="str">
        <f>IFERROR(IF(Table_Merge1[[#This Row],[LME Zinc stock]]*Table_Merge1[[#This Row],[Azad.Sell]]=0,"",Table_Merge1[[#This Row],[LME Zinc stock]]*Table_Merge1[[#This Row],[Azad.Sell]]),"")</f>
        <v/>
      </c>
      <c r="AS2496" s="288" t="str">
        <f>IFERROR(IF(Table_Merge1[[#This Row],[LME Zinc 3-month]]*Table_Merge1[[#This Row],[Azad.Sell]]=0,"",Table_Merge1[[#This Row],[LME Zinc 3-month]]*Table_Merge1[[#This Row],[Azad.Sell]]),"")</f>
        <v/>
      </c>
      <c r="AT2496"/>
    </row>
    <row r="2497" spans="1:46" x14ac:dyDescent="0.25">
      <c r="A2497" s="258">
        <v>44116</v>
      </c>
      <c r="B24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1399.07.21</v>
      </c>
      <c r="C2497" s="195">
        <f t="shared" ca="1" si="74"/>
        <v>1399</v>
      </c>
      <c r="D24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497" s="195">
        <f>_xlfn.NUMBERVALUE(RIGHT(Table11[[#This Row],[تاریخ شمسی]],2))</f>
        <v>21</v>
      </c>
      <c r="F24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07-21</v>
      </c>
      <c r="G2497" s="195" t="s">
        <v>2648</v>
      </c>
      <c r="L2497" s="259">
        <v>44116</v>
      </c>
      <c r="M2497">
        <v>240318</v>
      </c>
      <c r="O2497" s="284">
        <f>IFERROR(DATE(Table7[[#This Row],[year]],MONTH(DATEVALUE(Table7[[#This Row],[month]]&amp;"1")),Table7[[#This Row],[day]]),"")</f>
        <v>41478</v>
      </c>
      <c r="P2497" s="195" t="s">
        <v>5922</v>
      </c>
      <c r="Q2497" s="195">
        <v>2013</v>
      </c>
      <c r="R2497" s="195" t="s">
        <v>3443</v>
      </c>
      <c r="S2497" s="195">
        <v>23</v>
      </c>
      <c r="T2497" s="195">
        <v>1326.75</v>
      </c>
      <c r="U2497" s="195">
        <v>1829</v>
      </c>
      <c r="V2497" s="195">
        <v>5471475</v>
      </c>
      <c r="X2497" s="260">
        <v>41557</v>
      </c>
      <c r="Y2497" t="s">
        <v>7516</v>
      </c>
      <c r="Z2497" s="260">
        <v>11</v>
      </c>
      <c r="AA2497">
        <v>1392</v>
      </c>
      <c r="AB2497" s="260" t="str">
        <f ca="1">IFERROR(IFERROR(VLOOKUP(Table_Merge1[[#This Row],[Column1]],Table11[#All],2,FALSE),LEFT(AB2498,8)&amp;IF(LEN((RIGHT(AB2498,2)+1))&lt;2,"0"&amp;(RIGHT(AB2498,2)+1),(RIGHT(AB2498,2)-1))),"")</f>
        <v>1392.07.18</v>
      </c>
      <c r="AC2497" s="259" t="str">
        <f ca="1">LEFT(Table_Merge1[[#This Row],[Column2]],4)</f>
        <v>1392</v>
      </c>
      <c r="AD2497" s="259" t="str">
        <f ca="1">RIGHT(LEFT(Table_Merge1[[#This Row],[Column2]],7),2)</f>
        <v>07</v>
      </c>
      <c r="AE2497" s="259" t="str">
        <f ca="1">RIGHT(Table_Merge1[[#This Row],[Column2]],2)</f>
        <v>18</v>
      </c>
      <c r="AF2497">
        <v>7</v>
      </c>
      <c r="AG2497">
        <v>18</v>
      </c>
      <c r="AH2497" s="260">
        <v>2013</v>
      </c>
      <c r="AI2497" t="s">
        <v>3448</v>
      </c>
      <c r="AJ2497" s="260">
        <v>10</v>
      </c>
      <c r="AK2497">
        <v>1298</v>
      </c>
      <c r="AL2497">
        <v>1896</v>
      </c>
      <c r="AM2497">
        <v>5389975</v>
      </c>
      <c r="AO2497">
        <v>30320</v>
      </c>
      <c r="AP2497" s="287">
        <f>IFERROR(IF(Table_Merge1[[#This Row],[LME Zinc stock]]*Table_Merge1[[#This Row],[Nima.مقدار]]=0,"",Table_Merge1[[#This Row],[LME Zinc stock]]*Table_Merge1[[#This Row],[Nima.مقدار]]),"")</f>
        <v>163424042000</v>
      </c>
      <c r="AQ2497" s="287">
        <f>IFERROR(IF(Table_Merge1[[#This Row],[LME Zinc 3-month]]*Table_Merge1[[#This Row],[Nima.مقدار]]=0,"",Table_Merge1[[#This Row],[LME Zinc 3-month]]*Table_Merge1[[#This Row],[Nima.مقدار]]),"")</f>
        <v>57486720</v>
      </c>
      <c r="AR2497" s="288" t="str">
        <f>IFERROR(IF(Table_Merge1[[#This Row],[LME Zinc stock]]*Table_Merge1[[#This Row],[Azad.Sell]]=0,"",Table_Merge1[[#This Row],[LME Zinc stock]]*Table_Merge1[[#This Row],[Azad.Sell]]),"")</f>
        <v/>
      </c>
      <c r="AS2497" s="288" t="str">
        <f>IFERROR(IF(Table_Merge1[[#This Row],[LME Zinc 3-month]]*Table_Merge1[[#This Row],[Azad.Sell]]=0,"",Table_Merge1[[#This Row],[LME Zinc 3-month]]*Table_Merge1[[#This Row],[Azad.Sell]]),"")</f>
        <v/>
      </c>
      <c r="AT2497"/>
    </row>
    <row r="2498" spans="1:46" x14ac:dyDescent="0.25">
      <c r="A2498" s="258">
        <v>44117</v>
      </c>
      <c r="B24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1399.07.22</v>
      </c>
      <c r="C2498" s="195">
        <f t="shared" ref="C2498:C2561" ca="1" si="75">_xlfn.NUMBERVALUE(LEFT(G2498, LEN(G2498) - MAX(IF(ISNUMBER(MID(G2498, ROW(INDIRECT("1:"&amp;LEN(G2498))), 1) *1)=FALSE, ROW(INDIRECT("6:"&amp;LEN(G2498))), 6))))</f>
        <v>1399</v>
      </c>
      <c r="D24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498" s="195">
        <f>_xlfn.NUMBERVALUE(RIGHT(Table11[[#This Row],[تاریخ شمسی]],2))</f>
        <v>22</v>
      </c>
      <c r="F24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07-22</v>
      </c>
      <c r="G2498" s="195" t="s">
        <v>2649</v>
      </c>
      <c r="L2498" s="259">
        <v>44117</v>
      </c>
      <c r="M2498">
        <v>220789</v>
      </c>
      <c r="O2498" s="283">
        <f>IFERROR(DATE(Table7[[#This Row],[year]],MONTH(DATEVALUE(Table7[[#This Row],[month]]&amp;"1")),Table7[[#This Row],[day]]),"")</f>
        <v>41477</v>
      </c>
      <c r="P2498" s="257" t="s">
        <v>5923</v>
      </c>
      <c r="Q2498" s="257">
        <v>2013</v>
      </c>
      <c r="R2498" s="257" t="s">
        <v>3443</v>
      </c>
      <c r="S2498" s="257">
        <v>22</v>
      </c>
      <c r="T2498" s="257">
        <v>1313.75</v>
      </c>
      <c r="U2498" s="257">
        <v>1778.5</v>
      </c>
      <c r="V2498" s="257">
        <v>5473275</v>
      </c>
      <c r="X2498" s="260">
        <v>41556</v>
      </c>
      <c r="Y2498" t="s">
        <v>7515</v>
      </c>
      <c r="Z2498" s="260">
        <v>12</v>
      </c>
      <c r="AA2498">
        <v>1392</v>
      </c>
      <c r="AB2498" s="260" t="str">
        <f ca="1">IFERROR(IFERROR(VLOOKUP(Table_Merge1[[#This Row],[Column1]],Table11[#All],2,FALSE),LEFT(AB2499,8)&amp;IF(LEN((RIGHT(AB2499,2)+1))&lt;2,"0"&amp;(RIGHT(AB2499,2)+1),(RIGHT(AB2499,2)-1))),"")</f>
        <v>1392.07.17</v>
      </c>
      <c r="AC2498" s="259" t="str">
        <f ca="1">LEFT(Table_Merge1[[#This Row],[Column2]],4)</f>
        <v>1392</v>
      </c>
      <c r="AD2498" s="259" t="str">
        <f ca="1">RIGHT(LEFT(Table_Merge1[[#This Row],[Column2]],7),2)</f>
        <v>07</v>
      </c>
      <c r="AE2498" s="259" t="str">
        <f ca="1">RIGHT(Table_Merge1[[#This Row],[Column2]],2)</f>
        <v>17</v>
      </c>
      <c r="AF2498">
        <v>7</v>
      </c>
      <c r="AG2498">
        <v>17</v>
      </c>
      <c r="AH2498" s="260">
        <v>2013</v>
      </c>
      <c r="AI2498" t="s">
        <v>3448</v>
      </c>
      <c r="AJ2498" s="260">
        <v>9</v>
      </c>
      <c r="AK2498">
        <v>1309.5</v>
      </c>
      <c r="AL2498">
        <v>1886</v>
      </c>
      <c r="AM2498">
        <v>5395900</v>
      </c>
      <c r="AO2498">
        <v>30290</v>
      </c>
      <c r="AP2498" s="287">
        <f>IFERROR(IF(Table_Merge1[[#This Row],[LME Zinc stock]]*Table_Merge1[[#This Row],[Nima.مقدار]]=0,"",Table_Merge1[[#This Row],[LME Zinc stock]]*Table_Merge1[[#This Row],[Nima.مقدار]]),"")</f>
        <v>163441811000</v>
      </c>
      <c r="AQ2498" s="287">
        <f>IFERROR(IF(Table_Merge1[[#This Row],[LME Zinc 3-month]]*Table_Merge1[[#This Row],[Nima.مقدار]]=0,"",Table_Merge1[[#This Row],[LME Zinc 3-month]]*Table_Merge1[[#This Row],[Nima.مقدار]]),"")</f>
        <v>57126940</v>
      </c>
      <c r="AR2498" s="288" t="str">
        <f>IFERROR(IF(Table_Merge1[[#This Row],[LME Zinc stock]]*Table_Merge1[[#This Row],[Azad.Sell]]=0,"",Table_Merge1[[#This Row],[LME Zinc stock]]*Table_Merge1[[#This Row],[Azad.Sell]]),"")</f>
        <v/>
      </c>
      <c r="AS2498" s="288" t="str">
        <f>IFERROR(IF(Table_Merge1[[#This Row],[LME Zinc 3-month]]*Table_Merge1[[#This Row],[Azad.Sell]]=0,"",Table_Merge1[[#This Row],[LME Zinc 3-month]]*Table_Merge1[[#This Row],[Azad.Sell]]),"")</f>
        <v/>
      </c>
      <c r="AT2498"/>
    </row>
    <row r="2499" spans="1:46" x14ac:dyDescent="0.25">
      <c r="A2499" s="258">
        <v>44118</v>
      </c>
      <c r="B24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1399.07.23</v>
      </c>
      <c r="C2499" s="195">
        <f t="shared" ca="1" si="75"/>
        <v>1399</v>
      </c>
      <c r="D24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499" s="195">
        <f>_xlfn.NUMBERVALUE(RIGHT(Table11[[#This Row],[تاریخ شمسی]],2))</f>
        <v>23</v>
      </c>
      <c r="F24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07-23</v>
      </c>
      <c r="G2499" s="195" t="s">
        <v>2650</v>
      </c>
      <c r="L2499" s="259">
        <v>44118</v>
      </c>
      <c r="M2499">
        <v>264997</v>
      </c>
      <c r="O2499" s="284">
        <f>IFERROR(DATE(Table7[[#This Row],[year]],MONTH(DATEVALUE(Table7[[#This Row],[month]]&amp;"1")),Table7[[#This Row],[day]]),"")</f>
        <v>41474</v>
      </c>
      <c r="P2499" s="195" t="s">
        <v>5924</v>
      </c>
      <c r="Q2499" s="195">
        <v>2013</v>
      </c>
      <c r="R2499" s="195" t="s">
        <v>3443</v>
      </c>
      <c r="S2499" s="195">
        <v>19</v>
      </c>
      <c r="T2499" s="195">
        <v>1286</v>
      </c>
      <c r="U2499" s="195">
        <v>1798.5</v>
      </c>
      <c r="V2499" s="195">
        <v>5480625</v>
      </c>
      <c r="X2499" s="260">
        <v>41555</v>
      </c>
      <c r="Y2499" t="s">
        <v>7514</v>
      </c>
      <c r="Z2499" s="260">
        <v>12</v>
      </c>
      <c r="AA2499">
        <v>1392</v>
      </c>
      <c r="AB2499" s="260" t="str">
        <f ca="1">IFERROR(IFERROR(VLOOKUP(Table_Merge1[[#This Row],[Column1]],Table11[#All],2,FALSE),LEFT(AB2500,8)&amp;IF(LEN((RIGHT(AB2500,2)+1))&lt;2,"0"&amp;(RIGHT(AB2500,2)+1),(RIGHT(AB2500,2)-1))),"")</f>
        <v>1392.07.16</v>
      </c>
      <c r="AC2499" s="259" t="str">
        <f ca="1">LEFT(Table_Merge1[[#This Row],[Column2]],4)</f>
        <v>1392</v>
      </c>
      <c r="AD2499" s="259" t="str">
        <f ca="1">RIGHT(LEFT(Table_Merge1[[#This Row],[Column2]],7),2)</f>
        <v>07</v>
      </c>
      <c r="AE2499" s="259" t="str">
        <f ca="1">RIGHT(Table_Merge1[[#This Row],[Column2]],2)</f>
        <v>16</v>
      </c>
      <c r="AF2499">
        <v>7</v>
      </c>
      <c r="AG2499">
        <v>16</v>
      </c>
      <c r="AH2499" s="260">
        <v>2013</v>
      </c>
      <c r="AI2499" t="s">
        <v>3448</v>
      </c>
      <c r="AJ2499" s="260">
        <v>8</v>
      </c>
      <c r="AK2499">
        <v>1321</v>
      </c>
      <c r="AL2499">
        <v>1855</v>
      </c>
      <c r="AM2499">
        <v>5397300</v>
      </c>
      <c r="AO2499">
        <v>30450</v>
      </c>
      <c r="AP2499" s="287">
        <f>IFERROR(IF(Table_Merge1[[#This Row],[LME Zinc stock]]*Table_Merge1[[#This Row],[Nima.مقدار]]=0,"",Table_Merge1[[#This Row],[LME Zinc stock]]*Table_Merge1[[#This Row],[Nima.مقدار]]),"")</f>
        <v>164347785000</v>
      </c>
      <c r="AQ2499" s="287">
        <f>IFERROR(IF(Table_Merge1[[#This Row],[LME Zinc 3-month]]*Table_Merge1[[#This Row],[Nima.مقدار]]=0,"",Table_Merge1[[#This Row],[LME Zinc 3-month]]*Table_Merge1[[#This Row],[Nima.مقدار]]),"")</f>
        <v>56484750</v>
      </c>
      <c r="AR2499" s="288" t="str">
        <f>IFERROR(IF(Table_Merge1[[#This Row],[LME Zinc stock]]*Table_Merge1[[#This Row],[Azad.Sell]]=0,"",Table_Merge1[[#This Row],[LME Zinc stock]]*Table_Merge1[[#This Row],[Azad.Sell]]),"")</f>
        <v/>
      </c>
      <c r="AS2499" s="288" t="str">
        <f>IFERROR(IF(Table_Merge1[[#This Row],[LME Zinc 3-month]]*Table_Merge1[[#This Row],[Azad.Sell]]=0,"",Table_Merge1[[#This Row],[LME Zinc 3-month]]*Table_Merge1[[#This Row],[Azad.Sell]]),"")</f>
        <v/>
      </c>
      <c r="AT2499"/>
    </row>
    <row r="2500" spans="1:46" x14ac:dyDescent="0.25">
      <c r="A2500" s="258">
        <v>44119</v>
      </c>
      <c r="B25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1399.07.24</v>
      </c>
      <c r="C2500" s="195">
        <f t="shared" ca="1" si="75"/>
        <v>1399</v>
      </c>
      <c r="D25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500" s="195">
        <f>_xlfn.NUMBERVALUE(RIGHT(Table11[[#This Row],[تاریخ شمسی]],2))</f>
        <v>24</v>
      </c>
      <c r="F25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07-24</v>
      </c>
      <c r="G2500" s="195" t="s">
        <v>2651</v>
      </c>
      <c r="L2500" s="259">
        <v>44119</v>
      </c>
      <c r="M2500">
        <v>239406</v>
      </c>
      <c r="O2500" s="283">
        <f>IFERROR(DATE(Table7[[#This Row],[year]],MONTH(DATEVALUE(Table7[[#This Row],[month]]&amp;"1")),Table7[[#This Row],[day]]),"")</f>
        <v>41473</v>
      </c>
      <c r="P2500" s="257" t="s">
        <v>5925</v>
      </c>
      <c r="Q2500" s="257">
        <v>2013</v>
      </c>
      <c r="R2500" s="257" t="s">
        <v>3443</v>
      </c>
      <c r="S2500" s="257">
        <v>18</v>
      </c>
      <c r="T2500" s="257">
        <v>1279.75</v>
      </c>
      <c r="U2500" s="257">
        <v>1801.5</v>
      </c>
      <c r="V2500" s="257">
        <v>5466675</v>
      </c>
      <c r="X2500" s="260">
        <v>41554</v>
      </c>
      <c r="Y2500" t="s">
        <v>7513</v>
      </c>
      <c r="Z2500" s="260">
        <v>12</v>
      </c>
      <c r="AA2500">
        <v>1392</v>
      </c>
      <c r="AB2500" s="260" t="str">
        <f ca="1">IFERROR(IFERROR(VLOOKUP(Table_Merge1[[#This Row],[Column1]],Table11[#All],2,FALSE),LEFT(AB2501,8)&amp;IF(LEN((RIGHT(AB2501,2)+1))&lt;2,"0"&amp;(RIGHT(AB2501,2)+1),(RIGHT(AB2501,2)-1))),"")</f>
        <v>1392.07.15</v>
      </c>
      <c r="AC2500" s="259" t="str">
        <f ca="1">LEFT(Table_Merge1[[#This Row],[Column2]],4)</f>
        <v>1392</v>
      </c>
      <c r="AD2500" s="259" t="str">
        <f ca="1">RIGHT(LEFT(Table_Merge1[[#This Row],[Column2]],7),2)</f>
        <v>07</v>
      </c>
      <c r="AE2500" s="259" t="str">
        <f ca="1">RIGHT(Table_Merge1[[#This Row],[Column2]],2)</f>
        <v>15</v>
      </c>
      <c r="AF2500">
        <v>7</v>
      </c>
      <c r="AG2500">
        <v>15</v>
      </c>
      <c r="AH2500" s="260">
        <v>2013</v>
      </c>
      <c r="AI2500" t="s">
        <v>3448</v>
      </c>
      <c r="AJ2500" s="260">
        <v>7</v>
      </c>
      <c r="AK2500">
        <v>1311</v>
      </c>
      <c r="AL2500">
        <v>1847.5</v>
      </c>
      <c r="AM2500">
        <v>5396025</v>
      </c>
      <c r="AO2500">
        <v>30380</v>
      </c>
      <c r="AP2500" s="287">
        <f>IFERROR(IF(Table_Merge1[[#This Row],[LME Zinc stock]]*Table_Merge1[[#This Row],[Nima.مقدار]]=0,"",Table_Merge1[[#This Row],[LME Zinc stock]]*Table_Merge1[[#This Row],[Nima.مقدار]]),"")</f>
        <v>163931239500</v>
      </c>
      <c r="AQ2500" s="287">
        <f>IFERROR(IF(Table_Merge1[[#This Row],[LME Zinc 3-month]]*Table_Merge1[[#This Row],[Nima.مقدار]]=0,"",Table_Merge1[[#This Row],[LME Zinc 3-month]]*Table_Merge1[[#This Row],[Nima.مقدار]]),"")</f>
        <v>56127050</v>
      </c>
      <c r="AR2500" s="288" t="str">
        <f>IFERROR(IF(Table_Merge1[[#This Row],[LME Zinc stock]]*Table_Merge1[[#This Row],[Azad.Sell]]=0,"",Table_Merge1[[#This Row],[LME Zinc stock]]*Table_Merge1[[#This Row],[Azad.Sell]]),"")</f>
        <v/>
      </c>
      <c r="AS2500" s="288" t="str">
        <f>IFERROR(IF(Table_Merge1[[#This Row],[LME Zinc 3-month]]*Table_Merge1[[#This Row],[Azad.Sell]]=0,"",Table_Merge1[[#This Row],[LME Zinc 3-month]]*Table_Merge1[[#This Row],[Azad.Sell]]),"")</f>
        <v/>
      </c>
      <c r="AT2500"/>
    </row>
    <row r="2501" spans="1:46" x14ac:dyDescent="0.25">
      <c r="A2501" s="258">
        <v>44122</v>
      </c>
      <c r="B25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1399.07.27</v>
      </c>
      <c r="C2501" s="195">
        <f t="shared" ca="1" si="75"/>
        <v>1399</v>
      </c>
      <c r="D25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501" s="195">
        <f>_xlfn.NUMBERVALUE(RIGHT(Table11[[#This Row],[تاریخ شمسی]],2))</f>
        <v>27</v>
      </c>
      <c r="F25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07-27</v>
      </c>
      <c r="G2501" s="195" t="s">
        <v>2652</v>
      </c>
      <c r="L2501" s="259">
        <v>44122</v>
      </c>
      <c r="M2501">
        <v>247074</v>
      </c>
      <c r="O2501" s="284">
        <f>IFERROR(DATE(Table7[[#This Row],[year]],MONTH(DATEVALUE(Table7[[#This Row],[month]]&amp;"1")),Table7[[#This Row],[day]]),"")</f>
        <v>41472</v>
      </c>
      <c r="P2501" s="195" t="s">
        <v>5926</v>
      </c>
      <c r="Q2501" s="195">
        <v>2013</v>
      </c>
      <c r="R2501" s="195" t="s">
        <v>3443</v>
      </c>
      <c r="S2501" s="195">
        <v>17</v>
      </c>
      <c r="T2501" s="195">
        <v>1284.25</v>
      </c>
      <c r="U2501" s="195">
        <v>1817.5</v>
      </c>
      <c r="V2501" s="195">
        <v>5472375</v>
      </c>
      <c r="X2501" s="260">
        <v>41551</v>
      </c>
      <c r="Z2501" s="260">
        <v>12</v>
      </c>
      <c r="AB2501" s="260" t="str">
        <f ca="1">IFERROR(IFERROR(VLOOKUP(Table_Merge1[[#This Row],[Column1]],Table11[#All],2,FALSE),LEFT(AB2502,8)&amp;IF(LEN((RIGHT(AB2502,2)+1))&lt;2,"0"&amp;(RIGHT(AB2502,2)+1),(RIGHT(AB2502,2)-1))),"")</f>
        <v>1392.07.10</v>
      </c>
      <c r="AC2501" s="259" t="str">
        <f ca="1">LEFT(Table_Merge1[[#This Row],[Column2]],4)</f>
        <v>1392</v>
      </c>
      <c r="AD2501" s="259" t="str">
        <f ca="1">RIGHT(LEFT(Table_Merge1[[#This Row],[Column2]],7),2)</f>
        <v>07</v>
      </c>
      <c r="AE2501" s="259" t="str">
        <f ca="1">RIGHT(Table_Merge1[[#This Row],[Column2]],2)</f>
        <v>10</v>
      </c>
      <c r="AH2501" s="260">
        <v>2013</v>
      </c>
      <c r="AI2501" t="s">
        <v>3448</v>
      </c>
      <c r="AJ2501" s="260">
        <v>4</v>
      </c>
      <c r="AK2501">
        <v>1316</v>
      </c>
      <c r="AL2501">
        <v>1869.5</v>
      </c>
      <c r="AM2501">
        <v>5402650</v>
      </c>
      <c r="AP2501" s="287" t="str">
        <f>IFERROR(IF(Table_Merge1[[#This Row],[LME Zinc stock]]*Table_Merge1[[#This Row],[Nima.مقدار]]=0,"",Table_Merge1[[#This Row],[LME Zinc stock]]*Table_Merge1[[#This Row],[Nima.مقدار]]),"")</f>
        <v/>
      </c>
      <c r="AQ2501" s="287" t="str">
        <f>IFERROR(IF(Table_Merge1[[#This Row],[LME Zinc 3-month]]*Table_Merge1[[#This Row],[Nima.مقدار]]=0,"",Table_Merge1[[#This Row],[LME Zinc 3-month]]*Table_Merge1[[#This Row],[Nima.مقدار]]),"")</f>
        <v/>
      </c>
      <c r="AR2501" s="288" t="str">
        <f>IFERROR(IF(Table_Merge1[[#This Row],[LME Zinc stock]]*Table_Merge1[[#This Row],[Azad.Sell]]=0,"",Table_Merge1[[#This Row],[LME Zinc stock]]*Table_Merge1[[#This Row],[Azad.Sell]]),"")</f>
        <v/>
      </c>
      <c r="AS2501" s="288" t="str">
        <f>IFERROR(IF(Table_Merge1[[#This Row],[LME Zinc 3-month]]*Table_Merge1[[#This Row],[Azad.Sell]]=0,"",Table_Merge1[[#This Row],[LME Zinc 3-month]]*Table_Merge1[[#This Row],[Azad.Sell]]),"")</f>
        <v/>
      </c>
      <c r="AT2501"/>
    </row>
    <row r="2502" spans="1:46" x14ac:dyDescent="0.25">
      <c r="A2502" s="258">
        <v>44123</v>
      </c>
      <c r="B25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1399.07.28</v>
      </c>
      <c r="C2502" s="195">
        <f t="shared" ca="1" si="75"/>
        <v>1399</v>
      </c>
      <c r="D25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502" s="195">
        <f>_xlfn.NUMBERVALUE(RIGHT(Table11[[#This Row],[تاریخ شمسی]],2))</f>
        <v>28</v>
      </c>
      <c r="F25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07-28</v>
      </c>
      <c r="G2502" s="195" t="s">
        <v>2653</v>
      </c>
      <c r="L2502" s="259">
        <v>44123</v>
      </c>
      <c r="M2502">
        <v>262966</v>
      </c>
      <c r="O2502" s="283">
        <f>IFERROR(DATE(Table7[[#This Row],[year]],MONTH(DATEVALUE(Table7[[#This Row],[month]]&amp;"1")),Table7[[#This Row],[day]]),"")</f>
        <v>41471</v>
      </c>
      <c r="P2502" s="257" t="s">
        <v>5927</v>
      </c>
      <c r="Q2502" s="257">
        <v>2013</v>
      </c>
      <c r="R2502" s="257" t="s">
        <v>3443</v>
      </c>
      <c r="S2502" s="257">
        <v>16</v>
      </c>
      <c r="T2502" s="257">
        <v>1286</v>
      </c>
      <c r="U2502" s="257">
        <v>1822</v>
      </c>
      <c r="V2502" s="257">
        <v>5471100</v>
      </c>
      <c r="X2502" s="260">
        <v>41550</v>
      </c>
      <c r="Y2502" t="s">
        <v>7512</v>
      </c>
      <c r="Z2502" s="260">
        <v>12</v>
      </c>
      <c r="AA2502">
        <v>1392</v>
      </c>
      <c r="AB2502" s="260" t="str">
        <f ca="1">IFERROR(IFERROR(VLOOKUP(Table_Merge1[[#This Row],[Column1]],Table11[#All],2,FALSE),LEFT(AB2503,8)&amp;IF(LEN((RIGHT(AB2503,2)+1))&lt;2,"0"&amp;(RIGHT(AB2503,2)+1),(RIGHT(AB2503,2)-1))),"")</f>
        <v>1392.07.11</v>
      </c>
      <c r="AC2502" s="259" t="str">
        <f ca="1">LEFT(Table_Merge1[[#This Row],[Column2]],4)</f>
        <v>1392</v>
      </c>
      <c r="AD2502" s="259" t="str">
        <f ca="1">RIGHT(LEFT(Table_Merge1[[#This Row],[Column2]],7),2)</f>
        <v>07</v>
      </c>
      <c r="AE2502" s="259" t="str">
        <f ca="1">RIGHT(Table_Merge1[[#This Row],[Column2]],2)</f>
        <v>11</v>
      </c>
      <c r="AF2502">
        <v>7</v>
      </c>
      <c r="AG2502">
        <v>11</v>
      </c>
      <c r="AH2502" s="260">
        <v>2013</v>
      </c>
      <c r="AI2502" t="s">
        <v>3448</v>
      </c>
      <c r="AJ2502" s="260">
        <v>3</v>
      </c>
      <c r="AK2502">
        <v>1309</v>
      </c>
      <c r="AL2502">
        <v>1880</v>
      </c>
      <c r="AM2502">
        <v>5401975</v>
      </c>
      <c r="AO2502">
        <v>30300</v>
      </c>
      <c r="AP2502" s="287">
        <f>IFERROR(IF(Table_Merge1[[#This Row],[LME Zinc stock]]*Table_Merge1[[#This Row],[Nima.مقدار]]=0,"",Table_Merge1[[#This Row],[LME Zinc stock]]*Table_Merge1[[#This Row],[Nima.مقدار]]),"")</f>
        <v>163679842500</v>
      </c>
      <c r="AQ2502" s="287">
        <f>IFERROR(IF(Table_Merge1[[#This Row],[LME Zinc 3-month]]*Table_Merge1[[#This Row],[Nima.مقدار]]=0,"",Table_Merge1[[#This Row],[LME Zinc 3-month]]*Table_Merge1[[#This Row],[Nima.مقدار]]),"")</f>
        <v>56964000</v>
      </c>
      <c r="AR2502" s="288" t="str">
        <f>IFERROR(IF(Table_Merge1[[#This Row],[LME Zinc stock]]*Table_Merge1[[#This Row],[Azad.Sell]]=0,"",Table_Merge1[[#This Row],[LME Zinc stock]]*Table_Merge1[[#This Row],[Azad.Sell]]),"")</f>
        <v/>
      </c>
      <c r="AS2502" s="288" t="str">
        <f>IFERROR(IF(Table_Merge1[[#This Row],[LME Zinc 3-month]]*Table_Merge1[[#This Row],[Azad.Sell]]=0,"",Table_Merge1[[#This Row],[LME Zinc 3-month]]*Table_Merge1[[#This Row],[Azad.Sell]]),"")</f>
        <v/>
      </c>
      <c r="AT2502"/>
    </row>
    <row r="2503" spans="1:46" x14ac:dyDescent="0.25">
      <c r="A2503" s="258">
        <v>44124</v>
      </c>
      <c r="B25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1399.07.29</v>
      </c>
      <c r="C2503" s="195">
        <f t="shared" ca="1" si="75"/>
        <v>1399</v>
      </c>
      <c r="D25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503" s="195">
        <f>_xlfn.NUMBERVALUE(RIGHT(Table11[[#This Row],[تاریخ شمسی]],2))</f>
        <v>29</v>
      </c>
      <c r="F25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07-29</v>
      </c>
      <c r="G2503" s="195" t="s">
        <v>2654</v>
      </c>
      <c r="L2503" s="259">
        <v>44124</v>
      </c>
      <c r="M2503">
        <v>266514</v>
      </c>
      <c r="O2503" s="284">
        <f>IFERROR(DATE(Table7[[#This Row],[year]],MONTH(DATEVALUE(Table7[[#This Row],[month]]&amp;"1")),Table7[[#This Row],[day]]),"")</f>
        <v>41470</v>
      </c>
      <c r="P2503" s="195" t="s">
        <v>5928</v>
      </c>
      <c r="Q2503" s="195">
        <v>2013</v>
      </c>
      <c r="R2503" s="195" t="s">
        <v>3443</v>
      </c>
      <c r="S2503" s="195">
        <v>15</v>
      </c>
      <c r="T2503" s="195">
        <v>1281.25</v>
      </c>
      <c r="U2503" s="195" t="s">
        <v>3621</v>
      </c>
      <c r="V2503" s="195" t="s">
        <v>3621</v>
      </c>
      <c r="X2503" s="260">
        <v>41549</v>
      </c>
      <c r="Y2503" t="s">
        <v>7511</v>
      </c>
      <c r="Z2503" s="260">
        <v>12</v>
      </c>
      <c r="AA2503">
        <v>1392</v>
      </c>
      <c r="AB2503" s="260" t="str">
        <f ca="1">IFERROR(IFERROR(VLOOKUP(Table_Merge1[[#This Row],[Column1]],Table11[#All],2,FALSE),LEFT(AB2504,8)&amp;IF(LEN((RIGHT(AB2504,2)+1))&lt;2,"0"&amp;(RIGHT(AB2504,2)+1),(RIGHT(AB2504,2)-1))),"")</f>
        <v>1392.07.10</v>
      </c>
      <c r="AC2503" s="259" t="str">
        <f ca="1">LEFT(Table_Merge1[[#This Row],[Column2]],4)</f>
        <v>1392</v>
      </c>
      <c r="AD2503" s="259" t="str">
        <f ca="1">RIGHT(LEFT(Table_Merge1[[#This Row],[Column2]],7),2)</f>
        <v>07</v>
      </c>
      <c r="AE2503" s="259" t="str">
        <f ca="1">RIGHT(Table_Merge1[[#This Row],[Column2]],2)</f>
        <v>10</v>
      </c>
      <c r="AF2503">
        <v>7</v>
      </c>
      <c r="AG2503">
        <v>10</v>
      </c>
      <c r="AH2503" s="260">
        <v>2013</v>
      </c>
      <c r="AI2503" t="s">
        <v>3448</v>
      </c>
      <c r="AJ2503" s="260">
        <v>2</v>
      </c>
      <c r="AK2503">
        <v>1293.75</v>
      </c>
      <c r="AL2503">
        <v>1853</v>
      </c>
      <c r="AM2503">
        <v>5407525</v>
      </c>
      <c r="AO2503">
        <v>30400</v>
      </c>
      <c r="AP2503" s="287">
        <f>IFERROR(IF(Table_Merge1[[#This Row],[LME Zinc stock]]*Table_Merge1[[#This Row],[Nima.مقدار]]=0,"",Table_Merge1[[#This Row],[LME Zinc stock]]*Table_Merge1[[#This Row],[Nima.مقدار]]),"")</f>
        <v>164388760000</v>
      </c>
      <c r="AQ2503" s="287">
        <f>IFERROR(IF(Table_Merge1[[#This Row],[LME Zinc 3-month]]*Table_Merge1[[#This Row],[Nima.مقدار]]=0,"",Table_Merge1[[#This Row],[LME Zinc 3-month]]*Table_Merge1[[#This Row],[Nima.مقدار]]),"")</f>
        <v>56331200</v>
      </c>
      <c r="AR2503" s="288" t="str">
        <f>IFERROR(IF(Table_Merge1[[#This Row],[LME Zinc stock]]*Table_Merge1[[#This Row],[Azad.Sell]]=0,"",Table_Merge1[[#This Row],[LME Zinc stock]]*Table_Merge1[[#This Row],[Azad.Sell]]),"")</f>
        <v/>
      </c>
      <c r="AS2503" s="288" t="str">
        <f>IFERROR(IF(Table_Merge1[[#This Row],[LME Zinc 3-month]]*Table_Merge1[[#This Row],[Azad.Sell]]=0,"",Table_Merge1[[#This Row],[LME Zinc 3-month]]*Table_Merge1[[#This Row],[Azad.Sell]]),"")</f>
        <v/>
      </c>
      <c r="AT2503"/>
    </row>
    <row r="2504" spans="1:46" x14ac:dyDescent="0.25">
      <c r="A2504" s="258">
        <v>44125</v>
      </c>
      <c r="B25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1399.07.30</v>
      </c>
      <c r="C2504" s="195">
        <f t="shared" ca="1" si="75"/>
        <v>1399</v>
      </c>
      <c r="D25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504" s="195">
        <f>_xlfn.NUMBERVALUE(RIGHT(Table11[[#This Row],[تاریخ شمسی]],2))</f>
        <v>30</v>
      </c>
      <c r="F25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07-30</v>
      </c>
      <c r="G2504" s="195" t="s">
        <v>2655</v>
      </c>
      <c r="L2504" s="259">
        <v>44125</v>
      </c>
      <c r="M2504">
        <v>258749</v>
      </c>
      <c r="O2504" s="283">
        <f>IFERROR(DATE(Table7[[#This Row],[year]],MONTH(DATEVALUE(Table7[[#This Row],[month]]&amp;"1")),Table7[[#This Row],[day]]),"")</f>
        <v>41467</v>
      </c>
      <c r="P2504" s="257" t="s">
        <v>5929</v>
      </c>
      <c r="Q2504" s="257">
        <v>2013</v>
      </c>
      <c r="R2504" s="257" t="s">
        <v>3443</v>
      </c>
      <c r="S2504" s="257">
        <v>12</v>
      </c>
      <c r="T2504" s="257">
        <v>1275</v>
      </c>
      <c r="U2504" s="257">
        <v>1778</v>
      </c>
      <c r="V2504" s="257">
        <v>5478525</v>
      </c>
      <c r="X2504" s="260">
        <v>41548</v>
      </c>
      <c r="Y2504" t="s">
        <v>7510</v>
      </c>
      <c r="Z2504" s="260">
        <v>12</v>
      </c>
      <c r="AA2504">
        <v>1392</v>
      </c>
      <c r="AB2504" s="260" t="str">
        <f ca="1">IFERROR(IFERROR(VLOOKUP(Table_Merge1[[#This Row],[Column1]],Table11[#All],2,FALSE),LEFT(AB2505,8)&amp;IF(LEN((RIGHT(AB2505,2)+1))&lt;2,"0"&amp;(RIGHT(AB2505,2)+1),(RIGHT(AB2505,2)-1))),"")</f>
        <v>1392.07.09</v>
      </c>
      <c r="AC2504" s="259" t="str">
        <f ca="1">LEFT(Table_Merge1[[#This Row],[Column2]],4)</f>
        <v>1392</v>
      </c>
      <c r="AD2504" s="259" t="str">
        <f ca="1">RIGHT(LEFT(Table_Merge1[[#This Row],[Column2]],7),2)</f>
        <v>07</v>
      </c>
      <c r="AE2504" s="259" t="str">
        <f ca="1">RIGHT(Table_Merge1[[#This Row],[Column2]],2)</f>
        <v>09</v>
      </c>
      <c r="AF2504">
        <v>7</v>
      </c>
      <c r="AG2504">
        <v>9</v>
      </c>
      <c r="AH2504" s="260">
        <v>2013</v>
      </c>
      <c r="AI2504" t="s">
        <v>3448</v>
      </c>
      <c r="AJ2504" s="260">
        <v>1</v>
      </c>
      <c r="AK2504">
        <v>1332.25</v>
      </c>
      <c r="AL2504">
        <v>1854</v>
      </c>
      <c r="AM2504">
        <v>5415675</v>
      </c>
      <c r="AO2504">
        <v>30440</v>
      </c>
      <c r="AP2504" s="287">
        <f>IFERROR(IF(Table_Merge1[[#This Row],[LME Zinc stock]]*Table_Merge1[[#This Row],[Nima.مقدار]]=0,"",Table_Merge1[[#This Row],[LME Zinc stock]]*Table_Merge1[[#This Row],[Nima.مقدار]]),"")</f>
        <v>164853147000</v>
      </c>
      <c r="AQ2504" s="287">
        <f>IFERROR(IF(Table_Merge1[[#This Row],[LME Zinc 3-month]]*Table_Merge1[[#This Row],[Nima.مقدار]]=0,"",Table_Merge1[[#This Row],[LME Zinc 3-month]]*Table_Merge1[[#This Row],[Nima.مقدار]]),"")</f>
        <v>56435760</v>
      </c>
      <c r="AR2504" s="288" t="str">
        <f>IFERROR(IF(Table_Merge1[[#This Row],[LME Zinc stock]]*Table_Merge1[[#This Row],[Azad.Sell]]=0,"",Table_Merge1[[#This Row],[LME Zinc stock]]*Table_Merge1[[#This Row],[Azad.Sell]]),"")</f>
        <v/>
      </c>
      <c r="AS2504" s="288" t="str">
        <f>IFERROR(IF(Table_Merge1[[#This Row],[LME Zinc 3-month]]*Table_Merge1[[#This Row],[Azad.Sell]]=0,"",Table_Merge1[[#This Row],[LME Zinc 3-month]]*Table_Merge1[[#This Row],[Azad.Sell]]),"")</f>
        <v/>
      </c>
      <c r="AT2504"/>
    </row>
    <row r="2505" spans="1:46" x14ac:dyDescent="0.25">
      <c r="A2505" s="258">
        <v>44126</v>
      </c>
      <c r="B25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1399.08.01</v>
      </c>
      <c r="C2505" s="195">
        <f t="shared" ca="1" si="75"/>
        <v>1399</v>
      </c>
      <c r="D25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05" s="195">
        <f>_xlfn.NUMBERVALUE(RIGHT(Table11[[#This Row],[تاریخ شمسی]],2))</f>
        <v>1</v>
      </c>
      <c r="F25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08-01</v>
      </c>
      <c r="G2505" s="195" t="s">
        <v>2656</v>
      </c>
      <c r="L2505" s="259">
        <v>44126</v>
      </c>
      <c r="M2505">
        <v>260091</v>
      </c>
      <c r="O2505" s="284">
        <f>IFERROR(DATE(Table7[[#This Row],[year]],MONTH(DATEVALUE(Table7[[#This Row],[month]]&amp;"1")),Table7[[#This Row],[day]]),"")</f>
        <v>41466</v>
      </c>
      <c r="P2505" s="195" t="s">
        <v>5930</v>
      </c>
      <c r="Q2505" s="195">
        <v>2013</v>
      </c>
      <c r="R2505" s="195" t="s">
        <v>3443</v>
      </c>
      <c r="S2505" s="195">
        <v>11</v>
      </c>
      <c r="T2505" s="195">
        <v>1280.75</v>
      </c>
      <c r="U2505" s="195">
        <v>1787</v>
      </c>
      <c r="V2505" s="195">
        <v>5473925</v>
      </c>
      <c r="X2505" s="260">
        <v>41547</v>
      </c>
      <c r="Y2505" t="s">
        <v>7509</v>
      </c>
      <c r="Z2505" s="260">
        <v>12</v>
      </c>
      <c r="AA2505">
        <v>1392</v>
      </c>
      <c r="AB2505" s="260" t="str">
        <f ca="1">IFERROR(IFERROR(VLOOKUP(Table_Merge1[[#This Row],[Column1]],Table11[#All],2,FALSE),LEFT(AB2506,8)&amp;IF(LEN((RIGHT(AB2506,2)+1))&lt;2,"0"&amp;(RIGHT(AB2506,2)+1),(RIGHT(AB2506,2)-1))),"")</f>
        <v>1392.07.08</v>
      </c>
      <c r="AC2505" s="259" t="str">
        <f ca="1">LEFT(Table_Merge1[[#This Row],[Column2]],4)</f>
        <v>1392</v>
      </c>
      <c r="AD2505" s="259" t="str">
        <f ca="1">RIGHT(LEFT(Table_Merge1[[#This Row],[Column2]],7),2)</f>
        <v>07</v>
      </c>
      <c r="AE2505" s="259" t="str">
        <f ca="1">RIGHT(Table_Merge1[[#This Row],[Column2]],2)</f>
        <v>08</v>
      </c>
      <c r="AF2505">
        <v>7</v>
      </c>
      <c r="AG2505">
        <v>8</v>
      </c>
      <c r="AH2505" s="260">
        <v>2013</v>
      </c>
      <c r="AI2505" t="s">
        <v>3447</v>
      </c>
      <c r="AJ2505" s="260">
        <v>30</v>
      </c>
      <c r="AK2505">
        <v>1335.75</v>
      </c>
      <c r="AL2505">
        <v>1835</v>
      </c>
      <c r="AM2505">
        <v>5340900</v>
      </c>
      <c r="AO2505">
        <v>30000</v>
      </c>
      <c r="AP2505" s="287">
        <f>IFERROR(IF(Table_Merge1[[#This Row],[LME Zinc stock]]*Table_Merge1[[#This Row],[Nima.مقدار]]=0,"",Table_Merge1[[#This Row],[LME Zinc stock]]*Table_Merge1[[#This Row],[Nima.مقدار]]),"")</f>
        <v>160227000000</v>
      </c>
      <c r="AQ2505" s="287">
        <f>IFERROR(IF(Table_Merge1[[#This Row],[LME Zinc 3-month]]*Table_Merge1[[#This Row],[Nima.مقدار]]=0,"",Table_Merge1[[#This Row],[LME Zinc 3-month]]*Table_Merge1[[#This Row],[Nima.مقدار]]),"")</f>
        <v>55050000</v>
      </c>
      <c r="AR2505" s="288" t="str">
        <f>IFERROR(IF(Table_Merge1[[#This Row],[LME Zinc stock]]*Table_Merge1[[#This Row],[Azad.Sell]]=0,"",Table_Merge1[[#This Row],[LME Zinc stock]]*Table_Merge1[[#This Row],[Azad.Sell]]),"")</f>
        <v/>
      </c>
      <c r="AS2505" s="288" t="str">
        <f>IFERROR(IF(Table_Merge1[[#This Row],[LME Zinc 3-month]]*Table_Merge1[[#This Row],[Azad.Sell]]=0,"",Table_Merge1[[#This Row],[LME Zinc 3-month]]*Table_Merge1[[#This Row],[Azad.Sell]]),"")</f>
        <v/>
      </c>
      <c r="AT2505"/>
    </row>
    <row r="2506" spans="1:46" x14ac:dyDescent="0.25">
      <c r="A2506" s="258">
        <v>44128</v>
      </c>
      <c r="B25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1399.08.03</v>
      </c>
      <c r="C2506" s="195">
        <f t="shared" ca="1" si="75"/>
        <v>1399</v>
      </c>
      <c r="D25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06" s="195">
        <f>_xlfn.NUMBERVALUE(RIGHT(Table11[[#This Row],[تاریخ شمسی]],2))</f>
        <v>3</v>
      </c>
      <c r="F25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08-03</v>
      </c>
      <c r="G2506" s="195" t="s">
        <v>2657</v>
      </c>
      <c r="L2506" s="259">
        <v>44128</v>
      </c>
      <c r="M2506">
        <v>252219</v>
      </c>
      <c r="O2506" s="283">
        <f>IFERROR(DATE(Table7[[#This Row],[year]],MONTH(DATEVALUE(Table7[[#This Row],[month]]&amp;"1")),Table7[[#This Row],[day]]),"")</f>
        <v>41465</v>
      </c>
      <c r="P2506" s="257" t="s">
        <v>5931</v>
      </c>
      <c r="Q2506" s="257">
        <v>2013</v>
      </c>
      <c r="R2506" s="257" t="s">
        <v>3443</v>
      </c>
      <c r="S2506" s="257">
        <v>10</v>
      </c>
      <c r="T2506" s="257">
        <v>1252.25</v>
      </c>
      <c r="U2506" s="257">
        <v>1803</v>
      </c>
      <c r="V2506" s="257">
        <v>5476175</v>
      </c>
      <c r="X2506" s="260">
        <v>41544</v>
      </c>
      <c r="Z2506" s="260">
        <v>12</v>
      </c>
      <c r="AB2506" s="260" t="str">
        <f ca="1">IFERROR(IFERROR(VLOOKUP(Table_Merge1[[#This Row],[Column1]],Table11[#All],2,FALSE),LEFT(AB2507,8)&amp;IF(LEN((RIGHT(AB2507,2)+1))&lt;2,"0"&amp;(RIGHT(AB2507,2)+1),(RIGHT(AB2507,2)-1))),"")</f>
        <v>1392.07.05</v>
      </c>
      <c r="AC2506" s="259" t="str">
        <f ca="1">LEFT(Table_Merge1[[#This Row],[Column2]],4)</f>
        <v>1392</v>
      </c>
      <c r="AD2506" s="259" t="str">
        <f ca="1">RIGHT(LEFT(Table_Merge1[[#This Row],[Column2]],7),2)</f>
        <v>07</v>
      </c>
      <c r="AE2506" s="259" t="str">
        <f ca="1">RIGHT(Table_Merge1[[#This Row],[Column2]],2)</f>
        <v>05</v>
      </c>
      <c r="AH2506" s="260">
        <v>2013</v>
      </c>
      <c r="AI2506" t="s">
        <v>3447</v>
      </c>
      <c r="AJ2506" s="260">
        <v>27</v>
      </c>
      <c r="AK2506">
        <v>1321.5</v>
      </c>
      <c r="AL2506">
        <v>1854.5</v>
      </c>
      <c r="AM2506">
        <v>5343325</v>
      </c>
      <c r="AP2506" s="287" t="str">
        <f>IFERROR(IF(Table_Merge1[[#This Row],[LME Zinc stock]]*Table_Merge1[[#This Row],[Nima.مقدار]]=0,"",Table_Merge1[[#This Row],[LME Zinc stock]]*Table_Merge1[[#This Row],[Nima.مقدار]]),"")</f>
        <v/>
      </c>
      <c r="AQ2506" s="287" t="str">
        <f>IFERROR(IF(Table_Merge1[[#This Row],[LME Zinc 3-month]]*Table_Merge1[[#This Row],[Nima.مقدار]]=0,"",Table_Merge1[[#This Row],[LME Zinc 3-month]]*Table_Merge1[[#This Row],[Nima.مقدار]]),"")</f>
        <v/>
      </c>
      <c r="AR2506" s="288" t="str">
        <f>IFERROR(IF(Table_Merge1[[#This Row],[LME Zinc stock]]*Table_Merge1[[#This Row],[Azad.Sell]]=0,"",Table_Merge1[[#This Row],[LME Zinc stock]]*Table_Merge1[[#This Row],[Azad.Sell]]),"")</f>
        <v/>
      </c>
      <c r="AS2506" s="288" t="str">
        <f>IFERROR(IF(Table_Merge1[[#This Row],[LME Zinc 3-month]]*Table_Merge1[[#This Row],[Azad.Sell]]=0,"",Table_Merge1[[#This Row],[LME Zinc 3-month]]*Table_Merge1[[#This Row],[Azad.Sell]]),"")</f>
        <v/>
      </c>
      <c r="AT2506"/>
    </row>
    <row r="2507" spans="1:46" x14ac:dyDescent="0.25">
      <c r="A2507" s="258">
        <v>44130</v>
      </c>
      <c r="B25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1399.08.05</v>
      </c>
      <c r="C2507" s="195">
        <f t="shared" ca="1" si="75"/>
        <v>1399</v>
      </c>
      <c r="D25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07" s="195">
        <f>_xlfn.NUMBERVALUE(RIGHT(Table11[[#This Row],[تاریخ شمسی]],2))</f>
        <v>5</v>
      </c>
      <c r="F25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08-05</v>
      </c>
      <c r="G2507" s="195" t="s">
        <v>2658</v>
      </c>
      <c r="L2507" s="259">
        <v>44130</v>
      </c>
      <c r="M2507">
        <v>268311</v>
      </c>
      <c r="O2507" s="284">
        <f>IFERROR(DATE(Table7[[#This Row],[year]],MONTH(DATEVALUE(Table7[[#This Row],[month]]&amp;"1")),Table7[[#This Row],[day]]),"")</f>
        <v>41464</v>
      </c>
      <c r="P2507" s="195" t="s">
        <v>5932</v>
      </c>
      <c r="Q2507" s="195">
        <v>2013</v>
      </c>
      <c r="R2507" s="195" t="s">
        <v>3443</v>
      </c>
      <c r="S2507" s="195">
        <v>9</v>
      </c>
      <c r="T2507" s="195">
        <v>1252</v>
      </c>
      <c r="U2507" s="195">
        <v>1805.5</v>
      </c>
      <c r="V2507" s="195">
        <v>5483175</v>
      </c>
      <c r="X2507" s="260">
        <v>41543</v>
      </c>
      <c r="Y2507" t="s">
        <v>7508</v>
      </c>
      <c r="Z2507" s="260">
        <v>12</v>
      </c>
      <c r="AA2507">
        <v>1392</v>
      </c>
      <c r="AB2507" s="260" t="str">
        <f ca="1">IFERROR(IFERROR(VLOOKUP(Table_Merge1[[#This Row],[Column1]],Table11[#All],2,FALSE),LEFT(AB2508,8)&amp;IF(LEN((RIGHT(AB2508,2)+1))&lt;2,"0"&amp;(RIGHT(AB2508,2)+1),(RIGHT(AB2508,2)-1))),"")</f>
        <v>1392.07.04</v>
      </c>
      <c r="AC2507" s="259" t="str">
        <f ca="1">LEFT(Table_Merge1[[#This Row],[Column2]],4)</f>
        <v>1392</v>
      </c>
      <c r="AD2507" s="259" t="str">
        <f ca="1">RIGHT(LEFT(Table_Merge1[[#This Row],[Column2]],7),2)</f>
        <v>07</v>
      </c>
      <c r="AE2507" s="259" t="str">
        <f ca="1">RIGHT(Table_Merge1[[#This Row],[Column2]],2)</f>
        <v>04</v>
      </c>
      <c r="AF2507">
        <v>7</v>
      </c>
      <c r="AG2507">
        <v>4</v>
      </c>
      <c r="AH2507" s="260">
        <v>2013</v>
      </c>
      <c r="AI2507" t="s">
        <v>3447</v>
      </c>
      <c r="AJ2507" s="260">
        <v>26</v>
      </c>
      <c r="AK2507">
        <v>1332.5</v>
      </c>
      <c r="AL2507">
        <v>1874</v>
      </c>
      <c r="AM2507">
        <v>5321450</v>
      </c>
      <c r="AO2507">
        <v>30290</v>
      </c>
      <c r="AP2507" s="287">
        <f>IFERROR(IF(Table_Merge1[[#This Row],[LME Zinc stock]]*Table_Merge1[[#This Row],[Nima.مقدار]]=0,"",Table_Merge1[[#This Row],[LME Zinc stock]]*Table_Merge1[[#This Row],[Nima.مقدار]]),"")</f>
        <v>161186720500</v>
      </c>
      <c r="AQ2507" s="287">
        <f>IFERROR(IF(Table_Merge1[[#This Row],[LME Zinc 3-month]]*Table_Merge1[[#This Row],[Nima.مقدار]]=0,"",Table_Merge1[[#This Row],[LME Zinc 3-month]]*Table_Merge1[[#This Row],[Nima.مقدار]]),"")</f>
        <v>56763460</v>
      </c>
      <c r="AR2507" s="288" t="str">
        <f>IFERROR(IF(Table_Merge1[[#This Row],[LME Zinc stock]]*Table_Merge1[[#This Row],[Azad.Sell]]=0,"",Table_Merge1[[#This Row],[LME Zinc stock]]*Table_Merge1[[#This Row],[Azad.Sell]]),"")</f>
        <v/>
      </c>
      <c r="AS2507" s="288" t="str">
        <f>IFERROR(IF(Table_Merge1[[#This Row],[LME Zinc 3-month]]*Table_Merge1[[#This Row],[Azad.Sell]]=0,"",Table_Merge1[[#This Row],[LME Zinc 3-month]]*Table_Merge1[[#This Row],[Azad.Sell]]),"")</f>
        <v/>
      </c>
      <c r="AT2507"/>
    </row>
    <row r="2508" spans="1:46" x14ac:dyDescent="0.25">
      <c r="A2508" s="258">
        <v>44131</v>
      </c>
      <c r="B25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1399.08.06</v>
      </c>
      <c r="C2508" s="195">
        <f t="shared" ca="1" si="75"/>
        <v>1399</v>
      </c>
      <c r="D25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08" s="195">
        <f>_xlfn.NUMBERVALUE(RIGHT(Table11[[#This Row],[تاریخ شمسی]],2))</f>
        <v>6</v>
      </c>
      <c r="F25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08-06</v>
      </c>
      <c r="G2508" s="195" t="s">
        <v>2659</v>
      </c>
      <c r="L2508" s="259">
        <v>44131</v>
      </c>
      <c r="M2508">
        <v>267389</v>
      </c>
      <c r="O2508" s="283">
        <f>IFERROR(DATE(Table7[[#This Row],[year]],MONTH(DATEVALUE(Table7[[#This Row],[month]]&amp;"1")),Table7[[#This Row],[day]]),"")</f>
        <v>41463</v>
      </c>
      <c r="P2508" s="257" t="s">
        <v>5933</v>
      </c>
      <c r="Q2508" s="257">
        <v>2013</v>
      </c>
      <c r="R2508" s="257" t="s">
        <v>3443</v>
      </c>
      <c r="S2508" s="257">
        <v>8</v>
      </c>
      <c r="T2508" s="257">
        <v>1225.5</v>
      </c>
      <c r="U2508" s="257">
        <v>1828.5</v>
      </c>
      <c r="V2508" s="257">
        <v>5464025</v>
      </c>
      <c r="X2508" s="260">
        <v>41542</v>
      </c>
      <c r="Y2508" t="s">
        <v>7507</v>
      </c>
      <c r="Z2508" s="260">
        <v>12</v>
      </c>
      <c r="AA2508">
        <v>1392</v>
      </c>
      <c r="AB2508" s="260" t="str">
        <f ca="1">IFERROR(IFERROR(VLOOKUP(Table_Merge1[[#This Row],[Column1]],Table11[#All],2,FALSE),LEFT(AB2509,8)&amp;IF(LEN((RIGHT(AB2509,2)+1))&lt;2,"0"&amp;(RIGHT(AB2509,2)+1),(RIGHT(AB2509,2)-1))),"")</f>
        <v>1392.07.03</v>
      </c>
      <c r="AC2508" s="259" t="str">
        <f ca="1">LEFT(Table_Merge1[[#This Row],[Column2]],4)</f>
        <v>1392</v>
      </c>
      <c r="AD2508" s="259" t="str">
        <f ca="1">RIGHT(LEFT(Table_Merge1[[#This Row],[Column2]],7),2)</f>
        <v>07</v>
      </c>
      <c r="AE2508" s="259" t="str">
        <f ca="1">RIGHT(Table_Merge1[[#This Row],[Column2]],2)</f>
        <v>03</v>
      </c>
      <c r="AF2508">
        <v>7</v>
      </c>
      <c r="AG2508">
        <v>3</v>
      </c>
      <c r="AH2508" s="260">
        <v>2013</v>
      </c>
      <c r="AI2508" t="s">
        <v>3447</v>
      </c>
      <c r="AJ2508" s="260">
        <v>25</v>
      </c>
      <c r="AK2508">
        <v>1320.25</v>
      </c>
      <c r="AL2508">
        <v>1875.5</v>
      </c>
      <c r="AM2508">
        <v>5328400</v>
      </c>
      <c r="AO2508">
        <v>30640</v>
      </c>
      <c r="AP2508" s="287">
        <f>IFERROR(IF(Table_Merge1[[#This Row],[LME Zinc stock]]*Table_Merge1[[#This Row],[Nima.مقدار]]=0,"",Table_Merge1[[#This Row],[LME Zinc stock]]*Table_Merge1[[#This Row],[Nima.مقدار]]),"")</f>
        <v>163262176000</v>
      </c>
      <c r="AQ2508" s="287">
        <f>IFERROR(IF(Table_Merge1[[#This Row],[LME Zinc 3-month]]*Table_Merge1[[#This Row],[Nima.مقدار]]=0,"",Table_Merge1[[#This Row],[LME Zinc 3-month]]*Table_Merge1[[#This Row],[Nima.مقدار]]),"")</f>
        <v>57465320</v>
      </c>
      <c r="AR2508" s="288" t="str">
        <f>IFERROR(IF(Table_Merge1[[#This Row],[LME Zinc stock]]*Table_Merge1[[#This Row],[Azad.Sell]]=0,"",Table_Merge1[[#This Row],[LME Zinc stock]]*Table_Merge1[[#This Row],[Azad.Sell]]),"")</f>
        <v/>
      </c>
      <c r="AS2508" s="288" t="str">
        <f>IFERROR(IF(Table_Merge1[[#This Row],[LME Zinc 3-month]]*Table_Merge1[[#This Row],[Azad.Sell]]=0,"",Table_Merge1[[#This Row],[LME Zinc 3-month]]*Table_Merge1[[#This Row],[Azad.Sell]]),"")</f>
        <v/>
      </c>
      <c r="AT2508"/>
    </row>
    <row r="2509" spans="1:46" x14ac:dyDescent="0.25">
      <c r="A2509" s="258">
        <v>44132</v>
      </c>
      <c r="B25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1399.08.07</v>
      </c>
      <c r="C2509" s="195">
        <f t="shared" ca="1" si="75"/>
        <v>1399</v>
      </c>
      <c r="D25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09" s="195">
        <f>_xlfn.NUMBERVALUE(RIGHT(Table11[[#This Row],[تاریخ شمسی]],2))</f>
        <v>7</v>
      </c>
      <c r="F25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08-07</v>
      </c>
      <c r="G2509" s="195" t="s">
        <v>2660</v>
      </c>
      <c r="L2509" s="259">
        <v>44132</v>
      </c>
      <c r="M2509">
        <v>268730</v>
      </c>
      <c r="O2509" s="284">
        <f>IFERROR(DATE(Table7[[#This Row],[year]],MONTH(DATEVALUE(Table7[[#This Row],[month]]&amp;"1")),Table7[[#This Row],[day]]),"")</f>
        <v>41460</v>
      </c>
      <c r="P2509" s="195" t="s">
        <v>5934</v>
      </c>
      <c r="Q2509" s="195">
        <v>2013</v>
      </c>
      <c r="R2509" s="195" t="s">
        <v>3443</v>
      </c>
      <c r="S2509" s="195">
        <v>5</v>
      </c>
      <c r="T2509" s="195">
        <v>1232.75</v>
      </c>
      <c r="U2509" s="195">
        <v>1850.5</v>
      </c>
      <c r="V2509" s="195">
        <v>5460300</v>
      </c>
      <c r="X2509" s="260">
        <v>41541</v>
      </c>
      <c r="Y2509" t="s">
        <v>7506</v>
      </c>
      <c r="Z2509" s="260">
        <v>12</v>
      </c>
      <c r="AA2509">
        <v>1392</v>
      </c>
      <c r="AB2509" s="260" t="str">
        <f ca="1">IFERROR(IFERROR(VLOOKUP(Table_Merge1[[#This Row],[Column1]],Table11[#All],2,FALSE),LEFT(AB2510,8)&amp;IF(LEN((RIGHT(AB2510,2)+1))&lt;2,"0"&amp;(RIGHT(AB2510,2)+1),(RIGHT(AB2510,2)-1))),"")</f>
        <v>1392.07.02</v>
      </c>
      <c r="AC2509" s="259" t="str">
        <f ca="1">LEFT(Table_Merge1[[#This Row],[Column2]],4)</f>
        <v>1392</v>
      </c>
      <c r="AD2509" s="259" t="str">
        <f ca="1">RIGHT(LEFT(Table_Merge1[[#This Row],[Column2]],7),2)</f>
        <v>07</v>
      </c>
      <c r="AE2509" s="259" t="str">
        <f ca="1">RIGHT(Table_Merge1[[#This Row],[Column2]],2)</f>
        <v>02</v>
      </c>
      <c r="AF2509">
        <v>7</v>
      </c>
      <c r="AG2509">
        <v>2</v>
      </c>
      <c r="AH2509" s="260">
        <v>2013</v>
      </c>
      <c r="AI2509" t="s">
        <v>3447</v>
      </c>
      <c r="AJ2509" s="260">
        <v>24</v>
      </c>
      <c r="AK2509">
        <v>1316.5</v>
      </c>
      <c r="AL2509">
        <v>1866</v>
      </c>
      <c r="AM2509">
        <v>5334075</v>
      </c>
      <c r="AO2509">
        <v>29250</v>
      </c>
      <c r="AP2509" s="287">
        <f>IFERROR(IF(Table_Merge1[[#This Row],[LME Zinc stock]]*Table_Merge1[[#This Row],[Nima.مقدار]]=0,"",Table_Merge1[[#This Row],[LME Zinc stock]]*Table_Merge1[[#This Row],[Nima.مقدار]]),"")</f>
        <v>156021693750</v>
      </c>
      <c r="AQ2509" s="287">
        <f>IFERROR(IF(Table_Merge1[[#This Row],[LME Zinc 3-month]]*Table_Merge1[[#This Row],[Nima.مقدار]]=0,"",Table_Merge1[[#This Row],[LME Zinc 3-month]]*Table_Merge1[[#This Row],[Nima.مقدار]]),"")</f>
        <v>54580500</v>
      </c>
      <c r="AR2509" s="288" t="str">
        <f>IFERROR(IF(Table_Merge1[[#This Row],[LME Zinc stock]]*Table_Merge1[[#This Row],[Azad.Sell]]=0,"",Table_Merge1[[#This Row],[LME Zinc stock]]*Table_Merge1[[#This Row],[Azad.Sell]]),"")</f>
        <v/>
      </c>
      <c r="AS2509" s="288" t="str">
        <f>IFERROR(IF(Table_Merge1[[#This Row],[LME Zinc 3-month]]*Table_Merge1[[#This Row],[Azad.Sell]]=0,"",Table_Merge1[[#This Row],[LME Zinc 3-month]]*Table_Merge1[[#This Row],[Azad.Sell]]),"")</f>
        <v/>
      </c>
      <c r="AT2509"/>
    </row>
    <row r="2510" spans="1:46" x14ac:dyDescent="0.25">
      <c r="A2510" s="258">
        <v>44133</v>
      </c>
      <c r="B25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1399.08.08</v>
      </c>
      <c r="C2510" s="195">
        <f t="shared" ca="1" si="75"/>
        <v>1399</v>
      </c>
      <c r="D25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10" s="195">
        <f>_xlfn.NUMBERVALUE(RIGHT(Table11[[#This Row],[تاریخ شمسی]],2))</f>
        <v>8</v>
      </c>
      <c r="F25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08-08</v>
      </c>
      <c r="G2510" s="195" t="s">
        <v>2661</v>
      </c>
      <c r="L2510" s="259">
        <v>44133</v>
      </c>
      <c r="M2510">
        <v>268730</v>
      </c>
      <c r="O2510" s="283">
        <f>IFERROR(DATE(Table7[[#This Row],[year]],MONTH(DATEVALUE(Table7[[#This Row],[month]]&amp;"1")),Table7[[#This Row],[day]]),"")</f>
        <v>41459</v>
      </c>
      <c r="P2510" s="257" t="s">
        <v>5935</v>
      </c>
      <c r="Q2510" s="257">
        <v>2013</v>
      </c>
      <c r="R2510" s="257" t="s">
        <v>3443</v>
      </c>
      <c r="S2510" s="257">
        <v>4</v>
      </c>
      <c r="T2510" s="257">
        <v>1249.5</v>
      </c>
      <c r="U2510" s="257">
        <v>1847</v>
      </c>
      <c r="V2510" s="257">
        <v>5466500</v>
      </c>
      <c r="X2510" s="260">
        <v>41540</v>
      </c>
      <c r="Y2510" t="s">
        <v>7505</v>
      </c>
      <c r="Z2510" s="260">
        <v>12</v>
      </c>
      <c r="AA2510">
        <v>1392</v>
      </c>
      <c r="AB2510" s="260" t="str">
        <f ca="1">IFERROR(IFERROR(VLOOKUP(Table_Merge1[[#This Row],[Column1]],Table11[#All],2,FALSE),LEFT(AB2511,8)&amp;IF(LEN((RIGHT(AB2511,2)+1))&lt;2,"0"&amp;(RIGHT(AB2511,2)+1),(RIGHT(AB2511,2)-1))),"")</f>
        <v>1392.07.01</v>
      </c>
      <c r="AC2510" s="259" t="str">
        <f ca="1">LEFT(Table_Merge1[[#This Row],[Column2]],4)</f>
        <v>1392</v>
      </c>
      <c r="AD2510" s="259" t="str">
        <f ca="1">RIGHT(LEFT(Table_Merge1[[#This Row],[Column2]],7),2)</f>
        <v>07</v>
      </c>
      <c r="AE2510" s="259" t="str">
        <f ca="1">RIGHT(Table_Merge1[[#This Row],[Column2]],2)</f>
        <v>01</v>
      </c>
      <c r="AF2510">
        <v>7</v>
      </c>
      <c r="AG2510">
        <v>1</v>
      </c>
      <c r="AH2510" s="260">
        <v>2013</v>
      </c>
      <c r="AI2510" t="s">
        <v>3447</v>
      </c>
      <c r="AJ2510" s="260">
        <v>23</v>
      </c>
      <c r="AK2510">
        <v>1321.75</v>
      </c>
      <c r="AL2510">
        <v>1887</v>
      </c>
      <c r="AM2510">
        <v>5341275</v>
      </c>
      <c r="AO2510">
        <v>29250</v>
      </c>
      <c r="AP2510" s="287">
        <f>IFERROR(IF(Table_Merge1[[#This Row],[LME Zinc stock]]*Table_Merge1[[#This Row],[Nima.مقدار]]=0,"",Table_Merge1[[#This Row],[LME Zinc stock]]*Table_Merge1[[#This Row],[Nima.مقدار]]),"")</f>
        <v>156232293750</v>
      </c>
      <c r="AQ2510" s="287">
        <f>IFERROR(IF(Table_Merge1[[#This Row],[LME Zinc 3-month]]*Table_Merge1[[#This Row],[Nima.مقدار]]=0,"",Table_Merge1[[#This Row],[LME Zinc 3-month]]*Table_Merge1[[#This Row],[Nima.مقدار]]),"")</f>
        <v>55194750</v>
      </c>
      <c r="AR2510" s="288" t="str">
        <f>IFERROR(IF(Table_Merge1[[#This Row],[LME Zinc stock]]*Table_Merge1[[#This Row],[Azad.Sell]]=0,"",Table_Merge1[[#This Row],[LME Zinc stock]]*Table_Merge1[[#This Row],[Azad.Sell]]),"")</f>
        <v/>
      </c>
      <c r="AS2510" s="288" t="str">
        <f>IFERROR(IF(Table_Merge1[[#This Row],[LME Zinc 3-month]]*Table_Merge1[[#This Row],[Azad.Sell]]=0,"",Table_Merge1[[#This Row],[LME Zinc 3-month]]*Table_Merge1[[#This Row],[Azad.Sell]]),"")</f>
        <v/>
      </c>
      <c r="AT2510"/>
    </row>
    <row r="2511" spans="1:46" x14ac:dyDescent="0.25">
      <c r="A2511" s="258">
        <v>44135</v>
      </c>
      <c r="B25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1399.08.10</v>
      </c>
      <c r="C2511" s="195">
        <f t="shared" ca="1" si="75"/>
        <v>1399</v>
      </c>
      <c r="D25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11" s="195">
        <f>_xlfn.NUMBERVALUE(RIGHT(Table11[[#This Row],[تاریخ شمسی]],2))</f>
        <v>10</v>
      </c>
      <c r="F25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08-10</v>
      </c>
      <c r="G2511" s="195" t="s">
        <v>2662</v>
      </c>
      <c r="L2511" s="259">
        <v>44135</v>
      </c>
      <c r="M2511">
        <v>268317</v>
      </c>
      <c r="O2511" s="284">
        <f>IFERROR(DATE(Table7[[#This Row],[year]],MONTH(DATEVALUE(Table7[[#This Row],[month]]&amp;"1")),Table7[[#This Row],[day]]),"")</f>
        <v>41458</v>
      </c>
      <c r="P2511" s="195" t="s">
        <v>5936</v>
      </c>
      <c r="Q2511" s="195">
        <v>2013</v>
      </c>
      <c r="R2511" s="195" t="s">
        <v>3443</v>
      </c>
      <c r="S2511" s="195">
        <v>3</v>
      </c>
      <c r="T2511" s="195">
        <v>1246</v>
      </c>
      <c r="U2511" s="195">
        <v>1841</v>
      </c>
      <c r="V2511" s="195">
        <v>5469150</v>
      </c>
      <c r="X2511" s="260">
        <v>41537</v>
      </c>
      <c r="Z2511" s="260">
        <v>12</v>
      </c>
      <c r="AB2511" s="260" t="str">
        <f ca="1">IFERROR(IFERROR(VLOOKUP(Table_Merge1[[#This Row],[Column1]],Table11[#All],2,FALSE),LEFT(AB2512,8)&amp;IF(LEN((RIGHT(AB2512,2)+1))&lt;2,"0"&amp;(RIGHT(AB2512,2)+1),(RIGHT(AB2512,2)-1))),"")</f>
        <v>1392.06.27</v>
      </c>
      <c r="AC2511" s="259" t="str">
        <f ca="1">LEFT(Table_Merge1[[#This Row],[Column2]],4)</f>
        <v>1392</v>
      </c>
      <c r="AD2511" s="259" t="str">
        <f ca="1">RIGHT(LEFT(Table_Merge1[[#This Row],[Column2]],7),2)</f>
        <v>06</v>
      </c>
      <c r="AE2511" s="259" t="str">
        <f ca="1">RIGHT(Table_Merge1[[#This Row],[Column2]],2)</f>
        <v>27</v>
      </c>
      <c r="AH2511" s="260">
        <v>2013</v>
      </c>
      <c r="AI2511" t="s">
        <v>3447</v>
      </c>
      <c r="AJ2511" s="260">
        <v>20</v>
      </c>
      <c r="AK2511">
        <v>1355.25</v>
      </c>
      <c r="AL2511">
        <v>1864.5</v>
      </c>
      <c r="AM2511">
        <v>5346900</v>
      </c>
      <c r="AP2511" s="287" t="str">
        <f>IFERROR(IF(Table_Merge1[[#This Row],[LME Zinc stock]]*Table_Merge1[[#This Row],[Nima.مقدار]]=0,"",Table_Merge1[[#This Row],[LME Zinc stock]]*Table_Merge1[[#This Row],[Nima.مقدار]]),"")</f>
        <v/>
      </c>
      <c r="AQ2511" s="287" t="str">
        <f>IFERROR(IF(Table_Merge1[[#This Row],[LME Zinc 3-month]]*Table_Merge1[[#This Row],[Nima.مقدار]]=0,"",Table_Merge1[[#This Row],[LME Zinc 3-month]]*Table_Merge1[[#This Row],[Nima.مقدار]]),"")</f>
        <v/>
      </c>
      <c r="AR2511" s="288" t="str">
        <f>IFERROR(IF(Table_Merge1[[#This Row],[LME Zinc stock]]*Table_Merge1[[#This Row],[Azad.Sell]]=0,"",Table_Merge1[[#This Row],[LME Zinc stock]]*Table_Merge1[[#This Row],[Azad.Sell]]),"")</f>
        <v/>
      </c>
      <c r="AS2511" s="288" t="str">
        <f>IFERROR(IF(Table_Merge1[[#This Row],[LME Zinc 3-month]]*Table_Merge1[[#This Row],[Azad.Sell]]=0,"",Table_Merge1[[#This Row],[LME Zinc 3-month]]*Table_Merge1[[#This Row],[Azad.Sell]]),"")</f>
        <v/>
      </c>
      <c r="AT2511"/>
    </row>
    <row r="2512" spans="1:46" x14ac:dyDescent="0.25">
      <c r="A2512" s="258">
        <v>44136</v>
      </c>
      <c r="B25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1399.08.11</v>
      </c>
      <c r="C2512" s="195">
        <f t="shared" ca="1" si="75"/>
        <v>1399</v>
      </c>
      <c r="D25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12" s="195">
        <f>_xlfn.NUMBERVALUE(RIGHT(Table11[[#This Row],[تاریخ شمسی]],2))</f>
        <v>11</v>
      </c>
      <c r="F25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08-11</v>
      </c>
      <c r="G2512" s="195" t="s">
        <v>2663</v>
      </c>
      <c r="L2512" s="259">
        <v>44136</v>
      </c>
      <c r="M2512">
        <v>260700</v>
      </c>
      <c r="O2512" s="283">
        <f>IFERROR(DATE(Table7[[#This Row],[year]],MONTH(DATEVALUE(Table7[[#This Row],[month]]&amp;"1")),Table7[[#This Row],[day]]),"")</f>
        <v>41457</v>
      </c>
      <c r="P2512" s="257" t="s">
        <v>5937</v>
      </c>
      <c r="Q2512" s="257">
        <v>2013</v>
      </c>
      <c r="R2512" s="257" t="s">
        <v>3443</v>
      </c>
      <c r="S2512" s="257">
        <v>2</v>
      </c>
      <c r="T2512" s="257">
        <v>1260.75</v>
      </c>
      <c r="U2512" s="257">
        <v>1817</v>
      </c>
      <c r="V2512" s="257">
        <v>5477725</v>
      </c>
      <c r="X2512" s="260">
        <v>41536</v>
      </c>
      <c r="Y2512" t="s">
        <v>7504</v>
      </c>
      <c r="Z2512" s="260">
        <v>12</v>
      </c>
      <c r="AA2512">
        <v>1392</v>
      </c>
      <c r="AB2512" s="260" t="str">
        <f ca="1">IFERROR(IFERROR(VLOOKUP(Table_Merge1[[#This Row],[Column1]],Table11[#All],2,FALSE),LEFT(AB2513,8)&amp;IF(LEN((RIGHT(AB2513,2)+1))&lt;2,"0"&amp;(RIGHT(AB2513,2)+1),(RIGHT(AB2513,2)-1))),"")</f>
        <v>1392.06.28</v>
      </c>
      <c r="AC2512" s="259" t="str">
        <f ca="1">LEFT(Table_Merge1[[#This Row],[Column2]],4)</f>
        <v>1392</v>
      </c>
      <c r="AD2512" s="259" t="str">
        <f ca="1">RIGHT(LEFT(Table_Merge1[[#This Row],[Column2]],7),2)</f>
        <v>06</v>
      </c>
      <c r="AE2512" s="259" t="str">
        <f ca="1">RIGHT(Table_Merge1[[#This Row],[Column2]],2)</f>
        <v>28</v>
      </c>
      <c r="AF2512">
        <v>6</v>
      </c>
      <c r="AG2512">
        <v>28</v>
      </c>
      <c r="AH2512" s="260">
        <v>2013</v>
      </c>
      <c r="AI2512" t="s">
        <v>3447</v>
      </c>
      <c r="AJ2512" s="260">
        <v>19</v>
      </c>
      <c r="AK2512">
        <v>1363.5</v>
      </c>
      <c r="AL2512">
        <v>1837.5</v>
      </c>
      <c r="AM2512">
        <v>5354025</v>
      </c>
      <c r="AO2512">
        <v>30680</v>
      </c>
      <c r="AP2512" s="287">
        <f>IFERROR(IF(Table_Merge1[[#This Row],[LME Zinc stock]]*Table_Merge1[[#This Row],[Nima.مقدار]]=0,"",Table_Merge1[[#This Row],[LME Zinc stock]]*Table_Merge1[[#This Row],[Nima.مقدار]]),"")</f>
        <v>164261487000</v>
      </c>
      <c r="AQ2512" s="287">
        <f>IFERROR(IF(Table_Merge1[[#This Row],[LME Zinc 3-month]]*Table_Merge1[[#This Row],[Nima.مقدار]]=0,"",Table_Merge1[[#This Row],[LME Zinc 3-month]]*Table_Merge1[[#This Row],[Nima.مقدار]]),"")</f>
        <v>56374500</v>
      </c>
      <c r="AR2512" s="288" t="str">
        <f>IFERROR(IF(Table_Merge1[[#This Row],[LME Zinc stock]]*Table_Merge1[[#This Row],[Azad.Sell]]=0,"",Table_Merge1[[#This Row],[LME Zinc stock]]*Table_Merge1[[#This Row],[Azad.Sell]]),"")</f>
        <v/>
      </c>
      <c r="AS2512" s="288" t="str">
        <f>IFERROR(IF(Table_Merge1[[#This Row],[LME Zinc 3-month]]*Table_Merge1[[#This Row],[Azad.Sell]]=0,"",Table_Merge1[[#This Row],[LME Zinc 3-month]]*Table_Merge1[[#This Row],[Azad.Sell]]),"")</f>
        <v/>
      </c>
      <c r="AT2512"/>
    </row>
    <row r="2513" spans="1:46" x14ac:dyDescent="0.25">
      <c r="A2513" s="258">
        <v>44137</v>
      </c>
      <c r="B25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1399.08.12</v>
      </c>
      <c r="C2513" s="195">
        <f t="shared" ca="1" si="75"/>
        <v>1399</v>
      </c>
      <c r="D25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13" s="195">
        <f>_xlfn.NUMBERVALUE(RIGHT(Table11[[#This Row],[تاریخ شمسی]],2))</f>
        <v>12</v>
      </c>
      <c r="F25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08-12</v>
      </c>
      <c r="G2513" s="195" t="s">
        <v>2664</v>
      </c>
      <c r="L2513" s="259">
        <v>44137</v>
      </c>
      <c r="M2513">
        <v>257820</v>
      </c>
      <c r="O2513" s="284">
        <f>IFERROR(DATE(Table7[[#This Row],[year]],MONTH(DATEVALUE(Table7[[#This Row],[month]]&amp;"1")),Table7[[#This Row],[day]]),"")</f>
        <v>41456</v>
      </c>
      <c r="P2513" s="195" t="s">
        <v>5938</v>
      </c>
      <c r="Q2513" s="195">
        <v>2013</v>
      </c>
      <c r="R2513" s="195" t="s">
        <v>3443</v>
      </c>
      <c r="S2513" s="195">
        <v>1</v>
      </c>
      <c r="T2513" s="195">
        <v>1243.5</v>
      </c>
      <c r="U2513" s="195">
        <v>1797.5</v>
      </c>
      <c r="V2513" s="195">
        <v>5479550</v>
      </c>
      <c r="X2513" s="260">
        <v>41535</v>
      </c>
      <c r="Y2513" t="s">
        <v>7503</v>
      </c>
      <c r="Z2513" s="260">
        <v>12</v>
      </c>
      <c r="AA2513">
        <v>1392</v>
      </c>
      <c r="AB2513" s="260" t="str">
        <f ca="1">IFERROR(IFERROR(VLOOKUP(Table_Merge1[[#This Row],[Column1]],Table11[#All],2,FALSE),LEFT(AB2514,8)&amp;IF(LEN((RIGHT(AB2514,2)+1))&lt;2,"0"&amp;(RIGHT(AB2514,2)+1),(RIGHT(AB2514,2)-1))),"")</f>
        <v>1392.06.27</v>
      </c>
      <c r="AC2513" s="259" t="str">
        <f ca="1">LEFT(Table_Merge1[[#This Row],[Column2]],4)</f>
        <v>1392</v>
      </c>
      <c r="AD2513" s="259" t="str">
        <f ca="1">RIGHT(LEFT(Table_Merge1[[#This Row],[Column2]],7),2)</f>
        <v>06</v>
      </c>
      <c r="AE2513" s="259" t="str">
        <f ca="1">RIGHT(Table_Merge1[[#This Row],[Column2]],2)</f>
        <v>27</v>
      </c>
      <c r="AF2513">
        <v>6</v>
      </c>
      <c r="AG2513">
        <v>27</v>
      </c>
      <c r="AH2513" s="260">
        <v>2013</v>
      </c>
      <c r="AI2513" t="s">
        <v>3447</v>
      </c>
      <c r="AJ2513" s="260">
        <v>18</v>
      </c>
      <c r="AK2513">
        <v>1299.75</v>
      </c>
      <c r="AL2513">
        <v>1831.5</v>
      </c>
      <c r="AM2513">
        <v>5360475</v>
      </c>
      <c r="AO2513">
        <v>30600</v>
      </c>
      <c r="AP2513" s="287">
        <f>IFERROR(IF(Table_Merge1[[#This Row],[LME Zinc stock]]*Table_Merge1[[#This Row],[Nima.مقدار]]=0,"",Table_Merge1[[#This Row],[LME Zinc stock]]*Table_Merge1[[#This Row],[Nima.مقدار]]),"")</f>
        <v>164030535000</v>
      </c>
      <c r="AQ2513" s="287">
        <f>IFERROR(IF(Table_Merge1[[#This Row],[LME Zinc 3-month]]*Table_Merge1[[#This Row],[Nima.مقدار]]=0,"",Table_Merge1[[#This Row],[LME Zinc 3-month]]*Table_Merge1[[#This Row],[Nima.مقدار]]),"")</f>
        <v>56043900</v>
      </c>
      <c r="AR2513" s="288" t="str">
        <f>IFERROR(IF(Table_Merge1[[#This Row],[LME Zinc stock]]*Table_Merge1[[#This Row],[Azad.Sell]]=0,"",Table_Merge1[[#This Row],[LME Zinc stock]]*Table_Merge1[[#This Row],[Azad.Sell]]),"")</f>
        <v/>
      </c>
      <c r="AS2513" s="288" t="str">
        <f>IFERROR(IF(Table_Merge1[[#This Row],[LME Zinc 3-month]]*Table_Merge1[[#This Row],[Azad.Sell]]=0,"",Table_Merge1[[#This Row],[LME Zinc 3-month]]*Table_Merge1[[#This Row],[Azad.Sell]]),"")</f>
        <v/>
      </c>
      <c r="AT2513"/>
    </row>
    <row r="2514" spans="1:46" x14ac:dyDescent="0.25">
      <c r="A2514" s="258">
        <v>44139</v>
      </c>
      <c r="B25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1399.08.14</v>
      </c>
      <c r="C2514" s="195">
        <f t="shared" ca="1" si="75"/>
        <v>1399</v>
      </c>
      <c r="D25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14" s="195">
        <f>_xlfn.NUMBERVALUE(RIGHT(Table11[[#This Row],[تاریخ شمسی]],2))</f>
        <v>14</v>
      </c>
      <c r="F25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08-14</v>
      </c>
      <c r="G2514" s="195" t="s">
        <v>2665</v>
      </c>
      <c r="L2514" s="259">
        <v>44139</v>
      </c>
      <c r="M2514">
        <v>257820</v>
      </c>
      <c r="O2514" s="283">
        <f>IFERROR(DATE(Table7[[#This Row],[year]],MONTH(DATEVALUE(Table7[[#This Row],[month]]&amp;"1")),Table7[[#This Row],[day]]),"")</f>
        <v>41453</v>
      </c>
      <c r="P2514" s="257" t="s">
        <v>5939</v>
      </c>
      <c r="Q2514" s="257">
        <v>2013</v>
      </c>
      <c r="R2514" s="257" t="s">
        <v>3441</v>
      </c>
      <c r="S2514" s="257">
        <v>28</v>
      </c>
      <c r="T2514" s="257">
        <v>1203.25</v>
      </c>
      <c r="U2514" s="257">
        <v>1801.5</v>
      </c>
      <c r="V2514" s="257">
        <v>5472700</v>
      </c>
      <c r="X2514" s="260">
        <v>41534</v>
      </c>
      <c r="Y2514" t="s">
        <v>7502</v>
      </c>
      <c r="Z2514" s="260">
        <v>12</v>
      </c>
      <c r="AA2514">
        <v>1392</v>
      </c>
      <c r="AB2514" s="260" t="str">
        <f ca="1">IFERROR(IFERROR(VLOOKUP(Table_Merge1[[#This Row],[Column1]],Table11[#All],2,FALSE),LEFT(AB2515,8)&amp;IF(LEN((RIGHT(AB2515,2)+1))&lt;2,"0"&amp;(RIGHT(AB2515,2)+1),(RIGHT(AB2515,2)-1))),"")</f>
        <v>1392.06.26</v>
      </c>
      <c r="AC2514" s="259" t="str">
        <f ca="1">LEFT(Table_Merge1[[#This Row],[Column2]],4)</f>
        <v>1392</v>
      </c>
      <c r="AD2514" s="259" t="str">
        <f ca="1">RIGHT(LEFT(Table_Merge1[[#This Row],[Column2]],7),2)</f>
        <v>06</v>
      </c>
      <c r="AE2514" s="259" t="str">
        <f ca="1">RIGHT(Table_Merge1[[#This Row],[Column2]],2)</f>
        <v>26</v>
      </c>
      <c r="AF2514">
        <v>6</v>
      </c>
      <c r="AG2514">
        <v>26</v>
      </c>
      <c r="AH2514" s="260">
        <v>2013</v>
      </c>
      <c r="AI2514" t="s">
        <v>3447</v>
      </c>
      <c r="AJ2514" s="260">
        <v>17</v>
      </c>
      <c r="AK2514">
        <v>1317.25</v>
      </c>
      <c r="AL2514">
        <v>1832.5</v>
      </c>
      <c r="AM2514">
        <v>5366125</v>
      </c>
      <c r="AO2514">
        <v>30490</v>
      </c>
      <c r="AP2514" s="287">
        <f>IFERROR(IF(Table_Merge1[[#This Row],[LME Zinc stock]]*Table_Merge1[[#This Row],[Nima.مقدار]]=0,"",Table_Merge1[[#This Row],[LME Zinc stock]]*Table_Merge1[[#This Row],[Nima.مقدار]]),"")</f>
        <v>163613151250</v>
      </c>
      <c r="AQ2514" s="287">
        <f>IFERROR(IF(Table_Merge1[[#This Row],[LME Zinc 3-month]]*Table_Merge1[[#This Row],[Nima.مقدار]]=0,"",Table_Merge1[[#This Row],[LME Zinc 3-month]]*Table_Merge1[[#This Row],[Nima.مقدار]]),"")</f>
        <v>55872925</v>
      </c>
      <c r="AR2514" s="288" t="str">
        <f>IFERROR(IF(Table_Merge1[[#This Row],[LME Zinc stock]]*Table_Merge1[[#This Row],[Azad.Sell]]=0,"",Table_Merge1[[#This Row],[LME Zinc stock]]*Table_Merge1[[#This Row],[Azad.Sell]]),"")</f>
        <v/>
      </c>
      <c r="AS2514" s="288" t="str">
        <f>IFERROR(IF(Table_Merge1[[#This Row],[LME Zinc 3-month]]*Table_Merge1[[#This Row],[Azad.Sell]]=0,"",Table_Merge1[[#This Row],[LME Zinc 3-month]]*Table_Merge1[[#This Row],[Azad.Sell]]),"")</f>
        <v/>
      </c>
      <c r="AT2514"/>
    </row>
    <row r="2515" spans="1:46" x14ac:dyDescent="0.25">
      <c r="A2515" s="258">
        <v>44140</v>
      </c>
      <c r="B25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1399.08.15</v>
      </c>
      <c r="C2515" s="195">
        <f t="shared" ca="1" si="75"/>
        <v>1399</v>
      </c>
      <c r="D25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15" s="195">
        <f>_xlfn.NUMBERVALUE(RIGHT(Table11[[#This Row],[تاریخ شمسی]],2))</f>
        <v>15</v>
      </c>
      <c r="F25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08-15</v>
      </c>
      <c r="G2515" s="195" t="s">
        <v>2666</v>
      </c>
      <c r="L2515" s="259">
        <v>44140</v>
      </c>
      <c r="M2515">
        <v>267204</v>
      </c>
      <c r="O2515" s="284">
        <f>IFERROR(DATE(Table7[[#This Row],[year]],MONTH(DATEVALUE(Table7[[#This Row],[month]]&amp;"1")),Table7[[#This Row],[day]]),"")</f>
        <v>41452</v>
      </c>
      <c r="P2515" s="195" t="s">
        <v>5940</v>
      </c>
      <c r="Q2515" s="195">
        <v>2013</v>
      </c>
      <c r="R2515" s="195" t="s">
        <v>3441</v>
      </c>
      <c r="S2515" s="195">
        <v>27</v>
      </c>
      <c r="T2515" s="195">
        <v>1232</v>
      </c>
      <c r="U2515" s="195">
        <v>1806</v>
      </c>
      <c r="V2515" s="195">
        <v>5410050</v>
      </c>
      <c r="X2515" s="260">
        <v>41533</v>
      </c>
      <c r="Y2515" t="s">
        <v>7501</v>
      </c>
      <c r="Z2515" s="260">
        <v>12</v>
      </c>
      <c r="AA2515">
        <v>1392</v>
      </c>
      <c r="AB2515" s="260" t="str">
        <f ca="1">IFERROR(IFERROR(VLOOKUP(Table_Merge1[[#This Row],[Column1]],Table11[#All],2,FALSE),LEFT(AB2516,8)&amp;IF(LEN((RIGHT(AB2516,2)+1))&lt;2,"0"&amp;(RIGHT(AB2516,2)+1),(RIGHT(AB2516,2)-1))),"")</f>
        <v>1392.06.25</v>
      </c>
      <c r="AC2515" s="259" t="str">
        <f ca="1">LEFT(Table_Merge1[[#This Row],[Column2]],4)</f>
        <v>1392</v>
      </c>
      <c r="AD2515" s="259" t="str">
        <f ca="1">RIGHT(LEFT(Table_Merge1[[#This Row],[Column2]],7),2)</f>
        <v>06</v>
      </c>
      <c r="AE2515" s="259" t="str">
        <f ca="1">RIGHT(Table_Merge1[[#This Row],[Column2]],2)</f>
        <v>25</v>
      </c>
      <c r="AF2515">
        <v>6</v>
      </c>
      <c r="AG2515">
        <v>25</v>
      </c>
      <c r="AH2515" s="260">
        <v>2013</v>
      </c>
      <c r="AI2515" t="s">
        <v>3447</v>
      </c>
      <c r="AJ2515" s="260">
        <v>16</v>
      </c>
      <c r="AK2515">
        <v>1314.75</v>
      </c>
      <c r="AL2515">
        <v>1821</v>
      </c>
      <c r="AM2515">
        <v>5372375</v>
      </c>
      <c r="AO2515">
        <v>30830</v>
      </c>
      <c r="AP2515" s="287">
        <f>IFERROR(IF(Table_Merge1[[#This Row],[LME Zinc stock]]*Table_Merge1[[#This Row],[Nima.مقدار]]=0,"",Table_Merge1[[#This Row],[LME Zinc stock]]*Table_Merge1[[#This Row],[Nima.مقدار]]),"")</f>
        <v>165630321250</v>
      </c>
      <c r="AQ2515" s="287">
        <f>IFERROR(IF(Table_Merge1[[#This Row],[LME Zinc 3-month]]*Table_Merge1[[#This Row],[Nima.مقدار]]=0,"",Table_Merge1[[#This Row],[LME Zinc 3-month]]*Table_Merge1[[#This Row],[Nima.مقدار]]),"")</f>
        <v>56141430</v>
      </c>
      <c r="AR2515" s="288" t="str">
        <f>IFERROR(IF(Table_Merge1[[#This Row],[LME Zinc stock]]*Table_Merge1[[#This Row],[Azad.Sell]]=0,"",Table_Merge1[[#This Row],[LME Zinc stock]]*Table_Merge1[[#This Row],[Azad.Sell]]),"")</f>
        <v/>
      </c>
      <c r="AS2515" s="288" t="str">
        <f>IFERROR(IF(Table_Merge1[[#This Row],[LME Zinc 3-month]]*Table_Merge1[[#This Row],[Azad.Sell]]=0,"",Table_Merge1[[#This Row],[LME Zinc 3-month]]*Table_Merge1[[#This Row],[Azad.Sell]]),"")</f>
        <v/>
      </c>
      <c r="AT2515"/>
    </row>
    <row r="2516" spans="1:46" x14ac:dyDescent="0.25">
      <c r="A2516" s="258">
        <v>44142</v>
      </c>
      <c r="B25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1399.08.17</v>
      </c>
      <c r="C2516" s="195">
        <f t="shared" ca="1" si="75"/>
        <v>1399</v>
      </c>
      <c r="D25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16" s="195">
        <f>_xlfn.NUMBERVALUE(RIGHT(Table11[[#This Row],[تاریخ شمسی]],2))</f>
        <v>17</v>
      </c>
      <c r="F25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08-17</v>
      </c>
      <c r="G2516" s="195" t="s">
        <v>2667</v>
      </c>
      <c r="L2516" s="259">
        <v>44142</v>
      </c>
      <c r="M2516">
        <v>261468</v>
      </c>
      <c r="O2516" s="283">
        <f>IFERROR(DATE(Table7[[#This Row],[year]],MONTH(DATEVALUE(Table7[[#This Row],[month]]&amp;"1")),Table7[[#This Row],[day]]),"")</f>
        <v>41451</v>
      </c>
      <c r="P2516" s="257" t="s">
        <v>5941</v>
      </c>
      <c r="Q2516" s="257">
        <v>2013</v>
      </c>
      <c r="R2516" s="257" t="s">
        <v>3441</v>
      </c>
      <c r="S2516" s="257">
        <v>26</v>
      </c>
      <c r="T2516" s="257">
        <v>1229</v>
      </c>
      <c r="U2516" s="257">
        <v>1832</v>
      </c>
      <c r="V2516" s="257">
        <v>5411425</v>
      </c>
      <c r="X2516" s="260">
        <v>41530</v>
      </c>
      <c r="Z2516" s="260">
        <v>12</v>
      </c>
      <c r="AB2516" s="260" t="str">
        <f ca="1">IFERROR(IFERROR(VLOOKUP(Table_Merge1[[#This Row],[Column1]],Table11[#All],2,FALSE),LEFT(AB2517,8)&amp;IF(LEN((RIGHT(AB2517,2)+1))&lt;2,"0"&amp;(RIGHT(AB2517,2)+1),(RIGHT(AB2517,2)-1))),"")</f>
        <v>1392.06.20</v>
      </c>
      <c r="AC2516" s="259" t="str">
        <f ca="1">LEFT(Table_Merge1[[#This Row],[Column2]],4)</f>
        <v>1392</v>
      </c>
      <c r="AD2516" s="259" t="str">
        <f ca="1">RIGHT(LEFT(Table_Merge1[[#This Row],[Column2]],7),2)</f>
        <v>06</v>
      </c>
      <c r="AE2516" s="259" t="str">
        <f ca="1">RIGHT(Table_Merge1[[#This Row],[Column2]],2)</f>
        <v>20</v>
      </c>
      <c r="AH2516" s="260">
        <v>2013</v>
      </c>
      <c r="AI2516" t="s">
        <v>3447</v>
      </c>
      <c r="AJ2516" s="260">
        <v>13</v>
      </c>
      <c r="AK2516">
        <v>1308.25</v>
      </c>
      <c r="AL2516">
        <v>1836</v>
      </c>
      <c r="AM2516">
        <v>5374550</v>
      </c>
      <c r="AP2516" s="287" t="str">
        <f>IFERROR(IF(Table_Merge1[[#This Row],[LME Zinc stock]]*Table_Merge1[[#This Row],[Nima.مقدار]]=0,"",Table_Merge1[[#This Row],[LME Zinc stock]]*Table_Merge1[[#This Row],[Nima.مقدار]]),"")</f>
        <v/>
      </c>
      <c r="AQ2516" s="287" t="str">
        <f>IFERROR(IF(Table_Merge1[[#This Row],[LME Zinc 3-month]]*Table_Merge1[[#This Row],[Nima.مقدار]]=0,"",Table_Merge1[[#This Row],[LME Zinc 3-month]]*Table_Merge1[[#This Row],[Nima.مقدار]]),"")</f>
        <v/>
      </c>
      <c r="AR2516" s="288" t="str">
        <f>IFERROR(IF(Table_Merge1[[#This Row],[LME Zinc stock]]*Table_Merge1[[#This Row],[Azad.Sell]]=0,"",Table_Merge1[[#This Row],[LME Zinc stock]]*Table_Merge1[[#This Row],[Azad.Sell]]),"")</f>
        <v/>
      </c>
      <c r="AS2516" s="288" t="str">
        <f>IFERROR(IF(Table_Merge1[[#This Row],[LME Zinc 3-month]]*Table_Merge1[[#This Row],[Azad.Sell]]=0,"",Table_Merge1[[#This Row],[LME Zinc 3-month]]*Table_Merge1[[#This Row],[Azad.Sell]]),"")</f>
        <v/>
      </c>
      <c r="AT2516"/>
    </row>
    <row r="2517" spans="1:46" x14ac:dyDescent="0.25">
      <c r="A2517" s="258">
        <v>44143</v>
      </c>
      <c r="B25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1399.08.18</v>
      </c>
      <c r="C2517" s="195">
        <f t="shared" ca="1" si="75"/>
        <v>1399</v>
      </c>
      <c r="D25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17" s="195">
        <f>_xlfn.NUMBERVALUE(RIGHT(Table11[[#This Row],[تاریخ شمسی]],2))</f>
        <v>18</v>
      </c>
      <c r="F25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08-18</v>
      </c>
      <c r="G2517" s="195" t="s">
        <v>2668</v>
      </c>
      <c r="L2517" s="259">
        <v>44143</v>
      </c>
      <c r="M2517">
        <v>258451</v>
      </c>
      <c r="O2517" s="284">
        <f>IFERROR(DATE(Table7[[#This Row],[year]],MONTH(DATEVALUE(Table7[[#This Row],[month]]&amp;"1")),Table7[[#This Row],[day]]),"")</f>
        <v>41450</v>
      </c>
      <c r="P2517" s="195" t="s">
        <v>5942</v>
      </c>
      <c r="Q2517" s="195">
        <v>2013</v>
      </c>
      <c r="R2517" s="195" t="s">
        <v>3441</v>
      </c>
      <c r="S2517" s="195">
        <v>25</v>
      </c>
      <c r="T2517" s="195">
        <v>1285</v>
      </c>
      <c r="U2517" s="195">
        <v>1842</v>
      </c>
      <c r="V2517" s="195">
        <v>5417100</v>
      </c>
      <c r="X2517" s="260">
        <v>41529</v>
      </c>
      <c r="Y2517" t="s">
        <v>7500</v>
      </c>
      <c r="Z2517" s="260">
        <v>1</v>
      </c>
      <c r="AA2517">
        <v>1392</v>
      </c>
      <c r="AB2517" s="260" t="str">
        <f ca="1">IFERROR(IFERROR(VLOOKUP(Table_Merge1[[#This Row],[Column1]],Table11[#All],2,FALSE),LEFT(AB2518,8)&amp;IF(LEN((RIGHT(AB2518,2)+1))&lt;2,"0"&amp;(RIGHT(AB2518,2)+1),(RIGHT(AB2518,2)-1))),"")</f>
        <v>1392.06.21</v>
      </c>
      <c r="AC2517" s="259" t="str">
        <f ca="1">LEFT(Table_Merge1[[#This Row],[Column2]],4)</f>
        <v>1392</v>
      </c>
      <c r="AD2517" s="259" t="str">
        <f ca="1">RIGHT(LEFT(Table_Merge1[[#This Row],[Column2]],7),2)</f>
        <v>06</v>
      </c>
      <c r="AE2517" s="259" t="str">
        <f ca="1">RIGHT(Table_Merge1[[#This Row],[Column2]],2)</f>
        <v>21</v>
      </c>
      <c r="AF2517">
        <v>6</v>
      </c>
      <c r="AG2517">
        <v>21</v>
      </c>
      <c r="AH2517" s="260">
        <v>2013</v>
      </c>
      <c r="AI2517" t="s">
        <v>3447</v>
      </c>
      <c r="AJ2517" s="260">
        <v>12</v>
      </c>
      <c r="AK2517">
        <v>1340.25</v>
      </c>
      <c r="AL2517" t="s">
        <v>3621</v>
      </c>
      <c r="AM2517" t="s">
        <v>3621</v>
      </c>
      <c r="AO2517">
        <v>31640</v>
      </c>
      <c r="AP2517" s="287" t="str">
        <f>IFERROR(IF(Table_Merge1[[#This Row],[LME Zinc stock]]*Table_Merge1[[#This Row],[Nima.مقدار]]=0,"",Table_Merge1[[#This Row],[LME Zinc stock]]*Table_Merge1[[#This Row],[Nima.مقدار]]),"")</f>
        <v/>
      </c>
      <c r="AQ2517" s="287" t="str">
        <f>IFERROR(IF(Table_Merge1[[#This Row],[LME Zinc 3-month]]*Table_Merge1[[#This Row],[Nima.مقدار]]=0,"",Table_Merge1[[#This Row],[LME Zinc 3-month]]*Table_Merge1[[#This Row],[Nima.مقدار]]),"")</f>
        <v/>
      </c>
      <c r="AR2517" s="288" t="str">
        <f>IFERROR(IF(Table_Merge1[[#This Row],[LME Zinc stock]]*Table_Merge1[[#This Row],[Azad.Sell]]=0,"",Table_Merge1[[#This Row],[LME Zinc stock]]*Table_Merge1[[#This Row],[Azad.Sell]]),"")</f>
        <v/>
      </c>
      <c r="AS2517" s="288" t="str">
        <f>IFERROR(IF(Table_Merge1[[#This Row],[LME Zinc 3-month]]*Table_Merge1[[#This Row],[Azad.Sell]]=0,"",Table_Merge1[[#This Row],[LME Zinc 3-month]]*Table_Merge1[[#This Row],[Azad.Sell]]),"")</f>
        <v/>
      </c>
      <c r="AT2517"/>
    </row>
    <row r="2518" spans="1:46" x14ac:dyDescent="0.25">
      <c r="A2518" s="258">
        <v>44144</v>
      </c>
      <c r="B25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1399.08.19</v>
      </c>
      <c r="C2518" s="195">
        <f t="shared" ca="1" si="75"/>
        <v>1399</v>
      </c>
      <c r="D25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18" s="195">
        <f>_xlfn.NUMBERVALUE(RIGHT(Table11[[#This Row],[تاریخ شمسی]],2))</f>
        <v>19</v>
      </c>
      <c r="F25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08-19</v>
      </c>
      <c r="G2518" s="195" t="s">
        <v>2669</v>
      </c>
      <c r="L2518" s="259">
        <v>44144</v>
      </c>
      <c r="M2518">
        <v>243156</v>
      </c>
      <c r="O2518" s="283">
        <f>IFERROR(DATE(Table7[[#This Row],[year]],MONTH(DATEVALUE(Table7[[#This Row],[month]]&amp;"1")),Table7[[#This Row],[day]]),"")</f>
        <v>41449</v>
      </c>
      <c r="P2518" s="257" t="s">
        <v>5943</v>
      </c>
      <c r="Q2518" s="257">
        <v>2013</v>
      </c>
      <c r="R2518" s="257" t="s">
        <v>3441</v>
      </c>
      <c r="S2518" s="257">
        <v>24</v>
      </c>
      <c r="T2518" s="257">
        <v>1283.25</v>
      </c>
      <c r="U2518" s="257">
        <v>1805</v>
      </c>
      <c r="V2518" s="257">
        <v>5425425</v>
      </c>
      <c r="X2518" s="260">
        <v>41528</v>
      </c>
      <c r="Y2518" t="s">
        <v>7499</v>
      </c>
      <c r="Z2518" s="260">
        <v>1</v>
      </c>
      <c r="AA2518">
        <v>1392</v>
      </c>
      <c r="AB2518" s="260" t="str">
        <f ca="1">IFERROR(IFERROR(VLOOKUP(Table_Merge1[[#This Row],[Column1]],Table11[#All],2,FALSE),LEFT(AB2519,8)&amp;IF(LEN((RIGHT(AB2519,2)+1))&lt;2,"0"&amp;(RIGHT(AB2519,2)+1),(RIGHT(AB2519,2)-1))),"")</f>
        <v>1392.06.20</v>
      </c>
      <c r="AC2518" s="259" t="str">
        <f ca="1">LEFT(Table_Merge1[[#This Row],[Column2]],4)</f>
        <v>1392</v>
      </c>
      <c r="AD2518" s="259" t="str">
        <f ca="1">RIGHT(LEFT(Table_Merge1[[#This Row],[Column2]],7),2)</f>
        <v>06</v>
      </c>
      <c r="AE2518" s="259" t="str">
        <f ca="1">RIGHT(Table_Merge1[[#This Row],[Column2]],2)</f>
        <v>20</v>
      </c>
      <c r="AF2518">
        <v>6</v>
      </c>
      <c r="AG2518">
        <v>20</v>
      </c>
      <c r="AH2518" s="260">
        <v>2013</v>
      </c>
      <c r="AI2518" t="s">
        <v>3447</v>
      </c>
      <c r="AJ2518" s="260">
        <v>11</v>
      </c>
      <c r="AK2518">
        <v>1365.25</v>
      </c>
      <c r="AL2518">
        <v>1849.5</v>
      </c>
      <c r="AM2518">
        <v>5381000</v>
      </c>
      <c r="AO2518">
        <v>31550</v>
      </c>
      <c r="AP2518" s="287">
        <f>IFERROR(IF(Table_Merge1[[#This Row],[LME Zinc stock]]*Table_Merge1[[#This Row],[Nima.مقدار]]=0,"",Table_Merge1[[#This Row],[LME Zinc stock]]*Table_Merge1[[#This Row],[Nima.مقدار]]),"")</f>
        <v>169770550000</v>
      </c>
      <c r="AQ2518" s="287">
        <f>IFERROR(IF(Table_Merge1[[#This Row],[LME Zinc 3-month]]*Table_Merge1[[#This Row],[Nima.مقدار]]=0,"",Table_Merge1[[#This Row],[LME Zinc 3-month]]*Table_Merge1[[#This Row],[Nima.مقدار]]),"")</f>
        <v>58351725</v>
      </c>
      <c r="AR2518" s="288" t="str">
        <f>IFERROR(IF(Table_Merge1[[#This Row],[LME Zinc stock]]*Table_Merge1[[#This Row],[Azad.Sell]]=0,"",Table_Merge1[[#This Row],[LME Zinc stock]]*Table_Merge1[[#This Row],[Azad.Sell]]),"")</f>
        <v/>
      </c>
      <c r="AS2518" s="288" t="str">
        <f>IFERROR(IF(Table_Merge1[[#This Row],[LME Zinc 3-month]]*Table_Merge1[[#This Row],[Azad.Sell]]=0,"",Table_Merge1[[#This Row],[LME Zinc 3-month]]*Table_Merge1[[#This Row],[Azad.Sell]]),"")</f>
        <v/>
      </c>
      <c r="AT2518"/>
    </row>
    <row r="2519" spans="1:46" x14ac:dyDescent="0.25">
      <c r="A2519" s="258">
        <v>44145</v>
      </c>
      <c r="B25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1399.08.20</v>
      </c>
      <c r="C2519" s="195">
        <f t="shared" ca="1" si="75"/>
        <v>1399</v>
      </c>
      <c r="D25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19" s="195">
        <f>_xlfn.NUMBERVALUE(RIGHT(Table11[[#This Row],[تاریخ شمسی]],2))</f>
        <v>20</v>
      </c>
      <c r="F25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08-20</v>
      </c>
      <c r="G2519" s="195" t="s">
        <v>2670</v>
      </c>
      <c r="L2519" s="259">
        <v>44145</v>
      </c>
      <c r="M2519">
        <v>251805</v>
      </c>
      <c r="O2519" s="284">
        <f>IFERROR(DATE(Table7[[#This Row],[year]],MONTH(DATEVALUE(Table7[[#This Row],[month]]&amp;"1")),Table7[[#This Row],[day]]),"")</f>
        <v>41446</v>
      </c>
      <c r="P2519" s="195" t="s">
        <v>5944</v>
      </c>
      <c r="Q2519" s="195">
        <v>2013</v>
      </c>
      <c r="R2519" s="195" t="s">
        <v>3441</v>
      </c>
      <c r="S2519" s="195">
        <v>21</v>
      </c>
      <c r="T2519" s="195">
        <v>1290.25</v>
      </c>
      <c r="U2519" s="195">
        <v>1787</v>
      </c>
      <c r="V2519" s="195">
        <v>5433575</v>
      </c>
      <c r="X2519" s="260">
        <v>41527</v>
      </c>
      <c r="Y2519" t="s">
        <v>7498</v>
      </c>
      <c r="Z2519" s="260">
        <v>1</v>
      </c>
      <c r="AA2519">
        <v>1392</v>
      </c>
      <c r="AB2519" s="260" t="str">
        <f ca="1">IFERROR(IFERROR(VLOOKUP(Table_Merge1[[#This Row],[Column1]],Table11[#All],2,FALSE),LEFT(AB2520,8)&amp;IF(LEN((RIGHT(AB2520,2)+1))&lt;2,"0"&amp;(RIGHT(AB2520,2)+1),(RIGHT(AB2520,2)-1))),"")</f>
        <v>1392.06.19</v>
      </c>
      <c r="AC2519" s="259" t="str">
        <f ca="1">LEFT(Table_Merge1[[#This Row],[Column2]],4)</f>
        <v>1392</v>
      </c>
      <c r="AD2519" s="259" t="str">
        <f ca="1">RIGHT(LEFT(Table_Merge1[[#This Row],[Column2]],7),2)</f>
        <v>06</v>
      </c>
      <c r="AE2519" s="259" t="str">
        <f ca="1">RIGHT(Table_Merge1[[#This Row],[Column2]],2)</f>
        <v>19</v>
      </c>
      <c r="AF2519">
        <v>6</v>
      </c>
      <c r="AG2519">
        <v>19</v>
      </c>
      <c r="AH2519" s="260">
        <v>2013</v>
      </c>
      <c r="AI2519" t="s">
        <v>3447</v>
      </c>
      <c r="AJ2519" s="260">
        <v>10</v>
      </c>
      <c r="AK2519">
        <v>1373</v>
      </c>
      <c r="AL2519">
        <v>1834.5</v>
      </c>
      <c r="AM2519">
        <v>5385900</v>
      </c>
      <c r="AO2519">
        <v>31820</v>
      </c>
      <c r="AP2519" s="287">
        <f>IFERROR(IF(Table_Merge1[[#This Row],[LME Zinc stock]]*Table_Merge1[[#This Row],[Nima.مقدار]]=0,"",Table_Merge1[[#This Row],[LME Zinc stock]]*Table_Merge1[[#This Row],[Nima.مقدار]]),"")</f>
        <v>171379338000</v>
      </c>
      <c r="AQ2519" s="287">
        <f>IFERROR(IF(Table_Merge1[[#This Row],[LME Zinc 3-month]]*Table_Merge1[[#This Row],[Nima.مقدار]]=0,"",Table_Merge1[[#This Row],[LME Zinc 3-month]]*Table_Merge1[[#This Row],[Nima.مقدار]]),"")</f>
        <v>58373790</v>
      </c>
      <c r="AR2519" s="288" t="str">
        <f>IFERROR(IF(Table_Merge1[[#This Row],[LME Zinc stock]]*Table_Merge1[[#This Row],[Azad.Sell]]=0,"",Table_Merge1[[#This Row],[LME Zinc stock]]*Table_Merge1[[#This Row],[Azad.Sell]]),"")</f>
        <v/>
      </c>
      <c r="AS2519" s="288" t="str">
        <f>IFERROR(IF(Table_Merge1[[#This Row],[LME Zinc 3-month]]*Table_Merge1[[#This Row],[Azad.Sell]]=0,"",Table_Merge1[[#This Row],[LME Zinc 3-month]]*Table_Merge1[[#This Row],[Azad.Sell]]),"")</f>
        <v/>
      </c>
      <c r="AT2519"/>
    </row>
    <row r="2520" spans="1:46" x14ac:dyDescent="0.25">
      <c r="A2520" s="258">
        <v>44146</v>
      </c>
      <c r="B25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1399.08.21</v>
      </c>
      <c r="C2520" s="195">
        <f t="shared" ca="1" si="75"/>
        <v>1399</v>
      </c>
      <c r="D25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20" s="195">
        <f>_xlfn.NUMBERVALUE(RIGHT(Table11[[#This Row],[تاریخ شمسی]],2))</f>
        <v>21</v>
      </c>
      <c r="F25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08-21</v>
      </c>
      <c r="G2520" s="195" t="s">
        <v>2671</v>
      </c>
      <c r="L2520" s="259">
        <v>44146</v>
      </c>
      <c r="M2520">
        <v>251805</v>
      </c>
      <c r="O2520" s="283">
        <f>IFERROR(DATE(Table7[[#This Row],[year]],MONTH(DATEVALUE(Table7[[#This Row],[month]]&amp;"1")),Table7[[#This Row],[day]]),"")</f>
        <v>41445</v>
      </c>
      <c r="P2520" s="257" t="s">
        <v>5945</v>
      </c>
      <c r="Q2520" s="257">
        <v>2013</v>
      </c>
      <c r="R2520" s="257" t="s">
        <v>3441</v>
      </c>
      <c r="S2520" s="257">
        <v>20</v>
      </c>
      <c r="T2520" s="257">
        <v>1303.25</v>
      </c>
      <c r="U2520" s="257">
        <v>1783.5</v>
      </c>
      <c r="V2520" s="257">
        <v>5419875</v>
      </c>
      <c r="X2520" s="260">
        <v>41526</v>
      </c>
      <c r="Y2520" t="s">
        <v>7497</v>
      </c>
      <c r="Z2520" s="260">
        <v>1</v>
      </c>
      <c r="AA2520">
        <v>1392</v>
      </c>
      <c r="AB2520" s="260" t="str">
        <f ca="1">IFERROR(IFERROR(VLOOKUP(Table_Merge1[[#This Row],[Column1]],Table11[#All],2,FALSE),LEFT(AB2521,8)&amp;IF(LEN((RIGHT(AB2521,2)+1))&lt;2,"0"&amp;(RIGHT(AB2521,2)+1),(RIGHT(AB2521,2)-1))),"")</f>
        <v>1392.06.18</v>
      </c>
      <c r="AC2520" s="259" t="str">
        <f ca="1">LEFT(Table_Merge1[[#This Row],[Column2]],4)</f>
        <v>1392</v>
      </c>
      <c r="AD2520" s="259" t="str">
        <f ca="1">RIGHT(LEFT(Table_Merge1[[#This Row],[Column2]],7),2)</f>
        <v>06</v>
      </c>
      <c r="AE2520" s="259" t="str">
        <f ca="1">RIGHT(Table_Merge1[[#This Row],[Column2]],2)</f>
        <v>18</v>
      </c>
      <c r="AF2520">
        <v>6</v>
      </c>
      <c r="AG2520">
        <v>18</v>
      </c>
      <c r="AH2520" s="260">
        <v>2013</v>
      </c>
      <c r="AI2520" t="s">
        <v>3447</v>
      </c>
      <c r="AJ2520" s="260">
        <v>9</v>
      </c>
      <c r="AK2520">
        <v>1386</v>
      </c>
      <c r="AL2520">
        <v>1808.5</v>
      </c>
      <c r="AM2520">
        <v>5392725</v>
      </c>
      <c r="AO2520">
        <v>32670</v>
      </c>
      <c r="AP2520" s="287">
        <f>IFERROR(IF(Table_Merge1[[#This Row],[LME Zinc stock]]*Table_Merge1[[#This Row],[Nima.مقدار]]=0,"",Table_Merge1[[#This Row],[LME Zinc stock]]*Table_Merge1[[#This Row],[Nima.مقدار]]),"")</f>
        <v>176180325750</v>
      </c>
      <c r="AQ2520" s="287">
        <f>IFERROR(IF(Table_Merge1[[#This Row],[LME Zinc 3-month]]*Table_Merge1[[#This Row],[Nima.مقدار]]=0,"",Table_Merge1[[#This Row],[LME Zinc 3-month]]*Table_Merge1[[#This Row],[Nima.مقدار]]),"")</f>
        <v>59083695</v>
      </c>
      <c r="AR2520" s="288" t="str">
        <f>IFERROR(IF(Table_Merge1[[#This Row],[LME Zinc stock]]*Table_Merge1[[#This Row],[Azad.Sell]]=0,"",Table_Merge1[[#This Row],[LME Zinc stock]]*Table_Merge1[[#This Row],[Azad.Sell]]),"")</f>
        <v/>
      </c>
      <c r="AS2520" s="288" t="str">
        <f>IFERROR(IF(Table_Merge1[[#This Row],[LME Zinc 3-month]]*Table_Merge1[[#This Row],[Azad.Sell]]=0,"",Table_Merge1[[#This Row],[LME Zinc 3-month]]*Table_Merge1[[#This Row],[Azad.Sell]]),"")</f>
        <v/>
      </c>
      <c r="AT2520"/>
    </row>
    <row r="2521" spans="1:46" x14ac:dyDescent="0.25">
      <c r="A2521" s="258">
        <v>44147</v>
      </c>
      <c r="B25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1399.08.22</v>
      </c>
      <c r="C2521" s="195">
        <f t="shared" ca="1" si="75"/>
        <v>1399</v>
      </c>
      <c r="D25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21" s="195">
        <f>_xlfn.NUMBERVALUE(RIGHT(Table11[[#This Row],[تاریخ شمسی]],2))</f>
        <v>22</v>
      </c>
      <c r="F25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08-22</v>
      </c>
      <c r="G2521" s="195" t="s">
        <v>2672</v>
      </c>
      <c r="L2521" s="259">
        <v>44147</v>
      </c>
      <c r="M2521">
        <v>251805</v>
      </c>
      <c r="O2521" s="284">
        <f>IFERROR(DATE(Table7[[#This Row],[year]],MONTH(DATEVALUE(Table7[[#This Row],[month]]&amp;"1")),Table7[[#This Row],[day]]),"")</f>
        <v>41444</v>
      </c>
      <c r="P2521" s="195" t="s">
        <v>5946</v>
      </c>
      <c r="Q2521" s="195">
        <v>2013</v>
      </c>
      <c r="R2521" s="195" t="s">
        <v>3441</v>
      </c>
      <c r="S2521" s="195">
        <v>19</v>
      </c>
      <c r="T2521" s="195">
        <v>1366</v>
      </c>
      <c r="U2521" s="195">
        <v>1787</v>
      </c>
      <c r="V2521" s="195">
        <v>5418800</v>
      </c>
      <c r="X2521" s="260">
        <v>41523</v>
      </c>
      <c r="Z2521" s="260">
        <v>1</v>
      </c>
      <c r="AB2521" s="260" t="str">
        <f ca="1">IFERROR(IFERROR(VLOOKUP(Table_Merge1[[#This Row],[Column1]],Table11[#All],2,FALSE),LEFT(AB2522,8)&amp;IF(LEN((RIGHT(AB2522,2)+1))&lt;2,"0"&amp;(RIGHT(AB2522,2)+1),(RIGHT(AB2522,2)-1))),"")</f>
        <v>1392.06.13</v>
      </c>
      <c r="AC2521" s="259" t="str">
        <f ca="1">LEFT(Table_Merge1[[#This Row],[Column2]],4)</f>
        <v>1392</v>
      </c>
      <c r="AD2521" s="259" t="str">
        <f ca="1">RIGHT(LEFT(Table_Merge1[[#This Row],[Column2]],7),2)</f>
        <v>06</v>
      </c>
      <c r="AE2521" s="259" t="str">
        <f ca="1">RIGHT(Table_Merge1[[#This Row],[Column2]],2)</f>
        <v>13</v>
      </c>
      <c r="AH2521" s="260">
        <v>2013</v>
      </c>
      <c r="AI2521" t="s">
        <v>3447</v>
      </c>
      <c r="AJ2521" s="260">
        <v>6</v>
      </c>
      <c r="AK2521">
        <v>1368.25</v>
      </c>
      <c r="AL2521">
        <v>1796.5</v>
      </c>
      <c r="AM2521">
        <v>5401000</v>
      </c>
      <c r="AP2521" s="287" t="str">
        <f>IFERROR(IF(Table_Merge1[[#This Row],[LME Zinc stock]]*Table_Merge1[[#This Row],[Nima.مقدار]]=0,"",Table_Merge1[[#This Row],[LME Zinc stock]]*Table_Merge1[[#This Row],[Nima.مقدار]]),"")</f>
        <v/>
      </c>
      <c r="AQ2521" s="287" t="str">
        <f>IFERROR(IF(Table_Merge1[[#This Row],[LME Zinc 3-month]]*Table_Merge1[[#This Row],[Nima.مقدار]]=0,"",Table_Merge1[[#This Row],[LME Zinc 3-month]]*Table_Merge1[[#This Row],[Nima.مقدار]]),"")</f>
        <v/>
      </c>
      <c r="AR2521" s="288" t="str">
        <f>IFERROR(IF(Table_Merge1[[#This Row],[LME Zinc stock]]*Table_Merge1[[#This Row],[Azad.Sell]]=0,"",Table_Merge1[[#This Row],[LME Zinc stock]]*Table_Merge1[[#This Row],[Azad.Sell]]),"")</f>
        <v/>
      </c>
      <c r="AS2521" s="288" t="str">
        <f>IFERROR(IF(Table_Merge1[[#This Row],[LME Zinc 3-month]]*Table_Merge1[[#This Row],[Azad.Sell]]=0,"",Table_Merge1[[#This Row],[LME Zinc 3-month]]*Table_Merge1[[#This Row],[Azad.Sell]]),"")</f>
        <v/>
      </c>
      <c r="AT2521"/>
    </row>
    <row r="2522" spans="1:46" x14ac:dyDescent="0.25">
      <c r="A2522" s="258">
        <v>44149</v>
      </c>
      <c r="B25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1399.08.24</v>
      </c>
      <c r="C2522" s="195">
        <f t="shared" ca="1" si="75"/>
        <v>1399</v>
      </c>
      <c r="D25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22" s="195">
        <f>_xlfn.NUMBERVALUE(RIGHT(Table11[[#This Row],[تاریخ شمسی]],2))</f>
        <v>24</v>
      </c>
      <c r="F25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08-24</v>
      </c>
      <c r="G2522" s="195" t="s">
        <v>2673</v>
      </c>
      <c r="L2522" s="259">
        <v>44149</v>
      </c>
      <c r="M2522">
        <v>253259</v>
      </c>
      <c r="O2522" s="283">
        <f>IFERROR(DATE(Table7[[#This Row],[year]],MONTH(DATEVALUE(Table7[[#This Row],[month]]&amp;"1")),Table7[[#This Row],[day]]),"")</f>
        <v>41443</v>
      </c>
      <c r="P2522" s="257" t="s">
        <v>5947</v>
      </c>
      <c r="Q2522" s="257">
        <v>2013</v>
      </c>
      <c r="R2522" s="257" t="s">
        <v>3441</v>
      </c>
      <c r="S2522" s="257">
        <v>18</v>
      </c>
      <c r="T2522" s="257">
        <v>1378.5</v>
      </c>
      <c r="U2522" s="257">
        <v>1809.5</v>
      </c>
      <c r="V2522" s="257">
        <v>5428450</v>
      </c>
      <c r="X2522" s="260">
        <v>41522</v>
      </c>
      <c r="Y2522" t="s">
        <v>7496</v>
      </c>
      <c r="Z2522" s="260">
        <v>1</v>
      </c>
      <c r="AA2522">
        <v>1392</v>
      </c>
      <c r="AB2522" s="260" t="str">
        <f ca="1">IFERROR(IFERROR(VLOOKUP(Table_Merge1[[#This Row],[Column1]],Table11[#All],2,FALSE),LEFT(AB2523,8)&amp;IF(LEN((RIGHT(AB2523,2)+1))&lt;2,"0"&amp;(RIGHT(AB2523,2)+1),(RIGHT(AB2523,2)-1))),"")</f>
        <v>1392.06.14</v>
      </c>
      <c r="AC2522" s="259" t="str">
        <f ca="1">LEFT(Table_Merge1[[#This Row],[Column2]],4)</f>
        <v>1392</v>
      </c>
      <c r="AD2522" s="259" t="str">
        <f ca="1">RIGHT(LEFT(Table_Merge1[[#This Row],[Column2]],7),2)</f>
        <v>06</v>
      </c>
      <c r="AE2522" s="259" t="str">
        <f ca="1">RIGHT(Table_Merge1[[#This Row],[Column2]],2)</f>
        <v>14</v>
      </c>
      <c r="AF2522">
        <v>6</v>
      </c>
      <c r="AG2522">
        <v>14</v>
      </c>
      <c r="AH2522" s="260">
        <v>2013</v>
      </c>
      <c r="AI2522" t="s">
        <v>3447</v>
      </c>
      <c r="AJ2522" s="260">
        <v>5</v>
      </c>
      <c r="AK2522">
        <v>1391.75</v>
      </c>
      <c r="AL2522">
        <v>1800.5</v>
      </c>
      <c r="AM2522">
        <v>5408150</v>
      </c>
      <c r="AO2522">
        <v>33250</v>
      </c>
      <c r="AP2522" s="287">
        <f>IFERROR(IF(Table_Merge1[[#This Row],[LME Zinc stock]]*Table_Merge1[[#This Row],[Nima.مقدار]]=0,"",Table_Merge1[[#This Row],[LME Zinc stock]]*Table_Merge1[[#This Row],[Nima.مقدار]]),"")</f>
        <v>179820987500</v>
      </c>
      <c r="AQ2522" s="287">
        <f>IFERROR(IF(Table_Merge1[[#This Row],[LME Zinc 3-month]]*Table_Merge1[[#This Row],[Nima.مقدار]]=0,"",Table_Merge1[[#This Row],[LME Zinc 3-month]]*Table_Merge1[[#This Row],[Nima.مقدار]]),"")</f>
        <v>59866625</v>
      </c>
      <c r="AR2522" s="288" t="str">
        <f>IFERROR(IF(Table_Merge1[[#This Row],[LME Zinc stock]]*Table_Merge1[[#This Row],[Azad.Sell]]=0,"",Table_Merge1[[#This Row],[LME Zinc stock]]*Table_Merge1[[#This Row],[Azad.Sell]]),"")</f>
        <v/>
      </c>
      <c r="AS2522" s="288" t="str">
        <f>IFERROR(IF(Table_Merge1[[#This Row],[LME Zinc 3-month]]*Table_Merge1[[#This Row],[Azad.Sell]]=0,"",Table_Merge1[[#This Row],[LME Zinc 3-month]]*Table_Merge1[[#This Row],[Azad.Sell]]),"")</f>
        <v/>
      </c>
      <c r="AT2522"/>
    </row>
    <row r="2523" spans="1:46" x14ac:dyDescent="0.25">
      <c r="A2523" s="258">
        <v>44150</v>
      </c>
      <c r="B25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1399.08.25</v>
      </c>
      <c r="C2523" s="195">
        <f t="shared" ca="1" si="75"/>
        <v>1399</v>
      </c>
      <c r="D25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23" s="195">
        <f>_xlfn.NUMBERVALUE(RIGHT(Table11[[#This Row],[تاریخ شمسی]],2))</f>
        <v>25</v>
      </c>
      <c r="F25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08-25</v>
      </c>
      <c r="G2523" s="195" t="s">
        <v>2674</v>
      </c>
      <c r="L2523" s="259">
        <v>44150</v>
      </c>
      <c r="M2523">
        <v>259274</v>
      </c>
      <c r="O2523" s="284">
        <f>IFERROR(DATE(Table7[[#This Row],[year]],MONTH(DATEVALUE(Table7[[#This Row],[month]]&amp;"1")),Table7[[#This Row],[day]]),"")</f>
        <v>41442</v>
      </c>
      <c r="P2523" s="195" t="s">
        <v>5948</v>
      </c>
      <c r="Q2523" s="195">
        <v>2013</v>
      </c>
      <c r="R2523" s="195" t="s">
        <v>3441</v>
      </c>
      <c r="S2523" s="195">
        <v>17</v>
      </c>
      <c r="T2523" s="195">
        <v>1386</v>
      </c>
      <c r="U2523" s="195">
        <v>1817.5</v>
      </c>
      <c r="V2523" s="195">
        <v>5436400</v>
      </c>
      <c r="X2523" s="260">
        <v>41521</v>
      </c>
      <c r="Y2523" t="s">
        <v>7495</v>
      </c>
      <c r="Z2523" s="260">
        <v>1</v>
      </c>
      <c r="AA2523">
        <v>1392</v>
      </c>
      <c r="AB2523" s="260" t="str">
        <f ca="1">IFERROR(IFERROR(VLOOKUP(Table_Merge1[[#This Row],[Column1]],Table11[#All],2,FALSE),LEFT(AB2524,8)&amp;IF(LEN((RIGHT(AB2524,2)+1))&lt;2,"0"&amp;(RIGHT(AB2524,2)+1),(RIGHT(AB2524,2)-1))),"")</f>
        <v>1392.06.13</v>
      </c>
      <c r="AC2523" s="259" t="str">
        <f ca="1">LEFT(Table_Merge1[[#This Row],[Column2]],4)</f>
        <v>1392</v>
      </c>
      <c r="AD2523" s="259" t="str">
        <f ca="1">RIGHT(LEFT(Table_Merge1[[#This Row],[Column2]],7),2)</f>
        <v>06</v>
      </c>
      <c r="AE2523" s="259" t="str">
        <f ca="1">RIGHT(Table_Merge1[[#This Row],[Column2]],2)</f>
        <v>13</v>
      </c>
      <c r="AF2523">
        <v>6</v>
      </c>
      <c r="AG2523">
        <v>13</v>
      </c>
      <c r="AH2523" s="260">
        <v>2013</v>
      </c>
      <c r="AI2523" t="s">
        <v>3447</v>
      </c>
      <c r="AJ2523" s="260">
        <v>4</v>
      </c>
      <c r="AK2523">
        <v>1403.75</v>
      </c>
      <c r="AL2523">
        <v>1802.5</v>
      </c>
      <c r="AM2523">
        <v>5416275</v>
      </c>
      <c r="AO2523">
        <v>33010</v>
      </c>
      <c r="AP2523" s="287">
        <f>IFERROR(IF(Table_Merge1[[#This Row],[LME Zinc stock]]*Table_Merge1[[#This Row],[Nima.مقدار]]=0,"",Table_Merge1[[#This Row],[LME Zinc stock]]*Table_Merge1[[#This Row],[Nima.مقدار]]),"")</f>
        <v>178791237750</v>
      </c>
      <c r="AQ2523" s="287">
        <f>IFERROR(IF(Table_Merge1[[#This Row],[LME Zinc 3-month]]*Table_Merge1[[#This Row],[Nima.مقدار]]=0,"",Table_Merge1[[#This Row],[LME Zinc 3-month]]*Table_Merge1[[#This Row],[Nima.مقدار]]),"")</f>
        <v>59500525</v>
      </c>
      <c r="AR2523" s="288" t="str">
        <f>IFERROR(IF(Table_Merge1[[#This Row],[LME Zinc stock]]*Table_Merge1[[#This Row],[Azad.Sell]]=0,"",Table_Merge1[[#This Row],[LME Zinc stock]]*Table_Merge1[[#This Row],[Azad.Sell]]),"")</f>
        <v/>
      </c>
      <c r="AS2523" s="288" t="str">
        <f>IFERROR(IF(Table_Merge1[[#This Row],[LME Zinc 3-month]]*Table_Merge1[[#This Row],[Azad.Sell]]=0,"",Table_Merge1[[#This Row],[LME Zinc 3-month]]*Table_Merge1[[#This Row],[Azad.Sell]]),"")</f>
        <v/>
      </c>
      <c r="AT2523"/>
    </row>
    <row r="2524" spans="1:46" x14ac:dyDescent="0.25">
      <c r="A2524" s="258">
        <v>44151</v>
      </c>
      <c r="B25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1399.08.26</v>
      </c>
      <c r="C2524" s="195">
        <f t="shared" ca="1" si="75"/>
        <v>1399</v>
      </c>
      <c r="D25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24" s="195">
        <f>_xlfn.NUMBERVALUE(RIGHT(Table11[[#This Row],[تاریخ شمسی]],2))</f>
        <v>26</v>
      </c>
      <c r="F25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08-26</v>
      </c>
      <c r="G2524" s="195" t="s">
        <v>2675</v>
      </c>
      <c r="L2524" s="259">
        <v>44151</v>
      </c>
      <c r="M2524">
        <v>259274</v>
      </c>
      <c r="O2524" s="283">
        <f>IFERROR(DATE(Table7[[#This Row],[year]],MONTH(DATEVALUE(Table7[[#This Row],[month]]&amp;"1")),Table7[[#This Row],[day]]),"")</f>
        <v>41439</v>
      </c>
      <c r="P2524" s="257" t="s">
        <v>5949</v>
      </c>
      <c r="Q2524" s="257">
        <v>2013</v>
      </c>
      <c r="R2524" s="257" t="s">
        <v>3441</v>
      </c>
      <c r="S2524" s="257">
        <v>14</v>
      </c>
      <c r="T2524" s="257">
        <v>1379.75</v>
      </c>
      <c r="U2524" s="257">
        <v>1838</v>
      </c>
      <c r="V2524" s="257">
        <v>5444675</v>
      </c>
      <c r="X2524" s="260">
        <v>41520</v>
      </c>
      <c r="Y2524" t="s">
        <v>7494</v>
      </c>
      <c r="Z2524" s="260">
        <v>1</v>
      </c>
      <c r="AA2524">
        <v>1392</v>
      </c>
      <c r="AB2524" s="260" t="str">
        <f ca="1">IFERROR(IFERROR(VLOOKUP(Table_Merge1[[#This Row],[Column1]],Table11[#All],2,FALSE),LEFT(AB2525,8)&amp;IF(LEN((RIGHT(AB2525,2)+1))&lt;2,"0"&amp;(RIGHT(AB2525,2)+1),(RIGHT(AB2525,2)-1))),"")</f>
        <v>1392.06.12</v>
      </c>
      <c r="AC2524" s="259" t="str">
        <f ca="1">LEFT(Table_Merge1[[#This Row],[Column2]],4)</f>
        <v>1392</v>
      </c>
      <c r="AD2524" s="259" t="str">
        <f ca="1">RIGHT(LEFT(Table_Merge1[[#This Row],[Column2]],7),2)</f>
        <v>06</v>
      </c>
      <c r="AE2524" s="259" t="str">
        <f ca="1">RIGHT(Table_Merge1[[#This Row],[Column2]],2)</f>
        <v>12</v>
      </c>
      <c r="AF2524">
        <v>6</v>
      </c>
      <c r="AG2524">
        <v>12</v>
      </c>
      <c r="AH2524" s="260">
        <v>2013</v>
      </c>
      <c r="AI2524" t="s">
        <v>3447</v>
      </c>
      <c r="AJ2524" s="260">
        <v>3</v>
      </c>
      <c r="AK2524">
        <v>1391.25</v>
      </c>
      <c r="AL2524">
        <v>1817.5</v>
      </c>
      <c r="AM2524">
        <v>5420800</v>
      </c>
      <c r="AO2524">
        <v>32730</v>
      </c>
      <c r="AP2524" s="287">
        <f>IFERROR(IF(Table_Merge1[[#This Row],[LME Zinc stock]]*Table_Merge1[[#This Row],[Nima.مقدار]]=0,"",Table_Merge1[[#This Row],[LME Zinc stock]]*Table_Merge1[[#This Row],[Nima.مقدار]]),"")</f>
        <v>177422784000</v>
      </c>
      <c r="AQ2524" s="287">
        <f>IFERROR(IF(Table_Merge1[[#This Row],[LME Zinc 3-month]]*Table_Merge1[[#This Row],[Nima.مقدار]]=0,"",Table_Merge1[[#This Row],[LME Zinc 3-month]]*Table_Merge1[[#This Row],[Nima.مقدار]]),"")</f>
        <v>59486775</v>
      </c>
      <c r="AR2524" s="288" t="str">
        <f>IFERROR(IF(Table_Merge1[[#This Row],[LME Zinc stock]]*Table_Merge1[[#This Row],[Azad.Sell]]=0,"",Table_Merge1[[#This Row],[LME Zinc stock]]*Table_Merge1[[#This Row],[Azad.Sell]]),"")</f>
        <v/>
      </c>
      <c r="AS2524" s="288" t="str">
        <f>IFERROR(IF(Table_Merge1[[#This Row],[LME Zinc 3-month]]*Table_Merge1[[#This Row],[Azad.Sell]]=0,"",Table_Merge1[[#This Row],[LME Zinc 3-month]]*Table_Merge1[[#This Row],[Azad.Sell]]),"")</f>
        <v/>
      </c>
      <c r="AT2524"/>
    </row>
    <row r="2525" spans="1:46" x14ac:dyDescent="0.25">
      <c r="A2525" s="258">
        <v>44152</v>
      </c>
      <c r="B25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1399.08.27</v>
      </c>
      <c r="C2525" s="195">
        <f t="shared" ca="1" si="75"/>
        <v>1399</v>
      </c>
      <c r="D25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25" s="195">
        <f>_xlfn.NUMBERVALUE(RIGHT(Table11[[#This Row],[تاریخ شمسی]],2))</f>
        <v>27</v>
      </c>
      <c r="F25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08-27</v>
      </c>
      <c r="G2525" s="195" t="s">
        <v>2676</v>
      </c>
      <c r="L2525" s="259">
        <v>44152</v>
      </c>
      <c r="M2525">
        <v>256469</v>
      </c>
      <c r="O2525" s="284">
        <f>IFERROR(DATE(Table7[[#This Row],[year]],MONTH(DATEVALUE(Table7[[#This Row],[month]]&amp;"1")),Table7[[#This Row],[day]]),"")</f>
        <v>41438</v>
      </c>
      <c r="P2525" s="195" t="s">
        <v>5950</v>
      </c>
      <c r="Q2525" s="195">
        <v>2013</v>
      </c>
      <c r="R2525" s="195" t="s">
        <v>3441</v>
      </c>
      <c r="S2525" s="195">
        <v>13</v>
      </c>
      <c r="T2525" s="195">
        <v>1386.25</v>
      </c>
      <c r="U2525" s="195">
        <v>1794</v>
      </c>
      <c r="V2525" s="195">
        <v>5450175</v>
      </c>
      <c r="X2525" s="260">
        <v>41519</v>
      </c>
      <c r="Z2525" s="260">
        <v>1</v>
      </c>
      <c r="AB2525" s="260" t="str">
        <f ca="1">IFERROR(IFERROR(VLOOKUP(Table_Merge1[[#This Row],[Column1]],Table11[#All],2,FALSE),LEFT(AB2526,8)&amp;IF(LEN((RIGHT(AB2526,2)+1))&lt;2,"0"&amp;(RIGHT(AB2526,2)+1),(RIGHT(AB2526,2)-1))),"")</f>
        <v>1392.06.09</v>
      </c>
      <c r="AC2525" s="259" t="str">
        <f ca="1">LEFT(Table_Merge1[[#This Row],[Column2]],4)</f>
        <v>1392</v>
      </c>
      <c r="AD2525" s="259" t="str">
        <f ca="1">RIGHT(LEFT(Table_Merge1[[#This Row],[Column2]],7),2)</f>
        <v>06</v>
      </c>
      <c r="AE2525" s="259" t="str">
        <f ca="1">RIGHT(Table_Merge1[[#This Row],[Column2]],2)</f>
        <v>09</v>
      </c>
      <c r="AH2525" s="260">
        <v>2013</v>
      </c>
      <c r="AI2525" t="s">
        <v>3447</v>
      </c>
      <c r="AJ2525" s="260">
        <v>2</v>
      </c>
      <c r="AK2525">
        <v>1391.25</v>
      </c>
      <c r="AL2525">
        <v>1832</v>
      </c>
      <c r="AM2525">
        <v>5428200</v>
      </c>
      <c r="AP2525" s="287" t="str">
        <f>IFERROR(IF(Table_Merge1[[#This Row],[LME Zinc stock]]*Table_Merge1[[#This Row],[Nima.مقدار]]=0,"",Table_Merge1[[#This Row],[LME Zinc stock]]*Table_Merge1[[#This Row],[Nima.مقدار]]),"")</f>
        <v/>
      </c>
      <c r="AQ2525" s="287" t="str">
        <f>IFERROR(IF(Table_Merge1[[#This Row],[LME Zinc 3-month]]*Table_Merge1[[#This Row],[Nima.مقدار]]=0,"",Table_Merge1[[#This Row],[LME Zinc 3-month]]*Table_Merge1[[#This Row],[Nima.مقدار]]),"")</f>
        <v/>
      </c>
      <c r="AR2525" s="288" t="str">
        <f>IFERROR(IF(Table_Merge1[[#This Row],[LME Zinc stock]]*Table_Merge1[[#This Row],[Azad.Sell]]=0,"",Table_Merge1[[#This Row],[LME Zinc stock]]*Table_Merge1[[#This Row],[Azad.Sell]]),"")</f>
        <v/>
      </c>
      <c r="AS2525" s="288" t="str">
        <f>IFERROR(IF(Table_Merge1[[#This Row],[LME Zinc 3-month]]*Table_Merge1[[#This Row],[Azad.Sell]]=0,"",Table_Merge1[[#This Row],[LME Zinc 3-month]]*Table_Merge1[[#This Row],[Azad.Sell]]),"")</f>
        <v/>
      </c>
      <c r="AT2525"/>
    </row>
    <row r="2526" spans="1:46" x14ac:dyDescent="0.25">
      <c r="A2526" s="258">
        <v>44153</v>
      </c>
      <c r="B25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1399.08.28</v>
      </c>
      <c r="C2526" s="195">
        <f t="shared" ca="1" si="75"/>
        <v>1399</v>
      </c>
      <c r="D25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26" s="195">
        <f>_xlfn.NUMBERVALUE(RIGHT(Table11[[#This Row],[تاریخ شمسی]],2))</f>
        <v>28</v>
      </c>
      <c r="F25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08-28</v>
      </c>
      <c r="G2526" s="195" t="s">
        <v>2677</v>
      </c>
      <c r="L2526" s="259">
        <v>44153</v>
      </c>
      <c r="M2526">
        <v>256469</v>
      </c>
      <c r="O2526" s="283">
        <f>IFERROR(DATE(Table7[[#This Row],[year]],MONTH(DATEVALUE(Table7[[#This Row],[month]]&amp;"1")),Table7[[#This Row],[day]]),"")</f>
        <v>41437</v>
      </c>
      <c r="P2526" s="257" t="s">
        <v>5951</v>
      </c>
      <c r="Q2526" s="257">
        <v>2013</v>
      </c>
      <c r="R2526" s="257" t="s">
        <v>3441</v>
      </c>
      <c r="S2526" s="257">
        <v>12</v>
      </c>
      <c r="T2526" s="257">
        <v>1377.25</v>
      </c>
      <c r="U2526" s="257" t="s">
        <v>3621</v>
      </c>
      <c r="V2526" s="257" t="s">
        <v>3621</v>
      </c>
      <c r="X2526" s="260">
        <v>41516</v>
      </c>
      <c r="Z2526" s="260">
        <v>1</v>
      </c>
      <c r="AB2526" s="260" t="str">
        <f ca="1">IFERROR(IFERROR(VLOOKUP(Table_Merge1[[#This Row],[Column1]],Table11[#All],2,FALSE),LEFT(AB2527,8)&amp;IF(LEN((RIGHT(AB2527,2)+1))&lt;2,"0"&amp;(RIGHT(AB2527,2)+1),(RIGHT(AB2527,2)-1))),"")</f>
        <v>1392.06.08</v>
      </c>
      <c r="AC2526" s="259" t="str">
        <f ca="1">LEFT(Table_Merge1[[#This Row],[Column2]],4)</f>
        <v>1392</v>
      </c>
      <c r="AD2526" s="259" t="str">
        <f ca="1">RIGHT(LEFT(Table_Merge1[[#This Row],[Column2]],7),2)</f>
        <v>06</v>
      </c>
      <c r="AE2526" s="259" t="str">
        <f ca="1">RIGHT(Table_Merge1[[#This Row],[Column2]],2)</f>
        <v>08</v>
      </c>
      <c r="AH2526" s="260">
        <v>2013</v>
      </c>
      <c r="AI2526" t="s">
        <v>3445</v>
      </c>
      <c r="AJ2526" s="260">
        <v>30</v>
      </c>
      <c r="AK2526">
        <v>1392.75</v>
      </c>
      <c r="AL2526">
        <v>1777.5</v>
      </c>
      <c r="AM2526">
        <v>5393225</v>
      </c>
      <c r="AP2526" s="287" t="str">
        <f>IFERROR(IF(Table_Merge1[[#This Row],[LME Zinc stock]]*Table_Merge1[[#This Row],[Nima.مقدار]]=0,"",Table_Merge1[[#This Row],[LME Zinc stock]]*Table_Merge1[[#This Row],[Nima.مقدار]]),"")</f>
        <v/>
      </c>
      <c r="AQ2526" s="287" t="str">
        <f>IFERROR(IF(Table_Merge1[[#This Row],[LME Zinc 3-month]]*Table_Merge1[[#This Row],[Nima.مقدار]]=0,"",Table_Merge1[[#This Row],[LME Zinc 3-month]]*Table_Merge1[[#This Row],[Nima.مقدار]]),"")</f>
        <v/>
      </c>
      <c r="AR2526" s="288" t="str">
        <f>IFERROR(IF(Table_Merge1[[#This Row],[LME Zinc stock]]*Table_Merge1[[#This Row],[Azad.Sell]]=0,"",Table_Merge1[[#This Row],[LME Zinc stock]]*Table_Merge1[[#This Row],[Azad.Sell]]),"")</f>
        <v/>
      </c>
      <c r="AS2526" s="288" t="str">
        <f>IFERROR(IF(Table_Merge1[[#This Row],[LME Zinc 3-month]]*Table_Merge1[[#This Row],[Azad.Sell]]=0,"",Table_Merge1[[#This Row],[LME Zinc 3-month]]*Table_Merge1[[#This Row],[Azad.Sell]]),"")</f>
        <v/>
      </c>
      <c r="AT2526"/>
    </row>
    <row r="2527" spans="1:46" x14ac:dyDescent="0.25">
      <c r="A2527" s="258">
        <v>44154</v>
      </c>
      <c r="B25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1399.08.29</v>
      </c>
      <c r="C2527" s="195">
        <f t="shared" ca="1" si="75"/>
        <v>1399</v>
      </c>
      <c r="D25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527" s="195">
        <f>_xlfn.NUMBERVALUE(RIGHT(Table11[[#This Row],[تاریخ شمسی]],2))</f>
        <v>29</v>
      </c>
      <c r="F25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08-29</v>
      </c>
      <c r="G2527" s="195" t="s">
        <v>2678</v>
      </c>
      <c r="L2527" s="259">
        <v>44154</v>
      </c>
      <c r="M2527">
        <v>258535</v>
      </c>
      <c r="O2527" s="284">
        <f>IFERROR(DATE(Table7[[#This Row],[year]],MONTH(DATEVALUE(Table7[[#This Row],[month]]&amp;"1")),Table7[[#This Row],[day]]),"")</f>
        <v>41436</v>
      </c>
      <c r="P2527" s="195" t="s">
        <v>5952</v>
      </c>
      <c r="Q2527" s="195">
        <v>2013</v>
      </c>
      <c r="R2527" s="195" t="s">
        <v>3441</v>
      </c>
      <c r="S2527" s="195">
        <v>11</v>
      </c>
      <c r="T2527" s="195">
        <v>1369.5</v>
      </c>
      <c r="U2527" s="195">
        <v>1776</v>
      </c>
      <c r="V2527" s="195">
        <v>5435600</v>
      </c>
      <c r="X2527" s="260">
        <v>41515</v>
      </c>
      <c r="Y2527" t="s">
        <v>7493</v>
      </c>
      <c r="Z2527" s="260">
        <v>1</v>
      </c>
      <c r="AA2527">
        <v>1392</v>
      </c>
      <c r="AB2527" s="260" t="str">
        <f ca="1">IFERROR(IFERROR(VLOOKUP(Table_Merge1[[#This Row],[Column1]],Table11[#All],2,FALSE),LEFT(AB2528,8)&amp;IF(LEN((RIGHT(AB2528,2)+1))&lt;2,"0"&amp;(RIGHT(AB2528,2)+1),(RIGHT(AB2528,2)-1))),"")</f>
        <v>1392.06.07</v>
      </c>
      <c r="AC2527" s="259" t="str">
        <f ca="1">LEFT(Table_Merge1[[#This Row],[Column2]],4)</f>
        <v>1392</v>
      </c>
      <c r="AD2527" s="259" t="str">
        <f ca="1">RIGHT(LEFT(Table_Merge1[[#This Row],[Column2]],7),2)</f>
        <v>06</v>
      </c>
      <c r="AE2527" s="259" t="str">
        <f ca="1">RIGHT(Table_Merge1[[#This Row],[Column2]],2)</f>
        <v>07</v>
      </c>
      <c r="AF2527">
        <v>6</v>
      </c>
      <c r="AG2527">
        <v>7</v>
      </c>
      <c r="AH2527" s="260">
        <v>2013</v>
      </c>
      <c r="AI2527" t="s">
        <v>3445</v>
      </c>
      <c r="AJ2527" s="260">
        <v>29</v>
      </c>
      <c r="AK2527">
        <v>1406.25</v>
      </c>
      <c r="AL2527">
        <v>1785.5</v>
      </c>
      <c r="AM2527">
        <v>5360375</v>
      </c>
      <c r="AO2527">
        <v>32440</v>
      </c>
      <c r="AP2527" s="287">
        <f>IFERROR(IF(Table_Merge1[[#This Row],[LME Zinc stock]]*Table_Merge1[[#This Row],[Nima.مقدار]]=0,"",Table_Merge1[[#This Row],[LME Zinc stock]]*Table_Merge1[[#This Row],[Nima.مقدار]]),"")</f>
        <v>173890565000</v>
      </c>
      <c r="AQ2527" s="287">
        <f>IFERROR(IF(Table_Merge1[[#This Row],[LME Zinc 3-month]]*Table_Merge1[[#This Row],[Nima.مقدار]]=0,"",Table_Merge1[[#This Row],[LME Zinc 3-month]]*Table_Merge1[[#This Row],[Nima.مقدار]]),"")</f>
        <v>57921620</v>
      </c>
      <c r="AR2527" s="288" t="str">
        <f>IFERROR(IF(Table_Merge1[[#This Row],[LME Zinc stock]]*Table_Merge1[[#This Row],[Azad.Sell]]=0,"",Table_Merge1[[#This Row],[LME Zinc stock]]*Table_Merge1[[#This Row],[Azad.Sell]]),"")</f>
        <v/>
      </c>
      <c r="AS2527" s="288" t="str">
        <f>IFERROR(IF(Table_Merge1[[#This Row],[LME Zinc 3-month]]*Table_Merge1[[#This Row],[Azad.Sell]]=0,"",Table_Merge1[[#This Row],[LME Zinc 3-month]]*Table_Merge1[[#This Row],[Azad.Sell]]),"")</f>
        <v/>
      </c>
      <c r="AT2527"/>
    </row>
    <row r="2528" spans="1:46" x14ac:dyDescent="0.25">
      <c r="A2528" s="258">
        <v>44156</v>
      </c>
      <c r="B25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1399.09.01</v>
      </c>
      <c r="C2528" s="195">
        <f t="shared" ca="1" si="75"/>
        <v>1399</v>
      </c>
      <c r="D25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28" s="195">
        <f>_xlfn.NUMBERVALUE(RIGHT(Table11[[#This Row],[تاریخ شمسی]],2))</f>
        <v>1</v>
      </c>
      <c r="F25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09-01</v>
      </c>
      <c r="G2528" s="195" t="s">
        <v>2679</v>
      </c>
      <c r="L2528" s="259">
        <v>44156</v>
      </c>
      <c r="M2528">
        <v>258006</v>
      </c>
      <c r="O2528" s="283">
        <f>IFERROR(DATE(Table7[[#This Row],[year]],MONTH(DATEVALUE(Table7[[#This Row],[month]]&amp;"1")),Table7[[#This Row],[day]]),"")</f>
        <v>41435</v>
      </c>
      <c r="P2528" s="257" t="s">
        <v>5953</v>
      </c>
      <c r="Q2528" s="257">
        <v>2013</v>
      </c>
      <c r="R2528" s="257" t="s">
        <v>3441</v>
      </c>
      <c r="S2528" s="257">
        <v>10</v>
      </c>
      <c r="T2528" s="257">
        <v>1376.75</v>
      </c>
      <c r="U2528" s="257">
        <v>1764.5</v>
      </c>
      <c r="V2528" s="257">
        <v>5442475</v>
      </c>
      <c r="X2528" s="260">
        <v>41514</v>
      </c>
      <c r="Y2528" t="s">
        <v>7492</v>
      </c>
      <c r="Z2528" s="260">
        <v>1</v>
      </c>
      <c r="AA2528">
        <v>1392</v>
      </c>
      <c r="AB2528" s="260" t="str">
        <f ca="1">IFERROR(IFERROR(VLOOKUP(Table_Merge1[[#This Row],[Column1]],Table11[#All],2,FALSE),LEFT(AB2529,8)&amp;IF(LEN((RIGHT(AB2529,2)+1))&lt;2,"0"&amp;(RIGHT(AB2529,2)+1),(RIGHT(AB2529,2)-1))),"")</f>
        <v>1392.06.06</v>
      </c>
      <c r="AC2528" s="259" t="str">
        <f ca="1">LEFT(Table_Merge1[[#This Row],[Column2]],4)</f>
        <v>1392</v>
      </c>
      <c r="AD2528" s="259" t="str">
        <f ca="1">RIGHT(LEFT(Table_Merge1[[#This Row],[Column2]],7),2)</f>
        <v>06</v>
      </c>
      <c r="AE2528" s="259" t="str">
        <f ca="1">RIGHT(Table_Merge1[[#This Row],[Column2]],2)</f>
        <v>06</v>
      </c>
      <c r="AF2528">
        <v>6</v>
      </c>
      <c r="AG2528">
        <v>6</v>
      </c>
      <c r="AH2528" s="260">
        <v>2013</v>
      </c>
      <c r="AI2528" t="s">
        <v>3445</v>
      </c>
      <c r="AJ2528" s="260">
        <v>28</v>
      </c>
      <c r="AK2528">
        <v>1425.5</v>
      </c>
      <c r="AL2528">
        <v>1795.5</v>
      </c>
      <c r="AM2528">
        <v>5348325</v>
      </c>
      <c r="AO2528">
        <v>32700</v>
      </c>
      <c r="AP2528" s="287">
        <f>IFERROR(IF(Table_Merge1[[#This Row],[LME Zinc stock]]*Table_Merge1[[#This Row],[Nima.مقدار]]=0,"",Table_Merge1[[#This Row],[LME Zinc stock]]*Table_Merge1[[#This Row],[Nima.مقدار]]),"")</f>
        <v>174890227500</v>
      </c>
      <c r="AQ2528" s="287">
        <f>IFERROR(IF(Table_Merge1[[#This Row],[LME Zinc 3-month]]*Table_Merge1[[#This Row],[Nima.مقدار]]=0,"",Table_Merge1[[#This Row],[LME Zinc 3-month]]*Table_Merge1[[#This Row],[Nima.مقدار]]),"")</f>
        <v>58712850</v>
      </c>
      <c r="AR2528" s="288" t="str">
        <f>IFERROR(IF(Table_Merge1[[#This Row],[LME Zinc stock]]*Table_Merge1[[#This Row],[Azad.Sell]]=0,"",Table_Merge1[[#This Row],[LME Zinc stock]]*Table_Merge1[[#This Row],[Azad.Sell]]),"")</f>
        <v/>
      </c>
      <c r="AS2528" s="288" t="str">
        <f>IFERROR(IF(Table_Merge1[[#This Row],[LME Zinc 3-month]]*Table_Merge1[[#This Row],[Azad.Sell]]=0,"",Table_Merge1[[#This Row],[LME Zinc 3-month]]*Table_Merge1[[#This Row],[Azad.Sell]]),"")</f>
        <v/>
      </c>
      <c r="AT2528"/>
    </row>
    <row r="2529" spans="1:46" x14ac:dyDescent="0.25">
      <c r="A2529" s="258">
        <v>44157</v>
      </c>
      <c r="B25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1399.09.02</v>
      </c>
      <c r="C2529" s="195">
        <f t="shared" ca="1" si="75"/>
        <v>1399</v>
      </c>
      <c r="D25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29" s="195">
        <f>_xlfn.NUMBERVALUE(RIGHT(Table11[[#This Row],[تاریخ شمسی]],2))</f>
        <v>2</v>
      </c>
      <c r="F25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09-02</v>
      </c>
      <c r="G2529" s="195" t="s">
        <v>2680</v>
      </c>
      <c r="L2529" s="259">
        <v>44157</v>
      </c>
      <c r="M2529">
        <v>255701</v>
      </c>
      <c r="O2529" s="284">
        <f>IFERROR(DATE(Table7[[#This Row],[year]],MONTH(DATEVALUE(Table7[[#This Row],[month]]&amp;"1")),Table7[[#This Row],[day]]),"")</f>
        <v>41432</v>
      </c>
      <c r="P2529" s="195" t="s">
        <v>5954</v>
      </c>
      <c r="Q2529" s="195">
        <v>2013</v>
      </c>
      <c r="R2529" s="195" t="s">
        <v>3441</v>
      </c>
      <c r="S2529" s="195">
        <v>7</v>
      </c>
      <c r="T2529" s="195">
        <v>1410</v>
      </c>
      <c r="U2529" s="195">
        <v>1779.5</v>
      </c>
      <c r="V2529" s="195">
        <v>5448000</v>
      </c>
      <c r="X2529" s="260">
        <v>41513</v>
      </c>
      <c r="Y2529" t="s">
        <v>7491</v>
      </c>
      <c r="Z2529" s="260">
        <v>1</v>
      </c>
      <c r="AA2529">
        <v>1392</v>
      </c>
      <c r="AB2529" s="260" t="str">
        <f ca="1">IFERROR(IFERROR(VLOOKUP(Table_Merge1[[#This Row],[Column1]],Table11[#All],2,FALSE),LEFT(AB2530,8)&amp;IF(LEN((RIGHT(AB2530,2)+1))&lt;2,"0"&amp;(RIGHT(AB2530,2)+1),(RIGHT(AB2530,2)-1))),"")</f>
        <v>1392.06.05</v>
      </c>
      <c r="AC2529" s="259" t="str">
        <f ca="1">LEFT(Table_Merge1[[#This Row],[Column2]],4)</f>
        <v>1392</v>
      </c>
      <c r="AD2529" s="259" t="str">
        <f ca="1">RIGHT(LEFT(Table_Merge1[[#This Row],[Column2]],7),2)</f>
        <v>06</v>
      </c>
      <c r="AE2529" s="259" t="str">
        <f ca="1">RIGHT(Table_Merge1[[#This Row],[Column2]],2)</f>
        <v>05</v>
      </c>
      <c r="AF2529">
        <v>6</v>
      </c>
      <c r="AG2529">
        <v>5</v>
      </c>
      <c r="AH2529" s="260">
        <v>2013</v>
      </c>
      <c r="AI2529" t="s">
        <v>3445</v>
      </c>
      <c r="AJ2529" s="260">
        <v>27</v>
      </c>
      <c r="AK2529">
        <v>1411</v>
      </c>
      <c r="AL2529">
        <v>1793</v>
      </c>
      <c r="AM2529">
        <v>5353725</v>
      </c>
      <c r="AO2529">
        <v>31720</v>
      </c>
      <c r="AP2529" s="287">
        <f>IFERROR(IF(Table_Merge1[[#This Row],[LME Zinc stock]]*Table_Merge1[[#This Row],[Nima.مقدار]]=0,"",Table_Merge1[[#This Row],[LME Zinc stock]]*Table_Merge1[[#This Row],[Nima.مقدار]]),"")</f>
        <v>169820157000</v>
      </c>
      <c r="AQ2529" s="287">
        <f>IFERROR(IF(Table_Merge1[[#This Row],[LME Zinc 3-month]]*Table_Merge1[[#This Row],[Nima.مقدار]]=0,"",Table_Merge1[[#This Row],[LME Zinc 3-month]]*Table_Merge1[[#This Row],[Nima.مقدار]]),"")</f>
        <v>56873960</v>
      </c>
      <c r="AR2529" s="288" t="str">
        <f>IFERROR(IF(Table_Merge1[[#This Row],[LME Zinc stock]]*Table_Merge1[[#This Row],[Azad.Sell]]=0,"",Table_Merge1[[#This Row],[LME Zinc stock]]*Table_Merge1[[#This Row],[Azad.Sell]]),"")</f>
        <v/>
      </c>
      <c r="AS2529" s="288" t="str">
        <f>IFERROR(IF(Table_Merge1[[#This Row],[LME Zinc 3-month]]*Table_Merge1[[#This Row],[Azad.Sell]]=0,"",Table_Merge1[[#This Row],[LME Zinc 3-month]]*Table_Merge1[[#This Row],[Azad.Sell]]),"")</f>
        <v/>
      </c>
      <c r="AT2529"/>
    </row>
    <row r="2530" spans="1:46" x14ac:dyDescent="0.25">
      <c r="A2530" s="258">
        <v>44158</v>
      </c>
      <c r="B25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1399.09.03</v>
      </c>
      <c r="C2530" s="195">
        <f t="shared" ca="1" si="75"/>
        <v>1399</v>
      </c>
      <c r="D25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30" s="195">
        <f>_xlfn.NUMBERVALUE(RIGHT(Table11[[#This Row],[تاریخ شمسی]],2))</f>
        <v>3</v>
      </c>
      <c r="F25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09-03</v>
      </c>
      <c r="G2530" s="195" t="s">
        <v>2681</v>
      </c>
      <c r="L2530" s="259">
        <v>44158</v>
      </c>
      <c r="M2530">
        <v>260022</v>
      </c>
      <c r="O2530" s="283">
        <f>IFERROR(DATE(Table7[[#This Row],[year]],MONTH(DATEVALUE(Table7[[#This Row],[month]]&amp;"1")),Table7[[#This Row],[day]]),"")</f>
        <v>41431</v>
      </c>
      <c r="P2530" s="257" t="s">
        <v>5955</v>
      </c>
      <c r="Q2530" s="257">
        <v>2013</v>
      </c>
      <c r="R2530" s="257" t="s">
        <v>3441</v>
      </c>
      <c r="S2530" s="257">
        <v>6</v>
      </c>
      <c r="T2530" s="257">
        <v>1399.5</v>
      </c>
      <c r="U2530" s="257">
        <v>1790</v>
      </c>
      <c r="V2530" s="257">
        <v>5445275</v>
      </c>
      <c r="X2530" s="260">
        <v>41509</v>
      </c>
      <c r="Z2530" s="260">
        <v>1</v>
      </c>
      <c r="AB2530" s="260" t="str">
        <f ca="1">IFERROR(IFERROR(VLOOKUP(Table_Merge1[[#This Row],[Column1]],Table11[#All],2,FALSE),LEFT(AB2531,8)&amp;IF(LEN((RIGHT(AB2531,2)+1))&lt;2,"0"&amp;(RIGHT(AB2531,2)+1),(RIGHT(AB2531,2)-1))),"")</f>
        <v>1392.05.30</v>
      </c>
      <c r="AC2530" s="259" t="str">
        <f ca="1">LEFT(Table_Merge1[[#This Row],[Column2]],4)</f>
        <v>1392</v>
      </c>
      <c r="AD2530" s="259" t="str">
        <f ca="1">RIGHT(LEFT(Table_Merge1[[#This Row],[Column2]],7),2)</f>
        <v>05</v>
      </c>
      <c r="AE2530" s="259" t="str">
        <f ca="1">RIGHT(Table_Merge1[[#This Row],[Column2]],2)</f>
        <v>30</v>
      </c>
      <c r="AH2530" s="260">
        <v>2013</v>
      </c>
      <c r="AI2530" t="s">
        <v>3445</v>
      </c>
      <c r="AJ2530" s="260">
        <v>23</v>
      </c>
      <c r="AK2530">
        <v>1374.5</v>
      </c>
      <c r="AL2530">
        <v>1805.5</v>
      </c>
      <c r="AM2530">
        <v>5359525</v>
      </c>
      <c r="AP2530" s="287" t="str">
        <f>IFERROR(IF(Table_Merge1[[#This Row],[LME Zinc stock]]*Table_Merge1[[#This Row],[Nima.مقدار]]=0,"",Table_Merge1[[#This Row],[LME Zinc stock]]*Table_Merge1[[#This Row],[Nima.مقدار]]),"")</f>
        <v/>
      </c>
      <c r="AQ2530" s="287" t="str">
        <f>IFERROR(IF(Table_Merge1[[#This Row],[LME Zinc 3-month]]*Table_Merge1[[#This Row],[Nima.مقدار]]=0,"",Table_Merge1[[#This Row],[LME Zinc 3-month]]*Table_Merge1[[#This Row],[Nima.مقدار]]),"")</f>
        <v/>
      </c>
      <c r="AR2530" s="288" t="str">
        <f>IFERROR(IF(Table_Merge1[[#This Row],[LME Zinc stock]]*Table_Merge1[[#This Row],[Azad.Sell]]=0,"",Table_Merge1[[#This Row],[LME Zinc stock]]*Table_Merge1[[#This Row],[Azad.Sell]]),"")</f>
        <v/>
      </c>
      <c r="AS2530" s="288" t="str">
        <f>IFERROR(IF(Table_Merge1[[#This Row],[LME Zinc 3-month]]*Table_Merge1[[#This Row],[Azad.Sell]]=0,"",Table_Merge1[[#This Row],[LME Zinc 3-month]]*Table_Merge1[[#This Row],[Azad.Sell]]),"")</f>
        <v/>
      </c>
      <c r="AT2530"/>
    </row>
    <row r="2531" spans="1:46" x14ac:dyDescent="0.25">
      <c r="A2531" s="258">
        <v>44159</v>
      </c>
      <c r="B25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1399.09.04</v>
      </c>
      <c r="C2531" s="195">
        <f t="shared" ca="1" si="75"/>
        <v>1399</v>
      </c>
      <c r="D25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31" s="195">
        <f>_xlfn.NUMBERVALUE(RIGHT(Table11[[#This Row],[تاریخ شمسی]],2))</f>
        <v>4</v>
      </c>
      <c r="F25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09-04</v>
      </c>
      <c r="G2531" s="195" t="s">
        <v>2682</v>
      </c>
      <c r="L2531" s="259">
        <v>44159</v>
      </c>
      <c r="M2531">
        <v>259318</v>
      </c>
      <c r="O2531" s="284">
        <f>IFERROR(DATE(Table7[[#This Row],[year]],MONTH(DATEVALUE(Table7[[#This Row],[month]]&amp;"1")),Table7[[#This Row],[day]]),"")</f>
        <v>41430</v>
      </c>
      <c r="P2531" s="195" t="s">
        <v>5956</v>
      </c>
      <c r="Q2531" s="195">
        <v>2013</v>
      </c>
      <c r="R2531" s="195" t="s">
        <v>3441</v>
      </c>
      <c r="S2531" s="195">
        <v>5</v>
      </c>
      <c r="T2531" s="195">
        <v>1396.5</v>
      </c>
      <c r="U2531" s="195">
        <v>1776</v>
      </c>
      <c r="V2531" s="195">
        <v>5440325</v>
      </c>
      <c r="X2531" s="260">
        <v>41508</v>
      </c>
      <c r="Y2531" t="s">
        <v>7490</v>
      </c>
      <c r="Z2531" s="260">
        <v>1</v>
      </c>
      <c r="AA2531">
        <v>1392</v>
      </c>
      <c r="AB2531" s="260" t="str">
        <f ca="1">IFERROR(IFERROR(VLOOKUP(Table_Merge1[[#This Row],[Column1]],Table11[#All],2,FALSE),LEFT(AB2532,8)&amp;IF(LEN((RIGHT(AB2532,2)+1))&lt;2,"0"&amp;(RIGHT(AB2532,2)+1),(RIGHT(AB2532,2)-1))),"")</f>
        <v>1392.05.31</v>
      </c>
      <c r="AC2531" s="259" t="str">
        <f ca="1">LEFT(Table_Merge1[[#This Row],[Column2]],4)</f>
        <v>1392</v>
      </c>
      <c r="AD2531" s="259" t="str">
        <f ca="1">RIGHT(LEFT(Table_Merge1[[#This Row],[Column2]],7),2)</f>
        <v>05</v>
      </c>
      <c r="AE2531" s="259" t="str">
        <f ca="1">RIGHT(Table_Merge1[[#This Row],[Column2]],2)</f>
        <v>31</v>
      </c>
      <c r="AF2531">
        <v>5</v>
      </c>
      <c r="AG2531">
        <v>31</v>
      </c>
      <c r="AH2531" s="260">
        <v>2013</v>
      </c>
      <c r="AI2531" t="s">
        <v>3445</v>
      </c>
      <c r="AJ2531" s="260">
        <v>22</v>
      </c>
      <c r="AK2531">
        <v>1370.5</v>
      </c>
      <c r="AL2531">
        <v>1808</v>
      </c>
      <c r="AM2531">
        <v>5364425</v>
      </c>
      <c r="AO2531">
        <v>31050</v>
      </c>
      <c r="AP2531" s="287">
        <f>IFERROR(IF(Table_Merge1[[#This Row],[LME Zinc stock]]*Table_Merge1[[#This Row],[Nima.مقدار]]=0,"",Table_Merge1[[#This Row],[LME Zinc stock]]*Table_Merge1[[#This Row],[Nima.مقدار]]),"")</f>
        <v>166565396250</v>
      </c>
      <c r="AQ2531" s="287">
        <f>IFERROR(IF(Table_Merge1[[#This Row],[LME Zinc 3-month]]*Table_Merge1[[#This Row],[Nima.مقدار]]=0,"",Table_Merge1[[#This Row],[LME Zinc 3-month]]*Table_Merge1[[#This Row],[Nima.مقدار]]),"")</f>
        <v>56138400</v>
      </c>
      <c r="AR2531" s="288" t="str">
        <f>IFERROR(IF(Table_Merge1[[#This Row],[LME Zinc stock]]*Table_Merge1[[#This Row],[Azad.Sell]]=0,"",Table_Merge1[[#This Row],[LME Zinc stock]]*Table_Merge1[[#This Row],[Azad.Sell]]),"")</f>
        <v/>
      </c>
      <c r="AS2531" s="288" t="str">
        <f>IFERROR(IF(Table_Merge1[[#This Row],[LME Zinc 3-month]]*Table_Merge1[[#This Row],[Azad.Sell]]=0,"",Table_Merge1[[#This Row],[LME Zinc 3-month]]*Table_Merge1[[#This Row],[Azad.Sell]]),"")</f>
        <v/>
      </c>
      <c r="AT2531"/>
    </row>
    <row r="2532" spans="1:46" x14ac:dyDescent="0.25">
      <c r="A2532" s="258">
        <v>44160</v>
      </c>
      <c r="B25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1399.09.05</v>
      </c>
      <c r="C2532" s="195">
        <f t="shared" ca="1" si="75"/>
        <v>1399</v>
      </c>
      <c r="D25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32" s="195">
        <f>_xlfn.NUMBERVALUE(RIGHT(Table11[[#This Row],[تاریخ شمسی]],2))</f>
        <v>5</v>
      </c>
      <c r="F25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09-05</v>
      </c>
      <c r="G2532" s="195" t="s">
        <v>2683</v>
      </c>
      <c r="L2532" s="259">
        <v>44160</v>
      </c>
      <c r="M2532">
        <v>259318</v>
      </c>
      <c r="O2532" s="283">
        <f>IFERROR(DATE(Table7[[#This Row],[year]],MONTH(DATEVALUE(Table7[[#This Row],[month]]&amp;"1")),Table7[[#This Row],[day]]),"")</f>
        <v>41429</v>
      </c>
      <c r="P2532" s="257" t="s">
        <v>5957</v>
      </c>
      <c r="Q2532" s="257">
        <v>2013</v>
      </c>
      <c r="R2532" s="257" t="s">
        <v>3441</v>
      </c>
      <c r="S2532" s="257">
        <v>4</v>
      </c>
      <c r="T2532" s="257">
        <v>1405.25</v>
      </c>
      <c r="U2532" s="257">
        <v>1793</v>
      </c>
      <c r="V2532" s="257">
        <v>5433950</v>
      </c>
      <c r="X2532" s="260">
        <v>41507</v>
      </c>
      <c r="Y2532" t="s">
        <v>7489</v>
      </c>
      <c r="Z2532" s="260">
        <v>1</v>
      </c>
      <c r="AA2532">
        <v>1392</v>
      </c>
      <c r="AB2532" s="260" t="str">
        <f ca="1">IFERROR(IFERROR(VLOOKUP(Table_Merge1[[#This Row],[Column1]],Table11[#All],2,FALSE),LEFT(AB2533,8)&amp;IF(LEN((RIGHT(AB2533,2)+1))&lt;2,"0"&amp;(RIGHT(AB2533,2)+1),(RIGHT(AB2533,2)-1))),"")</f>
        <v>1392.05.30</v>
      </c>
      <c r="AC2532" s="259" t="str">
        <f ca="1">LEFT(Table_Merge1[[#This Row],[Column2]],4)</f>
        <v>1392</v>
      </c>
      <c r="AD2532" s="259" t="str">
        <f ca="1">RIGHT(LEFT(Table_Merge1[[#This Row],[Column2]],7),2)</f>
        <v>05</v>
      </c>
      <c r="AE2532" s="259" t="str">
        <f ca="1">RIGHT(Table_Merge1[[#This Row],[Column2]],2)</f>
        <v>30</v>
      </c>
      <c r="AF2532">
        <v>5</v>
      </c>
      <c r="AG2532">
        <v>30</v>
      </c>
      <c r="AH2532" s="260">
        <v>2013</v>
      </c>
      <c r="AI2532" t="s">
        <v>3445</v>
      </c>
      <c r="AJ2532" s="260">
        <v>21</v>
      </c>
      <c r="AK2532">
        <v>1360</v>
      </c>
      <c r="AL2532">
        <v>1816.5</v>
      </c>
      <c r="AM2532">
        <v>5370350</v>
      </c>
      <c r="AO2532">
        <v>30880</v>
      </c>
      <c r="AP2532" s="287">
        <f>IFERROR(IF(Table_Merge1[[#This Row],[LME Zinc stock]]*Table_Merge1[[#This Row],[Nima.مقدار]]=0,"",Table_Merge1[[#This Row],[LME Zinc stock]]*Table_Merge1[[#This Row],[Nima.مقدار]]),"")</f>
        <v>165836408000</v>
      </c>
      <c r="AQ2532" s="287">
        <f>IFERROR(IF(Table_Merge1[[#This Row],[LME Zinc 3-month]]*Table_Merge1[[#This Row],[Nima.مقدار]]=0,"",Table_Merge1[[#This Row],[LME Zinc 3-month]]*Table_Merge1[[#This Row],[Nima.مقدار]]),"")</f>
        <v>56093520</v>
      </c>
      <c r="AR2532" s="288" t="str">
        <f>IFERROR(IF(Table_Merge1[[#This Row],[LME Zinc stock]]*Table_Merge1[[#This Row],[Azad.Sell]]=0,"",Table_Merge1[[#This Row],[LME Zinc stock]]*Table_Merge1[[#This Row],[Azad.Sell]]),"")</f>
        <v/>
      </c>
      <c r="AS2532" s="288" t="str">
        <f>IFERROR(IF(Table_Merge1[[#This Row],[LME Zinc 3-month]]*Table_Merge1[[#This Row],[Azad.Sell]]=0,"",Table_Merge1[[#This Row],[LME Zinc 3-month]]*Table_Merge1[[#This Row],[Azad.Sell]]),"")</f>
        <v/>
      </c>
      <c r="AT2532"/>
    </row>
    <row r="2533" spans="1:46" x14ac:dyDescent="0.25">
      <c r="A2533" s="258">
        <v>44163</v>
      </c>
      <c r="B25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1399.09.08</v>
      </c>
      <c r="C2533" s="195">
        <f t="shared" ca="1" si="75"/>
        <v>1399</v>
      </c>
      <c r="D25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33" s="195">
        <f>_xlfn.NUMBERVALUE(RIGHT(Table11[[#This Row],[تاریخ شمسی]],2))</f>
        <v>8</v>
      </c>
      <c r="F25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09-08</v>
      </c>
      <c r="G2533" s="195" t="s">
        <v>2684</v>
      </c>
      <c r="L2533" s="259">
        <v>44163</v>
      </c>
      <c r="M2533">
        <v>259715</v>
      </c>
      <c r="O2533" s="284">
        <f>IFERROR(DATE(Table7[[#This Row],[year]],MONTH(DATEVALUE(Table7[[#This Row],[month]]&amp;"1")),Table7[[#This Row],[day]]),"")</f>
        <v>41428</v>
      </c>
      <c r="P2533" s="195" t="s">
        <v>5958</v>
      </c>
      <c r="Q2533" s="195">
        <v>2013</v>
      </c>
      <c r="R2533" s="195" t="s">
        <v>3441</v>
      </c>
      <c r="S2533" s="195">
        <v>3</v>
      </c>
      <c r="T2533" s="195">
        <v>1396.75</v>
      </c>
      <c r="U2533" s="195">
        <v>1794.5</v>
      </c>
      <c r="V2533" s="195">
        <v>5433975</v>
      </c>
      <c r="X2533" s="260">
        <v>41506</v>
      </c>
      <c r="Y2533" t="s">
        <v>7488</v>
      </c>
      <c r="Z2533" s="260">
        <v>1</v>
      </c>
      <c r="AA2533">
        <v>1392</v>
      </c>
      <c r="AB2533" s="260" t="str">
        <f ca="1">IFERROR(IFERROR(VLOOKUP(Table_Merge1[[#This Row],[Column1]],Table11[#All],2,FALSE),LEFT(AB2534,8)&amp;IF(LEN((RIGHT(AB2534,2)+1))&lt;2,"0"&amp;(RIGHT(AB2534,2)+1),(RIGHT(AB2534,2)-1))),"")</f>
        <v>1392.05.29</v>
      </c>
      <c r="AC2533" s="259" t="str">
        <f ca="1">LEFT(Table_Merge1[[#This Row],[Column2]],4)</f>
        <v>1392</v>
      </c>
      <c r="AD2533" s="259" t="str">
        <f ca="1">RIGHT(LEFT(Table_Merge1[[#This Row],[Column2]],7),2)</f>
        <v>05</v>
      </c>
      <c r="AE2533" s="259" t="str">
        <f ca="1">RIGHT(Table_Merge1[[#This Row],[Column2]],2)</f>
        <v>29</v>
      </c>
      <c r="AF2533">
        <v>5</v>
      </c>
      <c r="AG2533">
        <v>29</v>
      </c>
      <c r="AH2533" s="260">
        <v>2013</v>
      </c>
      <c r="AI2533" t="s">
        <v>3445</v>
      </c>
      <c r="AJ2533" s="260">
        <v>20</v>
      </c>
      <c r="AK2533">
        <v>1365.75</v>
      </c>
      <c r="AL2533">
        <v>1829</v>
      </c>
      <c r="AM2533">
        <v>5375450</v>
      </c>
      <c r="AO2533">
        <v>30860</v>
      </c>
      <c r="AP2533" s="287">
        <f>IFERROR(IF(Table_Merge1[[#This Row],[LME Zinc stock]]*Table_Merge1[[#This Row],[Nima.مقدار]]=0,"",Table_Merge1[[#This Row],[LME Zinc stock]]*Table_Merge1[[#This Row],[Nima.مقدار]]),"")</f>
        <v>165886387000</v>
      </c>
      <c r="AQ2533" s="287">
        <f>IFERROR(IF(Table_Merge1[[#This Row],[LME Zinc 3-month]]*Table_Merge1[[#This Row],[Nima.مقدار]]=0,"",Table_Merge1[[#This Row],[LME Zinc 3-month]]*Table_Merge1[[#This Row],[Nima.مقدار]]),"")</f>
        <v>56442940</v>
      </c>
      <c r="AR2533" s="288" t="str">
        <f>IFERROR(IF(Table_Merge1[[#This Row],[LME Zinc stock]]*Table_Merge1[[#This Row],[Azad.Sell]]=0,"",Table_Merge1[[#This Row],[LME Zinc stock]]*Table_Merge1[[#This Row],[Azad.Sell]]),"")</f>
        <v/>
      </c>
      <c r="AS2533" s="288" t="str">
        <f>IFERROR(IF(Table_Merge1[[#This Row],[LME Zinc 3-month]]*Table_Merge1[[#This Row],[Azad.Sell]]=0,"",Table_Merge1[[#This Row],[LME Zinc 3-month]]*Table_Merge1[[#This Row],[Azad.Sell]]),"")</f>
        <v/>
      </c>
      <c r="AT2533"/>
    </row>
    <row r="2534" spans="1:46" x14ac:dyDescent="0.25">
      <c r="A2534" s="258">
        <v>44164</v>
      </c>
      <c r="B25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1399.09.09</v>
      </c>
      <c r="C2534" s="195">
        <f t="shared" ca="1" si="75"/>
        <v>1399</v>
      </c>
      <c r="D25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34" s="195">
        <f>_xlfn.NUMBERVALUE(RIGHT(Table11[[#This Row],[تاریخ شمسی]],2))</f>
        <v>9</v>
      </c>
      <c r="F25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09-09</v>
      </c>
      <c r="G2534" s="195" t="s">
        <v>2685</v>
      </c>
      <c r="L2534" s="259">
        <v>44164</v>
      </c>
      <c r="M2534">
        <v>258318</v>
      </c>
      <c r="O2534" s="283">
        <f>IFERROR(DATE(Table7[[#This Row],[year]],MONTH(DATEVALUE(Table7[[#This Row],[month]]&amp;"1")),Table7[[#This Row],[day]]),"")</f>
        <v>41425</v>
      </c>
      <c r="P2534" s="257" t="s">
        <v>5959</v>
      </c>
      <c r="Q2534" s="257">
        <v>2013</v>
      </c>
      <c r="R2534" s="257" t="s">
        <v>3439</v>
      </c>
      <c r="S2534" s="257">
        <v>31</v>
      </c>
      <c r="T2534" s="257">
        <v>1410.25</v>
      </c>
      <c r="U2534" s="257">
        <v>1838</v>
      </c>
      <c r="V2534" s="257">
        <v>5348150</v>
      </c>
      <c r="X2534" s="260">
        <v>41505</v>
      </c>
      <c r="Y2534" t="s">
        <v>7487</v>
      </c>
      <c r="Z2534" s="260">
        <v>1</v>
      </c>
      <c r="AA2534">
        <v>1392</v>
      </c>
      <c r="AB2534" s="260" t="str">
        <f ca="1">IFERROR(IFERROR(VLOOKUP(Table_Merge1[[#This Row],[Column1]],Table11[#All],2,FALSE),LEFT(AB2535,8)&amp;IF(LEN((RIGHT(AB2535,2)+1))&lt;2,"0"&amp;(RIGHT(AB2535,2)+1),(RIGHT(AB2535,2)-1))),"")</f>
        <v>1392.05.28</v>
      </c>
      <c r="AC2534" s="259" t="str">
        <f ca="1">LEFT(Table_Merge1[[#This Row],[Column2]],4)</f>
        <v>1392</v>
      </c>
      <c r="AD2534" s="259" t="str">
        <f ca="1">RIGHT(LEFT(Table_Merge1[[#This Row],[Column2]],7),2)</f>
        <v>05</v>
      </c>
      <c r="AE2534" s="259" t="str">
        <f ca="1">RIGHT(Table_Merge1[[#This Row],[Column2]],2)</f>
        <v>28</v>
      </c>
      <c r="AF2534">
        <v>5</v>
      </c>
      <c r="AG2534">
        <v>28</v>
      </c>
      <c r="AH2534" s="260">
        <v>2013</v>
      </c>
      <c r="AI2534" t="s">
        <v>3445</v>
      </c>
      <c r="AJ2534" s="260">
        <v>19</v>
      </c>
      <c r="AK2534">
        <v>1375.25</v>
      </c>
      <c r="AL2534">
        <v>1799</v>
      </c>
      <c r="AM2534">
        <v>5380975</v>
      </c>
      <c r="AO2534">
        <v>31300</v>
      </c>
      <c r="AP2534" s="287">
        <f>IFERROR(IF(Table_Merge1[[#This Row],[LME Zinc stock]]*Table_Merge1[[#This Row],[Nima.مقدار]]=0,"",Table_Merge1[[#This Row],[LME Zinc stock]]*Table_Merge1[[#This Row],[Nima.مقدار]]),"")</f>
        <v>168424517500</v>
      </c>
      <c r="AQ2534" s="287">
        <f>IFERROR(IF(Table_Merge1[[#This Row],[LME Zinc 3-month]]*Table_Merge1[[#This Row],[Nima.مقدار]]=0,"",Table_Merge1[[#This Row],[LME Zinc 3-month]]*Table_Merge1[[#This Row],[Nima.مقدار]]),"")</f>
        <v>56308700</v>
      </c>
      <c r="AR2534" s="288" t="str">
        <f>IFERROR(IF(Table_Merge1[[#This Row],[LME Zinc stock]]*Table_Merge1[[#This Row],[Azad.Sell]]=0,"",Table_Merge1[[#This Row],[LME Zinc stock]]*Table_Merge1[[#This Row],[Azad.Sell]]),"")</f>
        <v/>
      </c>
      <c r="AS2534" s="288" t="str">
        <f>IFERROR(IF(Table_Merge1[[#This Row],[LME Zinc 3-month]]*Table_Merge1[[#This Row],[Azad.Sell]]=0,"",Table_Merge1[[#This Row],[LME Zinc 3-month]]*Table_Merge1[[#This Row],[Azad.Sell]]),"")</f>
        <v/>
      </c>
      <c r="AT2534"/>
    </row>
    <row r="2535" spans="1:46" x14ac:dyDescent="0.25">
      <c r="A2535" s="258">
        <v>44165</v>
      </c>
      <c r="B25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1399.09.10</v>
      </c>
      <c r="C2535" s="195">
        <f t="shared" ca="1" si="75"/>
        <v>1399</v>
      </c>
      <c r="D25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35" s="195">
        <f>_xlfn.NUMBERVALUE(RIGHT(Table11[[#This Row],[تاریخ شمسی]],2))</f>
        <v>10</v>
      </c>
      <c r="F25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09-10</v>
      </c>
      <c r="G2535" s="195" t="s">
        <v>2686</v>
      </c>
      <c r="L2535" s="259">
        <v>44165</v>
      </c>
      <c r="M2535">
        <v>255438</v>
      </c>
      <c r="O2535" s="284">
        <f>IFERROR(DATE(Table7[[#This Row],[year]],MONTH(DATEVALUE(Table7[[#This Row],[month]]&amp;"1")),Table7[[#This Row],[day]]),"")</f>
        <v>41424</v>
      </c>
      <c r="P2535" s="195" t="s">
        <v>5960</v>
      </c>
      <c r="Q2535" s="195">
        <v>2013</v>
      </c>
      <c r="R2535" s="195" t="s">
        <v>3439</v>
      </c>
      <c r="S2535" s="195">
        <v>30</v>
      </c>
      <c r="T2535" s="195">
        <v>1406.25</v>
      </c>
      <c r="U2535" s="195">
        <v>1837</v>
      </c>
      <c r="V2535" s="195">
        <v>5279425</v>
      </c>
      <c r="X2535" s="260">
        <v>41502</v>
      </c>
      <c r="Z2535" s="260">
        <v>1</v>
      </c>
      <c r="AB2535" s="260" t="str">
        <f ca="1">IFERROR(IFERROR(VLOOKUP(Table_Merge1[[#This Row],[Column1]],Table11[#All],2,FALSE),LEFT(AB2536,8)&amp;IF(LEN((RIGHT(AB2536,2)+1))&lt;2,"0"&amp;(RIGHT(AB2536,2)+1),(RIGHT(AB2536,2)-1))),"")</f>
        <v>1392.05.23</v>
      </c>
      <c r="AC2535" s="259" t="str">
        <f ca="1">LEFT(Table_Merge1[[#This Row],[Column2]],4)</f>
        <v>1392</v>
      </c>
      <c r="AD2535" s="259" t="str">
        <f ca="1">RIGHT(LEFT(Table_Merge1[[#This Row],[Column2]],7),2)</f>
        <v>05</v>
      </c>
      <c r="AE2535" s="259" t="str">
        <f ca="1">RIGHT(Table_Merge1[[#This Row],[Column2]],2)</f>
        <v>23</v>
      </c>
      <c r="AH2535" s="260">
        <v>2013</v>
      </c>
      <c r="AI2535" t="s">
        <v>3445</v>
      </c>
      <c r="AJ2535" s="260">
        <v>16</v>
      </c>
      <c r="AK2535">
        <v>1360.75</v>
      </c>
      <c r="AL2535">
        <v>1796</v>
      </c>
      <c r="AM2535">
        <v>5386625</v>
      </c>
      <c r="AP2535" s="287" t="str">
        <f>IFERROR(IF(Table_Merge1[[#This Row],[LME Zinc stock]]*Table_Merge1[[#This Row],[Nima.مقدار]]=0,"",Table_Merge1[[#This Row],[LME Zinc stock]]*Table_Merge1[[#This Row],[Nima.مقدار]]),"")</f>
        <v/>
      </c>
      <c r="AQ2535" s="287" t="str">
        <f>IFERROR(IF(Table_Merge1[[#This Row],[LME Zinc 3-month]]*Table_Merge1[[#This Row],[Nima.مقدار]]=0,"",Table_Merge1[[#This Row],[LME Zinc 3-month]]*Table_Merge1[[#This Row],[Nima.مقدار]]),"")</f>
        <v/>
      </c>
      <c r="AR2535" s="288" t="str">
        <f>IFERROR(IF(Table_Merge1[[#This Row],[LME Zinc stock]]*Table_Merge1[[#This Row],[Azad.Sell]]=0,"",Table_Merge1[[#This Row],[LME Zinc stock]]*Table_Merge1[[#This Row],[Azad.Sell]]),"")</f>
        <v/>
      </c>
      <c r="AS2535" s="288" t="str">
        <f>IFERROR(IF(Table_Merge1[[#This Row],[LME Zinc 3-month]]*Table_Merge1[[#This Row],[Azad.Sell]]=0,"",Table_Merge1[[#This Row],[LME Zinc 3-month]]*Table_Merge1[[#This Row],[Azad.Sell]]),"")</f>
        <v/>
      </c>
      <c r="AT2535"/>
    </row>
    <row r="2536" spans="1:46" x14ac:dyDescent="0.25">
      <c r="A2536" s="258">
        <v>44166</v>
      </c>
      <c r="B25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1399.09.11</v>
      </c>
      <c r="C2536" s="195">
        <f t="shared" ca="1" si="75"/>
        <v>1399</v>
      </c>
      <c r="D25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36" s="195">
        <f>_xlfn.NUMBERVALUE(RIGHT(Table11[[#This Row],[تاریخ شمسی]],2))</f>
        <v>11</v>
      </c>
      <c r="F25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09-11</v>
      </c>
      <c r="G2536" s="195" t="s">
        <v>2687</v>
      </c>
      <c r="L2536" s="259">
        <v>44166</v>
      </c>
      <c r="M2536">
        <v>255438</v>
      </c>
      <c r="O2536" s="283">
        <f>IFERROR(DATE(Table7[[#This Row],[year]],MONTH(DATEVALUE(Table7[[#This Row],[month]]&amp;"1")),Table7[[#This Row],[day]]),"")</f>
        <v>41423</v>
      </c>
      <c r="P2536" s="257" t="s">
        <v>5961</v>
      </c>
      <c r="Q2536" s="257">
        <v>2013</v>
      </c>
      <c r="R2536" s="257" t="s">
        <v>3439</v>
      </c>
      <c r="S2536" s="257">
        <v>29</v>
      </c>
      <c r="T2536" s="257">
        <v>1384.5</v>
      </c>
      <c r="U2536" s="257">
        <v>1855.5</v>
      </c>
      <c r="V2536" s="257">
        <v>5219825</v>
      </c>
      <c r="X2536" s="260">
        <v>41501</v>
      </c>
      <c r="Y2536" t="s">
        <v>7486</v>
      </c>
      <c r="Z2536" s="260">
        <v>1</v>
      </c>
      <c r="AA2536">
        <v>1392</v>
      </c>
      <c r="AB2536" s="260" t="str">
        <f ca="1">IFERROR(IFERROR(VLOOKUP(Table_Merge1[[#This Row],[Column1]],Table11[#All],2,FALSE),LEFT(AB2537,8)&amp;IF(LEN((RIGHT(AB2537,2)+1))&lt;2,"0"&amp;(RIGHT(AB2537,2)+1),(RIGHT(AB2537,2)-1))),"")</f>
        <v>1392.05.24</v>
      </c>
      <c r="AC2536" s="259" t="str">
        <f ca="1">LEFT(Table_Merge1[[#This Row],[Column2]],4)</f>
        <v>1392</v>
      </c>
      <c r="AD2536" s="259" t="str">
        <f ca="1">RIGHT(LEFT(Table_Merge1[[#This Row],[Column2]],7),2)</f>
        <v>05</v>
      </c>
      <c r="AE2536" s="259" t="str">
        <f ca="1">RIGHT(Table_Merge1[[#This Row],[Column2]],2)</f>
        <v>24</v>
      </c>
      <c r="AF2536">
        <v>5</v>
      </c>
      <c r="AG2536">
        <v>24</v>
      </c>
      <c r="AH2536" s="260">
        <v>2013</v>
      </c>
      <c r="AI2536" t="s">
        <v>3445</v>
      </c>
      <c r="AJ2536" s="260">
        <v>15</v>
      </c>
      <c r="AK2536">
        <v>1339.5</v>
      </c>
      <c r="AL2536">
        <v>1819.5</v>
      </c>
      <c r="AM2536">
        <v>5389175</v>
      </c>
      <c r="AO2536">
        <v>31850</v>
      </c>
      <c r="AP2536" s="287">
        <f>IFERROR(IF(Table_Merge1[[#This Row],[LME Zinc stock]]*Table_Merge1[[#This Row],[Nima.مقدار]]=0,"",Table_Merge1[[#This Row],[LME Zinc stock]]*Table_Merge1[[#This Row],[Nima.مقدار]]),"")</f>
        <v>171645223750</v>
      </c>
      <c r="AQ2536" s="287">
        <f>IFERROR(IF(Table_Merge1[[#This Row],[LME Zinc 3-month]]*Table_Merge1[[#This Row],[Nima.مقدار]]=0,"",Table_Merge1[[#This Row],[LME Zinc 3-month]]*Table_Merge1[[#This Row],[Nima.مقدار]]),"")</f>
        <v>57951075</v>
      </c>
      <c r="AR2536" s="288" t="str">
        <f>IFERROR(IF(Table_Merge1[[#This Row],[LME Zinc stock]]*Table_Merge1[[#This Row],[Azad.Sell]]=0,"",Table_Merge1[[#This Row],[LME Zinc stock]]*Table_Merge1[[#This Row],[Azad.Sell]]),"")</f>
        <v/>
      </c>
      <c r="AS2536" s="288" t="str">
        <f>IFERROR(IF(Table_Merge1[[#This Row],[LME Zinc 3-month]]*Table_Merge1[[#This Row],[Azad.Sell]]=0,"",Table_Merge1[[#This Row],[LME Zinc 3-month]]*Table_Merge1[[#This Row],[Azad.Sell]]),"")</f>
        <v/>
      </c>
      <c r="AT2536"/>
    </row>
    <row r="2537" spans="1:46" x14ac:dyDescent="0.25">
      <c r="A2537" s="258">
        <v>44167</v>
      </c>
      <c r="B25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1399.09.12</v>
      </c>
      <c r="C2537" s="195">
        <f t="shared" ca="1" si="75"/>
        <v>1399</v>
      </c>
      <c r="D25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37" s="195">
        <f>_xlfn.NUMBERVALUE(RIGHT(Table11[[#This Row],[تاریخ شمسی]],2))</f>
        <v>12</v>
      </c>
      <c r="F25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09-12</v>
      </c>
      <c r="G2537" s="195" t="s">
        <v>2688</v>
      </c>
      <c r="L2537" s="259">
        <v>44167</v>
      </c>
      <c r="M2537">
        <v>255544</v>
      </c>
      <c r="O2537" s="284">
        <f>IFERROR(DATE(Table7[[#This Row],[year]],MONTH(DATEVALUE(Table7[[#This Row],[month]]&amp;"1")),Table7[[#This Row],[day]]),"")</f>
        <v>41422</v>
      </c>
      <c r="P2537" s="195" t="s">
        <v>5962</v>
      </c>
      <c r="Q2537" s="195">
        <v>2013</v>
      </c>
      <c r="R2537" s="195" t="s">
        <v>3439</v>
      </c>
      <c r="S2537" s="195">
        <v>28</v>
      </c>
      <c r="T2537" s="195">
        <v>1379</v>
      </c>
      <c r="U2537" s="195">
        <v>1856</v>
      </c>
      <c r="V2537" s="195">
        <v>5206350</v>
      </c>
      <c r="X2537" s="260">
        <v>41500</v>
      </c>
      <c r="Y2537" t="s">
        <v>7485</v>
      </c>
      <c r="Z2537" s="260">
        <v>1</v>
      </c>
      <c r="AA2537">
        <v>1392</v>
      </c>
      <c r="AB2537" s="260" t="str">
        <f ca="1">IFERROR(IFERROR(VLOOKUP(Table_Merge1[[#This Row],[Column1]],Table11[#All],2,FALSE),LEFT(AB2538,8)&amp;IF(LEN((RIGHT(AB2538,2)+1))&lt;2,"0"&amp;(RIGHT(AB2538,2)+1),(RIGHT(AB2538,2)-1))),"")</f>
        <v>1392.05.23</v>
      </c>
      <c r="AC2537" s="259" t="str">
        <f ca="1">LEFT(Table_Merge1[[#This Row],[Column2]],4)</f>
        <v>1392</v>
      </c>
      <c r="AD2537" s="259" t="str">
        <f ca="1">RIGHT(LEFT(Table_Merge1[[#This Row],[Column2]],7),2)</f>
        <v>05</v>
      </c>
      <c r="AE2537" s="259" t="str">
        <f ca="1">RIGHT(Table_Merge1[[#This Row],[Column2]],2)</f>
        <v>23</v>
      </c>
      <c r="AF2537">
        <v>5</v>
      </c>
      <c r="AG2537">
        <v>23</v>
      </c>
      <c r="AH2537" s="260">
        <v>2013</v>
      </c>
      <c r="AI2537" t="s">
        <v>3445</v>
      </c>
      <c r="AJ2537" s="260">
        <v>14</v>
      </c>
      <c r="AK2537">
        <v>1323.25</v>
      </c>
      <c r="AL2537">
        <v>1814</v>
      </c>
      <c r="AM2537">
        <v>5392475</v>
      </c>
      <c r="AO2537">
        <v>31950</v>
      </c>
      <c r="AP2537" s="287">
        <f>IFERROR(IF(Table_Merge1[[#This Row],[LME Zinc stock]]*Table_Merge1[[#This Row],[Nima.مقدار]]=0,"",Table_Merge1[[#This Row],[LME Zinc stock]]*Table_Merge1[[#This Row],[Nima.مقدار]]),"")</f>
        <v>172289576250</v>
      </c>
      <c r="AQ2537" s="287">
        <f>IFERROR(IF(Table_Merge1[[#This Row],[LME Zinc 3-month]]*Table_Merge1[[#This Row],[Nima.مقدار]]=0,"",Table_Merge1[[#This Row],[LME Zinc 3-month]]*Table_Merge1[[#This Row],[Nima.مقدار]]),"")</f>
        <v>57957300</v>
      </c>
      <c r="AR2537" s="288" t="str">
        <f>IFERROR(IF(Table_Merge1[[#This Row],[LME Zinc stock]]*Table_Merge1[[#This Row],[Azad.Sell]]=0,"",Table_Merge1[[#This Row],[LME Zinc stock]]*Table_Merge1[[#This Row],[Azad.Sell]]),"")</f>
        <v/>
      </c>
      <c r="AS2537" s="288" t="str">
        <f>IFERROR(IF(Table_Merge1[[#This Row],[LME Zinc 3-month]]*Table_Merge1[[#This Row],[Azad.Sell]]=0,"",Table_Merge1[[#This Row],[LME Zinc 3-month]]*Table_Merge1[[#This Row],[Azad.Sell]]),"")</f>
        <v/>
      </c>
      <c r="AT2537"/>
    </row>
    <row r="2538" spans="1:46" x14ac:dyDescent="0.25">
      <c r="A2538" s="258">
        <v>44168</v>
      </c>
      <c r="B25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1399.09.13</v>
      </c>
      <c r="C2538" s="195">
        <f t="shared" ca="1" si="75"/>
        <v>1399</v>
      </c>
      <c r="D25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38" s="195">
        <f>_xlfn.NUMBERVALUE(RIGHT(Table11[[#This Row],[تاریخ شمسی]],2))</f>
        <v>13</v>
      </c>
      <c r="F25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09-13</v>
      </c>
      <c r="G2538" s="195" t="s">
        <v>2689</v>
      </c>
      <c r="L2538" s="259">
        <v>44168</v>
      </c>
      <c r="M2538">
        <v>253047</v>
      </c>
      <c r="O2538" s="283">
        <f>IFERROR(DATE(Table7[[#This Row],[year]],MONTH(DATEVALUE(Table7[[#This Row],[month]]&amp;"1")),Table7[[#This Row],[day]]),"")</f>
        <v>41418</v>
      </c>
      <c r="P2538" s="257" t="s">
        <v>5963</v>
      </c>
      <c r="Q2538" s="257">
        <v>2013</v>
      </c>
      <c r="R2538" s="257" t="s">
        <v>3439</v>
      </c>
      <c r="S2538" s="257">
        <v>24</v>
      </c>
      <c r="T2538" s="257">
        <v>1385.25</v>
      </c>
      <c r="U2538" s="257">
        <v>1881.5</v>
      </c>
      <c r="V2538" s="257">
        <v>5214150</v>
      </c>
      <c r="X2538" s="260">
        <v>41499</v>
      </c>
      <c r="Y2538" t="s">
        <v>7484</v>
      </c>
      <c r="Z2538" s="260">
        <v>1</v>
      </c>
      <c r="AA2538">
        <v>1392</v>
      </c>
      <c r="AB2538" s="260" t="str">
        <f ca="1">IFERROR(IFERROR(VLOOKUP(Table_Merge1[[#This Row],[Column1]],Table11[#All],2,FALSE),LEFT(AB2539,8)&amp;IF(LEN((RIGHT(AB2539,2)+1))&lt;2,"0"&amp;(RIGHT(AB2539,2)+1),(RIGHT(AB2539,2)-1))),"")</f>
        <v>1392.05.22</v>
      </c>
      <c r="AC2538" s="259" t="str">
        <f ca="1">LEFT(Table_Merge1[[#This Row],[Column2]],4)</f>
        <v>1392</v>
      </c>
      <c r="AD2538" s="259" t="str">
        <f ca="1">RIGHT(LEFT(Table_Merge1[[#This Row],[Column2]],7),2)</f>
        <v>05</v>
      </c>
      <c r="AE2538" s="259" t="str">
        <f ca="1">RIGHT(Table_Merge1[[#This Row],[Column2]],2)</f>
        <v>22</v>
      </c>
      <c r="AF2538">
        <v>5</v>
      </c>
      <c r="AG2538">
        <v>22</v>
      </c>
      <c r="AH2538" s="260">
        <v>2013</v>
      </c>
      <c r="AI2538" t="s">
        <v>3445</v>
      </c>
      <c r="AJ2538" s="260">
        <v>13</v>
      </c>
      <c r="AK2538">
        <v>1334</v>
      </c>
      <c r="AL2538" t="s">
        <v>3621</v>
      </c>
      <c r="AM2538" t="s">
        <v>3621</v>
      </c>
      <c r="AO2538">
        <v>31750</v>
      </c>
      <c r="AP2538" s="287" t="str">
        <f>IFERROR(IF(Table_Merge1[[#This Row],[LME Zinc stock]]*Table_Merge1[[#This Row],[Nima.مقدار]]=0,"",Table_Merge1[[#This Row],[LME Zinc stock]]*Table_Merge1[[#This Row],[Nima.مقدار]]),"")</f>
        <v/>
      </c>
      <c r="AQ2538" s="287" t="str">
        <f>IFERROR(IF(Table_Merge1[[#This Row],[LME Zinc 3-month]]*Table_Merge1[[#This Row],[Nima.مقدار]]=0,"",Table_Merge1[[#This Row],[LME Zinc 3-month]]*Table_Merge1[[#This Row],[Nima.مقدار]]),"")</f>
        <v/>
      </c>
      <c r="AR2538" s="288" t="str">
        <f>IFERROR(IF(Table_Merge1[[#This Row],[LME Zinc stock]]*Table_Merge1[[#This Row],[Azad.Sell]]=0,"",Table_Merge1[[#This Row],[LME Zinc stock]]*Table_Merge1[[#This Row],[Azad.Sell]]),"")</f>
        <v/>
      </c>
      <c r="AS2538" s="288" t="str">
        <f>IFERROR(IF(Table_Merge1[[#This Row],[LME Zinc 3-month]]*Table_Merge1[[#This Row],[Azad.Sell]]=0,"",Table_Merge1[[#This Row],[LME Zinc 3-month]]*Table_Merge1[[#This Row],[Azad.Sell]]),"")</f>
        <v/>
      </c>
      <c r="AT2538"/>
    </row>
    <row r="2539" spans="1:46" x14ac:dyDescent="0.25">
      <c r="A2539" s="258">
        <v>44170</v>
      </c>
      <c r="B25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1399.09.15</v>
      </c>
      <c r="C2539" s="195">
        <f t="shared" ca="1" si="75"/>
        <v>1399</v>
      </c>
      <c r="D25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39" s="195">
        <f>_xlfn.NUMBERVALUE(RIGHT(Table11[[#This Row],[تاریخ شمسی]],2))</f>
        <v>15</v>
      </c>
      <c r="F25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09-15</v>
      </c>
      <c r="G2539" s="195" t="s">
        <v>2690</v>
      </c>
      <c r="L2539" s="259">
        <v>44170</v>
      </c>
      <c r="M2539">
        <v>254361.5</v>
      </c>
      <c r="O2539" s="284">
        <f>IFERROR(DATE(Table7[[#This Row],[year]],MONTH(DATEVALUE(Table7[[#This Row],[month]]&amp;"1")),Table7[[#This Row],[day]]),"")</f>
        <v>41417</v>
      </c>
      <c r="P2539" s="195" t="s">
        <v>5964</v>
      </c>
      <c r="Q2539" s="195">
        <v>2013</v>
      </c>
      <c r="R2539" s="195" t="s">
        <v>3439</v>
      </c>
      <c r="S2539" s="195">
        <v>23</v>
      </c>
      <c r="T2539" s="195">
        <v>1386</v>
      </c>
      <c r="U2539" s="195">
        <v>1888</v>
      </c>
      <c r="V2539" s="195">
        <v>5198425</v>
      </c>
      <c r="X2539" s="260">
        <v>41498</v>
      </c>
      <c r="Y2539" t="s">
        <v>7483</v>
      </c>
      <c r="Z2539" s="260">
        <v>2</v>
      </c>
      <c r="AA2539">
        <v>1392</v>
      </c>
      <c r="AB2539" s="260" t="str">
        <f ca="1">IFERROR(IFERROR(VLOOKUP(Table_Merge1[[#This Row],[Column1]],Table11[#All],2,FALSE),LEFT(AB2540,8)&amp;IF(LEN((RIGHT(AB2540,2)+1))&lt;2,"0"&amp;(RIGHT(AB2540,2)+1),(RIGHT(AB2540,2)-1))),"")</f>
        <v>1392.05.21</v>
      </c>
      <c r="AC2539" s="259" t="str">
        <f ca="1">LEFT(Table_Merge1[[#This Row],[Column2]],4)</f>
        <v>1392</v>
      </c>
      <c r="AD2539" s="259" t="str">
        <f ca="1">RIGHT(LEFT(Table_Merge1[[#This Row],[Column2]],7),2)</f>
        <v>05</v>
      </c>
      <c r="AE2539" s="259" t="str">
        <f ca="1">RIGHT(Table_Merge1[[#This Row],[Column2]],2)</f>
        <v>21</v>
      </c>
      <c r="AF2539">
        <v>5</v>
      </c>
      <c r="AG2539">
        <v>21</v>
      </c>
      <c r="AH2539" s="260">
        <v>2013</v>
      </c>
      <c r="AI2539" t="s">
        <v>3445</v>
      </c>
      <c r="AJ2539" s="260">
        <v>12</v>
      </c>
      <c r="AK2539">
        <v>1325.75</v>
      </c>
      <c r="AL2539">
        <v>1817.5</v>
      </c>
      <c r="AM2539">
        <v>5400350</v>
      </c>
      <c r="AO2539">
        <v>32100</v>
      </c>
      <c r="AP2539" s="287">
        <f>IFERROR(IF(Table_Merge1[[#This Row],[LME Zinc stock]]*Table_Merge1[[#This Row],[Nima.مقدار]]=0,"",Table_Merge1[[#This Row],[LME Zinc stock]]*Table_Merge1[[#This Row],[Nima.مقدار]]),"")</f>
        <v>173351235000</v>
      </c>
      <c r="AQ2539" s="287">
        <f>IFERROR(IF(Table_Merge1[[#This Row],[LME Zinc 3-month]]*Table_Merge1[[#This Row],[Nima.مقدار]]=0,"",Table_Merge1[[#This Row],[LME Zinc 3-month]]*Table_Merge1[[#This Row],[Nima.مقدار]]),"")</f>
        <v>58341750</v>
      </c>
      <c r="AR2539" s="288" t="str">
        <f>IFERROR(IF(Table_Merge1[[#This Row],[LME Zinc stock]]*Table_Merge1[[#This Row],[Azad.Sell]]=0,"",Table_Merge1[[#This Row],[LME Zinc stock]]*Table_Merge1[[#This Row],[Azad.Sell]]),"")</f>
        <v/>
      </c>
      <c r="AS2539" s="288" t="str">
        <f>IFERROR(IF(Table_Merge1[[#This Row],[LME Zinc 3-month]]*Table_Merge1[[#This Row],[Azad.Sell]]=0,"",Table_Merge1[[#This Row],[LME Zinc 3-month]]*Table_Merge1[[#This Row],[Azad.Sell]]),"")</f>
        <v/>
      </c>
      <c r="AT2539"/>
    </row>
    <row r="2540" spans="1:46" x14ac:dyDescent="0.25">
      <c r="A2540" s="258">
        <v>44171</v>
      </c>
      <c r="B25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1399.09.16</v>
      </c>
      <c r="C2540" s="195">
        <f t="shared" ca="1" si="75"/>
        <v>1399</v>
      </c>
      <c r="D25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40" s="195">
        <f>_xlfn.NUMBERVALUE(RIGHT(Table11[[#This Row],[تاریخ شمسی]],2))</f>
        <v>16</v>
      </c>
      <c r="F25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09-16</v>
      </c>
      <c r="G2540" s="195" t="s">
        <v>2691</v>
      </c>
      <c r="L2540" s="259">
        <v>44171</v>
      </c>
      <c r="M2540">
        <v>255676</v>
      </c>
      <c r="O2540" s="283">
        <f>IFERROR(DATE(Table7[[#This Row],[year]],MONTH(DATEVALUE(Table7[[#This Row],[month]]&amp;"1")),Table7[[#This Row],[day]]),"")</f>
        <v>41416</v>
      </c>
      <c r="P2540" s="257" t="s">
        <v>5965</v>
      </c>
      <c r="Q2540" s="257">
        <v>2013</v>
      </c>
      <c r="R2540" s="257" t="s">
        <v>3439</v>
      </c>
      <c r="S2540" s="257">
        <v>22</v>
      </c>
      <c r="T2540" s="257">
        <v>1385.25</v>
      </c>
      <c r="U2540" s="257">
        <v>1924</v>
      </c>
      <c r="V2540" s="257">
        <v>5206025</v>
      </c>
      <c r="X2540" s="260">
        <v>41495</v>
      </c>
      <c r="Z2540" s="260">
        <v>2</v>
      </c>
      <c r="AB2540" s="260" t="str">
        <f ca="1">IFERROR(IFERROR(VLOOKUP(Table_Merge1[[#This Row],[Column1]],Table11[#All],2,FALSE),LEFT(AB2541,8)&amp;IF(LEN((RIGHT(AB2541,2)+1))&lt;2,"0"&amp;(RIGHT(AB2541,2)+1),(RIGHT(AB2541,2)-1))),"")</f>
        <v>1392.05.16</v>
      </c>
      <c r="AC2540" s="259" t="str">
        <f ca="1">LEFT(Table_Merge1[[#This Row],[Column2]],4)</f>
        <v>1392</v>
      </c>
      <c r="AD2540" s="259" t="str">
        <f ca="1">RIGHT(LEFT(Table_Merge1[[#This Row],[Column2]],7),2)</f>
        <v>05</v>
      </c>
      <c r="AE2540" s="259" t="str">
        <f ca="1">RIGHT(Table_Merge1[[#This Row],[Column2]],2)</f>
        <v>16</v>
      </c>
      <c r="AH2540" s="260">
        <v>2013</v>
      </c>
      <c r="AI2540" t="s">
        <v>3445</v>
      </c>
      <c r="AJ2540" s="260">
        <v>9</v>
      </c>
      <c r="AK2540">
        <v>1305.5</v>
      </c>
      <c r="AL2540">
        <v>1845.5</v>
      </c>
      <c r="AM2540">
        <v>5407050</v>
      </c>
      <c r="AP2540" s="287" t="str">
        <f>IFERROR(IF(Table_Merge1[[#This Row],[LME Zinc stock]]*Table_Merge1[[#This Row],[Nima.مقدار]]=0,"",Table_Merge1[[#This Row],[LME Zinc stock]]*Table_Merge1[[#This Row],[Nima.مقدار]]),"")</f>
        <v/>
      </c>
      <c r="AQ2540" s="287" t="str">
        <f>IFERROR(IF(Table_Merge1[[#This Row],[LME Zinc 3-month]]*Table_Merge1[[#This Row],[Nima.مقدار]]=0,"",Table_Merge1[[#This Row],[LME Zinc 3-month]]*Table_Merge1[[#This Row],[Nima.مقدار]]),"")</f>
        <v/>
      </c>
      <c r="AR2540" s="288" t="str">
        <f>IFERROR(IF(Table_Merge1[[#This Row],[LME Zinc stock]]*Table_Merge1[[#This Row],[Azad.Sell]]=0,"",Table_Merge1[[#This Row],[LME Zinc stock]]*Table_Merge1[[#This Row],[Azad.Sell]]),"")</f>
        <v/>
      </c>
      <c r="AS2540" s="288" t="str">
        <f>IFERROR(IF(Table_Merge1[[#This Row],[LME Zinc 3-month]]*Table_Merge1[[#This Row],[Azad.Sell]]=0,"",Table_Merge1[[#This Row],[LME Zinc 3-month]]*Table_Merge1[[#This Row],[Azad.Sell]]),"")</f>
        <v/>
      </c>
      <c r="AT2540"/>
    </row>
    <row r="2541" spans="1:46" x14ac:dyDescent="0.25">
      <c r="A2541" s="258">
        <v>44172</v>
      </c>
      <c r="B25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1399.09.17</v>
      </c>
      <c r="C2541" s="195">
        <f t="shared" ca="1" si="75"/>
        <v>1399</v>
      </c>
      <c r="D25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41" s="195">
        <f>_xlfn.NUMBERVALUE(RIGHT(Table11[[#This Row],[تاریخ شمسی]],2))</f>
        <v>17</v>
      </c>
      <c r="F25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09-17</v>
      </c>
      <c r="G2541" s="195" t="s">
        <v>2692</v>
      </c>
      <c r="L2541" s="259">
        <v>44172</v>
      </c>
      <c r="M2541">
        <v>251176</v>
      </c>
      <c r="O2541" s="284">
        <f>IFERROR(DATE(Table7[[#This Row],[year]],MONTH(DATEVALUE(Table7[[#This Row],[month]]&amp;"1")),Table7[[#This Row],[day]]),"")</f>
        <v>41415</v>
      </c>
      <c r="P2541" s="195" t="s">
        <v>5966</v>
      </c>
      <c r="Q2541" s="195">
        <v>2013</v>
      </c>
      <c r="R2541" s="195" t="s">
        <v>3439</v>
      </c>
      <c r="S2541" s="195">
        <v>21</v>
      </c>
      <c r="T2541" s="195">
        <v>1378.75</v>
      </c>
      <c r="U2541" s="195">
        <v>1968.5</v>
      </c>
      <c r="V2541" s="195">
        <v>5187275</v>
      </c>
      <c r="X2541" s="260">
        <v>41494</v>
      </c>
      <c r="Y2541" t="s">
        <v>7482</v>
      </c>
      <c r="Z2541" s="260">
        <v>2</v>
      </c>
      <c r="AA2541">
        <v>1392</v>
      </c>
      <c r="AB2541" s="260" t="str">
        <f ca="1">IFERROR(IFERROR(VLOOKUP(Table_Merge1[[#This Row],[Column1]],Table11[#All],2,FALSE),LEFT(AB2542,8)&amp;IF(LEN((RIGHT(AB2542,2)+1))&lt;2,"0"&amp;(RIGHT(AB2542,2)+1),(RIGHT(AB2542,2)-1))),"")</f>
        <v>1392.05.17</v>
      </c>
      <c r="AC2541" s="259" t="str">
        <f ca="1">LEFT(Table_Merge1[[#This Row],[Column2]],4)</f>
        <v>1392</v>
      </c>
      <c r="AD2541" s="259" t="str">
        <f ca="1">RIGHT(LEFT(Table_Merge1[[#This Row],[Column2]],7),2)</f>
        <v>05</v>
      </c>
      <c r="AE2541" s="259" t="str">
        <f ca="1">RIGHT(Table_Merge1[[#This Row],[Column2]],2)</f>
        <v>17</v>
      </c>
      <c r="AF2541">
        <v>5</v>
      </c>
      <c r="AG2541">
        <v>17</v>
      </c>
      <c r="AH2541" s="260">
        <v>2013</v>
      </c>
      <c r="AI2541" t="s">
        <v>3445</v>
      </c>
      <c r="AJ2541" s="260">
        <v>8</v>
      </c>
      <c r="AK2541">
        <v>1287.75</v>
      </c>
      <c r="AL2541">
        <v>1876.5</v>
      </c>
      <c r="AM2541">
        <v>5412975</v>
      </c>
      <c r="AO2541">
        <v>32000</v>
      </c>
      <c r="AP2541" s="287">
        <f>IFERROR(IF(Table_Merge1[[#This Row],[LME Zinc stock]]*Table_Merge1[[#This Row],[Nima.مقدار]]=0,"",Table_Merge1[[#This Row],[LME Zinc stock]]*Table_Merge1[[#This Row],[Nima.مقدار]]),"")</f>
        <v>173215200000</v>
      </c>
      <c r="AQ2541" s="287">
        <f>IFERROR(IF(Table_Merge1[[#This Row],[LME Zinc 3-month]]*Table_Merge1[[#This Row],[Nima.مقدار]]=0,"",Table_Merge1[[#This Row],[LME Zinc 3-month]]*Table_Merge1[[#This Row],[Nima.مقدار]]),"")</f>
        <v>60048000</v>
      </c>
      <c r="AR2541" s="288" t="str">
        <f>IFERROR(IF(Table_Merge1[[#This Row],[LME Zinc stock]]*Table_Merge1[[#This Row],[Azad.Sell]]=0,"",Table_Merge1[[#This Row],[LME Zinc stock]]*Table_Merge1[[#This Row],[Azad.Sell]]),"")</f>
        <v/>
      </c>
      <c r="AS2541" s="288" t="str">
        <f>IFERROR(IF(Table_Merge1[[#This Row],[LME Zinc 3-month]]*Table_Merge1[[#This Row],[Azad.Sell]]=0,"",Table_Merge1[[#This Row],[LME Zinc 3-month]]*Table_Merge1[[#This Row],[Azad.Sell]]),"")</f>
        <v/>
      </c>
      <c r="AT2541"/>
    </row>
    <row r="2542" spans="1:46" x14ac:dyDescent="0.25">
      <c r="A2542" s="258">
        <v>44173</v>
      </c>
      <c r="B25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1399.09.18</v>
      </c>
      <c r="C2542" s="195">
        <f t="shared" ca="1" si="75"/>
        <v>1399</v>
      </c>
      <c r="D25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42" s="195">
        <f>_xlfn.NUMBERVALUE(RIGHT(Table11[[#This Row],[تاریخ شمسی]],2))</f>
        <v>18</v>
      </c>
      <c r="F25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09-18</v>
      </c>
      <c r="G2542" s="195" t="s">
        <v>2693</v>
      </c>
      <c r="L2542" s="259">
        <v>44173</v>
      </c>
      <c r="M2542">
        <v>253853</v>
      </c>
      <c r="O2542" s="283">
        <f>IFERROR(DATE(Table7[[#This Row],[year]],MONTH(DATEVALUE(Table7[[#This Row],[month]]&amp;"1")),Table7[[#This Row],[day]]),"")</f>
        <v>41414</v>
      </c>
      <c r="P2542" s="257" t="s">
        <v>5967</v>
      </c>
      <c r="Q2542" s="257">
        <v>2013</v>
      </c>
      <c r="R2542" s="257" t="s">
        <v>3439</v>
      </c>
      <c r="S2542" s="257">
        <v>20</v>
      </c>
      <c r="T2542" s="257">
        <v>1353.75</v>
      </c>
      <c r="U2542" s="257">
        <v>1957.5</v>
      </c>
      <c r="V2542" s="257">
        <v>5196025</v>
      </c>
      <c r="X2542" s="260">
        <v>41493</v>
      </c>
      <c r="Y2542" t="s">
        <v>7481</v>
      </c>
      <c r="Z2542" s="260">
        <v>2</v>
      </c>
      <c r="AA2542">
        <v>1392</v>
      </c>
      <c r="AB2542" s="260" t="str">
        <f ca="1">IFERROR(IFERROR(VLOOKUP(Table_Merge1[[#This Row],[Column1]],Table11[#All],2,FALSE),LEFT(AB2543,8)&amp;IF(LEN((RIGHT(AB2543,2)+1))&lt;2,"0"&amp;(RIGHT(AB2543,2)+1),(RIGHT(AB2543,2)-1))),"")</f>
        <v>1392.05.16</v>
      </c>
      <c r="AC2542" s="259" t="str">
        <f ca="1">LEFT(Table_Merge1[[#This Row],[Column2]],4)</f>
        <v>1392</v>
      </c>
      <c r="AD2542" s="259" t="str">
        <f ca="1">RIGHT(LEFT(Table_Merge1[[#This Row],[Column2]],7),2)</f>
        <v>05</v>
      </c>
      <c r="AE2542" s="259" t="str">
        <f ca="1">RIGHT(Table_Merge1[[#This Row],[Column2]],2)</f>
        <v>16</v>
      </c>
      <c r="AF2542">
        <v>5</v>
      </c>
      <c r="AG2542">
        <v>16</v>
      </c>
      <c r="AH2542" s="260">
        <v>2013</v>
      </c>
      <c r="AI2542" t="s">
        <v>3445</v>
      </c>
      <c r="AJ2542" s="260">
        <v>7</v>
      </c>
      <c r="AK2542">
        <v>1275.5</v>
      </c>
      <c r="AL2542">
        <v>1879</v>
      </c>
      <c r="AM2542">
        <v>5422150</v>
      </c>
      <c r="AO2542">
        <v>32250</v>
      </c>
      <c r="AP2542" s="287">
        <f>IFERROR(IF(Table_Merge1[[#This Row],[LME Zinc stock]]*Table_Merge1[[#This Row],[Nima.مقدار]]=0,"",Table_Merge1[[#This Row],[LME Zinc stock]]*Table_Merge1[[#This Row],[Nima.مقدار]]),"")</f>
        <v>174864337500</v>
      </c>
      <c r="AQ2542" s="287">
        <f>IFERROR(IF(Table_Merge1[[#This Row],[LME Zinc 3-month]]*Table_Merge1[[#This Row],[Nima.مقدار]]=0,"",Table_Merge1[[#This Row],[LME Zinc 3-month]]*Table_Merge1[[#This Row],[Nima.مقدار]]),"")</f>
        <v>60597750</v>
      </c>
      <c r="AR2542" s="288" t="str">
        <f>IFERROR(IF(Table_Merge1[[#This Row],[LME Zinc stock]]*Table_Merge1[[#This Row],[Azad.Sell]]=0,"",Table_Merge1[[#This Row],[LME Zinc stock]]*Table_Merge1[[#This Row],[Azad.Sell]]),"")</f>
        <v/>
      </c>
      <c r="AS2542" s="288" t="str">
        <f>IFERROR(IF(Table_Merge1[[#This Row],[LME Zinc 3-month]]*Table_Merge1[[#This Row],[Azad.Sell]]=0,"",Table_Merge1[[#This Row],[LME Zinc 3-month]]*Table_Merge1[[#This Row],[Azad.Sell]]),"")</f>
        <v/>
      </c>
      <c r="AT2542"/>
    </row>
    <row r="2543" spans="1:46" x14ac:dyDescent="0.25">
      <c r="A2543" s="258">
        <v>44174</v>
      </c>
      <c r="B25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1399.09.19</v>
      </c>
      <c r="C2543" s="195">
        <f t="shared" ca="1" si="75"/>
        <v>1399</v>
      </c>
      <c r="D25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43" s="195">
        <f>_xlfn.NUMBERVALUE(RIGHT(Table11[[#This Row],[تاریخ شمسی]],2))</f>
        <v>19</v>
      </c>
      <c r="F25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09-19</v>
      </c>
      <c r="G2543" s="195" t="s">
        <v>2694</v>
      </c>
      <c r="L2543" s="259">
        <v>44174</v>
      </c>
      <c r="M2543">
        <v>254378</v>
      </c>
      <c r="O2543" s="284">
        <f>IFERROR(DATE(Table7[[#This Row],[year]],MONTH(DATEVALUE(Table7[[#This Row],[month]]&amp;"1")),Table7[[#This Row],[day]]),"")</f>
        <v>41411</v>
      </c>
      <c r="P2543" s="195" t="s">
        <v>5968</v>
      </c>
      <c r="Q2543" s="195">
        <v>2013</v>
      </c>
      <c r="R2543" s="195" t="s">
        <v>3439</v>
      </c>
      <c r="S2543" s="195">
        <v>17</v>
      </c>
      <c r="T2543" s="195">
        <v>1376.75</v>
      </c>
      <c r="U2543" s="195">
        <v>1967.5</v>
      </c>
      <c r="V2543" s="195">
        <v>5204550</v>
      </c>
      <c r="X2543" s="260">
        <v>41492</v>
      </c>
      <c r="Y2543" t="s">
        <v>7480</v>
      </c>
      <c r="Z2543" s="260">
        <v>2</v>
      </c>
      <c r="AA2543">
        <v>1392</v>
      </c>
      <c r="AB2543" s="260" t="str">
        <f ca="1">IFERROR(IFERROR(VLOOKUP(Table_Merge1[[#This Row],[Column1]],Table11[#All],2,FALSE),LEFT(AB2544,8)&amp;IF(LEN((RIGHT(AB2544,2)+1))&lt;2,"0"&amp;(RIGHT(AB2544,2)+1),(RIGHT(AB2544,2)-1))),"")</f>
        <v>1392.05.15</v>
      </c>
      <c r="AC2543" s="259" t="str">
        <f ca="1">LEFT(Table_Merge1[[#This Row],[Column2]],4)</f>
        <v>1392</v>
      </c>
      <c r="AD2543" s="259" t="str">
        <f ca="1">RIGHT(LEFT(Table_Merge1[[#This Row],[Column2]],7),2)</f>
        <v>05</v>
      </c>
      <c r="AE2543" s="259" t="str">
        <f ca="1">RIGHT(Table_Merge1[[#This Row],[Column2]],2)</f>
        <v>15</v>
      </c>
      <c r="AF2543">
        <v>5</v>
      </c>
      <c r="AG2543">
        <v>15</v>
      </c>
      <c r="AH2543" s="260">
        <v>2013</v>
      </c>
      <c r="AI2543" t="s">
        <v>3445</v>
      </c>
      <c r="AJ2543" s="260">
        <v>6</v>
      </c>
      <c r="AK2543">
        <v>1292</v>
      </c>
      <c r="AL2543">
        <v>1881.5</v>
      </c>
      <c r="AM2543">
        <v>5428175</v>
      </c>
      <c r="AO2543">
        <v>31800</v>
      </c>
      <c r="AP2543" s="287">
        <f>IFERROR(IF(Table_Merge1[[#This Row],[LME Zinc stock]]*Table_Merge1[[#This Row],[Nima.مقدار]]=0,"",Table_Merge1[[#This Row],[LME Zinc stock]]*Table_Merge1[[#This Row],[Nima.مقدار]]),"")</f>
        <v>172615965000</v>
      </c>
      <c r="AQ2543" s="287">
        <f>IFERROR(IF(Table_Merge1[[#This Row],[LME Zinc 3-month]]*Table_Merge1[[#This Row],[Nima.مقدار]]=0,"",Table_Merge1[[#This Row],[LME Zinc 3-month]]*Table_Merge1[[#This Row],[Nima.مقدار]]),"")</f>
        <v>59831700</v>
      </c>
      <c r="AR2543" s="288" t="str">
        <f>IFERROR(IF(Table_Merge1[[#This Row],[LME Zinc stock]]*Table_Merge1[[#This Row],[Azad.Sell]]=0,"",Table_Merge1[[#This Row],[LME Zinc stock]]*Table_Merge1[[#This Row],[Azad.Sell]]),"")</f>
        <v/>
      </c>
      <c r="AS2543" s="288" t="str">
        <f>IFERROR(IF(Table_Merge1[[#This Row],[LME Zinc 3-month]]*Table_Merge1[[#This Row],[Azad.Sell]]=0,"",Table_Merge1[[#This Row],[LME Zinc 3-month]]*Table_Merge1[[#This Row],[Azad.Sell]]),"")</f>
        <v/>
      </c>
      <c r="AT2543"/>
    </row>
    <row r="2544" spans="1:46" x14ac:dyDescent="0.25">
      <c r="A2544" s="258">
        <v>44175</v>
      </c>
      <c r="B25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1399.09.20</v>
      </c>
      <c r="C2544" s="195">
        <f t="shared" ca="1" si="75"/>
        <v>1399</v>
      </c>
      <c r="D25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44" s="195">
        <f>_xlfn.NUMBERVALUE(RIGHT(Table11[[#This Row],[تاریخ شمسی]],2))</f>
        <v>20</v>
      </c>
      <c r="F25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09-20</v>
      </c>
      <c r="G2544" s="195" t="s">
        <v>2695</v>
      </c>
      <c r="L2544" s="259">
        <v>44175</v>
      </c>
      <c r="M2544">
        <v>254535</v>
      </c>
      <c r="O2544" s="283">
        <f>IFERROR(DATE(Table7[[#This Row],[year]],MONTH(DATEVALUE(Table7[[#This Row],[month]]&amp;"1")),Table7[[#This Row],[day]]),"")</f>
        <v>41410</v>
      </c>
      <c r="P2544" s="257" t="s">
        <v>5969</v>
      </c>
      <c r="Q2544" s="257">
        <v>2013</v>
      </c>
      <c r="R2544" s="257" t="s">
        <v>3439</v>
      </c>
      <c r="S2544" s="257">
        <v>16</v>
      </c>
      <c r="T2544" s="257">
        <v>1377</v>
      </c>
      <c r="U2544" s="257">
        <v>1930.5</v>
      </c>
      <c r="V2544" s="257">
        <v>5196400</v>
      </c>
      <c r="X2544" s="260">
        <v>41491</v>
      </c>
      <c r="Y2544" t="s">
        <v>7479</v>
      </c>
      <c r="Z2544" s="260">
        <v>2</v>
      </c>
      <c r="AA2544">
        <v>1392</v>
      </c>
      <c r="AB2544" s="260" t="str">
        <f ca="1">IFERROR(IFERROR(VLOOKUP(Table_Merge1[[#This Row],[Column1]],Table11[#All],2,FALSE),LEFT(AB2545,8)&amp;IF(LEN((RIGHT(AB2545,2)+1))&lt;2,"0"&amp;(RIGHT(AB2545,2)+1),(RIGHT(AB2545,2)-1))),"")</f>
        <v>1392.05.14</v>
      </c>
      <c r="AC2544" s="259" t="str">
        <f ca="1">LEFT(Table_Merge1[[#This Row],[Column2]],4)</f>
        <v>1392</v>
      </c>
      <c r="AD2544" s="259" t="str">
        <f ca="1">RIGHT(LEFT(Table_Merge1[[#This Row],[Column2]],7),2)</f>
        <v>05</v>
      </c>
      <c r="AE2544" s="259" t="str">
        <f ca="1">RIGHT(Table_Merge1[[#This Row],[Column2]],2)</f>
        <v>14</v>
      </c>
      <c r="AF2544">
        <v>5</v>
      </c>
      <c r="AG2544">
        <v>14</v>
      </c>
      <c r="AH2544" s="260">
        <v>2013</v>
      </c>
      <c r="AI2544" t="s">
        <v>3445</v>
      </c>
      <c r="AJ2544" s="260">
        <v>5</v>
      </c>
      <c r="AK2544">
        <v>1311</v>
      </c>
      <c r="AL2544">
        <v>1904.5</v>
      </c>
      <c r="AM2544">
        <v>5431600</v>
      </c>
      <c r="AO2544">
        <v>31950</v>
      </c>
      <c r="AP2544" s="287">
        <f>IFERROR(IF(Table_Merge1[[#This Row],[LME Zinc stock]]*Table_Merge1[[#This Row],[Nima.مقدار]]=0,"",Table_Merge1[[#This Row],[LME Zinc stock]]*Table_Merge1[[#This Row],[Nima.مقدار]]),"")</f>
        <v>173539620000</v>
      </c>
      <c r="AQ2544" s="287">
        <f>IFERROR(IF(Table_Merge1[[#This Row],[LME Zinc 3-month]]*Table_Merge1[[#This Row],[Nima.مقدار]]=0,"",Table_Merge1[[#This Row],[LME Zinc 3-month]]*Table_Merge1[[#This Row],[Nima.مقدار]]),"")</f>
        <v>60848775</v>
      </c>
      <c r="AR2544" s="288" t="str">
        <f>IFERROR(IF(Table_Merge1[[#This Row],[LME Zinc stock]]*Table_Merge1[[#This Row],[Azad.Sell]]=0,"",Table_Merge1[[#This Row],[LME Zinc stock]]*Table_Merge1[[#This Row],[Azad.Sell]]),"")</f>
        <v/>
      </c>
      <c r="AS2544" s="288" t="str">
        <f>IFERROR(IF(Table_Merge1[[#This Row],[LME Zinc 3-month]]*Table_Merge1[[#This Row],[Azad.Sell]]=0,"",Table_Merge1[[#This Row],[LME Zinc 3-month]]*Table_Merge1[[#This Row],[Azad.Sell]]),"")</f>
        <v/>
      </c>
      <c r="AT2544"/>
    </row>
    <row r="2545" spans="1:46" x14ac:dyDescent="0.25">
      <c r="A2545" s="258">
        <v>44176</v>
      </c>
      <c r="B25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1399.09.21</v>
      </c>
      <c r="C2545" s="195">
        <f t="shared" ca="1" si="75"/>
        <v>1399</v>
      </c>
      <c r="D25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45" s="195">
        <f>_xlfn.NUMBERVALUE(RIGHT(Table11[[#This Row],[تاریخ شمسی]],2))</f>
        <v>21</v>
      </c>
      <c r="F25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09-21</v>
      </c>
      <c r="G2545" s="195" t="s">
        <v>2696</v>
      </c>
      <c r="L2545" s="259">
        <v>44176</v>
      </c>
      <c r="M2545">
        <v>254535</v>
      </c>
      <c r="O2545" s="284">
        <f>IFERROR(DATE(Table7[[#This Row],[year]],MONTH(DATEVALUE(Table7[[#This Row],[month]]&amp;"1")),Table7[[#This Row],[day]]),"")</f>
        <v>41409</v>
      </c>
      <c r="P2545" s="195" t="s">
        <v>5970</v>
      </c>
      <c r="Q2545" s="195">
        <v>2013</v>
      </c>
      <c r="R2545" s="195" t="s">
        <v>3439</v>
      </c>
      <c r="S2545" s="195">
        <v>15</v>
      </c>
      <c r="T2545" s="195">
        <v>1412.25</v>
      </c>
      <c r="U2545" s="195">
        <v>1919.5</v>
      </c>
      <c r="V2545" s="195">
        <v>5198375</v>
      </c>
      <c r="X2545" s="260">
        <v>41488</v>
      </c>
      <c r="Z2545" s="260">
        <v>2</v>
      </c>
      <c r="AB2545" s="260" t="str">
        <f ca="1">IFERROR(IFERROR(VLOOKUP(Table_Merge1[[#This Row],[Column1]],Table11[#All],2,FALSE),LEFT(AB2546,8)&amp;IF(LEN((RIGHT(AB2546,2)+1))&lt;2,"0"&amp;(RIGHT(AB2546,2)+1),(RIGHT(AB2546,2)-1))),"")</f>
        <v>1392.05.9</v>
      </c>
      <c r="AC2545" s="259" t="str">
        <f ca="1">LEFT(Table_Merge1[[#This Row],[Column2]],4)</f>
        <v>1392</v>
      </c>
      <c r="AD2545" s="259" t="str">
        <f ca="1">RIGHT(LEFT(Table_Merge1[[#This Row],[Column2]],7),2)</f>
        <v>05</v>
      </c>
      <c r="AE2545" s="259" t="str">
        <f ca="1">RIGHT(Table_Merge1[[#This Row],[Column2]],2)</f>
        <v>.9</v>
      </c>
      <c r="AH2545" s="260">
        <v>2013</v>
      </c>
      <c r="AI2545" t="s">
        <v>3445</v>
      </c>
      <c r="AJ2545" s="260">
        <v>2</v>
      </c>
      <c r="AK2545">
        <v>1285.75</v>
      </c>
      <c r="AL2545">
        <v>1902</v>
      </c>
      <c r="AM2545">
        <v>5440275</v>
      </c>
      <c r="AP2545" s="287" t="str">
        <f>IFERROR(IF(Table_Merge1[[#This Row],[LME Zinc stock]]*Table_Merge1[[#This Row],[Nima.مقدار]]=0,"",Table_Merge1[[#This Row],[LME Zinc stock]]*Table_Merge1[[#This Row],[Nima.مقدار]]),"")</f>
        <v/>
      </c>
      <c r="AQ2545" s="287" t="str">
        <f>IFERROR(IF(Table_Merge1[[#This Row],[LME Zinc 3-month]]*Table_Merge1[[#This Row],[Nima.مقدار]]=0,"",Table_Merge1[[#This Row],[LME Zinc 3-month]]*Table_Merge1[[#This Row],[Nima.مقدار]]),"")</f>
        <v/>
      </c>
      <c r="AR2545" s="288" t="str">
        <f>IFERROR(IF(Table_Merge1[[#This Row],[LME Zinc stock]]*Table_Merge1[[#This Row],[Azad.Sell]]=0,"",Table_Merge1[[#This Row],[LME Zinc stock]]*Table_Merge1[[#This Row],[Azad.Sell]]),"")</f>
        <v/>
      </c>
      <c r="AS2545" s="288" t="str">
        <f>IFERROR(IF(Table_Merge1[[#This Row],[LME Zinc 3-month]]*Table_Merge1[[#This Row],[Azad.Sell]]=0,"",Table_Merge1[[#This Row],[LME Zinc 3-month]]*Table_Merge1[[#This Row],[Azad.Sell]]),"")</f>
        <v/>
      </c>
      <c r="AT2545"/>
    </row>
    <row r="2546" spans="1:46" x14ac:dyDescent="0.25">
      <c r="A2546" s="258">
        <v>44177</v>
      </c>
      <c r="B25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1399.09.22</v>
      </c>
      <c r="C2546" s="195">
        <f t="shared" ca="1" si="75"/>
        <v>1399</v>
      </c>
      <c r="D25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46" s="195">
        <f>_xlfn.NUMBERVALUE(RIGHT(Table11[[#This Row],[تاریخ شمسی]],2))</f>
        <v>22</v>
      </c>
      <c r="F25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09-22</v>
      </c>
      <c r="G2546" s="195" t="s">
        <v>2697</v>
      </c>
      <c r="L2546" s="259">
        <v>44177</v>
      </c>
      <c r="M2546">
        <v>256416</v>
      </c>
      <c r="O2546" s="283">
        <f>IFERROR(DATE(Table7[[#This Row],[year]],MONTH(DATEVALUE(Table7[[#This Row],[month]]&amp;"1")),Table7[[#This Row],[day]]),"")</f>
        <v>41408</v>
      </c>
      <c r="P2546" s="257" t="s">
        <v>5971</v>
      </c>
      <c r="Q2546" s="257">
        <v>2013</v>
      </c>
      <c r="R2546" s="257" t="s">
        <v>3439</v>
      </c>
      <c r="S2546" s="257">
        <v>14</v>
      </c>
      <c r="T2546" s="257">
        <v>1436.5</v>
      </c>
      <c r="U2546" s="257" t="s">
        <v>3621</v>
      </c>
      <c r="V2546" s="257" t="s">
        <v>3621</v>
      </c>
      <c r="X2546" s="260">
        <v>41487</v>
      </c>
      <c r="Y2546" t="s">
        <v>7478</v>
      </c>
      <c r="Z2546" s="260">
        <v>2</v>
      </c>
      <c r="AA2546">
        <v>1392</v>
      </c>
      <c r="AB2546" s="260" t="str">
        <f ca="1">IFERROR(IFERROR(VLOOKUP(Table_Merge1[[#This Row],[Column1]],Table11[#All],2,FALSE),LEFT(AB2547,8)&amp;IF(LEN((RIGHT(AB2547,2)+1))&lt;2,"0"&amp;(RIGHT(AB2547,2)+1),(RIGHT(AB2547,2)-1))),"")</f>
        <v>1392.05.10</v>
      </c>
      <c r="AC2546" s="259" t="str">
        <f ca="1">LEFT(Table_Merge1[[#This Row],[Column2]],4)</f>
        <v>1392</v>
      </c>
      <c r="AD2546" s="259" t="str">
        <f ca="1">RIGHT(LEFT(Table_Merge1[[#This Row],[Column2]],7),2)</f>
        <v>05</v>
      </c>
      <c r="AE2546" s="259" t="str">
        <f ca="1">RIGHT(Table_Merge1[[#This Row],[Column2]],2)</f>
        <v>10</v>
      </c>
      <c r="AF2546">
        <v>5</v>
      </c>
      <c r="AG2546">
        <v>10</v>
      </c>
      <c r="AH2546" s="260">
        <v>2013</v>
      </c>
      <c r="AI2546" t="s">
        <v>3445</v>
      </c>
      <c r="AJ2546" s="260">
        <v>1</v>
      </c>
      <c r="AK2546">
        <v>1323.75</v>
      </c>
      <c r="AL2546">
        <v>1905.5</v>
      </c>
      <c r="AM2546">
        <v>5447425</v>
      </c>
      <c r="AO2546">
        <v>31800</v>
      </c>
      <c r="AP2546" s="287">
        <f>IFERROR(IF(Table_Merge1[[#This Row],[LME Zinc stock]]*Table_Merge1[[#This Row],[Nima.مقدار]]=0,"",Table_Merge1[[#This Row],[LME Zinc stock]]*Table_Merge1[[#This Row],[Nima.مقدار]]),"")</f>
        <v>173228115000</v>
      </c>
      <c r="AQ2546" s="287">
        <f>IFERROR(IF(Table_Merge1[[#This Row],[LME Zinc 3-month]]*Table_Merge1[[#This Row],[Nima.مقدار]]=0,"",Table_Merge1[[#This Row],[LME Zinc 3-month]]*Table_Merge1[[#This Row],[Nima.مقدار]]),"")</f>
        <v>60594900</v>
      </c>
      <c r="AR2546" s="288" t="str">
        <f>IFERROR(IF(Table_Merge1[[#This Row],[LME Zinc stock]]*Table_Merge1[[#This Row],[Azad.Sell]]=0,"",Table_Merge1[[#This Row],[LME Zinc stock]]*Table_Merge1[[#This Row],[Azad.Sell]]),"")</f>
        <v/>
      </c>
      <c r="AS2546" s="288" t="str">
        <f>IFERROR(IF(Table_Merge1[[#This Row],[LME Zinc 3-month]]*Table_Merge1[[#This Row],[Azad.Sell]]=0,"",Table_Merge1[[#This Row],[LME Zinc 3-month]]*Table_Merge1[[#This Row],[Azad.Sell]]),"")</f>
        <v/>
      </c>
      <c r="AT2546"/>
    </row>
    <row r="2547" spans="1:46" x14ac:dyDescent="0.25">
      <c r="A2547" s="258">
        <v>44178</v>
      </c>
      <c r="B25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1399.09.23</v>
      </c>
      <c r="C2547" s="195">
        <f t="shared" ca="1" si="75"/>
        <v>1399</v>
      </c>
      <c r="D25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47" s="195">
        <f>_xlfn.NUMBERVALUE(RIGHT(Table11[[#This Row],[تاریخ شمسی]],2))</f>
        <v>23</v>
      </c>
      <c r="F25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09-23</v>
      </c>
      <c r="G2547" s="195" t="s">
        <v>2698</v>
      </c>
      <c r="L2547" s="259">
        <v>44178</v>
      </c>
      <c r="M2547">
        <v>253411</v>
      </c>
      <c r="O2547" s="284">
        <f>IFERROR(DATE(Table7[[#This Row],[year]],MONTH(DATEVALUE(Table7[[#This Row],[month]]&amp;"1")),Table7[[#This Row],[day]]),"")</f>
        <v>41407</v>
      </c>
      <c r="P2547" s="195" t="s">
        <v>5972</v>
      </c>
      <c r="Q2547" s="195">
        <v>2013</v>
      </c>
      <c r="R2547" s="195" t="s">
        <v>3439</v>
      </c>
      <c r="S2547" s="195">
        <v>13</v>
      </c>
      <c r="T2547" s="195">
        <v>1429.75</v>
      </c>
      <c r="U2547" s="195">
        <v>1905</v>
      </c>
      <c r="V2547" s="195">
        <v>5202000</v>
      </c>
      <c r="X2547" s="260">
        <v>41486</v>
      </c>
      <c r="Y2547" t="s">
        <v>7477</v>
      </c>
      <c r="Z2547" s="260">
        <v>2</v>
      </c>
      <c r="AA2547">
        <v>1392</v>
      </c>
      <c r="AB2547" s="260" t="str">
        <f ca="1">IFERROR(IFERROR(VLOOKUP(Table_Merge1[[#This Row],[Column1]],Table11[#All],2,FALSE),LEFT(AB2548,8)&amp;IF(LEN((RIGHT(AB2548,2)+1))&lt;2,"0"&amp;(RIGHT(AB2548,2)+1),(RIGHT(AB2548,2)-1))),"")</f>
        <v>1392.05.09</v>
      </c>
      <c r="AC2547" s="259" t="str">
        <f ca="1">LEFT(Table_Merge1[[#This Row],[Column2]],4)</f>
        <v>1392</v>
      </c>
      <c r="AD2547" s="259" t="str">
        <f ca="1">RIGHT(LEFT(Table_Merge1[[#This Row],[Column2]],7),2)</f>
        <v>05</v>
      </c>
      <c r="AE2547" s="259" t="str">
        <f ca="1">RIGHT(Table_Merge1[[#This Row],[Column2]],2)</f>
        <v>09</v>
      </c>
      <c r="AF2547">
        <v>5</v>
      </c>
      <c r="AG2547">
        <v>9</v>
      </c>
      <c r="AH2547" s="260">
        <v>2013</v>
      </c>
      <c r="AI2547" t="s">
        <v>3443</v>
      </c>
      <c r="AJ2547" s="260">
        <v>31</v>
      </c>
      <c r="AK2547">
        <v>1331.5</v>
      </c>
      <c r="AL2547">
        <v>1926</v>
      </c>
      <c r="AM2547">
        <v>5438675</v>
      </c>
      <c r="AO2547">
        <v>31600</v>
      </c>
      <c r="AP2547" s="287">
        <f>IFERROR(IF(Table_Merge1[[#This Row],[LME Zinc stock]]*Table_Merge1[[#This Row],[Nima.مقدار]]=0,"",Table_Merge1[[#This Row],[LME Zinc stock]]*Table_Merge1[[#This Row],[Nima.مقدار]]),"")</f>
        <v>171862130000</v>
      </c>
      <c r="AQ2547" s="287">
        <f>IFERROR(IF(Table_Merge1[[#This Row],[LME Zinc 3-month]]*Table_Merge1[[#This Row],[Nima.مقدار]]=0,"",Table_Merge1[[#This Row],[LME Zinc 3-month]]*Table_Merge1[[#This Row],[Nima.مقدار]]),"")</f>
        <v>60861600</v>
      </c>
      <c r="AR2547" s="288" t="str">
        <f>IFERROR(IF(Table_Merge1[[#This Row],[LME Zinc stock]]*Table_Merge1[[#This Row],[Azad.Sell]]=0,"",Table_Merge1[[#This Row],[LME Zinc stock]]*Table_Merge1[[#This Row],[Azad.Sell]]),"")</f>
        <v/>
      </c>
      <c r="AS2547" s="288" t="str">
        <f>IFERROR(IF(Table_Merge1[[#This Row],[LME Zinc 3-month]]*Table_Merge1[[#This Row],[Azad.Sell]]=0,"",Table_Merge1[[#This Row],[LME Zinc 3-month]]*Table_Merge1[[#This Row],[Azad.Sell]]),"")</f>
        <v/>
      </c>
      <c r="AT2547"/>
    </row>
    <row r="2548" spans="1:46" x14ac:dyDescent="0.25">
      <c r="A2548" s="258">
        <v>44179</v>
      </c>
      <c r="B25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1399.09.24</v>
      </c>
      <c r="C2548" s="195">
        <f t="shared" ca="1" si="75"/>
        <v>1399</v>
      </c>
      <c r="D25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48" s="195">
        <f>_xlfn.NUMBERVALUE(RIGHT(Table11[[#This Row],[تاریخ شمسی]],2))</f>
        <v>24</v>
      </c>
      <c r="F25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09-24</v>
      </c>
      <c r="G2548" s="195" t="s">
        <v>2699</v>
      </c>
      <c r="L2548" s="259">
        <v>44179</v>
      </c>
      <c r="M2548">
        <v>257034</v>
      </c>
      <c r="O2548" s="283">
        <f>IFERROR(DATE(Table7[[#This Row],[year]],MONTH(DATEVALUE(Table7[[#This Row],[month]]&amp;"1")),Table7[[#This Row],[day]]),"")</f>
        <v>41404</v>
      </c>
      <c r="P2548" s="257" t="s">
        <v>5973</v>
      </c>
      <c r="Q2548" s="257">
        <v>2013</v>
      </c>
      <c r="R2548" s="257" t="s">
        <v>3439</v>
      </c>
      <c r="S2548" s="257">
        <v>10</v>
      </c>
      <c r="T2548" s="257">
        <v>1449.25</v>
      </c>
      <c r="U2548" s="257">
        <v>1890</v>
      </c>
      <c r="V2548" s="257">
        <v>5209975</v>
      </c>
      <c r="X2548" s="260">
        <v>41485</v>
      </c>
      <c r="Z2548" s="260">
        <v>2</v>
      </c>
      <c r="AB2548" s="260" t="str">
        <f ca="1">IFERROR(IFERROR(VLOOKUP(Table_Merge1[[#This Row],[Column1]],Table11[#All],2,FALSE),LEFT(AB2549,8)&amp;IF(LEN((RIGHT(AB2549,2)+1))&lt;2,"0"&amp;(RIGHT(AB2549,2)+1),(RIGHT(AB2549,2)-1))),"")</f>
        <v>1392.05.08</v>
      </c>
      <c r="AC2548" s="259" t="str">
        <f ca="1">LEFT(Table_Merge1[[#This Row],[Column2]],4)</f>
        <v>1392</v>
      </c>
      <c r="AD2548" s="259" t="str">
        <f ca="1">RIGHT(LEFT(Table_Merge1[[#This Row],[Column2]],7),2)</f>
        <v>05</v>
      </c>
      <c r="AE2548" s="259" t="str">
        <f ca="1">RIGHT(Table_Merge1[[#This Row],[Column2]],2)</f>
        <v>08</v>
      </c>
      <c r="AH2548" s="260">
        <v>2013</v>
      </c>
      <c r="AI2548" t="s">
        <v>3443</v>
      </c>
      <c r="AJ2548" s="260">
        <v>30</v>
      </c>
      <c r="AK2548">
        <v>1322.25</v>
      </c>
      <c r="AL2548">
        <v>1891.5</v>
      </c>
      <c r="AM2548">
        <v>5444475</v>
      </c>
      <c r="AP2548" s="287" t="str">
        <f>IFERROR(IF(Table_Merge1[[#This Row],[LME Zinc stock]]*Table_Merge1[[#This Row],[Nima.مقدار]]=0,"",Table_Merge1[[#This Row],[LME Zinc stock]]*Table_Merge1[[#This Row],[Nima.مقدار]]),"")</f>
        <v/>
      </c>
      <c r="AQ2548" s="287" t="str">
        <f>IFERROR(IF(Table_Merge1[[#This Row],[LME Zinc 3-month]]*Table_Merge1[[#This Row],[Nima.مقدار]]=0,"",Table_Merge1[[#This Row],[LME Zinc 3-month]]*Table_Merge1[[#This Row],[Nima.مقدار]]),"")</f>
        <v/>
      </c>
      <c r="AR2548" s="288" t="str">
        <f>IFERROR(IF(Table_Merge1[[#This Row],[LME Zinc stock]]*Table_Merge1[[#This Row],[Azad.Sell]]=0,"",Table_Merge1[[#This Row],[LME Zinc stock]]*Table_Merge1[[#This Row],[Azad.Sell]]),"")</f>
        <v/>
      </c>
      <c r="AS2548" s="288" t="str">
        <f>IFERROR(IF(Table_Merge1[[#This Row],[LME Zinc 3-month]]*Table_Merge1[[#This Row],[Azad.Sell]]=0,"",Table_Merge1[[#This Row],[LME Zinc 3-month]]*Table_Merge1[[#This Row],[Azad.Sell]]),"")</f>
        <v/>
      </c>
      <c r="AT2548"/>
    </row>
    <row r="2549" spans="1:46" x14ac:dyDescent="0.25">
      <c r="A2549" s="258">
        <v>44180</v>
      </c>
      <c r="B25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1399.09.25</v>
      </c>
      <c r="C2549" s="195">
        <f t="shared" ca="1" si="75"/>
        <v>1399</v>
      </c>
      <c r="D25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49" s="195">
        <f>_xlfn.NUMBERVALUE(RIGHT(Table11[[#This Row],[تاریخ شمسی]],2))</f>
        <v>25</v>
      </c>
      <c r="F25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09-25</v>
      </c>
      <c r="G2549" s="195" t="s">
        <v>2700</v>
      </c>
      <c r="L2549" s="259">
        <v>44180</v>
      </c>
      <c r="M2549">
        <v>257628</v>
      </c>
      <c r="O2549" s="284">
        <f>IFERROR(DATE(Table7[[#This Row],[year]],MONTH(DATEVALUE(Table7[[#This Row],[month]]&amp;"1")),Table7[[#This Row],[day]]),"")</f>
        <v>41403</v>
      </c>
      <c r="P2549" s="195" t="s">
        <v>5974</v>
      </c>
      <c r="Q2549" s="195">
        <v>2013</v>
      </c>
      <c r="R2549" s="195" t="s">
        <v>3439</v>
      </c>
      <c r="S2549" s="195">
        <v>9</v>
      </c>
      <c r="T2549" s="195">
        <v>1469.5</v>
      </c>
      <c r="U2549" s="195">
        <v>1857.5</v>
      </c>
      <c r="V2549" s="195">
        <v>5203150</v>
      </c>
      <c r="X2549" s="260">
        <v>41484</v>
      </c>
      <c r="Y2549" t="s">
        <v>7476</v>
      </c>
      <c r="Z2549" s="260">
        <v>2</v>
      </c>
      <c r="AA2549">
        <v>1392</v>
      </c>
      <c r="AB2549" s="260" t="str">
        <f ca="1">IFERROR(IFERROR(VLOOKUP(Table_Merge1[[#This Row],[Column1]],Table11[#All],2,FALSE),LEFT(AB2550,8)&amp;IF(LEN((RIGHT(AB2550,2)+1))&lt;2,"0"&amp;(RIGHT(AB2550,2)+1),(RIGHT(AB2550,2)-1))),"")</f>
        <v>1392.05.07</v>
      </c>
      <c r="AC2549" s="259" t="str">
        <f ca="1">LEFT(Table_Merge1[[#This Row],[Column2]],4)</f>
        <v>1392</v>
      </c>
      <c r="AD2549" s="259" t="str">
        <f ca="1">RIGHT(LEFT(Table_Merge1[[#This Row],[Column2]],7),2)</f>
        <v>05</v>
      </c>
      <c r="AE2549" s="259" t="str">
        <f ca="1">RIGHT(Table_Merge1[[#This Row],[Column2]],2)</f>
        <v>07</v>
      </c>
      <c r="AF2549">
        <v>5</v>
      </c>
      <c r="AG2549">
        <v>7</v>
      </c>
      <c r="AH2549" s="260">
        <v>2013</v>
      </c>
      <c r="AI2549" t="s">
        <v>3443</v>
      </c>
      <c r="AJ2549" s="260">
        <v>29</v>
      </c>
      <c r="AK2549">
        <v>1330.75</v>
      </c>
      <c r="AL2549">
        <v>1884</v>
      </c>
      <c r="AM2549">
        <v>5452125</v>
      </c>
      <c r="AO2549">
        <v>31600</v>
      </c>
      <c r="AP2549" s="287">
        <f>IFERROR(IF(Table_Merge1[[#This Row],[LME Zinc stock]]*Table_Merge1[[#This Row],[Nima.مقدار]]=0,"",Table_Merge1[[#This Row],[LME Zinc stock]]*Table_Merge1[[#This Row],[Nima.مقدار]]),"")</f>
        <v>172287150000</v>
      </c>
      <c r="AQ2549" s="287">
        <f>IFERROR(IF(Table_Merge1[[#This Row],[LME Zinc 3-month]]*Table_Merge1[[#This Row],[Nima.مقدار]]=0,"",Table_Merge1[[#This Row],[LME Zinc 3-month]]*Table_Merge1[[#This Row],[Nima.مقدار]]),"")</f>
        <v>59534400</v>
      </c>
      <c r="AR2549" s="288" t="str">
        <f>IFERROR(IF(Table_Merge1[[#This Row],[LME Zinc stock]]*Table_Merge1[[#This Row],[Azad.Sell]]=0,"",Table_Merge1[[#This Row],[LME Zinc stock]]*Table_Merge1[[#This Row],[Azad.Sell]]),"")</f>
        <v/>
      </c>
      <c r="AS2549" s="288" t="str">
        <f>IFERROR(IF(Table_Merge1[[#This Row],[LME Zinc 3-month]]*Table_Merge1[[#This Row],[Azad.Sell]]=0,"",Table_Merge1[[#This Row],[LME Zinc 3-month]]*Table_Merge1[[#This Row],[Azad.Sell]]),"")</f>
        <v/>
      </c>
      <c r="AT2549"/>
    </row>
    <row r="2550" spans="1:46" x14ac:dyDescent="0.25">
      <c r="A2550" s="258">
        <v>44181</v>
      </c>
      <c r="B25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1399.09.26</v>
      </c>
      <c r="C2550" s="195">
        <f t="shared" ca="1" si="75"/>
        <v>1399</v>
      </c>
      <c r="D25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50" s="195">
        <f>_xlfn.NUMBERVALUE(RIGHT(Table11[[#This Row],[تاریخ شمسی]],2))</f>
        <v>26</v>
      </c>
      <c r="F25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09-26</v>
      </c>
      <c r="G2550" s="195" t="s">
        <v>2701</v>
      </c>
      <c r="L2550" s="259">
        <v>44181</v>
      </c>
      <c r="M2550">
        <v>255920</v>
      </c>
      <c r="O2550" s="283">
        <f>IFERROR(DATE(Table7[[#This Row],[year]],MONTH(DATEVALUE(Table7[[#This Row],[month]]&amp;"1")),Table7[[#This Row],[day]]),"")</f>
        <v>41402</v>
      </c>
      <c r="P2550" s="257" t="s">
        <v>5975</v>
      </c>
      <c r="Q2550" s="257">
        <v>2013</v>
      </c>
      <c r="R2550" s="257" t="s">
        <v>3439</v>
      </c>
      <c r="S2550" s="257">
        <v>8</v>
      </c>
      <c r="T2550" s="257">
        <v>1454</v>
      </c>
      <c r="U2550" s="257">
        <v>1844</v>
      </c>
      <c r="V2550" s="257">
        <v>5213050</v>
      </c>
      <c r="X2550" s="260">
        <v>41481</v>
      </c>
      <c r="Z2550" s="260">
        <v>2</v>
      </c>
      <c r="AB2550" s="260" t="str">
        <f ca="1">IFERROR(IFERROR(VLOOKUP(Table_Merge1[[#This Row],[Column1]],Table11[#All],2,FALSE),LEFT(AB2551,8)&amp;IF(LEN((RIGHT(AB2551,2)+1))&lt;2,"0"&amp;(RIGHT(AB2551,2)+1),(RIGHT(AB2551,2)-1))),"")</f>
        <v>1392.05.04</v>
      </c>
      <c r="AC2550" s="259" t="str">
        <f ca="1">LEFT(Table_Merge1[[#This Row],[Column2]],4)</f>
        <v>1392</v>
      </c>
      <c r="AD2550" s="259" t="str">
        <f ca="1">RIGHT(LEFT(Table_Merge1[[#This Row],[Column2]],7),2)</f>
        <v>05</v>
      </c>
      <c r="AE2550" s="259" t="str">
        <f ca="1">RIGHT(Table_Merge1[[#This Row],[Column2]],2)</f>
        <v>04</v>
      </c>
      <c r="AH2550" s="260">
        <v>2013</v>
      </c>
      <c r="AI2550" t="s">
        <v>3443</v>
      </c>
      <c r="AJ2550" s="260">
        <v>26</v>
      </c>
      <c r="AK2550">
        <v>1327.75</v>
      </c>
      <c r="AL2550">
        <v>1887</v>
      </c>
      <c r="AM2550">
        <v>5458550</v>
      </c>
      <c r="AP2550" s="287" t="str">
        <f>IFERROR(IF(Table_Merge1[[#This Row],[LME Zinc stock]]*Table_Merge1[[#This Row],[Nima.مقدار]]=0,"",Table_Merge1[[#This Row],[LME Zinc stock]]*Table_Merge1[[#This Row],[Nima.مقدار]]),"")</f>
        <v/>
      </c>
      <c r="AQ2550" s="287" t="str">
        <f>IFERROR(IF(Table_Merge1[[#This Row],[LME Zinc 3-month]]*Table_Merge1[[#This Row],[Nima.مقدار]]=0,"",Table_Merge1[[#This Row],[LME Zinc 3-month]]*Table_Merge1[[#This Row],[Nima.مقدار]]),"")</f>
        <v/>
      </c>
      <c r="AR2550" s="288" t="str">
        <f>IFERROR(IF(Table_Merge1[[#This Row],[LME Zinc stock]]*Table_Merge1[[#This Row],[Azad.Sell]]=0,"",Table_Merge1[[#This Row],[LME Zinc stock]]*Table_Merge1[[#This Row],[Azad.Sell]]),"")</f>
        <v/>
      </c>
      <c r="AS2550" s="288" t="str">
        <f>IFERROR(IF(Table_Merge1[[#This Row],[LME Zinc 3-month]]*Table_Merge1[[#This Row],[Azad.Sell]]=0,"",Table_Merge1[[#This Row],[LME Zinc 3-month]]*Table_Merge1[[#This Row],[Azad.Sell]]),"")</f>
        <v/>
      </c>
      <c r="AT2550"/>
    </row>
    <row r="2551" spans="1:46" x14ac:dyDescent="0.25">
      <c r="A2551" s="258">
        <v>44182</v>
      </c>
      <c r="B25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1399.09.27</v>
      </c>
      <c r="C2551" s="195">
        <f t="shared" ca="1" si="75"/>
        <v>1399</v>
      </c>
      <c r="D25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51" s="195">
        <f>_xlfn.NUMBERVALUE(RIGHT(Table11[[#This Row],[تاریخ شمسی]],2))</f>
        <v>27</v>
      </c>
      <c r="F25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09-27</v>
      </c>
      <c r="G2551" s="195" t="s">
        <v>2702</v>
      </c>
      <c r="L2551" s="259">
        <v>44182</v>
      </c>
      <c r="M2551">
        <v>257032</v>
      </c>
      <c r="O2551" s="284">
        <f>IFERROR(DATE(Table7[[#This Row],[year]],MONTH(DATEVALUE(Table7[[#This Row],[month]]&amp;"1")),Table7[[#This Row],[day]]),"")</f>
        <v>41401</v>
      </c>
      <c r="P2551" s="195" t="s">
        <v>5976</v>
      </c>
      <c r="Q2551" s="195">
        <v>2013</v>
      </c>
      <c r="R2551" s="195" t="s">
        <v>3439</v>
      </c>
      <c r="S2551" s="195">
        <v>7</v>
      </c>
      <c r="T2551" s="195">
        <v>1463</v>
      </c>
      <c r="U2551" s="195">
        <v>1847.5</v>
      </c>
      <c r="V2551" s="195">
        <v>5213275</v>
      </c>
      <c r="X2551" s="260">
        <v>41480</v>
      </c>
      <c r="Y2551" t="s">
        <v>7475</v>
      </c>
      <c r="Z2551" s="260">
        <v>2</v>
      </c>
      <c r="AA2551">
        <v>1392</v>
      </c>
      <c r="AB2551" s="260" t="str">
        <f ca="1">IFERROR(IFERROR(VLOOKUP(Table_Merge1[[#This Row],[Column1]],Table11[#All],2,FALSE),LEFT(AB2552,8)&amp;IF(LEN((RIGHT(AB2552,2)+1))&lt;2,"0"&amp;(RIGHT(AB2552,2)+1),(RIGHT(AB2552,2)-1))),"")</f>
        <v>1392.05.03</v>
      </c>
      <c r="AC2551" s="259" t="str">
        <f ca="1">LEFT(Table_Merge1[[#This Row],[Column2]],4)</f>
        <v>1392</v>
      </c>
      <c r="AD2551" s="259" t="str">
        <f ca="1">RIGHT(LEFT(Table_Merge1[[#This Row],[Column2]],7),2)</f>
        <v>05</v>
      </c>
      <c r="AE2551" s="259" t="str">
        <f ca="1">RIGHT(Table_Merge1[[#This Row],[Column2]],2)</f>
        <v>03</v>
      </c>
      <c r="AF2551">
        <v>5</v>
      </c>
      <c r="AG2551">
        <v>3</v>
      </c>
      <c r="AH2551" s="260">
        <v>2013</v>
      </c>
      <c r="AI2551" t="s">
        <v>3443</v>
      </c>
      <c r="AJ2551" s="260">
        <v>25</v>
      </c>
      <c r="AK2551">
        <v>1312</v>
      </c>
      <c r="AL2551">
        <v>1880.5</v>
      </c>
      <c r="AM2551">
        <v>5459800</v>
      </c>
      <c r="AO2551">
        <v>31450</v>
      </c>
      <c r="AP2551" s="287">
        <f>IFERROR(IF(Table_Merge1[[#This Row],[LME Zinc stock]]*Table_Merge1[[#This Row],[Nima.مقدار]]=0,"",Table_Merge1[[#This Row],[LME Zinc stock]]*Table_Merge1[[#This Row],[Nima.مقدار]]),"")</f>
        <v>171710710000</v>
      </c>
      <c r="AQ2551" s="287">
        <f>IFERROR(IF(Table_Merge1[[#This Row],[LME Zinc 3-month]]*Table_Merge1[[#This Row],[Nima.مقدار]]=0,"",Table_Merge1[[#This Row],[LME Zinc 3-month]]*Table_Merge1[[#This Row],[Nima.مقدار]]),"")</f>
        <v>59141725</v>
      </c>
      <c r="AR2551" s="288" t="str">
        <f>IFERROR(IF(Table_Merge1[[#This Row],[LME Zinc stock]]*Table_Merge1[[#This Row],[Azad.Sell]]=0,"",Table_Merge1[[#This Row],[LME Zinc stock]]*Table_Merge1[[#This Row],[Azad.Sell]]),"")</f>
        <v/>
      </c>
      <c r="AS2551" s="288" t="str">
        <f>IFERROR(IF(Table_Merge1[[#This Row],[LME Zinc 3-month]]*Table_Merge1[[#This Row],[Azad.Sell]]=0,"",Table_Merge1[[#This Row],[LME Zinc 3-month]]*Table_Merge1[[#This Row],[Azad.Sell]]),"")</f>
        <v/>
      </c>
      <c r="AT2551"/>
    </row>
    <row r="2552" spans="1:46" x14ac:dyDescent="0.25">
      <c r="A2552" s="258">
        <v>44184</v>
      </c>
      <c r="B25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1399.09.29</v>
      </c>
      <c r="C2552" s="195">
        <f t="shared" ca="1" si="75"/>
        <v>1399</v>
      </c>
      <c r="D25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52" s="195">
        <f>_xlfn.NUMBERVALUE(RIGHT(Table11[[#This Row],[تاریخ شمسی]],2))</f>
        <v>29</v>
      </c>
      <c r="F25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09-29</v>
      </c>
      <c r="G2552" s="195" t="s">
        <v>2703</v>
      </c>
      <c r="L2552" s="259">
        <v>44184</v>
      </c>
      <c r="M2552">
        <v>257889</v>
      </c>
      <c r="O2552" s="283">
        <f>IFERROR(DATE(Table7[[#This Row],[year]],MONTH(DATEVALUE(Table7[[#This Row],[month]]&amp;"1")),Table7[[#This Row],[day]]),"")</f>
        <v>41397</v>
      </c>
      <c r="P2552" s="257" t="s">
        <v>5977</v>
      </c>
      <c r="Q2552" s="257">
        <v>2013</v>
      </c>
      <c r="R2552" s="257" t="s">
        <v>3439</v>
      </c>
      <c r="S2552" s="257">
        <v>3</v>
      </c>
      <c r="T2552" s="257">
        <v>1476.5</v>
      </c>
      <c r="U2552" s="257">
        <v>1858</v>
      </c>
      <c r="V2552" s="257">
        <v>5221525</v>
      </c>
      <c r="X2552" s="260">
        <v>41479</v>
      </c>
      <c r="Y2552" t="s">
        <v>7474</v>
      </c>
      <c r="Z2552" s="260">
        <v>2</v>
      </c>
      <c r="AA2552">
        <v>1392</v>
      </c>
      <c r="AB2552" s="260" t="str">
        <f ca="1">IFERROR(IFERROR(VLOOKUP(Table_Merge1[[#This Row],[Column1]],Table11[#All],2,FALSE),LEFT(AB2553,8)&amp;IF(LEN((RIGHT(AB2553,2)+1))&lt;2,"0"&amp;(RIGHT(AB2553,2)+1),(RIGHT(AB2553,2)-1))),"")</f>
        <v>1392.05.02</v>
      </c>
      <c r="AC2552" s="259" t="str">
        <f ca="1">LEFT(Table_Merge1[[#This Row],[Column2]],4)</f>
        <v>1392</v>
      </c>
      <c r="AD2552" s="259" t="str">
        <f ca="1">RIGHT(LEFT(Table_Merge1[[#This Row],[Column2]],7),2)</f>
        <v>05</v>
      </c>
      <c r="AE2552" s="259" t="str">
        <f ca="1">RIGHT(Table_Merge1[[#This Row],[Column2]],2)</f>
        <v>02</v>
      </c>
      <c r="AF2552">
        <v>5</v>
      </c>
      <c r="AG2552">
        <v>2</v>
      </c>
      <c r="AH2552" s="260">
        <v>2013</v>
      </c>
      <c r="AI2552" t="s">
        <v>3443</v>
      </c>
      <c r="AJ2552" s="260">
        <v>24</v>
      </c>
      <c r="AK2552">
        <v>1340</v>
      </c>
      <c r="AL2552">
        <v>1866.5</v>
      </c>
      <c r="AM2552">
        <v>5463350</v>
      </c>
      <c r="AO2552">
        <v>31250</v>
      </c>
      <c r="AP2552" s="287">
        <f>IFERROR(IF(Table_Merge1[[#This Row],[LME Zinc stock]]*Table_Merge1[[#This Row],[Nima.مقدار]]=0,"",Table_Merge1[[#This Row],[LME Zinc stock]]*Table_Merge1[[#This Row],[Nima.مقدار]]),"")</f>
        <v>170729687500</v>
      </c>
      <c r="AQ2552" s="287">
        <f>IFERROR(IF(Table_Merge1[[#This Row],[LME Zinc 3-month]]*Table_Merge1[[#This Row],[Nima.مقدار]]=0,"",Table_Merge1[[#This Row],[LME Zinc 3-month]]*Table_Merge1[[#This Row],[Nima.مقدار]]),"")</f>
        <v>58328125</v>
      </c>
      <c r="AR2552" s="288" t="str">
        <f>IFERROR(IF(Table_Merge1[[#This Row],[LME Zinc stock]]*Table_Merge1[[#This Row],[Azad.Sell]]=0,"",Table_Merge1[[#This Row],[LME Zinc stock]]*Table_Merge1[[#This Row],[Azad.Sell]]),"")</f>
        <v/>
      </c>
      <c r="AS2552" s="288" t="str">
        <f>IFERROR(IF(Table_Merge1[[#This Row],[LME Zinc 3-month]]*Table_Merge1[[#This Row],[Azad.Sell]]=0,"",Table_Merge1[[#This Row],[LME Zinc 3-month]]*Table_Merge1[[#This Row],[Azad.Sell]]),"")</f>
        <v/>
      </c>
      <c r="AT2552"/>
    </row>
    <row r="2553" spans="1:46" x14ac:dyDescent="0.25">
      <c r="A2553" s="258">
        <v>44185</v>
      </c>
      <c r="B25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1399.09.30</v>
      </c>
      <c r="C2553" s="195">
        <f t="shared" ca="1" si="75"/>
        <v>1399</v>
      </c>
      <c r="D25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553" s="195">
        <f>_xlfn.NUMBERVALUE(RIGHT(Table11[[#This Row],[تاریخ شمسی]],2))</f>
        <v>30</v>
      </c>
      <c r="F25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09-30</v>
      </c>
      <c r="G2553" s="195" t="s">
        <v>2704</v>
      </c>
      <c r="L2553" s="259">
        <v>44185</v>
      </c>
      <c r="M2553">
        <v>258593</v>
      </c>
      <c r="O2553" s="284">
        <f>IFERROR(DATE(Table7[[#This Row],[year]],MONTH(DATEVALUE(Table7[[#This Row],[month]]&amp;"1")),Table7[[#This Row],[day]]),"")</f>
        <v>41396</v>
      </c>
      <c r="P2553" s="195" t="s">
        <v>5978</v>
      </c>
      <c r="Q2553" s="195">
        <v>2013</v>
      </c>
      <c r="R2553" s="195" t="s">
        <v>3439</v>
      </c>
      <c r="S2553" s="195">
        <v>2</v>
      </c>
      <c r="T2553" s="195">
        <v>1456</v>
      </c>
      <c r="U2553" s="195">
        <v>1871</v>
      </c>
      <c r="V2553" s="195">
        <v>5218175</v>
      </c>
      <c r="X2553" s="260">
        <v>41478</v>
      </c>
      <c r="Y2553" t="s">
        <v>7473</v>
      </c>
      <c r="Z2553" s="260">
        <v>2</v>
      </c>
      <c r="AA2553">
        <v>1392</v>
      </c>
      <c r="AB2553" s="260" t="str">
        <f ca="1">IFERROR(IFERROR(VLOOKUP(Table_Merge1[[#This Row],[Column1]],Table11[#All],2,FALSE),LEFT(AB2554,8)&amp;IF(LEN((RIGHT(AB2554,2)+1))&lt;2,"0"&amp;(RIGHT(AB2554,2)+1),(RIGHT(AB2554,2)-1))),"")</f>
        <v>1392.05.01</v>
      </c>
      <c r="AC2553" s="259" t="str">
        <f ca="1">LEFT(Table_Merge1[[#This Row],[Column2]],4)</f>
        <v>1392</v>
      </c>
      <c r="AD2553" s="259" t="str">
        <f ca="1">RIGHT(LEFT(Table_Merge1[[#This Row],[Column2]],7),2)</f>
        <v>05</v>
      </c>
      <c r="AE2553" s="259" t="str">
        <f ca="1">RIGHT(Table_Merge1[[#This Row],[Column2]],2)</f>
        <v>01</v>
      </c>
      <c r="AF2553">
        <v>5</v>
      </c>
      <c r="AG2553">
        <v>1</v>
      </c>
      <c r="AH2553" s="260">
        <v>2013</v>
      </c>
      <c r="AI2553" t="s">
        <v>3443</v>
      </c>
      <c r="AJ2553" s="260">
        <v>23</v>
      </c>
      <c r="AK2553">
        <v>1326.75</v>
      </c>
      <c r="AL2553">
        <v>1829</v>
      </c>
      <c r="AM2553">
        <v>5471475</v>
      </c>
      <c r="AO2553">
        <v>31150</v>
      </c>
      <c r="AP2553" s="287">
        <f>IFERROR(IF(Table_Merge1[[#This Row],[LME Zinc stock]]*Table_Merge1[[#This Row],[Nima.مقدار]]=0,"",Table_Merge1[[#This Row],[LME Zinc stock]]*Table_Merge1[[#This Row],[Nima.مقدار]]),"")</f>
        <v>170436446250</v>
      </c>
      <c r="AQ2553" s="287">
        <f>IFERROR(IF(Table_Merge1[[#This Row],[LME Zinc 3-month]]*Table_Merge1[[#This Row],[Nima.مقدار]]=0,"",Table_Merge1[[#This Row],[LME Zinc 3-month]]*Table_Merge1[[#This Row],[Nima.مقدار]]),"")</f>
        <v>56973350</v>
      </c>
      <c r="AR2553" s="288" t="str">
        <f>IFERROR(IF(Table_Merge1[[#This Row],[LME Zinc stock]]*Table_Merge1[[#This Row],[Azad.Sell]]=0,"",Table_Merge1[[#This Row],[LME Zinc stock]]*Table_Merge1[[#This Row],[Azad.Sell]]),"")</f>
        <v/>
      </c>
      <c r="AS2553" s="288" t="str">
        <f>IFERROR(IF(Table_Merge1[[#This Row],[LME Zinc 3-month]]*Table_Merge1[[#This Row],[Azad.Sell]]=0,"",Table_Merge1[[#This Row],[LME Zinc 3-month]]*Table_Merge1[[#This Row],[Azad.Sell]]),"")</f>
        <v/>
      </c>
      <c r="AT2553"/>
    </row>
    <row r="2554" spans="1:46" x14ac:dyDescent="0.25">
      <c r="A2554" s="258">
        <v>44186</v>
      </c>
      <c r="B25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1399.10.01</v>
      </c>
      <c r="C2554" s="195">
        <f t="shared" ca="1" si="75"/>
        <v>1399</v>
      </c>
      <c r="D25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54" s="195">
        <f>_xlfn.NUMBERVALUE(RIGHT(Table11[[#This Row],[تاریخ شمسی]],2))</f>
        <v>1</v>
      </c>
      <c r="F25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10-01</v>
      </c>
      <c r="G2554" s="195" t="s">
        <v>2705</v>
      </c>
      <c r="L2554" s="259">
        <v>44186</v>
      </c>
      <c r="M2554">
        <v>256251</v>
      </c>
      <c r="O2554" s="283">
        <f>IFERROR(DATE(Table7[[#This Row],[year]],MONTH(DATEVALUE(Table7[[#This Row],[month]]&amp;"1")),Table7[[#This Row],[day]]),"")</f>
        <v>41395</v>
      </c>
      <c r="P2554" s="257" t="s">
        <v>5979</v>
      </c>
      <c r="Q2554" s="257">
        <v>2013</v>
      </c>
      <c r="R2554" s="257" t="s">
        <v>3439</v>
      </c>
      <c r="S2554" s="257">
        <v>1</v>
      </c>
      <c r="T2554" s="257">
        <v>1469.5</v>
      </c>
      <c r="U2554" s="257">
        <v>1868</v>
      </c>
      <c r="V2554" s="257">
        <v>5225650</v>
      </c>
      <c r="X2554" s="260">
        <v>41477</v>
      </c>
      <c r="Y2554" t="s">
        <v>7472</v>
      </c>
      <c r="Z2554" s="260">
        <v>2</v>
      </c>
      <c r="AA2554">
        <v>1392</v>
      </c>
      <c r="AB2554" s="260" t="str">
        <f ca="1">IFERROR(IFERROR(VLOOKUP(Table_Merge1[[#This Row],[Column1]],Table11[#All],2,FALSE),LEFT(AB2555,8)&amp;IF(LEN((RIGHT(AB2555,2)+1))&lt;2,"0"&amp;(RIGHT(AB2555,2)+1),(RIGHT(AB2555,2)-1))),"")</f>
        <v>1392.04.31</v>
      </c>
      <c r="AC2554" s="259" t="str">
        <f ca="1">LEFT(Table_Merge1[[#This Row],[Column2]],4)</f>
        <v>1392</v>
      </c>
      <c r="AD2554" s="259" t="str">
        <f ca="1">RIGHT(LEFT(Table_Merge1[[#This Row],[Column2]],7),2)</f>
        <v>04</v>
      </c>
      <c r="AE2554" s="259" t="str">
        <f ca="1">RIGHT(Table_Merge1[[#This Row],[Column2]],2)</f>
        <v>31</v>
      </c>
      <c r="AF2554">
        <v>4</v>
      </c>
      <c r="AG2554">
        <v>31</v>
      </c>
      <c r="AH2554" s="260">
        <v>2013</v>
      </c>
      <c r="AI2554" t="s">
        <v>3443</v>
      </c>
      <c r="AJ2554" s="260">
        <v>22</v>
      </c>
      <c r="AK2554">
        <v>1313.75</v>
      </c>
      <c r="AL2554">
        <v>1778.5</v>
      </c>
      <c r="AM2554">
        <v>5473275</v>
      </c>
      <c r="AO2554">
        <v>31500</v>
      </c>
      <c r="AP2554" s="287">
        <f>IFERROR(IF(Table_Merge1[[#This Row],[LME Zinc stock]]*Table_Merge1[[#This Row],[Nima.مقدار]]=0,"",Table_Merge1[[#This Row],[LME Zinc stock]]*Table_Merge1[[#This Row],[Nima.مقدار]]),"")</f>
        <v>172408162500</v>
      </c>
      <c r="AQ2554" s="287">
        <f>IFERROR(IF(Table_Merge1[[#This Row],[LME Zinc 3-month]]*Table_Merge1[[#This Row],[Nima.مقدار]]=0,"",Table_Merge1[[#This Row],[LME Zinc 3-month]]*Table_Merge1[[#This Row],[Nima.مقدار]]),"")</f>
        <v>56022750</v>
      </c>
      <c r="AR2554" s="288" t="str">
        <f>IFERROR(IF(Table_Merge1[[#This Row],[LME Zinc stock]]*Table_Merge1[[#This Row],[Azad.Sell]]=0,"",Table_Merge1[[#This Row],[LME Zinc stock]]*Table_Merge1[[#This Row],[Azad.Sell]]),"")</f>
        <v/>
      </c>
      <c r="AS2554" s="288" t="str">
        <f>IFERROR(IF(Table_Merge1[[#This Row],[LME Zinc 3-month]]*Table_Merge1[[#This Row],[Azad.Sell]]=0,"",Table_Merge1[[#This Row],[LME Zinc 3-month]]*Table_Merge1[[#This Row],[Azad.Sell]]),"")</f>
        <v/>
      </c>
      <c r="AT2554"/>
    </row>
    <row r="2555" spans="1:46" x14ac:dyDescent="0.25">
      <c r="A2555" s="258">
        <v>44187</v>
      </c>
      <c r="B25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1399.10.02</v>
      </c>
      <c r="C2555" s="195">
        <f t="shared" ca="1" si="75"/>
        <v>1399</v>
      </c>
      <c r="D25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55" s="195">
        <f>_xlfn.NUMBERVALUE(RIGHT(Table11[[#This Row],[تاریخ شمسی]],2))</f>
        <v>2</v>
      </c>
      <c r="F25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10-02</v>
      </c>
      <c r="G2555" s="195" t="s">
        <v>2706</v>
      </c>
      <c r="L2555" s="259">
        <v>44187</v>
      </c>
      <c r="M2555">
        <v>252902</v>
      </c>
      <c r="O2555" s="284">
        <f>IFERROR(DATE(Table7[[#This Row],[year]],MONTH(DATEVALUE(Table7[[#This Row],[month]]&amp;"1")),Table7[[#This Row],[day]]),"")</f>
        <v>41394</v>
      </c>
      <c r="P2555" s="195" t="s">
        <v>5980</v>
      </c>
      <c r="Q2555" s="195">
        <v>2013</v>
      </c>
      <c r="R2555" s="195" t="s">
        <v>3437</v>
      </c>
      <c r="S2555" s="195">
        <v>30</v>
      </c>
      <c r="T2555" s="195">
        <v>1472.75</v>
      </c>
      <c r="U2555" s="195">
        <v>1863.5</v>
      </c>
      <c r="V2555" s="195">
        <v>5238500</v>
      </c>
      <c r="X2555" s="260">
        <v>41474</v>
      </c>
      <c r="Z2555" s="260">
        <v>2</v>
      </c>
      <c r="AB2555" s="260" t="str">
        <f ca="1">IFERROR(IFERROR(VLOOKUP(Table_Merge1[[#This Row],[Column1]],Table11[#All],2,FALSE),LEFT(AB2556,8)&amp;IF(LEN((RIGHT(AB2556,2)+1))&lt;2,"0"&amp;(RIGHT(AB2556,2)+1),(RIGHT(AB2556,2)-1))),"")</f>
        <v>1392.04.26</v>
      </c>
      <c r="AC2555" s="259" t="str">
        <f ca="1">LEFT(Table_Merge1[[#This Row],[Column2]],4)</f>
        <v>1392</v>
      </c>
      <c r="AD2555" s="259" t="str">
        <f ca="1">RIGHT(LEFT(Table_Merge1[[#This Row],[Column2]],7),2)</f>
        <v>04</v>
      </c>
      <c r="AE2555" s="259" t="str">
        <f ca="1">RIGHT(Table_Merge1[[#This Row],[Column2]],2)</f>
        <v>26</v>
      </c>
      <c r="AH2555" s="260">
        <v>2013</v>
      </c>
      <c r="AI2555" t="s">
        <v>3443</v>
      </c>
      <c r="AJ2555" s="260">
        <v>19</v>
      </c>
      <c r="AK2555">
        <v>1286</v>
      </c>
      <c r="AL2555">
        <v>1798.5</v>
      </c>
      <c r="AM2555">
        <v>5480625</v>
      </c>
      <c r="AP2555" s="287" t="str">
        <f>IFERROR(IF(Table_Merge1[[#This Row],[LME Zinc stock]]*Table_Merge1[[#This Row],[Nima.مقدار]]=0,"",Table_Merge1[[#This Row],[LME Zinc stock]]*Table_Merge1[[#This Row],[Nima.مقدار]]),"")</f>
        <v/>
      </c>
      <c r="AQ2555" s="287" t="str">
        <f>IFERROR(IF(Table_Merge1[[#This Row],[LME Zinc 3-month]]*Table_Merge1[[#This Row],[Nima.مقدار]]=0,"",Table_Merge1[[#This Row],[LME Zinc 3-month]]*Table_Merge1[[#This Row],[Nima.مقدار]]),"")</f>
        <v/>
      </c>
      <c r="AR2555" s="288" t="str">
        <f>IFERROR(IF(Table_Merge1[[#This Row],[LME Zinc stock]]*Table_Merge1[[#This Row],[Azad.Sell]]=0,"",Table_Merge1[[#This Row],[LME Zinc stock]]*Table_Merge1[[#This Row],[Azad.Sell]]),"")</f>
        <v/>
      </c>
      <c r="AS2555" s="288" t="str">
        <f>IFERROR(IF(Table_Merge1[[#This Row],[LME Zinc 3-month]]*Table_Merge1[[#This Row],[Azad.Sell]]=0,"",Table_Merge1[[#This Row],[LME Zinc 3-month]]*Table_Merge1[[#This Row],[Azad.Sell]]),"")</f>
        <v/>
      </c>
      <c r="AT2555"/>
    </row>
    <row r="2556" spans="1:46" x14ac:dyDescent="0.25">
      <c r="A2556" s="258">
        <v>44188</v>
      </c>
      <c r="B25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1399.10.03</v>
      </c>
      <c r="C2556" s="195">
        <f t="shared" ca="1" si="75"/>
        <v>1399</v>
      </c>
      <c r="D25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56" s="195">
        <f>_xlfn.NUMBERVALUE(RIGHT(Table11[[#This Row],[تاریخ شمسی]],2))</f>
        <v>3</v>
      </c>
      <c r="F25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10-03</v>
      </c>
      <c r="G2556" s="195" t="s">
        <v>2707</v>
      </c>
      <c r="L2556" s="259">
        <v>44188</v>
      </c>
      <c r="M2556">
        <v>254942</v>
      </c>
      <c r="O2556" s="283">
        <f>IFERROR(DATE(Table7[[#This Row],[year]],MONTH(DATEVALUE(Table7[[#This Row],[month]]&amp;"1")),Table7[[#This Row],[day]]),"")</f>
        <v>41393</v>
      </c>
      <c r="P2556" s="257" t="s">
        <v>5981</v>
      </c>
      <c r="Q2556" s="257">
        <v>2013</v>
      </c>
      <c r="R2556" s="257" t="s">
        <v>3437</v>
      </c>
      <c r="S2556" s="257">
        <v>29</v>
      </c>
      <c r="T2556" s="257">
        <v>1472.5</v>
      </c>
      <c r="U2556" s="257">
        <v>1834.5</v>
      </c>
      <c r="V2556" s="257">
        <v>5230925</v>
      </c>
      <c r="X2556" s="260">
        <v>41473</v>
      </c>
      <c r="Y2556" t="s">
        <v>7471</v>
      </c>
      <c r="Z2556" s="260">
        <v>2</v>
      </c>
      <c r="AA2556">
        <v>1392</v>
      </c>
      <c r="AB2556" s="260" t="str">
        <f ca="1">IFERROR(IFERROR(VLOOKUP(Table_Merge1[[#This Row],[Column1]],Table11[#All],2,FALSE),LEFT(AB2557,8)&amp;IF(LEN((RIGHT(AB2557,2)+1))&lt;2,"0"&amp;(RIGHT(AB2557,2)+1),(RIGHT(AB2557,2)-1))),"")</f>
        <v>1392.04.27</v>
      </c>
      <c r="AC2556" s="259" t="str">
        <f ca="1">LEFT(Table_Merge1[[#This Row],[Column2]],4)</f>
        <v>1392</v>
      </c>
      <c r="AD2556" s="259" t="str">
        <f ca="1">RIGHT(LEFT(Table_Merge1[[#This Row],[Column2]],7),2)</f>
        <v>04</v>
      </c>
      <c r="AE2556" s="259" t="str">
        <f ca="1">RIGHT(Table_Merge1[[#This Row],[Column2]],2)</f>
        <v>27</v>
      </c>
      <c r="AF2556">
        <v>4</v>
      </c>
      <c r="AG2556">
        <v>27</v>
      </c>
      <c r="AH2556" s="260">
        <v>2013</v>
      </c>
      <c r="AI2556" t="s">
        <v>3443</v>
      </c>
      <c r="AJ2556" s="260">
        <v>18</v>
      </c>
      <c r="AK2556">
        <v>1279.75</v>
      </c>
      <c r="AL2556">
        <v>1801.5</v>
      </c>
      <c r="AM2556">
        <v>5466675</v>
      </c>
      <c r="AO2556">
        <v>31600</v>
      </c>
      <c r="AP2556" s="287">
        <f>IFERROR(IF(Table_Merge1[[#This Row],[LME Zinc stock]]*Table_Merge1[[#This Row],[Nima.مقدار]]=0,"",Table_Merge1[[#This Row],[LME Zinc stock]]*Table_Merge1[[#This Row],[Nima.مقدار]]),"")</f>
        <v>172746930000</v>
      </c>
      <c r="AQ2556" s="287">
        <f>IFERROR(IF(Table_Merge1[[#This Row],[LME Zinc 3-month]]*Table_Merge1[[#This Row],[Nima.مقدار]]=0,"",Table_Merge1[[#This Row],[LME Zinc 3-month]]*Table_Merge1[[#This Row],[Nima.مقدار]]),"")</f>
        <v>56927400</v>
      </c>
      <c r="AR2556" s="288" t="str">
        <f>IFERROR(IF(Table_Merge1[[#This Row],[LME Zinc stock]]*Table_Merge1[[#This Row],[Azad.Sell]]=0,"",Table_Merge1[[#This Row],[LME Zinc stock]]*Table_Merge1[[#This Row],[Azad.Sell]]),"")</f>
        <v/>
      </c>
      <c r="AS2556" s="288" t="str">
        <f>IFERROR(IF(Table_Merge1[[#This Row],[LME Zinc 3-month]]*Table_Merge1[[#This Row],[Azad.Sell]]=0,"",Table_Merge1[[#This Row],[LME Zinc 3-month]]*Table_Merge1[[#This Row],[Azad.Sell]]),"")</f>
        <v/>
      </c>
      <c r="AT2556"/>
    </row>
    <row r="2557" spans="1:46" x14ac:dyDescent="0.25">
      <c r="A2557" s="258">
        <v>44189</v>
      </c>
      <c r="B25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1399.10.04</v>
      </c>
      <c r="C2557" s="195">
        <f t="shared" ca="1" si="75"/>
        <v>1399</v>
      </c>
      <c r="D25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57" s="195">
        <f>_xlfn.NUMBERVALUE(RIGHT(Table11[[#This Row],[تاریخ شمسی]],2))</f>
        <v>4</v>
      </c>
      <c r="F25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10-04</v>
      </c>
      <c r="G2557" s="195" t="s">
        <v>2708</v>
      </c>
      <c r="L2557" s="259">
        <v>44189</v>
      </c>
      <c r="M2557">
        <v>255863</v>
      </c>
      <c r="O2557" s="284">
        <f>IFERROR(DATE(Table7[[#This Row],[year]],MONTH(DATEVALUE(Table7[[#This Row],[month]]&amp;"1")),Table7[[#This Row],[day]]),"")</f>
        <v>41390</v>
      </c>
      <c r="P2557" s="195" t="s">
        <v>5982</v>
      </c>
      <c r="Q2557" s="195">
        <v>2013</v>
      </c>
      <c r="R2557" s="195" t="s">
        <v>3437</v>
      </c>
      <c r="S2557" s="195">
        <v>26</v>
      </c>
      <c r="T2557" s="195">
        <v>1462.25</v>
      </c>
      <c r="U2557" s="195">
        <v>1835</v>
      </c>
      <c r="V2557" s="195">
        <v>5225975</v>
      </c>
      <c r="X2557" s="260">
        <v>41472</v>
      </c>
      <c r="Y2557" t="s">
        <v>7470</v>
      </c>
      <c r="Z2557" s="260">
        <v>2</v>
      </c>
      <c r="AA2557">
        <v>1392</v>
      </c>
      <c r="AB2557" s="260" t="str">
        <f ca="1">IFERROR(IFERROR(VLOOKUP(Table_Merge1[[#This Row],[Column1]],Table11[#All],2,FALSE),LEFT(AB2558,8)&amp;IF(LEN((RIGHT(AB2558,2)+1))&lt;2,"0"&amp;(RIGHT(AB2558,2)+1),(RIGHT(AB2558,2)-1))),"")</f>
        <v>1392.04.26</v>
      </c>
      <c r="AC2557" s="259" t="str">
        <f ca="1">LEFT(Table_Merge1[[#This Row],[Column2]],4)</f>
        <v>1392</v>
      </c>
      <c r="AD2557" s="259" t="str">
        <f ca="1">RIGHT(LEFT(Table_Merge1[[#This Row],[Column2]],7),2)</f>
        <v>04</v>
      </c>
      <c r="AE2557" s="259" t="str">
        <f ca="1">RIGHT(Table_Merge1[[#This Row],[Column2]],2)</f>
        <v>26</v>
      </c>
      <c r="AF2557">
        <v>4</v>
      </c>
      <c r="AG2557">
        <v>26</v>
      </c>
      <c r="AH2557" s="260">
        <v>2013</v>
      </c>
      <c r="AI2557" t="s">
        <v>3443</v>
      </c>
      <c r="AJ2557" s="260">
        <v>17</v>
      </c>
      <c r="AK2557">
        <v>1284.25</v>
      </c>
      <c r="AL2557">
        <v>1817.5</v>
      </c>
      <c r="AM2557">
        <v>5472375</v>
      </c>
      <c r="AO2557">
        <v>32000</v>
      </c>
      <c r="AP2557" s="287">
        <f>IFERROR(IF(Table_Merge1[[#This Row],[LME Zinc stock]]*Table_Merge1[[#This Row],[Nima.مقدار]]=0,"",Table_Merge1[[#This Row],[LME Zinc stock]]*Table_Merge1[[#This Row],[Nima.مقدار]]),"")</f>
        <v>175116000000</v>
      </c>
      <c r="AQ2557" s="287">
        <f>IFERROR(IF(Table_Merge1[[#This Row],[LME Zinc 3-month]]*Table_Merge1[[#This Row],[Nima.مقدار]]=0,"",Table_Merge1[[#This Row],[LME Zinc 3-month]]*Table_Merge1[[#This Row],[Nima.مقدار]]),"")</f>
        <v>58160000</v>
      </c>
      <c r="AR2557" s="288" t="str">
        <f>IFERROR(IF(Table_Merge1[[#This Row],[LME Zinc stock]]*Table_Merge1[[#This Row],[Azad.Sell]]=0,"",Table_Merge1[[#This Row],[LME Zinc stock]]*Table_Merge1[[#This Row],[Azad.Sell]]),"")</f>
        <v/>
      </c>
      <c r="AS2557" s="288" t="str">
        <f>IFERROR(IF(Table_Merge1[[#This Row],[LME Zinc 3-month]]*Table_Merge1[[#This Row],[Azad.Sell]]=0,"",Table_Merge1[[#This Row],[LME Zinc 3-month]]*Table_Merge1[[#This Row],[Azad.Sell]]),"")</f>
        <v/>
      </c>
      <c r="AT2557"/>
    </row>
    <row r="2558" spans="1:46" x14ac:dyDescent="0.25">
      <c r="A2558" s="258">
        <v>44191</v>
      </c>
      <c r="B25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1399.10.06</v>
      </c>
      <c r="C2558" s="195">
        <f t="shared" ca="1" si="75"/>
        <v>1399</v>
      </c>
      <c r="D25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58" s="195">
        <f>_xlfn.NUMBERVALUE(RIGHT(Table11[[#This Row],[تاریخ شمسی]],2))</f>
        <v>6</v>
      </c>
      <c r="F25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10-06</v>
      </c>
      <c r="G2558" s="195" t="s">
        <v>2709</v>
      </c>
      <c r="L2558" s="259">
        <v>44191</v>
      </c>
      <c r="M2558">
        <v>255375</v>
      </c>
      <c r="O2558" s="283">
        <f>IFERROR(DATE(Table7[[#This Row],[year]],MONTH(DATEVALUE(Table7[[#This Row],[month]]&amp;"1")),Table7[[#This Row],[day]]),"")</f>
        <v>41389</v>
      </c>
      <c r="P2558" s="257" t="s">
        <v>5983</v>
      </c>
      <c r="Q2558" s="257">
        <v>2013</v>
      </c>
      <c r="R2558" s="257" t="s">
        <v>3437</v>
      </c>
      <c r="S2558" s="257">
        <v>25</v>
      </c>
      <c r="T2558" s="257">
        <v>1446.5</v>
      </c>
      <c r="U2558" s="257">
        <v>1853</v>
      </c>
      <c r="V2558" s="257">
        <v>5230300</v>
      </c>
      <c r="X2558" s="260">
        <v>41471</v>
      </c>
      <c r="Y2558" t="s">
        <v>7469</v>
      </c>
      <c r="Z2558" s="260">
        <v>2</v>
      </c>
      <c r="AA2558">
        <v>1392</v>
      </c>
      <c r="AB2558" s="260" t="str">
        <f ca="1">IFERROR(IFERROR(VLOOKUP(Table_Merge1[[#This Row],[Column1]],Table11[#All],2,FALSE),LEFT(AB2559,8)&amp;IF(LEN((RIGHT(AB2559,2)+1))&lt;2,"0"&amp;(RIGHT(AB2559,2)+1),(RIGHT(AB2559,2)-1))),"")</f>
        <v>1392.04.25</v>
      </c>
      <c r="AC2558" s="259" t="str">
        <f ca="1">LEFT(Table_Merge1[[#This Row],[Column2]],4)</f>
        <v>1392</v>
      </c>
      <c r="AD2558" s="259" t="str">
        <f ca="1">RIGHT(LEFT(Table_Merge1[[#This Row],[Column2]],7),2)</f>
        <v>04</v>
      </c>
      <c r="AE2558" s="259" t="str">
        <f ca="1">RIGHT(Table_Merge1[[#This Row],[Column2]],2)</f>
        <v>25</v>
      </c>
      <c r="AF2558">
        <v>4</v>
      </c>
      <c r="AG2558">
        <v>25</v>
      </c>
      <c r="AH2558" s="260">
        <v>2013</v>
      </c>
      <c r="AI2558" t="s">
        <v>3443</v>
      </c>
      <c r="AJ2558" s="260">
        <v>16</v>
      </c>
      <c r="AK2558">
        <v>1286</v>
      </c>
      <c r="AL2558">
        <v>1822</v>
      </c>
      <c r="AM2558">
        <v>5471100</v>
      </c>
      <c r="AO2558">
        <v>32450</v>
      </c>
      <c r="AP2558" s="287">
        <f>IFERROR(IF(Table_Merge1[[#This Row],[LME Zinc stock]]*Table_Merge1[[#This Row],[Nima.مقدار]]=0,"",Table_Merge1[[#This Row],[LME Zinc stock]]*Table_Merge1[[#This Row],[Nima.مقدار]]),"")</f>
        <v>177537195000</v>
      </c>
      <c r="AQ2558" s="287">
        <f>IFERROR(IF(Table_Merge1[[#This Row],[LME Zinc 3-month]]*Table_Merge1[[#This Row],[Nima.مقدار]]=0,"",Table_Merge1[[#This Row],[LME Zinc 3-month]]*Table_Merge1[[#This Row],[Nima.مقدار]]),"")</f>
        <v>59123900</v>
      </c>
      <c r="AR2558" s="288" t="str">
        <f>IFERROR(IF(Table_Merge1[[#This Row],[LME Zinc stock]]*Table_Merge1[[#This Row],[Azad.Sell]]=0,"",Table_Merge1[[#This Row],[LME Zinc stock]]*Table_Merge1[[#This Row],[Azad.Sell]]),"")</f>
        <v/>
      </c>
      <c r="AS2558" s="288" t="str">
        <f>IFERROR(IF(Table_Merge1[[#This Row],[LME Zinc 3-month]]*Table_Merge1[[#This Row],[Azad.Sell]]=0,"",Table_Merge1[[#This Row],[LME Zinc 3-month]]*Table_Merge1[[#This Row],[Azad.Sell]]),"")</f>
        <v/>
      </c>
      <c r="AT2558"/>
    </row>
    <row r="2559" spans="1:46" x14ac:dyDescent="0.25">
      <c r="A2559" s="258">
        <v>44192</v>
      </c>
      <c r="B25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1399.10.07</v>
      </c>
      <c r="C2559" s="195">
        <f t="shared" ca="1" si="75"/>
        <v>1399</v>
      </c>
      <c r="D25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59" s="195">
        <f>_xlfn.NUMBERVALUE(RIGHT(Table11[[#This Row],[تاریخ شمسی]],2))</f>
        <v>7</v>
      </c>
      <c r="F25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10-07</v>
      </c>
      <c r="G2559" s="195" t="s">
        <v>2710</v>
      </c>
      <c r="L2559" s="259">
        <v>44192</v>
      </c>
      <c r="M2559">
        <v>255071</v>
      </c>
      <c r="O2559" s="284">
        <f>IFERROR(DATE(Table7[[#This Row],[year]],MONTH(DATEVALUE(Table7[[#This Row],[month]]&amp;"1")),Table7[[#This Row],[day]]),"")</f>
        <v>41388</v>
      </c>
      <c r="P2559" s="195" t="s">
        <v>5984</v>
      </c>
      <c r="Q2559" s="195">
        <v>2013</v>
      </c>
      <c r="R2559" s="195" t="s">
        <v>3437</v>
      </c>
      <c r="S2559" s="195">
        <v>24</v>
      </c>
      <c r="T2559" s="195">
        <v>1424.5</v>
      </c>
      <c r="U2559" s="195">
        <v>1855.5</v>
      </c>
      <c r="V2559" s="195">
        <v>5154175</v>
      </c>
      <c r="X2559" s="260">
        <v>41470</v>
      </c>
      <c r="Y2559" t="s">
        <v>7468</v>
      </c>
      <c r="Z2559" s="260">
        <v>3</v>
      </c>
      <c r="AA2559">
        <v>1392</v>
      </c>
      <c r="AB2559" s="260" t="str">
        <f ca="1">IFERROR(IFERROR(VLOOKUP(Table_Merge1[[#This Row],[Column1]],Table11[#All],2,FALSE),LEFT(AB2560,8)&amp;IF(LEN((RIGHT(AB2560,2)+1))&lt;2,"0"&amp;(RIGHT(AB2560,2)+1),(RIGHT(AB2560,2)-1))),"")</f>
        <v>1392.04.24</v>
      </c>
      <c r="AC2559" s="259" t="str">
        <f ca="1">LEFT(Table_Merge1[[#This Row],[Column2]],4)</f>
        <v>1392</v>
      </c>
      <c r="AD2559" s="259" t="str">
        <f ca="1">RIGHT(LEFT(Table_Merge1[[#This Row],[Column2]],7),2)</f>
        <v>04</v>
      </c>
      <c r="AE2559" s="259" t="str">
        <f ca="1">RIGHT(Table_Merge1[[#This Row],[Column2]],2)</f>
        <v>24</v>
      </c>
      <c r="AF2559">
        <v>4</v>
      </c>
      <c r="AG2559">
        <v>24</v>
      </c>
      <c r="AH2559" s="260">
        <v>2013</v>
      </c>
      <c r="AI2559" t="s">
        <v>3443</v>
      </c>
      <c r="AJ2559" s="260">
        <v>15</v>
      </c>
      <c r="AK2559">
        <v>1281.25</v>
      </c>
      <c r="AL2559" t="s">
        <v>3621</v>
      </c>
      <c r="AM2559" t="s">
        <v>3621</v>
      </c>
      <c r="AO2559">
        <v>32600</v>
      </c>
      <c r="AP2559" s="287" t="str">
        <f>IFERROR(IF(Table_Merge1[[#This Row],[LME Zinc stock]]*Table_Merge1[[#This Row],[Nima.مقدار]]=0,"",Table_Merge1[[#This Row],[LME Zinc stock]]*Table_Merge1[[#This Row],[Nima.مقدار]]),"")</f>
        <v/>
      </c>
      <c r="AQ2559" s="287" t="str">
        <f>IFERROR(IF(Table_Merge1[[#This Row],[LME Zinc 3-month]]*Table_Merge1[[#This Row],[Nima.مقدار]]=0,"",Table_Merge1[[#This Row],[LME Zinc 3-month]]*Table_Merge1[[#This Row],[Nima.مقدار]]),"")</f>
        <v/>
      </c>
      <c r="AR2559" s="288" t="str">
        <f>IFERROR(IF(Table_Merge1[[#This Row],[LME Zinc stock]]*Table_Merge1[[#This Row],[Azad.Sell]]=0,"",Table_Merge1[[#This Row],[LME Zinc stock]]*Table_Merge1[[#This Row],[Azad.Sell]]),"")</f>
        <v/>
      </c>
      <c r="AS2559" s="288" t="str">
        <f>IFERROR(IF(Table_Merge1[[#This Row],[LME Zinc 3-month]]*Table_Merge1[[#This Row],[Azad.Sell]]=0,"",Table_Merge1[[#This Row],[LME Zinc 3-month]]*Table_Merge1[[#This Row],[Azad.Sell]]),"")</f>
        <v/>
      </c>
      <c r="AT2559"/>
    </row>
    <row r="2560" spans="1:46" x14ac:dyDescent="0.25">
      <c r="A2560" s="258">
        <v>44193</v>
      </c>
      <c r="B25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1399.10.08</v>
      </c>
      <c r="C2560" s="195">
        <f t="shared" ca="1" si="75"/>
        <v>1399</v>
      </c>
      <c r="D25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60" s="195">
        <f>_xlfn.NUMBERVALUE(RIGHT(Table11[[#This Row],[تاریخ شمسی]],2))</f>
        <v>8</v>
      </c>
      <c r="F25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10-08</v>
      </c>
      <c r="G2560" s="195" t="s">
        <v>2711</v>
      </c>
      <c r="L2560" s="259">
        <v>44193</v>
      </c>
      <c r="M2560">
        <v>255851</v>
      </c>
      <c r="O2560" s="283">
        <f>IFERROR(DATE(Table7[[#This Row],[year]],MONTH(DATEVALUE(Table7[[#This Row],[month]]&amp;"1")),Table7[[#This Row],[day]]),"")</f>
        <v>41387</v>
      </c>
      <c r="P2560" s="257" t="s">
        <v>5985</v>
      </c>
      <c r="Q2560" s="257">
        <v>2013</v>
      </c>
      <c r="R2560" s="257" t="s">
        <v>3437</v>
      </c>
      <c r="S2560" s="257">
        <v>23</v>
      </c>
      <c r="T2560" s="257">
        <v>1417.25</v>
      </c>
      <c r="U2560" s="257">
        <v>1875</v>
      </c>
      <c r="V2560" s="257">
        <v>5146650</v>
      </c>
      <c r="X2560" s="260">
        <v>41467</v>
      </c>
      <c r="Z2560" s="260">
        <v>3</v>
      </c>
      <c r="AB2560" s="260" t="str">
        <f ca="1">IFERROR(IFERROR(VLOOKUP(Table_Merge1[[#This Row],[Column1]],Table11[#All],2,FALSE),LEFT(AB2561,8)&amp;IF(LEN((RIGHT(AB2561,2)+1))&lt;2,"0"&amp;(RIGHT(AB2561,2)+1),(RIGHT(AB2561,2)-1))),"")</f>
        <v>1392.04.19</v>
      </c>
      <c r="AC2560" s="259" t="str">
        <f ca="1">LEFT(Table_Merge1[[#This Row],[Column2]],4)</f>
        <v>1392</v>
      </c>
      <c r="AD2560" s="259" t="str">
        <f ca="1">RIGHT(LEFT(Table_Merge1[[#This Row],[Column2]],7),2)</f>
        <v>04</v>
      </c>
      <c r="AE2560" s="259" t="str">
        <f ca="1">RIGHT(Table_Merge1[[#This Row],[Column2]],2)</f>
        <v>19</v>
      </c>
      <c r="AH2560" s="260">
        <v>2013</v>
      </c>
      <c r="AI2560" t="s">
        <v>3443</v>
      </c>
      <c r="AJ2560" s="260">
        <v>12</v>
      </c>
      <c r="AK2560">
        <v>1275</v>
      </c>
      <c r="AL2560">
        <v>1778</v>
      </c>
      <c r="AM2560">
        <v>5478525</v>
      </c>
      <c r="AP2560" s="287" t="str">
        <f>IFERROR(IF(Table_Merge1[[#This Row],[LME Zinc stock]]*Table_Merge1[[#This Row],[Nima.مقدار]]=0,"",Table_Merge1[[#This Row],[LME Zinc stock]]*Table_Merge1[[#This Row],[Nima.مقدار]]),"")</f>
        <v/>
      </c>
      <c r="AQ2560" s="287" t="str">
        <f>IFERROR(IF(Table_Merge1[[#This Row],[LME Zinc 3-month]]*Table_Merge1[[#This Row],[Nima.مقدار]]=0,"",Table_Merge1[[#This Row],[LME Zinc 3-month]]*Table_Merge1[[#This Row],[Nima.مقدار]]),"")</f>
        <v/>
      </c>
      <c r="AR2560" s="288" t="str">
        <f>IFERROR(IF(Table_Merge1[[#This Row],[LME Zinc stock]]*Table_Merge1[[#This Row],[Azad.Sell]]=0,"",Table_Merge1[[#This Row],[LME Zinc stock]]*Table_Merge1[[#This Row],[Azad.Sell]]),"")</f>
        <v/>
      </c>
      <c r="AS2560" s="288" t="str">
        <f>IFERROR(IF(Table_Merge1[[#This Row],[LME Zinc 3-month]]*Table_Merge1[[#This Row],[Azad.Sell]]=0,"",Table_Merge1[[#This Row],[LME Zinc 3-month]]*Table_Merge1[[#This Row],[Azad.Sell]]),"")</f>
        <v/>
      </c>
      <c r="AT2560"/>
    </row>
    <row r="2561" spans="1:46" x14ac:dyDescent="0.25">
      <c r="A2561" s="258">
        <v>44194</v>
      </c>
      <c r="B25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1399.10.09</v>
      </c>
      <c r="C2561" s="195">
        <f t="shared" ca="1" si="75"/>
        <v>1399</v>
      </c>
      <c r="D25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61" s="195">
        <f>_xlfn.NUMBERVALUE(RIGHT(Table11[[#This Row],[تاریخ شمسی]],2))</f>
        <v>9</v>
      </c>
      <c r="F25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10-09</v>
      </c>
      <c r="G2561" s="195" t="s">
        <v>2712</v>
      </c>
      <c r="L2561" s="259">
        <v>44194</v>
      </c>
      <c r="M2561">
        <v>255969</v>
      </c>
      <c r="O2561" s="284">
        <f>IFERROR(DATE(Table7[[#This Row],[year]],MONTH(DATEVALUE(Table7[[#This Row],[month]]&amp;"1")),Table7[[#This Row],[day]]),"")</f>
        <v>41386</v>
      </c>
      <c r="P2561" s="195" t="s">
        <v>5986</v>
      </c>
      <c r="Q2561" s="195">
        <v>2013</v>
      </c>
      <c r="R2561" s="195" t="s">
        <v>3437</v>
      </c>
      <c r="S2561" s="195">
        <v>22</v>
      </c>
      <c r="T2561" s="195">
        <v>1425</v>
      </c>
      <c r="U2561" s="195">
        <v>1897</v>
      </c>
      <c r="V2561" s="195">
        <v>5151950</v>
      </c>
      <c r="X2561" s="260">
        <v>41466</v>
      </c>
      <c r="Y2561" t="s">
        <v>7467</v>
      </c>
      <c r="Z2561" s="260">
        <v>3</v>
      </c>
      <c r="AA2561">
        <v>1392</v>
      </c>
      <c r="AB2561" s="260" t="str">
        <f ca="1">IFERROR(IFERROR(VLOOKUP(Table_Merge1[[#This Row],[Column1]],Table11[#All],2,FALSE),LEFT(AB2562,8)&amp;IF(LEN((RIGHT(AB2562,2)+1))&lt;2,"0"&amp;(RIGHT(AB2562,2)+1),(RIGHT(AB2562,2)-1))),"")</f>
        <v>1392.04.20</v>
      </c>
      <c r="AC2561" s="259" t="str">
        <f ca="1">LEFT(Table_Merge1[[#This Row],[Column2]],4)</f>
        <v>1392</v>
      </c>
      <c r="AD2561" s="259" t="str">
        <f ca="1">RIGHT(LEFT(Table_Merge1[[#This Row],[Column2]],7),2)</f>
        <v>04</v>
      </c>
      <c r="AE2561" s="259" t="str">
        <f ca="1">RIGHT(Table_Merge1[[#This Row],[Column2]],2)</f>
        <v>20</v>
      </c>
      <c r="AF2561">
        <v>4</v>
      </c>
      <c r="AG2561">
        <v>20</v>
      </c>
      <c r="AH2561" s="260">
        <v>2013</v>
      </c>
      <c r="AI2561" t="s">
        <v>3443</v>
      </c>
      <c r="AJ2561" s="260">
        <v>11</v>
      </c>
      <c r="AK2561">
        <v>1280.75</v>
      </c>
      <c r="AL2561">
        <v>1787</v>
      </c>
      <c r="AM2561">
        <v>5473925</v>
      </c>
      <c r="AO2561">
        <v>32900</v>
      </c>
      <c r="AP2561" s="287">
        <f>IFERROR(IF(Table_Merge1[[#This Row],[LME Zinc stock]]*Table_Merge1[[#This Row],[Nima.مقدار]]=0,"",Table_Merge1[[#This Row],[LME Zinc stock]]*Table_Merge1[[#This Row],[Nima.مقدار]]),"")</f>
        <v>180092132500</v>
      </c>
      <c r="AQ2561" s="287">
        <f>IFERROR(IF(Table_Merge1[[#This Row],[LME Zinc 3-month]]*Table_Merge1[[#This Row],[Nima.مقدار]]=0,"",Table_Merge1[[#This Row],[LME Zinc 3-month]]*Table_Merge1[[#This Row],[Nima.مقدار]]),"")</f>
        <v>58792300</v>
      </c>
      <c r="AR2561" s="288" t="str">
        <f>IFERROR(IF(Table_Merge1[[#This Row],[LME Zinc stock]]*Table_Merge1[[#This Row],[Azad.Sell]]=0,"",Table_Merge1[[#This Row],[LME Zinc stock]]*Table_Merge1[[#This Row],[Azad.Sell]]),"")</f>
        <v/>
      </c>
      <c r="AS2561" s="288" t="str">
        <f>IFERROR(IF(Table_Merge1[[#This Row],[LME Zinc 3-month]]*Table_Merge1[[#This Row],[Azad.Sell]]=0,"",Table_Merge1[[#This Row],[LME Zinc 3-month]]*Table_Merge1[[#This Row],[Azad.Sell]]),"")</f>
        <v/>
      </c>
      <c r="AT2561"/>
    </row>
    <row r="2562" spans="1:46" x14ac:dyDescent="0.25">
      <c r="A2562" s="258">
        <v>44195</v>
      </c>
      <c r="B25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1399.10.10</v>
      </c>
      <c r="C2562" s="195">
        <f t="shared" ref="C2562:C2625" ca="1" si="76">_xlfn.NUMBERVALUE(LEFT(G2562, LEN(G2562) - MAX(IF(ISNUMBER(MID(G2562, ROW(INDIRECT("1:"&amp;LEN(G2562))), 1) *1)=FALSE, ROW(INDIRECT("6:"&amp;LEN(G2562))), 6))))</f>
        <v>1399</v>
      </c>
      <c r="D25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62" s="195">
        <f>_xlfn.NUMBERVALUE(RIGHT(Table11[[#This Row],[تاریخ شمسی]],2))</f>
        <v>10</v>
      </c>
      <c r="F25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10-10</v>
      </c>
      <c r="G2562" s="195" t="s">
        <v>2713</v>
      </c>
      <c r="L2562" s="259">
        <v>44195</v>
      </c>
      <c r="M2562">
        <v>251738</v>
      </c>
      <c r="O2562" s="283">
        <f>IFERROR(DATE(Table7[[#This Row],[year]],MONTH(DATEVALUE(Table7[[#This Row],[month]]&amp;"1")),Table7[[#This Row],[day]]),"")</f>
        <v>41383</v>
      </c>
      <c r="P2562" s="257" t="s">
        <v>5987</v>
      </c>
      <c r="Q2562" s="257">
        <v>2013</v>
      </c>
      <c r="R2562" s="257" t="s">
        <v>3437</v>
      </c>
      <c r="S2562" s="257">
        <v>19</v>
      </c>
      <c r="T2562" s="257">
        <v>1414</v>
      </c>
      <c r="U2562" s="257">
        <v>1913.5</v>
      </c>
      <c r="V2562" s="257">
        <v>5142325</v>
      </c>
      <c r="X2562" s="260">
        <v>41465</v>
      </c>
      <c r="Y2562" t="s">
        <v>7466</v>
      </c>
      <c r="Z2562" s="260">
        <v>3</v>
      </c>
      <c r="AA2562">
        <v>1392</v>
      </c>
      <c r="AB2562" s="260" t="str">
        <f ca="1">IFERROR(IFERROR(VLOOKUP(Table_Merge1[[#This Row],[Column1]],Table11[#All],2,FALSE),LEFT(AB2563,8)&amp;IF(LEN((RIGHT(AB2563,2)+1))&lt;2,"0"&amp;(RIGHT(AB2563,2)+1),(RIGHT(AB2563,2)-1))),"")</f>
        <v>1392.04.19</v>
      </c>
      <c r="AC2562" s="259" t="str">
        <f ca="1">LEFT(Table_Merge1[[#This Row],[Column2]],4)</f>
        <v>1392</v>
      </c>
      <c r="AD2562" s="259" t="str">
        <f ca="1">RIGHT(LEFT(Table_Merge1[[#This Row],[Column2]],7),2)</f>
        <v>04</v>
      </c>
      <c r="AE2562" s="259" t="str">
        <f ca="1">RIGHT(Table_Merge1[[#This Row],[Column2]],2)</f>
        <v>19</v>
      </c>
      <c r="AF2562">
        <v>4</v>
      </c>
      <c r="AG2562">
        <v>19</v>
      </c>
      <c r="AH2562" s="260">
        <v>2013</v>
      </c>
      <c r="AI2562" t="s">
        <v>3443</v>
      </c>
      <c r="AJ2562" s="260">
        <v>10</v>
      </c>
      <c r="AK2562">
        <v>1252.25</v>
      </c>
      <c r="AL2562">
        <v>1803</v>
      </c>
      <c r="AM2562">
        <v>5476175</v>
      </c>
      <c r="AO2562">
        <v>32850</v>
      </c>
      <c r="AP2562" s="287">
        <f>IFERROR(IF(Table_Merge1[[#This Row],[LME Zinc stock]]*Table_Merge1[[#This Row],[Nima.مقدار]]=0,"",Table_Merge1[[#This Row],[LME Zinc stock]]*Table_Merge1[[#This Row],[Nima.مقدار]]),"")</f>
        <v>179892348750</v>
      </c>
      <c r="AQ2562" s="287">
        <f>IFERROR(IF(Table_Merge1[[#This Row],[LME Zinc 3-month]]*Table_Merge1[[#This Row],[Nima.مقدار]]=0,"",Table_Merge1[[#This Row],[LME Zinc 3-month]]*Table_Merge1[[#This Row],[Nima.مقدار]]),"")</f>
        <v>59228550</v>
      </c>
      <c r="AR2562" s="288" t="str">
        <f>IFERROR(IF(Table_Merge1[[#This Row],[LME Zinc stock]]*Table_Merge1[[#This Row],[Azad.Sell]]=0,"",Table_Merge1[[#This Row],[LME Zinc stock]]*Table_Merge1[[#This Row],[Azad.Sell]]),"")</f>
        <v/>
      </c>
      <c r="AS2562" s="288" t="str">
        <f>IFERROR(IF(Table_Merge1[[#This Row],[LME Zinc 3-month]]*Table_Merge1[[#This Row],[Azad.Sell]]=0,"",Table_Merge1[[#This Row],[LME Zinc 3-month]]*Table_Merge1[[#This Row],[Azad.Sell]]),"")</f>
        <v/>
      </c>
      <c r="AT2562"/>
    </row>
    <row r="2563" spans="1:46" x14ac:dyDescent="0.25">
      <c r="A2563" s="258">
        <v>44196</v>
      </c>
      <c r="B25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1399.10.11</v>
      </c>
      <c r="C2563" s="195">
        <f t="shared" ca="1" si="76"/>
        <v>1399</v>
      </c>
      <c r="D25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63" s="195">
        <f>_xlfn.NUMBERVALUE(RIGHT(Table11[[#This Row],[تاریخ شمسی]],2))</f>
        <v>11</v>
      </c>
      <c r="F25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10-11</v>
      </c>
      <c r="G2563" s="195" t="s">
        <v>2714</v>
      </c>
      <c r="L2563" s="259">
        <v>44196</v>
      </c>
      <c r="M2563">
        <v>255294</v>
      </c>
      <c r="O2563" s="284">
        <f>IFERROR(DATE(Table7[[#This Row],[year]],MONTH(DATEVALUE(Table7[[#This Row],[month]]&amp;"1")),Table7[[#This Row],[day]]),"")</f>
        <v>41382</v>
      </c>
      <c r="P2563" s="195" t="s">
        <v>5988</v>
      </c>
      <c r="Q2563" s="195">
        <v>2013</v>
      </c>
      <c r="R2563" s="195" t="s">
        <v>3437</v>
      </c>
      <c r="S2563" s="195">
        <v>18</v>
      </c>
      <c r="T2563" s="195">
        <v>1397</v>
      </c>
      <c r="U2563" s="195">
        <v>1877</v>
      </c>
      <c r="V2563" s="195">
        <v>5160075</v>
      </c>
      <c r="X2563" s="260">
        <v>41464</v>
      </c>
      <c r="Y2563" t="s">
        <v>7465</v>
      </c>
      <c r="Z2563" s="260">
        <v>3</v>
      </c>
      <c r="AA2563">
        <v>1392</v>
      </c>
      <c r="AB2563" s="260" t="str">
        <f ca="1">IFERROR(IFERROR(VLOOKUP(Table_Merge1[[#This Row],[Column1]],Table11[#All],2,FALSE),LEFT(AB2564,8)&amp;IF(LEN((RIGHT(AB2564,2)+1))&lt;2,"0"&amp;(RIGHT(AB2564,2)+1),(RIGHT(AB2564,2)-1))),"")</f>
        <v>1392.04.18</v>
      </c>
      <c r="AC2563" s="259" t="str">
        <f ca="1">LEFT(Table_Merge1[[#This Row],[Column2]],4)</f>
        <v>1392</v>
      </c>
      <c r="AD2563" s="259" t="str">
        <f ca="1">RIGHT(LEFT(Table_Merge1[[#This Row],[Column2]],7),2)</f>
        <v>04</v>
      </c>
      <c r="AE2563" s="259" t="str">
        <f ca="1">RIGHT(Table_Merge1[[#This Row],[Column2]],2)</f>
        <v>18</v>
      </c>
      <c r="AF2563">
        <v>4</v>
      </c>
      <c r="AG2563">
        <v>18</v>
      </c>
      <c r="AH2563" s="260">
        <v>2013</v>
      </c>
      <c r="AI2563" t="s">
        <v>3443</v>
      </c>
      <c r="AJ2563" s="260">
        <v>9</v>
      </c>
      <c r="AK2563">
        <v>1252</v>
      </c>
      <c r="AL2563">
        <v>1805.5</v>
      </c>
      <c r="AM2563">
        <v>5483175</v>
      </c>
      <c r="AO2563">
        <v>32900</v>
      </c>
      <c r="AP2563" s="287">
        <f>IFERROR(IF(Table_Merge1[[#This Row],[LME Zinc stock]]*Table_Merge1[[#This Row],[Nima.مقدار]]=0,"",Table_Merge1[[#This Row],[LME Zinc stock]]*Table_Merge1[[#This Row],[Nima.مقدار]]),"")</f>
        <v>180396457500</v>
      </c>
      <c r="AQ2563" s="287">
        <f>IFERROR(IF(Table_Merge1[[#This Row],[LME Zinc 3-month]]*Table_Merge1[[#This Row],[Nima.مقدار]]=0,"",Table_Merge1[[#This Row],[LME Zinc 3-month]]*Table_Merge1[[#This Row],[Nima.مقدار]]),"")</f>
        <v>59400950</v>
      </c>
      <c r="AR2563" s="288" t="str">
        <f>IFERROR(IF(Table_Merge1[[#This Row],[LME Zinc stock]]*Table_Merge1[[#This Row],[Azad.Sell]]=0,"",Table_Merge1[[#This Row],[LME Zinc stock]]*Table_Merge1[[#This Row],[Azad.Sell]]),"")</f>
        <v/>
      </c>
      <c r="AS2563" s="288" t="str">
        <f>IFERROR(IF(Table_Merge1[[#This Row],[LME Zinc 3-month]]*Table_Merge1[[#This Row],[Azad.Sell]]=0,"",Table_Merge1[[#This Row],[LME Zinc 3-month]]*Table_Merge1[[#This Row],[Azad.Sell]]),"")</f>
        <v/>
      </c>
      <c r="AT2563"/>
    </row>
    <row r="2564" spans="1:46" x14ac:dyDescent="0.25">
      <c r="A2564" s="258">
        <v>44197</v>
      </c>
      <c r="B25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1399.10.12</v>
      </c>
      <c r="C2564" s="195">
        <f t="shared" ca="1" si="76"/>
        <v>1399</v>
      </c>
      <c r="D25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64" s="195">
        <f>_xlfn.NUMBERVALUE(RIGHT(Table11[[#This Row],[تاریخ شمسی]],2))</f>
        <v>12</v>
      </c>
      <c r="F25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10-12</v>
      </c>
      <c r="G2564" s="195" t="s">
        <v>2715</v>
      </c>
      <c r="L2564" s="259">
        <v>44197</v>
      </c>
      <c r="M2564">
        <v>255294</v>
      </c>
      <c r="O2564" s="283">
        <f>IFERROR(DATE(Table7[[#This Row],[year]],MONTH(DATEVALUE(Table7[[#This Row],[month]]&amp;"1")),Table7[[#This Row],[day]]),"")</f>
        <v>41381</v>
      </c>
      <c r="P2564" s="257" t="s">
        <v>5989</v>
      </c>
      <c r="Q2564" s="257">
        <v>2013</v>
      </c>
      <c r="R2564" s="257" t="s">
        <v>3437</v>
      </c>
      <c r="S2564" s="257">
        <v>17</v>
      </c>
      <c r="T2564" s="257">
        <v>1379</v>
      </c>
      <c r="U2564" s="257">
        <v>1861.5</v>
      </c>
      <c r="V2564" s="257">
        <v>5167775</v>
      </c>
      <c r="X2564" s="260">
        <v>41463</v>
      </c>
      <c r="Y2564" t="s">
        <v>7464</v>
      </c>
      <c r="Z2564" s="260">
        <v>3</v>
      </c>
      <c r="AA2564">
        <v>1392</v>
      </c>
      <c r="AB2564" s="260" t="str">
        <f ca="1">IFERROR(IFERROR(VLOOKUP(Table_Merge1[[#This Row],[Column1]],Table11[#All],2,FALSE),LEFT(AB2565,8)&amp;IF(LEN((RIGHT(AB2565,2)+1))&lt;2,"0"&amp;(RIGHT(AB2565,2)+1),(RIGHT(AB2565,2)-1))),"")</f>
        <v>1392.04.17</v>
      </c>
      <c r="AC2564" s="259" t="str">
        <f ca="1">LEFT(Table_Merge1[[#This Row],[Column2]],4)</f>
        <v>1392</v>
      </c>
      <c r="AD2564" s="259" t="str">
        <f ca="1">RIGHT(LEFT(Table_Merge1[[#This Row],[Column2]],7),2)</f>
        <v>04</v>
      </c>
      <c r="AE2564" s="259" t="str">
        <f ca="1">RIGHT(Table_Merge1[[#This Row],[Column2]],2)</f>
        <v>17</v>
      </c>
      <c r="AF2564">
        <v>4</v>
      </c>
      <c r="AG2564">
        <v>17</v>
      </c>
      <c r="AH2564" s="260">
        <v>2013</v>
      </c>
      <c r="AI2564" t="s">
        <v>3443</v>
      </c>
      <c r="AJ2564" s="260">
        <v>8</v>
      </c>
      <c r="AK2564">
        <v>1225.5</v>
      </c>
      <c r="AL2564">
        <v>1828.5</v>
      </c>
      <c r="AM2564">
        <v>5464025</v>
      </c>
      <c r="AO2564">
        <v>33150</v>
      </c>
      <c r="AP2564" s="287">
        <f>IFERROR(IF(Table_Merge1[[#This Row],[LME Zinc stock]]*Table_Merge1[[#This Row],[Nima.مقدار]]=0,"",Table_Merge1[[#This Row],[LME Zinc stock]]*Table_Merge1[[#This Row],[Nima.مقدار]]),"")</f>
        <v>181132428750</v>
      </c>
      <c r="AQ2564" s="287">
        <f>IFERROR(IF(Table_Merge1[[#This Row],[LME Zinc 3-month]]*Table_Merge1[[#This Row],[Nima.مقدار]]=0,"",Table_Merge1[[#This Row],[LME Zinc 3-month]]*Table_Merge1[[#This Row],[Nima.مقدار]]),"")</f>
        <v>60614775</v>
      </c>
      <c r="AR2564" s="288" t="str">
        <f>IFERROR(IF(Table_Merge1[[#This Row],[LME Zinc stock]]*Table_Merge1[[#This Row],[Azad.Sell]]=0,"",Table_Merge1[[#This Row],[LME Zinc stock]]*Table_Merge1[[#This Row],[Azad.Sell]]),"")</f>
        <v/>
      </c>
      <c r="AS2564" s="288" t="str">
        <f>IFERROR(IF(Table_Merge1[[#This Row],[LME Zinc 3-month]]*Table_Merge1[[#This Row],[Azad.Sell]]=0,"",Table_Merge1[[#This Row],[LME Zinc 3-month]]*Table_Merge1[[#This Row],[Azad.Sell]]),"")</f>
        <v/>
      </c>
      <c r="AT2564"/>
    </row>
    <row r="2565" spans="1:46" x14ac:dyDescent="0.25">
      <c r="A2565" s="258">
        <v>44198</v>
      </c>
      <c r="B25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1399.10.13</v>
      </c>
      <c r="C2565" s="195">
        <f t="shared" ca="1" si="76"/>
        <v>1399</v>
      </c>
      <c r="D25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65" s="195">
        <f>_xlfn.NUMBERVALUE(RIGHT(Table11[[#This Row],[تاریخ شمسی]],2))</f>
        <v>13</v>
      </c>
      <c r="F25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10-13</v>
      </c>
      <c r="G2565" s="195" t="s">
        <v>2716</v>
      </c>
      <c r="L2565" s="259">
        <v>44198</v>
      </c>
      <c r="M2565">
        <v>255943</v>
      </c>
      <c r="O2565" s="284">
        <f>IFERROR(DATE(Table7[[#This Row],[year]],MONTH(DATEVALUE(Table7[[#This Row],[month]]&amp;"1")),Table7[[#This Row],[day]]),"")</f>
        <v>41380</v>
      </c>
      <c r="P2565" s="195" t="s">
        <v>5990</v>
      </c>
      <c r="Q2565" s="195">
        <v>2013</v>
      </c>
      <c r="R2565" s="195" t="s">
        <v>3437</v>
      </c>
      <c r="S2565" s="195">
        <v>16</v>
      </c>
      <c r="T2565" s="195">
        <v>1378</v>
      </c>
      <c r="U2565" s="195">
        <v>1837</v>
      </c>
      <c r="V2565" s="195">
        <v>5163650</v>
      </c>
      <c r="X2565" s="260">
        <v>41460</v>
      </c>
      <c r="Z2565" s="260">
        <v>3</v>
      </c>
      <c r="AB2565" s="260" t="str">
        <f ca="1">IFERROR(IFERROR(VLOOKUP(Table_Merge1[[#This Row],[Column1]],Table11[#All],2,FALSE),LEFT(AB2566,8)&amp;IF(LEN((RIGHT(AB2566,2)+1))&lt;2,"0"&amp;(RIGHT(AB2566,2)+1),(RIGHT(AB2566,2)-1))),"")</f>
        <v>1392.04.12</v>
      </c>
      <c r="AC2565" s="259" t="str">
        <f ca="1">LEFT(Table_Merge1[[#This Row],[Column2]],4)</f>
        <v>1392</v>
      </c>
      <c r="AD2565" s="259" t="str">
        <f ca="1">RIGHT(LEFT(Table_Merge1[[#This Row],[Column2]],7),2)</f>
        <v>04</v>
      </c>
      <c r="AE2565" s="259" t="str">
        <f ca="1">RIGHT(Table_Merge1[[#This Row],[Column2]],2)</f>
        <v>12</v>
      </c>
      <c r="AH2565" s="260">
        <v>2013</v>
      </c>
      <c r="AI2565" t="s">
        <v>3443</v>
      </c>
      <c r="AJ2565" s="260">
        <v>5</v>
      </c>
      <c r="AK2565">
        <v>1232.75</v>
      </c>
      <c r="AL2565">
        <v>1850.5</v>
      </c>
      <c r="AM2565">
        <v>5460300</v>
      </c>
      <c r="AP2565" s="287" t="str">
        <f>IFERROR(IF(Table_Merge1[[#This Row],[LME Zinc stock]]*Table_Merge1[[#This Row],[Nima.مقدار]]=0,"",Table_Merge1[[#This Row],[LME Zinc stock]]*Table_Merge1[[#This Row],[Nima.مقدار]]),"")</f>
        <v/>
      </c>
      <c r="AQ2565" s="287" t="str">
        <f>IFERROR(IF(Table_Merge1[[#This Row],[LME Zinc 3-month]]*Table_Merge1[[#This Row],[Nima.مقدار]]=0,"",Table_Merge1[[#This Row],[LME Zinc 3-month]]*Table_Merge1[[#This Row],[Nima.مقدار]]),"")</f>
        <v/>
      </c>
      <c r="AR2565" s="288" t="str">
        <f>IFERROR(IF(Table_Merge1[[#This Row],[LME Zinc stock]]*Table_Merge1[[#This Row],[Azad.Sell]]=0,"",Table_Merge1[[#This Row],[LME Zinc stock]]*Table_Merge1[[#This Row],[Azad.Sell]]),"")</f>
        <v/>
      </c>
      <c r="AS2565" s="288" t="str">
        <f>IFERROR(IF(Table_Merge1[[#This Row],[LME Zinc 3-month]]*Table_Merge1[[#This Row],[Azad.Sell]]=0,"",Table_Merge1[[#This Row],[LME Zinc 3-month]]*Table_Merge1[[#This Row],[Azad.Sell]]),"")</f>
        <v/>
      </c>
      <c r="AT2565"/>
    </row>
    <row r="2566" spans="1:46" x14ac:dyDescent="0.25">
      <c r="A2566" s="258">
        <v>44199</v>
      </c>
      <c r="B25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1399.10.14</v>
      </c>
      <c r="C2566" s="195">
        <f t="shared" ca="1" si="76"/>
        <v>1399</v>
      </c>
      <c r="D25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66" s="195">
        <f>_xlfn.NUMBERVALUE(RIGHT(Table11[[#This Row],[تاریخ شمسی]],2))</f>
        <v>14</v>
      </c>
      <c r="F25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10-14</v>
      </c>
      <c r="G2566" s="195" t="s">
        <v>2717</v>
      </c>
      <c r="L2566" s="259">
        <v>44199</v>
      </c>
      <c r="M2566">
        <v>255831</v>
      </c>
      <c r="O2566" s="283">
        <f>IFERROR(DATE(Table7[[#This Row],[year]],MONTH(DATEVALUE(Table7[[#This Row],[month]]&amp;"1")),Table7[[#This Row],[day]]),"")</f>
        <v>41379</v>
      </c>
      <c r="P2566" s="257" t="s">
        <v>5991</v>
      </c>
      <c r="Q2566" s="257">
        <v>2013</v>
      </c>
      <c r="R2566" s="257" t="s">
        <v>3437</v>
      </c>
      <c r="S2566" s="257">
        <v>15</v>
      </c>
      <c r="T2566" s="257">
        <v>1416</v>
      </c>
      <c r="U2566" s="257">
        <v>1828.5</v>
      </c>
      <c r="V2566" s="257">
        <v>5152825</v>
      </c>
      <c r="X2566" s="260">
        <v>41459</v>
      </c>
      <c r="Y2566" t="s">
        <v>7463</v>
      </c>
      <c r="Z2566" s="260">
        <v>3</v>
      </c>
      <c r="AA2566">
        <v>1392</v>
      </c>
      <c r="AB2566" s="260" t="str">
        <f ca="1">IFERROR(IFERROR(VLOOKUP(Table_Merge1[[#This Row],[Column1]],Table11[#All],2,FALSE),LEFT(AB2567,8)&amp;IF(LEN((RIGHT(AB2567,2)+1))&lt;2,"0"&amp;(RIGHT(AB2567,2)+1),(RIGHT(AB2567,2)-1))),"")</f>
        <v>1392.04.13</v>
      </c>
      <c r="AC2566" s="259" t="str">
        <f ca="1">LEFT(Table_Merge1[[#This Row],[Column2]],4)</f>
        <v>1392</v>
      </c>
      <c r="AD2566" s="259" t="str">
        <f ca="1">RIGHT(LEFT(Table_Merge1[[#This Row],[Column2]],7),2)</f>
        <v>04</v>
      </c>
      <c r="AE2566" s="259" t="str">
        <f ca="1">RIGHT(Table_Merge1[[#This Row],[Column2]],2)</f>
        <v>13</v>
      </c>
      <c r="AF2566">
        <v>4</v>
      </c>
      <c r="AG2566">
        <v>13</v>
      </c>
      <c r="AH2566" s="260">
        <v>2013</v>
      </c>
      <c r="AI2566" t="s">
        <v>3443</v>
      </c>
      <c r="AJ2566" s="260">
        <v>4</v>
      </c>
      <c r="AK2566">
        <v>1249.5</v>
      </c>
      <c r="AL2566">
        <v>1847</v>
      </c>
      <c r="AM2566">
        <v>5466500</v>
      </c>
      <c r="AO2566">
        <v>33550</v>
      </c>
      <c r="AP2566" s="287">
        <f>IFERROR(IF(Table_Merge1[[#This Row],[LME Zinc stock]]*Table_Merge1[[#This Row],[Nima.مقدار]]=0,"",Table_Merge1[[#This Row],[LME Zinc stock]]*Table_Merge1[[#This Row],[Nima.مقدار]]),"")</f>
        <v>183401075000</v>
      </c>
      <c r="AQ2566" s="287">
        <f>IFERROR(IF(Table_Merge1[[#This Row],[LME Zinc 3-month]]*Table_Merge1[[#This Row],[Nima.مقدار]]=0,"",Table_Merge1[[#This Row],[LME Zinc 3-month]]*Table_Merge1[[#This Row],[Nima.مقدار]]),"")</f>
        <v>61966850</v>
      </c>
      <c r="AR2566" s="288" t="str">
        <f>IFERROR(IF(Table_Merge1[[#This Row],[LME Zinc stock]]*Table_Merge1[[#This Row],[Azad.Sell]]=0,"",Table_Merge1[[#This Row],[LME Zinc stock]]*Table_Merge1[[#This Row],[Azad.Sell]]),"")</f>
        <v/>
      </c>
      <c r="AS2566" s="288" t="str">
        <f>IFERROR(IF(Table_Merge1[[#This Row],[LME Zinc 3-month]]*Table_Merge1[[#This Row],[Azad.Sell]]=0,"",Table_Merge1[[#This Row],[LME Zinc 3-month]]*Table_Merge1[[#This Row],[Azad.Sell]]),"")</f>
        <v/>
      </c>
      <c r="AT2566"/>
    </row>
    <row r="2567" spans="1:46" x14ac:dyDescent="0.25">
      <c r="A2567" s="258">
        <v>44200</v>
      </c>
      <c r="B25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1399.10.15</v>
      </c>
      <c r="C2567" s="195">
        <f t="shared" ca="1" si="76"/>
        <v>1399</v>
      </c>
      <c r="D25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67" s="195">
        <f>_xlfn.NUMBERVALUE(RIGHT(Table11[[#This Row],[تاریخ شمسی]],2))</f>
        <v>15</v>
      </c>
      <c r="F25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10-15</v>
      </c>
      <c r="G2567" s="195" t="s">
        <v>2718</v>
      </c>
      <c r="L2567" s="259">
        <v>44200</v>
      </c>
      <c r="M2567">
        <v>255595</v>
      </c>
      <c r="O2567" s="284">
        <f>IFERROR(DATE(Table7[[#This Row],[year]],MONTH(DATEVALUE(Table7[[#This Row],[month]]&amp;"1")),Table7[[#This Row],[day]]),"")</f>
        <v>41376</v>
      </c>
      <c r="P2567" s="195" t="s">
        <v>5992</v>
      </c>
      <c r="Q2567" s="195">
        <v>2013</v>
      </c>
      <c r="R2567" s="195" t="s">
        <v>3437</v>
      </c>
      <c r="S2567" s="195">
        <v>12</v>
      </c>
      <c r="T2567" s="195">
        <v>1548</v>
      </c>
      <c r="U2567" s="195" t="s">
        <v>3621</v>
      </c>
      <c r="V2567" s="195" t="s">
        <v>3621</v>
      </c>
      <c r="X2567" s="260">
        <v>41458</v>
      </c>
      <c r="Y2567" t="s">
        <v>7462</v>
      </c>
      <c r="Z2567" s="260">
        <v>3</v>
      </c>
      <c r="AA2567">
        <v>1392</v>
      </c>
      <c r="AB2567" s="260" t="str">
        <f ca="1">IFERROR(IFERROR(VLOOKUP(Table_Merge1[[#This Row],[Column1]],Table11[#All],2,FALSE),LEFT(AB2568,8)&amp;IF(LEN((RIGHT(AB2568,2)+1))&lt;2,"0"&amp;(RIGHT(AB2568,2)+1),(RIGHT(AB2568,2)-1))),"")</f>
        <v>1392.04.12</v>
      </c>
      <c r="AC2567" s="259" t="str">
        <f ca="1">LEFT(Table_Merge1[[#This Row],[Column2]],4)</f>
        <v>1392</v>
      </c>
      <c r="AD2567" s="259" t="str">
        <f ca="1">RIGHT(LEFT(Table_Merge1[[#This Row],[Column2]],7),2)</f>
        <v>04</v>
      </c>
      <c r="AE2567" s="259" t="str">
        <f ca="1">RIGHT(Table_Merge1[[#This Row],[Column2]],2)</f>
        <v>12</v>
      </c>
      <c r="AF2567">
        <v>4</v>
      </c>
      <c r="AG2567">
        <v>12</v>
      </c>
      <c r="AH2567" s="260">
        <v>2013</v>
      </c>
      <c r="AI2567" t="s">
        <v>3443</v>
      </c>
      <c r="AJ2567" s="260">
        <v>3</v>
      </c>
      <c r="AK2567">
        <v>1246</v>
      </c>
      <c r="AL2567">
        <v>1841</v>
      </c>
      <c r="AM2567">
        <v>5469150</v>
      </c>
      <c r="AO2567">
        <v>33550</v>
      </c>
      <c r="AP2567" s="287">
        <f>IFERROR(IF(Table_Merge1[[#This Row],[LME Zinc stock]]*Table_Merge1[[#This Row],[Nima.مقدار]]=0,"",Table_Merge1[[#This Row],[LME Zinc stock]]*Table_Merge1[[#This Row],[Nima.مقدار]]),"")</f>
        <v>183489982500</v>
      </c>
      <c r="AQ2567" s="287">
        <f>IFERROR(IF(Table_Merge1[[#This Row],[LME Zinc 3-month]]*Table_Merge1[[#This Row],[Nima.مقدار]]=0,"",Table_Merge1[[#This Row],[LME Zinc 3-month]]*Table_Merge1[[#This Row],[Nima.مقدار]]),"")</f>
        <v>61765550</v>
      </c>
      <c r="AR2567" s="288" t="str">
        <f>IFERROR(IF(Table_Merge1[[#This Row],[LME Zinc stock]]*Table_Merge1[[#This Row],[Azad.Sell]]=0,"",Table_Merge1[[#This Row],[LME Zinc stock]]*Table_Merge1[[#This Row],[Azad.Sell]]),"")</f>
        <v/>
      </c>
      <c r="AS2567" s="288" t="str">
        <f>IFERROR(IF(Table_Merge1[[#This Row],[LME Zinc 3-month]]*Table_Merge1[[#This Row],[Azad.Sell]]=0,"",Table_Merge1[[#This Row],[LME Zinc 3-month]]*Table_Merge1[[#This Row],[Azad.Sell]]),"")</f>
        <v/>
      </c>
      <c r="AT2567"/>
    </row>
    <row r="2568" spans="1:46" x14ac:dyDescent="0.25">
      <c r="A2568" s="258">
        <v>44201</v>
      </c>
      <c r="B25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1399.10.16</v>
      </c>
      <c r="C2568" s="195">
        <f t="shared" ca="1" si="76"/>
        <v>1399</v>
      </c>
      <c r="D25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68" s="195">
        <f>_xlfn.NUMBERVALUE(RIGHT(Table11[[#This Row],[تاریخ شمسی]],2))</f>
        <v>16</v>
      </c>
      <c r="F25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10-16</v>
      </c>
      <c r="G2568" s="195" t="s">
        <v>2719</v>
      </c>
      <c r="L2568" s="259">
        <v>44201</v>
      </c>
      <c r="M2568">
        <v>256315</v>
      </c>
      <c r="O2568" s="283">
        <f>IFERROR(DATE(Table7[[#This Row],[year]],MONTH(DATEVALUE(Table7[[#This Row],[month]]&amp;"1")),Table7[[#This Row],[day]]),"")</f>
        <v>41375</v>
      </c>
      <c r="P2568" s="257" t="s">
        <v>5993</v>
      </c>
      <c r="Q2568" s="257">
        <v>2013</v>
      </c>
      <c r="R2568" s="257" t="s">
        <v>3437</v>
      </c>
      <c r="S2568" s="257">
        <v>11</v>
      </c>
      <c r="T2568" s="257">
        <v>1555.75</v>
      </c>
      <c r="U2568" s="257">
        <v>1886.5</v>
      </c>
      <c r="V2568" s="257">
        <v>5157625</v>
      </c>
      <c r="X2568" s="260">
        <v>41457</v>
      </c>
      <c r="Y2568" t="s">
        <v>7461</v>
      </c>
      <c r="Z2568" s="260">
        <v>3</v>
      </c>
      <c r="AA2568">
        <v>1392</v>
      </c>
      <c r="AB2568" s="260" t="str">
        <f ca="1">IFERROR(IFERROR(VLOOKUP(Table_Merge1[[#This Row],[Column1]],Table11[#All],2,FALSE),LEFT(AB2569,8)&amp;IF(LEN((RIGHT(AB2569,2)+1))&lt;2,"0"&amp;(RIGHT(AB2569,2)+1),(RIGHT(AB2569,2)-1))),"")</f>
        <v>1392.04.11</v>
      </c>
      <c r="AC2568" s="259" t="str">
        <f ca="1">LEFT(Table_Merge1[[#This Row],[Column2]],4)</f>
        <v>1392</v>
      </c>
      <c r="AD2568" s="259" t="str">
        <f ca="1">RIGHT(LEFT(Table_Merge1[[#This Row],[Column2]],7),2)</f>
        <v>04</v>
      </c>
      <c r="AE2568" s="259" t="str">
        <f ca="1">RIGHT(Table_Merge1[[#This Row],[Column2]],2)</f>
        <v>11</v>
      </c>
      <c r="AF2568">
        <v>4</v>
      </c>
      <c r="AG2568">
        <v>11</v>
      </c>
      <c r="AH2568" s="260">
        <v>2013</v>
      </c>
      <c r="AI2568" t="s">
        <v>3443</v>
      </c>
      <c r="AJ2568" s="260">
        <v>2</v>
      </c>
      <c r="AK2568">
        <v>1260.75</v>
      </c>
      <c r="AL2568">
        <v>1817</v>
      </c>
      <c r="AM2568">
        <v>5477725</v>
      </c>
      <c r="AO2568">
        <v>33600</v>
      </c>
      <c r="AP2568" s="287">
        <f>IFERROR(IF(Table_Merge1[[#This Row],[LME Zinc stock]]*Table_Merge1[[#This Row],[Nima.مقدار]]=0,"",Table_Merge1[[#This Row],[LME Zinc stock]]*Table_Merge1[[#This Row],[Nima.مقدار]]),"")</f>
        <v>184051560000</v>
      </c>
      <c r="AQ2568" s="287">
        <f>IFERROR(IF(Table_Merge1[[#This Row],[LME Zinc 3-month]]*Table_Merge1[[#This Row],[Nima.مقدار]]=0,"",Table_Merge1[[#This Row],[LME Zinc 3-month]]*Table_Merge1[[#This Row],[Nima.مقدار]]),"")</f>
        <v>61051200</v>
      </c>
      <c r="AR2568" s="288" t="str">
        <f>IFERROR(IF(Table_Merge1[[#This Row],[LME Zinc stock]]*Table_Merge1[[#This Row],[Azad.Sell]]=0,"",Table_Merge1[[#This Row],[LME Zinc stock]]*Table_Merge1[[#This Row],[Azad.Sell]]),"")</f>
        <v/>
      </c>
      <c r="AS2568" s="288" t="str">
        <f>IFERROR(IF(Table_Merge1[[#This Row],[LME Zinc 3-month]]*Table_Merge1[[#This Row],[Azad.Sell]]=0,"",Table_Merge1[[#This Row],[LME Zinc 3-month]]*Table_Merge1[[#This Row],[Azad.Sell]]),"")</f>
        <v/>
      </c>
      <c r="AT2568"/>
    </row>
    <row r="2569" spans="1:46" x14ac:dyDescent="0.25">
      <c r="A2569" s="258">
        <v>44202</v>
      </c>
      <c r="B25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1399.10.17</v>
      </c>
      <c r="C2569" s="195">
        <f t="shared" ca="1" si="76"/>
        <v>1399</v>
      </c>
      <c r="D25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69" s="195">
        <f>_xlfn.NUMBERVALUE(RIGHT(Table11[[#This Row],[تاریخ شمسی]],2))</f>
        <v>17</v>
      </c>
      <c r="F25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10-17</v>
      </c>
      <c r="G2569" s="195" t="s">
        <v>2720</v>
      </c>
      <c r="L2569" s="259">
        <v>44202</v>
      </c>
      <c r="M2569">
        <v>254563</v>
      </c>
      <c r="O2569" s="284">
        <f>IFERROR(DATE(Table7[[#This Row],[year]],MONTH(DATEVALUE(Table7[[#This Row],[month]]&amp;"1")),Table7[[#This Row],[day]]),"")</f>
        <v>41374</v>
      </c>
      <c r="P2569" s="195" t="s">
        <v>5994</v>
      </c>
      <c r="Q2569" s="195">
        <v>2013</v>
      </c>
      <c r="R2569" s="195" t="s">
        <v>3437</v>
      </c>
      <c r="S2569" s="195">
        <v>10</v>
      </c>
      <c r="T2569" s="195">
        <v>1581.5</v>
      </c>
      <c r="U2569" s="195">
        <v>1881.5</v>
      </c>
      <c r="V2569" s="195">
        <v>5167725</v>
      </c>
      <c r="X2569" s="260">
        <v>41456</v>
      </c>
      <c r="Y2569" t="s">
        <v>7460</v>
      </c>
      <c r="Z2569" s="260">
        <v>3</v>
      </c>
      <c r="AA2569">
        <v>1392</v>
      </c>
      <c r="AB2569" s="260" t="str">
        <f ca="1">IFERROR(IFERROR(VLOOKUP(Table_Merge1[[#This Row],[Column1]],Table11[#All],2,FALSE),LEFT(AB2570,8)&amp;IF(LEN((RIGHT(AB2570,2)+1))&lt;2,"0"&amp;(RIGHT(AB2570,2)+1),(RIGHT(AB2570,2)-1))),"")</f>
        <v>1392.04.10</v>
      </c>
      <c r="AC2569" s="259" t="str">
        <f ca="1">LEFT(Table_Merge1[[#This Row],[Column2]],4)</f>
        <v>1392</v>
      </c>
      <c r="AD2569" s="259" t="str">
        <f ca="1">RIGHT(LEFT(Table_Merge1[[#This Row],[Column2]],7),2)</f>
        <v>04</v>
      </c>
      <c r="AE2569" s="259" t="str">
        <f ca="1">RIGHT(Table_Merge1[[#This Row],[Column2]],2)</f>
        <v>10</v>
      </c>
      <c r="AF2569">
        <v>4</v>
      </c>
      <c r="AG2569">
        <v>10</v>
      </c>
      <c r="AH2569" s="260">
        <v>2013</v>
      </c>
      <c r="AI2569" t="s">
        <v>3443</v>
      </c>
      <c r="AJ2569" s="260">
        <v>1</v>
      </c>
      <c r="AK2569">
        <v>1243.5</v>
      </c>
      <c r="AL2569">
        <v>1797.5</v>
      </c>
      <c r="AM2569">
        <v>5479550</v>
      </c>
      <c r="AO2569">
        <v>33800</v>
      </c>
      <c r="AP2569" s="287">
        <f>IFERROR(IF(Table_Merge1[[#This Row],[LME Zinc stock]]*Table_Merge1[[#This Row],[Nima.مقدار]]=0,"",Table_Merge1[[#This Row],[LME Zinc stock]]*Table_Merge1[[#This Row],[Nima.مقدار]]),"")</f>
        <v>185208790000</v>
      </c>
      <c r="AQ2569" s="287">
        <f>IFERROR(IF(Table_Merge1[[#This Row],[LME Zinc 3-month]]*Table_Merge1[[#This Row],[Nima.مقدار]]=0,"",Table_Merge1[[#This Row],[LME Zinc 3-month]]*Table_Merge1[[#This Row],[Nima.مقدار]]),"")</f>
        <v>60755500</v>
      </c>
      <c r="AR2569" s="288" t="str">
        <f>IFERROR(IF(Table_Merge1[[#This Row],[LME Zinc stock]]*Table_Merge1[[#This Row],[Azad.Sell]]=0,"",Table_Merge1[[#This Row],[LME Zinc stock]]*Table_Merge1[[#This Row],[Azad.Sell]]),"")</f>
        <v/>
      </c>
      <c r="AS2569" s="288" t="str">
        <f>IFERROR(IF(Table_Merge1[[#This Row],[LME Zinc 3-month]]*Table_Merge1[[#This Row],[Azad.Sell]]=0,"",Table_Merge1[[#This Row],[LME Zinc 3-month]]*Table_Merge1[[#This Row],[Azad.Sell]]),"")</f>
        <v/>
      </c>
      <c r="AT2569"/>
    </row>
    <row r="2570" spans="1:46" x14ac:dyDescent="0.25">
      <c r="A2570" s="258">
        <v>44203</v>
      </c>
      <c r="B25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1399.10.18</v>
      </c>
      <c r="C2570" s="195">
        <f t="shared" ca="1" si="76"/>
        <v>1399</v>
      </c>
      <c r="D25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70" s="195">
        <f>_xlfn.NUMBERVALUE(RIGHT(Table11[[#This Row],[تاریخ شمسی]],2))</f>
        <v>18</v>
      </c>
      <c r="F25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10-18</v>
      </c>
      <c r="G2570" s="195" t="s">
        <v>2721</v>
      </c>
      <c r="L2570" s="259">
        <v>44203</v>
      </c>
      <c r="M2570">
        <v>255682</v>
      </c>
      <c r="O2570" s="283">
        <f>IFERROR(DATE(Table7[[#This Row],[year]],MONTH(DATEVALUE(Table7[[#This Row],[month]]&amp;"1")),Table7[[#This Row],[day]]),"")</f>
        <v>41373</v>
      </c>
      <c r="P2570" s="257" t="s">
        <v>5995</v>
      </c>
      <c r="Q2570" s="257">
        <v>2013</v>
      </c>
      <c r="R2570" s="257" t="s">
        <v>3437</v>
      </c>
      <c r="S2570" s="257">
        <v>9</v>
      </c>
      <c r="T2570" s="257">
        <v>1572.5</v>
      </c>
      <c r="U2570" s="257">
        <v>1922.5</v>
      </c>
      <c r="V2570" s="257">
        <v>5158625</v>
      </c>
      <c r="X2570" s="260">
        <v>41453</v>
      </c>
      <c r="Z2570" s="260">
        <v>3</v>
      </c>
      <c r="AB2570" s="260" t="str">
        <f ca="1">IFERROR(IFERROR(VLOOKUP(Table_Merge1[[#This Row],[Column1]],Table11[#All],2,FALSE),LEFT(AB2571,8)&amp;IF(LEN((RIGHT(AB2571,2)+1))&lt;2,"0"&amp;(RIGHT(AB2571,2)+1),(RIGHT(AB2571,2)-1))),"")</f>
        <v>1392.04.07</v>
      </c>
      <c r="AC2570" s="259" t="str">
        <f ca="1">LEFT(Table_Merge1[[#This Row],[Column2]],4)</f>
        <v>1392</v>
      </c>
      <c r="AD2570" s="259" t="str">
        <f ca="1">RIGHT(LEFT(Table_Merge1[[#This Row],[Column2]],7),2)</f>
        <v>04</v>
      </c>
      <c r="AE2570" s="259" t="str">
        <f ca="1">RIGHT(Table_Merge1[[#This Row],[Column2]],2)</f>
        <v>07</v>
      </c>
      <c r="AH2570" s="260">
        <v>2013</v>
      </c>
      <c r="AI2570" t="s">
        <v>3441</v>
      </c>
      <c r="AJ2570" s="260">
        <v>28</v>
      </c>
      <c r="AK2570">
        <v>1203.25</v>
      </c>
      <c r="AL2570">
        <v>1801.5</v>
      </c>
      <c r="AM2570">
        <v>5472700</v>
      </c>
      <c r="AP2570" s="287" t="str">
        <f>IFERROR(IF(Table_Merge1[[#This Row],[LME Zinc stock]]*Table_Merge1[[#This Row],[Nima.مقدار]]=0,"",Table_Merge1[[#This Row],[LME Zinc stock]]*Table_Merge1[[#This Row],[Nima.مقدار]]),"")</f>
        <v/>
      </c>
      <c r="AQ2570" s="287" t="str">
        <f>IFERROR(IF(Table_Merge1[[#This Row],[LME Zinc 3-month]]*Table_Merge1[[#This Row],[Nima.مقدار]]=0,"",Table_Merge1[[#This Row],[LME Zinc 3-month]]*Table_Merge1[[#This Row],[Nima.مقدار]]),"")</f>
        <v/>
      </c>
      <c r="AR2570" s="288" t="str">
        <f>IFERROR(IF(Table_Merge1[[#This Row],[LME Zinc stock]]*Table_Merge1[[#This Row],[Azad.Sell]]=0,"",Table_Merge1[[#This Row],[LME Zinc stock]]*Table_Merge1[[#This Row],[Azad.Sell]]),"")</f>
        <v/>
      </c>
      <c r="AS2570" s="288" t="str">
        <f>IFERROR(IF(Table_Merge1[[#This Row],[LME Zinc 3-month]]*Table_Merge1[[#This Row],[Azad.Sell]]=0,"",Table_Merge1[[#This Row],[LME Zinc 3-month]]*Table_Merge1[[#This Row],[Azad.Sell]]),"")</f>
        <v/>
      </c>
      <c r="AT2570"/>
    </row>
    <row r="2571" spans="1:46" x14ac:dyDescent="0.25">
      <c r="A2571" s="258">
        <v>44205</v>
      </c>
      <c r="B25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1399.10.20</v>
      </c>
      <c r="C2571" s="195">
        <f t="shared" ca="1" si="76"/>
        <v>1399</v>
      </c>
      <c r="D25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71" s="195">
        <f>_xlfn.NUMBERVALUE(RIGHT(Table11[[#This Row],[تاریخ شمسی]],2))</f>
        <v>20</v>
      </c>
      <c r="F25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10-20</v>
      </c>
      <c r="G2571" s="195" t="s">
        <v>2722</v>
      </c>
      <c r="L2571" s="259">
        <v>44205</v>
      </c>
      <c r="M2571">
        <v>256172</v>
      </c>
      <c r="O2571" s="284">
        <f>IFERROR(DATE(Table7[[#This Row],[year]],MONTH(DATEVALUE(Table7[[#This Row],[month]]&amp;"1")),Table7[[#This Row],[day]]),"")</f>
        <v>41372</v>
      </c>
      <c r="P2571" s="195" t="s">
        <v>5996</v>
      </c>
      <c r="Q2571" s="195">
        <v>2013</v>
      </c>
      <c r="R2571" s="195" t="s">
        <v>3437</v>
      </c>
      <c r="S2571" s="195">
        <v>8</v>
      </c>
      <c r="T2571" s="195">
        <v>1577.25</v>
      </c>
      <c r="U2571" s="195">
        <v>1915.5</v>
      </c>
      <c r="V2571" s="195">
        <v>5159000</v>
      </c>
      <c r="X2571" s="260">
        <v>41452</v>
      </c>
      <c r="Y2571" t="s">
        <v>7459</v>
      </c>
      <c r="Z2571" s="260">
        <v>3</v>
      </c>
      <c r="AA2571">
        <v>1392</v>
      </c>
      <c r="AB2571" s="260" t="str">
        <f ca="1">IFERROR(IFERROR(VLOOKUP(Table_Merge1[[#This Row],[Column1]],Table11[#All],2,FALSE),LEFT(AB2572,8)&amp;IF(LEN((RIGHT(AB2572,2)+1))&lt;2,"0"&amp;(RIGHT(AB2572,2)+1),(RIGHT(AB2572,2)-1))),"")</f>
        <v>1392.04.06</v>
      </c>
      <c r="AC2571" s="259" t="str">
        <f ca="1">LEFT(Table_Merge1[[#This Row],[Column2]],4)</f>
        <v>1392</v>
      </c>
      <c r="AD2571" s="259" t="str">
        <f ca="1">RIGHT(LEFT(Table_Merge1[[#This Row],[Column2]],7),2)</f>
        <v>04</v>
      </c>
      <c r="AE2571" s="259" t="str">
        <f ca="1">RIGHT(Table_Merge1[[#This Row],[Column2]],2)</f>
        <v>06</v>
      </c>
      <c r="AF2571">
        <v>4</v>
      </c>
      <c r="AG2571">
        <v>6</v>
      </c>
      <c r="AH2571" s="260">
        <v>2013</v>
      </c>
      <c r="AI2571" t="s">
        <v>3441</v>
      </c>
      <c r="AJ2571" s="260">
        <v>27</v>
      </c>
      <c r="AK2571">
        <v>1232</v>
      </c>
      <c r="AL2571">
        <v>1806</v>
      </c>
      <c r="AM2571">
        <v>5410050</v>
      </c>
      <c r="AO2571">
        <v>33450</v>
      </c>
      <c r="AP2571" s="287">
        <f>IFERROR(IF(Table_Merge1[[#This Row],[LME Zinc stock]]*Table_Merge1[[#This Row],[Nima.مقدار]]=0,"",Table_Merge1[[#This Row],[LME Zinc stock]]*Table_Merge1[[#This Row],[Nima.مقدار]]),"")</f>
        <v>180966172500</v>
      </c>
      <c r="AQ2571" s="287">
        <f>IFERROR(IF(Table_Merge1[[#This Row],[LME Zinc 3-month]]*Table_Merge1[[#This Row],[Nima.مقدار]]=0,"",Table_Merge1[[#This Row],[LME Zinc 3-month]]*Table_Merge1[[#This Row],[Nima.مقدار]]),"")</f>
        <v>60410700</v>
      </c>
      <c r="AR2571" s="288" t="str">
        <f>IFERROR(IF(Table_Merge1[[#This Row],[LME Zinc stock]]*Table_Merge1[[#This Row],[Azad.Sell]]=0,"",Table_Merge1[[#This Row],[LME Zinc stock]]*Table_Merge1[[#This Row],[Azad.Sell]]),"")</f>
        <v/>
      </c>
      <c r="AS2571" s="288" t="str">
        <f>IFERROR(IF(Table_Merge1[[#This Row],[LME Zinc 3-month]]*Table_Merge1[[#This Row],[Azad.Sell]]=0,"",Table_Merge1[[#This Row],[LME Zinc 3-month]]*Table_Merge1[[#This Row],[Azad.Sell]]),"")</f>
        <v/>
      </c>
      <c r="AT2571"/>
    </row>
    <row r="2572" spans="1:46" x14ac:dyDescent="0.25">
      <c r="A2572" s="258">
        <v>44206</v>
      </c>
      <c r="B25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1399.10.21</v>
      </c>
      <c r="C2572" s="195">
        <f t="shared" ca="1" si="76"/>
        <v>1399</v>
      </c>
      <c r="D25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72" s="195">
        <f>_xlfn.NUMBERVALUE(RIGHT(Table11[[#This Row],[تاریخ شمسی]],2))</f>
        <v>21</v>
      </c>
      <c r="F25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10-21</v>
      </c>
      <c r="G2572" s="195" t="s">
        <v>2723</v>
      </c>
      <c r="L2572" s="259">
        <v>44206</v>
      </c>
      <c r="M2572">
        <v>254816</v>
      </c>
      <c r="O2572" s="283">
        <f>IFERROR(DATE(Table7[[#This Row],[year]],MONTH(DATEVALUE(Table7[[#This Row],[month]]&amp;"1")),Table7[[#This Row],[day]]),"")</f>
        <v>41369</v>
      </c>
      <c r="P2572" s="257" t="s">
        <v>5997</v>
      </c>
      <c r="Q2572" s="257">
        <v>2013</v>
      </c>
      <c r="R2572" s="257" t="s">
        <v>3437</v>
      </c>
      <c r="S2572" s="257">
        <v>5</v>
      </c>
      <c r="T2572" s="257">
        <v>1552.75</v>
      </c>
      <c r="U2572" s="257">
        <v>1902</v>
      </c>
      <c r="V2572" s="257">
        <v>5167075</v>
      </c>
      <c r="X2572" s="260">
        <v>41451</v>
      </c>
      <c r="Y2572" t="s">
        <v>7458</v>
      </c>
      <c r="Z2572" s="260">
        <v>3</v>
      </c>
      <c r="AA2572">
        <v>1392</v>
      </c>
      <c r="AB2572" s="260" t="str">
        <f ca="1">IFERROR(IFERROR(VLOOKUP(Table_Merge1[[#This Row],[Column1]],Table11[#All],2,FALSE),LEFT(AB2573,8)&amp;IF(LEN((RIGHT(AB2573,2)+1))&lt;2,"0"&amp;(RIGHT(AB2573,2)+1),(RIGHT(AB2573,2)-1))),"")</f>
        <v>1392.04.05</v>
      </c>
      <c r="AC2572" s="259" t="str">
        <f ca="1">LEFT(Table_Merge1[[#This Row],[Column2]],4)</f>
        <v>1392</v>
      </c>
      <c r="AD2572" s="259" t="str">
        <f ca="1">RIGHT(LEFT(Table_Merge1[[#This Row],[Column2]],7),2)</f>
        <v>04</v>
      </c>
      <c r="AE2572" s="259" t="str">
        <f ca="1">RIGHT(Table_Merge1[[#This Row],[Column2]],2)</f>
        <v>05</v>
      </c>
      <c r="AF2572">
        <v>4</v>
      </c>
      <c r="AG2572">
        <v>5</v>
      </c>
      <c r="AH2572" s="260">
        <v>2013</v>
      </c>
      <c r="AI2572" t="s">
        <v>3441</v>
      </c>
      <c r="AJ2572" s="260">
        <v>26</v>
      </c>
      <c r="AK2572">
        <v>1229</v>
      </c>
      <c r="AL2572">
        <v>1832</v>
      </c>
      <c r="AM2572">
        <v>5411425</v>
      </c>
      <c r="AO2572">
        <v>32800</v>
      </c>
      <c r="AP2572" s="287">
        <f>IFERROR(IF(Table_Merge1[[#This Row],[LME Zinc stock]]*Table_Merge1[[#This Row],[Nima.مقدار]]=0,"",Table_Merge1[[#This Row],[LME Zinc stock]]*Table_Merge1[[#This Row],[Nima.مقدار]]),"")</f>
        <v>177494740000</v>
      </c>
      <c r="AQ2572" s="287">
        <f>IFERROR(IF(Table_Merge1[[#This Row],[LME Zinc 3-month]]*Table_Merge1[[#This Row],[Nima.مقدار]]=0,"",Table_Merge1[[#This Row],[LME Zinc 3-month]]*Table_Merge1[[#This Row],[Nima.مقدار]]),"")</f>
        <v>60089600</v>
      </c>
      <c r="AR2572" s="288" t="str">
        <f>IFERROR(IF(Table_Merge1[[#This Row],[LME Zinc stock]]*Table_Merge1[[#This Row],[Azad.Sell]]=0,"",Table_Merge1[[#This Row],[LME Zinc stock]]*Table_Merge1[[#This Row],[Azad.Sell]]),"")</f>
        <v/>
      </c>
      <c r="AS2572" s="288" t="str">
        <f>IFERROR(IF(Table_Merge1[[#This Row],[LME Zinc 3-month]]*Table_Merge1[[#This Row],[Azad.Sell]]=0,"",Table_Merge1[[#This Row],[LME Zinc 3-month]]*Table_Merge1[[#This Row],[Azad.Sell]]),"")</f>
        <v/>
      </c>
      <c r="AT2572"/>
    </row>
    <row r="2573" spans="1:46" x14ac:dyDescent="0.25">
      <c r="A2573" s="258">
        <v>44207</v>
      </c>
      <c r="B25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1399.10.22</v>
      </c>
      <c r="C2573" s="195">
        <f t="shared" ca="1" si="76"/>
        <v>1399</v>
      </c>
      <c r="D25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73" s="195">
        <f>_xlfn.NUMBERVALUE(RIGHT(Table11[[#This Row],[تاریخ شمسی]],2))</f>
        <v>22</v>
      </c>
      <c r="F25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10-22</v>
      </c>
      <c r="G2573" s="195" t="s">
        <v>2724</v>
      </c>
      <c r="L2573" s="259">
        <v>44207</v>
      </c>
      <c r="M2573">
        <v>254235</v>
      </c>
      <c r="O2573" s="284">
        <f>IFERROR(DATE(Table7[[#This Row],[year]],MONTH(DATEVALUE(Table7[[#This Row],[month]]&amp;"1")),Table7[[#This Row],[day]]),"")</f>
        <v>41368</v>
      </c>
      <c r="P2573" s="195" t="s">
        <v>5998</v>
      </c>
      <c r="Q2573" s="195">
        <v>2013</v>
      </c>
      <c r="R2573" s="195" t="s">
        <v>3437</v>
      </c>
      <c r="S2573" s="195">
        <v>4</v>
      </c>
      <c r="T2573" s="195">
        <v>1545.25</v>
      </c>
      <c r="U2573" s="195">
        <v>1888.5</v>
      </c>
      <c r="V2573" s="195">
        <v>5176200</v>
      </c>
      <c r="X2573" s="260">
        <v>41450</v>
      </c>
      <c r="Y2573" t="s">
        <v>7457</v>
      </c>
      <c r="Z2573" s="260">
        <v>3</v>
      </c>
      <c r="AA2573">
        <v>1392</v>
      </c>
      <c r="AB2573" s="260" t="str">
        <f ca="1">IFERROR(IFERROR(VLOOKUP(Table_Merge1[[#This Row],[Column1]],Table11[#All],2,FALSE),LEFT(AB2574,8)&amp;IF(LEN((RIGHT(AB2574,2)+1))&lt;2,"0"&amp;(RIGHT(AB2574,2)+1),(RIGHT(AB2574,2)-1))),"")</f>
        <v>1392.04.04</v>
      </c>
      <c r="AC2573" s="259" t="str">
        <f ca="1">LEFT(Table_Merge1[[#This Row],[Column2]],4)</f>
        <v>1392</v>
      </c>
      <c r="AD2573" s="259" t="str">
        <f ca="1">RIGHT(LEFT(Table_Merge1[[#This Row],[Column2]],7),2)</f>
        <v>04</v>
      </c>
      <c r="AE2573" s="259" t="str">
        <f ca="1">RIGHT(Table_Merge1[[#This Row],[Column2]],2)</f>
        <v>04</v>
      </c>
      <c r="AF2573">
        <v>4</v>
      </c>
      <c r="AG2573">
        <v>4</v>
      </c>
      <c r="AH2573" s="260">
        <v>2013</v>
      </c>
      <c r="AI2573" t="s">
        <v>3441</v>
      </c>
      <c r="AJ2573" s="260">
        <v>25</v>
      </c>
      <c r="AK2573">
        <v>1285</v>
      </c>
      <c r="AL2573">
        <v>1842</v>
      </c>
      <c r="AM2573">
        <v>5417100</v>
      </c>
      <c r="AO2573">
        <v>32000</v>
      </c>
      <c r="AP2573" s="287">
        <f>IFERROR(IF(Table_Merge1[[#This Row],[LME Zinc stock]]*Table_Merge1[[#This Row],[Nima.مقدار]]=0,"",Table_Merge1[[#This Row],[LME Zinc stock]]*Table_Merge1[[#This Row],[Nima.مقدار]]),"")</f>
        <v>173347200000</v>
      </c>
      <c r="AQ2573" s="287">
        <f>IFERROR(IF(Table_Merge1[[#This Row],[LME Zinc 3-month]]*Table_Merge1[[#This Row],[Nima.مقدار]]=0,"",Table_Merge1[[#This Row],[LME Zinc 3-month]]*Table_Merge1[[#This Row],[Nima.مقدار]]),"")</f>
        <v>58944000</v>
      </c>
      <c r="AR2573" s="288" t="str">
        <f>IFERROR(IF(Table_Merge1[[#This Row],[LME Zinc stock]]*Table_Merge1[[#This Row],[Azad.Sell]]=0,"",Table_Merge1[[#This Row],[LME Zinc stock]]*Table_Merge1[[#This Row],[Azad.Sell]]),"")</f>
        <v/>
      </c>
      <c r="AS2573" s="288" t="str">
        <f>IFERROR(IF(Table_Merge1[[#This Row],[LME Zinc 3-month]]*Table_Merge1[[#This Row],[Azad.Sell]]=0,"",Table_Merge1[[#This Row],[LME Zinc 3-month]]*Table_Merge1[[#This Row],[Azad.Sell]]),"")</f>
        <v/>
      </c>
      <c r="AT2573"/>
    </row>
    <row r="2574" spans="1:46" x14ac:dyDescent="0.25">
      <c r="A2574" s="258">
        <v>44208</v>
      </c>
      <c r="B25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1399.10.23</v>
      </c>
      <c r="C2574" s="195">
        <f t="shared" ca="1" si="76"/>
        <v>1399</v>
      </c>
      <c r="D25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74" s="195">
        <f>_xlfn.NUMBERVALUE(RIGHT(Table11[[#This Row],[تاریخ شمسی]],2))</f>
        <v>23</v>
      </c>
      <c r="F25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10-23</v>
      </c>
      <c r="G2574" s="195" t="s">
        <v>2725</v>
      </c>
      <c r="L2574" s="259">
        <v>44208</v>
      </c>
      <c r="M2574">
        <v>251960</v>
      </c>
      <c r="O2574" s="283">
        <f>IFERROR(DATE(Table7[[#This Row],[year]],MONTH(DATEVALUE(Table7[[#This Row],[month]]&amp;"1")),Table7[[#This Row],[day]]),"")</f>
        <v>41367</v>
      </c>
      <c r="P2574" s="257" t="s">
        <v>5999</v>
      </c>
      <c r="Q2574" s="257">
        <v>2013</v>
      </c>
      <c r="R2574" s="257" t="s">
        <v>3437</v>
      </c>
      <c r="S2574" s="257">
        <v>3</v>
      </c>
      <c r="T2574" s="257">
        <v>1568.5</v>
      </c>
      <c r="U2574" s="257">
        <v>1873</v>
      </c>
      <c r="V2574" s="257">
        <v>5176850</v>
      </c>
      <c r="X2574" s="260">
        <v>41449</v>
      </c>
      <c r="Z2574" s="260">
        <v>3</v>
      </c>
      <c r="AB2574" s="260" t="str">
        <f ca="1">IFERROR(IFERROR(VLOOKUP(Table_Merge1[[#This Row],[Column1]],Table11[#All],2,FALSE),LEFT(AB2575,8)&amp;IF(LEN((RIGHT(AB2575,2)+1))&lt;2,"0"&amp;(RIGHT(AB2575,2)+1),(RIGHT(AB2575,2)-1))),"")</f>
        <v>1392.03.28</v>
      </c>
      <c r="AC2574" s="259" t="str">
        <f ca="1">LEFT(Table_Merge1[[#This Row],[Column2]],4)</f>
        <v>1392</v>
      </c>
      <c r="AD2574" s="259" t="str">
        <f ca="1">RIGHT(LEFT(Table_Merge1[[#This Row],[Column2]],7),2)</f>
        <v>03</v>
      </c>
      <c r="AE2574" s="259" t="str">
        <f ca="1">RIGHT(Table_Merge1[[#This Row],[Column2]],2)</f>
        <v>28</v>
      </c>
      <c r="AH2574" s="260">
        <v>2013</v>
      </c>
      <c r="AI2574" t="s">
        <v>3441</v>
      </c>
      <c r="AJ2574" s="260">
        <v>24</v>
      </c>
      <c r="AK2574">
        <v>1283.25</v>
      </c>
      <c r="AL2574">
        <v>1805</v>
      </c>
      <c r="AM2574">
        <v>5425425</v>
      </c>
      <c r="AP2574" s="287" t="str">
        <f>IFERROR(IF(Table_Merge1[[#This Row],[LME Zinc stock]]*Table_Merge1[[#This Row],[Nima.مقدار]]=0,"",Table_Merge1[[#This Row],[LME Zinc stock]]*Table_Merge1[[#This Row],[Nima.مقدار]]),"")</f>
        <v/>
      </c>
      <c r="AQ2574" s="287" t="str">
        <f>IFERROR(IF(Table_Merge1[[#This Row],[LME Zinc 3-month]]*Table_Merge1[[#This Row],[Nima.مقدار]]=0,"",Table_Merge1[[#This Row],[LME Zinc 3-month]]*Table_Merge1[[#This Row],[Nima.مقدار]]),"")</f>
        <v/>
      </c>
      <c r="AR2574" s="288" t="str">
        <f>IFERROR(IF(Table_Merge1[[#This Row],[LME Zinc stock]]*Table_Merge1[[#This Row],[Azad.Sell]]=0,"",Table_Merge1[[#This Row],[LME Zinc stock]]*Table_Merge1[[#This Row],[Azad.Sell]]),"")</f>
        <v/>
      </c>
      <c r="AS2574" s="288" t="str">
        <f>IFERROR(IF(Table_Merge1[[#This Row],[LME Zinc 3-month]]*Table_Merge1[[#This Row],[Azad.Sell]]=0,"",Table_Merge1[[#This Row],[LME Zinc 3-month]]*Table_Merge1[[#This Row],[Azad.Sell]]),"")</f>
        <v/>
      </c>
      <c r="AT2574"/>
    </row>
    <row r="2575" spans="1:46" x14ac:dyDescent="0.25">
      <c r="A2575" s="258">
        <v>44209</v>
      </c>
      <c r="B25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1399.10.24</v>
      </c>
      <c r="C2575" s="195">
        <f t="shared" ca="1" si="76"/>
        <v>1399</v>
      </c>
      <c r="D25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75" s="195">
        <f>_xlfn.NUMBERVALUE(RIGHT(Table11[[#This Row],[تاریخ شمسی]],2))</f>
        <v>24</v>
      </c>
      <c r="F25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10-24</v>
      </c>
      <c r="G2575" s="195" t="s">
        <v>2726</v>
      </c>
      <c r="L2575" s="259">
        <v>44209</v>
      </c>
      <c r="M2575">
        <v>250570</v>
      </c>
      <c r="O2575" s="284">
        <f>IFERROR(DATE(Table7[[#This Row],[year]],MONTH(DATEVALUE(Table7[[#This Row],[month]]&amp;"1")),Table7[[#This Row],[day]]),"")</f>
        <v>41366</v>
      </c>
      <c r="P2575" s="195" t="s">
        <v>6000</v>
      </c>
      <c r="Q2575" s="195">
        <v>2013</v>
      </c>
      <c r="R2575" s="195" t="s">
        <v>3437</v>
      </c>
      <c r="S2575" s="195">
        <v>2</v>
      </c>
      <c r="T2575" s="195">
        <v>1597.75</v>
      </c>
      <c r="U2575" s="195">
        <v>1900.5</v>
      </c>
      <c r="V2575" s="195">
        <v>5186075</v>
      </c>
      <c r="X2575" s="260">
        <v>41446</v>
      </c>
      <c r="Z2575" s="260">
        <v>3</v>
      </c>
      <c r="AB2575" s="260" t="str">
        <f ca="1">IFERROR(IFERROR(VLOOKUP(Table_Merge1[[#This Row],[Column1]],Table11[#All],2,FALSE),LEFT(AB2576,8)&amp;IF(LEN((RIGHT(AB2576,2)+1))&lt;2,"0"&amp;(RIGHT(AB2576,2)+1),(RIGHT(AB2576,2)-1))),"")</f>
        <v>1392.03.29</v>
      </c>
      <c r="AC2575" s="259" t="str">
        <f ca="1">LEFT(Table_Merge1[[#This Row],[Column2]],4)</f>
        <v>1392</v>
      </c>
      <c r="AD2575" s="259" t="str">
        <f ca="1">RIGHT(LEFT(Table_Merge1[[#This Row],[Column2]],7),2)</f>
        <v>03</v>
      </c>
      <c r="AE2575" s="259" t="str">
        <f ca="1">RIGHT(Table_Merge1[[#This Row],[Column2]],2)</f>
        <v>29</v>
      </c>
      <c r="AH2575" s="260">
        <v>2013</v>
      </c>
      <c r="AI2575" t="s">
        <v>3441</v>
      </c>
      <c r="AJ2575" s="260">
        <v>21</v>
      </c>
      <c r="AK2575">
        <v>1290.25</v>
      </c>
      <c r="AL2575">
        <v>1787</v>
      </c>
      <c r="AM2575">
        <v>5433575</v>
      </c>
      <c r="AP2575" s="287" t="str">
        <f>IFERROR(IF(Table_Merge1[[#This Row],[LME Zinc stock]]*Table_Merge1[[#This Row],[Nima.مقدار]]=0,"",Table_Merge1[[#This Row],[LME Zinc stock]]*Table_Merge1[[#This Row],[Nima.مقدار]]),"")</f>
        <v/>
      </c>
      <c r="AQ2575" s="287" t="str">
        <f>IFERROR(IF(Table_Merge1[[#This Row],[LME Zinc 3-month]]*Table_Merge1[[#This Row],[Nima.مقدار]]=0,"",Table_Merge1[[#This Row],[LME Zinc 3-month]]*Table_Merge1[[#This Row],[Nima.مقدار]]),"")</f>
        <v/>
      </c>
      <c r="AR2575" s="288" t="str">
        <f>IFERROR(IF(Table_Merge1[[#This Row],[LME Zinc stock]]*Table_Merge1[[#This Row],[Azad.Sell]]=0,"",Table_Merge1[[#This Row],[LME Zinc stock]]*Table_Merge1[[#This Row],[Azad.Sell]]),"")</f>
        <v/>
      </c>
      <c r="AS2575" s="288" t="str">
        <f>IFERROR(IF(Table_Merge1[[#This Row],[LME Zinc 3-month]]*Table_Merge1[[#This Row],[Azad.Sell]]=0,"",Table_Merge1[[#This Row],[LME Zinc 3-month]]*Table_Merge1[[#This Row],[Azad.Sell]]),"")</f>
        <v/>
      </c>
      <c r="AT2575"/>
    </row>
    <row r="2576" spans="1:46" x14ac:dyDescent="0.25">
      <c r="A2576" s="258">
        <v>44210</v>
      </c>
      <c r="B25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1399.10.25</v>
      </c>
      <c r="C2576" s="195">
        <f t="shared" ca="1" si="76"/>
        <v>1399</v>
      </c>
      <c r="D25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76" s="195">
        <f>_xlfn.NUMBERVALUE(RIGHT(Table11[[#This Row],[تاریخ شمسی]],2))</f>
        <v>25</v>
      </c>
      <c r="F25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10-25</v>
      </c>
      <c r="G2576" s="195" t="s">
        <v>2727</v>
      </c>
      <c r="L2576" s="259">
        <v>44210</v>
      </c>
      <c r="M2576">
        <v>250186</v>
      </c>
      <c r="O2576" s="283">
        <f>IFERROR(DATE(Table7[[#This Row],[year]],MONTH(DATEVALUE(Table7[[#This Row],[month]]&amp;"1")),Table7[[#This Row],[day]]),"")</f>
        <v>41361</v>
      </c>
      <c r="P2576" s="257" t="s">
        <v>6001</v>
      </c>
      <c r="Q2576" s="257">
        <v>2013</v>
      </c>
      <c r="R2576" s="257" t="s">
        <v>3435</v>
      </c>
      <c r="S2576" s="257">
        <v>28</v>
      </c>
      <c r="T2576" s="257">
        <v>1602.5</v>
      </c>
      <c r="U2576" s="257">
        <v>1888</v>
      </c>
      <c r="V2576" s="257">
        <v>5188475</v>
      </c>
      <c r="X2576" s="260">
        <v>41445</v>
      </c>
      <c r="Y2576" t="s">
        <v>7456</v>
      </c>
      <c r="Z2576" s="260">
        <v>3</v>
      </c>
      <c r="AA2576">
        <v>1392</v>
      </c>
      <c r="AB2576" s="260" t="str">
        <f ca="1">IFERROR(IFERROR(VLOOKUP(Table_Merge1[[#This Row],[Column1]],Table11[#All],2,FALSE),LEFT(AB2577,8)&amp;IF(LEN((RIGHT(AB2577,2)+1))&lt;2,"0"&amp;(RIGHT(AB2577,2)+1),(RIGHT(AB2577,2)-1))),"")</f>
        <v>1392.03.30</v>
      </c>
      <c r="AC2576" s="259" t="str">
        <f ca="1">LEFT(Table_Merge1[[#This Row],[Column2]],4)</f>
        <v>1392</v>
      </c>
      <c r="AD2576" s="259" t="str">
        <f ca="1">RIGHT(LEFT(Table_Merge1[[#This Row],[Column2]],7),2)</f>
        <v>03</v>
      </c>
      <c r="AE2576" s="259" t="str">
        <f ca="1">RIGHT(Table_Merge1[[#This Row],[Column2]],2)</f>
        <v>30</v>
      </c>
      <c r="AF2576">
        <v>3</v>
      </c>
      <c r="AG2576">
        <v>30</v>
      </c>
      <c r="AH2576" s="260">
        <v>2013</v>
      </c>
      <c r="AI2576" t="s">
        <v>3441</v>
      </c>
      <c r="AJ2576" s="260">
        <v>20</v>
      </c>
      <c r="AK2576">
        <v>1303.25</v>
      </c>
      <c r="AL2576">
        <v>1783.5</v>
      </c>
      <c r="AM2576">
        <v>5419875</v>
      </c>
      <c r="AO2576">
        <v>32900</v>
      </c>
      <c r="AP2576" s="287">
        <f>IFERROR(IF(Table_Merge1[[#This Row],[LME Zinc stock]]*Table_Merge1[[#This Row],[Nima.مقدار]]=0,"",Table_Merge1[[#This Row],[LME Zinc stock]]*Table_Merge1[[#This Row],[Nima.مقدار]]),"")</f>
        <v>178313887500</v>
      </c>
      <c r="AQ2576" s="287">
        <f>IFERROR(IF(Table_Merge1[[#This Row],[LME Zinc 3-month]]*Table_Merge1[[#This Row],[Nima.مقدار]]=0,"",Table_Merge1[[#This Row],[LME Zinc 3-month]]*Table_Merge1[[#This Row],[Nima.مقدار]]),"")</f>
        <v>58677150</v>
      </c>
      <c r="AR2576" s="288" t="str">
        <f>IFERROR(IF(Table_Merge1[[#This Row],[LME Zinc stock]]*Table_Merge1[[#This Row],[Azad.Sell]]=0,"",Table_Merge1[[#This Row],[LME Zinc stock]]*Table_Merge1[[#This Row],[Azad.Sell]]),"")</f>
        <v/>
      </c>
      <c r="AS2576" s="288" t="str">
        <f>IFERROR(IF(Table_Merge1[[#This Row],[LME Zinc 3-month]]*Table_Merge1[[#This Row],[Azad.Sell]]=0,"",Table_Merge1[[#This Row],[LME Zinc 3-month]]*Table_Merge1[[#This Row],[Azad.Sell]]),"")</f>
        <v/>
      </c>
      <c r="AT2576"/>
    </row>
    <row r="2577" spans="1:46" x14ac:dyDescent="0.25">
      <c r="A2577" s="258">
        <v>44212</v>
      </c>
      <c r="B25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1399.10.27</v>
      </c>
      <c r="C2577" s="195">
        <f t="shared" ca="1" si="76"/>
        <v>1399</v>
      </c>
      <c r="D25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77" s="195">
        <f>_xlfn.NUMBERVALUE(RIGHT(Table11[[#This Row],[تاریخ شمسی]],2))</f>
        <v>27</v>
      </c>
      <c r="F25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10-27</v>
      </c>
      <c r="G2577" s="195" t="s">
        <v>2728</v>
      </c>
      <c r="L2577" s="259">
        <v>44212</v>
      </c>
      <c r="M2577">
        <v>250337</v>
      </c>
      <c r="O2577" s="284">
        <f>IFERROR(DATE(Table7[[#This Row],[year]],MONTH(DATEVALUE(Table7[[#This Row],[month]]&amp;"1")),Table7[[#This Row],[day]]),"")</f>
        <v>41360</v>
      </c>
      <c r="P2577" s="195" t="s">
        <v>6002</v>
      </c>
      <c r="Q2577" s="195">
        <v>2013</v>
      </c>
      <c r="R2577" s="195" t="s">
        <v>3435</v>
      </c>
      <c r="S2577" s="195">
        <v>27</v>
      </c>
      <c r="T2577" s="195">
        <v>1591</v>
      </c>
      <c r="U2577" s="195">
        <v>1892.5</v>
      </c>
      <c r="V2577" s="195">
        <v>5199000</v>
      </c>
      <c r="X2577" s="260">
        <v>41444</v>
      </c>
      <c r="Y2577" t="s">
        <v>7455</v>
      </c>
      <c r="Z2577" s="260">
        <v>3</v>
      </c>
      <c r="AA2577">
        <v>1392</v>
      </c>
      <c r="AB2577" s="260" t="str">
        <f ca="1">IFERROR(IFERROR(VLOOKUP(Table_Merge1[[#This Row],[Column1]],Table11[#All],2,FALSE),LEFT(AB2578,8)&amp;IF(LEN((RIGHT(AB2578,2)+1))&lt;2,"0"&amp;(RIGHT(AB2578,2)+1),(RIGHT(AB2578,2)-1))),"")</f>
        <v>1392.03.29</v>
      </c>
      <c r="AC2577" s="259" t="str">
        <f ca="1">LEFT(Table_Merge1[[#This Row],[Column2]],4)</f>
        <v>1392</v>
      </c>
      <c r="AD2577" s="259" t="str">
        <f ca="1">RIGHT(LEFT(Table_Merge1[[#This Row],[Column2]],7),2)</f>
        <v>03</v>
      </c>
      <c r="AE2577" s="259" t="str">
        <f ca="1">RIGHT(Table_Merge1[[#This Row],[Column2]],2)</f>
        <v>29</v>
      </c>
      <c r="AF2577">
        <v>3</v>
      </c>
      <c r="AG2577">
        <v>29</v>
      </c>
      <c r="AH2577" s="260">
        <v>2013</v>
      </c>
      <c r="AI2577" t="s">
        <v>3441</v>
      </c>
      <c r="AJ2577" s="260">
        <v>19</v>
      </c>
      <c r="AK2577">
        <v>1366</v>
      </c>
      <c r="AL2577">
        <v>1787</v>
      </c>
      <c r="AM2577">
        <v>5418800</v>
      </c>
      <c r="AO2577">
        <v>33750</v>
      </c>
      <c r="AP2577" s="287">
        <f>IFERROR(IF(Table_Merge1[[#This Row],[LME Zinc stock]]*Table_Merge1[[#This Row],[Nima.مقدار]]=0,"",Table_Merge1[[#This Row],[LME Zinc stock]]*Table_Merge1[[#This Row],[Nima.مقدار]]),"")</f>
        <v>182884500000</v>
      </c>
      <c r="AQ2577" s="287">
        <f>IFERROR(IF(Table_Merge1[[#This Row],[LME Zinc 3-month]]*Table_Merge1[[#This Row],[Nima.مقدار]]=0,"",Table_Merge1[[#This Row],[LME Zinc 3-month]]*Table_Merge1[[#This Row],[Nima.مقدار]]),"")</f>
        <v>60311250</v>
      </c>
      <c r="AR2577" s="288" t="str">
        <f>IFERROR(IF(Table_Merge1[[#This Row],[LME Zinc stock]]*Table_Merge1[[#This Row],[Azad.Sell]]=0,"",Table_Merge1[[#This Row],[LME Zinc stock]]*Table_Merge1[[#This Row],[Azad.Sell]]),"")</f>
        <v/>
      </c>
      <c r="AS2577" s="288" t="str">
        <f>IFERROR(IF(Table_Merge1[[#This Row],[LME Zinc 3-month]]*Table_Merge1[[#This Row],[Azad.Sell]]=0,"",Table_Merge1[[#This Row],[LME Zinc 3-month]]*Table_Merge1[[#This Row],[Azad.Sell]]),"")</f>
        <v/>
      </c>
      <c r="AT2577"/>
    </row>
    <row r="2578" spans="1:46" x14ac:dyDescent="0.25">
      <c r="A2578" s="258">
        <v>44214</v>
      </c>
      <c r="B25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1399.10.29</v>
      </c>
      <c r="C2578" s="195">
        <f t="shared" ca="1" si="76"/>
        <v>1399</v>
      </c>
      <c r="D25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78" s="195">
        <f>_xlfn.NUMBERVALUE(RIGHT(Table11[[#This Row],[تاریخ شمسی]],2))</f>
        <v>29</v>
      </c>
      <c r="F25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10-29</v>
      </c>
      <c r="G2578" s="195" t="s">
        <v>2729</v>
      </c>
      <c r="L2578" s="259">
        <v>44214</v>
      </c>
      <c r="M2578">
        <v>249848</v>
      </c>
      <c r="O2578" s="283">
        <f>IFERROR(DATE(Table7[[#This Row],[year]],MONTH(DATEVALUE(Table7[[#This Row],[month]]&amp;"1")),Table7[[#This Row],[day]]),"")</f>
        <v>41359</v>
      </c>
      <c r="P2578" s="257" t="s">
        <v>6003</v>
      </c>
      <c r="Q2578" s="257">
        <v>2013</v>
      </c>
      <c r="R2578" s="257" t="s">
        <v>3435</v>
      </c>
      <c r="S2578" s="257">
        <v>26</v>
      </c>
      <c r="T2578" s="257">
        <v>1597.25</v>
      </c>
      <c r="U2578" s="257">
        <v>1842</v>
      </c>
      <c r="V2578" s="257">
        <v>5192325</v>
      </c>
      <c r="X2578" s="260">
        <v>41443</v>
      </c>
      <c r="Y2578" t="s">
        <v>7454</v>
      </c>
      <c r="Z2578" s="260">
        <v>3</v>
      </c>
      <c r="AA2578">
        <v>1392</v>
      </c>
      <c r="AB2578" s="260" t="str">
        <f ca="1">IFERROR(IFERROR(VLOOKUP(Table_Merge1[[#This Row],[Column1]],Table11[#All],2,FALSE),LEFT(AB2579,8)&amp;IF(LEN((RIGHT(AB2579,2)+1))&lt;2,"0"&amp;(RIGHT(AB2579,2)+1),(RIGHT(AB2579,2)-1))),"")</f>
        <v>1392.03.28</v>
      </c>
      <c r="AC2578" s="259" t="str">
        <f ca="1">LEFT(Table_Merge1[[#This Row],[Column2]],4)</f>
        <v>1392</v>
      </c>
      <c r="AD2578" s="259" t="str">
        <f ca="1">RIGHT(LEFT(Table_Merge1[[#This Row],[Column2]],7),2)</f>
        <v>03</v>
      </c>
      <c r="AE2578" s="259" t="str">
        <f ca="1">RIGHT(Table_Merge1[[#This Row],[Column2]],2)</f>
        <v>28</v>
      </c>
      <c r="AF2578">
        <v>3</v>
      </c>
      <c r="AG2578">
        <v>28</v>
      </c>
      <c r="AH2578" s="260">
        <v>2013</v>
      </c>
      <c r="AI2578" t="s">
        <v>3441</v>
      </c>
      <c r="AJ2578" s="260">
        <v>18</v>
      </c>
      <c r="AK2578">
        <v>1378.5</v>
      </c>
      <c r="AL2578">
        <v>1809.5</v>
      </c>
      <c r="AM2578">
        <v>5428450</v>
      </c>
      <c r="AO2578">
        <v>34400</v>
      </c>
      <c r="AP2578" s="287">
        <f>IFERROR(IF(Table_Merge1[[#This Row],[LME Zinc stock]]*Table_Merge1[[#This Row],[Nima.مقدار]]=0,"",Table_Merge1[[#This Row],[LME Zinc stock]]*Table_Merge1[[#This Row],[Nima.مقدار]]),"")</f>
        <v>186738680000</v>
      </c>
      <c r="AQ2578" s="287">
        <f>IFERROR(IF(Table_Merge1[[#This Row],[LME Zinc 3-month]]*Table_Merge1[[#This Row],[Nima.مقدار]]=0,"",Table_Merge1[[#This Row],[LME Zinc 3-month]]*Table_Merge1[[#This Row],[Nima.مقدار]]),"")</f>
        <v>62246800</v>
      </c>
      <c r="AR2578" s="288" t="str">
        <f>IFERROR(IF(Table_Merge1[[#This Row],[LME Zinc stock]]*Table_Merge1[[#This Row],[Azad.Sell]]=0,"",Table_Merge1[[#This Row],[LME Zinc stock]]*Table_Merge1[[#This Row],[Azad.Sell]]),"")</f>
        <v/>
      </c>
      <c r="AS2578" s="288" t="str">
        <f>IFERROR(IF(Table_Merge1[[#This Row],[LME Zinc 3-month]]*Table_Merge1[[#This Row],[Azad.Sell]]=0,"",Table_Merge1[[#This Row],[LME Zinc 3-month]]*Table_Merge1[[#This Row],[Azad.Sell]]),"")</f>
        <v/>
      </c>
      <c r="AT2578"/>
    </row>
    <row r="2579" spans="1:46" x14ac:dyDescent="0.25">
      <c r="A2579" s="258">
        <v>44215</v>
      </c>
      <c r="B25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1399.10.30</v>
      </c>
      <c r="C2579" s="195">
        <f t="shared" ca="1" si="76"/>
        <v>1399</v>
      </c>
      <c r="D25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579" s="195">
        <f>_xlfn.NUMBERVALUE(RIGHT(Table11[[#This Row],[تاریخ شمسی]],2))</f>
        <v>30</v>
      </c>
      <c r="F25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10-30</v>
      </c>
      <c r="G2579" s="195" t="s">
        <v>2730</v>
      </c>
      <c r="L2579" s="259">
        <v>44215</v>
      </c>
      <c r="M2579">
        <v>238178</v>
      </c>
      <c r="O2579" s="284">
        <f>IFERROR(DATE(Table7[[#This Row],[year]],MONTH(DATEVALUE(Table7[[#This Row],[month]]&amp;"1")),Table7[[#This Row],[day]]),"")</f>
        <v>41358</v>
      </c>
      <c r="P2579" s="195" t="s">
        <v>6004</v>
      </c>
      <c r="Q2579" s="195">
        <v>2013</v>
      </c>
      <c r="R2579" s="195" t="s">
        <v>3435</v>
      </c>
      <c r="S2579" s="195">
        <v>25</v>
      </c>
      <c r="T2579" s="195">
        <v>1602.25</v>
      </c>
      <c r="U2579" s="195">
        <v>1877</v>
      </c>
      <c r="V2579" s="195">
        <v>5194750</v>
      </c>
      <c r="X2579" s="260">
        <v>41442</v>
      </c>
      <c r="Y2579" t="s">
        <v>7453</v>
      </c>
      <c r="Z2579" s="260">
        <v>3</v>
      </c>
      <c r="AA2579">
        <v>1392</v>
      </c>
      <c r="AB2579" s="260" t="str">
        <f ca="1">IFERROR(IFERROR(VLOOKUP(Table_Merge1[[#This Row],[Column1]],Table11[#All],2,FALSE),LEFT(AB2580,8)&amp;IF(LEN((RIGHT(AB2580,2)+1))&lt;2,"0"&amp;(RIGHT(AB2580,2)+1),(RIGHT(AB2580,2)-1))),"")</f>
        <v>1392.03.27</v>
      </c>
      <c r="AC2579" s="259" t="str">
        <f ca="1">LEFT(Table_Merge1[[#This Row],[Column2]],4)</f>
        <v>1392</v>
      </c>
      <c r="AD2579" s="259" t="str">
        <f ca="1">RIGHT(LEFT(Table_Merge1[[#This Row],[Column2]],7),2)</f>
        <v>03</v>
      </c>
      <c r="AE2579" s="259" t="str">
        <f ca="1">RIGHT(Table_Merge1[[#This Row],[Column2]],2)</f>
        <v>27</v>
      </c>
      <c r="AF2579">
        <v>3</v>
      </c>
      <c r="AG2579">
        <v>27</v>
      </c>
      <c r="AH2579" s="260">
        <v>2013</v>
      </c>
      <c r="AI2579" t="s">
        <v>3441</v>
      </c>
      <c r="AJ2579" s="260">
        <v>17</v>
      </c>
      <c r="AK2579">
        <v>1386</v>
      </c>
      <c r="AL2579">
        <v>1817.5</v>
      </c>
      <c r="AM2579">
        <v>5436400</v>
      </c>
      <c r="AO2579">
        <v>34800</v>
      </c>
      <c r="AP2579" s="287">
        <f>IFERROR(IF(Table_Merge1[[#This Row],[LME Zinc stock]]*Table_Merge1[[#This Row],[Nima.مقدار]]=0,"",Table_Merge1[[#This Row],[LME Zinc stock]]*Table_Merge1[[#This Row],[Nima.مقدار]]),"")</f>
        <v>189186720000</v>
      </c>
      <c r="AQ2579" s="287">
        <f>IFERROR(IF(Table_Merge1[[#This Row],[LME Zinc 3-month]]*Table_Merge1[[#This Row],[Nima.مقدار]]=0,"",Table_Merge1[[#This Row],[LME Zinc 3-month]]*Table_Merge1[[#This Row],[Nima.مقدار]]),"")</f>
        <v>63249000</v>
      </c>
      <c r="AR2579" s="288" t="str">
        <f>IFERROR(IF(Table_Merge1[[#This Row],[LME Zinc stock]]*Table_Merge1[[#This Row],[Azad.Sell]]=0,"",Table_Merge1[[#This Row],[LME Zinc stock]]*Table_Merge1[[#This Row],[Azad.Sell]]),"")</f>
        <v/>
      </c>
      <c r="AS2579" s="288" t="str">
        <f>IFERROR(IF(Table_Merge1[[#This Row],[LME Zinc 3-month]]*Table_Merge1[[#This Row],[Azad.Sell]]=0,"",Table_Merge1[[#This Row],[LME Zinc 3-month]]*Table_Merge1[[#This Row],[Azad.Sell]]),"")</f>
        <v/>
      </c>
      <c r="AT2579"/>
    </row>
    <row r="2580" spans="1:46" x14ac:dyDescent="0.25">
      <c r="A2580" s="258">
        <v>44216</v>
      </c>
      <c r="B25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1399.11.01</v>
      </c>
      <c r="C2580" s="195">
        <f t="shared" ca="1" si="76"/>
        <v>1399</v>
      </c>
      <c r="D25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80" s="195">
        <f>_xlfn.NUMBERVALUE(RIGHT(Table11[[#This Row],[تاریخ شمسی]],2))</f>
        <v>1</v>
      </c>
      <c r="F25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11-01</v>
      </c>
      <c r="G2580" s="195" t="s">
        <v>2731</v>
      </c>
      <c r="L2580" s="259">
        <v>44216</v>
      </c>
      <c r="M2580">
        <v>229234</v>
      </c>
      <c r="O2580" s="283">
        <f>IFERROR(DATE(Table7[[#This Row],[year]],MONTH(DATEVALUE(Table7[[#This Row],[month]]&amp;"1")),Table7[[#This Row],[day]]),"")</f>
        <v>41355</v>
      </c>
      <c r="P2580" s="257" t="s">
        <v>6005</v>
      </c>
      <c r="Q2580" s="257">
        <v>2013</v>
      </c>
      <c r="R2580" s="257" t="s">
        <v>3435</v>
      </c>
      <c r="S2580" s="257">
        <v>22</v>
      </c>
      <c r="T2580" s="257">
        <v>1611.5</v>
      </c>
      <c r="U2580" s="257">
        <v>1890</v>
      </c>
      <c r="V2580" s="257">
        <v>5192100</v>
      </c>
      <c r="X2580" s="260">
        <v>41439</v>
      </c>
      <c r="Z2580" s="260">
        <v>4</v>
      </c>
      <c r="AB2580" s="260" t="str">
        <f ca="1">IFERROR(IFERROR(VLOOKUP(Table_Merge1[[#This Row],[Column1]],Table11[#All],2,FALSE),LEFT(AB2581,8)&amp;IF(LEN((RIGHT(AB2581,2)+1))&lt;2,"0"&amp;(RIGHT(AB2581,2)+1),(RIGHT(AB2581,2)-1))),"")</f>
        <v>1392.03.22</v>
      </c>
      <c r="AC2580" s="259" t="str">
        <f ca="1">LEFT(Table_Merge1[[#This Row],[Column2]],4)</f>
        <v>1392</v>
      </c>
      <c r="AD2580" s="259" t="str">
        <f ca="1">RIGHT(LEFT(Table_Merge1[[#This Row],[Column2]],7),2)</f>
        <v>03</v>
      </c>
      <c r="AE2580" s="259" t="str">
        <f ca="1">RIGHT(Table_Merge1[[#This Row],[Column2]],2)</f>
        <v>22</v>
      </c>
      <c r="AH2580" s="260">
        <v>2013</v>
      </c>
      <c r="AI2580" t="s">
        <v>3441</v>
      </c>
      <c r="AJ2580" s="260">
        <v>14</v>
      </c>
      <c r="AK2580">
        <v>1379.75</v>
      </c>
      <c r="AL2580">
        <v>1838</v>
      </c>
      <c r="AM2580">
        <v>5444675</v>
      </c>
      <c r="AP2580" s="287" t="str">
        <f>IFERROR(IF(Table_Merge1[[#This Row],[LME Zinc stock]]*Table_Merge1[[#This Row],[Nima.مقدار]]=0,"",Table_Merge1[[#This Row],[LME Zinc stock]]*Table_Merge1[[#This Row],[Nima.مقدار]]),"")</f>
        <v/>
      </c>
      <c r="AQ2580" s="287" t="str">
        <f>IFERROR(IF(Table_Merge1[[#This Row],[LME Zinc 3-month]]*Table_Merge1[[#This Row],[Nima.مقدار]]=0,"",Table_Merge1[[#This Row],[LME Zinc 3-month]]*Table_Merge1[[#This Row],[Nima.مقدار]]),"")</f>
        <v/>
      </c>
      <c r="AR2580" s="288" t="str">
        <f>IFERROR(IF(Table_Merge1[[#This Row],[LME Zinc stock]]*Table_Merge1[[#This Row],[Azad.Sell]]=0,"",Table_Merge1[[#This Row],[LME Zinc stock]]*Table_Merge1[[#This Row],[Azad.Sell]]),"")</f>
        <v/>
      </c>
      <c r="AS2580" s="288" t="str">
        <f>IFERROR(IF(Table_Merge1[[#This Row],[LME Zinc 3-month]]*Table_Merge1[[#This Row],[Azad.Sell]]=0,"",Table_Merge1[[#This Row],[LME Zinc 3-month]]*Table_Merge1[[#This Row],[Azad.Sell]]),"")</f>
        <v/>
      </c>
      <c r="AT2580"/>
    </row>
    <row r="2581" spans="1:46" x14ac:dyDescent="0.25">
      <c r="A2581" s="258">
        <v>44217</v>
      </c>
      <c r="B25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1399.11.02</v>
      </c>
      <c r="C2581" s="195">
        <f t="shared" ca="1" si="76"/>
        <v>1399</v>
      </c>
      <c r="D25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81" s="195">
        <f>_xlfn.NUMBERVALUE(RIGHT(Table11[[#This Row],[تاریخ شمسی]],2))</f>
        <v>2</v>
      </c>
      <c r="F25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11-02</v>
      </c>
      <c r="G2581" s="195" t="s">
        <v>2732</v>
      </c>
      <c r="L2581" s="259">
        <v>44217</v>
      </c>
      <c r="M2581">
        <v>229234</v>
      </c>
      <c r="O2581" s="284">
        <f>IFERROR(DATE(Table7[[#This Row],[year]],MONTH(DATEVALUE(Table7[[#This Row],[month]]&amp;"1")),Table7[[#This Row],[day]]),"")</f>
        <v>41354</v>
      </c>
      <c r="P2581" s="195" t="s">
        <v>6006</v>
      </c>
      <c r="Q2581" s="195">
        <v>2013</v>
      </c>
      <c r="R2581" s="195" t="s">
        <v>3435</v>
      </c>
      <c r="S2581" s="195">
        <v>21</v>
      </c>
      <c r="T2581" s="195">
        <v>1608.75</v>
      </c>
      <c r="U2581" s="195">
        <v>1913</v>
      </c>
      <c r="V2581" s="195">
        <v>5202900</v>
      </c>
      <c r="X2581" s="260">
        <v>41438</v>
      </c>
      <c r="Y2581" t="s">
        <v>7452</v>
      </c>
      <c r="Z2581" s="260">
        <v>4</v>
      </c>
      <c r="AA2581">
        <v>1392</v>
      </c>
      <c r="AB2581" s="260" t="str">
        <f ca="1">IFERROR(IFERROR(VLOOKUP(Table_Merge1[[#This Row],[Column1]],Table11[#All],2,FALSE),LEFT(AB2582,8)&amp;IF(LEN((RIGHT(AB2582,2)+1))&lt;2,"0"&amp;(RIGHT(AB2582,2)+1),(RIGHT(AB2582,2)-1))),"")</f>
        <v>1392.03.23</v>
      </c>
      <c r="AC2581" s="259" t="str">
        <f ca="1">LEFT(Table_Merge1[[#This Row],[Column2]],4)</f>
        <v>1392</v>
      </c>
      <c r="AD2581" s="259" t="str">
        <f ca="1">RIGHT(LEFT(Table_Merge1[[#This Row],[Column2]],7),2)</f>
        <v>03</v>
      </c>
      <c r="AE2581" s="259" t="str">
        <f ca="1">RIGHT(Table_Merge1[[#This Row],[Column2]],2)</f>
        <v>23</v>
      </c>
      <c r="AF2581">
        <v>3</v>
      </c>
      <c r="AG2581">
        <v>23</v>
      </c>
      <c r="AH2581" s="260">
        <v>2013</v>
      </c>
      <c r="AI2581" t="s">
        <v>3441</v>
      </c>
      <c r="AJ2581" s="260">
        <v>13</v>
      </c>
      <c r="AK2581">
        <v>1386.25</v>
      </c>
      <c r="AL2581">
        <v>1794</v>
      </c>
      <c r="AM2581">
        <v>5450175</v>
      </c>
      <c r="AO2581">
        <v>36350</v>
      </c>
      <c r="AP2581" s="287">
        <f>IFERROR(IF(Table_Merge1[[#This Row],[LME Zinc stock]]*Table_Merge1[[#This Row],[Nima.مقدار]]=0,"",Table_Merge1[[#This Row],[LME Zinc stock]]*Table_Merge1[[#This Row],[Nima.مقدار]]),"")</f>
        <v>198113861250</v>
      </c>
      <c r="AQ2581" s="287">
        <f>IFERROR(IF(Table_Merge1[[#This Row],[LME Zinc 3-month]]*Table_Merge1[[#This Row],[Nima.مقدار]]=0,"",Table_Merge1[[#This Row],[LME Zinc 3-month]]*Table_Merge1[[#This Row],[Nima.مقدار]]),"")</f>
        <v>65211900</v>
      </c>
      <c r="AR2581" s="288" t="str">
        <f>IFERROR(IF(Table_Merge1[[#This Row],[LME Zinc stock]]*Table_Merge1[[#This Row],[Azad.Sell]]=0,"",Table_Merge1[[#This Row],[LME Zinc stock]]*Table_Merge1[[#This Row],[Azad.Sell]]),"")</f>
        <v/>
      </c>
      <c r="AS2581" s="288" t="str">
        <f>IFERROR(IF(Table_Merge1[[#This Row],[LME Zinc 3-month]]*Table_Merge1[[#This Row],[Azad.Sell]]=0,"",Table_Merge1[[#This Row],[LME Zinc 3-month]]*Table_Merge1[[#This Row],[Azad.Sell]]),"")</f>
        <v/>
      </c>
      <c r="AT2581"/>
    </row>
    <row r="2582" spans="1:46" x14ac:dyDescent="0.25">
      <c r="A2582" s="258">
        <v>44219</v>
      </c>
      <c r="B25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1399.11.04</v>
      </c>
      <c r="C2582" s="195">
        <f t="shared" ca="1" si="76"/>
        <v>1399</v>
      </c>
      <c r="D25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82" s="195">
        <f>_xlfn.NUMBERVALUE(RIGHT(Table11[[#This Row],[تاریخ شمسی]],2))</f>
        <v>4</v>
      </c>
      <c r="F25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11-04</v>
      </c>
      <c r="G2582" s="195" t="s">
        <v>2733</v>
      </c>
      <c r="L2582" s="259">
        <v>44219</v>
      </c>
      <c r="M2582">
        <v>225747</v>
      </c>
      <c r="O2582" s="283">
        <f>IFERROR(DATE(Table7[[#This Row],[year]],MONTH(DATEVALUE(Table7[[#This Row],[month]]&amp;"1")),Table7[[#This Row],[day]]),"")</f>
        <v>41353</v>
      </c>
      <c r="P2582" s="257" t="s">
        <v>6007</v>
      </c>
      <c r="Q2582" s="257">
        <v>2013</v>
      </c>
      <c r="R2582" s="257" t="s">
        <v>3435</v>
      </c>
      <c r="S2582" s="257">
        <v>20</v>
      </c>
      <c r="T2582" s="257">
        <v>1611.5</v>
      </c>
      <c r="U2582" s="257">
        <v>1896</v>
      </c>
      <c r="V2582" s="257">
        <v>5203150</v>
      </c>
      <c r="X2582" s="260">
        <v>41437</v>
      </c>
      <c r="Y2582" t="s">
        <v>7451</v>
      </c>
      <c r="Z2582" s="260">
        <v>4</v>
      </c>
      <c r="AA2582">
        <v>1392</v>
      </c>
      <c r="AB2582" s="260" t="str">
        <f ca="1">IFERROR(IFERROR(VLOOKUP(Table_Merge1[[#This Row],[Column1]],Table11[#All],2,FALSE),LEFT(AB2583,8)&amp;IF(LEN((RIGHT(AB2583,2)+1))&lt;2,"0"&amp;(RIGHT(AB2583,2)+1),(RIGHT(AB2583,2)-1))),"")</f>
        <v>1392.03.22</v>
      </c>
      <c r="AC2582" s="259" t="str">
        <f ca="1">LEFT(Table_Merge1[[#This Row],[Column2]],4)</f>
        <v>1392</v>
      </c>
      <c r="AD2582" s="259" t="str">
        <f ca="1">RIGHT(LEFT(Table_Merge1[[#This Row],[Column2]],7),2)</f>
        <v>03</v>
      </c>
      <c r="AE2582" s="259" t="str">
        <f ca="1">RIGHT(Table_Merge1[[#This Row],[Column2]],2)</f>
        <v>22</v>
      </c>
      <c r="AF2582">
        <v>3</v>
      </c>
      <c r="AG2582">
        <v>22</v>
      </c>
      <c r="AH2582" s="260">
        <v>2013</v>
      </c>
      <c r="AI2582" t="s">
        <v>3441</v>
      </c>
      <c r="AJ2582" s="260">
        <v>12</v>
      </c>
      <c r="AK2582">
        <v>1377.25</v>
      </c>
      <c r="AL2582" t="s">
        <v>3621</v>
      </c>
      <c r="AM2582" t="s">
        <v>3621</v>
      </c>
      <c r="AO2582">
        <v>36350</v>
      </c>
      <c r="AP2582" s="287" t="str">
        <f>IFERROR(IF(Table_Merge1[[#This Row],[LME Zinc stock]]*Table_Merge1[[#This Row],[Nima.مقدار]]=0,"",Table_Merge1[[#This Row],[LME Zinc stock]]*Table_Merge1[[#This Row],[Nima.مقدار]]),"")</f>
        <v/>
      </c>
      <c r="AQ2582" s="287" t="str">
        <f>IFERROR(IF(Table_Merge1[[#This Row],[LME Zinc 3-month]]*Table_Merge1[[#This Row],[Nima.مقدار]]=0,"",Table_Merge1[[#This Row],[LME Zinc 3-month]]*Table_Merge1[[#This Row],[Nima.مقدار]]),"")</f>
        <v/>
      </c>
      <c r="AR2582" s="288" t="str">
        <f>IFERROR(IF(Table_Merge1[[#This Row],[LME Zinc stock]]*Table_Merge1[[#This Row],[Azad.Sell]]=0,"",Table_Merge1[[#This Row],[LME Zinc stock]]*Table_Merge1[[#This Row],[Azad.Sell]]),"")</f>
        <v/>
      </c>
      <c r="AS2582" s="288" t="str">
        <f>IFERROR(IF(Table_Merge1[[#This Row],[LME Zinc 3-month]]*Table_Merge1[[#This Row],[Azad.Sell]]=0,"",Table_Merge1[[#This Row],[LME Zinc 3-month]]*Table_Merge1[[#This Row],[Azad.Sell]]),"")</f>
        <v/>
      </c>
      <c r="AT2582"/>
    </row>
    <row r="2583" spans="1:46" x14ac:dyDescent="0.25">
      <c r="A2583" s="258">
        <v>44220</v>
      </c>
      <c r="B25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1399.11.05</v>
      </c>
      <c r="C2583" s="195">
        <f t="shared" ca="1" si="76"/>
        <v>1399</v>
      </c>
      <c r="D25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83" s="195">
        <f>_xlfn.NUMBERVALUE(RIGHT(Table11[[#This Row],[تاریخ شمسی]],2))</f>
        <v>5</v>
      </c>
      <c r="F25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11-05</v>
      </c>
      <c r="G2583" s="195" t="s">
        <v>2734</v>
      </c>
      <c r="L2583" s="259">
        <v>44220</v>
      </c>
      <c r="M2583">
        <v>226223</v>
      </c>
      <c r="O2583" s="284">
        <f>IFERROR(DATE(Table7[[#This Row],[year]],MONTH(DATEVALUE(Table7[[#This Row],[month]]&amp;"1")),Table7[[#This Row],[day]]),"")</f>
        <v>41352</v>
      </c>
      <c r="P2583" s="195" t="s">
        <v>6008</v>
      </c>
      <c r="Q2583" s="195">
        <v>2013</v>
      </c>
      <c r="R2583" s="195" t="s">
        <v>3435</v>
      </c>
      <c r="S2583" s="195">
        <v>19</v>
      </c>
      <c r="T2583" s="195">
        <v>1602.5</v>
      </c>
      <c r="U2583" s="195">
        <v>1900</v>
      </c>
      <c r="V2583" s="195">
        <v>5212975</v>
      </c>
      <c r="X2583" s="260">
        <v>41436</v>
      </c>
      <c r="Y2583" t="s">
        <v>7450</v>
      </c>
      <c r="Z2583" s="260">
        <v>4</v>
      </c>
      <c r="AA2583">
        <v>1392</v>
      </c>
      <c r="AB2583" s="260" t="str">
        <f ca="1">IFERROR(IFERROR(VLOOKUP(Table_Merge1[[#This Row],[Column1]],Table11[#All],2,FALSE),LEFT(AB2584,8)&amp;IF(LEN((RIGHT(AB2584,2)+1))&lt;2,"0"&amp;(RIGHT(AB2584,2)+1),(RIGHT(AB2584,2)-1))),"")</f>
        <v>1392.03.21</v>
      </c>
      <c r="AC2583" s="259" t="str">
        <f ca="1">LEFT(Table_Merge1[[#This Row],[Column2]],4)</f>
        <v>1392</v>
      </c>
      <c r="AD2583" s="259" t="str">
        <f ca="1">RIGHT(LEFT(Table_Merge1[[#This Row],[Column2]],7),2)</f>
        <v>03</v>
      </c>
      <c r="AE2583" s="259" t="str">
        <f ca="1">RIGHT(Table_Merge1[[#This Row],[Column2]],2)</f>
        <v>21</v>
      </c>
      <c r="AF2583">
        <v>3</v>
      </c>
      <c r="AG2583">
        <v>21</v>
      </c>
      <c r="AH2583" s="260">
        <v>2013</v>
      </c>
      <c r="AI2583" t="s">
        <v>3441</v>
      </c>
      <c r="AJ2583" s="260">
        <v>11</v>
      </c>
      <c r="AK2583">
        <v>1369.5</v>
      </c>
      <c r="AL2583">
        <v>1776</v>
      </c>
      <c r="AM2583">
        <v>5435600</v>
      </c>
      <c r="AO2583">
        <v>35800</v>
      </c>
      <c r="AP2583" s="287">
        <f>IFERROR(IF(Table_Merge1[[#This Row],[LME Zinc stock]]*Table_Merge1[[#This Row],[Nima.مقدار]]=0,"",Table_Merge1[[#This Row],[LME Zinc stock]]*Table_Merge1[[#This Row],[Nima.مقدار]]),"")</f>
        <v>194594480000</v>
      </c>
      <c r="AQ2583" s="287">
        <f>IFERROR(IF(Table_Merge1[[#This Row],[LME Zinc 3-month]]*Table_Merge1[[#This Row],[Nima.مقدار]]=0,"",Table_Merge1[[#This Row],[LME Zinc 3-month]]*Table_Merge1[[#This Row],[Nima.مقدار]]),"")</f>
        <v>63580800</v>
      </c>
      <c r="AR2583" s="288" t="str">
        <f>IFERROR(IF(Table_Merge1[[#This Row],[LME Zinc stock]]*Table_Merge1[[#This Row],[Azad.Sell]]=0,"",Table_Merge1[[#This Row],[LME Zinc stock]]*Table_Merge1[[#This Row],[Azad.Sell]]),"")</f>
        <v/>
      </c>
      <c r="AS2583" s="288" t="str">
        <f>IFERROR(IF(Table_Merge1[[#This Row],[LME Zinc 3-month]]*Table_Merge1[[#This Row],[Azad.Sell]]=0,"",Table_Merge1[[#This Row],[LME Zinc 3-month]]*Table_Merge1[[#This Row],[Azad.Sell]]),"")</f>
        <v/>
      </c>
      <c r="AT2583"/>
    </row>
    <row r="2584" spans="1:46" x14ac:dyDescent="0.25">
      <c r="A2584" s="258">
        <v>44221</v>
      </c>
      <c r="B25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1399.11.06</v>
      </c>
      <c r="C2584" s="195">
        <f t="shared" ca="1" si="76"/>
        <v>1399</v>
      </c>
      <c r="D25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84" s="195">
        <f>_xlfn.NUMBERVALUE(RIGHT(Table11[[#This Row],[تاریخ شمسی]],2))</f>
        <v>6</v>
      </c>
      <c r="F25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11-06</v>
      </c>
      <c r="G2584" s="195" t="s">
        <v>2735</v>
      </c>
      <c r="L2584" s="259">
        <v>44221</v>
      </c>
      <c r="M2584">
        <v>229137</v>
      </c>
      <c r="O2584" s="283">
        <f>IFERROR(DATE(Table7[[#This Row],[year]],MONTH(DATEVALUE(Table7[[#This Row],[month]]&amp;"1")),Table7[[#This Row],[day]]),"")</f>
        <v>41351</v>
      </c>
      <c r="P2584" s="257" t="s">
        <v>6009</v>
      </c>
      <c r="Q2584" s="257">
        <v>2013</v>
      </c>
      <c r="R2584" s="257" t="s">
        <v>3435</v>
      </c>
      <c r="S2584" s="257">
        <v>18</v>
      </c>
      <c r="T2584" s="257">
        <v>1599.5</v>
      </c>
      <c r="U2584" s="257">
        <v>1875</v>
      </c>
      <c r="V2584" s="257">
        <v>5212800</v>
      </c>
      <c r="X2584" s="260">
        <v>41435</v>
      </c>
      <c r="Y2584" t="s">
        <v>7449</v>
      </c>
      <c r="Z2584" s="260">
        <v>4</v>
      </c>
      <c r="AA2584">
        <v>1392</v>
      </c>
      <c r="AB2584" s="260" t="str">
        <f ca="1">IFERROR(IFERROR(VLOOKUP(Table_Merge1[[#This Row],[Column1]],Table11[#All],2,FALSE),LEFT(AB2585,8)&amp;IF(LEN((RIGHT(AB2585,2)+1))&lt;2,"0"&amp;(RIGHT(AB2585,2)+1),(RIGHT(AB2585,2)-1))),"")</f>
        <v>1392.03.20</v>
      </c>
      <c r="AC2584" s="259" t="str">
        <f ca="1">LEFT(Table_Merge1[[#This Row],[Column2]],4)</f>
        <v>1392</v>
      </c>
      <c r="AD2584" s="259" t="str">
        <f ca="1">RIGHT(LEFT(Table_Merge1[[#This Row],[Column2]],7),2)</f>
        <v>03</v>
      </c>
      <c r="AE2584" s="259" t="str">
        <f ca="1">RIGHT(Table_Merge1[[#This Row],[Column2]],2)</f>
        <v>20</v>
      </c>
      <c r="AF2584">
        <v>3</v>
      </c>
      <c r="AG2584">
        <v>20</v>
      </c>
      <c r="AH2584" s="260">
        <v>2013</v>
      </c>
      <c r="AI2584" t="s">
        <v>3441</v>
      </c>
      <c r="AJ2584" s="260">
        <v>10</v>
      </c>
      <c r="AK2584">
        <v>1376.75</v>
      </c>
      <c r="AL2584">
        <v>1764.5</v>
      </c>
      <c r="AM2584">
        <v>5442475</v>
      </c>
      <c r="AO2584">
        <v>36000</v>
      </c>
      <c r="AP2584" s="287">
        <f>IFERROR(IF(Table_Merge1[[#This Row],[LME Zinc stock]]*Table_Merge1[[#This Row],[Nima.مقدار]]=0,"",Table_Merge1[[#This Row],[LME Zinc stock]]*Table_Merge1[[#This Row],[Nima.مقدار]]),"")</f>
        <v>195929100000</v>
      </c>
      <c r="AQ2584" s="287">
        <f>IFERROR(IF(Table_Merge1[[#This Row],[LME Zinc 3-month]]*Table_Merge1[[#This Row],[Nima.مقدار]]=0,"",Table_Merge1[[#This Row],[LME Zinc 3-month]]*Table_Merge1[[#This Row],[Nima.مقدار]]),"")</f>
        <v>63522000</v>
      </c>
      <c r="AR2584" s="288" t="str">
        <f>IFERROR(IF(Table_Merge1[[#This Row],[LME Zinc stock]]*Table_Merge1[[#This Row],[Azad.Sell]]=0,"",Table_Merge1[[#This Row],[LME Zinc stock]]*Table_Merge1[[#This Row],[Azad.Sell]]),"")</f>
        <v/>
      </c>
      <c r="AS2584" s="288" t="str">
        <f>IFERROR(IF(Table_Merge1[[#This Row],[LME Zinc 3-month]]*Table_Merge1[[#This Row],[Azad.Sell]]=0,"",Table_Merge1[[#This Row],[LME Zinc 3-month]]*Table_Merge1[[#This Row],[Azad.Sell]]),"")</f>
        <v/>
      </c>
      <c r="AT2584"/>
    </row>
    <row r="2585" spans="1:46" x14ac:dyDescent="0.25">
      <c r="A2585" s="258">
        <v>44222</v>
      </c>
      <c r="B25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1399.11.07</v>
      </c>
      <c r="C2585" s="195">
        <f t="shared" ca="1" si="76"/>
        <v>1399</v>
      </c>
      <c r="D25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85" s="195">
        <f>_xlfn.NUMBERVALUE(RIGHT(Table11[[#This Row],[تاریخ شمسی]],2))</f>
        <v>7</v>
      </c>
      <c r="F25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11-07</v>
      </c>
      <c r="G2585" s="195" t="s">
        <v>2736</v>
      </c>
      <c r="L2585" s="259">
        <v>44222</v>
      </c>
      <c r="M2585">
        <v>228587</v>
      </c>
      <c r="O2585" s="284">
        <f>IFERROR(DATE(Table7[[#This Row],[year]],MONTH(DATEVALUE(Table7[[#This Row],[month]]&amp;"1")),Table7[[#This Row],[day]]),"")</f>
        <v>41348</v>
      </c>
      <c r="P2585" s="195" t="s">
        <v>6010</v>
      </c>
      <c r="Q2585" s="195">
        <v>2013</v>
      </c>
      <c r="R2585" s="195" t="s">
        <v>3435</v>
      </c>
      <c r="S2585" s="195">
        <v>15</v>
      </c>
      <c r="T2585" s="195">
        <v>1593.25</v>
      </c>
      <c r="U2585" s="195">
        <v>1862.5</v>
      </c>
      <c r="V2585" s="195">
        <v>5206800</v>
      </c>
      <c r="X2585" s="260">
        <v>41432</v>
      </c>
      <c r="Z2585" s="260">
        <v>4</v>
      </c>
      <c r="AB2585" s="260" t="str">
        <f ca="1">IFERROR(IFERROR(VLOOKUP(Table_Merge1[[#This Row],[Column1]],Table11[#All],2,FALSE),LEFT(AB2586,8)&amp;IF(LEN((RIGHT(AB2586,2)+1))&lt;2,"0"&amp;(RIGHT(AB2586,2)+1),(RIGHT(AB2586,2)-1))),"")</f>
        <v>1392.03.15</v>
      </c>
      <c r="AC2585" s="259" t="str">
        <f ca="1">LEFT(Table_Merge1[[#This Row],[Column2]],4)</f>
        <v>1392</v>
      </c>
      <c r="AD2585" s="259" t="str">
        <f ca="1">RIGHT(LEFT(Table_Merge1[[#This Row],[Column2]],7),2)</f>
        <v>03</v>
      </c>
      <c r="AE2585" s="259" t="str">
        <f ca="1">RIGHT(Table_Merge1[[#This Row],[Column2]],2)</f>
        <v>15</v>
      </c>
      <c r="AH2585" s="260">
        <v>2013</v>
      </c>
      <c r="AI2585" t="s">
        <v>3441</v>
      </c>
      <c r="AJ2585" s="260">
        <v>7</v>
      </c>
      <c r="AK2585">
        <v>1410</v>
      </c>
      <c r="AL2585">
        <v>1779.5</v>
      </c>
      <c r="AM2585">
        <v>5448000</v>
      </c>
      <c r="AP2585" s="287" t="str">
        <f>IFERROR(IF(Table_Merge1[[#This Row],[LME Zinc stock]]*Table_Merge1[[#This Row],[Nima.مقدار]]=0,"",Table_Merge1[[#This Row],[LME Zinc stock]]*Table_Merge1[[#This Row],[Nima.مقدار]]),"")</f>
        <v/>
      </c>
      <c r="AQ2585" s="287" t="str">
        <f>IFERROR(IF(Table_Merge1[[#This Row],[LME Zinc 3-month]]*Table_Merge1[[#This Row],[Nima.مقدار]]=0,"",Table_Merge1[[#This Row],[LME Zinc 3-month]]*Table_Merge1[[#This Row],[Nima.مقدار]]),"")</f>
        <v/>
      </c>
      <c r="AR2585" s="288" t="str">
        <f>IFERROR(IF(Table_Merge1[[#This Row],[LME Zinc stock]]*Table_Merge1[[#This Row],[Azad.Sell]]=0,"",Table_Merge1[[#This Row],[LME Zinc stock]]*Table_Merge1[[#This Row],[Azad.Sell]]),"")</f>
        <v/>
      </c>
      <c r="AS2585" s="288" t="str">
        <f>IFERROR(IF(Table_Merge1[[#This Row],[LME Zinc 3-month]]*Table_Merge1[[#This Row],[Azad.Sell]]=0,"",Table_Merge1[[#This Row],[LME Zinc 3-month]]*Table_Merge1[[#This Row],[Azad.Sell]]),"")</f>
        <v/>
      </c>
      <c r="AT2585"/>
    </row>
    <row r="2586" spans="1:46" x14ac:dyDescent="0.25">
      <c r="A2586" s="258">
        <v>44223</v>
      </c>
      <c r="B25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1399.11.08</v>
      </c>
      <c r="C2586" s="195">
        <f t="shared" ca="1" si="76"/>
        <v>1399</v>
      </c>
      <c r="D25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86" s="195">
        <f>_xlfn.NUMBERVALUE(RIGHT(Table11[[#This Row],[تاریخ شمسی]],2))</f>
        <v>8</v>
      </c>
      <c r="F25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11-08</v>
      </c>
      <c r="G2586" s="195" t="s">
        <v>2737</v>
      </c>
      <c r="L2586" s="259">
        <v>44223</v>
      </c>
      <c r="M2586">
        <v>230771</v>
      </c>
      <c r="O2586" s="283">
        <f>IFERROR(DATE(Table7[[#This Row],[year]],MONTH(DATEVALUE(Table7[[#This Row],[month]]&amp;"1")),Table7[[#This Row],[day]]),"")</f>
        <v>41347</v>
      </c>
      <c r="P2586" s="257" t="s">
        <v>6011</v>
      </c>
      <c r="Q2586" s="257">
        <v>2013</v>
      </c>
      <c r="R2586" s="257" t="s">
        <v>3435</v>
      </c>
      <c r="S2586" s="257">
        <v>14</v>
      </c>
      <c r="T2586" s="257">
        <v>1585</v>
      </c>
      <c r="U2586" s="257">
        <v>1878</v>
      </c>
      <c r="V2586" s="257">
        <v>5212075</v>
      </c>
      <c r="X2586" s="260">
        <v>41431</v>
      </c>
      <c r="Y2586" t="s">
        <v>7448</v>
      </c>
      <c r="Z2586" s="260">
        <v>4</v>
      </c>
      <c r="AA2586">
        <v>1392</v>
      </c>
      <c r="AB2586" s="260" t="str">
        <f ca="1">IFERROR(IFERROR(VLOOKUP(Table_Merge1[[#This Row],[Column1]],Table11[#All],2,FALSE),LEFT(AB2587,8)&amp;IF(LEN((RIGHT(AB2587,2)+1))&lt;2,"0"&amp;(RIGHT(AB2587,2)+1),(RIGHT(AB2587,2)-1))),"")</f>
        <v>1392.03.16</v>
      </c>
      <c r="AC2586" s="259" t="str">
        <f ca="1">LEFT(Table_Merge1[[#This Row],[Column2]],4)</f>
        <v>1392</v>
      </c>
      <c r="AD2586" s="259" t="str">
        <f ca="1">RIGHT(LEFT(Table_Merge1[[#This Row],[Column2]],7),2)</f>
        <v>03</v>
      </c>
      <c r="AE2586" s="259" t="str">
        <f ca="1">RIGHT(Table_Merge1[[#This Row],[Column2]],2)</f>
        <v>16</v>
      </c>
      <c r="AF2586">
        <v>3</v>
      </c>
      <c r="AG2586">
        <v>16</v>
      </c>
      <c r="AH2586" s="260">
        <v>2013</v>
      </c>
      <c r="AI2586" t="s">
        <v>3441</v>
      </c>
      <c r="AJ2586" s="260">
        <v>6</v>
      </c>
      <c r="AK2586">
        <v>1399.5</v>
      </c>
      <c r="AL2586">
        <v>1790</v>
      </c>
      <c r="AM2586">
        <v>5445275</v>
      </c>
      <c r="AO2586">
        <v>36650</v>
      </c>
      <c r="AP2586" s="287">
        <f>IFERROR(IF(Table_Merge1[[#This Row],[LME Zinc stock]]*Table_Merge1[[#This Row],[Nima.مقدار]]=0,"",Table_Merge1[[#This Row],[LME Zinc stock]]*Table_Merge1[[#This Row],[Nima.مقدار]]),"")</f>
        <v>199569328750</v>
      </c>
      <c r="AQ2586" s="287">
        <f>IFERROR(IF(Table_Merge1[[#This Row],[LME Zinc 3-month]]*Table_Merge1[[#This Row],[Nima.مقدار]]=0,"",Table_Merge1[[#This Row],[LME Zinc 3-month]]*Table_Merge1[[#This Row],[Nima.مقدار]]),"")</f>
        <v>65603500</v>
      </c>
      <c r="AR2586" s="288" t="str">
        <f>IFERROR(IF(Table_Merge1[[#This Row],[LME Zinc stock]]*Table_Merge1[[#This Row],[Azad.Sell]]=0,"",Table_Merge1[[#This Row],[LME Zinc stock]]*Table_Merge1[[#This Row],[Azad.Sell]]),"")</f>
        <v/>
      </c>
      <c r="AS2586" s="288" t="str">
        <f>IFERROR(IF(Table_Merge1[[#This Row],[LME Zinc 3-month]]*Table_Merge1[[#This Row],[Azad.Sell]]=0,"",Table_Merge1[[#This Row],[LME Zinc 3-month]]*Table_Merge1[[#This Row],[Azad.Sell]]),"")</f>
        <v/>
      </c>
      <c r="AT2586"/>
    </row>
    <row r="2587" spans="1:46" x14ac:dyDescent="0.25">
      <c r="A2587" s="258">
        <v>44224</v>
      </c>
      <c r="B25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1399.11.09</v>
      </c>
      <c r="C2587" s="195">
        <f t="shared" ca="1" si="76"/>
        <v>1399</v>
      </c>
      <c r="D25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87" s="195">
        <f>_xlfn.NUMBERVALUE(RIGHT(Table11[[#This Row],[تاریخ شمسی]],2))</f>
        <v>9</v>
      </c>
      <c r="F25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11-09</v>
      </c>
      <c r="G2587" s="195" t="s">
        <v>2738</v>
      </c>
      <c r="L2587" s="259">
        <v>44224</v>
      </c>
      <c r="M2587">
        <v>230098</v>
      </c>
      <c r="O2587" s="284">
        <f>IFERROR(DATE(Table7[[#This Row],[year]],MONTH(DATEVALUE(Table7[[#This Row],[month]]&amp;"1")),Table7[[#This Row],[day]]),"")</f>
        <v>41346</v>
      </c>
      <c r="P2587" s="195" t="s">
        <v>6012</v>
      </c>
      <c r="Q2587" s="195">
        <v>2013</v>
      </c>
      <c r="R2587" s="195" t="s">
        <v>3435</v>
      </c>
      <c r="S2587" s="195">
        <v>13</v>
      </c>
      <c r="T2587" s="195">
        <v>1591.5</v>
      </c>
      <c r="U2587" s="195">
        <v>1892.5</v>
      </c>
      <c r="V2587" s="195">
        <v>5228425</v>
      </c>
      <c r="X2587" s="260">
        <v>41430</v>
      </c>
      <c r="Z2587" s="260">
        <v>4</v>
      </c>
      <c r="AB2587" s="260" t="str">
        <f ca="1">IFERROR(IFERROR(VLOOKUP(Table_Merge1[[#This Row],[Column1]],Table11[#All],2,FALSE),LEFT(AB2588,8)&amp;IF(LEN((RIGHT(AB2588,2)+1))&lt;2,"0"&amp;(RIGHT(AB2588,2)+1),(RIGHT(AB2588,2)-1))),"")</f>
        <v>1392.03.11</v>
      </c>
      <c r="AC2587" s="259" t="str">
        <f ca="1">LEFT(Table_Merge1[[#This Row],[Column2]],4)</f>
        <v>1392</v>
      </c>
      <c r="AD2587" s="259" t="str">
        <f ca="1">RIGHT(LEFT(Table_Merge1[[#This Row],[Column2]],7),2)</f>
        <v>03</v>
      </c>
      <c r="AE2587" s="259" t="str">
        <f ca="1">RIGHT(Table_Merge1[[#This Row],[Column2]],2)</f>
        <v>11</v>
      </c>
      <c r="AH2587" s="260">
        <v>2013</v>
      </c>
      <c r="AI2587" t="s">
        <v>3441</v>
      </c>
      <c r="AJ2587" s="260">
        <v>5</v>
      </c>
      <c r="AK2587">
        <v>1396.5</v>
      </c>
      <c r="AL2587">
        <v>1776</v>
      </c>
      <c r="AM2587">
        <v>5440325</v>
      </c>
      <c r="AP2587" s="287" t="str">
        <f>IFERROR(IF(Table_Merge1[[#This Row],[LME Zinc stock]]*Table_Merge1[[#This Row],[Nima.مقدار]]=0,"",Table_Merge1[[#This Row],[LME Zinc stock]]*Table_Merge1[[#This Row],[Nima.مقدار]]),"")</f>
        <v/>
      </c>
      <c r="AQ2587" s="287" t="str">
        <f>IFERROR(IF(Table_Merge1[[#This Row],[LME Zinc 3-month]]*Table_Merge1[[#This Row],[Nima.مقدار]]=0,"",Table_Merge1[[#This Row],[LME Zinc 3-month]]*Table_Merge1[[#This Row],[Nima.مقدار]]),"")</f>
        <v/>
      </c>
      <c r="AR2587" s="288" t="str">
        <f>IFERROR(IF(Table_Merge1[[#This Row],[LME Zinc stock]]*Table_Merge1[[#This Row],[Azad.Sell]]=0,"",Table_Merge1[[#This Row],[LME Zinc stock]]*Table_Merge1[[#This Row],[Azad.Sell]]),"")</f>
        <v/>
      </c>
      <c r="AS2587" s="288" t="str">
        <f>IFERROR(IF(Table_Merge1[[#This Row],[LME Zinc 3-month]]*Table_Merge1[[#This Row],[Azad.Sell]]=0,"",Table_Merge1[[#This Row],[LME Zinc 3-month]]*Table_Merge1[[#This Row],[Azad.Sell]]),"")</f>
        <v/>
      </c>
      <c r="AT2587"/>
    </row>
    <row r="2588" spans="1:46" x14ac:dyDescent="0.25">
      <c r="A2588" s="258">
        <v>44226</v>
      </c>
      <c r="B25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1399.11.11</v>
      </c>
      <c r="C2588" s="195">
        <f t="shared" ca="1" si="76"/>
        <v>1399</v>
      </c>
      <c r="D25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88" s="195">
        <f>_xlfn.NUMBERVALUE(RIGHT(Table11[[#This Row],[تاریخ شمسی]],2))</f>
        <v>11</v>
      </c>
      <c r="F25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11-11</v>
      </c>
      <c r="G2588" s="195" t="s">
        <v>2739</v>
      </c>
      <c r="L2588" s="259">
        <v>44226</v>
      </c>
      <c r="M2588">
        <v>228358</v>
      </c>
      <c r="O2588" s="283">
        <f>IFERROR(DATE(Table7[[#This Row],[year]],MONTH(DATEVALUE(Table7[[#This Row],[month]]&amp;"1")),Table7[[#This Row],[day]]),"")</f>
        <v>41345</v>
      </c>
      <c r="P2588" s="257" t="s">
        <v>6013</v>
      </c>
      <c r="Q2588" s="257">
        <v>2013</v>
      </c>
      <c r="R2588" s="257" t="s">
        <v>3435</v>
      </c>
      <c r="S2588" s="257">
        <v>12</v>
      </c>
      <c r="T2588" s="257">
        <v>1582.5</v>
      </c>
      <c r="U2588" s="257" t="s">
        <v>3621</v>
      </c>
      <c r="V2588" s="257" t="s">
        <v>3621</v>
      </c>
      <c r="X2588" s="260">
        <v>41429</v>
      </c>
      <c r="Z2588" s="260">
        <v>4</v>
      </c>
      <c r="AB2588" s="260" t="str">
        <f ca="1">IFERROR(IFERROR(VLOOKUP(Table_Merge1[[#This Row],[Column1]],Table11[#All],2,FALSE),LEFT(AB2589,8)&amp;IF(LEN((RIGHT(AB2589,2)+1))&lt;2,"0"&amp;(RIGHT(AB2589,2)+1),(RIGHT(AB2589,2)-1))),"")</f>
        <v>1392.03.12</v>
      </c>
      <c r="AC2588" s="259" t="str">
        <f ca="1">LEFT(Table_Merge1[[#This Row],[Column2]],4)</f>
        <v>1392</v>
      </c>
      <c r="AD2588" s="259" t="str">
        <f ca="1">RIGHT(LEFT(Table_Merge1[[#This Row],[Column2]],7),2)</f>
        <v>03</v>
      </c>
      <c r="AE2588" s="259" t="str">
        <f ca="1">RIGHT(Table_Merge1[[#This Row],[Column2]],2)</f>
        <v>12</v>
      </c>
      <c r="AH2588" s="260">
        <v>2013</v>
      </c>
      <c r="AI2588" t="s">
        <v>3441</v>
      </c>
      <c r="AJ2588" s="260">
        <v>4</v>
      </c>
      <c r="AK2588">
        <v>1405.25</v>
      </c>
      <c r="AL2588">
        <v>1793</v>
      </c>
      <c r="AM2588">
        <v>5433950</v>
      </c>
      <c r="AP2588" s="287" t="str">
        <f>IFERROR(IF(Table_Merge1[[#This Row],[LME Zinc stock]]*Table_Merge1[[#This Row],[Nima.مقدار]]=0,"",Table_Merge1[[#This Row],[LME Zinc stock]]*Table_Merge1[[#This Row],[Nima.مقدار]]),"")</f>
        <v/>
      </c>
      <c r="AQ2588" s="287" t="str">
        <f>IFERROR(IF(Table_Merge1[[#This Row],[LME Zinc 3-month]]*Table_Merge1[[#This Row],[Nima.مقدار]]=0,"",Table_Merge1[[#This Row],[LME Zinc 3-month]]*Table_Merge1[[#This Row],[Nima.مقدار]]),"")</f>
        <v/>
      </c>
      <c r="AR2588" s="288" t="str">
        <f>IFERROR(IF(Table_Merge1[[#This Row],[LME Zinc stock]]*Table_Merge1[[#This Row],[Azad.Sell]]=0,"",Table_Merge1[[#This Row],[LME Zinc stock]]*Table_Merge1[[#This Row],[Azad.Sell]]),"")</f>
        <v/>
      </c>
      <c r="AS2588" s="288" t="str">
        <f>IFERROR(IF(Table_Merge1[[#This Row],[LME Zinc 3-month]]*Table_Merge1[[#This Row],[Azad.Sell]]=0,"",Table_Merge1[[#This Row],[LME Zinc 3-month]]*Table_Merge1[[#This Row],[Azad.Sell]]),"")</f>
        <v/>
      </c>
      <c r="AT2588"/>
    </row>
    <row r="2589" spans="1:46" x14ac:dyDescent="0.25">
      <c r="A2589" s="258">
        <v>44227</v>
      </c>
      <c r="B25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1399.11.12</v>
      </c>
      <c r="C2589" s="195">
        <f t="shared" ca="1" si="76"/>
        <v>1399</v>
      </c>
      <c r="D25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89" s="195">
        <f>_xlfn.NUMBERVALUE(RIGHT(Table11[[#This Row],[تاریخ شمسی]],2))</f>
        <v>12</v>
      </c>
      <c r="F25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11-12</v>
      </c>
      <c r="G2589" s="195" t="s">
        <v>2740</v>
      </c>
      <c r="L2589" s="259">
        <v>44227</v>
      </c>
      <c r="M2589">
        <v>230829</v>
      </c>
      <c r="O2589" s="284">
        <f>IFERROR(DATE(Table7[[#This Row],[year]],MONTH(DATEVALUE(Table7[[#This Row],[month]]&amp;"1")),Table7[[#This Row],[day]]),"")</f>
        <v>41344</v>
      </c>
      <c r="P2589" s="195" t="s">
        <v>6014</v>
      </c>
      <c r="Q2589" s="195">
        <v>2013</v>
      </c>
      <c r="R2589" s="195" t="s">
        <v>3435</v>
      </c>
      <c r="S2589" s="195">
        <v>11</v>
      </c>
      <c r="T2589" s="195">
        <v>1577.5</v>
      </c>
      <c r="U2589" s="195">
        <v>1910.5</v>
      </c>
      <c r="V2589" s="195">
        <v>5237400</v>
      </c>
      <c r="X2589" s="260">
        <v>41428</v>
      </c>
      <c r="Y2589" t="s">
        <v>7447</v>
      </c>
      <c r="Z2589" s="260">
        <v>4</v>
      </c>
      <c r="AA2589">
        <v>1392</v>
      </c>
      <c r="AB2589" s="260" t="str">
        <f ca="1">IFERROR(IFERROR(VLOOKUP(Table_Merge1[[#This Row],[Column1]],Table11[#All],2,FALSE),LEFT(AB2590,8)&amp;IF(LEN((RIGHT(AB2590,2)+1))&lt;2,"0"&amp;(RIGHT(AB2590,2)+1),(RIGHT(AB2590,2)-1))),"")</f>
        <v>1392.03.13</v>
      </c>
      <c r="AC2589" s="259" t="str">
        <f ca="1">LEFT(Table_Merge1[[#This Row],[Column2]],4)</f>
        <v>1392</v>
      </c>
      <c r="AD2589" s="259" t="str">
        <f ca="1">RIGHT(LEFT(Table_Merge1[[#This Row],[Column2]],7),2)</f>
        <v>03</v>
      </c>
      <c r="AE2589" s="259" t="str">
        <f ca="1">RIGHT(Table_Merge1[[#This Row],[Column2]],2)</f>
        <v>13</v>
      </c>
      <c r="AF2589">
        <v>3</v>
      </c>
      <c r="AG2589">
        <v>13</v>
      </c>
      <c r="AH2589" s="260">
        <v>2013</v>
      </c>
      <c r="AI2589" t="s">
        <v>3441</v>
      </c>
      <c r="AJ2589" s="260">
        <v>3</v>
      </c>
      <c r="AK2589">
        <v>1396.75</v>
      </c>
      <c r="AL2589">
        <v>1794.5</v>
      </c>
      <c r="AM2589">
        <v>5433975</v>
      </c>
      <c r="AO2589">
        <v>36350</v>
      </c>
      <c r="AP2589" s="287">
        <f>IFERROR(IF(Table_Merge1[[#This Row],[LME Zinc stock]]*Table_Merge1[[#This Row],[Nima.مقدار]]=0,"",Table_Merge1[[#This Row],[LME Zinc stock]]*Table_Merge1[[#This Row],[Nima.مقدار]]),"")</f>
        <v>197524991250</v>
      </c>
      <c r="AQ2589" s="287">
        <f>IFERROR(IF(Table_Merge1[[#This Row],[LME Zinc 3-month]]*Table_Merge1[[#This Row],[Nima.مقدار]]=0,"",Table_Merge1[[#This Row],[LME Zinc 3-month]]*Table_Merge1[[#This Row],[Nima.مقدار]]),"")</f>
        <v>65230075</v>
      </c>
      <c r="AR2589" s="288" t="str">
        <f>IFERROR(IF(Table_Merge1[[#This Row],[LME Zinc stock]]*Table_Merge1[[#This Row],[Azad.Sell]]=0,"",Table_Merge1[[#This Row],[LME Zinc stock]]*Table_Merge1[[#This Row],[Azad.Sell]]),"")</f>
        <v/>
      </c>
      <c r="AS2589" s="288" t="str">
        <f>IFERROR(IF(Table_Merge1[[#This Row],[LME Zinc 3-month]]*Table_Merge1[[#This Row],[Azad.Sell]]=0,"",Table_Merge1[[#This Row],[LME Zinc 3-month]]*Table_Merge1[[#This Row],[Azad.Sell]]),"")</f>
        <v/>
      </c>
      <c r="AT2589"/>
    </row>
    <row r="2590" spans="1:46" x14ac:dyDescent="0.25">
      <c r="A2590" s="258">
        <v>44228</v>
      </c>
      <c r="B25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1399.11.13</v>
      </c>
      <c r="C2590" s="195">
        <f t="shared" ca="1" si="76"/>
        <v>1399</v>
      </c>
      <c r="D25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90" s="195">
        <f>_xlfn.NUMBERVALUE(RIGHT(Table11[[#This Row],[تاریخ شمسی]],2))</f>
        <v>13</v>
      </c>
      <c r="F25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11-13</v>
      </c>
      <c r="G2590" s="195" t="s">
        <v>2741</v>
      </c>
      <c r="L2590" s="259">
        <v>44228</v>
      </c>
      <c r="M2590">
        <v>230829</v>
      </c>
      <c r="O2590" s="283">
        <f>IFERROR(DATE(Table7[[#This Row],[year]],MONTH(DATEVALUE(Table7[[#This Row],[month]]&amp;"1")),Table7[[#This Row],[day]]),"")</f>
        <v>41341</v>
      </c>
      <c r="P2590" s="257" t="s">
        <v>6015</v>
      </c>
      <c r="Q2590" s="257">
        <v>2013</v>
      </c>
      <c r="R2590" s="257" t="s">
        <v>3435</v>
      </c>
      <c r="S2590" s="257">
        <v>8</v>
      </c>
      <c r="T2590" s="257">
        <v>1577</v>
      </c>
      <c r="U2590" s="257">
        <v>1900.5</v>
      </c>
      <c r="V2590" s="257">
        <v>5230650</v>
      </c>
      <c r="X2590" s="260">
        <v>41425</v>
      </c>
      <c r="Z2590" s="260">
        <v>4</v>
      </c>
      <c r="AB2590" s="260" t="str">
        <f ca="1">IFERROR(IFERROR(VLOOKUP(Table_Merge1[[#This Row],[Column1]],Table11[#All],2,FALSE),LEFT(AB2591,8)&amp;IF(LEN((RIGHT(AB2591,2)+1))&lt;2,"0"&amp;(RIGHT(AB2591,2)+1),(RIGHT(AB2591,2)-1))),"")</f>
        <v>1392.03.8</v>
      </c>
      <c r="AC2590" s="259" t="str">
        <f ca="1">LEFT(Table_Merge1[[#This Row],[Column2]],4)</f>
        <v>1392</v>
      </c>
      <c r="AD2590" s="259" t="str">
        <f ca="1">RIGHT(LEFT(Table_Merge1[[#This Row],[Column2]],7),2)</f>
        <v>03</v>
      </c>
      <c r="AE2590" s="259" t="str">
        <f ca="1">RIGHT(Table_Merge1[[#This Row],[Column2]],2)</f>
        <v>.8</v>
      </c>
      <c r="AH2590" s="260">
        <v>2013</v>
      </c>
      <c r="AI2590" t="s">
        <v>3439</v>
      </c>
      <c r="AJ2590" s="260">
        <v>31</v>
      </c>
      <c r="AK2590">
        <v>1410.25</v>
      </c>
      <c r="AL2590">
        <v>1838</v>
      </c>
      <c r="AM2590">
        <v>5348150</v>
      </c>
      <c r="AP2590" s="287" t="str">
        <f>IFERROR(IF(Table_Merge1[[#This Row],[LME Zinc stock]]*Table_Merge1[[#This Row],[Nima.مقدار]]=0,"",Table_Merge1[[#This Row],[LME Zinc stock]]*Table_Merge1[[#This Row],[Nima.مقدار]]),"")</f>
        <v/>
      </c>
      <c r="AQ2590" s="287" t="str">
        <f>IFERROR(IF(Table_Merge1[[#This Row],[LME Zinc 3-month]]*Table_Merge1[[#This Row],[Nima.مقدار]]=0,"",Table_Merge1[[#This Row],[LME Zinc 3-month]]*Table_Merge1[[#This Row],[Nima.مقدار]]),"")</f>
        <v/>
      </c>
      <c r="AR2590" s="288" t="str">
        <f>IFERROR(IF(Table_Merge1[[#This Row],[LME Zinc stock]]*Table_Merge1[[#This Row],[Azad.Sell]]=0,"",Table_Merge1[[#This Row],[LME Zinc stock]]*Table_Merge1[[#This Row],[Azad.Sell]]),"")</f>
        <v/>
      </c>
      <c r="AS2590" s="288" t="str">
        <f>IFERROR(IF(Table_Merge1[[#This Row],[LME Zinc 3-month]]*Table_Merge1[[#This Row],[Azad.Sell]]=0,"",Table_Merge1[[#This Row],[LME Zinc 3-month]]*Table_Merge1[[#This Row],[Azad.Sell]]),"")</f>
        <v/>
      </c>
      <c r="AT2590"/>
    </row>
    <row r="2591" spans="1:46" x14ac:dyDescent="0.25">
      <c r="A2591" s="258">
        <v>44229</v>
      </c>
      <c r="B25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1399.11.14</v>
      </c>
      <c r="C2591" s="195">
        <f t="shared" ca="1" si="76"/>
        <v>1399</v>
      </c>
      <c r="D25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91" s="195">
        <f>_xlfn.NUMBERVALUE(RIGHT(Table11[[#This Row],[تاریخ شمسی]],2))</f>
        <v>14</v>
      </c>
      <c r="F25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11-14</v>
      </c>
      <c r="G2591" s="195" t="s">
        <v>2742</v>
      </c>
      <c r="L2591" s="259">
        <v>44229</v>
      </c>
      <c r="M2591">
        <v>231000</v>
      </c>
      <c r="O2591" s="284">
        <f>IFERROR(DATE(Table7[[#This Row],[year]],MONTH(DATEVALUE(Table7[[#This Row],[month]]&amp;"1")),Table7[[#This Row],[day]]),"")</f>
        <v>41340</v>
      </c>
      <c r="P2591" s="195" t="s">
        <v>6016</v>
      </c>
      <c r="Q2591" s="195">
        <v>2013</v>
      </c>
      <c r="R2591" s="195" t="s">
        <v>3435</v>
      </c>
      <c r="S2591" s="195">
        <v>7</v>
      </c>
      <c r="T2591" s="195">
        <v>1580.5</v>
      </c>
      <c r="U2591" s="195">
        <v>1927.5</v>
      </c>
      <c r="V2591" s="195">
        <v>5239150</v>
      </c>
      <c r="X2591" s="260">
        <v>41424</v>
      </c>
      <c r="Y2591" t="s">
        <v>7446</v>
      </c>
      <c r="Z2591" s="260">
        <v>4</v>
      </c>
      <c r="AA2591">
        <v>1392</v>
      </c>
      <c r="AB2591" s="260" t="str">
        <f ca="1">IFERROR(IFERROR(VLOOKUP(Table_Merge1[[#This Row],[Column1]],Table11[#All],2,FALSE),LEFT(AB2592,8)&amp;IF(LEN((RIGHT(AB2592,2)+1))&lt;2,"0"&amp;(RIGHT(AB2592,2)+1),(RIGHT(AB2592,2)-1))),"")</f>
        <v>1392.03.09</v>
      </c>
      <c r="AC2591" s="259" t="str">
        <f ca="1">LEFT(Table_Merge1[[#This Row],[Column2]],4)</f>
        <v>1392</v>
      </c>
      <c r="AD2591" s="259" t="str">
        <f ca="1">RIGHT(LEFT(Table_Merge1[[#This Row],[Column2]],7),2)</f>
        <v>03</v>
      </c>
      <c r="AE2591" s="259" t="str">
        <f ca="1">RIGHT(Table_Merge1[[#This Row],[Column2]],2)</f>
        <v>09</v>
      </c>
      <c r="AF2591">
        <v>3</v>
      </c>
      <c r="AG2591">
        <v>9</v>
      </c>
      <c r="AH2591" s="260">
        <v>2013</v>
      </c>
      <c r="AI2591" t="s">
        <v>3439</v>
      </c>
      <c r="AJ2591" s="260">
        <v>30</v>
      </c>
      <c r="AK2591">
        <v>1406.25</v>
      </c>
      <c r="AL2591">
        <v>1837</v>
      </c>
      <c r="AM2591">
        <v>5279425</v>
      </c>
      <c r="AO2591">
        <v>36200</v>
      </c>
      <c r="AP2591" s="287">
        <f>IFERROR(IF(Table_Merge1[[#This Row],[LME Zinc stock]]*Table_Merge1[[#This Row],[Nima.مقدار]]=0,"",Table_Merge1[[#This Row],[LME Zinc stock]]*Table_Merge1[[#This Row],[Nima.مقدار]]),"")</f>
        <v>191115185000</v>
      </c>
      <c r="AQ2591" s="287">
        <f>IFERROR(IF(Table_Merge1[[#This Row],[LME Zinc 3-month]]*Table_Merge1[[#This Row],[Nima.مقدار]]=0,"",Table_Merge1[[#This Row],[LME Zinc 3-month]]*Table_Merge1[[#This Row],[Nima.مقدار]]),"")</f>
        <v>66499400</v>
      </c>
      <c r="AR2591" s="288" t="str">
        <f>IFERROR(IF(Table_Merge1[[#This Row],[LME Zinc stock]]*Table_Merge1[[#This Row],[Azad.Sell]]=0,"",Table_Merge1[[#This Row],[LME Zinc stock]]*Table_Merge1[[#This Row],[Azad.Sell]]),"")</f>
        <v/>
      </c>
      <c r="AS2591" s="288" t="str">
        <f>IFERROR(IF(Table_Merge1[[#This Row],[LME Zinc 3-month]]*Table_Merge1[[#This Row],[Azad.Sell]]=0,"",Table_Merge1[[#This Row],[LME Zinc 3-month]]*Table_Merge1[[#This Row],[Azad.Sell]]),"")</f>
        <v/>
      </c>
      <c r="AT2591"/>
    </row>
    <row r="2592" spans="1:46" x14ac:dyDescent="0.25">
      <c r="A2592" s="258">
        <v>44230</v>
      </c>
      <c r="B25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1399.11.15</v>
      </c>
      <c r="C2592" s="195">
        <f t="shared" ca="1" si="76"/>
        <v>1399</v>
      </c>
      <c r="D25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92" s="195">
        <f>_xlfn.NUMBERVALUE(RIGHT(Table11[[#This Row],[تاریخ شمسی]],2))</f>
        <v>15</v>
      </c>
      <c r="F25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11-15</v>
      </c>
      <c r="G2592" s="195" t="s">
        <v>2743</v>
      </c>
      <c r="L2592" s="259">
        <v>44230</v>
      </c>
      <c r="M2592">
        <v>234889</v>
      </c>
      <c r="O2592" s="283">
        <f>IFERROR(DATE(Table7[[#This Row],[year]],MONTH(DATEVALUE(Table7[[#This Row],[month]]&amp;"1")),Table7[[#This Row],[day]]),"")</f>
        <v>41339</v>
      </c>
      <c r="P2592" s="257" t="s">
        <v>6017</v>
      </c>
      <c r="Q2592" s="257">
        <v>2013</v>
      </c>
      <c r="R2592" s="257" t="s">
        <v>3435</v>
      </c>
      <c r="S2592" s="257">
        <v>6</v>
      </c>
      <c r="T2592" s="257">
        <v>1574</v>
      </c>
      <c r="U2592" s="257">
        <v>1932</v>
      </c>
      <c r="V2592" s="257">
        <v>5222500</v>
      </c>
      <c r="X2592" s="260">
        <v>41423</v>
      </c>
      <c r="Y2592" t="s">
        <v>7445</v>
      </c>
      <c r="Z2592" s="260">
        <v>4</v>
      </c>
      <c r="AA2592">
        <v>1392</v>
      </c>
      <c r="AB2592" s="260" t="str">
        <f ca="1">IFERROR(IFERROR(VLOOKUP(Table_Merge1[[#This Row],[Column1]],Table11[#All],2,FALSE),LEFT(AB2593,8)&amp;IF(LEN((RIGHT(AB2593,2)+1))&lt;2,"0"&amp;(RIGHT(AB2593,2)+1),(RIGHT(AB2593,2)-1))),"")</f>
        <v>1392.03.08</v>
      </c>
      <c r="AC2592" s="259" t="str">
        <f ca="1">LEFT(Table_Merge1[[#This Row],[Column2]],4)</f>
        <v>1392</v>
      </c>
      <c r="AD2592" s="259" t="str">
        <f ca="1">RIGHT(LEFT(Table_Merge1[[#This Row],[Column2]],7),2)</f>
        <v>03</v>
      </c>
      <c r="AE2592" s="259" t="str">
        <f ca="1">RIGHT(Table_Merge1[[#This Row],[Column2]],2)</f>
        <v>08</v>
      </c>
      <c r="AF2592">
        <v>3</v>
      </c>
      <c r="AG2592">
        <v>8</v>
      </c>
      <c r="AH2592" s="260">
        <v>2013</v>
      </c>
      <c r="AI2592" t="s">
        <v>3439</v>
      </c>
      <c r="AJ2592" s="260">
        <v>29</v>
      </c>
      <c r="AK2592">
        <v>1384.5</v>
      </c>
      <c r="AL2592">
        <v>1855.5</v>
      </c>
      <c r="AM2592">
        <v>5219825</v>
      </c>
      <c r="AO2592">
        <v>36400</v>
      </c>
      <c r="AP2592" s="287">
        <f>IFERROR(IF(Table_Merge1[[#This Row],[LME Zinc stock]]*Table_Merge1[[#This Row],[Nima.مقدار]]=0,"",Table_Merge1[[#This Row],[LME Zinc stock]]*Table_Merge1[[#This Row],[Nima.مقدار]]),"")</f>
        <v>190001630000</v>
      </c>
      <c r="AQ2592" s="287">
        <f>IFERROR(IF(Table_Merge1[[#This Row],[LME Zinc 3-month]]*Table_Merge1[[#This Row],[Nima.مقدار]]=0,"",Table_Merge1[[#This Row],[LME Zinc 3-month]]*Table_Merge1[[#This Row],[Nima.مقدار]]),"")</f>
        <v>67540200</v>
      </c>
      <c r="AR2592" s="288" t="str">
        <f>IFERROR(IF(Table_Merge1[[#This Row],[LME Zinc stock]]*Table_Merge1[[#This Row],[Azad.Sell]]=0,"",Table_Merge1[[#This Row],[LME Zinc stock]]*Table_Merge1[[#This Row],[Azad.Sell]]),"")</f>
        <v/>
      </c>
      <c r="AS2592" s="288" t="str">
        <f>IFERROR(IF(Table_Merge1[[#This Row],[LME Zinc 3-month]]*Table_Merge1[[#This Row],[Azad.Sell]]=0,"",Table_Merge1[[#This Row],[LME Zinc 3-month]]*Table_Merge1[[#This Row],[Azad.Sell]]),"")</f>
        <v/>
      </c>
      <c r="AT2592"/>
    </row>
    <row r="2593" spans="1:46" x14ac:dyDescent="0.25">
      <c r="A2593" s="258">
        <v>44231</v>
      </c>
      <c r="B25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1399.11.16</v>
      </c>
      <c r="C2593" s="195">
        <f t="shared" ca="1" si="76"/>
        <v>1399</v>
      </c>
      <c r="D25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93" s="195">
        <f>_xlfn.NUMBERVALUE(RIGHT(Table11[[#This Row],[تاریخ شمسی]],2))</f>
        <v>16</v>
      </c>
      <c r="F25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11-16</v>
      </c>
      <c r="G2593" s="195" t="s">
        <v>2744</v>
      </c>
      <c r="L2593" s="259">
        <v>44231</v>
      </c>
      <c r="M2593">
        <v>236565</v>
      </c>
      <c r="O2593" s="284">
        <f>IFERROR(DATE(Table7[[#This Row],[year]],MONTH(DATEVALUE(Table7[[#This Row],[month]]&amp;"1")),Table7[[#This Row],[day]]),"")</f>
        <v>41338</v>
      </c>
      <c r="P2593" s="195" t="s">
        <v>6018</v>
      </c>
      <c r="Q2593" s="195">
        <v>2013</v>
      </c>
      <c r="R2593" s="195" t="s">
        <v>3435</v>
      </c>
      <c r="S2593" s="195">
        <v>5</v>
      </c>
      <c r="T2593" s="195">
        <v>1584.25</v>
      </c>
      <c r="U2593" s="195">
        <v>1938.5</v>
      </c>
      <c r="V2593" s="195">
        <v>5230025</v>
      </c>
      <c r="X2593" s="260">
        <v>41422</v>
      </c>
      <c r="Y2593" t="s">
        <v>7444</v>
      </c>
      <c r="Z2593" s="260">
        <v>4</v>
      </c>
      <c r="AA2593">
        <v>1392</v>
      </c>
      <c r="AB2593" s="260" t="str">
        <f ca="1">IFERROR(IFERROR(VLOOKUP(Table_Merge1[[#This Row],[Column1]],Table11[#All],2,FALSE),LEFT(AB2594,8)&amp;IF(LEN((RIGHT(AB2594,2)+1))&lt;2,"0"&amp;(RIGHT(AB2594,2)+1),(RIGHT(AB2594,2)-1))),"")</f>
        <v>1392.03.07</v>
      </c>
      <c r="AC2593" s="259" t="str">
        <f ca="1">LEFT(Table_Merge1[[#This Row],[Column2]],4)</f>
        <v>1392</v>
      </c>
      <c r="AD2593" s="259" t="str">
        <f ca="1">RIGHT(LEFT(Table_Merge1[[#This Row],[Column2]],7),2)</f>
        <v>03</v>
      </c>
      <c r="AE2593" s="259" t="str">
        <f ca="1">RIGHT(Table_Merge1[[#This Row],[Column2]],2)</f>
        <v>07</v>
      </c>
      <c r="AF2593">
        <v>3</v>
      </c>
      <c r="AG2593">
        <v>7</v>
      </c>
      <c r="AH2593" s="260">
        <v>2013</v>
      </c>
      <c r="AI2593" t="s">
        <v>3439</v>
      </c>
      <c r="AJ2593" s="260">
        <v>28</v>
      </c>
      <c r="AK2593">
        <v>1379</v>
      </c>
      <c r="AL2593">
        <v>1856</v>
      </c>
      <c r="AM2593">
        <v>5206350</v>
      </c>
      <c r="AO2593">
        <v>36850</v>
      </c>
      <c r="AP2593" s="287">
        <f>IFERROR(IF(Table_Merge1[[#This Row],[LME Zinc stock]]*Table_Merge1[[#This Row],[Nima.مقدار]]=0,"",Table_Merge1[[#This Row],[LME Zinc stock]]*Table_Merge1[[#This Row],[Nima.مقدار]]),"")</f>
        <v>191853997500</v>
      </c>
      <c r="AQ2593" s="287">
        <f>IFERROR(IF(Table_Merge1[[#This Row],[LME Zinc 3-month]]*Table_Merge1[[#This Row],[Nima.مقدار]]=0,"",Table_Merge1[[#This Row],[LME Zinc 3-month]]*Table_Merge1[[#This Row],[Nima.مقدار]]),"")</f>
        <v>68393600</v>
      </c>
      <c r="AR2593" s="288" t="str">
        <f>IFERROR(IF(Table_Merge1[[#This Row],[LME Zinc stock]]*Table_Merge1[[#This Row],[Azad.Sell]]=0,"",Table_Merge1[[#This Row],[LME Zinc stock]]*Table_Merge1[[#This Row],[Azad.Sell]]),"")</f>
        <v/>
      </c>
      <c r="AS2593" s="288" t="str">
        <f>IFERROR(IF(Table_Merge1[[#This Row],[LME Zinc 3-month]]*Table_Merge1[[#This Row],[Azad.Sell]]=0,"",Table_Merge1[[#This Row],[LME Zinc 3-month]]*Table_Merge1[[#This Row],[Azad.Sell]]),"")</f>
        <v/>
      </c>
      <c r="AT2593"/>
    </row>
    <row r="2594" spans="1:46" x14ac:dyDescent="0.25">
      <c r="A2594" s="258">
        <v>44233</v>
      </c>
      <c r="B25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1399.11.18</v>
      </c>
      <c r="C2594" s="195">
        <f t="shared" ca="1" si="76"/>
        <v>1399</v>
      </c>
      <c r="D25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94" s="195">
        <f>_xlfn.NUMBERVALUE(RIGHT(Table11[[#This Row],[تاریخ شمسی]],2))</f>
        <v>18</v>
      </c>
      <c r="F25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11-18</v>
      </c>
      <c r="G2594" s="195" t="s">
        <v>2745</v>
      </c>
      <c r="L2594" s="259">
        <v>44233</v>
      </c>
      <c r="M2594">
        <v>238232</v>
      </c>
      <c r="O2594" s="283">
        <f>IFERROR(DATE(Table7[[#This Row],[year]],MONTH(DATEVALUE(Table7[[#This Row],[month]]&amp;"1")),Table7[[#This Row],[day]]),"")</f>
        <v>41337</v>
      </c>
      <c r="P2594" s="257" t="s">
        <v>6019</v>
      </c>
      <c r="Q2594" s="257">
        <v>2013</v>
      </c>
      <c r="R2594" s="257" t="s">
        <v>3435</v>
      </c>
      <c r="S2594" s="257">
        <v>4</v>
      </c>
      <c r="T2594" s="257">
        <v>1578</v>
      </c>
      <c r="U2594" s="257">
        <v>1937</v>
      </c>
      <c r="V2594" s="257">
        <v>5229825</v>
      </c>
      <c r="X2594" s="260">
        <v>41418</v>
      </c>
      <c r="Z2594" s="260">
        <v>4</v>
      </c>
      <c r="AB2594" s="260" t="str">
        <f ca="1">IFERROR(IFERROR(VLOOKUP(Table_Merge1[[#This Row],[Column1]],Table11[#All],2,FALSE),LEFT(AB2595,8)&amp;IF(LEN((RIGHT(AB2595,2)+1))&lt;2,"0"&amp;(RIGHT(AB2595,2)+1),(RIGHT(AB2595,2)-1))),"")</f>
        <v>1392.03.03</v>
      </c>
      <c r="AC2594" s="259" t="str">
        <f ca="1">LEFT(Table_Merge1[[#This Row],[Column2]],4)</f>
        <v>1392</v>
      </c>
      <c r="AD2594" s="259" t="str">
        <f ca="1">RIGHT(LEFT(Table_Merge1[[#This Row],[Column2]],7),2)</f>
        <v>03</v>
      </c>
      <c r="AE2594" s="259" t="str">
        <f ca="1">RIGHT(Table_Merge1[[#This Row],[Column2]],2)</f>
        <v>03</v>
      </c>
      <c r="AH2594" s="260">
        <v>2013</v>
      </c>
      <c r="AI2594" t="s">
        <v>3439</v>
      </c>
      <c r="AJ2594" s="260">
        <v>24</v>
      </c>
      <c r="AK2594">
        <v>1385.25</v>
      </c>
      <c r="AL2594">
        <v>1881.5</v>
      </c>
      <c r="AM2594">
        <v>5214150</v>
      </c>
      <c r="AP2594" s="287" t="str">
        <f>IFERROR(IF(Table_Merge1[[#This Row],[LME Zinc stock]]*Table_Merge1[[#This Row],[Nima.مقدار]]=0,"",Table_Merge1[[#This Row],[LME Zinc stock]]*Table_Merge1[[#This Row],[Nima.مقدار]]),"")</f>
        <v/>
      </c>
      <c r="AQ2594" s="287" t="str">
        <f>IFERROR(IF(Table_Merge1[[#This Row],[LME Zinc 3-month]]*Table_Merge1[[#This Row],[Nima.مقدار]]=0,"",Table_Merge1[[#This Row],[LME Zinc 3-month]]*Table_Merge1[[#This Row],[Nima.مقدار]]),"")</f>
        <v/>
      </c>
      <c r="AR2594" s="288" t="str">
        <f>IFERROR(IF(Table_Merge1[[#This Row],[LME Zinc stock]]*Table_Merge1[[#This Row],[Azad.Sell]]=0,"",Table_Merge1[[#This Row],[LME Zinc stock]]*Table_Merge1[[#This Row],[Azad.Sell]]),"")</f>
        <v/>
      </c>
      <c r="AS2594" s="288" t="str">
        <f>IFERROR(IF(Table_Merge1[[#This Row],[LME Zinc 3-month]]*Table_Merge1[[#This Row],[Azad.Sell]]=0,"",Table_Merge1[[#This Row],[LME Zinc 3-month]]*Table_Merge1[[#This Row],[Azad.Sell]]),"")</f>
        <v/>
      </c>
      <c r="AT2594"/>
    </row>
    <row r="2595" spans="1:46" x14ac:dyDescent="0.25">
      <c r="A2595" s="258">
        <v>44234</v>
      </c>
      <c r="B25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1399.11.19</v>
      </c>
      <c r="C2595" s="195">
        <f t="shared" ca="1" si="76"/>
        <v>1399</v>
      </c>
      <c r="D25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95" s="195">
        <f>_xlfn.NUMBERVALUE(RIGHT(Table11[[#This Row],[تاریخ شمسی]],2))</f>
        <v>19</v>
      </c>
      <c r="F25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11-19</v>
      </c>
      <c r="G2595" s="195" t="s">
        <v>2746</v>
      </c>
      <c r="L2595" s="259">
        <v>44234</v>
      </c>
      <c r="M2595">
        <v>234310</v>
      </c>
      <c r="O2595" s="284">
        <f>IFERROR(DATE(Table7[[#This Row],[year]],MONTH(DATEVALUE(Table7[[#This Row],[month]]&amp;"1")),Table7[[#This Row],[day]]),"")</f>
        <v>41334</v>
      </c>
      <c r="P2595" s="195" t="s">
        <v>6020</v>
      </c>
      <c r="Q2595" s="195">
        <v>2013</v>
      </c>
      <c r="R2595" s="195" t="s">
        <v>3435</v>
      </c>
      <c r="S2595" s="195">
        <v>1</v>
      </c>
      <c r="T2595" s="195">
        <v>1570</v>
      </c>
      <c r="U2595" s="195">
        <v>1944</v>
      </c>
      <c r="V2595" s="195">
        <v>5217425</v>
      </c>
      <c r="X2595" s="260">
        <v>41417</v>
      </c>
      <c r="Y2595" t="s">
        <v>7443</v>
      </c>
      <c r="Z2595" s="260">
        <v>4</v>
      </c>
      <c r="AA2595">
        <v>1392</v>
      </c>
      <c r="AB2595" s="260" t="str">
        <f ca="1">IFERROR(IFERROR(VLOOKUP(Table_Merge1[[#This Row],[Column1]],Table11[#All],2,FALSE),LEFT(AB2596,8)&amp;IF(LEN((RIGHT(AB2596,2)+1))&lt;2,"0"&amp;(RIGHT(AB2596,2)+1),(RIGHT(AB2596,2)-1))),"")</f>
        <v>1392.03.02</v>
      </c>
      <c r="AC2595" s="259" t="str">
        <f ca="1">LEFT(Table_Merge1[[#This Row],[Column2]],4)</f>
        <v>1392</v>
      </c>
      <c r="AD2595" s="259" t="str">
        <f ca="1">RIGHT(LEFT(Table_Merge1[[#This Row],[Column2]],7),2)</f>
        <v>03</v>
      </c>
      <c r="AE2595" s="259" t="str">
        <f ca="1">RIGHT(Table_Merge1[[#This Row],[Column2]],2)</f>
        <v>02</v>
      </c>
      <c r="AF2595">
        <v>3</v>
      </c>
      <c r="AG2595">
        <v>2</v>
      </c>
      <c r="AH2595" s="260">
        <v>2013</v>
      </c>
      <c r="AI2595" t="s">
        <v>3439</v>
      </c>
      <c r="AJ2595" s="260">
        <v>23</v>
      </c>
      <c r="AK2595">
        <v>1386</v>
      </c>
      <c r="AL2595">
        <v>1888</v>
      </c>
      <c r="AM2595">
        <v>5198425</v>
      </c>
      <c r="AO2595">
        <v>35400</v>
      </c>
      <c r="AP2595" s="287">
        <f>IFERROR(IF(Table_Merge1[[#This Row],[LME Zinc stock]]*Table_Merge1[[#This Row],[Nima.مقدار]]=0,"",Table_Merge1[[#This Row],[LME Zinc stock]]*Table_Merge1[[#This Row],[Nima.مقدار]]),"")</f>
        <v>184024245000</v>
      </c>
      <c r="AQ2595" s="287">
        <f>IFERROR(IF(Table_Merge1[[#This Row],[LME Zinc 3-month]]*Table_Merge1[[#This Row],[Nima.مقدار]]=0,"",Table_Merge1[[#This Row],[LME Zinc 3-month]]*Table_Merge1[[#This Row],[Nima.مقدار]]),"")</f>
        <v>66835200</v>
      </c>
      <c r="AR2595" s="288" t="str">
        <f>IFERROR(IF(Table_Merge1[[#This Row],[LME Zinc stock]]*Table_Merge1[[#This Row],[Azad.Sell]]=0,"",Table_Merge1[[#This Row],[LME Zinc stock]]*Table_Merge1[[#This Row],[Azad.Sell]]),"")</f>
        <v/>
      </c>
      <c r="AS2595" s="288" t="str">
        <f>IFERROR(IF(Table_Merge1[[#This Row],[LME Zinc 3-month]]*Table_Merge1[[#This Row],[Azad.Sell]]=0,"",Table_Merge1[[#This Row],[LME Zinc 3-month]]*Table_Merge1[[#This Row],[Azad.Sell]]),"")</f>
        <v/>
      </c>
      <c r="AT2595"/>
    </row>
    <row r="2596" spans="1:46" x14ac:dyDescent="0.25">
      <c r="A2596" s="258">
        <v>44235</v>
      </c>
      <c r="B25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1399.11.20</v>
      </c>
      <c r="C2596" s="195">
        <f t="shared" ca="1" si="76"/>
        <v>1399</v>
      </c>
      <c r="D25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96" s="195">
        <f>_xlfn.NUMBERVALUE(RIGHT(Table11[[#This Row],[تاریخ شمسی]],2))</f>
        <v>20</v>
      </c>
      <c r="F25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11-20</v>
      </c>
      <c r="G2596" s="195" t="s">
        <v>2747</v>
      </c>
      <c r="L2596" s="259">
        <v>44235</v>
      </c>
      <c r="M2596">
        <v>236036</v>
      </c>
      <c r="O2596" s="283">
        <f>IFERROR(DATE(Table7[[#This Row],[year]],MONTH(DATEVALUE(Table7[[#This Row],[month]]&amp;"1")),Table7[[#This Row],[day]]),"")</f>
        <v>41333</v>
      </c>
      <c r="P2596" s="257" t="s">
        <v>6021</v>
      </c>
      <c r="Q2596" s="257">
        <v>2013</v>
      </c>
      <c r="R2596" s="257" t="s">
        <v>3433</v>
      </c>
      <c r="S2596" s="257">
        <v>28</v>
      </c>
      <c r="T2596" s="257">
        <v>1591</v>
      </c>
      <c r="U2596" s="257">
        <v>1938.5</v>
      </c>
      <c r="V2596" s="257">
        <v>5182175</v>
      </c>
      <c r="X2596" s="260">
        <v>41416</v>
      </c>
      <c r="Y2596" t="s">
        <v>7442</v>
      </c>
      <c r="Z2596" s="260">
        <v>4</v>
      </c>
      <c r="AA2596">
        <v>1392</v>
      </c>
      <c r="AB2596" s="260" t="str">
        <f ca="1">IFERROR(IFERROR(VLOOKUP(Table_Merge1[[#This Row],[Column1]],Table11[#All],2,FALSE),LEFT(AB2597,8)&amp;IF(LEN((RIGHT(AB2597,2)+1))&lt;2,"0"&amp;(RIGHT(AB2597,2)+1),(RIGHT(AB2597,2)-1))),"")</f>
        <v>1392.03.01</v>
      </c>
      <c r="AC2596" s="259" t="str">
        <f ca="1">LEFT(Table_Merge1[[#This Row],[Column2]],4)</f>
        <v>1392</v>
      </c>
      <c r="AD2596" s="259" t="str">
        <f ca="1">RIGHT(LEFT(Table_Merge1[[#This Row],[Column2]],7),2)</f>
        <v>03</v>
      </c>
      <c r="AE2596" s="259" t="str">
        <f ca="1">RIGHT(Table_Merge1[[#This Row],[Column2]],2)</f>
        <v>01</v>
      </c>
      <c r="AF2596">
        <v>3</v>
      </c>
      <c r="AG2596">
        <v>1</v>
      </c>
      <c r="AH2596" s="260">
        <v>2013</v>
      </c>
      <c r="AI2596" t="s">
        <v>3439</v>
      </c>
      <c r="AJ2596" s="260">
        <v>22</v>
      </c>
      <c r="AK2596">
        <v>1385.25</v>
      </c>
      <c r="AL2596">
        <v>1924</v>
      </c>
      <c r="AM2596">
        <v>5206025</v>
      </c>
      <c r="AO2596">
        <v>35500</v>
      </c>
      <c r="AP2596" s="287">
        <f>IFERROR(IF(Table_Merge1[[#This Row],[LME Zinc stock]]*Table_Merge1[[#This Row],[Nima.مقدار]]=0,"",Table_Merge1[[#This Row],[LME Zinc stock]]*Table_Merge1[[#This Row],[Nima.مقدار]]),"")</f>
        <v>184813887500</v>
      </c>
      <c r="AQ2596" s="287">
        <f>IFERROR(IF(Table_Merge1[[#This Row],[LME Zinc 3-month]]*Table_Merge1[[#This Row],[Nima.مقدار]]=0,"",Table_Merge1[[#This Row],[LME Zinc 3-month]]*Table_Merge1[[#This Row],[Nima.مقدار]]),"")</f>
        <v>68302000</v>
      </c>
      <c r="AR2596" s="288" t="str">
        <f>IFERROR(IF(Table_Merge1[[#This Row],[LME Zinc stock]]*Table_Merge1[[#This Row],[Azad.Sell]]=0,"",Table_Merge1[[#This Row],[LME Zinc stock]]*Table_Merge1[[#This Row],[Azad.Sell]]),"")</f>
        <v/>
      </c>
      <c r="AS2596" s="288" t="str">
        <f>IFERROR(IF(Table_Merge1[[#This Row],[LME Zinc 3-month]]*Table_Merge1[[#This Row],[Azad.Sell]]=0,"",Table_Merge1[[#This Row],[LME Zinc 3-month]]*Table_Merge1[[#This Row],[Azad.Sell]]),"")</f>
        <v/>
      </c>
      <c r="AT2596"/>
    </row>
    <row r="2597" spans="1:46" x14ac:dyDescent="0.25">
      <c r="A2597" s="258">
        <v>44236</v>
      </c>
      <c r="B25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1399.11.21</v>
      </c>
      <c r="C2597" s="195">
        <f t="shared" ca="1" si="76"/>
        <v>1399</v>
      </c>
      <c r="D25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97" s="195">
        <f>_xlfn.NUMBERVALUE(RIGHT(Table11[[#This Row],[تاریخ شمسی]],2))</f>
        <v>21</v>
      </c>
      <c r="F25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11-21</v>
      </c>
      <c r="G2597" s="195" t="s">
        <v>2748</v>
      </c>
      <c r="L2597" s="259">
        <v>44236</v>
      </c>
      <c r="M2597">
        <v>237985</v>
      </c>
      <c r="O2597" s="284">
        <f>IFERROR(DATE(Table7[[#This Row],[year]],MONTH(DATEVALUE(Table7[[#This Row],[month]]&amp;"1")),Table7[[#This Row],[day]]),"")</f>
        <v>41332</v>
      </c>
      <c r="P2597" s="195" t="s">
        <v>6022</v>
      </c>
      <c r="Q2597" s="195">
        <v>2013</v>
      </c>
      <c r="R2597" s="195" t="s">
        <v>3433</v>
      </c>
      <c r="S2597" s="195">
        <v>27</v>
      </c>
      <c r="T2597" s="195">
        <v>1608.5</v>
      </c>
      <c r="U2597" s="195">
        <v>1985</v>
      </c>
      <c r="V2597" s="195">
        <v>5173075</v>
      </c>
      <c r="X2597" s="260">
        <v>41415</v>
      </c>
      <c r="Y2597" t="s">
        <v>7441</v>
      </c>
      <c r="Z2597" s="260">
        <v>4</v>
      </c>
      <c r="AA2597">
        <v>1392</v>
      </c>
      <c r="AB2597" s="260" t="str">
        <f ca="1">IFERROR(IFERROR(VLOOKUP(Table_Merge1[[#This Row],[Column1]],Table11[#All],2,FALSE),LEFT(AB2598,8)&amp;IF(LEN((RIGHT(AB2598,2)+1))&lt;2,"0"&amp;(RIGHT(AB2598,2)+1),(RIGHT(AB2598,2)-1))),"")</f>
        <v>1392.02.31</v>
      </c>
      <c r="AC2597" s="259" t="str">
        <f ca="1">LEFT(Table_Merge1[[#This Row],[Column2]],4)</f>
        <v>1392</v>
      </c>
      <c r="AD2597" s="259" t="str">
        <f ca="1">RIGHT(LEFT(Table_Merge1[[#This Row],[Column2]],7),2)</f>
        <v>02</v>
      </c>
      <c r="AE2597" s="259" t="str">
        <f ca="1">RIGHT(Table_Merge1[[#This Row],[Column2]],2)</f>
        <v>31</v>
      </c>
      <c r="AF2597">
        <v>2</v>
      </c>
      <c r="AG2597">
        <v>31</v>
      </c>
      <c r="AH2597" s="260">
        <v>2013</v>
      </c>
      <c r="AI2597" t="s">
        <v>3439</v>
      </c>
      <c r="AJ2597" s="260">
        <v>21</v>
      </c>
      <c r="AK2597">
        <v>1378.75</v>
      </c>
      <c r="AL2597">
        <v>1968.5</v>
      </c>
      <c r="AM2597">
        <v>5187275</v>
      </c>
      <c r="AO2597">
        <v>35200</v>
      </c>
      <c r="AP2597" s="287">
        <f>IFERROR(IF(Table_Merge1[[#This Row],[LME Zinc stock]]*Table_Merge1[[#This Row],[Nima.مقدار]]=0,"",Table_Merge1[[#This Row],[LME Zinc stock]]*Table_Merge1[[#This Row],[Nima.مقدار]]),"")</f>
        <v>182592080000</v>
      </c>
      <c r="AQ2597" s="287">
        <f>IFERROR(IF(Table_Merge1[[#This Row],[LME Zinc 3-month]]*Table_Merge1[[#This Row],[Nima.مقدار]]=0,"",Table_Merge1[[#This Row],[LME Zinc 3-month]]*Table_Merge1[[#This Row],[Nima.مقدار]]),"")</f>
        <v>69291200</v>
      </c>
      <c r="AR2597" s="288" t="str">
        <f>IFERROR(IF(Table_Merge1[[#This Row],[LME Zinc stock]]*Table_Merge1[[#This Row],[Azad.Sell]]=0,"",Table_Merge1[[#This Row],[LME Zinc stock]]*Table_Merge1[[#This Row],[Azad.Sell]]),"")</f>
        <v/>
      </c>
      <c r="AS2597" s="288" t="str">
        <f>IFERROR(IF(Table_Merge1[[#This Row],[LME Zinc 3-month]]*Table_Merge1[[#This Row],[Azad.Sell]]=0,"",Table_Merge1[[#This Row],[LME Zinc 3-month]]*Table_Merge1[[#This Row],[Azad.Sell]]),"")</f>
        <v/>
      </c>
      <c r="AT2597"/>
    </row>
    <row r="2598" spans="1:46" x14ac:dyDescent="0.25">
      <c r="A2598" s="258">
        <v>44238</v>
      </c>
      <c r="B25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1399.11.23</v>
      </c>
      <c r="C2598" s="195">
        <f t="shared" ca="1" si="76"/>
        <v>1399</v>
      </c>
      <c r="D25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98" s="195">
        <f>_xlfn.NUMBERVALUE(RIGHT(Table11[[#This Row],[تاریخ شمسی]],2))</f>
        <v>23</v>
      </c>
      <c r="F25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11-23</v>
      </c>
      <c r="G2598" s="195" t="s">
        <v>2749</v>
      </c>
      <c r="L2598" s="259">
        <v>44238</v>
      </c>
      <c r="M2598">
        <v>236036</v>
      </c>
      <c r="O2598" s="283">
        <f>IFERROR(DATE(Table7[[#This Row],[year]],MONTH(DATEVALUE(Table7[[#This Row],[month]]&amp;"1")),Table7[[#This Row],[day]]),"")</f>
        <v>41331</v>
      </c>
      <c r="P2598" s="257" t="s">
        <v>6023</v>
      </c>
      <c r="Q2598" s="257">
        <v>2013</v>
      </c>
      <c r="R2598" s="257" t="s">
        <v>3433</v>
      </c>
      <c r="S2598" s="257">
        <v>26</v>
      </c>
      <c r="T2598" s="257">
        <v>1597.25</v>
      </c>
      <c r="U2598" s="257">
        <v>1978.5</v>
      </c>
      <c r="V2598" s="257">
        <v>5172950</v>
      </c>
      <c r="X2598" s="260">
        <v>41414</v>
      </c>
      <c r="Y2598" t="s">
        <v>7440</v>
      </c>
      <c r="Z2598" s="260">
        <v>4</v>
      </c>
      <c r="AA2598">
        <v>1392</v>
      </c>
      <c r="AB2598" s="260" t="str">
        <f ca="1">IFERROR(IFERROR(VLOOKUP(Table_Merge1[[#This Row],[Column1]],Table11[#All],2,FALSE),LEFT(AB2599,8)&amp;IF(LEN((RIGHT(AB2599,2)+1))&lt;2,"0"&amp;(RIGHT(AB2599,2)+1),(RIGHT(AB2599,2)-1))),"")</f>
        <v>1392.02.30</v>
      </c>
      <c r="AC2598" s="259" t="str">
        <f ca="1">LEFT(Table_Merge1[[#This Row],[Column2]],4)</f>
        <v>1392</v>
      </c>
      <c r="AD2598" s="259" t="str">
        <f ca="1">RIGHT(LEFT(Table_Merge1[[#This Row],[Column2]],7),2)</f>
        <v>02</v>
      </c>
      <c r="AE2598" s="259" t="str">
        <f ca="1">RIGHT(Table_Merge1[[#This Row],[Column2]],2)</f>
        <v>30</v>
      </c>
      <c r="AF2598">
        <v>2</v>
      </c>
      <c r="AG2598">
        <v>30</v>
      </c>
      <c r="AH2598" s="260">
        <v>2013</v>
      </c>
      <c r="AI2598" t="s">
        <v>3439</v>
      </c>
      <c r="AJ2598" s="260">
        <v>20</v>
      </c>
      <c r="AK2598">
        <v>1353.75</v>
      </c>
      <c r="AL2598">
        <v>1957.5</v>
      </c>
      <c r="AM2598">
        <v>5196025</v>
      </c>
      <c r="AO2598">
        <v>34700</v>
      </c>
      <c r="AP2598" s="287">
        <f>IFERROR(IF(Table_Merge1[[#This Row],[LME Zinc stock]]*Table_Merge1[[#This Row],[Nima.مقدار]]=0,"",Table_Merge1[[#This Row],[LME Zinc stock]]*Table_Merge1[[#This Row],[Nima.مقدار]]),"")</f>
        <v>180302067500</v>
      </c>
      <c r="AQ2598" s="287">
        <f>IFERROR(IF(Table_Merge1[[#This Row],[LME Zinc 3-month]]*Table_Merge1[[#This Row],[Nima.مقدار]]=0,"",Table_Merge1[[#This Row],[LME Zinc 3-month]]*Table_Merge1[[#This Row],[Nima.مقدار]]),"")</f>
        <v>67925250</v>
      </c>
      <c r="AR2598" s="288" t="str">
        <f>IFERROR(IF(Table_Merge1[[#This Row],[LME Zinc stock]]*Table_Merge1[[#This Row],[Azad.Sell]]=0,"",Table_Merge1[[#This Row],[LME Zinc stock]]*Table_Merge1[[#This Row],[Azad.Sell]]),"")</f>
        <v/>
      </c>
      <c r="AS2598" s="288" t="str">
        <f>IFERROR(IF(Table_Merge1[[#This Row],[LME Zinc 3-month]]*Table_Merge1[[#This Row],[Azad.Sell]]=0,"",Table_Merge1[[#This Row],[LME Zinc 3-month]]*Table_Merge1[[#This Row],[Azad.Sell]]),"")</f>
        <v/>
      </c>
      <c r="AT2598"/>
    </row>
    <row r="2599" spans="1:46" x14ac:dyDescent="0.25">
      <c r="A2599" s="258">
        <v>44240</v>
      </c>
      <c r="B25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1399.11.25</v>
      </c>
      <c r="C2599" s="195">
        <f t="shared" ca="1" si="76"/>
        <v>1399</v>
      </c>
      <c r="D25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599" s="195">
        <f>_xlfn.NUMBERVALUE(RIGHT(Table11[[#This Row],[تاریخ شمسی]],2))</f>
        <v>25</v>
      </c>
      <c r="F25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11-25</v>
      </c>
      <c r="G2599" s="195" t="s">
        <v>2750</v>
      </c>
      <c r="L2599" s="259">
        <v>44240</v>
      </c>
      <c r="M2599">
        <v>232239</v>
      </c>
      <c r="O2599" s="284">
        <f>IFERROR(DATE(Table7[[#This Row],[year]],MONTH(DATEVALUE(Table7[[#This Row],[month]]&amp;"1")),Table7[[#This Row],[day]]),"")</f>
        <v>41330</v>
      </c>
      <c r="P2599" s="195" t="s">
        <v>6024</v>
      </c>
      <c r="Q2599" s="195">
        <v>2013</v>
      </c>
      <c r="R2599" s="195" t="s">
        <v>3433</v>
      </c>
      <c r="S2599" s="195">
        <v>25</v>
      </c>
      <c r="T2599" s="195">
        <v>1592.5</v>
      </c>
      <c r="U2599" s="195">
        <v>1988.5</v>
      </c>
      <c r="V2599" s="195">
        <v>5180975</v>
      </c>
      <c r="X2599" s="260">
        <v>41411</v>
      </c>
      <c r="Z2599" s="260">
        <v>4</v>
      </c>
      <c r="AB2599" s="260" t="str">
        <f ca="1">IFERROR(IFERROR(VLOOKUP(Table_Merge1[[#This Row],[Column1]],Table11[#All],2,FALSE),LEFT(AB2600,8)&amp;IF(LEN((RIGHT(AB2600,2)+1))&lt;2,"0"&amp;(RIGHT(AB2600,2)+1),(RIGHT(AB2600,2)-1))),"")</f>
        <v>1392.02.25</v>
      </c>
      <c r="AC2599" s="259" t="str">
        <f ca="1">LEFT(Table_Merge1[[#This Row],[Column2]],4)</f>
        <v>1392</v>
      </c>
      <c r="AD2599" s="259" t="str">
        <f ca="1">RIGHT(LEFT(Table_Merge1[[#This Row],[Column2]],7),2)</f>
        <v>02</v>
      </c>
      <c r="AE2599" s="259" t="str">
        <f ca="1">RIGHT(Table_Merge1[[#This Row],[Column2]],2)</f>
        <v>25</v>
      </c>
      <c r="AH2599" s="260">
        <v>2013</v>
      </c>
      <c r="AI2599" t="s">
        <v>3439</v>
      </c>
      <c r="AJ2599" s="260">
        <v>17</v>
      </c>
      <c r="AK2599">
        <v>1376.75</v>
      </c>
      <c r="AL2599">
        <v>1967.5</v>
      </c>
      <c r="AM2599">
        <v>5204550</v>
      </c>
      <c r="AP2599" s="287" t="str">
        <f>IFERROR(IF(Table_Merge1[[#This Row],[LME Zinc stock]]*Table_Merge1[[#This Row],[Nima.مقدار]]=0,"",Table_Merge1[[#This Row],[LME Zinc stock]]*Table_Merge1[[#This Row],[Nima.مقدار]]),"")</f>
        <v/>
      </c>
      <c r="AQ2599" s="287" t="str">
        <f>IFERROR(IF(Table_Merge1[[#This Row],[LME Zinc 3-month]]*Table_Merge1[[#This Row],[Nima.مقدار]]=0,"",Table_Merge1[[#This Row],[LME Zinc 3-month]]*Table_Merge1[[#This Row],[Nima.مقدار]]),"")</f>
        <v/>
      </c>
      <c r="AR2599" s="288" t="str">
        <f>IFERROR(IF(Table_Merge1[[#This Row],[LME Zinc stock]]*Table_Merge1[[#This Row],[Azad.Sell]]=0,"",Table_Merge1[[#This Row],[LME Zinc stock]]*Table_Merge1[[#This Row],[Azad.Sell]]),"")</f>
        <v/>
      </c>
      <c r="AS2599" s="288" t="str">
        <f>IFERROR(IF(Table_Merge1[[#This Row],[LME Zinc 3-month]]*Table_Merge1[[#This Row],[Azad.Sell]]=0,"",Table_Merge1[[#This Row],[LME Zinc 3-month]]*Table_Merge1[[#This Row],[Azad.Sell]]),"")</f>
        <v/>
      </c>
      <c r="AT2599"/>
    </row>
    <row r="2600" spans="1:46" x14ac:dyDescent="0.25">
      <c r="A2600" s="258">
        <v>44241</v>
      </c>
      <c r="B26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1399.11.26</v>
      </c>
      <c r="C2600" s="195">
        <f t="shared" ca="1" si="76"/>
        <v>1399</v>
      </c>
      <c r="D26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600" s="195">
        <f>_xlfn.NUMBERVALUE(RIGHT(Table11[[#This Row],[تاریخ شمسی]],2))</f>
        <v>26</v>
      </c>
      <c r="F26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11-26</v>
      </c>
      <c r="G2600" s="195" t="s">
        <v>2751</v>
      </c>
      <c r="L2600" s="259">
        <v>44241</v>
      </c>
      <c r="M2600">
        <v>234428</v>
      </c>
      <c r="O2600" s="283">
        <f>IFERROR(DATE(Table7[[#This Row],[year]],MONTH(DATEVALUE(Table7[[#This Row],[month]]&amp;"1")),Table7[[#This Row],[day]]),"")</f>
        <v>41327</v>
      </c>
      <c r="P2600" s="257" t="s">
        <v>6025</v>
      </c>
      <c r="Q2600" s="257">
        <v>2013</v>
      </c>
      <c r="R2600" s="257" t="s">
        <v>3433</v>
      </c>
      <c r="S2600" s="257">
        <v>22</v>
      </c>
      <c r="T2600" s="257">
        <v>1580</v>
      </c>
      <c r="U2600" s="257">
        <v>1979</v>
      </c>
      <c r="V2600" s="257">
        <v>5182425</v>
      </c>
      <c r="X2600" s="260">
        <v>41410</v>
      </c>
      <c r="Y2600" t="s">
        <v>7439</v>
      </c>
      <c r="Z2600" s="260">
        <v>5</v>
      </c>
      <c r="AA2600">
        <v>1392</v>
      </c>
      <c r="AB2600" s="260" t="str">
        <f ca="1">IFERROR(IFERROR(VLOOKUP(Table_Merge1[[#This Row],[Column1]],Table11[#All],2,FALSE),LEFT(AB2601,8)&amp;IF(LEN((RIGHT(AB2601,2)+1))&lt;2,"0"&amp;(RIGHT(AB2601,2)+1),(RIGHT(AB2601,2)-1))),"")</f>
        <v>1392.02.26</v>
      </c>
      <c r="AC2600" s="259" t="str">
        <f ca="1">LEFT(Table_Merge1[[#This Row],[Column2]],4)</f>
        <v>1392</v>
      </c>
      <c r="AD2600" s="259" t="str">
        <f ca="1">RIGHT(LEFT(Table_Merge1[[#This Row],[Column2]],7),2)</f>
        <v>02</v>
      </c>
      <c r="AE2600" s="259" t="str">
        <f ca="1">RIGHT(Table_Merge1[[#This Row],[Column2]],2)</f>
        <v>26</v>
      </c>
      <c r="AF2600">
        <v>2</v>
      </c>
      <c r="AG2600">
        <v>26</v>
      </c>
      <c r="AH2600" s="260">
        <v>2013</v>
      </c>
      <c r="AI2600" t="s">
        <v>3439</v>
      </c>
      <c r="AJ2600" s="260">
        <v>16</v>
      </c>
      <c r="AK2600">
        <v>1377</v>
      </c>
      <c r="AL2600">
        <v>1930.5</v>
      </c>
      <c r="AM2600">
        <v>5196400</v>
      </c>
      <c r="AO2600">
        <v>35150</v>
      </c>
      <c r="AP2600" s="287">
        <f>IFERROR(IF(Table_Merge1[[#This Row],[LME Zinc stock]]*Table_Merge1[[#This Row],[Nima.مقدار]]=0,"",Table_Merge1[[#This Row],[LME Zinc stock]]*Table_Merge1[[#This Row],[Nima.مقدار]]),"")</f>
        <v>182653460000</v>
      </c>
      <c r="AQ2600" s="287">
        <f>IFERROR(IF(Table_Merge1[[#This Row],[LME Zinc 3-month]]*Table_Merge1[[#This Row],[Nima.مقدار]]=0,"",Table_Merge1[[#This Row],[LME Zinc 3-month]]*Table_Merge1[[#This Row],[Nima.مقدار]]),"")</f>
        <v>67857075</v>
      </c>
      <c r="AR2600" s="288" t="str">
        <f>IFERROR(IF(Table_Merge1[[#This Row],[LME Zinc stock]]*Table_Merge1[[#This Row],[Azad.Sell]]=0,"",Table_Merge1[[#This Row],[LME Zinc stock]]*Table_Merge1[[#This Row],[Azad.Sell]]),"")</f>
        <v/>
      </c>
      <c r="AS2600" s="288" t="str">
        <f>IFERROR(IF(Table_Merge1[[#This Row],[LME Zinc 3-month]]*Table_Merge1[[#This Row],[Azad.Sell]]=0,"",Table_Merge1[[#This Row],[LME Zinc 3-month]]*Table_Merge1[[#This Row],[Azad.Sell]]),"")</f>
        <v/>
      </c>
      <c r="AT2600"/>
    </row>
    <row r="2601" spans="1:46" x14ac:dyDescent="0.25">
      <c r="A2601" s="258">
        <v>44242</v>
      </c>
      <c r="B26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1399.11.27</v>
      </c>
      <c r="C2601" s="195">
        <f t="shared" ca="1" si="76"/>
        <v>1399</v>
      </c>
      <c r="D26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601" s="195">
        <f>_xlfn.NUMBERVALUE(RIGHT(Table11[[#This Row],[تاریخ شمسی]],2))</f>
        <v>27</v>
      </c>
      <c r="F26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11-27</v>
      </c>
      <c r="G2601" s="195" t="s">
        <v>2752</v>
      </c>
      <c r="L2601" s="259">
        <v>44242</v>
      </c>
      <c r="M2601">
        <v>250670</v>
      </c>
      <c r="O2601" s="284">
        <f>IFERROR(DATE(Table7[[#This Row],[year]],MONTH(DATEVALUE(Table7[[#This Row],[month]]&amp;"1")),Table7[[#This Row],[day]]),"")</f>
        <v>41326</v>
      </c>
      <c r="P2601" s="195" t="s">
        <v>6026</v>
      </c>
      <c r="Q2601" s="195">
        <v>2013</v>
      </c>
      <c r="R2601" s="195" t="s">
        <v>3433</v>
      </c>
      <c r="S2601" s="195">
        <v>21</v>
      </c>
      <c r="T2601" s="195">
        <v>1568.5</v>
      </c>
      <c r="U2601" s="195">
        <v>1940.5</v>
      </c>
      <c r="V2601" s="195">
        <v>5189975</v>
      </c>
      <c r="X2601" s="260">
        <v>41409</v>
      </c>
      <c r="Y2601" t="s">
        <v>7438</v>
      </c>
      <c r="Z2601" s="260">
        <v>5</v>
      </c>
      <c r="AA2601">
        <v>1392</v>
      </c>
      <c r="AB2601" s="260" t="str">
        <f ca="1">IFERROR(IFERROR(VLOOKUP(Table_Merge1[[#This Row],[Column1]],Table11[#All],2,FALSE),LEFT(AB2602,8)&amp;IF(LEN((RIGHT(AB2602,2)+1))&lt;2,"0"&amp;(RIGHT(AB2602,2)+1),(RIGHT(AB2602,2)-1))),"")</f>
        <v>1392.02.25</v>
      </c>
      <c r="AC2601" s="259" t="str">
        <f ca="1">LEFT(Table_Merge1[[#This Row],[Column2]],4)</f>
        <v>1392</v>
      </c>
      <c r="AD2601" s="259" t="str">
        <f ca="1">RIGHT(LEFT(Table_Merge1[[#This Row],[Column2]],7),2)</f>
        <v>02</v>
      </c>
      <c r="AE2601" s="259" t="str">
        <f ca="1">RIGHT(Table_Merge1[[#This Row],[Column2]],2)</f>
        <v>25</v>
      </c>
      <c r="AF2601">
        <v>2</v>
      </c>
      <c r="AG2601">
        <v>25</v>
      </c>
      <c r="AH2601" s="260">
        <v>2013</v>
      </c>
      <c r="AI2601" t="s">
        <v>3439</v>
      </c>
      <c r="AJ2601" s="260">
        <v>15</v>
      </c>
      <c r="AK2601">
        <v>1412.25</v>
      </c>
      <c r="AL2601">
        <v>1919.5</v>
      </c>
      <c r="AM2601">
        <v>5198375</v>
      </c>
      <c r="AO2601">
        <v>34900</v>
      </c>
      <c r="AP2601" s="287">
        <f>IFERROR(IF(Table_Merge1[[#This Row],[LME Zinc stock]]*Table_Merge1[[#This Row],[Nima.مقدار]]=0,"",Table_Merge1[[#This Row],[LME Zinc stock]]*Table_Merge1[[#This Row],[Nima.مقدار]]),"")</f>
        <v>181423287500</v>
      </c>
      <c r="AQ2601" s="287">
        <f>IFERROR(IF(Table_Merge1[[#This Row],[LME Zinc 3-month]]*Table_Merge1[[#This Row],[Nima.مقدار]]=0,"",Table_Merge1[[#This Row],[LME Zinc 3-month]]*Table_Merge1[[#This Row],[Nima.مقدار]]),"")</f>
        <v>66990550</v>
      </c>
      <c r="AR2601" s="288" t="str">
        <f>IFERROR(IF(Table_Merge1[[#This Row],[LME Zinc stock]]*Table_Merge1[[#This Row],[Azad.Sell]]=0,"",Table_Merge1[[#This Row],[LME Zinc stock]]*Table_Merge1[[#This Row],[Azad.Sell]]),"")</f>
        <v/>
      </c>
      <c r="AS2601" s="288" t="str">
        <f>IFERROR(IF(Table_Merge1[[#This Row],[LME Zinc 3-month]]*Table_Merge1[[#This Row],[Azad.Sell]]=0,"",Table_Merge1[[#This Row],[LME Zinc 3-month]]*Table_Merge1[[#This Row],[Azad.Sell]]),"")</f>
        <v/>
      </c>
      <c r="AT2601"/>
    </row>
    <row r="2602" spans="1:46" x14ac:dyDescent="0.25">
      <c r="A2602" s="258">
        <v>44243</v>
      </c>
      <c r="B26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1399.11.28</v>
      </c>
      <c r="C2602" s="195">
        <f t="shared" ca="1" si="76"/>
        <v>1399</v>
      </c>
      <c r="D26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602" s="195">
        <f>_xlfn.NUMBERVALUE(RIGHT(Table11[[#This Row],[تاریخ شمسی]],2))</f>
        <v>28</v>
      </c>
      <c r="F26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11-28</v>
      </c>
      <c r="G2602" s="195" t="s">
        <v>2753</v>
      </c>
      <c r="L2602" s="259">
        <v>44243</v>
      </c>
      <c r="M2602">
        <v>248002</v>
      </c>
      <c r="O2602" s="283">
        <f>IFERROR(DATE(Table7[[#This Row],[year]],MONTH(DATEVALUE(Table7[[#This Row],[month]]&amp;"1")),Table7[[#This Row],[day]]),"")</f>
        <v>41325</v>
      </c>
      <c r="P2602" s="257" t="s">
        <v>6027</v>
      </c>
      <c r="Q2602" s="257">
        <v>2013</v>
      </c>
      <c r="R2602" s="257" t="s">
        <v>3433</v>
      </c>
      <c r="S2602" s="257">
        <v>20</v>
      </c>
      <c r="T2602" s="257">
        <v>1602</v>
      </c>
      <c r="U2602" s="257">
        <v>1968.5</v>
      </c>
      <c r="V2602" s="257">
        <v>5188900</v>
      </c>
      <c r="X2602" s="260">
        <v>41408</v>
      </c>
      <c r="Y2602" t="s">
        <v>7437</v>
      </c>
      <c r="Z2602" s="260">
        <v>5</v>
      </c>
      <c r="AA2602">
        <v>1392</v>
      </c>
      <c r="AB2602" s="260" t="str">
        <f ca="1">IFERROR(IFERROR(VLOOKUP(Table_Merge1[[#This Row],[Column1]],Table11[#All],2,FALSE),LEFT(AB2603,8)&amp;IF(LEN((RIGHT(AB2603,2)+1))&lt;2,"0"&amp;(RIGHT(AB2603,2)+1),(RIGHT(AB2603,2)-1))),"")</f>
        <v>1392.02.24</v>
      </c>
      <c r="AC2602" s="259" t="str">
        <f ca="1">LEFT(Table_Merge1[[#This Row],[Column2]],4)</f>
        <v>1392</v>
      </c>
      <c r="AD2602" s="259" t="str">
        <f ca="1">RIGHT(LEFT(Table_Merge1[[#This Row],[Column2]],7),2)</f>
        <v>02</v>
      </c>
      <c r="AE2602" s="259" t="str">
        <f ca="1">RIGHT(Table_Merge1[[#This Row],[Column2]],2)</f>
        <v>24</v>
      </c>
      <c r="AF2602">
        <v>2</v>
      </c>
      <c r="AG2602">
        <v>24</v>
      </c>
      <c r="AH2602" s="260">
        <v>2013</v>
      </c>
      <c r="AI2602" t="s">
        <v>3439</v>
      </c>
      <c r="AJ2602" s="260">
        <v>14</v>
      </c>
      <c r="AK2602">
        <v>1436.5</v>
      </c>
      <c r="AL2602" t="s">
        <v>3621</v>
      </c>
      <c r="AM2602" t="s">
        <v>3621</v>
      </c>
      <c r="AO2602">
        <v>35200</v>
      </c>
      <c r="AP2602" s="287" t="str">
        <f>IFERROR(IF(Table_Merge1[[#This Row],[LME Zinc stock]]*Table_Merge1[[#This Row],[Nima.مقدار]]=0,"",Table_Merge1[[#This Row],[LME Zinc stock]]*Table_Merge1[[#This Row],[Nima.مقدار]]),"")</f>
        <v/>
      </c>
      <c r="AQ2602" s="287" t="str">
        <f>IFERROR(IF(Table_Merge1[[#This Row],[LME Zinc 3-month]]*Table_Merge1[[#This Row],[Nima.مقدار]]=0,"",Table_Merge1[[#This Row],[LME Zinc 3-month]]*Table_Merge1[[#This Row],[Nima.مقدار]]),"")</f>
        <v/>
      </c>
      <c r="AR2602" s="288" t="str">
        <f>IFERROR(IF(Table_Merge1[[#This Row],[LME Zinc stock]]*Table_Merge1[[#This Row],[Azad.Sell]]=0,"",Table_Merge1[[#This Row],[LME Zinc stock]]*Table_Merge1[[#This Row],[Azad.Sell]]),"")</f>
        <v/>
      </c>
      <c r="AS2602" s="288" t="str">
        <f>IFERROR(IF(Table_Merge1[[#This Row],[LME Zinc 3-month]]*Table_Merge1[[#This Row],[Azad.Sell]]=0,"",Table_Merge1[[#This Row],[LME Zinc 3-month]]*Table_Merge1[[#This Row],[Azad.Sell]]),"")</f>
        <v/>
      </c>
      <c r="AT2602"/>
    </row>
    <row r="2603" spans="1:46" x14ac:dyDescent="0.25">
      <c r="A2603" s="258">
        <v>44244</v>
      </c>
      <c r="B26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1399.11.29</v>
      </c>
      <c r="C2603" s="195">
        <f t="shared" ca="1" si="76"/>
        <v>1399</v>
      </c>
      <c r="D26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603" s="195">
        <f>_xlfn.NUMBERVALUE(RIGHT(Table11[[#This Row],[تاریخ شمسی]],2))</f>
        <v>29</v>
      </c>
      <c r="F26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11-29</v>
      </c>
      <c r="G2603" s="195" t="s">
        <v>2754</v>
      </c>
      <c r="L2603" s="259">
        <v>44244</v>
      </c>
      <c r="M2603">
        <v>232773</v>
      </c>
      <c r="O2603" s="284">
        <f>IFERROR(DATE(Table7[[#This Row],[year]],MONTH(DATEVALUE(Table7[[#This Row],[month]]&amp;"1")),Table7[[#This Row],[day]]),"")</f>
        <v>41324</v>
      </c>
      <c r="P2603" s="195" t="s">
        <v>6028</v>
      </c>
      <c r="Q2603" s="195">
        <v>2013</v>
      </c>
      <c r="R2603" s="195" t="s">
        <v>3433</v>
      </c>
      <c r="S2603" s="195">
        <v>19</v>
      </c>
      <c r="T2603" s="195">
        <v>1613.5</v>
      </c>
      <c r="U2603" s="195">
        <v>1956</v>
      </c>
      <c r="V2603" s="195">
        <v>5197450</v>
      </c>
      <c r="X2603" s="260">
        <v>41407</v>
      </c>
      <c r="Y2603" t="s">
        <v>7436</v>
      </c>
      <c r="Z2603" s="260">
        <v>5</v>
      </c>
      <c r="AA2603">
        <v>1392</v>
      </c>
      <c r="AB2603" s="260" t="str">
        <f ca="1">IFERROR(IFERROR(VLOOKUP(Table_Merge1[[#This Row],[Column1]],Table11[#All],2,FALSE),LEFT(AB2604,8)&amp;IF(LEN((RIGHT(AB2604,2)+1))&lt;2,"0"&amp;(RIGHT(AB2604,2)+1),(RIGHT(AB2604,2)-1))),"")</f>
        <v>1392.02.23</v>
      </c>
      <c r="AC2603" s="259" t="str">
        <f ca="1">LEFT(Table_Merge1[[#This Row],[Column2]],4)</f>
        <v>1392</v>
      </c>
      <c r="AD2603" s="259" t="str">
        <f ca="1">RIGHT(LEFT(Table_Merge1[[#This Row],[Column2]],7),2)</f>
        <v>02</v>
      </c>
      <c r="AE2603" s="259" t="str">
        <f ca="1">RIGHT(Table_Merge1[[#This Row],[Column2]],2)</f>
        <v>23</v>
      </c>
      <c r="AF2603">
        <v>2</v>
      </c>
      <c r="AG2603">
        <v>23</v>
      </c>
      <c r="AH2603" s="260">
        <v>2013</v>
      </c>
      <c r="AI2603" t="s">
        <v>3439</v>
      </c>
      <c r="AJ2603" s="260">
        <v>13</v>
      </c>
      <c r="AK2603">
        <v>1429.75</v>
      </c>
      <c r="AL2603">
        <v>1905</v>
      </c>
      <c r="AM2603">
        <v>5202000</v>
      </c>
      <c r="AO2603">
        <v>35150</v>
      </c>
      <c r="AP2603" s="287">
        <f>IFERROR(IF(Table_Merge1[[#This Row],[LME Zinc stock]]*Table_Merge1[[#This Row],[Nima.مقدار]]=0,"",Table_Merge1[[#This Row],[LME Zinc stock]]*Table_Merge1[[#This Row],[Nima.مقدار]]),"")</f>
        <v>182850300000</v>
      </c>
      <c r="AQ2603" s="287">
        <f>IFERROR(IF(Table_Merge1[[#This Row],[LME Zinc 3-month]]*Table_Merge1[[#This Row],[Nima.مقدار]]=0,"",Table_Merge1[[#This Row],[LME Zinc 3-month]]*Table_Merge1[[#This Row],[Nima.مقدار]]),"")</f>
        <v>66960750</v>
      </c>
      <c r="AR2603" s="288" t="str">
        <f>IFERROR(IF(Table_Merge1[[#This Row],[LME Zinc stock]]*Table_Merge1[[#This Row],[Azad.Sell]]=0,"",Table_Merge1[[#This Row],[LME Zinc stock]]*Table_Merge1[[#This Row],[Azad.Sell]]),"")</f>
        <v/>
      </c>
      <c r="AS2603" s="288" t="str">
        <f>IFERROR(IF(Table_Merge1[[#This Row],[LME Zinc 3-month]]*Table_Merge1[[#This Row],[Azad.Sell]]=0,"",Table_Merge1[[#This Row],[LME Zinc 3-month]]*Table_Merge1[[#This Row],[Azad.Sell]]),"")</f>
        <v/>
      </c>
      <c r="AT2603"/>
    </row>
    <row r="2604" spans="1:46" x14ac:dyDescent="0.25">
      <c r="A2604" s="258">
        <v>44245</v>
      </c>
      <c r="B26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1399.11.30</v>
      </c>
      <c r="C2604" s="195">
        <f t="shared" ca="1" si="76"/>
        <v>1399</v>
      </c>
      <c r="D26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604" s="195">
        <f>_xlfn.NUMBERVALUE(RIGHT(Table11[[#This Row],[تاریخ شمسی]],2))</f>
        <v>30</v>
      </c>
      <c r="F26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11-30</v>
      </c>
      <c r="G2604" s="195" t="s">
        <v>2755</v>
      </c>
      <c r="L2604" s="259">
        <v>44245</v>
      </c>
      <c r="M2604">
        <v>235347</v>
      </c>
      <c r="O2604" s="283">
        <f>IFERROR(DATE(Table7[[#This Row],[year]],MONTH(DATEVALUE(Table7[[#This Row],[month]]&amp;"1")),Table7[[#This Row],[day]]),"")</f>
        <v>41323</v>
      </c>
      <c r="P2604" s="257" t="s">
        <v>6029</v>
      </c>
      <c r="Q2604" s="257">
        <v>2013</v>
      </c>
      <c r="R2604" s="257" t="s">
        <v>3433</v>
      </c>
      <c r="S2604" s="257">
        <v>18</v>
      </c>
      <c r="T2604" s="257">
        <v>1611.25</v>
      </c>
      <c r="U2604" s="257">
        <v>1969.5</v>
      </c>
      <c r="V2604" s="257">
        <v>5187925</v>
      </c>
      <c r="X2604" s="260">
        <v>41404</v>
      </c>
      <c r="Z2604" s="260">
        <v>5</v>
      </c>
      <c r="AB2604" s="260" t="str">
        <f ca="1">IFERROR(IFERROR(VLOOKUP(Table_Merge1[[#This Row],[Column1]],Table11[#All],2,FALSE),LEFT(AB2605,8)&amp;IF(LEN((RIGHT(AB2605,2)+1))&lt;2,"0"&amp;(RIGHT(AB2605,2)+1),(RIGHT(AB2605,2)-1))),"")</f>
        <v>1392.02.18</v>
      </c>
      <c r="AC2604" s="259" t="str">
        <f ca="1">LEFT(Table_Merge1[[#This Row],[Column2]],4)</f>
        <v>1392</v>
      </c>
      <c r="AD2604" s="259" t="str">
        <f ca="1">RIGHT(LEFT(Table_Merge1[[#This Row],[Column2]],7),2)</f>
        <v>02</v>
      </c>
      <c r="AE2604" s="259" t="str">
        <f ca="1">RIGHT(Table_Merge1[[#This Row],[Column2]],2)</f>
        <v>18</v>
      </c>
      <c r="AH2604" s="260">
        <v>2013</v>
      </c>
      <c r="AI2604" t="s">
        <v>3439</v>
      </c>
      <c r="AJ2604" s="260">
        <v>10</v>
      </c>
      <c r="AK2604">
        <v>1449.25</v>
      </c>
      <c r="AL2604">
        <v>1890</v>
      </c>
      <c r="AM2604">
        <v>5209975</v>
      </c>
      <c r="AP2604" s="287" t="str">
        <f>IFERROR(IF(Table_Merge1[[#This Row],[LME Zinc stock]]*Table_Merge1[[#This Row],[Nima.مقدار]]=0,"",Table_Merge1[[#This Row],[LME Zinc stock]]*Table_Merge1[[#This Row],[Nima.مقدار]]),"")</f>
        <v/>
      </c>
      <c r="AQ2604" s="287" t="str">
        <f>IFERROR(IF(Table_Merge1[[#This Row],[LME Zinc 3-month]]*Table_Merge1[[#This Row],[Nima.مقدار]]=0,"",Table_Merge1[[#This Row],[LME Zinc 3-month]]*Table_Merge1[[#This Row],[Nima.مقدار]]),"")</f>
        <v/>
      </c>
      <c r="AR2604" s="288" t="str">
        <f>IFERROR(IF(Table_Merge1[[#This Row],[LME Zinc stock]]*Table_Merge1[[#This Row],[Azad.Sell]]=0,"",Table_Merge1[[#This Row],[LME Zinc stock]]*Table_Merge1[[#This Row],[Azad.Sell]]),"")</f>
        <v/>
      </c>
      <c r="AS2604" s="288" t="str">
        <f>IFERROR(IF(Table_Merge1[[#This Row],[LME Zinc 3-month]]*Table_Merge1[[#This Row],[Azad.Sell]]=0,"",Table_Merge1[[#This Row],[LME Zinc 3-month]]*Table_Merge1[[#This Row],[Azad.Sell]]),"")</f>
        <v/>
      </c>
      <c r="AT2604"/>
    </row>
    <row r="2605" spans="1:46" x14ac:dyDescent="0.25">
      <c r="A2605" s="258">
        <v>44247</v>
      </c>
      <c r="B26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1399.12.02</v>
      </c>
      <c r="C2605" s="195">
        <f t="shared" ca="1" si="76"/>
        <v>1399</v>
      </c>
      <c r="D26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05" s="195">
        <f>_xlfn.NUMBERVALUE(RIGHT(Table11[[#This Row],[تاریخ شمسی]],2))</f>
        <v>2</v>
      </c>
      <c r="F26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12-02</v>
      </c>
      <c r="G2605" s="195" t="s">
        <v>2756</v>
      </c>
      <c r="L2605" s="259">
        <v>44247</v>
      </c>
      <c r="M2605">
        <v>243923</v>
      </c>
      <c r="O2605" s="284">
        <f>IFERROR(DATE(Table7[[#This Row],[year]],MONTH(DATEVALUE(Table7[[#This Row],[month]]&amp;"1")),Table7[[#This Row],[day]]),"")</f>
        <v>41320</v>
      </c>
      <c r="P2605" s="195" t="s">
        <v>6030</v>
      </c>
      <c r="Q2605" s="195">
        <v>2013</v>
      </c>
      <c r="R2605" s="195" t="s">
        <v>3433</v>
      </c>
      <c r="S2605" s="195">
        <v>15</v>
      </c>
      <c r="T2605" s="195">
        <v>1629.25</v>
      </c>
      <c r="U2605" s="195">
        <v>1985</v>
      </c>
      <c r="V2605" s="195">
        <v>5162700</v>
      </c>
      <c r="X2605" s="260">
        <v>41403</v>
      </c>
      <c r="Y2605" t="s">
        <v>7435</v>
      </c>
      <c r="Z2605" s="260">
        <v>5</v>
      </c>
      <c r="AA2605">
        <v>1392</v>
      </c>
      <c r="AB2605" s="260" t="str">
        <f ca="1">IFERROR(IFERROR(VLOOKUP(Table_Merge1[[#This Row],[Column1]],Table11[#All],2,FALSE),LEFT(AB2606,8)&amp;IF(LEN((RIGHT(AB2606,2)+1))&lt;2,"0"&amp;(RIGHT(AB2606,2)+1),(RIGHT(AB2606,2)-1))),"")</f>
        <v>1392.02.19</v>
      </c>
      <c r="AC2605" s="259" t="str">
        <f ca="1">LEFT(Table_Merge1[[#This Row],[Column2]],4)</f>
        <v>1392</v>
      </c>
      <c r="AD2605" s="259" t="str">
        <f ca="1">RIGHT(LEFT(Table_Merge1[[#This Row],[Column2]],7),2)</f>
        <v>02</v>
      </c>
      <c r="AE2605" s="259" t="str">
        <f ca="1">RIGHT(Table_Merge1[[#This Row],[Column2]],2)</f>
        <v>19</v>
      </c>
      <c r="AF2605">
        <v>2</v>
      </c>
      <c r="AG2605">
        <v>19</v>
      </c>
      <c r="AH2605" s="260">
        <v>2013</v>
      </c>
      <c r="AI2605" t="s">
        <v>3439</v>
      </c>
      <c r="AJ2605" s="260">
        <v>9</v>
      </c>
      <c r="AK2605">
        <v>1469.5</v>
      </c>
      <c r="AL2605">
        <v>1857.5</v>
      </c>
      <c r="AM2605">
        <v>5203150</v>
      </c>
      <c r="AO2605">
        <v>35200</v>
      </c>
      <c r="AP2605" s="287">
        <f>IFERROR(IF(Table_Merge1[[#This Row],[LME Zinc stock]]*Table_Merge1[[#This Row],[Nima.مقدار]]=0,"",Table_Merge1[[#This Row],[LME Zinc stock]]*Table_Merge1[[#This Row],[Nima.مقدار]]),"")</f>
        <v>183150880000</v>
      </c>
      <c r="AQ2605" s="287">
        <f>IFERROR(IF(Table_Merge1[[#This Row],[LME Zinc 3-month]]*Table_Merge1[[#This Row],[Nima.مقدار]]=0,"",Table_Merge1[[#This Row],[LME Zinc 3-month]]*Table_Merge1[[#This Row],[Nima.مقدار]]),"")</f>
        <v>65384000</v>
      </c>
      <c r="AR2605" s="288" t="str">
        <f>IFERROR(IF(Table_Merge1[[#This Row],[LME Zinc stock]]*Table_Merge1[[#This Row],[Azad.Sell]]=0,"",Table_Merge1[[#This Row],[LME Zinc stock]]*Table_Merge1[[#This Row],[Azad.Sell]]),"")</f>
        <v/>
      </c>
      <c r="AS2605" s="288" t="str">
        <f>IFERROR(IF(Table_Merge1[[#This Row],[LME Zinc 3-month]]*Table_Merge1[[#This Row],[Azad.Sell]]=0,"",Table_Merge1[[#This Row],[LME Zinc 3-month]]*Table_Merge1[[#This Row],[Azad.Sell]]),"")</f>
        <v/>
      </c>
      <c r="AT2605"/>
    </row>
    <row r="2606" spans="1:46" x14ac:dyDescent="0.25">
      <c r="A2606" s="258">
        <v>44248</v>
      </c>
      <c r="B26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1399.12.03</v>
      </c>
      <c r="C2606" s="195">
        <f t="shared" ca="1" si="76"/>
        <v>1399</v>
      </c>
      <c r="D26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06" s="195">
        <f>_xlfn.NUMBERVALUE(RIGHT(Table11[[#This Row],[تاریخ شمسی]],2))</f>
        <v>3</v>
      </c>
      <c r="F26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12-03</v>
      </c>
      <c r="G2606" s="195" t="s">
        <v>2757</v>
      </c>
      <c r="L2606" s="259">
        <v>44248</v>
      </c>
      <c r="M2606">
        <v>242903</v>
      </c>
      <c r="O2606" s="283">
        <f>IFERROR(DATE(Table7[[#This Row],[year]],MONTH(DATEVALUE(Table7[[#This Row],[month]]&amp;"1")),Table7[[#This Row],[day]]),"")</f>
        <v>41319</v>
      </c>
      <c r="P2606" s="257" t="s">
        <v>6031</v>
      </c>
      <c r="Q2606" s="257">
        <v>2013</v>
      </c>
      <c r="R2606" s="257" t="s">
        <v>3433</v>
      </c>
      <c r="S2606" s="257">
        <v>14</v>
      </c>
      <c r="T2606" s="257">
        <v>1644</v>
      </c>
      <c r="U2606" s="257">
        <v>1973</v>
      </c>
      <c r="V2606" s="257">
        <v>5162875</v>
      </c>
      <c r="X2606" s="260">
        <v>41402</v>
      </c>
      <c r="Y2606" t="s">
        <v>7434</v>
      </c>
      <c r="Z2606" s="260">
        <v>5</v>
      </c>
      <c r="AA2606">
        <v>1392</v>
      </c>
      <c r="AB2606" s="260" t="str">
        <f ca="1">IFERROR(IFERROR(VLOOKUP(Table_Merge1[[#This Row],[Column1]],Table11[#All],2,FALSE),LEFT(AB2607,8)&amp;IF(LEN((RIGHT(AB2607,2)+1))&lt;2,"0"&amp;(RIGHT(AB2607,2)+1),(RIGHT(AB2607,2)-1))),"")</f>
        <v>1392.02.18</v>
      </c>
      <c r="AC2606" s="259" t="str">
        <f ca="1">LEFT(Table_Merge1[[#This Row],[Column2]],4)</f>
        <v>1392</v>
      </c>
      <c r="AD2606" s="259" t="str">
        <f ca="1">RIGHT(LEFT(Table_Merge1[[#This Row],[Column2]],7),2)</f>
        <v>02</v>
      </c>
      <c r="AE2606" s="259" t="str">
        <f ca="1">RIGHT(Table_Merge1[[#This Row],[Column2]],2)</f>
        <v>18</v>
      </c>
      <c r="AF2606">
        <v>2</v>
      </c>
      <c r="AG2606">
        <v>18</v>
      </c>
      <c r="AH2606" s="260">
        <v>2013</v>
      </c>
      <c r="AI2606" t="s">
        <v>3439</v>
      </c>
      <c r="AJ2606" s="260">
        <v>8</v>
      </c>
      <c r="AK2606">
        <v>1454</v>
      </c>
      <c r="AL2606">
        <v>1844</v>
      </c>
      <c r="AM2606">
        <v>5213050</v>
      </c>
      <c r="AO2606">
        <v>35300</v>
      </c>
      <c r="AP2606" s="287">
        <f>IFERROR(IF(Table_Merge1[[#This Row],[LME Zinc stock]]*Table_Merge1[[#This Row],[Nima.مقدار]]=0,"",Table_Merge1[[#This Row],[LME Zinc stock]]*Table_Merge1[[#This Row],[Nima.مقدار]]),"")</f>
        <v>184020665000</v>
      </c>
      <c r="AQ2606" s="287">
        <f>IFERROR(IF(Table_Merge1[[#This Row],[LME Zinc 3-month]]*Table_Merge1[[#This Row],[Nima.مقدار]]=0,"",Table_Merge1[[#This Row],[LME Zinc 3-month]]*Table_Merge1[[#This Row],[Nima.مقدار]]),"")</f>
        <v>65093200</v>
      </c>
      <c r="AR2606" s="288" t="str">
        <f>IFERROR(IF(Table_Merge1[[#This Row],[LME Zinc stock]]*Table_Merge1[[#This Row],[Azad.Sell]]=0,"",Table_Merge1[[#This Row],[LME Zinc stock]]*Table_Merge1[[#This Row],[Azad.Sell]]),"")</f>
        <v/>
      </c>
      <c r="AS2606" s="288" t="str">
        <f>IFERROR(IF(Table_Merge1[[#This Row],[LME Zinc 3-month]]*Table_Merge1[[#This Row],[Azad.Sell]]=0,"",Table_Merge1[[#This Row],[LME Zinc 3-month]]*Table_Merge1[[#This Row],[Azad.Sell]]),"")</f>
        <v/>
      </c>
      <c r="AT2606"/>
    </row>
    <row r="2607" spans="1:46" x14ac:dyDescent="0.25">
      <c r="A2607" s="258">
        <v>44249</v>
      </c>
      <c r="B26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1399.12.04</v>
      </c>
      <c r="C2607" s="195">
        <f t="shared" ca="1" si="76"/>
        <v>1399</v>
      </c>
      <c r="D26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07" s="195">
        <f>_xlfn.NUMBERVALUE(RIGHT(Table11[[#This Row],[تاریخ شمسی]],2))</f>
        <v>4</v>
      </c>
      <c r="F26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12-04</v>
      </c>
      <c r="G2607" s="195" t="s">
        <v>2758</v>
      </c>
      <c r="L2607" s="259">
        <v>44249</v>
      </c>
      <c r="M2607">
        <v>245399</v>
      </c>
      <c r="O2607" s="284">
        <f>IFERROR(DATE(Table7[[#This Row],[year]],MONTH(DATEVALUE(Table7[[#This Row],[month]]&amp;"1")),Table7[[#This Row],[day]]),"")</f>
        <v>41318</v>
      </c>
      <c r="P2607" s="195" t="s">
        <v>6032</v>
      </c>
      <c r="Q2607" s="195">
        <v>2013</v>
      </c>
      <c r="R2607" s="195" t="s">
        <v>3433</v>
      </c>
      <c r="S2607" s="195">
        <v>13</v>
      </c>
      <c r="T2607" s="195">
        <v>1648</v>
      </c>
      <c r="U2607" s="195">
        <v>1962</v>
      </c>
      <c r="V2607" s="195">
        <v>5172550</v>
      </c>
      <c r="X2607" s="260">
        <v>41401</v>
      </c>
      <c r="Y2607" t="s">
        <v>7433</v>
      </c>
      <c r="Z2607" s="260">
        <v>5</v>
      </c>
      <c r="AA2607">
        <v>1392</v>
      </c>
      <c r="AB2607" s="260" t="str">
        <f ca="1">IFERROR(IFERROR(VLOOKUP(Table_Merge1[[#This Row],[Column1]],Table11[#All],2,FALSE),LEFT(AB2608,8)&amp;IF(LEN((RIGHT(AB2608,2)+1))&lt;2,"0"&amp;(RIGHT(AB2608,2)+1),(RIGHT(AB2608,2)-1))),"")</f>
        <v>1392.02.17</v>
      </c>
      <c r="AC2607" s="259" t="str">
        <f ca="1">LEFT(Table_Merge1[[#This Row],[Column2]],4)</f>
        <v>1392</v>
      </c>
      <c r="AD2607" s="259" t="str">
        <f ca="1">RIGHT(LEFT(Table_Merge1[[#This Row],[Column2]],7),2)</f>
        <v>02</v>
      </c>
      <c r="AE2607" s="259" t="str">
        <f ca="1">RIGHT(Table_Merge1[[#This Row],[Column2]],2)</f>
        <v>17</v>
      </c>
      <c r="AF2607">
        <v>2</v>
      </c>
      <c r="AG2607">
        <v>17</v>
      </c>
      <c r="AH2607" s="260">
        <v>2013</v>
      </c>
      <c r="AI2607" t="s">
        <v>3439</v>
      </c>
      <c r="AJ2607" s="260">
        <v>7</v>
      </c>
      <c r="AK2607">
        <v>1463</v>
      </c>
      <c r="AL2607">
        <v>1847.5</v>
      </c>
      <c r="AM2607">
        <v>5213275</v>
      </c>
      <c r="AO2607">
        <v>35500</v>
      </c>
      <c r="AP2607" s="287">
        <f>IFERROR(IF(Table_Merge1[[#This Row],[LME Zinc stock]]*Table_Merge1[[#This Row],[Nima.مقدار]]=0,"",Table_Merge1[[#This Row],[LME Zinc stock]]*Table_Merge1[[#This Row],[Nima.مقدار]]),"")</f>
        <v>185071262500</v>
      </c>
      <c r="AQ2607" s="287">
        <f>IFERROR(IF(Table_Merge1[[#This Row],[LME Zinc 3-month]]*Table_Merge1[[#This Row],[Nima.مقدار]]=0,"",Table_Merge1[[#This Row],[LME Zinc 3-month]]*Table_Merge1[[#This Row],[Nima.مقدار]]),"")</f>
        <v>65586250</v>
      </c>
      <c r="AR2607" s="288" t="str">
        <f>IFERROR(IF(Table_Merge1[[#This Row],[LME Zinc stock]]*Table_Merge1[[#This Row],[Azad.Sell]]=0,"",Table_Merge1[[#This Row],[LME Zinc stock]]*Table_Merge1[[#This Row],[Azad.Sell]]),"")</f>
        <v/>
      </c>
      <c r="AS2607" s="288" t="str">
        <f>IFERROR(IF(Table_Merge1[[#This Row],[LME Zinc 3-month]]*Table_Merge1[[#This Row],[Azad.Sell]]=0,"",Table_Merge1[[#This Row],[LME Zinc 3-month]]*Table_Merge1[[#This Row],[Azad.Sell]]),"")</f>
        <v/>
      </c>
      <c r="AT2607"/>
    </row>
    <row r="2608" spans="1:46" x14ac:dyDescent="0.25">
      <c r="A2608" s="258">
        <v>44250</v>
      </c>
      <c r="B26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1399.12.05</v>
      </c>
      <c r="C2608" s="195">
        <f t="shared" ca="1" si="76"/>
        <v>1399</v>
      </c>
      <c r="D26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08" s="195">
        <f>_xlfn.NUMBERVALUE(RIGHT(Table11[[#This Row],[تاریخ شمسی]],2))</f>
        <v>5</v>
      </c>
      <c r="F26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12-05</v>
      </c>
      <c r="G2608" s="195" t="s">
        <v>2759</v>
      </c>
      <c r="L2608" s="259">
        <v>44250</v>
      </c>
      <c r="M2608">
        <v>240721</v>
      </c>
      <c r="O2608" s="283">
        <f>IFERROR(DATE(Table7[[#This Row],[year]],MONTH(DATEVALUE(Table7[[#This Row],[month]]&amp;"1")),Table7[[#This Row],[day]]),"")</f>
        <v>41317</v>
      </c>
      <c r="P2608" s="257" t="s">
        <v>6033</v>
      </c>
      <c r="Q2608" s="257">
        <v>2013</v>
      </c>
      <c r="R2608" s="257" t="s">
        <v>3433</v>
      </c>
      <c r="S2608" s="257">
        <v>12</v>
      </c>
      <c r="T2608" s="257">
        <v>1641.75</v>
      </c>
      <c r="U2608" s="257" t="s">
        <v>3621</v>
      </c>
      <c r="V2608" s="257" t="s">
        <v>3621</v>
      </c>
      <c r="X2608" s="260">
        <v>41397</v>
      </c>
      <c r="Z2608" s="260">
        <v>5</v>
      </c>
      <c r="AB2608" s="260" t="str">
        <f ca="1">IFERROR(IFERROR(VLOOKUP(Table_Merge1[[#This Row],[Column1]],Table11[#All],2,FALSE),LEFT(AB2609,8)&amp;IF(LEN((RIGHT(AB2609,2)+1))&lt;2,"0"&amp;(RIGHT(AB2609,2)+1),(RIGHT(AB2609,2)-1))),"")</f>
        <v>1392.02.11</v>
      </c>
      <c r="AC2608" s="259" t="str">
        <f ca="1">LEFT(Table_Merge1[[#This Row],[Column2]],4)</f>
        <v>1392</v>
      </c>
      <c r="AD2608" s="259" t="str">
        <f ca="1">RIGHT(LEFT(Table_Merge1[[#This Row],[Column2]],7),2)</f>
        <v>02</v>
      </c>
      <c r="AE2608" s="259" t="str">
        <f ca="1">RIGHT(Table_Merge1[[#This Row],[Column2]],2)</f>
        <v>11</v>
      </c>
      <c r="AH2608" s="260">
        <v>2013</v>
      </c>
      <c r="AI2608" t="s">
        <v>3439</v>
      </c>
      <c r="AJ2608" s="260">
        <v>3</v>
      </c>
      <c r="AK2608">
        <v>1476.5</v>
      </c>
      <c r="AL2608">
        <v>1858</v>
      </c>
      <c r="AM2608">
        <v>5221525</v>
      </c>
      <c r="AP2608" s="287" t="str">
        <f>IFERROR(IF(Table_Merge1[[#This Row],[LME Zinc stock]]*Table_Merge1[[#This Row],[Nima.مقدار]]=0,"",Table_Merge1[[#This Row],[LME Zinc stock]]*Table_Merge1[[#This Row],[Nima.مقدار]]),"")</f>
        <v/>
      </c>
      <c r="AQ2608" s="287" t="str">
        <f>IFERROR(IF(Table_Merge1[[#This Row],[LME Zinc 3-month]]*Table_Merge1[[#This Row],[Nima.مقدار]]=0,"",Table_Merge1[[#This Row],[LME Zinc 3-month]]*Table_Merge1[[#This Row],[Nima.مقدار]]),"")</f>
        <v/>
      </c>
      <c r="AR2608" s="288" t="str">
        <f>IFERROR(IF(Table_Merge1[[#This Row],[LME Zinc stock]]*Table_Merge1[[#This Row],[Azad.Sell]]=0,"",Table_Merge1[[#This Row],[LME Zinc stock]]*Table_Merge1[[#This Row],[Azad.Sell]]),"")</f>
        <v/>
      </c>
      <c r="AS2608" s="288" t="str">
        <f>IFERROR(IF(Table_Merge1[[#This Row],[LME Zinc 3-month]]*Table_Merge1[[#This Row],[Azad.Sell]]=0,"",Table_Merge1[[#This Row],[LME Zinc 3-month]]*Table_Merge1[[#This Row],[Azad.Sell]]),"")</f>
        <v/>
      </c>
      <c r="AT2608"/>
    </row>
    <row r="2609" spans="1:46" x14ac:dyDescent="0.25">
      <c r="A2609" s="258">
        <v>44251</v>
      </c>
      <c r="B26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1399.12.06</v>
      </c>
      <c r="C2609" s="195">
        <f t="shared" ca="1" si="76"/>
        <v>1399</v>
      </c>
      <c r="D26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09" s="195">
        <f>_xlfn.NUMBERVALUE(RIGHT(Table11[[#This Row],[تاریخ شمسی]],2))</f>
        <v>6</v>
      </c>
      <c r="F26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12-06</v>
      </c>
      <c r="G2609" s="195" t="s">
        <v>2760</v>
      </c>
      <c r="L2609" s="259">
        <v>44251</v>
      </c>
      <c r="M2609">
        <v>240668</v>
      </c>
      <c r="O2609" s="284">
        <f>IFERROR(DATE(Table7[[#This Row],[year]],MONTH(DATEVALUE(Table7[[#This Row],[month]]&amp;"1")),Table7[[#This Row],[day]]),"")</f>
        <v>41316</v>
      </c>
      <c r="P2609" s="195" t="s">
        <v>6034</v>
      </c>
      <c r="Q2609" s="195">
        <v>2013</v>
      </c>
      <c r="R2609" s="195" t="s">
        <v>3433</v>
      </c>
      <c r="S2609" s="195">
        <v>11</v>
      </c>
      <c r="T2609" s="195">
        <v>1663.5</v>
      </c>
      <c r="U2609" s="195">
        <v>2005</v>
      </c>
      <c r="V2609" s="195">
        <v>5162050</v>
      </c>
      <c r="X2609" s="260">
        <v>41396</v>
      </c>
      <c r="Y2609" t="s">
        <v>7432</v>
      </c>
      <c r="Z2609" s="260">
        <v>5</v>
      </c>
      <c r="AA2609">
        <v>1392</v>
      </c>
      <c r="AB2609" s="260" t="str">
        <f ca="1">IFERROR(IFERROR(VLOOKUP(Table_Merge1[[#This Row],[Column1]],Table11[#All],2,FALSE),LEFT(AB2610,8)&amp;IF(LEN((RIGHT(AB2610,2)+1))&lt;2,"0"&amp;(RIGHT(AB2610,2)+1),(RIGHT(AB2610,2)-1))),"")</f>
        <v>1392.02.12</v>
      </c>
      <c r="AC2609" s="259" t="str">
        <f ca="1">LEFT(Table_Merge1[[#This Row],[Column2]],4)</f>
        <v>1392</v>
      </c>
      <c r="AD2609" s="259" t="str">
        <f ca="1">RIGHT(LEFT(Table_Merge1[[#This Row],[Column2]],7),2)</f>
        <v>02</v>
      </c>
      <c r="AE2609" s="259" t="str">
        <f ca="1">RIGHT(Table_Merge1[[#This Row],[Column2]],2)</f>
        <v>12</v>
      </c>
      <c r="AF2609">
        <v>2</v>
      </c>
      <c r="AG2609">
        <v>12</v>
      </c>
      <c r="AH2609" s="260">
        <v>2013</v>
      </c>
      <c r="AI2609" t="s">
        <v>3439</v>
      </c>
      <c r="AJ2609" s="260">
        <v>2</v>
      </c>
      <c r="AK2609">
        <v>1456</v>
      </c>
      <c r="AL2609">
        <v>1871</v>
      </c>
      <c r="AM2609">
        <v>5218175</v>
      </c>
      <c r="AO2609">
        <v>35400</v>
      </c>
      <c r="AP2609" s="287">
        <f>IFERROR(IF(Table_Merge1[[#This Row],[LME Zinc stock]]*Table_Merge1[[#This Row],[Nima.مقدار]]=0,"",Table_Merge1[[#This Row],[LME Zinc stock]]*Table_Merge1[[#This Row],[Nima.مقدار]]),"")</f>
        <v>184723395000</v>
      </c>
      <c r="AQ2609" s="287">
        <f>IFERROR(IF(Table_Merge1[[#This Row],[LME Zinc 3-month]]*Table_Merge1[[#This Row],[Nima.مقدار]]=0,"",Table_Merge1[[#This Row],[LME Zinc 3-month]]*Table_Merge1[[#This Row],[Nima.مقدار]]),"")</f>
        <v>66233400</v>
      </c>
      <c r="AR2609" s="288" t="str">
        <f>IFERROR(IF(Table_Merge1[[#This Row],[LME Zinc stock]]*Table_Merge1[[#This Row],[Azad.Sell]]=0,"",Table_Merge1[[#This Row],[LME Zinc stock]]*Table_Merge1[[#This Row],[Azad.Sell]]),"")</f>
        <v/>
      </c>
      <c r="AS2609" s="288" t="str">
        <f>IFERROR(IF(Table_Merge1[[#This Row],[LME Zinc 3-month]]*Table_Merge1[[#This Row],[Azad.Sell]]=0,"",Table_Merge1[[#This Row],[LME Zinc 3-month]]*Table_Merge1[[#This Row],[Azad.Sell]]),"")</f>
        <v/>
      </c>
      <c r="AT2609"/>
    </row>
    <row r="2610" spans="1:46" x14ac:dyDescent="0.25">
      <c r="A2610" s="258">
        <v>44252</v>
      </c>
      <c r="B26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1399.12.07</v>
      </c>
      <c r="C2610" s="195">
        <f t="shared" ca="1" si="76"/>
        <v>1399</v>
      </c>
      <c r="D26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10" s="195">
        <f>_xlfn.NUMBERVALUE(RIGHT(Table11[[#This Row],[تاریخ شمسی]],2))</f>
        <v>7</v>
      </c>
      <c r="F26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12-07</v>
      </c>
      <c r="G2610" s="195" t="s">
        <v>2761</v>
      </c>
      <c r="L2610" s="259">
        <v>44252</v>
      </c>
      <c r="M2610">
        <v>240668</v>
      </c>
      <c r="O2610" s="283">
        <f>IFERROR(DATE(Table7[[#This Row],[year]],MONTH(DATEVALUE(Table7[[#This Row],[month]]&amp;"1")),Table7[[#This Row],[day]]),"")</f>
        <v>41313</v>
      </c>
      <c r="P2610" s="257" t="s">
        <v>6035</v>
      </c>
      <c r="Q2610" s="257">
        <v>2013</v>
      </c>
      <c r="R2610" s="257" t="s">
        <v>3433</v>
      </c>
      <c r="S2610" s="257">
        <v>8</v>
      </c>
      <c r="T2610" s="257">
        <v>1669.75</v>
      </c>
      <c r="U2610" s="257">
        <v>2017</v>
      </c>
      <c r="V2610" s="257">
        <v>5161100</v>
      </c>
      <c r="X2610" s="260">
        <v>41395</v>
      </c>
      <c r="Y2610" t="s">
        <v>7431</v>
      </c>
      <c r="Z2610" s="260">
        <v>5</v>
      </c>
      <c r="AA2610">
        <v>1392</v>
      </c>
      <c r="AB2610" s="260" t="str">
        <f ca="1">IFERROR(IFERROR(VLOOKUP(Table_Merge1[[#This Row],[Column1]],Table11[#All],2,FALSE),LEFT(AB2611,8)&amp;IF(LEN((RIGHT(AB2611,2)+1))&lt;2,"0"&amp;(RIGHT(AB2611,2)+1),(RIGHT(AB2611,2)-1))),"")</f>
        <v>1392.02.11</v>
      </c>
      <c r="AC2610" s="259" t="str">
        <f ca="1">LEFT(Table_Merge1[[#This Row],[Column2]],4)</f>
        <v>1392</v>
      </c>
      <c r="AD2610" s="259" t="str">
        <f ca="1">RIGHT(LEFT(Table_Merge1[[#This Row],[Column2]],7),2)</f>
        <v>02</v>
      </c>
      <c r="AE2610" s="259" t="str">
        <f ca="1">RIGHT(Table_Merge1[[#This Row],[Column2]],2)</f>
        <v>11</v>
      </c>
      <c r="AF2610">
        <v>2</v>
      </c>
      <c r="AG2610">
        <v>11</v>
      </c>
      <c r="AH2610" s="260">
        <v>2013</v>
      </c>
      <c r="AI2610" t="s">
        <v>3439</v>
      </c>
      <c r="AJ2610" s="260">
        <v>1</v>
      </c>
      <c r="AK2610">
        <v>1469.5</v>
      </c>
      <c r="AL2610">
        <v>1868</v>
      </c>
      <c r="AM2610">
        <v>5225650</v>
      </c>
      <c r="AO2610">
        <v>35700</v>
      </c>
      <c r="AP2610" s="287">
        <f>IFERROR(IF(Table_Merge1[[#This Row],[LME Zinc stock]]*Table_Merge1[[#This Row],[Nima.مقدار]]=0,"",Table_Merge1[[#This Row],[LME Zinc stock]]*Table_Merge1[[#This Row],[Nima.مقدار]]),"")</f>
        <v>186555705000</v>
      </c>
      <c r="AQ2610" s="287">
        <f>IFERROR(IF(Table_Merge1[[#This Row],[LME Zinc 3-month]]*Table_Merge1[[#This Row],[Nima.مقدار]]=0,"",Table_Merge1[[#This Row],[LME Zinc 3-month]]*Table_Merge1[[#This Row],[Nima.مقدار]]),"")</f>
        <v>66687600</v>
      </c>
      <c r="AR2610" s="288" t="str">
        <f>IFERROR(IF(Table_Merge1[[#This Row],[LME Zinc stock]]*Table_Merge1[[#This Row],[Azad.Sell]]=0,"",Table_Merge1[[#This Row],[LME Zinc stock]]*Table_Merge1[[#This Row],[Azad.Sell]]),"")</f>
        <v/>
      </c>
      <c r="AS2610" s="288" t="str">
        <f>IFERROR(IF(Table_Merge1[[#This Row],[LME Zinc 3-month]]*Table_Merge1[[#This Row],[Azad.Sell]]=0,"",Table_Merge1[[#This Row],[LME Zinc 3-month]]*Table_Merge1[[#This Row],[Azad.Sell]]),"")</f>
        <v/>
      </c>
      <c r="AT2610"/>
    </row>
    <row r="2611" spans="1:46" x14ac:dyDescent="0.25">
      <c r="A2611" s="258">
        <v>44254</v>
      </c>
      <c r="B26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1399.12.09</v>
      </c>
      <c r="C2611" s="195">
        <f t="shared" ca="1" si="76"/>
        <v>1399</v>
      </c>
      <c r="D26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11" s="195">
        <f>_xlfn.NUMBERVALUE(RIGHT(Table11[[#This Row],[تاریخ شمسی]],2))</f>
        <v>9</v>
      </c>
      <c r="F26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12-09</v>
      </c>
      <c r="G2611" s="195" t="s">
        <v>2762</v>
      </c>
      <c r="L2611" s="259">
        <v>44254</v>
      </c>
      <c r="M2611">
        <v>238558</v>
      </c>
      <c r="O2611" s="284">
        <f>IFERROR(DATE(Table7[[#This Row],[year]],MONTH(DATEVALUE(Table7[[#This Row],[month]]&amp;"1")),Table7[[#This Row],[day]]),"")</f>
        <v>41312</v>
      </c>
      <c r="P2611" s="195" t="s">
        <v>6036</v>
      </c>
      <c r="Q2611" s="195">
        <v>2013</v>
      </c>
      <c r="R2611" s="195" t="s">
        <v>3433</v>
      </c>
      <c r="S2611" s="195">
        <v>7</v>
      </c>
      <c r="T2611" s="195">
        <v>1675.75</v>
      </c>
      <c r="U2611" s="195">
        <v>2014.5</v>
      </c>
      <c r="V2611" s="195">
        <v>5155775</v>
      </c>
      <c r="X2611" s="260">
        <v>41394</v>
      </c>
      <c r="Y2611" t="s">
        <v>7430</v>
      </c>
      <c r="Z2611" s="260">
        <v>5</v>
      </c>
      <c r="AA2611">
        <v>1392</v>
      </c>
      <c r="AB2611" s="260" t="str">
        <f ca="1">IFERROR(IFERROR(VLOOKUP(Table_Merge1[[#This Row],[Column1]],Table11[#All],2,FALSE),LEFT(AB2612,8)&amp;IF(LEN((RIGHT(AB2612,2)+1))&lt;2,"0"&amp;(RIGHT(AB2612,2)+1),(RIGHT(AB2612,2)-1))),"")</f>
        <v>1392.02.10</v>
      </c>
      <c r="AC2611" s="259" t="str">
        <f ca="1">LEFT(Table_Merge1[[#This Row],[Column2]],4)</f>
        <v>1392</v>
      </c>
      <c r="AD2611" s="259" t="str">
        <f ca="1">RIGHT(LEFT(Table_Merge1[[#This Row],[Column2]],7),2)</f>
        <v>02</v>
      </c>
      <c r="AE2611" s="259" t="str">
        <f ca="1">RIGHT(Table_Merge1[[#This Row],[Column2]],2)</f>
        <v>10</v>
      </c>
      <c r="AF2611">
        <v>2</v>
      </c>
      <c r="AG2611">
        <v>10</v>
      </c>
      <c r="AH2611" s="260">
        <v>2013</v>
      </c>
      <c r="AI2611" t="s">
        <v>3437</v>
      </c>
      <c r="AJ2611" s="260">
        <v>30</v>
      </c>
      <c r="AK2611">
        <v>1472.75</v>
      </c>
      <c r="AL2611">
        <v>1863.5</v>
      </c>
      <c r="AM2611">
        <v>5238500</v>
      </c>
      <c r="AO2611">
        <v>35750</v>
      </c>
      <c r="AP2611" s="287">
        <f>IFERROR(IF(Table_Merge1[[#This Row],[LME Zinc stock]]*Table_Merge1[[#This Row],[Nima.مقدار]]=0,"",Table_Merge1[[#This Row],[LME Zinc stock]]*Table_Merge1[[#This Row],[Nima.مقدار]]),"")</f>
        <v>187276375000</v>
      </c>
      <c r="AQ2611" s="287">
        <f>IFERROR(IF(Table_Merge1[[#This Row],[LME Zinc 3-month]]*Table_Merge1[[#This Row],[Nima.مقدار]]=0,"",Table_Merge1[[#This Row],[LME Zinc 3-month]]*Table_Merge1[[#This Row],[Nima.مقدار]]),"")</f>
        <v>66620125</v>
      </c>
      <c r="AR2611" s="288" t="str">
        <f>IFERROR(IF(Table_Merge1[[#This Row],[LME Zinc stock]]*Table_Merge1[[#This Row],[Azad.Sell]]=0,"",Table_Merge1[[#This Row],[LME Zinc stock]]*Table_Merge1[[#This Row],[Azad.Sell]]),"")</f>
        <v/>
      </c>
      <c r="AS2611" s="288" t="str">
        <f>IFERROR(IF(Table_Merge1[[#This Row],[LME Zinc 3-month]]*Table_Merge1[[#This Row],[Azad.Sell]]=0,"",Table_Merge1[[#This Row],[LME Zinc 3-month]]*Table_Merge1[[#This Row],[Azad.Sell]]),"")</f>
        <v/>
      </c>
      <c r="AT2611"/>
    </row>
    <row r="2612" spans="1:46" x14ac:dyDescent="0.25">
      <c r="A2612" s="258">
        <v>44255</v>
      </c>
      <c r="B26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1399.12.10</v>
      </c>
      <c r="C2612" s="195">
        <f t="shared" ca="1" si="76"/>
        <v>1399</v>
      </c>
      <c r="D26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12" s="195">
        <f>_xlfn.NUMBERVALUE(RIGHT(Table11[[#This Row],[تاریخ شمسی]],2))</f>
        <v>10</v>
      </c>
      <c r="F26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12-10</v>
      </c>
      <c r="G2612" s="195" t="s">
        <v>2763</v>
      </c>
      <c r="L2612" s="259">
        <v>44255</v>
      </c>
      <c r="M2612">
        <v>236212</v>
      </c>
      <c r="O2612" s="283">
        <f>IFERROR(DATE(Table7[[#This Row],[year]],MONTH(DATEVALUE(Table7[[#This Row],[month]]&amp;"1")),Table7[[#This Row],[day]]),"")</f>
        <v>41311</v>
      </c>
      <c r="P2612" s="257" t="s">
        <v>6037</v>
      </c>
      <c r="Q2612" s="257">
        <v>2013</v>
      </c>
      <c r="R2612" s="257" t="s">
        <v>3433</v>
      </c>
      <c r="S2612" s="257">
        <v>6</v>
      </c>
      <c r="T2612" s="257">
        <v>1670</v>
      </c>
      <c r="U2612" s="257">
        <v>2050</v>
      </c>
      <c r="V2612" s="257">
        <v>5157100</v>
      </c>
      <c r="X2612" s="260">
        <v>41393</v>
      </c>
      <c r="Y2612" t="s">
        <v>7429</v>
      </c>
      <c r="Z2612" s="260">
        <v>5</v>
      </c>
      <c r="AA2612">
        <v>1392</v>
      </c>
      <c r="AB2612" s="260" t="str">
        <f ca="1">IFERROR(IFERROR(VLOOKUP(Table_Merge1[[#This Row],[Column1]],Table11[#All],2,FALSE),LEFT(AB2613,8)&amp;IF(LEN((RIGHT(AB2613,2)+1))&lt;2,"0"&amp;(RIGHT(AB2613,2)+1),(RIGHT(AB2613,2)-1))),"")</f>
        <v>1392.02.09</v>
      </c>
      <c r="AC2612" s="259" t="str">
        <f ca="1">LEFT(Table_Merge1[[#This Row],[Column2]],4)</f>
        <v>1392</v>
      </c>
      <c r="AD2612" s="259" t="str">
        <f ca="1">RIGHT(LEFT(Table_Merge1[[#This Row],[Column2]],7),2)</f>
        <v>02</v>
      </c>
      <c r="AE2612" s="259" t="str">
        <f ca="1">RIGHT(Table_Merge1[[#This Row],[Column2]],2)</f>
        <v>09</v>
      </c>
      <c r="AF2612">
        <v>2</v>
      </c>
      <c r="AG2612">
        <v>9</v>
      </c>
      <c r="AH2612" s="260">
        <v>2013</v>
      </c>
      <c r="AI2612" t="s">
        <v>3437</v>
      </c>
      <c r="AJ2612" s="260">
        <v>29</v>
      </c>
      <c r="AK2612">
        <v>1472.5</v>
      </c>
      <c r="AL2612">
        <v>1834.5</v>
      </c>
      <c r="AM2612">
        <v>5230925</v>
      </c>
      <c r="AO2612">
        <v>35900</v>
      </c>
      <c r="AP2612" s="287">
        <f>IFERROR(IF(Table_Merge1[[#This Row],[LME Zinc stock]]*Table_Merge1[[#This Row],[Nima.مقدار]]=0,"",Table_Merge1[[#This Row],[LME Zinc stock]]*Table_Merge1[[#This Row],[Nima.مقدار]]),"")</f>
        <v>187790207500</v>
      </c>
      <c r="AQ2612" s="287">
        <f>IFERROR(IF(Table_Merge1[[#This Row],[LME Zinc 3-month]]*Table_Merge1[[#This Row],[Nima.مقدار]]=0,"",Table_Merge1[[#This Row],[LME Zinc 3-month]]*Table_Merge1[[#This Row],[Nima.مقدار]]),"")</f>
        <v>65858550</v>
      </c>
      <c r="AR2612" s="288" t="str">
        <f>IFERROR(IF(Table_Merge1[[#This Row],[LME Zinc stock]]*Table_Merge1[[#This Row],[Azad.Sell]]=0,"",Table_Merge1[[#This Row],[LME Zinc stock]]*Table_Merge1[[#This Row],[Azad.Sell]]),"")</f>
        <v/>
      </c>
      <c r="AS2612" s="288" t="str">
        <f>IFERROR(IF(Table_Merge1[[#This Row],[LME Zinc 3-month]]*Table_Merge1[[#This Row],[Azad.Sell]]=0,"",Table_Merge1[[#This Row],[LME Zinc 3-month]]*Table_Merge1[[#This Row],[Azad.Sell]]),"")</f>
        <v/>
      </c>
      <c r="AT2612"/>
    </row>
    <row r="2613" spans="1:46" x14ac:dyDescent="0.25">
      <c r="A2613" s="258">
        <v>44256</v>
      </c>
      <c r="B26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1399.12.11</v>
      </c>
      <c r="C2613" s="195">
        <f t="shared" ca="1" si="76"/>
        <v>1399</v>
      </c>
      <c r="D26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13" s="195">
        <f>_xlfn.NUMBERVALUE(RIGHT(Table11[[#This Row],[تاریخ شمسی]],2))</f>
        <v>11</v>
      </c>
      <c r="F26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12-11</v>
      </c>
      <c r="G2613" s="195" t="s">
        <v>2764</v>
      </c>
      <c r="L2613" s="259">
        <v>44256</v>
      </c>
      <c r="M2613">
        <v>235923</v>
      </c>
      <c r="O2613" s="284">
        <f>IFERROR(DATE(Table7[[#This Row],[year]],MONTH(DATEVALUE(Table7[[#This Row],[month]]&amp;"1")),Table7[[#This Row],[day]]),"")</f>
        <v>41310</v>
      </c>
      <c r="P2613" s="195" t="s">
        <v>6038</v>
      </c>
      <c r="Q2613" s="195">
        <v>2013</v>
      </c>
      <c r="R2613" s="195" t="s">
        <v>3433</v>
      </c>
      <c r="S2613" s="195">
        <v>5</v>
      </c>
      <c r="T2613" s="195">
        <v>1678</v>
      </c>
      <c r="U2613" s="195">
        <v>2065</v>
      </c>
      <c r="V2613" s="195">
        <v>5164200</v>
      </c>
      <c r="X2613" s="260">
        <v>41390</v>
      </c>
      <c r="Z2613" s="260">
        <v>5</v>
      </c>
      <c r="AB2613" s="260" t="str">
        <f ca="1">IFERROR(IFERROR(VLOOKUP(Table_Merge1[[#This Row],[Column1]],Table11[#All],2,FALSE),LEFT(AB2614,8)&amp;IF(LEN((RIGHT(AB2614,2)+1))&lt;2,"0"&amp;(RIGHT(AB2614,2)+1),(RIGHT(AB2614,2)-1))),"")</f>
        <v>1392.02.06</v>
      </c>
      <c r="AC2613" s="259" t="str">
        <f ca="1">LEFT(Table_Merge1[[#This Row],[Column2]],4)</f>
        <v>1392</v>
      </c>
      <c r="AD2613" s="259" t="str">
        <f ca="1">RIGHT(LEFT(Table_Merge1[[#This Row],[Column2]],7),2)</f>
        <v>02</v>
      </c>
      <c r="AE2613" s="259" t="str">
        <f ca="1">RIGHT(Table_Merge1[[#This Row],[Column2]],2)</f>
        <v>06</v>
      </c>
      <c r="AH2613" s="260">
        <v>2013</v>
      </c>
      <c r="AI2613" t="s">
        <v>3437</v>
      </c>
      <c r="AJ2613" s="260">
        <v>26</v>
      </c>
      <c r="AK2613">
        <v>1462.25</v>
      </c>
      <c r="AL2613">
        <v>1835</v>
      </c>
      <c r="AM2613">
        <v>5225975</v>
      </c>
      <c r="AP2613" s="287" t="str">
        <f>IFERROR(IF(Table_Merge1[[#This Row],[LME Zinc stock]]*Table_Merge1[[#This Row],[Nima.مقدار]]=0,"",Table_Merge1[[#This Row],[LME Zinc stock]]*Table_Merge1[[#This Row],[Nima.مقدار]]),"")</f>
        <v/>
      </c>
      <c r="AQ2613" s="287" t="str">
        <f>IFERROR(IF(Table_Merge1[[#This Row],[LME Zinc 3-month]]*Table_Merge1[[#This Row],[Nima.مقدار]]=0,"",Table_Merge1[[#This Row],[LME Zinc 3-month]]*Table_Merge1[[#This Row],[Nima.مقدار]]),"")</f>
        <v/>
      </c>
      <c r="AR2613" s="288" t="str">
        <f>IFERROR(IF(Table_Merge1[[#This Row],[LME Zinc stock]]*Table_Merge1[[#This Row],[Azad.Sell]]=0,"",Table_Merge1[[#This Row],[LME Zinc stock]]*Table_Merge1[[#This Row],[Azad.Sell]]),"")</f>
        <v/>
      </c>
      <c r="AS2613" s="288" t="str">
        <f>IFERROR(IF(Table_Merge1[[#This Row],[LME Zinc 3-month]]*Table_Merge1[[#This Row],[Azad.Sell]]=0,"",Table_Merge1[[#This Row],[LME Zinc 3-month]]*Table_Merge1[[#This Row],[Azad.Sell]]),"")</f>
        <v/>
      </c>
      <c r="AT2613"/>
    </row>
    <row r="2614" spans="1:46" x14ac:dyDescent="0.25">
      <c r="A2614" s="258">
        <v>44257</v>
      </c>
      <c r="B26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1399.12.12</v>
      </c>
      <c r="C2614" s="195">
        <f t="shared" ca="1" si="76"/>
        <v>1399</v>
      </c>
      <c r="D26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14" s="195">
        <f>_xlfn.NUMBERVALUE(RIGHT(Table11[[#This Row],[تاریخ شمسی]],2))</f>
        <v>12</v>
      </c>
      <c r="F26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12-12</v>
      </c>
      <c r="G2614" s="195" t="s">
        <v>2765</v>
      </c>
      <c r="L2614" s="259">
        <v>44257</v>
      </c>
      <c r="M2614">
        <v>239076</v>
      </c>
      <c r="O2614" s="283">
        <f>IFERROR(DATE(Table7[[#This Row],[year]],MONTH(DATEVALUE(Table7[[#This Row],[month]]&amp;"1")),Table7[[#This Row],[day]]),"")</f>
        <v>41309</v>
      </c>
      <c r="P2614" s="257" t="s">
        <v>6039</v>
      </c>
      <c r="Q2614" s="257">
        <v>2013</v>
      </c>
      <c r="R2614" s="257" t="s">
        <v>3433</v>
      </c>
      <c r="S2614" s="257">
        <v>4</v>
      </c>
      <c r="T2614" s="257">
        <v>1664.25</v>
      </c>
      <c r="U2614" s="257">
        <v>2086.5</v>
      </c>
      <c r="V2614" s="257">
        <v>5158025</v>
      </c>
      <c r="X2614" s="260">
        <v>41389</v>
      </c>
      <c r="Y2614" t="s">
        <v>7428</v>
      </c>
      <c r="Z2614" s="260">
        <v>5</v>
      </c>
      <c r="AA2614">
        <v>1392</v>
      </c>
      <c r="AB2614" s="260" t="str">
        <f ca="1">IFERROR(IFERROR(VLOOKUP(Table_Merge1[[#This Row],[Column1]],Table11[#All],2,FALSE),LEFT(AB2615,8)&amp;IF(LEN((RIGHT(AB2615,2)+1))&lt;2,"0"&amp;(RIGHT(AB2615,2)+1),(RIGHT(AB2615,2)-1))),"")</f>
        <v>1392.02.05</v>
      </c>
      <c r="AC2614" s="259" t="str">
        <f ca="1">LEFT(Table_Merge1[[#This Row],[Column2]],4)</f>
        <v>1392</v>
      </c>
      <c r="AD2614" s="259" t="str">
        <f ca="1">RIGHT(LEFT(Table_Merge1[[#This Row],[Column2]],7),2)</f>
        <v>02</v>
      </c>
      <c r="AE2614" s="259" t="str">
        <f ca="1">RIGHT(Table_Merge1[[#This Row],[Column2]],2)</f>
        <v>05</v>
      </c>
      <c r="AF2614">
        <v>2</v>
      </c>
      <c r="AG2614">
        <v>5</v>
      </c>
      <c r="AH2614" s="260">
        <v>2013</v>
      </c>
      <c r="AI2614" t="s">
        <v>3437</v>
      </c>
      <c r="AJ2614" s="260">
        <v>25</v>
      </c>
      <c r="AK2614">
        <v>1446.5</v>
      </c>
      <c r="AL2614">
        <v>1853</v>
      </c>
      <c r="AM2614">
        <v>5230300</v>
      </c>
      <c r="AO2614">
        <v>36000</v>
      </c>
      <c r="AP2614" s="287">
        <f>IFERROR(IF(Table_Merge1[[#This Row],[LME Zinc stock]]*Table_Merge1[[#This Row],[Nima.مقدار]]=0,"",Table_Merge1[[#This Row],[LME Zinc stock]]*Table_Merge1[[#This Row],[Nima.مقدار]]),"")</f>
        <v>188290800000</v>
      </c>
      <c r="AQ2614" s="287">
        <f>IFERROR(IF(Table_Merge1[[#This Row],[LME Zinc 3-month]]*Table_Merge1[[#This Row],[Nima.مقدار]]=0,"",Table_Merge1[[#This Row],[LME Zinc 3-month]]*Table_Merge1[[#This Row],[Nima.مقدار]]),"")</f>
        <v>66708000</v>
      </c>
      <c r="AR2614" s="288" t="str">
        <f>IFERROR(IF(Table_Merge1[[#This Row],[LME Zinc stock]]*Table_Merge1[[#This Row],[Azad.Sell]]=0,"",Table_Merge1[[#This Row],[LME Zinc stock]]*Table_Merge1[[#This Row],[Azad.Sell]]),"")</f>
        <v/>
      </c>
      <c r="AS2614" s="288" t="str">
        <f>IFERROR(IF(Table_Merge1[[#This Row],[LME Zinc 3-month]]*Table_Merge1[[#This Row],[Azad.Sell]]=0,"",Table_Merge1[[#This Row],[LME Zinc 3-month]]*Table_Merge1[[#This Row],[Azad.Sell]]),"")</f>
        <v/>
      </c>
      <c r="AT2614"/>
    </row>
    <row r="2615" spans="1:46" x14ac:dyDescent="0.25">
      <c r="A2615" s="258">
        <v>44258</v>
      </c>
      <c r="B26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1399.12.13</v>
      </c>
      <c r="C2615" s="195">
        <f t="shared" ca="1" si="76"/>
        <v>1399</v>
      </c>
      <c r="D26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15" s="195">
        <f>_xlfn.NUMBERVALUE(RIGHT(Table11[[#This Row],[تاریخ شمسی]],2))</f>
        <v>13</v>
      </c>
      <c r="F26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12-13</v>
      </c>
      <c r="G2615" s="195" t="s">
        <v>2766</v>
      </c>
      <c r="L2615" s="259">
        <v>44258</v>
      </c>
      <c r="M2615">
        <v>241010</v>
      </c>
      <c r="O2615" s="284">
        <f>IFERROR(DATE(Table7[[#This Row],[year]],MONTH(DATEVALUE(Table7[[#This Row],[month]]&amp;"1")),Table7[[#This Row],[day]]),"")</f>
        <v>41306</v>
      </c>
      <c r="P2615" s="195" t="s">
        <v>6040</v>
      </c>
      <c r="Q2615" s="195">
        <v>2013</v>
      </c>
      <c r="R2615" s="195" t="s">
        <v>3433</v>
      </c>
      <c r="S2615" s="195">
        <v>1</v>
      </c>
      <c r="T2615" s="195">
        <v>1665</v>
      </c>
      <c r="U2615" s="195">
        <v>2110</v>
      </c>
      <c r="V2615" s="195">
        <v>5151950</v>
      </c>
      <c r="X2615" s="260">
        <v>41388</v>
      </c>
      <c r="Y2615" t="s">
        <v>7427</v>
      </c>
      <c r="Z2615" s="260">
        <v>5</v>
      </c>
      <c r="AA2615">
        <v>1392</v>
      </c>
      <c r="AB2615" s="260" t="str">
        <f ca="1">IFERROR(IFERROR(VLOOKUP(Table_Merge1[[#This Row],[Column1]],Table11[#All],2,FALSE),LEFT(AB2616,8)&amp;IF(LEN((RIGHT(AB2616,2)+1))&lt;2,"0"&amp;(RIGHT(AB2616,2)+1),(RIGHT(AB2616,2)-1))),"")</f>
        <v>1392.02.04</v>
      </c>
      <c r="AC2615" s="259" t="str">
        <f ca="1">LEFT(Table_Merge1[[#This Row],[Column2]],4)</f>
        <v>1392</v>
      </c>
      <c r="AD2615" s="259" t="str">
        <f ca="1">RIGHT(LEFT(Table_Merge1[[#This Row],[Column2]],7),2)</f>
        <v>02</v>
      </c>
      <c r="AE2615" s="259" t="str">
        <f ca="1">RIGHT(Table_Merge1[[#This Row],[Column2]],2)</f>
        <v>04</v>
      </c>
      <c r="AF2615">
        <v>2</v>
      </c>
      <c r="AG2615">
        <v>4</v>
      </c>
      <c r="AH2615" s="260">
        <v>2013</v>
      </c>
      <c r="AI2615" t="s">
        <v>3437</v>
      </c>
      <c r="AJ2615" s="260">
        <v>24</v>
      </c>
      <c r="AK2615">
        <v>1424.5</v>
      </c>
      <c r="AL2615">
        <v>1855.5</v>
      </c>
      <c r="AM2615">
        <v>5154175</v>
      </c>
      <c r="AO2615">
        <v>36200</v>
      </c>
      <c r="AP2615" s="287">
        <f>IFERROR(IF(Table_Merge1[[#This Row],[LME Zinc stock]]*Table_Merge1[[#This Row],[Nima.مقدار]]=0,"",Table_Merge1[[#This Row],[LME Zinc stock]]*Table_Merge1[[#This Row],[Nima.مقدار]]),"")</f>
        <v>186581135000</v>
      </c>
      <c r="AQ2615" s="287">
        <f>IFERROR(IF(Table_Merge1[[#This Row],[LME Zinc 3-month]]*Table_Merge1[[#This Row],[Nima.مقدار]]=0,"",Table_Merge1[[#This Row],[LME Zinc 3-month]]*Table_Merge1[[#This Row],[Nima.مقدار]]),"")</f>
        <v>67169100</v>
      </c>
      <c r="AR2615" s="288" t="str">
        <f>IFERROR(IF(Table_Merge1[[#This Row],[LME Zinc stock]]*Table_Merge1[[#This Row],[Azad.Sell]]=0,"",Table_Merge1[[#This Row],[LME Zinc stock]]*Table_Merge1[[#This Row],[Azad.Sell]]),"")</f>
        <v/>
      </c>
      <c r="AS2615" s="288" t="str">
        <f>IFERROR(IF(Table_Merge1[[#This Row],[LME Zinc 3-month]]*Table_Merge1[[#This Row],[Azad.Sell]]=0,"",Table_Merge1[[#This Row],[LME Zinc 3-month]]*Table_Merge1[[#This Row],[Azad.Sell]]),"")</f>
        <v/>
      </c>
      <c r="AT2615"/>
    </row>
    <row r="2616" spans="1:46" x14ac:dyDescent="0.25">
      <c r="A2616" s="258">
        <v>44259</v>
      </c>
      <c r="B26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1399.12.14</v>
      </c>
      <c r="C2616" s="195">
        <f t="shared" ca="1" si="76"/>
        <v>1399</v>
      </c>
      <c r="D26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16" s="195">
        <f>_xlfn.NUMBERVALUE(RIGHT(Table11[[#This Row],[تاریخ شمسی]],2))</f>
        <v>14</v>
      </c>
      <c r="F26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12-14</v>
      </c>
      <c r="G2616" s="195" t="s">
        <v>2767</v>
      </c>
      <c r="L2616" s="259">
        <v>44259</v>
      </c>
      <c r="M2616">
        <v>238541</v>
      </c>
      <c r="O2616" s="283">
        <f>IFERROR(DATE(Table7[[#This Row],[year]],MONTH(DATEVALUE(Table7[[#This Row],[month]]&amp;"1")),Table7[[#This Row],[day]]),"")</f>
        <v>41305</v>
      </c>
      <c r="P2616" s="257" t="s">
        <v>6041</v>
      </c>
      <c r="Q2616" s="257">
        <v>2013</v>
      </c>
      <c r="R2616" s="257" t="s">
        <v>3431</v>
      </c>
      <c r="S2616" s="257">
        <v>31</v>
      </c>
      <c r="T2616" s="257">
        <v>1674.5</v>
      </c>
      <c r="U2616" s="257">
        <v>2131</v>
      </c>
      <c r="V2616" s="257">
        <v>5156850</v>
      </c>
      <c r="X2616" s="260">
        <v>41387</v>
      </c>
      <c r="Y2616" t="s">
        <v>7426</v>
      </c>
      <c r="Z2616" s="260">
        <v>5</v>
      </c>
      <c r="AA2616">
        <v>1392</v>
      </c>
      <c r="AB2616" s="260" t="str">
        <f ca="1">IFERROR(IFERROR(VLOOKUP(Table_Merge1[[#This Row],[Column1]],Table11[#All],2,FALSE),LEFT(AB2617,8)&amp;IF(LEN((RIGHT(AB2617,2)+1))&lt;2,"0"&amp;(RIGHT(AB2617,2)+1),(RIGHT(AB2617,2)-1))),"")</f>
        <v>1392.02.03</v>
      </c>
      <c r="AC2616" s="259" t="str">
        <f ca="1">LEFT(Table_Merge1[[#This Row],[Column2]],4)</f>
        <v>1392</v>
      </c>
      <c r="AD2616" s="259" t="str">
        <f ca="1">RIGHT(LEFT(Table_Merge1[[#This Row],[Column2]],7),2)</f>
        <v>02</v>
      </c>
      <c r="AE2616" s="259" t="str">
        <f ca="1">RIGHT(Table_Merge1[[#This Row],[Column2]],2)</f>
        <v>03</v>
      </c>
      <c r="AF2616">
        <v>2</v>
      </c>
      <c r="AG2616">
        <v>3</v>
      </c>
      <c r="AH2616" s="260">
        <v>2013</v>
      </c>
      <c r="AI2616" t="s">
        <v>3437</v>
      </c>
      <c r="AJ2616" s="260">
        <v>23</v>
      </c>
      <c r="AK2616">
        <v>1417.25</v>
      </c>
      <c r="AL2616">
        <v>1875</v>
      </c>
      <c r="AM2616">
        <v>5146650</v>
      </c>
      <c r="AO2616">
        <v>35400</v>
      </c>
      <c r="AP2616" s="287">
        <f>IFERROR(IF(Table_Merge1[[#This Row],[LME Zinc stock]]*Table_Merge1[[#This Row],[Nima.مقدار]]=0,"",Table_Merge1[[#This Row],[LME Zinc stock]]*Table_Merge1[[#This Row],[Nima.مقدار]]),"")</f>
        <v>182191410000</v>
      </c>
      <c r="AQ2616" s="287">
        <f>IFERROR(IF(Table_Merge1[[#This Row],[LME Zinc 3-month]]*Table_Merge1[[#This Row],[Nima.مقدار]]=0,"",Table_Merge1[[#This Row],[LME Zinc 3-month]]*Table_Merge1[[#This Row],[Nima.مقدار]]),"")</f>
        <v>66375000</v>
      </c>
      <c r="AR2616" s="288" t="str">
        <f>IFERROR(IF(Table_Merge1[[#This Row],[LME Zinc stock]]*Table_Merge1[[#This Row],[Azad.Sell]]=0,"",Table_Merge1[[#This Row],[LME Zinc stock]]*Table_Merge1[[#This Row],[Azad.Sell]]),"")</f>
        <v/>
      </c>
      <c r="AS2616" s="288" t="str">
        <f>IFERROR(IF(Table_Merge1[[#This Row],[LME Zinc 3-month]]*Table_Merge1[[#This Row],[Azad.Sell]]=0,"",Table_Merge1[[#This Row],[LME Zinc 3-month]]*Table_Merge1[[#This Row],[Azad.Sell]]),"")</f>
        <v/>
      </c>
      <c r="AT2616"/>
    </row>
    <row r="2617" spans="1:46" x14ac:dyDescent="0.25">
      <c r="A2617" s="258">
        <v>44261</v>
      </c>
      <c r="B26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1399.12.16</v>
      </c>
      <c r="C2617" s="195">
        <f t="shared" ca="1" si="76"/>
        <v>1399</v>
      </c>
      <c r="D26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17" s="195">
        <f>_xlfn.NUMBERVALUE(RIGHT(Table11[[#This Row],[تاریخ شمسی]],2))</f>
        <v>16</v>
      </c>
      <c r="F26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12-16</v>
      </c>
      <c r="G2617" s="195" t="s">
        <v>2768</v>
      </c>
      <c r="L2617" s="259">
        <v>44261</v>
      </c>
      <c r="M2617">
        <v>239516</v>
      </c>
      <c r="O2617" s="284">
        <f>IFERROR(DATE(Table7[[#This Row],[year]],MONTH(DATEVALUE(Table7[[#This Row],[month]]&amp;"1")),Table7[[#This Row],[day]]),"")</f>
        <v>41304</v>
      </c>
      <c r="P2617" s="195" t="s">
        <v>6042</v>
      </c>
      <c r="Q2617" s="195">
        <v>2013</v>
      </c>
      <c r="R2617" s="195" t="s">
        <v>3431</v>
      </c>
      <c r="S2617" s="195">
        <v>30</v>
      </c>
      <c r="T2617" s="195">
        <v>1666.25</v>
      </c>
      <c r="U2617" s="195">
        <v>2165.5</v>
      </c>
      <c r="V2617" s="195">
        <v>5145150</v>
      </c>
      <c r="X2617" s="260">
        <v>41386</v>
      </c>
      <c r="Y2617" t="s">
        <v>7425</v>
      </c>
      <c r="Z2617" s="260">
        <v>5</v>
      </c>
      <c r="AA2617">
        <v>1392</v>
      </c>
      <c r="AB2617" s="260" t="str">
        <f ca="1">IFERROR(IFERROR(VLOOKUP(Table_Merge1[[#This Row],[Column1]],Table11[#All],2,FALSE),LEFT(AB2618,8)&amp;IF(LEN((RIGHT(AB2618,2)+1))&lt;2,"0"&amp;(RIGHT(AB2618,2)+1),(RIGHT(AB2618,2)-1))),"")</f>
        <v>1392.02.02</v>
      </c>
      <c r="AC2617" s="259" t="str">
        <f ca="1">LEFT(Table_Merge1[[#This Row],[Column2]],4)</f>
        <v>1392</v>
      </c>
      <c r="AD2617" s="259" t="str">
        <f ca="1">RIGHT(LEFT(Table_Merge1[[#This Row],[Column2]],7),2)</f>
        <v>02</v>
      </c>
      <c r="AE2617" s="259" t="str">
        <f ca="1">RIGHT(Table_Merge1[[#This Row],[Column2]],2)</f>
        <v>02</v>
      </c>
      <c r="AF2617">
        <v>2</v>
      </c>
      <c r="AG2617">
        <v>2</v>
      </c>
      <c r="AH2617" s="260">
        <v>2013</v>
      </c>
      <c r="AI2617" t="s">
        <v>3437</v>
      </c>
      <c r="AJ2617" s="260">
        <v>22</v>
      </c>
      <c r="AK2617">
        <v>1425</v>
      </c>
      <c r="AL2617">
        <v>1897</v>
      </c>
      <c r="AM2617">
        <v>5151950</v>
      </c>
      <c r="AO2617">
        <v>35300</v>
      </c>
      <c r="AP2617" s="287">
        <f>IFERROR(IF(Table_Merge1[[#This Row],[LME Zinc stock]]*Table_Merge1[[#This Row],[Nima.مقدار]]=0,"",Table_Merge1[[#This Row],[LME Zinc stock]]*Table_Merge1[[#This Row],[Nima.مقدار]]),"")</f>
        <v>181863835000</v>
      </c>
      <c r="AQ2617" s="287">
        <f>IFERROR(IF(Table_Merge1[[#This Row],[LME Zinc 3-month]]*Table_Merge1[[#This Row],[Nima.مقدار]]=0,"",Table_Merge1[[#This Row],[LME Zinc 3-month]]*Table_Merge1[[#This Row],[Nima.مقدار]]),"")</f>
        <v>66964100</v>
      </c>
      <c r="AR2617" s="288" t="str">
        <f>IFERROR(IF(Table_Merge1[[#This Row],[LME Zinc stock]]*Table_Merge1[[#This Row],[Azad.Sell]]=0,"",Table_Merge1[[#This Row],[LME Zinc stock]]*Table_Merge1[[#This Row],[Azad.Sell]]),"")</f>
        <v/>
      </c>
      <c r="AS2617" s="288" t="str">
        <f>IFERROR(IF(Table_Merge1[[#This Row],[LME Zinc 3-month]]*Table_Merge1[[#This Row],[Azad.Sell]]=0,"",Table_Merge1[[#This Row],[LME Zinc 3-month]]*Table_Merge1[[#This Row],[Azad.Sell]]),"")</f>
        <v/>
      </c>
      <c r="AT2617"/>
    </row>
    <row r="2618" spans="1:46" x14ac:dyDescent="0.25">
      <c r="A2618" s="258">
        <v>44262</v>
      </c>
      <c r="B26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1399.12.17</v>
      </c>
      <c r="C2618" s="195">
        <f t="shared" ca="1" si="76"/>
        <v>1399</v>
      </c>
      <c r="D26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18" s="195">
        <f>_xlfn.NUMBERVALUE(RIGHT(Table11[[#This Row],[تاریخ شمسی]],2))</f>
        <v>17</v>
      </c>
      <c r="F26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12-17</v>
      </c>
      <c r="G2618" s="195" t="s">
        <v>2769</v>
      </c>
      <c r="L2618" s="259">
        <v>44262</v>
      </c>
      <c r="M2618">
        <v>240916</v>
      </c>
      <c r="O2618" s="283">
        <f>IFERROR(DATE(Table7[[#This Row],[year]],MONTH(DATEVALUE(Table7[[#This Row],[month]]&amp;"1")),Table7[[#This Row],[day]]),"")</f>
        <v>41303</v>
      </c>
      <c r="P2618" s="257" t="s">
        <v>6043</v>
      </c>
      <c r="Q2618" s="257">
        <v>2013</v>
      </c>
      <c r="R2618" s="257" t="s">
        <v>3431</v>
      </c>
      <c r="S2618" s="257">
        <v>29</v>
      </c>
      <c r="T2618" s="257">
        <v>1660.5</v>
      </c>
      <c r="U2618" s="257">
        <v>2160</v>
      </c>
      <c r="V2618" s="257">
        <v>5147800</v>
      </c>
      <c r="X2618" s="260">
        <v>41383</v>
      </c>
      <c r="Z2618" s="260">
        <v>5</v>
      </c>
      <c r="AB2618" s="260" t="str">
        <f ca="1">IFERROR(IFERROR(VLOOKUP(Table_Merge1[[#This Row],[Column1]],Table11[#All],2,FALSE),LEFT(AB2619,8)&amp;IF(LEN((RIGHT(AB2619,2)+1))&lt;2,"0"&amp;(RIGHT(AB2619,2)+1),(RIGHT(AB2619,2)-1))),"")</f>
        <v>1392.01.28</v>
      </c>
      <c r="AC2618" s="259" t="str">
        <f ca="1">LEFT(Table_Merge1[[#This Row],[Column2]],4)</f>
        <v>1392</v>
      </c>
      <c r="AD2618" s="259" t="str">
        <f ca="1">RIGHT(LEFT(Table_Merge1[[#This Row],[Column2]],7),2)</f>
        <v>01</v>
      </c>
      <c r="AE2618" s="259" t="str">
        <f ca="1">RIGHT(Table_Merge1[[#This Row],[Column2]],2)</f>
        <v>28</v>
      </c>
      <c r="AH2618" s="260">
        <v>2013</v>
      </c>
      <c r="AI2618" t="s">
        <v>3437</v>
      </c>
      <c r="AJ2618" s="260">
        <v>19</v>
      </c>
      <c r="AK2618">
        <v>1414</v>
      </c>
      <c r="AL2618">
        <v>1913.5</v>
      </c>
      <c r="AM2618">
        <v>5142325</v>
      </c>
      <c r="AP2618" s="287" t="str">
        <f>IFERROR(IF(Table_Merge1[[#This Row],[LME Zinc stock]]*Table_Merge1[[#This Row],[Nima.مقدار]]=0,"",Table_Merge1[[#This Row],[LME Zinc stock]]*Table_Merge1[[#This Row],[Nima.مقدار]]),"")</f>
        <v/>
      </c>
      <c r="AQ2618" s="287" t="str">
        <f>IFERROR(IF(Table_Merge1[[#This Row],[LME Zinc 3-month]]*Table_Merge1[[#This Row],[Nima.مقدار]]=0,"",Table_Merge1[[#This Row],[LME Zinc 3-month]]*Table_Merge1[[#This Row],[Nima.مقدار]]),"")</f>
        <v/>
      </c>
      <c r="AR2618" s="288" t="str">
        <f>IFERROR(IF(Table_Merge1[[#This Row],[LME Zinc stock]]*Table_Merge1[[#This Row],[Azad.Sell]]=0,"",Table_Merge1[[#This Row],[LME Zinc stock]]*Table_Merge1[[#This Row],[Azad.Sell]]),"")</f>
        <v/>
      </c>
      <c r="AS2618" s="288" t="str">
        <f>IFERROR(IF(Table_Merge1[[#This Row],[LME Zinc 3-month]]*Table_Merge1[[#This Row],[Azad.Sell]]=0,"",Table_Merge1[[#This Row],[LME Zinc 3-month]]*Table_Merge1[[#This Row],[Azad.Sell]]),"")</f>
        <v/>
      </c>
      <c r="AT2618"/>
    </row>
    <row r="2619" spans="1:46" x14ac:dyDescent="0.25">
      <c r="A2619" s="258">
        <v>44263</v>
      </c>
      <c r="B26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1399.12.18</v>
      </c>
      <c r="C2619" s="195">
        <f t="shared" ca="1" si="76"/>
        <v>1399</v>
      </c>
      <c r="D26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19" s="195">
        <f>_xlfn.NUMBERVALUE(RIGHT(Table11[[#This Row],[تاریخ شمسی]],2))</f>
        <v>18</v>
      </c>
      <c r="F26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12-18</v>
      </c>
      <c r="G2619" s="195" t="s">
        <v>2770</v>
      </c>
      <c r="L2619" s="259">
        <v>44263</v>
      </c>
      <c r="M2619">
        <v>238018</v>
      </c>
      <c r="O2619" s="284">
        <f>IFERROR(DATE(Table7[[#This Row],[year]],MONTH(DATEVALUE(Table7[[#This Row],[month]]&amp;"1")),Table7[[#This Row],[day]]),"")</f>
        <v>41302</v>
      </c>
      <c r="P2619" s="195" t="s">
        <v>6044</v>
      </c>
      <c r="Q2619" s="195">
        <v>2013</v>
      </c>
      <c r="R2619" s="195" t="s">
        <v>3431</v>
      </c>
      <c r="S2619" s="195">
        <v>28</v>
      </c>
      <c r="T2619" s="195">
        <v>1656.75</v>
      </c>
      <c r="U2619" s="195">
        <v>2130.5</v>
      </c>
      <c r="V2619" s="195">
        <v>5147225</v>
      </c>
      <c r="X2619" s="260">
        <v>41382</v>
      </c>
      <c r="Y2619" t="s">
        <v>7424</v>
      </c>
      <c r="Z2619" s="260">
        <v>5</v>
      </c>
      <c r="AA2619">
        <v>1392</v>
      </c>
      <c r="AB2619" s="260" t="str">
        <f ca="1">IFERROR(IFERROR(VLOOKUP(Table_Merge1[[#This Row],[Column1]],Table11[#All],2,FALSE),LEFT(AB2620,8)&amp;IF(LEN((RIGHT(AB2620,2)+1))&lt;2,"0"&amp;(RIGHT(AB2620,2)+1),(RIGHT(AB2620,2)-1))),"")</f>
        <v>1392.01.29</v>
      </c>
      <c r="AC2619" s="259" t="str">
        <f ca="1">LEFT(Table_Merge1[[#This Row],[Column2]],4)</f>
        <v>1392</v>
      </c>
      <c r="AD2619" s="259" t="str">
        <f ca="1">RIGHT(LEFT(Table_Merge1[[#This Row],[Column2]],7),2)</f>
        <v>01</v>
      </c>
      <c r="AE2619" s="259" t="str">
        <f ca="1">RIGHT(Table_Merge1[[#This Row],[Column2]],2)</f>
        <v>29</v>
      </c>
      <c r="AF2619">
        <v>1</v>
      </c>
      <c r="AG2619">
        <v>29</v>
      </c>
      <c r="AH2619" s="260">
        <v>2013</v>
      </c>
      <c r="AI2619" t="s">
        <v>3437</v>
      </c>
      <c r="AJ2619" s="260">
        <v>18</v>
      </c>
      <c r="AK2619">
        <v>1397</v>
      </c>
      <c r="AL2619">
        <v>1877</v>
      </c>
      <c r="AM2619">
        <v>5160075</v>
      </c>
      <c r="AO2619">
        <v>35400</v>
      </c>
      <c r="AP2619" s="287">
        <f>IFERROR(IF(Table_Merge1[[#This Row],[LME Zinc stock]]*Table_Merge1[[#This Row],[Nima.مقدار]]=0,"",Table_Merge1[[#This Row],[LME Zinc stock]]*Table_Merge1[[#This Row],[Nima.مقدار]]),"")</f>
        <v>182666655000</v>
      </c>
      <c r="AQ2619" s="287">
        <f>IFERROR(IF(Table_Merge1[[#This Row],[LME Zinc 3-month]]*Table_Merge1[[#This Row],[Nima.مقدار]]=0,"",Table_Merge1[[#This Row],[LME Zinc 3-month]]*Table_Merge1[[#This Row],[Nima.مقدار]]),"")</f>
        <v>66445800</v>
      </c>
      <c r="AR2619" s="288" t="str">
        <f>IFERROR(IF(Table_Merge1[[#This Row],[LME Zinc stock]]*Table_Merge1[[#This Row],[Azad.Sell]]=0,"",Table_Merge1[[#This Row],[LME Zinc stock]]*Table_Merge1[[#This Row],[Azad.Sell]]),"")</f>
        <v/>
      </c>
      <c r="AS2619" s="288" t="str">
        <f>IFERROR(IF(Table_Merge1[[#This Row],[LME Zinc 3-month]]*Table_Merge1[[#This Row],[Azad.Sell]]=0,"",Table_Merge1[[#This Row],[LME Zinc 3-month]]*Table_Merge1[[#This Row],[Azad.Sell]]),"")</f>
        <v/>
      </c>
      <c r="AT2619"/>
    </row>
    <row r="2620" spans="1:46" x14ac:dyDescent="0.25">
      <c r="A2620" s="258">
        <v>44264</v>
      </c>
      <c r="B26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1399.12.19</v>
      </c>
      <c r="C2620" s="195">
        <f t="shared" ca="1" si="76"/>
        <v>1399</v>
      </c>
      <c r="D26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20" s="195">
        <f>_xlfn.NUMBERVALUE(RIGHT(Table11[[#This Row],[تاریخ شمسی]],2))</f>
        <v>19</v>
      </c>
      <c r="F26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12-19</v>
      </c>
      <c r="G2620" s="195" t="s">
        <v>2771</v>
      </c>
      <c r="L2620" s="259">
        <v>44264</v>
      </c>
      <c r="M2620">
        <v>227446</v>
      </c>
      <c r="O2620" s="283">
        <f>IFERROR(DATE(Table7[[#This Row],[year]],MONTH(DATEVALUE(Table7[[#This Row],[month]]&amp;"1")),Table7[[#This Row],[day]]),"")</f>
        <v>41299</v>
      </c>
      <c r="P2620" s="257" t="s">
        <v>6045</v>
      </c>
      <c r="Q2620" s="257">
        <v>2013</v>
      </c>
      <c r="R2620" s="257" t="s">
        <v>3431</v>
      </c>
      <c r="S2620" s="257">
        <v>25</v>
      </c>
      <c r="T2620" s="257">
        <v>1670.25</v>
      </c>
      <c r="U2620" s="257">
        <v>2100.5</v>
      </c>
      <c r="V2620" s="257">
        <v>5142450</v>
      </c>
      <c r="X2620" s="260">
        <v>41381</v>
      </c>
      <c r="Y2620" t="s">
        <v>7423</v>
      </c>
      <c r="Z2620" s="260">
        <v>5</v>
      </c>
      <c r="AA2620">
        <v>1392</v>
      </c>
      <c r="AB2620" s="260" t="str">
        <f ca="1">IFERROR(IFERROR(VLOOKUP(Table_Merge1[[#This Row],[Column1]],Table11[#All],2,FALSE),LEFT(AB2621,8)&amp;IF(LEN((RIGHT(AB2621,2)+1))&lt;2,"0"&amp;(RIGHT(AB2621,2)+1),(RIGHT(AB2621,2)-1))),"")</f>
        <v>1392.01.28</v>
      </c>
      <c r="AC2620" s="259" t="str">
        <f ca="1">LEFT(Table_Merge1[[#This Row],[Column2]],4)</f>
        <v>1392</v>
      </c>
      <c r="AD2620" s="259" t="str">
        <f ca="1">RIGHT(LEFT(Table_Merge1[[#This Row],[Column2]],7),2)</f>
        <v>01</v>
      </c>
      <c r="AE2620" s="259" t="str">
        <f ca="1">RIGHT(Table_Merge1[[#This Row],[Column2]],2)</f>
        <v>28</v>
      </c>
      <c r="AF2620">
        <v>1</v>
      </c>
      <c r="AG2620">
        <v>28</v>
      </c>
      <c r="AH2620" s="260">
        <v>2013</v>
      </c>
      <c r="AI2620" t="s">
        <v>3437</v>
      </c>
      <c r="AJ2620" s="260">
        <v>17</v>
      </c>
      <c r="AK2620">
        <v>1379</v>
      </c>
      <c r="AL2620">
        <v>1861.5</v>
      </c>
      <c r="AM2620">
        <v>5167775</v>
      </c>
      <c r="AO2620">
        <v>35000</v>
      </c>
      <c r="AP2620" s="287">
        <f>IFERROR(IF(Table_Merge1[[#This Row],[LME Zinc stock]]*Table_Merge1[[#This Row],[Nima.مقدار]]=0,"",Table_Merge1[[#This Row],[LME Zinc stock]]*Table_Merge1[[#This Row],[Nima.مقدار]]),"")</f>
        <v>180872125000</v>
      </c>
      <c r="AQ2620" s="287">
        <f>IFERROR(IF(Table_Merge1[[#This Row],[LME Zinc 3-month]]*Table_Merge1[[#This Row],[Nima.مقدار]]=0,"",Table_Merge1[[#This Row],[LME Zinc 3-month]]*Table_Merge1[[#This Row],[Nima.مقدار]]),"")</f>
        <v>65152500</v>
      </c>
      <c r="AR2620" s="288" t="str">
        <f>IFERROR(IF(Table_Merge1[[#This Row],[LME Zinc stock]]*Table_Merge1[[#This Row],[Azad.Sell]]=0,"",Table_Merge1[[#This Row],[LME Zinc stock]]*Table_Merge1[[#This Row],[Azad.Sell]]),"")</f>
        <v/>
      </c>
      <c r="AS2620" s="288" t="str">
        <f>IFERROR(IF(Table_Merge1[[#This Row],[LME Zinc 3-month]]*Table_Merge1[[#This Row],[Azad.Sell]]=0,"",Table_Merge1[[#This Row],[LME Zinc 3-month]]*Table_Merge1[[#This Row],[Azad.Sell]]),"")</f>
        <v/>
      </c>
      <c r="AT2620"/>
    </row>
    <row r="2621" spans="1:46" x14ac:dyDescent="0.25">
      <c r="A2621" s="258">
        <v>44265</v>
      </c>
      <c r="B26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1399.12.20</v>
      </c>
      <c r="C2621" s="195">
        <f t="shared" ca="1" si="76"/>
        <v>1399</v>
      </c>
      <c r="D26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21" s="195">
        <f>_xlfn.NUMBERVALUE(RIGHT(Table11[[#This Row],[تاریخ شمسی]],2))</f>
        <v>20</v>
      </c>
      <c r="F26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12-20</v>
      </c>
      <c r="G2621" s="195" t="s">
        <v>2772</v>
      </c>
      <c r="L2621" s="259">
        <v>44265</v>
      </c>
      <c r="M2621">
        <v>232174</v>
      </c>
      <c r="O2621" s="284">
        <f>IFERROR(DATE(Table7[[#This Row],[year]],MONTH(DATEVALUE(Table7[[#This Row],[month]]&amp;"1")),Table7[[#This Row],[day]]),"")</f>
        <v>41298</v>
      </c>
      <c r="P2621" s="195" t="s">
        <v>6046</v>
      </c>
      <c r="Q2621" s="195">
        <v>2013</v>
      </c>
      <c r="R2621" s="195" t="s">
        <v>3431</v>
      </c>
      <c r="S2621" s="195">
        <v>24</v>
      </c>
      <c r="T2621" s="195">
        <v>1677</v>
      </c>
      <c r="U2621" s="195">
        <v>2117.5</v>
      </c>
      <c r="V2621" s="195">
        <v>5150150</v>
      </c>
      <c r="X2621" s="260">
        <v>41380</v>
      </c>
      <c r="Y2621" t="s">
        <v>7422</v>
      </c>
      <c r="Z2621" s="260">
        <v>6</v>
      </c>
      <c r="AA2621">
        <v>1392</v>
      </c>
      <c r="AB2621" s="260" t="str">
        <f ca="1">IFERROR(IFERROR(VLOOKUP(Table_Merge1[[#This Row],[Column1]],Table11[#All],2,FALSE),LEFT(AB2622,8)&amp;IF(LEN((RIGHT(AB2622,2)+1))&lt;2,"0"&amp;(RIGHT(AB2622,2)+1),(RIGHT(AB2622,2)-1))),"")</f>
        <v>1392.01.27</v>
      </c>
      <c r="AC2621" s="259" t="str">
        <f ca="1">LEFT(Table_Merge1[[#This Row],[Column2]],4)</f>
        <v>1392</v>
      </c>
      <c r="AD2621" s="259" t="str">
        <f ca="1">RIGHT(LEFT(Table_Merge1[[#This Row],[Column2]],7),2)</f>
        <v>01</v>
      </c>
      <c r="AE2621" s="259" t="str">
        <f ca="1">RIGHT(Table_Merge1[[#This Row],[Column2]],2)</f>
        <v>27</v>
      </c>
      <c r="AF2621">
        <v>1</v>
      </c>
      <c r="AG2621">
        <v>27</v>
      </c>
      <c r="AH2621" s="260">
        <v>2013</v>
      </c>
      <c r="AI2621" t="s">
        <v>3437</v>
      </c>
      <c r="AJ2621" s="260">
        <v>16</v>
      </c>
      <c r="AK2621">
        <v>1378</v>
      </c>
      <c r="AL2621">
        <v>1837</v>
      </c>
      <c r="AM2621">
        <v>5163650</v>
      </c>
      <c r="AO2621">
        <v>35000</v>
      </c>
      <c r="AP2621" s="287">
        <f>IFERROR(IF(Table_Merge1[[#This Row],[LME Zinc stock]]*Table_Merge1[[#This Row],[Nima.مقدار]]=0,"",Table_Merge1[[#This Row],[LME Zinc stock]]*Table_Merge1[[#This Row],[Nima.مقدار]]),"")</f>
        <v>180727750000</v>
      </c>
      <c r="AQ2621" s="287">
        <f>IFERROR(IF(Table_Merge1[[#This Row],[LME Zinc 3-month]]*Table_Merge1[[#This Row],[Nima.مقدار]]=0,"",Table_Merge1[[#This Row],[LME Zinc 3-month]]*Table_Merge1[[#This Row],[Nima.مقدار]]),"")</f>
        <v>64295000</v>
      </c>
      <c r="AR2621" s="288" t="str">
        <f>IFERROR(IF(Table_Merge1[[#This Row],[LME Zinc stock]]*Table_Merge1[[#This Row],[Azad.Sell]]=0,"",Table_Merge1[[#This Row],[LME Zinc stock]]*Table_Merge1[[#This Row],[Azad.Sell]]),"")</f>
        <v/>
      </c>
      <c r="AS2621" s="288" t="str">
        <f>IFERROR(IF(Table_Merge1[[#This Row],[LME Zinc 3-month]]*Table_Merge1[[#This Row],[Azad.Sell]]=0,"",Table_Merge1[[#This Row],[LME Zinc 3-month]]*Table_Merge1[[#This Row],[Azad.Sell]]),"")</f>
        <v/>
      </c>
      <c r="AT2621"/>
    </row>
    <row r="2622" spans="1:46" x14ac:dyDescent="0.25">
      <c r="A2622" s="258">
        <v>44266</v>
      </c>
      <c r="B26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1399.12.21</v>
      </c>
      <c r="C2622" s="195">
        <f t="shared" ca="1" si="76"/>
        <v>1399</v>
      </c>
      <c r="D26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22" s="195">
        <f>_xlfn.NUMBERVALUE(RIGHT(Table11[[#This Row],[تاریخ شمسی]],2))</f>
        <v>21</v>
      </c>
      <c r="F26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12-21</v>
      </c>
      <c r="G2622" s="195" t="s">
        <v>2773</v>
      </c>
      <c r="L2622" s="259">
        <v>44266</v>
      </c>
      <c r="M2622">
        <v>232174</v>
      </c>
      <c r="O2622" s="283">
        <f>IFERROR(DATE(Table7[[#This Row],[year]],MONTH(DATEVALUE(Table7[[#This Row],[month]]&amp;"1")),Table7[[#This Row],[day]]),"")</f>
        <v>41297</v>
      </c>
      <c r="P2622" s="257" t="s">
        <v>6047</v>
      </c>
      <c r="Q2622" s="257">
        <v>2013</v>
      </c>
      <c r="R2622" s="257" t="s">
        <v>3431</v>
      </c>
      <c r="S2622" s="257">
        <v>23</v>
      </c>
      <c r="T2622" s="257">
        <v>1692.25</v>
      </c>
      <c r="U2622" s="257">
        <v>2105.5</v>
      </c>
      <c r="V2622" s="257">
        <v>5158925</v>
      </c>
      <c r="X2622" s="260">
        <v>41379</v>
      </c>
      <c r="Y2622" t="s">
        <v>7421</v>
      </c>
      <c r="Z2622" s="260">
        <v>6</v>
      </c>
      <c r="AA2622">
        <v>1392</v>
      </c>
      <c r="AB2622" s="260" t="str">
        <f ca="1">IFERROR(IFERROR(VLOOKUP(Table_Merge1[[#This Row],[Column1]],Table11[#All],2,FALSE),LEFT(AB2623,8)&amp;IF(LEN((RIGHT(AB2623,2)+1))&lt;2,"0"&amp;(RIGHT(AB2623,2)+1),(RIGHT(AB2623,2)-1))),"")</f>
        <v>1392.01.26</v>
      </c>
      <c r="AC2622" s="259" t="str">
        <f ca="1">LEFT(Table_Merge1[[#This Row],[Column2]],4)</f>
        <v>1392</v>
      </c>
      <c r="AD2622" s="259" t="str">
        <f ca="1">RIGHT(LEFT(Table_Merge1[[#This Row],[Column2]],7),2)</f>
        <v>01</v>
      </c>
      <c r="AE2622" s="259" t="str">
        <f ca="1">RIGHT(Table_Merge1[[#This Row],[Column2]],2)</f>
        <v>26</v>
      </c>
      <c r="AF2622">
        <v>1</v>
      </c>
      <c r="AG2622">
        <v>26</v>
      </c>
      <c r="AH2622" s="260">
        <v>2013</v>
      </c>
      <c r="AI2622" t="s">
        <v>3437</v>
      </c>
      <c r="AJ2622" s="260">
        <v>15</v>
      </c>
      <c r="AK2622">
        <v>1416</v>
      </c>
      <c r="AL2622">
        <v>1828.5</v>
      </c>
      <c r="AM2622">
        <v>5152825</v>
      </c>
      <c r="AO2622">
        <v>35000</v>
      </c>
      <c r="AP2622" s="287">
        <f>IFERROR(IF(Table_Merge1[[#This Row],[LME Zinc stock]]*Table_Merge1[[#This Row],[Nima.مقدار]]=0,"",Table_Merge1[[#This Row],[LME Zinc stock]]*Table_Merge1[[#This Row],[Nima.مقدار]]),"")</f>
        <v>180348875000</v>
      </c>
      <c r="AQ2622" s="287">
        <f>IFERROR(IF(Table_Merge1[[#This Row],[LME Zinc 3-month]]*Table_Merge1[[#This Row],[Nima.مقدار]]=0,"",Table_Merge1[[#This Row],[LME Zinc 3-month]]*Table_Merge1[[#This Row],[Nima.مقدار]]),"")</f>
        <v>63997500</v>
      </c>
      <c r="AR2622" s="288" t="str">
        <f>IFERROR(IF(Table_Merge1[[#This Row],[LME Zinc stock]]*Table_Merge1[[#This Row],[Azad.Sell]]=0,"",Table_Merge1[[#This Row],[LME Zinc stock]]*Table_Merge1[[#This Row],[Azad.Sell]]),"")</f>
        <v/>
      </c>
      <c r="AS2622" s="288" t="str">
        <f>IFERROR(IF(Table_Merge1[[#This Row],[LME Zinc 3-month]]*Table_Merge1[[#This Row],[Azad.Sell]]=0,"",Table_Merge1[[#This Row],[LME Zinc 3-month]]*Table_Merge1[[#This Row],[Azad.Sell]]),"")</f>
        <v/>
      </c>
      <c r="AT2622"/>
    </row>
    <row r="2623" spans="1:46" x14ac:dyDescent="0.25">
      <c r="A2623" s="258">
        <v>44268</v>
      </c>
      <c r="B26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1399.12.23</v>
      </c>
      <c r="C2623" s="195">
        <f t="shared" ca="1" si="76"/>
        <v>1399</v>
      </c>
      <c r="D26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23" s="195">
        <f>_xlfn.NUMBERVALUE(RIGHT(Table11[[#This Row],[تاریخ شمسی]],2))</f>
        <v>23</v>
      </c>
      <c r="F26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12-23</v>
      </c>
      <c r="G2623" s="195" t="s">
        <v>2774</v>
      </c>
      <c r="L2623" s="259">
        <v>44268</v>
      </c>
      <c r="M2623">
        <v>232033</v>
      </c>
      <c r="O2623" s="284">
        <f>IFERROR(DATE(Table7[[#This Row],[year]],MONTH(DATEVALUE(Table7[[#This Row],[month]]&amp;"1")),Table7[[#This Row],[day]]),"")</f>
        <v>41296</v>
      </c>
      <c r="P2623" s="195" t="s">
        <v>6048</v>
      </c>
      <c r="Q2623" s="195">
        <v>2013</v>
      </c>
      <c r="R2623" s="195" t="s">
        <v>3431</v>
      </c>
      <c r="S2623" s="195">
        <v>22</v>
      </c>
      <c r="T2623" s="195">
        <v>1692.5</v>
      </c>
      <c r="U2623" s="195">
        <v>2105.5</v>
      </c>
      <c r="V2623" s="195">
        <v>5138775</v>
      </c>
      <c r="X2623" s="260">
        <v>41376</v>
      </c>
      <c r="Z2623" s="260">
        <v>6</v>
      </c>
      <c r="AB2623" s="260" t="str">
        <f ca="1">IFERROR(IFERROR(VLOOKUP(Table_Merge1[[#This Row],[Column1]],Table11[#All],2,FALSE),LEFT(AB2624,8)&amp;IF(LEN((RIGHT(AB2624,2)+1))&lt;2,"0"&amp;(RIGHT(AB2624,2)+1),(RIGHT(AB2624,2)-1))),"")</f>
        <v>1392.01.21</v>
      </c>
      <c r="AC2623" s="259" t="str">
        <f ca="1">LEFT(Table_Merge1[[#This Row],[Column2]],4)</f>
        <v>1392</v>
      </c>
      <c r="AD2623" s="259" t="str">
        <f ca="1">RIGHT(LEFT(Table_Merge1[[#This Row],[Column2]],7),2)</f>
        <v>01</v>
      </c>
      <c r="AE2623" s="259" t="str">
        <f ca="1">RIGHT(Table_Merge1[[#This Row],[Column2]],2)</f>
        <v>21</v>
      </c>
      <c r="AH2623" s="260">
        <v>2013</v>
      </c>
      <c r="AI2623" t="s">
        <v>3437</v>
      </c>
      <c r="AJ2623" s="260">
        <v>12</v>
      </c>
      <c r="AK2623">
        <v>1548</v>
      </c>
      <c r="AL2623" t="s">
        <v>3621</v>
      </c>
      <c r="AM2623" t="s">
        <v>3621</v>
      </c>
      <c r="AP2623" s="287" t="str">
        <f>IFERROR(IF(Table_Merge1[[#This Row],[LME Zinc stock]]*Table_Merge1[[#This Row],[Nima.مقدار]]=0,"",Table_Merge1[[#This Row],[LME Zinc stock]]*Table_Merge1[[#This Row],[Nima.مقدار]]),"")</f>
        <v/>
      </c>
      <c r="AQ2623" s="287" t="str">
        <f>IFERROR(IF(Table_Merge1[[#This Row],[LME Zinc 3-month]]*Table_Merge1[[#This Row],[Nima.مقدار]]=0,"",Table_Merge1[[#This Row],[LME Zinc 3-month]]*Table_Merge1[[#This Row],[Nima.مقدار]]),"")</f>
        <v/>
      </c>
      <c r="AR2623" s="288" t="str">
        <f>IFERROR(IF(Table_Merge1[[#This Row],[LME Zinc stock]]*Table_Merge1[[#This Row],[Azad.Sell]]=0,"",Table_Merge1[[#This Row],[LME Zinc stock]]*Table_Merge1[[#This Row],[Azad.Sell]]),"")</f>
        <v/>
      </c>
      <c r="AS2623" s="288" t="str">
        <f>IFERROR(IF(Table_Merge1[[#This Row],[LME Zinc 3-month]]*Table_Merge1[[#This Row],[Azad.Sell]]=0,"",Table_Merge1[[#This Row],[LME Zinc 3-month]]*Table_Merge1[[#This Row],[Azad.Sell]]),"")</f>
        <v/>
      </c>
      <c r="AT2623"/>
    </row>
    <row r="2624" spans="1:46" x14ac:dyDescent="0.25">
      <c r="A2624" s="258">
        <v>44269</v>
      </c>
      <c r="B26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1399.12.24</v>
      </c>
      <c r="C2624" s="195">
        <f t="shared" ca="1" si="76"/>
        <v>1399</v>
      </c>
      <c r="D26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24" s="195">
        <f>_xlfn.NUMBERVALUE(RIGHT(Table11[[#This Row],[تاریخ شمسی]],2))</f>
        <v>24</v>
      </c>
      <c r="F26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12-24</v>
      </c>
      <c r="G2624" s="195" t="s">
        <v>2775</v>
      </c>
      <c r="L2624" s="259">
        <v>44269</v>
      </c>
      <c r="M2624">
        <v>231829</v>
      </c>
      <c r="O2624" s="283">
        <f>IFERROR(DATE(Table7[[#This Row],[year]],MONTH(DATEVALUE(Table7[[#This Row],[month]]&amp;"1")),Table7[[#This Row],[day]]),"")</f>
        <v>41295</v>
      </c>
      <c r="P2624" s="257" t="s">
        <v>6049</v>
      </c>
      <c r="Q2624" s="257">
        <v>2013</v>
      </c>
      <c r="R2624" s="257" t="s">
        <v>3431</v>
      </c>
      <c r="S2624" s="257">
        <v>21</v>
      </c>
      <c r="T2624" s="257">
        <v>1688</v>
      </c>
      <c r="U2624" s="257">
        <v>2095.5</v>
      </c>
      <c r="V2624" s="257">
        <v>5147750</v>
      </c>
      <c r="X2624" s="260">
        <v>41375</v>
      </c>
      <c r="Y2624" t="s">
        <v>7420</v>
      </c>
      <c r="Z2624" s="260">
        <v>6</v>
      </c>
      <c r="AA2624">
        <v>1392</v>
      </c>
      <c r="AB2624" s="260" t="str">
        <f ca="1">IFERROR(IFERROR(VLOOKUP(Table_Merge1[[#This Row],[Column1]],Table11[#All],2,FALSE),LEFT(AB2625,8)&amp;IF(LEN((RIGHT(AB2625,2)+1))&lt;2,"0"&amp;(RIGHT(AB2625,2)+1),(RIGHT(AB2625,2)-1))),"")</f>
        <v>1392.01.22</v>
      </c>
      <c r="AC2624" s="259" t="str">
        <f ca="1">LEFT(Table_Merge1[[#This Row],[Column2]],4)</f>
        <v>1392</v>
      </c>
      <c r="AD2624" s="259" t="str">
        <f ca="1">RIGHT(LEFT(Table_Merge1[[#This Row],[Column2]],7),2)</f>
        <v>01</v>
      </c>
      <c r="AE2624" s="259" t="str">
        <f ca="1">RIGHT(Table_Merge1[[#This Row],[Column2]],2)</f>
        <v>22</v>
      </c>
      <c r="AF2624">
        <v>1</v>
      </c>
      <c r="AG2624">
        <v>22</v>
      </c>
      <c r="AH2624" s="260">
        <v>2013</v>
      </c>
      <c r="AI2624" t="s">
        <v>3437</v>
      </c>
      <c r="AJ2624" s="260">
        <v>11</v>
      </c>
      <c r="AK2624">
        <v>1555.75</v>
      </c>
      <c r="AL2624">
        <v>1886.5</v>
      </c>
      <c r="AM2624">
        <v>5157625</v>
      </c>
      <c r="AO2624">
        <v>35100</v>
      </c>
      <c r="AP2624" s="287">
        <f>IFERROR(IF(Table_Merge1[[#This Row],[LME Zinc stock]]*Table_Merge1[[#This Row],[Nima.مقدار]]=0,"",Table_Merge1[[#This Row],[LME Zinc stock]]*Table_Merge1[[#This Row],[Nima.مقدار]]),"")</f>
        <v>181032637500</v>
      </c>
      <c r="AQ2624" s="287">
        <f>IFERROR(IF(Table_Merge1[[#This Row],[LME Zinc 3-month]]*Table_Merge1[[#This Row],[Nima.مقدار]]=0,"",Table_Merge1[[#This Row],[LME Zinc 3-month]]*Table_Merge1[[#This Row],[Nima.مقدار]]),"")</f>
        <v>66216150</v>
      </c>
      <c r="AR2624" s="288" t="str">
        <f>IFERROR(IF(Table_Merge1[[#This Row],[LME Zinc stock]]*Table_Merge1[[#This Row],[Azad.Sell]]=0,"",Table_Merge1[[#This Row],[LME Zinc stock]]*Table_Merge1[[#This Row],[Azad.Sell]]),"")</f>
        <v/>
      </c>
      <c r="AS2624" s="288" t="str">
        <f>IFERROR(IF(Table_Merge1[[#This Row],[LME Zinc 3-month]]*Table_Merge1[[#This Row],[Azad.Sell]]=0,"",Table_Merge1[[#This Row],[LME Zinc 3-month]]*Table_Merge1[[#This Row],[Azad.Sell]]),"")</f>
        <v/>
      </c>
      <c r="AT2624"/>
    </row>
    <row r="2625" spans="1:46" x14ac:dyDescent="0.25">
      <c r="A2625" s="258">
        <v>44270</v>
      </c>
      <c r="B26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1399.12.25</v>
      </c>
      <c r="C2625" s="195">
        <f t="shared" ca="1" si="76"/>
        <v>1399</v>
      </c>
      <c r="D26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25" s="195">
        <f>_xlfn.NUMBERVALUE(RIGHT(Table11[[#This Row],[تاریخ شمسی]],2))</f>
        <v>25</v>
      </c>
      <c r="F26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12-25</v>
      </c>
      <c r="G2625" s="195" t="s">
        <v>2776</v>
      </c>
      <c r="L2625" s="259">
        <v>44270</v>
      </c>
      <c r="M2625">
        <v>232810</v>
      </c>
      <c r="O2625" s="284">
        <f>IFERROR(DATE(Table7[[#This Row],[year]],MONTH(DATEVALUE(Table7[[#This Row],[month]]&amp;"1")),Table7[[#This Row],[day]]),"")</f>
        <v>41292</v>
      </c>
      <c r="P2625" s="195" t="s">
        <v>6050</v>
      </c>
      <c r="Q2625" s="195">
        <v>2013</v>
      </c>
      <c r="R2625" s="195" t="s">
        <v>3431</v>
      </c>
      <c r="S2625" s="195">
        <v>18</v>
      </c>
      <c r="T2625" s="195">
        <v>1690</v>
      </c>
      <c r="U2625" s="195">
        <v>2117</v>
      </c>
      <c r="V2625" s="195">
        <v>5158200</v>
      </c>
      <c r="X2625" s="260">
        <v>41374</v>
      </c>
      <c r="Y2625" t="s">
        <v>7419</v>
      </c>
      <c r="Z2625" s="260">
        <v>6</v>
      </c>
      <c r="AA2625">
        <v>1392</v>
      </c>
      <c r="AB2625" s="260" t="str">
        <f ca="1">IFERROR(IFERROR(VLOOKUP(Table_Merge1[[#This Row],[Column1]],Table11[#All],2,FALSE),LEFT(AB2626,8)&amp;IF(LEN((RIGHT(AB2626,2)+1))&lt;2,"0"&amp;(RIGHT(AB2626,2)+1),(RIGHT(AB2626,2)-1))),"")</f>
        <v>1392.01.21</v>
      </c>
      <c r="AC2625" s="259" t="str">
        <f ca="1">LEFT(Table_Merge1[[#This Row],[Column2]],4)</f>
        <v>1392</v>
      </c>
      <c r="AD2625" s="259" t="str">
        <f ca="1">RIGHT(LEFT(Table_Merge1[[#This Row],[Column2]],7),2)</f>
        <v>01</v>
      </c>
      <c r="AE2625" s="259" t="str">
        <f ca="1">RIGHT(Table_Merge1[[#This Row],[Column2]],2)</f>
        <v>21</v>
      </c>
      <c r="AF2625">
        <v>1</v>
      </c>
      <c r="AG2625">
        <v>21</v>
      </c>
      <c r="AH2625" s="260">
        <v>2013</v>
      </c>
      <c r="AI2625" t="s">
        <v>3437</v>
      </c>
      <c r="AJ2625" s="260">
        <v>10</v>
      </c>
      <c r="AK2625">
        <v>1581.5</v>
      </c>
      <c r="AL2625">
        <v>1881.5</v>
      </c>
      <c r="AM2625">
        <v>5167725</v>
      </c>
      <c r="AO2625">
        <v>35300</v>
      </c>
      <c r="AP2625" s="287">
        <f>IFERROR(IF(Table_Merge1[[#This Row],[LME Zinc stock]]*Table_Merge1[[#This Row],[Nima.مقدار]]=0,"",Table_Merge1[[#This Row],[LME Zinc stock]]*Table_Merge1[[#This Row],[Nima.مقدار]]),"")</f>
        <v>182420692500</v>
      </c>
      <c r="AQ2625" s="287">
        <f>IFERROR(IF(Table_Merge1[[#This Row],[LME Zinc 3-month]]*Table_Merge1[[#This Row],[Nima.مقدار]]=0,"",Table_Merge1[[#This Row],[LME Zinc 3-month]]*Table_Merge1[[#This Row],[Nima.مقدار]]),"")</f>
        <v>66416950</v>
      </c>
      <c r="AR2625" s="288" t="str">
        <f>IFERROR(IF(Table_Merge1[[#This Row],[LME Zinc stock]]*Table_Merge1[[#This Row],[Azad.Sell]]=0,"",Table_Merge1[[#This Row],[LME Zinc stock]]*Table_Merge1[[#This Row],[Azad.Sell]]),"")</f>
        <v/>
      </c>
      <c r="AS2625" s="288" t="str">
        <f>IFERROR(IF(Table_Merge1[[#This Row],[LME Zinc 3-month]]*Table_Merge1[[#This Row],[Azad.Sell]]=0,"",Table_Merge1[[#This Row],[LME Zinc 3-month]]*Table_Merge1[[#This Row],[Azad.Sell]]),"")</f>
        <v/>
      </c>
      <c r="AT2625"/>
    </row>
    <row r="2626" spans="1:46" x14ac:dyDescent="0.25">
      <c r="A2626" s="258">
        <v>44271</v>
      </c>
      <c r="B26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1399.12.26</v>
      </c>
      <c r="C2626" s="195">
        <f t="shared" ref="C2626:C2689" ca="1" si="77">_xlfn.NUMBERVALUE(LEFT(G2626, LEN(G2626) - MAX(IF(ISNUMBER(MID(G2626, ROW(INDIRECT("1:"&amp;LEN(G2626))), 1) *1)=FALSE, ROW(INDIRECT("6:"&amp;LEN(G2626))), 6))))</f>
        <v>1399</v>
      </c>
      <c r="D26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26" s="195">
        <f>_xlfn.NUMBERVALUE(RIGHT(Table11[[#This Row],[تاریخ شمسی]],2))</f>
        <v>26</v>
      </c>
      <c r="F26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12-26</v>
      </c>
      <c r="G2626" s="195" t="s">
        <v>2777</v>
      </c>
      <c r="L2626" s="259">
        <v>44271</v>
      </c>
      <c r="M2626">
        <v>232694</v>
      </c>
      <c r="O2626" s="283">
        <f>IFERROR(DATE(Table7[[#This Row],[year]],MONTH(DATEVALUE(Table7[[#This Row],[month]]&amp;"1")),Table7[[#This Row],[day]]),"")</f>
        <v>41291</v>
      </c>
      <c r="P2626" s="257" t="s">
        <v>6051</v>
      </c>
      <c r="Q2626" s="257">
        <v>2013</v>
      </c>
      <c r="R2626" s="257" t="s">
        <v>3431</v>
      </c>
      <c r="S2626" s="257">
        <v>17</v>
      </c>
      <c r="T2626" s="257">
        <v>1683.25</v>
      </c>
      <c r="U2626" s="257">
        <v>2118</v>
      </c>
      <c r="V2626" s="257">
        <v>5153350</v>
      </c>
      <c r="X2626" s="260">
        <v>41373</v>
      </c>
      <c r="Y2626" t="s">
        <v>7418</v>
      </c>
      <c r="Z2626" s="260">
        <v>6</v>
      </c>
      <c r="AA2626">
        <v>1392</v>
      </c>
      <c r="AB2626" s="260" t="str">
        <f ca="1">IFERROR(IFERROR(VLOOKUP(Table_Merge1[[#This Row],[Column1]],Table11[#All],2,FALSE),LEFT(AB2627,8)&amp;IF(LEN((RIGHT(AB2627,2)+1))&lt;2,"0"&amp;(RIGHT(AB2627,2)+1),(RIGHT(AB2627,2)-1))),"")</f>
        <v>1392.01.20</v>
      </c>
      <c r="AC2626" s="259" t="str">
        <f ca="1">LEFT(Table_Merge1[[#This Row],[Column2]],4)</f>
        <v>1392</v>
      </c>
      <c r="AD2626" s="259" t="str">
        <f ca="1">RIGHT(LEFT(Table_Merge1[[#This Row],[Column2]],7),2)</f>
        <v>01</v>
      </c>
      <c r="AE2626" s="259" t="str">
        <f ca="1">RIGHT(Table_Merge1[[#This Row],[Column2]],2)</f>
        <v>20</v>
      </c>
      <c r="AF2626">
        <v>1</v>
      </c>
      <c r="AG2626">
        <v>20</v>
      </c>
      <c r="AH2626" s="260">
        <v>2013</v>
      </c>
      <c r="AI2626" t="s">
        <v>3437</v>
      </c>
      <c r="AJ2626" s="260">
        <v>9</v>
      </c>
      <c r="AK2626">
        <v>1572.5</v>
      </c>
      <c r="AL2626">
        <v>1922.5</v>
      </c>
      <c r="AM2626">
        <v>5158625</v>
      </c>
      <c r="AO2626">
        <v>35700</v>
      </c>
      <c r="AP2626" s="287">
        <f>IFERROR(IF(Table_Merge1[[#This Row],[LME Zinc stock]]*Table_Merge1[[#This Row],[Nima.مقدار]]=0,"",Table_Merge1[[#This Row],[LME Zinc stock]]*Table_Merge1[[#This Row],[Nima.مقدار]]),"")</f>
        <v>184162912500</v>
      </c>
      <c r="AQ2626" s="287">
        <f>IFERROR(IF(Table_Merge1[[#This Row],[LME Zinc 3-month]]*Table_Merge1[[#This Row],[Nima.مقدار]]=0,"",Table_Merge1[[#This Row],[LME Zinc 3-month]]*Table_Merge1[[#This Row],[Nima.مقدار]]),"")</f>
        <v>68633250</v>
      </c>
      <c r="AR2626" s="288" t="str">
        <f>IFERROR(IF(Table_Merge1[[#This Row],[LME Zinc stock]]*Table_Merge1[[#This Row],[Azad.Sell]]=0,"",Table_Merge1[[#This Row],[LME Zinc stock]]*Table_Merge1[[#This Row],[Azad.Sell]]),"")</f>
        <v/>
      </c>
      <c r="AS2626" s="288" t="str">
        <f>IFERROR(IF(Table_Merge1[[#This Row],[LME Zinc 3-month]]*Table_Merge1[[#This Row],[Azad.Sell]]=0,"",Table_Merge1[[#This Row],[LME Zinc 3-month]]*Table_Merge1[[#This Row],[Azad.Sell]]),"")</f>
        <v/>
      </c>
      <c r="AT2626"/>
    </row>
    <row r="2627" spans="1:46" x14ac:dyDescent="0.25">
      <c r="A2627" s="258">
        <v>44272</v>
      </c>
      <c r="B26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1399.12.27</v>
      </c>
      <c r="C2627" s="195">
        <f t="shared" ca="1" si="77"/>
        <v>1399</v>
      </c>
      <c r="D26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27" s="195">
        <f>_xlfn.NUMBERVALUE(RIGHT(Table11[[#This Row],[تاریخ شمسی]],2))</f>
        <v>27</v>
      </c>
      <c r="F26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12-27</v>
      </c>
      <c r="G2627" s="195" t="s">
        <v>2778</v>
      </c>
      <c r="L2627" s="259">
        <v>44272</v>
      </c>
      <c r="M2627">
        <v>235188</v>
      </c>
      <c r="O2627" s="284">
        <f>IFERROR(DATE(Table7[[#This Row],[year]],MONTH(DATEVALUE(Table7[[#This Row],[month]]&amp;"1")),Table7[[#This Row],[day]]),"")</f>
        <v>41290</v>
      </c>
      <c r="P2627" s="195" t="s">
        <v>6052</v>
      </c>
      <c r="Q2627" s="195">
        <v>2013</v>
      </c>
      <c r="R2627" s="195" t="s">
        <v>3431</v>
      </c>
      <c r="S2627" s="195">
        <v>16</v>
      </c>
      <c r="T2627" s="195">
        <v>1679.75</v>
      </c>
      <c r="U2627" s="195">
        <v>2092</v>
      </c>
      <c r="V2627" s="195">
        <v>5155300</v>
      </c>
      <c r="X2627" s="260">
        <v>41372</v>
      </c>
      <c r="Y2627" t="s">
        <v>7417</v>
      </c>
      <c r="Z2627" s="260">
        <v>6</v>
      </c>
      <c r="AA2627">
        <v>1392</v>
      </c>
      <c r="AB2627" s="260" t="str">
        <f ca="1">IFERROR(IFERROR(VLOOKUP(Table_Merge1[[#This Row],[Column1]],Table11[#All],2,FALSE),LEFT(AB2628,8)&amp;IF(LEN((RIGHT(AB2628,2)+1))&lt;2,"0"&amp;(RIGHT(AB2628,2)+1),(RIGHT(AB2628,2)-1))),"")</f>
        <v>1392.01.19</v>
      </c>
      <c r="AC2627" s="259" t="str">
        <f ca="1">LEFT(Table_Merge1[[#This Row],[Column2]],4)</f>
        <v>1392</v>
      </c>
      <c r="AD2627" s="259" t="str">
        <f ca="1">RIGHT(LEFT(Table_Merge1[[#This Row],[Column2]],7),2)</f>
        <v>01</v>
      </c>
      <c r="AE2627" s="259" t="str">
        <f ca="1">RIGHT(Table_Merge1[[#This Row],[Column2]],2)</f>
        <v>19</v>
      </c>
      <c r="AF2627">
        <v>1</v>
      </c>
      <c r="AG2627">
        <v>19</v>
      </c>
      <c r="AH2627" s="260">
        <v>2013</v>
      </c>
      <c r="AI2627" t="s">
        <v>3437</v>
      </c>
      <c r="AJ2627" s="260">
        <v>8</v>
      </c>
      <c r="AK2627">
        <v>1577.25</v>
      </c>
      <c r="AL2627">
        <v>1915.5</v>
      </c>
      <c r="AM2627">
        <v>5159000</v>
      </c>
      <c r="AO2627">
        <v>35700</v>
      </c>
      <c r="AP2627" s="287">
        <f>IFERROR(IF(Table_Merge1[[#This Row],[LME Zinc stock]]*Table_Merge1[[#This Row],[Nima.مقدار]]=0,"",Table_Merge1[[#This Row],[LME Zinc stock]]*Table_Merge1[[#This Row],[Nima.مقدار]]),"")</f>
        <v>184176300000</v>
      </c>
      <c r="AQ2627" s="287">
        <f>IFERROR(IF(Table_Merge1[[#This Row],[LME Zinc 3-month]]*Table_Merge1[[#This Row],[Nima.مقدار]]=0,"",Table_Merge1[[#This Row],[LME Zinc 3-month]]*Table_Merge1[[#This Row],[Nima.مقدار]]),"")</f>
        <v>68383350</v>
      </c>
      <c r="AR2627" s="288" t="str">
        <f>IFERROR(IF(Table_Merge1[[#This Row],[LME Zinc stock]]*Table_Merge1[[#This Row],[Azad.Sell]]=0,"",Table_Merge1[[#This Row],[LME Zinc stock]]*Table_Merge1[[#This Row],[Azad.Sell]]),"")</f>
        <v/>
      </c>
      <c r="AS2627" s="288" t="str">
        <f>IFERROR(IF(Table_Merge1[[#This Row],[LME Zinc 3-month]]*Table_Merge1[[#This Row],[Azad.Sell]]=0,"",Table_Merge1[[#This Row],[LME Zinc 3-month]]*Table_Merge1[[#This Row],[Azad.Sell]]),"")</f>
        <v/>
      </c>
      <c r="AT2627"/>
    </row>
    <row r="2628" spans="1:46" x14ac:dyDescent="0.25">
      <c r="A2628" s="258">
        <v>44273</v>
      </c>
      <c r="B26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1399.12.28</v>
      </c>
      <c r="C2628" s="195">
        <f t="shared" ca="1" si="77"/>
        <v>1399</v>
      </c>
      <c r="D26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628" s="195">
        <f>_xlfn.NUMBERVALUE(RIGHT(Table11[[#This Row],[تاریخ شمسی]],2))</f>
        <v>28</v>
      </c>
      <c r="F26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12-28</v>
      </c>
      <c r="G2628" s="195" t="s">
        <v>2779</v>
      </c>
      <c r="L2628" s="259">
        <v>44273</v>
      </c>
      <c r="M2628">
        <v>235188</v>
      </c>
      <c r="O2628" s="283">
        <f>IFERROR(DATE(Table7[[#This Row],[year]],MONTH(DATEVALUE(Table7[[#This Row],[month]]&amp;"1")),Table7[[#This Row],[day]]),"")</f>
        <v>41289</v>
      </c>
      <c r="P2628" s="257" t="s">
        <v>6053</v>
      </c>
      <c r="Q2628" s="257">
        <v>2013</v>
      </c>
      <c r="R2628" s="257" t="s">
        <v>3431</v>
      </c>
      <c r="S2628" s="257">
        <v>15</v>
      </c>
      <c r="T2628" s="257">
        <v>1681</v>
      </c>
      <c r="U2628" s="257" t="s">
        <v>3621</v>
      </c>
      <c r="V2628" s="257" t="s">
        <v>3621</v>
      </c>
      <c r="X2628" s="260">
        <v>41369</v>
      </c>
      <c r="Z2628" s="260">
        <v>6</v>
      </c>
      <c r="AB2628" s="260" t="str">
        <f ca="1">IFERROR(IFERROR(VLOOKUP(Table_Merge1[[#This Row],[Column1]],Table11[#All],2,FALSE),LEFT(AB2629,8)&amp;IF(LEN((RIGHT(AB2629,2)+1))&lt;2,"0"&amp;(RIGHT(AB2629,2)+1),(RIGHT(AB2629,2)-1))),"")</f>
        <v>1392.01.14</v>
      </c>
      <c r="AC2628" s="259" t="str">
        <f ca="1">LEFT(Table_Merge1[[#This Row],[Column2]],4)</f>
        <v>1392</v>
      </c>
      <c r="AD2628" s="259" t="str">
        <f ca="1">RIGHT(LEFT(Table_Merge1[[#This Row],[Column2]],7),2)</f>
        <v>01</v>
      </c>
      <c r="AE2628" s="259" t="str">
        <f ca="1">RIGHT(Table_Merge1[[#This Row],[Column2]],2)</f>
        <v>14</v>
      </c>
      <c r="AH2628" s="260">
        <v>2013</v>
      </c>
      <c r="AI2628" t="s">
        <v>3437</v>
      </c>
      <c r="AJ2628" s="260">
        <v>5</v>
      </c>
      <c r="AK2628">
        <v>1552.75</v>
      </c>
      <c r="AL2628">
        <v>1902</v>
      </c>
      <c r="AM2628">
        <v>5167075</v>
      </c>
      <c r="AP2628" s="287" t="str">
        <f>IFERROR(IF(Table_Merge1[[#This Row],[LME Zinc stock]]*Table_Merge1[[#This Row],[Nima.مقدار]]=0,"",Table_Merge1[[#This Row],[LME Zinc stock]]*Table_Merge1[[#This Row],[Nima.مقدار]]),"")</f>
        <v/>
      </c>
      <c r="AQ2628" s="287" t="str">
        <f>IFERROR(IF(Table_Merge1[[#This Row],[LME Zinc 3-month]]*Table_Merge1[[#This Row],[Nima.مقدار]]=0,"",Table_Merge1[[#This Row],[LME Zinc 3-month]]*Table_Merge1[[#This Row],[Nima.مقدار]]),"")</f>
        <v/>
      </c>
      <c r="AR2628" s="288" t="str">
        <f>IFERROR(IF(Table_Merge1[[#This Row],[LME Zinc stock]]*Table_Merge1[[#This Row],[Azad.Sell]]=0,"",Table_Merge1[[#This Row],[LME Zinc stock]]*Table_Merge1[[#This Row],[Azad.Sell]]),"")</f>
        <v/>
      </c>
      <c r="AS2628" s="288" t="str">
        <f>IFERROR(IF(Table_Merge1[[#This Row],[LME Zinc 3-month]]*Table_Merge1[[#This Row],[Azad.Sell]]=0,"",Table_Merge1[[#This Row],[LME Zinc 3-month]]*Table_Merge1[[#This Row],[Azad.Sell]]),"")</f>
        <v/>
      </c>
      <c r="AT2628"/>
    </row>
    <row r="2629" spans="1:46" x14ac:dyDescent="0.25">
      <c r="A2629" s="258">
        <v>44280</v>
      </c>
      <c r="B26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1400.01.05</v>
      </c>
      <c r="C2629" s="195">
        <f t="shared" ca="1" si="77"/>
        <v>1400</v>
      </c>
      <c r="D26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29" s="195">
        <f>_xlfn.NUMBERVALUE(RIGHT(Table11[[#This Row],[تاریخ شمسی]],2))</f>
        <v>5</v>
      </c>
      <c r="F26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01-05</v>
      </c>
      <c r="G2629" s="195" t="s">
        <v>2780</v>
      </c>
      <c r="L2629" s="259">
        <v>44280</v>
      </c>
      <c r="M2629">
        <v>226199</v>
      </c>
      <c r="O2629" s="284">
        <f>IFERROR(DATE(Table7[[#This Row],[year]],MONTH(DATEVALUE(Table7[[#This Row],[month]]&amp;"1")),Table7[[#This Row],[day]]),"")</f>
        <v>41288</v>
      </c>
      <c r="P2629" s="195" t="s">
        <v>6054</v>
      </c>
      <c r="Q2629" s="195">
        <v>2013</v>
      </c>
      <c r="R2629" s="195" t="s">
        <v>3431</v>
      </c>
      <c r="S2629" s="195">
        <v>14</v>
      </c>
      <c r="T2629" s="195">
        <v>1667.75</v>
      </c>
      <c r="U2629" s="195">
        <v>2111</v>
      </c>
      <c r="V2629" s="195">
        <v>5156975</v>
      </c>
      <c r="X2629" s="260">
        <v>41368</v>
      </c>
      <c r="Y2629" t="s">
        <v>7416</v>
      </c>
      <c r="Z2629" s="260">
        <v>6</v>
      </c>
      <c r="AA2629">
        <v>1392</v>
      </c>
      <c r="AB2629" s="260" t="str">
        <f ca="1">IFERROR(IFERROR(VLOOKUP(Table_Merge1[[#This Row],[Column1]],Table11[#All],2,FALSE),LEFT(AB2630,8)&amp;IF(LEN((RIGHT(AB2630,2)+1))&lt;2,"0"&amp;(RIGHT(AB2630,2)+1),(RIGHT(AB2630,2)-1))),"")</f>
        <v>1392.01.15</v>
      </c>
      <c r="AC2629" s="259" t="str">
        <f ca="1">LEFT(Table_Merge1[[#This Row],[Column2]],4)</f>
        <v>1392</v>
      </c>
      <c r="AD2629" s="259" t="str">
        <f ca="1">RIGHT(LEFT(Table_Merge1[[#This Row],[Column2]],7),2)</f>
        <v>01</v>
      </c>
      <c r="AE2629" s="259" t="str">
        <f ca="1">RIGHT(Table_Merge1[[#This Row],[Column2]],2)</f>
        <v>15</v>
      </c>
      <c r="AF2629">
        <v>1</v>
      </c>
      <c r="AG2629">
        <v>15</v>
      </c>
      <c r="AH2629" s="260">
        <v>2013</v>
      </c>
      <c r="AI2629" t="s">
        <v>3437</v>
      </c>
      <c r="AJ2629" s="260">
        <v>4</v>
      </c>
      <c r="AK2629">
        <v>1545.25</v>
      </c>
      <c r="AL2629">
        <v>1888.5</v>
      </c>
      <c r="AM2629">
        <v>5176200</v>
      </c>
      <c r="AO2629">
        <v>34500</v>
      </c>
      <c r="AP2629" s="287">
        <f>IFERROR(IF(Table_Merge1[[#This Row],[LME Zinc stock]]*Table_Merge1[[#This Row],[Nima.مقدار]]=0,"",Table_Merge1[[#This Row],[LME Zinc stock]]*Table_Merge1[[#This Row],[Nima.مقدار]]),"")</f>
        <v>178578900000</v>
      </c>
      <c r="AQ2629" s="287">
        <f>IFERROR(IF(Table_Merge1[[#This Row],[LME Zinc 3-month]]*Table_Merge1[[#This Row],[Nima.مقدار]]=0,"",Table_Merge1[[#This Row],[LME Zinc 3-month]]*Table_Merge1[[#This Row],[Nima.مقدار]]),"")</f>
        <v>65153250</v>
      </c>
      <c r="AR2629" s="288" t="str">
        <f>IFERROR(IF(Table_Merge1[[#This Row],[LME Zinc stock]]*Table_Merge1[[#This Row],[Azad.Sell]]=0,"",Table_Merge1[[#This Row],[LME Zinc stock]]*Table_Merge1[[#This Row],[Azad.Sell]]),"")</f>
        <v/>
      </c>
      <c r="AS2629" s="288" t="str">
        <f>IFERROR(IF(Table_Merge1[[#This Row],[LME Zinc 3-month]]*Table_Merge1[[#This Row],[Azad.Sell]]=0,"",Table_Merge1[[#This Row],[LME Zinc 3-month]]*Table_Merge1[[#This Row],[Azad.Sell]]),"")</f>
        <v/>
      </c>
      <c r="AT2629"/>
    </row>
    <row r="2630" spans="1:46" x14ac:dyDescent="0.25">
      <c r="A2630" s="258">
        <v>44282</v>
      </c>
      <c r="B26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1400.01.07</v>
      </c>
      <c r="C2630" s="195">
        <f t="shared" ca="1" si="77"/>
        <v>1400</v>
      </c>
      <c r="D26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30" s="195">
        <f>_xlfn.NUMBERVALUE(RIGHT(Table11[[#This Row],[تاریخ شمسی]],2))</f>
        <v>7</v>
      </c>
      <c r="F26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01-07</v>
      </c>
      <c r="G2630" s="195" t="s">
        <v>2781</v>
      </c>
      <c r="L2630" s="259">
        <v>44282</v>
      </c>
      <c r="M2630">
        <v>226199</v>
      </c>
      <c r="O2630" s="283">
        <f>IFERROR(DATE(Table7[[#This Row],[year]],MONTH(DATEVALUE(Table7[[#This Row],[month]]&amp;"1")),Table7[[#This Row],[day]]),"")</f>
        <v>41285</v>
      </c>
      <c r="P2630" s="257" t="s">
        <v>6055</v>
      </c>
      <c r="Q2630" s="257">
        <v>2013</v>
      </c>
      <c r="R2630" s="257" t="s">
        <v>3431</v>
      </c>
      <c r="S2630" s="257">
        <v>11</v>
      </c>
      <c r="T2630" s="257">
        <v>1669.5</v>
      </c>
      <c r="U2630" s="257">
        <v>2085.5</v>
      </c>
      <c r="V2630" s="257">
        <v>5164050</v>
      </c>
      <c r="X2630" s="260">
        <v>41367</v>
      </c>
      <c r="Y2630" t="s">
        <v>7415</v>
      </c>
      <c r="Z2630" s="260">
        <v>6</v>
      </c>
      <c r="AA2630">
        <v>1392</v>
      </c>
      <c r="AB2630" s="260" t="str">
        <f ca="1">IFERROR(IFERROR(VLOOKUP(Table_Merge1[[#This Row],[Column1]],Table11[#All],2,FALSE),LEFT(AB2631,8)&amp;IF(LEN((RIGHT(AB2631,2)+1))&lt;2,"0"&amp;(RIGHT(AB2631,2)+1),(RIGHT(AB2631,2)-1))),"")</f>
        <v>1392.01.14</v>
      </c>
      <c r="AC2630" s="259" t="str">
        <f ca="1">LEFT(Table_Merge1[[#This Row],[Column2]],4)</f>
        <v>1392</v>
      </c>
      <c r="AD2630" s="259" t="str">
        <f ca="1">RIGHT(LEFT(Table_Merge1[[#This Row],[Column2]],7),2)</f>
        <v>01</v>
      </c>
      <c r="AE2630" s="259" t="str">
        <f ca="1">RIGHT(Table_Merge1[[#This Row],[Column2]],2)</f>
        <v>14</v>
      </c>
      <c r="AF2630">
        <v>1</v>
      </c>
      <c r="AG2630">
        <v>14</v>
      </c>
      <c r="AH2630" s="260">
        <v>2013</v>
      </c>
      <c r="AI2630" t="s">
        <v>3437</v>
      </c>
      <c r="AJ2630" s="260">
        <v>3</v>
      </c>
      <c r="AK2630">
        <v>1568.5</v>
      </c>
      <c r="AL2630">
        <v>1873</v>
      </c>
      <c r="AM2630">
        <v>5176850</v>
      </c>
      <c r="AO2630">
        <v>34300</v>
      </c>
      <c r="AP2630" s="287">
        <f>IFERROR(IF(Table_Merge1[[#This Row],[LME Zinc stock]]*Table_Merge1[[#This Row],[Nima.مقدار]]=0,"",Table_Merge1[[#This Row],[LME Zinc stock]]*Table_Merge1[[#This Row],[Nima.مقدار]]),"")</f>
        <v>177565955000</v>
      </c>
      <c r="AQ2630" s="287">
        <f>IFERROR(IF(Table_Merge1[[#This Row],[LME Zinc 3-month]]*Table_Merge1[[#This Row],[Nima.مقدار]]=0,"",Table_Merge1[[#This Row],[LME Zinc 3-month]]*Table_Merge1[[#This Row],[Nima.مقدار]]),"")</f>
        <v>64243900</v>
      </c>
      <c r="AR2630" s="288" t="str">
        <f>IFERROR(IF(Table_Merge1[[#This Row],[LME Zinc stock]]*Table_Merge1[[#This Row],[Azad.Sell]]=0,"",Table_Merge1[[#This Row],[LME Zinc stock]]*Table_Merge1[[#This Row],[Azad.Sell]]),"")</f>
        <v/>
      </c>
      <c r="AS2630" s="288" t="str">
        <f>IFERROR(IF(Table_Merge1[[#This Row],[LME Zinc 3-month]]*Table_Merge1[[#This Row],[Azad.Sell]]=0,"",Table_Merge1[[#This Row],[LME Zinc 3-month]]*Table_Merge1[[#This Row],[Azad.Sell]]),"")</f>
        <v/>
      </c>
      <c r="AT2630"/>
    </row>
    <row r="2631" spans="1:46" x14ac:dyDescent="0.25">
      <c r="A2631" s="258">
        <v>44283</v>
      </c>
      <c r="B26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1400.01.08</v>
      </c>
      <c r="C2631" s="195">
        <f t="shared" ca="1" si="77"/>
        <v>1400</v>
      </c>
      <c r="D26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31" s="195">
        <f>_xlfn.NUMBERVALUE(RIGHT(Table11[[#This Row],[تاریخ شمسی]],2))</f>
        <v>8</v>
      </c>
      <c r="F26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01-08</v>
      </c>
      <c r="G2631" s="195" t="s">
        <v>2782</v>
      </c>
      <c r="L2631" s="259">
        <v>44283</v>
      </c>
      <c r="M2631">
        <v>226199</v>
      </c>
      <c r="O2631" s="284">
        <f>IFERROR(DATE(Table7[[#This Row],[year]],MONTH(DATEVALUE(Table7[[#This Row],[month]]&amp;"1")),Table7[[#This Row],[day]]),"")</f>
        <v>41284</v>
      </c>
      <c r="P2631" s="195" t="s">
        <v>6056</v>
      </c>
      <c r="Q2631" s="195">
        <v>2013</v>
      </c>
      <c r="R2631" s="195" t="s">
        <v>3431</v>
      </c>
      <c r="S2631" s="195">
        <v>10</v>
      </c>
      <c r="T2631" s="195">
        <v>1663</v>
      </c>
      <c r="U2631" s="195">
        <v>2035.5</v>
      </c>
      <c r="V2631" s="195">
        <v>5170300</v>
      </c>
      <c r="X2631" s="260">
        <v>41366</v>
      </c>
      <c r="Z2631" s="260">
        <v>6</v>
      </c>
      <c r="AB2631" s="260" t="str">
        <f ca="1">IFERROR(IFERROR(VLOOKUP(Table_Merge1[[#This Row],[Column1]],Table11[#All],2,FALSE),LEFT(AB2632,8)&amp;IF(LEN((RIGHT(AB2632,2)+1))&lt;2,"0"&amp;(RIGHT(AB2632,2)+1),(RIGHT(AB2632,2)-1))),"")</f>
        <v>1392.01.09</v>
      </c>
      <c r="AC2631" s="259" t="str">
        <f ca="1">LEFT(Table_Merge1[[#This Row],[Column2]],4)</f>
        <v>1392</v>
      </c>
      <c r="AD2631" s="259" t="str">
        <f ca="1">RIGHT(LEFT(Table_Merge1[[#This Row],[Column2]],7),2)</f>
        <v>01</v>
      </c>
      <c r="AE2631" s="259" t="str">
        <f ca="1">RIGHT(Table_Merge1[[#This Row],[Column2]],2)</f>
        <v>09</v>
      </c>
      <c r="AH2631" s="260">
        <v>2013</v>
      </c>
      <c r="AI2631" t="s">
        <v>3437</v>
      </c>
      <c r="AJ2631" s="260">
        <v>2</v>
      </c>
      <c r="AK2631">
        <v>1597.75</v>
      </c>
      <c r="AL2631">
        <v>1900.5</v>
      </c>
      <c r="AM2631">
        <v>5186075</v>
      </c>
      <c r="AP2631" s="287" t="str">
        <f>IFERROR(IF(Table_Merge1[[#This Row],[LME Zinc stock]]*Table_Merge1[[#This Row],[Nima.مقدار]]=0,"",Table_Merge1[[#This Row],[LME Zinc stock]]*Table_Merge1[[#This Row],[Nima.مقدار]]),"")</f>
        <v/>
      </c>
      <c r="AQ2631" s="287" t="str">
        <f>IFERROR(IF(Table_Merge1[[#This Row],[LME Zinc 3-month]]*Table_Merge1[[#This Row],[Nima.مقدار]]=0,"",Table_Merge1[[#This Row],[LME Zinc 3-month]]*Table_Merge1[[#This Row],[Nima.مقدار]]),"")</f>
        <v/>
      </c>
      <c r="AR2631" s="288" t="str">
        <f>IFERROR(IF(Table_Merge1[[#This Row],[LME Zinc stock]]*Table_Merge1[[#This Row],[Azad.Sell]]=0,"",Table_Merge1[[#This Row],[LME Zinc stock]]*Table_Merge1[[#This Row],[Azad.Sell]]),"")</f>
        <v/>
      </c>
      <c r="AS2631" s="288" t="str">
        <f>IFERROR(IF(Table_Merge1[[#This Row],[LME Zinc 3-month]]*Table_Merge1[[#This Row],[Azad.Sell]]=0,"",Table_Merge1[[#This Row],[LME Zinc 3-month]]*Table_Merge1[[#This Row],[Azad.Sell]]),"")</f>
        <v/>
      </c>
      <c r="AT2631"/>
    </row>
    <row r="2632" spans="1:46" x14ac:dyDescent="0.25">
      <c r="A2632" s="258">
        <v>44285</v>
      </c>
      <c r="B26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1400.01.10</v>
      </c>
      <c r="C2632" s="195">
        <f t="shared" ca="1" si="77"/>
        <v>1400</v>
      </c>
      <c r="D26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32" s="195">
        <f>_xlfn.NUMBERVALUE(RIGHT(Table11[[#This Row],[تاریخ شمسی]],2))</f>
        <v>10</v>
      </c>
      <c r="F26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01-10</v>
      </c>
      <c r="G2632" s="195" t="s">
        <v>2783</v>
      </c>
      <c r="L2632" s="259">
        <v>44285</v>
      </c>
      <c r="M2632">
        <v>226234</v>
      </c>
      <c r="O2632" s="283">
        <f>IFERROR(DATE(Table7[[#This Row],[year]],MONTH(DATEVALUE(Table7[[#This Row],[month]]&amp;"1")),Table7[[#This Row],[day]]),"")</f>
        <v>41283</v>
      </c>
      <c r="P2632" s="257" t="s">
        <v>6057</v>
      </c>
      <c r="Q2632" s="257">
        <v>2013</v>
      </c>
      <c r="R2632" s="257" t="s">
        <v>3431</v>
      </c>
      <c r="S2632" s="257">
        <v>9</v>
      </c>
      <c r="T2632" s="257">
        <v>1663.5</v>
      </c>
      <c r="U2632" s="257">
        <v>2046</v>
      </c>
      <c r="V2632" s="257">
        <v>5161175</v>
      </c>
      <c r="X2632" s="260">
        <v>41361</v>
      </c>
      <c r="Y2632" t="s">
        <v>7414</v>
      </c>
      <c r="Z2632" s="260">
        <v>6</v>
      </c>
      <c r="AA2632">
        <v>1392</v>
      </c>
      <c r="AB2632" s="260" t="str">
        <f ca="1">IFERROR(IFERROR(VLOOKUP(Table_Merge1[[#This Row],[Column1]],Table11[#All],2,FALSE),LEFT(AB2633,8)&amp;IF(LEN((RIGHT(AB2633,2)+1))&lt;2,"0"&amp;(RIGHT(AB2633,2)+1),(RIGHT(AB2633,2)-1))),"")</f>
        <v>1392.01.08</v>
      </c>
      <c r="AC2632" s="259" t="str">
        <f ca="1">LEFT(Table_Merge1[[#This Row],[Column2]],4)</f>
        <v>1392</v>
      </c>
      <c r="AD2632" s="259" t="str">
        <f ca="1">RIGHT(LEFT(Table_Merge1[[#This Row],[Column2]],7),2)</f>
        <v>01</v>
      </c>
      <c r="AE2632" s="259" t="str">
        <f ca="1">RIGHT(Table_Merge1[[#This Row],[Column2]],2)</f>
        <v>08</v>
      </c>
      <c r="AF2632">
        <v>1</v>
      </c>
      <c r="AG2632">
        <v>8</v>
      </c>
      <c r="AH2632" s="260">
        <v>2013</v>
      </c>
      <c r="AI2632" t="s">
        <v>3435</v>
      </c>
      <c r="AJ2632" s="260">
        <v>28</v>
      </c>
      <c r="AK2632">
        <v>1602.5</v>
      </c>
      <c r="AL2632">
        <v>1888</v>
      </c>
      <c r="AM2632">
        <v>5188475</v>
      </c>
      <c r="AO2632">
        <v>34700</v>
      </c>
      <c r="AP2632" s="287">
        <f>IFERROR(IF(Table_Merge1[[#This Row],[LME Zinc stock]]*Table_Merge1[[#This Row],[Nima.مقدار]]=0,"",Table_Merge1[[#This Row],[LME Zinc stock]]*Table_Merge1[[#This Row],[Nima.مقدار]]),"")</f>
        <v>180040082500</v>
      </c>
      <c r="AQ2632" s="287">
        <f>IFERROR(IF(Table_Merge1[[#This Row],[LME Zinc 3-month]]*Table_Merge1[[#This Row],[Nima.مقدار]]=0,"",Table_Merge1[[#This Row],[LME Zinc 3-month]]*Table_Merge1[[#This Row],[Nima.مقدار]]),"")</f>
        <v>65513600</v>
      </c>
      <c r="AR2632" s="288" t="str">
        <f>IFERROR(IF(Table_Merge1[[#This Row],[LME Zinc stock]]*Table_Merge1[[#This Row],[Azad.Sell]]=0,"",Table_Merge1[[#This Row],[LME Zinc stock]]*Table_Merge1[[#This Row],[Azad.Sell]]),"")</f>
        <v/>
      </c>
      <c r="AS2632" s="288" t="str">
        <f>IFERROR(IF(Table_Merge1[[#This Row],[LME Zinc 3-month]]*Table_Merge1[[#This Row],[Azad.Sell]]=0,"",Table_Merge1[[#This Row],[LME Zinc 3-month]]*Table_Merge1[[#This Row],[Azad.Sell]]),"")</f>
        <v/>
      </c>
      <c r="AT2632"/>
    </row>
    <row r="2633" spans="1:46" x14ac:dyDescent="0.25">
      <c r="A2633" s="258">
        <v>44286</v>
      </c>
      <c r="B26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1400.01.11</v>
      </c>
      <c r="C2633" s="195">
        <f t="shared" ca="1" si="77"/>
        <v>1400</v>
      </c>
      <c r="D26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33" s="195">
        <f>_xlfn.NUMBERVALUE(RIGHT(Table11[[#This Row],[تاریخ شمسی]],2))</f>
        <v>11</v>
      </c>
      <c r="F26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01-11</v>
      </c>
      <c r="G2633" s="195" t="s">
        <v>2784</v>
      </c>
      <c r="L2633" s="259">
        <v>44286</v>
      </c>
      <c r="M2633">
        <v>229081</v>
      </c>
      <c r="O2633" s="284">
        <f>IFERROR(DATE(Table7[[#This Row],[year]],MONTH(DATEVALUE(Table7[[#This Row],[month]]&amp;"1")),Table7[[#This Row],[day]]),"")</f>
        <v>41282</v>
      </c>
      <c r="P2633" s="195" t="s">
        <v>6058</v>
      </c>
      <c r="Q2633" s="195">
        <v>2013</v>
      </c>
      <c r="R2633" s="195" t="s">
        <v>3431</v>
      </c>
      <c r="S2633" s="195">
        <v>8</v>
      </c>
      <c r="T2633" s="195">
        <v>1653.75</v>
      </c>
      <c r="U2633" s="195">
        <v>2077</v>
      </c>
      <c r="V2633" s="195">
        <v>5156975</v>
      </c>
      <c r="X2633" s="260">
        <v>41360</v>
      </c>
      <c r="Y2633" t="s">
        <v>7413</v>
      </c>
      <c r="Z2633" s="260">
        <v>6</v>
      </c>
      <c r="AA2633">
        <v>1392</v>
      </c>
      <c r="AB2633" s="260" t="str">
        <f ca="1">IFERROR(IFERROR(VLOOKUP(Table_Merge1[[#This Row],[Column1]],Table11[#All],2,FALSE),LEFT(AB2634,8)&amp;IF(LEN((RIGHT(AB2634,2)+1))&lt;2,"0"&amp;(RIGHT(AB2634,2)+1),(RIGHT(AB2634,2)-1))),"")</f>
        <v>1392.01.07</v>
      </c>
      <c r="AC2633" s="259" t="str">
        <f ca="1">LEFT(Table_Merge1[[#This Row],[Column2]],4)</f>
        <v>1392</v>
      </c>
      <c r="AD2633" s="259" t="str">
        <f ca="1">RIGHT(LEFT(Table_Merge1[[#This Row],[Column2]],7),2)</f>
        <v>01</v>
      </c>
      <c r="AE2633" s="259" t="str">
        <f ca="1">RIGHT(Table_Merge1[[#This Row],[Column2]],2)</f>
        <v>07</v>
      </c>
      <c r="AF2633">
        <v>1</v>
      </c>
      <c r="AG2633">
        <v>7</v>
      </c>
      <c r="AH2633" s="260">
        <v>2013</v>
      </c>
      <c r="AI2633" t="s">
        <v>3435</v>
      </c>
      <c r="AJ2633" s="260">
        <v>27</v>
      </c>
      <c r="AK2633">
        <v>1591</v>
      </c>
      <c r="AL2633">
        <v>1892.5</v>
      </c>
      <c r="AM2633">
        <v>5199000</v>
      </c>
      <c r="AO2633">
        <v>34800</v>
      </c>
      <c r="AP2633" s="287">
        <f>IFERROR(IF(Table_Merge1[[#This Row],[LME Zinc stock]]*Table_Merge1[[#This Row],[Nima.مقدار]]=0,"",Table_Merge1[[#This Row],[LME Zinc stock]]*Table_Merge1[[#This Row],[Nima.مقدار]]),"")</f>
        <v>180925200000</v>
      </c>
      <c r="AQ2633" s="287">
        <f>IFERROR(IF(Table_Merge1[[#This Row],[LME Zinc 3-month]]*Table_Merge1[[#This Row],[Nima.مقدار]]=0,"",Table_Merge1[[#This Row],[LME Zinc 3-month]]*Table_Merge1[[#This Row],[Nima.مقدار]]),"")</f>
        <v>65859000</v>
      </c>
      <c r="AR2633" s="288" t="str">
        <f>IFERROR(IF(Table_Merge1[[#This Row],[LME Zinc stock]]*Table_Merge1[[#This Row],[Azad.Sell]]=0,"",Table_Merge1[[#This Row],[LME Zinc stock]]*Table_Merge1[[#This Row],[Azad.Sell]]),"")</f>
        <v/>
      </c>
      <c r="AS2633" s="288" t="str">
        <f>IFERROR(IF(Table_Merge1[[#This Row],[LME Zinc 3-month]]*Table_Merge1[[#This Row],[Azad.Sell]]=0,"",Table_Merge1[[#This Row],[LME Zinc 3-month]]*Table_Merge1[[#This Row],[Azad.Sell]]),"")</f>
        <v/>
      </c>
      <c r="AT2633"/>
    </row>
    <row r="2634" spans="1:46" x14ac:dyDescent="0.25">
      <c r="A2634" s="258">
        <v>44287</v>
      </c>
      <c r="B26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1400.01.12</v>
      </c>
      <c r="C2634" s="195">
        <f t="shared" ca="1" si="77"/>
        <v>1400</v>
      </c>
      <c r="D26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34" s="195">
        <f>_xlfn.NUMBERVALUE(RIGHT(Table11[[#This Row],[تاریخ شمسی]],2))</f>
        <v>12</v>
      </c>
      <c r="F26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01-12</v>
      </c>
      <c r="G2634" s="195" t="s">
        <v>2785</v>
      </c>
      <c r="L2634" s="259">
        <v>44287</v>
      </c>
      <c r="M2634">
        <v>229081</v>
      </c>
      <c r="O2634" s="283">
        <f>IFERROR(DATE(Table7[[#This Row],[year]],MONTH(DATEVALUE(Table7[[#This Row],[month]]&amp;"1")),Table7[[#This Row],[day]]),"")</f>
        <v>41281</v>
      </c>
      <c r="P2634" s="257" t="s">
        <v>6059</v>
      </c>
      <c r="Q2634" s="257">
        <v>2013</v>
      </c>
      <c r="R2634" s="257" t="s">
        <v>3431</v>
      </c>
      <c r="S2634" s="257">
        <v>7</v>
      </c>
      <c r="T2634" s="257">
        <v>1653.75</v>
      </c>
      <c r="U2634" s="257">
        <v>2065</v>
      </c>
      <c r="V2634" s="257">
        <v>5164150</v>
      </c>
      <c r="X2634" s="260">
        <v>41359</v>
      </c>
      <c r="Y2634" t="s">
        <v>7412</v>
      </c>
      <c r="Z2634" s="260">
        <v>6</v>
      </c>
      <c r="AA2634">
        <v>1392</v>
      </c>
      <c r="AB2634" s="260" t="str">
        <f ca="1">IFERROR(IFERROR(VLOOKUP(Table_Merge1[[#This Row],[Column1]],Table11[#All],2,FALSE),LEFT(AB2635,8)&amp;IF(LEN((RIGHT(AB2635,2)+1))&lt;2,"0"&amp;(RIGHT(AB2635,2)+1),(RIGHT(AB2635,2)-1))),"")</f>
        <v>1392.01.06</v>
      </c>
      <c r="AC2634" s="259" t="str">
        <f ca="1">LEFT(Table_Merge1[[#This Row],[Column2]],4)</f>
        <v>1392</v>
      </c>
      <c r="AD2634" s="259" t="str">
        <f ca="1">RIGHT(LEFT(Table_Merge1[[#This Row],[Column2]],7),2)</f>
        <v>01</v>
      </c>
      <c r="AE2634" s="259" t="str">
        <f ca="1">RIGHT(Table_Merge1[[#This Row],[Column2]],2)</f>
        <v>06</v>
      </c>
      <c r="AF2634">
        <v>1</v>
      </c>
      <c r="AG2634">
        <v>6</v>
      </c>
      <c r="AH2634" s="260">
        <v>2013</v>
      </c>
      <c r="AI2634" t="s">
        <v>3435</v>
      </c>
      <c r="AJ2634" s="260">
        <v>26</v>
      </c>
      <c r="AK2634">
        <v>1597.25</v>
      </c>
      <c r="AL2634">
        <v>1842</v>
      </c>
      <c r="AM2634">
        <v>5192325</v>
      </c>
      <c r="AO2634">
        <v>34600</v>
      </c>
      <c r="AP2634" s="287">
        <f>IFERROR(IF(Table_Merge1[[#This Row],[LME Zinc stock]]*Table_Merge1[[#This Row],[Nima.مقدار]]=0,"",Table_Merge1[[#This Row],[LME Zinc stock]]*Table_Merge1[[#This Row],[Nima.مقدار]]),"")</f>
        <v>179654445000</v>
      </c>
      <c r="AQ2634" s="287">
        <f>IFERROR(IF(Table_Merge1[[#This Row],[LME Zinc 3-month]]*Table_Merge1[[#This Row],[Nima.مقدار]]=0,"",Table_Merge1[[#This Row],[LME Zinc 3-month]]*Table_Merge1[[#This Row],[Nima.مقدار]]),"")</f>
        <v>63733200</v>
      </c>
      <c r="AR2634" s="288" t="str">
        <f>IFERROR(IF(Table_Merge1[[#This Row],[LME Zinc stock]]*Table_Merge1[[#This Row],[Azad.Sell]]=0,"",Table_Merge1[[#This Row],[LME Zinc stock]]*Table_Merge1[[#This Row],[Azad.Sell]]),"")</f>
        <v/>
      </c>
      <c r="AS2634" s="288" t="str">
        <f>IFERROR(IF(Table_Merge1[[#This Row],[LME Zinc 3-month]]*Table_Merge1[[#This Row],[Azad.Sell]]=0,"",Table_Merge1[[#This Row],[LME Zinc 3-month]]*Table_Merge1[[#This Row],[Azad.Sell]]),"")</f>
        <v/>
      </c>
      <c r="AT2634"/>
    </row>
    <row r="2635" spans="1:46" x14ac:dyDescent="0.25">
      <c r="A2635" s="258">
        <v>44289</v>
      </c>
      <c r="B26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1400.01.14</v>
      </c>
      <c r="C2635" s="195">
        <f t="shared" ca="1" si="77"/>
        <v>1400</v>
      </c>
      <c r="D26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35" s="195">
        <f>_xlfn.NUMBERVALUE(RIGHT(Table11[[#This Row],[تاریخ شمسی]],2))</f>
        <v>14</v>
      </c>
      <c r="F26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01-14</v>
      </c>
      <c r="G2635" s="195" t="s">
        <v>2786</v>
      </c>
      <c r="L2635" s="259">
        <v>44289</v>
      </c>
      <c r="M2635">
        <v>229023</v>
      </c>
      <c r="O2635" s="284">
        <f>IFERROR(DATE(Table7[[#This Row],[year]],MONTH(DATEVALUE(Table7[[#This Row],[month]]&amp;"1")),Table7[[#This Row],[day]]),"")</f>
        <v>41278</v>
      </c>
      <c r="P2635" s="195" t="s">
        <v>6060</v>
      </c>
      <c r="Q2635" s="195">
        <v>2013</v>
      </c>
      <c r="R2635" s="195" t="s">
        <v>3431</v>
      </c>
      <c r="S2635" s="195">
        <v>4</v>
      </c>
      <c r="T2635" s="195">
        <v>1632.25</v>
      </c>
      <c r="U2635" s="195">
        <v>2085.5</v>
      </c>
      <c r="V2635" s="195">
        <v>5167600</v>
      </c>
      <c r="X2635" s="260">
        <v>41358</v>
      </c>
      <c r="Y2635" t="s">
        <v>7411</v>
      </c>
      <c r="Z2635" s="260">
        <v>6</v>
      </c>
      <c r="AA2635">
        <v>1392</v>
      </c>
      <c r="AB2635" s="260" t="str">
        <f ca="1">IFERROR(IFERROR(VLOOKUP(Table_Merge1[[#This Row],[Column1]],Table11[#All],2,FALSE),LEFT(AB2636,8)&amp;IF(LEN((RIGHT(AB2636,2)+1))&lt;2,"0"&amp;(RIGHT(AB2636,2)+1),(RIGHT(AB2636,2)-1))),"")</f>
        <v>1392.01.05</v>
      </c>
      <c r="AC2635" s="259" t="str">
        <f ca="1">LEFT(Table_Merge1[[#This Row],[Column2]],4)</f>
        <v>1392</v>
      </c>
      <c r="AD2635" s="259" t="str">
        <f ca="1">RIGHT(LEFT(Table_Merge1[[#This Row],[Column2]],7),2)</f>
        <v>01</v>
      </c>
      <c r="AE2635" s="259" t="str">
        <f ca="1">RIGHT(Table_Merge1[[#This Row],[Column2]],2)</f>
        <v>05</v>
      </c>
      <c r="AF2635">
        <v>1</v>
      </c>
      <c r="AG2635">
        <v>5</v>
      </c>
      <c r="AH2635" s="260">
        <v>2013</v>
      </c>
      <c r="AI2635" t="s">
        <v>3435</v>
      </c>
      <c r="AJ2635" s="260">
        <v>25</v>
      </c>
      <c r="AK2635">
        <v>1602.25</v>
      </c>
      <c r="AL2635">
        <v>1877</v>
      </c>
      <c r="AM2635">
        <v>5194750</v>
      </c>
      <c r="AO2635">
        <v>34600</v>
      </c>
      <c r="AP2635" s="287">
        <f>IFERROR(IF(Table_Merge1[[#This Row],[LME Zinc stock]]*Table_Merge1[[#This Row],[Nima.مقدار]]=0,"",Table_Merge1[[#This Row],[LME Zinc stock]]*Table_Merge1[[#This Row],[Nima.مقدار]]),"")</f>
        <v>179738350000</v>
      </c>
      <c r="AQ2635" s="287">
        <f>IFERROR(IF(Table_Merge1[[#This Row],[LME Zinc 3-month]]*Table_Merge1[[#This Row],[Nima.مقدار]]=0,"",Table_Merge1[[#This Row],[LME Zinc 3-month]]*Table_Merge1[[#This Row],[Nima.مقدار]]),"")</f>
        <v>64944200</v>
      </c>
      <c r="AR2635" s="288" t="str">
        <f>IFERROR(IF(Table_Merge1[[#This Row],[LME Zinc stock]]*Table_Merge1[[#This Row],[Azad.Sell]]=0,"",Table_Merge1[[#This Row],[LME Zinc stock]]*Table_Merge1[[#This Row],[Azad.Sell]]),"")</f>
        <v/>
      </c>
      <c r="AS2635" s="288" t="str">
        <f>IFERROR(IF(Table_Merge1[[#This Row],[LME Zinc 3-month]]*Table_Merge1[[#This Row],[Azad.Sell]]=0,"",Table_Merge1[[#This Row],[LME Zinc 3-month]]*Table_Merge1[[#This Row],[Azad.Sell]]),"")</f>
        <v/>
      </c>
      <c r="AT2635"/>
    </row>
    <row r="2636" spans="1:46" x14ac:dyDescent="0.25">
      <c r="A2636" s="258">
        <v>44290</v>
      </c>
      <c r="B26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1400.01.15</v>
      </c>
      <c r="C2636" s="195">
        <f t="shared" ca="1" si="77"/>
        <v>1400</v>
      </c>
      <c r="D26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36" s="195">
        <f>_xlfn.NUMBERVALUE(RIGHT(Table11[[#This Row],[تاریخ شمسی]],2))</f>
        <v>15</v>
      </c>
      <c r="F26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01-15</v>
      </c>
      <c r="G2636" s="195" t="s">
        <v>2787</v>
      </c>
      <c r="L2636" s="259">
        <v>44290</v>
      </c>
      <c r="M2636">
        <v>227399</v>
      </c>
      <c r="O2636" s="283">
        <f>IFERROR(DATE(Table7[[#This Row],[year]],MONTH(DATEVALUE(Table7[[#This Row],[month]]&amp;"1")),Table7[[#This Row],[day]]),"")</f>
        <v>41277</v>
      </c>
      <c r="P2636" s="257" t="s">
        <v>6061</v>
      </c>
      <c r="Q2636" s="257">
        <v>2013</v>
      </c>
      <c r="R2636" s="257" t="s">
        <v>3431</v>
      </c>
      <c r="S2636" s="257">
        <v>3</v>
      </c>
      <c r="T2636" s="257">
        <v>1684.5</v>
      </c>
      <c r="U2636" s="257">
        <v>2046.5</v>
      </c>
      <c r="V2636" s="257">
        <v>5171400</v>
      </c>
      <c r="X2636" s="260">
        <v>41355</v>
      </c>
      <c r="Z2636" s="260">
        <v>6</v>
      </c>
      <c r="AB2636" s="260" t="str">
        <f ca="1">IFERROR(IFERROR(VLOOKUP(Table_Merge1[[#This Row],[Column1]],Table11[#All],2,FALSE),LEFT(AB2637,8)&amp;IF(LEN((RIGHT(AB2637,2)+1))&lt;2,"0"&amp;(RIGHT(AB2637,2)+1),(RIGHT(AB2637,2)-1))),"")</f>
        <v>1391.12.24</v>
      </c>
      <c r="AC2636" s="259" t="str">
        <f ca="1">LEFT(Table_Merge1[[#This Row],[Column2]],4)</f>
        <v>1391</v>
      </c>
      <c r="AD2636" s="259" t="str">
        <f ca="1">RIGHT(LEFT(Table_Merge1[[#This Row],[Column2]],7),2)</f>
        <v>12</v>
      </c>
      <c r="AE2636" s="259" t="str">
        <f ca="1">RIGHT(Table_Merge1[[#This Row],[Column2]],2)</f>
        <v>24</v>
      </c>
      <c r="AH2636" s="260">
        <v>2013</v>
      </c>
      <c r="AI2636" t="s">
        <v>3435</v>
      </c>
      <c r="AJ2636" s="260">
        <v>22</v>
      </c>
      <c r="AK2636">
        <v>1611.5</v>
      </c>
      <c r="AL2636">
        <v>1890</v>
      </c>
      <c r="AM2636">
        <v>5192100</v>
      </c>
      <c r="AP2636" s="287" t="str">
        <f>IFERROR(IF(Table_Merge1[[#This Row],[LME Zinc stock]]*Table_Merge1[[#This Row],[Nima.مقدار]]=0,"",Table_Merge1[[#This Row],[LME Zinc stock]]*Table_Merge1[[#This Row],[Nima.مقدار]]),"")</f>
        <v/>
      </c>
      <c r="AQ2636" s="287" t="str">
        <f>IFERROR(IF(Table_Merge1[[#This Row],[LME Zinc 3-month]]*Table_Merge1[[#This Row],[Nima.مقدار]]=0,"",Table_Merge1[[#This Row],[LME Zinc 3-month]]*Table_Merge1[[#This Row],[Nima.مقدار]]),"")</f>
        <v/>
      </c>
      <c r="AR2636" s="288" t="str">
        <f>IFERROR(IF(Table_Merge1[[#This Row],[LME Zinc stock]]*Table_Merge1[[#This Row],[Azad.Sell]]=0,"",Table_Merge1[[#This Row],[LME Zinc stock]]*Table_Merge1[[#This Row],[Azad.Sell]]),"")</f>
        <v/>
      </c>
      <c r="AS2636" s="288" t="str">
        <f>IFERROR(IF(Table_Merge1[[#This Row],[LME Zinc 3-month]]*Table_Merge1[[#This Row],[Azad.Sell]]=0,"",Table_Merge1[[#This Row],[LME Zinc 3-month]]*Table_Merge1[[#This Row],[Azad.Sell]]),"")</f>
        <v/>
      </c>
      <c r="AT2636"/>
    </row>
    <row r="2637" spans="1:46" x14ac:dyDescent="0.25">
      <c r="A2637" s="258">
        <v>44291</v>
      </c>
      <c r="B26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1400.01.16</v>
      </c>
      <c r="C2637" s="195">
        <f t="shared" ca="1" si="77"/>
        <v>1400</v>
      </c>
      <c r="D26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37" s="195">
        <f>_xlfn.NUMBERVALUE(RIGHT(Table11[[#This Row],[تاریخ شمسی]],2))</f>
        <v>16</v>
      </c>
      <c r="F26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01-16</v>
      </c>
      <c r="G2637" s="195" t="s">
        <v>2788</v>
      </c>
      <c r="L2637" s="259">
        <v>44291</v>
      </c>
      <c r="M2637">
        <v>227315</v>
      </c>
      <c r="O2637" s="284">
        <f>IFERROR(DATE(Table7[[#This Row],[year]],MONTH(DATEVALUE(Table7[[#This Row],[month]]&amp;"1")),Table7[[#This Row],[day]]),"")</f>
        <v>41276</v>
      </c>
      <c r="P2637" s="195" t="s">
        <v>6062</v>
      </c>
      <c r="Q2637" s="195">
        <v>2013</v>
      </c>
      <c r="R2637" s="195" t="s">
        <v>3431</v>
      </c>
      <c r="S2637" s="195">
        <v>2</v>
      </c>
      <c r="T2637" s="195">
        <v>1681.5</v>
      </c>
      <c r="U2637" s="195">
        <v>2040.5</v>
      </c>
      <c r="V2637" s="195">
        <v>5177475</v>
      </c>
      <c r="X2637" s="260">
        <v>41354</v>
      </c>
      <c r="Z2637" s="260">
        <v>6</v>
      </c>
      <c r="AB2637" s="260" t="str">
        <f ca="1">IFERROR(IFERROR(VLOOKUP(Table_Merge1[[#This Row],[Column1]],Table11[#All],2,FALSE),LEFT(AB2638,8)&amp;IF(LEN((RIGHT(AB2638,2)+1))&lt;2,"0"&amp;(RIGHT(AB2638,2)+1),(RIGHT(AB2638,2)-1))),"")</f>
        <v>1391.12.25</v>
      </c>
      <c r="AC2637" s="259" t="str">
        <f ca="1">LEFT(Table_Merge1[[#This Row],[Column2]],4)</f>
        <v>1391</v>
      </c>
      <c r="AD2637" s="259" t="str">
        <f ca="1">RIGHT(LEFT(Table_Merge1[[#This Row],[Column2]],7),2)</f>
        <v>12</v>
      </c>
      <c r="AE2637" s="259" t="str">
        <f ca="1">RIGHT(Table_Merge1[[#This Row],[Column2]],2)</f>
        <v>25</v>
      </c>
      <c r="AH2637" s="260">
        <v>2013</v>
      </c>
      <c r="AI2637" t="s">
        <v>3435</v>
      </c>
      <c r="AJ2637" s="260">
        <v>21</v>
      </c>
      <c r="AK2637">
        <v>1608.75</v>
      </c>
      <c r="AL2637">
        <v>1913</v>
      </c>
      <c r="AM2637">
        <v>5202900</v>
      </c>
      <c r="AP2637" s="287" t="str">
        <f>IFERROR(IF(Table_Merge1[[#This Row],[LME Zinc stock]]*Table_Merge1[[#This Row],[Nima.مقدار]]=0,"",Table_Merge1[[#This Row],[LME Zinc stock]]*Table_Merge1[[#This Row],[Nima.مقدار]]),"")</f>
        <v/>
      </c>
      <c r="AQ2637" s="287" t="str">
        <f>IFERROR(IF(Table_Merge1[[#This Row],[LME Zinc 3-month]]*Table_Merge1[[#This Row],[Nima.مقدار]]=0,"",Table_Merge1[[#This Row],[LME Zinc 3-month]]*Table_Merge1[[#This Row],[Nima.مقدار]]),"")</f>
        <v/>
      </c>
      <c r="AR2637" s="288" t="str">
        <f>IFERROR(IF(Table_Merge1[[#This Row],[LME Zinc stock]]*Table_Merge1[[#This Row],[Azad.Sell]]=0,"",Table_Merge1[[#This Row],[LME Zinc stock]]*Table_Merge1[[#This Row],[Azad.Sell]]),"")</f>
        <v/>
      </c>
      <c r="AS2637" s="288" t="str">
        <f>IFERROR(IF(Table_Merge1[[#This Row],[LME Zinc 3-month]]*Table_Merge1[[#This Row],[Azad.Sell]]=0,"",Table_Merge1[[#This Row],[LME Zinc 3-month]]*Table_Merge1[[#This Row],[Azad.Sell]]),"")</f>
        <v/>
      </c>
      <c r="AT2637"/>
    </row>
    <row r="2638" spans="1:46" x14ac:dyDescent="0.25">
      <c r="A2638" s="258">
        <v>44292</v>
      </c>
      <c r="B26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1400.01.17</v>
      </c>
      <c r="C2638" s="195">
        <f t="shared" ca="1" si="77"/>
        <v>1400</v>
      </c>
      <c r="D26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38" s="195">
        <f>_xlfn.NUMBERVALUE(RIGHT(Table11[[#This Row],[تاریخ شمسی]],2))</f>
        <v>17</v>
      </c>
      <c r="F26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01-17</v>
      </c>
      <c r="G2638" s="195" t="s">
        <v>2789</v>
      </c>
      <c r="L2638" s="259">
        <v>44292</v>
      </c>
      <c r="M2638">
        <v>227754</v>
      </c>
      <c r="O2638" s="283">
        <f>IFERROR(DATE(Table7[[#This Row],[year]],MONTH(DATEVALUE(Table7[[#This Row],[month]]&amp;"1")),Table7[[#This Row],[day]]),"")</f>
        <v>41271</v>
      </c>
      <c r="P2638" s="257" t="s">
        <v>6063</v>
      </c>
      <c r="Q2638" s="257">
        <v>2012</v>
      </c>
      <c r="R2638" s="257" t="s">
        <v>3452</v>
      </c>
      <c r="S2638" s="257">
        <v>28</v>
      </c>
      <c r="T2638" s="257">
        <v>1664</v>
      </c>
      <c r="U2638" s="257">
        <v>2109</v>
      </c>
      <c r="V2638" s="257">
        <v>5191900</v>
      </c>
      <c r="X2638" s="260">
        <v>41353</v>
      </c>
      <c r="Z2638" s="260">
        <v>6</v>
      </c>
      <c r="AB2638" s="260" t="str">
        <f ca="1">IFERROR(IFERROR(VLOOKUP(Table_Merge1[[#This Row],[Column1]],Table11[#All],2,FALSE),LEFT(AB2639,8)&amp;IF(LEN((RIGHT(AB2639,2)+1))&lt;2,"0"&amp;(RIGHT(AB2639,2)+1),(RIGHT(AB2639,2)-1))),"")</f>
        <v>1391.12.26</v>
      </c>
      <c r="AC2638" s="259" t="str">
        <f ca="1">LEFT(Table_Merge1[[#This Row],[Column2]],4)</f>
        <v>1391</v>
      </c>
      <c r="AD2638" s="259" t="str">
        <f ca="1">RIGHT(LEFT(Table_Merge1[[#This Row],[Column2]],7),2)</f>
        <v>12</v>
      </c>
      <c r="AE2638" s="259" t="str">
        <f ca="1">RIGHT(Table_Merge1[[#This Row],[Column2]],2)</f>
        <v>26</v>
      </c>
      <c r="AH2638" s="260">
        <v>2013</v>
      </c>
      <c r="AI2638" t="s">
        <v>3435</v>
      </c>
      <c r="AJ2638" s="260">
        <v>20</v>
      </c>
      <c r="AK2638">
        <v>1611.5</v>
      </c>
      <c r="AL2638">
        <v>1896</v>
      </c>
      <c r="AM2638">
        <v>5203150</v>
      </c>
      <c r="AP2638" s="287" t="str">
        <f>IFERROR(IF(Table_Merge1[[#This Row],[LME Zinc stock]]*Table_Merge1[[#This Row],[Nima.مقدار]]=0,"",Table_Merge1[[#This Row],[LME Zinc stock]]*Table_Merge1[[#This Row],[Nima.مقدار]]),"")</f>
        <v/>
      </c>
      <c r="AQ2638" s="287" t="str">
        <f>IFERROR(IF(Table_Merge1[[#This Row],[LME Zinc 3-month]]*Table_Merge1[[#This Row],[Nima.مقدار]]=0,"",Table_Merge1[[#This Row],[LME Zinc 3-month]]*Table_Merge1[[#This Row],[Nima.مقدار]]),"")</f>
        <v/>
      </c>
      <c r="AR2638" s="288" t="str">
        <f>IFERROR(IF(Table_Merge1[[#This Row],[LME Zinc stock]]*Table_Merge1[[#This Row],[Azad.Sell]]=0,"",Table_Merge1[[#This Row],[LME Zinc stock]]*Table_Merge1[[#This Row],[Azad.Sell]]),"")</f>
        <v/>
      </c>
      <c r="AS2638" s="288" t="str">
        <f>IFERROR(IF(Table_Merge1[[#This Row],[LME Zinc 3-month]]*Table_Merge1[[#This Row],[Azad.Sell]]=0,"",Table_Merge1[[#This Row],[LME Zinc 3-month]]*Table_Merge1[[#This Row],[Azad.Sell]]),"")</f>
        <v/>
      </c>
      <c r="AT2638"/>
    </row>
    <row r="2639" spans="1:46" x14ac:dyDescent="0.25">
      <c r="A2639" s="258">
        <v>44293</v>
      </c>
      <c r="B26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1400.01.18</v>
      </c>
      <c r="C2639" s="195">
        <f t="shared" ca="1" si="77"/>
        <v>1400</v>
      </c>
      <c r="D26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39" s="195">
        <f>_xlfn.NUMBERVALUE(RIGHT(Table11[[#This Row],[تاریخ شمسی]],2))</f>
        <v>18</v>
      </c>
      <c r="F26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01-18</v>
      </c>
      <c r="G2639" s="195" t="s">
        <v>2790</v>
      </c>
      <c r="L2639" s="259">
        <v>44293</v>
      </c>
      <c r="M2639">
        <v>227276</v>
      </c>
      <c r="O2639" s="284">
        <f>IFERROR(DATE(Table7[[#This Row],[year]],MONTH(DATEVALUE(Table7[[#This Row],[month]]&amp;"1")),Table7[[#This Row],[day]]),"")</f>
        <v>41270</v>
      </c>
      <c r="P2639" s="195" t="s">
        <v>6064</v>
      </c>
      <c r="Q2639" s="195">
        <v>2012</v>
      </c>
      <c r="R2639" s="195" t="s">
        <v>3452</v>
      </c>
      <c r="S2639" s="195">
        <v>27</v>
      </c>
      <c r="T2639" s="195">
        <v>1655.25</v>
      </c>
      <c r="U2639" s="195">
        <v>2094.5</v>
      </c>
      <c r="V2639" s="195">
        <v>5196650</v>
      </c>
      <c r="X2639" s="260">
        <v>41352</v>
      </c>
      <c r="Z2639" s="260">
        <v>6</v>
      </c>
      <c r="AB2639" s="260" t="str">
        <f ca="1">IFERROR(IFERROR(VLOOKUP(Table_Merge1[[#This Row],[Column1]],Table11[#All],2,FALSE),LEFT(AB2640,8)&amp;IF(LEN((RIGHT(AB2640,2)+1))&lt;2,"0"&amp;(RIGHT(AB2640,2)+1),(RIGHT(AB2640,2)-1))),"")</f>
        <v>1391.12.27</v>
      </c>
      <c r="AC2639" s="259" t="str">
        <f ca="1">LEFT(Table_Merge1[[#This Row],[Column2]],4)</f>
        <v>1391</v>
      </c>
      <c r="AD2639" s="259" t="str">
        <f ca="1">RIGHT(LEFT(Table_Merge1[[#This Row],[Column2]],7),2)</f>
        <v>12</v>
      </c>
      <c r="AE2639" s="259" t="str">
        <f ca="1">RIGHT(Table_Merge1[[#This Row],[Column2]],2)</f>
        <v>27</v>
      </c>
      <c r="AH2639" s="260">
        <v>2013</v>
      </c>
      <c r="AI2639" t="s">
        <v>3435</v>
      </c>
      <c r="AJ2639" s="260">
        <v>19</v>
      </c>
      <c r="AK2639">
        <v>1602.5</v>
      </c>
      <c r="AL2639">
        <v>1900</v>
      </c>
      <c r="AM2639">
        <v>5212975</v>
      </c>
      <c r="AP2639" s="287" t="str">
        <f>IFERROR(IF(Table_Merge1[[#This Row],[LME Zinc stock]]*Table_Merge1[[#This Row],[Nima.مقدار]]=0,"",Table_Merge1[[#This Row],[LME Zinc stock]]*Table_Merge1[[#This Row],[Nima.مقدار]]),"")</f>
        <v/>
      </c>
      <c r="AQ2639" s="287" t="str">
        <f>IFERROR(IF(Table_Merge1[[#This Row],[LME Zinc 3-month]]*Table_Merge1[[#This Row],[Nima.مقدار]]=0,"",Table_Merge1[[#This Row],[LME Zinc 3-month]]*Table_Merge1[[#This Row],[Nima.مقدار]]),"")</f>
        <v/>
      </c>
      <c r="AR2639" s="288" t="str">
        <f>IFERROR(IF(Table_Merge1[[#This Row],[LME Zinc stock]]*Table_Merge1[[#This Row],[Azad.Sell]]=0,"",Table_Merge1[[#This Row],[LME Zinc stock]]*Table_Merge1[[#This Row],[Azad.Sell]]),"")</f>
        <v/>
      </c>
      <c r="AS2639" s="288" t="str">
        <f>IFERROR(IF(Table_Merge1[[#This Row],[LME Zinc 3-month]]*Table_Merge1[[#This Row],[Azad.Sell]]=0,"",Table_Merge1[[#This Row],[LME Zinc 3-month]]*Table_Merge1[[#This Row],[Azad.Sell]]),"")</f>
        <v/>
      </c>
      <c r="AT2639"/>
    </row>
    <row r="2640" spans="1:46" x14ac:dyDescent="0.25">
      <c r="A2640" s="258">
        <v>44294</v>
      </c>
      <c r="B26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1400.01.19</v>
      </c>
      <c r="C2640" s="195">
        <f t="shared" ca="1" si="77"/>
        <v>1400</v>
      </c>
      <c r="D26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40" s="195">
        <f>_xlfn.NUMBERVALUE(RIGHT(Table11[[#This Row],[تاریخ شمسی]],2))</f>
        <v>19</v>
      </c>
      <c r="F26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01-19</v>
      </c>
      <c r="G2640" s="195" t="s">
        <v>2791</v>
      </c>
      <c r="L2640" s="259">
        <v>44294</v>
      </c>
      <c r="M2640">
        <v>229340</v>
      </c>
      <c r="O2640" s="283">
        <f>IFERROR(DATE(Table7[[#This Row],[year]],MONTH(DATEVALUE(Table7[[#This Row],[month]]&amp;"1")),Table7[[#This Row],[day]]),"")</f>
        <v>41267</v>
      </c>
      <c r="P2640" s="257" t="s">
        <v>6065</v>
      </c>
      <c r="Q2640" s="257">
        <v>2012</v>
      </c>
      <c r="R2640" s="257" t="s">
        <v>3452</v>
      </c>
      <c r="S2640" s="257">
        <v>24</v>
      </c>
      <c r="T2640" s="257">
        <v>1662.5</v>
      </c>
      <c r="U2640" s="257">
        <v>2062</v>
      </c>
      <c r="V2640" s="257">
        <v>5206675</v>
      </c>
      <c r="X2640" s="260">
        <v>41351</v>
      </c>
      <c r="Y2640" t="s">
        <v>7410</v>
      </c>
      <c r="Z2640" s="260">
        <v>6</v>
      </c>
      <c r="AA2640">
        <v>1391</v>
      </c>
      <c r="AB2640" s="260" t="str">
        <f ca="1">IFERROR(IFERROR(VLOOKUP(Table_Merge1[[#This Row],[Column1]],Table11[#All],2,FALSE),LEFT(AB2641,8)&amp;IF(LEN((RIGHT(AB2641,2)+1))&lt;2,"0"&amp;(RIGHT(AB2641,2)+1),(RIGHT(AB2641,2)-1))),"")</f>
        <v>1391.12.28</v>
      </c>
      <c r="AC2640" s="259" t="str">
        <f ca="1">LEFT(Table_Merge1[[#This Row],[Column2]],4)</f>
        <v>1391</v>
      </c>
      <c r="AD2640" s="259" t="str">
        <f ca="1">RIGHT(LEFT(Table_Merge1[[#This Row],[Column2]],7),2)</f>
        <v>12</v>
      </c>
      <c r="AE2640" s="259" t="str">
        <f ca="1">RIGHT(Table_Merge1[[#This Row],[Column2]],2)</f>
        <v>28</v>
      </c>
      <c r="AF2640">
        <v>12</v>
      </c>
      <c r="AG2640">
        <v>28</v>
      </c>
      <c r="AH2640" s="260">
        <v>2013</v>
      </c>
      <c r="AI2640" t="s">
        <v>3435</v>
      </c>
      <c r="AJ2640" s="260">
        <v>18</v>
      </c>
      <c r="AK2640">
        <v>1599.5</v>
      </c>
      <c r="AL2640">
        <v>1875</v>
      </c>
      <c r="AM2640">
        <v>5212800</v>
      </c>
      <c r="AO2640">
        <v>34000</v>
      </c>
      <c r="AP2640" s="287">
        <f>IFERROR(IF(Table_Merge1[[#This Row],[LME Zinc stock]]*Table_Merge1[[#This Row],[Nima.مقدار]]=0,"",Table_Merge1[[#This Row],[LME Zinc stock]]*Table_Merge1[[#This Row],[Nima.مقدار]]),"")</f>
        <v>177235200000</v>
      </c>
      <c r="AQ2640" s="287">
        <f>IFERROR(IF(Table_Merge1[[#This Row],[LME Zinc 3-month]]*Table_Merge1[[#This Row],[Nima.مقدار]]=0,"",Table_Merge1[[#This Row],[LME Zinc 3-month]]*Table_Merge1[[#This Row],[Nima.مقدار]]),"")</f>
        <v>63750000</v>
      </c>
      <c r="AR2640" s="288" t="str">
        <f>IFERROR(IF(Table_Merge1[[#This Row],[LME Zinc stock]]*Table_Merge1[[#This Row],[Azad.Sell]]=0,"",Table_Merge1[[#This Row],[LME Zinc stock]]*Table_Merge1[[#This Row],[Azad.Sell]]),"")</f>
        <v/>
      </c>
      <c r="AS2640" s="288" t="str">
        <f>IFERROR(IF(Table_Merge1[[#This Row],[LME Zinc 3-month]]*Table_Merge1[[#This Row],[Azad.Sell]]=0,"",Table_Merge1[[#This Row],[LME Zinc 3-month]]*Table_Merge1[[#This Row],[Azad.Sell]]),"")</f>
        <v/>
      </c>
      <c r="AT2640"/>
    </row>
    <row r="2641" spans="1:46" x14ac:dyDescent="0.25">
      <c r="A2641" s="258">
        <v>44296</v>
      </c>
      <c r="B26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1400.01.21</v>
      </c>
      <c r="C2641" s="195">
        <f t="shared" ca="1" si="77"/>
        <v>1400</v>
      </c>
      <c r="D26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41" s="195">
        <f>_xlfn.NUMBERVALUE(RIGHT(Table11[[#This Row],[تاریخ شمسی]],2))</f>
        <v>21</v>
      </c>
      <c r="F26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01-21</v>
      </c>
      <c r="G2641" s="195" t="s">
        <v>2792</v>
      </c>
      <c r="L2641" s="259">
        <v>44296</v>
      </c>
      <c r="M2641">
        <v>230193</v>
      </c>
      <c r="O2641" s="284">
        <f>IFERROR(DATE(Table7[[#This Row],[year]],MONTH(DATEVALUE(Table7[[#This Row],[month]]&amp;"1")),Table7[[#This Row],[day]]),"")</f>
        <v>41264</v>
      </c>
      <c r="P2641" s="195" t="s">
        <v>6066</v>
      </c>
      <c r="Q2641" s="195">
        <v>2012</v>
      </c>
      <c r="R2641" s="195" t="s">
        <v>3452</v>
      </c>
      <c r="S2641" s="195">
        <v>21</v>
      </c>
      <c r="T2641" s="195">
        <v>1648.25</v>
      </c>
      <c r="U2641" s="195">
        <v>2041</v>
      </c>
      <c r="V2641" s="195">
        <v>5213525</v>
      </c>
      <c r="X2641" s="260">
        <v>41348</v>
      </c>
      <c r="Z2641" s="260">
        <v>6</v>
      </c>
      <c r="AB2641" s="260" t="str">
        <f ca="1">IFERROR(IFERROR(VLOOKUP(Table_Merge1[[#This Row],[Column1]],Table11[#All],2,FALSE),LEFT(AB2642,8)&amp;IF(LEN((RIGHT(AB2642,2)+1))&lt;2,"0"&amp;(RIGHT(AB2642,2)+1),(RIGHT(AB2642,2)-1))),"")</f>
        <v>1391.12.23</v>
      </c>
      <c r="AC2641" s="259" t="str">
        <f ca="1">LEFT(Table_Merge1[[#This Row],[Column2]],4)</f>
        <v>1391</v>
      </c>
      <c r="AD2641" s="259" t="str">
        <f ca="1">RIGHT(LEFT(Table_Merge1[[#This Row],[Column2]],7),2)</f>
        <v>12</v>
      </c>
      <c r="AE2641" s="259" t="str">
        <f ca="1">RIGHT(Table_Merge1[[#This Row],[Column2]],2)</f>
        <v>23</v>
      </c>
      <c r="AH2641" s="260">
        <v>2013</v>
      </c>
      <c r="AI2641" t="s">
        <v>3435</v>
      </c>
      <c r="AJ2641" s="260">
        <v>15</v>
      </c>
      <c r="AK2641">
        <v>1593.25</v>
      </c>
      <c r="AL2641">
        <v>1862.5</v>
      </c>
      <c r="AM2641">
        <v>5206800</v>
      </c>
      <c r="AP2641" s="287" t="str">
        <f>IFERROR(IF(Table_Merge1[[#This Row],[LME Zinc stock]]*Table_Merge1[[#This Row],[Nima.مقدار]]=0,"",Table_Merge1[[#This Row],[LME Zinc stock]]*Table_Merge1[[#This Row],[Nima.مقدار]]),"")</f>
        <v/>
      </c>
      <c r="AQ2641" s="287" t="str">
        <f>IFERROR(IF(Table_Merge1[[#This Row],[LME Zinc 3-month]]*Table_Merge1[[#This Row],[Nima.مقدار]]=0,"",Table_Merge1[[#This Row],[LME Zinc 3-month]]*Table_Merge1[[#This Row],[Nima.مقدار]]),"")</f>
        <v/>
      </c>
      <c r="AR2641" s="288" t="str">
        <f>IFERROR(IF(Table_Merge1[[#This Row],[LME Zinc stock]]*Table_Merge1[[#This Row],[Azad.Sell]]=0,"",Table_Merge1[[#This Row],[LME Zinc stock]]*Table_Merge1[[#This Row],[Azad.Sell]]),"")</f>
        <v/>
      </c>
      <c r="AS2641" s="288" t="str">
        <f>IFERROR(IF(Table_Merge1[[#This Row],[LME Zinc 3-month]]*Table_Merge1[[#This Row],[Azad.Sell]]=0,"",Table_Merge1[[#This Row],[LME Zinc 3-month]]*Table_Merge1[[#This Row],[Azad.Sell]]),"")</f>
        <v/>
      </c>
      <c r="AT2641"/>
    </row>
    <row r="2642" spans="1:46" x14ac:dyDescent="0.25">
      <c r="A2642" s="258">
        <v>44297</v>
      </c>
      <c r="B26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1400.01.22</v>
      </c>
      <c r="C2642" s="195">
        <f t="shared" ca="1" si="77"/>
        <v>1400</v>
      </c>
      <c r="D26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42" s="195">
        <f>_xlfn.NUMBERVALUE(RIGHT(Table11[[#This Row],[تاریخ شمسی]],2))</f>
        <v>22</v>
      </c>
      <c r="F26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01-22</v>
      </c>
      <c r="G2642" s="195" t="s">
        <v>2793</v>
      </c>
      <c r="L2642" s="259">
        <v>44297</v>
      </c>
      <c r="M2642">
        <v>229524</v>
      </c>
      <c r="O2642" s="283">
        <f>IFERROR(DATE(Table7[[#This Row],[year]],MONTH(DATEVALUE(Table7[[#This Row],[month]]&amp;"1")),Table7[[#This Row],[day]]),"")</f>
        <v>41263</v>
      </c>
      <c r="P2642" s="257" t="s">
        <v>6067</v>
      </c>
      <c r="Q2642" s="257">
        <v>2012</v>
      </c>
      <c r="R2642" s="257" t="s">
        <v>3452</v>
      </c>
      <c r="S2642" s="257">
        <v>20</v>
      </c>
      <c r="T2642" s="257">
        <v>1667</v>
      </c>
      <c r="U2642" s="257">
        <v>2089</v>
      </c>
      <c r="V2642" s="257">
        <v>5217250</v>
      </c>
      <c r="X2642" s="260">
        <v>41347</v>
      </c>
      <c r="Y2642" t="s">
        <v>7409</v>
      </c>
      <c r="Z2642" s="260">
        <v>7</v>
      </c>
      <c r="AA2642">
        <v>1391</v>
      </c>
      <c r="AB2642" s="260" t="str">
        <f ca="1">IFERROR(IFERROR(VLOOKUP(Table_Merge1[[#This Row],[Column1]],Table11[#All],2,FALSE),LEFT(AB2643,8)&amp;IF(LEN((RIGHT(AB2643,2)+1))&lt;2,"0"&amp;(RIGHT(AB2643,2)+1),(RIGHT(AB2643,2)-1))),"")</f>
        <v>1391.12.24</v>
      </c>
      <c r="AC2642" s="259" t="str">
        <f ca="1">LEFT(Table_Merge1[[#This Row],[Column2]],4)</f>
        <v>1391</v>
      </c>
      <c r="AD2642" s="259" t="str">
        <f ca="1">RIGHT(LEFT(Table_Merge1[[#This Row],[Column2]],7),2)</f>
        <v>12</v>
      </c>
      <c r="AE2642" s="259" t="str">
        <f ca="1">RIGHT(Table_Merge1[[#This Row],[Column2]],2)</f>
        <v>24</v>
      </c>
      <c r="AF2642">
        <v>12</v>
      </c>
      <c r="AG2642">
        <v>24</v>
      </c>
      <c r="AH2642" s="260">
        <v>2013</v>
      </c>
      <c r="AI2642" t="s">
        <v>3435</v>
      </c>
      <c r="AJ2642" s="260">
        <v>14</v>
      </c>
      <c r="AK2642">
        <v>1585</v>
      </c>
      <c r="AL2642">
        <v>1878</v>
      </c>
      <c r="AM2642">
        <v>5212075</v>
      </c>
      <c r="AO2642">
        <v>34000</v>
      </c>
      <c r="AP2642" s="287">
        <f>IFERROR(IF(Table_Merge1[[#This Row],[LME Zinc stock]]*Table_Merge1[[#This Row],[Nima.مقدار]]=0,"",Table_Merge1[[#This Row],[LME Zinc stock]]*Table_Merge1[[#This Row],[Nima.مقدار]]),"")</f>
        <v>177210550000</v>
      </c>
      <c r="AQ2642" s="287">
        <f>IFERROR(IF(Table_Merge1[[#This Row],[LME Zinc 3-month]]*Table_Merge1[[#This Row],[Nima.مقدار]]=0,"",Table_Merge1[[#This Row],[LME Zinc 3-month]]*Table_Merge1[[#This Row],[Nima.مقدار]]),"")</f>
        <v>63852000</v>
      </c>
      <c r="AR2642" s="288" t="str">
        <f>IFERROR(IF(Table_Merge1[[#This Row],[LME Zinc stock]]*Table_Merge1[[#This Row],[Azad.Sell]]=0,"",Table_Merge1[[#This Row],[LME Zinc stock]]*Table_Merge1[[#This Row],[Azad.Sell]]),"")</f>
        <v/>
      </c>
      <c r="AS2642" s="288" t="str">
        <f>IFERROR(IF(Table_Merge1[[#This Row],[LME Zinc 3-month]]*Table_Merge1[[#This Row],[Azad.Sell]]=0,"",Table_Merge1[[#This Row],[LME Zinc 3-month]]*Table_Merge1[[#This Row],[Azad.Sell]]),"")</f>
        <v/>
      </c>
      <c r="AT2642"/>
    </row>
    <row r="2643" spans="1:46" x14ac:dyDescent="0.25">
      <c r="A2643" s="258">
        <v>44298</v>
      </c>
      <c r="B26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1400.01.23</v>
      </c>
      <c r="C2643" s="195">
        <f t="shared" ca="1" si="77"/>
        <v>1400</v>
      </c>
      <c r="D26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43" s="195">
        <f>_xlfn.NUMBERVALUE(RIGHT(Table11[[#This Row],[تاریخ شمسی]],2))</f>
        <v>23</v>
      </c>
      <c r="F26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01-23</v>
      </c>
      <c r="G2643" s="195" t="s">
        <v>2794</v>
      </c>
      <c r="L2643" s="259">
        <v>44298</v>
      </c>
      <c r="M2643">
        <v>230644</v>
      </c>
      <c r="O2643" s="284">
        <f>IFERROR(DATE(Table7[[#This Row],[year]],MONTH(DATEVALUE(Table7[[#This Row],[month]]&amp;"1")),Table7[[#This Row],[day]]),"")</f>
        <v>41262</v>
      </c>
      <c r="P2643" s="195" t="s">
        <v>6068</v>
      </c>
      <c r="Q2643" s="195">
        <v>2012</v>
      </c>
      <c r="R2643" s="195" t="s">
        <v>3452</v>
      </c>
      <c r="S2643" s="195">
        <v>19</v>
      </c>
      <c r="T2643" s="195">
        <v>1674.5</v>
      </c>
      <c r="U2643" s="195">
        <v>2145.5</v>
      </c>
      <c r="V2643" s="195">
        <v>5212500</v>
      </c>
      <c r="X2643" s="260">
        <v>41346</v>
      </c>
      <c r="Y2643" t="s">
        <v>7408</v>
      </c>
      <c r="Z2643" s="260">
        <v>7</v>
      </c>
      <c r="AA2643">
        <v>1391</v>
      </c>
      <c r="AB2643" s="260" t="str">
        <f ca="1">IFERROR(IFERROR(VLOOKUP(Table_Merge1[[#This Row],[Column1]],Table11[#All],2,FALSE),LEFT(AB2644,8)&amp;IF(LEN((RIGHT(AB2644,2)+1))&lt;2,"0"&amp;(RIGHT(AB2644,2)+1),(RIGHT(AB2644,2)-1))),"")</f>
        <v>1391.12.23</v>
      </c>
      <c r="AC2643" s="259" t="str">
        <f ca="1">LEFT(Table_Merge1[[#This Row],[Column2]],4)</f>
        <v>1391</v>
      </c>
      <c r="AD2643" s="259" t="str">
        <f ca="1">RIGHT(LEFT(Table_Merge1[[#This Row],[Column2]],7),2)</f>
        <v>12</v>
      </c>
      <c r="AE2643" s="259" t="str">
        <f ca="1">RIGHT(Table_Merge1[[#This Row],[Column2]],2)</f>
        <v>23</v>
      </c>
      <c r="AF2643">
        <v>12</v>
      </c>
      <c r="AG2643">
        <v>23</v>
      </c>
      <c r="AH2643" s="260">
        <v>2013</v>
      </c>
      <c r="AI2643" t="s">
        <v>3435</v>
      </c>
      <c r="AJ2643" s="260">
        <v>13</v>
      </c>
      <c r="AK2643">
        <v>1591.5</v>
      </c>
      <c r="AL2643">
        <v>1892.5</v>
      </c>
      <c r="AM2643">
        <v>5228425</v>
      </c>
      <c r="AO2643">
        <v>34700</v>
      </c>
      <c r="AP2643" s="287">
        <f>IFERROR(IF(Table_Merge1[[#This Row],[LME Zinc stock]]*Table_Merge1[[#This Row],[Nima.مقدار]]=0,"",Table_Merge1[[#This Row],[LME Zinc stock]]*Table_Merge1[[#This Row],[Nima.مقدار]]),"")</f>
        <v>181426347500</v>
      </c>
      <c r="AQ2643" s="287">
        <f>IFERROR(IF(Table_Merge1[[#This Row],[LME Zinc 3-month]]*Table_Merge1[[#This Row],[Nima.مقدار]]=0,"",Table_Merge1[[#This Row],[LME Zinc 3-month]]*Table_Merge1[[#This Row],[Nima.مقدار]]),"")</f>
        <v>65669750</v>
      </c>
      <c r="AR2643" s="288" t="str">
        <f>IFERROR(IF(Table_Merge1[[#This Row],[LME Zinc stock]]*Table_Merge1[[#This Row],[Azad.Sell]]=0,"",Table_Merge1[[#This Row],[LME Zinc stock]]*Table_Merge1[[#This Row],[Azad.Sell]]),"")</f>
        <v/>
      </c>
      <c r="AS2643" s="288" t="str">
        <f>IFERROR(IF(Table_Merge1[[#This Row],[LME Zinc 3-month]]*Table_Merge1[[#This Row],[Azad.Sell]]=0,"",Table_Merge1[[#This Row],[LME Zinc 3-month]]*Table_Merge1[[#This Row],[Azad.Sell]]),"")</f>
        <v/>
      </c>
      <c r="AT2643"/>
    </row>
    <row r="2644" spans="1:46" x14ac:dyDescent="0.25">
      <c r="A2644" s="258">
        <v>44299</v>
      </c>
      <c r="B26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1400.01.24</v>
      </c>
      <c r="C2644" s="195">
        <f t="shared" ca="1" si="77"/>
        <v>1400</v>
      </c>
      <c r="D26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44" s="195">
        <f>_xlfn.NUMBERVALUE(RIGHT(Table11[[#This Row],[تاریخ شمسی]],2))</f>
        <v>24</v>
      </c>
      <c r="F26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01-24</v>
      </c>
      <c r="G2644" s="195" t="s">
        <v>2795</v>
      </c>
      <c r="L2644" s="259">
        <v>44299</v>
      </c>
      <c r="M2644">
        <v>231001</v>
      </c>
      <c r="O2644" s="283">
        <f>IFERROR(DATE(Table7[[#This Row],[year]],MONTH(DATEVALUE(Table7[[#This Row],[month]]&amp;"1")),Table7[[#This Row],[day]]),"")</f>
        <v>41261</v>
      </c>
      <c r="P2644" s="257" t="s">
        <v>6069</v>
      </c>
      <c r="Q2644" s="257">
        <v>2012</v>
      </c>
      <c r="R2644" s="257" t="s">
        <v>3452</v>
      </c>
      <c r="S2644" s="257">
        <v>18</v>
      </c>
      <c r="T2644" s="257">
        <v>1699.5</v>
      </c>
      <c r="U2644" s="257">
        <v>2128</v>
      </c>
      <c r="V2644" s="257">
        <v>5210350</v>
      </c>
      <c r="X2644" s="260">
        <v>41345</v>
      </c>
      <c r="Y2644" t="s">
        <v>7407</v>
      </c>
      <c r="Z2644" s="260">
        <v>7</v>
      </c>
      <c r="AA2644">
        <v>1391</v>
      </c>
      <c r="AB2644" s="260" t="str">
        <f ca="1">IFERROR(IFERROR(VLOOKUP(Table_Merge1[[#This Row],[Column1]],Table11[#All],2,FALSE),LEFT(AB2645,8)&amp;IF(LEN((RIGHT(AB2645,2)+1))&lt;2,"0"&amp;(RIGHT(AB2645,2)+1),(RIGHT(AB2645,2)-1))),"")</f>
        <v>1391.12.22</v>
      </c>
      <c r="AC2644" s="259" t="str">
        <f ca="1">LEFT(Table_Merge1[[#This Row],[Column2]],4)</f>
        <v>1391</v>
      </c>
      <c r="AD2644" s="259" t="str">
        <f ca="1">RIGHT(LEFT(Table_Merge1[[#This Row],[Column2]],7),2)</f>
        <v>12</v>
      </c>
      <c r="AE2644" s="259" t="str">
        <f ca="1">RIGHT(Table_Merge1[[#This Row],[Column2]],2)</f>
        <v>22</v>
      </c>
      <c r="AF2644">
        <v>12</v>
      </c>
      <c r="AG2644">
        <v>22</v>
      </c>
      <c r="AH2644" s="260">
        <v>2013</v>
      </c>
      <c r="AI2644" t="s">
        <v>3435</v>
      </c>
      <c r="AJ2644" s="260">
        <v>12</v>
      </c>
      <c r="AK2644">
        <v>1582.5</v>
      </c>
      <c r="AL2644" t="s">
        <v>3621</v>
      </c>
      <c r="AM2644" t="s">
        <v>3621</v>
      </c>
      <c r="AO2644">
        <v>34800</v>
      </c>
      <c r="AP2644" s="287" t="str">
        <f>IFERROR(IF(Table_Merge1[[#This Row],[LME Zinc stock]]*Table_Merge1[[#This Row],[Nima.مقدار]]=0,"",Table_Merge1[[#This Row],[LME Zinc stock]]*Table_Merge1[[#This Row],[Nima.مقدار]]),"")</f>
        <v/>
      </c>
      <c r="AQ2644" s="287" t="str">
        <f>IFERROR(IF(Table_Merge1[[#This Row],[LME Zinc 3-month]]*Table_Merge1[[#This Row],[Nima.مقدار]]=0,"",Table_Merge1[[#This Row],[LME Zinc 3-month]]*Table_Merge1[[#This Row],[Nima.مقدار]]),"")</f>
        <v/>
      </c>
      <c r="AR2644" s="288" t="str">
        <f>IFERROR(IF(Table_Merge1[[#This Row],[LME Zinc stock]]*Table_Merge1[[#This Row],[Azad.Sell]]=0,"",Table_Merge1[[#This Row],[LME Zinc stock]]*Table_Merge1[[#This Row],[Azad.Sell]]),"")</f>
        <v/>
      </c>
      <c r="AS2644" s="288" t="str">
        <f>IFERROR(IF(Table_Merge1[[#This Row],[LME Zinc 3-month]]*Table_Merge1[[#This Row],[Azad.Sell]]=0,"",Table_Merge1[[#This Row],[LME Zinc 3-month]]*Table_Merge1[[#This Row],[Azad.Sell]]),"")</f>
        <v/>
      </c>
      <c r="AT2644"/>
    </row>
    <row r="2645" spans="1:46" x14ac:dyDescent="0.25">
      <c r="A2645" s="258">
        <v>44300</v>
      </c>
      <c r="B26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1400.01.25</v>
      </c>
      <c r="C2645" s="195">
        <f t="shared" ca="1" si="77"/>
        <v>1400</v>
      </c>
      <c r="D26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45" s="195">
        <f>_xlfn.NUMBERVALUE(RIGHT(Table11[[#This Row],[تاریخ شمسی]],2))</f>
        <v>25</v>
      </c>
      <c r="F26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01-25</v>
      </c>
      <c r="G2645" s="195" t="s">
        <v>2796</v>
      </c>
      <c r="L2645" s="259">
        <v>44300</v>
      </c>
      <c r="M2645">
        <v>231304</v>
      </c>
      <c r="O2645" s="284">
        <f>IFERROR(DATE(Table7[[#This Row],[year]],MONTH(DATEVALUE(Table7[[#This Row],[month]]&amp;"1")),Table7[[#This Row],[day]]),"")</f>
        <v>41260</v>
      </c>
      <c r="P2645" s="195" t="s">
        <v>6070</v>
      </c>
      <c r="Q2645" s="195">
        <v>2012</v>
      </c>
      <c r="R2645" s="195" t="s">
        <v>3452</v>
      </c>
      <c r="S2645" s="195">
        <v>17</v>
      </c>
      <c r="T2645" s="195">
        <v>1690</v>
      </c>
      <c r="U2645" s="195">
        <v>0</v>
      </c>
      <c r="V2645" s="195">
        <v>0</v>
      </c>
      <c r="X2645" s="260">
        <v>41344</v>
      </c>
      <c r="Y2645" t="s">
        <v>7406</v>
      </c>
      <c r="Z2645" s="260">
        <v>7</v>
      </c>
      <c r="AA2645">
        <v>1391</v>
      </c>
      <c r="AB2645" s="260" t="str">
        <f ca="1">IFERROR(IFERROR(VLOOKUP(Table_Merge1[[#This Row],[Column1]],Table11[#All],2,FALSE),LEFT(AB2646,8)&amp;IF(LEN((RIGHT(AB2646,2)+1))&lt;2,"0"&amp;(RIGHT(AB2646,2)+1),(RIGHT(AB2646,2)-1))),"")</f>
        <v>1391.12.21</v>
      </c>
      <c r="AC2645" s="259" t="str">
        <f ca="1">LEFT(Table_Merge1[[#This Row],[Column2]],4)</f>
        <v>1391</v>
      </c>
      <c r="AD2645" s="259" t="str">
        <f ca="1">RIGHT(LEFT(Table_Merge1[[#This Row],[Column2]],7),2)</f>
        <v>12</v>
      </c>
      <c r="AE2645" s="259" t="str">
        <f ca="1">RIGHT(Table_Merge1[[#This Row],[Column2]],2)</f>
        <v>21</v>
      </c>
      <c r="AF2645">
        <v>12</v>
      </c>
      <c r="AG2645">
        <v>21</v>
      </c>
      <c r="AH2645" s="260">
        <v>2013</v>
      </c>
      <c r="AI2645" t="s">
        <v>3435</v>
      </c>
      <c r="AJ2645" s="260">
        <v>11</v>
      </c>
      <c r="AK2645">
        <v>1577.5</v>
      </c>
      <c r="AL2645">
        <v>1910.5</v>
      </c>
      <c r="AM2645">
        <v>5237400</v>
      </c>
      <c r="AO2645">
        <v>34800</v>
      </c>
      <c r="AP2645" s="287">
        <f>IFERROR(IF(Table_Merge1[[#This Row],[LME Zinc stock]]*Table_Merge1[[#This Row],[Nima.مقدار]]=0,"",Table_Merge1[[#This Row],[LME Zinc stock]]*Table_Merge1[[#This Row],[Nima.مقدار]]),"")</f>
        <v>182261520000</v>
      </c>
      <c r="AQ2645" s="287">
        <f>IFERROR(IF(Table_Merge1[[#This Row],[LME Zinc 3-month]]*Table_Merge1[[#This Row],[Nima.مقدار]]=0,"",Table_Merge1[[#This Row],[LME Zinc 3-month]]*Table_Merge1[[#This Row],[Nima.مقدار]]),"")</f>
        <v>66485400</v>
      </c>
      <c r="AR2645" s="288" t="str">
        <f>IFERROR(IF(Table_Merge1[[#This Row],[LME Zinc stock]]*Table_Merge1[[#This Row],[Azad.Sell]]=0,"",Table_Merge1[[#This Row],[LME Zinc stock]]*Table_Merge1[[#This Row],[Azad.Sell]]),"")</f>
        <v/>
      </c>
      <c r="AS2645" s="288" t="str">
        <f>IFERROR(IF(Table_Merge1[[#This Row],[LME Zinc 3-month]]*Table_Merge1[[#This Row],[Azad.Sell]]=0,"",Table_Merge1[[#This Row],[LME Zinc 3-month]]*Table_Merge1[[#This Row],[Azad.Sell]]),"")</f>
        <v/>
      </c>
      <c r="AT2645"/>
    </row>
    <row r="2646" spans="1:46" x14ac:dyDescent="0.25">
      <c r="A2646" s="258">
        <v>44301</v>
      </c>
      <c r="B26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1400.01.26</v>
      </c>
      <c r="C2646" s="195">
        <f t="shared" ca="1" si="77"/>
        <v>1400</v>
      </c>
      <c r="D26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46" s="195">
        <f>_xlfn.NUMBERVALUE(RIGHT(Table11[[#This Row],[تاریخ شمسی]],2))</f>
        <v>26</v>
      </c>
      <c r="F26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01-26</v>
      </c>
      <c r="G2646" s="195" t="s">
        <v>2797</v>
      </c>
      <c r="L2646" s="259">
        <v>44301</v>
      </c>
      <c r="M2646">
        <v>232502</v>
      </c>
      <c r="O2646" s="283">
        <f>IFERROR(DATE(Table7[[#This Row],[year]],MONTH(DATEVALUE(Table7[[#This Row],[month]]&amp;"1")),Table7[[#This Row],[day]]),"")</f>
        <v>41257</v>
      </c>
      <c r="P2646" s="257" t="s">
        <v>6071</v>
      </c>
      <c r="Q2646" s="257">
        <v>2012</v>
      </c>
      <c r="R2646" s="257" t="s">
        <v>3452</v>
      </c>
      <c r="S2646" s="257">
        <v>14</v>
      </c>
      <c r="T2646" s="257">
        <v>1696.5</v>
      </c>
      <c r="U2646" s="257">
        <v>0</v>
      </c>
      <c r="V2646" s="257">
        <v>0</v>
      </c>
      <c r="X2646" s="260">
        <v>41341</v>
      </c>
      <c r="Z2646" s="260">
        <v>7</v>
      </c>
      <c r="AB2646" s="260" t="str">
        <f ca="1">IFERROR(IFERROR(VLOOKUP(Table_Merge1[[#This Row],[Column1]],Table11[#All],2,FALSE),LEFT(AB2647,8)&amp;IF(LEN((RIGHT(AB2647,2)+1))&lt;2,"0"&amp;(RIGHT(AB2647,2)+1),(RIGHT(AB2647,2)-1))),"")</f>
        <v>1391.12.16</v>
      </c>
      <c r="AC2646" s="259" t="str">
        <f ca="1">LEFT(Table_Merge1[[#This Row],[Column2]],4)</f>
        <v>1391</v>
      </c>
      <c r="AD2646" s="259" t="str">
        <f ca="1">RIGHT(LEFT(Table_Merge1[[#This Row],[Column2]],7),2)</f>
        <v>12</v>
      </c>
      <c r="AE2646" s="259" t="str">
        <f ca="1">RIGHT(Table_Merge1[[#This Row],[Column2]],2)</f>
        <v>16</v>
      </c>
      <c r="AH2646" s="260">
        <v>2013</v>
      </c>
      <c r="AI2646" t="s">
        <v>3435</v>
      </c>
      <c r="AJ2646" s="260">
        <v>8</v>
      </c>
      <c r="AK2646">
        <v>1577</v>
      </c>
      <c r="AL2646">
        <v>1900.5</v>
      </c>
      <c r="AM2646">
        <v>5230650</v>
      </c>
      <c r="AP2646" s="287" t="str">
        <f>IFERROR(IF(Table_Merge1[[#This Row],[LME Zinc stock]]*Table_Merge1[[#This Row],[Nima.مقدار]]=0,"",Table_Merge1[[#This Row],[LME Zinc stock]]*Table_Merge1[[#This Row],[Nima.مقدار]]),"")</f>
        <v/>
      </c>
      <c r="AQ2646" s="287" t="str">
        <f>IFERROR(IF(Table_Merge1[[#This Row],[LME Zinc 3-month]]*Table_Merge1[[#This Row],[Nima.مقدار]]=0,"",Table_Merge1[[#This Row],[LME Zinc 3-month]]*Table_Merge1[[#This Row],[Nima.مقدار]]),"")</f>
        <v/>
      </c>
      <c r="AR2646" s="288" t="str">
        <f>IFERROR(IF(Table_Merge1[[#This Row],[LME Zinc stock]]*Table_Merge1[[#This Row],[Azad.Sell]]=0,"",Table_Merge1[[#This Row],[LME Zinc stock]]*Table_Merge1[[#This Row],[Azad.Sell]]),"")</f>
        <v/>
      </c>
      <c r="AS2646" s="288" t="str">
        <f>IFERROR(IF(Table_Merge1[[#This Row],[LME Zinc 3-month]]*Table_Merge1[[#This Row],[Azad.Sell]]=0,"",Table_Merge1[[#This Row],[LME Zinc 3-month]]*Table_Merge1[[#This Row],[Azad.Sell]]),"")</f>
        <v/>
      </c>
      <c r="AT2646"/>
    </row>
    <row r="2647" spans="1:46" x14ac:dyDescent="0.25">
      <c r="A2647" s="258">
        <v>44303</v>
      </c>
      <c r="B26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1400.01.28</v>
      </c>
      <c r="C2647" s="195">
        <f t="shared" ca="1" si="77"/>
        <v>1400</v>
      </c>
      <c r="D26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47" s="195">
        <f>_xlfn.NUMBERVALUE(RIGHT(Table11[[#This Row],[تاریخ شمسی]],2))</f>
        <v>28</v>
      </c>
      <c r="F26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01-28</v>
      </c>
      <c r="G2647" s="195" t="s">
        <v>2798</v>
      </c>
      <c r="L2647" s="259">
        <v>44303</v>
      </c>
      <c r="M2647">
        <v>234693</v>
      </c>
      <c r="O2647" s="284">
        <f>IFERROR(DATE(Table7[[#This Row],[year]],MONTH(DATEVALUE(Table7[[#This Row],[month]]&amp;"1")),Table7[[#This Row],[day]]),"")</f>
        <v>41256</v>
      </c>
      <c r="P2647" s="195" t="s">
        <v>6072</v>
      </c>
      <c r="Q2647" s="195">
        <v>2012</v>
      </c>
      <c r="R2647" s="195" t="s">
        <v>3452</v>
      </c>
      <c r="S2647" s="195">
        <v>13</v>
      </c>
      <c r="T2647" s="195">
        <v>1694.75</v>
      </c>
      <c r="U2647" s="195">
        <v>0</v>
      </c>
      <c r="V2647" s="195">
        <v>0</v>
      </c>
      <c r="X2647" s="260">
        <v>41340</v>
      </c>
      <c r="Y2647" t="s">
        <v>7405</v>
      </c>
      <c r="Z2647" s="260">
        <v>7</v>
      </c>
      <c r="AA2647">
        <v>1391</v>
      </c>
      <c r="AB2647" s="260" t="str">
        <f ca="1">IFERROR(IFERROR(VLOOKUP(Table_Merge1[[#This Row],[Column1]],Table11[#All],2,FALSE),LEFT(AB2648,8)&amp;IF(LEN((RIGHT(AB2648,2)+1))&lt;2,"0"&amp;(RIGHT(AB2648,2)+1),(RIGHT(AB2648,2)-1))),"")</f>
        <v>1391.12.17</v>
      </c>
      <c r="AC2647" s="259" t="str">
        <f ca="1">LEFT(Table_Merge1[[#This Row],[Column2]],4)</f>
        <v>1391</v>
      </c>
      <c r="AD2647" s="259" t="str">
        <f ca="1">RIGHT(LEFT(Table_Merge1[[#This Row],[Column2]],7),2)</f>
        <v>12</v>
      </c>
      <c r="AE2647" s="259" t="str">
        <f ca="1">RIGHT(Table_Merge1[[#This Row],[Column2]],2)</f>
        <v>17</v>
      </c>
      <c r="AF2647">
        <v>12</v>
      </c>
      <c r="AG2647">
        <v>17</v>
      </c>
      <c r="AH2647" s="260">
        <v>2013</v>
      </c>
      <c r="AI2647" t="s">
        <v>3435</v>
      </c>
      <c r="AJ2647" s="260">
        <v>7</v>
      </c>
      <c r="AK2647">
        <v>1580.5</v>
      </c>
      <c r="AL2647">
        <v>1927.5</v>
      </c>
      <c r="AM2647">
        <v>5239150</v>
      </c>
      <c r="AO2647">
        <v>36300</v>
      </c>
      <c r="AP2647" s="287">
        <f>IFERROR(IF(Table_Merge1[[#This Row],[LME Zinc stock]]*Table_Merge1[[#This Row],[Nima.مقدار]]=0,"",Table_Merge1[[#This Row],[LME Zinc stock]]*Table_Merge1[[#This Row],[Nima.مقدار]]),"")</f>
        <v>190181145000</v>
      </c>
      <c r="AQ2647" s="287">
        <f>IFERROR(IF(Table_Merge1[[#This Row],[LME Zinc 3-month]]*Table_Merge1[[#This Row],[Nima.مقدار]]=0,"",Table_Merge1[[#This Row],[LME Zinc 3-month]]*Table_Merge1[[#This Row],[Nima.مقدار]]),"")</f>
        <v>69968250</v>
      </c>
      <c r="AR2647" s="288" t="str">
        <f>IFERROR(IF(Table_Merge1[[#This Row],[LME Zinc stock]]*Table_Merge1[[#This Row],[Azad.Sell]]=0,"",Table_Merge1[[#This Row],[LME Zinc stock]]*Table_Merge1[[#This Row],[Azad.Sell]]),"")</f>
        <v/>
      </c>
      <c r="AS2647" s="288" t="str">
        <f>IFERROR(IF(Table_Merge1[[#This Row],[LME Zinc 3-month]]*Table_Merge1[[#This Row],[Azad.Sell]]=0,"",Table_Merge1[[#This Row],[LME Zinc 3-month]]*Table_Merge1[[#This Row],[Azad.Sell]]),"")</f>
        <v/>
      </c>
      <c r="AT2647"/>
    </row>
    <row r="2648" spans="1:46" x14ac:dyDescent="0.25">
      <c r="A2648" s="258">
        <v>44304</v>
      </c>
      <c r="B26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1400.01.29</v>
      </c>
      <c r="C2648" s="195">
        <f t="shared" ca="1" si="77"/>
        <v>1400</v>
      </c>
      <c r="D26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48" s="195">
        <f>_xlfn.NUMBERVALUE(RIGHT(Table11[[#This Row],[تاریخ شمسی]],2))</f>
        <v>29</v>
      </c>
      <c r="F26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01-29</v>
      </c>
      <c r="G2648" s="195" t="s">
        <v>2799</v>
      </c>
      <c r="L2648" s="259">
        <v>44304</v>
      </c>
      <c r="M2648">
        <v>232492</v>
      </c>
      <c r="O2648" s="283">
        <f>IFERROR(DATE(Table7[[#This Row],[year]],MONTH(DATEVALUE(Table7[[#This Row],[month]]&amp;"1")),Table7[[#This Row],[day]]),"")</f>
        <v>41255</v>
      </c>
      <c r="P2648" s="257" t="s">
        <v>6073</v>
      </c>
      <c r="Q2648" s="257">
        <v>2012</v>
      </c>
      <c r="R2648" s="257" t="s">
        <v>3452</v>
      </c>
      <c r="S2648" s="257">
        <v>12</v>
      </c>
      <c r="T2648" s="257">
        <v>1712.5</v>
      </c>
      <c r="U2648" s="257">
        <v>0</v>
      </c>
      <c r="V2648" s="257">
        <v>0</v>
      </c>
      <c r="X2648" s="260">
        <v>41339</v>
      </c>
      <c r="Y2648" t="s">
        <v>7404</v>
      </c>
      <c r="Z2648" s="260">
        <v>7</v>
      </c>
      <c r="AA2648">
        <v>1391</v>
      </c>
      <c r="AB2648" s="260" t="str">
        <f ca="1">IFERROR(IFERROR(VLOOKUP(Table_Merge1[[#This Row],[Column1]],Table11[#All],2,FALSE),LEFT(AB2649,8)&amp;IF(LEN((RIGHT(AB2649,2)+1))&lt;2,"0"&amp;(RIGHT(AB2649,2)+1),(RIGHT(AB2649,2)-1))),"")</f>
        <v>1391.12.16</v>
      </c>
      <c r="AC2648" s="259" t="str">
        <f ca="1">LEFT(Table_Merge1[[#This Row],[Column2]],4)</f>
        <v>1391</v>
      </c>
      <c r="AD2648" s="259" t="str">
        <f ca="1">RIGHT(LEFT(Table_Merge1[[#This Row],[Column2]],7),2)</f>
        <v>12</v>
      </c>
      <c r="AE2648" s="259" t="str">
        <f ca="1">RIGHT(Table_Merge1[[#This Row],[Column2]],2)</f>
        <v>16</v>
      </c>
      <c r="AF2648">
        <v>12</v>
      </c>
      <c r="AG2648">
        <v>16</v>
      </c>
      <c r="AH2648" s="260">
        <v>2013</v>
      </c>
      <c r="AI2648" t="s">
        <v>3435</v>
      </c>
      <c r="AJ2648" s="260">
        <v>6</v>
      </c>
      <c r="AK2648">
        <v>1574</v>
      </c>
      <c r="AL2648">
        <v>1932</v>
      </c>
      <c r="AM2648">
        <v>5222500</v>
      </c>
      <c r="AO2648">
        <v>36000</v>
      </c>
      <c r="AP2648" s="287">
        <f>IFERROR(IF(Table_Merge1[[#This Row],[LME Zinc stock]]*Table_Merge1[[#This Row],[Nima.مقدار]]=0,"",Table_Merge1[[#This Row],[LME Zinc stock]]*Table_Merge1[[#This Row],[Nima.مقدار]]),"")</f>
        <v>188010000000</v>
      </c>
      <c r="AQ2648" s="287">
        <f>IFERROR(IF(Table_Merge1[[#This Row],[LME Zinc 3-month]]*Table_Merge1[[#This Row],[Nima.مقدار]]=0,"",Table_Merge1[[#This Row],[LME Zinc 3-month]]*Table_Merge1[[#This Row],[Nima.مقدار]]),"")</f>
        <v>69552000</v>
      </c>
      <c r="AR2648" s="288" t="str">
        <f>IFERROR(IF(Table_Merge1[[#This Row],[LME Zinc stock]]*Table_Merge1[[#This Row],[Azad.Sell]]=0,"",Table_Merge1[[#This Row],[LME Zinc stock]]*Table_Merge1[[#This Row],[Azad.Sell]]),"")</f>
        <v/>
      </c>
      <c r="AS2648" s="288" t="str">
        <f>IFERROR(IF(Table_Merge1[[#This Row],[LME Zinc 3-month]]*Table_Merge1[[#This Row],[Azad.Sell]]=0,"",Table_Merge1[[#This Row],[LME Zinc 3-month]]*Table_Merge1[[#This Row],[Azad.Sell]]),"")</f>
        <v/>
      </c>
      <c r="AT2648"/>
    </row>
    <row r="2649" spans="1:46" x14ac:dyDescent="0.25">
      <c r="A2649" s="258">
        <v>44305</v>
      </c>
      <c r="B26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1400.01.30</v>
      </c>
      <c r="C2649" s="195">
        <f t="shared" ca="1" si="77"/>
        <v>1400</v>
      </c>
      <c r="D26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49" s="195">
        <f>_xlfn.NUMBERVALUE(RIGHT(Table11[[#This Row],[تاریخ شمسی]],2))</f>
        <v>30</v>
      </c>
      <c r="F26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01-30</v>
      </c>
      <c r="G2649" s="195" t="s">
        <v>2800</v>
      </c>
      <c r="L2649" s="259">
        <v>44305</v>
      </c>
      <c r="M2649">
        <v>235261</v>
      </c>
      <c r="O2649" s="284">
        <f>IFERROR(DATE(Table7[[#This Row],[year]],MONTH(DATEVALUE(Table7[[#This Row],[month]]&amp;"1")),Table7[[#This Row],[day]]),"")</f>
        <v>41254</v>
      </c>
      <c r="P2649" s="195" t="s">
        <v>6074</v>
      </c>
      <c r="Q2649" s="195">
        <v>2012</v>
      </c>
      <c r="R2649" s="195" t="s">
        <v>3452</v>
      </c>
      <c r="S2649" s="195">
        <v>11</v>
      </c>
      <c r="T2649" s="195">
        <v>1709.75</v>
      </c>
      <c r="U2649" s="195">
        <v>0</v>
      </c>
      <c r="V2649" s="195">
        <v>0</v>
      </c>
      <c r="X2649" s="260">
        <v>41338</v>
      </c>
      <c r="Y2649" t="s">
        <v>7403</v>
      </c>
      <c r="Z2649" s="260">
        <v>7</v>
      </c>
      <c r="AA2649">
        <v>1391</v>
      </c>
      <c r="AB2649" s="260" t="str">
        <f ca="1">IFERROR(IFERROR(VLOOKUP(Table_Merge1[[#This Row],[Column1]],Table11[#All],2,FALSE),LEFT(AB2650,8)&amp;IF(LEN((RIGHT(AB2650,2)+1))&lt;2,"0"&amp;(RIGHT(AB2650,2)+1),(RIGHT(AB2650,2)-1))),"")</f>
        <v>1391.12.15</v>
      </c>
      <c r="AC2649" s="259" t="str">
        <f ca="1">LEFT(Table_Merge1[[#This Row],[Column2]],4)</f>
        <v>1391</v>
      </c>
      <c r="AD2649" s="259" t="str">
        <f ca="1">RIGHT(LEFT(Table_Merge1[[#This Row],[Column2]],7),2)</f>
        <v>12</v>
      </c>
      <c r="AE2649" s="259" t="str">
        <f ca="1">RIGHT(Table_Merge1[[#This Row],[Column2]],2)</f>
        <v>15</v>
      </c>
      <c r="AF2649">
        <v>12</v>
      </c>
      <c r="AG2649">
        <v>15</v>
      </c>
      <c r="AH2649" s="260">
        <v>2013</v>
      </c>
      <c r="AI2649" t="s">
        <v>3435</v>
      </c>
      <c r="AJ2649" s="260">
        <v>5</v>
      </c>
      <c r="AK2649">
        <v>1584.25</v>
      </c>
      <c r="AL2649">
        <v>1938.5</v>
      </c>
      <c r="AM2649">
        <v>5230025</v>
      </c>
      <c r="AO2649">
        <v>34700</v>
      </c>
      <c r="AP2649" s="287">
        <f>IFERROR(IF(Table_Merge1[[#This Row],[LME Zinc stock]]*Table_Merge1[[#This Row],[Nima.مقدار]]=0,"",Table_Merge1[[#This Row],[LME Zinc stock]]*Table_Merge1[[#This Row],[Nima.مقدار]]),"")</f>
        <v>181481867500</v>
      </c>
      <c r="AQ2649" s="287">
        <f>IFERROR(IF(Table_Merge1[[#This Row],[LME Zinc 3-month]]*Table_Merge1[[#This Row],[Nima.مقدار]]=0,"",Table_Merge1[[#This Row],[LME Zinc 3-month]]*Table_Merge1[[#This Row],[Nima.مقدار]]),"")</f>
        <v>67265950</v>
      </c>
      <c r="AR2649" s="288" t="str">
        <f>IFERROR(IF(Table_Merge1[[#This Row],[LME Zinc stock]]*Table_Merge1[[#This Row],[Azad.Sell]]=0,"",Table_Merge1[[#This Row],[LME Zinc stock]]*Table_Merge1[[#This Row],[Azad.Sell]]),"")</f>
        <v/>
      </c>
      <c r="AS2649" s="288" t="str">
        <f>IFERROR(IF(Table_Merge1[[#This Row],[LME Zinc 3-month]]*Table_Merge1[[#This Row],[Azad.Sell]]=0,"",Table_Merge1[[#This Row],[LME Zinc 3-month]]*Table_Merge1[[#This Row],[Azad.Sell]]),"")</f>
        <v/>
      </c>
      <c r="AT2649"/>
    </row>
    <row r="2650" spans="1:46" x14ac:dyDescent="0.25">
      <c r="A2650" s="258">
        <v>44306</v>
      </c>
      <c r="B26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1400.01.31</v>
      </c>
      <c r="C2650" s="195">
        <f t="shared" ca="1" si="77"/>
        <v>1400</v>
      </c>
      <c r="D26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650" s="195">
        <f>_xlfn.NUMBERVALUE(RIGHT(Table11[[#This Row],[تاریخ شمسی]],2))</f>
        <v>31</v>
      </c>
      <c r="F26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01-31</v>
      </c>
      <c r="G2650" s="195" t="s">
        <v>2801</v>
      </c>
      <c r="L2650" s="259">
        <v>44306</v>
      </c>
      <c r="M2650">
        <v>232903</v>
      </c>
      <c r="O2650" s="283">
        <f>IFERROR(DATE(Table7[[#This Row],[year]],MONTH(DATEVALUE(Table7[[#This Row],[month]]&amp;"1")),Table7[[#This Row],[day]]),"")</f>
        <v>41253</v>
      </c>
      <c r="P2650" s="257" t="s">
        <v>6075</v>
      </c>
      <c r="Q2650" s="257">
        <v>2012</v>
      </c>
      <c r="R2650" s="257" t="s">
        <v>3452</v>
      </c>
      <c r="S2650" s="257">
        <v>10</v>
      </c>
      <c r="T2650" s="257">
        <v>1708.5</v>
      </c>
      <c r="U2650" s="257" t="s">
        <v>3621</v>
      </c>
      <c r="V2650" s="257" t="s">
        <v>3621</v>
      </c>
      <c r="X2650" s="260">
        <v>41337</v>
      </c>
      <c r="Y2650" t="s">
        <v>7402</v>
      </c>
      <c r="Z2650" s="260">
        <v>7</v>
      </c>
      <c r="AA2650">
        <v>1391</v>
      </c>
      <c r="AB2650" s="260" t="str">
        <f ca="1">IFERROR(IFERROR(VLOOKUP(Table_Merge1[[#This Row],[Column1]],Table11[#All],2,FALSE),LEFT(AB2651,8)&amp;IF(LEN((RIGHT(AB2651,2)+1))&lt;2,"0"&amp;(RIGHT(AB2651,2)+1),(RIGHT(AB2651,2)-1))),"")</f>
        <v>1391.12.14</v>
      </c>
      <c r="AC2650" s="259" t="str">
        <f ca="1">LEFT(Table_Merge1[[#This Row],[Column2]],4)</f>
        <v>1391</v>
      </c>
      <c r="AD2650" s="259" t="str">
        <f ca="1">RIGHT(LEFT(Table_Merge1[[#This Row],[Column2]],7),2)</f>
        <v>12</v>
      </c>
      <c r="AE2650" s="259" t="str">
        <f ca="1">RIGHT(Table_Merge1[[#This Row],[Column2]],2)</f>
        <v>14</v>
      </c>
      <c r="AF2650">
        <v>12</v>
      </c>
      <c r="AG2650">
        <v>14</v>
      </c>
      <c r="AH2650" s="260">
        <v>2013</v>
      </c>
      <c r="AI2650" t="s">
        <v>3435</v>
      </c>
      <c r="AJ2650" s="260">
        <v>4</v>
      </c>
      <c r="AK2650">
        <v>1578</v>
      </c>
      <c r="AL2650">
        <v>1937</v>
      </c>
      <c r="AM2650">
        <v>5229825</v>
      </c>
      <c r="AO2650">
        <v>33000</v>
      </c>
      <c r="AP2650" s="287">
        <f>IFERROR(IF(Table_Merge1[[#This Row],[LME Zinc stock]]*Table_Merge1[[#This Row],[Nima.مقدار]]=0,"",Table_Merge1[[#This Row],[LME Zinc stock]]*Table_Merge1[[#This Row],[Nima.مقدار]]),"")</f>
        <v>172584225000</v>
      </c>
      <c r="AQ2650" s="287">
        <f>IFERROR(IF(Table_Merge1[[#This Row],[LME Zinc 3-month]]*Table_Merge1[[#This Row],[Nima.مقدار]]=0,"",Table_Merge1[[#This Row],[LME Zinc 3-month]]*Table_Merge1[[#This Row],[Nima.مقدار]]),"")</f>
        <v>63921000</v>
      </c>
      <c r="AR2650" s="288" t="str">
        <f>IFERROR(IF(Table_Merge1[[#This Row],[LME Zinc stock]]*Table_Merge1[[#This Row],[Azad.Sell]]=0,"",Table_Merge1[[#This Row],[LME Zinc stock]]*Table_Merge1[[#This Row],[Azad.Sell]]),"")</f>
        <v/>
      </c>
      <c r="AS2650" s="288" t="str">
        <f>IFERROR(IF(Table_Merge1[[#This Row],[LME Zinc 3-month]]*Table_Merge1[[#This Row],[Azad.Sell]]=0,"",Table_Merge1[[#This Row],[LME Zinc 3-month]]*Table_Merge1[[#This Row],[Azad.Sell]]),"")</f>
        <v/>
      </c>
      <c r="AT2650"/>
    </row>
    <row r="2651" spans="1:46" x14ac:dyDescent="0.25">
      <c r="A2651" s="258">
        <v>44307</v>
      </c>
      <c r="B26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1400.02.01</v>
      </c>
      <c r="C2651" s="195">
        <f t="shared" ca="1" si="77"/>
        <v>1400</v>
      </c>
      <c r="D26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51" s="195">
        <f>_xlfn.NUMBERVALUE(RIGHT(Table11[[#This Row],[تاریخ شمسی]],2))</f>
        <v>1</v>
      </c>
      <c r="F26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02-01</v>
      </c>
      <c r="G2651" s="195" t="s">
        <v>2802</v>
      </c>
      <c r="L2651" s="259">
        <v>44307</v>
      </c>
      <c r="M2651">
        <v>232288</v>
      </c>
      <c r="O2651" s="284">
        <f>IFERROR(DATE(Table7[[#This Row],[year]],MONTH(DATEVALUE(Table7[[#This Row],[month]]&amp;"1")),Table7[[#This Row],[day]]),"")</f>
        <v>41250</v>
      </c>
      <c r="P2651" s="195" t="s">
        <v>6076</v>
      </c>
      <c r="Q2651" s="195">
        <v>2012</v>
      </c>
      <c r="R2651" s="195" t="s">
        <v>3452</v>
      </c>
      <c r="S2651" s="195">
        <v>7</v>
      </c>
      <c r="T2651" s="195">
        <v>1697</v>
      </c>
      <c r="U2651" s="195">
        <v>2071.5</v>
      </c>
      <c r="V2651" s="195">
        <v>5210050</v>
      </c>
      <c r="X2651" s="260">
        <v>41334</v>
      </c>
      <c r="Z2651" s="260">
        <v>7</v>
      </c>
      <c r="AB2651" s="260" t="str">
        <f ca="1">IFERROR(IFERROR(VLOOKUP(Table_Merge1[[#This Row],[Column1]],Table11[#All],2,FALSE),LEFT(AB2652,8)&amp;IF(LEN((RIGHT(AB2652,2)+1))&lt;2,"0"&amp;(RIGHT(AB2652,2)+1),(RIGHT(AB2652,2)-1))),"")</f>
        <v>1391.12.9</v>
      </c>
      <c r="AC2651" s="259" t="str">
        <f ca="1">LEFT(Table_Merge1[[#This Row],[Column2]],4)</f>
        <v>1391</v>
      </c>
      <c r="AD2651" s="259" t="str">
        <f ca="1">RIGHT(LEFT(Table_Merge1[[#This Row],[Column2]],7),2)</f>
        <v>12</v>
      </c>
      <c r="AE2651" s="259" t="str">
        <f ca="1">RIGHT(Table_Merge1[[#This Row],[Column2]],2)</f>
        <v>.9</v>
      </c>
      <c r="AH2651" s="260">
        <v>2013</v>
      </c>
      <c r="AI2651" t="s">
        <v>3435</v>
      </c>
      <c r="AJ2651" s="260">
        <v>1</v>
      </c>
      <c r="AK2651">
        <v>1570</v>
      </c>
      <c r="AL2651">
        <v>1944</v>
      </c>
      <c r="AM2651">
        <v>5217425</v>
      </c>
      <c r="AP2651" s="287" t="str">
        <f>IFERROR(IF(Table_Merge1[[#This Row],[LME Zinc stock]]*Table_Merge1[[#This Row],[Nima.مقدار]]=0,"",Table_Merge1[[#This Row],[LME Zinc stock]]*Table_Merge1[[#This Row],[Nima.مقدار]]),"")</f>
        <v/>
      </c>
      <c r="AQ2651" s="287" t="str">
        <f>IFERROR(IF(Table_Merge1[[#This Row],[LME Zinc 3-month]]*Table_Merge1[[#This Row],[Nima.مقدار]]=0,"",Table_Merge1[[#This Row],[LME Zinc 3-month]]*Table_Merge1[[#This Row],[Nima.مقدار]]),"")</f>
        <v/>
      </c>
      <c r="AR2651" s="288" t="str">
        <f>IFERROR(IF(Table_Merge1[[#This Row],[LME Zinc stock]]*Table_Merge1[[#This Row],[Azad.Sell]]=0,"",Table_Merge1[[#This Row],[LME Zinc stock]]*Table_Merge1[[#This Row],[Azad.Sell]]),"")</f>
        <v/>
      </c>
      <c r="AS2651" s="288" t="str">
        <f>IFERROR(IF(Table_Merge1[[#This Row],[LME Zinc 3-month]]*Table_Merge1[[#This Row],[Azad.Sell]]=0,"",Table_Merge1[[#This Row],[LME Zinc 3-month]]*Table_Merge1[[#This Row],[Azad.Sell]]),"")</f>
        <v/>
      </c>
      <c r="AT2651"/>
    </row>
    <row r="2652" spans="1:46" x14ac:dyDescent="0.25">
      <c r="A2652" s="258">
        <v>44308</v>
      </c>
      <c r="B26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1400.02.02</v>
      </c>
      <c r="C2652" s="195">
        <f t="shared" ca="1" si="77"/>
        <v>1400</v>
      </c>
      <c r="D26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52" s="195">
        <f>_xlfn.NUMBERVALUE(RIGHT(Table11[[#This Row],[تاریخ شمسی]],2))</f>
        <v>2</v>
      </c>
      <c r="F26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02-02</v>
      </c>
      <c r="G2652" s="195" t="s">
        <v>2803</v>
      </c>
      <c r="L2652" s="259">
        <v>44308</v>
      </c>
      <c r="M2652">
        <v>232339</v>
      </c>
      <c r="O2652" s="283">
        <f>IFERROR(DATE(Table7[[#This Row],[year]],MONTH(DATEVALUE(Table7[[#This Row],[month]]&amp;"1")),Table7[[#This Row],[day]]),"")</f>
        <v>41249</v>
      </c>
      <c r="P2652" s="257" t="s">
        <v>6077</v>
      </c>
      <c r="Q2652" s="257">
        <v>2012</v>
      </c>
      <c r="R2652" s="257" t="s">
        <v>3452</v>
      </c>
      <c r="S2652" s="257">
        <v>6</v>
      </c>
      <c r="T2652" s="257">
        <v>1693</v>
      </c>
      <c r="U2652" s="257">
        <v>2066</v>
      </c>
      <c r="V2652" s="257">
        <v>5216675</v>
      </c>
      <c r="X2652" s="260">
        <v>41333</v>
      </c>
      <c r="Y2652" t="s">
        <v>7401</v>
      </c>
      <c r="Z2652" s="260">
        <v>7</v>
      </c>
      <c r="AA2652">
        <v>1391</v>
      </c>
      <c r="AB2652" s="260" t="str">
        <f ca="1">IFERROR(IFERROR(VLOOKUP(Table_Merge1[[#This Row],[Column1]],Table11[#All],2,FALSE),LEFT(AB2653,8)&amp;IF(LEN((RIGHT(AB2653,2)+1))&lt;2,"0"&amp;(RIGHT(AB2653,2)+1),(RIGHT(AB2653,2)-1))),"")</f>
        <v>1391.12.10</v>
      </c>
      <c r="AC2652" s="259" t="str">
        <f ca="1">LEFT(Table_Merge1[[#This Row],[Column2]],4)</f>
        <v>1391</v>
      </c>
      <c r="AD2652" s="259" t="str">
        <f ca="1">RIGHT(LEFT(Table_Merge1[[#This Row],[Column2]],7),2)</f>
        <v>12</v>
      </c>
      <c r="AE2652" s="259" t="str">
        <f ca="1">RIGHT(Table_Merge1[[#This Row],[Column2]],2)</f>
        <v>10</v>
      </c>
      <c r="AF2652">
        <v>12</v>
      </c>
      <c r="AG2652">
        <v>10</v>
      </c>
      <c r="AH2652" s="260">
        <v>2013</v>
      </c>
      <c r="AI2652" t="s">
        <v>3433</v>
      </c>
      <c r="AJ2652" s="260">
        <v>28</v>
      </c>
      <c r="AK2652">
        <v>1591</v>
      </c>
      <c r="AL2652">
        <v>1938.5</v>
      </c>
      <c r="AM2652">
        <v>5182175</v>
      </c>
      <c r="AO2652">
        <v>36800</v>
      </c>
      <c r="AP2652" s="287">
        <f>IFERROR(IF(Table_Merge1[[#This Row],[LME Zinc stock]]*Table_Merge1[[#This Row],[Nima.مقدار]]=0,"",Table_Merge1[[#This Row],[LME Zinc stock]]*Table_Merge1[[#This Row],[Nima.مقدار]]),"")</f>
        <v>190704040000</v>
      </c>
      <c r="AQ2652" s="287">
        <f>IFERROR(IF(Table_Merge1[[#This Row],[LME Zinc 3-month]]*Table_Merge1[[#This Row],[Nima.مقدار]]=0,"",Table_Merge1[[#This Row],[LME Zinc 3-month]]*Table_Merge1[[#This Row],[Nima.مقدار]]),"")</f>
        <v>71336800</v>
      </c>
      <c r="AR2652" s="288" t="str">
        <f>IFERROR(IF(Table_Merge1[[#This Row],[LME Zinc stock]]*Table_Merge1[[#This Row],[Azad.Sell]]=0,"",Table_Merge1[[#This Row],[LME Zinc stock]]*Table_Merge1[[#This Row],[Azad.Sell]]),"")</f>
        <v/>
      </c>
      <c r="AS2652" s="288" t="str">
        <f>IFERROR(IF(Table_Merge1[[#This Row],[LME Zinc 3-month]]*Table_Merge1[[#This Row],[Azad.Sell]]=0,"",Table_Merge1[[#This Row],[LME Zinc 3-month]]*Table_Merge1[[#This Row],[Azad.Sell]]),"")</f>
        <v/>
      </c>
      <c r="AT2652"/>
    </row>
    <row r="2653" spans="1:46" x14ac:dyDescent="0.25">
      <c r="A2653" s="258">
        <v>44310</v>
      </c>
      <c r="B26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1400.02.04</v>
      </c>
      <c r="C2653" s="195">
        <f t="shared" ca="1" si="77"/>
        <v>1400</v>
      </c>
      <c r="D26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53" s="195">
        <f>_xlfn.NUMBERVALUE(RIGHT(Table11[[#This Row],[تاریخ شمسی]],2))</f>
        <v>4</v>
      </c>
      <c r="F26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02-04</v>
      </c>
      <c r="G2653" s="195" t="s">
        <v>2804</v>
      </c>
      <c r="L2653" s="259">
        <v>44310</v>
      </c>
      <c r="M2653">
        <v>230447</v>
      </c>
      <c r="O2653" s="284">
        <f>IFERROR(DATE(Table7[[#This Row],[year]],MONTH(DATEVALUE(Table7[[#This Row],[month]]&amp;"1")),Table7[[#This Row],[day]]),"")</f>
        <v>41248</v>
      </c>
      <c r="P2653" s="195" t="s">
        <v>6078</v>
      </c>
      <c r="Q2653" s="195">
        <v>2012</v>
      </c>
      <c r="R2653" s="195" t="s">
        <v>3452</v>
      </c>
      <c r="S2653" s="195">
        <v>5</v>
      </c>
      <c r="T2653" s="195">
        <v>1703</v>
      </c>
      <c r="U2653" s="195">
        <v>2082</v>
      </c>
      <c r="V2653" s="195">
        <v>5222300</v>
      </c>
      <c r="X2653" s="260">
        <v>41332</v>
      </c>
      <c r="Y2653" t="s">
        <v>7400</v>
      </c>
      <c r="Z2653" s="260">
        <v>7</v>
      </c>
      <c r="AA2653">
        <v>1391</v>
      </c>
      <c r="AB2653" s="260" t="str">
        <f ca="1">IFERROR(IFERROR(VLOOKUP(Table_Merge1[[#This Row],[Column1]],Table11[#All],2,FALSE),LEFT(AB2654,8)&amp;IF(LEN((RIGHT(AB2654,2)+1))&lt;2,"0"&amp;(RIGHT(AB2654,2)+1),(RIGHT(AB2654,2)-1))),"")</f>
        <v>1391.12.09</v>
      </c>
      <c r="AC2653" s="259" t="str">
        <f ca="1">LEFT(Table_Merge1[[#This Row],[Column2]],4)</f>
        <v>1391</v>
      </c>
      <c r="AD2653" s="259" t="str">
        <f ca="1">RIGHT(LEFT(Table_Merge1[[#This Row],[Column2]],7),2)</f>
        <v>12</v>
      </c>
      <c r="AE2653" s="259" t="str">
        <f ca="1">RIGHT(Table_Merge1[[#This Row],[Column2]],2)</f>
        <v>09</v>
      </c>
      <c r="AF2653">
        <v>12</v>
      </c>
      <c r="AG2653">
        <v>9</v>
      </c>
      <c r="AH2653" s="260">
        <v>2013</v>
      </c>
      <c r="AI2653" t="s">
        <v>3433</v>
      </c>
      <c r="AJ2653" s="260">
        <v>27</v>
      </c>
      <c r="AK2653">
        <v>1608.5</v>
      </c>
      <c r="AL2653">
        <v>1985</v>
      </c>
      <c r="AM2653">
        <v>5173075</v>
      </c>
      <c r="AO2653">
        <v>37200</v>
      </c>
      <c r="AP2653" s="287">
        <f>IFERROR(IF(Table_Merge1[[#This Row],[LME Zinc stock]]*Table_Merge1[[#This Row],[Nima.مقدار]]=0,"",Table_Merge1[[#This Row],[LME Zinc stock]]*Table_Merge1[[#This Row],[Nima.مقدار]]),"")</f>
        <v>192438390000</v>
      </c>
      <c r="AQ2653" s="287">
        <f>IFERROR(IF(Table_Merge1[[#This Row],[LME Zinc 3-month]]*Table_Merge1[[#This Row],[Nima.مقدار]]=0,"",Table_Merge1[[#This Row],[LME Zinc 3-month]]*Table_Merge1[[#This Row],[Nima.مقدار]]),"")</f>
        <v>73842000</v>
      </c>
      <c r="AR2653" s="288" t="str">
        <f>IFERROR(IF(Table_Merge1[[#This Row],[LME Zinc stock]]*Table_Merge1[[#This Row],[Azad.Sell]]=0,"",Table_Merge1[[#This Row],[LME Zinc stock]]*Table_Merge1[[#This Row],[Azad.Sell]]),"")</f>
        <v/>
      </c>
      <c r="AS2653" s="288" t="str">
        <f>IFERROR(IF(Table_Merge1[[#This Row],[LME Zinc 3-month]]*Table_Merge1[[#This Row],[Azad.Sell]]=0,"",Table_Merge1[[#This Row],[LME Zinc 3-month]]*Table_Merge1[[#This Row],[Azad.Sell]]),"")</f>
        <v/>
      </c>
      <c r="AT2653"/>
    </row>
    <row r="2654" spans="1:46" x14ac:dyDescent="0.25">
      <c r="A2654" s="258">
        <v>44311</v>
      </c>
      <c r="B26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1400.02.05</v>
      </c>
      <c r="C2654" s="195">
        <f t="shared" ca="1" si="77"/>
        <v>1400</v>
      </c>
      <c r="D26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54" s="195">
        <f>_xlfn.NUMBERVALUE(RIGHT(Table11[[#This Row],[تاریخ شمسی]],2))</f>
        <v>5</v>
      </c>
      <c r="F26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02-05</v>
      </c>
      <c r="G2654" s="195" t="s">
        <v>2805</v>
      </c>
      <c r="L2654" s="259">
        <v>44311</v>
      </c>
      <c r="M2654">
        <v>231830</v>
      </c>
      <c r="O2654" s="283">
        <f>IFERROR(DATE(Table7[[#This Row],[year]],MONTH(DATEVALUE(Table7[[#This Row],[month]]&amp;"1")),Table7[[#This Row],[day]]),"")</f>
        <v>41247</v>
      </c>
      <c r="P2654" s="257" t="s">
        <v>6079</v>
      </c>
      <c r="Q2654" s="257">
        <v>2012</v>
      </c>
      <c r="R2654" s="257" t="s">
        <v>3452</v>
      </c>
      <c r="S2654" s="257">
        <v>4</v>
      </c>
      <c r="T2654" s="257">
        <v>1706.75</v>
      </c>
      <c r="U2654" s="257">
        <v>2092</v>
      </c>
      <c r="V2654" s="257">
        <v>5232125</v>
      </c>
      <c r="X2654" s="260">
        <v>41331</v>
      </c>
      <c r="Y2654" t="s">
        <v>7399</v>
      </c>
      <c r="Z2654" s="260">
        <v>7</v>
      </c>
      <c r="AA2654">
        <v>1391</v>
      </c>
      <c r="AB2654" s="260" t="str">
        <f ca="1">IFERROR(IFERROR(VLOOKUP(Table_Merge1[[#This Row],[Column1]],Table11[#All],2,FALSE),LEFT(AB2655,8)&amp;IF(LEN((RIGHT(AB2655,2)+1))&lt;2,"0"&amp;(RIGHT(AB2655,2)+1),(RIGHT(AB2655,2)-1))),"")</f>
        <v>1391.12.08</v>
      </c>
      <c r="AC2654" s="259" t="str">
        <f ca="1">LEFT(Table_Merge1[[#This Row],[Column2]],4)</f>
        <v>1391</v>
      </c>
      <c r="AD2654" s="259" t="str">
        <f ca="1">RIGHT(LEFT(Table_Merge1[[#This Row],[Column2]],7),2)</f>
        <v>12</v>
      </c>
      <c r="AE2654" s="259" t="str">
        <f ca="1">RIGHT(Table_Merge1[[#This Row],[Column2]],2)</f>
        <v>08</v>
      </c>
      <c r="AF2654">
        <v>12</v>
      </c>
      <c r="AG2654">
        <v>8</v>
      </c>
      <c r="AH2654" s="260">
        <v>2013</v>
      </c>
      <c r="AI2654" t="s">
        <v>3433</v>
      </c>
      <c r="AJ2654" s="260">
        <v>26</v>
      </c>
      <c r="AK2654">
        <v>1597.25</v>
      </c>
      <c r="AL2654">
        <v>1978.5</v>
      </c>
      <c r="AM2654">
        <v>5172950</v>
      </c>
      <c r="AO2654">
        <v>37800</v>
      </c>
      <c r="AP2654" s="287">
        <f>IFERROR(IF(Table_Merge1[[#This Row],[LME Zinc stock]]*Table_Merge1[[#This Row],[Nima.مقدار]]=0,"",Table_Merge1[[#This Row],[LME Zinc stock]]*Table_Merge1[[#This Row],[Nima.مقدار]]),"")</f>
        <v>195537510000</v>
      </c>
      <c r="AQ2654" s="287">
        <f>IFERROR(IF(Table_Merge1[[#This Row],[LME Zinc 3-month]]*Table_Merge1[[#This Row],[Nima.مقدار]]=0,"",Table_Merge1[[#This Row],[LME Zinc 3-month]]*Table_Merge1[[#This Row],[Nima.مقدار]]),"")</f>
        <v>74787300</v>
      </c>
      <c r="AR2654" s="288" t="str">
        <f>IFERROR(IF(Table_Merge1[[#This Row],[LME Zinc stock]]*Table_Merge1[[#This Row],[Azad.Sell]]=0,"",Table_Merge1[[#This Row],[LME Zinc stock]]*Table_Merge1[[#This Row],[Azad.Sell]]),"")</f>
        <v/>
      </c>
      <c r="AS2654" s="288" t="str">
        <f>IFERROR(IF(Table_Merge1[[#This Row],[LME Zinc 3-month]]*Table_Merge1[[#This Row],[Azad.Sell]]=0,"",Table_Merge1[[#This Row],[LME Zinc 3-month]]*Table_Merge1[[#This Row],[Azad.Sell]]),"")</f>
        <v/>
      </c>
      <c r="AT2654"/>
    </row>
    <row r="2655" spans="1:46" x14ac:dyDescent="0.25">
      <c r="A2655" s="258">
        <v>44312</v>
      </c>
      <c r="B26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1400.02.06</v>
      </c>
      <c r="C2655" s="195">
        <f t="shared" ca="1" si="77"/>
        <v>1400</v>
      </c>
      <c r="D26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55" s="195">
        <f>_xlfn.NUMBERVALUE(RIGHT(Table11[[#This Row],[تاریخ شمسی]],2))</f>
        <v>6</v>
      </c>
      <c r="F26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02-06</v>
      </c>
      <c r="G2655" s="195" t="s">
        <v>2806</v>
      </c>
      <c r="L2655" s="259">
        <v>44312</v>
      </c>
      <c r="M2655">
        <v>231901</v>
      </c>
      <c r="O2655" s="284">
        <f>IFERROR(DATE(Table7[[#This Row],[year]],MONTH(DATEVALUE(Table7[[#This Row],[month]]&amp;"1")),Table7[[#This Row],[day]]),"")</f>
        <v>41246</v>
      </c>
      <c r="P2655" s="195" t="s">
        <v>6080</v>
      </c>
      <c r="Q2655" s="195">
        <v>2012</v>
      </c>
      <c r="R2655" s="195" t="s">
        <v>3452</v>
      </c>
      <c r="S2655" s="195">
        <v>3</v>
      </c>
      <c r="T2655" s="195">
        <v>1718</v>
      </c>
      <c r="U2655" s="195">
        <v>2073</v>
      </c>
      <c r="V2655" s="195">
        <v>5241525</v>
      </c>
      <c r="X2655" s="260">
        <v>41330</v>
      </c>
      <c r="Y2655" t="s">
        <v>7398</v>
      </c>
      <c r="Z2655" s="260">
        <v>7</v>
      </c>
      <c r="AA2655">
        <v>1391</v>
      </c>
      <c r="AB2655" s="260" t="str">
        <f ca="1">IFERROR(IFERROR(VLOOKUP(Table_Merge1[[#This Row],[Column1]],Table11[#All],2,FALSE),LEFT(AB2656,8)&amp;IF(LEN((RIGHT(AB2656,2)+1))&lt;2,"0"&amp;(RIGHT(AB2656,2)+1),(RIGHT(AB2656,2)-1))),"")</f>
        <v>1391.12.07</v>
      </c>
      <c r="AC2655" s="259" t="str">
        <f ca="1">LEFT(Table_Merge1[[#This Row],[Column2]],4)</f>
        <v>1391</v>
      </c>
      <c r="AD2655" s="259" t="str">
        <f ca="1">RIGHT(LEFT(Table_Merge1[[#This Row],[Column2]],7),2)</f>
        <v>12</v>
      </c>
      <c r="AE2655" s="259" t="str">
        <f ca="1">RIGHT(Table_Merge1[[#This Row],[Column2]],2)</f>
        <v>07</v>
      </c>
      <c r="AF2655">
        <v>12</v>
      </c>
      <c r="AG2655">
        <v>7</v>
      </c>
      <c r="AH2655" s="260">
        <v>2013</v>
      </c>
      <c r="AI2655" t="s">
        <v>3433</v>
      </c>
      <c r="AJ2655" s="260">
        <v>25</v>
      </c>
      <c r="AK2655">
        <v>1592.5</v>
      </c>
      <c r="AL2655">
        <v>1988.5</v>
      </c>
      <c r="AM2655">
        <v>5180975</v>
      </c>
      <c r="AO2655">
        <v>37600</v>
      </c>
      <c r="AP2655" s="287">
        <f>IFERROR(IF(Table_Merge1[[#This Row],[LME Zinc stock]]*Table_Merge1[[#This Row],[Nima.مقدار]]=0,"",Table_Merge1[[#This Row],[LME Zinc stock]]*Table_Merge1[[#This Row],[Nima.مقدار]]),"")</f>
        <v>194804660000</v>
      </c>
      <c r="AQ2655" s="287">
        <f>IFERROR(IF(Table_Merge1[[#This Row],[LME Zinc 3-month]]*Table_Merge1[[#This Row],[Nima.مقدار]]=0,"",Table_Merge1[[#This Row],[LME Zinc 3-month]]*Table_Merge1[[#This Row],[Nima.مقدار]]),"")</f>
        <v>74767600</v>
      </c>
      <c r="AR2655" s="288" t="str">
        <f>IFERROR(IF(Table_Merge1[[#This Row],[LME Zinc stock]]*Table_Merge1[[#This Row],[Azad.Sell]]=0,"",Table_Merge1[[#This Row],[LME Zinc stock]]*Table_Merge1[[#This Row],[Azad.Sell]]),"")</f>
        <v/>
      </c>
      <c r="AS2655" s="288" t="str">
        <f>IFERROR(IF(Table_Merge1[[#This Row],[LME Zinc 3-month]]*Table_Merge1[[#This Row],[Azad.Sell]]=0,"",Table_Merge1[[#This Row],[LME Zinc 3-month]]*Table_Merge1[[#This Row],[Azad.Sell]]),"")</f>
        <v/>
      </c>
      <c r="AT2655"/>
    </row>
    <row r="2656" spans="1:46" x14ac:dyDescent="0.25">
      <c r="A2656" s="258">
        <v>44313</v>
      </c>
      <c r="B26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1400.02.07</v>
      </c>
      <c r="C2656" s="195">
        <f t="shared" ca="1" si="77"/>
        <v>1400</v>
      </c>
      <c r="D26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56" s="195">
        <f>_xlfn.NUMBERVALUE(RIGHT(Table11[[#This Row],[تاریخ شمسی]],2))</f>
        <v>7</v>
      </c>
      <c r="F26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02-07</v>
      </c>
      <c r="G2656" s="195" t="s">
        <v>2807</v>
      </c>
      <c r="L2656" s="259">
        <v>44313</v>
      </c>
      <c r="M2656">
        <v>230952</v>
      </c>
      <c r="O2656" s="283">
        <f>IFERROR(DATE(Table7[[#This Row],[year]],MONTH(DATEVALUE(Table7[[#This Row],[month]]&amp;"1")),Table7[[#This Row],[day]]),"")</f>
        <v>41243</v>
      </c>
      <c r="P2656" s="257" t="s">
        <v>6081</v>
      </c>
      <c r="Q2656" s="257">
        <v>2012</v>
      </c>
      <c r="R2656" s="257" t="s">
        <v>3450</v>
      </c>
      <c r="S2656" s="257">
        <v>30</v>
      </c>
      <c r="T2656" s="257">
        <v>1728.25</v>
      </c>
      <c r="U2656" s="257">
        <v>2105</v>
      </c>
      <c r="V2656" s="257">
        <v>5240725</v>
      </c>
      <c r="X2656" s="260">
        <v>41327</v>
      </c>
      <c r="Z2656" s="260">
        <v>7</v>
      </c>
      <c r="AB2656" s="260" t="str">
        <f ca="1">IFERROR(IFERROR(VLOOKUP(Table_Merge1[[#This Row],[Column1]],Table11[#All],2,FALSE),LEFT(AB2657,8)&amp;IF(LEN((RIGHT(AB2657,2)+1))&lt;2,"0"&amp;(RIGHT(AB2657,2)+1),(RIGHT(AB2657,2)-1))),"")</f>
        <v>1391.12.04</v>
      </c>
      <c r="AC2656" s="259" t="str">
        <f ca="1">LEFT(Table_Merge1[[#This Row],[Column2]],4)</f>
        <v>1391</v>
      </c>
      <c r="AD2656" s="259" t="str">
        <f ca="1">RIGHT(LEFT(Table_Merge1[[#This Row],[Column2]],7),2)</f>
        <v>12</v>
      </c>
      <c r="AE2656" s="259" t="str">
        <f ca="1">RIGHT(Table_Merge1[[#This Row],[Column2]],2)</f>
        <v>04</v>
      </c>
      <c r="AH2656" s="260">
        <v>2013</v>
      </c>
      <c r="AI2656" t="s">
        <v>3433</v>
      </c>
      <c r="AJ2656" s="260">
        <v>22</v>
      </c>
      <c r="AK2656">
        <v>1580</v>
      </c>
      <c r="AL2656">
        <v>1979</v>
      </c>
      <c r="AM2656">
        <v>5182425</v>
      </c>
      <c r="AP2656" s="287" t="str">
        <f>IFERROR(IF(Table_Merge1[[#This Row],[LME Zinc stock]]*Table_Merge1[[#This Row],[Nima.مقدار]]=0,"",Table_Merge1[[#This Row],[LME Zinc stock]]*Table_Merge1[[#This Row],[Nima.مقدار]]),"")</f>
        <v/>
      </c>
      <c r="AQ2656" s="287" t="str">
        <f>IFERROR(IF(Table_Merge1[[#This Row],[LME Zinc 3-month]]*Table_Merge1[[#This Row],[Nima.مقدار]]=0,"",Table_Merge1[[#This Row],[LME Zinc 3-month]]*Table_Merge1[[#This Row],[Nima.مقدار]]),"")</f>
        <v/>
      </c>
      <c r="AR2656" s="288" t="str">
        <f>IFERROR(IF(Table_Merge1[[#This Row],[LME Zinc stock]]*Table_Merge1[[#This Row],[Azad.Sell]]=0,"",Table_Merge1[[#This Row],[LME Zinc stock]]*Table_Merge1[[#This Row],[Azad.Sell]]),"")</f>
        <v/>
      </c>
      <c r="AS2656" s="288" t="str">
        <f>IFERROR(IF(Table_Merge1[[#This Row],[LME Zinc 3-month]]*Table_Merge1[[#This Row],[Azad.Sell]]=0,"",Table_Merge1[[#This Row],[LME Zinc 3-month]]*Table_Merge1[[#This Row],[Azad.Sell]]),"")</f>
        <v/>
      </c>
      <c r="AT2656"/>
    </row>
    <row r="2657" spans="1:46" x14ac:dyDescent="0.25">
      <c r="A2657" s="258">
        <v>44314</v>
      </c>
      <c r="B26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1400.02.08</v>
      </c>
      <c r="C2657" s="195">
        <f t="shared" ca="1" si="77"/>
        <v>1400</v>
      </c>
      <c r="D26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57" s="195">
        <f>_xlfn.NUMBERVALUE(RIGHT(Table11[[#This Row],[تاریخ شمسی]],2))</f>
        <v>8</v>
      </c>
      <c r="F26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02-08</v>
      </c>
      <c r="G2657" s="195" t="s">
        <v>2808</v>
      </c>
      <c r="L2657" s="259">
        <v>44314</v>
      </c>
      <c r="M2657">
        <v>230552</v>
      </c>
      <c r="O2657" s="284">
        <f>IFERROR(DATE(Table7[[#This Row],[year]],MONTH(DATEVALUE(Table7[[#This Row],[month]]&amp;"1")),Table7[[#This Row],[day]]),"")</f>
        <v>41242</v>
      </c>
      <c r="P2657" s="195" t="s">
        <v>6082</v>
      </c>
      <c r="Q2657" s="195">
        <v>2012</v>
      </c>
      <c r="R2657" s="195" t="s">
        <v>3450</v>
      </c>
      <c r="S2657" s="195">
        <v>29</v>
      </c>
      <c r="T2657" s="195">
        <v>1724.5</v>
      </c>
      <c r="U2657" s="195">
        <v>2099</v>
      </c>
      <c r="V2657" s="195">
        <v>5238450</v>
      </c>
      <c r="X2657" s="260">
        <v>41326</v>
      </c>
      <c r="Y2657" t="s">
        <v>7397</v>
      </c>
      <c r="Z2657" s="260">
        <v>7</v>
      </c>
      <c r="AA2657">
        <v>1391</v>
      </c>
      <c r="AB2657" s="260" t="str">
        <f ca="1">IFERROR(IFERROR(VLOOKUP(Table_Merge1[[#This Row],[Column1]],Table11[#All],2,FALSE),LEFT(AB2658,8)&amp;IF(LEN((RIGHT(AB2658,2)+1))&lt;2,"0"&amp;(RIGHT(AB2658,2)+1),(RIGHT(AB2658,2)-1))),"")</f>
        <v>1391.12.03</v>
      </c>
      <c r="AC2657" s="259" t="str">
        <f ca="1">LEFT(Table_Merge1[[#This Row],[Column2]],4)</f>
        <v>1391</v>
      </c>
      <c r="AD2657" s="259" t="str">
        <f ca="1">RIGHT(LEFT(Table_Merge1[[#This Row],[Column2]],7),2)</f>
        <v>12</v>
      </c>
      <c r="AE2657" s="259" t="str">
        <f ca="1">RIGHT(Table_Merge1[[#This Row],[Column2]],2)</f>
        <v>03</v>
      </c>
      <c r="AF2657">
        <v>12</v>
      </c>
      <c r="AG2657">
        <v>3</v>
      </c>
      <c r="AH2657" s="260">
        <v>2013</v>
      </c>
      <c r="AI2657" t="s">
        <v>3433</v>
      </c>
      <c r="AJ2657" s="260">
        <v>21</v>
      </c>
      <c r="AK2657">
        <v>1568.5</v>
      </c>
      <c r="AL2657">
        <v>1940.5</v>
      </c>
      <c r="AM2657">
        <v>5189975</v>
      </c>
      <c r="AO2657">
        <v>36800</v>
      </c>
      <c r="AP2657" s="287">
        <f>IFERROR(IF(Table_Merge1[[#This Row],[LME Zinc stock]]*Table_Merge1[[#This Row],[Nima.مقدار]]=0,"",Table_Merge1[[#This Row],[LME Zinc stock]]*Table_Merge1[[#This Row],[Nima.مقدار]]),"")</f>
        <v>190991080000</v>
      </c>
      <c r="AQ2657" s="287">
        <f>IFERROR(IF(Table_Merge1[[#This Row],[LME Zinc 3-month]]*Table_Merge1[[#This Row],[Nima.مقدار]]=0,"",Table_Merge1[[#This Row],[LME Zinc 3-month]]*Table_Merge1[[#This Row],[Nima.مقدار]]),"")</f>
        <v>71410400</v>
      </c>
      <c r="AR2657" s="288" t="str">
        <f>IFERROR(IF(Table_Merge1[[#This Row],[LME Zinc stock]]*Table_Merge1[[#This Row],[Azad.Sell]]=0,"",Table_Merge1[[#This Row],[LME Zinc stock]]*Table_Merge1[[#This Row],[Azad.Sell]]),"")</f>
        <v/>
      </c>
      <c r="AS2657" s="288" t="str">
        <f>IFERROR(IF(Table_Merge1[[#This Row],[LME Zinc 3-month]]*Table_Merge1[[#This Row],[Azad.Sell]]=0,"",Table_Merge1[[#This Row],[LME Zinc 3-month]]*Table_Merge1[[#This Row],[Azad.Sell]]),"")</f>
        <v/>
      </c>
      <c r="AT2657"/>
    </row>
    <row r="2658" spans="1:46" x14ac:dyDescent="0.25">
      <c r="A2658" s="258">
        <v>44315</v>
      </c>
      <c r="B26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1400.02.09</v>
      </c>
      <c r="C2658" s="195">
        <f t="shared" ca="1" si="77"/>
        <v>1400</v>
      </c>
      <c r="D26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58" s="195">
        <f>_xlfn.NUMBERVALUE(RIGHT(Table11[[#This Row],[تاریخ شمسی]],2))</f>
        <v>9</v>
      </c>
      <c r="F26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02-09</v>
      </c>
      <c r="G2658" s="195" t="s">
        <v>2809</v>
      </c>
      <c r="L2658" s="259">
        <v>44315</v>
      </c>
      <c r="M2658">
        <v>231617</v>
      </c>
      <c r="O2658" s="283">
        <f>IFERROR(DATE(Table7[[#This Row],[year]],MONTH(DATEVALUE(Table7[[#This Row],[month]]&amp;"1")),Table7[[#This Row],[day]]),"")</f>
        <v>41241</v>
      </c>
      <c r="P2658" s="257" t="s">
        <v>6083</v>
      </c>
      <c r="Q2658" s="257">
        <v>2012</v>
      </c>
      <c r="R2658" s="257" t="s">
        <v>3450</v>
      </c>
      <c r="S2658" s="257">
        <v>28</v>
      </c>
      <c r="T2658" s="257">
        <v>1741</v>
      </c>
      <c r="U2658" s="257">
        <v>2111</v>
      </c>
      <c r="V2658" s="257">
        <v>5202400</v>
      </c>
      <c r="X2658" s="260">
        <v>41325</v>
      </c>
      <c r="Y2658" t="s">
        <v>7396</v>
      </c>
      <c r="Z2658" s="260">
        <v>7</v>
      </c>
      <c r="AA2658">
        <v>1391</v>
      </c>
      <c r="AB2658" s="260" t="str">
        <f ca="1">IFERROR(IFERROR(VLOOKUP(Table_Merge1[[#This Row],[Column1]],Table11[#All],2,FALSE),LEFT(AB2659,8)&amp;IF(LEN((RIGHT(AB2659,2)+1))&lt;2,"0"&amp;(RIGHT(AB2659,2)+1),(RIGHT(AB2659,2)-1))),"")</f>
        <v>1391.12.02</v>
      </c>
      <c r="AC2658" s="259" t="str">
        <f ca="1">LEFT(Table_Merge1[[#This Row],[Column2]],4)</f>
        <v>1391</v>
      </c>
      <c r="AD2658" s="259" t="str">
        <f ca="1">RIGHT(LEFT(Table_Merge1[[#This Row],[Column2]],7),2)</f>
        <v>12</v>
      </c>
      <c r="AE2658" s="259" t="str">
        <f ca="1">RIGHT(Table_Merge1[[#This Row],[Column2]],2)</f>
        <v>02</v>
      </c>
      <c r="AF2658">
        <v>12</v>
      </c>
      <c r="AG2658">
        <v>2</v>
      </c>
      <c r="AH2658" s="260">
        <v>2013</v>
      </c>
      <c r="AI2658" t="s">
        <v>3433</v>
      </c>
      <c r="AJ2658" s="260">
        <v>20</v>
      </c>
      <c r="AK2658">
        <v>1602</v>
      </c>
      <c r="AL2658">
        <v>1968.5</v>
      </c>
      <c r="AM2658">
        <v>5188900</v>
      </c>
      <c r="AO2658">
        <v>36850</v>
      </c>
      <c r="AP2658" s="287">
        <f>IFERROR(IF(Table_Merge1[[#This Row],[LME Zinc stock]]*Table_Merge1[[#This Row],[Nima.مقدار]]=0,"",Table_Merge1[[#This Row],[LME Zinc stock]]*Table_Merge1[[#This Row],[Nima.مقدار]]),"")</f>
        <v>191210965000</v>
      </c>
      <c r="AQ2658" s="287">
        <f>IFERROR(IF(Table_Merge1[[#This Row],[LME Zinc 3-month]]*Table_Merge1[[#This Row],[Nima.مقدار]]=0,"",Table_Merge1[[#This Row],[LME Zinc 3-month]]*Table_Merge1[[#This Row],[Nima.مقدار]]),"")</f>
        <v>72539225</v>
      </c>
      <c r="AR2658" s="288" t="str">
        <f>IFERROR(IF(Table_Merge1[[#This Row],[LME Zinc stock]]*Table_Merge1[[#This Row],[Azad.Sell]]=0,"",Table_Merge1[[#This Row],[LME Zinc stock]]*Table_Merge1[[#This Row],[Azad.Sell]]),"")</f>
        <v/>
      </c>
      <c r="AS2658" s="288" t="str">
        <f>IFERROR(IF(Table_Merge1[[#This Row],[LME Zinc 3-month]]*Table_Merge1[[#This Row],[Azad.Sell]]=0,"",Table_Merge1[[#This Row],[LME Zinc 3-month]]*Table_Merge1[[#This Row],[Azad.Sell]]),"")</f>
        <v/>
      </c>
      <c r="AT2658"/>
    </row>
    <row r="2659" spans="1:46" x14ac:dyDescent="0.25">
      <c r="A2659" s="258">
        <v>44317</v>
      </c>
      <c r="B26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1400.02.11</v>
      </c>
      <c r="C2659" s="195">
        <f t="shared" ca="1" si="77"/>
        <v>1400</v>
      </c>
      <c r="D26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59" s="195">
        <f>_xlfn.NUMBERVALUE(RIGHT(Table11[[#This Row],[تاریخ شمسی]],2))</f>
        <v>11</v>
      </c>
      <c r="F26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02-11</v>
      </c>
      <c r="G2659" s="195" t="s">
        <v>2810</v>
      </c>
      <c r="L2659" s="259">
        <v>44317</v>
      </c>
      <c r="M2659">
        <v>231617</v>
      </c>
      <c r="O2659" s="284">
        <f>IFERROR(DATE(Table7[[#This Row],[year]],MONTH(DATEVALUE(Table7[[#This Row],[month]]&amp;"1")),Table7[[#This Row],[day]]),"")</f>
        <v>41240</v>
      </c>
      <c r="P2659" s="195" t="s">
        <v>6084</v>
      </c>
      <c r="Q2659" s="195">
        <v>2012</v>
      </c>
      <c r="R2659" s="195" t="s">
        <v>3450</v>
      </c>
      <c r="S2659" s="195">
        <v>27</v>
      </c>
      <c r="T2659" s="195">
        <v>1747.25</v>
      </c>
      <c r="U2659" s="195">
        <v>2120.5</v>
      </c>
      <c r="V2659" s="195">
        <v>5174125</v>
      </c>
      <c r="X2659" s="260">
        <v>41324</v>
      </c>
      <c r="Y2659" t="s">
        <v>7395</v>
      </c>
      <c r="Z2659" s="260">
        <v>7</v>
      </c>
      <c r="AA2659">
        <v>1391</v>
      </c>
      <c r="AB2659" s="260" t="str">
        <f ca="1">IFERROR(IFERROR(VLOOKUP(Table_Merge1[[#This Row],[Column1]],Table11[#All],2,FALSE),LEFT(AB2660,8)&amp;IF(LEN((RIGHT(AB2660,2)+1))&lt;2,"0"&amp;(RIGHT(AB2660,2)+1),(RIGHT(AB2660,2)-1))),"")</f>
        <v>1391.12.01</v>
      </c>
      <c r="AC2659" s="259" t="str">
        <f ca="1">LEFT(Table_Merge1[[#This Row],[Column2]],4)</f>
        <v>1391</v>
      </c>
      <c r="AD2659" s="259" t="str">
        <f ca="1">RIGHT(LEFT(Table_Merge1[[#This Row],[Column2]],7),2)</f>
        <v>12</v>
      </c>
      <c r="AE2659" s="259" t="str">
        <f ca="1">RIGHT(Table_Merge1[[#This Row],[Column2]],2)</f>
        <v>01</v>
      </c>
      <c r="AF2659">
        <v>12</v>
      </c>
      <c r="AG2659">
        <v>1</v>
      </c>
      <c r="AH2659" s="260">
        <v>2013</v>
      </c>
      <c r="AI2659" t="s">
        <v>3433</v>
      </c>
      <c r="AJ2659" s="260">
        <v>19</v>
      </c>
      <c r="AK2659">
        <v>1613.5</v>
      </c>
      <c r="AL2659">
        <v>1956</v>
      </c>
      <c r="AM2659">
        <v>5197450</v>
      </c>
      <c r="AO2659">
        <v>37250</v>
      </c>
      <c r="AP2659" s="287">
        <f>IFERROR(IF(Table_Merge1[[#This Row],[LME Zinc stock]]*Table_Merge1[[#This Row],[Nima.مقدار]]=0,"",Table_Merge1[[#This Row],[LME Zinc stock]]*Table_Merge1[[#This Row],[Nima.مقدار]]),"")</f>
        <v>193605012500</v>
      </c>
      <c r="AQ2659" s="287">
        <f>IFERROR(IF(Table_Merge1[[#This Row],[LME Zinc 3-month]]*Table_Merge1[[#This Row],[Nima.مقدار]]=0,"",Table_Merge1[[#This Row],[LME Zinc 3-month]]*Table_Merge1[[#This Row],[Nima.مقدار]]),"")</f>
        <v>72861000</v>
      </c>
      <c r="AR2659" s="288" t="str">
        <f>IFERROR(IF(Table_Merge1[[#This Row],[LME Zinc stock]]*Table_Merge1[[#This Row],[Azad.Sell]]=0,"",Table_Merge1[[#This Row],[LME Zinc stock]]*Table_Merge1[[#This Row],[Azad.Sell]]),"")</f>
        <v/>
      </c>
      <c r="AS2659" s="288" t="str">
        <f>IFERROR(IF(Table_Merge1[[#This Row],[LME Zinc 3-month]]*Table_Merge1[[#This Row],[Azad.Sell]]=0,"",Table_Merge1[[#This Row],[LME Zinc 3-month]]*Table_Merge1[[#This Row],[Azad.Sell]]),"")</f>
        <v/>
      </c>
      <c r="AT2659"/>
    </row>
    <row r="2660" spans="1:46" x14ac:dyDescent="0.25">
      <c r="A2660" s="258">
        <v>44318</v>
      </c>
      <c r="B26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1400.02.12</v>
      </c>
      <c r="C2660" s="195">
        <f t="shared" ca="1" si="77"/>
        <v>1400</v>
      </c>
      <c r="D26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60" s="195">
        <f>_xlfn.NUMBERVALUE(RIGHT(Table11[[#This Row],[تاریخ شمسی]],2))</f>
        <v>12</v>
      </c>
      <c r="F26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02-12</v>
      </c>
      <c r="G2660" s="195" t="s">
        <v>2811</v>
      </c>
      <c r="L2660" s="259">
        <v>44318</v>
      </c>
      <c r="M2660">
        <v>227948</v>
      </c>
      <c r="O2660" s="283">
        <f>IFERROR(DATE(Table7[[#This Row],[year]],MONTH(DATEVALUE(Table7[[#This Row],[month]]&amp;"1")),Table7[[#This Row],[day]]),"")</f>
        <v>41239</v>
      </c>
      <c r="P2660" s="257" t="s">
        <v>6085</v>
      </c>
      <c r="Q2660" s="257">
        <v>2012</v>
      </c>
      <c r="R2660" s="257" t="s">
        <v>3450</v>
      </c>
      <c r="S2660" s="257">
        <v>26</v>
      </c>
      <c r="T2660" s="257">
        <v>1747.25</v>
      </c>
      <c r="U2660" s="257">
        <v>2123</v>
      </c>
      <c r="V2660" s="257">
        <v>5159300</v>
      </c>
      <c r="X2660" s="260">
        <v>41323</v>
      </c>
      <c r="Y2660" t="s">
        <v>7394</v>
      </c>
      <c r="Z2660" s="260">
        <v>7</v>
      </c>
      <c r="AA2660">
        <v>1391</v>
      </c>
      <c r="AB2660" s="260" t="str">
        <f ca="1">IFERROR(IFERROR(VLOOKUP(Table_Merge1[[#This Row],[Column1]],Table11[#All],2,FALSE),LEFT(AB2661,8)&amp;IF(LEN((RIGHT(AB2661,2)+1))&lt;2,"0"&amp;(RIGHT(AB2661,2)+1),(RIGHT(AB2661,2)-1))),"")</f>
        <v>1391.11.30</v>
      </c>
      <c r="AC2660" s="259" t="str">
        <f ca="1">LEFT(Table_Merge1[[#This Row],[Column2]],4)</f>
        <v>1391</v>
      </c>
      <c r="AD2660" s="259" t="str">
        <f ca="1">RIGHT(LEFT(Table_Merge1[[#This Row],[Column2]],7),2)</f>
        <v>11</v>
      </c>
      <c r="AE2660" s="259" t="str">
        <f ca="1">RIGHT(Table_Merge1[[#This Row],[Column2]],2)</f>
        <v>30</v>
      </c>
      <c r="AF2660">
        <v>11</v>
      </c>
      <c r="AG2660">
        <v>30</v>
      </c>
      <c r="AH2660" s="260">
        <v>2013</v>
      </c>
      <c r="AI2660" t="s">
        <v>3433</v>
      </c>
      <c r="AJ2660" s="260">
        <v>18</v>
      </c>
      <c r="AK2660">
        <v>1611.25</v>
      </c>
      <c r="AL2660">
        <v>1969.5</v>
      </c>
      <c r="AM2660">
        <v>5187925</v>
      </c>
      <c r="AO2660">
        <v>37100</v>
      </c>
      <c r="AP2660" s="287">
        <f>IFERROR(IF(Table_Merge1[[#This Row],[LME Zinc stock]]*Table_Merge1[[#This Row],[Nima.مقدار]]=0,"",Table_Merge1[[#This Row],[LME Zinc stock]]*Table_Merge1[[#This Row],[Nima.مقدار]]),"")</f>
        <v>192472017500</v>
      </c>
      <c r="AQ2660" s="287">
        <f>IFERROR(IF(Table_Merge1[[#This Row],[LME Zinc 3-month]]*Table_Merge1[[#This Row],[Nima.مقدار]]=0,"",Table_Merge1[[#This Row],[LME Zinc 3-month]]*Table_Merge1[[#This Row],[Nima.مقدار]]),"")</f>
        <v>73068450</v>
      </c>
      <c r="AR2660" s="288" t="str">
        <f>IFERROR(IF(Table_Merge1[[#This Row],[LME Zinc stock]]*Table_Merge1[[#This Row],[Azad.Sell]]=0,"",Table_Merge1[[#This Row],[LME Zinc stock]]*Table_Merge1[[#This Row],[Azad.Sell]]),"")</f>
        <v/>
      </c>
      <c r="AS2660" s="288" t="str">
        <f>IFERROR(IF(Table_Merge1[[#This Row],[LME Zinc 3-month]]*Table_Merge1[[#This Row],[Azad.Sell]]=0,"",Table_Merge1[[#This Row],[LME Zinc 3-month]]*Table_Merge1[[#This Row],[Azad.Sell]]),"")</f>
        <v/>
      </c>
      <c r="AT2660"/>
    </row>
    <row r="2661" spans="1:46" x14ac:dyDescent="0.25">
      <c r="A2661" s="258">
        <v>44319</v>
      </c>
      <c r="B26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1400.02.13</v>
      </c>
      <c r="C2661" s="195">
        <f t="shared" ca="1" si="77"/>
        <v>1400</v>
      </c>
      <c r="D26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61" s="195">
        <f>_xlfn.NUMBERVALUE(RIGHT(Table11[[#This Row],[تاریخ شمسی]],2))</f>
        <v>13</v>
      </c>
      <c r="F26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02-13</v>
      </c>
      <c r="G2661" s="195" t="s">
        <v>2812</v>
      </c>
      <c r="L2661" s="259">
        <v>44319</v>
      </c>
      <c r="M2661">
        <v>227758</v>
      </c>
      <c r="O2661" s="284">
        <f>IFERROR(DATE(Table7[[#This Row],[year]],MONTH(DATEVALUE(Table7[[#This Row],[month]]&amp;"1")),Table7[[#This Row],[day]]),"")</f>
        <v>41236</v>
      </c>
      <c r="P2661" s="195" t="s">
        <v>6086</v>
      </c>
      <c r="Q2661" s="195">
        <v>2012</v>
      </c>
      <c r="R2661" s="195" t="s">
        <v>3450</v>
      </c>
      <c r="S2661" s="195">
        <v>23</v>
      </c>
      <c r="T2661" s="195">
        <v>1734.75</v>
      </c>
      <c r="U2661" s="195">
        <v>2132.5</v>
      </c>
      <c r="V2661" s="195">
        <v>5167650</v>
      </c>
      <c r="X2661" s="260">
        <v>41320</v>
      </c>
      <c r="Z2661" s="260">
        <v>7</v>
      </c>
      <c r="AB2661" s="260" t="str">
        <f ca="1">IFERROR(IFERROR(VLOOKUP(Table_Merge1[[#This Row],[Column1]],Table11[#All],2,FALSE),LEFT(AB2662,8)&amp;IF(LEN((RIGHT(AB2662,2)+1))&lt;2,"0"&amp;(RIGHT(AB2662,2)+1),(RIGHT(AB2662,2)-1))),"")</f>
        <v>1391.11.25</v>
      </c>
      <c r="AC2661" s="259" t="str">
        <f ca="1">LEFT(Table_Merge1[[#This Row],[Column2]],4)</f>
        <v>1391</v>
      </c>
      <c r="AD2661" s="259" t="str">
        <f ca="1">RIGHT(LEFT(Table_Merge1[[#This Row],[Column2]],7),2)</f>
        <v>11</v>
      </c>
      <c r="AE2661" s="259" t="str">
        <f ca="1">RIGHT(Table_Merge1[[#This Row],[Column2]],2)</f>
        <v>25</v>
      </c>
      <c r="AH2661" s="260">
        <v>2013</v>
      </c>
      <c r="AI2661" t="s">
        <v>3433</v>
      </c>
      <c r="AJ2661" s="260">
        <v>15</v>
      </c>
      <c r="AK2661">
        <v>1629.25</v>
      </c>
      <c r="AL2661">
        <v>1985</v>
      </c>
      <c r="AM2661">
        <v>5162700</v>
      </c>
      <c r="AP2661" s="287" t="str">
        <f>IFERROR(IF(Table_Merge1[[#This Row],[LME Zinc stock]]*Table_Merge1[[#This Row],[Nima.مقدار]]=0,"",Table_Merge1[[#This Row],[LME Zinc stock]]*Table_Merge1[[#This Row],[Nima.مقدار]]),"")</f>
        <v/>
      </c>
      <c r="AQ2661" s="287" t="str">
        <f>IFERROR(IF(Table_Merge1[[#This Row],[LME Zinc 3-month]]*Table_Merge1[[#This Row],[Nima.مقدار]]=0,"",Table_Merge1[[#This Row],[LME Zinc 3-month]]*Table_Merge1[[#This Row],[Nima.مقدار]]),"")</f>
        <v/>
      </c>
      <c r="AR2661" s="288" t="str">
        <f>IFERROR(IF(Table_Merge1[[#This Row],[LME Zinc stock]]*Table_Merge1[[#This Row],[Azad.Sell]]=0,"",Table_Merge1[[#This Row],[LME Zinc stock]]*Table_Merge1[[#This Row],[Azad.Sell]]),"")</f>
        <v/>
      </c>
      <c r="AS2661" s="288" t="str">
        <f>IFERROR(IF(Table_Merge1[[#This Row],[LME Zinc 3-month]]*Table_Merge1[[#This Row],[Azad.Sell]]=0,"",Table_Merge1[[#This Row],[LME Zinc 3-month]]*Table_Merge1[[#This Row],[Azad.Sell]]),"")</f>
        <v/>
      </c>
      <c r="AT2661"/>
    </row>
    <row r="2662" spans="1:46" x14ac:dyDescent="0.25">
      <c r="A2662" s="258">
        <v>44321</v>
      </c>
      <c r="B26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1400.02.15</v>
      </c>
      <c r="C2662" s="195">
        <f t="shared" ca="1" si="77"/>
        <v>1400</v>
      </c>
      <c r="D26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62" s="195">
        <f>_xlfn.NUMBERVALUE(RIGHT(Table11[[#This Row],[تاریخ شمسی]],2))</f>
        <v>15</v>
      </c>
      <c r="F26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02-15</v>
      </c>
      <c r="G2662" s="195" t="s">
        <v>2813</v>
      </c>
      <c r="L2662" s="259">
        <v>44321</v>
      </c>
      <c r="M2662">
        <v>212507</v>
      </c>
      <c r="O2662" s="283">
        <f>IFERROR(DATE(Table7[[#This Row],[year]],MONTH(DATEVALUE(Table7[[#This Row],[month]]&amp;"1")),Table7[[#This Row],[day]]),"")</f>
        <v>41235</v>
      </c>
      <c r="P2662" s="257" t="s">
        <v>6087</v>
      </c>
      <c r="Q2662" s="257">
        <v>2012</v>
      </c>
      <c r="R2662" s="257" t="s">
        <v>3450</v>
      </c>
      <c r="S2662" s="257">
        <v>22</v>
      </c>
      <c r="T2662" s="257">
        <v>1729.75</v>
      </c>
      <c r="U2662" s="257">
        <v>2134</v>
      </c>
      <c r="V2662" s="257">
        <v>5177300</v>
      </c>
      <c r="X2662" s="260">
        <v>41319</v>
      </c>
      <c r="Y2662" t="s">
        <v>7393</v>
      </c>
      <c r="Z2662" s="260">
        <v>7</v>
      </c>
      <c r="AA2662">
        <v>1391</v>
      </c>
      <c r="AB2662" s="260" t="str">
        <f ca="1">IFERROR(IFERROR(VLOOKUP(Table_Merge1[[#This Row],[Column1]],Table11[#All],2,FALSE),LEFT(AB2663,8)&amp;IF(LEN((RIGHT(AB2663,2)+1))&lt;2,"0"&amp;(RIGHT(AB2663,2)+1),(RIGHT(AB2663,2)-1))),"")</f>
        <v>1391.11.26</v>
      </c>
      <c r="AC2662" s="259" t="str">
        <f ca="1">LEFT(Table_Merge1[[#This Row],[Column2]],4)</f>
        <v>1391</v>
      </c>
      <c r="AD2662" s="259" t="str">
        <f ca="1">RIGHT(LEFT(Table_Merge1[[#This Row],[Column2]],7),2)</f>
        <v>11</v>
      </c>
      <c r="AE2662" s="259" t="str">
        <f ca="1">RIGHT(Table_Merge1[[#This Row],[Column2]],2)</f>
        <v>26</v>
      </c>
      <c r="AF2662">
        <v>11</v>
      </c>
      <c r="AG2662">
        <v>26</v>
      </c>
      <c r="AH2662" s="260">
        <v>2013</v>
      </c>
      <c r="AI2662" t="s">
        <v>3433</v>
      </c>
      <c r="AJ2662" s="260">
        <v>14</v>
      </c>
      <c r="AK2662">
        <v>1644</v>
      </c>
      <c r="AL2662">
        <v>1973</v>
      </c>
      <c r="AM2662">
        <v>5162875</v>
      </c>
      <c r="AO2662">
        <v>37500</v>
      </c>
      <c r="AP2662" s="287">
        <f>IFERROR(IF(Table_Merge1[[#This Row],[LME Zinc stock]]*Table_Merge1[[#This Row],[Nima.مقدار]]=0,"",Table_Merge1[[#This Row],[LME Zinc stock]]*Table_Merge1[[#This Row],[Nima.مقدار]]),"")</f>
        <v>193607812500</v>
      </c>
      <c r="AQ2662" s="287">
        <f>IFERROR(IF(Table_Merge1[[#This Row],[LME Zinc 3-month]]*Table_Merge1[[#This Row],[Nima.مقدار]]=0,"",Table_Merge1[[#This Row],[LME Zinc 3-month]]*Table_Merge1[[#This Row],[Nima.مقدار]]),"")</f>
        <v>73987500</v>
      </c>
      <c r="AR2662" s="288" t="str">
        <f>IFERROR(IF(Table_Merge1[[#This Row],[LME Zinc stock]]*Table_Merge1[[#This Row],[Azad.Sell]]=0,"",Table_Merge1[[#This Row],[LME Zinc stock]]*Table_Merge1[[#This Row],[Azad.Sell]]),"")</f>
        <v/>
      </c>
      <c r="AS2662" s="288" t="str">
        <f>IFERROR(IF(Table_Merge1[[#This Row],[LME Zinc 3-month]]*Table_Merge1[[#This Row],[Azad.Sell]]=0,"",Table_Merge1[[#This Row],[LME Zinc 3-month]]*Table_Merge1[[#This Row],[Azad.Sell]]),"")</f>
        <v/>
      </c>
      <c r="AT2662"/>
    </row>
    <row r="2663" spans="1:46" x14ac:dyDescent="0.25">
      <c r="A2663" s="258">
        <v>44322</v>
      </c>
      <c r="B26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1400.02.16</v>
      </c>
      <c r="C2663" s="195">
        <f t="shared" ca="1" si="77"/>
        <v>1400</v>
      </c>
      <c r="D26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63" s="195">
        <f>_xlfn.NUMBERVALUE(RIGHT(Table11[[#This Row],[تاریخ شمسی]],2))</f>
        <v>16</v>
      </c>
      <c r="F26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02-16</v>
      </c>
      <c r="G2663" s="195" t="s">
        <v>2814</v>
      </c>
      <c r="L2663" s="259">
        <v>44322</v>
      </c>
      <c r="M2663">
        <v>224661</v>
      </c>
      <c r="O2663" s="284">
        <f>IFERROR(DATE(Table7[[#This Row],[year]],MONTH(DATEVALUE(Table7[[#This Row],[month]]&amp;"1")),Table7[[#This Row],[day]]),"")</f>
        <v>41234</v>
      </c>
      <c r="P2663" s="195" t="s">
        <v>6088</v>
      </c>
      <c r="Q2663" s="195">
        <v>2012</v>
      </c>
      <c r="R2663" s="195" t="s">
        <v>3450</v>
      </c>
      <c r="S2663" s="195">
        <v>21</v>
      </c>
      <c r="T2663" s="195">
        <v>1726.75</v>
      </c>
      <c r="U2663" s="195">
        <v>2104.5</v>
      </c>
      <c r="V2663" s="195">
        <v>5186825</v>
      </c>
      <c r="X2663" s="260">
        <v>41318</v>
      </c>
      <c r="Y2663" t="s">
        <v>7392</v>
      </c>
      <c r="Z2663" s="260">
        <v>7</v>
      </c>
      <c r="AA2663">
        <v>1391</v>
      </c>
      <c r="AB2663" s="260" t="str">
        <f ca="1">IFERROR(IFERROR(VLOOKUP(Table_Merge1[[#This Row],[Column1]],Table11[#All],2,FALSE),LEFT(AB2664,8)&amp;IF(LEN((RIGHT(AB2664,2)+1))&lt;2,"0"&amp;(RIGHT(AB2664,2)+1),(RIGHT(AB2664,2)-1))),"")</f>
        <v>1391.11.25</v>
      </c>
      <c r="AC2663" s="259" t="str">
        <f ca="1">LEFT(Table_Merge1[[#This Row],[Column2]],4)</f>
        <v>1391</v>
      </c>
      <c r="AD2663" s="259" t="str">
        <f ca="1">RIGHT(LEFT(Table_Merge1[[#This Row],[Column2]],7),2)</f>
        <v>11</v>
      </c>
      <c r="AE2663" s="259" t="str">
        <f ca="1">RIGHT(Table_Merge1[[#This Row],[Column2]],2)</f>
        <v>25</v>
      </c>
      <c r="AF2663">
        <v>11</v>
      </c>
      <c r="AG2663">
        <v>25</v>
      </c>
      <c r="AH2663" s="260">
        <v>2013</v>
      </c>
      <c r="AI2663" t="s">
        <v>3433</v>
      </c>
      <c r="AJ2663" s="260">
        <v>13</v>
      </c>
      <c r="AK2663">
        <v>1648</v>
      </c>
      <c r="AL2663">
        <v>1962</v>
      </c>
      <c r="AM2663">
        <v>5172550</v>
      </c>
      <c r="AO2663">
        <v>36900</v>
      </c>
      <c r="AP2663" s="287">
        <f>IFERROR(IF(Table_Merge1[[#This Row],[LME Zinc stock]]*Table_Merge1[[#This Row],[Nima.مقدار]]=0,"",Table_Merge1[[#This Row],[LME Zinc stock]]*Table_Merge1[[#This Row],[Nima.مقدار]]),"")</f>
        <v>190867095000</v>
      </c>
      <c r="AQ2663" s="287">
        <f>IFERROR(IF(Table_Merge1[[#This Row],[LME Zinc 3-month]]*Table_Merge1[[#This Row],[Nima.مقدار]]=0,"",Table_Merge1[[#This Row],[LME Zinc 3-month]]*Table_Merge1[[#This Row],[Nima.مقدار]]),"")</f>
        <v>72397800</v>
      </c>
      <c r="AR2663" s="288" t="str">
        <f>IFERROR(IF(Table_Merge1[[#This Row],[LME Zinc stock]]*Table_Merge1[[#This Row],[Azad.Sell]]=0,"",Table_Merge1[[#This Row],[LME Zinc stock]]*Table_Merge1[[#This Row],[Azad.Sell]]),"")</f>
        <v/>
      </c>
      <c r="AS2663" s="288" t="str">
        <f>IFERROR(IF(Table_Merge1[[#This Row],[LME Zinc 3-month]]*Table_Merge1[[#This Row],[Azad.Sell]]=0,"",Table_Merge1[[#This Row],[LME Zinc 3-month]]*Table_Merge1[[#This Row],[Azad.Sell]]),"")</f>
        <v/>
      </c>
      <c r="AT2663"/>
    </row>
    <row r="2664" spans="1:46" x14ac:dyDescent="0.25">
      <c r="A2664" s="258">
        <v>44324</v>
      </c>
      <c r="B26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1400.02.18</v>
      </c>
      <c r="C2664" s="195">
        <f t="shared" ca="1" si="77"/>
        <v>1400</v>
      </c>
      <c r="D26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64" s="195">
        <f>_xlfn.NUMBERVALUE(RIGHT(Table11[[#This Row],[تاریخ شمسی]],2))</f>
        <v>18</v>
      </c>
      <c r="F26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02-18</v>
      </c>
      <c r="G2664" s="195" t="s">
        <v>2815</v>
      </c>
      <c r="L2664" s="259">
        <v>44324</v>
      </c>
      <c r="M2664">
        <v>217316</v>
      </c>
      <c r="O2664" s="283">
        <f>IFERROR(DATE(Table7[[#This Row],[year]],MONTH(DATEVALUE(Table7[[#This Row],[month]]&amp;"1")),Table7[[#This Row],[day]]),"")</f>
        <v>41233</v>
      </c>
      <c r="P2664" s="257" t="s">
        <v>6089</v>
      </c>
      <c r="Q2664" s="257">
        <v>2012</v>
      </c>
      <c r="R2664" s="257" t="s">
        <v>3450</v>
      </c>
      <c r="S2664" s="257">
        <v>20</v>
      </c>
      <c r="T2664" s="257">
        <v>1734</v>
      </c>
      <c r="U2664" s="257">
        <v>2077.5</v>
      </c>
      <c r="V2664" s="257">
        <v>5187100</v>
      </c>
      <c r="X2664" s="260">
        <v>41317</v>
      </c>
      <c r="Y2664" t="s">
        <v>7391</v>
      </c>
      <c r="Z2664" s="260">
        <v>8</v>
      </c>
      <c r="AA2664">
        <v>1391</v>
      </c>
      <c r="AB2664" s="260" t="str">
        <f ca="1">IFERROR(IFERROR(VLOOKUP(Table_Merge1[[#This Row],[Column1]],Table11[#All],2,FALSE),LEFT(AB2665,8)&amp;IF(LEN((RIGHT(AB2665,2)+1))&lt;2,"0"&amp;(RIGHT(AB2665,2)+1),(RIGHT(AB2665,2)-1))),"")</f>
        <v>1391.11.24</v>
      </c>
      <c r="AC2664" s="259" t="str">
        <f ca="1">LEFT(Table_Merge1[[#This Row],[Column2]],4)</f>
        <v>1391</v>
      </c>
      <c r="AD2664" s="259" t="str">
        <f ca="1">RIGHT(LEFT(Table_Merge1[[#This Row],[Column2]],7),2)</f>
        <v>11</v>
      </c>
      <c r="AE2664" s="259" t="str">
        <f ca="1">RIGHT(Table_Merge1[[#This Row],[Column2]],2)</f>
        <v>24</v>
      </c>
      <c r="AF2664">
        <v>11</v>
      </c>
      <c r="AG2664">
        <v>24</v>
      </c>
      <c r="AH2664" s="260">
        <v>2013</v>
      </c>
      <c r="AI2664" t="s">
        <v>3433</v>
      </c>
      <c r="AJ2664" s="260">
        <v>12</v>
      </c>
      <c r="AK2664">
        <v>1641.75</v>
      </c>
      <c r="AL2664" t="s">
        <v>3621</v>
      </c>
      <c r="AM2664" t="s">
        <v>3621</v>
      </c>
      <c r="AO2664">
        <v>37200</v>
      </c>
      <c r="AP2664" s="287" t="str">
        <f>IFERROR(IF(Table_Merge1[[#This Row],[LME Zinc stock]]*Table_Merge1[[#This Row],[Nima.مقدار]]=0,"",Table_Merge1[[#This Row],[LME Zinc stock]]*Table_Merge1[[#This Row],[Nima.مقدار]]),"")</f>
        <v/>
      </c>
      <c r="AQ2664" s="287" t="str">
        <f>IFERROR(IF(Table_Merge1[[#This Row],[LME Zinc 3-month]]*Table_Merge1[[#This Row],[Nima.مقدار]]=0,"",Table_Merge1[[#This Row],[LME Zinc 3-month]]*Table_Merge1[[#This Row],[Nima.مقدار]]),"")</f>
        <v/>
      </c>
      <c r="AR2664" s="288" t="str">
        <f>IFERROR(IF(Table_Merge1[[#This Row],[LME Zinc stock]]*Table_Merge1[[#This Row],[Azad.Sell]]=0,"",Table_Merge1[[#This Row],[LME Zinc stock]]*Table_Merge1[[#This Row],[Azad.Sell]]),"")</f>
        <v/>
      </c>
      <c r="AS2664" s="288" t="str">
        <f>IFERROR(IF(Table_Merge1[[#This Row],[LME Zinc 3-month]]*Table_Merge1[[#This Row],[Azad.Sell]]=0,"",Table_Merge1[[#This Row],[LME Zinc 3-month]]*Table_Merge1[[#This Row],[Azad.Sell]]),"")</f>
        <v/>
      </c>
      <c r="AT2664"/>
    </row>
    <row r="2665" spans="1:46" x14ac:dyDescent="0.25">
      <c r="A2665" s="258">
        <v>44325</v>
      </c>
      <c r="B26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1400.02.19</v>
      </c>
      <c r="C2665" s="195">
        <f t="shared" ca="1" si="77"/>
        <v>1400</v>
      </c>
      <c r="D26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65" s="195">
        <f>_xlfn.NUMBERVALUE(RIGHT(Table11[[#This Row],[تاریخ شمسی]],2))</f>
        <v>19</v>
      </c>
      <c r="F26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02-19</v>
      </c>
      <c r="G2665" s="195" t="s">
        <v>2816</v>
      </c>
      <c r="L2665" s="259">
        <v>44325</v>
      </c>
      <c r="M2665">
        <v>213163</v>
      </c>
      <c r="O2665" s="284">
        <f>IFERROR(DATE(Table7[[#This Row],[year]],MONTH(DATEVALUE(Table7[[#This Row],[month]]&amp;"1")),Table7[[#This Row],[day]]),"")</f>
        <v>41232</v>
      </c>
      <c r="P2665" s="195" t="s">
        <v>6090</v>
      </c>
      <c r="Q2665" s="195">
        <v>2012</v>
      </c>
      <c r="R2665" s="195" t="s">
        <v>3450</v>
      </c>
      <c r="S2665" s="195">
        <v>19</v>
      </c>
      <c r="T2665" s="195">
        <v>1723.25</v>
      </c>
      <c r="U2665" s="195">
        <v>2109</v>
      </c>
      <c r="V2665" s="195">
        <v>5181775</v>
      </c>
      <c r="X2665" s="260">
        <v>41316</v>
      </c>
      <c r="Y2665" t="s">
        <v>7390</v>
      </c>
      <c r="Z2665" s="260">
        <v>8</v>
      </c>
      <c r="AA2665">
        <v>1391</v>
      </c>
      <c r="AB2665" s="260" t="str">
        <f ca="1">IFERROR(IFERROR(VLOOKUP(Table_Merge1[[#This Row],[Column1]],Table11[#All],2,FALSE),LEFT(AB2666,8)&amp;IF(LEN((RIGHT(AB2666,2)+1))&lt;2,"0"&amp;(RIGHT(AB2666,2)+1),(RIGHT(AB2666,2)-1))),"")</f>
        <v>1391.11.23</v>
      </c>
      <c r="AC2665" s="259" t="str">
        <f ca="1">LEFT(Table_Merge1[[#This Row],[Column2]],4)</f>
        <v>1391</v>
      </c>
      <c r="AD2665" s="259" t="str">
        <f ca="1">RIGHT(LEFT(Table_Merge1[[#This Row],[Column2]],7),2)</f>
        <v>11</v>
      </c>
      <c r="AE2665" s="259" t="str">
        <f ca="1">RIGHT(Table_Merge1[[#This Row],[Column2]],2)</f>
        <v>23</v>
      </c>
      <c r="AF2665">
        <v>11</v>
      </c>
      <c r="AG2665">
        <v>23</v>
      </c>
      <c r="AH2665" s="260">
        <v>2013</v>
      </c>
      <c r="AI2665" t="s">
        <v>3433</v>
      </c>
      <c r="AJ2665" s="260">
        <v>11</v>
      </c>
      <c r="AK2665">
        <v>1663.5</v>
      </c>
      <c r="AL2665">
        <v>2005</v>
      </c>
      <c r="AM2665">
        <v>5162050</v>
      </c>
      <c r="AO2665">
        <v>37800</v>
      </c>
      <c r="AP2665" s="287">
        <f>IFERROR(IF(Table_Merge1[[#This Row],[LME Zinc stock]]*Table_Merge1[[#This Row],[Nima.مقدار]]=0,"",Table_Merge1[[#This Row],[LME Zinc stock]]*Table_Merge1[[#This Row],[Nima.مقدار]]),"")</f>
        <v>195125490000</v>
      </c>
      <c r="AQ2665" s="287">
        <f>IFERROR(IF(Table_Merge1[[#This Row],[LME Zinc 3-month]]*Table_Merge1[[#This Row],[Nima.مقدار]]=0,"",Table_Merge1[[#This Row],[LME Zinc 3-month]]*Table_Merge1[[#This Row],[Nima.مقدار]]),"")</f>
        <v>75789000</v>
      </c>
      <c r="AR2665" s="288" t="str">
        <f>IFERROR(IF(Table_Merge1[[#This Row],[LME Zinc stock]]*Table_Merge1[[#This Row],[Azad.Sell]]=0,"",Table_Merge1[[#This Row],[LME Zinc stock]]*Table_Merge1[[#This Row],[Azad.Sell]]),"")</f>
        <v/>
      </c>
      <c r="AS2665" s="288" t="str">
        <f>IFERROR(IF(Table_Merge1[[#This Row],[LME Zinc 3-month]]*Table_Merge1[[#This Row],[Azad.Sell]]=0,"",Table_Merge1[[#This Row],[LME Zinc 3-month]]*Table_Merge1[[#This Row],[Azad.Sell]]),"")</f>
        <v/>
      </c>
      <c r="AT2665"/>
    </row>
    <row r="2666" spans="1:46" x14ac:dyDescent="0.25">
      <c r="A2666" s="258">
        <v>44326</v>
      </c>
      <c r="B26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1400.02.20</v>
      </c>
      <c r="C2666" s="195">
        <f t="shared" ca="1" si="77"/>
        <v>1400</v>
      </c>
      <c r="D26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66" s="195">
        <f>_xlfn.NUMBERVALUE(RIGHT(Table11[[#This Row],[تاریخ شمسی]],2))</f>
        <v>20</v>
      </c>
      <c r="F26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02-20</v>
      </c>
      <c r="G2666" s="195" t="s">
        <v>2817</v>
      </c>
      <c r="L2666" s="259">
        <v>44326</v>
      </c>
      <c r="M2666">
        <v>209008</v>
      </c>
      <c r="O2666" s="283">
        <f>IFERROR(DATE(Table7[[#This Row],[year]],MONTH(DATEVALUE(Table7[[#This Row],[month]]&amp;"1")),Table7[[#This Row],[day]]),"")</f>
        <v>41229</v>
      </c>
      <c r="P2666" s="257" t="s">
        <v>6091</v>
      </c>
      <c r="Q2666" s="257">
        <v>2012</v>
      </c>
      <c r="R2666" s="257" t="s">
        <v>3450</v>
      </c>
      <c r="S2666" s="257">
        <v>16</v>
      </c>
      <c r="T2666" s="257">
        <v>1710</v>
      </c>
      <c r="U2666" s="257">
        <v>2092.5</v>
      </c>
      <c r="V2666" s="257">
        <v>5189950</v>
      </c>
      <c r="X2666" s="260">
        <v>41313</v>
      </c>
      <c r="Z2666" s="260">
        <v>8</v>
      </c>
      <c r="AB2666" s="260" t="str">
        <f ca="1">IFERROR(IFERROR(VLOOKUP(Table_Merge1[[#This Row],[Column1]],Table11[#All],2,FALSE),LEFT(AB2667,8)&amp;IF(LEN((RIGHT(AB2667,2)+1))&lt;2,"0"&amp;(RIGHT(AB2667,2)+1),(RIGHT(AB2667,2)-1))),"")</f>
        <v>1391.11.18</v>
      </c>
      <c r="AC2666" s="259" t="str">
        <f ca="1">LEFT(Table_Merge1[[#This Row],[Column2]],4)</f>
        <v>1391</v>
      </c>
      <c r="AD2666" s="259" t="str">
        <f ca="1">RIGHT(LEFT(Table_Merge1[[#This Row],[Column2]],7),2)</f>
        <v>11</v>
      </c>
      <c r="AE2666" s="259" t="str">
        <f ca="1">RIGHT(Table_Merge1[[#This Row],[Column2]],2)</f>
        <v>18</v>
      </c>
      <c r="AH2666" s="260">
        <v>2013</v>
      </c>
      <c r="AI2666" t="s">
        <v>3433</v>
      </c>
      <c r="AJ2666" s="260">
        <v>8</v>
      </c>
      <c r="AK2666">
        <v>1669.75</v>
      </c>
      <c r="AL2666">
        <v>2017</v>
      </c>
      <c r="AM2666">
        <v>5161100</v>
      </c>
      <c r="AP2666" s="287" t="str">
        <f>IFERROR(IF(Table_Merge1[[#This Row],[LME Zinc stock]]*Table_Merge1[[#This Row],[Nima.مقدار]]=0,"",Table_Merge1[[#This Row],[LME Zinc stock]]*Table_Merge1[[#This Row],[Nima.مقدار]]),"")</f>
        <v/>
      </c>
      <c r="AQ2666" s="287" t="str">
        <f>IFERROR(IF(Table_Merge1[[#This Row],[LME Zinc 3-month]]*Table_Merge1[[#This Row],[Nima.مقدار]]=0,"",Table_Merge1[[#This Row],[LME Zinc 3-month]]*Table_Merge1[[#This Row],[Nima.مقدار]]),"")</f>
        <v/>
      </c>
      <c r="AR2666" s="288" t="str">
        <f>IFERROR(IF(Table_Merge1[[#This Row],[LME Zinc stock]]*Table_Merge1[[#This Row],[Azad.Sell]]=0,"",Table_Merge1[[#This Row],[LME Zinc stock]]*Table_Merge1[[#This Row],[Azad.Sell]]),"")</f>
        <v/>
      </c>
      <c r="AS2666" s="288" t="str">
        <f>IFERROR(IF(Table_Merge1[[#This Row],[LME Zinc 3-month]]*Table_Merge1[[#This Row],[Azad.Sell]]=0,"",Table_Merge1[[#This Row],[LME Zinc 3-month]]*Table_Merge1[[#This Row],[Azad.Sell]]),"")</f>
        <v/>
      </c>
      <c r="AT2666"/>
    </row>
    <row r="2667" spans="1:46" x14ac:dyDescent="0.25">
      <c r="A2667" s="258">
        <v>44327</v>
      </c>
      <c r="B26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1400.02.21</v>
      </c>
      <c r="C2667" s="195">
        <f t="shared" ca="1" si="77"/>
        <v>1400</v>
      </c>
      <c r="D26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67" s="195">
        <f>_xlfn.NUMBERVALUE(RIGHT(Table11[[#This Row],[تاریخ شمسی]],2))</f>
        <v>21</v>
      </c>
      <c r="F26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02-21</v>
      </c>
      <c r="G2667" s="195" t="s">
        <v>2818</v>
      </c>
      <c r="L2667" s="259">
        <v>44327</v>
      </c>
      <c r="M2667">
        <v>204887</v>
      </c>
      <c r="O2667" s="284">
        <f>IFERROR(DATE(Table7[[#This Row],[year]],MONTH(DATEVALUE(Table7[[#This Row],[month]]&amp;"1")),Table7[[#This Row],[day]]),"")</f>
        <v>41228</v>
      </c>
      <c r="P2667" s="195" t="s">
        <v>6092</v>
      </c>
      <c r="Q2667" s="195">
        <v>2012</v>
      </c>
      <c r="R2667" s="195" t="s">
        <v>3450</v>
      </c>
      <c r="S2667" s="195">
        <v>15</v>
      </c>
      <c r="T2667" s="195">
        <v>1723.5</v>
      </c>
      <c r="U2667" s="195">
        <v>2104.5</v>
      </c>
      <c r="V2667" s="195">
        <v>5191175</v>
      </c>
      <c r="X2667" s="260">
        <v>41312</v>
      </c>
      <c r="Y2667" t="s">
        <v>7389</v>
      </c>
      <c r="Z2667" s="260">
        <v>8</v>
      </c>
      <c r="AA2667">
        <v>1391</v>
      </c>
      <c r="AB2667" s="260" t="str">
        <f ca="1">IFERROR(IFERROR(VLOOKUP(Table_Merge1[[#This Row],[Column1]],Table11[#All],2,FALSE),LEFT(AB2668,8)&amp;IF(LEN((RIGHT(AB2668,2)+1))&lt;2,"0"&amp;(RIGHT(AB2668,2)+1),(RIGHT(AB2668,2)-1))),"")</f>
        <v>1391.11.19</v>
      </c>
      <c r="AC2667" s="259" t="str">
        <f ca="1">LEFT(Table_Merge1[[#This Row],[Column2]],4)</f>
        <v>1391</v>
      </c>
      <c r="AD2667" s="259" t="str">
        <f ca="1">RIGHT(LEFT(Table_Merge1[[#This Row],[Column2]],7),2)</f>
        <v>11</v>
      </c>
      <c r="AE2667" s="259" t="str">
        <f ca="1">RIGHT(Table_Merge1[[#This Row],[Column2]],2)</f>
        <v>19</v>
      </c>
      <c r="AF2667">
        <v>11</v>
      </c>
      <c r="AG2667">
        <v>19</v>
      </c>
      <c r="AH2667" s="260">
        <v>2013</v>
      </c>
      <c r="AI2667" t="s">
        <v>3433</v>
      </c>
      <c r="AJ2667" s="260">
        <v>7</v>
      </c>
      <c r="AK2667">
        <v>1675.75</v>
      </c>
      <c r="AL2667">
        <v>2014.5</v>
      </c>
      <c r="AM2667">
        <v>5155775</v>
      </c>
      <c r="AO2667">
        <v>37800</v>
      </c>
      <c r="AP2667" s="287">
        <f>IFERROR(IF(Table_Merge1[[#This Row],[LME Zinc stock]]*Table_Merge1[[#This Row],[Nima.مقدار]]=0,"",Table_Merge1[[#This Row],[LME Zinc stock]]*Table_Merge1[[#This Row],[Nima.مقدار]]),"")</f>
        <v>194888295000</v>
      </c>
      <c r="AQ2667" s="287">
        <f>IFERROR(IF(Table_Merge1[[#This Row],[LME Zinc 3-month]]*Table_Merge1[[#This Row],[Nima.مقدار]]=0,"",Table_Merge1[[#This Row],[LME Zinc 3-month]]*Table_Merge1[[#This Row],[Nima.مقدار]]),"")</f>
        <v>76148100</v>
      </c>
      <c r="AR2667" s="288" t="str">
        <f>IFERROR(IF(Table_Merge1[[#This Row],[LME Zinc stock]]*Table_Merge1[[#This Row],[Azad.Sell]]=0,"",Table_Merge1[[#This Row],[LME Zinc stock]]*Table_Merge1[[#This Row],[Azad.Sell]]),"")</f>
        <v/>
      </c>
      <c r="AS2667" s="288" t="str">
        <f>IFERROR(IF(Table_Merge1[[#This Row],[LME Zinc 3-month]]*Table_Merge1[[#This Row],[Azad.Sell]]=0,"",Table_Merge1[[#This Row],[LME Zinc 3-month]]*Table_Merge1[[#This Row],[Azad.Sell]]),"")</f>
        <v/>
      </c>
      <c r="AT2667"/>
    </row>
    <row r="2668" spans="1:46" x14ac:dyDescent="0.25">
      <c r="A2668" s="258">
        <v>44328</v>
      </c>
      <c r="B26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1400.02.22</v>
      </c>
      <c r="C2668" s="195">
        <f t="shared" ca="1" si="77"/>
        <v>1400</v>
      </c>
      <c r="D26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68" s="195">
        <f>_xlfn.NUMBERVALUE(RIGHT(Table11[[#This Row],[تاریخ شمسی]],2))</f>
        <v>22</v>
      </c>
      <c r="F26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02-22</v>
      </c>
      <c r="G2668" s="195" t="s">
        <v>2819</v>
      </c>
      <c r="L2668" s="259">
        <v>44328</v>
      </c>
      <c r="M2668">
        <v>209714</v>
      </c>
      <c r="O2668" s="283">
        <f>IFERROR(DATE(Table7[[#This Row],[year]],MONTH(DATEVALUE(Table7[[#This Row],[month]]&amp;"1")),Table7[[#This Row],[day]]),"")</f>
        <v>41227</v>
      </c>
      <c r="P2668" s="257" t="s">
        <v>6093</v>
      </c>
      <c r="Q2668" s="257">
        <v>2012</v>
      </c>
      <c r="R2668" s="257" t="s">
        <v>3450</v>
      </c>
      <c r="S2668" s="257">
        <v>14</v>
      </c>
      <c r="T2668" s="257">
        <v>1724.5</v>
      </c>
      <c r="U2668" s="257">
        <v>2103.5</v>
      </c>
      <c r="V2668" s="257">
        <v>5199525</v>
      </c>
      <c r="X2668" s="260">
        <v>41311</v>
      </c>
      <c r="Y2668" t="s">
        <v>7388</v>
      </c>
      <c r="Z2668" s="260">
        <v>8</v>
      </c>
      <c r="AA2668">
        <v>1391</v>
      </c>
      <c r="AB2668" s="260" t="str">
        <f ca="1">IFERROR(IFERROR(VLOOKUP(Table_Merge1[[#This Row],[Column1]],Table11[#All],2,FALSE),LEFT(AB2669,8)&amp;IF(LEN((RIGHT(AB2669,2)+1))&lt;2,"0"&amp;(RIGHT(AB2669,2)+1),(RIGHT(AB2669,2)-1))),"")</f>
        <v>1391.11.18</v>
      </c>
      <c r="AC2668" s="259" t="str">
        <f ca="1">LEFT(Table_Merge1[[#This Row],[Column2]],4)</f>
        <v>1391</v>
      </c>
      <c r="AD2668" s="259" t="str">
        <f ca="1">RIGHT(LEFT(Table_Merge1[[#This Row],[Column2]],7),2)</f>
        <v>11</v>
      </c>
      <c r="AE2668" s="259" t="str">
        <f ca="1">RIGHT(Table_Merge1[[#This Row],[Column2]],2)</f>
        <v>18</v>
      </c>
      <c r="AF2668">
        <v>11</v>
      </c>
      <c r="AG2668">
        <v>18</v>
      </c>
      <c r="AH2668" s="260">
        <v>2013</v>
      </c>
      <c r="AI2668" t="s">
        <v>3433</v>
      </c>
      <c r="AJ2668" s="260">
        <v>6</v>
      </c>
      <c r="AK2668">
        <v>1670</v>
      </c>
      <c r="AL2668">
        <v>2050</v>
      </c>
      <c r="AM2668">
        <v>5157100</v>
      </c>
      <c r="AO2668">
        <v>37400</v>
      </c>
      <c r="AP2668" s="287">
        <f>IFERROR(IF(Table_Merge1[[#This Row],[LME Zinc stock]]*Table_Merge1[[#This Row],[Nima.مقدار]]=0,"",Table_Merge1[[#This Row],[LME Zinc stock]]*Table_Merge1[[#This Row],[Nima.مقدار]]),"")</f>
        <v>192875540000</v>
      </c>
      <c r="AQ2668" s="287">
        <f>IFERROR(IF(Table_Merge1[[#This Row],[LME Zinc 3-month]]*Table_Merge1[[#This Row],[Nima.مقدار]]=0,"",Table_Merge1[[#This Row],[LME Zinc 3-month]]*Table_Merge1[[#This Row],[Nima.مقدار]]),"")</f>
        <v>76670000</v>
      </c>
      <c r="AR2668" s="288" t="str">
        <f>IFERROR(IF(Table_Merge1[[#This Row],[LME Zinc stock]]*Table_Merge1[[#This Row],[Azad.Sell]]=0,"",Table_Merge1[[#This Row],[LME Zinc stock]]*Table_Merge1[[#This Row],[Azad.Sell]]),"")</f>
        <v/>
      </c>
      <c r="AS2668" s="288" t="str">
        <f>IFERROR(IF(Table_Merge1[[#This Row],[LME Zinc 3-month]]*Table_Merge1[[#This Row],[Azad.Sell]]=0,"",Table_Merge1[[#This Row],[LME Zinc 3-month]]*Table_Merge1[[#This Row],[Azad.Sell]]),"")</f>
        <v/>
      </c>
      <c r="AT2668"/>
    </row>
    <row r="2669" spans="1:46" x14ac:dyDescent="0.25">
      <c r="A2669" s="258">
        <v>44329</v>
      </c>
      <c r="B26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1400.02.23</v>
      </c>
      <c r="C2669" s="195">
        <f t="shared" ca="1" si="77"/>
        <v>1400</v>
      </c>
      <c r="D26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69" s="195">
        <f>_xlfn.NUMBERVALUE(RIGHT(Table11[[#This Row],[تاریخ شمسی]],2))</f>
        <v>23</v>
      </c>
      <c r="F26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02-23</v>
      </c>
      <c r="G2669" s="195" t="s">
        <v>2820</v>
      </c>
      <c r="L2669" s="259">
        <v>44329</v>
      </c>
      <c r="M2669">
        <v>209714</v>
      </c>
      <c r="O2669" s="284">
        <f>IFERROR(DATE(Table7[[#This Row],[year]],MONTH(DATEVALUE(Table7[[#This Row],[month]]&amp;"1")),Table7[[#This Row],[day]]),"")</f>
        <v>41226</v>
      </c>
      <c r="P2669" s="195" t="s">
        <v>6094</v>
      </c>
      <c r="Q2669" s="195">
        <v>2012</v>
      </c>
      <c r="R2669" s="195" t="s">
        <v>3450</v>
      </c>
      <c r="S2669" s="195">
        <v>13</v>
      </c>
      <c r="T2669" s="195">
        <v>1724.75</v>
      </c>
      <c r="U2669" s="195" t="s">
        <v>3621</v>
      </c>
      <c r="V2669" s="195" t="s">
        <v>3621</v>
      </c>
      <c r="X2669" s="260">
        <v>41310</v>
      </c>
      <c r="Y2669" t="s">
        <v>7387</v>
      </c>
      <c r="Z2669" s="260">
        <v>8</v>
      </c>
      <c r="AA2669">
        <v>1391</v>
      </c>
      <c r="AB2669" s="260" t="str">
        <f ca="1">IFERROR(IFERROR(VLOOKUP(Table_Merge1[[#This Row],[Column1]],Table11[#All],2,FALSE),LEFT(AB2670,8)&amp;IF(LEN((RIGHT(AB2670,2)+1))&lt;2,"0"&amp;(RIGHT(AB2670,2)+1),(RIGHT(AB2670,2)-1))),"")</f>
        <v>1391.11.17</v>
      </c>
      <c r="AC2669" s="259" t="str">
        <f ca="1">LEFT(Table_Merge1[[#This Row],[Column2]],4)</f>
        <v>1391</v>
      </c>
      <c r="AD2669" s="259" t="str">
        <f ca="1">RIGHT(LEFT(Table_Merge1[[#This Row],[Column2]],7),2)</f>
        <v>11</v>
      </c>
      <c r="AE2669" s="259" t="str">
        <f ca="1">RIGHT(Table_Merge1[[#This Row],[Column2]],2)</f>
        <v>17</v>
      </c>
      <c r="AF2669">
        <v>11</v>
      </c>
      <c r="AG2669">
        <v>17</v>
      </c>
      <c r="AH2669" s="260">
        <v>2013</v>
      </c>
      <c r="AI2669" t="s">
        <v>3433</v>
      </c>
      <c r="AJ2669" s="260">
        <v>5</v>
      </c>
      <c r="AK2669">
        <v>1678</v>
      </c>
      <c r="AL2669">
        <v>2065</v>
      </c>
      <c r="AM2669">
        <v>5164200</v>
      </c>
      <c r="AO2669">
        <v>38650</v>
      </c>
      <c r="AP2669" s="287">
        <f>IFERROR(IF(Table_Merge1[[#This Row],[LME Zinc stock]]*Table_Merge1[[#This Row],[Nima.مقدار]]=0,"",Table_Merge1[[#This Row],[LME Zinc stock]]*Table_Merge1[[#This Row],[Nima.مقدار]]),"")</f>
        <v>199596330000</v>
      </c>
      <c r="AQ2669" s="287">
        <f>IFERROR(IF(Table_Merge1[[#This Row],[LME Zinc 3-month]]*Table_Merge1[[#This Row],[Nima.مقدار]]=0,"",Table_Merge1[[#This Row],[LME Zinc 3-month]]*Table_Merge1[[#This Row],[Nima.مقدار]]),"")</f>
        <v>79812250</v>
      </c>
      <c r="AR2669" s="288" t="str">
        <f>IFERROR(IF(Table_Merge1[[#This Row],[LME Zinc stock]]*Table_Merge1[[#This Row],[Azad.Sell]]=0,"",Table_Merge1[[#This Row],[LME Zinc stock]]*Table_Merge1[[#This Row],[Azad.Sell]]),"")</f>
        <v/>
      </c>
      <c r="AS2669" s="288" t="str">
        <f>IFERROR(IF(Table_Merge1[[#This Row],[LME Zinc 3-month]]*Table_Merge1[[#This Row],[Azad.Sell]]=0,"",Table_Merge1[[#This Row],[LME Zinc 3-month]]*Table_Merge1[[#This Row],[Azad.Sell]]),"")</f>
        <v/>
      </c>
      <c r="AT2669"/>
    </row>
    <row r="2670" spans="1:46" x14ac:dyDescent="0.25">
      <c r="A2670" s="258">
        <v>44331</v>
      </c>
      <c r="B26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1400.02.25</v>
      </c>
      <c r="C2670" s="195">
        <f t="shared" ca="1" si="77"/>
        <v>1400</v>
      </c>
      <c r="D26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70" s="195">
        <f>_xlfn.NUMBERVALUE(RIGHT(Table11[[#This Row],[تاریخ شمسی]],2))</f>
        <v>25</v>
      </c>
      <c r="F26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02-25</v>
      </c>
      <c r="G2670" s="195" t="s">
        <v>2821</v>
      </c>
      <c r="L2670" s="259">
        <v>44331</v>
      </c>
      <c r="M2670">
        <v>206896</v>
      </c>
      <c r="O2670" s="283">
        <f>IFERROR(DATE(Table7[[#This Row],[year]],MONTH(DATEVALUE(Table7[[#This Row],[month]]&amp;"1")),Table7[[#This Row],[day]]),"")</f>
        <v>41225</v>
      </c>
      <c r="P2670" s="257" t="s">
        <v>6095</v>
      </c>
      <c r="Q2670" s="257">
        <v>2012</v>
      </c>
      <c r="R2670" s="257" t="s">
        <v>3450</v>
      </c>
      <c r="S2670" s="257">
        <v>12</v>
      </c>
      <c r="T2670" s="257">
        <v>1735.75</v>
      </c>
      <c r="U2670" s="257">
        <v>2080</v>
      </c>
      <c r="V2670" s="257">
        <v>5207225</v>
      </c>
      <c r="X2670" s="260">
        <v>41309</v>
      </c>
      <c r="Y2670" t="s">
        <v>7386</v>
      </c>
      <c r="Z2670" s="260">
        <v>8</v>
      </c>
      <c r="AA2670">
        <v>1391</v>
      </c>
      <c r="AB2670" s="260" t="str">
        <f ca="1">IFERROR(IFERROR(VLOOKUP(Table_Merge1[[#This Row],[Column1]],Table11[#All],2,FALSE),LEFT(AB2671,8)&amp;IF(LEN((RIGHT(AB2671,2)+1))&lt;2,"0"&amp;(RIGHT(AB2671,2)+1),(RIGHT(AB2671,2)-1))),"")</f>
        <v>1391.11.16</v>
      </c>
      <c r="AC2670" s="259" t="str">
        <f ca="1">LEFT(Table_Merge1[[#This Row],[Column2]],4)</f>
        <v>1391</v>
      </c>
      <c r="AD2670" s="259" t="str">
        <f ca="1">RIGHT(LEFT(Table_Merge1[[#This Row],[Column2]],7),2)</f>
        <v>11</v>
      </c>
      <c r="AE2670" s="259" t="str">
        <f ca="1">RIGHT(Table_Merge1[[#This Row],[Column2]],2)</f>
        <v>16</v>
      </c>
      <c r="AF2670">
        <v>11</v>
      </c>
      <c r="AG2670">
        <v>16</v>
      </c>
      <c r="AH2670" s="260">
        <v>2013</v>
      </c>
      <c r="AI2670" t="s">
        <v>3433</v>
      </c>
      <c r="AJ2670" s="260">
        <v>4</v>
      </c>
      <c r="AK2670">
        <v>1664.25</v>
      </c>
      <c r="AL2670">
        <v>2086.5</v>
      </c>
      <c r="AM2670">
        <v>5158025</v>
      </c>
      <c r="AO2670">
        <v>38400</v>
      </c>
      <c r="AP2670" s="287">
        <f>IFERROR(IF(Table_Merge1[[#This Row],[LME Zinc stock]]*Table_Merge1[[#This Row],[Nima.مقدار]]=0,"",Table_Merge1[[#This Row],[LME Zinc stock]]*Table_Merge1[[#This Row],[Nima.مقدار]]),"")</f>
        <v>198068160000</v>
      </c>
      <c r="AQ2670" s="287">
        <f>IFERROR(IF(Table_Merge1[[#This Row],[LME Zinc 3-month]]*Table_Merge1[[#This Row],[Nima.مقدار]]=0,"",Table_Merge1[[#This Row],[LME Zinc 3-month]]*Table_Merge1[[#This Row],[Nima.مقدار]]),"")</f>
        <v>80121600</v>
      </c>
      <c r="AR2670" s="288" t="str">
        <f>IFERROR(IF(Table_Merge1[[#This Row],[LME Zinc stock]]*Table_Merge1[[#This Row],[Azad.Sell]]=0,"",Table_Merge1[[#This Row],[LME Zinc stock]]*Table_Merge1[[#This Row],[Azad.Sell]]),"")</f>
        <v/>
      </c>
      <c r="AS2670" s="288" t="str">
        <f>IFERROR(IF(Table_Merge1[[#This Row],[LME Zinc 3-month]]*Table_Merge1[[#This Row],[Azad.Sell]]=0,"",Table_Merge1[[#This Row],[LME Zinc 3-month]]*Table_Merge1[[#This Row],[Azad.Sell]]),"")</f>
        <v/>
      </c>
      <c r="AT2670"/>
    </row>
    <row r="2671" spans="1:46" x14ac:dyDescent="0.25">
      <c r="A2671" s="258">
        <v>44332</v>
      </c>
      <c r="B26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1400.02.26</v>
      </c>
      <c r="C2671" s="195">
        <f t="shared" ca="1" si="77"/>
        <v>1400</v>
      </c>
      <c r="D26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71" s="195">
        <f>_xlfn.NUMBERVALUE(RIGHT(Table11[[#This Row],[تاریخ شمسی]],2))</f>
        <v>26</v>
      </c>
      <c r="F26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02-26</v>
      </c>
      <c r="G2671" s="195" t="s">
        <v>2822</v>
      </c>
      <c r="L2671" s="259">
        <v>44332</v>
      </c>
      <c r="M2671">
        <v>206862</v>
      </c>
      <c r="O2671" s="284">
        <f>IFERROR(DATE(Table7[[#This Row],[year]],MONTH(DATEVALUE(Table7[[#This Row],[month]]&amp;"1")),Table7[[#This Row],[day]]),"")</f>
        <v>41222</v>
      </c>
      <c r="P2671" s="195" t="s">
        <v>6096</v>
      </c>
      <c r="Q2671" s="195">
        <v>2012</v>
      </c>
      <c r="R2671" s="195" t="s">
        <v>3450</v>
      </c>
      <c r="S2671" s="195">
        <v>9</v>
      </c>
      <c r="T2671" s="195">
        <v>1732.75</v>
      </c>
      <c r="U2671" s="195">
        <v>2050</v>
      </c>
      <c r="V2671" s="195">
        <v>5189525</v>
      </c>
      <c r="X2671" s="260">
        <v>41306</v>
      </c>
      <c r="Z2671" s="260">
        <v>8</v>
      </c>
      <c r="AB2671" s="260" t="str">
        <f ca="1">IFERROR(IFERROR(VLOOKUP(Table_Merge1[[#This Row],[Column1]],Table11[#All],2,FALSE),LEFT(AB2672,8)&amp;IF(LEN((RIGHT(AB2672,2)+1))&lt;2,"0"&amp;(RIGHT(AB2672,2)+1),(RIGHT(AB2672,2)-1))),"")</f>
        <v>1391.11.11</v>
      </c>
      <c r="AC2671" s="259" t="str">
        <f ca="1">LEFT(Table_Merge1[[#This Row],[Column2]],4)</f>
        <v>1391</v>
      </c>
      <c r="AD2671" s="259" t="str">
        <f ca="1">RIGHT(LEFT(Table_Merge1[[#This Row],[Column2]],7),2)</f>
        <v>11</v>
      </c>
      <c r="AE2671" s="259" t="str">
        <f ca="1">RIGHT(Table_Merge1[[#This Row],[Column2]],2)</f>
        <v>11</v>
      </c>
      <c r="AH2671" s="260">
        <v>2013</v>
      </c>
      <c r="AI2671" t="s">
        <v>3433</v>
      </c>
      <c r="AJ2671" s="260">
        <v>1</v>
      </c>
      <c r="AK2671">
        <v>1665</v>
      </c>
      <c r="AL2671">
        <v>2110</v>
      </c>
      <c r="AM2671">
        <v>5151950</v>
      </c>
      <c r="AP2671" s="287" t="str">
        <f>IFERROR(IF(Table_Merge1[[#This Row],[LME Zinc stock]]*Table_Merge1[[#This Row],[Nima.مقدار]]=0,"",Table_Merge1[[#This Row],[LME Zinc stock]]*Table_Merge1[[#This Row],[Nima.مقدار]]),"")</f>
        <v/>
      </c>
      <c r="AQ2671" s="287" t="str">
        <f>IFERROR(IF(Table_Merge1[[#This Row],[LME Zinc 3-month]]*Table_Merge1[[#This Row],[Nima.مقدار]]=0,"",Table_Merge1[[#This Row],[LME Zinc 3-month]]*Table_Merge1[[#This Row],[Nima.مقدار]]),"")</f>
        <v/>
      </c>
      <c r="AR2671" s="288" t="str">
        <f>IFERROR(IF(Table_Merge1[[#This Row],[LME Zinc stock]]*Table_Merge1[[#This Row],[Azad.Sell]]=0,"",Table_Merge1[[#This Row],[LME Zinc stock]]*Table_Merge1[[#This Row],[Azad.Sell]]),"")</f>
        <v/>
      </c>
      <c r="AS2671" s="288" t="str">
        <f>IFERROR(IF(Table_Merge1[[#This Row],[LME Zinc 3-month]]*Table_Merge1[[#This Row],[Azad.Sell]]=0,"",Table_Merge1[[#This Row],[LME Zinc 3-month]]*Table_Merge1[[#This Row],[Azad.Sell]]),"")</f>
        <v/>
      </c>
      <c r="AT2671"/>
    </row>
    <row r="2672" spans="1:46" x14ac:dyDescent="0.25">
      <c r="A2672" s="258">
        <v>44333</v>
      </c>
      <c r="B26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1400.02.27</v>
      </c>
      <c r="C2672" s="195">
        <f t="shared" ca="1" si="77"/>
        <v>1400</v>
      </c>
      <c r="D26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72" s="195">
        <f>_xlfn.NUMBERVALUE(RIGHT(Table11[[#This Row],[تاریخ شمسی]],2))</f>
        <v>27</v>
      </c>
      <c r="F26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02-27</v>
      </c>
      <c r="G2672" s="195" t="s">
        <v>2823</v>
      </c>
      <c r="L2672" s="259">
        <v>44333</v>
      </c>
      <c r="M2672">
        <v>205122</v>
      </c>
      <c r="O2672" s="283">
        <f>IFERROR(DATE(Table7[[#This Row],[year]],MONTH(DATEVALUE(Table7[[#This Row],[month]]&amp;"1")),Table7[[#This Row],[day]]),"")</f>
        <v>41221</v>
      </c>
      <c r="P2672" s="257" t="s">
        <v>6097</v>
      </c>
      <c r="Q2672" s="257">
        <v>2012</v>
      </c>
      <c r="R2672" s="257" t="s">
        <v>3450</v>
      </c>
      <c r="S2672" s="257">
        <v>8</v>
      </c>
      <c r="T2672" s="257">
        <v>1715</v>
      </c>
      <c r="U2672" s="257">
        <v>1998</v>
      </c>
      <c r="V2672" s="257">
        <v>5178250</v>
      </c>
      <c r="X2672" s="260">
        <v>41305</v>
      </c>
      <c r="Y2672" t="s">
        <v>7385</v>
      </c>
      <c r="Z2672" s="260">
        <v>8</v>
      </c>
      <c r="AA2672">
        <v>1391</v>
      </c>
      <c r="AB2672" s="260" t="str">
        <f ca="1">IFERROR(IFERROR(VLOOKUP(Table_Merge1[[#This Row],[Column1]],Table11[#All],2,FALSE),LEFT(AB2673,8)&amp;IF(LEN((RIGHT(AB2673,2)+1))&lt;2,"0"&amp;(RIGHT(AB2673,2)+1),(RIGHT(AB2673,2)-1))),"")</f>
        <v>1391.11.12</v>
      </c>
      <c r="AC2672" s="259" t="str">
        <f ca="1">LEFT(Table_Merge1[[#This Row],[Column2]],4)</f>
        <v>1391</v>
      </c>
      <c r="AD2672" s="259" t="str">
        <f ca="1">RIGHT(LEFT(Table_Merge1[[#This Row],[Column2]],7),2)</f>
        <v>11</v>
      </c>
      <c r="AE2672" s="259" t="str">
        <f ca="1">RIGHT(Table_Merge1[[#This Row],[Column2]],2)</f>
        <v>12</v>
      </c>
      <c r="AF2672">
        <v>11</v>
      </c>
      <c r="AG2672">
        <v>12</v>
      </c>
      <c r="AH2672" s="260">
        <v>2013</v>
      </c>
      <c r="AI2672" t="s">
        <v>3431</v>
      </c>
      <c r="AJ2672" s="260">
        <v>31</v>
      </c>
      <c r="AK2672">
        <v>1674.5</v>
      </c>
      <c r="AL2672">
        <v>2131</v>
      </c>
      <c r="AM2672">
        <v>5156850</v>
      </c>
      <c r="AO2672">
        <v>38500</v>
      </c>
      <c r="AP2672" s="287">
        <f>IFERROR(IF(Table_Merge1[[#This Row],[LME Zinc stock]]*Table_Merge1[[#This Row],[Nima.مقدار]]=0,"",Table_Merge1[[#This Row],[LME Zinc stock]]*Table_Merge1[[#This Row],[Nima.مقدار]]),"")</f>
        <v>198538725000</v>
      </c>
      <c r="AQ2672" s="287">
        <f>IFERROR(IF(Table_Merge1[[#This Row],[LME Zinc 3-month]]*Table_Merge1[[#This Row],[Nima.مقدار]]=0,"",Table_Merge1[[#This Row],[LME Zinc 3-month]]*Table_Merge1[[#This Row],[Nima.مقدار]]),"")</f>
        <v>82043500</v>
      </c>
      <c r="AR2672" s="288" t="str">
        <f>IFERROR(IF(Table_Merge1[[#This Row],[LME Zinc stock]]*Table_Merge1[[#This Row],[Azad.Sell]]=0,"",Table_Merge1[[#This Row],[LME Zinc stock]]*Table_Merge1[[#This Row],[Azad.Sell]]),"")</f>
        <v/>
      </c>
      <c r="AS2672" s="288" t="str">
        <f>IFERROR(IF(Table_Merge1[[#This Row],[LME Zinc 3-month]]*Table_Merge1[[#This Row],[Azad.Sell]]=0,"",Table_Merge1[[#This Row],[LME Zinc 3-month]]*Table_Merge1[[#This Row],[Azad.Sell]]),"")</f>
        <v/>
      </c>
      <c r="AT2672"/>
    </row>
    <row r="2673" spans="1:46" x14ac:dyDescent="0.25">
      <c r="A2673" s="258">
        <v>44334</v>
      </c>
      <c r="B26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1400.02.28</v>
      </c>
      <c r="C2673" s="195">
        <f t="shared" ca="1" si="77"/>
        <v>1400</v>
      </c>
      <c r="D26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73" s="195">
        <f>_xlfn.NUMBERVALUE(RIGHT(Table11[[#This Row],[تاریخ شمسی]],2))</f>
        <v>28</v>
      </c>
      <c r="F26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02-28</v>
      </c>
      <c r="G2673" s="195" t="s">
        <v>2824</v>
      </c>
      <c r="L2673" s="259">
        <v>44334</v>
      </c>
      <c r="M2673">
        <v>206060</v>
      </c>
      <c r="O2673" s="284">
        <f>IFERROR(DATE(Table7[[#This Row],[year]],MONTH(DATEVALUE(Table7[[#This Row],[month]]&amp;"1")),Table7[[#This Row],[day]]),"")</f>
        <v>41220</v>
      </c>
      <c r="P2673" s="195" t="s">
        <v>6098</v>
      </c>
      <c r="Q2673" s="195">
        <v>2012</v>
      </c>
      <c r="R2673" s="195" t="s">
        <v>3450</v>
      </c>
      <c r="S2673" s="195">
        <v>7</v>
      </c>
      <c r="T2673" s="195">
        <v>1730.5</v>
      </c>
      <c r="U2673" s="195">
        <v>2016</v>
      </c>
      <c r="V2673" s="195">
        <v>5174500</v>
      </c>
      <c r="X2673" s="260">
        <v>41304</v>
      </c>
      <c r="Y2673" t="s">
        <v>7384</v>
      </c>
      <c r="Z2673" s="260">
        <v>8</v>
      </c>
      <c r="AA2673">
        <v>1391</v>
      </c>
      <c r="AB2673" s="260" t="str">
        <f ca="1">IFERROR(IFERROR(VLOOKUP(Table_Merge1[[#This Row],[Column1]],Table11[#All],2,FALSE),LEFT(AB2674,8)&amp;IF(LEN((RIGHT(AB2674,2)+1))&lt;2,"0"&amp;(RIGHT(AB2674,2)+1),(RIGHT(AB2674,2)-1))),"")</f>
        <v>1391.11.11</v>
      </c>
      <c r="AC2673" s="259" t="str">
        <f ca="1">LEFT(Table_Merge1[[#This Row],[Column2]],4)</f>
        <v>1391</v>
      </c>
      <c r="AD2673" s="259" t="str">
        <f ca="1">RIGHT(LEFT(Table_Merge1[[#This Row],[Column2]],7),2)</f>
        <v>11</v>
      </c>
      <c r="AE2673" s="259" t="str">
        <f ca="1">RIGHT(Table_Merge1[[#This Row],[Column2]],2)</f>
        <v>11</v>
      </c>
      <c r="AF2673">
        <v>11</v>
      </c>
      <c r="AG2673">
        <v>11</v>
      </c>
      <c r="AH2673" s="260">
        <v>2013</v>
      </c>
      <c r="AI2673" t="s">
        <v>3431</v>
      </c>
      <c r="AJ2673" s="260">
        <v>30</v>
      </c>
      <c r="AK2673">
        <v>1666.25</v>
      </c>
      <c r="AL2673">
        <v>2165.5</v>
      </c>
      <c r="AM2673">
        <v>5145150</v>
      </c>
      <c r="AO2673">
        <v>38000</v>
      </c>
      <c r="AP2673" s="287">
        <f>IFERROR(IF(Table_Merge1[[#This Row],[LME Zinc stock]]*Table_Merge1[[#This Row],[Nima.مقدار]]=0,"",Table_Merge1[[#This Row],[LME Zinc stock]]*Table_Merge1[[#This Row],[Nima.مقدار]]),"")</f>
        <v>195515700000</v>
      </c>
      <c r="AQ2673" s="287">
        <f>IFERROR(IF(Table_Merge1[[#This Row],[LME Zinc 3-month]]*Table_Merge1[[#This Row],[Nima.مقدار]]=0,"",Table_Merge1[[#This Row],[LME Zinc 3-month]]*Table_Merge1[[#This Row],[Nima.مقدار]]),"")</f>
        <v>82289000</v>
      </c>
      <c r="AR2673" s="288" t="str">
        <f>IFERROR(IF(Table_Merge1[[#This Row],[LME Zinc stock]]*Table_Merge1[[#This Row],[Azad.Sell]]=0,"",Table_Merge1[[#This Row],[LME Zinc stock]]*Table_Merge1[[#This Row],[Azad.Sell]]),"")</f>
        <v/>
      </c>
      <c r="AS2673" s="288" t="str">
        <f>IFERROR(IF(Table_Merge1[[#This Row],[LME Zinc 3-month]]*Table_Merge1[[#This Row],[Azad.Sell]]=0,"",Table_Merge1[[#This Row],[LME Zinc 3-month]]*Table_Merge1[[#This Row],[Azad.Sell]]),"")</f>
        <v/>
      </c>
      <c r="AT2673"/>
    </row>
    <row r="2674" spans="1:46" x14ac:dyDescent="0.25">
      <c r="A2674" s="258">
        <v>44335</v>
      </c>
      <c r="B26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1400.02.29</v>
      </c>
      <c r="C2674" s="195">
        <f t="shared" ca="1" si="77"/>
        <v>1400</v>
      </c>
      <c r="D26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74" s="195">
        <f>_xlfn.NUMBERVALUE(RIGHT(Table11[[#This Row],[تاریخ شمسی]],2))</f>
        <v>29</v>
      </c>
      <c r="F26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02-29</v>
      </c>
      <c r="G2674" s="195" t="s">
        <v>2825</v>
      </c>
      <c r="L2674" s="259">
        <v>44335</v>
      </c>
      <c r="M2674">
        <v>204513</v>
      </c>
      <c r="O2674" s="283">
        <f>IFERROR(DATE(Table7[[#This Row],[year]],MONTH(DATEVALUE(Table7[[#This Row],[month]]&amp;"1")),Table7[[#This Row],[day]]),"")</f>
        <v>41219</v>
      </c>
      <c r="P2674" s="257" t="s">
        <v>6099</v>
      </c>
      <c r="Q2674" s="257">
        <v>2012</v>
      </c>
      <c r="R2674" s="257" t="s">
        <v>3450</v>
      </c>
      <c r="S2674" s="257">
        <v>6</v>
      </c>
      <c r="T2674" s="257">
        <v>1691.75</v>
      </c>
      <c r="U2674" s="257">
        <v>1992.5</v>
      </c>
      <c r="V2674" s="257">
        <v>5177100</v>
      </c>
      <c r="X2674" s="260">
        <v>41303</v>
      </c>
      <c r="Z2674" s="260">
        <v>8</v>
      </c>
      <c r="AB2674" s="260" t="str">
        <f ca="1">IFERROR(IFERROR(VLOOKUP(Table_Merge1[[#This Row],[Column1]],Table11[#All],2,FALSE),LEFT(AB2675,8)&amp;IF(LEN((RIGHT(AB2675,2)+1))&lt;2,"0"&amp;(RIGHT(AB2675,2)+1),(RIGHT(AB2675,2)-1))),"")</f>
        <v>1391.11.8</v>
      </c>
      <c r="AC2674" s="259" t="str">
        <f ca="1">LEFT(Table_Merge1[[#This Row],[Column2]],4)</f>
        <v>1391</v>
      </c>
      <c r="AD2674" s="259" t="str">
        <f ca="1">RIGHT(LEFT(Table_Merge1[[#This Row],[Column2]],7),2)</f>
        <v>11</v>
      </c>
      <c r="AE2674" s="259" t="str">
        <f ca="1">RIGHT(Table_Merge1[[#This Row],[Column2]],2)</f>
        <v>.8</v>
      </c>
      <c r="AH2674" s="260">
        <v>2013</v>
      </c>
      <c r="AI2674" t="s">
        <v>3431</v>
      </c>
      <c r="AJ2674" s="260">
        <v>29</v>
      </c>
      <c r="AK2674">
        <v>1660.5</v>
      </c>
      <c r="AL2674">
        <v>2160</v>
      </c>
      <c r="AM2674">
        <v>5147800</v>
      </c>
      <c r="AP2674" s="287" t="str">
        <f>IFERROR(IF(Table_Merge1[[#This Row],[LME Zinc stock]]*Table_Merge1[[#This Row],[Nima.مقدار]]=0,"",Table_Merge1[[#This Row],[LME Zinc stock]]*Table_Merge1[[#This Row],[Nima.مقدار]]),"")</f>
        <v/>
      </c>
      <c r="AQ2674" s="287" t="str">
        <f>IFERROR(IF(Table_Merge1[[#This Row],[LME Zinc 3-month]]*Table_Merge1[[#This Row],[Nima.مقدار]]=0,"",Table_Merge1[[#This Row],[LME Zinc 3-month]]*Table_Merge1[[#This Row],[Nima.مقدار]]),"")</f>
        <v/>
      </c>
      <c r="AR2674" s="288" t="str">
        <f>IFERROR(IF(Table_Merge1[[#This Row],[LME Zinc stock]]*Table_Merge1[[#This Row],[Azad.Sell]]=0,"",Table_Merge1[[#This Row],[LME Zinc stock]]*Table_Merge1[[#This Row],[Azad.Sell]]),"")</f>
        <v/>
      </c>
      <c r="AS2674" s="288" t="str">
        <f>IFERROR(IF(Table_Merge1[[#This Row],[LME Zinc 3-month]]*Table_Merge1[[#This Row],[Azad.Sell]]=0,"",Table_Merge1[[#This Row],[LME Zinc 3-month]]*Table_Merge1[[#This Row],[Azad.Sell]]),"")</f>
        <v/>
      </c>
      <c r="AT2674"/>
    </row>
    <row r="2675" spans="1:46" x14ac:dyDescent="0.25">
      <c r="A2675" s="258">
        <v>44336</v>
      </c>
      <c r="B26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1400.02.30</v>
      </c>
      <c r="C2675" s="195">
        <f t="shared" ca="1" si="77"/>
        <v>1400</v>
      </c>
      <c r="D26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675" s="195">
        <f>_xlfn.NUMBERVALUE(RIGHT(Table11[[#This Row],[تاریخ شمسی]],2))</f>
        <v>30</v>
      </c>
      <c r="F26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02-30</v>
      </c>
      <c r="G2675" s="195" t="s">
        <v>2826</v>
      </c>
      <c r="L2675" s="259">
        <v>44336</v>
      </c>
      <c r="M2675">
        <v>205474</v>
      </c>
      <c r="O2675" s="284">
        <f>IFERROR(DATE(Table7[[#This Row],[year]],MONTH(DATEVALUE(Table7[[#This Row],[month]]&amp;"1")),Table7[[#This Row],[day]]),"")</f>
        <v>41218</v>
      </c>
      <c r="P2675" s="195" t="s">
        <v>6100</v>
      </c>
      <c r="Q2675" s="195">
        <v>2012</v>
      </c>
      <c r="R2675" s="195" t="s">
        <v>3450</v>
      </c>
      <c r="S2675" s="195">
        <v>5</v>
      </c>
      <c r="T2675" s="195">
        <v>1679</v>
      </c>
      <c r="U2675" s="195">
        <v>1949</v>
      </c>
      <c r="V2675" s="195">
        <v>5177425</v>
      </c>
      <c r="X2675" s="260">
        <v>41302</v>
      </c>
      <c r="Y2675" t="s">
        <v>7383</v>
      </c>
      <c r="Z2675" s="260">
        <v>8</v>
      </c>
      <c r="AA2675">
        <v>1391</v>
      </c>
      <c r="AB2675" s="260" t="str">
        <f ca="1">IFERROR(IFERROR(VLOOKUP(Table_Merge1[[#This Row],[Column1]],Table11[#All],2,FALSE),LEFT(AB2676,8)&amp;IF(LEN((RIGHT(AB2676,2)+1))&lt;2,"0"&amp;(RIGHT(AB2676,2)+1),(RIGHT(AB2676,2)-1))),"")</f>
        <v>1391.11.09</v>
      </c>
      <c r="AC2675" s="259" t="str">
        <f ca="1">LEFT(Table_Merge1[[#This Row],[Column2]],4)</f>
        <v>1391</v>
      </c>
      <c r="AD2675" s="259" t="str">
        <f ca="1">RIGHT(LEFT(Table_Merge1[[#This Row],[Column2]],7),2)</f>
        <v>11</v>
      </c>
      <c r="AE2675" s="259" t="str">
        <f ca="1">RIGHT(Table_Merge1[[#This Row],[Column2]],2)</f>
        <v>09</v>
      </c>
      <c r="AF2675">
        <v>11</v>
      </c>
      <c r="AG2675">
        <v>9</v>
      </c>
      <c r="AH2675" s="260">
        <v>2013</v>
      </c>
      <c r="AI2675" t="s">
        <v>3431</v>
      </c>
      <c r="AJ2675" s="260">
        <v>28</v>
      </c>
      <c r="AK2675">
        <v>1656.75</v>
      </c>
      <c r="AL2675">
        <v>2130.5</v>
      </c>
      <c r="AM2675">
        <v>5147225</v>
      </c>
      <c r="AO2675">
        <v>36650</v>
      </c>
      <c r="AP2675" s="287">
        <f>IFERROR(IF(Table_Merge1[[#This Row],[LME Zinc stock]]*Table_Merge1[[#This Row],[Nima.مقدار]]=0,"",Table_Merge1[[#This Row],[LME Zinc stock]]*Table_Merge1[[#This Row],[Nima.مقدار]]),"")</f>
        <v>188645796250</v>
      </c>
      <c r="AQ2675" s="287">
        <f>IFERROR(IF(Table_Merge1[[#This Row],[LME Zinc 3-month]]*Table_Merge1[[#This Row],[Nima.مقدار]]=0,"",Table_Merge1[[#This Row],[LME Zinc 3-month]]*Table_Merge1[[#This Row],[Nima.مقدار]]),"")</f>
        <v>78082825</v>
      </c>
      <c r="AR2675" s="288" t="str">
        <f>IFERROR(IF(Table_Merge1[[#This Row],[LME Zinc stock]]*Table_Merge1[[#This Row],[Azad.Sell]]=0,"",Table_Merge1[[#This Row],[LME Zinc stock]]*Table_Merge1[[#This Row],[Azad.Sell]]),"")</f>
        <v/>
      </c>
      <c r="AS2675" s="288" t="str">
        <f>IFERROR(IF(Table_Merge1[[#This Row],[LME Zinc 3-month]]*Table_Merge1[[#This Row],[Azad.Sell]]=0,"",Table_Merge1[[#This Row],[LME Zinc 3-month]]*Table_Merge1[[#This Row],[Azad.Sell]]),"")</f>
        <v/>
      </c>
      <c r="AT2675"/>
    </row>
    <row r="2676" spans="1:46" x14ac:dyDescent="0.25">
      <c r="A2676" s="258">
        <v>44338</v>
      </c>
      <c r="B26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1400.03.01</v>
      </c>
      <c r="C2676" s="195">
        <f t="shared" ca="1" si="77"/>
        <v>1400</v>
      </c>
      <c r="D26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76" s="195">
        <f>_xlfn.NUMBERVALUE(RIGHT(Table11[[#This Row],[تاریخ شمسی]],2))</f>
        <v>1</v>
      </c>
      <c r="F26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03-01</v>
      </c>
      <c r="G2676" s="195" t="s">
        <v>2827</v>
      </c>
      <c r="L2676" s="259">
        <v>44338</v>
      </c>
      <c r="M2676">
        <v>206683</v>
      </c>
      <c r="O2676" s="283">
        <f>IFERROR(DATE(Table7[[#This Row],[year]],MONTH(DATEVALUE(Table7[[#This Row],[month]]&amp;"1")),Table7[[#This Row],[day]]),"")</f>
        <v>41215</v>
      </c>
      <c r="P2676" s="257" t="s">
        <v>6101</v>
      </c>
      <c r="Q2676" s="257">
        <v>2012</v>
      </c>
      <c r="R2676" s="257" t="s">
        <v>3450</v>
      </c>
      <c r="S2676" s="257">
        <v>2</v>
      </c>
      <c r="T2676" s="257">
        <v>1708.25</v>
      </c>
      <c r="U2676" s="257">
        <v>1935.5</v>
      </c>
      <c r="V2676" s="257">
        <v>5159425</v>
      </c>
      <c r="X2676" s="260">
        <v>41299</v>
      </c>
      <c r="Z2676" s="260">
        <v>8</v>
      </c>
      <c r="AB2676" s="260" t="str">
        <f ca="1">IFERROR(IFERROR(VLOOKUP(Table_Merge1[[#This Row],[Column1]],Table11[#All],2,FALSE),LEFT(AB2677,8)&amp;IF(LEN((RIGHT(AB2677,2)+1))&lt;2,"0"&amp;(RIGHT(AB2677,2)+1),(RIGHT(AB2677,2)-1))),"")</f>
        <v>1391.11.06</v>
      </c>
      <c r="AC2676" s="259" t="str">
        <f ca="1">LEFT(Table_Merge1[[#This Row],[Column2]],4)</f>
        <v>1391</v>
      </c>
      <c r="AD2676" s="259" t="str">
        <f ca="1">RIGHT(LEFT(Table_Merge1[[#This Row],[Column2]],7),2)</f>
        <v>11</v>
      </c>
      <c r="AE2676" s="259" t="str">
        <f ca="1">RIGHT(Table_Merge1[[#This Row],[Column2]],2)</f>
        <v>06</v>
      </c>
      <c r="AH2676" s="260">
        <v>2013</v>
      </c>
      <c r="AI2676" t="s">
        <v>3431</v>
      </c>
      <c r="AJ2676" s="260">
        <v>25</v>
      </c>
      <c r="AK2676">
        <v>1670.25</v>
      </c>
      <c r="AL2676">
        <v>2100.5</v>
      </c>
      <c r="AM2676">
        <v>5142450</v>
      </c>
      <c r="AP2676" s="287" t="str">
        <f>IFERROR(IF(Table_Merge1[[#This Row],[LME Zinc stock]]*Table_Merge1[[#This Row],[Nima.مقدار]]=0,"",Table_Merge1[[#This Row],[LME Zinc stock]]*Table_Merge1[[#This Row],[Nima.مقدار]]),"")</f>
        <v/>
      </c>
      <c r="AQ2676" s="287" t="str">
        <f>IFERROR(IF(Table_Merge1[[#This Row],[LME Zinc 3-month]]*Table_Merge1[[#This Row],[Nima.مقدار]]=0,"",Table_Merge1[[#This Row],[LME Zinc 3-month]]*Table_Merge1[[#This Row],[Nima.مقدار]]),"")</f>
        <v/>
      </c>
      <c r="AR2676" s="288" t="str">
        <f>IFERROR(IF(Table_Merge1[[#This Row],[LME Zinc stock]]*Table_Merge1[[#This Row],[Azad.Sell]]=0,"",Table_Merge1[[#This Row],[LME Zinc stock]]*Table_Merge1[[#This Row],[Azad.Sell]]),"")</f>
        <v/>
      </c>
      <c r="AS2676" s="288" t="str">
        <f>IFERROR(IF(Table_Merge1[[#This Row],[LME Zinc 3-month]]*Table_Merge1[[#This Row],[Azad.Sell]]=0,"",Table_Merge1[[#This Row],[LME Zinc 3-month]]*Table_Merge1[[#This Row],[Azad.Sell]]),"")</f>
        <v/>
      </c>
      <c r="AT2676"/>
    </row>
    <row r="2677" spans="1:46" x14ac:dyDescent="0.25">
      <c r="A2677" s="258">
        <v>44339</v>
      </c>
      <c r="B26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1400.03.02</v>
      </c>
      <c r="C2677" s="195">
        <f t="shared" ca="1" si="77"/>
        <v>1400</v>
      </c>
      <c r="D26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77" s="195">
        <f>_xlfn.NUMBERVALUE(RIGHT(Table11[[#This Row],[تاریخ شمسی]],2))</f>
        <v>2</v>
      </c>
      <c r="F26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03-02</v>
      </c>
      <c r="G2677" s="195" t="s">
        <v>2828</v>
      </c>
      <c r="L2677" s="259">
        <v>44339</v>
      </c>
      <c r="M2677">
        <v>205883</v>
      </c>
      <c r="O2677" s="284">
        <f>IFERROR(DATE(Table7[[#This Row],[year]],MONTH(DATEVALUE(Table7[[#This Row],[month]]&amp;"1")),Table7[[#This Row],[day]]),"")</f>
        <v>41214</v>
      </c>
      <c r="P2677" s="195" t="s">
        <v>6102</v>
      </c>
      <c r="Q2677" s="195">
        <v>2012</v>
      </c>
      <c r="R2677" s="195" t="s">
        <v>3450</v>
      </c>
      <c r="S2677" s="195">
        <v>1</v>
      </c>
      <c r="T2677" s="195">
        <v>1723.25</v>
      </c>
      <c r="U2677" s="195">
        <v>1947</v>
      </c>
      <c r="V2677" s="195">
        <v>5166500</v>
      </c>
      <c r="X2677" s="260">
        <v>41298</v>
      </c>
      <c r="Y2677" t="s">
        <v>7382</v>
      </c>
      <c r="Z2677" s="260">
        <v>8</v>
      </c>
      <c r="AA2677">
        <v>1391</v>
      </c>
      <c r="AB2677" s="260" t="str">
        <f ca="1">IFERROR(IFERROR(VLOOKUP(Table_Merge1[[#This Row],[Column1]],Table11[#All],2,FALSE),LEFT(AB2678,8)&amp;IF(LEN((RIGHT(AB2678,2)+1))&lt;2,"0"&amp;(RIGHT(AB2678,2)+1),(RIGHT(AB2678,2)-1))),"")</f>
        <v>1391.11.05</v>
      </c>
      <c r="AC2677" s="259" t="str">
        <f ca="1">LEFT(Table_Merge1[[#This Row],[Column2]],4)</f>
        <v>1391</v>
      </c>
      <c r="AD2677" s="259" t="str">
        <f ca="1">RIGHT(LEFT(Table_Merge1[[#This Row],[Column2]],7),2)</f>
        <v>11</v>
      </c>
      <c r="AE2677" s="259" t="str">
        <f ca="1">RIGHT(Table_Merge1[[#This Row],[Column2]],2)</f>
        <v>05</v>
      </c>
      <c r="AF2677">
        <v>11</v>
      </c>
      <c r="AG2677">
        <v>5</v>
      </c>
      <c r="AH2677" s="260">
        <v>2013</v>
      </c>
      <c r="AI2677" t="s">
        <v>3431</v>
      </c>
      <c r="AJ2677" s="260">
        <v>24</v>
      </c>
      <c r="AK2677">
        <v>1677</v>
      </c>
      <c r="AL2677">
        <v>2117.5</v>
      </c>
      <c r="AM2677">
        <v>5150150</v>
      </c>
      <c r="AO2677">
        <v>35200</v>
      </c>
      <c r="AP2677" s="287">
        <f>IFERROR(IF(Table_Merge1[[#This Row],[LME Zinc stock]]*Table_Merge1[[#This Row],[Nima.مقدار]]=0,"",Table_Merge1[[#This Row],[LME Zinc stock]]*Table_Merge1[[#This Row],[Nima.مقدار]]),"")</f>
        <v>181285280000</v>
      </c>
      <c r="AQ2677" s="287">
        <f>IFERROR(IF(Table_Merge1[[#This Row],[LME Zinc 3-month]]*Table_Merge1[[#This Row],[Nima.مقدار]]=0,"",Table_Merge1[[#This Row],[LME Zinc 3-month]]*Table_Merge1[[#This Row],[Nima.مقدار]]),"")</f>
        <v>74536000</v>
      </c>
      <c r="AR2677" s="288" t="str">
        <f>IFERROR(IF(Table_Merge1[[#This Row],[LME Zinc stock]]*Table_Merge1[[#This Row],[Azad.Sell]]=0,"",Table_Merge1[[#This Row],[LME Zinc stock]]*Table_Merge1[[#This Row],[Azad.Sell]]),"")</f>
        <v/>
      </c>
      <c r="AS2677" s="288" t="str">
        <f>IFERROR(IF(Table_Merge1[[#This Row],[LME Zinc 3-month]]*Table_Merge1[[#This Row],[Azad.Sell]]=0,"",Table_Merge1[[#This Row],[LME Zinc 3-month]]*Table_Merge1[[#This Row],[Azad.Sell]]),"")</f>
        <v/>
      </c>
      <c r="AT2677"/>
    </row>
    <row r="2678" spans="1:46" x14ac:dyDescent="0.25">
      <c r="A2678" s="258">
        <v>44340</v>
      </c>
      <c r="B26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1400.03.03</v>
      </c>
      <c r="C2678" s="195">
        <f t="shared" ca="1" si="77"/>
        <v>1400</v>
      </c>
      <c r="D26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78" s="195">
        <f>_xlfn.NUMBERVALUE(RIGHT(Table11[[#This Row],[تاریخ شمسی]],2))</f>
        <v>3</v>
      </c>
      <c r="F26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03-03</v>
      </c>
      <c r="G2678" s="195" t="s">
        <v>2829</v>
      </c>
      <c r="L2678" s="259">
        <v>44340</v>
      </c>
      <c r="M2678">
        <v>205859</v>
      </c>
      <c r="O2678" s="283">
        <f>IFERROR(DATE(Table7[[#This Row],[year]],MONTH(DATEVALUE(Table7[[#This Row],[month]]&amp;"1")),Table7[[#This Row],[day]]),"")</f>
        <v>41213</v>
      </c>
      <c r="P2678" s="257" t="s">
        <v>6103</v>
      </c>
      <c r="Q2678" s="257">
        <v>2012</v>
      </c>
      <c r="R2678" s="257" t="s">
        <v>3448</v>
      </c>
      <c r="S2678" s="257">
        <v>31</v>
      </c>
      <c r="T2678" s="257">
        <v>1718</v>
      </c>
      <c r="U2678" s="257">
        <v>1946.5</v>
      </c>
      <c r="V2678" s="257">
        <v>5107300</v>
      </c>
      <c r="X2678" s="260">
        <v>41297</v>
      </c>
      <c r="Y2678" t="s">
        <v>7381</v>
      </c>
      <c r="Z2678" s="260">
        <v>8</v>
      </c>
      <c r="AA2678">
        <v>1391</v>
      </c>
      <c r="AB2678" s="260" t="str">
        <f ca="1">IFERROR(IFERROR(VLOOKUP(Table_Merge1[[#This Row],[Column1]],Table11[#All],2,FALSE),LEFT(AB2679,8)&amp;IF(LEN((RIGHT(AB2679,2)+1))&lt;2,"0"&amp;(RIGHT(AB2679,2)+1),(RIGHT(AB2679,2)-1))),"")</f>
        <v>1391.11.04</v>
      </c>
      <c r="AC2678" s="259" t="str">
        <f ca="1">LEFT(Table_Merge1[[#This Row],[Column2]],4)</f>
        <v>1391</v>
      </c>
      <c r="AD2678" s="259" t="str">
        <f ca="1">RIGHT(LEFT(Table_Merge1[[#This Row],[Column2]],7),2)</f>
        <v>11</v>
      </c>
      <c r="AE2678" s="259" t="str">
        <f ca="1">RIGHT(Table_Merge1[[#This Row],[Column2]],2)</f>
        <v>04</v>
      </c>
      <c r="AF2678">
        <v>11</v>
      </c>
      <c r="AG2678">
        <v>4</v>
      </c>
      <c r="AH2678" s="260">
        <v>2013</v>
      </c>
      <c r="AI2678" t="s">
        <v>3431</v>
      </c>
      <c r="AJ2678" s="260">
        <v>23</v>
      </c>
      <c r="AK2678">
        <v>1692.25</v>
      </c>
      <c r="AL2678">
        <v>2105.5</v>
      </c>
      <c r="AM2678">
        <v>5158925</v>
      </c>
      <c r="AO2678">
        <v>35100</v>
      </c>
      <c r="AP2678" s="287">
        <f>IFERROR(IF(Table_Merge1[[#This Row],[LME Zinc stock]]*Table_Merge1[[#This Row],[Nima.مقدار]]=0,"",Table_Merge1[[#This Row],[LME Zinc stock]]*Table_Merge1[[#This Row],[Nima.مقدار]]),"")</f>
        <v>181078267500</v>
      </c>
      <c r="AQ2678" s="287">
        <f>IFERROR(IF(Table_Merge1[[#This Row],[LME Zinc 3-month]]*Table_Merge1[[#This Row],[Nima.مقدار]]=0,"",Table_Merge1[[#This Row],[LME Zinc 3-month]]*Table_Merge1[[#This Row],[Nima.مقدار]]),"")</f>
        <v>73903050</v>
      </c>
      <c r="AR2678" s="288" t="str">
        <f>IFERROR(IF(Table_Merge1[[#This Row],[LME Zinc stock]]*Table_Merge1[[#This Row],[Azad.Sell]]=0,"",Table_Merge1[[#This Row],[LME Zinc stock]]*Table_Merge1[[#This Row],[Azad.Sell]]),"")</f>
        <v/>
      </c>
      <c r="AS2678" s="288" t="str">
        <f>IFERROR(IF(Table_Merge1[[#This Row],[LME Zinc 3-month]]*Table_Merge1[[#This Row],[Azad.Sell]]=0,"",Table_Merge1[[#This Row],[LME Zinc 3-month]]*Table_Merge1[[#This Row],[Azad.Sell]]),"")</f>
        <v/>
      </c>
      <c r="AT2678"/>
    </row>
    <row r="2679" spans="1:46" x14ac:dyDescent="0.25">
      <c r="A2679" s="258">
        <v>44341</v>
      </c>
      <c r="B26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1400.03.04</v>
      </c>
      <c r="C2679" s="195">
        <f t="shared" ca="1" si="77"/>
        <v>1400</v>
      </c>
      <c r="D26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79" s="195">
        <f>_xlfn.NUMBERVALUE(RIGHT(Table11[[#This Row],[تاریخ شمسی]],2))</f>
        <v>4</v>
      </c>
      <c r="F26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03-04</v>
      </c>
      <c r="G2679" s="195" t="s">
        <v>2830</v>
      </c>
      <c r="L2679" s="259">
        <v>44341</v>
      </c>
      <c r="M2679">
        <v>204509</v>
      </c>
      <c r="O2679" s="284">
        <f>IFERROR(DATE(Table7[[#This Row],[year]],MONTH(DATEVALUE(Table7[[#This Row],[month]]&amp;"1")),Table7[[#This Row],[day]]),"")</f>
        <v>41212</v>
      </c>
      <c r="P2679" s="195" t="s">
        <v>6104</v>
      </c>
      <c r="Q2679" s="195">
        <v>2012</v>
      </c>
      <c r="R2679" s="195" t="s">
        <v>3448</v>
      </c>
      <c r="S2679" s="195">
        <v>30</v>
      </c>
      <c r="T2679" s="195">
        <v>1713.5</v>
      </c>
      <c r="U2679" s="195">
        <v>1942</v>
      </c>
      <c r="V2679" s="195">
        <v>5105425</v>
      </c>
      <c r="X2679" s="260">
        <v>41296</v>
      </c>
      <c r="Y2679" t="s">
        <v>7380</v>
      </c>
      <c r="Z2679" s="260">
        <v>8</v>
      </c>
      <c r="AA2679">
        <v>1391</v>
      </c>
      <c r="AB2679" s="260" t="str">
        <f ca="1">IFERROR(IFERROR(VLOOKUP(Table_Merge1[[#This Row],[Column1]],Table11[#All],2,FALSE),LEFT(AB2680,8)&amp;IF(LEN((RIGHT(AB2680,2)+1))&lt;2,"0"&amp;(RIGHT(AB2680,2)+1),(RIGHT(AB2680,2)-1))),"")</f>
        <v>1391.11.03</v>
      </c>
      <c r="AC2679" s="259" t="str">
        <f ca="1">LEFT(Table_Merge1[[#This Row],[Column2]],4)</f>
        <v>1391</v>
      </c>
      <c r="AD2679" s="259" t="str">
        <f ca="1">RIGHT(LEFT(Table_Merge1[[#This Row],[Column2]],7),2)</f>
        <v>11</v>
      </c>
      <c r="AE2679" s="259" t="str">
        <f ca="1">RIGHT(Table_Merge1[[#This Row],[Column2]],2)</f>
        <v>03</v>
      </c>
      <c r="AF2679">
        <v>11</v>
      </c>
      <c r="AG2679">
        <v>3</v>
      </c>
      <c r="AH2679" s="260">
        <v>2013</v>
      </c>
      <c r="AI2679" t="s">
        <v>3431</v>
      </c>
      <c r="AJ2679" s="260">
        <v>22</v>
      </c>
      <c r="AK2679">
        <v>1692.5</v>
      </c>
      <c r="AL2679">
        <v>2105.5</v>
      </c>
      <c r="AM2679">
        <v>5138775</v>
      </c>
      <c r="AO2679">
        <v>35850</v>
      </c>
      <c r="AP2679" s="287">
        <f>IFERROR(IF(Table_Merge1[[#This Row],[LME Zinc stock]]*Table_Merge1[[#This Row],[Nima.مقدار]]=0,"",Table_Merge1[[#This Row],[LME Zinc stock]]*Table_Merge1[[#This Row],[Nima.مقدار]]),"")</f>
        <v>184225083750</v>
      </c>
      <c r="AQ2679" s="287">
        <f>IFERROR(IF(Table_Merge1[[#This Row],[LME Zinc 3-month]]*Table_Merge1[[#This Row],[Nima.مقدار]]=0,"",Table_Merge1[[#This Row],[LME Zinc 3-month]]*Table_Merge1[[#This Row],[Nima.مقدار]]),"")</f>
        <v>75482175</v>
      </c>
      <c r="AR2679" s="288" t="str">
        <f>IFERROR(IF(Table_Merge1[[#This Row],[LME Zinc stock]]*Table_Merge1[[#This Row],[Azad.Sell]]=0,"",Table_Merge1[[#This Row],[LME Zinc stock]]*Table_Merge1[[#This Row],[Azad.Sell]]),"")</f>
        <v/>
      </c>
      <c r="AS2679" s="288" t="str">
        <f>IFERROR(IF(Table_Merge1[[#This Row],[LME Zinc 3-month]]*Table_Merge1[[#This Row],[Azad.Sell]]=0,"",Table_Merge1[[#This Row],[LME Zinc 3-month]]*Table_Merge1[[#This Row],[Azad.Sell]]),"")</f>
        <v/>
      </c>
      <c r="AT2679"/>
    </row>
    <row r="2680" spans="1:46" x14ac:dyDescent="0.25">
      <c r="A2680" s="258">
        <v>44342</v>
      </c>
      <c r="B26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1400.03.05</v>
      </c>
      <c r="C2680" s="195">
        <f t="shared" ca="1" si="77"/>
        <v>1400</v>
      </c>
      <c r="D26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80" s="195">
        <f>_xlfn.NUMBERVALUE(RIGHT(Table11[[#This Row],[تاریخ شمسی]],2))</f>
        <v>5</v>
      </c>
      <c r="F26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03-05</v>
      </c>
      <c r="G2680" s="195" t="s">
        <v>2831</v>
      </c>
      <c r="L2680" s="259">
        <v>44342</v>
      </c>
      <c r="M2680">
        <v>204147</v>
      </c>
      <c r="O2680" s="283">
        <f>IFERROR(DATE(Table7[[#This Row],[year]],MONTH(DATEVALUE(Table7[[#This Row],[month]]&amp;"1")),Table7[[#This Row],[day]]),"")</f>
        <v>41211</v>
      </c>
      <c r="P2680" s="257" t="s">
        <v>6105</v>
      </c>
      <c r="Q2680" s="257">
        <v>2012</v>
      </c>
      <c r="R2680" s="257" t="s">
        <v>3448</v>
      </c>
      <c r="S2680" s="257">
        <v>29</v>
      </c>
      <c r="T2680" s="257">
        <v>1712</v>
      </c>
      <c r="U2680" s="257">
        <v>1954</v>
      </c>
      <c r="V2680" s="257">
        <v>5087100</v>
      </c>
      <c r="X2680" s="260">
        <v>41295</v>
      </c>
      <c r="Y2680" t="s">
        <v>7379</v>
      </c>
      <c r="Z2680" s="260">
        <v>8</v>
      </c>
      <c r="AA2680">
        <v>1391</v>
      </c>
      <c r="AB2680" s="260" t="str">
        <f ca="1">IFERROR(IFERROR(VLOOKUP(Table_Merge1[[#This Row],[Column1]],Table11[#All],2,FALSE),LEFT(AB2681,8)&amp;IF(LEN((RIGHT(AB2681,2)+1))&lt;2,"0"&amp;(RIGHT(AB2681,2)+1),(RIGHT(AB2681,2)-1))),"")</f>
        <v>1391.11.02</v>
      </c>
      <c r="AC2680" s="259" t="str">
        <f ca="1">LEFT(Table_Merge1[[#This Row],[Column2]],4)</f>
        <v>1391</v>
      </c>
      <c r="AD2680" s="259" t="str">
        <f ca="1">RIGHT(LEFT(Table_Merge1[[#This Row],[Column2]],7),2)</f>
        <v>11</v>
      </c>
      <c r="AE2680" s="259" t="str">
        <f ca="1">RIGHT(Table_Merge1[[#This Row],[Column2]],2)</f>
        <v>02</v>
      </c>
      <c r="AF2680">
        <v>11</v>
      </c>
      <c r="AG2680">
        <v>2</v>
      </c>
      <c r="AH2680" s="260">
        <v>2013</v>
      </c>
      <c r="AI2680" t="s">
        <v>3431</v>
      </c>
      <c r="AJ2680" s="260">
        <v>21</v>
      </c>
      <c r="AK2680">
        <v>1688</v>
      </c>
      <c r="AL2680">
        <v>2095.5</v>
      </c>
      <c r="AM2680">
        <v>5147750</v>
      </c>
      <c r="AO2680">
        <v>35400</v>
      </c>
      <c r="AP2680" s="287">
        <f>IFERROR(IF(Table_Merge1[[#This Row],[LME Zinc stock]]*Table_Merge1[[#This Row],[Nima.مقدار]]=0,"",Table_Merge1[[#This Row],[LME Zinc stock]]*Table_Merge1[[#This Row],[Nima.مقدار]]),"")</f>
        <v>182230350000</v>
      </c>
      <c r="AQ2680" s="287">
        <f>IFERROR(IF(Table_Merge1[[#This Row],[LME Zinc 3-month]]*Table_Merge1[[#This Row],[Nima.مقدار]]=0,"",Table_Merge1[[#This Row],[LME Zinc 3-month]]*Table_Merge1[[#This Row],[Nima.مقدار]]),"")</f>
        <v>74180700</v>
      </c>
      <c r="AR2680" s="288" t="str">
        <f>IFERROR(IF(Table_Merge1[[#This Row],[LME Zinc stock]]*Table_Merge1[[#This Row],[Azad.Sell]]=0,"",Table_Merge1[[#This Row],[LME Zinc stock]]*Table_Merge1[[#This Row],[Azad.Sell]]),"")</f>
        <v/>
      </c>
      <c r="AS2680" s="288" t="str">
        <f>IFERROR(IF(Table_Merge1[[#This Row],[LME Zinc 3-month]]*Table_Merge1[[#This Row],[Azad.Sell]]=0,"",Table_Merge1[[#This Row],[LME Zinc 3-month]]*Table_Merge1[[#This Row],[Azad.Sell]]),"")</f>
        <v/>
      </c>
      <c r="AT2680"/>
    </row>
    <row r="2681" spans="1:46" x14ac:dyDescent="0.25">
      <c r="A2681" s="258">
        <v>44343</v>
      </c>
      <c r="B26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1400.03.06</v>
      </c>
      <c r="C2681" s="195">
        <f t="shared" ca="1" si="77"/>
        <v>1400</v>
      </c>
      <c r="D26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81" s="195">
        <f>_xlfn.NUMBERVALUE(RIGHT(Table11[[#This Row],[تاریخ شمسی]],2))</f>
        <v>6</v>
      </c>
      <c r="F26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03-06</v>
      </c>
      <c r="G2681" s="195" t="s">
        <v>2832</v>
      </c>
      <c r="L2681" s="259">
        <v>44343</v>
      </c>
      <c r="M2681">
        <v>204651</v>
      </c>
      <c r="O2681" s="284">
        <f>IFERROR(DATE(Table7[[#This Row],[year]],MONTH(DATEVALUE(Table7[[#This Row],[month]]&amp;"1")),Table7[[#This Row],[day]]),"")</f>
        <v>41208</v>
      </c>
      <c r="P2681" s="195" t="s">
        <v>6106</v>
      </c>
      <c r="Q2681" s="195">
        <v>2012</v>
      </c>
      <c r="R2681" s="195" t="s">
        <v>3448</v>
      </c>
      <c r="S2681" s="195">
        <v>26</v>
      </c>
      <c r="T2681" s="195">
        <v>1704</v>
      </c>
      <c r="U2681" s="195">
        <v>1988</v>
      </c>
      <c r="V2681" s="195">
        <v>5095100</v>
      </c>
      <c r="X2681" s="260">
        <v>41292</v>
      </c>
      <c r="Z2681" s="260">
        <v>8</v>
      </c>
      <c r="AB2681" s="260" t="str">
        <f ca="1">IFERROR(IFERROR(VLOOKUP(Table_Merge1[[#This Row],[Column1]],Table11[#All],2,FALSE),LEFT(AB2682,8)&amp;IF(LEN((RIGHT(AB2682,2)+1))&lt;2,"0"&amp;(RIGHT(AB2682,2)+1),(RIGHT(AB2682,2)-1))),"")</f>
        <v>1391.10.27</v>
      </c>
      <c r="AC2681" s="259" t="str">
        <f ca="1">LEFT(Table_Merge1[[#This Row],[Column2]],4)</f>
        <v>1391</v>
      </c>
      <c r="AD2681" s="259" t="str">
        <f ca="1">RIGHT(LEFT(Table_Merge1[[#This Row],[Column2]],7),2)</f>
        <v>10</v>
      </c>
      <c r="AE2681" s="259" t="str">
        <f ca="1">RIGHT(Table_Merge1[[#This Row],[Column2]],2)</f>
        <v>27</v>
      </c>
      <c r="AH2681" s="260">
        <v>2013</v>
      </c>
      <c r="AI2681" t="s">
        <v>3431</v>
      </c>
      <c r="AJ2681" s="260">
        <v>18</v>
      </c>
      <c r="AK2681">
        <v>1690</v>
      </c>
      <c r="AL2681">
        <v>2117</v>
      </c>
      <c r="AM2681">
        <v>5158200</v>
      </c>
      <c r="AP2681" s="287" t="str">
        <f>IFERROR(IF(Table_Merge1[[#This Row],[LME Zinc stock]]*Table_Merge1[[#This Row],[Nima.مقدار]]=0,"",Table_Merge1[[#This Row],[LME Zinc stock]]*Table_Merge1[[#This Row],[Nima.مقدار]]),"")</f>
        <v/>
      </c>
      <c r="AQ2681" s="287" t="str">
        <f>IFERROR(IF(Table_Merge1[[#This Row],[LME Zinc 3-month]]*Table_Merge1[[#This Row],[Nima.مقدار]]=0,"",Table_Merge1[[#This Row],[LME Zinc 3-month]]*Table_Merge1[[#This Row],[Nima.مقدار]]),"")</f>
        <v/>
      </c>
      <c r="AR2681" s="288" t="str">
        <f>IFERROR(IF(Table_Merge1[[#This Row],[LME Zinc stock]]*Table_Merge1[[#This Row],[Azad.Sell]]=0,"",Table_Merge1[[#This Row],[LME Zinc stock]]*Table_Merge1[[#This Row],[Azad.Sell]]),"")</f>
        <v/>
      </c>
      <c r="AS2681" s="288" t="str">
        <f>IFERROR(IF(Table_Merge1[[#This Row],[LME Zinc 3-month]]*Table_Merge1[[#This Row],[Azad.Sell]]=0,"",Table_Merge1[[#This Row],[LME Zinc 3-month]]*Table_Merge1[[#This Row],[Azad.Sell]]),"")</f>
        <v/>
      </c>
      <c r="AT2681"/>
    </row>
    <row r="2682" spans="1:46" x14ac:dyDescent="0.25">
      <c r="A2682" s="258">
        <v>44345</v>
      </c>
      <c r="B26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1400.03.08</v>
      </c>
      <c r="C2682" s="195">
        <f t="shared" ca="1" si="77"/>
        <v>1400</v>
      </c>
      <c r="D26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82" s="195">
        <f>_xlfn.NUMBERVALUE(RIGHT(Table11[[#This Row],[تاریخ شمسی]],2))</f>
        <v>8</v>
      </c>
      <c r="F26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03-08</v>
      </c>
      <c r="G2682" s="195" t="s">
        <v>2833</v>
      </c>
      <c r="L2682" s="259">
        <v>44345</v>
      </c>
      <c r="M2682">
        <v>204386</v>
      </c>
      <c r="O2682" s="283">
        <f>IFERROR(DATE(Table7[[#This Row],[year]],MONTH(DATEVALUE(Table7[[#This Row],[month]]&amp;"1")),Table7[[#This Row],[day]]),"")</f>
        <v>41207</v>
      </c>
      <c r="P2682" s="257" t="s">
        <v>6107</v>
      </c>
      <c r="Q2682" s="257">
        <v>2012</v>
      </c>
      <c r="R2682" s="257" t="s">
        <v>3448</v>
      </c>
      <c r="S2682" s="257">
        <v>25</v>
      </c>
      <c r="T2682" s="257">
        <v>1715</v>
      </c>
      <c r="U2682" s="257">
        <v>1961</v>
      </c>
      <c r="V2682" s="257">
        <v>5101625</v>
      </c>
      <c r="X2682" s="260">
        <v>41291</v>
      </c>
      <c r="Y2682" t="s">
        <v>7378</v>
      </c>
      <c r="Z2682" s="260">
        <v>8</v>
      </c>
      <c r="AA2682">
        <v>1391</v>
      </c>
      <c r="AB2682" s="260" t="str">
        <f ca="1">IFERROR(IFERROR(VLOOKUP(Table_Merge1[[#This Row],[Column1]],Table11[#All],2,FALSE),LEFT(AB2683,8)&amp;IF(LEN((RIGHT(AB2683,2)+1))&lt;2,"0"&amp;(RIGHT(AB2683,2)+1),(RIGHT(AB2683,2)-1))),"")</f>
        <v>1391.10.28</v>
      </c>
      <c r="AC2682" s="259" t="str">
        <f ca="1">LEFT(Table_Merge1[[#This Row],[Column2]],4)</f>
        <v>1391</v>
      </c>
      <c r="AD2682" s="259" t="str">
        <f ca="1">RIGHT(LEFT(Table_Merge1[[#This Row],[Column2]],7),2)</f>
        <v>10</v>
      </c>
      <c r="AE2682" s="259" t="str">
        <f ca="1">RIGHT(Table_Merge1[[#This Row],[Column2]],2)</f>
        <v>28</v>
      </c>
      <c r="AF2682">
        <v>10</v>
      </c>
      <c r="AG2682">
        <v>28</v>
      </c>
      <c r="AH2682" s="260">
        <v>2013</v>
      </c>
      <c r="AI2682" t="s">
        <v>3431</v>
      </c>
      <c r="AJ2682" s="260">
        <v>17</v>
      </c>
      <c r="AK2682">
        <v>1683.25</v>
      </c>
      <c r="AL2682">
        <v>2118</v>
      </c>
      <c r="AM2682">
        <v>5153350</v>
      </c>
      <c r="AO2682">
        <v>32980</v>
      </c>
      <c r="AP2682" s="287">
        <f>IFERROR(IF(Table_Merge1[[#This Row],[LME Zinc stock]]*Table_Merge1[[#This Row],[Nima.مقدار]]=0,"",Table_Merge1[[#This Row],[LME Zinc stock]]*Table_Merge1[[#This Row],[Nima.مقدار]]),"")</f>
        <v>169957483000</v>
      </c>
      <c r="AQ2682" s="287">
        <f>IFERROR(IF(Table_Merge1[[#This Row],[LME Zinc 3-month]]*Table_Merge1[[#This Row],[Nima.مقدار]]=0,"",Table_Merge1[[#This Row],[LME Zinc 3-month]]*Table_Merge1[[#This Row],[Nima.مقدار]]),"")</f>
        <v>69851640</v>
      </c>
      <c r="AR2682" s="288" t="str">
        <f>IFERROR(IF(Table_Merge1[[#This Row],[LME Zinc stock]]*Table_Merge1[[#This Row],[Azad.Sell]]=0,"",Table_Merge1[[#This Row],[LME Zinc stock]]*Table_Merge1[[#This Row],[Azad.Sell]]),"")</f>
        <v/>
      </c>
      <c r="AS2682" s="288" t="str">
        <f>IFERROR(IF(Table_Merge1[[#This Row],[LME Zinc 3-month]]*Table_Merge1[[#This Row],[Azad.Sell]]=0,"",Table_Merge1[[#This Row],[LME Zinc 3-month]]*Table_Merge1[[#This Row],[Azad.Sell]]),"")</f>
        <v/>
      </c>
      <c r="AT2682"/>
    </row>
    <row r="2683" spans="1:46" x14ac:dyDescent="0.25">
      <c r="A2683" s="258">
        <v>44346</v>
      </c>
      <c r="B26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1400.03.09</v>
      </c>
      <c r="C2683" s="195">
        <f t="shared" ca="1" si="77"/>
        <v>1400</v>
      </c>
      <c r="D26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83" s="195">
        <f>_xlfn.NUMBERVALUE(RIGHT(Table11[[#This Row],[تاریخ شمسی]],2))</f>
        <v>9</v>
      </c>
      <c r="F26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03-09</v>
      </c>
      <c r="G2683" s="195" t="s">
        <v>2834</v>
      </c>
      <c r="L2683" s="259">
        <v>44346</v>
      </c>
      <c r="M2683">
        <v>204337</v>
      </c>
      <c r="O2683" s="284">
        <f>IFERROR(DATE(Table7[[#This Row],[year]],MONTH(DATEVALUE(Table7[[#This Row],[month]]&amp;"1")),Table7[[#This Row],[day]]),"")</f>
        <v>41206</v>
      </c>
      <c r="P2683" s="195" t="s">
        <v>6108</v>
      </c>
      <c r="Q2683" s="195">
        <v>2012</v>
      </c>
      <c r="R2683" s="195" t="s">
        <v>3448</v>
      </c>
      <c r="S2683" s="195">
        <v>24</v>
      </c>
      <c r="T2683" s="195">
        <v>1708.5</v>
      </c>
      <c r="U2683" s="195">
        <v>1949</v>
      </c>
      <c r="V2683" s="195">
        <v>5105800</v>
      </c>
      <c r="X2683" s="260">
        <v>41290</v>
      </c>
      <c r="Y2683" t="s">
        <v>7377</v>
      </c>
      <c r="Z2683" s="260">
        <v>8</v>
      </c>
      <c r="AA2683">
        <v>1391</v>
      </c>
      <c r="AB2683" s="260" t="str">
        <f ca="1">IFERROR(IFERROR(VLOOKUP(Table_Merge1[[#This Row],[Column1]],Table11[#All],2,FALSE),LEFT(AB2684,8)&amp;IF(LEN((RIGHT(AB2684,2)+1))&lt;2,"0"&amp;(RIGHT(AB2684,2)+1),(RIGHT(AB2684,2)-1))),"")</f>
        <v>1391.10.27</v>
      </c>
      <c r="AC2683" s="259" t="str">
        <f ca="1">LEFT(Table_Merge1[[#This Row],[Column2]],4)</f>
        <v>1391</v>
      </c>
      <c r="AD2683" s="259" t="str">
        <f ca="1">RIGHT(LEFT(Table_Merge1[[#This Row],[Column2]],7),2)</f>
        <v>10</v>
      </c>
      <c r="AE2683" s="259" t="str">
        <f ca="1">RIGHT(Table_Merge1[[#This Row],[Column2]],2)</f>
        <v>27</v>
      </c>
      <c r="AF2683">
        <v>10</v>
      </c>
      <c r="AG2683">
        <v>27</v>
      </c>
      <c r="AH2683" s="260">
        <v>2013</v>
      </c>
      <c r="AI2683" t="s">
        <v>3431</v>
      </c>
      <c r="AJ2683" s="260">
        <v>16</v>
      </c>
      <c r="AK2683">
        <v>1679.75</v>
      </c>
      <c r="AL2683">
        <v>2092</v>
      </c>
      <c r="AM2683">
        <v>5155300</v>
      </c>
      <c r="AO2683">
        <v>33020</v>
      </c>
      <c r="AP2683" s="287">
        <f>IFERROR(IF(Table_Merge1[[#This Row],[LME Zinc stock]]*Table_Merge1[[#This Row],[Nima.مقدار]]=0,"",Table_Merge1[[#This Row],[LME Zinc stock]]*Table_Merge1[[#This Row],[Nima.مقدار]]),"")</f>
        <v>170228006000</v>
      </c>
      <c r="AQ2683" s="287">
        <f>IFERROR(IF(Table_Merge1[[#This Row],[LME Zinc 3-month]]*Table_Merge1[[#This Row],[Nima.مقدار]]=0,"",Table_Merge1[[#This Row],[LME Zinc 3-month]]*Table_Merge1[[#This Row],[Nima.مقدار]]),"")</f>
        <v>69077840</v>
      </c>
      <c r="AR2683" s="288" t="str">
        <f>IFERROR(IF(Table_Merge1[[#This Row],[LME Zinc stock]]*Table_Merge1[[#This Row],[Azad.Sell]]=0,"",Table_Merge1[[#This Row],[LME Zinc stock]]*Table_Merge1[[#This Row],[Azad.Sell]]),"")</f>
        <v/>
      </c>
      <c r="AS2683" s="288" t="str">
        <f>IFERROR(IF(Table_Merge1[[#This Row],[LME Zinc 3-month]]*Table_Merge1[[#This Row],[Azad.Sell]]=0,"",Table_Merge1[[#This Row],[LME Zinc 3-month]]*Table_Merge1[[#This Row],[Azad.Sell]]),"")</f>
        <v/>
      </c>
      <c r="AT2683"/>
    </row>
    <row r="2684" spans="1:46" x14ac:dyDescent="0.25">
      <c r="A2684" s="258">
        <v>44347</v>
      </c>
      <c r="B26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1400.03.10</v>
      </c>
      <c r="C2684" s="195">
        <f t="shared" ca="1" si="77"/>
        <v>1400</v>
      </c>
      <c r="D26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84" s="195">
        <f>_xlfn.NUMBERVALUE(RIGHT(Table11[[#This Row],[تاریخ شمسی]],2))</f>
        <v>10</v>
      </c>
      <c r="F26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03-10</v>
      </c>
      <c r="G2684" s="195" t="s">
        <v>2835</v>
      </c>
      <c r="L2684" s="259">
        <v>44347</v>
      </c>
      <c r="M2684">
        <v>204459</v>
      </c>
      <c r="O2684" s="283">
        <f>IFERROR(DATE(Table7[[#This Row],[year]],MONTH(DATEVALUE(Table7[[#This Row],[month]]&amp;"1")),Table7[[#This Row],[day]]),"")</f>
        <v>41205</v>
      </c>
      <c r="P2684" s="257" t="s">
        <v>6109</v>
      </c>
      <c r="Q2684" s="257">
        <v>2012</v>
      </c>
      <c r="R2684" s="257" t="s">
        <v>3448</v>
      </c>
      <c r="S2684" s="257">
        <v>23</v>
      </c>
      <c r="T2684" s="257">
        <v>1717</v>
      </c>
      <c r="U2684" s="257">
        <v>1907.5</v>
      </c>
      <c r="V2684" s="257">
        <v>5095775</v>
      </c>
      <c r="X2684" s="260">
        <v>41289</v>
      </c>
      <c r="Y2684" t="s">
        <v>7376</v>
      </c>
      <c r="Z2684" s="260">
        <v>8</v>
      </c>
      <c r="AA2684">
        <v>1391</v>
      </c>
      <c r="AB2684" s="260" t="str">
        <f ca="1">IFERROR(IFERROR(VLOOKUP(Table_Merge1[[#This Row],[Column1]],Table11[#All],2,FALSE),LEFT(AB2685,8)&amp;IF(LEN((RIGHT(AB2685,2)+1))&lt;2,"0"&amp;(RIGHT(AB2685,2)+1),(RIGHT(AB2685,2)-1))),"")</f>
        <v>1391.10.26</v>
      </c>
      <c r="AC2684" s="259" t="str">
        <f ca="1">LEFT(Table_Merge1[[#This Row],[Column2]],4)</f>
        <v>1391</v>
      </c>
      <c r="AD2684" s="259" t="str">
        <f ca="1">RIGHT(LEFT(Table_Merge1[[#This Row],[Column2]],7),2)</f>
        <v>10</v>
      </c>
      <c r="AE2684" s="259" t="str">
        <f ca="1">RIGHT(Table_Merge1[[#This Row],[Column2]],2)</f>
        <v>26</v>
      </c>
      <c r="AF2684">
        <v>10</v>
      </c>
      <c r="AG2684">
        <v>26</v>
      </c>
      <c r="AH2684" s="260">
        <v>2013</v>
      </c>
      <c r="AI2684" t="s">
        <v>3431</v>
      </c>
      <c r="AJ2684" s="260">
        <v>15</v>
      </c>
      <c r="AK2684">
        <v>1681</v>
      </c>
      <c r="AL2684" t="s">
        <v>3621</v>
      </c>
      <c r="AM2684" t="s">
        <v>3621</v>
      </c>
      <c r="AO2684">
        <v>33100</v>
      </c>
      <c r="AP2684" s="287" t="str">
        <f>IFERROR(IF(Table_Merge1[[#This Row],[LME Zinc stock]]*Table_Merge1[[#This Row],[Nima.مقدار]]=0,"",Table_Merge1[[#This Row],[LME Zinc stock]]*Table_Merge1[[#This Row],[Nima.مقدار]]),"")</f>
        <v/>
      </c>
      <c r="AQ2684" s="287" t="str">
        <f>IFERROR(IF(Table_Merge1[[#This Row],[LME Zinc 3-month]]*Table_Merge1[[#This Row],[Nima.مقدار]]=0,"",Table_Merge1[[#This Row],[LME Zinc 3-month]]*Table_Merge1[[#This Row],[Nima.مقدار]]),"")</f>
        <v/>
      </c>
      <c r="AR2684" s="288" t="str">
        <f>IFERROR(IF(Table_Merge1[[#This Row],[LME Zinc stock]]*Table_Merge1[[#This Row],[Azad.Sell]]=0,"",Table_Merge1[[#This Row],[LME Zinc stock]]*Table_Merge1[[#This Row],[Azad.Sell]]),"")</f>
        <v/>
      </c>
      <c r="AS2684" s="288" t="str">
        <f>IFERROR(IF(Table_Merge1[[#This Row],[LME Zinc 3-month]]*Table_Merge1[[#This Row],[Azad.Sell]]=0,"",Table_Merge1[[#This Row],[LME Zinc 3-month]]*Table_Merge1[[#This Row],[Azad.Sell]]),"")</f>
        <v/>
      </c>
      <c r="AT2684"/>
    </row>
    <row r="2685" spans="1:46" x14ac:dyDescent="0.25">
      <c r="A2685" s="258">
        <v>44348</v>
      </c>
      <c r="B26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1400.03.11</v>
      </c>
      <c r="C2685" s="195">
        <f t="shared" ca="1" si="77"/>
        <v>1400</v>
      </c>
      <c r="D26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85" s="195">
        <f>_xlfn.NUMBERVALUE(RIGHT(Table11[[#This Row],[تاریخ شمسی]],2))</f>
        <v>11</v>
      </c>
      <c r="F26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03-11</v>
      </c>
      <c r="G2685" s="195" t="s">
        <v>2836</v>
      </c>
      <c r="L2685" s="259">
        <v>44348</v>
      </c>
      <c r="M2685">
        <v>203750</v>
      </c>
      <c r="O2685" s="284">
        <f>IFERROR(DATE(Table7[[#This Row],[year]],MONTH(DATEVALUE(Table7[[#This Row],[month]]&amp;"1")),Table7[[#This Row],[day]]),"")</f>
        <v>41204</v>
      </c>
      <c r="P2685" s="195" t="s">
        <v>6110</v>
      </c>
      <c r="Q2685" s="195">
        <v>2012</v>
      </c>
      <c r="R2685" s="195" t="s">
        <v>3448</v>
      </c>
      <c r="S2685" s="195">
        <v>22</v>
      </c>
      <c r="T2685" s="195">
        <v>1725</v>
      </c>
      <c r="U2685" s="195">
        <v>1921</v>
      </c>
      <c r="V2685" s="195">
        <v>5086325</v>
      </c>
      <c r="X2685" s="260">
        <v>41288</v>
      </c>
      <c r="Y2685" t="s">
        <v>7375</v>
      </c>
      <c r="Z2685" s="260">
        <v>8</v>
      </c>
      <c r="AA2685">
        <v>1391</v>
      </c>
      <c r="AB2685" s="260" t="str">
        <f ca="1">IFERROR(IFERROR(VLOOKUP(Table_Merge1[[#This Row],[Column1]],Table11[#All],2,FALSE),LEFT(AB2686,8)&amp;IF(LEN((RIGHT(AB2686,2)+1))&lt;2,"0"&amp;(RIGHT(AB2686,2)+1),(RIGHT(AB2686,2)-1))),"")</f>
        <v>1391.10.25</v>
      </c>
      <c r="AC2685" s="259" t="str">
        <f ca="1">LEFT(Table_Merge1[[#This Row],[Column2]],4)</f>
        <v>1391</v>
      </c>
      <c r="AD2685" s="259" t="str">
        <f ca="1">RIGHT(LEFT(Table_Merge1[[#This Row],[Column2]],7),2)</f>
        <v>10</v>
      </c>
      <c r="AE2685" s="259" t="str">
        <f ca="1">RIGHT(Table_Merge1[[#This Row],[Column2]],2)</f>
        <v>25</v>
      </c>
      <c r="AF2685">
        <v>10</v>
      </c>
      <c r="AG2685">
        <v>25</v>
      </c>
      <c r="AH2685" s="260">
        <v>2013</v>
      </c>
      <c r="AI2685" t="s">
        <v>3431</v>
      </c>
      <c r="AJ2685" s="260">
        <v>14</v>
      </c>
      <c r="AK2685">
        <v>1667.75</v>
      </c>
      <c r="AL2685">
        <v>2111</v>
      </c>
      <c r="AM2685">
        <v>5156975</v>
      </c>
      <c r="AO2685">
        <v>32850</v>
      </c>
      <c r="AP2685" s="287">
        <f>IFERROR(IF(Table_Merge1[[#This Row],[LME Zinc stock]]*Table_Merge1[[#This Row],[Nima.مقدار]]=0,"",Table_Merge1[[#This Row],[LME Zinc stock]]*Table_Merge1[[#This Row],[Nima.مقدار]]),"")</f>
        <v>169406628750</v>
      </c>
      <c r="AQ2685" s="287">
        <f>IFERROR(IF(Table_Merge1[[#This Row],[LME Zinc 3-month]]*Table_Merge1[[#This Row],[Nima.مقدار]]=0,"",Table_Merge1[[#This Row],[LME Zinc 3-month]]*Table_Merge1[[#This Row],[Nima.مقدار]]),"")</f>
        <v>69346350</v>
      </c>
      <c r="AR2685" s="288" t="str">
        <f>IFERROR(IF(Table_Merge1[[#This Row],[LME Zinc stock]]*Table_Merge1[[#This Row],[Azad.Sell]]=0,"",Table_Merge1[[#This Row],[LME Zinc stock]]*Table_Merge1[[#This Row],[Azad.Sell]]),"")</f>
        <v/>
      </c>
      <c r="AS2685" s="288" t="str">
        <f>IFERROR(IF(Table_Merge1[[#This Row],[LME Zinc 3-month]]*Table_Merge1[[#This Row],[Azad.Sell]]=0,"",Table_Merge1[[#This Row],[LME Zinc 3-month]]*Table_Merge1[[#This Row],[Azad.Sell]]),"")</f>
        <v/>
      </c>
      <c r="AT2685"/>
    </row>
    <row r="2686" spans="1:46" x14ac:dyDescent="0.25">
      <c r="A2686" s="258">
        <v>44349</v>
      </c>
      <c r="B26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1400.03.12</v>
      </c>
      <c r="C2686" s="195">
        <f t="shared" ca="1" si="77"/>
        <v>1400</v>
      </c>
      <c r="D26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86" s="195">
        <f>_xlfn.NUMBERVALUE(RIGHT(Table11[[#This Row],[تاریخ شمسی]],2))</f>
        <v>12</v>
      </c>
      <c r="F26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03-12</v>
      </c>
      <c r="G2686" s="195" t="s">
        <v>2837</v>
      </c>
      <c r="L2686" s="259">
        <v>44349</v>
      </c>
      <c r="M2686">
        <v>203262</v>
      </c>
      <c r="O2686" s="283">
        <f>IFERROR(DATE(Table7[[#This Row],[year]],MONTH(DATEVALUE(Table7[[#This Row],[month]]&amp;"1")),Table7[[#This Row],[day]]),"")</f>
        <v>41201</v>
      </c>
      <c r="P2686" s="257" t="s">
        <v>6111</v>
      </c>
      <c r="Q2686" s="257">
        <v>2012</v>
      </c>
      <c r="R2686" s="257" t="s">
        <v>3448</v>
      </c>
      <c r="S2686" s="257">
        <v>19</v>
      </c>
      <c r="T2686" s="257">
        <v>1732.75</v>
      </c>
      <c r="U2686" s="257">
        <v>1928.5</v>
      </c>
      <c r="V2686" s="257">
        <v>5084425</v>
      </c>
      <c r="X2686" s="260">
        <v>41285</v>
      </c>
      <c r="Z2686" s="260">
        <v>9</v>
      </c>
      <c r="AB2686" s="260" t="str">
        <f ca="1">IFERROR(IFERROR(VLOOKUP(Table_Merge1[[#This Row],[Column1]],Table11[#All],2,FALSE),LEFT(AB2687,8)&amp;IF(LEN((RIGHT(AB2687,2)+1))&lt;2,"0"&amp;(RIGHT(AB2687,2)+1),(RIGHT(AB2687,2)-1))),"")</f>
        <v>1391.10.20</v>
      </c>
      <c r="AC2686" s="259" t="str">
        <f ca="1">LEFT(Table_Merge1[[#This Row],[Column2]],4)</f>
        <v>1391</v>
      </c>
      <c r="AD2686" s="259" t="str">
        <f ca="1">RIGHT(LEFT(Table_Merge1[[#This Row],[Column2]],7),2)</f>
        <v>10</v>
      </c>
      <c r="AE2686" s="259" t="str">
        <f ca="1">RIGHT(Table_Merge1[[#This Row],[Column2]],2)</f>
        <v>20</v>
      </c>
      <c r="AH2686" s="260">
        <v>2013</v>
      </c>
      <c r="AI2686" t="s">
        <v>3431</v>
      </c>
      <c r="AJ2686" s="260">
        <v>11</v>
      </c>
      <c r="AK2686">
        <v>1669.5</v>
      </c>
      <c r="AL2686">
        <v>2085.5</v>
      </c>
      <c r="AM2686">
        <v>5164050</v>
      </c>
      <c r="AP2686" s="287" t="str">
        <f>IFERROR(IF(Table_Merge1[[#This Row],[LME Zinc stock]]*Table_Merge1[[#This Row],[Nima.مقدار]]=0,"",Table_Merge1[[#This Row],[LME Zinc stock]]*Table_Merge1[[#This Row],[Nima.مقدار]]),"")</f>
        <v/>
      </c>
      <c r="AQ2686" s="287" t="str">
        <f>IFERROR(IF(Table_Merge1[[#This Row],[LME Zinc 3-month]]*Table_Merge1[[#This Row],[Nima.مقدار]]=0,"",Table_Merge1[[#This Row],[LME Zinc 3-month]]*Table_Merge1[[#This Row],[Nima.مقدار]]),"")</f>
        <v/>
      </c>
      <c r="AR2686" s="288" t="str">
        <f>IFERROR(IF(Table_Merge1[[#This Row],[LME Zinc stock]]*Table_Merge1[[#This Row],[Azad.Sell]]=0,"",Table_Merge1[[#This Row],[LME Zinc stock]]*Table_Merge1[[#This Row],[Azad.Sell]]),"")</f>
        <v/>
      </c>
      <c r="AS2686" s="288" t="str">
        <f>IFERROR(IF(Table_Merge1[[#This Row],[LME Zinc 3-month]]*Table_Merge1[[#This Row],[Azad.Sell]]=0,"",Table_Merge1[[#This Row],[LME Zinc 3-month]]*Table_Merge1[[#This Row],[Azad.Sell]]),"")</f>
        <v/>
      </c>
      <c r="AT2686"/>
    </row>
    <row r="2687" spans="1:46" x14ac:dyDescent="0.25">
      <c r="A2687" s="258">
        <v>44350</v>
      </c>
      <c r="B26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1400.03.13</v>
      </c>
      <c r="C2687" s="195">
        <f t="shared" ca="1" si="77"/>
        <v>1400</v>
      </c>
      <c r="D26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87" s="195">
        <f>_xlfn.NUMBERVALUE(RIGHT(Table11[[#This Row],[تاریخ شمسی]],2))</f>
        <v>13</v>
      </c>
      <c r="F26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03-13</v>
      </c>
      <c r="G2687" s="195" t="s">
        <v>2838</v>
      </c>
      <c r="L2687" s="259">
        <v>44350</v>
      </c>
      <c r="M2687">
        <v>203262</v>
      </c>
      <c r="O2687" s="284">
        <f>IFERROR(DATE(Table7[[#This Row],[year]],MONTH(DATEVALUE(Table7[[#This Row],[month]]&amp;"1")),Table7[[#This Row],[day]]),"")</f>
        <v>41200</v>
      </c>
      <c r="P2687" s="195" t="s">
        <v>6112</v>
      </c>
      <c r="Q2687" s="195">
        <v>2012</v>
      </c>
      <c r="R2687" s="195" t="s">
        <v>3448</v>
      </c>
      <c r="S2687" s="195">
        <v>18</v>
      </c>
      <c r="T2687" s="195">
        <v>1748</v>
      </c>
      <c r="U2687" s="195">
        <v>1914</v>
      </c>
      <c r="V2687" s="195">
        <v>5090675</v>
      </c>
      <c r="X2687" s="260">
        <v>41284</v>
      </c>
      <c r="Y2687" t="s">
        <v>7374</v>
      </c>
      <c r="Z2687" s="260">
        <v>9</v>
      </c>
      <c r="AA2687">
        <v>1391</v>
      </c>
      <c r="AB2687" s="260" t="str">
        <f ca="1">IFERROR(IFERROR(VLOOKUP(Table_Merge1[[#This Row],[Column1]],Table11[#All],2,FALSE),LEFT(AB2688,8)&amp;IF(LEN((RIGHT(AB2688,2)+1))&lt;2,"0"&amp;(RIGHT(AB2688,2)+1),(RIGHT(AB2688,2)-1))),"")</f>
        <v>1391.10.21</v>
      </c>
      <c r="AC2687" s="259" t="str">
        <f ca="1">LEFT(Table_Merge1[[#This Row],[Column2]],4)</f>
        <v>1391</v>
      </c>
      <c r="AD2687" s="259" t="str">
        <f ca="1">RIGHT(LEFT(Table_Merge1[[#This Row],[Column2]],7),2)</f>
        <v>10</v>
      </c>
      <c r="AE2687" s="259" t="str">
        <f ca="1">RIGHT(Table_Merge1[[#This Row],[Column2]],2)</f>
        <v>21</v>
      </c>
      <c r="AF2687">
        <v>10</v>
      </c>
      <c r="AG2687">
        <v>21</v>
      </c>
      <c r="AH2687" s="260">
        <v>2013</v>
      </c>
      <c r="AI2687" t="s">
        <v>3431</v>
      </c>
      <c r="AJ2687" s="260">
        <v>10</v>
      </c>
      <c r="AK2687">
        <v>1663</v>
      </c>
      <c r="AL2687">
        <v>2035.5</v>
      </c>
      <c r="AM2687">
        <v>5170300</v>
      </c>
      <c r="AO2687">
        <v>32850</v>
      </c>
      <c r="AP2687" s="287">
        <f>IFERROR(IF(Table_Merge1[[#This Row],[LME Zinc stock]]*Table_Merge1[[#This Row],[Nima.مقدار]]=0,"",Table_Merge1[[#This Row],[LME Zinc stock]]*Table_Merge1[[#This Row],[Nima.مقدار]]),"")</f>
        <v>169844355000</v>
      </c>
      <c r="AQ2687" s="287">
        <f>IFERROR(IF(Table_Merge1[[#This Row],[LME Zinc 3-month]]*Table_Merge1[[#This Row],[Nima.مقدار]]=0,"",Table_Merge1[[#This Row],[LME Zinc 3-month]]*Table_Merge1[[#This Row],[Nima.مقدار]]),"")</f>
        <v>66866175</v>
      </c>
      <c r="AR2687" s="288" t="str">
        <f>IFERROR(IF(Table_Merge1[[#This Row],[LME Zinc stock]]*Table_Merge1[[#This Row],[Azad.Sell]]=0,"",Table_Merge1[[#This Row],[LME Zinc stock]]*Table_Merge1[[#This Row],[Azad.Sell]]),"")</f>
        <v/>
      </c>
      <c r="AS2687" s="288" t="str">
        <f>IFERROR(IF(Table_Merge1[[#This Row],[LME Zinc 3-month]]*Table_Merge1[[#This Row],[Azad.Sell]]=0,"",Table_Merge1[[#This Row],[LME Zinc 3-month]]*Table_Merge1[[#This Row],[Azad.Sell]]),"")</f>
        <v/>
      </c>
      <c r="AT2687"/>
    </row>
    <row r="2688" spans="1:46" x14ac:dyDescent="0.25">
      <c r="A2688" s="258">
        <v>44351</v>
      </c>
      <c r="B26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1400.03.14</v>
      </c>
      <c r="C2688" s="195">
        <f t="shared" ca="1" si="77"/>
        <v>1400</v>
      </c>
      <c r="D26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88" s="195">
        <f>_xlfn.NUMBERVALUE(RIGHT(Table11[[#This Row],[تاریخ شمسی]],2))</f>
        <v>14</v>
      </c>
      <c r="F26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03-14</v>
      </c>
      <c r="G2688" s="195" t="s">
        <v>2839</v>
      </c>
      <c r="L2688" s="259">
        <v>44351</v>
      </c>
      <c r="M2688">
        <v>204453</v>
      </c>
      <c r="O2688" s="283">
        <f>IFERROR(DATE(Table7[[#This Row],[year]],MONTH(DATEVALUE(Table7[[#This Row],[month]]&amp;"1")),Table7[[#This Row],[day]]),"")</f>
        <v>41199</v>
      </c>
      <c r="P2688" s="257" t="s">
        <v>6113</v>
      </c>
      <c r="Q2688" s="257">
        <v>2012</v>
      </c>
      <c r="R2688" s="257" t="s">
        <v>3448</v>
      </c>
      <c r="S2688" s="257">
        <v>17</v>
      </c>
      <c r="T2688" s="257">
        <v>1747.75</v>
      </c>
      <c r="U2688" s="257">
        <v>1909.5</v>
      </c>
      <c r="V2688" s="257">
        <v>5079375</v>
      </c>
      <c r="X2688" s="260">
        <v>41283</v>
      </c>
      <c r="Y2688" t="s">
        <v>7373</v>
      </c>
      <c r="Z2688" s="260">
        <v>9</v>
      </c>
      <c r="AA2688">
        <v>1391</v>
      </c>
      <c r="AB2688" s="260" t="str">
        <f ca="1">IFERROR(IFERROR(VLOOKUP(Table_Merge1[[#This Row],[Column1]],Table11[#All],2,FALSE),LEFT(AB2689,8)&amp;IF(LEN((RIGHT(AB2689,2)+1))&lt;2,"0"&amp;(RIGHT(AB2689,2)+1),(RIGHT(AB2689,2)-1))),"")</f>
        <v>1391.10.20</v>
      </c>
      <c r="AC2688" s="259" t="str">
        <f ca="1">LEFT(Table_Merge1[[#This Row],[Column2]],4)</f>
        <v>1391</v>
      </c>
      <c r="AD2688" s="259" t="str">
        <f ca="1">RIGHT(LEFT(Table_Merge1[[#This Row],[Column2]],7),2)</f>
        <v>10</v>
      </c>
      <c r="AE2688" s="259" t="str">
        <f ca="1">RIGHT(Table_Merge1[[#This Row],[Column2]],2)</f>
        <v>20</v>
      </c>
      <c r="AF2688">
        <v>10</v>
      </c>
      <c r="AG2688">
        <v>20</v>
      </c>
      <c r="AH2688" s="260">
        <v>2013</v>
      </c>
      <c r="AI2688" t="s">
        <v>3431</v>
      </c>
      <c r="AJ2688" s="260">
        <v>9</v>
      </c>
      <c r="AK2688">
        <v>1663.5</v>
      </c>
      <c r="AL2688">
        <v>2046</v>
      </c>
      <c r="AM2688">
        <v>5161175</v>
      </c>
      <c r="AO2688">
        <v>32800</v>
      </c>
      <c r="AP2688" s="287">
        <f>IFERROR(IF(Table_Merge1[[#This Row],[LME Zinc stock]]*Table_Merge1[[#This Row],[Nima.مقدار]]=0,"",Table_Merge1[[#This Row],[LME Zinc stock]]*Table_Merge1[[#This Row],[Nima.مقدار]]),"")</f>
        <v>169286540000</v>
      </c>
      <c r="AQ2688" s="287">
        <f>IFERROR(IF(Table_Merge1[[#This Row],[LME Zinc 3-month]]*Table_Merge1[[#This Row],[Nima.مقدار]]=0,"",Table_Merge1[[#This Row],[LME Zinc 3-month]]*Table_Merge1[[#This Row],[Nima.مقدار]]),"")</f>
        <v>67108800</v>
      </c>
      <c r="AR2688" s="288" t="str">
        <f>IFERROR(IF(Table_Merge1[[#This Row],[LME Zinc stock]]*Table_Merge1[[#This Row],[Azad.Sell]]=0,"",Table_Merge1[[#This Row],[LME Zinc stock]]*Table_Merge1[[#This Row],[Azad.Sell]]),"")</f>
        <v/>
      </c>
      <c r="AS2688" s="288" t="str">
        <f>IFERROR(IF(Table_Merge1[[#This Row],[LME Zinc 3-month]]*Table_Merge1[[#This Row],[Azad.Sell]]=0,"",Table_Merge1[[#This Row],[LME Zinc 3-month]]*Table_Merge1[[#This Row],[Azad.Sell]]),"")</f>
        <v/>
      </c>
      <c r="AT2688"/>
    </row>
    <row r="2689" spans="1:46" x14ac:dyDescent="0.25">
      <c r="A2689" s="258">
        <v>44354</v>
      </c>
      <c r="B26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1400.03.17</v>
      </c>
      <c r="C2689" s="195">
        <f t="shared" ca="1" si="77"/>
        <v>1400</v>
      </c>
      <c r="D26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89" s="195">
        <f>_xlfn.NUMBERVALUE(RIGHT(Table11[[#This Row],[تاریخ شمسی]],2))</f>
        <v>17</v>
      </c>
      <c r="F26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03-17</v>
      </c>
      <c r="G2689" s="195" t="s">
        <v>2840</v>
      </c>
      <c r="L2689" s="259">
        <v>44354</v>
      </c>
      <c r="M2689">
        <v>204686</v>
      </c>
      <c r="O2689" s="284">
        <f>IFERROR(DATE(Table7[[#This Row],[year]],MONTH(DATEVALUE(Table7[[#This Row],[month]]&amp;"1")),Table7[[#This Row],[day]]),"")</f>
        <v>41198</v>
      </c>
      <c r="P2689" s="195" t="s">
        <v>6114</v>
      </c>
      <c r="Q2689" s="195">
        <v>2012</v>
      </c>
      <c r="R2689" s="195" t="s">
        <v>3448</v>
      </c>
      <c r="S2689" s="195">
        <v>16</v>
      </c>
      <c r="T2689" s="195">
        <v>1737.5</v>
      </c>
      <c r="U2689" s="195">
        <v>1960</v>
      </c>
      <c r="V2689" s="195">
        <v>5085050</v>
      </c>
      <c r="X2689" s="260">
        <v>41282</v>
      </c>
      <c r="Y2689" t="s">
        <v>7372</v>
      </c>
      <c r="Z2689" s="260">
        <v>9</v>
      </c>
      <c r="AA2689">
        <v>1391</v>
      </c>
      <c r="AB2689" s="260" t="str">
        <f ca="1">IFERROR(IFERROR(VLOOKUP(Table_Merge1[[#This Row],[Column1]],Table11[#All],2,FALSE),LEFT(AB2690,8)&amp;IF(LEN((RIGHT(AB2690,2)+1))&lt;2,"0"&amp;(RIGHT(AB2690,2)+1),(RIGHT(AB2690,2)-1))),"")</f>
        <v>1391.10.19</v>
      </c>
      <c r="AC2689" s="259" t="str">
        <f ca="1">LEFT(Table_Merge1[[#This Row],[Column2]],4)</f>
        <v>1391</v>
      </c>
      <c r="AD2689" s="259" t="str">
        <f ca="1">RIGHT(LEFT(Table_Merge1[[#This Row],[Column2]],7),2)</f>
        <v>10</v>
      </c>
      <c r="AE2689" s="259" t="str">
        <f ca="1">RIGHT(Table_Merge1[[#This Row],[Column2]],2)</f>
        <v>19</v>
      </c>
      <c r="AF2689">
        <v>10</v>
      </c>
      <c r="AG2689">
        <v>19</v>
      </c>
      <c r="AH2689" s="260">
        <v>2013</v>
      </c>
      <c r="AI2689" t="s">
        <v>3431</v>
      </c>
      <c r="AJ2689" s="260">
        <v>8</v>
      </c>
      <c r="AK2689">
        <v>1653.75</v>
      </c>
      <c r="AL2689">
        <v>2077</v>
      </c>
      <c r="AM2689">
        <v>5156975</v>
      </c>
      <c r="AO2689">
        <v>32600</v>
      </c>
      <c r="AP2689" s="287">
        <f>IFERROR(IF(Table_Merge1[[#This Row],[LME Zinc stock]]*Table_Merge1[[#This Row],[Nima.مقدار]]=0,"",Table_Merge1[[#This Row],[LME Zinc stock]]*Table_Merge1[[#This Row],[Nima.مقدار]]),"")</f>
        <v>168117385000</v>
      </c>
      <c r="AQ2689" s="287">
        <f>IFERROR(IF(Table_Merge1[[#This Row],[LME Zinc 3-month]]*Table_Merge1[[#This Row],[Nima.مقدار]]=0,"",Table_Merge1[[#This Row],[LME Zinc 3-month]]*Table_Merge1[[#This Row],[Nima.مقدار]]),"")</f>
        <v>67710200</v>
      </c>
      <c r="AR2689" s="288" t="str">
        <f>IFERROR(IF(Table_Merge1[[#This Row],[LME Zinc stock]]*Table_Merge1[[#This Row],[Azad.Sell]]=0,"",Table_Merge1[[#This Row],[LME Zinc stock]]*Table_Merge1[[#This Row],[Azad.Sell]]),"")</f>
        <v/>
      </c>
      <c r="AS2689" s="288" t="str">
        <f>IFERROR(IF(Table_Merge1[[#This Row],[LME Zinc 3-month]]*Table_Merge1[[#This Row],[Azad.Sell]]=0,"",Table_Merge1[[#This Row],[LME Zinc 3-month]]*Table_Merge1[[#This Row],[Azad.Sell]]),"")</f>
        <v/>
      </c>
      <c r="AT2689"/>
    </row>
    <row r="2690" spans="1:46" x14ac:dyDescent="0.25">
      <c r="A2690" s="258">
        <v>44355</v>
      </c>
      <c r="B26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1400.03.18</v>
      </c>
      <c r="C2690" s="195">
        <f t="shared" ref="C2690:C2753" ca="1" si="78">_xlfn.NUMBERVALUE(LEFT(G2690, LEN(G2690) - MAX(IF(ISNUMBER(MID(G2690, ROW(INDIRECT("1:"&amp;LEN(G2690))), 1) *1)=FALSE, ROW(INDIRECT("6:"&amp;LEN(G2690))), 6))))</f>
        <v>1400</v>
      </c>
      <c r="D26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90" s="195">
        <f>_xlfn.NUMBERVALUE(RIGHT(Table11[[#This Row],[تاریخ شمسی]],2))</f>
        <v>18</v>
      </c>
      <c r="F26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03-18</v>
      </c>
      <c r="G2690" s="195" t="s">
        <v>2841</v>
      </c>
      <c r="L2690" s="259">
        <v>44355</v>
      </c>
      <c r="M2690">
        <v>203336</v>
      </c>
      <c r="O2690" s="283">
        <f>IFERROR(DATE(Table7[[#This Row],[year]],MONTH(DATEVALUE(Table7[[#This Row],[month]]&amp;"1")),Table7[[#This Row],[day]]),"")</f>
        <v>41197</v>
      </c>
      <c r="P2690" s="257" t="s">
        <v>6115</v>
      </c>
      <c r="Q2690" s="257">
        <v>2012</v>
      </c>
      <c r="R2690" s="257" t="s">
        <v>3448</v>
      </c>
      <c r="S2690" s="257">
        <v>15</v>
      </c>
      <c r="T2690" s="257">
        <v>1747.25</v>
      </c>
      <c r="U2690" s="257">
        <v>1932.5</v>
      </c>
      <c r="V2690" s="257">
        <v>5071475</v>
      </c>
      <c r="X2690" s="260">
        <v>41281</v>
      </c>
      <c r="Y2690" t="s">
        <v>7371</v>
      </c>
      <c r="Z2690" s="260">
        <v>9</v>
      </c>
      <c r="AA2690">
        <v>1391</v>
      </c>
      <c r="AB2690" s="260" t="str">
        <f ca="1">IFERROR(IFERROR(VLOOKUP(Table_Merge1[[#This Row],[Column1]],Table11[#All],2,FALSE),LEFT(AB2691,8)&amp;IF(LEN((RIGHT(AB2691,2)+1))&lt;2,"0"&amp;(RIGHT(AB2691,2)+1),(RIGHT(AB2691,2)-1))),"")</f>
        <v>1391.10.18</v>
      </c>
      <c r="AC2690" s="259" t="str">
        <f ca="1">LEFT(Table_Merge1[[#This Row],[Column2]],4)</f>
        <v>1391</v>
      </c>
      <c r="AD2690" s="259" t="str">
        <f ca="1">RIGHT(LEFT(Table_Merge1[[#This Row],[Column2]],7),2)</f>
        <v>10</v>
      </c>
      <c r="AE2690" s="259" t="str">
        <f ca="1">RIGHT(Table_Merge1[[#This Row],[Column2]],2)</f>
        <v>18</v>
      </c>
      <c r="AF2690">
        <v>10</v>
      </c>
      <c r="AG2690">
        <v>18</v>
      </c>
      <c r="AH2690" s="260">
        <v>2013</v>
      </c>
      <c r="AI2690" t="s">
        <v>3431</v>
      </c>
      <c r="AJ2690" s="260">
        <v>7</v>
      </c>
      <c r="AK2690">
        <v>1653.75</v>
      </c>
      <c r="AL2690">
        <v>2065</v>
      </c>
      <c r="AM2690">
        <v>5164150</v>
      </c>
      <c r="AO2690">
        <v>32300</v>
      </c>
      <c r="AP2690" s="287">
        <f>IFERROR(IF(Table_Merge1[[#This Row],[LME Zinc stock]]*Table_Merge1[[#This Row],[Nima.مقدار]]=0,"",Table_Merge1[[#This Row],[LME Zinc stock]]*Table_Merge1[[#This Row],[Nima.مقدار]]),"")</f>
        <v>166802045000</v>
      </c>
      <c r="AQ2690" s="287">
        <f>IFERROR(IF(Table_Merge1[[#This Row],[LME Zinc 3-month]]*Table_Merge1[[#This Row],[Nima.مقدار]]=0,"",Table_Merge1[[#This Row],[LME Zinc 3-month]]*Table_Merge1[[#This Row],[Nima.مقدار]]),"")</f>
        <v>66699500</v>
      </c>
      <c r="AR2690" s="288" t="str">
        <f>IFERROR(IF(Table_Merge1[[#This Row],[LME Zinc stock]]*Table_Merge1[[#This Row],[Azad.Sell]]=0,"",Table_Merge1[[#This Row],[LME Zinc stock]]*Table_Merge1[[#This Row],[Azad.Sell]]),"")</f>
        <v/>
      </c>
      <c r="AS2690" s="288" t="str">
        <f>IFERROR(IF(Table_Merge1[[#This Row],[LME Zinc 3-month]]*Table_Merge1[[#This Row],[Azad.Sell]]=0,"",Table_Merge1[[#This Row],[LME Zinc 3-month]]*Table_Merge1[[#This Row],[Azad.Sell]]),"")</f>
        <v/>
      </c>
      <c r="AT2690"/>
    </row>
    <row r="2691" spans="1:46" x14ac:dyDescent="0.25">
      <c r="A2691" s="258">
        <v>44356</v>
      </c>
      <c r="B26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1400.03.19</v>
      </c>
      <c r="C2691" s="195">
        <f t="shared" ca="1" si="78"/>
        <v>1400</v>
      </c>
      <c r="D26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91" s="195">
        <f>_xlfn.NUMBERVALUE(RIGHT(Table11[[#This Row],[تاریخ شمسی]],2))</f>
        <v>19</v>
      </c>
      <c r="F26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03-19</v>
      </c>
      <c r="G2691" s="195" t="s">
        <v>2842</v>
      </c>
      <c r="L2691" s="259">
        <v>44356</v>
      </c>
      <c r="M2691">
        <v>204020</v>
      </c>
      <c r="O2691" s="284">
        <f>IFERROR(DATE(Table7[[#This Row],[year]],MONTH(DATEVALUE(Table7[[#This Row],[month]]&amp;"1")),Table7[[#This Row],[day]]),"")</f>
        <v>41194</v>
      </c>
      <c r="P2691" s="195" t="s">
        <v>6116</v>
      </c>
      <c r="Q2691" s="195">
        <v>2012</v>
      </c>
      <c r="R2691" s="195" t="s">
        <v>3448</v>
      </c>
      <c r="S2691" s="195">
        <v>12</v>
      </c>
      <c r="T2691" s="195">
        <v>1767</v>
      </c>
      <c r="U2691" s="195" t="s">
        <v>3621</v>
      </c>
      <c r="V2691" s="195" t="s">
        <v>3621</v>
      </c>
      <c r="X2691" s="260">
        <v>41278</v>
      </c>
      <c r="Z2691" s="260">
        <v>9</v>
      </c>
      <c r="AB2691" s="260" t="str">
        <f ca="1">IFERROR(IFERROR(VLOOKUP(Table_Merge1[[#This Row],[Column1]],Table11[#All],2,FALSE),LEFT(AB2692,8)&amp;IF(LEN((RIGHT(AB2692,2)+1))&lt;2,"0"&amp;(RIGHT(AB2692,2)+1),(RIGHT(AB2692,2)-1))),"")</f>
        <v>1391.10.11</v>
      </c>
      <c r="AC2691" s="259" t="str">
        <f ca="1">LEFT(Table_Merge1[[#This Row],[Column2]],4)</f>
        <v>1391</v>
      </c>
      <c r="AD2691" s="259" t="str">
        <f ca="1">RIGHT(LEFT(Table_Merge1[[#This Row],[Column2]],7),2)</f>
        <v>10</v>
      </c>
      <c r="AE2691" s="259" t="str">
        <f ca="1">RIGHT(Table_Merge1[[#This Row],[Column2]],2)</f>
        <v>11</v>
      </c>
      <c r="AH2691" s="260">
        <v>2013</v>
      </c>
      <c r="AI2691" t="s">
        <v>3431</v>
      </c>
      <c r="AJ2691" s="260">
        <v>4</v>
      </c>
      <c r="AK2691">
        <v>1632.25</v>
      </c>
      <c r="AL2691">
        <v>2085.5</v>
      </c>
      <c r="AM2691">
        <v>5167600</v>
      </c>
      <c r="AP2691" s="287" t="str">
        <f>IFERROR(IF(Table_Merge1[[#This Row],[LME Zinc stock]]*Table_Merge1[[#This Row],[Nima.مقدار]]=0,"",Table_Merge1[[#This Row],[LME Zinc stock]]*Table_Merge1[[#This Row],[Nima.مقدار]]),"")</f>
        <v/>
      </c>
      <c r="AQ2691" s="287" t="str">
        <f>IFERROR(IF(Table_Merge1[[#This Row],[LME Zinc 3-month]]*Table_Merge1[[#This Row],[Nima.مقدار]]=0,"",Table_Merge1[[#This Row],[LME Zinc 3-month]]*Table_Merge1[[#This Row],[Nima.مقدار]]),"")</f>
        <v/>
      </c>
      <c r="AR2691" s="288" t="str">
        <f>IFERROR(IF(Table_Merge1[[#This Row],[LME Zinc stock]]*Table_Merge1[[#This Row],[Azad.Sell]]=0,"",Table_Merge1[[#This Row],[LME Zinc stock]]*Table_Merge1[[#This Row],[Azad.Sell]]),"")</f>
        <v/>
      </c>
      <c r="AS2691" s="288" t="str">
        <f>IFERROR(IF(Table_Merge1[[#This Row],[LME Zinc 3-month]]*Table_Merge1[[#This Row],[Azad.Sell]]=0,"",Table_Merge1[[#This Row],[LME Zinc 3-month]]*Table_Merge1[[#This Row],[Azad.Sell]]),"")</f>
        <v/>
      </c>
      <c r="AT2691"/>
    </row>
    <row r="2692" spans="1:46" x14ac:dyDescent="0.25">
      <c r="A2692" s="258">
        <v>44357</v>
      </c>
      <c r="B26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1400.03.20</v>
      </c>
      <c r="C2692" s="195">
        <f t="shared" ca="1" si="78"/>
        <v>1400</v>
      </c>
      <c r="D26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92" s="195">
        <f>_xlfn.NUMBERVALUE(RIGHT(Table11[[#This Row],[تاریخ شمسی]],2))</f>
        <v>20</v>
      </c>
      <c r="F26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03-20</v>
      </c>
      <c r="G2692" s="195" t="s">
        <v>2843</v>
      </c>
      <c r="L2692" s="259">
        <v>44357</v>
      </c>
      <c r="M2692">
        <v>203901</v>
      </c>
      <c r="O2692" s="283">
        <f>IFERROR(DATE(Table7[[#This Row],[year]],MONTH(DATEVALUE(Table7[[#This Row],[month]]&amp;"1")),Table7[[#This Row],[day]]),"")</f>
        <v>41193</v>
      </c>
      <c r="P2692" s="257" t="s">
        <v>6117</v>
      </c>
      <c r="Q2692" s="257">
        <v>2012</v>
      </c>
      <c r="R2692" s="257" t="s">
        <v>3448</v>
      </c>
      <c r="S2692" s="257">
        <v>11</v>
      </c>
      <c r="T2692" s="257">
        <v>1767.25</v>
      </c>
      <c r="U2692" s="257">
        <v>1913</v>
      </c>
      <c r="V2692" s="257">
        <v>5077375</v>
      </c>
      <c r="X2692" s="260">
        <v>41277</v>
      </c>
      <c r="Z2692" s="260">
        <v>9</v>
      </c>
      <c r="AB2692" s="260" t="str">
        <f ca="1">IFERROR(IFERROR(VLOOKUP(Table_Merge1[[#This Row],[Column1]],Table11[#All],2,FALSE),LEFT(AB2693,8)&amp;IF(LEN((RIGHT(AB2693,2)+1))&lt;2,"0"&amp;(RIGHT(AB2693,2)+1),(RIGHT(AB2693,2)-1))),"")</f>
        <v>1391.10.12</v>
      </c>
      <c r="AC2692" s="259" t="str">
        <f ca="1">LEFT(Table_Merge1[[#This Row],[Column2]],4)</f>
        <v>1391</v>
      </c>
      <c r="AD2692" s="259" t="str">
        <f ca="1">RIGHT(LEFT(Table_Merge1[[#This Row],[Column2]],7),2)</f>
        <v>10</v>
      </c>
      <c r="AE2692" s="259" t="str">
        <f ca="1">RIGHT(Table_Merge1[[#This Row],[Column2]],2)</f>
        <v>12</v>
      </c>
      <c r="AH2692" s="260">
        <v>2013</v>
      </c>
      <c r="AI2692" t="s">
        <v>3431</v>
      </c>
      <c r="AJ2692" s="260">
        <v>3</v>
      </c>
      <c r="AK2692">
        <v>1684.5</v>
      </c>
      <c r="AL2692">
        <v>2046.5</v>
      </c>
      <c r="AM2692">
        <v>5171400</v>
      </c>
      <c r="AP2692" s="287" t="str">
        <f>IFERROR(IF(Table_Merge1[[#This Row],[LME Zinc stock]]*Table_Merge1[[#This Row],[Nima.مقدار]]=0,"",Table_Merge1[[#This Row],[LME Zinc stock]]*Table_Merge1[[#This Row],[Nima.مقدار]]),"")</f>
        <v/>
      </c>
      <c r="AQ2692" s="287" t="str">
        <f>IFERROR(IF(Table_Merge1[[#This Row],[LME Zinc 3-month]]*Table_Merge1[[#This Row],[Nima.مقدار]]=0,"",Table_Merge1[[#This Row],[LME Zinc 3-month]]*Table_Merge1[[#This Row],[Nima.مقدار]]),"")</f>
        <v/>
      </c>
      <c r="AR2692" s="288" t="str">
        <f>IFERROR(IF(Table_Merge1[[#This Row],[LME Zinc stock]]*Table_Merge1[[#This Row],[Azad.Sell]]=0,"",Table_Merge1[[#This Row],[LME Zinc stock]]*Table_Merge1[[#This Row],[Azad.Sell]]),"")</f>
        <v/>
      </c>
      <c r="AS2692" s="288" t="str">
        <f>IFERROR(IF(Table_Merge1[[#This Row],[LME Zinc 3-month]]*Table_Merge1[[#This Row],[Azad.Sell]]=0,"",Table_Merge1[[#This Row],[LME Zinc 3-month]]*Table_Merge1[[#This Row],[Azad.Sell]]),"")</f>
        <v/>
      </c>
      <c r="AT2692"/>
    </row>
    <row r="2693" spans="1:46" x14ac:dyDescent="0.25">
      <c r="A2693" s="258">
        <v>44359</v>
      </c>
      <c r="B26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1400.03.22</v>
      </c>
      <c r="C2693" s="195">
        <f t="shared" ca="1" si="78"/>
        <v>1400</v>
      </c>
      <c r="D26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93" s="195">
        <f>_xlfn.NUMBERVALUE(RIGHT(Table11[[#This Row],[تاریخ شمسی]],2))</f>
        <v>22</v>
      </c>
      <c r="F26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03-22</v>
      </c>
      <c r="G2693" s="195" t="s">
        <v>2844</v>
      </c>
      <c r="L2693" s="259">
        <v>44359</v>
      </c>
      <c r="M2693">
        <v>205488</v>
      </c>
      <c r="O2693" s="284">
        <f>IFERROR(DATE(Table7[[#This Row],[year]],MONTH(DATEVALUE(Table7[[#This Row],[month]]&amp;"1")),Table7[[#This Row],[day]]),"")</f>
        <v>41192</v>
      </c>
      <c r="P2693" s="195" t="s">
        <v>6118</v>
      </c>
      <c r="Q2693" s="195">
        <v>2012</v>
      </c>
      <c r="R2693" s="195" t="s">
        <v>3448</v>
      </c>
      <c r="S2693" s="195">
        <v>10</v>
      </c>
      <c r="T2693" s="195">
        <v>1763</v>
      </c>
      <c r="U2693" s="195">
        <v>1913</v>
      </c>
      <c r="V2693" s="195">
        <v>5083150</v>
      </c>
      <c r="X2693" s="260">
        <v>41276</v>
      </c>
      <c r="Y2693" t="s">
        <v>7370</v>
      </c>
      <c r="Z2693" s="260">
        <v>9</v>
      </c>
      <c r="AA2693">
        <v>1391</v>
      </c>
      <c r="AB2693" s="260" t="str">
        <f ca="1">IFERROR(IFERROR(VLOOKUP(Table_Merge1[[#This Row],[Column1]],Table11[#All],2,FALSE),LEFT(AB2694,8)&amp;IF(LEN((RIGHT(AB2694,2)+1))&lt;2,"0"&amp;(RIGHT(AB2694,2)+1),(RIGHT(AB2694,2)-1))),"")</f>
        <v>1391.10.13</v>
      </c>
      <c r="AC2693" s="259" t="str">
        <f ca="1">LEFT(Table_Merge1[[#This Row],[Column2]],4)</f>
        <v>1391</v>
      </c>
      <c r="AD2693" s="259" t="str">
        <f ca="1">RIGHT(LEFT(Table_Merge1[[#This Row],[Column2]],7),2)</f>
        <v>10</v>
      </c>
      <c r="AE2693" s="259" t="str">
        <f ca="1">RIGHT(Table_Merge1[[#This Row],[Column2]],2)</f>
        <v>13</v>
      </c>
      <c r="AF2693">
        <v>10</v>
      </c>
      <c r="AG2693">
        <v>13</v>
      </c>
      <c r="AH2693" s="260">
        <v>2013</v>
      </c>
      <c r="AI2693" t="s">
        <v>3431</v>
      </c>
      <c r="AJ2693" s="260">
        <v>2</v>
      </c>
      <c r="AK2693">
        <v>1681.5</v>
      </c>
      <c r="AL2693">
        <v>2040.5</v>
      </c>
      <c r="AM2693">
        <v>5177475</v>
      </c>
      <c r="AO2693">
        <v>32400</v>
      </c>
      <c r="AP2693" s="287">
        <f>IFERROR(IF(Table_Merge1[[#This Row],[LME Zinc stock]]*Table_Merge1[[#This Row],[Nima.مقدار]]=0,"",Table_Merge1[[#This Row],[LME Zinc stock]]*Table_Merge1[[#This Row],[Nima.مقدار]]),"")</f>
        <v>167750190000</v>
      </c>
      <c r="AQ2693" s="287">
        <f>IFERROR(IF(Table_Merge1[[#This Row],[LME Zinc 3-month]]*Table_Merge1[[#This Row],[Nima.مقدار]]=0,"",Table_Merge1[[#This Row],[LME Zinc 3-month]]*Table_Merge1[[#This Row],[Nima.مقدار]]),"")</f>
        <v>66112200</v>
      </c>
      <c r="AR2693" s="288" t="str">
        <f>IFERROR(IF(Table_Merge1[[#This Row],[LME Zinc stock]]*Table_Merge1[[#This Row],[Azad.Sell]]=0,"",Table_Merge1[[#This Row],[LME Zinc stock]]*Table_Merge1[[#This Row],[Azad.Sell]]),"")</f>
        <v/>
      </c>
      <c r="AS2693" s="288" t="str">
        <f>IFERROR(IF(Table_Merge1[[#This Row],[LME Zinc 3-month]]*Table_Merge1[[#This Row],[Azad.Sell]]=0,"",Table_Merge1[[#This Row],[LME Zinc 3-month]]*Table_Merge1[[#This Row],[Azad.Sell]]),"")</f>
        <v/>
      </c>
      <c r="AT2693"/>
    </row>
    <row r="2694" spans="1:46" x14ac:dyDescent="0.25">
      <c r="A2694" s="258">
        <v>44360</v>
      </c>
      <c r="B26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1400.03.23</v>
      </c>
      <c r="C2694" s="195">
        <f t="shared" ca="1" si="78"/>
        <v>1400</v>
      </c>
      <c r="D26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94" s="195">
        <f>_xlfn.NUMBERVALUE(RIGHT(Table11[[#This Row],[تاریخ شمسی]],2))</f>
        <v>23</v>
      </c>
      <c r="F26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03-23</v>
      </c>
      <c r="G2694" s="195" t="s">
        <v>2845</v>
      </c>
      <c r="L2694" s="259">
        <v>44360</v>
      </c>
      <c r="M2694">
        <v>204186</v>
      </c>
      <c r="O2694" s="283">
        <f>IFERROR(DATE(Table7[[#This Row],[year]],MONTH(DATEVALUE(Table7[[#This Row],[month]]&amp;"1")),Table7[[#This Row],[day]]),"")</f>
        <v>41191</v>
      </c>
      <c r="P2694" s="257" t="s">
        <v>6119</v>
      </c>
      <c r="Q2694" s="257">
        <v>2012</v>
      </c>
      <c r="R2694" s="257" t="s">
        <v>3448</v>
      </c>
      <c r="S2694" s="257">
        <v>9</v>
      </c>
      <c r="T2694" s="257">
        <v>1770.75</v>
      </c>
      <c r="U2694" s="257">
        <v>1901.5</v>
      </c>
      <c r="V2694" s="257">
        <v>5060825</v>
      </c>
      <c r="X2694" s="260">
        <v>41271</v>
      </c>
      <c r="Z2694" s="260">
        <v>9</v>
      </c>
      <c r="AB2694" s="260" t="str">
        <f ca="1">IFERROR(IFERROR(VLOOKUP(Table_Merge1[[#This Row],[Column1]],Table11[#All],2,FALSE),LEFT(AB2695,8)&amp;IF(LEN((RIGHT(AB2695,2)+1))&lt;2,"0"&amp;(RIGHT(AB2695,2)+1),(RIGHT(AB2695,2)-1))),"")</f>
        <v>1391.10.06</v>
      </c>
      <c r="AC2694" s="259" t="str">
        <f ca="1">LEFT(Table_Merge1[[#This Row],[Column2]],4)</f>
        <v>1391</v>
      </c>
      <c r="AD2694" s="259" t="str">
        <f ca="1">RIGHT(LEFT(Table_Merge1[[#This Row],[Column2]],7),2)</f>
        <v>10</v>
      </c>
      <c r="AE2694" s="259" t="str">
        <f ca="1">RIGHT(Table_Merge1[[#This Row],[Column2]],2)</f>
        <v>06</v>
      </c>
      <c r="AH2694" s="260">
        <v>2012</v>
      </c>
      <c r="AI2694" t="s">
        <v>3452</v>
      </c>
      <c r="AJ2694" s="260">
        <v>28</v>
      </c>
      <c r="AK2694">
        <v>1664</v>
      </c>
      <c r="AL2694">
        <v>2109</v>
      </c>
      <c r="AM2694">
        <v>5191900</v>
      </c>
      <c r="AP2694" s="287" t="str">
        <f>IFERROR(IF(Table_Merge1[[#This Row],[LME Zinc stock]]*Table_Merge1[[#This Row],[Nima.مقدار]]=0,"",Table_Merge1[[#This Row],[LME Zinc stock]]*Table_Merge1[[#This Row],[Nima.مقدار]]),"")</f>
        <v/>
      </c>
      <c r="AQ2694" s="287" t="str">
        <f>IFERROR(IF(Table_Merge1[[#This Row],[LME Zinc 3-month]]*Table_Merge1[[#This Row],[Nima.مقدار]]=0,"",Table_Merge1[[#This Row],[LME Zinc 3-month]]*Table_Merge1[[#This Row],[Nima.مقدار]]),"")</f>
        <v/>
      </c>
      <c r="AR2694" s="288" t="str">
        <f>IFERROR(IF(Table_Merge1[[#This Row],[LME Zinc stock]]*Table_Merge1[[#This Row],[Azad.Sell]]=0,"",Table_Merge1[[#This Row],[LME Zinc stock]]*Table_Merge1[[#This Row],[Azad.Sell]]),"")</f>
        <v/>
      </c>
      <c r="AS2694" s="288" t="str">
        <f>IFERROR(IF(Table_Merge1[[#This Row],[LME Zinc 3-month]]*Table_Merge1[[#This Row],[Azad.Sell]]=0,"",Table_Merge1[[#This Row],[LME Zinc 3-month]]*Table_Merge1[[#This Row],[Azad.Sell]]),"")</f>
        <v/>
      </c>
      <c r="AT2694"/>
    </row>
    <row r="2695" spans="1:46" x14ac:dyDescent="0.25">
      <c r="A2695" s="258">
        <v>44361</v>
      </c>
      <c r="B26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1400.03.24</v>
      </c>
      <c r="C2695" s="195">
        <f t="shared" ca="1" si="78"/>
        <v>1400</v>
      </c>
      <c r="D26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95" s="195">
        <f>_xlfn.NUMBERVALUE(RIGHT(Table11[[#This Row],[تاریخ شمسی]],2))</f>
        <v>24</v>
      </c>
      <c r="F26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03-24</v>
      </c>
      <c r="G2695" s="195" t="s">
        <v>2846</v>
      </c>
      <c r="L2695" s="259">
        <v>44361</v>
      </c>
      <c r="M2695">
        <v>205693</v>
      </c>
      <c r="O2695" s="284">
        <f>IFERROR(DATE(Table7[[#This Row],[year]],MONTH(DATEVALUE(Table7[[#This Row],[month]]&amp;"1")),Table7[[#This Row],[day]]),"")</f>
        <v>41190</v>
      </c>
      <c r="P2695" s="195" t="s">
        <v>6120</v>
      </c>
      <c r="Q2695" s="195">
        <v>2012</v>
      </c>
      <c r="R2695" s="195" t="s">
        <v>3448</v>
      </c>
      <c r="S2695" s="195">
        <v>8</v>
      </c>
      <c r="T2695" s="195">
        <v>1769</v>
      </c>
      <c r="U2695" s="195">
        <v>1926</v>
      </c>
      <c r="V2695" s="195">
        <v>5052625</v>
      </c>
      <c r="X2695" s="260">
        <v>41270</v>
      </c>
      <c r="Z2695" s="260">
        <v>9</v>
      </c>
      <c r="AB2695" s="260" t="str">
        <f ca="1">IFERROR(IFERROR(VLOOKUP(Table_Merge1[[#This Row],[Column1]],Table11[#All],2,FALSE),LEFT(AB2696,8)&amp;IF(LEN((RIGHT(AB2696,2)+1))&lt;2,"0"&amp;(RIGHT(AB2696,2)+1),(RIGHT(AB2696,2)-1))),"")</f>
        <v>1391.10.05</v>
      </c>
      <c r="AC2695" s="259" t="str">
        <f ca="1">LEFT(Table_Merge1[[#This Row],[Column2]],4)</f>
        <v>1391</v>
      </c>
      <c r="AD2695" s="259" t="str">
        <f ca="1">RIGHT(LEFT(Table_Merge1[[#This Row],[Column2]],7),2)</f>
        <v>10</v>
      </c>
      <c r="AE2695" s="259" t="str">
        <f ca="1">RIGHT(Table_Merge1[[#This Row],[Column2]],2)</f>
        <v>05</v>
      </c>
      <c r="AH2695" s="260">
        <v>2012</v>
      </c>
      <c r="AI2695" t="s">
        <v>3452</v>
      </c>
      <c r="AJ2695" s="260">
        <v>27</v>
      </c>
      <c r="AK2695">
        <v>1655.25</v>
      </c>
      <c r="AL2695">
        <v>2094.5</v>
      </c>
      <c r="AM2695">
        <v>5196650</v>
      </c>
      <c r="AP2695" s="287" t="str">
        <f>IFERROR(IF(Table_Merge1[[#This Row],[LME Zinc stock]]*Table_Merge1[[#This Row],[Nima.مقدار]]=0,"",Table_Merge1[[#This Row],[LME Zinc stock]]*Table_Merge1[[#This Row],[Nima.مقدار]]),"")</f>
        <v/>
      </c>
      <c r="AQ2695" s="287" t="str">
        <f>IFERROR(IF(Table_Merge1[[#This Row],[LME Zinc 3-month]]*Table_Merge1[[#This Row],[Nima.مقدار]]=0,"",Table_Merge1[[#This Row],[LME Zinc 3-month]]*Table_Merge1[[#This Row],[Nima.مقدار]]),"")</f>
        <v/>
      </c>
      <c r="AR2695" s="288" t="str">
        <f>IFERROR(IF(Table_Merge1[[#This Row],[LME Zinc stock]]*Table_Merge1[[#This Row],[Azad.Sell]]=0,"",Table_Merge1[[#This Row],[LME Zinc stock]]*Table_Merge1[[#This Row],[Azad.Sell]]),"")</f>
        <v/>
      </c>
      <c r="AS2695" s="288" t="str">
        <f>IFERROR(IF(Table_Merge1[[#This Row],[LME Zinc 3-month]]*Table_Merge1[[#This Row],[Azad.Sell]]=0,"",Table_Merge1[[#This Row],[LME Zinc 3-month]]*Table_Merge1[[#This Row],[Azad.Sell]]),"")</f>
        <v/>
      </c>
      <c r="AT2695"/>
    </row>
    <row r="2696" spans="1:46" x14ac:dyDescent="0.25">
      <c r="A2696" s="258">
        <v>44362</v>
      </c>
      <c r="B26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1400.03.25</v>
      </c>
      <c r="C2696" s="195">
        <f t="shared" ca="1" si="78"/>
        <v>1400</v>
      </c>
      <c r="D26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96" s="195">
        <f>_xlfn.NUMBERVALUE(RIGHT(Table11[[#This Row],[تاریخ شمسی]],2))</f>
        <v>25</v>
      </c>
      <c r="F26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03-25</v>
      </c>
      <c r="G2696" s="195" t="s">
        <v>2847</v>
      </c>
      <c r="L2696" s="259">
        <v>44362</v>
      </c>
      <c r="M2696">
        <v>205160</v>
      </c>
      <c r="O2696" s="283">
        <f>IFERROR(DATE(Table7[[#This Row],[year]],MONTH(DATEVALUE(Table7[[#This Row],[month]]&amp;"1")),Table7[[#This Row],[day]]),"")</f>
        <v>41187</v>
      </c>
      <c r="P2696" s="257" t="s">
        <v>6121</v>
      </c>
      <c r="Q2696" s="257">
        <v>2012</v>
      </c>
      <c r="R2696" s="257" t="s">
        <v>3448</v>
      </c>
      <c r="S2696" s="257">
        <v>5</v>
      </c>
      <c r="T2696" s="257">
        <v>1790</v>
      </c>
      <c r="U2696" s="257">
        <v>1936.5</v>
      </c>
      <c r="V2696" s="257">
        <v>5058625</v>
      </c>
      <c r="X2696" s="260">
        <v>41267</v>
      </c>
      <c r="Y2696" t="s">
        <v>7369</v>
      </c>
      <c r="Z2696" s="260">
        <v>9</v>
      </c>
      <c r="AA2696">
        <v>1391</v>
      </c>
      <c r="AB2696" s="260" t="str">
        <f ca="1">IFERROR(IFERROR(VLOOKUP(Table_Merge1[[#This Row],[Column1]],Table11[#All],2,FALSE),LEFT(AB2697,8)&amp;IF(LEN((RIGHT(AB2697,2)+1))&lt;2,"0"&amp;(RIGHT(AB2697,2)+1),(RIGHT(AB2697,2)-1))),"")</f>
        <v>1391.10.04</v>
      </c>
      <c r="AC2696" s="259" t="str">
        <f ca="1">LEFT(Table_Merge1[[#This Row],[Column2]],4)</f>
        <v>1391</v>
      </c>
      <c r="AD2696" s="259" t="str">
        <f ca="1">RIGHT(LEFT(Table_Merge1[[#This Row],[Column2]],7),2)</f>
        <v>10</v>
      </c>
      <c r="AE2696" s="259" t="str">
        <f ca="1">RIGHT(Table_Merge1[[#This Row],[Column2]],2)</f>
        <v>04</v>
      </c>
      <c r="AF2696">
        <v>10</v>
      </c>
      <c r="AG2696">
        <v>4</v>
      </c>
      <c r="AH2696" s="260">
        <v>2012</v>
      </c>
      <c r="AI2696" t="s">
        <v>3452</v>
      </c>
      <c r="AJ2696" s="260">
        <v>24</v>
      </c>
      <c r="AK2696">
        <v>1662.5</v>
      </c>
      <c r="AL2696">
        <v>2062</v>
      </c>
      <c r="AM2696">
        <v>5206675</v>
      </c>
      <c r="AO2696">
        <v>33000</v>
      </c>
      <c r="AP2696" s="287">
        <f>IFERROR(IF(Table_Merge1[[#This Row],[LME Zinc stock]]*Table_Merge1[[#This Row],[Nima.مقدار]]=0,"",Table_Merge1[[#This Row],[LME Zinc stock]]*Table_Merge1[[#This Row],[Nima.مقدار]]),"")</f>
        <v>171820275000</v>
      </c>
      <c r="AQ2696" s="287">
        <f>IFERROR(IF(Table_Merge1[[#This Row],[LME Zinc 3-month]]*Table_Merge1[[#This Row],[Nima.مقدار]]=0,"",Table_Merge1[[#This Row],[LME Zinc 3-month]]*Table_Merge1[[#This Row],[Nima.مقدار]]),"")</f>
        <v>68046000</v>
      </c>
      <c r="AR2696" s="288" t="str">
        <f>IFERROR(IF(Table_Merge1[[#This Row],[LME Zinc stock]]*Table_Merge1[[#This Row],[Azad.Sell]]=0,"",Table_Merge1[[#This Row],[LME Zinc stock]]*Table_Merge1[[#This Row],[Azad.Sell]]),"")</f>
        <v/>
      </c>
      <c r="AS2696" s="288" t="str">
        <f>IFERROR(IF(Table_Merge1[[#This Row],[LME Zinc 3-month]]*Table_Merge1[[#This Row],[Azad.Sell]]=0,"",Table_Merge1[[#This Row],[LME Zinc 3-month]]*Table_Merge1[[#This Row],[Azad.Sell]]),"")</f>
        <v/>
      </c>
      <c r="AT2696"/>
    </row>
    <row r="2697" spans="1:46" x14ac:dyDescent="0.25">
      <c r="A2697" s="258">
        <v>44363</v>
      </c>
      <c r="B26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1400.03.26</v>
      </c>
      <c r="C2697" s="195">
        <f t="shared" ca="1" si="78"/>
        <v>1400</v>
      </c>
      <c r="D26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97" s="195">
        <f>_xlfn.NUMBERVALUE(RIGHT(Table11[[#This Row],[تاریخ شمسی]],2))</f>
        <v>26</v>
      </c>
      <c r="F26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03-26</v>
      </c>
      <c r="G2697" s="195" t="s">
        <v>2848</v>
      </c>
      <c r="L2697" s="259">
        <v>44363</v>
      </c>
      <c r="M2697">
        <v>205916</v>
      </c>
      <c r="O2697" s="284">
        <f>IFERROR(DATE(Table7[[#This Row],[year]],MONTH(DATEVALUE(Table7[[#This Row],[month]]&amp;"1")),Table7[[#This Row],[day]]),"")</f>
        <v>41186</v>
      </c>
      <c r="P2697" s="195" t="s">
        <v>6122</v>
      </c>
      <c r="Q2697" s="195">
        <v>2012</v>
      </c>
      <c r="R2697" s="195" t="s">
        <v>3448</v>
      </c>
      <c r="S2697" s="195">
        <v>4</v>
      </c>
      <c r="T2697" s="195">
        <v>1786.5</v>
      </c>
      <c r="U2697" s="195">
        <v>1933</v>
      </c>
      <c r="V2697" s="195">
        <v>5057575</v>
      </c>
      <c r="X2697" s="260">
        <v>41264</v>
      </c>
      <c r="Z2697" s="260">
        <v>9</v>
      </c>
      <c r="AB2697" s="260" t="str">
        <f ca="1">IFERROR(IFERROR(VLOOKUP(Table_Merge1[[#This Row],[Column1]],Table11[#All],2,FALSE),LEFT(AB2698,8)&amp;IF(LEN((RIGHT(AB2698,2)+1))&lt;2,"0"&amp;(RIGHT(AB2698,2)+1),(RIGHT(AB2698,2)-1))),"")</f>
        <v>1391.09.29</v>
      </c>
      <c r="AC2697" s="259" t="str">
        <f ca="1">LEFT(Table_Merge1[[#This Row],[Column2]],4)</f>
        <v>1391</v>
      </c>
      <c r="AD2697" s="259" t="str">
        <f ca="1">RIGHT(LEFT(Table_Merge1[[#This Row],[Column2]],7),2)</f>
        <v>09</v>
      </c>
      <c r="AE2697" s="259" t="str">
        <f ca="1">RIGHT(Table_Merge1[[#This Row],[Column2]],2)</f>
        <v>29</v>
      </c>
      <c r="AH2697" s="260">
        <v>2012</v>
      </c>
      <c r="AI2697" t="s">
        <v>3452</v>
      </c>
      <c r="AJ2697" s="260">
        <v>21</v>
      </c>
      <c r="AK2697">
        <v>1648.25</v>
      </c>
      <c r="AL2697">
        <v>2041</v>
      </c>
      <c r="AM2697">
        <v>5213525</v>
      </c>
      <c r="AP2697" s="287" t="str">
        <f>IFERROR(IF(Table_Merge1[[#This Row],[LME Zinc stock]]*Table_Merge1[[#This Row],[Nima.مقدار]]=0,"",Table_Merge1[[#This Row],[LME Zinc stock]]*Table_Merge1[[#This Row],[Nima.مقدار]]),"")</f>
        <v/>
      </c>
      <c r="AQ2697" s="287" t="str">
        <f>IFERROR(IF(Table_Merge1[[#This Row],[LME Zinc 3-month]]*Table_Merge1[[#This Row],[Nima.مقدار]]=0,"",Table_Merge1[[#This Row],[LME Zinc 3-month]]*Table_Merge1[[#This Row],[Nima.مقدار]]),"")</f>
        <v/>
      </c>
      <c r="AR2697" s="288" t="str">
        <f>IFERROR(IF(Table_Merge1[[#This Row],[LME Zinc stock]]*Table_Merge1[[#This Row],[Azad.Sell]]=0,"",Table_Merge1[[#This Row],[LME Zinc stock]]*Table_Merge1[[#This Row],[Azad.Sell]]),"")</f>
        <v/>
      </c>
      <c r="AS2697" s="288" t="str">
        <f>IFERROR(IF(Table_Merge1[[#This Row],[LME Zinc 3-month]]*Table_Merge1[[#This Row],[Azad.Sell]]=0,"",Table_Merge1[[#This Row],[LME Zinc 3-month]]*Table_Merge1[[#This Row],[Azad.Sell]]),"")</f>
        <v/>
      </c>
      <c r="AT2697"/>
    </row>
    <row r="2698" spans="1:46" x14ac:dyDescent="0.25">
      <c r="A2698" s="258">
        <v>44364</v>
      </c>
      <c r="B26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1400.03.27</v>
      </c>
      <c r="C2698" s="195">
        <f t="shared" ca="1" si="78"/>
        <v>1400</v>
      </c>
      <c r="D26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98" s="195">
        <f>_xlfn.NUMBERVALUE(RIGHT(Table11[[#This Row],[تاریخ شمسی]],2))</f>
        <v>27</v>
      </c>
      <c r="F26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03-27</v>
      </c>
      <c r="G2698" s="195" t="s">
        <v>2849</v>
      </c>
      <c r="L2698" s="259">
        <v>44364</v>
      </c>
      <c r="M2698">
        <v>207043</v>
      </c>
      <c r="O2698" s="283">
        <f>IFERROR(DATE(Table7[[#This Row],[year]],MONTH(DATEVALUE(Table7[[#This Row],[month]]&amp;"1")),Table7[[#This Row],[day]]),"")</f>
        <v>41185</v>
      </c>
      <c r="P2698" s="257" t="s">
        <v>6123</v>
      </c>
      <c r="Q2698" s="257">
        <v>2012</v>
      </c>
      <c r="R2698" s="257" t="s">
        <v>3448</v>
      </c>
      <c r="S2698" s="257">
        <v>3</v>
      </c>
      <c r="T2698" s="257">
        <v>1777.25</v>
      </c>
      <c r="U2698" s="257">
        <v>1942</v>
      </c>
      <c r="V2698" s="257">
        <v>5059500</v>
      </c>
      <c r="X2698" s="260">
        <v>41263</v>
      </c>
      <c r="Y2698" t="s">
        <v>7368</v>
      </c>
      <c r="Z2698" s="260">
        <v>9</v>
      </c>
      <c r="AA2698">
        <v>1391</v>
      </c>
      <c r="AB2698" s="260" t="str">
        <f ca="1">IFERROR(IFERROR(VLOOKUP(Table_Merge1[[#This Row],[Column1]],Table11[#All],2,FALSE),LEFT(AB2699,8)&amp;IF(LEN((RIGHT(AB2699,2)+1))&lt;2,"0"&amp;(RIGHT(AB2699,2)+1),(RIGHT(AB2699,2)-1))),"")</f>
        <v>1391.09.30</v>
      </c>
      <c r="AC2698" s="259" t="str">
        <f ca="1">LEFT(Table_Merge1[[#This Row],[Column2]],4)</f>
        <v>1391</v>
      </c>
      <c r="AD2698" s="259" t="str">
        <f ca="1">RIGHT(LEFT(Table_Merge1[[#This Row],[Column2]],7),2)</f>
        <v>09</v>
      </c>
      <c r="AE2698" s="259" t="str">
        <f ca="1">RIGHT(Table_Merge1[[#This Row],[Column2]],2)</f>
        <v>30</v>
      </c>
      <c r="AF2698">
        <v>9</v>
      </c>
      <c r="AG2698">
        <v>30</v>
      </c>
      <c r="AH2698" s="260">
        <v>2012</v>
      </c>
      <c r="AI2698" t="s">
        <v>3452</v>
      </c>
      <c r="AJ2698" s="260">
        <v>20</v>
      </c>
      <c r="AK2698">
        <v>1667</v>
      </c>
      <c r="AL2698">
        <v>2089</v>
      </c>
      <c r="AM2698">
        <v>5217250</v>
      </c>
      <c r="AO2698">
        <v>30950</v>
      </c>
      <c r="AP2698" s="287">
        <f>IFERROR(IF(Table_Merge1[[#This Row],[LME Zinc stock]]*Table_Merge1[[#This Row],[Nima.مقدار]]=0,"",Table_Merge1[[#This Row],[LME Zinc stock]]*Table_Merge1[[#This Row],[Nima.مقدار]]),"")</f>
        <v>161473887500</v>
      </c>
      <c r="AQ2698" s="287">
        <f>IFERROR(IF(Table_Merge1[[#This Row],[LME Zinc 3-month]]*Table_Merge1[[#This Row],[Nima.مقدار]]=0,"",Table_Merge1[[#This Row],[LME Zinc 3-month]]*Table_Merge1[[#This Row],[Nima.مقدار]]),"")</f>
        <v>64654550</v>
      </c>
      <c r="AR2698" s="288" t="str">
        <f>IFERROR(IF(Table_Merge1[[#This Row],[LME Zinc stock]]*Table_Merge1[[#This Row],[Azad.Sell]]=0,"",Table_Merge1[[#This Row],[LME Zinc stock]]*Table_Merge1[[#This Row],[Azad.Sell]]),"")</f>
        <v/>
      </c>
      <c r="AS2698" s="288" t="str">
        <f>IFERROR(IF(Table_Merge1[[#This Row],[LME Zinc 3-month]]*Table_Merge1[[#This Row],[Azad.Sell]]=0,"",Table_Merge1[[#This Row],[LME Zinc 3-month]]*Table_Merge1[[#This Row],[Azad.Sell]]),"")</f>
        <v/>
      </c>
      <c r="AT2698"/>
    </row>
    <row r="2699" spans="1:46" x14ac:dyDescent="0.25">
      <c r="A2699" s="258">
        <v>44366</v>
      </c>
      <c r="B26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1400.03.29</v>
      </c>
      <c r="C2699" s="195">
        <f t="shared" ca="1" si="78"/>
        <v>1400</v>
      </c>
      <c r="D26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699" s="195">
        <f>_xlfn.NUMBERVALUE(RIGHT(Table11[[#This Row],[تاریخ شمسی]],2))</f>
        <v>29</v>
      </c>
      <c r="F26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03-29</v>
      </c>
      <c r="G2699" s="195" t="s">
        <v>2850</v>
      </c>
      <c r="L2699" s="259">
        <v>44366</v>
      </c>
      <c r="M2699">
        <v>211177</v>
      </c>
      <c r="O2699" s="284">
        <f>IFERROR(DATE(Table7[[#This Row],[year]],MONTH(DATEVALUE(Table7[[#This Row],[month]]&amp;"1")),Table7[[#This Row],[day]]),"")</f>
        <v>41184</v>
      </c>
      <c r="P2699" s="195" t="s">
        <v>6124</v>
      </c>
      <c r="Q2699" s="195">
        <v>2012</v>
      </c>
      <c r="R2699" s="195" t="s">
        <v>3448</v>
      </c>
      <c r="S2699" s="195">
        <v>2</v>
      </c>
      <c r="T2699" s="195">
        <v>1778.5</v>
      </c>
      <c r="U2699" s="195">
        <v>1963</v>
      </c>
      <c r="V2699" s="195">
        <v>5062875</v>
      </c>
      <c r="X2699" s="260">
        <v>41262</v>
      </c>
      <c r="Y2699" t="s">
        <v>7367</v>
      </c>
      <c r="Z2699" s="260">
        <v>9</v>
      </c>
      <c r="AA2699">
        <v>1391</v>
      </c>
      <c r="AB2699" s="260" t="str">
        <f ca="1">IFERROR(IFERROR(VLOOKUP(Table_Merge1[[#This Row],[Column1]],Table11[#All],2,FALSE),LEFT(AB2700,8)&amp;IF(LEN((RIGHT(AB2700,2)+1))&lt;2,"0"&amp;(RIGHT(AB2700,2)+1),(RIGHT(AB2700,2)-1))),"")</f>
        <v>1391.09.29</v>
      </c>
      <c r="AC2699" s="259" t="str">
        <f ca="1">LEFT(Table_Merge1[[#This Row],[Column2]],4)</f>
        <v>1391</v>
      </c>
      <c r="AD2699" s="259" t="str">
        <f ca="1">RIGHT(LEFT(Table_Merge1[[#This Row],[Column2]],7),2)</f>
        <v>09</v>
      </c>
      <c r="AE2699" s="259" t="str">
        <f ca="1">RIGHT(Table_Merge1[[#This Row],[Column2]],2)</f>
        <v>29</v>
      </c>
      <c r="AF2699">
        <v>9</v>
      </c>
      <c r="AG2699">
        <v>29</v>
      </c>
      <c r="AH2699" s="260">
        <v>2012</v>
      </c>
      <c r="AI2699" t="s">
        <v>3452</v>
      </c>
      <c r="AJ2699" s="260">
        <v>19</v>
      </c>
      <c r="AK2699">
        <v>1674.5</v>
      </c>
      <c r="AL2699">
        <v>2145.5</v>
      </c>
      <c r="AM2699">
        <v>5212500</v>
      </c>
      <c r="AO2699">
        <v>30850</v>
      </c>
      <c r="AP2699" s="287">
        <f>IFERROR(IF(Table_Merge1[[#This Row],[LME Zinc stock]]*Table_Merge1[[#This Row],[Nima.مقدار]]=0,"",Table_Merge1[[#This Row],[LME Zinc stock]]*Table_Merge1[[#This Row],[Nima.مقدار]]),"")</f>
        <v>160805625000</v>
      </c>
      <c r="AQ2699" s="287">
        <f>IFERROR(IF(Table_Merge1[[#This Row],[LME Zinc 3-month]]*Table_Merge1[[#This Row],[Nima.مقدار]]=0,"",Table_Merge1[[#This Row],[LME Zinc 3-month]]*Table_Merge1[[#This Row],[Nima.مقدار]]),"")</f>
        <v>66188675</v>
      </c>
      <c r="AR2699" s="288" t="str">
        <f>IFERROR(IF(Table_Merge1[[#This Row],[LME Zinc stock]]*Table_Merge1[[#This Row],[Azad.Sell]]=0,"",Table_Merge1[[#This Row],[LME Zinc stock]]*Table_Merge1[[#This Row],[Azad.Sell]]),"")</f>
        <v/>
      </c>
      <c r="AS2699" s="288" t="str">
        <f>IFERROR(IF(Table_Merge1[[#This Row],[LME Zinc 3-month]]*Table_Merge1[[#This Row],[Azad.Sell]]=0,"",Table_Merge1[[#This Row],[LME Zinc 3-month]]*Table_Merge1[[#This Row],[Azad.Sell]]),"")</f>
        <v/>
      </c>
      <c r="AT2699"/>
    </row>
    <row r="2700" spans="1:46" x14ac:dyDescent="0.25">
      <c r="A2700" s="258">
        <v>44367</v>
      </c>
      <c r="B27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1400.03.30</v>
      </c>
      <c r="C2700" s="195">
        <f t="shared" ca="1" si="78"/>
        <v>1400</v>
      </c>
      <c r="D27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700" s="195">
        <f>_xlfn.NUMBERVALUE(RIGHT(Table11[[#This Row],[تاریخ شمسی]],2))</f>
        <v>30</v>
      </c>
      <c r="F27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03-30</v>
      </c>
      <c r="G2700" s="195" t="s">
        <v>2851</v>
      </c>
      <c r="L2700" s="259">
        <v>44367</v>
      </c>
      <c r="M2700">
        <v>208919</v>
      </c>
      <c r="O2700" s="283">
        <f>IFERROR(DATE(Table7[[#This Row],[year]],MONTH(DATEVALUE(Table7[[#This Row],[month]]&amp;"1")),Table7[[#This Row],[day]]),"")</f>
        <v>41183</v>
      </c>
      <c r="P2700" s="257" t="s">
        <v>6125</v>
      </c>
      <c r="Q2700" s="257">
        <v>2012</v>
      </c>
      <c r="R2700" s="257" t="s">
        <v>3448</v>
      </c>
      <c r="S2700" s="257">
        <v>1</v>
      </c>
      <c r="T2700" s="257">
        <v>1770.5</v>
      </c>
      <c r="U2700" s="257">
        <v>2001.5</v>
      </c>
      <c r="V2700" s="257">
        <v>5039125</v>
      </c>
      <c r="X2700" s="260">
        <v>41261</v>
      </c>
      <c r="Y2700" t="s">
        <v>7366</v>
      </c>
      <c r="Z2700" s="260">
        <v>9</v>
      </c>
      <c r="AA2700">
        <v>1391</v>
      </c>
      <c r="AB2700" s="260" t="str">
        <f ca="1">IFERROR(IFERROR(VLOOKUP(Table_Merge1[[#This Row],[Column1]],Table11[#All],2,FALSE),LEFT(AB2701,8)&amp;IF(LEN((RIGHT(AB2701,2)+1))&lt;2,"0"&amp;(RIGHT(AB2701,2)+1),(RIGHT(AB2701,2)-1))),"")</f>
        <v>1391.09.28</v>
      </c>
      <c r="AC2700" s="259" t="str">
        <f ca="1">LEFT(Table_Merge1[[#This Row],[Column2]],4)</f>
        <v>1391</v>
      </c>
      <c r="AD2700" s="259" t="str">
        <f ca="1">RIGHT(LEFT(Table_Merge1[[#This Row],[Column2]],7),2)</f>
        <v>09</v>
      </c>
      <c r="AE2700" s="259" t="str">
        <f ca="1">RIGHT(Table_Merge1[[#This Row],[Column2]],2)</f>
        <v>28</v>
      </c>
      <c r="AF2700">
        <v>9</v>
      </c>
      <c r="AG2700">
        <v>28</v>
      </c>
      <c r="AH2700" s="260">
        <v>2012</v>
      </c>
      <c r="AI2700" t="s">
        <v>3452</v>
      </c>
      <c r="AJ2700" s="260">
        <v>18</v>
      </c>
      <c r="AK2700">
        <v>1699.5</v>
      </c>
      <c r="AL2700">
        <v>2128</v>
      </c>
      <c r="AM2700">
        <v>5210350</v>
      </c>
      <c r="AO2700">
        <v>31150</v>
      </c>
      <c r="AP2700" s="287">
        <f>IFERROR(IF(Table_Merge1[[#This Row],[LME Zinc stock]]*Table_Merge1[[#This Row],[Nima.مقدار]]=0,"",Table_Merge1[[#This Row],[LME Zinc stock]]*Table_Merge1[[#This Row],[Nima.مقدار]]),"")</f>
        <v>162302402500</v>
      </c>
      <c r="AQ2700" s="287">
        <f>IFERROR(IF(Table_Merge1[[#This Row],[LME Zinc 3-month]]*Table_Merge1[[#This Row],[Nima.مقدار]]=0,"",Table_Merge1[[#This Row],[LME Zinc 3-month]]*Table_Merge1[[#This Row],[Nima.مقدار]]),"")</f>
        <v>66287200</v>
      </c>
      <c r="AR2700" s="288" t="str">
        <f>IFERROR(IF(Table_Merge1[[#This Row],[LME Zinc stock]]*Table_Merge1[[#This Row],[Azad.Sell]]=0,"",Table_Merge1[[#This Row],[LME Zinc stock]]*Table_Merge1[[#This Row],[Azad.Sell]]),"")</f>
        <v/>
      </c>
      <c r="AS2700" s="288" t="str">
        <f>IFERROR(IF(Table_Merge1[[#This Row],[LME Zinc 3-month]]*Table_Merge1[[#This Row],[Azad.Sell]]=0,"",Table_Merge1[[#This Row],[LME Zinc 3-month]]*Table_Merge1[[#This Row],[Azad.Sell]]),"")</f>
        <v/>
      </c>
      <c r="AT2700"/>
    </row>
    <row r="2701" spans="1:46" x14ac:dyDescent="0.25">
      <c r="A2701" s="258">
        <v>44368</v>
      </c>
      <c r="B27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1400.03.31</v>
      </c>
      <c r="C2701" s="195">
        <f t="shared" ca="1" si="78"/>
        <v>1400</v>
      </c>
      <c r="D27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701" s="195">
        <f>_xlfn.NUMBERVALUE(RIGHT(Table11[[#This Row],[تاریخ شمسی]],2))</f>
        <v>31</v>
      </c>
      <c r="F27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03-31</v>
      </c>
      <c r="G2701" s="195" t="s">
        <v>2852</v>
      </c>
      <c r="L2701" s="259">
        <v>44368</v>
      </c>
      <c r="M2701">
        <v>210206</v>
      </c>
      <c r="O2701" s="284">
        <f>IFERROR(DATE(Table7[[#This Row],[year]],MONTH(DATEVALUE(Table7[[#This Row],[month]]&amp;"1")),Table7[[#This Row],[day]]),"")</f>
        <v>41180</v>
      </c>
      <c r="P2701" s="195" t="s">
        <v>6126</v>
      </c>
      <c r="Q2701" s="195">
        <v>2012</v>
      </c>
      <c r="R2701" s="195" t="s">
        <v>3447</v>
      </c>
      <c r="S2701" s="195">
        <v>28</v>
      </c>
      <c r="T2701" s="195">
        <v>1781</v>
      </c>
      <c r="U2701" s="195">
        <v>1962</v>
      </c>
      <c r="V2701" s="195">
        <v>5058250</v>
      </c>
      <c r="X2701" s="260">
        <v>41260</v>
      </c>
      <c r="Y2701" t="s">
        <v>7365</v>
      </c>
      <c r="Z2701" s="260">
        <v>9</v>
      </c>
      <c r="AA2701">
        <v>1391</v>
      </c>
      <c r="AB2701" s="260" t="str">
        <f ca="1">IFERROR(IFERROR(VLOOKUP(Table_Merge1[[#This Row],[Column1]],Table11[#All],2,FALSE),LEFT(AB2702,8)&amp;IF(LEN((RIGHT(AB2702,2)+1))&lt;2,"0"&amp;(RIGHT(AB2702,2)+1),(RIGHT(AB2702,2)-1))),"")</f>
        <v>1391.09.27</v>
      </c>
      <c r="AC2701" s="259" t="str">
        <f ca="1">LEFT(Table_Merge1[[#This Row],[Column2]],4)</f>
        <v>1391</v>
      </c>
      <c r="AD2701" s="259" t="str">
        <f ca="1">RIGHT(LEFT(Table_Merge1[[#This Row],[Column2]],7),2)</f>
        <v>09</v>
      </c>
      <c r="AE2701" s="259" t="str">
        <f ca="1">RIGHT(Table_Merge1[[#This Row],[Column2]],2)</f>
        <v>27</v>
      </c>
      <c r="AF2701">
        <v>9</v>
      </c>
      <c r="AG2701">
        <v>27</v>
      </c>
      <c r="AH2701" s="260">
        <v>2012</v>
      </c>
      <c r="AI2701" t="s">
        <v>3452</v>
      </c>
      <c r="AJ2701" s="260">
        <v>17</v>
      </c>
      <c r="AK2701">
        <v>1690</v>
      </c>
      <c r="AL2701">
        <v>0</v>
      </c>
      <c r="AM2701">
        <v>0</v>
      </c>
      <c r="AO2701">
        <v>30230</v>
      </c>
      <c r="AP2701" s="287" t="str">
        <f>IFERROR(IF(Table_Merge1[[#This Row],[LME Zinc stock]]*Table_Merge1[[#This Row],[Nima.مقدار]]=0,"",Table_Merge1[[#This Row],[LME Zinc stock]]*Table_Merge1[[#This Row],[Nima.مقدار]]),"")</f>
        <v/>
      </c>
      <c r="AQ2701" s="287" t="str">
        <f>IFERROR(IF(Table_Merge1[[#This Row],[LME Zinc 3-month]]*Table_Merge1[[#This Row],[Nima.مقدار]]=0,"",Table_Merge1[[#This Row],[LME Zinc 3-month]]*Table_Merge1[[#This Row],[Nima.مقدار]]),"")</f>
        <v/>
      </c>
      <c r="AR2701" s="288" t="str">
        <f>IFERROR(IF(Table_Merge1[[#This Row],[LME Zinc stock]]*Table_Merge1[[#This Row],[Azad.Sell]]=0,"",Table_Merge1[[#This Row],[LME Zinc stock]]*Table_Merge1[[#This Row],[Azad.Sell]]),"")</f>
        <v/>
      </c>
      <c r="AS2701" s="288" t="str">
        <f>IFERROR(IF(Table_Merge1[[#This Row],[LME Zinc 3-month]]*Table_Merge1[[#This Row],[Azad.Sell]]=0,"",Table_Merge1[[#This Row],[LME Zinc 3-month]]*Table_Merge1[[#This Row],[Azad.Sell]]),"")</f>
        <v/>
      </c>
      <c r="AT2701"/>
    </row>
    <row r="2702" spans="1:46" x14ac:dyDescent="0.25">
      <c r="A2702" s="258">
        <v>44369</v>
      </c>
      <c r="B27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1400.04.01</v>
      </c>
      <c r="C2702" s="195">
        <f t="shared" ca="1" si="78"/>
        <v>1400</v>
      </c>
      <c r="D27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02" s="195">
        <f>_xlfn.NUMBERVALUE(RIGHT(Table11[[#This Row],[تاریخ شمسی]],2))</f>
        <v>1</v>
      </c>
      <c r="F27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04-01</v>
      </c>
      <c r="G2702" s="195" t="s">
        <v>2853</v>
      </c>
      <c r="L2702" s="259">
        <v>44369</v>
      </c>
      <c r="M2702">
        <v>209645</v>
      </c>
      <c r="O2702" s="283">
        <f>IFERROR(DATE(Table7[[#This Row],[year]],MONTH(DATEVALUE(Table7[[#This Row],[month]]&amp;"1")),Table7[[#This Row],[day]]),"")</f>
        <v>41179</v>
      </c>
      <c r="P2702" s="257" t="s">
        <v>6127</v>
      </c>
      <c r="Q2702" s="257">
        <v>2012</v>
      </c>
      <c r="R2702" s="257" t="s">
        <v>3447</v>
      </c>
      <c r="S2702" s="257">
        <v>27</v>
      </c>
      <c r="T2702" s="257">
        <v>1755.25</v>
      </c>
      <c r="U2702" s="257">
        <v>1962</v>
      </c>
      <c r="V2702" s="257">
        <v>5065800</v>
      </c>
      <c r="X2702" s="260">
        <v>41257</v>
      </c>
      <c r="Z2702" s="260">
        <v>9</v>
      </c>
      <c r="AB2702" s="260" t="str">
        <f ca="1">IFERROR(IFERROR(VLOOKUP(Table_Merge1[[#This Row],[Column1]],Table11[#All],2,FALSE),LEFT(AB2703,8)&amp;IF(LEN((RIGHT(AB2703,2)+1))&lt;2,"0"&amp;(RIGHT(AB2703,2)+1),(RIGHT(AB2703,2)-1))),"")</f>
        <v>1391.09.22</v>
      </c>
      <c r="AC2702" s="259" t="str">
        <f ca="1">LEFT(Table_Merge1[[#This Row],[Column2]],4)</f>
        <v>1391</v>
      </c>
      <c r="AD2702" s="259" t="str">
        <f ca="1">RIGHT(LEFT(Table_Merge1[[#This Row],[Column2]],7),2)</f>
        <v>09</v>
      </c>
      <c r="AE2702" s="259" t="str">
        <f ca="1">RIGHT(Table_Merge1[[#This Row],[Column2]],2)</f>
        <v>22</v>
      </c>
      <c r="AH2702" s="260">
        <v>2012</v>
      </c>
      <c r="AI2702" t="s">
        <v>3452</v>
      </c>
      <c r="AJ2702" s="260">
        <v>14</v>
      </c>
      <c r="AK2702">
        <v>1696.5</v>
      </c>
      <c r="AL2702">
        <v>0</v>
      </c>
      <c r="AM2702">
        <v>0</v>
      </c>
      <c r="AP2702" s="287" t="str">
        <f>IFERROR(IF(Table_Merge1[[#This Row],[LME Zinc stock]]*Table_Merge1[[#This Row],[Nima.مقدار]]=0,"",Table_Merge1[[#This Row],[LME Zinc stock]]*Table_Merge1[[#This Row],[Nima.مقدار]]),"")</f>
        <v/>
      </c>
      <c r="AQ2702" s="287" t="str">
        <f>IFERROR(IF(Table_Merge1[[#This Row],[LME Zinc 3-month]]*Table_Merge1[[#This Row],[Nima.مقدار]]=0,"",Table_Merge1[[#This Row],[LME Zinc 3-month]]*Table_Merge1[[#This Row],[Nima.مقدار]]),"")</f>
        <v/>
      </c>
      <c r="AR2702" s="288" t="str">
        <f>IFERROR(IF(Table_Merge1[[#This Row],[LME Zinc stock]]*Table_Merge1[[#This Row],[Azad.Sell]]=0,"",Table_Merge1[[#This Row],[LME Zinc stock]]*Table_Merge1[[#This Row],[Azad.Sell]]),"")</f>
        <v/>
      </c>
      <c r="AS2702" s="288" t="str">
        <f>IFERROR(IF(Table_Merge1[[#This Row],[LME Zinc 3-month]]*Table_Merge1[[#This Row],[Azad.Sell]]=0,"",Table_Merge1[[#This Row],[LME Zinc 3-month]]*Table_Merge1[[#This Row],[Azad.Sell]]),"")</f>
        <v/>
      </c>
      <c r="AT2702"/>
    </row>
    <row r="2703" spans="1:46" x14ac:dyDescent="0.25">
      <c r="A2703" s="258">
        <v>44370</v>
      </c>
      <c r="B27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1400.04.02</v>
      </c>
      <c r="C2703" s="195">
        <f t="shared" ca="1" si="78"/>
        <v>1400</v>
      </c>
      <c r="D27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03" s="195">
        <f>_xlfn.NUMBERVALUE(RIGHT(Table11[[#This Row],[تاریخ شمسی]],2))</f>
        <v>2</v>
      </c>
      <c r="F27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04-02</v>
      </c>
      <c r="G2703" s="195" t="s">
        <v>2854</v>
      </c>
      <c r="L2703" s="259">
        <v>44370</v>
      </c>
      <c r="M2703">
        <v>210319</v>
      </c>
      <c r="O2703" s="284">
        <f>IFERROR(DATE(Table7[[#This Row],[year]],MONTH(DATEVALUE(Table7[[#This Row],[month]]&amp;"1")),Table7[[#This Row],[day]]),"")</f>
        <v>41178</v>
      </c>
      <c r="P2703" s="195" t="s">
        <v>6128</v>
      </c>
      <c r="Q2703" s="195">
        <v>2012</v>
      </c>
      <c r="R2703" s="195" t="s">
        <v>3447</v>
      </c>
      <c r="S2703" s="195">
        <v>26</v>
      </c>
      <c r="T2703" s="195">
        <v>1763.75</v>
      </c>
      <c r="U2703" s="195">
        <v>1974.5</v>
      </c>
      <c r="V2703" s="195">
        <v>5064950</v>
      </c>
      <c r="X2703" s="260">
        <v>41256</v>
      </c>
      <c r="Y2703" t="s">
        <v>7364</v>
      </c>
      <c r="Z2703" s="260">
        <v>9</v>
      </c>
      <c r="AA2703">
        <v>1391</v>
      </c>
      <c r="AB2703" s="260" t="str">
        <f ca="1">IFERROR(IFERROR(VLOOKUP(Table_Merge1[[#This Row],[Column1]],Table11[#All],2,FALSE),LEFT(AB2704,8)&amp;IF(LEN((RIGHT(AB2704,2)+1))&lt;2,"0"&amp;(RIGHT(AB2704,2)+1),(RIGHT(AB2704,2)-1))),"")</f>
        <v>1391.09.23</v>
      </c>
      <c r="AC2703" s="259" t="str">
        <f ca="1">LEFT(Table_Merge1[[#This Row],[Column2]],4)</f>
        <v>1391</v>
      </c>
      <c r="AD2703" s="259" t="str">
        <f ca="1">RIGHT(LEFT(Table_Merge1[[#This Row],[Column2]],7),2)</f>
        <v>09</v>
      </c>
      <c r="AE2703" s="259" t="str">
        <f ca="1">RIGHT(Table_Merge1[[#This Row],[Column2]],2)</f>
        <v>23</v>
      </c>
      <c r="AF2703">
        <v>9</v>
      </c>
      <c r="AG2703">
        <v>23</v>
      </c>
      <c r="AH2703" s="260">
        <v>2012</v>
      </c>
      <c r="AI2703" t="s">
        <v>3452</v>
      </c>
      <c r="AJ2703" s="260">
        <v>13</v>
      </c>
      <c r="AK2703">
        <v>1694.75</v>
      </c>
      <c r="AL2703">
        <v>0</v>
      </c>
      <c r="AM2703">
        <v>0</v>
      </c>
      <c r="AO2703">
        <v>30100</v>
      </c>
      <c r="AP2703" s="287" t="str">
        <f>IFERROR(IF(Table_Merge1[[#This Row],[LME Zinc stock]]*Table_Merge1[[#This Row],[Nima.مقدار]]=0,"",Table_Merge1[[#This Row],[LME Zinc stock]]*Table_Merge1[[#This Row],[Nima.مقدار]]),"")</f>
        <v/>
      </c>
      <c r="AQ2703" s="287" t="str">
        <f>IFERROR(IF(Table_Merge1[[#This Row],[LME Zinc 3-month]]*Table_Merge1[[#This Row],[Nima.مقدار]]=0,"",Table_Merge1[[#This Row],[LME Zinc 3-month]]*Table_Merge1[[#This Row],[Nima.مقدار]]),"")</f>
        <v/>
      </c>
      <c r="AR2703" s="288" t="str">
        <f>IFERROR(IF(Table_Merge1[[#This Row],[LME Zinc stock]]*Table_Merge1[[#This Row],[Azad.Sell]]=0,"",Table_Merge1[[#This Row],[LME Zinc stock]]*Table_Merge1[[#This Row],[Azad.Sell]]),"")</f>
        <v/>
      </c>
      <c r="AS2703" s="288" t="str">
        <f>IFERROR(IF(Table_Merge1[[#This Row],[LME Zinc 3-month]]*Table_Merge1[[#This Row],[Azad.Sell]]=0,"",Table_Merge1[[#This Row],[LME Zinc 3-month]]*Table_Merge1[[#This Row],[Azad.Sell]]),"")</f>
        <v/>
      </c>
      <c r="AT2703"/>
    </row>
    <row r="2704" spans="1:46" x14ac:dyDescent="0.25">
      <c r="A2704" s="258">
        <v>44371</v>
      </c>
      <c r="B27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1400.04.03</v>
      </c>
      <c r="C2704" s="195">
        <f t="shared" ca="1" si="78"/>
        <v>1400</v>
      </c>
      <c r="D27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04" s="195">
        <f>_xlfn.NUMBERVALUE(RIGHT(Table11[[#This Row],[تاریخ شمسی]],2))</f>
        <v>3</v>
      </c>
      <c r="F27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04-03</v>
      </c>
      <c r="G2704" s="195" t="s">
        <v>2855</v>
      </c>
      <c r="L2704" s="259">
        <v>44371</v>
      </c>
      <c r="M2704">
        <v>208278</v>
      </c>
      <c r="O2704" s="283">
        <f>IFERROR(DATE(Table7[[#This Row],[year]],MONTH(DATEVALUE(Table7[[#This Row],[month]]&amp;"1")),Table7[[#This Row],[day]]),"")</f>
        <v>41177</v>
      </c>
      <c r="P2704" s="257" t="s">
        <v>6129</v>
      </c>
      <c r="Q2704" s="257">
        <v>2012</v>
      </c>
      <c r="R2704" s="257" t="s">
        <v>3447</v>
      </c>
      <c r="S2704" s="257">
        <v>25</v>
      </c>
      <c r="T2704" s="257">
        <v>1766.75</v>
      </c>
      <c r="U2704" s="257">
        <v>1997.5</v>
      </c>
      <c r="V2704" s="257">
        <v>5069575</v>
      </c>
      <c r="X2704" s="260">
        <v>41255</v>
      </c>
      <c r="Y2704" t="s">
        <v>7363</v>
      </c>
      <c r="Z2704" s="260">
        <v>9</v>
      </c>
      <c r="AA2704">
        <v>1391</v>
      </c>
      <c r="AB2704" s="260" t="str">
        <f ca="1">IFERROR(IFERROR(VLOOKUP(Table_Merge1[[#This Row],[Column1]],Table11[#All],2,FALSE),LEFT(AB2705,8)&amp;IF(LEN((RIGHT(AB2705,2)+1))&lt;2,"0"&amp;(RIGHT(AB2705,2)+1),(RIGHT(AB2705,2)-1))),"")</f>
        <v>1391.09.22</v>
      </c>
      <c r="AC2704" s="259" t="str">
        <f ca="1">LEFT(Table_Merge1[[#This Row],[Column2]],4)</f>
        <v>1391</v>
      </c>
      <c r="AD2704" s="259" t="str">
        <f ca="1">RIGHT(LEFT(Table_Merge1[[#This Row],[Column2]],7),2)</f>
        <v>09</v>
      </c>
      <c r="AE2704" s="259" t="str">
        <f ca="1">RIGHT(Table_Merge1[[#This Row],[Column2]],2)</f>
        <v>22</v>
      </c>
      <c r="AF2704">
        <v>9</v>
      </c>
      <c r="AG2704">
        <v>22</v>
      </c>
      <c r="AH2704" s="260">
        <v>2012</v>
      </c>
      <c r="AI2704" t="s">
        <v>3452</v>
      </c>
      <c r="AJ2704" s="260">
        <v>12</v>
      </c>
      <c r="AK2704">
        <v>1712.5</v>
      </c>
      <c r="AL2704">
        <v>0</v>
      </c>
      <c r="AM2704">
        <v>0</v>
      </c>
      <c r="AO2704">
        <v>30100</v>
      </c>
      <c r="AP2704" s="287" t="str">
        <f>IFERROR(IF(Table_Merge1[[#This Row],[LME Zinc stock]]*Table_Merge1[[#This Row],[Nima.مقدار]]=0,"",Table_Merge1[[#This Row],[LME Zinc stock]]*Table_Merge1[[#This Row],[Nima.مقدار]]),"")</f>
        <v/>
      </c>
      <c r="AQ2704" s="287" t="str">
        <f>IFERROR(IF(Table_Merge1[[#This Row],[LME Zinc 3-month]]*Table_Merge1[[#This Row],[Nima.مقدار]]=0,"",Table_Merge1[[#This Row],[LME Zinc 3-month]]*Table_Merge1[[#This Row],[Nima.مقدار]]),"")</f>
        <v/>
      </c>
      <c r="AR2704" s="288" t="str">
        <f>IFERROR(IF(Table_Merge1[[#This Row],[LME Zinc stock]]*Table_Merge1[[#This Row],[Azad.Sell]]=0,"",Table_Merge1[[#This Row],[LME Zinc stock]]*Table_Merge1[[#This Row],[Azad.Sell]]),"")</f>
        <v/>
      </c>
      <c r="AS2704" s="288" t="str">
        <f>IFERROR(IF(Table_Merge1[[#This Row],[LME Zinc 3-month]]*Table_Merge1[[#This Row],[Azad.Sell]]=0,"",Table_Merge1[[#This Row],[LME Zinc 3-month]]*Table_Merge1[[#This Row],[Azad.Sell]]),"")</f>
        <v/>
      </c>
      <c r="AT2704"/>
    </row>
    <row r="2705" spans="1:46" x14ac:dyDescent="0.25">
      <c r="A2705" s="258">
        <v>44373</v>
      </c>
      <c r="B27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1400.04.05</v>
      </c>
      <c r="C2705" s="195">
        <f t="shared" ca="1" si="78"/>
        <v>1400</v>
      </c>
      <c r="D27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05" s="195">
        <f>_xlfn.NUMBERVALUE(RIGHT(Table11[[#This Row],[تاریخ شمسی]],2))</f>
        <v>5</v>
      </c>
      <c r="F27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04-05</v>
      </c>
      <c r="G2705" s="195" t="s">
        <v>2856</v>
      </c>
      <c r="L2705" s="259">
        <v>44373</v>
      </c>
      <c r="M2705">
        <v>212720</v>
      </c>
      <c r="O2705" s="284">
        <f>IFERROR(DATE(Table7[[#This Row],[year]],MONTH(DATEVALUE(Table7[[#This Row],[month]]&amp;"1")),Table7[[#This Row],[day]]),"")</f>
        <v>41176</v>
      </c>
      <c r="P2705" s="195" t="s">
        <v>6130</v>
      </c>
      <c r="Q2705" s="195">
        <v>2012</v>
      </c>
      <c r="R2705" s="195" t="s">
        <v>3447</v>
      </c>
      <c r="S2705" s="195">
        <v>24</v>
      </c>
      <c r="T2705" s="195">
        <v>1758.5</v>
      </c>
      <c r="U2705" s="195">
        <v>2020</v>
      </c>
      <c r="V2705" s="195">
        <v>5047275</v>
      </c>
      <c r="X2705" s="260">
        <v>41254</v>
      </c>
      <c r="Y2705" t="s">
        <v>7362</v>
      </c>
      <c r="Z2705" s="260">
        <v>9</v>
      </c>
      <c r="AA2705">
        <v>1391</v>
      </c>
      <c r="AB2705" s="260" t="str">
        <f ca="1">IFERROR(IFERROR(VLOOKUP(Table_Merge1[[#This Row],[Column1]],Table11[#All],2,FALSE),LEFT(AB2706,8)&amp;IF(LEN((RIGHT(AB2706,2)+1))&lt;2,"0"&amp;(RIGHT(AB2706,2)+1),(RIGHT(AB2706,2)-1))),"")</f>
        <v>1391.09.21</v>
      </c>
      <c r="AC2705" s="259" t="str">
        <f ca="1">LEFT(Table_Merge1[[#This Row],[Column2]],4)</f>
        <v>1391</v>
      </c>
      <c r="AD2705" s="259" t="str">
        <f ca="1">RIGHT(LEFT(Table_Merge1[[#This Row],[Column2]],7),2)</f>
        <v>09</v>
      </c>
      <c r="AE2705" s="259" t="str">
        <f ca="1">RIGHT(Table_Merge1[[#This Row],[Column2]],2)</f>
        <v>21</v>
      </c>
      <c r="AF2705">
        <v>9</v>
      </c>
      <c r="AG2705">
        <v>21</v>
      </c>
      <c r="AH2705" s="260">
        <v>2012</v>
      </c>
      <c r="AI2705" t="s">
        <v>3452</v>
      </c>
      <c r="AJ2705" s="260">
        <v>11</v>
      </c>
      <c r="AK2705">
        <v>1709.75</v>
      </c>
      <c r="AL2705">
        <v>0</v>
      </c>
      <c r="AM2705">
        <v>0</v>
      </c>
      <c r="AO2705">
        <v>30050</v>
      </c>
      <c r="AP2705" s="287" t="str">
        <f>IFERROR(IF(Table_Merge1[[#This Row],[LME Zinc stock]]*Table_Merge1[[#This Row],[Nima.مقدار]]=0,"",Table_Merge1[[#This Row],[LME Zinc stock]]*Table_Merge1[[#This Row],[Nima.مقدار]]),"")</f>
        <v/>
      </c>
      <c r="AQ2705" s="287" t="str">
        <f>IFERROR(IF(Table_Merge1[[#This Row],[LME Zinc 3-month]]*Table_Merge1[[#This Row],[Nima.مقدار]]=0,"",Table_Merge1[[#This Row],[LME Zinc 3-month]]*Table_Merge1[[#This Row],[Nima.مقدار]]),"")</f>
        <v/>
      </c>
      <c r="AR2705" s="288" t="str">
        <f>IFERROR(IF(Table_Merge1[[#This Row],[LME Zinc stock]]*Table_Merge1[[#This Row],[Azad.Sell]]=0,"",Table_Merge1[[#This Row],[LME Zinc stock]]*Table_Merge1[[#This Row],[Azad.Sell]]),"")</f>
        <v/>
      </c>
      <c r="AS2705" s="288" t="str">
        <f>IFERROR(IF(Table_Merge1[[#This Row],[LME Zinc 3-month]]*Table_Merge1[[#This Row],[Azad.Sell]]=0,"",Table_Merge1[[#This Row],[LME Zinc 3-month]]*Table_Merge1[[#This Row],[Azad.Sell]]),"")</f>
        <v/>
      </c>
      <c r="AT2705"/>
    </row>
    <row r="2706" spans="1:46" x14ac:dyDescent="0.25">
      <c r="A2706" s="258">
        <v>44374</v>
      </c>
      <c r="B27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1400.04.06</v>
      </c>
      <c r="C2706" s="195">
        <f t="shared" ca="1" si="78"/>
        <v>1400</v>
      </c>
      <c r="D27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06" s="195">
        <f>_xlfn.NUMBERVALUE(RIGHT(Table11[[#This Row],[تاریخ شمسی]],2))</f>
        <v>6</v>
      </c>
      <c r="F27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04-06</v>
      </c>
      <c r="G2706" s="195" t="s">
        <v>2857</v>
      </c>
      <c r="L2706" s="259">
        <v>44374</v>
      </c>
      <c r="M2706">
        <v>213812</v>
      </c>
      <c r="O2706" s="283">
        <f>IFERROR(DATE(Table7[[#This Row],[year]],MONTH(DATEVALUE(Table7[[#This Row],[month]]&amp;"1")),Table7[[#This Row],[day]]),"")</f>
        <v>41173</v>
      </c>
      <c r="P2706" s="257" t="s">
        <v>6131</v>
      </c>
      <c r="Q2706" s="257">
        <v>2012</v>
      </c>
      <c r="R2706" s="257" t="s">
        <v>3447</v>
      </c>
      <c r="S2706" s="257">
        <v>21</v>
      </c>
      <c r="T2706" s="257">
        <v>1773.75</v>
      </c>
      <c r="U2706" s="257">
        <v>2021</v>
      </c>
      <c r="V2706" s="257">
        <v>5025775</v>
      </c>
      <c r="X2706" s="260">
        <v>41253</v>
      </c>
      <c r="Y2706" t="s">
        <v>7361</v>
      </c>
      <c r="Z2706" s="260">
        <v>10</v>
      </c>
      <c r="AA2706">
        <v>1391</v>
      </c>
      <c r="AB2706" s="260" t="str">
        <f ca="1">IFERROR(IFERROR(VLOOKUP(Table_Merge1[[#This Row],[Column1]],Table11[#All],2,FALSE),LEFT(AB2707,8)&amp;IF(LEN((RIGHT(AB2707,2)+1))&lt;2,"0"&amp;(RIGHT(AB2707,2)+1),(RIGHT(AB2707,2)-1))),"")</f>
        <v>1391.09.20</v>
      </c>
      <c r="AC2706" s="259" t="str">
        <f ca="1">LEFT(Table_Merge1[[#This Row],[Column2]],4)</f>
        <v>1391</v>
      </c>
      <c r="AD2706" s="259" t="str">
        <f ca="1">RIGHT(LEFT(Table_Merge1[[#This Row],[Column2]],7),2)</f>
        <v>09</v>
      </c>
      <c r="AE2706" s="259" t="str">
        <f ca="1">RIGHT(Table_Merge1[[#This Row],[Column2]],2)</f>
        <v>20</v>
      </c>
      <c r="AF2706">
        <v>9</v>
      </c>
      <c r="AG2706">
        <v>20</v>
      </c>
      <c r="AH2706" s="260">
        <v>2012</v>
      </c>
      <c r="AI2706" t="s">
        <v>3452</v>
      </c>
      <c r="AJ2706" s="260">
        <v>10</v>
      </c>
      <c r="AK2706">
        <v>1708.5</v>
      </c>
      <c r="AL2706" t="s">
        <v>3621</v>
      </c>
      <c r="AM2706" t="s">
        <v>3621</v>
      </c>
      <c r="AO2706">
        <v>29790</v>
      </c>
      <c r="AP2706" s="287" t="str">
        <f>IFERROR(IF(Table_Merge1[[#This Row],[LME Zinc stock]]*Table_Merge1[[#This Row],[Nima.مقدار]]=0,"",Table_Merge1[[#This Row],[LME Zinc stock]]*Table_Merge1[[#This Row],[Nima.مقدار]]),"")</f>
        <v/>
      </c>
      <c r="AQ2706" s="287" t="str">
        <f>IFERROR(IF(Table_Merge1[[#This Row],[LME Zinc 3-month]]*Table_Merge1[[#This Row],[Nima.مقدار]]=0,"",Table_Merge1[[#This Row],[LME Zinc 3-month]]*Table_Merge1[[#This Row],[Nima.مقدار]]),"")</f>
        <v/>
      </c>
      <c r="AR2706" s="288" t="str">
        <f>IFERROR(IF(Table_Merge1[[#This Row],[LME Zinc stock]]*Table_Merge1[[#This Row],[Azad.Sell]]=0,"",Table_Merge1[[#This Row],[LME Zinc stock]]*Table_Merge1[[#This Row],[Azad.Sell]]),"")</f>
        <v/>
      </c>
      <c r="AS2706" s="288" t="str">
        <f>IFERROR(IF(Table_Merge1[[#This Row],[LME Zinc 3-month]]*Table_Merge1[[#This Row],[Azad.Sell]]=0,"",Table_Merge1[[#This Row],[LME Zinc 3-month]]*Table_Merge1[[#This Row],[Azad.Sell]]),"")</f>
        <v/>
      </c>
      <c r="AT2706"/>
    </row>
    <row r="2707" spans="1:46" x14ac:dyDescent="0.25">
      <c r="A2707" s="258">
        <v>44375</v>
      </c>
      <c r="B27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1400.04.07</v>
      </c>
      <c r="C2707" s="195">
        <f t="shared" ca="1" si="78"/>
        <v>1400</v>
      </c>
      <c r="D27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07" s="195">
        <f>_xlfn.NUMBERVALUE(RIGHT(Table11[[#This Row],[تاریخ شمسی]],2))</f>
        <v>7</v>
      </c>
      <c r="F27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04-07</v>
      </c>
      <c r="G2707" s="195" t="s">
        <v>2858</v>
      </c>
      <c r="L2707" s="259">
        <v>44375</v>
      </c>
      <c r="M2707">
        <v>213661</v>
      </c>
      <c r="O2707" s="284">
        <f>IFERROR(DATE(Table7[[#This Row],[year]],MONTH(DATEVALUE(Table7[[#This Row],[month]]&amp;"1")),Table7[[#This Row],[day]]),"")</f>
        <v>41172</v>
      </c>
      <c r="P2707" s="195" t="s">
        <v>6132</v>
      </c>
      <c r="Q2707" s="195">
        <v>2012</v>
      </c>
      <c r="R2707" s="195" t="s">
        <v>3447</v>
      </c>
      <c r="S2707" s="195">
        <v>20</v>
      </c>
      <c r="T2707" s="195">
        <v>1760</v>
      </c>
      <c r="U2707" s="195">
        <v>2071</v>
      </c>
      <c r="V2707" s="195">
        <v>5034000</v>
      </c>
      <c r="X2707" s="260">
        <v>41250</v>
      </c>
      <c r="Z2707" s="260">
        <v>10</v>
      </c>
      <c r="AB2707" s="260" t="str">
        <f ca="1">IFERROR(IFERROR(VLOOKUP(Table_Merge1[[#This Row],[Column1]],Table11[#All],2,FALSE),LEFT(AB2708,8)&amp;IF(LEN((RIGHT(AB2708,2)+1))&lt;2,"0"&amp;(RIGHT(AB2708,2)+1),(RIGHT(AB2708,2)-1))),"")</f>
        <v>1391.09.15</v>
      </c>
      <c r="AC2707" s="259" t="str">
        <f ca="1">LEFT(Table_Merge1[[#This Row],[Column2]],4)</f>
        <v>1391</v>
      </c>
      <c r="AD2707" s="259" t="str">
        <f ca="1">RIGHT(LEFT(Table_Merge1[[#This Row],[Column2]],7),2)</f>
        <v>09</v>
      </c>
      <c r="AE2707" s="259" t="str">
        <f ca="1">RIGHT(Table_Merge1[[#This Row],[Column2]],2)</f>
        <v>15</v>
      </c>
      <c r="AH2707" s="260">
        <v>2012</v>
      </c>
      <c r="AI2707" t="s">
        <v>3452</v>
      </c>
      <c r="AJ2707" s="260">
        <v>7</v>
      </c>
      <c r="AK2707">
        <v>1697</v>
      </c>
      <c r="AL2707">
        <v>2071.5</v>
      </c>
      <c r="AM2707">
        <v>5210050</v>
      </c>
      <c r="AP2707" s="287" t="str">
        <f>IFERROR(IF(Table_Merge1[[#This Row],[LME Zinc stock]]*Table_Merge1[[#This Row],[Nima.مقدار]]=0,"",Table_Merge1[[#This Row],[LME Zinc stock]]*Table_Merge1[[#This Row],[Nima.مقدار]]),"")</f>
        <v/>
      </c>
      <c r="AQ2707" s="287" t="str">
        <f>IFERROR(IF(Table_Merge1[[#This Row],[LME Zinc 3-month]]*Table_Merge1[[#This Row],[Nima.مقدار]]=0,"",Table_Merge1[[#This Row],[LME Zinc 3-month]]*Table_Merge1[[#This Row],[Nima.مقدار]]),"")</f>
        <v/>
      </c>
      <c r="AR2707" s="288" t="str">
        <f>IFERROR(IF(Table_Merge1[[#This Row],[LME Zinc stock]]*Table_Merge1[[#This Row],[Azad.Sell]]=0,"",Table_Merge1[[#This Row],[LME Zinc stock]]*Table_Merge1[[#This Row],[Azad.Sell]]),"")</f>
        <v/>
      </c>
      <c r="AS2707" s="288" t="str">
        <f>IFERROR(IF(Table_Merge1[[#This Row],[LME Zinc 3-month]]*Table_Merge1[[#This Row],[Azad.Sell]]=0,"",Table_Merge1[[#This Row],[LME Zinc 3-month]]*Table_Merge1[[#This Row],[Azad.Sell]]),"")</f>
        <v/>
      </c>
      <c r="AT2707"/>
    </row>
    <row r="2708" spans="1:46" x14ac:dyDescent="0.25">
      <c r="A2708" s="258">
        <v>44376</v>
      </c>
      <c r="B27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1400.04.08</v>
      </c>
      <c r="C2708" s="195">
        <f t="shared" ca="1" si="78"/>
        <v>1400</v>
      </c>
      <c r="D27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08" s="195">
        <f>_xlfn.NUMBERVALUE(RIGHT(Table11[[#This Row],[تاریخ شمسی]],2))</f>
        <v>8</v>
      </c>
      <c r="F27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04-08</v>
      </c>
      <c r="G2708" s="195" t="s">
        <v>2859</v>
      </c>
      <c r="L2708" s="259">
        <v>44376</v>
      </c>
      <c r="M2708">
        <v>215986</v>
      </c>
      <c r="O2708" s="283">
        <f>IFERROR(DATE(Table7[[#This Row],[year]],MONTH(DATEVALUE(Table7[[#This Row],[month]]&amp;"1")),Table7[[#This Row],[day]]),"")</f>
        <v>41171</v>
      </c>
      <c r="P2708" s="257" t="s">
        <v>6133</v>
      </c>
      <c r="Q2708" s="257">
        <v>2012</v>
      </c>
      <c r="R2708" s="257" t="s">
        <v>3447</v>
      </c>
      <c r="S2708" s="257">
        <v>19</v>
      </c>
      <c r="T2708" s="257">
        <v>1774.5</v>
      </c>
      <c r="U2708" s="257">
        <v>2075.5</v>
      </c>
      <c r="V2708" s="257">
        <v>5024350</v>
      </c>
      <c r="X2708" s="260">
        <v>41249</v>
      </c>
      <c r="Y2708" t="s">
        <v>7360</v>
      </c>
      <c r="Z2708" s="260">
        <v>10</v>
      </c>
      <c r="AA2708">
        <v>1391</v>
      </c>
      <c r="AB2708" s="260" t="str">
        <f ca="1">IFERROR(IFERROR(VLOOKUP(Table_Merge1[[#This Row],[Column1]],Table11[#All],2,FALSE),LEFT(AB2709,8)&amp;IF(LEN((RIGHT(AB2709,2)+1))&lt;2,"0"&amp;(RIGHT(AB2709,2)+1),(RIGHT(AB2709,2)-1))),"")</f>
        <v>1391.09.16</v>
      </c>
      <c r="AC2708" s="259" t="str">
        <f ca="1">LEFT(Table_Merge1[[#This Row],[Column2]],4)</f>
        <v>1391</v>
      </c>
      <c r="AD2708" s="259" t="str">
        <f ca="1">RIGHT(LEFT(Table_Merge1[[#This Row],[Column2]],7),2)</f>
        <v>09</v>
      </c>
      <c r="AE2708" s="259" t="str">
        <f ca="1">RIGHT(Table_Merge1[[#This Row],[Column2]],2)</f>
        <v>16</v>
      </c>
      <c r="AF2708">
        <v>9</v>
      </c>
      <c r="AG2708">
        <v>16</v>
      </c>
      <c r="AH2708" s="260">
        <v>2012</v>
      </c>
      <c r="AI2708" t="s">
        <v>3452</v>
      </c>
      <c r="AJ2708" s="260">
        <v>6</v>
      </c>
      <c r="AK2708">
        <v>1693</v>
      </c>
      <c r="AL2708">
        <v>2066</v>
      </c>
      <c r="AM2708">
        <v>5216675</v>
      </c>
      <c r="AO2708">
        <v>30300</v>
      </c>
      <c r="AP2708" s="287">
        <f>IFERROR(IF(Table_Merge1[[#This Row],[LME Zinc stock]]*Table_Merge1[[#This Row],[Nima.مقدار]]=0,"",Table_Merge1[[#This Row],[LME Zinc stock]]*Table_Merge1[[#This Row],[Nima.مقدار]]),"")</f>
        <v>158065252500</v>
      </c>
      <c r="AQ2708" s="287">
        <f>IFERROR(IF(Table_Merge1[[#This Row],[LME Zinc 3-month]]*Table_Merge1[[#This Row],[Nima.مقدار]]=0,"",Table_Merge1[[#This Row],[LME Zinc 3-month]]*Table_Merge1[[#This Row],[Nima.مقدار]]),"")</f>
        <v>62599800</v>
      </c>
      <c r="AR2708" s="288" t="str">
        <f>IFERROR(IF(Table_Merge1[[#This Row],[LME Zinc stock]]*Table_Merge1[[#This Row],[Azad.Sell]]=0,"",Table_Merge1[[#This Row],[LME Zinc stock]]*Table_Merge1[[#This Row],[Azad.Sell]]),"")</f>
        <v/>
      </c>
      <c r="AS2708" s="288" t="str">
        <f>IFERROR(IF(Table_Merge1[[#This Row],[LME Zinc 3-month]]*Table_Merge1[[#This Row],[Azad.Sell]]=0,"",Table_Merge1[[#This Row],[LME Zinc 3-month]]*Table_Merge1[[#This Row],[Azad.Sell]]),"")</f>
        <v/>
      </c>
      <c r="AT2708"/>
    </row>
    <row r="2709" spans="1:46" x14ac:dyDescent="0.25">
      <c r="A2709" s="258">
        <v>44377</v>
      </c>
      <c r="B27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1400.04.09</v>
      </c>
      <c r="C2709" s="195">
        <f t="shared" ca="1" si="78"/>
        <v>1400</v>
      </c>
      <c r="D27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09" s="195">
        <f>_xlfn.NUMBERVALUE(RIGHT(Table11[[#This Row],[تاریخ شمسی]],2))</f>
        <v>9</v>
      </c>
      <c r="F27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04-09</v>
      </c>
      <c r="G2709" s="195" t="s">
        <v>2860</v>
      </c>
      <c r="L2709" s="259">
        <v>44377</v>
      </c>
      <c r="M2709">
        <v>216834</v>
      </c>
      <c r="O2709" s="284">
        <f>IFERROR(DATE(Table7[[#This Row],[year]],MONTH(DATEVALUE(Table7[[#This Row],[month]]&amp;"1")),Table7[[#This Row],[day]]),"")</f>
        <v>41170</v>
      </c>
      <c r="P2709" s="195" t="s">
        <v>6134</v>
      </c>
      <c r="Q2709" s="195">
        <v>2012</v>
      </c>
      <c r="R2709" s="195" t="s">
        <v>3447</v>
      </c>
      <c r="S2709" s="195">
        <v>18</v>
      </c>
      <c r="T2709" s="195">
        <v>1756.75</v>
      </c>
      <c r="U2709" s="195">
        <v>2111</v>
      </c>
      <c r="V2709" s="195">
        <v>5033000</v>
      </c>
      <c r="X2709" s="260">
        <v>41248</v>
      </c>
      <c r="Y2709" t="s">
        <v>7359</v>
      </c>
      <c r="Z2709" s="260">
        <v>10</v>
      </c>
      <c r="AA2709">
        <v>1391</v>
      </c>
      <c r="AB2709" s="260" t="str">
        <f ca="1">IFERROR(IFERROR(VLOOKUP(Table_Merge1[[#This Row],[Column1]],Table11[#All],2,FALSE),LEFT(AB2710,8)&amp;IF(LEN((RIGHT(AB2710,2)+1))&lt;2,"0"&amp;(RIGHT(AB2710,2)+1),(RIGHT(AB2710,2)-1))),"")</f>
        <v>1391.09.15</v>
      </c>
      <c r="AC2709" s="259" t="str">
        <f ca="1">LEFT(Table_Merge1[[#This Row],[Column2]],4)</f>
        <v>1391</v>
      </c>
      <c r="AD2709" s="259" t="str">
        <f ca="1">RIGHT(LEFT(Table_Merge1[[#This Row],[Column2]],7),2)</f>
        <v>09</v>
      </c>
      <c r="AE2709" s="259" t="str">
        <f ca="1">RIGHT(Table_Merge1[[#This Row],[Column2]],2)</f>
        <v>15</v>
      </c>
      <c r="AF2709">
        <v>9</v>
      </c>
      <c r="AG2709">
        <v>15</v>
      </c>
      <c r="AH2709" s="260">
        <v>2012</v>
      </c>
      <c r="AI2709" t="s">
        <v>3452</v>
      </c>
      <c r="AJ2709" s="260">
        <v>5</v>
      </c>
      <c r="AK2709">
        <v>1703</v>
      </c>
      <c r="AL2709">
        <v>2082</v>
      </c>
      <c r="AM2709">
        <v>5222300</v>
      </c>
      <c r="AO2709">
        <v>29400</v>
      </c>
      <c r="AP2709" s="287">
        <f>IFERROR(IF(Table_Merge1[[#This Row],[LME Zinc stock]]*Table_Merge1[[#This Row],[Nima.مقدار]]=0,"",Table_Merge1[[#This Row],[LME Zinc stock]]*Table_Merge1[[#This Row],[Nima.مقدار]]),"")</f>
        <v>153535620000</v>
      </c>
      <c r="AQ2709" s="287">
        <f>IFERROR(IF(Table_Merge1[[#This Row],[LME Zinc 3-month]]*Table_Merge1[[#This Row],[Nima.مقدار]]=0,"",Table_Merge1[[#This Row],[LME Zinc 3-month]]*Table_Merge1[[#This Row],[Nima.مقدار]]),"")</f>
        <v>61210800</v>
      </c>
      <c r="AR2709" s="288" t="str">
        <f>IFERROR(IF(Table_Merge1[[#This Row],[LME Zinc stock]]*Table_Merge1[[#This Row],[Azad.Sell]]=0,"",Table_Merge1[[#This Row],[LME Zinc stock]]*Table_Merge1[[#This Row],[Azad.Sell]]),"")</f>
        <v/>
      </c>
      <c r="AS2709" s="288" t="str">
        <f>IFERROR(IF(Table_Merge1[[#This Row],[LME Zinc 3-month]]*Table_Merge1[[#This Row],[Azad.Sell]]=0,"",Table_Merge1[[#This Row],[LME Zinc 3-month]]*Table_Merge1[[#This Row],[Azad.Sell]]),"")</f>
        <v/>
      </c>
      <c r="AT2709"/>
    </row>
    <row r="2710" spans="1:46" x14ac:dyDescent="0.25">
      <c r="A2710" s="258">
        <v>44378</v>
      </c>
      <c r="B27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1400.04.10</v>
      </c>
      <c r="C2710" s="195">
        <f t="shared" ca="1" si="78"/>
        <v>1400</v>
      </c>
      <c r="D27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10" s="195">
        <f>_xlfn.NUMBERVALUE(RIGHT(Table11[[#This Row],[تاریخ شمسی]],2))</f>
        <v>10</v>
      </c>
      <c r="F27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04-10</v>
      </c>
      <c r="G2710" s="195" t="s">
        <v>2861</v>
      </c>
      <c r="L2710" s="259">
        <v>44378</v>
      </c>
      <c r="M2710">
        <v>219264</v>
      </c>
      <c r="O2710" s="283">
        <f>IFERROR(DATE(Table7[[#This Row],[year]],MONTH(DATEVALUE(Table7[[#This Row],[month]]&amp;"1")),Table7[[#This Row],[day]]),"")</f>
        <v>41169</v>
      </c>
      <c r="P2710" s="257" t="s">
        <v>6135</v>
      </c>
      <c r="Q2710" s="257">
        <v>2012</v>
      </c>
      <c r="R2710" s="257" t="s">
        <v>3447</v>
      </c>
      <c r="S2710" s="257">
        <v>17</v>
      </c>
      <c r="T2710" s="257">
        <v>1767.25</v>
      </c>
      <c r="U2710" s="257">
        <v>2116</v>
      </c>
      <c r="V2710" s="257">
        <v>5040325</v>
      </c>
      <c r="X2710" s="260">
        <v>41247</v>
      </c>
      <c r="Y2710" t="s">
        <v>7358</v>
      </c>
      <c r="Z2710" s="260">
        <v>10</v>
      </c>
      <c r="AA2710">
        <v>1391</v>
      </c>
      <c r="AB2710" s="260" t="str">
        <f ca="1">IFERROR(IFERROR(VLOOKUP(Table_Merge1[[#This Row],[Column1]],Table11[#All],2,FALSE),LEFT(AB2711,8)&amp;IF(LEN((RIGHT(AB2711,2)+1))&lt;2,"0"&amp;(RIGHT(AB2711,2)+1),(RIGHT(AB2711,2)-1))),"")</f>
        <v>1391.09.14</v>
      </c>
      <c r="AC2710" s="259" t="str">
        <f ca="1">LEFT(Table_Merge1[[#This Row],[Column2]],4)</f>
        <v>1391</v>
      </c>
      <c r="AD2710" s="259" t="str">
        <f ca="1">RIGHT(LEFT(Table_Merge1[[#This Row],[Column2]],7),2)</f>
        <v>09</v>
      </c>
      <c r="AE2710" s="259" t="str">
        <f ca="1">RIGHT(Table_Merge1[[#This Row],[Column2]],2)</f>
        <v>14</v>
      </c>
      <c r="AF2710">
        <v>9</v>
      </c>
      <c r="AG2710">
        <v>14</v>
      </c>
      <c r="AH2710" s="260">
        <v>2012</v>
      </c>
      <c r="AI2710" t="s">
        <v>3452</v>
      </c>
      <c r="AJ2710" s="260">
        <v>4</v>
      </c>
      <c r="AK2710">
        <v>1706.75</v>
      </c>
      <c r="AL2710">
        <v>2092</v>
      </c>
      <c r="AM2710">
        <v>5232125</v>
      </c>
      <c r="AO2710">
        <v>29090</v>
      </c>
      <c r="AP2710" s="287">
        <f>IFERROR(IF(Table_Merge1[[#This Row],[LME Zinc stock]]*Table_Merge1[[#This Row],[Nima.مقدار]]=0,"",Table_Merge1[[#This Row],[LME Zinc stock]]*Table_Merge1[[#This Row],[Nima.مقدار]]),"")</f>
        <v>152202516250</v>
      </c>
      <c r="AQ2710" s="287">
        <f>IFERROR(IF(Table_Merge1[[#This Row],[LME Zinc 3-month]]*Table_Merge1[[#This Row],[Nima.مقدار]]=0,"",Table_Merge1[[#This Row],[LME Zinc 3-month]]*Table_Merge1[[#This Row],[Nima.مقدار]]),"")</f>
        <v>60856280</v>
      </c>
      <c r="AR2710" s="288" t="str">
        <f>IFERROR(IF(Table_Merge1[[#This Row],[LME Zinc stock]]*Table_Merge1[[#This Row],[Azad.Sell]]=0,"",Table_Merge1[[#This Row],[LME Zinc stock]]*Table_Merge1[[#This Row],[Azad.Sell]]),"")</f>
        <v/>
      </c>
      <c r="AS2710" s="288" t="str">
        <f>IFERROR(IF(Table_Merge1[[#This Row],[LME Zinc 3-month]]*Table_Merge1[[#This Row],[Azad.Sell]]=0,"",Table_Merge1[[#This Row],[LME Zinc 3-month]]*Table_Merge1[[#This Row],[Azad.Sell]]),"")</f>
        <v/>
      </c>
      <c r="AT2710"/>
    </row>
    <row r="2711" spans="1:46" x14ac:dyDescent="0.25">
      <c r="A2711" s="258">
        <v>44380</v>
      </c>
      <c r="B27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1400.04.12</v>
      </c>
      <c r="C2711" s="195">
        <f t="shared" ca="1" si="78"/>
        <v>1400</v>
      </c>
      <c r="D27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11" s="195">
        <f>_xlfn.NUMBERVALUE(RIGHT(Table11[[#This Row],[تاریخ شمسی]],2))</f>
        <v>12</v>
      </c>
      <c r="F27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04-12</v>
      </c>
      <c r="G2711" s="195" t="s">
        <v>2862</v>
      </c>
      <c r="L2711" s="259">
        <v>44380</v>
      </c>
      <c r="M2711">
        <v>219823</v>
      </c>
      <c r="O2711" s="284">
        <f>IFERROR(DATE(Table7[[#This Row],[year]],MONTH(DATEVALUE(Table7[[#This Row],[month]]&amp;"1")),Table7[[#This Row],[day]]),"")</f>
        <v>41166</v>
      </c>
      <c r="P2711" s="195" t="s">
        <v>6136</v>
      </c>
      <c r="Q2711" s="195">
        <v>2012</v>
      </c>
      <c r="R2711" s="195" t="s">
        <v>3447</v>
      </c>
      <c r="S2711" s="195">
        <v>14</v>
      </c>
      <c r="T2711" s="195">
        <v>1772.5</v>
      </c>
      <c r="U2711" s="195">
        <v>2097.5</v>
      </c>
      <c r="V2711" s="195">
        <v>5049100</v>
      </c>
      <c r="X2711" s="260">
        <v>41246</v>
      </c>
      <c r="Y2711" t="s">
        <v>7357</v>
      </c>
      <c r="Z2711" s="260">
        <v>10</v>
      </c>
      <c r="AA2711">
        <v>1391</v>
      </c>
      <c r="AB2711" s="260" t="str">
        <f ca="1">IFERROR(IFERROR(VLOOKUP(Table_Merge1[[#This Row],[Column1]],Table11[#All],2,FALSE),LEFT(AB2712,8)&amp;IF(LEN((RIGHT(AB2712,2)+1))&lt;2,"0"&amp;(RIGHT(AB2712,2)+1),(RIGHT(AB2712,2)-1))),"")</f>
        <v>1391.09.13</v>
      </c>
      <c r="AC2711" s="259" t="str">
        <f ca="1">LEFT(Table_Merge1[[#This Row],[Column2]],4)</f>
        <v>1391</v>
      </c>
      <c r="AD2711" s="259" t="str">
        <f ca="1">RIGHT(LEFT(Table_Merge1[[#This Row],[Column2]],7),2)</f>
        <v>09</v>
      </c>
      <c r="AE2711" s="259" t="str">
        <f ca="1">RIGHT(Table_Merge1[[#This Row],[Column2]],2)</f>
        <v>13</v>
      </c>
      <c r="AF2711">
        <v>9</v>
      </c>
      <c r="AG2711">
        <v>13</v>
      </c>
      <c r="AH2711" s="260">
        <v>2012</v>
      </c>
      <c r="AI2711" t="s">
        <v>3452</v>
      </c>
      <c r="AJ2711" s="260">
        <v>3</v>
      </c>
      <c r="AK2711">
        <v>1718</v>
      </c>
      <c r="AL2711">
        <v>2073</v>
      </c>
      <c r="AM2711">
        <v>5241525</v>
      </c>
      <c r="AO2711">
        <v>29120</v>
      </c>
      <c r="AP2711" s="287">
        <f>IFERROR(IF(Table_Merge1[[#This Row],[LME Zinc stock]]*Table_Merge1[[#This Row],[Nima.مقدار]]=0,"",Table_Merge1[[#This Row],[LME Zinc stock]]*Table_Merge1[[#This Row],[Nima.مقدار]]),"")</f>
        <v>152633208000</v>
      </c>
      <c r="AQ2711" s="287">
        <f>IFERROR(IF(Table_Merge1[[#This Row],[LME Zinc 3-month]]*Table_Merge1[[#This Row],[Nima.مقدار]]=0,"",Table_Merge1[[#This Row],[LME Zinc 3-month]]*Table_Merge1[[#This Row],[Nima.مقدار]]),"")</f>
        <v>60365760</v>
      </c>
      <c r="AR2711" s="288" t="str">
        <f>IFERROR(IF(Table_Merge1[[#This Row],[LME Zinc stock]]*Table_Merge1[[#This Row],[Azad.Sell]]=0,"",Table_Merge1[[#This Row],[LME Zinc stock]]*Table_Merge1[[#This Row],[Azad.Sell]]),"")</f>
        <v/>
      </c>
      <c r="AS2711" s="288" t="str">
        <f>IFERROR(IF(Table_Merge1[[#This Row],[LME Zinc 3-month]]*Table_Merge1[[#This Row],[Azad.Sell]]=0,"",Table_Merge1[[#This Row],[LME Zinc 3-month]]*Table_Merge1[[#This Row],[Azad.Sell]]),"")</f>
        <v/>
      </c>
      <c r="AT2711"/>
    </row>
    <row r="2712" spans="1:46" x14ac:dyDescent="0.25">
      <c r="A2712" s="258">
        <v>44381</v>
      </c>
      <c r="B27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1400.04.13</v>
      </c>
      <c r="C2712" s="195">
        <f t="shared" ca="1" si="78"/>
        <v>1400</v>
      </c>
      <c r="D27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12" s="195">
        <f>_xlfn.NUMBERVALUE(RIGHT(Table11[[#This Row],[تاریخ شمسی]],2))</f>
        <v>13</v>
      </c>
      <c r="F27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04-13</v>
      </c>
      <c r="G2712" s="195" t="s">
        <v>2863</v>
      </c>
      <c r="L2712" s="259">
        <v>44381</v>
      </c>
      <c r="M2712">
        <v>219065</v>
      </c>
      <c r="O2712" s="283">
        <f>IFERROR(DATE(Table7[[#This Row],[year]],MONTH(DATEVALUE(Table7[[#This Row],[month]]&amp;"1")),Table7[[#This Row],[day]]),"")</f>
        <v>41165</v>
      </c>
      <c r="P2712" s="257" t="s">
        <v>6137</v>
      </c>
      <c r="Q2712" s="257">
        <v>2012</v>
      </c>
      <c r="R2712" s="257" t="s">
        <v>3447</v>
      </c>
      <c r="S2712" s="257">
        <v>13</v>
      </c>
      <c r="T2712" s="257">
        <v>1730.5</v>
      </c>
      <c r="U2712" s="257">
        <v>2132.5</v>
      </c>
      <c r="V2712" s="257">
        <v>5059100</v>
      </c>
      <c r="X2712" s="260">
        <v>41243</v>
      </c>
      <c r="Z2712" s="260">
        <v>10</v>
      </c>
      <c r="AB2712" s="260" t="str">
        <f ca="1">IFERROR(IFERROR(VLOOKUP(Table_Merge1[[#This Row],[Column1]],Table11[#All],2,FALSE),LEFT(AB2713,8)&amp;IF(LEN((RIGHT(AB2713,2)+1))&lt;2,"0"&amp;(RIGHT(AB2713,2)+1),(RIGHT(AB2713,2)-1))),"")</f>
        <v>1391.09.8</v>
      </c>
      <c r="AC2712" s="259" t="str">
        <f ca="1">LEFT(Table_Merge1[[#This Row],[Column2]],4)</f>
        <v>1391</v>
      </c>
      <c r="AD2712" s="259" t="str">
        <f ca="1">RIGHT(LEFT(Table_Merge1[[#This Row],[Column2]],7),2)</f>
        <v>09</v>
      </c>
      <c r="AE2712" s="259" t="str">
        <f ca="1">RIGHT(Table_Merge1[[#This Row],[Column2]],2)</f>
        <v>.8</v>
      </c>
      <c r="AH2712" s="260">
        <v>2012</v>
      </c>
      <c r="AI2712" t="s">
        <v>3450</v>
      </c>
      <c r="AJ2712" s="260">
        <v>30</v>
      </c>
      <c r="AK2712">
        <v>1728.25</v>
      </c>
      <c r="AL2712">
        <v>2105</v>
      </c>
      <c r="AM2712">
        <v>5240725</v>
      </c>
      <c r="AP2712" s="287" t="str">
        <f>IFERROR(IF(Table_Merge1[[#This Row],[LME Zinc stock]]*Table_Merge1[[#This Row],[Nima.مقدار]]=0,"",Table_Merge1[[#This Row],[LME Zinc stock]]*Table_Merge1[[#This Row],[Nima.مقدار]]),"")</f>
        <v/>
      </c>
      <c r="AQ2712" s="287" t="str">
        <f>IFERROR(IF(Table_Merge1[[#This Row],[LME Zinc 3-month]]*Table_Merge1[[#This Row],[Nima.مقدار]]=0,"",Table_Merge1[[#This Row],[LME Zinc 3-month]]*Table_Merge1[[#This Row],[Nima.مقدار]]),"")</f>
        <v/>
      </c>
      <c r="AR2712" s="288" t="str">
        <f>IFERROR(IF(Table_Merge1[[#This Row],[LME Zinc stock]]*Table_Merge1[[#This Row],[Azad.Sell]]=0,"",Table_Merge1[[#This Row],[LME Zinc stock]]*Table_Merge1[[#This Row],[Azad.Sell]]),"")</f>
        <v/>
      </c>
      <c r="AS2712" s="288" t="str">
        <f>IFERROR(IF(Table_Merge1[[#This Row],[LME Zinc 3-month]]*Table_Merge1[[#This Row],[Azad.Sell]]=0,"",Table_Merge1[[#This Row],[LME Zinc 3-month]]*Table_Merge1[[#This Row],[Azad.Sell]]),"")</f>
        <v/>
      </c>
      <c r="AT2712"/>
    </row>
    <row r="2713" spans="1:46" x14ac:dyDescent="0.25">
      <c r="A2713" s="258">
        <v>44382</v>
      </c>
      <c r="B27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1400.04.14</v>
      </c>
      <c r="C2713" s="195">
        <f t="shared" ca="1" si="78"/>
        <v>1400</v>
      </c>
      <c r="D27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13" s="195">
        <f>_xlfn.NUMBERVALUE(RIGHT(Table11[[#This Row],[تاریخ شمسی]],2))</f>
        <v>14</v>
      </c>
      <c r="F27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04-14</v>
      </c>
      <c r="G2713" s="195" t="s">
        <v>2864</v>
      </c>
      <c r="L2713" s="259">
        <v>44382</v>
      </c>
      <c r="M2713">
        <v>221016</v>
      </c>
      <c r="O2713" s="284">
        <f>IFERROR(DATE(Table7[[#This Row],[year]],MONTH(DATEVALUE(Table7[[#This Row],[month]]&amp;"1")),Table7[[#This Row],[day]]),"")</f>
        <v>41164</v>
      </c>
      <c r="P2713" s="195" t="s">
        <v>6138</v>
      </c>
      <c r="Q2713" s="195">
        <v>2012</v>
      </c>
      <c r="R2713" s="195" t="s">
        <v>3447</v>
      </c>
      <c r="S2713" s="195">
        <v>12</v>
      </c>
      <c r="T2713" s="195">
        <v>1742.75</v>
      </c>
      <c r="U2713" s="195">
        <v>2099</v>
      </c>
      <c r="V2713" s="195">
        <v>5049775</v>
      </c>
      <c r="X2713" s="260">
        <v>41242</v>
      </c>
      <c r="Y2713" t="s">
        <v>7356</v>
      </c>
      <c r="Z2713" s="260">
        <v>10</v>
      </c>
      <c r="AA2713">
        <v>1391</v>
      </c>
      <c r="AB2713" s="260" t="str">
        <f ca="1">IFERROR(IFERROR(VLOOKUP(Table_Merge1[[#This Row],[Column1]],Table11[#All],2,FALSE),LEFT(AB2714,8)&amp;IF(LEN((RIGHT(AB2714,2)+1))&lt;2,"0"&amp;(RIGHT(AB2714,2)+1),(RIGHT(AB2714,2)-1))),"")</f>
        <v>1391.09.09</v>
      </c>
      <c r="AC2713" s="259" t="str">
        <f ca="1">LEFT(Table_Merge1[[#This Row],[Column2]],4)</f>
        <v>1391</v>
      </c>
      <c r="AD2713" s="259" t="str">
        <f ca="1">RIGHT(LEFT(Table_Merge1[[#This Row],[Column2]],7),2)</f>
        <v>09</v>
      </c>
      <c r="AE2713" s="259" t="str">
        <f ca="1">RIGHT(Table_Merge1[[#This Row],[Column2]],2)</f>
        <v>09</v>
      </c>
      <c r="AF2713">
        <v>9</v>
      </c>
      <c r="AG2713">
        <v>9</v>
      </c>
      <c r="AH2713" s="260">
        <v>2012</v>
      </c>
      <c r="AI2713" t="s">
        <v>3450</v>
      </c>
      <c r="AJ2713" s="260">
        <v>29</v>
      </c>
      <c r="AK2713">
        <v>1724.5</v>
      </c>
      <c r="AL2713">
        <v>2099</v>
      </c>
      <c r="AM2713">
        <v>5238450</v>
      </c>
      <c r="AO2713">
        <v>28690</v>
      </c>
      <c r="AP2713" s="287">
        <f>IFERROR(IF(Table_Merge1[[#This Row],[LME Zinc stock]]*Table_Merge1[[#This Row],[Nima.مقدار]]=0,"",Table_Merge1[[#This Row],[LME Zinc stock]]*Table_Merge1[[#This Row],[Nima.مقدار]]),"")</f>
        <v>150291130500</v>
      </c>
      <c r="AQ2713" s="287">
        <f>IFERROR(IF(Table_Merge1[[#This Row],[LME Zinc 3-month]]*Table_Merge1[[#This Row],[Nima.مقدار]]=0,"",Table_Merge1[[#This Row],[LME Zinc 3-month]]*Table_Merge1[[#This Row],[Nima.مقدار]]),"")</f>
        <v>60220310</v>
      </c>
      <c r="AR2713" s="288" t="str">
        <f>IFERROR(IF(Table_Merge1[[#This Row],[LME Zinc stock]]*Table_Merge1[[#This Row],[Azad.Sell]]=0,"",Table_Merge1[[#This Row],[LME Zinc stock]]*Table_Merge1[[#This Row],[Azad.Sell]]),"")</f>
        <v/>
      </c>
      <c r="AS2713" s="288" t="str">
        <f>IFERROR(IF(Table_Merge1[[#This Row],[LME Zinc 3-month]]*Table_Merge1[[#This Row],[Azad.Sell]]=0,"",Table_Merge1[[#This Row],[LME Zinc 3-month]]*Table_Merge1[[#This Row],[Azad.Sell]]),"")</f>
        <v/>
      </c>
      <c r="AT2713"/>
    </row>
    <row r="2714" spans="1:46" x14ac:dyDescent="0.25">
      <c r="A2714" s="258">
        <v>44383</v>
      </c>
      <c r="B27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1400.04.15</v>
      </c>
      <c r="C2714" s="195">
        <f t="shared" ca="1" si="78"/>
        <v>1400</v>
      </c>
      <c r="D27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14" s="195">
        <f>_xlfn.NUMBERVALUE(RIGHT(Table11[[#This Row],[تاریخ شمسی]],2))</f>
        <v>15</v>
      </c>
      <c r="F27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04-15</v>
      </c>
      <c r="G2714" s="195" t="s">
        <v>2865</v>
      </c>
      <c r="L2714" s="259">
        <v>44383</v>
      </c>
      <c r="M2714">
        <v>221384</v>
      </c>
      <c r="O2714" s="283">
        <f>IFERROR(DATE(Table7[[#This Row],[year]],MONTH(DATEVALUE(Table7[[#This Row],[month]]&amp;"1")),Table7[[#This Row],[day]]),"")</f>
        <v>41163</v>
      </c>
      <c r="P2714" s="257" t="s">
        <v>6139</v>
      </c>
      <c r="Q2714" s="257">
        <v>2012</v>
      </c>
      <c r="R2714" s="257" t="s">
        <v>3447</v>
      </c>
      <c r="S2714" s="257">
        <v>11</v>
      </c>
      <c r="T2714" s="257">
        <v>1731</v>
      </c>
      <c r="U2714" s="257" t="s">
        <v>3621</v>
      </c>
      <c r="V2714" s="257" t="s">
        <v>3621</v>
      </c>
      <c r="X2714" s="260">
        <v>41241</v>
      </c>
      <c r="Y2714" t="s">
        <v>7355</v>
      </c>
      <c r="Z2714" s="260">
        <v>10</v>
      </c>
      <c r="AA2714">
        <v>1391</v>
      </c>
      <c r="AB2714" s="260" t="str">
        <f ca="1">IFERROR(IFERROR(VLOOKUP(Table_Merge1[[#This Row],[Column1]],Table11[#All],2,FALSE),LEFT(AB2715,8)&amp;IF(LEN((RIGHT(AB2715,2)+1))&lt;2,"0"&amp;(RIGHT(AB2715,2)+1),(RIGHT(AB2715,2)-1))),"")</f>
        <v>1391.09.08</v>
      </c>
      <c r="AC2714" s="259" t="str">
        <f ca="1">LEFT(Table_Merge1[[#This Row],[Column2]],4)</f>
        <v>1391</v>
      </c>
      <c r="AD2714" s="259" t="str">
        <f ca="1">RIGHT(LEFT(Table_Merge1[[#This Row],[Column2]],7),2)</f>
        <v>09</v>
      </c>
      <c r="AE2714" s="259" t="str">
        <f ca="1">RIGHT(Table_Merge1[[#This Row],[Column2]],2)</f>
        <v>08</v>
      </c>
      <c r="AF2714">
        <v>9</v>
      </c>
      <c r="AG2714">
        <v>8</v>
      </c>
      <c r="AH2714" s="260">
        <v>2012</v>
      </c>
      <c r="AI2714" t="s">
        <v>3450</v>
      </c>
      <c r="AJ2714" s="260">
        <v>28</v>
      </c>
      <c r="AK2714">
        <v>1741</v>
      </c>
      <c r="AL2714">
        <v>2111</v>
      </c>
      <c r="AM2714">
        <v>5202400</v>
      </c>
      <c r="AO2714">
        <v>28580</v>
      </c>
      <c r="AP2714" s="287">
        <f>IFERROR(IF(Table_Merge1[[#This Row],[LME Zinc stock]]*Table_Merge1[[#This Row],[Nima.مقدار]]=0,"",Table_Merge1[[#This Row],[LME Zinc stock]]*Table_Merge1[[#This Row],[Nima.مقدار]]),"")</f>
        <v>148684592000</v>
      </c>
      <c r="AQ2714" s="287">
        <f>IFERROR(IF(Table_Merge1[[#This Row],[LME Zinc 3-month]]*Table_Merge1[[#This Row],[Nima.مقدار]]=0,"",Table_Merge1[[#This Row],[LME Zinc 3-month]]*Table_Merge1[[#This Row],[Nima.مقدار]]),"")</f>
        <v>60332380</v>
      </c>
      <c r="AR2714" s="288" t="str">
        <f>IFERROR(IF(Table_Merge1[[#This Row],[LME Zinc stock]]*Table_Merge1[[#This Row],[Azad.Sell]]=0,"",Table_Merge1[[#This Row],[LME Zinc stock]]*Table_Merge1[[#This Row],[Azad.Sell]]),"")</f>
        <v/>
      </c>
      <c r="AS2714" s="288" t="str">
        <f>IFERROR(IF(Table_Merge1[[#This Row],[LME Zinc 3-month]]*Table_Merge1[[#This Row],[Azad.Sell]]=0,"",Table_Merge1[[#This Row],[LME Zinc 3-month]]*Table_Merge1[[#This Row],[Azad.Sell]]),"")</f>
        <v/>
      </c>
      <c r="AT2714"/>
    </row>
    <row r="2715" spans="1:46" x14ac:dyDescent="0.25">
      <c r="A2715" s="258">
        <v>44384</v>
      </c>
      <c r="B27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1400.04.16</v>
      </c>
      <c r="C2715" s="195">
        <f t="shared" ca="1" si="78"/>
        <v>1400</v>
      </c>
      <c r="D27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15" s="195">
        <f>_xlfn.NUMBERVALUE(RIGHT(Table11[[#This Row],[تاریخ شمسی]],2))</f>
        <v>16</v>
      </c>
      <c r="F27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04-16</v>
      </c>
      <c r="G2715" s="195" t="s">
        <v>2866</v>
      </c>
      <c r="L2715" s="259">
        <v>44384</v>
      </c>
      <c r="M2715">
        <v>224076</v>
      </c>
      <c r="O2715" s="284">
        <f>IFERROR(DATE(Table7[[#This Row],[year]],MONTH(DATEVALUE(Table7[[#This Row],[month]]&amp;"1")),Table7[[#This Row],[day]]),"")</f>
        <v>41162</v>
      </c>
      <c r="P2715" s="195" t="s">
        <v>6140</v>
      </c>
      <c r="Q2715" s="195">
        <v>2012</v>
      </c>
      <c r="R2715" s="195" t="s">
        <v>3447</v>
      </c>
      <c r="S2715" s="195">
        <v>10</v>
      </c>
      <c r="T2715" s="195">
        <v>1732.75</v>
      </c>
      <c r="U2715" s="195">
        <v>2126</v>
      </c>
      <c r="V2715" s="195">
        <v>5055850</v>
      </c>
      <c r="X2715" s="260">
        <v>41240</v>
      </c>
      <c r="Y2715" t="s">
        <v>7354</v>
      </c>
      <c r="Z2715" s="260">
        <v>10</v>
      </c>
      <c r="AA2715">
        <v>1391</v>
      </c>
      <c r="AB2715" s="260" t="str">
        <f ca="1">IFERROR(IFERROR(VLOOKUP(Table_Merge1[[#This Row],[Column1]],Table11[#All],2,FALSE),LEFT(AB2716,8)&amp;IF(LEN((RIGHT(AB2716,2)+1))&lt;2,"0"&amp;(RIGHT(AB2716,2)+1),(RIGHT(AB2716,2)-1))),"")</f>
        <v>1391.09.07</v>
      </c>
      <c r="AC2715" s="259" t="str">
        <f ca="1">LEFT(Table_Merge1[[#This Row],[Column2]],4)</f>
        <v>1391</v>
      </c>
      <c r="AD2715" s="259" t="str">
        <f ca="1">RIGHT(LEFT(Table_Merge1[[#This Row],[Column2]],7),2)</f>
        <v>09</v>
      </c>
      <c r="AE2715" s="259" t="str">
        <f ca="1">RIGHT(Table_Merge1[[#This Row],[Column2]],2)</f>
        <v>07</v>
      </c>
      <c r="AF2715">
        <v>9</v>
      </c>
      <c r="AG2715">
        <v>7</v>
      </c>
      <c r="AH2715" s="260">
        <v>2012</v>
      </c>
      <c r="AI2715" t="s">
        <v>3450</v>
      </c>
      <c r="AJ2715" s="260">
        <v>27</v>
      </c>
      <c r="AK2715">
        <v>1747.25</v>
      </c>
      <c r="AL2715">
        <v>2120.5</v>
      </c>
      <c r="AM2715">
        <v>5174125</v>
      </c>
      <c r="AO2715">
        <v>28400</v>
      </c>
      <c r="AP2715" s="287">
        <f>IFERROR(IF(Table_Merge1[[#This Row],[LME Zinc stock]]*Table_Merge1[[#This Row],[Nima.مقدار]]=0,"",Table_Merge1[[#This Row],[LME Zinc stock]]*Table_Merge1[[#This Row],[Nima.مقدار]]),"")</f>
        <v>146945150000</v>
      </c>
      <c r="AQ2715" s="287">
        <f>IFERROR(IF(Table_Merge1[[#This Row],[LME Zinc 3-month]]*Table_Merge1[[#This Row],[Nima.مقدار]]=0,"",Table_Merge1[[#This Row],[LME Zinc 3-month]]*Table_Merge1[[#This Row],[Nima.مقدار]]),"")</f>
        <v>60222200</v>
      </c>
      <c r="AR2715" s="288" t="str">
        <f>IFERROR(IF(Table_Merge1[[#This Row],[LME Zinc stock]]*Table_Merge1[[#This Row],[Azad.Sell]]=0,"",Table_Merge1[[#This Row],[LME Zinc stock]]*Table_Merge1[[#This Row],[Azad.Sell]]),"")</f>
        <v/>
      </c>
      <c r="AS2715" s="288" t="str">
        <f>IFERROR(IF(Table_Merge1[[#This Row],[LME Zinc 3-month]]*Table_Merge1[[#This Row],[Azad.Sell]]=0,"",Table_Merge1[[#This Row],[LME Zinc 3-month]]*Table_Merge1[[#This Row],[Azad.Sell]]),"")</f>
        <v/>
      </c>
      <c r="AT2715"/>
    </row>
    <row r="2716" spans="1:46" x14ac:dyDescent="0.25">
      <c r="A2716" s="258">
        <v>44385</v>
      </c>
      <c r="B27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1400.04.17</v>
      </c>
      <c r="C2716" s="195">
        <f t="shared" ca="1" si="78"/>
        <v>1400</v>
      </c>
      <c r="D27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16" s="195">
        <f>_xlfn.NUMBERVALUE(RIGHT(Table11[[#This Row],[تاریخ شمسی]],2))</f>
        <v>17</v>
      </c>
      <c r="F27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04-17</v>
      </c>
      <c r="G2716" s="195" t="s">
        <v>2867</v>
      </c>
      <c r="L2716" s="259">
        <v>44385</v>
      </c>
      <c r="M2716">
        <v>224369</v>
      </c>
      <c r="O2716" s="283">
        <f>IFERROR(DATE(Table7[[#This Row],[year]],MONTH(DATEVALUE(Table7[[#This Row],[month]]&amp;"1")),Table7[[#This Row],[day]]),"")</f>
        <v>41159</v>
      </c>
      <c r="P2716" s="257" t="s">
        <v>6141</v>
      </c>
      <c r="Q2716" s="257">
        <v>2012</v>
      </c>
      <c r="R2716" s="257" t="s">
        <v>3447</v>
      </c>
      <c r="S2716" s="257">
        <v>7</v>
      </c>
      <c r="T2716" s="257">
        <v>1696</v>
      </c>
      <c r="U2716" s="257">
        <v>2096</v>
      </c>
      <c r="V2716" s="257">
        <v>5064250</v>
      </c>
      <c r="X2716" s="260">
        <v>41239</v>
      </c>
      <c r="Y2716" t="s">
        <v>7353</v>
      </c>
      <c r="Z2716" s="260">
        <v>10</v>
      </c>
      <c r="AA2716">
        <v>1391</v>
      </c>
      <c r="AB2716" s="260" t="str">
        <f ca="1">IFERROR(IFERROR(VLOOKUP(Table_Merge1[[#This Row],[Column1]],Table11[#All],2,FALSE),LEFT(AB2717,8)&amp;IF(LEN((RIGHT(AB2717,2)+1))&lt;2,"0"&amp;(RIGHT(AB2717,2)+1),(RIGHT(AB2717,2)-1))),"")</f>
        <v>1391.09.06</v>
      </c>
      <c r="AC2716" s="259" t="str">
        <f ca="1">LEFT(Table_Merge1[[#This Row],[Column2]],4)</f>
        <v>1391</v>
      </c>
      <c r="AD2716" s="259" t="str">
        <f ca="1">RIGHT(LEFT(Table_Merge1[[#This Row],[Column2]],7),2)</f>
        <v>09</v>
      </c>
      <c r="AE2716" s="259" t="str">
        <f ca="1">RIGHT(Table_Merge1[[#This Row],[Column2]],2)</f>
        <v>06</v>
      </c>
      <c r="AF2716">
        <v>9</v>
      </c>
      <c r="AG2716">
        <v>6</v>
      </c>
      <c r="AH2716" s="260">
        <v>2012</v>
      </c>
      <c r="AI2716" t="s">
        <v>3450</v>
      </c>
      <c r="AJ2716" s="260">
        <v>26</v>
      </c>
      <c r="AK2716">
        <v>1747.25</v>
      </c>
      <c r="AL2716">
        <v>2123</v>
      </c>
      <c r="AM2716">
        <v>5159300</v>
      </c>
      <c r="AO2716">
        <v>28550</v>
      </c>
      <c r="AP2716" s="287">
        <f>IFERROR(IF(Table_Merge1[[#This Row],[LME Zinc stock]]*Table_Merge1[[#This Row],[Nima.مقدار]]=0,"",Table_Merge1[[#This Row],[LME Zinc stock]]*Table_Merge1[[#This Row],[Nima.مقدار]]),"")</f>
        <v>147298015000</v>
      </c>
      <c r="AQ2716" s="287">
        <f>IFERROR(IF(Table_Merge1[[#This Row],[LME Zinc 3-month]]*Table_Merge1[[#This Row],[Nima.مقدار]]=0,"",Table_Merge1[[#This Row],[LME Zinc 3-month]]*Table_Merge1[[#This Row],[Nima.مقدار]]),"")</f>
        <v>60611650</v>
      </c>
      <c r="AR2716" s="288" t="str">
        <f>IFERROR(IF(Table_Merge1[[#This Row],[LME Zinc stock]]*Table_Merge1[[#This Row],[Azad.Sell]]=0,"",Table_Merge1[[#This Row],[LME Zinc stock]]*Table_Merge1[[#This Row],[Azad.Sell]]),"")</f>
        <v/>
      </c>
      <c r="AS2716" s="288" t="str">
        <f>IFERROR(IF(Table_Merge1[[#This Row],[LME Zinc 3-month]]*Table_Merge1[[#This Row],[Azad.Sell]]=0,"",Table_Merge1[[#This Row],[LME Zinc 3-month]]*Table_Merge1[[#This Row],[Azad.Sell]]),"")</f>
        <v/>
      </c>
      <c r="AT2716"/>
    </row>
    <row r="2717" spans="1:46" x14ac:dyDescent="0.25">
      <c r="A2717" s="258">
        <v>44387</v>
      </c>
      <c r="B27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1400.04.19</v>
      </c>
      <c r="C2717" s="195">
        <f t="shared" ca="1" si="78"/>
        <v>1400</v>
      </c>
      <c r="D27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17" s="195">
        <f>_xlfn.NUMBERVALUE(RIGHT(Table11[[#This Row],[تاریخ شمسی]],2))</f>
        <v>19</v>
      </c>
      <c r="F27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04-19</v>
      </c>
      <c r="G2717" s="195" t="s">
        <v>2868</v>
      </c>
      <c r="L2717" s="259">
        <v>44387</v>
      </c>
      <c r="M2717">
        <v>222882</v>
      </c>
      <c r="O2717" s="284">
        <f>IFERROR(DATE(Table7[[#This Row],[year]],MONTH(DATEVALUE(Table7[[#This Row],[month]]&amp;"1")),Table7[[#This Row],[day]]),"")</f>
        <v>41158</v>
      </c>
      <c r="P2717" s="195" t="s">
        <v>6142</v>
      </c>
      <c r="Q2717" s="195">
        <v>2012</v>
      </c>
      <c r="R2717" s="195" t="s">
        <v>3447</v>
      </c>
      <c r="S2717" s="195">
        <v>6</v>
      </c>
      <c r="T2717" s="195">
        <v>1708.5</v>
      </c>
      <c r="U2717" s="195">
        <v>2076</v>
      </c>
      <c r="V2717" s="195">
        <v>5071800</v>
      </c>
      <c r="X2717" s="260">
        <v>41236</v>
      </c>
      <c r="Z2717" s="260">
        <v>10</v>
      </c>
      <c r="AB2717" s="260" t="str">
        <f ca="1">IFERROR(IFERROR(VLOOKUP(Table_Merge1[[#This Row],[Column1]],Table11[#All],2,FALSE),LEFT(AB2718,8)&amp;IF(LEN((RIGHT(AB2718,2)+1))&lt;2,"0"&amp;(RIGHT(AB2718,2)+1),(RIGHT(AB2718,2)-1))),"")</f>
        <v>1391.09.03</v>
      </c>
      <c r="AC2717" s="259" t="str">
        <f ca="1">LEFT(Table_Merge1[[#This Row],[Column2]],4)</f>
        <v>1391</v>
      </c>
      <c r="AD2717" s="259" t="str">
        <f ca="1">RIGHT(LEFT(Table_Merge1[[#This Row],[Column2]],7),2)</f>
        <v>09</v>
      </c>
      <c r="AE2717" s="259" t="str">
        <f ca="1">RIGHT(Table_Merge1[[#This Row],[Column2]],2)</f>
        <v>03</v>
      </c>
      <c r="AH2717" s="260">
        <v>2012</v>
      </c>
      <c r="AI2717" t="s">
        <v>3450</v>
      </c>
      <c r="AJ2717" s="260">
        <v>23</v>
      </c>
      <c r="AK2717">
        <v>1734.75</v>
      </c>
      <c r="AL2717">
        <v>2132.5</v>
      </c>
      <c r="AM2717">
        <v>5167650</v>
      </c>
      <c r="AP2717" s="287" t="str">
        <f>IFERROR(IF(Table_Merge1[[#This Row],[LME Zinc stock]]*Table_Merge1[[#This Row],[Nima.مقدار]]=0,"",Table_Merge1[[#This Row],[LME Zinc stock]]*Table_Merge1[[#This Row],[Nima.مقدار]]),"")</f>
        <v/>
      </c>
      <c r="AQ2717" s="287" t="str">
        <f>IFERROR(IF(Table_Merge1[[#This Row],[LME Zinc 3-month]]*Table_Merge1[[#This Row],[Nima.مقدار]]=0,"",Table_Merge1[[#This Row],[LME Zinc 3-month]]*Table_Merge1[[#This Row],[Nima.مقدار]]),"")</f>
        <v/>
      </c>
      <c r="AR2717" s="288" t="str">
        <f>IFERROR(IF(Table_Merge1[[#This Row],[LME Zinc stock]]*Table_Merge1[[#This Row],[Azad.Sell]]=0,"",Table_Merge1[[#This Row],[LME Zinc stock]]*Table_Merge1[[#This Row],[Azad.Sell]]),"")</f>
        <v/>
      </c>
      <c r="AS2717" s="288" t="str">
        <f>IFERROR(IF(Table_Merge1[[#This Row],[LME Zinc 3-month]]*Table_Merge1[[#This Row],[Azad.Sell]]=0,"",Table_Merge1[[#This Row],[LME Zinc 3-month]]*Table_Merge1[[#This Row],[Azad.Sell]]),"")</f>
        <v/>
      </c>
      <c r="AT2717"/>
    </row>
    <row r="2718" spans="1:46" x14ac:dyDescent="0.25">
      <c r="A2718" s="258">
        <v>44388</v>
      </c>
      <c r="B27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1400.04.20</v>
      </c>
      <c r="C2718" s="195">
        <f t="shared" ca="1" si="78"/>
        <v>1400</v>
      </c>
      <c r="D27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18" s="195">
        <f>_xlfn.NUMBERVALUE(RIGHT(Table11[[#This Row],[تاریخ شمسی]],2))</f>
        <v>20</v>
      </c>
      <c r="F27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04-20</v>
      </c>
      <c r="G2718" s="195" t="s">
        <v>2869</v>
      </c>
      <c r="L2718" s="259">
        <v>44388</v>
      </c>
      <c r="M2718">
        <v>221205</v>
      </c>
      <c r="O2718" s="283">
        <f>IFERROR(DATE(Table7[[#This Row],[year]],MONTH(DATEVALUE(Table7[[#This Row],[month]]&amp;"1")),Table7[[#This Row],[day]]),"")</f>
        <v>41157</v>
      </c>
      <c r="P2718" s="257" t="s">
        <v>6143</v>
      </c>
      <c r="Q2718" s="257">
        <v>2012</v>
      </c>
      <c r="R2718" s="257" t="s">
        <v>3447</v>
      </c>
      <c r="S2718" s="257">
        <v>5</v>
      </c>
      <c r="T2718" s="257">
        <v>1689.5</v>
      </c>
      <c r="U2718" s="257">
        <v>2096.5</v>
      </c>
      <c r="V2718" s="257">
        <v>5080725</v>
      </c>
      <c r="X2718" s="260">
        <v>41235</v>
      </c>
      <c r="Y2718" t="s">
        <v>7352</v>
      </c>
      <c r="Z2718" s="260">
        <v>10</v>
      </c>
      <c r="AA2718">
        <v>1391</v>
      </c>
      <c r="AB2718" s="260" t="str">
        <f ca="1">IFERROR(IFERROR(VLOOKUP(Table_Merge1[[#This Row],[Column1]],Table11[#All],2,FALSE),LEFT(AB2719,8)&amp;IF(LEN((RIGHT(AB2719,2)+1))&lt;2,"0"&amp;(RIGHT(AB2719,2)+1),(RIGHT(AB2719,2)-1))),"")</f>
        <v>1391.09.02</v>
      </c>
      <c r="AC2718" s="259" t="str">
        <f ca="1">LEFT(Table_Merge1[[#This Row],[Column2]],4)</f>
        <v>1391</v>
      </c>
      <c r="AD2718" s="259" t="str">
        <f ca="1">RIGHT(LEFT(Table_Merge1[[#This Row],[Column2]],7),2)</f>
        <v>09</v>
      </c>
      <c r="AE2718" s="259" t="str">
        <f ca="1">RIGHT(Table_Merge1[[#This Row],[Column2]],2)</f>
        <v>02</v>
      </c>
      <c r="AF2718">
        <v>9</v>
      </c>
      <c r="AG2718">
        <v>2</v>
      </c>
      <c r="AH2718" s="260">
        <v>2012</v>
      </c>
      <c r="AI2718" t="s">
        <v>3450</v>
      </c>
      <c r="AJ2718" s="260">
        <v>22</v>
      </c>
      <c r="AK2718">
        <v>1729.75</v>
      </c>
      <c r="AL2718">
        <v>2134</v>
      </c>
      <c r="AM2718">
        <v>5177300</v>
      </c>
      <c r="AO2718">
        <v>29600</v>
      </c>
      <c r="AP2718" s="287">
        <f>IFERROR(IF(Table_Merge1[[#This Row],[LME Zinc stock]]*Table_Merge1[[#This Row],[Nima.مقدار]]=0,"",Table_Merge1[[#This Row],[LME Zinc stock]]*Table_Merge1[[#This Row],[Nima.مقدار]]),"")</f>
        <v>153248080000</v>
      </c>
      <c r="AQ2718" s="287">
        <f>IFERROR(IF(Table_Merge1[[#This Row],[LME Zinc 3-month]]*Table_Merge1[[#This Row],[Nima.مقدار]]=0,"",Table_Merge1[[#This Row],[LME Zinc 3-month]]*Table_Merge1[[#This Row],[Nima.مقدار]]),"")</f>
        <v>63166400</v>
      </c>
      <c r="AR2718" s="288" t="str">
        <f>IFERROR(IF(Table_Merge1[[#This Row],[LME Zinc stock]]*Table_Merge1[[#This Row],[Azad.Sell]]=0,"",Table_Merge1[[#This Row],[LME Zinc stock]]*Table_Merge1[[#This Row],[Azad.Sell]]),"")</f>
        <v/>
      </c>
      <c r="AS2718" s="288" t="str">
        <f>IFERROR(IF(Table_Merge1[[#This Row],[LME Zinc 3-month]]*Table_Merge1[[#This Row],[Azad.Sell]]=0,"",Table_Merge1[[#This Row],[LME Zinc 3-month]]*Table_Merge1[[#This Row],[Azad.Sell]]),"")</f>
        <v/>
      </c>
      <c r="AT2718"/>
    </row>
    <row r="2719" spans="1:46" x14ac:dyDescent="0.25">
      <c r="A2719" s="258">
        <v>44389</v>
      </c>
      <c r="B27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1400.04.21</v>
      </c>
      <c r="C2719" s="195">
        <f t="shared" ca="1" si="78"/>
        <v>1400</v>
      </c>
      <c r="D27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19" s="195">
        <f>_xlfn.NUMBERVALUE(RIGHT(Table11[[#This Row],[تاریخ شمسی]],2))</f>
        <v>21</v>
      </c>
      <c r="F27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04-21</v>
      </c>
      <c r="G2719" s="195" t="s">
        <v>2870</v>
      </c>
      <c r="L2719" s="259">
        <v>44389</v>
      </c>
      <c r="M2719">
        <v>223331</v>
      </c>
      <c r="O2719" s="284">
        <f>IFERROR(DATE(Table7[[#This Row],[year]],MONTH(DATEVALUE(Table7[[#This Row],[month]]&amp;"1")),Table7[[#This Row],[day]]),"")</f>
        <v>41156</v>
      </c>
      <c r="P2719" s="195" t="s">
        <v>6144</v>
      </c>
      <c r="Q2719" s="195">
        <v>2012</v>
      </c>
      <c r="R2719" s="195" t="s">
        <v>3447</v>
      </c>
      <c r="S2719" s="195">
        <v>4</v>
      </c>
      <c r="T2719" s="195">
        <v>1691.5</v>
      </c>
      <c r="U2719" s="195">
        <v>2077</v>
      </c>
      <c r="V2719" s="195">
        <v>5080950</v>
      </c>
      <c r="X2719" s="260">
        <v>41234</v>
      </c>
      <c r="Y2719" t="s">
        <v>7351</v>
      </c>
      <c r="Z2719" s="260">
        <v>10</v>
      </c>
      <c r="AA2719">
        <v>1391</v>
      </c>
      <c r="AB2719" s="260" t="str">
        <f ca="1">IFERROR(IFERROR(VLOOKUP(Table_Merge1[[#This Row],[Column1]],Table11[#All],2,FALSE),LEFT(AB2720,8)&amp;IF(LEN((RIGHT(AB2720,2)+1))&lt;2,"0"&amp;(RIGHT(AB2720,2)+1),(RIGHT(AB2720,2)-1))),"")</f>
        <v>1391.09.01</v>
      </c>
      <c r="AC2719" s="259" t="str">
        <f ca="1">LEFT(Table_Merge1[[#This Row],[Column2]],4)</f>
        <v>1391</v>
      </c>
      <c r="AD2719" s="259" t="str">
        <f ca="1">RIGHT(LEFT(Table_Merge1[[#This Row],[Column2]],7),2)</f>
        <v>09</v>
      </c>
      <c r="AE2719" s="259" t="str">
        <f ca="1">RIGHT(Table_Merge1[[#This Row],[Column2]],2)</f>
        <v>01</v>
      </c>
      <c r="AF2719">
        <v>9</v>
      </c>
      <c r="AG2719">
        <v>1</v>
      </c>
      <c r="AH2719" s="260">
        <v>2012</v>
      </c>
      <c r="AI2719" t="s">
        <v>3450</v>
      </c>
      <c r="AJ2719" s="260">
        <v>21</v>
      </c>
      <c r="AK2719">
        <v>1726.75</v>
      </c>
      <c r="AL2719">
        <v>2104.5</v>
      </c>
      <c r="AM2719">
        <v>5186825</v>
      </c>
      <c r="AO2719">
        <v>27800</v>
      </c>
      <c r="AP2719" s="287">
        <f>IFERROR(IF(Table_Merge1[[#This Row],[LME Zinc stock]]*Table_Merge1[[#This Row],[Nima.مقدار]]=0,"",Table_Merge1[[#This Row],[LME Zinc stock]]*Table_Merge1[[#This Row],[Nima.مقدار]]),"")</f>
        <v>144193735000</v>
      </c>
      <c r="AQ2719" s="287">
        <f>IFERROR(IF(Table_Merge1[[#This Row],[LME Zinc 3-month]]*Table_Merge1[[#This Row],[Nima.مقدار]]=0,"",Table_Merge1[[#This Row],[LME Zinc 3-month]]*Table_Merge1[[#This Row],[Nima.مقدار]]),"")</f>
        <v>58505100</v>
      </c>
      <c r="AR2719" s="288" t="str">
        <f>IFERROR(IF(Table_Merge1[[#This Row],[LME Zinc stock]]*Table_Merge1[[#This Row],[Azad.Sell]]=0,"",Table_Merge1[[#This Row],[LME Zinc stock]]*Table_Merge1[[#This Row],[Azad.Sell]]),"")</f>
        <v/>
      </c>
      <c r="AS2719" s="288" t="str">
        <f>IFERROR(IF(Table_Merge1[[#This Row],[LME Zinc 3-month]]*Table_Merge1[[#This Row],[Azad.Sell]]=0,"",Table_Merge1[[#This Row],[LME Zinc 3-month]]*Table_Merge1[[#This Row],[Azad.Sell]]),"")</f>
        <v/>
      </c>
      <c r="AT2719"/>
    </row>
    <row r="2720" spans="1:46" x14ac:dyDescent="0.25">
      <c r="A2720" s="258">
        <v>44390</v>
      </c>
      <c r="B27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1400.04.22</v>
      </c>
      <c r="C2720" s="195">
        <f t="shared" ca="1" si="78"/>
        <v>1400</v>
      </c>
      <c r="D27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20" s="195">
        <f>_xlfn.NUMBERVALUE(RIGHT(Table11[[#This Row],[تاریخ شمسی]],2))</f>
        <v>22</v>
      </c>
      <c r="F27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04-22</v>
      </c>
      <c r="G2720" s="195" t="s">
        <v>2871</v>
      </c>
      <c r="L2720" s="259">
        <v>44390</v>
      </c>
      <c r="M2720">
        <v>223563</v>
      </c>
      <c r="O2720" s="283">
        <f>IFERROR(DATE(Table7[[#This Row],[year]],MONTH(DATEVALUE(Table7[[#This Row],[month]]&amp;"1")),Table7[[#This Row],[day]]),"")</f>
        <v>41155</v>
      </c>
      <c r="P2720" s="257" t="s">
        <v>6145</v>
      </c>
      <c r="Q2720" s="257">
        <v>2012</v>
      </c>
      <c r="R2720" s="257" t="s">
        <v>3447</v>
      </c>
      <c r="S2720" s="257">
        <v>3</v>
      </c>
      <c r="T2720" s="257">
        <v>1686</v>
      </c>
      <c r="U2720" s="257">
        <v>2108</v>
      </c>
      <c r="V2720" s="257">
        <v>5085850</v>
      </c>
      <c r="X2720" s="260">
        <v>41233</v>
      </c>
      <c r="Y2720" t="s">
        <v>7350</v>
      </c>
      <c r="Z2720" s="260">
        <v>10</v>
      </c>
      <c r="AA2720">
        <v>1391</v>
      </c>
      <c r="AB2720" s="260" t="str">
        <f ca="1">IFERROR(IFERROR(VLOOKUP(Table_Merge1[[#This Row],[Column1]],Table11[#All],2,FALSE),LEFT(AB2721,8)&amp;IF(LEN((RIGHT(AB2721,2)+1))&lt;2,"0"&amp;(RIGHT(AB2721,2)+1),(RIGHT(AB2721,2)-1))),"")</f>
        <v>1391.08.30</v>
      </c>
      <c r="AC2720" s="259" t="str">
        <f ca="1">LEFT(Table_Merge1[[#This Row],[Column2]],4)</f>
        <v>1391</v>
      </c>
      <c r="AD2720" s="259" t="str">
        <f ca="1">RIGHT(LEFT(Table_Merge1[[#This Row],[Column2]],7),2)</f>
        <v>08</v>
      </c>
      <c r="AE2720" s="259" t="str">
        <f ca="1">RIGHT(Table_Merge1[[#This Row],[Column2]],2)</f>
        <v>30</v>
      </c>
      <c r="AF2720">
        <v>8</v>
      </c>
      <c r="AG2720">
        <v>30</v>
      </c>
      <c r="AH2720" s="260">
        <v>2012</v>
      </c>
      <c r="AI2720" t="s">
        <v>3450</v>
      </c>
      <c r="AJ2720" s="260">
        <v>20</v>
      </c>
      <c r="AK2720">
        <v>1734</v>
      </c>
      <c r="AL2720">
        <v>2077.5</v>
      </c>
      <c r="AM2720">
        <v>5187100</v>
      </c>
      <c r="AO2720">
        <v>26500</v>
      </c>
      <c r="AP2720" s="287">
        <f>IFERROR(IF(Table_Merge1[[#This Row],[LME Zinc stock]]*Table_Merge1[[#This Row],[Nima.مقدار]]=0,"",Table_Merge1[[#This Row],[LME Zinc stock]]*Table_Merge1[[#This Row],[Nima.مقدار]]),"")</f>
        <v>137458150000</v>
      </c>
      <c r="AQ2720" s="287">
        <f>IFERROR(IF(Table_Merge1[[#This Row],[LME Zinc 3-month]]*Table_Merge1[[#This Row],[Nima.مقدار]]=0,"",Table_Merge1[[#This Row],[LME Zinc 3-month]]*Table_Merge1[[#This Row],[Nima.مقدار]]),"")</f>
        <v>55053750</v>
      </c>
      <c r="AR2720" s="288" t="str">
        <f>IFERROR(IF(Table_Merge1[[#This Row],[LME Zinc stock]]*Table_Merge1[[#This Row],[Azad.Sell]]=0,"",Table_Merge1[[#This Row],[LME Zinc stock]]*Table_Merge1[[#This Row],[Azad.Sell]]),"")</f>
        <v/>
      </c>
      <c r="AS2720" s="288" t="str">
        <f>IFERROR(IF(Table_Merge1[[#This Row],[LME Zinc 3-month]]*Table_Merge1[[#This Row],[Azad.Sell]]=0,"",Table_Merge1[[#This Row],[LME Zinc 3-month]]*Table_Merge1[[#This Row],[Azad.Sell]]),"")</f>
        <v/>
      </c>
      <c r="AT2720"/>
    </row>
    <row r="2721" spans="1:46" x14ac:dyDescent="0.25">
      <c r="A2721" s="258">
        <v>44391</v>
      </c>
      <c r="B27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1400.04.23</v>
      </c>
      <c r="C2721" s="195">
        <f t="shared" ca="1" si="78"/>
        <v>1400</v>
      </c>
      <c r="D27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21" s="195">
        <f>_xlfn.NUMBERVALUE(RIGHT(Table11[[#This Row],[تاریخ شمسی]],2))</f>
        <v>23</v>
      </c>
      <c r="F27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04-23</v>
      </c>
      <c r="G2721" s="195" t="s">
        <v>2872</v>
      </c>
      <c r="L2721" s="259">
        <v>44391</v>
      </c>
      <c r="M2721">
        <v>224287</v>
      </c>
      <c r="O2721" s="284">
        <f>IFERROR(DATE(Table7[[#This Row],[year]],MONTH(DATEVALUE(Table7[[#This Row],[month]]&amp;"1")),Table7[[#This Row],[day]]),"")</f>
        <v>41152</v>
      </c>
      <c r="P2721" s="195" t="s">
        <v>6146</v>
      </c>
      <c r="Q2721" s="195">
        <v>2012</v>
      </c>
      <c r="R2721" s="195" t="s">
        <v>3445</v>
      </c>
      <c r="S2721" s="195">
        <v>31</v>
      </c>
      <c r="T2721" s="195">
        <v>1657.75</v>
      </c>
      <c r="U2721" s="195">
        <v>2140.5</v>
      </c>
      <c r="V2721" s="195">
        <v>5078175</v>
      </c>
      <c r="X2721" s="260">
        <v>41232</v>
      </c>
      <c r="Y2721" t="s">
        <v>7349</v>
      </c>
      <c r="Z2721" s="260">
        <v>10</v>
      </c>
      <c r="AA2721">
        <v>1391</v>
      </c>
      <c r="AB2721" s="260" t="str">
        <f ca="1">IFERROR(IFERROR(VLOOKUP(Table_Merge1[[#This Row],[Column1]],Table11[#All],2,FALSE),LEFT(AB2722,8)&amp;IF(LEN((RIGHT(AB2722,2)+1))&lt;2,"0"&amp;(RIGHT(AB2722,2)+1),(RIGHT(AB2722,2)-1))),"")</f>
        <v>1391.08.29</v>
      </c>
      <c r="AC2721" s="259" t="str">
        <f ca="1">LEFT(Table_Merge1[[#This Row],[Column2]],4)</f>
        <v>1391</v>
      </c>
      <c r="AD2721" s="259" t="str">
        <f ca="1">RIGHT(LEFT(Table_Merge1[[#This Row],[Column2]],7),2)</f>
        <v>08</v>
      </c>
      <c r="AE2721" s="259" t="str">
        <f ca="1">RIGHT(Table_Merge1[[#This Row],[Column2]],2)</f>
        <v>29</v>
      </c>
      <c r="AF2721">
        <v>8</v>
      </c>
      <c r="AG2721">
        <v>29</v>
      </c>
      <c r="AH2721" s="260">
        <v>2012</v>
      </c>
      <c r="AI2721" t="s">
        <v>3450</v>
      </c>
      <c r="AJ2721" s="260">
        <v>19</v>
      </c>
      <c r="AK2721">
        <v>1723.25</v>
      </c>
      <c r="AL2721">
        <v>2109</v>
      </c>
      <c r="AM2721">
        <v>5181775</v>
      </c>
      <c r="AO2721">
        <v>27450</v>
      </c>
      <c r="AP2721" s="287">
        <f>IFERROR(IF(Table_Merge1[[#This Row],[LME Zinc stock]]*Table_Merge1[[#This Row],[Nima.مقدار]]=0,"",Table_Merge1[[#This Row],[LME Zinc stock]]*Table_Merge1[[#This Row],[Nima.مقدار]]),"")</f>
        <v>142239723750</v>
      </c>
      <c r="AQ2721" s="287">
        <f>IFERROR(IF(Table_Merge1[[#This Row],[LME Zinc 3-month]]*Table_Merge1[[#This Row],[Nima.مقدار]]=0,"",Table_Merge1[[#This Row],[LME Zinc 3-month]]*Table_Merge1[[#This Row],[Nima.مقدار]]),"")</f>
        <v>57892050</v>
      </c>
      <c r="AR2721" s="288" t="str">
        <f>IFERROR(IF(Table_Merge1[[#This Row],[LME Zinc stock]]*Table_Merge1[[#This Row],[Azad.Sell]]=0,"",Table_Merge1[[#This Row],[LME Zinc stock]]*Table_Merge1[[#This Row],[Azad.Sell]]),"")</f>
        <v/>
      </c>
      <c r="AS2721" s="288" t="str">
        <f>IFERROR(IF(Table_Merge1[[#This Row],[LME Zinc 3-month]]*Table_Merge1[[#This Row],[Azad.Sell]]=0,"",Table_Merge1[[#This Row],[LME Zinc 3-month]]*Table_Merge1[[#This Row],[Azad.Sell]]),"")</f>
        <v/>
      </c>
      <c r="AT2721"/>
    </row>
    <row r="2722" spans="1:46" x14ac:dyDescent="0.25">
      <c r="A2722" s="258">
        <v>44392</v>
      </c>
      <c r="B27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1400.04.24</v>
      </c>
      <c r="C2722" s="195">
        <f t="shared" ca="1" si="78"/>
        <v>1400</v>
      </c>
      <c r="D27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22" s="195">
        <f>_xlfn.NUMBERVALUE(RIGHT(Table11[[#This Row],[تاریخ شمسی]],2))</f>
        <v>24</v>
      </c>
      <c r="F27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04-24</v>
      </c>
      <c r="G2722" s="195" t="s">
        <v>2873</v>
      </c>
      <c r="L2722" s="259">
        <v>44392</v>
      </c>
      <c r="M2722">
        <v>224287</v>
      </c>
      <c r="O2722" s="283">
        <f>IFERROR(DATE(Table7[[#This Row],[year]],MONTH(DATEVALUE(Table7[[#This Row],[month]]&amp;"1")),Table7[[#This Row],[day]]),"")</f>
        <v>41151</v>
      </c>
      <c r="P2722" s="257" t="s">
        <v>6147</v>
      </c>
      <c r="Q2722" s="257">
        <v>2012</v>
      </c>
      <c r="R2722" s="257" t="s">
        <v>3445</v>
      </c>
      <c r="S2722" s="257">
        <v>30</v>
      </c>
      <c r="T2722" s="257">
        <v>1657</v>
      </c>
      <c r="U2722" s="257">
        <v>2154</v>
      </c>
      <c r="V2722" s="257">
        <v>5078750</v>
      </c>
      <c r="X2722" s="260">
        <v>41229</v>
      </c>
      <c r="Z2722" s="260">
        <v>10</v>
      </c>
      <c r="AB2722" s="260" t="str">
        <f ca="1">IFERROR(IFERROR(VLOOKUP(Table_Merge1[[#This Row],[Column1]],Table11[#All],2,FALSE),LEFT(AB2723,8)&amp;IF(LEN((RIGHT(AB2723,2)+1))&lt;2,"0"&amp;(RIGHT(AB2723,2)+1),(RIGHT(AB2723,2)-1))),"")</f>
        <v>1391.08.22</v>
      </c>
      <c r="AC2722" s="259" t="str">
        <f ca="1">LEFT(Table_Merge1[[#This Row],[Column2]],4)</f>
        <v>1391</v>
      </c>
      <c r="AD2722" s="259" t="str">
        <f ca="1">RIGHT(LEFT(Table_Merge1[[#This Row],[Column2]],7),2)</f>
        <v>08</v>
      </c>
      <c r="AE2722" s="259" t="str">
        <f ca="1">RIGHT(Table_Merge1[[#This Row],[Column2]],2)</f>
        <v>22</v>
      </c>
      <c r="AH2722" s="260">
        <v>2012</v>
      </c>
      <c r="AI2722" t="s">
        <v>3450</v>
      </c>
      <c r="AJ2722" s="260">
        <v>16</v>
      </c>
      <c r="AK2722">
        <v>1710</v>
      </c>
      <c r="AL2722">
        <v>2092.5</v>
      </c>
      <c r="AM2722">
        <v>5189950</v>
      </c>
      <c r="AP2722" s="287" t="str">
        <f>IFERROR(IF(Table_Merge1[[#This Row],[LME Zinc stock]]*Table_Merge1[[#This Row],[Nima.مقدار]]=0,"",Table_Merge1[[#This Row],[LME Zinc stock]]*Table_Merge1[[#This Row],[Nima.مقدار]]),"")</f>
        <v/>
      </c>
      <c r="AQ2722" s="287" t="str">
        <f>IFERROR(IF(Table_Merge1[[#This Row],[LME Zinc 3-month]]*Table_Merge1[[#This Row],[Nima.مقدار]]=0,"",Table_Merge1[[#This Row],[LME Zinc 3-month]]*Table_Merge1[[#This Row],[Nima.مقدار]]),"")</f>
        <v/>
      </c>
      <c r="AR2722" s="288" t="str">
        <f>IFERROR(IF(Table_Merge1[[#This Row],[LME Zinc stock]]*Table_Merge1[[#This Row],[Azad.Sell]]=0,"",Table_Merge1[[#This Row],[LME Zinc stock]]*Table_Merge1[[#This Row],[Azad.Sell]]),"")</f>
        <v/>
      </c>
      <c r="AS2722" s="288" t="str">
        <f>IFERROR(IF(Table_Merge1[[#This Row],[LME Zinc 3-month]]*Table_Merge1[[#This Row],[Azad.Sell]]=0,"",Table_Merge1[[#This Row],[LME Zinc 3-month]]*Table_Merge1[[#This Row],[Azad.Sell]]),"")</f>
        <v/>
      </c>
      <c r="AT2722"/>
    </row>
    <row r="2723" spans="1:46" x14ac:dyDescent="0.25">
      <c r="A2723" s="258">
        <v>44394</v>
      </c>
      <c r="B27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1400.04.26</v>
      </c>
      <c r="C2723" s="195">
        <f t="shared" ca="1" si="78"/>
        <v>1400</v>
      </c>
      <c r="D27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23" s="195">
        <f>_xlfn.NUMBERVALUE(RIGHT(Table11[[#This Row],[تاریخ شمسی]],2))</f>
        <v>26</v>
      </c>
      <c r="F27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04-26</v>
      </c>
      <c r="G2723" s="195" t="s">
        <v>2874</v>
      </c>
      <c r="L2723" s="259">
        <v>44394</v>
      </c>
      <c r="M2723">
        <v>224025</v>
      </c>
      <c r="O2723" s="284">
        <f>IFERROR(DATE(Table7[[#This Row],[year]],MONTH(DATEVALUE(Table7[[#This Row],[month]]&amp;"1")),Table7[[#This Row],[day]]),"")</f>
        <v>41150</v>
      </c>
      <c r="P2723" s="195" t="s">
        <v>6148</v>
      </c>
      <c r="Q2723" s="195">
        <v>2012</v>
      </c>
      <c r="R2723" s="195" t="s">
        <v>3445</v>
      </c>
      <c r="S2723" s="195">
        <v>29</v>
      </c>
      <c r="T2723" s="195">
        <v>1664.25</v>
      </c>
      <c r="U2723" s="195">
        <v>2168</v>
      </c>
      <c r="V2723" s="195">
        <v>5017725</v>
      </c>
      <c r="X2723" s="260">
        <v>41228</v>
      </c>
      <c r="Z2723" s="260">
        <v>10</v>
      </c>
      <c r="AB2723" s="260" t="str">
        <f ca="1">IFERROR(IFERROR(VLOOKUP(Table_Merge1[[#This Row],[Column1]],Table11[#All],2,FALSE),LEFT(AB2724,8)&amp;IF(LEN((RIGHT(AB2724,2)+1))&lt;2,"0"&amp;(RIGHT(AB2724,2)+1),(RIGHT(AB2724,2)-1))),"")</f>
        <v>1391.08.23</v>
      </c>
      <c r="AC2723" s="259" t="str">
        <f ca="1">LEFT(Table_Merge1[[#This Row],[Column2]],4)</f>
        <v>1391</v>
      </c>
      <c r="AD2723" s="259" t="str">
        <f ca="1">RIGHT(LEFT(Table_Merge1[[#This Row],[Column2]],7),2)</f>
        <v>08</v>
      </c>
      <c r="AE2723" s="259" t="str">
        <f ca="1">RIGHT(Table_Merge1[[#This Row],[Column2]],2)</f>
        <v>23</v>
      </c>
      <c r="AH2723" s="260">
        <v>2012</v>
      </c>
      <c r="AI2723" t="s">
        <v>3450</v>
      </c>
      <c r="AJ2723" s="260">
        <v>15</v>
      </c>
      <c r="AK2723">
        <v>1723.5</v>
      </c>
      <c r="AL2723">
        <v>2104.5</v>
      </c>
      <c r="AM2723">
        <v>5191175</v>
      </c>
      <c r="AP2723" s="287" t="str">
        <f>IFERROR(IF(Table_Merge1[[#This Row],[LME Zinc stock]]*Table_Merge1[[#This Row],[Nima.مقدار]]=0,"",Table_Merge1[[#This Row],[LME Zinc stock]]*Table_Merge1[[#This Row],[Nima.مقدار]]),"")</f>
        <v/>
      </c>
      <c r="AQ2723" s="287" t="str">
        <f>IFERROR(IF(Table_Merge1[[#This Row],[LME Zinc 3-month]]*Table_Merge1[[#This Row],[Nima.مقدار]]=0,"",Table_Merge1[[#This Row],[LME Zinc 3-month]]*Table_Merge1[[#This Row],[Nima.مقدار]]),"")</f>
        <v/>
      </c>
      <c r="AR2723" s="288" t="str">
        <f>IFERROR(IF(Table_Merge1[[#This Row],[LME Zinc stock]]*Table_Merge1[[#This Row],[Azad.Sell]]=0,"",Table_Merge1[[#This Row],[LME Zinc stock]]*Table_Merge1[[#This Row],[Azad.Sell]]),"")</f>
        <v/>
      </c>
      <c r="AS2723" s="288" t="str">
        <f>IFERROR(IF(Table_Merge1[[#This Row],[LME Zinc 3-month]]*Table_Merge1[[#This Row],[Azad.Sell]]=0,"",Table_Merge1[[#This Row],[LME Zinc 3-month]]*Table_Merge1[[#This Row],[Azad.Sell]]),"")</f>
        <v/>
      </c>
      <c r="AT2723"/>
    </row>
    <row r="2724" spans="1:46" x14ac:dyDescent="0.25">
      <c r="A2724" s="258">
        <v>44395</v>
      </c>
      <c r="B27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1400.04.27</v>
      </c>
      <c r="C2724" s="195">
        <f t="shared" ca="1" si="78"/>
        <v>1400</v>
      </c>
      <c r="D27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24" s="195">
        <f>_xlfn.NUMBERVALUE(RIGHT(Table11[[#This Row],[تاریخ شمسی]],2))</f>
        <v>27</v>
      </c>
      <c r="F27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04-27</v>
      </c>
      <c r="G2724" s="195" t="s">
        <v>2875</v>
      </c>
      <c r="L2724" s="259">
        <v>44395</v>
      </c>
      <c r="M2724">
        <v>223649</v>
      </c>
      <c r="O2724" s="283">
        <f>IFERROR(DATE(Table7[[#This Row],[year]],MONTH(DATEVALUE(Table7[[#This Row],[month]]&amp;"1")),Table7[[#This Row],[day]]),"")</f>
        <v>41149</v>
      </c>
      <c r="P2724" s="257" t="s">
        <v>6149</v>
      </c>
      <c r="Q2724" s="257">
        <v>2012</v>
      </c>
      <c r="R2724" s="257" t="s">
        <v>3445</v>
      </c>
      <c r="S2724" s="257">
        <v>28</v>
      </c>
      <c r="T2724" s="257">
        <v>1663.5</v>
      </c>
      <c r="U2724" s="257">
        <v>2175.5</v>
      </c>
      <c r="V2724" s="257">
        <v>5008975</v>
      </c>
      <c r="X2724" s="260">
        <v>41227</v>
      </c>
      <c r="Y2724" t="s">
        <v>7348</v>
      </c>
      <c r="Z2724" s="260">
        <v>10</v>
      </c>
      <c r="AA2724">
        <v>1391</v>
      </c>
      <c r="AB2724" s="260" t="str">
        <f ca="1">IFERROR(IFERROR(VLOOKUP(Table_Merge1[[#This Row],[Column1]],Table11[#All],2,FALSE),LEFT(AB2725,8)&amp;IF(LEN((RIGHT(AB2725,2)+1))&lt;2,"0"&amp;(RIGHT(AB2725,2)+1),(RIGHT(AB2725,2)-1))),"")</f>
        <v>1391.08.24</v>
      </c>
      <c r="AC2724" s="259" t="str">
        <f ca="1">LEFT(Table_Merge1[[#This Row],[Column2]],4)</f>
        <v>1391</v>
      </c>
      <c r="AD2724" s="259" t="str">
        <f ca="1">RIGHT(LEFT(Table_Merge1[[#This Row],[Column2]],7),2)</f>
        <v>08</v>
      </c>
      <c r="AE2724" s="259" t="str">
        <f ca="1">RIGHT(Table_Merge1[[#This Row],[Column2]],2)</f>
        <v>24</v>
      </c>
      <c r="AF2724">
        <v>8</v>
      </c>
      <c r="AG2724">
        <v>24</v>
      </c>
      <c r="AH2724" s="260">
        <v>2012</v>
      </c>
      <c r="AI2724" t="s">
        <v>3450</v>
      </c>
      <c r="AJ2724" s="260">
        <v>14</v>
      </c>
      <c r="AK2724">
        <v>1724.5</v>
      </c>
      <c r="AL2724">
        <v>2103.5</v>
      </c>
      <c r="AM2724">
        <v>5199525</v>
      </c>
      <c r="AO2724">
        <v>29325</v>
      </c>
      <c r="AP2724" s="287">
        <f>IFERROR(IF(Table_Merge1[[#This Row],[LME Zinc stock]]*Table_Merge1[[#This Row],[Nima.مقدار]]=0,"",Table_Merge1[[#This Row],[LME Zinc stock]]*Table_Merge1[[#This Row],[Nima.مقدار]]),"")</f>
        <v>152476070625</v>
      </c>
      <c r="AQ2724" s="287">
        <f>IFERROR(IF(Table_Merge1[[#This Row],[LME Zinc 3-month]]*Table_Merge1[[#This Row],[Nima.مقدار]]=0,"",Table_Merge1[[#This Row],[LME Zinc 3-month]]*Table_Merge1[[#This Row],[Nima.مقدار]]),"")</f>
        <v>61685137.5</v>
      </c>
      <c r="AR2724" s="288" t="str">
        <f>IFERROR(IF(Table_Merge1[[#This Row],[LME Zinc stock]]*Table_Merge1[[#This Row],[Azad.Sell]]=0,"",Table_Merge1[[#This Row],[LME Zinc stock]]*Table_Merge1[[#This Row],[Azad.Sell]]),"")</f>
        <v/>
      </c>
      <c r="AS2724" s="288" t="str">
        <f>IFERROR(IF(Table_Merge1[[#This Row],[LME Zinc 3-month]]*Table_Merge1[[#This Row],[Azad.Sell]]=0,"",Table_Merge1[[#This Row],[LME Zinc 3-month]]*Table_Merge1[[#This Row],[Azad.Sell]]),"")</f>
        <v/>
      </c>
      <c r="AT2724"/>
    </row>
    <row r="2725" spans="1:46" x14ac:dyDescent="0.25">
      <c r="A2725" s="258">
        <v>44396</v>
      </c>
      <c r="B27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1400.04.28</v>
      </c>
      <c r="C2725" s="195">
        <f t="shared" ca="1" si="78"/>
        <v>1400</v>
      </c>
      <c r="D27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25" s="195">
        <f>_xlfn.NUMBERVALUE(RIGHT(Table11[[#This Row],[تاریخ شمسی]],2))</f>
        <v>28</v>
      </c>
      <c r="F27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04-28</v>
      </c>
      <c r="G2725" s="195" t="s">
        <v>2876</v>
      </c>
      <c r="L2725" s="259">
        <v>44396</v>
      </c>
      <c r="M2725">
        <v>224022</v>
      </c>
      <c r="O2725" s="284">
        <f>IFERROR(DATE(Table7[[#This Row],[year]],MONTH(DATEVALUE(Table7[[#This Row],[month]]&amp;"1")),Table7[[#This Row],[day]]),"")</f>
        <v>41145</v>
      </c>
      <c r="P2725" s="195" t="s">
        <v>6150</v>
      </c>
      <c r="Q2725" s="195">
        <v>2012</v>
      </c>
      <c r="R2725" s="195" t="s">
        <v>3445</v>
      </c>
      <c r="S2725" s="195">
        <v>24</v>
      </c>
      <c r="T2725" s="195">
        <v>1666.5</v>
      </c>
      <c r="U2725" s="195">
        <v>2085.5</v>
      </c>
      <c r="V2725" s="195">
        <v>4971325</v>
      </c>
      <c r="X2725" s="260">
        <v>41226</v>
      </c>
      <c r="Y2725" t="s">
        <v>7347</v>
      </c>
      <c r="Z2725" s="260">
        <v>10</v>
      </c>
      <c r="AA2725">
        <v>1391</v>
      </c>
      <c r="AB2725" s="260" t="str">
        <f ca="1">IFERROR(IFERROR(VLOOKUP(Table_Merge1[[#This Row],[Column1]],Table11[#All],2,FALSE),LEFT(AB2726,8)&amp;IF(LEN((RIGHT(AB2726,2)+1))&lt;2,"0"&amp;(RIGHT(AB2726,2)+1),(RIGHT(AB2726,2)-1))),"")</f>
        <v>1391.08.23</v>
      </c>
      <c r="AC2725" s="259" t="str">
        <f ca="1">LEFT(Table_Merge1[[#This Row],[Column2]],4)</f>
        <v>1391</v>
      </c>
      <c r="AD2725" s="259" t="str">
        <f ca="1">RIGHT(LEFT(Table_Merge1[[#This Row],[Column2]],7),2)</f>
        <v>08</v>
      </c>
      <c r="AE2725" s="259" t="str">
        <f ca="1">RIGHT(Table_Merge1[[#This Row],[Column2]],2)</f>
        <v>23</v>
      </c>
      <c r="AF2725">
        <v>8</v>
      </c>
      <c r="AG2725">
        <v>23</v>
      </c>
      <c r="AH2725" s="260">
        <v>2012</v>
      </c>
      <c r="AI2725" t="s">
        <v>3450</v>
      </c>
      <c r="AJ2725" s="260">
        <v>13</v>
      </c>
      <c r="AK2725">
        <v>1724.75</v>
      </c>
      <c r="AL2725" t="s">
        <v>3621</v>
      </c>
      <c r="AM2725" t="s">
        <v>3621</v>
      </c>
      <c r="AO2725">
        <v>29800</v>
      </c>
      <c r="AP2725" s="287" t="str">
        <f>IFERROR(IF(Table_Merge1[[#This Row],[LME Zinc stock]]*Table_Merge1[[#This Row],[Nima.مقدار]]=0,"",Table_Merge1[[#This Row],[LME Zinc stock]]*Table_Merge1[[#This Row],[Nima.مقدار]]),"")</f>
        <v/>
      </c>
      <c r="AQ2725" s="287" t="str">
        <f>IFERROR(IF(Table_Merge1[[#This Row],[LME Zinc 3-month]]*Table_Merge1[[#This Row],[Nima.مقدار]]=0,"",Table_Merge1[[#This Row],[LME Zinc 3-month]]*Table_Merge1[[#This Row],[Nima.مقدار]]),"")</f>
        <v/>
      </c>
      <c r="AR2725" s="288" t="str">
        <f>IFERROR(IF(Table_Merge1[[#This Row],[LME Zinc stock]]*Table_Merge1[[#This Row],[Azad.Sell]]=0,"",Table_Merge1[[#This Row],[LME Zinc stock]]*Table_Merge1[[#This Row],[Azad.Sell]]),"")</f>
        <v/>
      </c>
      <c r="AS2725" s="288" t="str">
        <f>IFERROR(IF(Table_Merge1[[#This Row],[LME Zinc 3-month]]*Table_Merge1[[#This Row],[Azad.Sell]]=0,"",Table_Merge1[[#This Row],[LME Zinc 3-month]]*Table_Merge1[[#This Row],[Azad.Sell]]),"")</f>
        <v/>
      </c>
      <c r="AT2725"/>
    </row>
    <row r="2726" spans="1:46" x14ac:dyDescent="0.25">
      <c r="A2726" s="258">
        <v>44399</v>
      </c>
      <c r="B27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1400.04.31</v>
      </c>
      <c r="C2726" s="195">
        <f t="shared" ca="1" si="78"/>
        <v>1400</v>
      </c>
      <c r="D27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2726" s="195">
        <f>_xlfn.NUMBERVALUE(RIGHT(Table11[[#This Row],[تاریخ شمسی]],2))</f>
        <v>31</v>
      </c>
      <c r="F27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04-31</v>
      </c>
      <c r="G2726" s="195" t="s">
        <v>2877</v>
      </c>
      <c r="L2726" s="259">
        <v>44399</v>
      </c>
      <c r="M2726">
        <v>224022</v>
      </c>
      <c r="O2726" s="283">
        <f>IFERROR(DATE(Table7[[#This Row],[year]],MONTH(DATEVALUE(Table7[[#This Row],[month]]&amp;"1")),Table7[[#This Row],[day]]),"")</f>
        <v>41144</v>
      </c>
      <c r="P2726" s="257" t="s">
        <v>6151</v>
      </c>
      <c r="Q2726" s="257">
        <v>2012</v>
      </c>
      <c r="R2726" s="257" t="s">
        <v>3445</v>
      </c>
      <c r="S2726" s="257">
        <v>23</v>
      </c>
      <c r="T2726" s="257">
        <v>1662.5</v>
      </c>
      <c r="U2726" s="257">
        <v>2080.5</v>
      </c>
      <c r="V2726" s="257">
        <v>4854325</v>
      </c>
      <c r="X2726" s="260">
        <v>41225</v>
      </c>
      <c r="Y2726" t="s">
        <v>7346</v>
      </c>
      <c r="Z2726" s="260">
        <v>10</v>
      </c>
      <c r="AA2726">
        <v>1391</v>
      </c>
      <c r="AB2726" s="260" t="str">
        <f ca="1">IFERROR(IFERROR(VLOOKUP(Table_Merge1[[#This Row],[Column1]],Table11[#All],2,FALSE),LEFT(AB2727,8)&amp;IF(LEN((RIGHT(AB2727,2)+1))&lt;2,"0"&amp;(RIGHT(AB2727,2)+1),(RIGHT(AB2727,2)-1))),"")</f>
        <v>1391.08.22</v>
      </c>
      <c r="AC2726" s="259" t="str">
        <f ca="1">LEFT(Table_Merge1[[#This Row],[Column2]],4)</f>
        <v>1391</v>
      </c>
      <c r="AD2726" s="259" t="str">
        <f ca="1">RIGHT(LEFT(Table_Merge1[[#This Row],[Column2]],7),2)</f>
        <v>08</v>
      </c>
      <c r="AE2726" s="259" t="str">
        <f ca="1">RIGHT(Table_Merge1[[#This Row],[Column2]],2)</f>
        <v>22</v>
      </c>
      <c r="AF2726">
        <v>8</v>
      </c>
      <c r="AG2726">
        <v>22</v>
      </c>
      <c r="AH2726" s="260">
        <v>2012</v>
      </c>
      <c r="AI2726" t="s">
        <v>3450</v>
      </c>
      <c r="AJ2726" s="260">
        <v>12</v>
      </c>
      <c r="AK2726">
        <v>1735.75</v>
      </c>
      <c r="AL2726">
        <v>2080</v>
      </c>
      <c r="AM2726">
        <v>5207225</v>
      </c>
      <c r="AO2726">
        <v>30200</v>
      </c>
      <c r="AP2726" s="287">
        <f>IFERROR(IF(Table_Merge1[[#This Row],[LME Zinc stock]]*Table_Merge1[[#This Row],[Nima.مقدار]]=0,"",Table_Merge1[[#This Row],[LME Zinc stock]]*Table_Merge1[[#This Row],[Nima.مقدار]]),"")</f>
        <v>157258195000</v>
      </c>
      <c r="AQ2726" s="287">
        <f>IFERROR(IF(Table_Merge1[[#This Row],[LME Zinc 3-month]]*Table_Merge1[[#This Row],[Nima.مقدار]]=0,"",Table_Merge1[[#This Row],[LME Zinc 3-month]]*Table_Merge1[[#This Row],[Nima.مقدار]]),"")</f>
        <v>62816000</v>
      </c>
      <c r="AR2726" s="288" t="str">
        <f>IFERROR(IF(Table_Merge1[[#This Row],[LME Zinc stock]]*Table_Merge1[[#This Row],[Azad.Sell]]=0,"",Table_Merge1[[#This Row],[LME Zinc stock]]*Table_Merge1[[#This Row],[Azad.Sell]]),"")</f>
        <v/>
      </c>
      <c r="AS2726" s="288" t="str">
        <f>IFERROR(IF(Table_Merge1[[#This Row],[LME Zinc 3-month]]*Table_Merge1[[#This Row],[Azad.Sell]]=0,"",Table_Merge1[[#This Row],[LME Zinc 3-month]]*Table_Merge1[[#This Row],[Azad.Sell]]),"")</f>
        <v/>
      </c>
      <c r="AT2726"/>
    </row>
    <row r="2727" spans="1:46" x14ac:dyDescent="0.25">
      <c r="A2727" s="258">
        <v>44403</v>
      </c>
      <c r="B27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1400.05.04</v>
      </c>
      <c r="C2727" s="195">
        <f t="shared" ca="1" si="78"/>
        <v>1400</v>
      </c>
      <c r="D27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727" s="195">
        <f>_xlfn.NUMBERVALUE(RIGHT(Table11[[#This Row],[تاریخ شمسی]],2))</f>
        <v>4</v>
      </c>
      <c r="F27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05-04</v>
      </c>
      <c r="G2727" s="195" t="s">
        <v>2878</v>
      </c>
      <c r="L2727" s="259">
        <v>44403</v>
      </c>
      <c r="M2727">
        <v>223681</v>
      </c>
      <c r="O2727" s="284">
        <f>IFERROR(DATE(Table7[[#This Row],[year]],MONTH(DATEVALUE(Table7[[#This Row],[month]]&amp;"1")),Table7[[#This Row],[day]]),"")</f>
        <v>41143</v>
      </c>
      <c r="P2727" s="195" t="s">
        <v>6152</v>
      </c>
      <c r="Q2727" s="195">
        <v>2012</v>
      </c>
      <c r="R2727" s="195" t="s">
        <v>3445</v>
      </c>
      <c r="S2727" s="195">
        <v>22</v>
      </c>
      <c r="T2727" s="195">
        <v>1640.5</v>
      </c>
      <c r="U2727" s="195">
        <v>2065.5</v>
      </c>
      <c r="V2727" s="195">
        <v>4862825</v>
      </c>
      <c r="X2727" s="260">
        <v>41222</v>
      </c>
      <c r="Z2727" s="260">
        <v>10</v>
      </c>
      <c r="AB2727" s="260" t="str">
        <f ca="1">IFERROR(IFERROR(VLOOKUP(Table_Merge1[[#This Row],[Column1]],Table11[#All],2,FALSE),LEFT(AB2728,8)&amp;IF(LEN((RIGHT(AB2728,2)+1))&lt;2,"0"&amp;(RIGHT(AB2728,2)+1),(RIGHT(AB2728,2)-1))),"")</f>
        <v>1391.08.15</v>
      </c>
      <c r="AC2727" s="259" t="str">
        <f ca="1">LEFT(Table_Merge1[[#This Row],[Column2]],4)</f>
        <v>1391</v>
      </c>
      <c r="AD2727" s="259" t="str">
        <f ca="1">RIGHT(LEFT(Table_Merge1[[#This Row],[Column2]],7),2)</f>
        <v>08</v>
      </c>
      <c r="AE2727" s="259" t="str">
        <f ca="1">RIGHT(Table_Merge1[[#This Row],[Column2]],2)</f>
        <v>15</v>
      </c>
      <c r="AH2727" s="260">
        <v>2012</v>
      </c>
      <c r="AI2727" t="s">
        <v>3450</v>
      </c>
      <c r="AJ2727" s="260">
        <v>9</v>
      </c>
      <c r="AK2727">
        <v>1732.75</v>
      </c>
      <c r="AL2727">
        <v>2050</v>
      </c>
      <c r="AM2727">
        <v>5189525</v>
      </c>
      <c r="AP2727" s="287" t="str">
        <f>IFERROR(IF(Table_Merge1[[#This Row],[LME Zinc stock]]*Table_Merge1[[#This Row],[Nima.مقدار]]=0,"",Table_Merge1[[#This Row],[LME Zinc stock]]*Table_Merge1[[#This Row],[Nima.مقدار]]),"")</f>
        <v/>
      </c>
      <c r="AQ2727" s="287" t="str">
        <f>IFERROR(IF(Table_Merge1[[#This Row],[LME Zinc 3-month]]*Table_Merge1[[#This Row],[Nima.مقدار]]=0,"",Table_Merge1[[#This Row],[LME Zinc 3-month]]*Table_Merge1[[#This Row],[Nima.مقدار]]),"")</f>
        <v/>
      </c>
      <c r="AR2727" s="288" t="str">
        <f>IFERROR(IF(Table_Merge1[[#This Row],[LME Zinc stock]]*Table_Merge1[[#This Row],[Azad.Sell]]=0,"",Table_Merge1[[#This Row],[LME Zinc stock]]*Table_Merge1[[#This Row],[Azad.Sell]]),"")</f>
        <v/>
      </c>
      <c r="AS2727" s="288" t="str">
        <f>IFERROR(IF(Table_Merge1[[#This Row],[LME Zinc 3-month]]*Table_Merge1[[#This Row],[Azad.Sell]]=0,"",Table_Merge1[[#This Row],[LME Zinc 3-month]]*Table_Merge1[[#This Row],[Azad.Sell]]),"")</f>
        <v/>
      </c>
      <c r="AT2727"/>
    </row>
    <row r="2728" spans="1:46" x14ac:dyDescent="0.25">
      <c r="A2728" s="258">
        <v>44404</v>
      </c>
      <c r="B27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1400.05.05</v>
      </c>
      <c r="C2728" s="195">
        <f t="shared" ca="1" si="78"/>
        <v>1400</v>
      </c>
      <c r="D27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728" s="195">
        <f>_xlfn.NUMBERVALUE(RIGHT(Table11[[#This Row],[تاریخ شمسی]],2))</f>
        <v>5</v>
      </c>
      <c r="F27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05-05</v>
      </c>
      <c r="G2728" s="195" t="s">
        <v>2879</v>
      </c>
      <c r="L2728" s="259">
        <v>44404</v>
      </c>
      <c r="M2728">
        <v>223589</v>
      </c>
      <c r="O2728" s="283">
        <f>IFERROR(DATE(Table7[[#This Row],[year]],MONTH(DATEVALUE(Table7[[#This Row],[month]]&amp;"1")),Table7[[#This Row],[day]]),"")</f>
        <v>41142</v>
      </c>
      <c r="P2728" s="257" t="s">
        <v>6153</v>
      </c>
      <c r="Q2728" s="257">
        <v>2012</v>
      </c>
      <c r="R2728" s="257" t="s">
        <v>3445</v>
      </c>
      <c r="S2728" s="257">
        <v>21</v>
      </c>
      <c r="T2728" s="257">
        <v>1624</v>
      </c>
      <c r="U2728" s="257">
        <v>2038</v>
      </c>
      <c r="V2728" s="257">
        <v>4869925</v>
      </c>
      <c r="X2728" s="260">
        <v>41221</v>
      </c>
      <c r="Z2728" s="260">
        <v>10</v>
      </c>
      <c r="AB2728" s="260" t="str">
        <f ca="1">IFERROR(IFERROR(VLOOKUP(Table_Merge1[[#This Row],[Column1]],Table11[#All],2,FALSE),LEFT(AB2729,8)&amp;IF(LEN((RIGHT(AB2729,2)+1))&lt;2,"0"&amp;(RIGHT(AB2729,2)+1),(RIGHT(AB2729,2)-1))),"")</f>
        <v>1391.08.16</v>
      </c>
      <c r="AC2728" s="259" t="str">
        <f ca="1">LEFT(Table_Merge1[[#This Row],[Column2]],4)</f>
        <v>1391</v>
      </c>
      <c r="AD2728" s="259" t="str">
        <f ca="1">RIGHT(LEFT(Table_Merge1[[#This Row],[Column2]],7),2)</f>
        <v>08</v>
      </c>
      <c r="AE2728" s="259" t="str">
        <f ca="1">RIGHT(Table_Merge1[[#This Row],[Column2]],2)</f>
        <v>16</v>
      </c>
      <c r="AH2728" s="260">
        <v>2012</v>
      </c>
      <c r="AI2728" t="s">
        <v>3450</v>
      </c>
      <c r="AJ2728" s="260">
        <v>8</v>
      </c>
      <c r="AK2728">
        <v>1715</v>
      </c>
      <c r="AL2728">
        <v>1998</v>
      </c>
      <c r="AM2728">
        <v>5178250</v>
      </c>
      <c r="AP2728" s="287" t="str">
        <f>IFERROR(IF(Table_Merge1[[#This Row],[LME Zinc stock]]*Table_Merge1[[#This Row],[Nima.مقدار]]=0,"",Table_Merge1[[#This Row],[LME Zinc stock]]*Table_Merge1[[#This Row],[Nima.مقدار]]),"")</f>
        <v/>
      </c>
      <c r="AQ2728" s="287" t="str">
        <f>IFERROR(IF(Table_Merge1[[#This Row],[LME Zinc 3-month]]*Table_Merge1[[#This Row],[Nima.مقدار]]=0,"",Table_Merge1[[#This Row],[LME Zinc 3-month]]*Table_Merge1[[#This Row],[Nima.مقدار]]),"")</f>
        <v/>
      </c>
      <c r="AR2728" s="288" t="str">
        <f>IFERROR(IF(Table_Merge1[[#This Row],[LME Zinc stock]]*Table_Merge1[[#This Row],[Azad.Sell]]=0,"",Table_Merge1[[#This Row],[LME Zinc stock]]*Table_Merge1[[#This Row],[Azad.Sell]]),"")</f>
        <v/>
      </c>
      <c r="AS2728" s="288" t="str">
        <f>IFERROR(IF(Table_Merge1[[#This Row],[LME Zinc 3-month]]*Table_Merge1[[#This Row],[Azad.Sell]]=0,"",Table_Merge1[[#This Row],[LME Zinc 3-month]]*Table_Merge1[[#This Row],[Azad.Sell]]),"")</f>
        <v/>
      </c>
      <c r="AT2728"/>
    </row>
    <row r="2729" spans="1:46" x14ac:dyDescent="0.25">
      <c r="A2729" s="258">
        <v>44405</v>
      </c>
      <c r="B27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1400.05.06</v>
      </c>
      <c r="C2729" s="195">
        <f t="shared" ca="1" si="78"/>
        <v>1400</v>
      </c>
      <c r="D27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729" s="195">
        <f>_xlfn.NUMBERVALUE(RIGHT(Table11[[#This Row],[تاریخ شمسی]],2))</f>
        <v>6</v>
      </c>
      <c r="F27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05-06</v>
      </c>
      <c r="G2729" s="195" t="s">
        <v>2880</v>
      </c>
      <c r="L2729" s="259">
        <v>44405</v>
      </c>
      <c r="M2729">
        <v>222981</v>
      </c>
      <c r="O2729" s="284">
        <f>IFERROR(DATE(Table7[[#This Row],[year]],MONTH(DATEVALUE(Table7[[#This Row],[month]]&amp;"1")),Table7[[#This Row],[day]]),"")</f>
        <v>41141</v>
      </c>
      <c r="P2729" s="195" t="s">
        <v>6154</v>
      </c>
      <c r="Q2729" s="195">
        <v>2012</v>
      </c>
      <c r="R2729" s="195" t="s">
        <v>3445</v>
      </c>
      <c r="S2729" s="195">
        <v>20</v>
      </c>
      <c r="T2729" s="195">
        <v>1615.25</v>
      </c>
      <c r="U2729" s="195">
        <v>1995</v>
      </c>
      <c r="V2729" s="195">
        <v>4871425</v>
      </c>
      <c r="X2729" s="260">
        <v>41220</v>
      </c>
      <c r="Y2729" t="s">
        <v>7345</v>
      </c>
      <c r="Z2729" s="260">
        <v>11</v>
      </c>
      <c r="AA2729">
        <v>1391</v>
      </c>
      <c r="AB2729" s="260" t="str">
        <f ca="1">IFERROR(IFERROR(VLOOKUP(Table_Merge1[[#This Row],[Column1]],Table11[#All],2,FALSE),LEFT(AB2730,8)&amp;IF(LEN((RIGHT(AB2730,2)+1))&lt;2,"0"&amp;(RIGHT(AB2730,2)+1),(RIGHT(AB2730,2)-1))),"")</f>
        <v>1391.08.17</v>
      </c>
      <c r="AC2729" s="259" t="str">
        <f ca="1">LEFT(Table_Merge1[[#This Row],[Column2]],4)</f>
        <v>1391</v>
      </c>
      <c r="AD2729" s="259" t="str">
        <f ca="1">RIGHT(LEFT(Table_Merge1[[#This Row],[Column2]],7),2)</f>
        <v>08</v>
      </c>
      <c r="AE2729" s="259" t="str">
        <f ca="1">RIGHT(Table_Merge1[[#This Row],[Column2]],2)</f>
        <v>17</v>
      </c>
      <c r="AF2729">
        <v>8</v>
      </c>
      <c r="AG2729">
        <v>17</v>
      </c>
      <c r="AH2729" s="260">
        <v>2012</v>
      </c>
      <c r="AI2729" t="s">
        <v>3450</v>
      </c>
      <c r="AJ2729" s="260">
        <v>7</v>
      </c>
      <c r="AK2729">
        <v>1730.5</v>
      </c>
      <c r="AL2729">
        <v>2016</v>
      </c>
      <c r="AM2729">
        <v>5174500</v>
      </c>
      <c r="AO2729">
        <v>32300</v>
      </c>
      <c r="AP2729" s="287">
        <f>IFERROR(IF(Table_Merge1[[#This Row],[LME Zinc stock]]*Table_Merge1[[#This Row],[Nima.مقدار]]=0,"",Table_Merge1[[#This Row],[LME Zinc stock]]*Table_Merge1[[#This Row],[Nima.مقدار]]),"")</f>
        <v>167136350000</v>
      </c>
      <c r="AQ2729" s="287">
        <f>IFERROR(IF(Table_Merge1[[#This Row],[LME Zinc 3-month]]*Table_Merge1[[#This Row],[Nima.مقدار]]=0,"",Table_Merge1[[#This Row],[LME Zinc 3-month]]*Table_Merge1[[#This Row],[Nima.مقدار]]),"")</f>
        <v>65116800</v>
      </c>
      <c r="AR2729" s="288" t="str">
        <f>IFERROR(IF(Table_Merge1[[#This Row],[LME Zinc stock]]*Table_Merge1[[#This Row],[Azad.Sell]]=0,"",Table_Merge1[[#This Row],[LME Zinc stock]]*Table_Merge1[[#This Row],[Azad.Sell]]),"")</f>
        <v/>
      </c>
      <c r="AS2729" s="288" t="str">
        <f>IFERROR(IF(Table_Merge1[[#This Row],[LME Zinc 3-month]]*Table_Merge1[[#This Row],[Azad.Sell]]=0,"",Table_Merge1[[#This Row],[LME Zinc 3-month]]*Table_Merge1[[#This Row],[Azad.Sell]]),"")</f>
        <v/>
      </c>
      <c r="AT2729"/>
    </row>
    <row r="2730" spans="1:46" x14ac:dyDescent="0.25">
      <c r="A2730" s="258">
        <v>44406</v>
      </c>
      <c r="B27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1400.05.07</v>
      </c>
      <c r="C2730" s="195">
        <f t="shared" ca="1" si="78"/>
        <v>1400</v>
      </c>
      <c r="D27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730" s="195">
        <f>_xlfn.NUMBERVALUE(RIGHT(Table11[[#This Row],[تاریخ شمسی]],2))</f>
        <v>7</v>
      </c>
      <c r="F27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05-07</v>
      </c>
      <c r="G2730" s="195" t="s">
        <v>2881</v>
      </c>
      <c r="L2730" s="259">
        <v>44406</v>
      </c>
      <c r="M2730">
        <v>222981</v>
      </c>
      <c r="O2730" s="283">
        <f>IFERROR(DATE(Table7[[#This Row],[year]],MONTH(DATEVALUE(Table7[[#This Row],[month]]&amp;"1")),Table7[[#This Row],[day]]),"")</f>
        <v>41138</v>
      </c>
      <c r="P2730" s="257" t="s">
        <v>6155</v>
      </c>
      <c r="Q2730" s="257">
        <v>2012</v>
      </c>
      <c r="R2730" s="257" t="s">
        <v>3445</v>
      </c>
      <c r="S2730" s="257">
        <v>17</v>
      </c>
      <c r="T2730" s="257">
        <v>1616.5</v>
      </c>
      <c r="U2730" s="257">
        <v>1975.5</v>
      </c>
      <c r="V2730" s="257">
        <v>4866400</v>
      </c>
      <c r="X2730" s="260">
        <v>41219</v>
      </c>
      <c r="Y2730" t="s">
        <v>7344</v>
      </c>
      <c r="Z2730" s="260">
        <v>11</v>
      </c>
      <c r="AA2730">
        <v>1391</v>
      </c>
      <c r="AB2730" s="260" t="str">
        <f ca="1">IFERROR(IFERROR(VLOOKUP(Table_Merge1[[#This Row],[Column1]],Table11[#All],2,FALSE),LEFT(AB2731,8)&amp;IF(LEN((RIGHT(AB2731,2)+1))&lt;2,"0"&amp;(RIGHT(AB2731,2)+1),(RIGHT(AB2731,2)-1))),"")</f>
        <v>1391.08.16</v>
      </c>
      <c r="AC2730" s="259" t="str">
        <f ca="1">LEFT(Table_Merge1[[#This Row],[Column2]],4)</f>
        <v>1391</v>
      </c>
      <c r="AD2730" s="259" t="str">
        <f ca="1">RIGHT(LEFT(Table_Merge1[[#This Row],[Column2]],7),2)</f>
        <v>08</v>
      </c>
      <c r="AE2730" s="259" t="str">
        <f ca="1">RIGHT(Table_Merge1[[#This Row],[Column2]],2)</f>
        <v>16</v>
      </c>
      <c r="AF2730">
        <v>8</v>
      </c>
      <c r="AG2730">
        <v>16</v>
      </c>
      <c r="AH2730" s="260">
        <v>2012</v>
      </c>
      <c r="AI2730" t="s">
        <v>3450</v>
      </c>
      <c r="AJ2730" s="260">
        <v>6</v>
      </c>
      <c r="AK2730">
        <v>1691.75</v>
      </c>
      <c r="AL2730">
        <v>1992.5</v>
      </c>
      <c r="AM2730">
        <v>5177100</v>
      </c>
      <c r="AO2730">
        <v>32000</v>
      </c>
      <c r="AP2730" s="287">
        <f>IFERROR(IF(Table_Merge1[[#This Row],[LME Zinc stock]]*Table_Merge1[[#This Row],[Nima.مقدار]]=0,"",Table_Merge1[[#This Row],[LME Zinc stock]]*Table_Merge1[[#This Row],[Nima.مقدار]]),"")</f>
        <v>165667200000</v>
      </c>
      <c r="AQ2730" s="287">
        <f>IFERROR(IF(Table_Merge1[[#This Row],[LME Zinc 3-month]]*Table_Merge1[[#This Row],[Nima.مقدار]]=0,"",Table_Merge1[[#This Row],[LME Zinc 3-month]]*Table_Merge1[[#This Row],[Nima.مقدار]]),"")</f>
        <v>63760000</v>
      </c>
      <c r="AR2730" s="288" t="str">
        <f>IFERROR(IF(Table_Merge1[[#This Row],[LME Zinc stock]]*Table_Merge1[[#This Row],[Azad.Sell]]=0,"",Table_Merge1[[#This Row],[LME Zinc stock]]*Table_Merge1[[#This Row],[Azad.Sell]]),"")</f>
        <v/>
      </c>
      <c r="AS2730" s="288" t="str">
        <f>IFERROR(IF(Table_Merge1[[#This Row],[LME Zinc 3-month]]*Table_Merge1[[#This Row],[Azad.Sell]]=0,"",Table_Merge1[[#This Row],[LME Zinc 3-month]]*Table_Merge1[[#This Row],[Azad.Sell]]),"")</f>
        <v/>
      </c>
      <c r="AT2730"/>
    </row>
    <row r="2731" spans="1:46" x14ac:dyDescent="0.25">
      <c r="A2731" s="258">
        <v>44408</v>
      </c>
      <c r="B27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1400.05.09</v>
      </c>
      <c r="C2731" s="195">
        <f t="shared" ca="1" si="78"/>
        <v>1400</v>
      </c>
      <c r="D27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731" s="195">
        <f>_xlfn.NUMBERVALUE(RIGHT(Table11[[#This Row],[تاریخ شمسی]],2))</f>
        <v>9</v>
      </c>
      <c r="F27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05-09</v>
      </c>
      <c r="G2731" s="195" t="s">
        <v>2882</v>
      </c>
      <c r="L2731" s="259">
        <v>44408</v>
      </c>
      <c r="M2731">
        <v>223212</v>
      </c>
      <c r="O2731" s="284">
        <f>IFERROR(DATE(Table7[[#This Row],[year]],MONTH(DATEVALUE(Table7[[#This Row],[month]]&amp;"1")),Table7[[#This Row],[day]]),"")</f>
        <v>41137</v>
      </c>
      <c r="P2731" s="195" t="s">
        <v>6156</v>
      </c>
      <c r="Q2731" s="195">
        <v>2012</v>
      </c>
      <c r="R2731" s="195" t="s">
        <v>3445</v>
      </c>
      <c r="S2731" s="195">
        <v>16</v>
      </c>
      <c r="T2731" s="195">
        <v>1603.5</v>
      </c>
      <c r="U2731" s="195">
        <v>1940.5</v>
      </c>
      <c r="V2731" s="195">
        <v>4874625</v>
      </c>
      <c r="X2731" s="260">
        <v>41218</v>
      </c>
      <c r="Y2731" t="s">
        <v>7343</v>
      </c>
      <c r="Z2731" s="260">
        <v>11</v>
      </c>
      <c r="AA2731">
        <v>1391</v>
      </c>
      <c r="AB2731" s="260" t="str">
        <f ca="1">IFERROR(IFERROR(VLOOKUP(Table_Merge1[[#This Row],[Column1]],Table11[#All],2,FALSE),LEFT(AB2732,8)&amp;IF(LEN((RIGHT(AB2732,2)+1))&lt;2,"0"&amp;(RIGHT(AB2732,2)+1),(RIGHT(AB2732,2)-1))),"")</f>
        <v>1391.08.15</v>
      </c>
      <c r="AC2731" s="259" t="str">
        <f ca="1">LEFT(Table_Merge1[[#This Row],[Column2]],4)</f>
        <v>1391</v>
      </c>
      <c r="AD2731" s="259" t="str">
        <f ca="1">RIGHT(LEFT(Table_Merge1[[#This Row],[Column2]],7),2)</f>
        <v>08</v>
      </c>
      <c r="AE2731" s="259" t="str">
        <f ca="1">RIGHT(Table_Merge1[[#This Row],[Column2]],2)</f>
        <v>15</v>
      </c>
      <c r="AF2731">
        <v>8</v>
      </c>
      <c r="AG2731">
        <v>15</v>
      </c>
      <c r="AH2731" s="260">
        <v>2012</v>
      </c>
      <c r="AI2731" t="s">
        <v>3450</v>
      </c>
      <c r="AJ2731" s="260">
        <v>5</v>
      </c>
      <c r="AK2731">
        <v>1679</v>
      </c>
      <c r="AL2731">
        <v>1949</v>
      </c>
      <c r="AM2731">
        <v>5177425</v>
      </c>
      <c r="AO2731">
        <v>31500</v>
      </c>
      <c r="AP2731" s="287">
        <f>IFERROR(IF(Table_Merge1[[#This Row],[LME Zinc stock]]*Table_Merge1[[#This Row],[Nima.مقدار]]=0,"",Table_Merge1[[#This Row],[LME Zinc stock]]*Table_Merge1[[#This Row],[Nima.مقدار]]),"")</f>
        <v>163088887500</v>
      </c>
      <c r="AQ2731" s="287">
        <f>IFERROR(IF(Table_Merge1[[#This Row],[LME Zinc 3-month]]*Table_Merge1[[#This Row],[Nima.مقدار]]=0,"",Table_Merge1[[#This Row],[LME Zinc 3-month]]*Table_Merge1[[#This Row],[Nima.مقدار]]),"")</f>
        <v>61393500</v>
      </c>
      <c r="AR2731" s="288" t="str">
        <f>IFERROR(IF(Table_Merge1[[#This Row],[LME Zinc stock]]*Table_Merge1[[#This Row],[Azad.Sell]]=0,"",Table_Merge1[[#This Row],[LME Zinc stock]]*Table_Merge1[[#This Row],[Azad.Sell]]),"")</f>
        <v/>
      </c>
      <c r="AS2731" s="288" t="str">
        <f>IFERROR(IF(Table_Merge1[[#This Row],[LME Zinc 3-month]]*Table_Merge1[[#This Row],[Azad.Sell]]=0,"",Table_Merge1[[#This Row],[LME Zinc 3-month]]*Table_Merge1[[#This Row],[Azad.Sell]]),"")</f>
        <v/>
      </c>
      <c r="AT2731"/>
    </row>
    <row r="2732" spans="1:46" x14ac:dyDescent="0.25">
      <c r="A2732" s="258">
        <v>44409</v>
      </c>
      <c r="B27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1400.05.10</v>
      </c>
      <c r="C2732" s="195">
        <f t="shared" ca="1" si="78"/>
        <v>1400</v>
      </c>
      <c r="D27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732" s="195">
        <f>_xlfn.NUMBERVALUE(RIGHT(Table11[[#This Row],[تاریخ شمسی]],2))</f>
        <v>10</v>
      </c>
      <c r="F27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05-10</v>
      </c>
      <c r="G2732" s="195" t="s">
        <v>2883</v>
      </c>
      <c r="L2732" s="259">
        <v>44409</v>
      </c>
      <c r="M2732">
        <v>223996</v>
      </c>
      <c r="O2732" s="283">
        <f>IFERROR(DATE(Table7[[#This Row],[year]],MONTH(DATEVALUE(Table7[[#This Row],[month]]&amp;"1")),Table7[[#This Row],[day]]),"")</f>
        <v>41136</v>
      </c>
      <c r="P2732" s="257" t="s">
        <v>6157</v>
      </c>
      <c r="Q2732" s="257">
        <v>2012</v>
      </c>
      <c r="R2732" s="257" t="s">
        <v>3445</v>
      </c>
      <c r="S2732" s="257">
        <v>15</v>
      </c>
      <c r="T2732" s="257">
        <v>1594.75</v>
      </c>
      <c r="U2732" s="257">
        <v>1948.5</v>
      </c>
      <c r="V2732" s="257">
        <v>4878475</v>
      </c>
      <c r="X2732" s="260">
        <v>41215</v>
      </c>
      <c r="Z2732" s="260">
        <v>11</v>
      </c>
      <c r="AB2732" s="260" t="str">
        <f ca="1">IFERROR(IFERROR(VLOOKUP(Table_Merge1[[#This Row],[Column1]],Table11[#All],2,FALSE),LEFT(AB2733,8)&amp;IF(LEN((RIGHT(AB2733,2)+1))&lt;2,"0"&amp;(RIGHT(AB2733,2)+1),(RIGHT(AB2733,2)-1))),"")</f>
        <v>1391.08.-0.1</v>
      </c>
      <c r="AC2732" s="259" t="str">
        <f ca="1">LEFT(Table_Merge1[[#This Row],[Column2]],4)</f>
        <v>1391</v>
      </c>
      <c r="AD2732" s="259" t="str">
        <f ca="1">RIGHT(LEFT(Table_Merge1[[#This Row],[Column2]],7),2)</f>
        <v>08</v>
      </c>
      <c r="AE2732" s="259" t="str">
        <f ca="1">RIGHT(Table_Merge1[[#This Row],[Column2]],2)</f>
        <v>.1</v>
      </c>
      <c r="AH2732" s="260">
        <v>2012</v>
      </c>
      <c r="AI2732" t="s">
        <v>3450</v>
      </c>
      <c r="AJ2732" s="260">
        <v>2</v>
      </c>
      <c r="AK2732">
        <v>1708.25</v>
      </c>
      <c r="AL2732">
        <v>1935.5</v>
      </c>
      <c r="AM2732">
        <v>5159425</v>
      </c>
      <c r="AP2732" s="287" t="str">
        <f>IFERROR(IF(Table_Merge1[[#This Row],[LME Zinc stock]]*Table_Merge1[[#This Row],[Nima.مقدار]]=0,"",Table_Merge1[[#This Row],[LME Zinc stock]]*Table_Merge1[[#This Row],[Nima.مقدار]]),"")</f>
        <v/>
      </c>
      <c r="AQ2732" s="287" t="str">
        <f>IFERROR(IF(Table_Merge1[[#This Row],[LME Zinc 3-month]]*Table_Merge1[[#This Row],[Nima.مقدار]]=0,"",Table_Merge1[[#This Row],[LME Zinc 3-month]]*Table_Merge1[[#This Row],[Nima.مقدار]]),"")</f>
        <v/>
      </c>
      <c r="AR2732" s="288" t="str">
        <f>IFERROR(IF(Table_Merge1[[#This Row],[LME Zinc stock]]*Table_Merge1[[#This Row],[Azad.Sell]]=0,"",Table_Merge1[[#This Row],[LME Zinc stock]]*Table_Merge1[[#This Row],[Azad.Sell]]),"")</f>
        <v/>
      </c>
      <c r="AS2732" s="288" t="str">
        <f>IFERROR(IF(Table_Merge1[[#This Row],[LME Zinc 3-month]]*Table_Merge1[[#This Row],[Azad.Sell]]=0,"",Table_Merge1[[#This Row],[LME Zinc 3-month]]*Table_Merge1[[#This Row],[Azad.Sell]]),"")</f>
        <v/>
      </c>
      <c r="AT2732"/>
    </row>
    <row r="2733" spans="1:46" x14ac:dyDescent="0.25">
      <c r="A2733" s="258">
        <v>44410</v>
      </c>
      <c r="B27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1400.05.11</v>
      </c>
      <c r="C2733" s="195">
        <f t="shared" ca="1" si="78"/>
        <v>1400</v>
      </c>
      <c r="D27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733" s="195">
        <f>_xlfn.NUMBERVALUE(RIGHT(Table11[[#This Row],[تاریخ شمسی]],2))</f>
        <v>11</v>
      </c>
      <c r="F27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05-11</v>
      </c>
      <c r="G2733" s="195" t="s">
        <v>2884</v>
      </c>
      <c r="L2733" s="259">
        <v>44410</v>
      </c>
      <c r="M2733">
        <v>224214</v>
      </c>
      <c r="O2733" s="284">
        <f>IFERROR(DATE(Table7[[#This Row],[year]],MONTH(DATEVALUE(Table7[[#This Row],[month]]&amp;"1")),Table7[[#This Row],[day]]),"")</f>
        <v>41135</v>
      </c>
      <c r="P2733" s="195" t="s">
        <v>6158</v>
      </c>
      <c r="Q2733" s="195">
        <v>2012</v>
      </c>
      <c r="R2733" s="195" t="s">
        <v>3445</v>
      </c>
      <c r="S2733" s="195">
        <v>14</v>
      </c>
      <c r="T2733" s="195">
        <v>1614.5</v>
      </c>
      <c r="U2733" s="195">
        <v>1899</v>
      </c>
      <c r="V2733" s="195">
        <v>4884950</v>
      </c>
      <c r="X2733" s="260">
        <v>41214</v>
      </c>
      <c r="Z2733" s="260">
        <v>11</v>
      </c>
      <c r="AB2733" s="260" t="str">
        <f ca="1">IFERROR(IFERROR(VLOOKUP(Table_Merge1[[#This Row],[Column1]],Table11[#All],2,FALSE),LEFT(AB2734,8)&amp;IF(LEN((RIGHT(AB2734,2)+1))&lt;2,"0"&amp;(RIGHT(AB2734,2)+1),(RIGHT(AB2734,2)-1))),"")</f>
        <v>1391.08.9</v>
      </c>
      <c r="AC2733" s="259" t="str">
        <f ca="1">LEFT(Table_Merge1[[#This Row],[Column2]],4)</f>
        <v>1391</v>
      </c>
      <c r="AD2733" s="259" t="str">
        <f ca="1">RIGHT(LEFT(Table_Merge1[[#This Row],[Column2]],7),2)</f>
        <v>08</v>
      </c>
      <c r="AE2733" s="259" t="str">
        <f ca="1">RIGHT(Table_Merge1[[#This Row],[Column2]],2)</f>
        <v>.9</v>
      </c>
      <c r="AH2733" s="260">
        <v>2012</v>
      </c>
      <c r="AI2733" t="s">
        <v>3450</v>
      </c>
      <c r="AJ2733" s="260">
        <v>1</v>
      </c>
      <c r="AK2733">
        <v>1723.25</v>
      </c>
      <c r="AL2733">
        <v>1947</v>
      </c>
      <c r="AM2733">
        <v>5166500</v>
      </c>
      <c r="AP2733" s="287" t="str">
        <f>IFERROR(IF(Table_Merge1[[#This Row],[LME Zinc stock]]*Table_Merge1[[#This Row],[Nima.مقدار]]=0,"",Table_Merge1[[#This Row],[LME Zinc stock]]*Table_Merge1[[#This Row],[Nima.مقدار]]),"")</f>
        <v/>
      </c>
      <c r="AQ2733" s="287" t="str">
        <f>IFERROR(IF(Table_Merge1[[#This Row],[LME Zinc 3-month]]*Table_Merge1[[#This Row],[Nima.مقدار]]=0,"",Table_Merge1[[#This Row],[LME Zinc 3-month]]*Table_Merge1[[#This Row],[Nima.مقدار]]),"")</f>
        <v/>
      </c>
      <c r="AR2733" s="288" t="str">
        <f>IFERROR(IF(Table_Merge1[[#This Row],[LME Zinc stock]]*Table_Merge1[[#This Row],[Azad.Sell]]=0,"",Table_Merge1[[#This Row],[LME Zinc stock]]*Table_Merge1[[#This Row],[Azad.Sell]]),"")</f>
        <v/>
      </c>
      <c r="AS2733" s="288" t="str">
        <f>IFERROR(IF(Table_Merge1[[#This Row],[LME Zinc 3-month]]*Table_Merge1[[#This Row],[Azad.Sell]]=0,"",Table_Merge1[[#This Row],[LME Zinc 3-month]]*Table_Merge1[[#This Row],[Azad.Sell]]),"")</f>
        <v/>
      </c>
      <c r="AT2733"/>
    </row>
    <row r="2734" spans="1:46" x14ac:dyDescent="0.25">
      <c r="A2734" s="258">
        <v>44411</v>
      </c>
      <c r="B27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1400.05.12</v>
      </c>
      <c r="C2734" s="195">
        <f t="shared" ca="1" si="78"/>
        <v>1400</v>
      </c>
      <c r="D27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734" s="195">
        <f>_xlfn.NUMBERVALUE(RIGHT(Table11[[#This Row],[تاریخ شمسی]],2))</f>
        <v>12</v>
      </c>
      <c r="F27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05-12</v>
      </c>
      <c r="G2734" s="195" t="s">
        <v>2885</v>
      </c>
      <c r="L2734" s="259">
        <v>44411</v>
      </c>
      <c r="M2734">
        <v>224184</v>
      </c>
      <c r="O2734" s="283">
        <f>IFERROR(DATE(Table7[[#This Row],[year]],MONTH(DATEVALUE(Table7[[#This Row],[month]]&amp;"1")),Table7[[#This Row],[day]]),"")</f>
        <v>41134</v>
      </c>
      <c r="P2734" s="257" t="s">
        <v>6159</v>
      </c>
      <c r="Q2734" s="257">
        <v>2012</v>
      </c>
      <c r="R2734" s="257" t="s">
        <v>3445</v>
      </c>
      <c r="S2734" s="257">
        <v>13</v>
      </c>
      <c r="T2734" s="257">
        <v>1622.25</v>
      </c>
      <c r="U2734" s="257" t="s">
        <v>3621</v>
      </c>
      <c r="V2734" s="257" t="s">
        <v>3621</v>
      </c>
      <c r="X2734" s="260">
        <v>41213</v>
      </c>
      <c r="Y2734" t="s">
        <v>7342</v>
      </c>
      <c r="Z2734" s="260">
        <v>11</v>
      </c>
      <c r="AA2734">
        <v>1391</v>
      </c>
      <c r="AB2734" s="260" t="str">
        <f ca="1">IFERROR(IFERROR(VLOOKUP(Table_Merge1[[#This Row],[Column1]],Table11[#All],2,FALSE),LEFT(AB2735,8)&amp;IF(LEN((RIGHT(AB2735,2)+1))&lt;2,"0"&amp;(RIGHT(AB2735,2)+1),(RIGHT(AB2735,2)-1))),"")</f>
        <v>1391.08.10</v>
      </c>
      <c r="AC2734" s="259" t="str">
        <f ca="1">LEFT(Table_Merge1[[#This Row],[Column2]],4)</f>
        <v>1391</v>
      </c>
      <c r="AD2734" s="259" t="str">
        <f ca="1">RIGHT(LEFT(Table_Merge1[[#This Row],[Column2]],7),2)</f>
        <v>08</v>
      </c>
      <c r="AE2734" s="259" t="str">
        <f ca="1">RIGHT(Table_Merge1[[#This Row],[Column2]],2)</f>
        <v>10</v>
      </c>
      <c r="AF2734">
        <v>8</v>
      </c>
      <c r="AG2734">
        <v>10</v>
      </c>
      <c r="AH2734" s="260">
        <v>2012</v>
      </c>
      <c r="AI2734" t="s">
        <v>3448</v>
      </c>
      <c r="AJ2734" s="260">
        <v>31</v>
      </c>
      <c r="AK2734">
        <v>1718</v>
      </c>
      <c r="AL2734">
        <v>1946.5</v>
      </c>
      <c r="AM2734">
        <v>5107300</v>
      </c>
      <c r="AO2734">
        <v>30206.25</v>
      </c>
      <c r="AP2734" s="287">
        <f>IFERROR(IF(Table_Merge1[[#This Row],[LME Zinc stock]]*Table_Merge1[[#This Row],[Nima.مقدار]]=0,"",Table_Merge1[[#This Row],[LME Zinc stock]]*Table_Merge1[[#This Row],[Nima.مقدار]]),"")</f>
        <v>154272380625</v>
      </c>
      <c r="AQ2734" s="287">
        <f>IFERROR(IF(Table_Merge1[[#This Row],[LME Zinc 3-month]]*Table_Merge1[[#This Row],[Nima.مقدار]]=0,"",Table_Merge1[[#This Row],[LME Zinc 3-month]]*Table_Merge1[[#This Row],[Nima.مقدار]]),"")</f>
        <v>58796465.625</v>
      </c>
      <c r="AR2734" s="288" t="str">
        <f>IFERROR(IF(Table_Merge1[[#This Row],[LME Zinc stock]]*Table_Merge1[[#This Row],[Azad.Sell]]=0,"",Table_Merge1[[#This Row],[LME Zinc stock]]*Table_Merge1[[#This Row],[Azad.Sell]]),"")</f>
        <v/>
      </c>
      <c r="AS2734" s="288" t="str">
        <f>IFERROR(IF(Table_Merge1[[#This Row],[LME Zinc 3-month]]*Table_Merge1[[#This Row],[Azad.Sell]]=0,"",Table_Merge1[[#This Row],[LME Zinc 3-month]]*Table_Merge1[[#This Row],[Azad.Sell]]),"")</f>
        <v/>
      </c>
      <c r="AT2734"/>
    </row>
    <row r="2735" spans="1:46" x14ac:dyDescent="0.25">
      <c r="A2735" s="258">
        <v>44412</v>
      </c>
      <c r="B27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1400.05.13</v>
      </c>
      <c r="C2735" s="195">
        <f t="shared" ca="1" si="78"/>
        <v>1400</v>
      </c>
      <c r="D27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735" s="195">
        <f>_xlfn.NUMBERVALUE(RIGHT(Table11[[#This Row],[تاریخ شمسی]],2))</f>
        <v>13</v>
      </c>
      <c r="F27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05-13</v>
      </c>
      <c r="G2735" s="195" t="s">
        <v>2886</v>
      </c>
      <c r="L2735" s="259">
        <v>44412</v>
      </c>
      <c r="M2735">
        <v>223179</v>
      </c>
      <c r="O2735" s="284">
        <f>IFERROR(DATE(Table7[[#This Row],[year]],MONTH(DATEVALUE(Table7[[#This Row],[month]]&amp;"1")),Table7[[#This Row],[day]]),"")</f>
        <v>41131</v>
      </c>
      <c r="P2735" s="195" t="s">
        <v>6160</v>
      </c>
      <c r="Q2735" s="195">
        <v>2012</v>
      </c>
      <c r="R2735" s="195" t="s">
        <v>3445</v>
      </c>
      <c r="S2735" s="195">
        <v>10</v>
      </c>
      <c r="T2735" s="195">
        <v>1608.5</v>
      </c>
      <c r="U2735" s="195">
        <v>1870</v>
      </c>
      <c r="V2735" s="195">
        <v>4870050</v>
      </c>
      <c r="X2735" s="260">
        <v>41212</v>
      </c>
      <c r="Y2735" t="s">
        <v>7341</v>
      </c>
      <c r="Z2735" s="260">
        <v>11</v>
      </c>
      <c r="AA2735">
        <v>1391</v>
      </c>
      <c r="AB2735" s="260" t="str">
        <f ca="1">IFERROR(IFERROR(VLOOKUP(Table_Merge1[[#This Row],[Column1]],Table11[#All],2,FALSE),LEFT(AB2736,8)&amp;IF(LEN((RIGHT(AB2736,2)+1))&lt;2,"0"&amp;(RIGHT(AB2736,2)+1),(RIGHT(AB2736,2)-1))),"")</f>
        <v>1391.08.09</v>
      </c>
      <c r="AC2735" s="259" t="str">
        <f ca="1">LEFT(Table_Merge1[[#This Row],[Column2]],4)</f>
        <v>1391</v>
      </c>
      <c r="AD2735" s="259" t="str">
        <f ca="1">RIGHT(LEFT(Table_Merge1[[#This Row],[Column2]],7),2)</f>
        <v>08</v>
      </c>
      <c r="AE2735" s="259" t="str">
        <f ca="1">RIGHT(Table_Merge1[[#This Row],[Column2]],2)</f>
        <v>09</v>
      </c>
      <c r="AF2735">
        <v>8</v>
      </c>
      <c r="AG2735">
        <v>9</v>
      </c>
      <c r="AH2735" s="260">
        <v>2012</v>
      </c>
      <c r="AI2735" t="s">
        <v>3448</v>
      </c>
      <c r="AJ2735" s="260">
        <v>30</v>
      </c>
      <c r="AK2735">
        <v>1713.5</v>
      </c>
      <c r="AL2735">
        <v>1942</v>
      </c>
      <c r="AM2735">
        <v>5105425</v>
      </c>
      <c r="AO2735">
        <v>30412.5</v>
      </c>
      <c r="AP2735" s="287">
        <f>IFERROR(IF(Table_Merge1[[#This Row],[LME Zinc stock]]*Table_Merge1[[#This Row],[Nima.مقدار]]=0,"",Table_Merge1[[#This Row],[LME Zinc stock]]*Table_Merge1[[#This Row],[Nima.مقدار]]),"")</f>
        <v>155268737812.5</v>
      </c>
      <c r="AQ2735" s="287">
        <f>IFERROR(IF(Table_Merge1[[#This Row],[LME Zinc 3-month]]*Table_Merge1[[#This Row],[Nima.مقدار]]=0,"",Table_Merge1[[#This Row],[LME Zinc 3-month]]*Table_Merge1[[#This Row],[Nima.مقدار]]),"")</f>
        <v>59061075</v>
      </c>
      <c r="AR2735" s="288" t="str">
        <f>IFERROR(IF(Table_Merge1[[#This Row],[LME Zinc stock]]*Table_Merge1[[#This Row],[Azad.Sell]]=0,"",Table_Merge1[[#This Row],[LME Zinc stock]]*Table_Merge1[[#This Row],[Azad.Sell]]),"")</f>
        <v/>
      </c>
      <c r="AS2735" s="288" t="str">
        <f>IFERROR(IF(Table_Merge1[[#This Row],[LME Zinc 3-month]]*Table_Merge1[[#This Row],[Azad.Sell]]=0,"",Table_Merge1[[#This Row],[LME Zinc 3-month]]*Table_Merge1[[#This Row],[Azad.Sell]]),"")</f>
        <v/>
      </c>
      <c r="AT2735"/>
    </row>
    <row r="2736" spans="1:46" x14ac:dyDescent="0.25">
      <c r="A2736" s="258">
        <v>44413</v>
      </c>
      <c r="B27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1400.05.14</v>
      </c>
      <c r="C2736" s="195">
        <f t="shared" ca="1" si="78"/>
        <v>1400</v>
      </c>
      <c r="D27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736" s="195">
        <f>_xlfn.NUMBERVALUE(RIGHT(Table11[[#This Row],[تاریخ شمسی]],2))</f>
        <v>14</v>
      </c>
      <c r="F27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05-14</v>
      </c>
      <c r="G2736" s="195" t="s">
        <v>2887</v>
      </c>
      <c r="L2736" s="259">
        <v>44413</v>
      </c>
      <c r="M2736">
        <v>223179</v>
      </c>
      <c r="O2736" s="283">
        <f>IFERROR(DATE(Table7[[#This Row],[year]],MONTH(DATEVALUE(Table7[[#This Row],[month]]&amp;"1")),Table7[[#This Row],[day]]),"")</f>
        <v>41130</v>
      </c>
      <c r="P2736" s="257" t="s">
        <v>6161</v>
      </c>
      <c r="Q2736" s="257">
        <v>2012</v>
      </c>
      <c r="R2736" s="257" t="s">
        <v>3445</v>
      </c>
      <c r="S2736" s="257">
        <v>9</v>
      </c>
      <c r="T2736" s="257">
        <v>1612.75</v>
      </c>
      <c r="U2736" s="257">
        <v>1891</v>
      </c>
      <c r="V2736" s="257">
        <v>4878950</v>
      </c>
      <c r="X2736" s="260">
        <v>41211</v>
      </c>
      <c r="Y2736" t="s">
        <v>7340</v>
      </c>
      <c r="Z2736" s="260">
        <v>11</v>
      </c>
      <c r="AA2736">
        <v>1391</v>
      </c>
      <c r="AB2736" s="260" t="str">
        <f ca="1">IFERROR(IFERROR(VLOOKUP(Table_Merge1[[#This Row],[Column1]],Table11[#All],2,FALSE),LEFT(AB2737,8)&amp;IF(LEN((RIGHT(AB2737,2)+1))&lt;2,"0"&amp;(RIGHT(AB2737,2)+1),(RIGHT(AB2737,2)-1))),"")</f>
        <v>1391.08.08</v>
      </c>
      <c r="AC2736" s="259" t="str">
        <f ca="1">LEFT(Table_Merge1[[#This Row],[Column2]],4)</f>
        <v>1391</v>
      </c>
      <c r="AD2736" s="259" t="str">
        <f ca="1">RIGHT(LEFT(Table_Merge1[[#This Row],[Column2]],7),2)</f>
        <v>08</v>
      </c>
      <c r="AE2736" s="259" t="str">
        <f ca="1">RIGHT(Table_Merge1[[#This Row],[Column2]],2)</f>
        <v>08</v>
      </c>
      <c r="AF2736">
        <v>8</v>
      </c>
      <c r="AG2736">
        <v>8</v>
      </c>
      <c r="AH2736" s="260">
        <v>2012</v>
      </c>
      <c r="AI2736" t="s">
        <v>3448</v>
      </c>
      <c r="AJ2736" s="260">
        <v>29</v>
      </c>
      <c r="AK2736">
        <v>1712</v>
      </c>
      <c r="AL2736">
        <v>1954</v>
      </c>
      <c r="AM2736">
        <v>5087100</v>
      </c>
      <c r="AO2736">
        <v>30825</v>
      </c>
      <c r="AP2736" s="287">
        <f>IFERROR(IF(Table_Merge1[[#This Row],[LME Zinc stock]]*Table_Merge1[[#This Row],[Nima.مقدار]]=0,"",Table_Merge1[[#This Row],[LME Zinc stock]]*Table_Merge1[[#This Row],[Nima.مقدار]]),"")</f>
        <v>156809857500</v>
      </c>
      <c r="AQ2736" s="287">
        <f>IFERROR(IF(Table_Merge1[[#This Row],[LME Zinc 3-month]]*Table_Merge1[[#This Row],[Nima.مقدار]]=0,"",Table_Merge1[[#This Row],[LME Zinc 3-month]]*Table_Merge1[[#This Row],[Nima.مقدار]]),"")</f>
        <v>60232050</v>
      </c>
      <c r="AR2736" s="288" t="str">
        <f>IFERROR(IF(Table_Merge1[[#This Row],[LME Zinc stock]]*Table_Merge1[[#This Row],[Azad.Sell]]=0,"",Table_Merge1[[#This Row],[LME Zinc stock]]*Table_Merge1[[#This Row],[Azad.Sell]]),"")</f>
        <v/>
      </c>
      <c r="AS2736" s="288" t="str">
        <f>IFERROR(IF(Table_Merge1[[#This Row],[LME Zinc 3-month]]*Table_Merge1[[#This Row],[Azad.Sell]]=0,"",Table_Merge1[[#This Row],[LME Zinc 3-month]]*Table_Merge1[[#This Row],[Azad.Sell]]),"")</f>
        <v/>
      </c>
      <c r="AT2736"/>
    </row>
    <row r="2737" spans="1:46" x14ac:dyDescent="0.25">
      <c r="A2737" s="258">
        <v>44415</v>
      </c>
      <c r="B27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1400.05.16</v>
      </c>
      <c r="C2737" s="195">
        <f t="shared" ca="1" si="78"/>
        <v>1400</v>
      </c>
      <c r="D27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737" s="195">
        <f>_xlfn.NUMBERVALUE(RIGHT(Table11[[#This Row],[تاریخ شمسی]],2))</f>
        <v>16</v>
      </c>
      <c r="F27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05-16</v>
      </c>
      <c r="G2737" s="195" t="s">
        <v>2888</v>
      </c>
      <c r="L2737" s="259">
        <v>44415</v>
      </c>
      <c r="M2737">
        <v>225959</v>
      </c>
      <c r="O2737" s="284">
        <f>IFERROR(DATE(Table7[[#This Row],[year]],MONTH(DATEVALUE(Table7[[#This Row],[month]]&amp;"1")),Table7[[#This Row],[day]]),"")</f>
        <v>41129</v>
      </c>
      <c r="P2737" s="195" t="s">
        <v>6162</v>
      </c>
      <c r="Q2737" s="195">
        <v>2012</v>
      </c>
      <c r="R2737" s="195" t="s">
        <v>3445</v>
      </c>
      <c r="S2737" s="195">
        <v>8</v>
      </c>
      <c r="T2737" s="195">
        <v>1607</v>
      </c>
      <c r="U2737" s="195">
        <v>1896.5</v>
      </c>
      <c r="V2737" s="195">
        <v>4889650</v>
      </c>
      <c r="X2737" s="260">
        <v>41208</v>
      </c>
      <c r="Z2737" s="260">
        <v>11</v>
      </c>
      <c r="AB2737" s="260" t="str">
        <f ca="1">IFERROR(IFERROR(VLOOKUP(Table_Merge1[[#This Row],[Column1]],Table11[#All],2,FALSE),LEFT(AB2738,8)&amp;IF(LEN((RIGHT(AB2738,2)+1))&lt;2,"0"&amp;(RIGHT(AB2738,2)+1),(RIGHT(AB2738,2)-1))),"")</f>
        <v>1391.08.05</v>
      </c>
      <c r="AC2737" s="259" t="str">
        <f ca="1">LEFT(Table_Merge1[[#This Row],[Column2]],4)</f>
        <v>1391</v>
      </c>
      <c r="AD2737" s="259" t="str">
        <f ca="1">RIGHT(LEFT(Table_Merge1[[#This Row],[Column2]],7),2)</f>
        <v>08</v>
      </c>
      <c r="AE2737" s="259" t="str">
        <f ca="1">RIGHT(Table_Merge1[[#This Row],[Column2]],2)</f>
        <v>05</v>
      </c>
      <c r="AH2737" s="260">
        <v>2012</v>
      </c>
      <c r="AI2737" t="s">
        <v>3448</v>
      </c>
      <c r="AJ2737" s="260">
        <v>26</v>
      </c>
      <c r="AK2737">
        <v>1704</v>
      </c>
      <c r="AL2737">
        <v>1988</v>
      </c>
      <c r="AM2737">
        <v>5095100</v>
      </c>
      <c r="AP2737" s="287" t="str">
        <f>IFERROR(IF(Table_Merge1[[#This Row],[LME Zinc stock]]*Table_Merge1[[#This Row],[Nima.مقدار]]=0,"",Table_Merge1[[#This Row],[LME Zinc stock]]*Table_Merge1[[#This Row],[Nima.مقدار]]),"")</f>
        <v/>
      </c>
      <c r="AQ2737" s="287" t="str">
        <f>IFERROR(IF(Table_Merge1[[#This Row],[LME Zinc 3-month]]*Table_Merge1[[#This Row],[Nima.مقدار]]=0,"",Table_Merge1[[#This Row],[LME Zinc 3-month]]*Table_Merge1[[#This Row],[Nima.مقدار]]),"")</f>
        <v/>
      </c>
      <c r="AR2737" s="288" t="str">
        <f>IFERROR(IF(Table_Merge1[[#This Row],[LME Zinc stock]]*Table_Merge1[[#This Row],[Azad.Sell]]=0,"",Table_Merge1[[#This Row],[LME Zinc stock]]*Table_Merge1[[#This Row],[Azad.Sell]]),"")</f>
        <v/>
      </c>
      <c r="AS2737" s="288" t="str">
        <f>IFERROR(IF(Table_Merge1[[#This Row],[LME Zinc 3-month]]*Table_Merge1[[#This Row],[Azad.Sell]]=0,"",Table_Merge1[[#This Row],[LME Zinc 3-month]]*Table_Merge1[[#This Row],[Azad.Sell]]),"")</f>
        <v/>
      </c>
      <c r="AT2737"/>
    </row>
    <row r="2738" spans="1:46" x14ac:dyDescent="0.25">
      <c r="A2738" s="258">
        <v>44416</v>
      </c>
      <c r="B27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1400.05.17</v>
      </c>
      <c r="C2738" s="195">
        <f t="shared" ca="1" si="78"/>
        <v>1400</v>
      </c>
      <c r="D27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738" s="195">
        <f>_xlfn.NUMBERVALUE(RIGHT(Table11[[#This Row],[تاریخ شمسی]],2))</f>
        <v>17</v>
      </c>
      <c r="F27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05-17</v>
      </c>
      <c r="G2738" s="195" t="s">
        <v>2889</v>
      </c>
      <c r="L2738" s="259">
        <v>44416</v>
      </c>
      <c r="M2738">
        <v>226009</v>
      </c>
      <c r="O2738" s="283">
        <f>IFERROR(DATE(Table7[[#This Row],[year]],MONTH(DATEVALUE(Table7[[#This Row],[month]]&amp;"1")),Table7[[#This Row],[day]]),"")</f>
        <v>41128</v>
      </c>
      <c r="P2738" s="257" t="s">
        <v>6163</v>
      </c>
      <c r="Q2738" s="257">
        <v>2012</v>
      </c>
      <c r="R2738" s="257" t="s">
        <v>3445</v>
      </c>
      <c r="S2738" s="257">
        <v>7</v>
      </c>
      <c r="T2738" s="257">
        <v>1613</v>
      </c>
      <c r="U2738" s="257">
        <v>1911</v>
      </c>
      <c r="V2738" s="257">
        <v>4893375</v>
      </c>
      <c r="X2738" s="260">
        <v>41207</v>
      </c>
      <c r="Z2738" s="260">
        <v>11</v>
      </c>
      <c r="AB2738" s="260" t="str">
        <f ca="1">IFERROR(IFERROR(VLOOKUP(Table_Merge1[[#This Row],[Column1]],Table11[#All],2,FALSE),LEFT(AB2739,8)&amp;IF(LEN((RIGHT(AB2739,2)+1))&lt;2,"0"&amp;(RIGHT(AB2739,2)+1),(RIGHT(AB2739,2)-1))),"")</f>
        <v>1391.08.04</v>
      </c>
      <c r="AC2738" s="259" t="str">
        <f ca="1">LEFT(Table_Merge1[[#This Row],[Column2]],4)</f>
        <v>1391</v>
      </c>
      <c r="AD2738" s="259" t="str">
        <f ca="1">RIGHT(LEFT(Table_Merge1[[#This Row],[Column2]],7),2)</f>
        <v>08</v>
      </c>
      <c r="AE2738" s="259" t="str">
        <f ca="1">RIGHT(Table_Merge1[[#This Row],[Column2]],2)</f>
        <v>04</v>
      </c>
      <c r="AH2738" s="260">
        <v>2012</v>
      </c>
      <c r="AI2738" t="s">
        <v>3448</v>
      </c>
      <c r="AJ2738" s="260">
        <v>25</v>
      </c>
      <c r="AK2738">
        <v>1715</v>
      </c>
      <c r="AL2738">
        <v>1961</v>
      </c>
      <c r="AM2738">
        <v>5101625</v>
      </c>
      <c r="AP2738" s="287" t="str">
        <f>IFERROR(IF(Table_Merge1[[#This Row],[LME Zinc stock]]*Table_Merge1[[#This Row],[Nima.مقدار]]=0,"",Table_Merge1[[#This Row],[LME Zinc stock]]*Table_Merge1[[#This Row],[Nima.مقدار]]),"")</f>
        <v/>
      </c>
      <c r="AQ2738" s="287" t="str">
        <f>IFERROR(IF(Table_Merge1[[#This Row],[LME Zinc 3-month]]*Table_Merge1[[#This Row],[Nima.مقدار]]=0,"",Table_Merge1[[#This Row],[LME Zinc 3-month]]*Table_Merge1[[#This Row],[Nima.مقدار]]),"")</f>
        <v/>
      </c>
      <c r="AR2738" s="288" t="str">
        <f>IFERROR(IF(Table_Merge1[[#This Row],[LME Zinc stock]]*Table_Merge1[[#This Row],[Azad.Sell]]=0,"",Table_Merge1[[#This Row],[LME Zinc stock]]*Table_Merge1[[#This Row],[Azad.Sell]]),"")</f>
        <v/>
      </c>
      <c r="AS2738" s="288" t="str">
        <f>IFERROR(IF(Table_Merge1[[#This Row],[LME Zinc 3-month]]*Table_Merge1[[#This Row],[Azad.Sell]]=0,"",Table_Merge1[[#This Row],[LME Zinc 3-month]]*Table_Merge1[[#This Row],[Azad.Sell]]),"")</f>
        <v/>
      </c>
      <c r="AT2738"/>
    </row>
    <row r="2739" spans="1:46" x14ac:dyDescent="0.25">
      <c r="A2739" s="258">
        <v>44417</v>
      </c>
      <c r="B27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1400.05.18</v>
      </c>
      <c r="C2739" s="195">
        <f t="shared" ca="1" si="78"/>
        <v>1400</v>
      </c>
      <c r="D27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739" s="195">
        <f>_xlfn.NUMBERVALUE(RIGHT(Table11[[#This Row],[تاریخ شمسی]],2))</f>
        <v>18</v>
      </c>
      <c r="F27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05-18</v>
      </c>
      <c r="G2739" s="195" t="s">
        <v>2890</v>
      </c>
      <c r="L2739" s="259">
        <v>44417</v>
      </c>
      <c r="M2739">
        <v>226961</v>
      </c>
      <c r="O2739" s="284">
        <f>IFERROR(DATE(Table7[[#This Row],[year]],MONTH(DATEVALUE(Table7[[#This Row],[month]]&amp;"1")),Table7[[#This Row],[day]]),"")</f>
        <v>41127</v>
      </c>
      <c r="P2739" s="195" t="s">
        <v>6164</v>
      </c>
      <c r="Q2739" s="195">
        <v>2012</v>
      </c>
      <c r="R2739" s="195" t="s">
        <v>3445</v>
      </c>
      <c r="S2739" s="195">
        <v>6</v>
      </c>
      <c r="T2739" s="195">
        <v>1606.75</v>
      </c>
      <c r="U2739" s="195">
        <v>1901.5</v>
      </c>
      <c r="V2739" s="195">
        <v>4904025</v>
      </c>
      <c r="X2739" s="260">
        <v>41206</v>
      </c>
      <c r="Y2739" t="s">
        <v>7339</v>
      </c>
      <c r="Z2739" s="260">
        <v>11</v>
      </c>
      <c r="AA2739">
        <v>1391</v>
      </c>
      <c r="AB2739" s="260" t="str">
        <f ca="1">IFERROR(IFERROR(VLOOKUP(Table_Merge1[[#This Row],[Column1]],Table11[#All],2,FALSE),LEFT(AB2740,8)&amp;IF(LEN((RIGHT(AB2740,2)+1))&lt;2,"0"&amp;(RIGHT(AB2740,2)+1),(RIGHT(AB2740,2)-1))),"")</f>
        <v>1391.08.03</v>
      </c>
      <c r="AC2739" s="259" t="str">
        <f ca="1">LEFT(Table_Merge1[[#This Row],[Column2]],4)</f>
        <v>1391</v>
      </c>
      <c r="AD2739" s="259" t="str">
        <f ca="1">RIGHT(LEFT(Table_Merge1[[#This Row],[Column2]],7),2)</f>
        <v>08</v>
      </c>
      <c r="AE2739" s="259" t="str">
        <f ca="1">RIGHT(Table_Merge1[[#This Row],[Column2]],2)</f>
        <v>03</v>
      </c>
      <c r="AF2739">
        <v>8</v>
      </c>
      <c r="AG2739">
        <v>3</v>
      </c>
      <c r="AH2739" s="260">
        <v>2012</v>
      </c>
      <c r="AI2739" t="s">
        <v>3448</v>
      </c>
      <c r="AJ2739" s="260">
        <v>24</v>
      </c>
      <c r="AK2739">
        <v>1708.5</v>
      </c>
      <c r="AL2739">
        <v>1949</v>
      </c>
      <c r="AM2739">
        <v>5105800</v>
      </c>
      <c r="AO2739">
        <v>34000</v>
      </c>
      <c r="AP2739" s="287">
        <f>IFERROR(IF(Table_Merge1[[#This Row],[LME Zinc stock]]*Table_Merge1[[#This Row],[Nima.مقدار]]=0,"",Table_Merge1[[#This Row],[LME Zinc stock]]*Table_Merge1[[#This Row],[Nima.مقدار]]),"")</f>
        <v>173597200000</v>
      </c>
      <c r="AQ2739" s="287">
        <f>IFERROR(IF(Table_Merge1[[#This Row],[LME Zinc 3-month]]*Table_Merge1[[#This Row],[Nima.مقدار]]=0,"",Table_Merge1[[#This Row],[LME Zinc 3-month]]*Table_Merge1[[#This Row],[Nima.مقدار]]),"")</f>
        <v>66266000</v>
      </c>
      <c r="AR2739" s="288" t="str">
        <f>IFERROR(IF(Table_Merge1[[#This Row],[LME Zinc stock]]*Table_Merge1[[#This Row],[Azad.Sell]]=0,"",Table_Merge1[[#This Row],[LME Zinc stock]]*Table_Merge1[[#This Row],[Azad.Sell]]),"")</f>
        <v/>
      </c>
      <c r="AS2739" s="288" t="str">
        <f>IFERROR(IF(Table_Merge1[[#This Row],[LME Zinc 3-month]]*Table_Merge1[[#This Row],[Azad.Sell]]=0,"",Table_Merge1[[#This Row],[LME Zinc 3-month]]*Table_Merge1[[#This Row],[Azad.Sell]]),"")</f>
        <v/>
      </c>
      <c r="AT2739"/>
    </row>
    <row r="2740" spans="1:46" x14ac:dyDescent="0.25">
      <c r="A2740" s="258">
        <v>44418</v>
      </c>
      <c r="B27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1400.05.19</v>
      </c>
      <c r="C2740" s="195">
        <f t="shared" ca="1" si="78"/>
        <v>1400</v>
      </c>
      <c r="D27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740" s="195">
        <f>_xlfn.NUMBERVALUE(RIGHT(Table11[[#This Row],[تاریخ شمسی]],2))</f>
        <v>19</v>
      </c>
      <c r="F27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05-19</v>
      </c>
      <c r="G2740" s="195" t="s">
        <v>2891</v>
      </c>
      <c r="L2740" s="259">
        <v>44418</v>
      </c>
      <c r="M2740">
        <v>226681</v>
      </c>
      <c r="O2740" s="283">
        <f>IFERROR(DATE(Table7[[#This Row],[year]],MONTH(DATEVALUE(Table7[[#This Row],[month]]&amp;"1")),Table7[[#This Row],[day]]),"")</f>
        <v>41124</v>
      </c>
      <c r="P2740" s="257" t="s">
        <v>6165</v>
      </c>
      <c r="Q2740" s="257">
        <v>2012</v>
      </c>
      <c r="R2740" s="257" t="s">
        <v>3445</v>
      </c>
      <c r="S2740" s="257">
        <v>3</v>
      </c>
      <c r="T2740" s="257">
        <v>1595</v>
      </c>
      <c r="U2740" s="257">
        <v>1889.5</v>
      </c>
      <c r="V2740" s="257">
        <v>4913050</v>
      </c>
      <c r="X2740" s="260">
        <v>41205</v>
      </c>
      <c r="Y2740" t="s">
        <v>7338</v>
      </c>
      <c r="Z2740" s="260">
        <v>11</v>
      </c>
      <c r="AA2740">
        <v>1391</v>
      </c>
      <c r="AB2740" s="260" t="str">
        <f ca="1">IFERROR(IFERROR(VLOOKUP(Table_Merge1[[#This Row],[Column1]],Table11[#All],2,FALSE),LEFT(AB2741,8)&amp;IF(LEN((RIGHT(AB2741,2)+1))&lt;2,"0"&amp;(RIGHT(AB2741,2)+1),(RIGHT(AB2741,2)-1))),"")</f>
        <v>1391.08.02</v>
      </c>
      <c r="AC2740" s="259" t="str">
        <f ca="1">LEFT(Table_Merge1[[#This Row],[Column2]],4)</f>
        <v>1391</v>
      </c>
      <c r="AD2740" s="259" t="str">
        <f ca="1">RIGHT(LEFT(Table_Merge1[[#This Row],[Column2]],7),2)</f>
        <v>08</v>
      </c>
      <c r="AE2740" s="259" t="str">
        <f ca="1">RIGHT(Table_Merge1[[#This Row],[Column2]],2)</f>
        <v>02</v>
      </c>
      <c r="AF2740">
        <v>8</v>
      </c>
      <c r="AG2740">
        <v>2</v>
      </c>
      <c r="AH2740" s="260">
        <v>2012</v>
      </c>
      <c r="AI2740" t="s">
        <v>3448</v>
      </c>
      <c r="AJ2740" s="260">
        <v>23</v>
      </c>
      <c r="AK2740">
        <v>1717</v>
      </c>
      <c r="AL2740">
        <v>1907.5</v>
      </c>
      <c r="AM2740">
        <v>5095775</v>
      </c>
      <c r="AO2740">
        <v>34250</v>
      </c>
      <c r="AP2740" s="287">
        <f>IFERROR(IF(Table_Merge1[[#This Row],[LME Zinc stock]]*Table_Merge1[[#This Row],[Nima.مقدار]]=0,"",Table_Merge1[[#This Row],[LME Zinc stock]]*Table_Merge1[[#This Row],[Nima.مقدار]]),"")</f>
        <v>174530293750</v>
      </c>
      <c r="AQ2740" s="287">
        <f>IFERROR(IF(Table_Merge1[[#This Row],[LME Zinc 3-month]]*Table_Merge1[[#This Row],[Nima.مقدار]]=0,"",Table_Merge1[[#This Row],[LME Zinc 3-month]]*Table_Merge1[[#This Row],[Nima.مقدار]]),"")</f>
        <v>65331875</v>
      </c>
      <c r="AR2740" s="288" t="str">
        <f>IFERROR(IF(Table_Merge1[[#This Row],[LME Zinc stock]]*Table_Merge1[[#This Row],[Azad.Sell]]=0,"",Table_Merge1[[#This Row],[LME Zinc stock]]*Table_Merge1[[#This Row],[Azad.Sell]]),"")</f>
        <v/>
      </c>
      <c r="AS2740" s="288" t="str">
        <f>IFERROR(IF(Table_Merge1[[#This Row],[LME Zinc 3-month]]*Table_Merge1[[#This Row],[Azad.Sell]]=0,"",Table_Merge1[[#This Row],[LME Zinc 3-month]]*Table_Merge1[[#This Row],[Azad.Sell]]),"")</f>
        <v/>
      </c>
      <c r="AT2740"/>
    </row>
    <row r="2741" spans="1:46" x14ac:dyDescent="0.25">
      <c r="A2741" s="258">
        <v>44419</v>
      </c>
      <c r="B27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1400.05.20</v>
      </c>
      <c r="C2741" s="195">
        <f t="shared" ca="1" si="78"/>
        <v>1400</v>
      </c>
      <c r="D27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741" s="195">
        <f>_xlfn.NUMBERVALUE(RIGHT(Table11[[#This Row],[تاریخ شمسی]],2))</f>
        <v>20</v>
      </c>
      <c r="F27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05-20</v>
      </c>
      <c r="G2741" s="195" t="s">
        <v>2892</v>
      </c>
      <c r="L2741" s="259">
        <v>44419</v>
      </c>
      <c r="M2741">
        <v>227127</v>
      </c>
      <c r="O2741" s="284">
        <f>IFERROR(DATE(Table7[[#This Row],[year]],MONTH(DATEVALUE(Table7[[#This Row],[month]]&amp;"1")),Table7[[#This Row],[day]]),"")</f>
        <v>41123</v>
      </c>
      <c r="P2741" s="195" t="s">
        <v>6166</v>
      </c>
      <c r="Q2741" s="195">
        <v>2012</v>
      </c>
      <c r="R2741" s="195" t="s">
        <v>3445</v>
      </c>
      <c r="S2741" s="195">
        <v>2</v>
      </c>
      <c r="T2741" s="195">
        <v>1604.5</v>
      </c>
      <c r="U2741" s="195">
        <v>1869.5</v>
      </c>
      <c r="V2741" s="195">
        <v>4912350</v>
      </c>
      <c r="X2741" s="260">
        <v>41204</v>
      </c>
      <c r="Y2741" t="s">
        <v>7337</v>
      </c>
      <c r="Z2741" s="260">
        <v>11</v>
      </c>
      <c r="AA2741">
        <v>1391</v>
      </c>
      <c r="AB2741" s="260" t="str">
        <f ca="1">IFERROR(IFERROR(VLOOKUP(Table_Merge1[[#This Row],[Column1]],Table11[#All],2,FALSE),LEFT(AB2742,8)&amp;IF(LEN((RIGHT(AB2742,2)+1))&lt;2,"0"&amp;(RIGHT(AB2742,2)+1),(RIGHT(AB2742,2)-1))),"")</f>
        <v>1391.08.01</v>
      </c>
      <c r="AC2741" s="259" t="str">
        <f ca="1">LEFT(Table_Merge1[[#This Row],[Column2]],4)</f>
        <v>1391</v>
      </c>
      <c r="AD2741" s="259" t="str">
        <f ca="1">RIGHT(LEFT(Table_Merge1[[#This Row],[Column2]],7),2)</f>
        <v>08</v>
      </c>
      <c r="AE2741" s="259" t="str">
        <f ca="1">RIGHT(Table_Merge1[[#This Row],[Column2]],2)</f>
        <v>01</v>
      </c>
      <c r="AF2741">
        <v>8</v>
      </c>
      <c r="AG2741">
        <v>1</v>
      </c>
      <c r="AH2741" s="260">
        <v>2012</v>
      </c>
      <c r="AI2741" t="s">
        <v>3448</v>
      </c>
      <c r="AJ2741" s="260">
        <v>22</v>
      </c>
      <c r="AK2741">
        <v>1725</v>
      </c>
      <c r="AL2741">
        <v>1921</v>
      </c>
      <c r="AM2741">
        <v>5086325</v>
      </c>
      <c r="AO2741">
        <v>34500</v>
      </c>
      <c r="AP2741" s="287">
        <f>IFERROR(IF(Table_Merge1[[#This Row],[LME Zinc stock]]*Table_Merge1[[#This Row],[Nima.مقدار]]=0,"",Table_Merge1[[#This Row],[LME Zinc stock]]*Table_Merge1[[#This Row],[Nima.مقدار]]),"")</f>
        <v>175478212500</v>
      </c>
      <c r="AQ2741" s="287">
        <f>IFERROR(IF(Table_Merge1[[#This Row],[LME Zinc 3-month]]*Table_Merge1[[#This Row],[Nima.مقدار]]=0,"",Table_Merge1[[#This Row],[LME Zinc 3-month]]*Table_Merge1[[#This Row],[Nima.مقدار]]),"")</f>
        <v>66274500</v>
      </c>
      <c r="AR2741" s="288" t="str">
        <f>IFERROR(IF(Table_Merge1[[#This Row],[LME Zinc stock]]*Table_Merge1[[#This Row],[Azad.Sell]]=0,"",Table_Merge1[[#This Row],[LME Zinc stock]]*Table_Merge1[[#This Row],[Azad.Sell]]),"")</f>
        <v/>
      </c>
      <c r="AS2741" s="288" t="str">
        <f>IFERROR(IF(Table_Merge1[[#This Row],[LME Zinc 3-month]]*Table_Merge1[[#This Row],[Azad.Sell]]=0,"",Table_Merge1[[#This Row],[LME Zinc 3-month]]*Table_Merge1[[#This Row],[Azad.Sell]]),"")</f>
        <v/>
      </c>
      <c r="AT2741"/>
    </row>
    <row r="2742" spans="1:46" x14ac:dyDescent="0.25">
      <c r="A2742" s="258">
        <v>44420</v>
      </c>
      <c r="B27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1400.05.21</v>
      </c>
      <c r="C2742" s="195">
        <f t="shared" ca="1" si="78"/>
        <v>1400</v>
      </c>
      <c r="D27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742" s="195">
        <f>_xlfn.NUMBERVALUE(RIGHT(Table11[[#This Row],[تاریخ شمسی]],2))</f>
        <v>21</v>
      </c>
      <c r="F27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05-21</v>
      </c>
      <c r="G2742" s="195" t="s">
        <v>2893</v>
      </c>
      <c r="L2742" s="259">
        <v>44420</v>
      </c>
      <c r="M2742">
        <v>227127</v>
      </c>
      <c r="O2742" s="283">
        <f>IFERROR(DATE(Table7[[#This Row],[year]],MONTH(DATEVALUE(Table7[[#This Row],[month]]&amp;"1")),Table7[[#This Row],[day]]),"")</f>
        <v>41122</v>
      </c>
      <c r="P2742" s="257" t="s">
        <v>6167</v>
      </c>
      <c r="Q2742" s="257">
        <v>2012</v>
      </c>
      <c r="R2742" s="257" t="s">
        <v>3445</v>
      </c>
      <c r="S2742" s="257">
        <v>1</v>
      </c>
      <c r="T2742" s="257">
        <v>1614.75</v>
      </c>
      <c r="U2742" s="257">
        <v>1854</v>
      </c>
      <c r="V2742" s="257">
        <v>4909950</v>
      </c>
      <c r="X2742" s="260">
        <v>41201</v>
      </c>
      <c r="Z2742" s="260">
        <v>11</v>
      </c>
      <c r="AB2742" s="260" t="str">
        <f ca="1">IFERROR(IFERROR(VLOOKUP(Table_Merge1[[#This Row],[Column1]],Table11[#All],2,FALSE),LEFT(AB2743,8)&amp;IF(LEN((RIGHT(AB2743,2)+1))&lt;2,"0"&amp;(RIGHT(AB2743,2)+1),(RIGHT(AB2743,2)-1))),"")</f>
        <v>1391.07.26</v>
      </c>
      <c r="AC2742" s="259" t="str">
        <f ca="1">LEFT(Table_Merge1[[#This Row],[Column2]],4)</f>
        <v>1391</v>
      </c>
      <c r="AD2742" s="259" t="str">
        <f ca="1">RIGHT(LEFT(Table_Merge1[[#This Row],[Column2]],7),2)</f>
        <v>07</v>
      </c>
      <c r="AE2742" s="259" t="str">
        <f ca="1">RIGHT(Table_Merge1[[#This Row],[Column2]],2)</f>
        <v>26</v>
      </c>
      <c r="AH2742" s="260">
        <v>2012</v>
      </c>
      <c r="AI2742" t="s">
        <v>3448</v>
      </c>
      <c r="AJ2742" s="260">
        <v>19</v>
      </c>
      <c r="AK2742">
        <v>1732.75</v>
      </c>
      <c r="AL2742">
        <v>1928.5</v>
      </c>
      <c r="AM2742">
        <v>5084425</v>
      </c>
      <c r="AP2742" s="287" t="str">
        <f>IFERROR(IF(Table_Merge1[[#This Row],[LME Zinc stock]]*Table_Merge1[[#This Row],[Nima.مقدار]]=0,"",Table_Merge1[[#This Row],[LME Zinc stock]]*Table_Merge1[[#This Row],[Nima.مقدار]]),"")</f>
        <v/>
      </c>
      <c r="AQ2742" s="287" t="str">
        <f>IFERROR(IF(Table_Merge1[[#This Row],[LME Zinc 3-month]]*Table_Merge1[[#This Row],[Nima.مقدار]]=0,"",Table_Merge1[[#This Row],[LME Zinc 3-month]]*Table_Merge1[[#This Row],[Nima.مقدار]]),"")</f>
        <v/>
      </c>
      <c r="AR2742" s="288" t="str">
        <f>IFERROR(IF(Table_Merge1[[#This Row],[LME Zinc stock]]*Table_Merge1[[#This Row],[Azad.Sell]]=0,"",Table_Merge1[[#This Row],[LME Zinc stock]]*Table_Merge1[[#This Row],[Azad.Sell]]),"")</f>
        <v/>
      </c>
      <c r="AS2742" s="288" t="str">
        <f>IFERROR(IF(Table_Merge1[[#This Row],[LME Zinc 3-month]]*Table_Merge1[[#This Row],[Azad.Sell]]=0,"",Table_Merge1[[#This Row],[LME Zinc 3-month]]*Table_Merge1[[#This Row],[Azad.Sell]]),"")</f>
        <v/>
      </c>
      <c r="AT2742"/>
    </row>
    <row r="2743" spans="1:46" x14ac:dyDescent="0.25">
      <c r="A2743" s="258">
        <v>44422</v>
      </c>
      <c r="B27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1400.05.23</v>
      </c>
      <c r="C2743" s="195">
        <f t="shared" ca="1" si="78"/>
        <v>1400</v>
      </c>
      <c r="D27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743" s="195">
        <f>_xlfn.NUMBERVALUE(RIGHT(Table11[[#This Row],[تاریخ شمسی]],2))</f>
        <v>23</v>
      </c>
      <c r="F27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05-23</v>
      </c>
      <c r="G2743" s="195" t="s">
        <v>2894</v>
      </c>
      <c r="L2743" s="259">
        <v>44422</v>
      </c>
      <c r="M2743">
        <v>226878</v>
      </c>
      <c r="O2743" s="284">
        <f>IFERROR(DATE(Table7[[#This Row],[year]],MONTH(DATEVALUE(Table7[[#This Row],[month]]&amp;"1")),Table7[[#This Row],[day]]),"")</f>
        <v>41121</v>
      </c>
      <c r="P2743" s="195" t="s">
        <v>6168</v>
      </c>
      <c r="Q2743" s="195">
        <v>2012</v>
      </c>
      <c r="R2743" s="195" t="s">
        <v>3443</v>
      </c>
      <c r="S2743" s="195">
        <v>31</v>
      </c>
      <c r="T2743" s="195">
        <v>1622.75</v>
      </c>
      <c r="U2743" s="195">
        <v>1852</v>
      </c>
      <c r="V2743" s="195">
        <v>4919925</v>
      </c>
      <c r="X2743" s="260">
        <v>41200</v>
      </c>
      <c r="Y2743" t="s">
        <v>7336</v>
      </c>
      <c r="Z2743" s="260">
        <v>11</v>
      </c>
      <c r="AA2743">
        <v>1391</v>
      </c>
      <c r="AB2743" s="260" t="str">
        <f ca="1">IFERROR(IFERROR(VLOOKUP(Table_Merge1[[#This Row],[Column1]],Table11[#All],2,FALSE),LEFT(AB2744,8)&amp;IF(LEN((RIGHT(AB2744,2)+1))&lt;2,"0"&amp;(RIGHT(AB2744,2)+1),(RIGHT(AB2744,2)-1))),"")</f>
        <v>1391.07.27</v>
      </c>
      <c r="AC2743" s="259" t="str">
        <f ca="1">LEFT(Table_Merge1[[#This Row],[Column2]],4)</f>
        <v>1391</v>
      </c>
      <c r="AD2743" s="259" t="str">
        <f ca="1">RIGHT(LEFT(Table_Merge1[[#This Row],[Column2]],7),2)</f>
        <v>07</v>
      </c>
      <c r="AE2743" s="259" t="str">
        <f ca="1">RIGHT(Table_Merge1[[#This Row],[Column2]],2)</f>
        <v>27</v>
      </c>
      <c r="AF2743">
        <v>7</v>
      </c>
      <c r="AG2743">
        <v>27</v>
      </c>
      <c r="AH2743" s="260">
        <v>2012</v>
      </c>
      <c r="AI2743" t="s">
        <v>3448</v>
      </c>
      <c r="AJ2743" s="260">
        <v>18</v>
      </c>
      <c r="AK2743">
        <v>1748</v>
      </c>
      <c r="AL2743">
        <v>1914</v>
      </c>
      <c r="AM2743">
        <v>5090675</v>
      </c>
      <c r="AO2743">
        <v>37000</v>
      </c>
      <c r="AP2743" s="287">
        <f>IFERROR(IF(Table_Merge1[[#This Row],[LME Zinc stock]]*Table_Merge1[[#This Row],[Nima.مقدار]]=0,"",Table_Merge1[[#This Row],[LME Zinc stock]]*Table_Merge1[[#This Row],[Nima.مقدار]]),"")</f>
        <v>188354975000</v>
      </c>
      <c r="AQ2743" s="287">
        <f>IFERROR(IF(Table_Merge1[[#This Row],[LME Zinc 3-month]]*Table_Merge1[[#This Row],[Nima.مقدار]]=0,"",Table_Merge1[[#This Row],[LME Zinc 3-month]]*Table_Merge1[[#This Row],[Nima.مقدار]]),"")</f>
        <v>70818000</v>
      </c>
      <c r="AR2743" s="288" t="str">
        <f>IFERROR(IF(Table_Merge1[[#This Row],[LME Zinc stock]]*Table_Merge1[[#This Row],[Azad.Sell]]=0,"",Table_Merge1[[#This Row],[LME Zinc stock]]*Table_Merge1[[#This Row],[Azad.Sell]]),"")</f>
        <v/>
      </c>
      <c r="AS2743" s="288" t="str">
        <f>IFERROR(IF(Table_Merge1[[#This Row],[LME Zinc 3-month]]*Table_Merge1[[#This Row],[Azad.Sell]]=0,"",Table_Merge1[[#This Row],[LME Zinc 3-month]]*Table_Merge1[[#This Row],[Azad.Sell]]),"")</f>
        <v/>
      </c>
      <c r="AT2743"/>
    </row>
    <row r="2744" spans="1:46" x14ac:dyDescent="0.25">
      <c r="A2744" s="258">
        <v>44423</v>
      </c>
      <c r="B27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1400.05.24</v>
      </c>
      <c r="C2744" s="195">
        <f t="shared" ca="1" si="78"/>
        <v>1400</v>
      </c>
      <c r="D27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744" s="195">
        <f>_xlfn.NUMBERVALUE(RIGHT(Table11[[#This Row],[تاریخ شمسی]],2))</f>
        <v>24</v>
      </c>
      <c r="F27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05-24</v>
      </c>
      <c r="G2744" s="195" t="s">
        <v>2895</v>
      </c>
      <c r="L2744" s="259">
        <v>44423</v>
      </c>
      <c r="M2744">
        <v>228733</v>
      </c>
      <c r="O2744" s="283">
        <f>IFERROR(DATE(Table7[[#This Row],[year]],MONTH(DATEVALUE(Table7[[#This Row],[month]]&amp;"1")),Table7[[#This Row],[day]]),"")</f>
        <v>41120</v>
      </c>
      <c r="P2744" s="257" t="s">
        <v>6169</v>
      </c>
      <c r="Q2744" s="257">
        <v>2012</v>
      </c>
      <c r="R2744" s="257" t="s">
        <v>3443</v>
      </c>
      <c r="S2744" s="257">
        <v>30</v>
      </c>
      <c r="T2744" s="257">
        <v>1616.5</v>
      </c>
      <c r="U2744" s="257">
        <v>1831</v>
      </c>
      <c r="V2744" s="257">
        <v>4893175</v>
      </c>
      <c r="X2744" s="260">
        <v>41199</v>
      </c>
      <c r="Y2744" t="s">
        <v>7335</v>
      </c>
      <c r="Z2744" s="260">
        <v>11</v>
      </c>
      <c r="AA2744">
        <v>1391</v>
      </c>
      <c r="AB2744" s="260" t="str">
        <f ca="1">IFERROR(IFERROR(VLOOKUP(Table_Merge1[[#This Row],[Column1]],Table11[#All],2,FALSE),LEFT(AB2745,8)&amp;IF(LEN((RIGHT(AB2745,2)+1))&lt;2,"0"&amp;(RIGHT(AB2745,2)+1),(RIGHT(AB2745,2)-1))),"")</f>
        <v>1391.07.26</v>
      </c>
      <c r="AC2744" s="259" t="str">
        <f ca="1">LEFT(Table_Merge1[[#This Row],[Column2]],4)</f>
        <v>1391</v>
      </c>
      <c r="AD2744" s="259" t="str">
        <f ca="1">RIGHT(LEFT(Table_Merge1[[#This Row],[Column2]],7),2)</f>
        <v>07</v>
      </c>
      <c r="AE2744" s="259" t="str">
        <f ca="1">RIGHT(Table_Merge1[[#This Row],[Column2]],2)</f>
        <v>26</v>
      </c>
      <c r="AF2744">
        <v>7</v>
      </c>
      <c r="AG2744">
        <v>26</v>
      </c>
      <c r="AH2744" s="260">
        <v>2012</v>
      </c>
      <c r="AI2744" t="s">
        <v>3448</v>
      </c>
      <c r="AJ2744" s="260">
        <v>17</v>
      </c>
      <c r="AK2744">
        <v>1747.75</v>
      </c>
      <c r="AL2744">
        <v>1909.5</v>
      </c>
      <c r="AM2744">
        <v>5079375</v>
      </c>
      <c r="AO2744">
        <v>36972.65625</v>
      </c>
      <c r="AP2744" s="287">
        <f>IFERROR(IF(Table_Merge1[[#This Row],[LME Zinc stock]]*Table_Merge1[[#This Row],[Nima.مقدار]]=0,"",Table_Merge1[[#This Row],[LME Zinc stock]]*Table_Merge1[[#This Row],[Nima.مقدار]]),"")</f>
        <v>187797985839.84375</v>
      </c>
      <c r="AQ2744" s="287">
        <f>IFERROR(IF(Table_Merge1[[#This Row],[LME Zinc 3-month]]*Table_Merge1[[#This Row],[Nima.مقدار]]=0,"",Table_Merge1[[#This Row],[LME Zinc 3-month]]*Table_Merge1[[#This Row],[Nima.مقدار]]),"")</f>
        <v>70599287.109375</v>
      </c>
      <c r="AR2744" s="288" t="str">
        <f>IFERROR(IF(Table_Merge1[[#This Row],[LME Zinc stock]]*Table_Merge1[[#This Row],[Azad.Sell]]=0,"",Table_Merge1[[#This Row],[LME Zinc stock]]*Table_Merge1[[#This Row],[Azad.Sell]]),"")</f>
        <v/>
      </c>
      <c r="AS2744" s="288" t="str">
        <f>IFERROR(IF(Table_Merge1[[#This Row],[LME Zinc 3-month]]*Table_Merge1[[#This Row],[Azad.Sell]]=0,"",Table_Merge1[[#This Row],[LME Zinc 3-month]]*Table_Merge1[[#This Row],[Azad.Sell]]),"")</f>
        <v/>
      </c>
      <c r="AT2744"/>
    </row>
    <row r="2745" spans="1:46" x14ac:dyDescent="0.25">
      <c r="A2745" s="258">
        <v>44427</v>
      </c>
      <c r="B27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1400.05.28</v>
      </c>
      <c r="C2745" s="195">
        <f t="shared" ca="1" si="78"/>
        <v>1400</v>
      </c>
      <c r="D27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745" s="195">
        <f>_xlfn.NUMBERVALUE(RIGHT(Table11[[#This Row],[تاریخ شمسی]],2))</f>
        <v>28</v>
      </c>
      <c r="F27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05-28</v>
      </c>
      <c r="G2745" s="195" t="s">
        <v>2896</v>
      </c>
      <c r="L2745" s="259">
        <v>44427</v>
      </c>
      <c r="M2745">
        <v>228733</v>
      </c>
      <c r="O2745" s="284">
        <f>IFERROR(DATE(Table7[[#This Row],[year]],MONTH(DATEVALUE(Table7[[#This Row],[month]]&amp;"1")),Table7[[#This Row],[day]]),"")</f>
        <v>41117</v>
      </c>
      <c r="P2745" s="195" t="s">
        <v>6170</v>
      </c>
      <c r="Q2745" s="195">
        <v>2012</v>
      </c>
      <c r="R2745" s="195" t="s">
        <v>3443</v>
      </c>
      <c r="S2745" s="195">
        <v>27</v>
      </c>
      <c r="T2745" s="195">
        <v>1618.75</v>
      </c>
      <c r="U2745" s="195">
        <v>1845.5</v>
      </c>
      <c r="V2745" s="195">
        <v>4891800</v>
      </c>
      <c r="X2745" s="260">
        <v>41198</v>
      </c>
      <c r="Y2745" t="s">
        <v>7334</v>
      </c>
      <c r="Z2745" s="260">
        <v>11</v>
      </c>
      <c r="AA2745">
        <v>1391</v>
      </c>
      <c r="AB2745" s="260" t="str">
        <f ca="1">IFERROR(IFERROR(VLOOKUP(Table_Merge1[[#This Row],[Column1]],Table11[#All],2,FALSE),LEFT(AB2746,8)&amp;IF(LEN((RIGHT(AB2746,2)+1))&lt;2,"0"&amp;(RIGHT(AB2746,2)+1),(RIGHT(AB2746,2)-1))),"")</f>
        <v>1391.07.25</v>
      </c>
      <c r="AC2745" s="259" t="str">
        <f ca="1">LEFT(Table_Merge1[[#This Row],[Column2]],4)</f>
        <v>1391</v>
      </c>
      <c r="AD2745" s="259" t="str">
        <f ca="1">RIGHT(LEFT(Table_Merge1[[#This Row],[Column2]],7),2)</f>
        <v>07</v>
      </c>
      <c r="AE2745" s="259" t="str">
        <f ca="1">RIGHT(Table_Merge1[[#This Row],[Column2]],2)</f>
        <v>25</v>
      </c>
      <c r="AF2745">
        <v>7</v>
      </c>
      <c r="AG2745">
        <v>25</v>
      </c>
      <c r="AH2745" s="260">
        <v>2012</v>
      </c>
      <c r="AI2745" t="s">
        <v>3448</v>
      </c>
      <c r="AJ2745" s="260">
        <v>16</v>
      </c>
      <c r="AK2745">
        <v>1737.5</v>
      </c>
      <c r="AL2745">
        <v>1960</v>
      </c>
      <c r="AM2745">
        <v>5085050</v>
      </c>
      <c r="AO2745">
        <v>36945.3125</v>
      </c>
      <c r="AP2745" s="287">
        <f>IFERROR(IF(Table_Merge1[[#This Row],[LME Zinc stock]]*Table_Merge1[[#This Row],[Nima.مقدار]]=0,"",Table_Merge1[[#This Row],[LME Zinc stock]]*Table_Merge1[[#This Row],[Nima.مقدار]]),"")</f>
        <v>187868761328.125</v>
      </c>
      <c r="AQ2745" s="287">
        <f>IFERROR(IF(Table_Merge1[[#This Row],[LME Zinc 3-month]]*Table_Merge1[[#This Row],[Nima.مقدار]]=0,"",Table_Merge1[[#This Row],[LME Zinc 3-month]]*Table_Merge1[[#This Row],[Nima.مقدار]]),"")</f>
        <v>72412812.5</v>
      </c>
      <c r="AR2745" s="288" t="str">
        <f>IFERROR(IF(Table_Merge1[[#This Row],[LME Zinc stock]]*Table_Merge1[[#This Row],[Azad.Sell]]=0,"",Table_Merge1[[#This Row],[LME Zinc stock]]*Table_Merge1[[#This Row],[Azad.Sell]]),"")</f>
        <v/>
      </c>
      <c r="AS2745" s="288" t="str">
        <f>IFERROR(IF(Table_Merge1[[#This Row],[LME Zinc 3-month]]*Table_Merge1[[#This Row],[Azad.Sell]]=0,"",Table_Merge1[[#This Row],[LME Zinc 3-month]]*Table_Merge1[[#This Row],[Azad.Sell]]),"")</f>
        <v/>
      </c>
      <c r="AT2745"/>
    </row>
    <row r="2746" spans="1:46" x14ac:dyDescent="0.25">
      <c r="A2746" s="258">
        <v>44430</v>
      </c>
      <c r="B27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1400.05.31</v>
      </c>
      <c r="C2746" s="195">
        <f t="shared" ca="1" si="78"/>
        <v>1400</v>
      </c>
      <c r="D27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2746" s="195">
        <f>_xlfn.NUMBERVALUE(RIGHT(Table11[[#This Row],[تاریخ شمسی]],2))</f>
        <v>31</v>
      </c>
      <c r="F27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05-31</v>
      </c>
      <c r="G2746" s="195" t="s">
        <v>2897</v>
      </c>
      <c r="L2746" s="259">
        <v>44430</v>
      </c>
      <c r="M2746">
        <v>230084</v>
      </c>
      <c r="O2746" s="283">
        <f>IFERROR(DATE(Table7[[#This Row],[year]],MONTH(DATEVALUE(Table7[[#This Row],[month]]&amp;"1")),Table7[[#This Row],[day]]),"")</f>
        <v>41116</v>
      </c>
      <c r="P2746" s="257" t="s">
        <v>6171</v>
      </c>
      <c r="Q2746" s="257">
        <v>2012</v>
      </c>
      <c r="R2746" s="257" t="s">
        <v>3443</v>
      </c>
      <c r="S2746" s="257">
        <v>26</v>
      </c>
      <c r="T2746" s="257">
        <v>1603</v>
      </c>
      <c r="U2746" s="257">
        <v>1856</v>
      </c>
      <c r="V2746" s="257">
        <v>4896725</v>
      </c>
      <c r="X2746" s="260">
        <v>41197</v>
      </c>
      <c r="Y2746" t="s">
        <v>7333</v>
      </c>
      <c r="Z2746" s="260">
        <v>11</v>
      </c>
      <c r="AA2746">
        <v>1391</v>
      </c>
      <c r="AB2746" s="260" t="str">
        <f ca="1">IFERROR(IFERROR(VLOOKUP(Table_Merge1[[#This Row],[Column1]],Table11[#All],2,FALSE),LEFT(AB2747,8)&amp;IF(LEN((RIGHT(AB2747,2)+1))&lt;2,"0"&amp;(RIGHT(AB2747,2)+1),(RIGHT(AB2747,2)-1))),"")</f>
        <v>1391.07.24</v>
      </c>
      <c r="AC2746" s="259" t="str">
        <f ca="1">LEFT(Table_Merge1[[#This Row],[Column2]],4)</f>
        <v>1391</v>
      </c>
      <c r="AD2746" s="259" t="str">
        <f ca="1">RIGHT(LEFT(Table_Merge1[[#This Row],[Column2]],7),2)</f>
        <v>07</v>
      </c>
      <c r="AE2746" s="259" t="str">
        <f ca="1">RIGHT(Table_Merge1[[#This Row],[Column2]],2)</f>
        <v>24</v>
      </c>
      <c r="AF2746">
        <v>7</v>
      </c>
      <c r="AG2746">
        <v>24</v>
      </c>
      <c r="AH2746" s="260">
        <v>2012</v>
      </c>
      <c r="AI2746" t="s">
        <v>3448</v>
      </c>
      <c r="AJ2746" s="260">
        <v>15</v>
      </c>
      <c r="AK2746">
        <v>1747.25</v>
      </c>
      <c r="AL2746">
        <v>1932.5</v>
      </c>
      <c r="AM2746">
        <v>5071475</v>
      </c>
      <c r="AO2746">
        <v>36890.625</v>
      </c>
      <c r="AP2746" s="287">
        <f>IFERROR(IF(Table_Merge1[[#This Row],[LME Zinc stock]]*Table_Merge1[[#This Row],[Nima.مقدار]]=0,"",Table_Merge1[[#This Row],[LME Zinc stock]]*Table_Merge1[[#This Row],[Nima.مقدار]]),"")</f>
        <v>187089882421.875</v>
      </c>
      <c r="AQ2746" s="287">
        <f>IFERROR(IF(Table_Merge1[[#This Row],[LME Zinc 3-month]]*Table_Merge1[[#This Row],[Nima.مقدار]]=0,"",Table_Merge1[[#This Row],[LME Zinc 3-month]]*Table_Merge1[[#This Row],[Nima.مقدار]]),"")</f>
        <v>71291132.8125</v>
      </c>
      <c r="AR2746" s="288" t="str">
        <f>IFERROR(IF(Table_Merge1[[#This Row],[LME Zinc stock]]*Table_Merge1[[#This Row],[Azad.Sell]]=0,"",Table_Merge1[[#This Row],[LME Zinc stock]]*Table_Merge1[[#This Row],[Azad.Sell]]),"")</f>
        <v/>
      </c>
      <c r="AS2746" s="288" t="str">
        <f>IFERROR(IF(Table_Merge1[[#This Row],[LME Zinc 3-month]]*Table_Merge1[[#This Row],[Azad.Sell]]=0,"",Table_Merge1[[#This Row],[LME Zinc 3-month]]*Table_Merge1[[#This Row],[Azad.Sell]]),"")</f>
        <v/>
      </c>
      <c r="AT2746"/>
    </row>
    <row r="2747" spans="1:46" x14ac:dyDescent="0.25">
      <c r="A2747" s="258">
        <v>44431</v>
      </c>
      <c r="B27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1400.06.01</v>
      </c>
      <c r="C2747" s="195">
        <f t="shared" ca="1" si="78"/>
        <v>1400</v>
      </c>
      <c r="D27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47" s="195">
        <f>_xlfn.NUMBERVALUE(RIGHT(Table11[[#This Row],[تاریخ شمسی]],2))</f>
        <v>1</v>
      </c>
      <c r="F27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06-01</v>
      </c>
      <c r="G2747" s="195" t="s">
        <v>2898</v>
      </c>
      <c r="L2747" s="259">
        <v>44431</v>
      </c>
      <c r="M2747">
        <v>230718</v>
      </c>
      <c r="O2747" s="284">
        <f>IFERROR(DATE(Table7[[#This Row],[year]],MONTH(DATEVALUE(Table7[[#This Row],[month]]&amp;"1")),Table7[[#This Row],[day]]),"")</f>
        <v>41115</v>
      </c>
      <c r="P2747" s="195" t="s">
        <v>6172</v>
      </c>
      <c r="Q2747" s="195">
        <v>2012</v>
      </c>
      <c r="R2747" s="195" t="s">
        <v>3443</v>
      </c>
      <c r="S2747" s="195">
        <v>25</v>
      </c>
      <c r="T2747" s="195">
        <v>1587.5</v>
      </c>
      <c r="U2747" s="195">
        <v>1867</v>
      </c>
      <c r="V2747" s="195">
        <v>4867725</v>
      </c>
      <c r="X2747" s="260">
        <v>41194</v>
      </c>
      <c r="Z2747" s="260">
        <v>11</v>
      </c>
      <c r="AB2747" s="260" t="str">
        <f ca="1">IFERROR(IFERROR(VLOOKUP(Table_Merge1[[#This Row],[Column1]],Table11[#All],2,FALSE),LEFT(AB2748,8)&amp;IF(LEN((RIGHT(AB2748,2)+1))&lt;2,"0"&amp;(RIGHT(AB2748,2)+1),(RIGHT(AB2748,2)-1))),"")</f>
        <v>1391.07.17</v>
      </c>
      <c r="AC2747" s="259" t="str">
        <f ca="1">LEFT(Table_Merge1[[#This Row],[Column2]],4)</f>
        <v>1391</v>
      </c>
      <c r="AD2747" s="259" t="str">
        <f ca="1">RIGHT(LEFT(Table_Merge1[[#This Row],[Column2]],7),2)</f>
        <v>07</v>
      </c>
      <c r="AE2747" s="259" t="str">
        <f ca="1">RIGHT(Table_Merge1[[#This Row],[Column2]],2)</f>
        <v>17</v>
      </c>
      <c r="AH2747" s="260">
        <v>2012</v>
      </c>
      <c r="AI2747" t="s">
        <v>3448</v>
      </c>
      <c r="AJ2747" s="260">
        <v>12</v>
      </c>
      <c r="AK2747">
        <v>1767</v>
      </c>
      <c r="AL2747" t="s">
        <v>3621</v>
      </c>
      <c r="AM2747" t="s">
        <v>3621</v>
      </c>
      <c r="AP2747" s="287" t="str">
        <f>IFERROR(IF(Table_Merge1[[#This Row],[LME Zinc stock]]*Table_Merge1[[#This Row],[Nima.مقدار]]=0,"",Table_Merge1[[#This Row],[LME Zinc stock]]*Table_Merge1[[#This Row],[Nima.مقدار]]),"")</f>
        <v/>
      </c>
      <c r="AQ2747" s="287" t="str">
        <f>IFERROR(IF(Table_Merge1[[#This Row],[LME Zinc 3-month]]*Table_Merge1[[#This Row],[Nima.مقدار]]=0,"",Table_Merge1[[#This Row],[LME Zinc 3-month]]*Table_Merge1[[#This Row],[Nima.مقدار]]),"")</f>
        <v/>
      </c>
      <c r="AR2747" s="288" t="str">
        <f>IFERROR(IF(Table_Merge1[[#This Row],[LME Zinc stock]]*Table_Merge1[[#This Row],[Azad.Sell]]=0,"",Table_Merge1[[#This Row],[LME Zinc stock]]*Table_Merge1[[#This Row],[Azad.Sell]]),"")</f>
        <v/>
      </c>
      <c r="AS2747" s="288" t="str">
        <f>IFERROR(IF(Table_Merge1[[#This Row],[LME Zinc 3-month]]*Table_Merge1[[#This Row],[Azad.Sell]]=0,"",Table_Merge1[[#This Row],[LME Zinc 3-month]]*Table_Merge1[[#This Row],[Azad.Sell]]),"")</f>
        <v/>
      </c>
      <c r="AT2747"/>
    </row>
    <row r="2748" spans="1:46" x14ac:dyDescent="0.25">
      <c r="A2748" s="258">
        <v>44432</v>
      </c>
      <c r="B27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1400.06.02</v>
      </c>
      <c r="C2748" s="195">
        <f t="shared" ca="1" si="78"/>
        <v>1400</v>
      </c>
      <c r="D27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48" s="195">
        <f>_xlfn.NUMBERVALUE(RIGHT(Table11[[#This Row],[تاریخ شمسی]],2))</f>
        <v>2</v>
      </c>
      <c r="F27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06-02</v>
      </c>
      <c r="G2748" s="195" t="s">
        <v>2899</v>
      </c>
      <c r="L2748" s="259">
        <v>44432</v>
      </c>
      <c r="M2748">
        <v>229074</v>
      </c>
      <c r="O2748" s="283">
        <f>IFERROR(DATE(Table7[[#This Row],[year]],MONTH(DATEVALUE(Table7[[#This Row],[month]]&amp;"1")),Table7[[#This Row],[day]]),"")</f>
        <v>41114</v>
      </c>
      <c r="P2748" s="257" t="s">
        <v>6173</v>
      </c>
      <c r="Q2748" s="257">
        <v>2012</v>
      </c>
      <c r="R2748" s="257" t="s">
        <v>3443</v>
      </c>
      <c r="S2748" s="257">
        <v>24</v>
      </c>
      <c r="T2748" s="257">
        <v>1573</v>
      </c>
      <c r="U2748" s="257">
        <v>1878</v>
      </c>
      <c r="V2748" s="257">
        <v>4860950</v>
      </c>
      <c r="X2748" s="260">
        <v>41193</v>
      </c>
      <c r="Z2748" s="260">
        <v>11</v>
      </c>
      <c r="AB2748" s="260" t="str">
        <f ca="1">IFERROR(IFERROR(VLOOKUP(Table_Merge1[[#This Row],[Column1]],Table11[#All],2,FALSE),LEFT(AB2749,8)&amp;IF(LEN((RIGHT(AB2749,2)+1))&lt;2,"0"&amp;(RIGHT(AB2749,2)+1),(RIGHT(AB2749,2)-1))),"")</f>
        <v>1391.07.18</v>
      </c>
      <c r="AC2748" s="259" t="str">
        <f ca="1">LEFT(Table_Merge1[[#This Row],[Column2]],4)</f>
        <v>1391</v>
      </c>
      <c r="AD2748" s="259" t="str">
        <f ca="1">RIGHT(LEFT(Table_Merge1[[#This Row],[Column2]],7),2)</f>
        <v>07</v>
      </c>
      <c r="AE2748" s="259" t="str">
        <f ca="1">RIGHT(Table_Merge1[[#This Row],[Column2]],2)</f>
        <v>18</v>
      </c>
      <c r="AH2748" s="260">
        <v>2012</v>
      </c>
      <c r="AI2748" t="s">
        <v>3448</v>
      </c>
      <c r="AJ2748" s="260">
        <v>11</v>
      </c>
      <c r="AK2748">
        <v>1767.25</v>
      </c>
      <c r="AL2748">
        <v>1913</v>
      </c>
      <c r="AM2748">
        <v>5077375</v>
      </c>
      <c r="AP2748" s="287" t="str">
        <f>IFERROR(IF(Table_Merge1[[#This Row],[LME Zinc stock]]*Table_Merge1[[#This Row],[Nima.مقدار]]=0,"",Table_Merge1[[#This Row],[LME Zinc stock]]*Table_Merge1[[#This Row],[Nima.مقدار]]),"")</f>
        <v/>
      </c>
      <c r="AQ2748" s="287" t="str">
        <f>IFERROR(IF(Table_Merge1[[#This Row],[LME Zinc 3-month]]*Table_Merge1[[#This Row],[Nima.مقدار]]=0,"",Table_Merge1[[#This Row],[LME Zinc 3-month]]*Table_Merge1[[#This Row],[Nima.مقدار]]),"")</f>
        <v/>
      </c>
      <c r="AR2748" s="288" t="str">
        <f>IFERROR(IF(Table_Merge1[[#This Row],[LME Zinc stock]]*Table_Merge1[[#This Row],[Azad.Sell]]=0,"",Table_Merge1[[#This Row],[LME Zinc stock]]*Table_Merge1[[#This Row],[Azad.Sell]]),"")</f>
        <v/>
      </c>
      <c r="AS2748" s="288" t="str">
        <f>IFERROR(IF(Table_Merge1[[#This Row],[LME Zinc 3-month]]*Table_Merge1[[#This Row],[Azad.Sell]]=0,"",Table_Merge1[[#This Row],[LME Zinc 3-month]]*Table_Merge1[[#This Row],[Azad.Sell]]),"")</f>
        <v/>
      </c>
      <c r="AT2748"/>
    </row>
    <row r="2749" spans="1:46" x14ac:dyDescent="0.25">
      <c r="A2749" s="258">
        <v>44433</v>
      </c>
      <c r="B27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1400.06.03</v>
      </c>
      <c r="C2749" s="195">
        <f t="shared" ca="1" si="78"/>
        <v>1400</v>
      </c>
      <c r="D27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49" s="195">
        <f>_xlfn.NUMBERVALUE(RIGHT(Table11[[#This Row],[تاریخ شمسی]],2))</f>
        <v>3</v>
      </c>
      <c r="F27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06-03</v>
      </c>
      <c r="G2749" s="195" t="s">
        <v>2900</v>
      </c>
      <c r="L2749" s="259">
        <v>44433</v>
      </c>
      <c r="M2749">
        <v>229992</v>
      </c>
      <c r="O2749" s="284">
        <f>IFERROR(DATE(Table7[[#This Row],[year]],MONTH(DATEVALUE(Table7[[#This Row],[month]]&amp;"1")),Table7[[#This Row],[day]]),"")</f>
        <v>41113</v>
      </c>
      <c r="P2749" s="195" t="s">
        <v>6174</v>
      </c>
      <c r="Q2749" s="195">
        <v>2012</v>
      </c>
      <c r="R2749" s="195" t="s">
        <v>3443</v>
      </c>
      <c r="S2749" s="195">
        <v>23</v>
      </c>
      <c r="T2749" s="195">
        <v>1571.5</v>
      </c>
      <c r="U2749" s="195">
        <v>1903.5</v>
      </c>
      <c r="V2749" s="195">
        <v>4863200</v>
      </c>
      <c r="X2749" s="260">
        <v>41192</v>
      </c>
      <c r="Y2749" t="s">
        <v>7332</v>
      </c>
      <c r="Z2749" s="260">
        <v>11</v>
      </c>
      <c r="AA2749">
        <v>1391</v>
      </c>
      <c r="AB2749" s="260" t="str">
        <f ca="1">IFERROR(IFERROR(VLOOKUP(Table_Merge1[[#This Row],[Column1]],Table11[#All],2,FALSE),LEFT(AB2750,8)&amp;IF(LEN((RIGHT(AB2750,2)+1))&lt;2,"0"&amp;(RIGHT(AB2750,2)+1),(RIGHT(AB2750,2)-1))),"")</f>
        <v>1391.07.19</v>
      </c>
      <c r="AC2749" s="259" t="str">
        <f ca="1">LEFT(Table_Merge1[[#This Row],[Column2]],4)</f>
        <v>1391</v>
      </c>
      <c r="AD2749" s="259" t="str">
        <f ca="1">RIGHT(LEFT(Table_Merge1[[#This Row],[Column2]],7),2)</f>
        <v>07</v>
      </c>
      <c r="AE2749" s="259" t="str">
        <f ca="1">RIGHT(Table_Merge1[[#This Row],[Column2]],2)</f>
        <v>19</v>
      </c>
      <c r="AF2749">
        <v>7</v>
      </c>
      <c r="AG2749">
        <v>19</v>
      </c>
      <c r="AH2749" s="260">
        <v>2012</v>
      </c>
      <c r="AI2749" t="s">
        <v>3448</v>
      </c>
      <c r="AJ2749" s="260">
        <v>10</v>
      </c>
      <c r="AK2749">
        <v>1763</v>
      </c>
      <c r="AL2749">
        <v>1913</v>
      </c>
      <c r="AM2749">
        <v>5083150</v>
      </c>
      <c r="AO2749">
        <v>36125</v>
      </c>
      <c r="AP2749" s="287">
        <f>IFERROR(IF(Table_Merge1[[#This Row],[LME Zinc stock]]*Table_Merge1[[#This Row],[Nima.مقدار]]=0,"",Table_Merge1[[#This Row],[LME Zinc stock]]*Table_Merge1[[#This Row],[Nima.مقدار]]),"")</f>
        <v>183628793750</v>
      </c>
      <c r="AQ2749" s="287">
        <f>IFERROR(IF(Table_Merge1[[#This Row],[LME Zinc 3-month]]*Table_Merge1[[#This Row],[Nima.مقدار]]=0,"",Table_Merge1[[#This Row],[LME Zinc 3-month]]*Table_Merge1[[#This Row],[Nima.مقدار]]),"")</f>
        <v>69107125</v>
      </c>
      <c r="AR2749" s="288" t="str">
        <f>IFERROR(IF(Table_Merge1[[#This Row],[LME Zinc stock]]*Table_Merge1[[#This Row],[Azad.Sell]]=0,"",Table_Merge1[[#This Row],[LME Zinc stock]]*Table_Merge1[[#This Row],[Azad.Sell]]),"")</f>
        <v/>
      </c>
      <c r="AS2749" s="288" t="str">
        <f>IFERROR(IF(Table_Merge1[[#This Row],[LME Zinc 3-month]]*Table_Merge1[[#This Row],[Azad.Sell]]=0,"",Table_Merge1[[#This Row],[LME Zinc 3-month]]*Table_Merge1[[#This Row],[Azad.Sell]]),"")</f>
        <v/>
      </c>
      <c r="AT2749"/>
    </row>
    <row r="2750" spans="1:46" x14ac:dyDescent="0.25">
      <c r="A2750" s="258">
        <v>44434</v>
      </c>
      <c r="B27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1400.06.04</v>
      </c>
      <c r="C2750" s="195">
        <f t="shared" ca="1" si="78"/>
        <v>1400</v>
      </c>
      <c r="D27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50" s="195">
        <f>_xlfn.NUMBERVALUE(RIGHT(Table11[[#This Row],[تاریخ شمسی]],2))</f>
        <v>4</v>
      </c>
      <c r="F27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06-04</v>
      </c>
      <c r="G2750" s="195" t="s">
        <v>2901</v>
      </c>
      <c r="L2750" s="259">
        <v>44434</v>
      </c>
      <c r="M2750">
        <v>230998</v>
      </c>
      <c r="O2750" s="283">
        <f>IFERROR(DATE(Table7[[#This Row],[year]],MONTH(DATEVALUE(Table7[[#This Row],[month]]&amp;"1")),Table7[[#This Row],[day]]),"")</f>
        <v>41110</v>
      </c>
      <c r="P2750" s="257" t="s">
        <v>6175</v>
      </c>
      <c r="Q2750" s="257">
        <v>2012</v>
      </c>
      <c r="R2750" s="257" t="s">
        <v>3443</v>
      </c>
      <c r="S2750" s="257">
        <v>20</v>
      </c>
      <c r="T2750" s="257">
        <v>1583</v>
      </c>
      <c r="U2750" s="257">
        <v>1908</v>
      </c>
      <c r="V2750" s="257">
        <v>4868850</v>
      </c>
      <c r="X2750" s="260">
        <v>41191</v>
      </c>
      <c r="Y2750" t="s">
        <v>7331</v>
      </c>
      <c r="Z2750" s="260">
        <v>11</v>
      </c>
      <c r="AA2750">
        <v>1391</v>
      </c>
      <c r="AB2750" s="260" t="str">
        <f ca="1">IFERROR(IFERROR(VLOOKUP(Table_Merge1[[#This Row],[Column1]],Table11[#All],2,FALSE),LEFT(AB2751,8)&amp;IF(LEN((RIGHT(AB2751,2)+1))&lt;2,"0"&amp;(RIGHT(AB2751,2)+1),(RIGHT(AB2751,2)-1))),"")</f>
        <v>1391.07.18</v>
      </c>
      <c r="AC2750" s="259" t="str">
        <f ca="1">LEFT(Table_Merge1[[#This Row],[Column2]],4)</f>
        <v>1391</v>
      </c>
      <c r="AD2750" s="259" t="str">
        <f ca="1">RIGHT(LEFT(Table_Merge1[[#This Row],[Column2]],7),2)</f>
        <v>07</v>
      </c>
      <c r="AE2750" s="259" t="str">
        <f ca="1">RIGHT(Table_Merge1[[#This Row],[Column2]],2)</f>
        <v>18</v>
      </c>
      <c r="AF2750">
        <v>7</v>
      </c>
      <c r="AG2750">
        <v>18</v>
      </c>
      <c r="AH2750" s="260">
        <v>2012</v>
      </c>
      <c r="AI2750" t="s">
        <v>3448</v>
      </c>
      <c r="AJ2750" s="260">
        <v>9</v>
      </c>
      <c r="AK2750">
        <v>1770.75</v>
      </c>
      <c r="AL2750">
        <v>1901.5</v>
      </c>
      <c r="AM2750">
        <v>5060825</v>
      </c>
      <c r="AO2750">
        <v>35250</v>
      </c>
      <c r="AP2750" s="287">
        <f>IFERROR(IF(Table_Merge1[[#This Row],[LME Zinc stock]]*Table_Merge1[[#This Row],[Nima.مقدار]]=0,"",Table_Merge1[[#This Row],[LME Zinc stock]]*Table_Merge1[[#This Row],[Nima.مقدار]]),"")</f>
        <v>178394081250</v>
      </c>
      <c r="AQ2750" s="287">
        <f>IFERROR(IF(Table_Merge1[[#This Row],[LME Zinc 3-month]]*Table_Merge1[[#This Row],[Nima.مقدار]]=0,"",Table_Merge1[[#This Row],[LME Zinc 3-month]]*Table_Merge1[[#This Row],[Nima.مقدار]]),"")</f>
        <v>67027875</v>
      </c>
      <c r="AR2750" s="288" t="str">
        <f>IFERROR(IF(Table_Merge1[[#This Row],[LME Zinc stock]]*Table_Merge1[[#This Row],[Azad.Sell]]=0,"",Table_Merge1[[#This Row],[LME Zinc stock]]*Table_Merge1[[#This Row],[Azad.Sell]]),"")</f>
        <v/>
      </c>
      <c r="AS2750" s="288" t="str">
        <f>IFERROR(IF(Table_Merge1[[#This Row],[LME Zinc 3-month]]*Table_Merge1[[#This Row],[Azad.Sell]]=0,"",Table_Merge1[[#This Row],[LME Zinc 3-month]]*Table_Merge1[[#This Row],[Azad.Sell]]),"")</f>
        <v/>
      </c>
      <c r="AT2750"/>
    </row>
    <row r="2751" spans="1:46" x14ac:dyDescent="0.25">
      <c r="A2751" s="258">
        <v>44436</v>
      </c>
      <c r="B27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1400.06.06</v>
      </c>
      <c r="C2751" s="195">
        <f t="shared" ca="1" si="78"/>
        <v>1400</v>
      </c>
      <c r="D27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51" s="195">
        <f>_xlfn.NUMBERVALUE(RIGHT(Table11[[#This Row],[تاریخ شمسی]],2))</f>
        <v>6</v>
      </c>
      <c r="F27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06-06</v>
      </c>
      <c r="G2751" s="195" t="s">
        <v>2902</v>
      </c>
      <c r="L2751" s="259">
        <v>44436</v>
      </c>
      <c r="M2751">
        <v>230487</v>
      </c>
      <c r="O2751" s="284">
        <f>IFERROR(DATE(Table7[[#This Row],[year]],MONTH(DATEVALUE(Table7[[#This Row],[month]]&amp;"1")),Table7[[#This Row],[day]]),"")</f>
        <v>41109</v>
      </c>
      <c r="P2751" s="195" t="s">
        <v>6176</v>
      </c>
      <c r="Q2751" s="195">
        <v>2012</v>
      </c>
      <c r="R2751" s="195" t="s">
        <v>3443</v>
      </c>
      <c r="S2751" s="195">
        <v>19</v>
      </c>
      <c r="T2751" s="195">
        <v>1580</v>
      </c>
      <c r="U2751" s="195">
        <v>1898.5</v>
      </c>
      <c r="V2751" s="195">
        <v>4874650</v>
      </c>
      <c r="X2751" s="260">
        <v>41190</v>
      </c>
      <c r="Y2751" t="s">
        <v>7330</v>
      </c>
      <c r="Z2751" s="260">
        <v>12</v>
      </c>
      <c r="AA2751">
        <v>1391</v>
      </c>
      <c r="AB2751" s="260" t="str">
        <f ca="1">IFERROR(IFERROR(VLOOKUP(Table_Merge1[[#This Row],[Column1]],Table11[#All],2,FALSE),LEFT(AB2752,8)&amp;IF(LEN((RIGHT(AB2752,2)+1))&lt;2,"0"&amp;(RIGHT(AB2752,2)+1),(RIGHT(AB2752,2)-1))),"")</f>
        <v>1391.07.17</v>
      </c>
      <c r="AC2751" s="259" t="str">
        <f ca="1">LEFT(Table_Merge1[[#This Row],[Column2]],4)</f>
        <v>1391</v>
      </c>
      <c r="AD2751" s="259" t="str">
        <f ca="1">RIGHT(LEFT(Table_Merge1[[#This Row],[Column2]],7),2)</f>
        <v>07</v>
      </c>
      <c r="AE2751" s="259" t="str">
        <f ca="1">RIGHT(Table_Merge1[[#This Row],[Column2]],2)</f>
        <v>17</v>
      </c>
      <c r="AF2751">
        <v>7</v>
      </c>
      <c r="AG2751">
        <v>17</v>
      </c>
      <c r="AH2751" s="260">
        <v>2012</v>
      </c>
      <c r="AI2751" t="s">
        <v>3448</v>
      </c>
      <c r="AJ2751" s="260">
        <v>8</v>
      </c>
      <c r="AK2751">
        <v>1769</v>
      </c>
      <c r="AL2751">
        <v>1926</v>
      </c>
      <c r="AM2751">
        <v>5052625</v>
      </c>
      <c r="AO2751">
        <v>33500</v>
      </c>
      <c r="AP2751" s="287">
        <f>IFERROR(IF(Table_Merge1[[#This Row],[LME Zinc stock]]*Table_Merge1[[#This Row],[Nima.مقدار]]=0,"",Table_Merge1[[#This Row],[LME Zinc stock]]*Table_Merge1[[#This Row],[Nima.مقدار]]),"")</f>
        <v>169262937500</v>
      </c>
      <c r="AQ2751" s="287">
        <f>IFERROR(IF(Table_Merge1[[#This Row],[LME Zinc 3-month]]*Table_Merge1[[#This Row],[Nima.مقدار]]=0,"",Table_Merge1[[#This Row],[LME Zinc 3-month]]*Table_Merge1[[#This Row],[Nima.مقدار]]),"")</f>
        <v>64521000</v>
      </c>
      <c r="AR2751" s="288" t="str">
        <f>IFERROR(IF(Table_Merge1[[#This Row],[LME Zinc stock]]*Table_Merge1[[#This Row],[Azad.Sell]]=0,"",Table_Merge1[[#This Row],[LME Zinc stock]]*Table_Merge1[[#This Row],[Azad.Sell]]),"")</f>
        <v/>
      </c>
      <c r="AS2751" s="288" t="str">
        <f>IFERROR(IF(Table_Merge1[[#This Row],[LME Zinc 3-month]]*Table_Merge1[[#This Row],[Azad.Sell]]=0,"",Table_Merge1[[#This Row],[LME Zinc 3-month]]*Table_Merge1[[#This Row],[Azad.Sell]]),"")</f>
        <v/>
      </c>
      <c r="AT2751"/>
    </row>
    <row r="2752" spans="1:46" x14ac:dyDescent="0.25">
      <c r="A2752" s="258">
        <v>44437</v>
      </c>
      <c r="B27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1400.06.07</v>
      </c>
      <c r="C2752" s="195">
        <f t="shared" ca="1" si="78"/>
        <v>1400</v>
      </c>
      <c r="D27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52" s="195">
        <f>_xlfn.NUMBERVALUE(RIGHT(Table11[[#This Row],[تاریخ شمسی]],2))</f>
        <v>7</v>
      </c>
      <c r="F27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06-07</v>
      </c>
      <c r="G2752" s="195" t="s">
        <v>2903</v>
      </c>
      <c r="L2752" s="259">
        <v>44437</v>
      </c>
      <c r="M2752">
        <v>231172</v>
      </c>
      <c r="O2752" s="283">
        <f>IFERROR(DATE(Table7[[#This Row],[year]],MONTH(DATEVALUE(Table7[[#This Row],[month]]&amp;"1")),Table7[[#This Row],[day]]),"")</f>
        <v>41108</v>
      </c>
      <c r="P2752" s="257" t="s">
        <v>6177</v>
      </c>
      <c r="Q2752" s="257">
        <v>2012</v>
      </c>
      <c r="R2752" s="257" t="s">
        <v>3443</v>
      </c>
      <c r="S2752" s="257">
        <v>18</v>
      </c>
      <c r="T2752" s="257">
        <v>1579.5</v>
      </c>
      <c r="U2752" s="257">
        <v>1862.5</v>
      </c>
      <c r="V2752" s="257">
        <v>4880425</v>
      </c>
      <c r="X2752" s="260">
        <v>41187</v>
      </c>
      <c r="Z2752" s="260">
        <v>12</v>
      </c>
      <c r="AB2752" s="260" t="str">
        <f ca="1">IFERROR(IFERROR(VLOOKUP(Table_Merge1[[#This Row],[Column1]],Table11[#All],2,FALSE),LEFT(AB2753,8)&amp;IF(LEN((RIGHT(AB2753,2)+1))&lt;2,"0"&amp;(RIGHT(AB2753,2)+1),(RIGHT(AB2753,2)-1))),"")</f>
        <v>1391.07.10</v>
      </c>
      <c r="AC2752" s="259" t="str">
        <f ca="1">LEFT(Table_Merge1[[#This Row],[Column2]],4)</f>
        <v>1391</v>
      </c>
      <c r="AD2752" s="259" t="str">
        <f ca="1">RIGHT(LEFT(Table_Merge1[[#This Row],[Column2]],7),2)</f>
        <v>07</v>
      </c>
      <c r="AE2752" s="259" t="str">
        <f ca="1">RIGHT(Table_Merge1[[#This Row],[Column2]],2)</f>
        <v>10</v>
      </c>
      <c r="AH2752" s="260">
        <v>2012</v>
      </c>
      <c r="AI2752" t="s">
        <v>3448</v>
      </c>
      <c r="AJ2752" s="260">
        <v>5</v>
      </c>
      <c r="AK2752">
        <v>1790</v>
      </c>
      <c r="AL2752">
        <v>1936.5</v>
      </c>
      <c r="AM2752">
        <v>5058625</v>
      </c>
      <c r="AP2752" s="287" t="str">
        <f>IFERROR(IF(Table_Merge1[[#This Row],[LME Zinc stock]]*Table_Merge1[[#This Row],[Nima.مقدار]]=0,"",Table_Merge1[[#This Row],[LME Zinc stock]]*Table_Merge1[[#This Row],[Nima.مقدار]]),"")</f>
        <v/>
      </c>
      <c r="AQ2752" s="287" t="str">
        <f>IFERROR(IF(Table_Merge1[[#This Row],[LME Zinc 3-month]]*Table_Merge1[[#This Row],[Nima.مقدار]]=0,"",Table_Merge1[[#This Row],[LME Zinc 3-month]]*Table_Merge1[[#This Row],[Nima.مقدار]]),"")</f>
        <v/>
      </c>
      <c r="AR2752" s="288" t="str">
        <f>IFERROR(IF(Table_Merge1[[#This Row],[LME Zinc stock]]*Table_Merge1[[#This Row],[Azad.Sell]]=0,"",Table_Merge1[[#This Row],[LME Zinc stock]]*Table_Merge1[[#This Row],[Azad.Sell]]),"")</f>
        <v/>
      </c>
      <c r="AS2752" s="288" t="str">
        <f>IFERROR(IF(Table_Merge1[[#This Row],[LME Zinc 3-month]]*Table_Merge1[[#This Row],[Azad.Sell]]=0,"",Table_Merge1[[#This Row],[LME Zinc 3-month]]*Table_Merge1[[#This Row],[Azad.Sell]]),"")</f>
        <v/>
      </c>
      <c r="AT2752"/>
    </row>
    <row r="2753" spans="1:46" x14ac:dyDescent="0.25">
      <c r="A2753" s="258">
        <v>44438</v>
      </c>
      <c r="B27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1400.06.08</v>
      </c>
      <c r="C2753" s="195">
        <f t="shared" ca="1" si="78"/>
        <v>1400</v>
      </c>
      <c r="D27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53" s="195">
        <f>_xlfn.NUMBERVALUE(RIGHT(Table11[[#This Row],[تاریخ شمسی]],2))</f>
        <v>8</v>
      </c>
      <c r="F27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06-08</v>
      </c>
      <c r="G2753" s="195" t="s">
        <v>2904</v>
      </c>
      <c r="L2753" s="259">
        <v>44438</v>
      </c>
      <c r="M2753">
        <v>230902</v>
      </c>
      <c r="O2753" s="284">
        <f>IFERROR(DATE(Table7[[#This Row],[year]],MONTH(DATEVALUE(Table7[[#This Row],[month]]&amp;"1")),Table7[[#This Row],[day]]),"")</f>
        <v>41107</v>
      </c>
      <c r="P2753" s="195" t="s">
        <v>6178</v>
      </c>
      <c r="Q2753" s="195">
        <v>2012</v>
      </c>
      <c r="R2753" s="195" t="s">
        <v>3443</v>
      </c>
      <c r="S2753" s="195">
        <v>17</v>
      </c>
      <c r="T2753" s="195">
        <v>1595</v>
      </c>
      <c r="U2753" s="195">
        <v>1841</v>
      </c>
      <c r="V2753" s="195">
        <v>4864450</v>
      </c>
      <c r="X2753" s="260">
        <v>41186</v>
      </c>
      <c r="Z2753" s="260">
        <v>12</v>
      </c>
      <c r="AB2753" s="260" t="str">
        <f ca="1">IFERROR(IFERROR(VLOOKUP(Table_Merge1[[#This Row],[Column1]],Table11[#All],2,FALSE),LEFT(AB2754,8)&amp;IF(LEN((RIGHT(AB2754,2)+1))&lt;2,"0"&amp;(RIGHT(AB2754,2)+1),(RIGHT(AB2754,2)-1))),"")</f>
        <v>1391.07.11</v>
      </c>
      <c r="AC2753" s="259" t="str">
        <f ca="1">LEFT(Table_Merge1[[#This Row],[Column2]],4)</f>
        <v>1391</v>
      </c>
      <c r="AD2753" s="259" t="str">
        <f ca="1">RIGHT(LEFT(Table_Merge1[[#This Row],[Column2]],7),2)</f>
        <v>07</v>
      </c>
      <c r="AE2753" s="259" t="str">
        <f ca="1">RIGHT(Table_Merge1[[#This Row],[Column2]],2)</f>
        <v>11</v>
      </c>
      <c r="AH2753" s="260">
        <v>2012</v>
      </c>
      <c r="AI2753" t="s">
        <v>3448</v>
      </c>
      <c r="AJ2753" s="260">
        <v>4</v>
      </c>
      <c r="AK2753">
        <v>1786.5</v>
      </c>
      <c r="AL2753">
        <v>1933</v>
      </c>
      <c r="AM2753">
        <v>5057575</v>
      </c>
      <c r="AP2753" s="287" t="str">
        <f>IFERROR(IF(Table_Merge1[[#This Row],[LME Zinc stock]]*Table_Merge1[[#This Row],[Nima.مقدار]]=0,"",Table_Merge1[[#This Row],[LME Zinc stock]]*Table_Merge1[[#This Row],[Nima.مقدار]]),"")</f>
        <v/>
      </c>
      <c r="AQ2753" s="287" t="str">
        <f>IFERROR(IF(Table_Merge1[[#This Row],[LME Zinc 3-month]]*Table_Merge1[[#This Row],[Nima.مقدار]]=0,"",Table_Merge1[[#This Row],[LME Zinc 3-month]]*Table_Merge1[[#This Row],[Nima.مقدار]]),"")</f>
        <v/>
      </c>
      <c r="AR2753" s="288" t="str">
        <f>IFERROR(IF(Table_Merge1[[#This Row],[LME Zinc stock]]*Table_Merge1[[#This Row],[Azad.Sell]]=0,"",Table_Merge1[[#This Row],[LME Zinc stock]]*Table_Merge1[[#This Row],[Azad.Sell]]),"")</f>
        <v/>
      </c>
      <c r="AS2753" s="288" t="str">
        <f>IFERROR(IF(Table_Merge1[[#This Row],[LME Zinc 3-month]]*Table_Merge1[[#This Row],[Azad.Sell]]=0,"",Table_Merge1[[#This Row],[LME Zinc 3-month]]*Table_Merge1[[#This Row],[Azad.Sell]]),"")</f>
        <v/>
      </c>
      <c r="AT2753"/>
    </row>
    <row r="2754" spans="1:46" x14ac:dyDescent="0.25">
      <c r="A2754" s="258">
        <v>44439</v>
      </c>
      <c r="B27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1400.06.09</v>
      </c>
      <c r="C2754" s="195">
        <f t="shared" ref="C2754:C2817" ca="1" si="79">_xlfn.NUMBERVALUE(LEFT(G2754, LEN(G2754) - MAX(IF(ISNUMBER(MID(G2754, ROW(INDIRECT("1:"&amp;LEN(G2754))), 1) *1)=FALSE, ROW(INDIRECT("6:"&amp;LEN(G2754))), 6))))</f>
        <v>1400</v>
      </c>
      <c r="D27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54" s="195">
        <f>_xlfn.NUMBERVALUE(RIGHT(Table11[[#This Row],[تاریخ شمسی]],2))</f>
        <v>9</v>
      </c>
      <c r="F27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06-09</v>
      </c>
      <c r="G2754" s="195" t="s">
        <v>2905</v>
      </c>
      <c r="L2754" s="259">
        <v>44439</v>
      </c>
      <c r="M2754">
        <v>230503</v>
      </c>
      <c r="O2754" s="283">
        <f>IFERROR(DATE(Table7[[#This Row],[year]],MONTH(DATEVALUE(Table7[[#This Row],[month]]&amp;"1")),Table7[[#This Row],[day]]),"")</f>
        <v>41106</v>
      </c>
      <c r="P2754" s="257" t="s">
        <v>6179</v>
      </c>
      <c r="Q2754" s="257">
        <v>2012</v>
      </c>
      <c r="R2754" s="257" t="s">
        <v>3443</v>
      </c>
      <c r="S2754" s="257">
        <v>16</v>
      </c>
      <c r="T2754" s="257">
        <v>1584</v>
      </c>
      <c r="U2754" s="257">
        <v>1855</v>
      </c>
      <c r="V2754" s="257">
        <v>4870900</v>
      </c>
      <c r="X2754" s="260">
        <v>41185</v>
      </c>
      <c r="Y2754" t="s">
        <v>7329</v>
      </c>
      <c r="Z2754" s="260">
        <v>12</v>
      </c>
      <c r="AA2754">
        <v>1391</v>
      </c>
      <c r="AB2754" s="260" t="str">
        <f ca="1">IFERROR(IFERROR(VLOOKUP(Table_Merge1[[#This Row],[Column1]],Table11[#All],2,FALSE),LEFT(AB2755,8)&amp;IF(LEN((RIGHT(AB2755,2)+1))&lt;2,"0"&amp;(RIGHT(AB2755,2)+1),(RIGHT(AB2755,2)-1))),"")</f>
        <v>1391.07.12</v>
      </c>
      <c r="AC2754" s="259" t="str">
        <f ca="1">LEFT(Table_Merge1[[#This Row],[Column2]],4)</f>
        <v>1391</v>
      </c>
      <c r="AD2754" s="259" t="str">
        <f ca="1">RIGHT(LEFT(Table_Merge1[[#This Row],[Column2]],7),2)</f>
        <v>07</v>
      </c>
      <c r="AE2754" s="259" t="str">
        <f ca="1">RIGHT(Table_Merge1[[#This Row],[Column2]],2)</f>
        <v>12</v>
      </c>
      <c r="AF2754">
        <v>7</v>
      </c>
      <c r="AG2754">
        <v>12</v>
      </c>
      <c r="AH2754" s="260">
        <v>2012</v>
      </c>
      <c r="AI2754" t="s">
        <v>3448</v>
      </c>
      <c r="AJ2754" s="260">
        <v>3</v>
      </c>
      <c r="AK2754">
        <v>1777.25</v>
      </c>
      <c r="AL2754">
        <v>1942</v>
      </c>
      <c r="AM2754">
        <v>5059500</v>
      </c>
      <c r="AO2754">
        <v>33000</v>
      </c>
      <c r="AP2754" s="287">
        <f>IFERROR(IF(Table_Merge1[[#This Row],[LME Zinc stock]]*Table_Merge1[[#This Row],[Nima.مقدار]]=0,"",Table_Merge1[[#This Row],[LME Zinc stock]]*Table_Merge1[[#This Row],[Nima.مقدار]]),"")</f>
        <v>166963500000</v>
      </c>
      <c r="AQ2754" s="287">
        <f>IFERROR(IF(Table_Merge1[[#This Row],[LME Zinc 3-month]]*Table_Merge1[[#This Row],[Nima.مقدار]]=0,"",Table_Merge1[[#This Row],[LME Zinc 3-month]]*Table_Merge1[[#This Row],[Nima.مقدار]]),"")</f>
        <v>64086000</v>
      </c>
      <c r="AR2754" s="288" t="str">
        <f>IFERROR(IF(Table_Merge1[[#This Row],[LME Zinc stock]]*Table_Merge1[[#This Row],[Azad.Sell]]=0,"",Table_Merge1[[#This Row],[LME Zinc stock]]*Table_Merge1[[#This Row],[Azad.Sell]]),"")</f>
        <v/>
      </c>
      <c r="AS2754" s="288" t="str">
        <f>IFERROR(IF(Table_Merge1[[#This Row],[LME Zinc 3-month]]*Table_Merge1[[#This Row],[Azad.Sell]]=0,"",Table_Merge1[[#This Row],[LME Zinc 3-month]]*Table_Merge1[[#This Row],[Azad.Sell]]),"")</f>
        <v/>
      </c>
      <c r="AT2754"/>
    </row>
    <row r="2755" spans="1:46" x14ac:dyDescent="0.25">
      <c r="A2755" s="258">
        <v>44440</v>
      </c>
      <c r="B27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1400.06.10</v>
      </c>
      <c r="C2755" s="195">
        <f t="shared" ca="1" si="79"/>
        <v>1400</v>
      </c>
      <c r="D27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55" s="195">
        <f>_xlfn.NUMBERVALUE(RIGHT(Table11[[#This Row],[تاریخ شمسی]],2))</f>
        <v>10</v>
      </c>
      <c r="F27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06-10</v>
      </c>
      <c r="G2755" s="195" t="s">
        <v>2906</v>
      </c>
      <c r="L2755" s="259">
        <v>44440</v>
      </c>
      <c r="M2755">
        <v>230024</v>
      </c>
      <c r="O2755" s="284">
        <f>IFERROR(DATE(Table7[[#This Row],[year]],MONTH(DATEVALUE(Table7[[#This Row],[month]]&amp;"1")),Table7[[#This Row],[day]]),"")</f>
        <v>41103</v>
      </c>
      <c r="P2755" s="195" t="s">
        <v>6180</v>
      </c>
      <c r="Q2755" s="195">
        <v>2012</v>
      </c>
      <c r="R2755" s="195" t="s">
        <v>3443</v>
      </c>
      <c r="S2755" s="195">
        <v>13</v>
      </c>
      <c r="T2755" s="195">
        <v>1579</v>
      </c>
      <c r="U2755" s="195">
        <v>1877.5</v>
      </c>
      <c r="V2755" s="195">
        <v>4878425</v>
      </c>
      <c r="X2755" s="260">
        <v>41184</v>
      </c>
      <c r="Y2755" t="s">
        <v>7328</v>
      </c>
      <c r="Z2755" s="260">
        <v>12</v>
      </c>
      <c r="AA2755">
        <v>1391</v>
      </c>
      <c r="AB2755" s="260" t="str">
        <f ca="1">IFERROR(IFERROR(VLOOKUP(Table_Merge1[[#This Row],[Column1]],Table11[#All],2,FALSE),LEFT(AB2756,8)&amp;IF(LEN((RIGHT(AB2756,2)+1))&lt;2,"0"&amp;(RIGHT(AB2756,2)+1),(RIGHT(AB2756,2)-1))),"")</f>
        <v>1391.07.11</v>
      </c>
      <c r="AC2755" s="259" t="str">
        <f ca="1">LEFT(Table_Merge1[[#This Row],[Column2]],4)</f>
        <v>1391</v>
      </c>
      <c r="AD2755" s="259" t="str">
        <f ca="1">RIGHT(LEFT(Table_Merge1[[#This Row],[Column2]],7),2)</f>
        <v>07</v>
      </c>
      <c r="AE2755" s="259" t="str">
        <f ca="1">RIGHT(Table_Merge1[[#This Row],[Column2]],2)</f>
        <v>11</v>
      </c>
      <c r="AF2755">
        <v>7</v>
      </c>
      <c r="AG2755">
        <v>11</v>
      </c>
      <c r="AH2755" s="260">
        <v>2012</v>
      </c>
      <c r="AI2755" t="s">
        <v>3448</v>
      </c>
      <c r="AJ2755" s="260">
        <v>2</v>
      </c>
      <c r="AK2755">
        <v>1778.5</v>
      </c>
      <c r="AL2755">
        <v>1963</v>
      </c>
      <c r="AM2755">
        <v>5062875</v>
      </c>
      <c r="AO2755">
        <v>36000</v>
      </c>
      <c r="AP2755" s="287">
        <f>IFERROR(IF(Table_Merge1[[#This Row],[LME Zinc stock]]*Table_Merge1[[#This Row],[Nima.مقدار]]=0,"",Table_Merge1[[#This Row],[LME Zinc stock]]*Table_Merge1[[#This Row],[Nima.مقدار]]),"")</f>
        <v>182263500000</v>
      </c>
      <c r="AQ2755" s="287">
        <f>IFERROR(IF(Table_Merge1[[#This Row],[LME Zinc 3-month]]*Table_Merge1[[#This Row],[Nima.مقدار]]=0,"",Table_Merge1[[#This Row],[LME Zinc 3-month]]*Table_Merge1[[#This Row],[Nima.مقدار]]),"")</f>
        <v>70668000</v>
      </c>
      <c r="AR2755" s="288" t="str">
        <f>IFERROR(IF(Table_Merge1[[#This Row],[LME Zinc stock]]*Table_Merge1[[#This Row],[Azad.Sell]]=0,"",Table_Merge1[[#This Row],[LME Zinc stock]]*Table_Merge1[[#This Row],[Azad.Sell]]),"")</f>
        <v/>
      </c>
      <c r="AS2755" s="288" t="str">
        <f>IFERROR(IF(Table_Merge1[[#This Row],[LME Zinc 3-month]]*Table_Merge1[[#This Row],[Azad.Sell]]=0,"",Table_Merge1[[#This Row],[LME Zinc 3-month]]*Table_Merge1[[#This Row],[Azad.Sell]]),"")</f>
        <v/>
      </c>
      <c r="AT2755"/>
    </row>
    <row r="2756" spans="1:46" x14ac:dyDescent="0.25">
      <c r="A2756" s="258">
        <v>44441</v>
      </c>
      <c r="B27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1400.06.11</v>
      </c>
      <c r="C2756" s="195">
        <f t="shared" ca="1" si="79"/>
        <v>1400</v>
      </c>
      <c r="D27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56" s="195">
        <f>_xlfn.NUMBERVALUE(RIGHT(Table11[[#This Row],[تاریخ شمسی]],2))</f>
        <v>11</v>
      </c>
      <c r="F27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06-11</v>
      </c>
      <c r="G2756" s="195" t="s">
        <v>2907</v>
      </c>
      <c r="L2756" s="259">
        <v>44441</v>
      </c>
      <c r="M2756">
        <v>229717</v>
      </c>
      <c r="O2756" s="283">
        <f>IFERROR(DATE(Table7[[#This Row],[year]],MONTH(DATEVALUE(Table7[[#This Row],[month]]&amp;"1")),Table7[[#This Row],[day]]),"")</f>
        <v>41102</v>
      </c>
      <c r="P2756" s="257" t="s">
        <v>6181</v>
      </c>
      <c r="Q2756" s="257">
        <v>2012</v>
      </c>
      <c r="R2756" s="257" t="s">
        <v>3443</v>
      </c>
      <c r="S2756" s="257">
        <v>12</v>
      </c>
      <c r="T2756" s="257">
        <v>1565.5</v>
      </c>
      <c r="U2756" s="257" t="s">
        <v>3621</v>
      </c>
      <c r="V2756" s="257" t="s">
        <v>3621</v>
      </c>
      <c r="X2756" s="260">
        <v>41183</v>
      </c>
      <c r="Y2756" t="s">
        <v>7327</v>
      </c>
      <c r="Z2756" s="260">
        <v>12</v>
      </c>
      <c r="AA2756">
        <v>1391</v>
      </c>
      <c r="AB2756" s="260" t="str">
        <f ca="1">IFERROR(IFERROR(VLOOKUP(Table_Merge1[[#This Row],[Column1]],Table11[#All],2,FALSE),LEFT(AB2757,8)&amp;IF(LEN((RIGHT(AB2757,2)+1))&lt;2,"0"&amp;(RIGHT(AB2757,2)+1),(RIGHT(AB2757,2)-1))),"")</f>
        <v>1391.07.10</v>
      </c>
      <c r="AC2756" s="259" t="str">
        <f ca="1">LEFT(Table_Merge1[[#This Row],[Column2]],4)</f>
        <v>1391</v>
      </c>
      <c r="AD2756" s="259" t="str">
        <f ca="1">RIGHT(LEFT(Table_Merge1[[#This Row],[Column2]],7),2)</f>
        <v>07</v>
      </c>
      <c r="AE2756" s="259" t="str">
        <f ca="1">RIGHT(Table_Merge1[[#This Row],[Column2]],2)</f>
        <v>10</v>
      </c>
      <c r="AF2756">
        <v>7</v>
      </c>
      <c r="AG2756">
        <v>10</v>
      </c>
      <c r="AH2756" s="260">
        <v>2012</v>
      </c>
      <c r="AI2756" t="s">
        <v>3448</v>
      </c>
      <c r="AJ2756" s="260">
        <v>1</v>
      </c>
      <c r="AK2756">
        <v>1770.5</v>
      </c>
      <c r="AL2756">
        <v>2001.5</v>
      </c>
      <c r="AM2756">
        <v>5039125</v>
      </c>
      <c r="AO2756">
        <v>34800</v>
      </c>
      <c r="AP2756" s="287">
        <f>IFERROR(IF(Table_Merge1[[#This Row],[LME Zinc stock]]*Table_Merge1[[#This Row],[Nima.مقدار]]=0,"",Table_Merge1[[#This Row],[LME Zinc stock]]*Table_Merge1[[#This Row],[Nima.مقدار]]),"")</f>
        <v>175361550000</v>
      </c>
      <c r="AQ2756" s="287">
        <f>IFERROR(IF(Table_Merge1[[#This Row],[LME Zinc 3-month]]*Table_Merge1[[#This Row],[Nima.مقدار]]=0,"",Table_Merge1[[#This Row],[LME Zinc 3-month]]*Table_Merge1[[#This Row],[Nima.مقدار]]),"")</f>
        <v>69652200</v>
      </c>
      <c r="AR2756" s="288" t="str">
        <f>IFERROR(IF(Table_Merge1[[#This Row],[LME Zinc stock]]*Table_Merge1[[#This Row],[Azad.Sell]]=0,"",Table_Merge1[[#This Row],[LME Zinc stock]]*Table_Merge1[[#This Row],[Azad.Sell]]),"")</f>
        <v/>
      </c>
      <c r="AS2756" s="288" t="str">
        <f>IFERROR(IF(Table_Merge1[[#This Row],[LME Zinc 3-month]]*Table_Merge1[[#This Row],[Azad.Sell]]=0,"",Table_Merge1[[#This Row],[LME Zinc 3-month]]*Table_Merge1[[#This Row],[Azad.Sell]]),"")</f>
        <v/>
      </c>
      <c r="AT2756"/>
    </row>
    <row r="2757" spans="1:46" x14ac:dyDescent="0.25">
      <c r="A2757" s="258">
        <v>44443</v>
      </c>
      <c r="B27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1400.06.13</v>
      </c>
      <c r="C2757" s="195">
        <f t="shared" ca="1" si="79"/>
        <v>1400</v>
      </c>
      <c r="D27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57" s="195">
        <f>_xlfn.NUMBERVALUE(RIGHT(Table11[[#This Row],[تاریخ شمسی]],2))</f>
        <v>13</v>
      </c>
      <c r="F27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06-13</v>
      </c>
      <c r="G2757" s="195" t="s">
        <v>2908</v>
      </c>
      <c r="L2757" s="259">
        <v>44443</v>
      </c>
      <c r="M2757">
        <v>230774</v>
      </c>
      <c r="O2757" s="284">
        <f>IFERROR(DATE(Table7[[#This Row],[year]],MONTH(DATEVALUE(Table7[[#This Row],[month]]&amp;"1")),Table7[[#This Row],[day]]),"")</f>
        <v>41101</v>
      </c>
      <c r="P2757" s="195" t="s">
        <v>6182</v>
      </c>
      <c r="Q2757" s="195">
        <v>2012</v>
      </c>
      <c r="R2757" s="195" t="s">
        <v>3443</v>
      </c>
      <c r="S2757" s="195">
        <v>11</v>
      </c>
      <c r="T2757" s="195">
        <v>1576.5</v>
      </c>
      <c r="U2757" s="195">
        <v>1900.5</v>
      </c>
      <c r="V2757" s="195">
        <v>4886725</v>
      </c>
      <c r="X2757" s="260">
        <v>41180</v>
      </c>
      <c r="Z2757" s="260">
        <v>12</v>
      </c>
      <c r="AB2757" s="260" t="str">
        <f ca="1">IFERROR(IFERROR(VLOOKUP(Table_Merge1[[#This Row],[Column1]],Table11[#All],2,FALSE),LEFT(AB2758,8)&amp;IF(LEN((RIGHT(AB2758,2)+1))&lt;2,"0"&amp;(RIGHT(AB2758,2)+1),(RIGHT(AB2758,2)-1))),"")</f>
        <v>1391.07.07</v>
      </c>
      <c r="AC2757" s="259" t="str">
        <f ca="1">LEFT(Table_Merge1[[#This Row],[Column2]],4)</f>
        <v>1391</v>
      </c>
      <c r="AD2757" s="259" t="str">
        <f ca="1">RIGHT(LEFT(Table_Merge1[[#This Row],[Column2]],7),2)</f>
        <v>07</v>
      </c>
      <c r="AE2757" s="259" t="str">
        <f ca="1">RIGHT(Table_Merge1[[#This Row],[Column2]],2)</f>
        <v>07</v>
      </c>
      <c r="AH2757" s="260">
        <v>2012</v>
      </c>
      <c r="AI2757" t="s">
        <v>3447</v>
      </c>
      <c r="AJ2757" s="260">
        <v>28</v>
      </c>
      <c r="AK2757">
        <v>1781</v>
      </c>
      <c r="AL2757">
        <v>1962</v>
      </c>
      <c r="AM2757">
        <v>5058250</v>
      </c>
      <c r="AP2757" s="287" t="str">
        <f>IFERROR(IF(Table_Merge1[[#This Row],[LME Zinc stock]]*Table_Merge1[[#This Row],[Nima.مقدار]]=0,"",Table_Merge1[[#This Row],[LME Zinc stock]]*Table_Merge1[[#This Row],[Nima.مقدار]]),"")</f>
        <v/>
      </c>
      <c r="AQ2757" s="287" t="str">
        <f>IFERROR(IF(Table_Merge1[[#This Row],[LME Zinc 3-month]]*Table_Merge1[[#This Row],[Nima.مقدار]]=0,"",Table_Merge1[[#This Row],[LME Zinc 3-month]]*Table_Merge1[[#This Row],[Nima.مقدار]]),"")</f>
        <v/>
      </c>
      <c r="AR2757" s="288" t="str">
        <f>IFERROR(IF(Table_Merge1[[#This Row],[LME Zinc stock]]*Table_Merge1[[#This Row],[Azad.Sell]]=0,"",Table_Merge1[[#This Row],[LME Zinc stock]]*Table_Merge1[[#This Row],[Azad.Sell]]),"")</f>
        <v/>
      </c>
      <c r="AS2757" s="288" t="str">
        <f>IFERROR(IF(Table_Merge1[[#This Row],[LME Zinc 3-month]]*Table_Merge1[[#This Row],[Azad.Sell]]=0,"",Table_Merge1[[#This Row],[LME Zinc 3-month]]*Table_Merge1[[#This Row],[Azad.Sell]]),"")</f>
        <v/>
      </c>
      <c r="AT2757"/>
    </row>
    <row r="2758" spans="1:46" x14ac:dyDescent="0.25">
      <c r="A2758" s="258">
        <v>44444</v>
      </c>
      <c r="B27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1400.06.14</v>
      </c>
      <c r="C2758" s="195">
        <f t="shared" ca="1" si="79"/>
        <v>1400</v>
      </c>
      <c r="D27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58" s="195">
        <f>_xlfn.NUMBERVALUE(RIGHT(Table11[[#This Row],[تاریخ شمسی]],2))</f>
        <v>14</v>
      </c>
      <c r="F27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06-14</v>
      </c>
      <c r="G2758" s="195" t="s">
        <v>2909</v>
      </c>
      <c r="L2758" s="259">
        <v>44444</v>
      </c>
      <c r="M2758">
        <v>229702</v>
      </c>
      <c r="O2758" s="283">
        <f>IFERROR(DATE(Table7[[#This Row],[year]],MONTH(DATEVALUE(Table7[[#This Row],[month]]&amp;"1")),Table7[[#This Row],[day]]),"")</f>
        <v>41100</v>
      </c>
      <c r="P2758" s="257" t="s">
        <v>6183</v>
      </c>
      <c r="Q2758" s="257">
        <v>2012</v>
      </c>
      <c r="R2758" s="257" t="s">
        <v>3443</v>
      </c>
      <c r="S2758" s="257">
        <v>10</v>
      </c>
      <c r="T2758" s="257">
        <v>1594.5</v>
      </c>
      <c r="U2758" s="257">
        <v>1886.5</v>
      </c>
      <c r="V2758" s="257">
        <v>4840150</v>
      </c>
      <c r="X2758" s="260">
        <v>41179</v>
      </c>
      <c r="Y2758" t="s">
        <v>7326</v>
      </c>
      <c r="Z2758" s="260">
        <v>12</v>
      </c>
      <c r="AA2758">
        <v>1391</v>
      </c>
      <c r="AB2758" s="260" t="str">
        <f ca="1">IFERROR(IFERROR(VLOOKUP(Table_Merge1[[#This Row],[Column1]],Table11[#All],2,FALSE),LEFT(AB2759,8)&amp;IF(LEN((RIGHT(AB2759,2)+1))&lt;2,"0"&amp;(RIGHT(AB2759,2)+1),(RIGHT(AB2759,2)-1))),"")</f>
        <v>1391.07.06</v>
      </c>
      <c r="AC2758" s="259" t="str">
        <f ca="1">LEFT(Table_Merge1[[#This Row],[Column2]],4)</f>
        <v>1391</v>
      </c>
      <c r="AD2758" s="259" t="str">
        <f ca="1">RIGHT(LEFT(Table_Merge1[[#This Row],[Column2]],7),2)</f>
        <v>07</v>
      </c>
      <c r="AE2758" s="259" t="str">
        <f ca="1">RIGHT(Table_Merge1[[#This Row],[Column2]],2)</f>
        <v>06</v>
      </c>
      <c r="AF2758">
        <v>7</v>
      </c>
      <c r="AG2758">
        <v>6</v>
      </c>
      <c r="AH2758" s="260">
        <v>2012</v>
      </c>
      <c r="AI2758" t="s">
        <v>3447</v>
      </c>
      <c r="AJ2758" s="260">
        <v>27</v>
      </c>
      <c r="AK2758">
        <v>1755.25</v>
      </c>
      <c r="AL2758">
        <v>1962</v>
      </c>
      <c r="AM2758">
        <v>5065800</v>
      </c>
      <c r="AO2758">
        <v>26920</v>
      </c>
      <c r="AP2758" s="287">
        <f>IFERROR(IF(Table_Merge1[[#This Row],[LME Zinc stock]]*Table_Merge1[[#This Row],[Nima.مقدار]]=0,"",Table_Merge1[[#This Row],[LME Zinc stock]]*Table_Merge1[[#This Row],[Nima.مقدار]]),"")</f>
        <v>136371336000</v>
      </c>
      <c r="AQ2758" s="287">
        <f>IFERROR(IF(Table_Merge1[[#This Row],[LME Zinc 3-month]]*Table_Merge1[[#This Row],[Nima.مقدار]]=0,"",Table_Merge1[[#This Row],[LME Zinc 3-month]]*Table_Merge1[[#This Row],[Nima.مقدار]]),"")</f>
        <v>52817040</v>
      </c>
      <c r="AR2758" s="288" t="str">
        <f>IFERROR(IF(Table_Merge1[[#This Row],[LME Zinc stock]]*Table_Merge1[[#This Row],[Azad.Sell]]=0,"",Table_Merge1[[#This Row],[LME Zinc stock]]*Table_Merge1[[#This Row],[Azad.Sell]]),"")</f>
        <v/>
      </c>
      <c r="AS2758" s="288" t="str">
        <f>IFERROR(IF(Table_Merge1[[#This Row],[LME Zinc 3-month]]*Table_Merge1[[#This Row],[Azad.Sell]]=0,"",Table_Merge1[[#This Row],[LME Zinc 3-month]]*Table_Merge1[[#This Row],[Azad.Sell]]),"")</f>
        <v/>
      </c>
      <c r="AT2758"/>
    </row>
    <row r="2759" spans="1:46" x14ac:dyDescent="0.25">
      <c r="A2759" s="258">
        <v>44445</v>
      </c>
      <c r="B27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1400.06.15</v>
      </c>
      <c r="C2759" s="195">
        <f t="shared" ca="1" si="79"/>
        <v>1400</v>
      </c>
      <c r="D27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59" s="195">
        <f>_xlfn.NUMBERVALUE(RIGHT(Table11[[#This Row],[تاریخ شمسی]],2))</f>
        <v>15</v>
      </c>
      <c r="F27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06-15</v>
      </c>
      <c r="G2759" s="195" t="s">
        <v>2910</v>
      </c>
      <c r="L2759" s="259">
        <v>44445</v>
      </c>
      <c r="M2759">
        <v>229789</v>
      </c>
      <c r="O2759" s="284">
        <f>IFERROR(DATE(Table7[[#This Row],[year]],MONTH(DATEVALUE(Table7[[#This Row],[month]]&amp;"1")),Table7[[#This Row],[day]]),"")</f>
        <v>41099</v>
      </c>
      <c r="P2759" s="195" t="s">
        <v>6184</v>
      </c>
      <c r="Q2759" s="195">
        <v>2012</v>
      </c>
      <c r="R2759" s="195" t="s">
        <v>3443</v>
      </c>
      <c r="S2759" s="195">
        <v>9</v>
      </c>
      <c r="T2759" s="195">
        <v>1581</v>
      </c>
      <c r="U2759" s="195">
        <v>1894</v>
      </c>
      <c r="V2759" s="195">
        <v>4840625</v>
      </c>
      <c r="X2759" s="260">
        <v>41178</v>
      </c>
      <c r="Y2759" t="s">
        <v>7325</v>
      </c>
      <c r="Z2759" s="260">
        <v>12</v>
      </c>
      <c r="AA2759">
        <v>1391</v>
      </c>
      <c r="AB2759" s="260" t="str">
        <f ca="1">IFERROR(IFERROR(VLOOKUP(Table_Merge1[[#This Row],[Column1]],Table11[#All],2,FALSE),LEFT(AB2760,8)&amp;IF(LEN((RIGHT(AB2760,2)+1))&lt;2,"0"&amp;(RIGHT(AB2760,2)+1),(RIGHT(AB2760,2)-1))),"")</f>
        <v>1391.07.05</v>
      </c>
      <c r="AC2759" s="259" t="str">
        <f ca="1">LEFT(Table_Merge1[[#This Row],[Column2]],4)</f>
        <v>1391</v>
      </c>
      <c r="AD2759" s="259" t="str">
        <f ca="1">RIGHT(LEFT(Table_Merge1[[#This Row],[Column2]],7),2)</f>
        <v>07</v>
      </c>
      <c r="AE2759" s="259" t="str">
        <f ca="1">RIGHT(Table_Merge1[[#This Row],[Column2]],2)</f>
        <v>05</v>
      </c>
      <c r="AF2759">
        <v>7</v>
      </c>
      <c r="AG2759">
        <v>5</v>
      </c>
      <c r="AH2759" s="260">
        <v>2012</v>
      </c>
      <c r="AI2759" t="s">
        <v>3447</v>
      </c>
      <c r="AJ2759" s="260">
        <v>26</v>
      </c>
      <c r="AK2759">
        <v>1763.75</v>
      </c>
      <c r="AL2759">
        <v>1974.5</v>
      </c>
      <c r="AM2759">
        <v>5064950</v>
      </c>
      <c r="AO2759">
        <v>26400</v>
      </c>
      <c r="AP2759" s="287">
        <f>IFERROR(IF(Table_Merge1[[#This Row],[LME Zinc stock]]*Table_Merge1[[#This Row],[Nima.مقدار]]=0,"",Table_Merge1[[#This Row],[LME Zinc stock]]*Table_Merge1[[#This Row],[Nima.مقدار]]),"")</f>
        <v>133714680000</v>
      </c>
      <c r="AQ2759" s="287">
        <f>IFERROR(IF(Table_Merge1[[#This Row],[LME Zinc 3-month]]*Table_Merge1[[#This Row],[Nima.مقدار]]=0,"",Table_Merge1[[#This Row],[LME Zinc 3-month]]*Table_Merge1[[#This Row],[Nima.مقدار]]),"")</f>
        <v>52126800</v>
      </c>
      <c r="AR2759" s="288" t="str">
        <f>IFERROR(IF(Table_Merge1[[#This Row],[LME Zinc stock]]*Table_Merge1[[#This Row],[Azad.Sell]]=0,"",Table_Merge1[[#This Row],[LME Zinc stock]]*Table_Merge1[[#This Row],[Azad.Sell]]),"")</f>
        <v/>
      </c>
      <c r="AS2759" s="288" t="str">
        <f>IFERROR(IF(Table_Merge1[[#This Row],[LME Zinc 3-month]]*Table_Merge1[[#This Row],[Azad.Sell]]=0,"",Table_Merge1[[#This Row],[LME Zinc 3-month]]*Table_Merge1[[#This Row],[Azad.Sell]]),"")</f>
        <v/>
      </c>
      <c r="AT2759"/>
    </row>
    <row r="2760" spans="1:46" x14ac:dyDescent="0.25">
      <c r="A2760" s="258">
        <v>44446</v>
      </c>
      <c r="B27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1400.06.16</v>
      </c>
      <c r="C2760" s="195">
        <f t="shared" ca="1" si="79"/>
        <v>1400</v>
      </c>
      <c r="D27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60" s="195">
        <f>_xlfn.NUMBERVALUE(RIGHT(Table11[[#This Row],[تاریخ شمسی]],2))</f>
        <v>16</v>
      </c>
      <c r="F27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06-16</v>
      </c>
      <c r="G2760" s="195" t="s">
        <v>2911</v>
      </c>
      <c r="L2760" s="259">
        <v>44446</v>
      </c>
      <c r="M2760">
        <v>231045</v>
      </c>
      <c r="O2760" s="283">
        <f>IFERROR(DATE(Table7[[#This Row],[year]],MONTH(DATEVALUE(Table7[[#This Row],[month]]&amp;"1")),Table7[[#This Row],[day]]),"")</f>
        <v>41096</v>
      </c>
      <c r="P2760" s="257" t="s">
        <v>6185</v>
      </c>
      <c r="Q2760" s="257">
        <v>2012</v>
      </c>
      <c r="R2760" s="257" t="s">
        <v>3443</v>
      </c>
      <c r="S2760" s="257">
        <v>6</v>
      </c>
      <c r="T2760" s="257">
        <v>1591.75</v>
      </c>
      <c r="U2760" s="257">
        <v>1898</v>
      </c>
      <c r="V2760" s="257">
        <v>4835050</v>
      </c>
      <c r="X2760" s="260">
        <v>41177</v>
      </c>
      <c r="Y2760" t="s">
        <v>7324</v>
      </c>
      <c r="Z2760" s="260">
        <v>12</v>
      </c>
      <c r="AA2760">
        <v>1391</v>
      </c>
      <c r="AB2760" s="260" t="str">
        <f ca="1">IFERROR(IFERROR(VLOOKUP(Table_Merge1[[#This Row],[Column1]],Table11[#All],2,FALSE),LEFT(AB2761,8)&amp;IF(LEN((RIGHT(AB2761,2)+1))&lt;2,"0"&amp;(RIGHT(AB2761,2)+1),(RIGHT(AB2761,2)-1))),"")</f>
        <v>1391.07.04</v>
      </c>
      <c r="AC2760" s="259" t="str">
        <f ca="1">LEFT(Table_Merge1[[#This Row],[Column2]],4)</f>
        <v>1391</v>
      </c>
      <c r="AD2760" s="259" t="str">
        <f ca="1">RIGHT(LEFT(Table_Merge1[[#This Row],[Column2]],7),2)</f>
        <v>07</v>
      </c>
      <c r="AE2760" s="259" t="str">
        <f ca="1">RIGHT(Table_Merge1[[#This Row],[Column2]],2)</f>
        <v>04</v>
      </c>
      <c r="AF2760">
        <v>7</v>
      </c>
      <c r="AG2760">
        <v>4</v>
      </c>
      <c r="AH2760" s="260">
        <v>2012</v>
      </c>
      <c r="AI2760" t="s">
        <v>3447</v>
      </c>
      <c r="AJ2760" s="260">
        <v>25</v>
      </c>
      <c r="AK2760">
        <v>1766.75</v>
      </c>
      <c r="AL2760">
        <v>1997.5</v>
      </c>
      <c r="AM2760">
        <v>5069575</v>
      </c>
      <c r="AO2760">
        <v>25450</v>
      </c>
      <c r="AP2760" s="287">
        <f>IFERROR(IF(Table_Merge1[[#This Row],[LME Zinc stock]]*Table_Merge1[[#This Row],[Nima.مقدار]]=0,"",Table_Merge1[[#This Row],[LME Zinc stock]]*Table_Merge1[[#This Row],[Nima.مقدار]]),"")</f>
        <v>129020683750</v>
      </c>
      <c r="AQ2760" s="287">
        <f>IFERROR(IF(Table_Merge1[[#This Row],[LME Zinc 3-month]]*Table_Merge1[[#This Row],[Nima.مقدار]]=0,"",Table_Merge1[[#This Row],[LME Zinc 3-month]]*Table_Merge1[[#This Row],[Nima.مقدار]]),"")</f>
        <v>50836375</v>
      </c>
      <c r="AR2760" s="288" t="str">
        <f>IFERROR(IF(Table_Merge1[[#This Row],[LME Zinc stock]]*Table_Merge1[[#This Row],[Azad.Sell]]=0,"",Table_Merge1[[#This Row],[LME Zinc stock]]*Table_Merge1[[#This Row],[Azad.Sell]]),"")</f>
        <v/>
      </c>
      <c r="AS2760" s="288" t="str">
        <f>IFERROR(IF(Table_Merge1[[#This Row],[LME Zinc 3-month]]*Table_Merge1[[#This Row],[Azad.Sell]]=0,"",Table_Merge1[[#This Row],[LME Zinc 3-month]]*Table_Merge1[[#This Row],[Azad.Sell]]),"")</f>
        <v/>
      </c>
      <c r="AT2760"/>
    </row>
    <row r="2761" spans="1:46" x14ac:dyDescent="0.25">
      <c r="A2761" s="258">
        <v>44447</v>
      </c>
      <c r="B27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1400.06.17</v>
      </c>
      <c r="C2761" s="195">
        <f t="shared" ca="1" si="79"/>
        <v>1400</v>
      </c>
      <c r="D27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61" s="195">
        <f>_xlfn.NUMBERVALUE(RIGHT(Table11[[#This Row],[تاریخ شمسی]],2))</f>
        <v>17</v>
      </c>
      <c r="F27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06-17</v>
      </c>
      <c r="G2761" s="195" t="s">
        <v>2912</v>
      </c>
      <c r="L2761" s="259">
        <v>44447</v>
      </c>
      <c r="M2761">
        <v>230172</v>
      </c>
      <c r="O2761" s="284">
        <f>IFERROR(DATE(Table7[[#This Row],[year]],MONTH(DATEVALUE(Table7[[#This Row],[month]]&amp;"1")),Table7[[#This Row],[day]]),"")</f>
        <v>41095</v>
      </c>
      <c r="P2761" s="195" t="s">
        <v>6186</v>
      </c>
      <c r="Q2761" s="195">
        <v>2012</v>
      </c>
      <c r="R2761" s="195" t="s">
        <v>3443</v>
      </c>
      <c r="S2761" s="195">
        <v>5</v>
      </c>
      <c r="T2761" s="195">
        <v>1616.75</v>
      </c>
      <c r="U2761" s="195">
        <v>1881</v>
      </c>
      <c r="V2761" s="195">
        <v>4840675</v>
      </c>
      <c r="X2761" s="260">
        <v>41176</v>
      </c>
      <c r="Y2761" t="s">
        <v>7323</v>
      </c>
      <c r="Z2761" s="260">
        <v>12</v>
      </c>
      <c r="AA2761">
        <v>1391</v>
      </c>
      <c r="AB2761" s="260" t="str">
        <f ca="1">IFERROR(IFERROR(VLOOKUP(Table_Merge1[[#This Row],[Column1]],Table11[#All],2,FALSE),LEFT(AB2762,8)&amp;IF(LEN((RIGHT(AB2762,2)+1))&lt;2,"0"&amp;(RIGHT(AB2762,2)+1),(RIGHT(AB2762,2)-1))),"")</f>
        <v>1391.07.03</v>
      </c>
      <c r="AC2761" s="259" t="str">
        <f ca="1">LEFT(Table_Merge1[[#This Row],[Column2]],4)</f>
        <v>1391</v>
      </c>
      <c r="AD2761" s="259" t="str">
        <f ca="1">RIGHT(LEFT(Table_Merge1[[#This Row],[Column2]],7),2)</f>
        <v>07</v>
      </c>
      <c r="AE2761" s="259" t="str">
        <f ca="1">RIGHT(Table_Merge1[[#This Row],[Column2]],2)</f>
        <v>03</v>
      </c>
      <c r="AF2761">
        <v>7</v>
      </c>
      <c r="AG2761">
        <v>3</v>
      </c>
      <c r="AH2761" s="260">
        <v>2012</v>
      </c>
      <c r="AI2761" t="s">
        <v>3447</v>
      </c>
      <c r="AJ2761" s="260">
        <v>24</v>
      </c>
      <c r="AK2761">
        <v>1758.5</v>
      </c>
      <c r="AL2761">
        <v>2020</v>
      </c>
      <c r="AM2761">
        <v>5047275</v>
      </c>
      <c r="AO2761">
        <v>25200</v>
      </c>
      <c r="AP2761" s="287">
        <f>IFERROR(IF(Table_Merge1[[#This Row],[LME Zinc stock]]*Table_Merge1[[#This Row],[Nima.مقدار]]=0,"",Table_Merge1[[#This Row],[LME Zinc stock]]*Table_Merge1[[#This Row],[Nima.مقدار]]),"")</f>
        <v>127191330000</v>
      </c>
      <c r="AQ2761" s="287">
        <f>IFERROR(IF(Table_Merge1[[#This Row],[LME Zinc 3-month]]*Table_Merge1[[#This Row],[Nima.مقدار]]=0,"",Table_Merge1[[#This Row],[LME Zinc 3-month]]*Table_Merge1[[#This Row],[Nima.مقدار]]),"")</f>
        <v>50904000</v>
      </c>
      <c r="AR2761" s="288" t="str">
        <f>IFERROR(IF(Table_Merge1[[#This Row],[LME Zinc stock]]*Table_Merge1[[#This Row],[Azad.Sell]]=0,"",Table_Merge1[[#This Row],[LME Zinc stock]]*Table_Merge1[[#This Row],[Azad.Sell]]),"")</f>
        <v/>
      </c>
      <c r="AS2761" s="288" t="str">
        <f>IFERROR(IF(Table_Merge1[[#This Row],[LME Zinc 3-month]]*Table_Merge1[[#This Row],[Azad.Sell]]=0,"",Table_Merge1[[#This Row],[LME Zinc 3-month]]*Table_Merge1[[#This Row],[Azad.Sell]]),"")</f>
        <v/>
      </c>
      <c r="AT2761"/>
    </row>
    <row r="2762" spans="1:46" x14ac:dyDescent="0.25">
      <c r="A2762" s="258">
        <v>44448</v>
      </c>
      <c r="B27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1400.06.18</v>
      </c>
      <c r="C2762" s="195">
        <f t="shared" ca="1" si="79"/>
        <v>1400</v>
      </c>
      <c r="D27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62" s="195">
        <f>_xlfn.NUMBERVALUE(RIGHT(Table11[[#This Row],[تاریخ شمسی]],2))</f>
        <v>18</v>
      </c>
      <c r="F27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06-18</v>
      </c>
      <c r="G2762" s="195" t="s">
        <v>2913</v>
      </c>
      <c r="L2762" s="259">
        <v>44448</v>
      </c>
      <c r="M2762">
        <v>230172</v>
      </c>
      <c r="O2762" s="283">
        <f>IFERROR(DATE(Table7[[#This Row],[year]],MONTH(DATEVALUE(Table7[[#This Row],[month]]&amp;"1")),Table7[[#This Row],[day]]),"")</f>
        <v>41094</v>
      </c>
      <c r="P2762" s="257" t="s">
        <v>6187</v>
      </c>
      <c r="Q2762" s="257">
        <v>2012</v>
      </c>
      <c r="R2762" s="257" t="s">
        <v>3443</v>
      </c>
      <c r="S2762" s="257">
        <v>4</v>
      </c>
      <c r="T2762" s="257">
        <v>1617</v>
      </c>
      <c r="U2762" s="257">
        <v>1872</v>
      </c>
      <c r="V2762" s="257">
        <v>4845400</v>
      </c>
      <c r="X2762" s="260">
        <v>41173</v>
      </c>
      <c r="Z2762" s="260">
        <v>12</v>
      </c>
      <c r="AB2762" s="260" t="str">
        <f ca="1">IFERROR(IFERROR(VLOOKUP(Table_Merge1[[#This Row],[Column1]],Table11[#All],2,FALSE),LEFT(AB2763,8)&amp;IF(LEN((RIGHT(AB2763,2)+1))&lt;2,"0"&amp;(RIGHT(AB2763,2)+1),(RIGHT(AB2763,2)-1))),"")</f>
        <v>1391.06.29</v>
      </c>
      <c r="AC2762" s="259" t="str">
        <f ca="1">LEFT(Table_Merge1[[#This Row],[Column2]],4)</f>
        <v>1391</v>
      </c>
      <c r="AD2762" s="259" t="str">
        <f ca="1">RIGHT(LEFT(Table_Merge1[[#This Row],[Column2]],7),2)</f>
        <v>06</v>
      </c>
      <c r="AE2762" s="259" t="str">
        <f ca="1">RIGHT(Table_Merge1[[#This Row],[Column2]],2)</f>
        <v>29</v>
      </c>
      <c r="AH2762" s="260">
        <v>2012</v>
      </c>
      <c r="AI2762" t="s">
        <v>3447</v>
      </c>
      <c r="AJ2762" s="260">
        <v>21</v>
      </c>
      <c r="AK2762">
        <v>1773.75</v>
      </c>
      <c r="AL2762">
        <v>2021</v>
      </c>
      <c r="AM2762">
        <v>5025775</v>
      </c>
      <c r="AP2762" s="287" t="str">
        <f>IFERROR(IF(Table_Merge1[[#This Row],[LME Zinc stock]]*Table_Merge1[[#This Row],[Nima.مقدار]]=0,"",Table_Merge1[[#This Row],[LME Zinc stock]]*Table_Merge1[[#This Row],[Nima.مقدار]]),"")</f>
        <v/>
      </c>
      <c r="AQ2762" s="287" t="str">
        <f>IFERROR(IF(Table_Merge1[[#This Row],[LME Zinc 3-month]]*Table_Merge1[[#This Row],[Nima.مقدار]]=0,"",Table_Merge1[[#This Row],[LME Zinc 3-month]]*Table_Merge1[[#This Row],[Nima.مقدار]]),"")</f>
        <v/>
      </c>
      <c r="AR2762" s="288" t="str">
        <f>IFERROR(IF(Table_Merge1[[#This Row],[LME Zinc stock]]*Table_Merge1[[#This Row],[Azad.Sell]]=0,"",Table_Merge1[[#This Row],[LME Zinc stock]]*Table_Merge1[[#This Row],[Azad.Sell]]),"")</f>
        <v/>
      </c>
      <c r="AS2762" s="288" t="str">
        <f>IFERROR(IF(Table_Merge1[[#This Row],[LME Zinc 3-month]]*Table_Merge1[[#This Row],[Azad.Sell]]=0,"",Table_Merge1[[#This Row],[LME Zinc 3-month]]*Table_Merge1[[#This Row],[Azad.Sell]]),"")</f>
        <v/>
      </c>
      <c r="AT2762"/>
    </row>
    <row r="2763" spans="1:46" x14ac:dyDescent="0.25">
      <c r="A2763" s="258">
        <v>44450</v>
      </c>
      <c r="B27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1400.06.20</v>
      </c>
      <c r="C2763" s="195">
        <f t="shared" ca="1" si="79"/>
        <v>1400</v>
      </c>
      <c r="D27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63" s="195">
        <f>_xlfn.NUMBERVALUE(RIGHT(Table11[[#This Row],[تاریخ شمسی]],2))</f>
        <v>20</v>
      </c>
      <c r="F27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06-20</v>
      </c>
      <c r="G2763" s="195" t="s">
        <v>2914</v>
      </c>
      <c r="L2763" s="259">
        <v>44450</v>
      </c>
      <c r="M2763">
        <v>230172</v>
      </c>
      <c r="O2763" s="284">
        <f>IFERROR(DATE(Table7[[#This Row],[year]],MONTH(DATEVALUE(Table7[[#This Row],[month]]&amp;"1")),Table7[[#This Row],[day]]),"")</f>
        <v>41093</v>
      </c>
      <c r="P2763" s="195" t="s">
        <v>6188</v>
      </c>
      <c r="Q2763" s="195">
        <v>2012</v>
      </c>
      <c r="R2763" s="195" t="s">
        <v>3443</v>
      </c>
      <c r="S2763" s="195">
        <v>3</v>
      </c>
      <c r="T2763" s="195">
        <v>1608.5</v>
      </c>
      <c r="U2763" s="195">
        <v>1861</v>
      </c>
      <c r="V2763" s="195">
        <v>4850500</v>
      </c>
      <c r="X2763" s="260">
        <v>41172</v>
      </c>
      <c r="Y2763" t="s">
        <v>7322</v>
      </c>
      <c r="Z2763" s="260">
        <v>12</v>
      </c>
      <c r="AA2763">
        <v>1391</v>
      </c>
      <c r="AB2763" s="260" t="str">
        <f ca="1">IFERROR(IFERROR(VLOOKUP(Table_Merge1[[#This Row],[Column1]],Table11[#All],2,FALSE),LEFT(AB2764,8)&amp;IF(LEN((RIGHT(AB2764,2)+1))&lt;2,"0"&amp;(RIGHT(AB2764,2)+1),(RIGHT(AB2764,2)-1))),"")</f>
        <v>1391.06.30</v>
      </c>
      <c r="AC2763" s="259" t="str">
        <f ca="1">LEFT(Table_Merge1[[#This Row],[Column2]],4)</f>
        <v>1391</v>
      </c>
      <c r="AD2763" s="259" t="str">
        <f ca="1">RIGHT(LEFT(Table_Merge1[[#This Row],[Column2]],7),2)</f>
        <v>06</v>
      </c>
      <c r="AE2763" s="259" t="str">
        <f ca="1">RIGHT(Table_Merge1[[#This Row],[Column2]],2)</f>
        <v>30</v>
      </c>
      <c r="AF2763">
        <v>6</v>
      </c>
      <c r="AG2763">
        <v>30</v>
      </c>
      <c r="AH2763" s="260">
        <v>2012</v>
      </c>
      <c r="AI2763" t="s">
        <v>3447</v>
      </c>
      <c r="AJ2763" s="260">
        <v>20</v>
      </c>
      <c r="AK2763">
        <v>1760</v>
      </c>
      <c r="AL2763">
        <v>2071</v>
      </c>
      <c r="AM2763">
        <v>5034000</v>
      </c>
      <c r="AO2763">
        <v>24380</v>
      </c>
      <c r="AP2763" s="287">
        <f>IFERROR(IF(Table_Merge1[[#This Row],[LME Zinc stock]]*Table_Merge1[[#This Row],[Nima.مقدار]]=0,"",Table_Merge1[[#This Row],[LME Zinc stock]]*Table_Merge1[[#This Row],[Nima.مقدار]]),"")</f>
        <v>122728920000</v>
      </c>
      <c r="AQ2763" s="287">
        <f>IFERROR(IF(Table_Merge1[[#This Row],[LME Zinc 3-month]]*Table_Merge1[[#This Row],[Nima.مقدار]]=0,"",Table_Merge1[[#This Row],[LME Zinc 3-month]]*Table_Merge1[[#This Row],[Nima.مقدار]]),"")</f>
        <v>50490980</v>
      </c>
      <c r="AR2763" s="288" t="str">
        <f>IFERROR(IF(Table_Merge1[[#This Row],[LME Zinc stock]]*Table_Merge1[[#This Row],[Azad.Sell]]=0,"",Table_Merge1[[#This Row],[LME Zinc stock]]*Table_Merge1[[#This Row],[Azad.Sell]]),"")</f>
        <v/>
      </c>
      <c r="AS2763" s="288" t="str">
        <f>IFERROR(IF(Table_Merge1[[#This Row],[LME Zinc 3-month]]*Table_Merge1[[#This Row],[Azad.Sell]]=0,"",Table_Merge1[[#This Row],[LME Zinc 3-month]]*Table_Merge1[[#This Row],[Azad.Sell]]),"")</f>
        <v/>
      </c>
      <c r="AT2763"/>
    </row>
    <row r="2764" spans="1:46" x14ac:dyDescent="0.25">
      <c r="A2764" s="258">
        <v>44451</v>
      </c>
      <c r="B27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1400.06.21</v>
      </c>
      <c r="C2764" s="195">
        <f t="shared" ca="1" si="79"/>
        <v>1400</v>
      </c>
      <c r="D27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64" s="195">
        <f>_xlfn.NUMBERVALUE(RIGHT(Table11[[#This Row],[تاریخ شمسی]],2))</f>
        <v>21</v>
      </c>
      <c r="F27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06-21</v>
      </c>
      <c r="G2764" s="195" t="s">
        <v>2915</v>
      </c>
      <c r="L2764" s="259">
        <v>44451</v>
      </c>
      <c r="M2764">
        <v>230172</v>
      </c>
      <c r="O2764" s="283">
        <f>IFERROR(DATE(Table7[[#This Row],[year]],MONTH(DATEVALUE(Table7[[#This Row],[month]]&amp;"1")),Table7[[#This Row],[day]]),"")</f>
        <v>41092</v>
      </c>
      <c r="P2764" s="257" t="s">
        <v>6189</v>
      </c>
      <c r="Q2764" s="257">
        <v>2012</v>
      </c>
      <c r="R2764" s="257" t="s">
        <v>3443</v>
      </c>
      <c r="S2764" s="257">
        <v>2</v>
      </c>
      <c r="T2764" s="257">
        <v>1596.25</v>
      </c>
      <c r="U2764" s="257">
        <v>1913.5</v>
      </c>
      <c r="V2764" s="257">
        <v>4832425</v>
      </c>
      <c r="X2764" s="260">
        <v>41171</v>
      </c>
      <c r="Y2764" t="s">
        <v>7321</v>
      </c>
      <c r="Z2764" s="260">
        <v>12</v>
      </c>
      <c r="AA2764">
        <v>1391</v>
      </c>
      <c r="AB2764" s="260" t="str">
        <f ca="1">IFERROR(IFERROR(VLOOKUP(Table_Merge1[[#This Row],[Column1]],Table11[#All],2,FALSE),LEFT(AB2765,8)&amp;IF(LEN((RIGHT(AB2765,2)+1))&lt;2,"0"&amp;(RIGHT(AB2765,2)+1),(RIGHT(AB2765,2)-1))),"")</f>
        <v>1391.06.29</v>
      </c>
      <c r="AC2764" s="259" t="str">
        <f ca="1">LEFT(Table_Merge1[[#This Row],[Column2]],4)</f>
        <v>1391</v>
      </c>
      <c r="AD2764" s="259" t="str">
        <f ca="1">RIGHT(LEFT(Table_Merge1[[#This Row],[Column2]],7),2)</f>
        <v>06</v>
      </c>
      <c r="AE2764" s="259" t="str">
        <f ca="1">RIGHT(Table_Merge1[[#This Row],[Column2]],2)</f>
        <v>29</v>
      </c>
      <c r="AF2764">
        <v>6</v>
      </c>
      <c r="AG2764">
        <v>29</v>
      </c>
      <c r="AH2764" s="260">
        <v>2012</v>
      </c>
      <c r="AI2764" t="s">
        <v>3447</v>
      </c>
      <c r="AJ2764" s="260">
        <v>19</v>
      </c>
      <c r="AK2764">
        <v>1774.5</v>
      </c>
      <c r="AL2764">
        <v>2075.5</v>
      </c>
      <c r="AM2764">
        <v>5024350</v>
      </c>
      <c r="AO2764">
        <v>24260</v>
      </c>
      <c r="AP2764" s="287">
        <f>IFERROR(IF(Table_Merge1[[#This Row],[LME Zinc stock]]*Table_Merge1[[#This Row],[Nima.مقدار]]=0,"",Table_Merge1[[#This Row],[LME Zinc stock]]*Table_Merge1[[#This Row],[Nima.مقدار]]),"")</f>
        <v>121890731000</v>
      </c>
      <c r="AQ2764" s="287">
        <f>IFERROR(IF(Table_Merge1[[#This Row],[LME Zinc 3-month]]*Table_Merge1[[#This Row],[Nima.مقدار]]=0,"",Table_Merge1[[#This Row],[LME Zinc 3-month]]*Table_Merge1[[#This Row],[Nima.مقدار]]),"")</f>
        <v>50351630</v>
      </c>
      <c r="AR2764" s="288" t="str">
        <f>IFERROR(IF(Table_Merge1[[#This Row],[LME Zinc stock]]*Table_Merge1[[#This Row],[Azad.Sell]]=0,"",Table_Merge1[[#This Row],[LME Zinc stock]]*Table_Merge1[[#This Row],[Azad.Sell]]),"")</f>
        <v/>
      </c>
      <c r="AS2764" s="288" t="str">
        <f>IFERROR(IF(Table_Merge1[[#This Row],[LME Zinc 3-month]]*Table_Merge1[[#This Row],[Azad.Sell]]=0,"",Table_Merge1[[#This Row],[LME Zinc 3-month]]*Table_Merge1[[#This Row],[Azad.Sell]]),"")</f>
        <v/>
      </c>
      <c r="AT2764"/>
    </row>
    <row r="2765" spans="1:46" x14ac:dyDescent="0.25">
      <c r="A2765" s="258">
        <v>44452</v>
      </c>
      <c r="B27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1400.06.22</v>
      </c>
      <c r="C2765" s="195">
        <f t="shared" ca="1" si="79"/>
        <v>1400</v>
      </c>
      <c r="D27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65" s="195">
        <f>_xlfn.NUMBERVALUE(RIGHT(Table11[[#This Row],[تاریخ شمسی]],2))</f>
        <v>22</v>
      </c>
      <c r="F27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06-22</v>
      </c>
      <c r="G2765" s="195" t="s">
        <v>2916</v>
      </c>
      <c r="L2765" s="259">
        <v>44452</v>
      </c>
      <c r="M2765">
        <v>231774</v>
      </c>
      <c r="O2765" s="284">
        <f>IFERROR(DATE(Table7[[#This Row],[year]],MONTH(DATEVALUE(Table7[[#This Row],[month]]&amp;"1")),Table7[[#This Row],[day]]),"")</f>
        <v>41089</v>
      </c>
      <c r="P2765" s="195" t="s">
        <v>6190</v>
      </c>
      <c r="Q2765" s="195">
        <v>2012</v>
      </c>
      <c r="R2765" s="195" t="s">
        <v>3441</v>
      </c>
      <c r="S2765" s="195">
        <v>29</v>
      </c>
      <c r="T2765" s="195">
        <v>1569.5</v>
      </c>
      <c r="U2765" s="195">
        <v>1895.5</v>
      </c>
      <c r="V2765" s="195">
        <v>4808500</v>
      </c>
      <c r="X2765" s="260">
        <v>41170</v>
      </c>
      <c r="Y2765" t="s">
        <v>7320</v>
      </c>
      <c r="Z2765" s="260">
        <v>12</v>
      </c>
      <c r="AA2765">
        <v>1391</v>
      </c>
      <c r="AB2765" s="260" t="str">
        <f ca="1">IFERROR(IFERROR(VLOOKUP(Table_Merge1[[#This Row],[Column1]],Table11[#All],2,FALSE),LEFT(AB2766,8)&amp;IF(LEN((RIGHT(AB2766,2)+1))&lt;2,"0"&amp;(RIGHT(AB2766,2)+1),(RIGHT(AB2766,2)-1))),"")</f>
        <v>1391.06.28</v>
      </c>
      <c r="AC2765" s="259" t="str">
        <f ca="1">LEFT(Table_Merge1[[#This Row],[Column2]],4)</f>
        <v>1391</v>
      </c>
      <c r="AD2765" s="259" t="str">
        <f ca="1">RIGHT(LEFT(Table_Merge1[[#This Row],[Column2]],7),2)</f>
        <v>06</v>
      </c>
      <c r="AE2765" s="259" t="str">
        <f ca="1">RIGHT(Table_Merge1[[#This Row],[Column2]],2)</f>
        <v>28</v>
      </c>
      <c r="AF2765">
        <v>6</v>
      </c>
      <c r="AG2765">
        <v>28</v>
      </c>
      <c r="AH2765" s="260">
        <v>2012</v>
      </c>
      <c r="AI2765" t="s">
        <v>3447</v>
      </c>
      <c r="AJ2765" s="260">
        <v>18</v>
      </c>
      <c r="AK2765">
        <v>1756.75</v>
      </c>
      <c r="AL2765">
        <v>2111</v>
      </c>
      <c r="AM2765">
        <v>5033000</v>
      </c>
      <c r="AO2765">
        <v>24380</v>
      </c>
      <c r="AP2765" s="287">
        <f>IFERROR(IF(Table_Merge1[[#This Row],[LME Zinc stock]]*Table_Merge1[[#This Row],[Nima.مقدار]]=0,"",Table_Merge1[[#This Row],[LME Zinc stock]]*Table_Merge1[[#This Row],[Nima.مقدار]]),"")</f>
        <v>122704540000</v>
      </c>
      <c r="AQ2765" s="287">
        <f>IFERROR(IF(Table_Merge1[[#This Row],[LME Zinc 3-month]]*Table_Merge1[[#This Row],[Nima.مقدار]]=0,"",Table_Merge1[[#This Row],[LME Zinc 3-month]]*Table_Merge1[[#This Row],[Nima.مقدار]]),"")</f>
        <v>51466180</v>
      </c>
      <c r="AR2765" s="288" t="str">
        <f>IFERROR(IF(Table_Merge1[[#This Row],[LME Zinc stock]]*Table_Merge1[[#This Row],[Azad.Sell]]=0,"",Table_Merge1[[#This Row],[LME Zinc stock]]*Table_Merge1[[#This Row],[Azad.Sell]]),"")</f>
        <v/>
      </c>
      <c r="AS2765" s="288" t="str">
        <f>IFERROR(IF(Table_Merge1[[#This Row],[LME Zinc 3-month]]*Table_Merge1[[#This Row],[Azad.Sell]]=0,"",Table_Merge1[[#This Row],[LME Zinc 3-month]]*Table_Merge1[[#This Row],[Azad.Sell]]),"")</f>
        <v/>
      </c>
      <c r="AT2765"/>
    </row>
    <row r="2766" spans="1:46" x14ac:dyDescent="0.25">
      <c r="A2766" s="258">
        <v>44453</v>
      </c>
      <c r="B27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1400.06.23</v>
      </c>
      <c r="C2766" s="195">
        <f t="shared" ca="1" si="79"/>
        <v>1400</v>
      </c>
      <c r="D27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66" s="195">
        <f>_xlfn.NUMBERVALUE(RIGHT(Table11[[#This Row],[تاریخ شمسی]],2))</f>
        <v>23</v>
      </c>
      <c r="F27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06-23</v>
      </c>
      <c r="G2766" s="195" t="s">
        <v>2917</v>
      </c>
      <c r="L2766" s="259">
        <v>44453</v>
      </c>
      <c r="M2766">
        <v>230616</v>
      </c>
      <c r="O2766" s="283">
        <f>IFERROR(DATE(Table7[[#This Row],[year]],MONTH(DATEVALUE(Table7[[#This Row],[month]]&amp;"1")),Table7[[#This Row],[day]]),"")</f>
        <v>41088</v>
      </c>
      <c r="P2766" s="257" t="s">
        <v>6191</v>
      </c>
      <c r="Q2766" s="257">
        <v>2012</v>
      </c>
      <c r="R2766" s="257" t="s">
        <v>3441</v>
      </c>
      <c r="S2766" s="257">
        <v>28</v>
      </c>
      <c r="T2766" s="257">
        <v>1567.75</v>
      </c>
      <c r="U2766" s="257">
        <v>1917.5</v>
      </c>
      <c r="V2766" s="257">
        <v>4806475</v>
      </c>
      <c r="X2766" s="260">
        <v>41169</v>
      </c>
      <c r="Y2766" t="s">
        <v>7319</v>
      </c>
      <c r="Z2766" s="260">
        <v>12</v>
      </c>
      <c r="AA2766">
        <v>1391</v>
      </c>
      <c r="AB2766" s="260" t="str">
        <f ca="1">IFERROR(IFERROR(VLOOKUP(Table_Merge1[[#This Row],[Column1]],Table11[#All],2,FALSE),LEFT(AB2767,8)&amp;IF(LEN((RIGHT(AB2767,2)+1))&lt;2,"0"&amp;(RIGHT(AB2767,2)+1),(RIGHT(AB2767,2)-1))),"")</f>
        <v>1391.06.27</v>
      </c>
      <c r="AC2766" s="259" t="str">
        <f ca="1">LEFT(Table_Merge1[[#This Row],[Column2]],4)</f>
        <v>1391</v>
      </c>
      <c r="AD2766" s="259" t="str">
        <f ca="1">RIGHT(LEFT(Table_Merge1[[#This Row],[Column2]],7),2)</f>
        <v>06</v>
      </c>
      <c r="AE2766" s="259" t="str">
        <f ca="1">RIGHT(Table_Merge1[[#This Row],[Column2]],2)</f>
        <v>27</v>
      </c>
      <c r="AF2766">
        <v>6</v>
      </c>
      <c r="AG2766">
        <v>27</v>
      </c>
      <c r="AH2766" s="260">
        <v>2012</v>
      </c>
      <c r="AI2766" t="s">
        <v>3447</v>
      </c>
      <c r="AJ2766" s="260">
        <v>17</v>
      </c>
      <c r="AK2766">
        <v>1767.25</v>
      </c>
      <c r="AL2766">
        <v>2116</v>
      </c>
      <c r="AM2766">
        <v>5040325</v>
      </c>
      <c r="AO2766">
        <v>24930</v>
      </c>
      <c r="AP2766" s="287">
        <f>IFERROR(IF(Table_Merge1[[#This Row],[LME Zinc stock]]*Table_Merge1[[#This Row],[Nima.مقدار]]=0,"",Table_Merge1[[#This Row],[LME Zinc stock]]*Table_Merge1[[#This Row],[Nima.مقدار]]),"")</f>
        <v>125655302250</v>
      </c>
      <c r="AQ2766" s="287">
        <f>IFERROR(IF(Table_Merge1[[#This Row],[LME Zinc 3-month]]*Table_Merge1[[#This Row],[Nima.مقدار]]=0,"",Table_Merge1[[#This Row],[LME Zinc 3-month]]*Table_Merge1[[#This Row],[Nima.مقدار]]),"")</f>
        <v>52751880</v>
      </c>
      <c r="AR2766" s="288" t="str">
        <f>IFERROR(IF(Table_Merge1[[#This Row],[LME Zinc stock]]*Table_Merge1[[#This Row],[Azad.Sell]]=0,"",Table_Merge1[[#This Row],[LME Zinc stock]]*Table_Merge1[[#This Row],[Azad.Sell]]),"")</f>
        <v/>
      </c>
      <c r="AS2766" s="288" t="str">
        <f>IFERROR(IF(Table_Merge1[[#This Row],[LME Zinc 3-month]]*Table_Merge1[[#This Row],[Azad.Sell]]=0,"",Table_Merge1[[#This Row],[LME Zinc 3-month]]*Table_Merge1[[#This Row],[Azad.Sell]]),"")</f>
        <v/>
      </c>
      <c r="AT2766"/>
    </row>
    <row r="2767" spans="1:46" x14ac:dyDescent="0.25">
      <c r="A2767" s="258">
        <v>44454</v>
      </c>
      <c r="B27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1400.06.24</v>
      </c>
      <c r="C2767" s="195">
        <f t="shared" ca="1" si="79"/>
        <v>1400</v>
      </c>
      <c r="D27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67" s="195">
        <f>_xlfn.NUMBERVALUE(RIGHT(Table11[[#This Row],[تاریخ شمسی]],2))</f>
        <v>24</v>
      </c>
      <c r="F27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06-24</v>
      </c>
      <c r="G2767" s="195" t="s">
        <v>2918</v>
      </c>
      <c r="L2767" s="259">
        <v>44454</v>
      </c>
      <c r="M2767">
        <v>230878</v>
      </c>
      <c r="O2767" s="284">
        <f>IFERROR(DATE(Table7[[#This Row],[year]],MONTH(DATEVALUE(Table7[[#This Row],[month]]&amp;"1")),Table7[[#This Row],[day]]),"")</f>
        <v>41087</v>
      </c>
      <c r="P2767" s="195" t="s">
        <v>6192</v>
      </c>
      <c r="Q2767" s="195">
        <v>2012</v>
      </c>
      <c r="R2767" s="195" t="s">
        <v>3441</v>
      </c>
      <c r="S2767" s="195">
        <v>27</v>
      </c>
      <c r="T2767" s="195">
        <v>1567.5</v>
      </c>
      <c r="U2767" s="195">
        <v>1893</v>
      </c>
      <c r="V2767" s="195">
        <v>4799850</v>
      </c>
      <c r="X2767" s="260">
        <v>41166</v>
      </c>
      <c r="Z2767" s="260">
        <v>12</v>
      </c>
      <c r="AB2767" s="260" t="str">
        <f ca="1">IFERROR(IFERROR(VLOOKUP(Table_Merge1[[#This Row],[Column1]],Table11[#All],2,FALSE),LEFT(AB2768,8)&amp;IF(LEN((RIGHT(AB2768,2)+1))&lt;2,"0"&amp;(RIGHT(AB2768,2)+1),(RIGHT(AB2768,2)-1))),"")</f>
        <v>1391.06.22</v>
      </c>
      <c r="AC2767" s="259" t="str">
        <f ca="1">LEFT(Table_Merge1[[#This Row],[Column2]],4)</f>
        <v>1391</v>
      </c>
      <c r="AD2767" s="259" t="str">
        <f ca="1">RIGHT(LEFT(Table_Merge1[[#This Row],[Column2]],7),2)</f>
        <v>06</v>
      </c>
      <c r="AE2767" s="259" t="str">
        <f ca="1">RIGHT(Table_Merge1[[#This Row],[Column2]],2)</f>
        <v>22</v>
      </c>
      <c r="AH2767" s="260">
        <v>2012</v>
      </c>
      <c r="AI2767" t="s">
        <v>3447</v>
      </c>
      <c r="AJ2767" s="260">
        <v>14</v>
      </c>
      <c r="AK2767">
        <v>1772.5</v>
      </c>
      <c r="AL2767">
        <v>2097.5</v>
      </c>
      <c r="AM2767">
        <v>5049100</v>
      </c>
      <c r="AP2767" s="287" t="str">
        <f>IFERROR(IF(Table_Merge1[[#This Row],[LME Zinc stock]]*Table_Merge1[[#This Row],[Nima.مقدار]]=0,"",Table_Merge1[[#This Row],[LME Zinc stock]]*Table_Merge1[[#This Row],[Nima.مقدار]]),"")</f>
        <v/>
      </c>
      <c r="AQ2767" s="287" t="str">
        <f>IFERROR(IF(Table_Merge1[[#This Row],[LME Zinc 3-month]]*Table_Merge1[[#This Row],[Nima.مقدار]]=0,"",Table_Merge1[[#This Row],[LME Zinc 3-month]]*Table_Merge1[[#This Row],[Nima.مقدار]]),"")</f>
        <v/>
      </c>
      <c r="AR2767" s="288" t="str">
        <f>IFERROR(IF(Table_Merge1[[#This Row],[LME Zinc stock]]*Table_Merge1[[#This Row],[Azad.Sell]]=0,"",Table_Merge1[[#This Row],[LME Zinc stock]]*Table_Merge1[[#This Row],[Azad.Sell]]),"")</f>
        <v/>
      </c>
      <c r="AS2767" s="288" t="str">
        <f>IFERROR(IF(Table_Merge1[[#This Row],[LME Zinc 3-month]]*Table_Merge1[[#This Row],[Azad.Sell]]=0,"",Table_Merge1[[#This Row],[LME Zinc 3-month]]*Table_Merge1[[#This Row],[Azad.Sell]]),"")</f>
        <v/>
      </c>
      <c r="AT2767"/>
    </row>
    <row r="2768" spans="1:46" x14ac:dyDescent="0.25">
      <c r="A2768" s="258">
        <v>44455</v>
      </c>
      <c r="B27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1400.06.25</v>
      </c>
      <c r="C2768" s="195">
        <f t="shared" ca="1" si="79"/>
        <v>1400</v>
      </c>
      <c r="D27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68" s="195">
        <f>_xlfn.NUMBERVALUE(RIGHT(Table11[[#This Row],[تاریخ شمسی]],2))</f>
        <v>25</v>
      </c>
      <c r="F27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06-25</v>
      </c>
      <c r="G2768" s="195" t="s">
        <v>2919</v>
      </c>
      <c r="L2768" s="259">
        <v>44455</v>
      </c>
      <c r="M2768">
        <v>231117</v>
      </c>
      <c r="O2768" s="283">
        <f>IFERROR(DATE(Table7[[#This Row],[year]],MONTH(DATEVALUE(Table7[[#This Row],[month]]&amp;"1")),Table7[[#This Row],[day]]),"")</f>
        <v>41086</v>
      </c>
      <c r="P2768" s="257" t="s">
        <v>6193</v>
      </c>
      <c r="Q2768" s="257">
        <v>2012</v>
      </c>
      <c r="R2768" s="257" t="s">
        <v>3441</v>
      </c>
      <c r="S2768" s="257">
        <v>26</v>
      </c>
      <c r="T2768" s="257">
        <v>1583.25</v>
      </c>
      <c r="U2768" s="257">
        <v>1892</v>
      </c>
      <c r="V2768" s="257">
        <v>4803475</v>
      </c>
      <c r="X2768" s="260">
        <v>41165</v>
      </c>
      <c r="Y2768" t="s">
        <v>7318</v>
      </c>
      <c r="Z2768" s="260">
        <v>12</v>
      </c>
      <c r="AA2768">
        <v>1391</v>
      </c>
      <c r="AB2768" s="260" t="str">
        <f ca="1">IFERROR(IFERROR(VLOOKUP(Table_Merge1[[#This Row],[Column1]],Table11[#All],2,FALSE),LEFT(AB2769,8)&amp;IF(LEN((RIGHT(AB2769,2)+1))&lt;2,"0"&amp;(RIGHT(AB2769,2)+1),(RIGHT(AB2769,2)-1))),"")</f>
        <v>1391.06.23</v>
      </c>
      <c r="AC2768" s="259" t="str">
        <f ca="1">LEFT(Table_Merge1[[#This Row],[Column2]],4)</f>
        <v>1391</v>
      </c>
      <c r="AD2768" s="259" t="str">
        <f ca="1">RIGHT(LEFT(Table_Merge1[[#This Row],[Column2]],7),2)</f>
        <v>06</v>
      </c>
      <c r="AE2768" s="259" t="str">
        <f ca="1">RIGHT(Table_Merge1[[#This Row],[Column2]],2)</f>
        <v>23</v>
      </c>
      <c r="AF2768">
        <v>6</v>
      </c>
      <c r="AG2768">
        <v>23</v>
      </c>
      <c r="AH2768" s="260">
        <v>2012</v>
      </c>
      <c r="AI2768" t="s">
        <v>3447</v>
      </c>
      <c r="AJ2768" s="260">
        <v>13</v>
      </c>
      <c r="AK2768">
        <v>1730.5</v>
      </c>
      <c r="AL2768">
        <v>2132.5</v>
      </c>
      <c r="AM2768">
        <v>5059100</v>
      </c>
      <c r="AO2768">
        <v>23950</v>
      </c>
      <c r="AP2768" s="287">
        <f>IFERROR(IF(Table_Merge1[[#This Row],[LME Zinc stock]]*Table_Merge1[[#This Row],[Nima.مقدار]]=0,"",Table_Merge1[[#This Row],[LME Zinc stock]]*Table_Merge1[[#This Row],[Nima.مقدار]]),"")</f>
        <v>121165445000</v>
      </c>
      <c r="AQ2768" s="287">
        <f>IFERROR(IF(Table_Merge1[[#This Row],[LME Zinc 3-month]]*Table_Merge1[[#This Row],[Nima.مقدار]]=0,"",Table_Merge1[[#This Row],[LME Zinc 3-month]]*Table_Merge1[[#This Row],[Nima.مقدار]]),"")</f>
        <v>51073375</v>
      </c>
      <c r="AR2768" s="288" t="str">
        <f>IFERROR(IF(Table_Merge1[[#This Row],[LME Zinc stock]]*Table_Merge1[[#This Row],[Azad.Sell]]=0,"",Table_Merge1[[#This Row],[LME Zinc stock]]*Table_Merge1[[#This Row],[Azad.Sell]]),"")</f>
        <v/>
      </c>
      <c r="AS2768" s="288" t="str">
        <f>IFERROR(IF(Table_Merge1[[#This Row],[LME Zinc 3-month]]*Table_Merge1[[#This Row],[Azad.Sell]]=0,"",Table_Merge1[[#This Row],[LME Zinc 3-month]]*Table_Merge1[[#This Row],[Azad.Sell]]),"")</f>
        <v/>
      </c>
      <c r="AT2768"/>
    </row>
    <row r="2769" spans="1:46" x14ac:dyDescent="0.25">
      <c r="A2769" s="258">
        <v>44457</v>
      </c>
      <c r="B27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1400.06.27</v>
      </c>
      <c r="C2769" s="195">
        <f t="shared" ca="1" si="79"/>
        <v>1400</v>
      </c>
      <c r="D27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69" s="195">
        <f>_xlfn.NUMBERVALUE(RIGHT(Table11[[#This Row],[تاریخ شمسی]],2))</f>
        <v>27</v>
      </c>
      <c r="F27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06-27</v>
      </c>
      <c r="G2769" s="195" t="s">
        <v>2920</v>
      </c>
      <c r="L2769" s="259">
        <v>44457</v>
      </c>
      <c r="M2769">
        <v>232812</v>
      </c>
      <c r="O2769" s="284">
        <f>IFERROR(DATE(Table7[[#This Row],[year]],MONTH(DATEVALUE(Table7[[#This Row],[month]]&amp;"1")),Table7[[#This Row],[day]]),"")</f>
        <v>41085</v>
      </c>
      <c r="P2769" s="195" t="s">
        <v>6194</v>
      </c>
      <c r="Q2769" s="195">
        <v>2012</v>
      </c>
      <c r="R2769" s="195" t="s">
        <v>3441</v>
      </c>
      <c r="S2769" s="195">
        <v>25</v>
      </c>
      <c r="T2769" s="195">
        <v>1569</v>
      </c>
      <c r="U2769" s="195">
        <v>1871</v>
      </c>
      <c r="V2769" s="195">
        <v>4800400</v>
      </c>
      <c r="X2769" s="260">
        <v>41164</v>
      </c>
      <c r="Z2769" s="260">
        <v>12</v>
      </c>
      <c r="AB2769" s="260" t="str">
        <f ca="1">IFERROR(IFERROR(VLOOKUP(Table_Merge1[[#This Row],[Column1]],Table11[#All],2,FALSE),LEFT(AB2770,8)&amp;IF(LEN((RIGHT(AB2770,2)+1))&lt;2,"0"&amp;(RIGHT(AB2770,2)+1),(RIGHT(AB2770,2)-1))),"")</f>
        <v>1391.06.20</v>
      </c>
      <c r="AC2769" s="259" t="str">
        <f ca="1">LEFT(Table_Merge1[[#This Row],[Column2]],4)</f>
        <v>1391</v>
      </c>
      <c r="AD2769" s="259" t="str">
        <f ca="1">RIGHT(LEFT(Table_Merge1[[#This Row],[Column2]],7),2)</f>
        <v>06</v>
      </c>
      <c r="AE2769" s="259" t="str">
        <f ca="1">RIGHT(Table_Merge1[[#This Row],[Column2]],2)</f>
        <v>20</v>
      </c>
      <c r="AH2769" s="260">
        <v>2012</v>
      </c>
      <c r="AI2769" t="s">
        <v>3447</v>
      </c>
      <c r="AJ2769" s="260">
        <v>12</v>
      </c>
      <c r="AK2769">
        <v>1742.75</v>
      </c>
      <c r="AL2769">
        <v>2099</v>
      </c>
      <c r="AM2769">
        <v>5049775</v>
      </c>
      <c r="AP2769" s="287" t="str">
        <f>IFERROR(IF(Table_Merge1[[#This Row],[LME Zinc stock]]*Table_Merge1[[#This Row],[Nima.مقدار]]=0,"",Table_Merge1[[#This Row],[LME Zinc stock]]*Table_Merge1[[#This Row],[Nima.مقدار]]),"")</f>
        <v/>
      </c>
      <c r="AQ2769" s="287" t="str">
        <f>IFERROR(IF(Table_Merge1[[#This Row],[LME Zinc 3-month]]*Table_Merge1[[#This Row],[Nima.مقدار]]=0,"",Table_Merge1[[#This Row],[LME Zinc 3-month]]*Table_Merge1[[#This Row],[Nima.مقدار]]),"")</f>
        <v/>
      </c>
      <c r="AR2769" s="288" t="str">
        <f>IFERROR(IF(Table_Merge1[[#This Row],[LME Zinc stock]]*Table_Merge1[[#This Row],[Azad.Sell]]=0,"",Table_Merge1[[#This Row],[LME Zinc stock]]*Table_Merge1[[#This Row],[Azad.Sell]]),"")</f>
        <v/>
      </c>
      <c r="AS2769" s="288" t="str">
        <f>IFERROR(IF(Table_Merge1[[#This Row],[LME Zinc 3-month]]*Table_Merge1[[#This Row],[Azad.Sell]]=0,"",Table_Merge1[[#This Row],[LME Zinc 3-month]]*Table_Merge1[[#This Row],[Azad.Sell]]),"")</f>
        <v/>
      </c>
      <c r="AT2769"/>
    </row>
    <row r="2770" spans="1:46" x14ac:dyDescent="0.25">
      <c r="A2770" s="258">
        <v>44458</v>
      </c>
      <c r="B27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1400.06.28</v>
      </c>
      <c r="C2770" s="195">
        <f t="shared" ca="1" si="79"/>
        <v>1400</v>
      </c>
      <c r="D27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70" s="195">
        <f>_xlfn.NUMBERVALUE(RIGHT(Table11[[#This Row],[تاریخ شمسی]],2))</f>
        <v>28</v>
      </c>
      <c r="F27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06-28</v>
      </c>
      <c r="G2770" s="195" t="s">
        <v>2921</v>
      </c>
      <c r="L2770" s="259">
        <v>44458</v>
      </c>
      <c r="M2770">
        <v>231949</v>
      </c>
      <c r="O2770" s="283">
        <f>IFERROR(DATE(Table7[[#This Row],[year]],MONTH(DATEVALUE(Table7[[#This Row],[month]]&amp;"1")),Table7[[#This Row],[day]]),"")</f>
        <v>41082</v>
      </c>
      <c r="P2770" s="257" t="s">
        <v>6195</v>
      </c>
      <c r="Q2770" s="257">
        <v>2012</v>
      </c>
      <c r="R2770" s="257" t="s">
        <v>3441</v>
      </c>
      <c r="S2770" s="257">
        <v>22</v>
      </c>
      <c r="T2770" s="257">
        <v>1570.5</v>
      </c>
      <c r="U2770" s="257">
        <v>1907.5</v>
      </c>
      <c r="V2770" s="257">
        <v>4811050</v>
      </c>
      <c r="X2770" s="260">
        <v>41163</v>
      </c>
      <c r="Y2770" t="s">
        <v>7317</v>
      </c>
      <c r="Z2770" s="260">
        <v>1</v>
      </c>
      <c r="AA2770">
        <v>1391</v>
      </c>
      <c r="AB2770" s="260" t="str">
        <f ca="1">IFERROR(IFERROR(VLOOKUP(Table_Merge1[[#This Row],[Column1]],Table11[#All],2,FALSE),LEFT(AB2771,8)&amp;IF(LEN((RIGHT(AB2771,2)+1))&lt;2,"0"&amp;(RIGHT(AB2771,2)+1),(RIGHT(AB2771,2)-1))),"")</f>
        <v>1391.06.21</v>
      </c>
      <c r="AC2770" s="259" t="str">
        <f ca="1">LEFT(Table_Merge1[[#This Row],[Column2]],4)</f>
        <v>1391</v>
      </c>
      <c r="AD2770" s="259" t="str">
        <f ca="1">RIGHT(LEFT(Table_Merge1[[#This Row],[Column2]],7),2)</f>
        <v>06</v>
      </c>
      <c r="AE2770" s="259" t="str">
        <f ca="1">RIGHT(Table_Merge1[[#This Row],[Column2]],2)</f>
        <v>21</v>
      </c>
      <c r="AF2770">
        <v>6</v>
      </c>
      <c r="AG2770">
        <v>21</v>
      </c>
      <c r="AH2770" s="260">
        <v>2012</v>
      </c>
      <c r="AI2770" t="s">
        <v>3447</v>
      </c>
      <c r="AJ2770" s="260">
        <v>11</v>
      </c>
      <c r="AK2770">
        <v>1731</v>
      </c>
      <c r="AL2770" t="s">
        <v>3621</v>
      </c>
      <c r="AM2770" t="s">
        <v>3621</v>
      </c>
      <c r="AO2770">
        <v>24700</v>
      </c>
      <c r="AP2770" s="287" t="str">
        <f>IFERROR(IF(Table_Merge1[[#This Row],[LME Zinc stock]]*Table_Merge1[[#This Row],[Nima.مقدار]]=0,"",Table_Merge1[[#This Row],[LME Zinc stock]]*Table_Merge1[[#This Row],[Nima.مقدار]]),"")</f>
        <v/>
      </c>
      <c r="AQ2770" s="287" t="str">
        <f>IFERROR(IF(Table_Merge1[[#This Row],[LME Zinc 3-month]]*Table_Merge1[[#This Row],[Nima.مقدار]]=0,"",Table_Merge1[[#This Row],[LME Zinc 3-month]]*Table_Merge1[[#This Row],[Nima.مقدار]]),"")</f>
        <v/>
      </c>
      <c r="AR2770" s="288" t="str">
        <f>IFERROR(IF(Table_Merge1[[#This Row],[LME Zinc stock]]*Table_Merge1[[#This Row],[Azad.Sell]]=0,"",Table_Merge1[[#This Row],[LME Zinc stock]]*Table_Merge1[[#This Row],[Azad.Sell]]),"")</f>
        <v/>
      </c>
      <c r="AS2770" s="288" t="str">
        <f>IFERROR(IF(Table_Merge1[[#This Row],[LME Zinc 3-month]]*Table_Merge1[[#This Row],[Azad.Sell]]=0,"",Table_Merge1[[#This Row],[LME Zinc 3-month]]*Table_Merge1[[#This Row],[Azad.Sell]]),"")</f>
        <v/>
      </c>
      <c r="AT2770"/>
    </row>
    <row r="2771" spans="1:46" x14ac:dyDescent="0.25">
      <c r="A2771" s="258">
        <v>44459</v>
      </c>
      <c r="B27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1400.06.29</v>
      </c>
      <c r="C2771" s="195">
        <f t="shared" ca="1" si="79"/>
        <v>1400</v>
      </c>
      <c r="D27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71" s="195">
        <f>_xlfn.NUMBERVALUE(RIGHT(Table11[[#This Row],[تاریخ شمسی]],2))</f>
        <v>29</v>
      </c>
      <c r="F27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06-29</v>
      </c>
      <c r="G2771" s="195" t="s">
        <v>2922</v>
      </c>
      <c r="L2771" s="259">
        <v>44459</v>
      </c>
      <c r="M2771">
        <v>231193</v>
      </c>
      <c r="O2771" s="284">
        <f>IFERROR(DATE(Table7[[#This Row],[year]],MONTH(DATEVALUE(Table7[[#This Row],[month]]&amp;"1")),Table7[[#This Row],[day]]),"")</f>
        <v>41081</v>
      </c>
      <c r="P2771" s="195" t="s">
        <v>6196</v>
      </c>
      <c r="Q2771" s="195">
        <v>2012</v>
      </c>
      <c r="R2771" s="195" t="s">
        <v>3441</v>
      </c>
      <c r="S2771" s="195">
        <v>21</v>
      </c>
      <c r="T2771" s="195">
        <v>1600</v>
      </c>
      <c r="U2771" s="195">
        <v>1923.5</v>
      </c>
      <c r="V2771" s="195">
        <v>4822850</v>
      </c>
      <c r="X2771" s="260">
        <v>41162</v>
      </c>
      <c r="Y2771" t="s">
        <v>7316</v>
      </c>
      <c r="Z2771" s="260">
        <v>1</v>
      </c>
      <c r="AA2771">
        <v>1391</v>
      </c>
      <c r="AB2771" s="260" t="str">
        <f ca="1">IFERROR(IFERROR(VLOOKUP(Table_Merge1[[#This Row],[Column1]],Table11[#All],2,FALSE),LEFT(AB2772,8)&amp;IF(LEN((RIGHT(AB2772,2)+1))&lt;2,"0"&amp;(RIGHT(AB2772,2)+1),(RIGHT(AB2772,2)-1))),"")</f>
        <v>1391.06.20</v>
      </c>
      <c r="AC2771" s="259" t="str">
        <f ca="1">LEFT(Table_Merge1[[#This Row],[Column2]],4)</f>
        <v>1391</v>
      </c>
      <c r="AD2771" s="259" t="str">
        <f ca="1">RIGHT(LEFT(Table_Merge1[[#This Row],[Column2]],7),2)</f>
        <v>06</v>
      </c>
      <c r="AE2771" s="259" t="str">
        <f ca="1">RIGHT(Table_Merge1[[#This Row],[Column2]],2)</f>
        <v>20</v>
      </c>
      <c r="AF2771">
        <v>6</v>
      </c>
      <c r="AG2771">
        <v>20</v>
      </c>
      <c r="AH2771" s="260">
        <v>2012</v>
      </c>
      <c r="AI2771" t="s">
        <v>3447</v>
      </c>
      <c r="AJ2771" s="260">
        <v>10</v>
      </c>
      <c r="AK2771">
        <v>1732.75</v>
      </c>
      <c r="AL2771">
        <v>2126</v>
      </c>
      <c r="AM2771">
        <v>5055850</v>
      </c>
      <c r="AO2771">
        <v>25500</v>
      </c>
      <c r="AP2771" s="287">
        <f>IFERROR(IF(Table_Merge1[[#This Row],[LME Zinc stock]]*Table_Merge1[[#This Row],[Nima.مقدار]]=0,"",Table_Merge1[[#This Row],[LME Zinc stock]]*Table_Merge1[[#This Row],[Nima.مقدار]]),"")</f>
        <v>128924175000</v>
      </c>
      <c r="AQ2771" s="287">
        <f>IFERROR(IF(Table_Merge1[[#This Row],[LME Zinc 3-month]]*Table_Merge1[[#This Row],[Nima.مقدار]]=0,"",Table_Merge1[[#This Row],[LME Zinc 3-month]]*Table_Merge1[[#This Row],[Nima.مقدار]]),"")</f>
        <v>54213000</v>
      </c>
      <c r="AR2771" s="288" t="str">
        <f>IFERROR(IF(Table_Merge1[[#This Row],[LME Zinc stock]]*Table_Merge1[[#This Row],[Azad.Sell]]=0,"",Table_Merge1[[#This Row],[LME Zinc stock]]*Table_Merge1[[#This Row],[Azad.Sell]]),"")</f>
        <v/>
      </c>
      <c r="AS2771" s="288" t="str">
        <f>IFERROR(IF(Table_Merge1[[#This Row],[LME Zinc 3-month]]*Table_Merge1[[#This Row],[Azad.Sell]]=0,"",Table_Merge1[[#This Row],[LME Zinc 3-month]]*Table_Merge1[[#This Row],[Azad.Sell]]),"")</f>
        <v/>
      </c>
      <c r="AT2771"/>
    </row>
    <row r="2772" spans="1:46" x14ac:dyDescent="0.25">
      <c r="A2772" s="258">
        <v>44460</v>
      </c>
      <c r="B27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1400.06.30</v>
      </c>
      <c r="C2772" s="195">
        <f t="shared" ca="1" si="79"/>
        <v>1400</v>
      </c>
      <c r="D27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72" s="195">
        <f>_xlfn.NUMBERVALUE(RIGHT(Table11[[#This Row],[تاریخ شمسی]],2))</f>
        <v>30</v>
      </c>
      <c r="F27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06-30</v>
      </c>
      <c r="G2772" s="195" t="s">
        <v>2923</v>
      </c>
      <c r="L2772" s="259">
        <v>44460</v>
      </c>
      <c r="M2772">
        <v>231193</v>
      </c>
      <c r="O2772" s="283">
        <f>IFERROR(DATE(Table7[[#This Row],[year]],MONTH(DATEVALUE(Table7[[#This Row],[month]]&amp;"1")),Table7[[#This Row],[day]]),"")</f>
        <v>41080</v>
      </c>
      <c r="P2772" s="257" t="s">
        <v>6197</v>
      </c>
      <c r="Q2772" s="257">
        <v>2012</v>
      </c>
      <c r="R2772" s="257" t="s">
        <v>3441</v>
      </c>
      <c r="S2772" s="257">
        <v>20</v>
      </c>
      <c r="T2772" s="257">
        <v>1618.75</v>
      </c>
      <c r="U2772" s="257">
        <v>1903.5</v>
      </c>
      <c r="V2772" s="257">
        <v>4828850</v>
      </c>
      <c r="X2772" s="260">
        <v>41159</v>
      </c>
      <c r="Z2772" s="260">
        <v>1</v>
      </c>
      <c r="AB2772" s="260" t="str">
        <f ca="1">IFERROR(IFERROR(VLOOKUP(Table_Merge1[[#This Row],[Column1]],Table11[#All],2,FALSE),LEFT(AB2773,8)&amp;IF(LEN((RIGHT(AB2773,2)+1))&lt;2,"0"&amp;(RIGHT(AB2773,2)+1),(RIGHT(AB2773,2)-1))),"")</f>
        <v>1391.06.15</v>
      </c>
      <c r="AC2772" s="259" t="str">
        <f ca="1">LEFT(Table_Merge1[[#This Row],[Column2]],4)</f>
        <v>1391</v>
      </c>
      <c r="AD2772" s="259" t="str">
        <f ca="1">RIGHT(LEFT(Table_Merge1[[#This Row],[Column2]],7),2)</f>
        <v>06</v>
      </c>
      <c r="AE2772" s="259" t="str">
        <f ca="1">RIGHT(Table_Merge1[[#This Row],[Column2]],2)</f>
        <v>15</v>
      </c>
      <c r="AH2772" s="260">
        <v>2012</v>
      </c>
      <c r="AI2772" t="s">
        <v>3447</v>
      </c>
      <c r="AJ2772" s="260">
        <v>7</v>
      </c>
      <c r="AK2772">
        <v>1696</v>
      </c>
      <c r="AL2772">
        <v>2096</v>
      </c>
      <c r="AM2772">
        <v>5064250</v>
      </c>
      <c r="AP2772" s="287" t="str">
        <f>IFERROR(IF(Table_Merge1[[#This Row],[LME Zinc stock]]*Table_Merge1[[#This Row],[Nima.مقدار]]=0,"",Table_Merge1[[#This Row],[LME Zinc stock]]*Table_Merge1[[#This Row],[Nima.مقدار]]),"")</f>
        <v/>
      </c>
      <c r="AQ2772" s="287" t="str">
        <f>IFERROR(IF(Table_Merge1[[#This Row],[LME Zinc 3-month]]*Table_Merge1[[#This Row],[Nima.مقدار]]=0,"",Table_Merge1[[#This Row],[LME Zinc 3-month]]*Table_Merge1[[#This Row],[Nima.مقدار]]),"")</f>
        <v/>
      </c>
      <c r="AR2772" s="288" t="str">
        <f>IFERROR(IF(Table_Merge1[[#This Row],[LME Zinc stock]]*Table_Merge1[[#This Row],[Azad.Sell]]=0,"",Table_Merge1[[#This Row],[LME Zinc stock]]*Table_Merge1[[#This Row],[Azad.Sell]]),"")</f>
        <v/>
      </c>
      <c r="AS2772" s="288" t="str">
        <f>IFERROR(IF(Table_Merge1[[#This Row],[LME Zinc 3-month]]*Table_Merge1[[#This Row],[Azad.Sell]]=0,"",Table_Merge1[[#This Row],[LME Zinc 3-month]]*Table_Merge1[[#This Row],[Azad.Sell]]),"")</f>
        <v/>
      </c>
      <c r="AT2772"/>
    </row>
    <row r="2773" spans="1:46" x14ac:dyDescent="0.25">
      <c r="A2773" s="258">
        <v>44461</v>
      </c>
      <c r="B27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1400.06.31</v>
      </c>
      <c r="C2773" s="195">
        <f t="shared" ca="1" si="79"/>
        <v>1400</v>
      </c>
      <c r="D27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2773" s="195">
        <f>_xlfn.NUMBERVALUE(RIGHT(Table11[[#This Row],[تاریخ شمسی]],2))</f>
        <v>31</v>
      </c>
      <c r="F27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06-31</v>
      </c>
      <c r="G2773" s="195" t="s">
        <v>2924</v>
      </c>
      <c r="L2773" s="259">
        <v>44461</v>
      </c>
      <c r="M2773">
        <v>231991</v>
      </c>
      <c r="O2773" s="284">
        <f>IFERROR(DATE(Table7[[#This Row],[year]],MONTH(DATEVALUE(Table7[[#This Row],[month]]&amp;"1")),Table7[[#This Row],[day]]),"")</f>
        <v>41079</v>
      </c>
      <c r="P2773" s="195" t="s">
        <v>6198</v>
      </c>
      <c r="Q2773" s="195">
        <v>2012</v>
      </c>
      <c r="R2773" s="195" t="s">
        <v>3441</v>
      </c>
      <c r="S2773" s="195">
        <v>19</v>
      </c>
      <c r="T2773" s="195">
        <v>1628.5</v>
      </c>
      <c r="U2773" s="195">
        <v>1920</v>
      </c>
      <c r="V2773" s="195">
        <v>4818725</v>
      </c>
      <c r="X2773" s="260">
        <v>41158</v>
      </c>
      <c r="Y2773" t="s">
        <v>7315</v>
      </c>
      <c r="Z2773" s="260">
        <v>1</v>
      </c>
      <c r="AA2773">
        <v>1391</v>
      </c>
      <c r="AB2773" s="260" t="str">
        <f ca="1">IFERROR(IFERROR(VLOOKUP(Table_Merge1[[#This Row],[Column1]],Table11[#All],2,FALSE),LEFT(AB2774,8)&amp;IF(LEN((RIGHT(AB2774,2)+1))&lt;2,"0"&amp;(RIGHT(AB2774,2)+1),(RIGHT(AB2774,2)-1))),"")</f>
        <v>1391.06.16</v>
      </c>
      <c r="AC2773" s="259" t="str">
        <f ca="1">LEFT(Table_Merge1[[#This Row],[Column2]],4)</f>
        <v>1391</v>
      </c>
      <c r="AD2773" s="259" t="str">
        <f ca="1">RIGHT(LEFT(Table_Merge1[[#This Row],[Column2]],7),2)</f>
        <v>06</v>
      </c>
      <c r="AE2773" s="259" t="str">
        <f ca="1">RIGHT(Table_Merge1[[#This Row],[Column2]],2)</f>
        <v>16</v>
      </c>
      <c r="AF2773">
        <v>6</v>
      </c>
      <c r="AG2773">
        <v>16</v>
      </c>
      <c r="AH2773" s="260">
        <v>2012</v>
      </c>
      <c r="AI2773" t="s">
        <v>3447</v>
      </c>
      <c r="AJ2773" s="260">
        <v>6</v>
      </c>
      <c r="AK2773">
        <v>1708.5</v>
      </c>
      <c r="AL2773">
        <v>2076</v>
      </c>
      <c r="AM2773">
        <v>5071800</v>
      </c>
      <c r="AO2773">
        <v>22180</v>
      </c>
      <c r="AP2773" s="287">
        <f>IFERROR(IF(Table_Merge1[[#This Row],[LME Zinc stock]]*Table_Merge1[[#This Row],[Nima.مقدار]]=0,"",Table_Merge1[[#This Row],[LME Zinc stock]]*Table_Merge1[[#This Row],[Nima.مقدار]]),"")</f>
        <v>112492524000</v>
      </c>
      <c r="AQ2773" s="287">
        <f>IFERROR(IF(Table_Merge1[[#This Row],[LME Zinc 3-month]]*Table_Merge1[[#This Row],[Nima.مقدار]]=0,"",Table_Merge1[[#This Row],[LME Zinc 3-month]]*Table_Merge1[[#This Row],[Nima.مقدار]]),"")</f>
        <v>46045680</v>
      </c>
      <c r="AR2773" s="288" t="str">
        <f>IFERROR(IF(Table_Merge1[[#This Row],[LME Zinc stock]]*Table_Merge1[[#This Row],[Azad.Sell]]=0,"",Table_Merge1[[#This Row],[LME Zinc stock]]*Table_Merge1[[#This Row],[Azad.Sell]]),"")</f>
        <v/>
      </c>
      <c r="AS2773" s="288" t="str">
        <f>IFERROR(IF(Table_Merge1[[#This Row],[LME Zinc 3-month]]*Table_Merge1[[#This Row],[Azad.Sell]]=0,"",Table_Merge1[[#This Row],[LME Zinc 3-month]]*Table_Merge1[[#This Row],[Azad.Sell]]),"")</f>
        <v/>
      </c>
      <c r="AT2773"/>
    </row>
    <row r="2774" spans="1:46" x14ac:dyDescent="0.25">
      <c r="A2774" s="258">
        <v>44462</v>
      </c>
      <c r="B27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1400.07.01</v>
      </c>
      <c r="C2774" s="195">
        <f t="shared" ca="1" si="79"/>
        <v>1400</v>
      </c>
      <c r="D27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74" s="195">
        <f>_xlfn.NUMBERVALUE(RIGHT(Table11[[#This Row],[تاریخ شمسی]],2))</f>
        <v>1</v>
      </c>
      <c r="F27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07-01</v>
      </c>
      <c r="G2774" s="195" t="s">
        <v>2925</v>
      </c>
      <c r="L2774" s="259">
        <v>44462</v>
      </c>
      <c r="M2774">
        <v>231147</v>
      </c>
      <c r="O2774" s="283">
        <f>IFERROR(DATE(Table7[[#This Row],[year]],MONTH(DATEVALUE(Table7[[#This Row],[month]]&amp;"1")),Table7[[#This Row],[day]]),"")</f>
        <v>41078</v>
      </c>
      <c r="P2774" s="257" t="s">
        <v>6199</v>
      </c>
      <c r="Q2774" s="257">
        <v>2012</v>
      </c>
      <c r="R2774" s="257" t="s">
        <v>3441</v>
      </c>
      <c r="S2774" s="257">
        <v>18</v>
      </c>
      <c r="T2774" s="257">
        <v>1623.5</v>
      </c>
      <c r="U2774" s="257">
        <v>1948</v>
      </c>
      <c r="V2774" s="257">
        <v>4809525</v>
      </c>
      <c r="X2774" s="260">
        <v>41157</v>
      </c>
      <c r="Y2774" t="s">
        <v>7314</v>
      </c>
      <c r="Z2774" s="260">
        <v>1</v>
      </c>
      <c r="AA2774">
        <v>1391</v>
      </c>
      <c r="AB2774" s="260" t="str">
        <f ca="1">IFERROR(IFERROR(VLOOKUP(Table_Merge1[[#This Row],[Column1]],Table11[#All],2,FALSE),LEFT(AB2775,8)&amp;IF(LEN((RIGHT(AB2775,2)+1))&lt;2,"0"&amp;(RIGHT(AB2775,2)+1),(RIGHT(AB2775,2)-1))),"")</f>
        <v>1391.06.15</v>
      </c>
      <c r="AC2774" s="259" t="str">
        <f ca="1">LEFT(Table_Merge1[[#This Row],[Column2]],4)</f>
        <v>1391</v>
      </c>
      <c r="AD2774" s="259" t="str">
        <f ca="1">RIGHT(LEFT(Table_Merge1[[#This Row],[Column2]],7),2)</f>
        <v>06</v>
      </c>
      <c r="AE2774" s="259" t="str">
        <f ca="1">RIGHT(Table_Merge1[[#This Row],[Column2]],2)</f>
        <v>15</v>
      </c>
      <c r="AF2774">
        <v>6</v>
      </c>
      <c r="AG2774">
        <v>15</v>
      </c>
      <c r="AH2774" s="260">
        <v>2012</v>
      </c>
      <c r="AI2774" t="s">
        <v>3447</v>
      </c>
      <c r="AJ2774" s="260">
        <v>5</v>
      </c>
      <c r="AK2774">
        <v>1689.5</v>
      </c>
      <c r="AL2774">
        <v>2096.5</v>
      </c>
      <c r="AM2774">
        <v>5080725</v>
      </c>
      <c r="AO2774">
        <v>22230</v>
      </c>
      <c r="AP2774" s="287">
        <f>IFERROR(IF(Table_Merge1[[#This Row],[LME Zinc stock]]*Table_Merge1[[#This Row],[Nima.مقدار]]=0,"",Table_Merge1[[#This Row],[LME Zinc stock]]*Table_Merge1[[#This Row],[Nima.مقدار]]),"")</f>
        <v>112944516750</v>
      </c>
      <c r="AQ2774" s="287">
        <f>IFERROR(IF(Table_Merge1[[#This Row],[LME Zinc 3-month]]*Table_Merge1[[#This Row],[Nima.مقدار]]=0,"",Table_Merge1[[#This Row],[LME Zinc 3-month]]*Table_Merge1[[#This Row],[Nima.مقدار]]),"")</f>
        <v>46605195</v>
      </c>
      <c r="AR2774" s="288" t="str">
        <f>IFERROR(IF(Table_Merge1[[#This Row],[LME Zinc stock]]*Table_Merge1[[#This Row],[Azad.Sell]]=0,"",Table_Merge1[[#This Row],[LME Zinc stock]]*Table_Merge1[[#This Row],[Azad.Sell]]),"")</f>
        <v/>
      </c>
      <c r="AS2774" s="288" t="str">
        <f>IFERROR(IF(Table_Merge1[[#This Row],[LME Zinc 3-month]]*Table_Merge1[[#This Row],[Azad.Sell]]=0,"",Table_Merge1[[#This Row],[LME Zinc 3-month]]*Table_Merge1[[#This Row],[Azad.Sell]]),"")</f>
        <v/>
      </c>
      <c r="AT2774"/>
    </row>
    <row r="2775" spans="1:46" x14ac:dyDescent="0.25">
      <c r="A2775" s="258">
        <v>44464</v>
      </c>
      <c r="B27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1400.07.03</v>
      </c>
      <c r="C2775" s="195">
        <f t="shared" ca="1" si="79"/>
        <v>1400</v>
      </c>
      <c r="D27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75" s="195">
        <f>_xlfn.NUMBERVALUE(RIGHT(Table11[[#This Row],[تاریخ شمسی]],2))</f>
        <v>3</v>
      </c>
      <c r="F27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07-03</v>
      </c>
      <c r="G2775" s="195" t="s">
        <v>2926</v>
      </c>
      <c r="L2775" s="259">
        <v>44464</v>
      </c>
      <c r="M2775">
        <v>232692</v>
      </c>
      <c r="O2775" s="284">
        <f>IFERROR(DATE(Table7[[#This Row],[year]],MONTH(DATEVALUE(Table7[[#This Row],[month]]&amp;"1")),Table7[[#This Row],[day]]),"")</f>
        <v>41075</v>
      </c>
      <c r="P2775" s="195" t="s">
        <v>6200</v>
      </c>
      <c r="Q2775" s="195">
        <v>2012</v>
      </c>
      <c r="R2775" s="195" t="s">
        <v>3441</v>
      </c>
      <c r="S2775" s="195">
        <v>15</v>
      </c>
      <c r="T2775" s="195">
        <v>1622.25</v>
      </c>
      <c r="U2775" s="195">
        <v>1966</v>
      </c>
      <c r="V2775" s="195">
        <v>4805775</v>
      </c>
      <c r="X2775" s="260">
        <v>41156</v>
      </c>
      <c r="Y2775" t="s">
        <v>7313</v>
      </c>
      <c r="Z2775" s="260">
        <v>1</v>
      </c>
      <c r="AA2775">
        <v>1391</v>
      </c>
      <c r="AB2775" s="260" t="str">
        <f ca="1">IFERROR(IFERROR(VLOOKUP(Table_Merge1[[#This Row],[Column1]],Table11[#All],2,FALSE),LEFT(AB2776,8)&amp;IF(LEN((RIGHT(AB2776,2)+1))&lt;2,"0"&amp;(RIGHT(AB2776,2)+1),(RIGHT(AB2776,2)-1))),"")</f>
        <v>1391.06.14</v>
      </c>
      <c r="AC2775" s="259" t="str">
        <f ca="1">LEFT(Table_Merge1[[#This Row],[Column2]],4)</f>
        <v>1391</v>
      </c>
      <c r="AD2775" s="259" t="str">
        <f ca="1">RIGHT(LEFT(Table_Merge1[[#This Row],[Column2]],7),2)</f>
        <v>06</v>
      </c>
      <c r="AE2775" s="259" t="str">
        <f ca="1">RIGHT(Table_Merge1[[#This Row],[Column2]],2)</f>
        <v>14</v>
      </c>
      <c r="AF2775">
        <v>6</v>
      </c>
      <c r="AG2775">
        <v>14</v>
      </c>
      <c r="AH2775" s="260">
        <v>2012</v>
      </c>
      <c r="AI2775" t="s">
        <v>3447</v>
      </c>
      <c r="AJ2775" s="260">
        <v>4</v>
      </c>
      <c r="AK2775">
        <v>1691.5</v>
      </c>
      <c r="AL2775">
        <v>2077</v>
      </c>
      <c r="AM2775">
        <v>5080950</v>
      </c>
      <c r="AO2775">
        <v>21790</v>
      </c>
      <c r="AP2775" s="287">
        <f>IFERROR(IF(Table_Merge1[[#This Row],[LME Zinc stock]]*Table_Merge1[[#This Row],[Nima.مقدار]]=0,"",Table_Merge1[[#This Row],[LME Zinc stock]]*Table_Merge1[[#This Row],[Nima.مقدار]]),"")</f>
        <v>110713900500</v>
      </c>
      <c r="AQ2775" s="287">
        <f>IFERROR(IF(Table_Merge1[[#This Row],[LME Zinc 3-month]]*Table_Merge1[[#This Row],[Nima.مقدار]]=0,"",Table_Merge1[[#This Row],[LME Zinc 3-month]]*Table_Merge1[[#This Row],[Nima.مقدار]]),"")</f>
        <v>45257830</v>
      </c>
      <c r="AR2775" s="288" t="str">
        <f>IFERROR(IF(Table_Merge1[[#This Row],[LME Zinc stock]]*Table_Merge1[[#This Row],[Azad.Sell]]=0,"",Table_Merge1[[#This Row],[LME Zinc stock]]*Table_Merge1[[#This Row],[Azad.Sell]]),"")</f>
        <v/>
      </c>
      <c r="AS2775" s="288" t="str">
        <f>IFERROR(IF(Table_Merge1[[#This Row],[LME Zinc 3-month]]*Table_Merge1[[#This Row],[Azad.Sell]]=0,"",Table_Merge1[[#This Row],[LME Zinc 3-month]]*Table_Merge1[[#This Row],[Azad.Sell]]),"")</f>
        <v/>
      </c>
      <c r="AT2775"/>
    </row>
    <row r="2776" spans="1:46" x14ac:dyDescent="0.25">
      <c r="A2776" s="258">
        <v>44465</v>
      </c>
      <c r="B27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1400.07.04</v>
      </c>
      <c r="C2776" s="195">
        <f t="shared" ca="1" si="79"/>
        <v>1400</v>
      </c>
      <c r="D27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76" s="195">
        <f>_xlfn.NUMBERVALUE(RIGHT(Table11[[#This Row],[تاریخ شمسی]],2))</f>
        <v>4</v>
      </c>
      <c r="F27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07-04</v>
      </c>
      <c r="G2776" s="195" t="s">
        <v>2927</v>
      </c>
      <c r="L2776" s="259">
        <v>44465</v>
      </c>
      <c r="M2776">
        <v>232350</v>
      </c>
      <c r="O2776" s="283">
        <f>IFERROR(DATE(Table7[[#This Row],[year]],MONTH(DATEVALUE(Table7[[#This Row],[month]]&amp;"1")),Table7[[#This Row],[day]]),"")</f>
        <v>41074</v>
      </c>
      <c r="P2776" s="257" t="s">
        <v>6201</v>
      </c>
      <c r="Q2776" s="257">
        <v>2012</v>
      </c>
      <c r="R2776" s="257" t="s">
        <v>3441</v>
      </c>
      <c r="S2776" s="257">
        <v>14</v>
      </c>
      <c r="T2776" s="257">
        <v>1619</v>
      </c>
      <c r="U2776" s="257">
        <v>1949</v>
      </c>
      <c r="V2776" s="257">
        <v>4812625</v>
      </c>
      <c r="X2776" s="260">
        <v>41155</v>
      </c>
      <c r="Y2776" t="s">
        <v>7312</v>
      </c>
      <c r="Z2776" s="260">
        <v>1</v>
      </c>
      <c r="AA2776">
        <v>1391</v>
      </c>
      <c r="AB2776" s="260" t="str">
        <f ca="1">IFERROR(IFERROR(VLOOKUP(Table_Merge1[[#This Row],[Column1]],Table11[#All],2,FALSE),LEFT(AB2777,8)&amp;IF(LEN((RIGHT(AB2777,2)+1))&lt;2,"0"&amp;(RIGHT(AB2777,2)+1),(RIGHT(AB2777,2)-1))),"")</f>
        <v>1391.06.13</v>
      </c>
      <c r="AC2776" s="259" t="str">
        <f ca="1">LEFT(Table_Merge1[[#This Row],[Column2]],4)</f>
        <v>1391</v>
      </c>
      <c r="AD2776" s="259" t="str">
        <f ca="1">RIGHT(LEFT(Table_Merge1[[#This Row],[Column2]],7),2)</f>
        <v>06</v>
      </c>
      <c r="AE2776" s="259" t="str">
        <f ca="1">RIGHT(Table_Merge1[[#This Row],[Column2]],2)</f>
        <v>13</v>
      </c>
      <c r="AF2776">
        <v>6</v>
      </c>
      <c r="AG2776">
        <v>13</v>
      </c>
      <c r="AH2776" s="260">
        <v>2012</v>
      </c>
      <c r="AI2776" t="s">
        <v>3447</v>
      </c>
      <c r="AJ2776" s="260">
        <v>3</v>
      </c>
      <c r="AK2776">
        <v>1686</v>
      </c>
      <c r="AL2776">
        <v>2108</v>
      </c>
      <c r="AM2776">
        <v>5085850</v>
      </c>
      <c r="AO2776">
        <v>21720</v>
      </c>
      <c r="AP2776" s="287">
        <f>IFERROR(IF(Table_Merge1[[#This Row],[LME Zinc stock]]*Table_Merge1[[#This Row],[Nima.مقدار]]=0,"",Table_Merge1[[#This Row],[LME Zinc stock]]*Table_Merge1[[#This Row],[Nima.مقدار]]),"")</f>
        <v>110464662000</v>
      </c>
      <c r="AQ2776" s="287">
        <f>IFERROR(IF(Table_Merge1[[#This Row],[LME Zinc 3-month]]*Table_Merge1[[#This Row],[Nima.مقدار]]=0,"",Table_Merge1[[#This Row],[LME Zinc 3-month]]*Table_Merge1[[#This Row],[Nima.مقدار]]),"")</f>
        <v>45785760</v>
      </c>
      <c r="AR2776" s="288" t="str">
        <f>IFERROR(IF(Table_Merge1[[#This Row],[LME Zinc stock]]*Table_Merge1[[#This Row],[Azad.Sell]]=0,"",Table_Merge1[[#This Row],[LME Zinc stock]]*Table_Merge1[[#This Row],[Azad.Sell]]),"")</f>
        <v/>
      </c>
      <c r="AS2776" s="288" t="str">
        <f>IFERROR(IF(Table_Merge1[[#This Row],[LME Zinc 3-month]]*Table_Merge1[[#This Row],[Azad.Sell]]=0,"",Table_Merge1[[#This Row],[LME Zinc 3-month]]*Table_Merge1[[#This Row],[Azad.Sell]]),"")</f>
        <v/>
      </c>
      <c r="AT2776"/>
    </row>
    <row r="2777" spans="1:46" x14ac:dyDescent="0.25">
      <c r="A2777" s="258">
        <v>44467</v>
      </c>
      <c r="B27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1400.07.06</v>
      </c>
      <c r="C2777" s="195">
        <f t="shared" ca="1" si="79"/>
        <v>1400</v>
      </c>
      <c r="D27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77" s="195">
        <f>_xlfn.NUMBERVALUE(RIGHT(Table11[[#This Row],[تاریخ شمسی]],2))</f>
        <v>6</v>
      </c>
      <c r="F27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07-06</v>
      </c>
      <c r="G2777" s="195" t="s">
        <v>2928</v>
      </c>
      <c r="L2777" s="259">
        <v>44467</v>
      </c>
      <c r="M2777">
        <v>232350</v>
      </c>
      <c r="O2777" s="284">
        <f>IFERROR(DATE(Table7[[#This Row],[year]],MONTH(DATEVALUE(Table7[[#This Row],[month]]&amp;"1")),Table7[[#This Row],[day]]),"")</f>
        <v>41073</v>
      </c>
      <c r="P2777" s="195" t="s">
        <v>6202</v>
      </c>
      <c r="Q2777" s="195">
        <v>2012</v>
      </c>
      <c r="R2777" s="195" t="s">
        <v>3441</v>
      </c>
      <c r="S2777" s="195">
        <v>13</v>
      </c>
      <c r="T2777" s="195">
        <v>1612.75</v>
      </c>
      <c r="U2777" s="195">
        <v>1902</v>
      </c>
      <c r="V2777" s="195">
        <v>4822650</v>
      </c>
      <c r="X2777" s="260">
        <v>41152</v>
      </c>
      <c r="Z2777" s="260">
        <v>1</v>
      </c>
      <c r="AB2777" s="260" t="str">
        <f ca="1">IFERROR(IFERROR(VLOOKUP(Table_Merge1[[#This Row],[Column1]],Table11[#All],2,FALSE),LEFT(AB2778,8)&amp;IF(LEN((RIGHT(AB2778,2)+1))&lt;2,"0"&amp;(RIGHT(AB2778,2)+1),(RIGHT(AB2778,2)-1))),"")</f>
        <v>1391.06.8</v>
      </c>
      <c r="AC2777" s="259" t="str">
        <f ca="1">LEFT(Table_Merge1[[#This Row],[Column2]],4)</f>
        <v>1391</v>
      </c>
      <c r="AD2777" s="259" t="str">
        <f ca="1">RIGHT(LEFT(Table_Merge1[[#This Row],[Column2]],7),2)</f>
        <v>06</v>
      </c>
      <c r="AE2777" s="259" t="str">
        <f ca="1">RIGHT(Table_Merge1[[#This Row],[Column2]],2)</f>
        <v>.8</v>
      </c>
      <c r="AH2777" s="260">
        <v>2012</v>
      </c>
      <c r="AI2777" t="s">
        <v>3445</v>
      </c>
      <c r="AJ2777" s="260">
        <v>31</v>
      </c>
      <c r="AK2777">
        <v>1657.75</v>
      </c>
      <c r="AL2777">
        <v>2140.5</v>
      </c>
      <c r="AM2777">
        <v>5078175</v>
      </c>
      <c r="AP2777" s="287" t="str">
        <f>IFERROR(IF(Table_Merge1[[#This Row],[LME Zinc stock]]*Table_Merge1[[#This Row],[Nima.مقدار]]=0,"",Table_Merge1[[#This Row],[LME Zinc stock]]*Table_Merge1[[#This Row],[Nima.مقدار]]),"")</f>
        <v/>
      </c>
      <c r="AQ2777" s="287" t="str">
        <f>IFERROR(IF(Table_Merge1[[#This Row],[LME Zinc 3-month]]*Table_Merge1[[#This Row],[Nima.مقدار]]=0,"",Table_Merge1[[#This Row],[LME Zinc 3-month]]*Table_Merge1[[#This Row],[Nima.مقدار]]),"")</f>
        <v/>
      </c>
      <c r="AR2777" s="288" t="str">
        <f>IFERROR(IF(Table_Merge1[[#This Row],[LME Zinc stock]]*Table_Merge1[[#This Row],[Azad.Sell]]=0,"",Table_Merge1[[#This Row],[LME Zinc stock]]*Table_Merge1[[#This Row],[Azad.Sell]]),"")</f>
        <v/>
      </c>
      <c r="AS2777" s="288" t="str">
        <f>IFERROR(IF(Table_Merge1[[#This Row],[LME Zinc 3-month]]*Table_Merge1[[#This Row],[Azad.Sell]]=0,"",Table_Merge1[[#This Row],[LME Zinc 3-month]]*Table_Merge1[[#This Row],[Azad.Sell]]),"")</f>
        <v/>
      </c>
      <c r="AT2777"/>
    </row>
    <row r="2778" spans="1:46" x14ac:dyDescent="0.25">
      <c r="A2778" s="258">
        <v>44468</v>
      </c>
      <c r="B27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1400.07.07</v>
      </c>
      <c r="C2778" s="195">
        <f t="shared" ca="1" si="79"/>
        <v>1400</v>
      </c>
      <c r="D27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78" s="195">
        <f>_xlfn.NUMBERVALUE(RIGHT(Table11[[#This Row],[تاریخ شمسی]],2))</f>
        <v>7</v>
      </c>
      <c r="F27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07-07</v>
      </c>
      <c r="G2778" s="195" t="s">
        <v>2929</v>
      </c>
      <c r="L2778" s="259">
        <v>44468</v>
      </c>
      <c r="M2778">
        <v>232403</v>
      </c>
      <c r="O2778" s="283">
        <f>IFERROR(DATE(Table7[[#This Row],[year]],MONTH(DATEVALUE(Table7[[#This Row],[month]]&amp;"1")),Table7[[#This Row],[day]]),"")</f>
        <v>41072</v>
      </c>
      <c r="P2778" s="257" t="s">
        <v>6203</v>
      </c>
      <c r="Q2778" s="257">
        <v>2012</v>
      </c>
      <c r="R2778" s="257" t="s">
        <v>3441</v>
      </c>
      <c r="S2778" s="257">
        <v>12</v>
      </c>
      <c r="T2778" s="257">
        <v>1589.25</v>
      </c>
      <c r="U2778" s="257" t="s">
        <v>3621</v>
      </c>
      <c r="V2778" s="257" t="s">
        <v>3621</v>
      </c>
      <c r="X2778" s="260">
        <v>41151</v>
      </c>
      <c r="Z2778" s="260">
        <v>1</v>
      </c>
      <c r="AB2778" s="260" t="str">
        <f ca="1">IFERROR(IFERROR(VLOOKUP(Table_Merge1[[#This Row],[Column1]],Table11[#All],2,FALSE),LEFT(AB2779,8)&amp;IF(LEN((RIGHT(AB2779,2)+1))&lt;2,"0"&amp;(RIGHT(AB2779,2)+1),(RIGHT(AB2779,2)-1))),"")</f>
        <v>1391.06.09</v>
      </c>
      <c r="AC2778" s="259" t="str">
        <f ca="1">LEFT(Table_Merge1[[#This Row],[Column2]],4)</f>
        <v>1391</v>
      </c>
      <c r="AD2778" s="259" t="str">
        <f ca="1">RIGHT(LEFT(Table_Merge1[[#This Row],[Column2]],7),2)</f>
        <v>06</v>
      </c>
      <c r="AE2778" s="259" t="str">
        <f ca="1">RIGHT(Table_Merge1[[#This Row],[Column2]],2)</f>
        <v>09</v>
      </c>
      <c r="AH2778" s="260">
        <v>2012</v>
      </c>
      <c r="AI2778" t="s">
        <v>3445</v>
      </c>
      <c r="AJ2778" s="260">
        <v>30</v>
      </c>
      <c r="AK2778">
        <v>1657</v>
      </c>
      <c r="AL2778">
        <v>2154</v>
      </c>
      <c r="AM2778">
        <v>5078750</v>
      </c>
      <c r="AP2778" s="287" t="str">
        <f>IFERROR(IF(Table_Merge1[[#This Row],[LME Zinc stock]]*Table_Merge1[[#This Row],[Nima.مقدار]]=0,"",Table_Merge1[[#This Row],[LME Zinc stock]]*Table_Merge1[[#This Row],[Nima.مقدار]]),"")</f>
        <v/>
      </c>
      <c r="AQ2778" s="287" t="str">
        <f>IFERROR(IF(Table_Merge1[[#This Row],[LME Zinc 3-month]]*Table_Merge1[[#This Row],[Nima.مقدار]]=0,"",Table_Merge1[[#This Row],[LME Zinc 3-month]]*Table_Merge1[[#This Row],[Nima.مقدار]]),"")</f>
        <v/>
      </c>
      <c r="AR2778" s="288" t="str">
        <f>IFERROR(IF(Table_Merge1[[#This Row],[LME Zinc stock]]*Table_Merge1[[#This Row],[Azad.Sell]]=0,"",Table_Merge1[[#This Row],[LME Zinc stock]]*Table_Merge1[[#This Row],[Azad.Sell]]),"")</f>
        <v/>
      </c>
      <c r="AS2778" s="288" t="str">
        <f>IFERROR(IF(Table_Merge1[[#This Row],[LME Zinc 3-month]]*Table_Merge1[[#This Row],[Azad.Sell]]=0,"",Table_Merge1[[#This Row],[LME Zinc 3-month]]*Table_Merge1[[#This Row],[Azad.Sell]]),"")</f>
        <v/>
      </c>
      <c r="AT2778"/>
    </row>
    <row r="2779" spans="1:46" x14ac:dyDescent="0.25">
      <c r="A2779" s="258">
        <v>44469</v>
      </c>
      <c r="B27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1400.07.08</v>
      </c>
      <c r="C2779" s="195">
        <f t="shared" ca="1" si="79"/>
        <v>1400</v>
      </c>
      <c r="D27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79" s="195">
        <f>_xlfn.NUMBERVALUE(RIGHT(Table11[[#This Row],[تاریخ شمسی]],2))</f>
        <v>8</v>
      </c>
      <c r="F27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07-08</v>
      </c>
      <c r="G2779" s="195" t="s">
        <v>2930</v>
      </c>
      <c r="L2779" s="259">
        <v>44469</v>
      </c>
      <c r="M2779">
        <v>233417</v>
      </c>
      <c r="O2779" s="284">
        <f>IFERROR(DATE(Table7[[#This Row],[year]],MONTH(DATEVALUE(Table7[[#This Row],[month]]&amp;"1")),Table7[[#This Row],[day]]),"")</f>
        <v>41071</v>
      </c>
      <c r="P2779" s="195" t="s">
        <v>6204</v>
      </c>
      <c r="Q2779" s="195">
        <v>2012</v>
      </c>
      <c r="R2779" s="195" t="s">
        <v>3441</v>
      </c>
      <c r="S2779" s="195">
        <v>11</v>
      </c>
      <c r="T2779" s="195">
        <v>1593</v>
      </c>
      <c r="U2779" s="195">
        <v>1867.5</v>
      </c>
      <c r="V2779" s="195">
        <v>4833925</v>
      </c>
      <c r="X2779" s="260">
        <v>41150</v>
      </c>
      <c r="Y2779" t="s">
        <v>7311</v>
      </c>
      <c r="Z2779" s="260">
        <v>1</v>
      </c>
      <c r="AA2779">
        <v>1391</v>
      </c>
      <c r="AB2779" s="260" t="str">
        <f ca="1">IFERROR(IFERROR(VLOOKUP(Table_Merge1[[#This Row],[Column1]],Table11[#All],2,FALSE),LEFT(AB2780,8)&amp;IF(LEN((RIGHT(AB2780,2)+1))&lt;2,"0"&amp;(RIGHT(AB2780,2)+1),(RIGHT(AB2780,2)-1))),"")</f>
        <v>1391.06.08</v>
      </c>
      <c r="AC2779" s="259" t="str">
        <f ca="1">LEFT(Table_Merge1[[#This Row],[Column2]],4)</f>
        <v>1391</v>
      </c>
      <c r="AD2779" s="259" t="str">
        <f ca="1">RIGHT(LEFT(Table_Merge1[[#This Row],[Column2]],7),2)</f>
        <v>06</v>
      </c>
      <c r="AE2779" s="259" t="str">
        <f ca="1">RIGHT(Table_Merge1[[#This Row],[Column2]],2)</f>
        <v>08</v>
      </c>
      <c r="AF2779">
        <v>6</v>
      </c>
      <c r="AG2779">
        <v>8</v>
      </c>
      <c r="AH2779" s="260">
        <v>2012</v>
      </c>
      <c r="AI2779" t="s">
        <v>3445</v>
      </c>
      <c r="AJ2779" s="260">
        <v>29</v>
      </c>
      <c r="AK2779">
        <v>1664.25</v>
      </c>
      <c r="AL2779">
        <v>2168</v>
      </c>
      <c r="AM2779">
        <v>5017725</v>
      </c>
      <c r="AO2779">
        <v>21940</v>
      </c>
      <c r="AP2779" s="287">
        <f>IFERROR(IF(Table_Merge1[[#This Row],[LME Zinc stock]]*Table_Merge1[[#This Row],[Nima.مقدار]]=0,"",Table_Merge1[[#This Row],[LME Zinc stock]]*Table_Merge1[[#This Row],[Nima.مقدار]]),"")</f>
        <v>110088886500</v>
      </c>
      <c r="AQ2779" s="287">
        <f>IFERROR(IF(Table_Merge1[[#This Row],[LME Zinc 3-month]]*Table_Merge1[[#This Row],[Nima.مقدار]]=0,"",Table_Merge1[[#This Row],[LME Zinc 3-month]]*Table_Merge1[[#This Row],[Nima.مقدار]]),"")</f>
        <v>47565920</v>
      </c>
      <c r="AR2779" s="288" t="str">
        <f>IFERROR(IF(Table_Merge1[[#This Row],[LME Zinc stock]]*Table_Merge1[[#This Row],[Azad.Sell]]=0,"",Table_Merge1[[#This Row],[LME Zinc stock]]*Table_Merge1[[#This Row],[Azad.Sell]]),"")</f>
        <v/>
      </c>
      <c r="AS2779" s="288" t="str">
        <f>IFERROR(IF(Table_Merge1[[#This Row],[LME Zinc 3-month]]*Table_Merge1[[#This Row],[Azad.Sell]]=0,"",Table_Merge1[[#This Row],[LME Zinc 3-month]]*Table_Merge1[[#This Row],[Azad.Sell]]),"")</f>
        <v/>
      </c>
      <c r="AT2779"/>
    </row>
    <row r="2780" spans="1:46" x14ac:dyDescent="0.25">
      <c r="A2780" s="258">
        <v>44471</v>
      </c>
      <c r="B27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1400.07.10</v>
      </c>
      <c r="C2780" s="195">
        <f t="shared" ca="1" si="79"/>
        <v>1400</v>
      </c>
      <c r="D27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80" s="195">
        <f>_xlfn.NUMBERVALUE(RIGHT(Table11[[#This Row],[تاریخ شمسی]],2))</f>
        <v>10</v>
      </c>
      <c r="F27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07-10</v>
      </c>
      <c r="G2780" s="195" t="s">
        <v>2931</v>
      </c>
      <c r="L2780" s="259">
        <v>44471</v>
      </c>
      <c r="M2780">
        <v>235400</v>
      </c>
      <c r="O2780" s="283">
        <f>IFERROR(DATE(Table7[[#This Row],[year]],MONTH(DATEVALUE(Table7[[#This Row],[month]]&amp;"1")),Table7[[#This Row],[day]]),"")</f>
        <v>41068</v>
      </c>
      <c r="P2780" s="257" t="s">
        <v>6205</v>
      </c>
      <c r="Q2780" s="257">
        <v>2012</v>
      </c>
      <c r="R2780" s="257" t="s">
        <v>3441</v>
      </c>
      <c r="S2780" s="257">
        <v>8</v>
      </c>
      <c r="T2780" s="257">
        <v>1576</v>
      </c>
      <c r="U2780" s="257">
        <v>1872.5</v>
      </c>
      <c r="V2780" s="257">
        <v>4844725</v>
      </c>
      <c r="X2780" s="260">
        <v>41149</v>
      </c>
      <c r="Y2780" t="s">
        <v>7310</v>
      </c>
      <c r="Z2780" s="260">
        <v>1</v>
      </c>
      <c r="AA2780">
        <v>1391</v>
      </c>
      <c r="AB2780" s="260" t="str">
        <f ca="1">IFERROR(IFERROR(VLOOKUP(Table_Merge1[[#This Row],[Column1]],Table11[#All],2,FALSE),LEFT(AB2781,8)&amp;IF(LEN((RIGHT(AB2781,2)+1))&lt;2,"0"&amp;(RIGHT(AB2781,2)+1),(RIGHT(AB2781,2)-1))),"")</f>
        <v>1391.06.07</v>
      </c>
      <c r="AC2780" s="259" t="str">
        <f ca="1">LEFT(Table_Merge1[[#This Row],[Column2]],4)</f>
        <v>1391</v>
      </c>
      <c r="AD2780" s="259" t="str">
        <f ca="1">RIGHT(LEFT(Table_Merge1[[#This Row],[Column2]],7),2)</f>
        <v>06</v>
      </c>
      <c r="AE2780" s="259" t="str">
        <f ca="1">RIGHT(Table_Merge1[[#This Row],[Column2]],2)</f>
        <v>07</v>
      </c>
      <c r="AF2780">
        <v>6</v>
      </c>
      <c r="AG2780">
        <v>7</v>
      </c>
      <c r="AH2780" s="260">
        <v>2012</v>
      </c>
      <c r="AI2780" t="s">
        <v>3445</v>
      </c>
      <c r="AJ2780" s="260">
        <v>28</v>
      </c>
      <c r="AK2780">
        <v>1663.5</v>
      </c>
      <c r="AL2780">
        <v>2175.5</v>
      </c>
      <c r="AM2780">
        <v>5008975</v>
      </c>
      <c r="AO2780">
        <v>21940</v>
      </c>
      <c r="AP2780" s="287">
        <f>IFERROR(IF(Table_Merge1[[#This Row],[LME Zinc stock]]*Table_Merge1[[#This Row],[Nima.مقدار]]=0,"",Table_Merge1[[#This Row],[LME Zinc stock]]*Table_Merge1[[#This Row],[Nima.مقدار]]),"")</f>
        <v>109896911500</v>
      </c>
      <c r="AQ2780" s="287">
        <f>IFERROR(IF(Table_Merge1[[#This Row],[LME Zinc 3-month]]*Table_Merge1[[#This Row],[Nima.مقدار]]=0,"",Table_Merge1[[#This Row],[LME Zinc 3-month]]*Table_Merge1[[#This Row],[Nima.مقدار]]),"")</f>
        <v>47730470</v>
      </c>
      <c r="AR2780" s="288" t="str">
        <f>IFERROR(IF(Table_Merge1[[#This Row],[LME Zinc stock]]*Table_Merge1[[#This Row],[Azad.Sell]]=0,"",Table_Merge1[[#This Row],[LME Zinc stock]]*Table_Merge1[[#This Row],[Azad.Sell]]),"")</f>
        <v/>
      </c>
      <c r="AS2780" s="288" t="str">
        <f>IFERROR(IF(Table_Merge1[[#This Row],[LME Zinc 3-month]]*Table_Merge1[[#This Row],[Azad.Sell]]=0,"",Table_Merge1[[#This Row],[LME Zinc 3-month]]*Table_Merge1[[#This Row],[Azad.Sell]]),"")</f>
        <v/>
      </c>
      <c r="AT2780"/>
    </row>
    <row r="2781" spans="1:46" x14ac:dyDescent="0.25">
      <c r="A2781" s="258">
        <v>44472</v>
      </c>
      <c r="B27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1400.07.11</v>
      </c>
      <c r="C2781" s="195">
        <f t="shared" ca="1" si="79"/>
        <v>1400</v>
      </c>
      <c r="D27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81" s="195">
        <f>_xlfn.NUMBERVALUE(RIGHT(Table11[[#This Row],[تاریخ شمسی]],2))</f>
        <v>11</v>
      </c>
      <c r="F27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07-11</v>
      </c>
      <c r="G2781" s="195" t="s">
        <v>2932</v>
      </c>
      <c r="L2781" s="259">
        <v>44472</v>
      </c>
      <c r="M2781">
        <v>233160</v>
      </c>
      <c r="O2781" s="284">
        <f>IFERROR(DATE(Table7[[#This Row],[year]],MONTH(DATEVALUE(Table7[[#This Row],[month]]&amp;"1")),Table7[[#This Row],[day]]),"")</f>
        <v>41067</v>
      </c>
      <c r="P2781" s="195" t="s">
        <v>6206</v>
      </c>
      <c r="Q2781" s="195">
        <v>2012</v>
      </c>
      <c r="R2781" s="195" t="s">
        <v>3441</v>
      </c>
      <c r="S2781" s="195">
        <v>7</v>
      </c>
      <c r="T2781" s="195">
        <v>1620.75</v>
      </c>
      <c r="U2781" s="195">
        <v>1849.5</v>
      </c>
      <c r="V2781" s="195">
        <v>4839150</v>
      </c>
      <c r="X2781" s="260">
        <v>41145</v>
      </c>
      <c r="Z2781" s="260">
        <v>1</v>
      </c>
      <c r="AB2781" s="260" t="str">
        <f ca="1">IFERROR(IFERROR(VLOOKUP(Table_Merge1[[#This Row],[Column1]],Table11[#All],2,FALSE),LEFT(AB2782,8)&amp;IF(LEN((RIGHT(AB2782,2)+1))&lt;2,"0"&amp;(RIGHT(AB2782,2)+1),(RIGHT(AB2782,2)-1))),"")</f>
        <v>1391.06.03</v>
      </c>
      <c r="AC2781" s="259" t="str">
        <f ca="1">LEFT(Table_Merge1[[#This Row],[Column2]],4)</f>
        <v>1391</v>
      </c>
      <c r="AD2781" s="259" t="str">
        <f ca="1">RIGHT(LEFT(Table_Merge1[[#This Row],[Column2]],7),2)</f>
        <v>06</v>
      </c>
      <c r="AE2781" s="259" t="str">
        <f ca="1">RIGHT(Table_Merge1[[#This Row],[Column2]],2)</f>
        <v>03</v>
      </c>
      <c r="AH2781" s="260">
        <v>2012</v>
      </c>
      <c r="AI2781" t="s">
        <v>3445</v>
      </c>
      <c r="AJ2781" s="260">
        <v>24</v>
      </c>
      <c r="AK2781">
        <v>1666.5</v>
      </c>
      <c r="AL2781">
        <v>2085.5</v>
      </c>
      <c r="AM2781">
        <v>4971325</v>
      </c>
      <c r="AP2781" s="287" t="str">
        <f>IFERROR(IF(Table_Merge1[[#This Row],[LME Zinc stock]]*Table_Merge1[[#This Row],[Nima.مقدار]]=0,"",Table_Merge1[[#This Row],[LME Zinc stock]]*Table_Merge1[[#This Row],[Nima.مقدار]]),"")</f>
        <v/>
      </c>
      <c r="AQ2781" s="287" t="str">
        <f>IFERROR(IF(Table_Merge1[[#This Row],[LME Zinc 3-month]]*Table_Merge1[[#This Row],[Nima.مقدار]]=0,"",Table_Merge1[[#This Row],[LME Zinc 3-month]]*Table_Merge1[[#This Row],[Nima.مقدار]]),"")</f>
        <v/>
      </c>
      <c r="AR2781" s="288" t="str">
        <f>IFERROR(IF(Table_Merge1[[#This Row],[LME Zinc stock]]*Table_Merge1[[#This Row],[Azad.Sell]]=0,"",Table_Merge1[[#This Row],[LME Zinc stock]]*Table_Merge1[[#This Row],[Azad.Sell]]),"")</f>
        <v/>
      </c>
      <c r="AS2781" s="288" t="str">
        <f>IFERROR(IF(Table_Merge1[[#This Row],[LME Zinc 3-month]]*Table_Merge1[[#This Row],[Azad.Sell]]=0,"",Table_Merge1[[#This Row],[LME Zinc 3-month]]*Table_Merge1[[#This Row],[Azad.Sell]]),"")</f>
        <v/>
      </c>
      <c r="AT2781"/>
    </row>
    <row r="2782" spans="1:46" x14ac:dyDescent="0.25">
      <c r="A2782" s="258">
        <v>44473</v>
      </c>
      <c r="B27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1400.07.12</v>
      </c>
      <c r="C2782" s="195">
        <f t="shared" ca="1" si="79"/>
        <v>1400</v>
      </c>
      <c r="D27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82" s="195">
        <f>_xlfn.NUMBERVALUE(RIGHT(Table11[[#This Row],[تاریخ شمسی]],2))</f>
        <v>12</v>
      </c>
      <c r="F27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07-12</v>
      </c>
      <c r="G2782" s="195" t="s">
        <v>2933</v>
      </c>
      <c r="L2782" s="259">
        <v>44473</v>
      </c>
      <c r="M2782">
        <v>234170</v>
      </c>
      <c r="O2782" s="283">
        <f>IFERROR(DATE(Table7[[#This Row],[year]],MONTH(DATEVALUE(Table7[[#This Row],[month]]&amp;"1")),Table7[[#This Row],[day]]),"")</f>
        <v>41066</v>
      </c>
      <c r="P2782" s="257" t="s">
        <v>6207</v>
      </c>
      <c r="Q2782" s="257">
        <v>2012</v>
      </c>
      <c r="R2782" s="257" t="s">
        <v>3441</v>
      </c>
      <c r="S2782" s="257">
        <v>6</v>
      </c>
      <c r="T2782" s="257">
        <v>1633.25</v>
      </c>
      <c r="U2782" s="257">
        <v>1851.5</v>
      </c>
      <c r="V2782" s="257">
        <v>4849975</v>
      </c>
      <c r="X2782" s="260">
        <v>41144</v>
      </c>
      <c r="Y2782" t="s">
        <v>7309</v>
      </c>
      <c r="Z2782" s="260">
        <v>1</v>
      </c>
      <c r="AA2782">
        <v>1391</v>
      </c>
      <c r="AB2782" s="260" t="str">
        <f ca="1">IFERROR(IFERROR(VLOOKUP(Table_Merge1[[#This Row],[Column1]],Table11[#All],2,FALSE),LEFT(AB2783,8)&amp;IF(LEN((RIGHT(AB2783,2)+1))&lt;2,"0"&amp;(RIGHT(AB2783,2)+1),(RIGHT(AB2783,2)-1))),"")</f>
        <v>1391.06.02</v>
      </c>
      <c r="AC2782" s="259" t="str">
        <f ca="1">LEFT(Table_Merge1[[#This Row],[Column2]],4)</f>
        <v>1391</v>
      </c>
      <c r="AD2782" s="259" t="str">
        <f ca="1">RIGHT(LEFT(Table_Merge1[[#This Row],[Column2]],7),2)</f>
        <v>06</v>
      </c>
      <c r="AE2782" s="259" t="str">
        <f ca="1">RIGHT(Table_Merge1[[#This Row],[Column2]],2)</f>
        <v>02</v>
      </c>
      <c r="AF2782">
        <v>6</v>
      </c>
      <c r="AG2782">
        <v>2</v>
      </c>
      <c r="AH2782" s="260">
        <v>2012</v>
      </c>
      <c r="AI2782" t="s">
        <v>3445</v>
      </c>
      <c r="AJ2782" s="260">
        <v>23</v>
      </c>
      <c r="AK2782">
        <v>1662.5</v>
      </c>
      <c r="AL2782">
        <v>2080.5</v>
      </c>
      <c r="AM2782">
        <v>4854325</v>
      </c>
      <c r="AO2782">
        <v>21650</v>
      </c>
      <c r="AP2782" s="287">
        <f>IFERROR(IF(Table_Merge1[[#This Row],[LME Zinc stock]]*Table_Merge1[[#This Row],[Nima.مقدار]]=0,"",Table_Merge1[[#This Row],[LME Zinc stock]]*Table_Merge1[[#This Row],[Nima.مقدار]]),"")</f>
        <v>105096136250</v>
      </c>
      <c r="AQ2782" s="287">
        <f>IFERROR(IF(Table_Merge1[[#This Row],[LME Zinc 3-month]]*Table_Merge1[[#This Row],[Nima.مقدار]]=0,"",Table_Merge1[[#This Row],[LME Zinc 3-month]]*Table_Merge1[[#This Row],[Nima.مقدار]]),"")</f>
        <v>45042825</v>
      </c>
      <c r="AR2782" s="288" t="str">
        <f>IFERROR(IF(Table_Merge1[[#This Row],[LME Zinc stock]]*Table_Merge1[[#This Row],[Azad.Sell]]=0,"",Table_Merge1[[#This Row],[LME Zinc stock]]*Table_Merge1[[#This Row],[Azad.Sell]]),"")</f>
        <v/>
      </c>
      <c r="AS2782" s="288" t="str">
        <f>IFERROR(IF(Table_Merge1[[#This Row],[LME Zinc 3-month]]*Table_Merge1[[#This Row],[Azad.Sell]]=0,"",Table_Merge1[[#This Row],[LME Zinc 3-month]]*Table_Merge1[[#This Row],[Azad.Sell]]),"")</f>
        <v/>
      </c>
      <c r="AT2782"/>
    </row>
    <row r="2783" spans="1:46" x14ac:dyDescent="0.25">
      <c r="A2783" s="258">
        <v>44475</v>
      </c>
      <c r="B27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1400.07.14</v>
      </c>
      <c r="C2783" s="195">
        <f t="shared" ca="1" si="79"/>
        <v>1400</v>
      </c>
      <c r="D27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83" s="195">
        <f>_xlfn.NUMBERVALUE(RIGHT(Table11[[#This Row],[تاریخ شمسی]],2))</f>
        <v>14</v>
      </c>
      <c r="F27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07-14</v>
      </c>
      <c r="G2783" s="195" t="s">
        <v>2934</v>
      </c>
      <c r="L2783" s="259">
        <v>44475</v>
      </c>
      <c r="M2783">
        <v>234108</v>
      </c>
      <c r="O2783" s="284">
        <f>IFERROR(DATE(Table7[[#This Row],[year]],MONTH(DATEVALUE(Table7[[#This Row],[month]]&amp;"1")),Table7[[#This Row],[day]]),"")</f>
        <v>41061</v>
      </c>
      <c r="P2783" s="195" t="s">
        <v>6208</v>
      </c>
      <c r="Q2783" s="195">
        <v>2012</v>
      </c>
      <c r="R2783" s="195" t="s">
        <v>3441</v>
      </c>
      <c r="S2783" s="195">
        <v>1</v>
      </c>
      <c r="T2783" s="195">
        <v>1552.5</v>
      </c>
      <c r="U2783" s="195">
        <v>1859</v>
      </c>
      <c r="V2783" s="195">
        <v>4851700</v>
      </c>
      <c r="X2783" s="260">
        <v>41143</v>
      </c>
      <c r="Y2783" t="s">
        <v>7308</v>
      </c>
      <c r="Z2783" s="260">
        <v>1</v>
      </c>
      <c r="AA2783">
        <v>1391</v>
      </c>
      <c r="AB2783" s="260" t="str">
        <f ca="1">IFERROR(IFERROR(VLOOKUP(Table_Merge1[[#This Row],[Column1]],Table11[#All],2,FALSE),LEFT(AB2784,8)&amp;IF(LEN((RIGHT(AB2784,2)+1))&lt;2,"0"&amp;(RIGHT(AB2784,2)+1),(RIGHT(AB2784,2)-1))),"")</f>
        <v>1391.06.01</v>
      </c>
      <c r="AC2783" s="259" t="str">
        <f ca="1">LEFT(Table_Merge1[[#This Row],[Column2]],4)</f>
        <v>1391</v>
      </c>
      <c r="AD2783" s="259" t="str">
        <f ca="1">RIGHT(LEFT(Table_Merge1[[#This Row],[Column2]],7),2)</f>
        <v>06</v>
      </c>
      <c r="AE2783" s="259" t="str">
        <f ca="1">RIGHT(Table_Merge1[[#This Row],[Column2]],2)</f>
        <v>01</v>
      </c>
      <c r="AF2783">
        <v>6</v>
      </c>
      <c r="AG2783">
        <v>1</v>
      </c>
      <c r="AH2783" s="260">
        <v>2012</v>
      </c>
      <c r="AI2783" t="s">
        <v>3445</v>
      </c>
      <c r="AJ2783" s="260">
        <v>22</v>
      </c>
      <c r="AK2783">
        <v>1640.5</v>
      </c>
      <c r="AL2783">
        <v>2065.5</v>
      </c>
      <c r="AM2783">
        <v>4862825</v>
      </c>
      <c r="AO2783">
        <v>21360</v>
      </c>
      <c r="AP2783" s="287">
        <f>IFERROR(IF(Table_Merge1[[#This Row],[LME Zinc stock]]*Table_Merge1[[#This Row],[Nima.مقدار]]=0,"",Table_Merge1[[#This Row],[LME Zinc stock]]*Table_Merge1[[#This Row],[Nima.مقدار]]),"")</f>
        <v>103869942000</v>
      </c>
      <c r="AQ2783" s="287">
        <f>IFERROR(IF(Table_Merge1[[#This Row],[LME Zinc 3-month]]*Table_Merge1[[#This Row],[Nima.مقدار]]=0,"",Table_Merge1[[#This Row],[LME Zinc 3-month]]*Table_Merge1[[#This Row],[Nima.مقدار]]),"")</f>
        <v>44119080</v>
      </c>
      <c r="AR2783" s="288" t="str">
        <f>IFERROR(IF(Table_Merge1[[#This Row],[LME Zinc stock]]*Table_Merge1[[#This Row],[Azad.Sell]]=0,"",Table_Merge1[[#This Row],[LME Zinc stock]]*Table_Merge1[[#This Row],[Azad.Sell]]),"")</f>
        <v/>
      </c>
      <c r="AS2783" s="288" t="str">
        <f>IFERROR(IF(Table_Merge1[[#This Row],[LME Zinc 3-month]]*Table_Merge1[[#This Row],[Azad.Sell]]=0,"",Table_Merge1[[#This Row],[LME Zinc 3-month]]*Table_Merge1[[#This Row],[Azad.Sell]]),"")</f>
        <v/>
      </c>
      <c r="AT2783"/>
    </row>
    <row r="2784" spans="1:46" x14ac:dyDescent="0.25">
      <c r="A2784" s="258">
        <v>44476</v>
      </c>
      <c r="B27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1400.07.15</v>
      </c>
      <c r="C2784" s="195">
        <f t="shared" ca="1" si="79"/>
        <v>1400</v>
      </c>
      <c r="D27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84" s="195">
        <f>_xlfn.NUMBERVALUE(RIGHT(Table11[[#This Row],[تاریخ شمسی]],2))</f>
        <v>15</v>
      </c>
      <c r="F27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07-15</v>
      </c>
      <c r="G2784" s="195" t="s">
        <v>2935</v>
      </c>
      <c r="L2784" s="259">
        <v>44476</v>
      </c>
      <c r="M2784">
        <v>234108</v>
      </c>
      <c r="O2784" s="283">
        <f>IFERROR(DATE(Table7[[#This Row],[year]],MONTH(DATEVALUE(Table7[[#This Row],[month]]&amp;"1")),Table7[[#This Row],[day]]),"")</f>
        <v>41060</v>
      </c>
      <c r="P2784" s="257" t="s">
        <v>6209</v>
      </c>
      <c r="Q2784" s="257">
        <v>2012</v>
      </c>
      <c r="R2784" s="257" t="s">
        <v>3439</v>
      </c>
      <c r="S2784" s="257">
        <v>31</v>
      </c>
      <c r="T2784" s="257">
        <v>1567.5</v>
      </c>
      <c r="U2784" s="257">
        <v>1883.5</v>
      </c>
      <c r="V2784" s="257">
        <v>4847075</v>
      </c>
      <c r="X2784" s="260">
        <v>41142</v>
      </c>
      <c r="Y2784" t="s">
        <v>7307</v>
      </c>
      <c r="Z2784" s="260">
        <v>1</v>
      </c>
      <c r="AA2784">
        <v>1391</v>
      </c>
      <c r="AB2784" s="260" t="str">
        <f ca="1">IFERROR(IFERROR(VLOOKUP(Table_Merge1[[#This Row],[Column1]],Table11[#All],2,FALSE),LEFT(AB2785,8)&amp;IF(LEN((RIGHT(AB2785,2)+1))&lt;2,"0"&amp;(RIGHT(AB2785,2)+1),(RIGHT(AB2785,2)-1))),"")</f>
        <v>1391.05.31</v>
      </c>
      <c r="AC2784" s="259" t="str">
        <f ca="1">LEFT(Table_Merge1[[#This Row],[Column2]],4)</f>
        <v>1391</v>
      </c>
      <c r="AD2784" s="259" t="str">
        <f ca="1">RIGHT(LEFT(Table_Merge1[[#This Row],[Column2]],7),2)</f>
        <v>05</v>
      </c>
      <c r="AE2784" s="259" t="str">
        <f ca="1">RIGHT(Table_Merge1[[#This Row],[Column2]],2)</f>
        <v>31</v>
      </c>
      <c r="AF2784">
        <v>5</v>
      </c>
      <c r="AG2784">
        <v>31</v>
      </c>
      <c r="AH2784" s="260">
        <v>2012</v>
      </c>
      <c r="AI2784" t="s">
        <v>3445</v>
      </c>
      <c r="AJ2784" s="260">
        <v>21</v>
      </c>
      <c r="AK2784">
        <v>1624</v>
      </c>
      <c r="AL2784">
        <v>2038</v>
      </c>
      <c r="AM2784">
        <v>4869925</v>
      </c>
      <c r="AO2784">
        <v>21350</v>
      </c>
      <c r="AP2784" s="287">
        <f>IFERROR(IF(Table_Merge1[[#This Row],[LME Zinc stock]]*Table_Merge1[[#This Row],[Nima.مقدار]]=0,"",Table_Merge1[[#This Row],[LME Zinc stock]]*Table_Merge1[[#This Row],[Nima.مقدار]]),"")</f>
        <v>103972898750</v>
      </c>
      <c r="AQ2784" s="287">
        <f>IFERROR(IF(Table_Merge1[[#This Row],[LME Zinc 3-month]]*Table_Merge1[[#This Row],[Nima.مقدار]]=0,"",Table_Merge1[[#This Row],[LME Zinc 3-month]]*Table_Merge1[[#This Row],[Nima.مقدار]]),"")</f>
        <v>43511300</v>
      </c>
      <c r="AR2784" s="288" t="str">
        <f>IFERROR(IF(Table_Merge1[[#This Row],[LME Zinc stock]]*Table_Merge1[[#This Row],[Azad.Sell]]=0,"",Table_Merge1[[#This Row],[LME Zinc stock]]*Table_Merge1[[#This Row],[Azad.Sell]]),"")</f>
        <v/>
      </c>
      <c r="AS2784" s="288" t="str">
        <f>IFERROR(IF(Table_Merge1[[#This Row],[LME Zinc 3-month]]*Table_Merge1[[#This Row],[Azad.Sell]]=0,"",Table_Merge1[[#This Row],[LME Zinc 3-month]]*Table_Merge1[[#This Row],[Azad.Sell]]),"")</f>
        <v/>
      </c>
      <c r="AT2784"/>
    </row>
    <row r="2785" spans="1:46" x14ac:dyDescent="0.25">
      <c r="A2785" s="258">
        <v>44478</v>
      </c>
      <c r="B27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1400.07.17</v>
      </c>
      <c r="C2785" s="195">
        <f t="shared" ca="1" si="79"/>
        <v>1400</v>
      </c>
      <c r="D27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85" s="195">
        <f>_xlfn.NUMBERVALUE(RIGHT(Table11[[#This Row],[تاریخ شمسی]],2))</f>
        <v>17</v>
      </c>
      <c r="F27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07-17</v>
      </c>
      <c r="G2785" s="195" t="s">
        <v>2936</v>
      </c>
      <c r="L2785" s="259">
        <v>44478</v>
      </c>
      <c r="M2785">
        <v>233926</v>
      </c>
      <c r="O2785" s="284">
        <f>IFERROR(DATE(Table7[[#This Row],[year]],MONTH(DATEVALUE(Table7[[#This Row],[month]]&amp;"1")),Table7[[#This Row],[day]]),"")</f>
        <v>41059</v>
      </c>
      <c r="P2785" s="195" t="s">
        <v>6210</v>
      </c>
      <c r="Q2785" s="195">
        <v>2012</v>
      </c>
      <c r="R2785" s="195" t="s">
        <v>3439</v>
      </c>
      <c r="S2785" s="195">
        <v>30</v>
      </c>
      <c r="T2785" s="195">
        <v>1548.75</v>
      </c>
      <c r="U2785" s="195">
        <v>1920.5</v>
      </c>
      <c r="V2785" s="195">
        <v>4858075</v>
      </c>
      <c r="X2785" s="260">
        <v>41141</v>
      </c>
      <c r="Z2785" s="260">
        <v>1</v>
      </c>
      <c r="AB2785" s="260" t="str">
        <f ca="1">IFERROR(IFERROR(VLOOKUP(Table_Merge1[[#This Row],[Column1]],Table11[#All],2,FALSE),LEFT(AB2786,8)&amp;IF(LEN((RIGHT(AB2786,2)+1))&lt;2,"0"&amp;(RIGHT(AB2786,2)+1),(RIGHT(AB2786,2)-1))),"")</f>
        <v>1391.05.24</v>
      </c>
      <c r="AC2785" s="259" t="str">
        <f ca="1">LEFT(Table_Merge1[[#This Row],[Column2]],4)</f>
        <v>1391</v>
      </c>
      <c r="AD2785" s="259" t="str">
        <f ca="1">RIGHT(LEFT(Table_Merge1[[#This Row],[Column2]],7),2)</f>
        <v>05</v>
      </c>
      <c r="AE2785" s="259" t="str">
        <f ca="1">RIGHT(Table_Merge1[[#This Row],[Column2]],2)</f>
        <v>24</v>
      </c>
      <c r="AH2785" s="260">
        <v>2012</v>
      </c>
      <c r="AI2785" t="s">
        <v>3445</v>
      </c>
      <c r="AJ2785" s="260">
        <v>20</v>
      </c>
      <c r="AK2785">
        <v>1615.25</v>
      </c>
      <c r="AL2785">
        <v>1995</v>
      </c>
      <c r="AM2785">
        <v>4871425</v>
      </c>
      <c r="AP2785" s="287" t="str">
        <f>IFERROR(IF(Table_Merge1[[#This Row],[LME Zinc stock]]*Table_Merge1[[#This Row],[Nima.مقدار]]=0,"",Table_Merge1[[#This Row],[LME Zinc stock]]*Table_Merge1[[#This Row],[Nima.مقدار]]),"")</f>
        <v/>
      </c>
      <c r="AQ2785" s="287" t="str">
        <f>IFERROR(IF(Table_Merge1[[#This Row],[LME Zinc 3-month]]*Table_Merge1[[#This Row],[Nima.مقدار]]=0,"",Table_Merge1[[#This Row],[LME Zinc 3-month]]*Table_Merge1[[#This Row],[Nima.مقدار]]),"")</f>
        <v/>
      </c>
      <c r="AR2785" s="288" t="str">
        <f>IFERROR(IF(Table_Merge1[[#This Row],[LME Zinc stock]]*Table_Merge1[[#This Row],[Azad.Sell]]=0,"",Table_Merge1[[#This Row],[LME Zinc stock]]*Table_Merge1[[#This Row],[Azad.Sell]]),"")</f>
        <v/>
      </c>
      <c r="AS2785" s="288" t="str">
        <f>IFERROR(IF(Table_Merge1[[#This Row],[LME Zinc 3-month]]*Table_Merge1[[#This Row],[Azad.Sell]]=0,"",Table_Merge1[[#This Row],[LME Zinc 3-month]]*Table_Merge1[[#This Row],[Azad.Sell]]),"")</f>
        <v/>
      </c>
      <c r="AT2785"/>
    </row>
    <row r="2786" spans="1:46" x14ac:dyDescent="0.25">
      <c r="A2786" s="258">
        <v>44479</v>
      </c>
      <c r="B27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1400.07.18</v>
      </c>
      <c r="C2786" s="195">
        <f t="shared" ca="1" si="79"/>
        <v>1400</v>
      </c>
      <c r="D27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86" s="195">
        <f>_xlfn.NUMBERVALUE(RIGHT(Table11[[#This Row],[تاریخ شمسی]],2))</f>
        <v>18</v>
      </c>
      <c r="F27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07-18</v>
      </c>
      <c r="G2786" s="195" t="s">
        <v>2937</v>
      </c>
      <c r="L2786" s="259">
        <v>44479</v>
      </c>
      <c r="M2786">
        <v>234370</v>
      </c>
      <c r="O2786" s="283">
        <f>IFERROR(DATE(Table7[[#This Row],[year]],MONTH(DATEVALUE(Table7[[#This Row],[month]]&amp;"1")),Table7[[#This Row],[day]]),"")</f>
        <v>41058</v>
      </c>
      <c r="P2786" s="257" t="s">
        <v>6211</v>
      </c>
      <c r="Q2786" s="257">
        <v>2012</v>
      </c>
      <c r="R2786" s="257" t="s">
        <v>3439</v>
      </c>
      <c r="S2786" s="257">
        <v>29</v>
      </c>
      <c r="T2786" s="257">
        <v>1573.75</v>
      </c>
      <c r="U2786" s="257">
        <v>1920.5</v>
      </c>
      <c r="V2786" s="257">
        <v>4860575</v>
      </c>
      <c r="X2786" s="260">
        <v>41138</v>
      </c>
      <c r="Z2786" s="260">
        <v>1</v>
      </c>
      <c r="AB2786" s="260" t="str">
        <f ca="1">IFERROR(IFERROR(VLOOKUP(Table_Merge1[[#This Row],[Column1]],Table11[#All],2,FALSE),LEFT(AB2787,8)&amp;IF(LEN((RIGHT(AB2787,2)+1))&lt;2,"0"&amp;(RIGHT(AB2787,2)+1),(RIGHT(AB2787,2)-1))),"")</f>
        <v>1391.05.25</v>
      </c>
      <c r="AC2786" s="259" t="str">
        <f ca="1">LEFT(Table_Merge1[[#This Row],[Column2]],4)</f>
        <v>1391</v>
      </c>
      <c r="AD2786" s="259" t="str">
        <f ca="1">RIGHT(LEFT(Table_Merge1[[#This Row],[Column2]],7),2)</f>
        <v>05</v>
      </c>
      <c r="AE2786" s="259" t="str">
        <f ca="1">RIGHT(Table_Merge1[[#This Row],[Column2]],2)</f>
        <v>25</v>
      </c>
      <c r="AH2786" s="260">
        <v>2012</v>
      </c>
      <c r="AI2786" t="s">
        <v>3445</v>
      </c>
      <c r="AJ2786" s="260">
        <v>17</v>
      </c>
      <c r="AK2786">
        <v>1616.5</v>
      </c>
      <c r="AL2786">
        <v>1975.5</v>
      </c>
      <c r="AM2786">
        <v>4866400</v>
      </c>
      <c r="AP2786" s="287" t="str">
        <f>IFERROR(IF(Table_Merge1[[#This Row],[LME Zinc stock]]*Table_Merge1[[#This Row],[Nima.مقدار]]=0,"",Table_Merge1[[#This Row],[LME Zinc stock]]*Table_Merge1[[#This Row],[Nima.مقدار]]),"")</f>
        <v/>
      </c>
      <c r="AQ2786" s="287" t="str">
        <f>IFERROR(IF(Table_Merge1[[#This Row],[LME Zinc 3-month]]*Table_Merge1[[#This Row],[Nima.مقدار]]=0,"",Table_Merge1[[#This Row],[LME Zinc 3-month]]*Table_Merge1[[#This Row],[Nima.مقدار]]),"")</f>
        <v/>
      </c>
      <c r="AR2786" s="288" t="str">
        <f>IFERROR(IF(Table_Merge1[[#This Row],[LME Zinc stock]]*Table_Merge1[[#This Row],[Azad.Sell]]=0,"",Table_Merge1[[#This Row],[LME Zinc stock]]*Table_Merge1[[#This Row],[Azad.Sell]]),"")</f>
        <v/>
      </c>
      <c r="AS2786" s="288" t="str">
        <f>IFERROR(IF(Table_Merge1[[#This Row],[LME Zinc 3-month]]*Table_Merge1[[#This Row],[Azad.Sell]]=0,"",Table_Merge1[[#This Row],[LME Zinc 3-month]]*Table_Merge1[[#This Row],[Azad.Sell]]),"")</f>
        <v/>
      </c>
      <c r="AT2786"/>
    </row>
    <row r="2787" spans="1:46" x14ac:dyDescent="0.25">
      <c r="A2787" s="258">
        <v>44480</v>
      </c>
      <c r="B27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1400.07.19</v>
      </c>
      <c r="C2787" s="195">
        <f t="shared" ca="1" si="79"/>
        <v>1400</v>
      </c>
      <c r="D27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87" s="195">
        <f>_xlfn.NUMBERVALUE(RIGHT(Table11[[#This Row],[تاریخ شمسی]],2))</f>
        <v>19</v>
      </c>
      <c r="F27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07-19</v>
      </c>
      <c r="G2787" s="195" t="s">
        <v>2938</v>
      </c>
      <c r="L2787" s="259">
        <v>44480</v>
      </c>
      <c r="M2787">
        <v>235037</v>
      </c>
      <c r="O2787" s="284">
        <f>IFERROR(DATE(Table7[[#This Row],[year]],MONTH(DATEVALUE(Table7[[#This Row],[month]]&amp;"1")),Table7[[#This Row],[day]]),"")</f>
        <v>41057</v>
      </c>
      <c r="P2787" s="195" t="s">
        <v>6212</v>
      </c>
      <c r="Q2787" s="195">
        <v>2012</v>
      </c>
      <c r="R2787" s="195" t="s">
        <v>3439</v>
      </c>
      <c r="S2787" s="195">
        <v>28</v>
      </c>
      <c r="T2787" s="195">
        <v>1579</v>
      </c>
      <c r="U2787" s="195">
        <v>1921.5</v>
      </c>
      <c r="V2787" s="195">
        <v>4849600</v>
      </c>
      <c r="X2787" s="260">
        <v>41137</v>
      </c>
      <c r="Y2787" t="s">
        <v>7306</v>
      </c>
      <c r="Z2787" s="260">
        <v>1</v>
      </c>
      <c r="AA2787">
        <v>1391</v>
      </c>
      <c r="AB2787" s="260" t="str">
        <f ca="1">IFERROR(IFERROR(VLOOKUP(Table_Merge1[[#This Row],[Column1]],Table11[#All],2,FALSE),LEFT(AB2788,8)&amp;IF(LEN((RIGHT(AB2788,2)+1))&lt;2,"0"&amp;(RIGHT(AB2788,2)+1),(RIGHT(AB2788,2)-1))),"")</f>
        <v>1391.05.26</v>
      </c>
      <c r="AC2787" s="259" t="str">
        <f ca="1">LEFT(Table_Merge1[[#This Row],[Column2]],4)</f>
        <v>1391</v>
      </c>
      <c r="AD2787" s="259" t="str">
        <f ca="1">RIGHT(LEFT(Table_Merge1[[#This Row],[Column2]],7),2)</f>
        <v>05</v>
      </c>
      <c r="AE2787" s="259" t="str">
        <f ca="1">RIGHT(Table_Merge1[[#This Row],[Column2]],2)</f>
        <v>26</v>
      </c>
      <c r="AF2787">
        <v>5</v>
      </c>
      <c r="AG2787">
        <v>26</v>
      </c>
      <c r="AH2787" s="260">
        <v>2012</v>
      </c>
      <c r="AI2787" t="s">
        <v>3445</v>
      </c>
      <c r="AJ2787" s="260">
        <v>16</v>
      </c>
      <c r="AK2787">
        <v>1603.5</v>
      </c>
      <c r="AL2787">
        <v>1940.5</v>
      </c>
      <c r="AM2787">
        <v>4874625</v>
      </c>
      <c r="AO2787">
        <v>21250</v>
      </c>
      <c r="AP2787" s="287">
        <f>IFERROR(IF(Table_Merge1[[#This Row],[LME Zinc stock]]*Table_Merge1[[#This Row],[Nima.مقدار]]=0,"",Table_Merge1[[#This Row],[LME Zinc stock]]*Table_Merge1[[#This Row],[Nima.مقدار]]),"")</f>
        <v>103585781250</v>
      </c>
      <c r="AQ2787" s="287">
        <f>IFERROR(IF(Table_Merge1[[#This Row],[LME Zinc 3-month]]*Table_Merge1[[#This Row],[Nima.مقدار]]=0,"",Table_Merge1[[#This Row],[LME Zinc 3-month]]*Table_Merge1[[#This Row],[Nima.مقدار]]),"")</f>
        <v>41235625</v>
      </c>
      <c r="AR2787" s="288" t="str">
        <f>IFERROR(IF(Table_Merge1[[#This Row],[LME Zinc stock]]*Table_Merge1[[#This Row],[Azad.Sell]]=0,"",Table_Merge1[[#This Row],[LME Zinc stock]]*Table_Merge1[[#This Row],[Azad.Sell]]),"")</f>
        <v/>
      </c>
      <c r="AS2787" s="288" t="str">
        <f>IFERROR(IF(Table_Merge1[[#This Row],[LME Zinc 3-month]]*Table_Merge1[[#This Row],[Azad.Sell]]=0,"",Table_Merge1[[#This Row],[LME Zinc 3-month]]*Table_Merge1[[#This Row],[Azad.Sell]]),"")</f>
        <v/>
      </c>
      <c r="AT2787"/>
    </row>
    <row r="2788" spans="1:46" x14ac:dyDescent="0.25">
      <c r="A2788" s="258">
        <v>44481</v>
      </c>
      <c r="B27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1400.07.20</v>
      </c>
      <c r="C2788" s="195">
        <f t="shared" ca="1" si="79"/>
        <v>1400</v>
      </c>
      <c r="D27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88" s="195">
        <f>_xlfn.NUMBERVALUE(RIGHT(Table11[[#This Row],[تاریخ شمسی]],2))</f>
        <v>20</v>
      </c>
      <c r="F27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07-20</v>
      </c>
      <c r="G2788" s="195" t="s">
        <v>2939</v>
      </c>
      <c r="L2788" s="259">
        <v>44481</v>
      </c>
      <c r="M2788">
        <v>235580</v>
      </c>
      <c r="O2788" s="283">
        <f>IFERROR(DATE(Table7[[#This Row],[year]],MONTH(DATEVALUE(Table7[[#This Row],[month]]&amp;"1")),Table7[[#This Row],[day]]),"")</f>
        <v>41054</v>
      </c>
      <c r="P2788" s="257" t="s">
        <v>6213</v>
      </c>
      <c r="Q2788" s="257">
        <v>2012</v>
      </c>
      <c r="R2788" s="257" t="s">
        <v>3439</v>
      </c>
      <c r="S2788" s="257">
        <v>25</v>
      </c>
      <c r="T2788" s="257">
        <v>1560.5</v>
      </c>
      <c r="U2788" s="257">
        <v>1951.5</v>
      </c>
      <c r="V2788" s="257">
        <v>4847550</v>
      </c>
      <c r="X2788" s="260">
        <v>41136</v>
      </c>
      <c r="Y2788" t="s">
        <v>7305</v>
      </c>
      <c r="Z2788" s="260">
        <v>1</v>
      </c>
      <c r="AA2788">
        <v>1391</v>
      </c>
      <c r="AB2788" s="260" t="str">
        <f ca="1">IFERROR(IFERROR(VLOOKUP(Table_Merge1[[#This Row],[Column1]],Table11[#All],2,FALSE),LEFT(AB2789,8)&amp;IF(LEN((RIGHT(AB2789,2)+1))&lt;2,"0"&amp;(RIGHT(AB2789,2)+1),(RIGHT(AB2789,2)-1))),"")</f>
        <v>1391.05.25</v>
      </c>
      <c r="AC2788" s="259" t="str">
        <f ca="1">LEFT(Table_Merge1[[#This Row],[Column2]],4)</f>
        <v>1391</v>
      </c>
      <c r="AD2788" s="259" t="str">
        <f ca="1">RIGHT(LEFT(Table_Merge1[[#This Row],[Column2]],7),2)</f>
        <v>05</v>
      </c>
      <c r="AE2788" s="259" t="str">
        <f ca="1">RIGHT(Table_Merge1[[#This Row],[Column2]],2)</f>
        <v>25</v>
      </c>
      <c r="AF2788">
        <v>5</v>
      </c>
      <c r="AG2788">
        <v>25</v>
      </c>
      <c r="AH2788" s="260">
        <v>2012</v>
      </c>
      <c r="AI2788" t="s">
        <v>3445</v>
      </c>
      <c r="AJ2788" s="260">
        <v>15</v>
      </c>
      <c r="AK2788">
        <v>1594.75</v>
      </c>
      <c r="AL2788">
        <v>1948.5</v>
      </c>
      <c r="AM2788">
        <v>4878475</v>
      </c>
      <c r="AO2788">
        <v>21070</v>
      </c>
      <c r="AP2788" s="287">
        <f>IFERROR(IF(Table_Merge1[[#This Row],[LME Zinc stock]]*Table_Merge1[[#This Row],[Nima.مقدار]]=0,"",Table_Merge1[[#This Row],[LME Zinc stock]]*Table_Merge1[[#This Row],[Nima.مقدار]]),"")</f>
        <v>102789468250</v>
      </c>
      <c r="AQ2788" s="287">
        <f>IFERROR(IF(Table_Merge1[[#This Row],[LME Zinc 3-month]]*Table_Merge1[[#This Row],[Nima.مقدار]]=0,"",Table_Merge1[[#This Row],[LME Zinc 3-month]]*Table_Merge1[[#This Row],[Nima.مقدار]]),"")</f>
        <v>41054895</v>
      </c>
      <c r="AR2788" s="288" t="str">
        <f>IFERROR(IF(Table_Merge1[[#This Row],[LME Zinc stock]]*Table_Merge1[[#This Row],[Azad.Sell]]=0,"",Table_Merge1[[#This Row],[LME Zinc stock]]*Table_Merge1[[#This Row],[Azad.Sell]]),"")</f>
        <v/>
      </c>
      <c r="AS2788" s="288" t="str">
        <f>IFERROR(IF(Table_Merge1[[#This Row],[LME Zinc 3-month]]*Table_Merge1[[#This Row],[Azad.Sell]]=0,"",Table_Merge1[[#This Row],[LME Zinc 3-month]]*Table_Merge1[[#This Row],[Azad.Sell]]),"")</f>
        <v/>
      </c>
      <c r="AT2788"/>
    </row>
    <row r="2789" spans="1:46" x14ac:dyDescent="0.25">
      <c r="A2789" s="258">
        <v>44482</v>
      </c>
      <c r="B27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1400.07.21</v>
      </c>
      <c r="C2789" s="195">
        <f t="shared" ca="1" si="79"/>
        <v>1400</v>
      </c>
      <c r="D27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89" s="195">
        <f>_xlfn.NUMBERVALUE(RIGHT(Table11[[#This Row],[تاریخ شمسی]],2))</f>
        <v>21</v>
      </c>
      <c r="F27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07-21</v>
      </c>
      <c r="G2789" s="195" t="s">
        <v>2940</v>
      </c>
      <c r="L2789" s="259">
        <v>44482</v>
      </c>
      <c r="M2789">
        <v>236435</v>
      </c>
      <c r="O2789" s="284">
        <f>IFERROR(DATE(Table7[[#This Row],[year]],MONTH(DATEVALUE(Table7[[#This Row],[month]]&amp;"1")),Table7[[#This Row],[day]]),"")</f>
        <v>41053</v>
      </c>
      <c r="P2789" s="195" t="s">
        <v>6214</v>
      </c>
      <c r="Q2789" s="195">
        <v>2012</v>
      </c>
      <c r="R2789" s="195" t="s">
        <v>3439</v>
      </c>
      <c r="S2789" s="195">
        <v>24</v>
      </c>
      <c r="T2789" s="195">
        <v>1558.5</v>
      </c>
      <c r="U2789" s="195">
        <v>1965</v>
      </c>
      <c r="V2789" s="195">
        <v>4860925</v>
      </c>
      <c r="X2789" s="260">
        <v>41135</v>
      </c>
      <c r="Y2789" t="s">
        <v>7304</v>
      </c>
      <c r="Z2789" s="260">
        <v>1</v>
      </c>
      <c r="AA2789">
        <v>1391</v>
      </c>
      <c r="AB2789" s="260" t="str">
        <f ca="1">IFERROR(IFERROR(VLOOKUP(Table_Merge1[[#This Row],[Column1]],Table11[#All],2,FALSE),LEFT(AB2790,8)&amp;IF(LEN((RIGHT(AB2790,2)+1))&lt;2,"0"&amp;(RIGHT(AB2790,2)+1),(RIGHT(AB2790,2)-1))),"")</f>
        <v>1391.05.24</v>
      </c>
      <c r="AC2789" s="259" t="str">
        <f ca="1">LEFT(Table_Merge1[[#This Row],[Column2]],4)</f>
        <v>1391</v>
      </c>
      <c r="AD2789" s="259" t="str">
        <f ca="1">RIGHT(LEFT(Table_Merge1[[#This Row],[Column2]],7),2)</f>
        <v>05</v>
      </c>
      <c r="AE2789" s="259" t="str">
        <f ca="1">RIGHT(Table_Merge1[[#This Row],[Column2]],2)</f>
        <v>24</v>
      </c>
      <c r="AF2789">
        <v>5</v>
      </c>
      <c r="AG2789">
        <v>24</v>
      </c>
      <c r="AH2789" s="260">
        <v>2012</v>
      </c>
      <c r="AI2789" t="s">
        <v>3445</v>
      </c>
      <c r="AJ2789" s="260">
        <v>14</v>
      </c>
      <c r="AK2789">
        <v>1614.5</v>
      </c>
      <c r="AL2789">
        <v>1899</v>
      </c>
      <c r="AM2789">
        <v>4884950</v>
      </c>
      <c r="AO2789">
        <v>21210</v>
      </c>
      <c r="AP2789" s="287">
        <f>IFERROR(IF(Table_Merge1[[#This Row],[LME Zinc stock]]*Table_Merge1[[#This Row],[Nima.مقدار]]=0,"",Table_Merge1[[#This Row],[LME Zinc stock]]*Table_Merge1[[#This Row],[Nima.مقدار]]),"")</f>
        <v>103609789500</v>
      </c>
      <c r="AQ2789" s="287">
        <f>IFERROR(IF(Table_Merge1[[#This Row],[LME Zinc 3-month]]*Table_Merge1[[#This Row],[Nima.مقدار]]=0,"",Table_Merge1[[#This Row],[LME Zinc 3-month]]*Table_Merge1[[#This Row],[Nima.مقدار]]),"")</f>
        <v>40277790</v>
      </c>
      <c r="AR2789" s="288" t="str">
        <f>IFERROR(IF(Table_Merge1[[#This Row],[LME Zinc stock]]*Table_Merge1[[#This Row],[Azad.Sell]]=0,"",Table_Merge1[[#This Row],[LME Zinc stock]]*Table_Merge1[[#This Row],[Azad.Sell]]),"")</f>
        <v/>
      </c>
      <c r="AS2789" s="288" t="str">
        <f>IFERROR(IF(Table_Merge1[[#This Row],[LME Zinc 3-month]]*Table_Merge1[[#This Row],[Azad.Sell]]=0,"",Table_Merge1[[#This Row],[LME Zinc 3-month]]*Table_Merge1[[#This Row],[Azad.Sell]]),"")</f>
        <v/>
      </c>
      <c r="AT2789"/>
    </row>
    <row r="2790" spans="1:46" x14ac:dyDescent="0.25">
      <c r="A2790" s="258">
        <v>44483</v>
      </c>
      <c r="B27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1400.07.22</v>
      </c>
      <c r="C2790" s="195">
        <f t="shared" ca="1" si="79"/>
        <v>1400</v>
      </c>
      <c r="D27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90" s="195">
        <f>_xlfn.NUMBERVALUE(RIGHT(Table11[[#This Row],[تاریخ شمسی]],2))</f>
        <v>22</v>
      </c>
      <c r="F27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07-22</v>
      </c>
      <c r="G2790" s="195" t="s">
        <v>2941</v>
      </c>
      <c r="L2790" s="259">
        <v>44483</v>
      </c>
      <c r="M2790">
        <v>234501</v>
      </c>
      <c r="O2790" s="283">
        <f>IFERROR(DATE(Table7[[#This Row],[year]],MONTH(DATEVALUE(Table7[[#This Row],[month]]&amp;"1")),Table7[[#This Row],[day]]),"")</f>
        <v>41052</v>
      </c>
      <c r="P2790" s="257" t="s">
        <v>6215</v>
      </c>
      <c r="Q2790" s="257">
        <v>2012</v>
      </c>
      <c r="R2790" s="257" t="s">
        <v>3439</v>
      </c>
      <c r="S2790" s="257">
        <v>23</v>
      </c>
      <c r="T2790" s="257">
        <v>1555</v>
      </c>
      <c r="U2790" s="257">
        <v>1962</v>
      </c>
      <c r="V2790" s="257">
        <v>4835125</v>
      </c>
      <c r="X2790" s="260">
        <v>41134</v>
      </c>
      <c r="Y2790" t="s">
        <v>7303</v>
      </c>
      <c r="Z2790" s="260">
        <v>1</v>
      </c>
      <c r="AA2790">
        <v>1391</v>
      </c>
      <c r="AB2790" s="260" t="str">
        <f ca="1">IFERROR(IFERROR(VLOOKUP(Table_Merge1[[#This Row],[Column1]],Table11[#All],2,FALSE),LEFT(AB2791,8)&amp;IF(LEN((RIGHT(AB2791,2)+1))&lt;2,"0"&amp;(RIGHT(AB2791,2)+1),(RIGHT(AB2791,2)-1))),"")</f>
        <v>1391.05.23</v>
      </c>
      <c r="AC2790" s="259" t="str">
        <f ca="1">LEFT(Table_Merge1[[#This Row],[Column2]],4)</f>
        <v>1391</v>
      </c>
      <c r="AD2790" s="259" t="str">
        <f ca="1">RIGHT(LEFT(Table_Merge1[[#This Row],[Column2]],7),2)</f>
        <v>05</v>
      </c>
      <c r="AE2790" s="259" t="str">
        <f ca="1">RIGHT(Table_Merge1[[#This Row],[Column2]],2)</f>
        <v>23</v>
      </c>
      <c r="AF2790">
        <v>5</v>
      </c>
      <c r="AG2790">
        <v>23</v>
      </c>
      <c r="AH2790" s="260">
        <v>2012</v>
      </c>
      <c r="AI2790" t="s">
        <v>3445</v>
      </c>
      <c r="AJ2790" s="260">
        <v>13</v>
      </c>
      <c r="AK2790">
        <v>1622.25</v>
      </c>
      <c r="AL2790" t="s">
        <v>3621</v>
      </c>
      <c r="AM2790" t="s">
        <v>3621</v>
      </c>
      <c r="AO2790">
        <v>21300</v>
      </c>
      <c r="AP2790" s="287" t="str">
        <f>IFERROR(IF(Table_Merge1[[#This Row],[LME Zinc stock]]*Table_Merge1[[#This Row],[Nima.مقدار]]=0,"",Table_Merge1[[#This Row],[LME Zinc stock]]*Table_Merge1[[#This Row],[Nima.مقدار]]),"")</f>
        <v/>
      </c>
      <c r="AQ2790" s="287" t="str">
        <f>IFERROR(IF(Table_Merge1[[#This Row],[LME Zinc 3-month]]*Table_Merge1[[#This Row],[Nima.مقدار]]=0,"",Table_Merge1[[#This Row],[LME Zinc 3-month]]*Table_Merge1[[#This Row],[Nima.مقدار]]),"")</f>
        <v/>
      </c>
      <c r="AR2790" s="288" t="str">
        <f>IFERROR(IF(Table_Merge1[[#This Row],[LME Zinc stock]]*Table_Merge1[[#This Row],[Azad.Sell]]=0,"",Table_Merge1[[#This Row],[LME Zinc stock]]*Table_Merge1[[#This Row],[Azad.Sell]]),"")</f>
        <v/>
      </c>
      <c r="AS2790" s="288" t="str">
        <f>IFERROR(IF(Table_Merge1[[#This Row],[LME Zinc 3-month]]*Table_Merge1[[#This Row],[Azad.Sell]]=0,"",Table_Merge1[[#This Row],[LME Zinc 3-month]]*Table_Merge1[[#This Row],[Azad.Sell]]),"")</f>
        <v/>
      </c>
      <c r="AT2790"/>
    </row>
    <row r="2791" spans="1:46" x14ac:dyDescent="0.25">
      <c r="A2791" s="258">
        <v>44485</v>
      </c>
      <c r="B27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1400.07.24</v>
      </c>
      <c r="C2791" s="195">
        <f t="shared" ca="1" si="79"/>
        <v>1400</v>
      </c>
      <c r="D27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91" s="195">
        <f>_xlfn.NUMBERVALUE(RIGHT(Table11[[#This Row],[تاریخ شمسی]],2))</f>
        <v>24</v>
      </c>
      <c r="F27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07-24</v>
      </c>
      <c r="G2791" s="195" t="s">
        <v>2942</v>
      </c>
      <c r="L2791" s="259">
        <v>44485</v>
      </c>
      <c r="M2791">
        <v>234663</v>
      </c>
      <c r="O2791" s="284">
        <f>IFERROR(DATE(Table7[[#This Row],[year]],MONTH(DATEVALUE(Table7[[#This Row],[month]]&amp;"1")),Table7[[#This Row],[day]]),"")</f>
        <v>41051</v>
      </c>
      <c r="P2791" s="195" t="s">
        <v>6216</v>
      </c>
      <c r="Q2791" s="195">
        <v>2012</v>
      </c>
      <c r="R2791" s="195" t="s">
        <v>3439</v>
      </c>
      <c r="S2791" s="195">
        <v>22</v>
      </c>
      <c r="T2791" s="195">
        <v>1575.75</v>
      </c>
      <c r="U2791" s="195">
        <v>1965.5</v>
      </c>
      <c r="V2791" s="195">
        <v>4848625</v>
      </c>
      <c r="X2791" s="260">
        <v>41131</v>
      </c>
      <c r="Z2791" s="260">
        <v>1</v>
      </c>
      <c r="AB2791" s="260" t="str">
        <f ca="1">IFERROR(IFERROR(VLOOKUP(Table_Merge1[[#This Row],[Column1]],Table11[#All],2,FALSE),LEFT(AB2792,8)&amp;IF(LEN((RIGHT(AB2792,2)+1))&lt;2,"0"&amp;(RIGHT(AB2792,2)+1),(RIGHT(AB2792,2)-1))),"")</f>
        <v>1391.05.18</v>
      </c>
      <c r="AC2791" s="259" t="str">
        <f ca="1">LEFT(Table_Merge1[[#This Row],[Column2]],4)</f>
        <v>1391</v>
      </c>
      <c r="AD2791" s="259" t="str">
        <f ca="1">RIGHT(LEFT(Table_Merge1[[#This Row],[Column2]],7),2)</f>
        <v>05</v>
      </c>
      <c r="AE2791" s="259" t="str">
        <f ca="1">RIGHT(Table_Merge1[[#This Row],[Column2]],2)</f>
        <v>18</v>
      </c>
      <c r="AH2791" s="260">
        <v>2012</v>
      </c>
      <c r="AI2791" t="s">
        <v>3445</v>
      </c>
      <c r="AJ2791" s="260">
        <v>10</v>
      </c>
      <c r="AK2791">
        <v>1608.5</v>
      </c>
      <c r="AL2791">
        <v>1870</v>
      </c>
      <c r="AM2791">
        <v>4870050</v>
      </c>
      <c r="AP2791" s="287" t="str">
        <f>IFERROR(IF(Table_Merge1[[#This Row],[LME Zinc stock]]*Table_Merge1[[#This Row],[Nima.مقدار]]=0,"",Table_Merge1[[#This Row],[LME Zinc stock]]*Table_Merge1[[#This Row],[Nima.مقدار]]),"")</f>
        <v/>
      </c>
      <c r="AQ2791" s="287" t="str">
        <f>IFERROR(IF(Table_Merge1[[#This Row],[LME Zinc 3-month]]*Table_Merge1[[#This Row],[Nima.مقدار]]=0,"",Table_Merge1[[#This Row],[LME Zinc 3-month]]*Table_Merge1[[#This Row],[Nima.مقدار]]),"")</f>
        <v/>
      </c>
      <c r="AR2791" s="288" t="str">
        <f>IFERROR(IF(Table_Merge1[[#This Row],[LME Zinc stock]]*Table_Merge1[[#This Row],[Azad.Sell]]=0,"",Table_Merge1[[#This Row],[LME Zinc stock]]*Table_Merge1[[#This Row],[Azad.Sell]]),"")</f>
        <v/>
      </c>
      <c r="AS2791" s="288" t="str">
        <f>IFERROR(IF(Table_Merge1[[#This Row],[LME Zinc 3-month]]*Table_Merge1[[#This Row],[Azad.Sell]]=0,"",Table_Merge1[[#This Row],[LME Zinc 3-month]]*Table_Merge1[[#This Row],[Azad.Sell]]),"")</f>
        <v/>
      </c>
      <c r="AT2791"/>
    </row>
    <row r="2792" spans="1:46" x14ac:dyDescent="0.25">
      <c r="A2792" s="258">
        <v>44486</v>
      </c>
      <c r="B27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1400.07.25</v>
      </c>
      <c r="C2792" s="195">
        <f t="shared" ca="1" si="79"/>
        <v>1400</v>
      </c>
      <c r="D27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92" s="195">
        <f>_xlfn.NUMBERVALUE(RIGHT(Table11[[#This Row],[تاریخ شمسی]],2))</f>
        <v>25</v>
      </c>
      <c r="F27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07-25</v>
      </c>
      <c r="G2792" s="195" t="s">
        <v>2943</v>
      </c>
      <c r="L2792" s="259">
        <v>44486</v>
      </c>
      <c r="M2792">
        <v>234753</v>
      </c>
      <c r="O2792" s="283">
        <f>IFERROR(DATE(Table7[[#This Row],[year]],MONTH(DATEVALUE(Table7[[#This Row],[month]]&amp;"1")),Table7[[#This Row],[day]]),"")</f>
        <v>41050</v>
      </c>
      <c r="P2792" s="257" t="s">
        <v>6217</v>
      </c>
      <c r="Q2792" s="257">
        <v>2012</v>
      </c>
      <c r="R2792" s="257" t="s">
        <v>3439</v>
      </c>
      <c r="S2792" s="257">
        <v>21</v>
      </c>
      <c r="T2792" s="257">
        <v>1590.25</v>
      </c>
      <c r="U2792" s="257">
        <v>1982</v>
      </c>
      <c r="V2792" s="257">
        <v>4860200</v>
      </c>
      <c r="X2792" s="260">
        <v>41130</v>
      </c>
      <c r="Y2792" t="s">
        <v>7302</v>
      </c>
      <c r="Z2792" s="260">
        <v>2</v>
      </c>
      <c r="AA2792">
        <v>1391</v>
      </c>
      <c r="AB2792" s="260" t="str">
        <f ca="1">IFERROR(IFERROR(VLOOKUP(Table_Merge1[[#This Row],[Column1]],Table11[#All],2,FALSE),LEFT(AB2793,8)&amp;IF(LEN((RIGHT(AB2793,2)+1))&lt;2,"0"&amp;(RIGHT(AB2793,2)+1),(RIGHT(AB2793,2)-1))),"")</f>
        <v>1391.05.19</v>
      </c>
      <c r="AC2792" s="259" t="str">
        <f ca="1">LEFT(Table_Merge1[[#This Row],[Column2]],4)</f>
        <v>1391</v>
      </c>
      <c r="AD2792" s="259" t="str">
        <f ca="1">RIGHT(LEFT(Table_Merge1[[#This Row],[Column2]],7),2)</f>
        <v>05</v>
      </c>
      <c r="AE2792" s="259" t="str">
        <f ca="1">RIGHT(Table_Merge1[[#This Row],[Column2]],2)</f>
        <v>19</v>
      </c>
      <c r="AF2792">
        <v>5</v>
      </c>
      <c r="AG2792">
        <v>19</v>
      </c>
      <c r="AH2792" s="260">
        <v>2012</v>
      </c>
      <c r="AI2792" t="s">
        <v>3445</v>
      </c>
      <c r="AJ2792" s="260">
        <v>9</v>
      </c>
      <c r="AK2792">
        <v>1612.75</v>
      </c>
      <c r="AL2792">
        <v>1891</v>
      </c>
      <c r="AM2792">
        <v>4878950</v>
      </c>
      <c r="AO2792">
        <v>20950</v>
      </c>
      <c r="AP2792" s="287">
        <f>IFERROR(IF(Table_Merge1[[#This Row],[LME Zinc stock]]*Table_Merge1[[#This Row],[Nima.مقدار]]=0,"",Table_Merge1[[#This Row],[LME Zinc stock]]*Table_Merge1[[#This Row],[Nima.مقدار]]),"")</f>
        <v>102214002500</v>
      </c>
      <c r="AQ2792" s="287">
        <f>IFERROR(IF(Table_Merge1[[#This Row],[LME Zinc 3-month]]*Table_Merge1[[#This Row],[Nima.مقدار]]=0,"",Table_Merge1[[#This Row],[LME Zinc 3-month]]*Table_Merge1[[#This Row],[Nima.مقدار]]),"")</f>
        <v>39616450</v>
      </c>
      <c r="AR2792" s="288" t="str">
        <f>IFERROR(IF(Table_Merge1[[#This Row],[LME Zinc stock]]*Table_Merge1[[#This Row],[Azad.Sell]]=0,"",Table_Merge1[[#This Row],[LME Zinc stock]]*Table_Merge1[[#This Row],[Azad.Sell]]),"")</f>
        <v/>
      </c>
      <c r="AS2792" s="288" t="str">
        <f>IFERROR(IF(Table_Merge1[[#This Row],[LME Zinc 3-month]]*Table_Merge1[[#This Row],[Azad.Sell]]=0,"",Table_Merge1[[#This Row],[LME Zinc 3-month]]*Table_Merge1[[#This Row],[Azad.Sell]]),"")</f>
        <v/>
      </c>
      <c r="AT2792"/>
    </row>
    <row r="2793" spans="1:46" x14ac:dyDescent="0.25">
      <c r="A2793" s="258">
        <v>44487</v>
      </c>
      <c r="B27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1400.07.26</v>
      </c>
      <c r="C2793" s="195">
        <f t="shared" ca="1" si="79"/>
        <v>1400</v>
      </c>
      <c r="D27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93" s="195">
        <f>_xlfn.NUMBERVALUE(RIGHT(Table11[[#This Row],[تاریخ شمسی]],2))</f>
        <v>26</v>
      </c>
      <c r="F27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07-26</v>
      </c>
      <c r="G2793" s="195" t="s">
        <v>2944</v>
      </c>
      <c r="L2793" s="259">
        <v>44487</v>
      </c>
      <c r="M2793">
        <v>234234</v>
      </c>
      <c r="O2793" s="284">
        <f>IFERROR(DATE(Table7[[#This Row],[year]],MONTH(DATEVALUE(Table7[[#This Row],[month]]&amp;"1")),Table7[[#This Row],[day]]),"")</f>
        <v>41047</v>
      </c>
      <c r="P2793" s="195" t="s">
        <v>6218</v>
      </c>
      <c r="Q2793" s="195">
        <v>2012</v>
      </c>
      <c r="R2793" s="195" t="s">
        <v>3439</v>
      </c>
      <c r="S2793" s="195">
        <v>18</v>
      </c>
      <c r="T2793" s="195">
        <v>1588</v>
      </c>
      <c r="U2793" s="195">
        <v>1973.5</v>
      </c>
      <c r="V2793" s="195">
        <v>4864200</v>
      </c>
      <c r="X2793" s="260">
        <v>41129</v>
      </c>
      <c r="Y2793" t="s">
        <v>7301</v>
      </c>
      <c r="Z2793" s="260">
        <v>2</v>
      </c>
      <c r="AA2793">
        <v>1391</v>
      </c>
      <c r="AB2793" s="260" t="str">
        <f ca="1">IFERROR(IFERROR(VLOOKUP(Table_Merge1[[#This Row],[Column1]],Table11[#All],2,FALSE),LEFT(AB2794,8)&amp;IF(LEN((RIGHT(AB2794,2)+1))&lt;2,"0"&amp;(RIGHT(AB2794,2)+1),(RIGHT(AB2794,2)-1))),"")</f>
        <v>1391.05.18</v>
      </c>
      <c r="AC2793" s="259" t="str">
        <f ca="1">LEFT(Table_Merge1[[#This Row],[Column2]],4)</f>
        <v>1391</v>
      </c>
      <c r="AD2793" s="259" t="str">
        <f ca="1">RIGHT(LEFT(Table_Merge1[[#This Row],[Column2]],7),2)</f>
        <v>05</v>
      </c>
      <c r="AE2793" s="259" t="str">
        <f ca="1">RIGHT(Table_Merge1[[#This Row],[Column2]],2)</f>
        <v>18</v>
      </c>
      <c r="AF2793">
        <v>5</v>
      </c>
      <c r="AG2793">
        <v>18</v>
      </c>
      <c r="AH2793" s="260">
        <v>2012</v>
      </c>
      <c r="AI2793" t="s">
        <v>3445</v>
      </c>
      <c r="AJ2793" s="260">
        <v>8</v>
      </c>
      <c r="AK2793">
        <v>1607</v>
      </c>
      <c r="AL2793">
        <v>1896.5</v>
      </c>
      <c r="AM2793">
        <v>4889650</v>
      </c>
      <c r="AO2793">
        <v>20850</v>
      </c>
      <c r="AP2793" s="287">
        <f>IFERROR(IF(Table_Merge1[[#This Row],[LME Zinc stock]]*Table_Merge1[[#This Row],[Nima.مقدار]]=0,"",Table_Merge1[[#This Row],[LME Zinc stock]]*Table_Merge1[[#This Row],[Nima.مقدار]]),"")</f>
        <v>101949202500</v>
      </c>
      <c r="AQ2793" s="287">
        <f>IFERROR(IF(Table_Merge1[[#This Row],[LME Zinc 3-month]]*Table_Merge1[[#This Row],[Nima.مقدار]]=0,"",Table_Merge1[[#This Row],[LME Zinc 3-month]]*Table_Merge1[[#This Row],[Nima.مقدار]]),"")</f>
        <v>39542025</v>
      </c>
      <c r="AR2793" s="288" t="str">
        <f>IFERROR(IF(Table_Merge1[[#This Row],[LME Zinc stock]]*Table_Merge1[[#This Row],[Azad.Sell]]=0,"",Table_Merge1[[#This Row],[LME Zinc stock]]*Table_Merge1[[#This Row],[Azad.Sell]]),"")</f>
        <v/>
      </c>
      <c r="AS2793" s="288" t="str">
        <f>IFERROR(IF(Table_Merge1[[#This Row],[LME Zinc 3-month]]*Table_Merge1[[#This Row],[Azad.Sell]]=0,"",Table_Merge1[[#This Row],[LME Zinc 3-month]]*Table_Merge1[[#This Row],[Azad.Sell]]),"")</f>
        <v/>
      </c>
      <c r="AT2793"/>
    </row>
    <row r="2794" spans="1:46" x14ac:dyDescent="0.25">
      <c r="A2794" s="258">
        <v>44488</v>
      </c>
      <c r="B27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1400.07.27</v>
      </c>
      <c r="C2794" s="195">
        <f t="shared" ca="1" si="79"/>
        <v>1400</v>
      </c>
      <c r="D27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94" s="195">
        <f>_xlfn.NUMBERVALUE(RIGHT(Table11[[#This Row],[تاریخ شمسی]],2))</f>
        <v>27</v>
      </c>
      <c r="F27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07-27</v>
      </c>
      <c r="G2794" s="195" t="s">
        <v>2945</v>
      </c>
      <c r="L2794" s="259">
        <v>44488</v>
      </c>
      <c r="M2794">
        <v>234065</v>
      </c>
      <c r="O2794" s="283">
        <f>IFERROR(DATE(Table7[[#This Row],[year]],MONTH(DATEVALUE(Table7[[#This Row],[month]]&amp;"1")),Table7[[#This Row],[day]]),"")</f>
        <v>41046</v>
      </c>
      <c r="P2794" s="257" t="s">
        <v>6219</v>
      </c>
      <c r="Q2794" s="257">
        <v>2012</v>
      </c>
      <c r="R2794" s="257" t="s">
        <v>3439</v>
      </c>
      <c r="S2794" s="257">
        <v>17</v>
      </c>
      <c r="T2794" s="257">
        <v>1547</v>
      </c>
      <c r="U2794" s="257">
        <v>1986.5</v>
      </c>
      <c r="V2794" s="257">
        <v>4875375</v>
      </c>
      <c r="X2794" s="260">
        <v>41128</v>
      </c>
      <c r="Y2794" t="s">
        <v>7300</v>
      </c>
      <c r="Z2794" s="260">
        <v>2</v>
      </c>
      <c r="AA2794">
        <v>1391</v>
      </c>
      <c r="AB2794" s="260" t="str">
        <f ca="1">IFERROR(IFERROR(VLOOKUP(Table_Merge1[[#This Row],[Column1]],Table11[#All],2,FALSE),LEFT(AB2795,8)&amp;IF(LEN((RIGHT(AB2795,2)+1))&lt;2,"0"&amp;(RIGHT(AB2795,2)+1),(RIGHT(AB2795,2)-1))),"")</f>
        <v>1391.05.17</v>
      </c>
      <c r="AC2794" s="259" t="str">
        <f ca="1">LEFT(Table_Merge1[[#This Row],[Column2]],4)</f>
        <v>1391</v>
      </c>
      <c r="AD2794" s="259" t="str">
        <f ca="1">RIGHT(LEFT(Table_Merge1[[#This Row],[Column2]],7),2)</f>
        <v>05</v>
      </c>
      <c r="AE2794" s="259" t="str">
        <f ca="1">RIGHT(Table_Merge1[[#This Row],[Column2]],2)</f>
        <v>17</v>
      </c>
      <c r="AF2794">
        <v>5</v>
      </c>
      <c r="AG2794">
        <v>17</v>
      </c>
      <c r="AH2794" s="260">
        <v>2012</v>
      </c>
      <c r="AI2794" t="s">
        <v>3445</v>
      </c>
      <c r="AJ2794" s="260">
        <v>7</v>
      </c>
      <c r="AK2794">
        <v>1613</v>
      </c>
      <c r="AL2794">
        <v>1911</v>
      </c>
      <c r="AM2794">
        <v>4893375</v>
      </c>
      <c r="AO2794">
        <v>21950</v>
      </c>
      <c r="AP2794" s="287">
        <f>IFERROR(IF(Table_Merge1[[#This Row],[LME Zinc stock]]*Table_Merge1[[#This Row],[Nima.مقدار]]=0,"",Table_Merge1[[#This Row],[LME Zinc stock]]*Table_Merge1[[#This Row],[Nima.مقدار]]),"")</f>
        <v>107409581250</v>
      </c>
      <c r="AQ2794" s="287">
        <f>IFERROR(IF(Table_Merge1[[#This Row],[LME Zinc 3-month]]*Table_Merge1[[#This Row],[Nima.مقدار]]=0,"",Table_Merge1[[#This Row],[LME Zinc 3-month]]*Table_Merge1[[#This Row],[Nima.مقدار]]),"")</f>
        <v>41946450</v>
      </c>
      <c r="AR2794" s="288" t="str">
        <f>IFERROR(IF(Table_Merge1[[#This Row],[LME Zinc stock]]*Table_Merge1[[#This Row],[Azad.Sell]]=0,"",Table_Merge1[[#This Row],[LME Zinc stock]]*Table_Merge1[[#This Row],[Azad.Sell]]),"")</f>
        <v/>
      </c>
      <c r="AS2794" s="288" t="str">
        <f>IFERROR(IF(Table_Merge1[[#This Row],[LME Zinc 3-month]]*Table_Merge1[[#This Row],[Azad.Sell]]=0,"",Table_Merge1[[#This Row],[LME Zinc 3-month]]*Table_Merge1[[#This Row],[Azad.Sell]]),"")</f>
        <v/>
      </c>
      <c r="AT2794"/>
    </row>
    <row r="2795" spans="1:46" x14ac:dyDescent="0.25">
      <c r="A2795" s="258">
        <v>44489</v>
      </c>
      <c r="B27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1400.07.28</v>
      </c>
      <c r="C2795" s="195">
        <f t="shared" ca="1" si="79"/>
        <v>1400</v>
      </c>
      <c r="D27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95" s="195">
        <f>_xlfn.NUMBERVALUE(RIGHT(Table11[[#This Row],[تاریخ شمسی]],2))</f>
        <v>28</v>
      </c>
      <c r="F27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07-28</v>
      </c>
      <c r="G2795" s="195" t="s">
        <v>2946</v>
      </c>
      <c r="L2795" s="259">
        <v>44489</v>
      </c>
      <c r="M2795">
        <v>234094</v>
      </c>
      <c r="O2795" s="284">
        <f>IFERROR(DATE(Table7[[#This Row],[year]],MONTH(DATEVALUE(Table7[[#This Row],[month]]&amp;"1")),Table7[[#This Row],[day]]),"")</f>
        <v>41045</v>
      </c>
      <c r="P2795" s="195" t="s">
        <v>6220</v>
      </c>
      <c r="Q2795" s="195">
        <v>2012</v>
      </c>
      <c r="R2795" s="195" t="s">
        <v>3439</v>
      </c>
      <c r="S2795" s="195">
        <v>16</v>
      </c>
      <c r="T2795" s="195">
        <v>1537.5</v>
      </c>
      <c r="U2795" s="195">
        <v>1985</v>
      </c>
      <c r="V2795" s="195">
        <v>4904125</v>
      </c>
      <c r="X2795" s="260">
        <v>41127</v>
      </c>
      <c r="Y2795" t="s">
        <v>7299</v>
      </c>
      <c r="Z2795" s="260">
        <v>2</v>
      </c>
      <c r="AA2795">
        <v>1391</v>
      </c>
      <c r="AB2795" s="260" t="str">
        <f ca="1">IFERROR(IFERROR(VLOOKUP(Table_Merge1[[#This Row],[Column1]],Table11[#All],2,FALSE),LEFT(AB2796,8)&amp;IF(LEN((RIGHT(AB2796,2)+1))&lt;2,"0"&amp;(RIGHT(AB2796,2)+1),(RIGHT(AB2796,2)-1))),"")</f>
        <v>1391.05.16</v>
      </c>
      <c r="AC2795" s="259" t="str">
        <f ca="1">LEFT(Table_Merge1[[#This Row],[Column2]],4)</f>
        <v>1391</v>
      </c>
      <c r="AD2795" s="259" t="str">
        <f ca="1">RIGHT(LEFT(Table_Merge1[[#This Row],[Column2]],7),2)</f>
        <v>05</v>
      </c>
      <c r="AE2795" s="259" t="str">
        <f ca="1">RIGHT(Table_Merge1[[#This Row],[Column2]],2)</f>
        <v>16</v>
      </c>
      <c r="AF2795">
        <v>5</v>
      </c>
      <c r="AG2795">
        <v>16</v>
      </c>
      <c r="AH2795" s="260">
        <v>2012</v>
      </c>
      <c r="AI2795" t="s">
        <v>3445</v>
      </c>
      <c r="AJ2795" s="260">
        <v>6</v>
      </c>
      <c r="AK2795">
        <v>1606.75</v>
      </c>
      <c r="AL2795">
        <v>1901.5</v>
      </c>
      <c r="AM2795">
        <v>4904025</v>
      </c>
      <c r="AO2795">
        <v>21300</v>
      </c>
      <c r="AP2795" s="287">
        <f>IFERROR(IF(Table_Merge1[[#This Row],[LME Zinc stock]]*Table_Merge1[[#This Row],[Nima.مقدار]]=0,"",Table_Merge1[[#This Row],[LME Zinc stock]]*Table_Merge1[[#This Row],[Nima.مقدار]]),"")</f>
        <v>104455732500</v>
      </c>
      <c r="AQ2795" s="287">
        <f>IFERROR(IF(Table_Merge1[[#This Row],[LME Zinc 3-month]]*Table_Merge1[[#This Row],[Nima.مقدار]]=0,"",Table_Merge1[[#This Row],[LME Zinc 3-month]]*Table_Merge1[[#This Row],[Nima.مقدار]]),"")</f>
        <v>40501950</v>
      </c>
      <c r="AR2795" s="288" t="str">
        <f>IFERROR(IF(Table_Merge1[[#This Row],[LME Zinc stock]]*Table_Merge1[[#This Row],[Azad.Sell]]=0,"",Table_Merge1[[#This Row],[LME Zinc stock]]*Table_Merge1[[#This Row],[Azad.Sell]]),"")</f>
        <v/>
      </c>
      <c r="AS2795" s="288" t="str">
        <f>IFERROR(IF(Table_Merge1[[#This Row],[LME Zinc 3-month]]*Table_Merge1[[#This Row],[Azad.Sell]]=0,"",Table_Merge1[[#This Row],[LME Zinc 3-month]]*Table_Merge1[[#This Row],[Azad.Sell]]),"")</f>
        <v/>
      </c>
      <c r="AT2795"/>
    </row>
    <row r="2796" spans="1:46" x14ac:dyDescent="0.25">
      <c r="A2796" s="258">
        <v>44490</v>
      </c>
      <c r="B27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1400.07.29</v>
      </c>
      <c r="C2796" s="195">
        <f t="shared" ca="1" si="79"/>
        <v>1400</v>
      </c>
      <c r="D27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2796" s="195">
        <f>_xlfn.NUMBERVALUE(RIGHT(Table11[[#This Row],[تاریخ شمسی]],2))</f>
        <v>29</v>
      </c>
      <c r="F27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07-29</v>
      </c>
      <c r="G2796" s="195" t="s">
        <v>2947</v>
      </c>
      <c r="L2796" s="259">
        <v>44490</v>
      </c>
      <c r="M2796">
        <v>234115</v>
      </c>
      <c r="O2796" s="283">
        <f>IFERROR(DATE(Table7[[#This Row],[year]],MONTH(DATEVALUE(Table7[[#This Row],[month]]&amp;"1")),Table7[[#This Row],[day]]),"")</f>
        <v>41044</v>
      </c>
      <c r="P2796" s="257" t="s">
        <v>6221</v>
      </c>
      <c r="Q2796" s="257">
        <v>2012</v>
      </c>
      <c r="R2796" s="257" t="s">
        <v>3439</v>
      </c>
      <c r="S2796" s="257">
        <v>15</v>
      </c>
      <c r="T2796" s="257">
        <v>1559</v>
      </c>
      <c r="U2796" s="257">
        <v>1979.5</v>
      </c>
      <c r="V2796" s="257">
        <v>4917200</v>
      </c>
      <c r="X2796" s="260">
        <v>41124</v>
      </c>
      <c r="Z2796" s="260">
        <v>2</v>
      </c>
      <c r="AB2796" s="260" t="str">
        <f ca="1">IFERROR(IFERROR(VLOOKUP(Table_Merge1[[#This Row],[Column1]],Table11[#All],2,FALSE),LEFT(AB2797,8)&amp;IF(LEN((RIGHT(AB2797,2)+1))&lt;2,"0"&amp;(RIGHT(AB2797,2)+1),(RIGHT(AB2797,2)-1))),"")</f>
        <v>1391.05.11</v>
      </c>
      <c r="AC2796" s="259" t="str">
        <f ca="1">LEFT(Table_Merge1[[#This Row],[Column2]],4)</f>
        <v>1391</v>
      </c>
      <c r="AD2796" s="259" t="str">
        <f ca="1">RIGHT(LEFT(Table_Merge1[[#This Row],[Column2]],7),2)</f>
        <v>05</v>
      </c>
      <c r="AE2796" s="259" t="str">
        <f ca="1">RIGHT(Table_Merge1[[#This Row],[Column2]],2)</f>
        <v>11</v>
      </c>
      <c r="AH2796" s="260">
        <v>2012</v>
      </c>
      <c r="AI2796" t="s">
        <v>3445</v>
      </c>
      <c r="AJ2796" s="260">
        <v>3</v>
      </c>
      <c r="AK2796">
        <v>1595</v>
      </c>
      <c r="AL2796">
        <v>1889.5</v>
      </c>
      <c r="AM2796">
        <v>4913050</v>
      </c>
      <c r="AP2796" s="287" t="str">
        <f>IFERROR(IF(Table_Merge1[[#This Row],[LME Zinc stock]]*Table_Merge1[[#This Row],[Nima.مقدار]]=0,"",Table_Merge1[[#This Row],[LME Zinc stock]]*Table_Merge1[[#This Row],[Nima.مقدار]]),"")</f>
        <v/>
      </c>
      <c r="AQ2796" s="287" t="str">
        <f>IFERROR(IF(Table_Merge1[[#This Row],[LME Zinc 3-month]]*Table_Merge1[[#This Row],[Nima.مقدار]]=0,"",Table_Merge1[[#This Row],[LME Zinc 3-month]]*Table_Merge1[[#This Row],[Nima.مقدار]]),"")</f>
        <v/>
      </c>
      <c r="AR2796" s="288" t="str">
        <f>IFERROR(IF(Table_Merge1[[#This Row],[LME Zinc stock]]*Table_Merge1[[#This Row],[Azad.Sell]]=0,"",Table_Merge1[[#This Row],[LME Zinc stock]]*Table_Merge1[[#This Row],[Azad.Sell]]),"")</f>
        <v/>
      </c>
      <c r="AS2796" s="288" t="str">
        <f>IFERROR(IF(Table_Merge1[[#This Row],[LME Zinc 3-month]]*Table_Merge1[[#This Row],[Azad.Sell]]=0,"",Table_Merge1[[#This Row],[LME Zinc 3-month]]*Table_Merge1[[#This Row],[Azad.Sell]]),"")</f>
        <v/>
      </c>
      <c r="AT2796"/>
    </row>
    <row r="2797" spans="1:46" x14ac:dyDescent="0.25">
      <c r="A2797" s="258">
        <v>44492</v>
      </c>
      <c r="B27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1400.08.01</v>
      </c>
      <c r="C2797" s="195">
        <f t="shared" ca="1" si="79"/>
        <v>1400</v>
      </c>
      <c r="D27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797" s="195">
        <f>_xlfn.NUMBERVALUE(RIGHT(Table11[[#This Row],[تاریخ شمسی]],2))</f>
        <v>1</v>
      </c>
      <c r="F27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08-01</v>
      </c>
      <c r="G2797" s="195" t="s">
        <v>2948</v>
      </c>
      <c r="L2797" s="259">
        <v>44492</v>
      </c>
      <c r="M2797">
        <v>233485</v>
      </c>
      <c r="O2797" s="284">
        <f>IFERROR(DATE(Table7[[#This Row],[year]],MONTH(DATEVALUE(Table7[[#This Row],[month]]&amp;"1")),Table7[[#This Row],[day]]),"")</f>
        <v>41043</v>
      </c>
      <c r="P2797" s="195" t="s">
        <v>6222</v>
      </c>
      <c r="Q2797" s="195">
        <v>2012</v>
      </c>
      <c r="R2797" s="195" t="s">
        <v>3439</v>
      </c>
      <c r="S2797" s="195">
        <v>14</v>
      </c>
      <c r="T2797" s="195">
        <v>1563</v>
      </c>
      <c r="U2797" s="195" t="s">
        <v>3621</v>
      </c>
      <c r="V2797" s="195" t="s">
        <v>3621</v>
      </c>
      <c r="X2797" s="260">
        <v>41123</v>
      </c>
      <c r="Y2797" t="s">
        <v>7298</v>
      </c>
      <c r="Z2797" s="260">
        <v>2</v>
      </c>
      <c r="AA2797">
        <v>1391</v>
      </c>
      <c r="AB2797" s="260" t="str">
        <f ca="1">IFERROR(IFERROR(VLOOKUP(Table_Merge1[[#This Row],[Column1]],Table11[#All],2,FALSE),LEFT(AB2798,8)&amp;IF(LEN((RIGHT(AB2798,2)+1))&lt;2,"0"&amp;(RIGHT(AB2798,2)+1),(RIGHT(AB2798,2)-1))),"")</f>
        <v>1391.05.12</v>
      </c>
      <c r="AC2797" s="259" t="str">
        <f ca="1">LEFT(Table_Merge1[[#This Row],[Column2]],4)</f>
        <v>1391</v>
      </c>
      <c r="AD2797" s="259" t="str">
        <f ca="1">RIGHT(LEFT(Table_Merge1[[#This Row],[Column2]],7),2)</f>
        <v>05</v>
      </c>
      <c r="AE2797" s="259" t="str">
        <f ca="1">RIGHT(Table_Merge1[[#This Row],[Column2]],2)</f>
        <v>12</v>
      </c>
      <c r="AF2797">
        <v>5</v>
      </c>
      <c r="AG2797">
        <v>12</v>
      </c>
      <c r="AH2797" s="260">
        <v>2012</v>
      </c>
      <c r="AI2797" t="s">
        <v>3445</v>
      </c>
      <c r="AJ2797" s="260">
        <v>2</v>
      </c>
      <c r="AK2797">
        <v>1604.5</v>
      </c>
      <c r="AL2797">
        <v>1869.5</v>
      </c>
      <c r="AM2797">
        <v>4912350</v>
      </c>
      <c r="AO2797">
        <v>20190</v>
      </c>
      <c r="AP2797" s="287">
        <f>IFERROR(IF(Table_Merge1[[#This Row],[LME Zinc stock]]*Table_Merge1[[#This Row],[Nima.مقدار]]=0,"",Table_Merge1[[#This Row],[LME Zinc stock]]*Table_Merge1[[#This Row],[Nima.مقدار]]),"")</f>
        <v>99180346500</v>
      </c>
      <c r="AQ2797" s="287">
        <f>IFERROR(IF(Table_Merge1[[#This Row],[LME Zinc 3-month]]*Table_Merge1[[#This Row],[Nima.مقدار]]=0,"",Table_Merge1[[#This Row],[LME Zinc 3-month]]*Table_Merge1[[#This Row],[Nima.مقدار]]),"")</f>
        <v>37745205</v>
      </c>
      <c r="AR2797" s="288" t="str">
        <f>IFERROR(IF(Table_Merge1[[#This Row],[LME Zinc stock]]*Table_Merge1[[#This Row],[Azad.Sell]]=0,"",Table_Merge1[[#This Row],[LME Zinc stock]]*Table_Merge1[[#This Row],[Azad.Sell]]),"")</f>
        <v/>
      </c>
      <c r="AS2797" s="288" t="str">
        <f>IFERROR(IF(Table_Merge1[[#This Row],[LME Zinc 3-month]]*Table_Merge1[[#This Row],[Azad.Sell]]=0,"",Table_Merge1[[#This Row],[LME Zinc 3-month]]*Table_Merge1[[#This Row],[Azad.Sell]]),"")</f>
        <v/>
      </c>
      <c r="AT2797"/>
    </row>
    <row r="2798" spans="1:46" x14ac:dyDescent="0.25">
      <c r="A2798" s="258">
        <v>44494</v>
      </c>
      <c r="B27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1400.08.03</v>
      </c>
      <c r="C2798" s="195">
        <f t="shared" ca="1" si="79"/>
        <v>1400</v>
      </c>
      <c r="D27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798" s="195">
        <f>_xlfn.NUMBERVALUE(RIGHT(Table11[[#This Row],[تاریخ شمسی]],2))</f>
        <v>3</v>
      </c>
      <c r="F27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08-03</v>
      </c>
      <c r="G2798" s="195" t="s">
        <v>2949</v>
      </c>
      <c r="L2798" s="259">
        <v>44494</v>
      </c>
      <c r="M2798">
        <v>232866</v>
      </c>
      <c r="O2798" s="283">
        <f>IFERROR(DATE(Table7[[#This Row],[year]],MONTH(DATEVALUE(Table7[[#This Row],[month]]&amp;"1")),Table7[[#This Row],[day]]),"")</f>
        <v>41040</v>
      </c>
      <c r="P2798" s="257" t="s">
        <v>6223</v>
      </c>
      <c r="Q2798" s="257">
        <v>2012</v>
      </c>
      <c r="R2798" s="257" t="s">
        <v>3439</v>
      </c>
      <c r="S2798" s="257">
        <v>11</v>
      </c>
      <c r="T2798" s="257">
        <v>1580.75</v>
      </c>
      <c r="U2798" s="257">
        <v>2014</v>
      </c>
      <c r="V2798" s="257">
        <v>4918925</v>
      </c>
      <c r="X2798" s="260">
        <v>41122</v>
      </c>
      <c r="Y2798" t="s">
        <v>7297</v>
      </c>
      <c r="Z2798" s="260">
        <v>2</v>
      </c>
      <c r="AA2798">
        <v>1391</v>
      </c>
      <c r="AB2798" s="260" t="str">
        <f ca="1">IFERROR(IFERROR(VLOOKUP(Table_Merge1[[#This Row],[Column1]],Table11[#All],2,FALSE),LEFT(AB2799,8)&amp;IF(LEN((RIGHT(AB2799,2)+1))&lt;2,"0"&amp;(RIGHT(AB2799,2)+1),(RIGHT(AB2799,2)-1))),"")</f>
        <v>1391.05.11</v>
      </c>
      <c r="AC2798" s="259" t="str">
        <f ca="1">LEFT(Table_Merge1[[#This Row],[Column2]],4)</f>
        <v>1391</v>
      </c>
      <c r="AD2798" s="259" t="str">
        <f ca="1">RIGHT(LEFT(Table_Merge1[[#This Row],[Column2]],7),2)</f>
        <v>05</v>
      </c>
      <c r="AE2798" s="259" t="str">
        <f ca="1">RIGHT(Table_Merge1[[#This Row],[Column2]],2)</f>
        <v>11</v>
      </c>
      <c r="AF2798">
        <v>5</v>
      </c>
      <c r="AG2798">
        <v>11</v>
      </c>
      <c r="AH2798" s="260">
        <v>2012</v>
      </c>
      <c r="AI2798" t="s">
        <v>3445</v>
      </c>
      <c r="AJ2798" s="260">
        <v>1</v>
      </c>
      <c r="AK2798">
        <v>1614.75</v>
      </c>
      <c r="AL2798">
        <v>1854</v>
      </c>
      <c r="AM2798">
        <v>4909950</v>
      </c>
      <c r="AO2798">
        <v>20050</v>
      </c>
      <c r="AP2798" s="287">
        <f>IFERROR(IF(Table_Merge1[[#This Row],[LME Zinc stock]]*Table_Merge1[[#This Row],[Nima.مقدار]]=0,"",Table_Merge1[[#This Row],[LME Zinc stock]]*Table_Merge1[[#This Row],[Nima.مقدار]]),"")</f>
        <v>98444497500</v>
      </c>
      <c r="AQ2798" s="287">
        <f>IFERROR(IF(Table_Merge1[[#This Row],[LME Zinc 3-month]]*Table_Merge1[[#This Row],[Nima.مقدار]]=0,"",Table_Merge1[[#This Row],[LME Zinc 3-month]]*Table_Merge1[[#This Row],[Nima.مقدار]]),"")</f>
        <v>37172700</v>
      </c>
      <c r="AR2798" s="288" t="str">
        <f>IFERROR(IF(Table_Merge1[[#This Row],[LME Zinc stock]]*Table_Merge1[[#This Row],[Azad.Sell]]=0,"",Table_Merge1[[#This Row],[LME Zinc stock]]*Table_Merge1[[#This Row],[Azad.Sell]]),"")</f>
        <v/>
      </c>
      <c r="AS2798" s="288" t="str">
        <f>IFERROR(IF(Table_Merge1[[#This Row],[LME Zinc 3-month]]*Table_Merge1[[#This Row],[Azad.Sell]]=0,"",Table_Merge1[[#This Row],[LME Zinc 3-month]]*Table_Merge1[[#This Row],[Azad.Sell]]),"")</f>
        <v/>
      </c>
      <c r="AT2798"/>
    </row>
    <row r="2799" spans="1:46" x14ac:dyDescent="0.25">
      <c r="A2799" s="258">
        <v>44495</v>
      </c>
      <c r="B27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1400.08.04</v>
      </c>
      <c r="C2799" s="195">
        <f t="shared" ca="1" si="79"/>
        <v>1400</v>
      </c>
      <c r="D27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799" s="195">
        <f>_xlfn.NUMBERVALUE(RIGHT(Table11[[#This Row],[تاریخ شمسی]],2))</f>
        <v>4</v>
      </c>
      <c r="F27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08-04</v>
      </c>
      <c r="G2799" s="195" t="s">
        <v>2950</v>
      </c>
      <c r="L2799" s="259">
        <v>44495</v>
      </c>
      <c r="M2799">
        <v>233257</v>
      </c>
      <c r="O2799" s="284">
        <f>IFERROR(DATE(Table7[[#This Row],[year]],MONTH(DATEVALUE(Table7[[#This Row],[month]]&amp;"1")),Table7[[#This Row],[day]]),"")</f>
        <v>41039</v>
      </c>
      <c r="P2799" s="195" t="s">
        <v>6224</v>
      </c>
      <c r="Q2799" s="195">
        <v>2012</v>
      </c>
      <c r="R2799" s="195" t="s">
        <v>3439</v>
      </c>
      <c r="S2799" s="195">
        <v>10</v>
      </c>
      <c r="T2799" s="195">
        <v>1590</v>
      </c>
      <c r="U2799" s="195">
        <v>1997</v>
      </c>
      <c r="V2799" s="195">
        <v>4929350</v>
      </c>
      <c r="X2799" s="260">
        <v>41121</v>
      </c>
      <c r="Y2799" t="s">
        <v>7296</v>
      </c>
      <c r="Z2799" s="260">
        <v>2</v>
      </c>
      <c r="AA2799">
        <v>1391</v>
      </c>
      <c r="AB2799" s="260" t="str">
        <f ca="1">IFERROR(IFERROR(VLOOKUP(Table_Merge1[[#This Row],[Column1]],Table11[#All],2,FALSE),LEFT(AB2800,8)&amp;IF(LEN((RIGHT(AB2800,2)+1))&lt;2,"0"&amp;(RIGHT(AB2800,2)+1),(RIGHT(AB2800,2)-1))),"")</f>
        <v>1391.05.10</v>
      </c>
      <c r="AC2799" s="259" t="str">
        <f ca="1">LEFT(Table_Merge1[[#This Row],[Column2]],4)</f>
        <v>1391</v>
      </c>
      <c r="AD2799" s="259" t="str">
        <f ca="1">RIGHT(LEFT(Table_Merge1[[#This Row],[Column2]],7),2)</f>
        <v>05</v>
      </c>
      <c r="AE2799" s="259" t="str">
        <f ca="1">RIGHT(Table_Merge1[[#This Row],[Column2]],2)</f>
        <v>10</v>
      </c>
      <c r="AF2799">
        <v>5</v>
      </c>
      <c r="AG2799">
        <v>10</v>
      </c>
      <c r="AH2799" s="260">
        <v>2012</v>
      </c>
      <c r="AI2799" t="s">
        <v>3443</v>
      </c>
      <c r="AJ2799" s="260">
        <v>31</v>
      </c>
      <c r="AK2799">
        <v>1622.75</v>
      </c>
      <c r="AL2799">
        <v>1852</v>
      </c>
      <c r="AM2799">
        <v>4919925</v>
      </c>
      <c r="AO2799">
        <v>19730</v>
      </c>
      <c r="AP2799" s="287">
        <f>IFERROR(IF(Table_Merge1[[#This Row],[LME Zinc stock]]*Table_Merge1[[#This Row],[Nima.مقدار]]=0,"",Table_Merge1[[#This Row],[LME Zinc stock]]*Table_Merge1[[#This Row],[Nima.مقدار]]),"")</f>
        <v>97070120250</v>
      </c>
      <c r="AQ2799" s="287">
        <f>IFERROR(IF(Table_Merge1[[#This Row],[LME Zinc 3-month]]*Table_Merge1[[#This Row],[Nima.مقدار]]=0,"",Table_Merge1[[#This Row],[LME Zinc 3-month]]*Table_Merge1[[#This Row],[Nima.مقدار]]),"")</f>
        <v>36539960</v>
      </c>
      <c r="AR2799" s="288" t="str">
        <f>IFERROR(IF(Table_Merge1[[#This Row],[LME Zinc stock]]*Table_Merge1[[#This Row],[Azad.Sell]]=0,"",Table_Merge1[[#This Row],[LME Zinc stock]]*Table_Merge1[[#This Row],[Azad.Sell]]),"")</f>
        <v/>
      </c>
      <c r="AS2799" s="288" t="str">
        <f>IFERROR(IF(Table_Merge1[[#This Row],[LME Zinc 3-month]]*Table_Merge1[[#This Row],[Azad.Sell]]=0,"",Table_Merge1[[#This Row],[LME Zinc 3-month]]*Table_Merge1[[#This Row],[Azad.Sell]]),"")</f>
        <v/>
      </c>
      <c r="AT2799"/>
    </row>
    <row r="2800" spans="1:46" x14ac:dyDescent="0.25">
      <c r="A2800" s="258">
        <v>44496</v>
      </c>
      <c r="B28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1400.08.05</v>
      </c>
      <c r="C2800" s="195">
        <f t="shared" ca="1" si="79"/>
        <v>1400</v>
      </c>
      <c r="D28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00" s="195">
        <f>_xlfn.NUMBERVALUE(RIGHT(Table11[[#This Row],[تاریخ شمسی]],2))</f>
        <v>5</v>
      </c>
      <c r="F28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08-05</v>
      </c>
      <c r="G2800" s="195" t="s">
        <v>2951</v>
      </c>
      <c r="L2800" s="259">
        <v>44496</v>
      </c>
      <c r="M2800">
        <v>233440</v>
      </c>
      <c r="O2800" s="283">
        <f>IFERROR(DATE(Table7[[#This Row],[year]],MONTH(DATEVALUE(Table7[[#This Row],[month]]&amp;"1")),Table7[[#This Row],[day]]),"")</f>
        <v>41038</v>
      </c>
      <c r="P2800" s="257" t="s">
        <v>6225</v>
      </c>
      <c r="Q2800" s="257">
        <v>2012</v>
      </c>
      <c r="R2800" s="257" t="s">
        <v>3439</v>
      </c>
      <c r="S2800" s="257">
        <v>9</v>
      </c>
      <c r="T2800" s="257">
        <v>1585.5</v>
      </c>
      <c r="U2800" s="257">
        <v>2020</v>
      </c>
      <c r="V2800" s="257">
        <v>4937600</v>
      </c>
      <c r="X2800" s="260">
        <v>41120</v>
      </c>
      <c r="Y2800" t="s">
        <v>7295</v>
      </c>
      <c r="Z2800" s="260">
        <v>2</v>
      </c>
      <c r="AA2800">
        <v>1391</v>
      </c>
      <c r="AB2800" s="260" t="str">
        <f ca="1">IFERROR(IFERROR(VLOOKUP(Table_Merge1[[#This Row],[Column1]],Table11[#All],2,FALSE),LEFT(AB2801,8)&amp;IF(LEN((RIGHT(AB2801,2)+1))&lt;2,"0"&amp;(RIGHT(AB2801,2)+1),(RIGHT(AB2801,2)-1))),"")</f>
        <v>1391.05.09</v>
      </c>
      <c r="AC2800" s="259" t="str">
        <f ca="1">LEFT(Table_Merge1[[#This Row],[Column2]],4)</f>
        <v>1391</v>
      </c>
      <c r="AD2800" s="259" t="str">
        <f ca="1">RIGHT(LEFT(Table_Merge1[[#This Row],[Column2]],7),2)</f>
        <v>05</v>
      </c>
      <c r="AE2800" s="259" t="str">
        <f ca="1">RIGHT(Table_Merge1[[#This Row],[Column2]],2)</f>
        <v>09</v>
      </c>
      <c r="AF2800">
        <v>5</v>
      </c>
      <c r="AG2800">
        <v>9</v>
      </c>
      <c r="AH2800" s="260">
        <v>2012</v>
      </c>
      <c r="AI2800" t="s">
        <v>3443</v>
      </c>
      <c r="AJ2800" s="260">
        <v>30</v>
      </c>
      <c r="AK2800">
        <v>1616.5</v>
      </c>
      <c r="AL2800">
        <v>1831</v>
      </c>
      <c r="AM2800">
        <v>4893175</v>
      </c>
      <c r="AO2800">
        <v>19660</v>
      </c>
      <c r="AP2800" s="287">
        <f>IFERROR(IF(Table_Merge1[[#This Row],[LME Zinc stock]]*Table_Merge1[[#This Row],[Nima.مقدار]]=0,"",Table_Merge1[[#This Row],[LME Zinc stock]]*Table_Merge1[[#This Row],[Nima.مقدار]]),"")</f>
        <v>96199820500</v>
      </c>
      <c r="AQ2800" s="287">
        <f>IFERROR(IF(Table_Merge1[[#This Row],[LME Zinc 3-month]]*Table_Merge1[[#This Row],[Nima.مقدار]]=0,"",Table_Merge1[[#This Row],[LME Zinc 3-month]]*Table_Merge1[[#This Row],[Nima.مقدار]]),"")</f>
        <v>35997460</v>
      </c>
      <c r="AR2800" s="288" t="str">
        <f>IFERROR(IF(Table_Merge1[[#This Row],[LME Zinc stock]]*Table_Merge1[[#This Row],[Azad.Sell]]=0,"",Table_Merge1[[#This Row],[LME Zinc stock]]*Table_Merge1[[#This Row],[Azad.Sell]]),"")</f>
        <v/>
      </c>
      <c r="AS2800" s="288" t="str">
        <f>IFERROR(IF(Table_Merge1[[#This Row],[LME Zinc 3-month]]*Table_Merge1[[#This Row],[Azad.Sell]]=0,"",Table_Merge1[[#This Row],[LME Zinc 3-month]]*Table_Merge1[[#This Row],[Azad.Sell]]),"")</f>
        <v/>
      </c>
      <c r="AT2800"/>
    </row>
    <row r="2801" spans="1:46" x14ac:dyDescent="0.25">
      <c r="A2801" s="258">
        <v>44497</v>
      </c>
      <c r="B28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1400.08.06</v>
      </c>
      <c r="C2801" s="195">
        <f t="shared" ca="1" si="79"/>
        <v>1400</v>
      </c>
      <c r="D28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01" s="195">
        <f>_xlfn.NUMBERVALUE(RIGHT(Table11[[#This Row],[تاریخ شمسی]],2))</f>
        <v>6</v>
      </c>
      <c r="F28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08-06</v>
      </c>
      <c r="G2801" s="195" t="s">
        <v>2952</v>
      </c>
      <c r="L2801" s="259">
        <v>44497</v>
      </c>
      <c r="M2801">
        <v>233199</v>
      </c>
      <c r="O2801" s="284">
        <f>IFERROR(DATE(Table7[[#This Row],[year]],MONTH(DATEVALUE(Table7[[#This Row],[month]]&amp;"1")),Table7[[#This Row],[day]]),"")</f>
        <v>41037</v>
      </c>
      <c r="P2801" s="195" t="s">
        <v>6226</v>
      </c>
      <c r="Q2801" s="195">
        <v>2012</v>
      </c>
      <c r="R2801" s="195" t="s">
        <v>3439</v>
      </c>
      <c r="S2801" s="195">
        <v>8</v>
      </c>
      <c r="T2801" s="195">
        <v>1627</v>
      </c>
      <c r="U2801" s="195">
        <v>2022</v>
      </c>
      <c r="V2801" s="195">
        <v>4945325</v>
      </c>
      <c r="X2801" s="260">
        <v>41117</v>
      </c>
      <c r="Z2801" s="260">
        <v>2</v>
      </c>
      <c r="AB2801" s="260" t="str">
        <f ca="1">IFERROR(IFERROR(VLOOKUP(Table_Merge1[[#This Row],[Column1]],Table11[#All],2,FALSE),LEFT(AB2802,8)&amp;IF(LEN((RIGHT(AB2802,2)+1))&lt;2,"0"&amp;(RIGHT(AB2802,2)+1),(RIGHT(AB2802,2)-1))),"")</f>
        <v>1391.05.06</v>
      </c>
      <c r="AC2801" s="259" t="str">
        <f ca="1">LEFT(Table_Merge1[[#This Row],[Column2]],4)</f>
        <v>1391</v>
      </c>
      <c r="AD2801" s="259" t="str">
        <f ca="1">RIGHT(LEFT(Table_Merge1[[#This Row],[Column2]],7),2)</f>
        <v>05</v>
      </c>
      <c r="AE2801" s="259" t="str">
        <f ca="1">RIGHT(Table_Merge1[[#This Row],[Column2]],2)</f>
        <v>06</v>
      </c>
      <c r="AH2801" s="260">
        <v>2012</v>
      </c>
      <c r="AI2801" t="s">
        <v>3443</v>
      </c>
      <c r="AJ2801" s="260">
        <v>27</v>
      </c>
      <c r="AK2801">
        <v>1618.75</v>
      </c>
      <c r="AL2801">
        <v>1845.5</v>
      </c>
      <c r="AM2801">
        <v>4891800</v>
      </c>
      <c r="AP2801" s="287" t="str">
        <f>IFERROR(IF(Table_Merge1[[#This Row],[LME Zinc stock]]*Table_Merge1[[#This Row],[Nima.مقدار]]=0,"",Table_Merge1[[#This Row],[LME Zinc stock]]*Table_Merge1[[#This Row],[Nima.مقدار]]),"")</f>
        <v/>
      </c>
      <c r="AQ2801" s="287" t="str">
        <f>IFERROR(IF(Table_Merge1[[#This Row],[LME Zinc 3-month]]*Table_Merge1[[#This Row],[Nima.مقدار]]=0,"",Table_Merge1[[#This Row],[LME Zinc 3-month]]*Table_Merge1[[#This Row],[Nima.مقدار]]),"")</f>
        <v/>
      </c>
      <c r="AR2801" s="288" t="str">
        <f>IFERROR(IF(Table_Merge1[[#This Row],[LME Zinc stock]]*Table_Merge1[[#This Row],[Azad.Sell]]=0,"",Table_Merge1[[#This Row],[LME Zinc stock]]*Table_Merge1[[#This Row],[Azad.Sell]]),"")</f>
        <v/>
      </c>
      <c r="AS2801" s="288" t="str">
        <f>IFERROR(IF(Table_Merge1[[#This Row],[LME Zinc 3-month]]*Table_Merge1[[#This Row],[Azad.Sell]]=0,"",Table_Merge1[[#This Row],[LME Zinc 3-month]]*Table_Merge1[[#This Row],[Azad.Sell]]),"")</f>
        <v/>
      </c>
      <c r="AT2801"/>
    </row>
    <row r="2802" spans="1:46" x14ac:dyDescent="0.25">
      <c r="A2802" s="258">
        <v>44499</v>
      </c>
      <c r="B28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1400.08.08</v>
      </c>
      <c r="C2802" s="195">
        <f t="shared" ca="1" si="79"/>
        <v>1400</v>
      </c>
      <c r="D28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02" s="195">
        <f>_xlfn.NUMBERVALUE(RIGHT(Table11[[#This Row],[تاریخ شمسی]],2))</f>
        <v>8</v>
      </c>
      <c r="F28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08-08</v>
      </c>
      <c r="G2802" s="195" t="s">
        <v>2953</v>
      </c>
      <c r="L2802" s="259">
        <v>44499</v>
      </c>
      <c r="M2802">
        <v>234392</v>
      </c>
      <c r="O2802" s="283">
        <f>IFERROR(DATE(Table7[[#This Row],[year]],MONTH(DATEVALUE(Table7[[#This Row],[month]]&amp;"1")),Table7[[#This Row],[day]]),"")</f>
        <v>41033</v>
      </c>
      <c r="P2802" s="257" t="s">
        <v>6227</v>
      </c>
      <c r="Q2802" s="257">
        <v>2012</v>
      </c>
      <c r="R2802" s="257" t="s">
        <v>3439</v>
      </c>
      <c r="S2802" s="257">
        <v>4</v>
      </c>
      <c r="T2802" s="257">
        <v>1629.5</v>
      </c>
      <c r="U2802" s="257">
        <v>2019.5</v>
      </c>
      <c r="V2802" s="257">
        <v>4943900</v>
      </c>
      <c r="X2802" s="260">
        <v>41116</v>
      </c>
      <c r="Y2802" t="s">
        <v>7294</v>
      </c>
      <c r="Z2802" s="260">
        <v>2</v>
      </c>
      <c r="AA2802">
        <v>1391</v>
      </c>
      <c r="AB2802" s="260" t="str">
        <f ca="1">IFERROR(IFERROR(VLOOKUP(Table_Merge1[[#This Row],[Column1]],Table11[#All],2,FALSE),LEFT(AB2803,8)&amp;IF(LEN((RIGHT(AB2803,2)+1))&lt;2,"0"&amp;(RIGHT(AB2803,2)+1),(RIGHT(AB2803,2)-1))),"")</f>
        <v>1391.05.05</v>
      </c>
      <c r="AC2802" s="259" t="str">
        <f ca="1">LEFT(Table_Merge1[[#This Row],[Column2]],4)</f>
        <v>1391</v>
      </c>
      <c r="AD2802" s="259" t="str">
        <f ca="1">RIGHT(LEFT(Table_Merge1[[#This Row],[Column2]],7),2)</f>
        <v>05</v>
      </c>
      <c r="AE2802" s="259" t="str">
        <f ca="1">RIGHT(Table_Merge1[[#This Row],[Column2]],2)</f>
        <v>05</v>
      </c>
      <c r="AF2802">
        <v>5</v>
      </c>
      <c r="AG2802">
        <v>5</v>
      </c>
      <c r="AH2802" s="260">
        <v>2012</v>
      </c>
      <c r="AI2802" t="s">
        <v>3443</v>
      </c>
      <c r="AJ2802" s="260">
        <v>26</v>
      </c>
      <c r="AK2802">
        <v>1603</v>
      </c>
      <c r="AL2802">
        <v>1856</v>
      </c>
      <c r="AM2802">
        <v>4896725</v>
      </c>
      <c r="AO2802">
        <v>19570</v>
      </c>
      <c r="AP2802" s="287">
        <f>IFERROR(IF(Table_Merge1[[#This Row],[LME Zinc stock]]*Table_Merge1[[#This Row],[Nima.مقدار]]=0,"",Table_Merge1[[#This Row],[LME Zinc stock]]*Table_Merge1[[#This Row],[Nima.مقدار]]),"")</f>
        <v>95828908250</v>
      </c>
      <c r="AQ2802" s="287">
        <f>IFERROR(IF(Table_Merge1[[#This Row],[LME Zinc 3-month]]*Table_Merge1[[#This Row],[Nima.مقدار]]=0,"",Table_Merge1[[#This Row],[LME Zinc 3-month]]*Table_Merge1[[#This Row],[Nima.مقدار]]),"")</f>
        <v>36321920</v>
      </c>
      <c r="AR2802" s="288" t="str">
        <f>IFERROR(IF(Table_Merge1[[#This Row],[LME Zinc stock]]*Table_Merge1[[#This Row],[Azad.Sell]]=0,"",Table_Merge1[[#This Row],[LME Zinc stock]]*Table_Merge1[[#This Row],[Azad.Sell]]),"")</f>
        <v/>
      </c>
      <c r="AS2802" s="288" t="str">
        <f>IFERROR(IF(Table_Merge1[[#This Row],[LME Zinc 3-month]]*Table_Merge1[[#This Row],[Azad.Sell]]=0,"",Table_Merge1[[#This Row],[LME Zinc 3-month]]*Table_Merge1[[#This Row],[Azad.Sell]]),"")</f>
        <v/>
      </c>
      <c r="AT2802"/>
    </row>
    <row r="2803" spans="1:46" x14ac:dyDescent="0.25">
      <c r="A2803" s="258">
        <v>44500</v>
      </c>
      <c r="B28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1400.08.09</v>
      </c>
      <c r="C2803" s="195">
        <f t="shared" ca="1" si="79"/>
        <v>1400</v>
      </c>
      <c r="D28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03" s="195">
        <f>_xlfn.NUMBERVALUE(RIGHT(Table11[[#This Row],[تاریخ شمسی]],2))</f>
        <v>9</v>
      </c>
      <c r="F28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08-09</v>
      </c>
      <c r="G2803" s="195" t="s">
        <v>2954</v>
      </c>
      <c r="L2803" s="259">
        <v>44500</v>
      </c>
      <c r="M2803">
        <v>234165</v>
      </c>
      <c r="O2803" s="284">
        <f>IFERROR(DATE(Table7[[#This Row],[year]],MONTH(DATEVALUE(Table7[[#This Row],[month]]&amp;"1")),Table7[[#This Row],[day]]),"")</f>
        <v>41032</v>
      </c>
      <c r="P2803" s="195" t="s">
        <v>6228</v>
      </c>
      <c r="Q2803" s="195">
        <v>2012</v>
      </c>
      <c r="R2803" s="195" t="s">
        <v>3439</v>
      </c>
      <c r="S2803" s="195">
        <v>3</v>
      </c>
      <c r="T2803" s="195">
        <v>1642.5</v>
      </c>
      <c r="U2803" s="195">
        <v>2008.5</v>
      </c>
      <c r="V2803" s="195">
        <v>4956325</v>
      </c>
      <c r="X2803" s="260">
        <v>41115</v>
      </c>
      <c r="Y2803" t="s">
        <v>7293</v>
      </c>
      <c r="Z2803" s="260">
        <v>2</v>
      </c>
      <c r="AA2803">
        <v>1391</v>
      </c>
      <c r="AB2803" s="260" t="str">
        <f ca="1">IFERROR(IFERROR(VLOOKUP(Table_Merge1[[#This Row],[Column1]],Table11[#All],2,FALSE),LEFT(AB2804,8)&amp;IF(LEN((RIGHT(AB2804,2)+1))&lt;2,"0"&amp;(RIGHT(AB2804,2)+1),(RIGHT(AB2804,2)-1))),"")</f>
        <v>1391.05.04</v>
      </c>
      <c r="AC2803" s="259" t="str">
        <f ca="1">LEFT(Table_Merge1[[#This Row],[Column2]],4)</f>
        <v>1391</v>
      </c>
      <c r="AD2803" s="259" t="str">
        <f ca="1">RIGHT(LEFT(Table_Merge1[[#This Row],[Column2]],7),2)</f>
        <v>05</v>
      </c>
      <c r="AE2803" s="259" t="str">
        <f ca="1">RIGHT(Table_Merge1[[#This Row],[Column2]],2)</f>
        <v>04</v>
      </c>
      <c r="AF2803">
        <v>5</v>
      </c>
      <c r="AG2803">
        <v>4</v>
      </c>
      <c r="AH2803" s="260">
        <v>2012</v>
      </c>
      <c r="AI2803" t="s">
        <v>3443</v>
      </c>
      <c r="AJ2803" s="260">
        <v>25</v>
      </c>
      <c r="AK2803">
        <v>1587.5</v>
      </c>
      <c r="AL2803">
        <v>1867</v>
      </c>
      <c r="AM2803">
        <v>4867725</v>
      </c>
      <c r="AO2803">
        <v>19290</v>
      </c>
      <c r="AP2803" s="287">
        <f>IFERROR(IF(Table_Merge1[[#This Row],[LME Zinc stock]]*Table_Merge1[[#This Row],[Nima.مقدار]]=0,"",Table_Merge1[[#This Row],[LME Zinc stock]]*Table_Merge1[[#This Row],[Nima.مقدار]]),"")</f>
        <v>93898415250</v>
      </c>
      <c r="AQ2803" s="287">
        <f>IFERROR(IF(Table_Merge1[[#This Row],[LME Zinc 3-month]]*Table_Merge1[[#This Row],[Nima.مقدار]]=0,"",Table_Merge1[[#This Row],[LME Zinc 3-month]]*Table_Merge1[[#This Row],[Nima.مقدار]]),"")</f>
        <v>36014430</v>
      </c>
      <c r="AR2803" s="288" t="str">
        <f>IFERROR(IF(Table_Merge1[[#This Row],[LME Zinc stock]]*Table_Merge1[[#This Row],[Azad.Sell]]=0,"",Table_Merge1[[#This Row],[LME Zinc stock]]*Table_Merge1[[#This Row],[Azad.Sell]]),"")</f>
        <v/>
      </c>
      <c r="AS2803" s="288" t="str">
        <f>IFERROR(IF(Table_Merge1[[#This Row],[LME Zinc 3-month]]*Table_Merge1[[#This Row],[Azad.Sell]]=0,"",Table_Merge1[[#This Row],[LME Zinc 3-month]]*Table_Merge1[[#This Row],[Azad.Sell]]),"")</f>
        <v/>
      </c>
      <c r="AT2803"/>
    </row>
    <row r="2804" spans="1:46" x14ac:dyDescent="0.25">
      <c r="A2804" s="258">
        <v>44501</v>
      </c>
      <c r="B28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1400.08.10</v>
      </c>
      <c r="C2804" s="195">
        <f t="shared" ca="1" si="79"/>
        <v>1400</v>
      </c>
      <c r="D28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04" s="195">
        <f>_xlfn.NUMBERVALUE(RIGHT(Table11[[#This Row],[تاریخ شمسی]],2))</f>
        <v>10</v>
      </c>
      <c r="F28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08-10</v>
      </c>
      <c r="G2804" s="195" t="s">
        <v>2955</v>
      </c>
      <c r="L2804" s="259">
        <v>44501</v>
      </c>
      <c r="M2804">
        <v>233324</v>
      </c>
      <c r="O2804" s="283">
        <f>IFERROR(DATE(Table7[[#This Row],[year]],MONTH(DATEVALUE(Table7[[#This Row],[month]]&amp;"1")),Table7[[#This Row],[day]]),"")</f>
        <v>41031</v>
      </c>
      <c r="P2804" s="257" t="s">
        <v>6229</v>
      </c>
      <c r="Q2804" s="257">
        <v>2012</v>
      </c>
      <c r="R2804" s="257" t="s">
        <v>3439</v>
      </c>
      <c r="S2804" s="257">
        <v>2</v>
      </c>
      <c r="T2804" s="257">
        <v>1652.5</v>
      </c>
      <c r="U2804" s="257">
        <v>2015.5</v>
      </c>
      <c r="V2804" s="257">
        <v>4952975</v>
      </c>
      <c r="X2804" s="260">
        <v>41114</v>
      </c>
      <c r="Y2804" t="s">
        <v>7292</v>
      </c>
      <c r="Z2804" s="260">
        <v>2</v>
      </c>
      <c r="AA2804">
        <v>1391</v>
      </c>
      <c r="AB2804" s="260" t="str">
        <f ca="1">IFERROR(IFERROR(VLOOKUP(Table_Merge1[[#This Row],[Column1]],Table11[#All],2,FALSE),LEFT(AB2805,8)&amp;IF(LEN((RIGHT(AB2805,2)+1))&lt;2,"0"&amp;(RIGHT(AB2805,2)+1),(RIGHT(AB2805,2)-1))),"")</f>
        <v>1391.05.03</v>
      </c>
      <c r="AC2804" s="259" t="str">
        <f ca="1">LEFT(Table_Merge1[[#This Row],[Column2]],4)</f>
        <v>1391</v>
      </c>
      <c r="AD2804" s="259" t="str">
        <f ca="1">RIGHT(LEFT(Table_Merge1[[#This Row],[Column2]],7),2)</f>
        <v>05</v>
      </c>
      <c r="AE2804" s="259" t="str">
        <f ca="1">RIGHT(Table_Merge1[[#This Row],[Column2]],2)</f>
        <v>03</v>
      </c>
      <c r="AF2804">
        <v>5</v>
      </c>
      <c r="AG2804">
        <v>3</v>
      </c>
      <c r="AH2804" s="260">
        <v>2012</v>
      </c>
      <c r="AI2804" t="s">
        <v>3443</v>
      </c>
      <c r="AJ2804" s="260">
        <v>24</v>
      </c>
      <c r="AK2804">
        <v>1573</v>
      </c>
      <c r="AL2804">
        <v>1878</v>
      </c>
      <c r="AM2804">
        <v>4860950</v>
      </c>
      <c r="AO2804">
        <v>19210</v>
      </c>
      <c r="AP2804" s="287">
        <f>IFERROR(IF(Table_Merge1[[#This Row],[LME Zinc stock]]*Table_Merge1[[#This Row],[Nima.مقدار]]=0,"",Table_Merge1[[#This Row],[LME Zinc stock]]*Table_Merge1[[#This Row],[Nima.مقدار]]),"")</f>
        <v>93378849500</v>
      </c>
      <c r="AQ2804" s="287">
        <f>IFERROR(IF(Table_Merge1[[#This Row],[LME Zinc 3-month]]*Table_Merge1[[#This Row],[Nima.مقدار]]=0,"",Table_Merge1[[#This Row],[LME Zinc 3-month]]*Table_Merge1[[#This Row],[Nima.مقدار]]),"")</f>
        <v>36076380</v>
      </c>
      <c r="AR2804" s="288" t="str">
        <f>IFERROR(IF(Table_Merge1[[#This Row],[LME Zinc stock]]*Table_Merge1[[#This Row],[Azad.Sell]]=0,"",Table_Merge1[[#This Row],[LME Zinc stock]]*Table_Merge1[[#This Row],[Azad.Sell]]),"")</f>
        <v/>
      </c>
      <c r="AS2804" s="288" t="str">
        <f>IFERROR(IF(Table_Merge1[[#This Row],[LME Zinc 3-month]]*Table_Merge1[[#This Row],[Azad.Sell]]=0,"",Table_Merge1[[#This Row],[LME Zinc 3-month]]*Table_Merge1[[#This Row],[Azad.Sell]]),"")</f>
        <v/>
      </c>
      <c r="AT2804"/>
    </row>
    <row r="2805" spans="1:46" x14ac:dyDescent="0.25">
      <c r="A2805" s="258">
        <v>44502</v>
      </c>
      <c r="B28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1400.08.11</v>
      </c>
      <c r="C2805" s="195">
        <f t="shared" ca="1" si="79"/>
        <v>1400</v>
      </c>
      <c r="D28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05" s="195">
        <f>_xlfn.NUMBERVALUE(RIGHT(Table11[[#This Row],[تاریخ شمسی]],2))</f>
        <v>11</v>
      </c>
      <c r="F28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08-11</v>
      </c>
      <c r="G2805" s="195" t="s">
        <v>2956</v>
      </c>
      <c r="L2805" s="259">
        <v>44502</v>
      </c>
      <c r="M2805">
        <v>232427</v>
      </c>
      <c r="O2805" s="284">
        <f>IFERROR(DATE(Table7[[#This Row],[year]],MONTH(DATEVALUE(Table7[[#This Row],[month]]&amp;"1")),Table7[[#This Row],[day]]),"")</f>
        <v>41030</v>
      </c>
      <c r="P2805" s="195" t="s">
        <v>6230</v>
      </c>
      <c r="Q2805" s="195">
        <v>2012</v>
      </c>
      <c r="R2805" s="195" t="s">
        <v>3439</v>
      </c>
      <c r="S2805" s="195">
        <v>1</v>
      </c>
      <c r="T2805" s="195">
        <v>1661.25</v>
      </c>
      <c r="U2805" s="195">
        <v>2038.5</v>
      </c>
      <c r="V2805" s="195">
        <v>4958000</v>
      </c>
      <c r="X2805" s="260">
        <v>41113</v>
      </c>
      <c r="Y2805" t="s">
        <v>7291</v>
      </c>
      <c r="Z2805" s="260">
        <v>2</v>
      </c>
      <c r="AA2805">
        <v>1391</v>
      </c>
      <c r="AB2805" s="260" t="str">
        <f ca="1">IFERROR(IFERROR(VLOOKUP(Table_Merge1[[#This Row],[Column1]],Table11[#All],2,FALSE),LEFT(AB2806,8)&amp;IF(LEN((RIGHT(AB2806,2)+1))&lt;2,"0"&amp;(RIGHT(AB2806,2)+1),(RIGHT(AB2806,2)-1))),"")</f>
        <v>1391.05.02</v>
      </c>
      <c r="AC2805" s="259" t="str">
        <f ca="1">LEFT(Table_Merge1[[#This Row],[Column2]],4)</f>
        <v>1391</v>
      </c>
      <c r="AD2805" s="259" t="str">
        <f ca="1">RIGHT(LEFT(Table_Merge1[[#This Row],[Column2]],7),2)</f>
        <v>05</v>
      </c>
      <c r="AE2805" s="259" t="str">
        <f ca="1">RIGHT(Table_Merge1[[#This Row],[Column2]],2)</f>
        <v>02</v>
      </c>
      <c r="AF2805">
        <v>5</v>
      </c>
      <c r="AG2805">
        <v>2</v>
      </c>
      <c r="AH2805" s="260">
        <v>2012</v>
      </c>
      <c r="AI2805" t="s">
        <v>3443</v>
      </c>
      <c r="AJ2805" s="260">
        <v>23</v>
      </c>
      <c r="AK2805">
        <v>1571.5</v>
      </c>
      <c r="AL2805">
        <v>1903.5</v>
      </c>
      <c r="AM2805">
        <v>4863200</v>
      </c>
      <c r="AO2805">
        <v>19090</v>
      </c>
      <c r="AP2805" s="287">
        <f>IFERROR(IF(Table_Merge1[[#This Row],[LME Zinc stock]]*Table_Merge1[[#This Row],[Nima.مقدار]]=0,"",Table_Merge1[[#This Row],[LME Zinc stock]]*Table_Merge1[[#This Row],[Nima.مقدار]]),"")</f>
        <v>92838488000</v>
      </c>
      <c r="AQ2805" s="287">
        <f>IFERROR(IF(Table_Merge1[[#This Row],[LME Zinc 3-month]]*Table_Merge1[[#This Row],[Nima.مقدار]]=0,"",Table_Merge1[[#This Row],[LME Zinc 3-month]]*Table_Merge1[[#This Row],[Nima.مقدار]]),"")</f>
        <v>36337815</v>
      </c>
      <c r="AR2805" s="288" t="str">
        <f>IFERROR(IF(Table_Merge1[[#This Row],[LME Zinc stock]]*Table_Merge1[[#This Row],[Azad.Sell]]=0,"",Table_Merge1[[#This Row],[LME Zinc stock]]*Table_Merge1[[#This Row],[Azad.Sell]]),"")</f>
        <v/>
      </c>
      <c r="AS2805" s="288" t="str">
        <f>IFERROR(IF(Table_Merge1[[#This Row],[LME Zinc 3-month]]*Table_Merge1[[#This Row],[Azad.Sell]]=0,"",Table_Merge1[[#This Row],[LME Zinc 3-month]]*Table_Merge1[[#This Row],[Azad.Sell]]),"")</f>
        <v/>
      </c>
      <c r="AT2805"/>
    </row>
    <row r="2806" spans="1:46" x14ac:dyDescent="0.25">
      <c r="A2806" s="258">
        <v>44503</v>
      </c>
      <c r="B28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1400.08.12</v>
      </c>
      <c r="C2806" s="195">
        <f t="shared" ca="1" si="79"/>
        <v>1400</v>
      </c>
      <c r="D28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06" s="195">
        <f>_xlfn.NUMBERVALUE(RIGHT(Table11[[#This Row],[تاریخ شمسی]],2))</f>
        <v>12</v>
      </c>
      <c r="F28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08-12</v>
      </c>
      <c r="G2806" s="195" t="s">
        <v>2957</v>
      </c>
      <c r="L2806" s="259">
        <v>44503</v>
      </c>
      <c r="M2806">
        <v>232511</v>
      </c>
      <c r="O2806" s="283">
        <f>IFERROR(DATE(Table7[[#This Row],[year]],MONTH(DATEVALUE(Table7[[#This Row],[month]]&amp;"1")),Table7[[#This Row],[day]]),"")</f>
        <v>41029</v>
      </c>
      <c r="P2806" s="257" t="s">
        <v>6231</v>
      </c>
      <c r="Q2806" s="257">
        <v>2012</v>
      </c>
      <c r="R2806" s="257" t="s">
        <v>3437</v>
      </c>
      <c r="S2806" s="257">
        <v>30</v>
      </c>
      <c r="T2806" s="257">
        <v>1662.5</v>
      </c>
      <c r="U2806" s="257">
        <v>2056.5</v>
      </c>
      <c r="V2806" s="257">
        <v>4975175</v>
      </c>
      <c r="X2806" s="260">
        <v>41110</v>
      </c>
      <c r="Z2806" s="260">
        <v>2</v>
      </c>
      <c r="AB2806" s="260" t="str">
        <f ca="1">IFERROR(IFERROR(VLOOKUP(Table_Merge1[[#This Row],[Column1]],Table11[#All],2,FALSE),LEFT(AB2807,8)&amp;IF(LEN((RIGHT(AB2807,2)+1))&lt;2,"0"&amp;(RIGHT(AB2807,2)+1),(RIGHT(AB2807,2)-1))),"")</f>
        <v>1391.04.28</v>
      </c>
      <c r="AC2806" s="259" t="str">
        <f ca="1">LEFT(Table_Merge1[[#This Row],[Column2]],4)</f>
        <v>1391</v>
      </c>
      <c r="AD2806" s="259" t="str">
        <f ca="1">RIGHT(LEFT(Table_Merge1[[#This Row],[Column2]],7),2)</f>
        <v>04</v>
      </c>
      <c r="AE2806" s="259" t="str">
        <f ca="1">RIGHT(Table_Merge1[[#This Row],[Column2]],2)</f>
        <v>28</v>
      </c>
      <c r="AH2806" s="260">
        <v>2012</v>
      </c>
      <c r="AI2806" t="s">
        <v>3443</v>
      </c>
      <c r="AJ2806" s="260">
        <v>20</v>
      </c>
      <c r="AK2806">
        <v>1583</v>
      </c>
      <c r="AL2806">
        <v>1908</v>
      </c>
      <c r="AM2806">
        <v>4868850</v>
      </c>
      <c r="AP2806" s="287" t="str">
        <f>IFERROR(IF(Table_Merge1[[#This Row],[LME Zinc stock]]*Table_Merge1[[#This Row],[Nima.مقدار]]=0,"",Table_Merge1[[#This Row],[LME Zinc stock]]*Table_Merge1[[#This Row],[Nima.مقدار]]),"")</f>
        <v/>
      </c>
      <c r="AQ2806" s="287" t="str">
        <f>IFERROR(IF(Table_Merge1[[#This Row],[LME Zinc 3-month]]*Table_Merge1[[#This Row],[Nima.مقدار]]=0,"",Table_Merge1[[#This Row],[LME Zinc 3-month]]*Table_Merge1[[#This Row],[Nima.مقدار]]),"")</f>
        <v/>
      </c>
      <c r="AR2806" s="288" t="str">
        <f>IFERROR(IF(Table_Merge1[[#This Row],[LME Zinc stock]]*Table_Merge1[[#This Row],[Azad.Sell]]=0,"",Table_Merge1[[#This Row],[LME Zinc stock]]*Table_Merge1[[#This Row],[Azad.Sell]]),"")</f>
        <v/>
      </c>
      <c r="AS2806" s="288" t="str">
        <f>IFERROR(IF(Table_Merge1[[#This Row],[LME Zinc 3-month]]*Table_Merge1[[#This Row],[Azad.Sell]]=0,"",Table_Merge1[[#This Row],[LME Zinc 3-month]]*Table_Merge1[[#This Row],[Azad.Sell]]),"")</f>
        <v/>
      </c>
      <c r="AT2806"/>
    </row>
    <row r="2807" spans="1:46" x14ac:dyDescent="0.25">
      <c r="A2807" s="258">
        <v>44504</v>
      </c>
      <c r="B28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1400.08.13</v>
      </c>
      <c r="C2807" s="195">
        <f t="shared" ca="1" si="79"/>
        <v>1400</v>
      </c>
      <c r="D28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07" s="195">
        <f>_xlfn.NUMBERVALUE(RIGHT(Table11[[#This Row],[تاریخ شمسی]],2))</f>
        <v>13</v>
      </c>
      <c r="F28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08-13</v>
      </c>
      <c r="G2807" s="195" t="s">
        <v>2958</v>
      </c>
      <c r="L2807" s="259">
        <v>44504</v>
      </c>
      <c r="M2807">
        <v>232526</v>
      </c>
      <c r="O2807" s="284">
        <f>IFERROR(DATE(Table7[[#This Row],[year]],MONTH(DATEVALUE(Table7[[#This Row],[month]]&amp;"1")),Table7[[#This Row],[day]]),"")</f>
        <v>41026</v>
      </c>
      <c r="P2807" s="195" t="s">
        <v>6232</v>
      </c>
      <c r="Q2807" s="195">
        <v>2012</v>
      </c>
      <c r="R2807" s="195" t="s">
        <v>3437</v>
      </c>
      <c r="S2807" s="195">
        <v>27</v>
      </c>
      <c r="T2807" s="195">
        <v>1654</v>
      </c>
      <c r="U2807" s="195">
        <v>2034</v>
      </c>
      <c r="V2807" s="195">
        <v>4982900</v>
      </c>
      <c r="X2807" s="260">
        <v>41109</v>
      </c>
      <c r="Y2807" t="s">
        <v>7290</v>
      </c>
      <c r="Z2807" s="260">
        <v>2</v>
      </c>
      <c r="AA2807">
        <v>1391</v>
      </c>
      <c r="AB2807" s="260" t="str">
        <f ca="1">IFERROR(IFERROR(VLOOKUP(Table_Merge1[[#This Row],[Column1]],Table11[#All],2,FALSE),LEFT(AB2808,8)&amp;IF(LEN((RIGHT(AB2808,2)+1))&lt;2,"0"&amp;(RIGHT(AB2808,2)+1),(RIGHT(AB2808,2)-1))),"")</f>
        <v>1391.04.29</v>
      </c>
      <c r="AC2807" s="259" t="str">
        <f ca="1">LEFT(Table_Merge1[[#This Row],[Column2]],4)</f>
        <v>1391</v>
      </c>
      <c r="AD2807" s="259" t="str">
        <f ca="1">RIGHT(LEFT(Table_Merge1[[#This Row],[Column2]],7),2)</f>
        <v>04</v>
      </c>
      <c r="AE2807" s="259" t="str">
        <f ca="1">RIGHT(Table_Merge1[[#This Row],[Column2]],2)</f>
        <v>29</v>
      </c>
      <c r="AF2807">
        <v>4</v>
      </c>
      <c r="AG2807">
        <v>29</v>
      </c>
      <c r="AH2807" s="260">
        <v>2012</v>
      </c>
      <c r="AI2807" t="s">
        <v>3443</v>
      </c>
      <c r="AJ2807" s="260">
        <v>19</v>
      </c>
      <c r="AK2807">
        <v>1580</v>
      </c>
      <c r="AL2807">
        <v>1898.5</v>
      </c>
      <c r="AM2807">
        <v>4874650</v>
      </c>
      <c r="AO2807">
        <v>19100</v>
      </c>
      <c r="AP2807" s="287">
        <f>IFERROR(IF(Table_Merge1[[#This Row],[LME Zinc stock]]*Table_Merge1[[#This Row],[Nima.مقدار]]=0,"",Table_Merge1[[#This Row],[LME Zinc stock]]*Table_Merge1[[#This Row],[Nima.مقدار]]),"")</f>
        <v>93105815000</v>
      </c>
      <c r="AQ2807" s="287">
        <f>IFERROR(IF(Table_Merge1[[#This Row],[LME Zinc 3-month]]*Table_Merge1[[#This Row],[Nima.مقدار]]=0,"",Table_Merge1[[#This Row],[LME Zinc 3-month]]*Table_Merge1[[#This Row],[Nima.مقدار]]),"")</f>
        <v>36261350</v>
      </c>
      <c r="AR2807" s="288" t="str">
        <f>IFERROR(IF(Table_Merge1[[#This Row],[LME Zinc stock]]*Table_Merge1[[#This Row],[Azad.Sell]]=0,"",Table_Merge1[[#This Row],[LME Zinc stock]]*Table_Merge1[[#This Row],[Azad.Sell]]),"")</f>
        <v/>
      </c>
      <c r="AS2807" s="288" t="str">
        <f>IFERROR(IF(Table_Merge1[[#This Row],[LME Zinc 3-month]]*Table_Merge1[[#This Row],[Azad.Sell]]=0,"",Table_Merge1[[#This Row],[LME Zinc 3-month]]*Table_Merge1[[#This Row],[Azad.Sell]]),"")</f>
        <v/>
      </c>
      <c r="AT2807"/>
    </row>
    <row r="2808" spans="1:46" x14ac:dyDescent="0.25">
      <c r="A2808" s="258">
        <v>44506</v>
      </c>
      <c r="B28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1400.08.15</v>
      </c>
      <c r="C2808" s="195">
        <f t="shared" ca="1" si="79"/>
        <v>1400</v>
      </c>
      <c r="D28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08" s="195">
        <f>_xlfn.NUMBERVALUE(RIGHT(Table11[[#This Row],[تاریخ شمسی]],2))</f>
        <v>15</v>
      </c>
      <c r="F28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08-15</v>
      </c>
      <c r="G2808" s="195" t="s">
        <v>2959</v>
      </c>
      <c r="L2808" s="259">
        <v>44506</v>
      </c>
      <c r="M2808">
        <v>233413</v>
      </c>
      <c r="O2808" s="283">
        <f>IFERROR(DATE(Table7[[#This Row],[year]],MONTH(DATEVALUE(Table7[[#This Row],[month]]&amp;"1")),Table7[[#This Row],[day]]),"")</f>
        <v>41025</v>
      </c>
      <c r="P2808" s="257" t="s">
        <v>6233</v>
      </c>
      <c r="Q2808" s="257">
        <v>2012</v>
      </c>
      <c r="R2808" s="257" t="s">
        <v>3437</v>
      </c>
      <c r="S2808" s="257">
        <v>26</v>
      </c>
      <c r="T2808" s="257">
        <v>1648.25</v>
      </c>
      <c r="U2808" s="257">
        <v>2034.5</v>
      </c>
      <c r="V2808" s="257">
        <v>4976500</v>
      </c>
      <c r="X2808" s="260">
        <v>41108</v>
      </c>
      <c r="Y2808" t="s">
        <v>7289</v>
      </c>
      <c r="Z2808" s="260">
        <v>2</v>
      </c>
      <c r="AA2808">
        <v>1391</v>
      </c>
      <c r="AB2808" s="260" t="str">
        <f ca="1">IFERROR(IFERROR(VLOOKUP(Table_Merge1[[#This Row],[Column1]],Table11[#All],2,FALSE),LEFT(AB2809,8)&amp;IF(LEN((RIGHT(AB2809,2)+1))&lt;2,"0"&amp;(RIGHT(AB2809,2)+1),(RIGHT(AB2809,2)-1))),"")</f>
        <v>1391.04.28</v>
      </c>
      <c r="AC2808" s="259" t="str">
        <f ca="1">LEFT(Table_Merge1[[#This Row],[Column2]],4)</f>
        <v>1391</v>
      </c>
      <c r="AD2808" s="259" t="str">
        <f ca="1">RIGHT(LEFT(Table_Merge1[[#This Row],[Column2]],7),2)</f>
        <v>04</v>
      </c>
      <c r="AE2808" s="259" t="str">
        <f ca="1">RIGHT(Table_Merge1[[#This Row],[Column2]],2)</f>
        <v>28</v>
      </c>
      <c r="AF2808">
        <v>4</v>
      </c>
      <c r="AG2808">
        <v>28</v>
      </c>
      <c r="AH2808" s="260">
        <v>2012</v>
      </c>
      <c r="AI2808" t="s">
        <v>3443</v>
      </c>
      <c r="AJ2808" s="260">
        <v>18</v>
      </c>
      <c r="AK2808">
        <v>1579.5</v>
      </c>
      <c r="AL2808">
        <v>1862.5</v>
      </c>
      <c r="AM2808">
        <v>4880425</v>
      </c>
      <c r="AO2808">
        <v>19150</v>
      </c>
      <c r="AP2808" s="287">
        <f>IFERROR(IF(Table_Merge1[[#This Row],[LME Zinc stock]]*Table_Merge1[[#This Row],[Nima.مقدار]]=0,"",Table_Merge1[[#This Row],[LME Zinc stock]]*Table_Merge1[[#This Row],[Nima.مقدار]]),"")</f>
        <v>93460138750</v>
      </c>
      <c r="AQ2808" s="287">
        <f>IFERROR(IF(Table_Merge1[[#This Row],[LME Zinc 3-month]]*Table_Merge1[[#This Row],[Nima.مقدار]]=0,"",Table_Merge1[[#This Row],[LME Zinc 3-month]]*Table_Merge1[[#This Row],[Nima.مقدار]]),"")</f>
        <v>35666875</v>
      </c>
      <c r="AR2808" s="288" t="str">
        <f>IFERROR(IF(Table_Merge1[[#This Row],[LME Zinc stock]]*Table_Merge1[[#This Row],[Azad.Sell]]=0,"",Table_Merge1[[#This Row],[LME Zinc stock]]*Table_Merge1[[#This Row],[Azad.Sell]]),"")</f>
        <v/>
      </c>
      <c r="AS2808" s="288" t="str">
        <f>IFERROR(IF(Table_Merge1[[#This Row],[LME Zinc 3-month]]*Table_Merge1[[#This Row],[Azad.Sell]]=0,"",Table_Merge1[[#This Row],[LME Zinc 3-month]]*Table_Merge1[[#This Row],[Azad.Sell]]),"")</f>
        <v/>
      </c>
      <c r="AT2808"/>
    </row>
    <row r="2809" spans="1:46" x14ac:dyDescent="0.25">
      <c r="A2809" s="258">
        <v>44507</v>
      </c>
      <c r="B28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1400.08.16</v>
      </c>
      <c r="C2809" s="195">
        <f t="shared" ca="1" si="79"/>
        <v>1400</v>
      </c>
      <c r="D28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09" s="195">
        <f>_xlfn.NUMBERVALUE(RIGHT(Table11[[#This Row],[تاریخ شمسی]],2))</f>
        <v>16</v>
      </c>
      <c r="F28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08-16</v>
      </c>
      <c r="G2809" s="195" t="s">
        <v>2960</v>
      </c>
      <c r="L2809" s="259">
        <v>44507</v>
      </c>
      <c r="M2809">
        <v>232717</v>
      </c>
      <c r="O2809" s="284">
        <f>IFERROR(DATE(Table7[[#This Row],[year]],MONTH(DATEVALUE(Table7[[#This Row],[month]]&amp;"1")),Table7[[#This Row],[day]]),"")</f>
        <v>41024</v>
      </c>
      <c r="P2809" s="195" t="s">
        <v>6234</v>
      </c>
      <c r="Q2809" s="195">
        <v>2012</v>
      </c>
      <c r="R2809" s="195" t="s">
        <v>3437</v>
      </c>
      <c r="S2809" s="195">
        <v>25</v>
      </c>
      <c r="T2809" s="195">
        <v>1641.25</v>
      </c>
      <c r="U2809" s="195">
        <v>2021</v>
      </c>
      <c r="V2809" s="195">
        <v>4984650</v>
      </c>
      <c r="X2809" s="260">
        <v>41107</v>
      </c>
      <c r="Y2809" t="s">
        <v>7288</v>
      </c>
      <c r="Z2809" s="260">
        <v>2</v>
      </c>
      <c r="AA2809">
        <v>1391</v>
      </c>
      <c r="AB2809" s="260" t="str">
        <f ca="1">IFERROR(IFERROR(VLOOKUP(Table_Merge1[[#This Row],[Column1]],Table11[#All],2,FALSE),LEFT(AB2810,8)&amp;IF(LEN((RIGHT(AB2810,2)+1))&lt;2,"0"&amp;(RIGHT(AB2810,2)+1),(RIGHT(AB2810,2)-1))),"")</f>
        <v>1391.04.27</v>
      </c>
      <c r="AC2809" s="259" t="str">
        <f ca="1">LEFT(Table_Merge1[[#This Row],[Column2]],4)</f>
        <v>1391</v>
      </c>
      <c r="AD2809" s="259" t="str">
        <f ca="1">RIGHT(LEFT(Table_Merge1[[#This Row],[Column2]],7),2)</f>
        <v>04</v>
      </c>
      <c r="AE2809" s="259" t="str">
        <f ca="1">RIGHT(Table_Merge1[[#This Row],[Column2]],2)</f>
        <v>27</v>
      </c>
      <c r="AF2809">
        <v>4</v>
      </c>
      <c r="AG2809">
        <v>27</v>
      </c>
      <c r="AH2809" s="260">
        <v>2012</v>
      </c>
      <c r="AI2809" t="s">
        <v>3443</v>
      </c>
      <c r="AJ2809" s="260">
        <v>17</v>
      </c>
      <c r="AK2809">
        <v>1595</v>
      </c>
      <c r="AL2809">
        <v>1841</v>
      </c>
      <c r="AM2809">
        <v>4864450</v>
      </c>
      <c r="AO2809">
        <v>19100</v>
      </c>
      <c r="AP2809" s="287">
        <f>IFERROR(IF(Table_Merge1[[#This Row],[LME Zinc stock]]*Table_Merge1[[#This Row],[Nima.مقدار]]=0,"",Table_Merge1[[#This Row],[LME Zinc stock]]*Table_Merge1[[#This Row],[Nima.مقدار]]),"")</f>
        <v>92910995000</v>
      </c>
      <c r="AQ2809" s="287">
        <f>IFERROR(IF(Table_Merge1[[#This Row],[LME Zinc 3-month]]*Table_Merge1[[#This Row],[Nima.مقدار]]=0,"",Table_Merge1[[#This Row],[LME Zinc 3-month]]*Table_Merge1[[#This Row],[Nima.مقدار]]),"")</f>
        <v>35163100</v>
      </c>
      <c r="AR2809" s="288" t="str">
        <f>IFERROR(IF(Table_Merge1[[#This Row],[LME Zinc stock]]*Table_Merge1[[#This Row],[Azad.Sell]]=0,"",Table_Merge1[[#This Row],[LME Zinc stock]]*Table_Merge1[[#This Row],[Azad.Sell]]),"")</f>
        <v/>
      </c>
      <c r="AS2809" s="288" t="str">
        <f>IFERROR(IF(Table_Merge1[[#This Row],[LME Zinc 3-month]]*Table_Merge1[[#This Row],[Azad.Sell]]=0,"",Table_Merge1[[#This Row],[LME Zinc 3-month]]*Table_Merge1[[#This Row],[Azad.Sell]]),"")</f>
        <v/>
      </c>
      <c r="AT2809"/>
    </row>
    <row r="2810" spans="1:46" x14ac:dyDescent="0.25">
      <c r="A2810" s="258">
        <v>44508</v>
      </c>
      <c r="B28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1400.08.17</v>
      </c>
      <c r="C2810" s="195">
        <f t="shared" ca="1" si="79"/>
        <v>1400</v>
      </c>
      <c r="D28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10" s="195">
        <f>_xlfn.NUMBERVALUE(RIGHT(Table11[[#This Row],[تاریخ شمسی]],2))</f>
        <v>17</v>
      </c>
      <c r="F28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08-17</v>
      </c>
      <c r="G2810" s="195" t="s">
        <v>2961</v>
      </c>
      <c r="L2810" s="259">
        <v>44508</v>
      </c>
      <c r="M2810">
        <v>232574</v>
      </c>
      <c r="O2810" s="283">
        <f>IFERROR(DATE(Table7[[#This Row],[year]],MONTH(DATEVALUE(Table7[[#This Row],[month]]&amp;"1")),Table7[[#This Row],[day]]),"")</f>
        <v>41023</v>
      </c>
      <c r="P2810" s="257" t="s">
        <v>6235</v>
      </c>
      <c r="Q2810" s="257">
        <v>2012</v>
      </c>
      <c r="R2810" s="257" t="s">
        <v>3437</v>
      </c>
      <c r="S2810" s="257">
        <v>24</v>
      </c>
      <c r="T2810" s="257">
        <v>1638.75</v>
      </c>
      <c r="U2810" s="257">
        <v>2022</v>
      </c>
      <c r="V2810" s="257">
        <v>4949900</v>
      </c>
      <c r="X2810" s="260">
        <v>41106</v>
      </c>
      <c r="Y2810" t="s">
        <v>7287</v>
      </c>
      <c r="Z2810" s="260">
        <v>2</v>
      </c>
      <c r="AA2810">
        <v>1391</v>
      </c>
      <c r="AB2810" s="260" t="str">
        <f ca="1">IFERROR(IFERROR(VLOOKUP(Table_Merge1[[#This Row],[Column1]],Table11[#All],2,FALSE),LEFT(AB2811,8)&amp;IF(LEN((RIGHT(AB2811,2)+1))&lt;2,"0"&amp;(RIGHT(AB2811,2)+1),(RIGHT(AB2811,2)-1))),"")</f>
        <v>1391.04.26</v>
      </c>
      <c r="AC2810" s="259" t="str">
        <f ca="1">LEFT(Table_Merge1[[#This Row],[Column2]],4)</f>
        <v>1391</v>
      </c>
      <c r="AD2810" s="259" t="str">
        <f ca="1">RIGHT(LEFT(Table_Merge1[[#This Row],[Column2]],7),2)</f>
        <v>04</v>
      </c>
      <c r="AE2810" s="259" t="str">
        <f ca="1">RIGHT(Table_Merge1[[#This Row],[Column2]],2)</f>
        <v>26</v>
      </c>
      <c r="AF2810">
        <v>4</v>
      </c>
      <c r="AG2810">
        <v>26</v>
      </c>
      <c r="AH2810" s="260">
        <v>2012</v>
      </c>
      <c r="AI2810" t="s">
        <v>3443</v>
      </c>
      <c r="AJ2810" s="260">
        <v>16</v>
      </c>
      <c r="AK2810">
        <v>1584</v>
      </c>
      <c r="AL2810">
        <v>1855</v>
      </c>
      <c r="AM2810">
        <v>4870900</v>
      </c>
      <c r="AO2810">
        <v>19200</v>
      </c>
      <c r="AP2810" s="287">
        <f>IFERROR(IF(Table_Merge1[[#This Row],[LME Zinc stock]]*Table_Merge1[[#This Row],[Nima.مقدار]]=0,"",Table_Merge1[[#This Row],[LME Zinc stock]]*Table_Merge1[[#This Row],[Nima.مقدار]]),"")</f>
        <v>93521280000</v>
      </c>
      <c r="AQ2810" s="287">
        <f>IFERROR(IF(Table_Merge1[[#This Row],[LME Zinc 3-month]]*Table_Merge1[[#This Row],[Nima.مقدار]]=0,"",Table_Merge1[[#This Row],[LME Zinc 3-month]]*Table_Merge1[[#This Row],[Nima.مقدار]]),"")</f>
        <v>35616000</v>
      </c>
      <c r="AR2810" s="288" t="str">
        <f>IFERROR(IF(Table_Merge1[[#This Row],[LME Zinc stock]]*Table_Merge1[[#This Row],[Azad.Sell]]=0,"",Table_Merge1[[#This Row],[LME Zinc stock]]*Table_Merge1[[#This Row],[Azad.Sell]]),"")</f>
        <v/>
      </c>
      <c r="AS2810" s="288" t="str">
        <f>IFERROR(IF(Table_Merge1[[#This Row],[LME Zinc 3-month]]*Table_Merge1[[#This Row],[Azad.Sell]]=0,"",Table_Merge1[[#This Row],[LME Zinc 3-month]]*Table_Merge1[[#This Row],[Azad.Sell]]),"")</f>
        <v/>
      </c>
      <c r="AT2810"/>
    </row>
    <row r="2811" spans="1:46" x14ac:dyDescent="0.25">
      <c r="A2811" s="258">
        <v>44509</v>
      </c>
      <c r="B28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1400.08.18</v>
      </c>
      <c r="C2811" s="195">
        <f t="shared" ca="1" si="79"/>
        <v>1400</v>
      </c>
      <c r="D28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11" s="195">
        <f>_xlfn.NUMBERVALUE(RIGHT(Table11[[#This Row],[تاریخ شمسی]],2))</f>
        <v>18</v>
      </c>
      <c r="F28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08-18</v>
      </c>
      <c r="G2811" s="195" t="s">
        <v>2962</v>
      </c>
      <c r="L2811" s="259">
        <v>44509</v>
      </c>
      <c r="M2811">
        <v>231906</v>
      </c>
      <c r="O2811" s="284">
        <f>IFERROR(DATE(Table7[[#This Row],[year]],MONTH(DATEVALUE(Table7[[#This Row],[month]]&amp;"1")),Table7[[#This Row],[day]]),"")</f>
        <v>41022</v>
      </c>
      <c r="P2811" s="195" t="s">
        <v>6236</v>
      </c>
      <c r="Q2811" s="195">
        <v>2012</v>
      </c>
      <c r="R2811" s="195" t="s">
        <v>3437</v>
      </c>
      <c r="S2811" s="195">
        <v>23</v>
      </c>
      <c r="T2811" s="195">
        <v>1632</v>
      </c>
      <c r="U2811" s="195">
        <v>2031.5</v>
      </c>
      <c r="V2811" s="195">
        <v>4951125</v>
      </c>
      <c r="X2811" s="260">
        <v>41103</v>
      </c>
      <c r="Z2811" s="260">
        <v>2</v>
      </c>
      <c r="AB2811" s="260" t="str">
        <f ca="1">IFERROR(IFERROR(VLOOKUP(Table_Merge1[[#This Row],[Column1]],Table11[#All],2,FALSE),LEFT(AB2812,8)&amp;IF(LEN((RIGHT(AB2812,2)+1))&lt;2,"0"&amp;(RIGHT(AB2812,2)+1),(RIGHT(AB2812,2)-1))),"")</f>
        <v>1391.04.21</v>
      </c>
      <c r="AC2811" s="259" t="str">
        <f ca="1">LEFT(Table_Merge1[[#This Row],[Column2]],4)</f>
        <v>1391</v>
      </c>
      <c r="AD2811" s="259" t="str">
        <f ca="1">RIGHT(LEFT(Table_Merge1[[#This Row],[Column2]],7),2)</f>
        <v>04</v>
      </c>
      <c r="AE2811" s="259" t="str">
        <f ca="1">RIGHT(Table_Merge1[[#This Row],[Column2]],2)</f>
        <v>21</v>
      </c>
      <c r="AH2811" s="260">
        <v>2012</v>
      </c>
      <c r="AI2811" t="s">
        <v>3443</v>
      </c>
      <c r="AJ2811" s="260">
        <v>13</v>
      </c>
      <c r="AK2811">
        <v>1579</v>
      </c>
      <c r="AL2811">
        <v>1877.5</v>
      </c>
      <c r="AM2811">
        <v>4878425</v>
      </c>
      <c r="AP2811" s="287" t="str">
        <f>IFERROR(IF(Table_Merge1[[#This Row],[LME Zinc stock]]*Table_Merge1[[#This Row],[Nima.مقدار]]=0,"",Table_Merge1[[#This Row],[LME Zinc stock]]*Table_Merge1[[#This Row],[Nima.مقدار]]),"")</f>
        <v/>
      </c>
      <c r="AQ2811" s="287" t="str">
        <f>IFERROR(IF(Table_Merge1[[#This Row],[LME Zinc 3-month]]*Table_Merge1[[#This Row],[Nima.مقدار]]=0,"",Table_Merge1[[#This Row],[LME Zinc 3-month]]*Table_Merge1[[#This Row],[Nima.مقدار]]),"")</f>
        <v/>
      </c>
      <c r="AR2811" s="288" t="str">
        <f>IFERROR(IF(Table_Merge1[[#This Row],[LME Zinc stock]]*Table_Merge1[[#This Row],[Azad.Sell]]=0,"",Table_Merge1[[#This Row],[LME Zinc stock]]*Table_Merge1[[#This Row],[Azad.Sell]]),"")</f>
        <v/>
      </c>
      <c r="AS2811" s="288" t="str">
        <f>IFERROR(IF(Table_Merge1[[#This Row],[LME Zinc 3-month]]*Table_Merge1[[#This Row],[Azad.Sell]]=0,"",Table_Merge1[[#This Row],[LME Zinc 3-month]]*Table_Merge1[[#This Row],[Azad.Sell]]),"")</f>
        <v/>
      </c>
      <c r="AT2811"/>
    </row>
    <row r="2812" spans="1:46" x14ac:dyDescent="0.25">
      <c r="A2812" s="258">
        <v>44510</v>
      </c>
      <c r="B28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1400.08.19</v>
      </c>
      <c r="C2812" s="195">
        <f t="shared" ca="1" si="79"/>
        <v>1400</v>
      </c>
      <c r="D28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12" s="195">
        <f>_xlfn.NUMBERVALUE(RIGHT(Table11[[#This Row],[تاریخ شمسی]],2))</f>
        <v>19</v>
      </c>
      <c r="F28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08-19</v>
      </c>
      <c r="G2812" s="195" t="s">
        <v>2963</v>
      </c>
      <c r="L2812" s="259">
        <v>44510</v>
      </c>
      <c r="M2812">
        <v>231847</v>
      </c>
      <c r="O2812" s="283">
        <f>IFERROR(DATE(Table7[[#This Row],[year]],MONTH(DATEVALUE(Table7[[#This Row],[month]]&amp;"1")),Table7[[#This Row],[day]]),"")</f>
        <v>41019</v>
      </c>
      <c r="P2812" s="257" t="s">
        <v>6237</v>
      </c>
      <c r="Q2812" s="257">
        <v>2012</v>
      </c>
      <c r="R2812" s="257" t="s">
        <v>3437</v>
      </c>
      <c r="S2812" s="257">
        <v>20</v>
      </c>
      <c r="T2812" s="257">
        <v>1640</v>
      </c>
      <c r="U2812" s="257">
        <v>2046</v>
      </c>
      <c r="V2812" s="257">
        <v>4946825</v>
      </c>
      <c r="X2812" s="260">
        <v>41102</v>
      </c>
      <c r="Y2812" t="s">
        <v>7286</v>
      </c>
      <c r="Z2812" s="260">
        <v>3</v>
      </c>
      <c r="AA2812">
        <v>1391</v>
      </c>
      <c r="AB2812" s="260" t="str">
        <f ca="1">IFERROR(IFERROR(VLOOKUP(Table_Merge1[[#This Row],[Column1]],Table11[#All],2,FALSE),LEFT(AB2813,8)&amp;IF(LEN((RIGHT(AB2813,2)+1))&lt;2,"0"&amp;(RIGHT(AB2813,2)+1),(RIGHT(AB2813,2)-1))),"")</f>
        <v>1391.04.22</v>
      </c>
      <c r="AC2812" s="259" t="str">
        <f ca="1">LEFT(Table_Merge1[[#This Row],[Column2]],4)</f>
        <v>1391</v>
      </c>
      <c r="AD2812" s="259" t="str">
        <f ca="1">RIGHT(LEFT(Table_Merge1[[#This Row],[Column2]],7),2)</f>
        <v>04</v>
      </c>
      <c r="AE2812" s="259" t="str">
        <f ca="1">RIGHT(Table_Merge1[[#This Row],[Column2]],2)</f>
        <v>22</v>
      </c>
      <c r="AF2812">
        <v>4</v>
      </c>
      <c r="AG2812">
        <v>22</v>
      </c>
      <c r="AH2812" s="260">
        <v>2012</v>
      </c>
      <c r="AI2812" t="s">
        <v>3443</v>
      </c>
      <c r="AJ2812" s="260">
        <v>12</v>
      </c>
      <c r="AK2812">
        <v>1565.5</v>
      </c>
      <c r="AL2812" t="s">
        <v>3621</v>
      </c>
      <c r="AM2812" t="s">
        <v>3621</v>
      </c>
      <c r="AO2812">
        <v>19220</v>
      </c>
      <c r="AP2812" s="287" t="str">
        <f>IFERROR(IF(Table_Merge1[[#This Row],[LME Zinc stock]]*Table_Merge1[[#This Row],[Nima.مقدار]]=0,"",Table_Merge1[[#This Row],[LME Zinc stock]]*Table_Merge1[[#This Row],[Nima.مقدار]]),"")</f>
        <v/>
      </c>
      <c r="AQ2812" s="287" t="str">
        <f>IFERROR(IF(Table_Merge1[[#This Row],[LME Zinc 3-month]]*Table_Merge1[[#This Row],[Nima.مقدار]]=0,"",Table_Merge1[[#This Row],[LME Zinc 3-month]]*Table_Merge1[[#This Row],[Nima.مقدار]]),"")</f>
        <v/>
      </c>
      <c r="AR2812" s="288" t="str">
        <f>IFERROR(IF(Table_Merge1[[#This Row],[LME Zinc stock]]*Table_Merge1[[#This Row],[Azad.Sell]]=0,"",Table_Merge1[[#This Row],[LME Zinc stock]]*Table_Merge1[[#This Row],[Azad.Sell]]),"")</f>
        <v/>
      </c>
      <c r="AS2812" s="288" t="str">
        <f>IFERROR(IF(Table_Merge1[[#This Row],[LME Zinc 3-month]]*Table_Merge1[[#This Row],[Azad.Sell]]=0,"",Table_Merge1[[#This Row],[LME Zinc 3-month]]*Table_Merge1[[#This Row],[Azad.Sell]]),"")</f>
        <v/>
      </c>
      <c r="AT2812"/>
    </row>
    <row r="2813" spans="1:46" x14ac:dyDescent="0.25">
      <c r="A2813" s="258">
        <v>44511</v>
      </c>
      <c r="B28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1400.08.20</v>
      </c>
      <c r="C2813" s="195">
        <f t="shared" ca="1" si="79"/>
        <v>1400</v>
      </c>
      <c r="D28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13" s="195">
        <f>_xlfn.NUMBERVALUE(RIGHT(Table11[[#This Row],[تاریخ شمسی]],2))</f>
        <v>20</v>
      </c>
      <c r="F28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08-20</v>
      </c>
      <c r="G2813" s="195" t="s">
        <v>2964</v>
      </c>
      <c r="L2813" s="259">
        <v>44511</v>
      </c>
      <c r="M2813">
        <v>233614</v>
      </c>
      <c r="O2813" s="284">
        <f>IFERROR(DATE(Table7[[#This Row],[year]],MONTH(DATEVALUE(Table7[[#This Row],[month]]&amp;"1")),Table7[[#This Row],[day]]),"")</f>
        <v>41018</v>
      </c>
      <c r="P2813" s="195" t="s">
        <v>6238</v>
      </c>
      <c r="Q2813" s="195">
        <v>2012</v>
      </c>
      <c r="R2813" s="195" t="s">
        <v>3437</v>
      </c>
      <c r="S2813" s="195">
        <v>19</v>
      </c>
      <c r="T2813" s="195">
        <v>1642</v>
      </c>
      <c r="U2813" s="195">
        <v>2027</v>
      </c>
      <c r="V2813" s="195">
        <v>4959425</v>
      </c>
      <c r="X2813" s="260">
        <v>41101</v>
      </c>
      <c r="Y2813" t="s">
        <v>7285</v>
      </c>
      <c r="Z2813" s="260">
        <v>3</v>
      </c>
      <c r="AA2813">
        <v>1391</v>
      </c>
      <c r="AB2813" s="260" t="str">
        <f ca="1">IFERROR(IFERROR(VLOOKUP(Table_Merge1[[#This Row],[Column1]],Table11[#All],2,FALSE),LEFT(AB2814,8)&amp;IF(LEN((RIGHT(AB2814,2)+1))&lt;2,"0"&amp;(RIGHT(AB2814,2)+1),(RIGHT(AB2814,2)-1))),"")</f>
        <v>1391.04.21</v>
      </c>
      <c r="AC2813" s="259" t="str">
        <f ca="1">LEFT(Table_Merge1[[#This Row],[Column2]],4)</f>
        <v>1391</v>
      </c>
      <c r="AD2813" s="259" t="str">
        <f ca="1">RIGHT(LEFT(Table_Merge1[[#This Row],[Column2]],7),2)</f>
        <v>04</v>
      </c>
      <c r="AE2813" s="259" t="str">
        <f ca="1">RIGHT(Table_Merge1[[#This Row],[Column2]],2)</f>
        <v>21</v>
      </c>
      <c r="AF2813">
        <v>4</v>
      </c>
      <c r="AG2813">
        <v>21</v>
      </c>
      <c r="AH2813" s="260">
        <v>2012</v>
      </c>
      <c r="AI2813" t="s">
        <v>3443</v>
      </c>
      <c r="AJ2813" s="260">
        <v>11</v>
      </c>
      <c r="AK2813">
        <v>1576.5</v>
      </c>
      <c r="AL2813">
        <v>1900.5</v>
      </c>
      <c r="AM2813">
        <v>4886725</v>
      </c>
      <c r="AO2813">
        <v>19140</v>
      </c>
      <c r="AP2813" s="287">
        <f>IFERROR(IF(Table_Merge1[[#This Row],[LME Zinc stock]]*Table_Merge1[[#This Row],[Nima.مقدار]]=0,"",Table_Merge1[[#This Row],[LME Zinc stock]]*Table_Merge1[[#This Row],[Nima.مقدار]]),"")</f>
        <v>93531916500</v>
      </c>
      <c r="AQ2813" s="287">
        <f>IFERROR(IF(Table_Merge1[[#This Row],[LME Zinc 3-month]]*Table_Merge1[[#This Row],[Nima.مقدار]]=0,"",Table_Merge1[[#This Row],[LME Zinc 3-month]]*Table_Merge1[[#This Row],[Nima.مقدار]]),"")</f>
        <v>36375570</v>
      </c>
      <c r="AR2813" s="288" t="str">
        <f>IFERROR(IF(Table_Merge1[[#This Row],[LME Zinc stock]]*Table_Merge1[[#This Row],[Azad.Sell]]=0,"",Table_Merge1[[#This Row],[LME Zinc stock]]*Table_Merge1[[#This Row],[Azad.Sell]]),"")</f>
        <v/>
      </c>
      <c r="AS2813" s="288" t="str">
        <f>IFERROR(IF(Table_Merge1[[#This Row],[LME Zinc 3-month]]*Table_Merge1[[#This Row],[Azad.Sell]]=0,"",Table_Merge1[[#This Row],[LME Zinc 3-month]]*Table_Merge1[[#This Row],[Azad.Sell]]),"")</f>
        <v/>
      </c>
      <c r="AT2813"/>
    </row>
    <row r="2814" spans="1:46" x14ac:dyDescent="0.25">
      <c r="A2814" s="258">
        <v>44513</v>
      </c>
      <c r="B28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1400.08.22</v>
      </c>
      <c r="C2814" s="195">
        <f t="shared" ca="1" si="79"/>
        <v>1400</v>
      </c>
      <c r="D28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14" s="195">
        <f>_xlfn.NUMBERVALUE(RIGHT(Table11[[#This Row],[تاریخ شمسی]],2))</f>
        <v>22</v>
      </c>
      <c r="F28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08-22</v>
      </c>
      <c r="G2814" s="195" t="s">
        <v>2965</v>
      </c>
      <c r="L2814" s="259">
        <v>44513</v>
      </c>
      <c r="M2814">
        <v>235034</v>
      </c>
      <c r="O2814" s="283">
        <f>IFERROR(DATE(Table7[[#This Row],[year]],MONTH(DATEVALUE(Table7[[#This Row],[month]]&amp;"1")),Table7[[#This Row],[day]]),"")</f>
        <v>41017</v>
      </c>
      <c r="P2814" s="257" t="s">
        <v>6239</v>
      </c>
      <c r="Q2814" s="257">
        <v>2012</v>
      </c>
      <c r="R2814" s="257" t="s">
        <v>3437</v>
      </c>
      <c r="S2814" s="257">
        <v>18</v>
      </c>
      <c r="T2814" s="257">
        <v>1646.5</v>
      </c>
      <c r="U2814" s="257">
        <v>2063.5</v>
      </c>
      <c r="V2814" s="257">
        <v>4980300</v>
      </c>
      <c r="X2814" s="260">
        <v>41100</v>
      </c>
      <c r="Y2814" t="s">
        <v>7284</v>
      </c>
      <c r="Z2814" s="260">
        <v>3</v>
      </c>
      <c r="AA2814">
        <v>1391</v>
      </c>
      <c r="AB2814" s="260" t="str">
        <f ca="1">IFERROR(IFERROR(VLOOKUP(Table_Merge1[[#This Row],[Column1]],Table11[#All],2,FALSE),LEFT(AB2815,8)&amp;IF(LEN((RIGHT(AB2815,2)+1))&lt;2,"0"&amp;(RIGHT(AB2815,2)+1),(RIGHT(AB2815,2)-1))),"")</f>
        <v>1391.04.20</v>
      </c>
      <c r="AC2814" s="259" t="str">
        <f ca="1">LEFT(Table_Merge1[[#This Row],[Column2]],4)</f>
        <v>1391</v>
      </c>
      <c r="AD2814" s="259" t="str">
        <f ca="1">RIGHT(LEFT(Table_Merge1[[#This Row],[Column2]],7),2)</f>
        <v>04</v>
      </c>
      <c r="AE2814" s="259" t="str">
        <f ca="1">RIGHT(Table_Merge1[[#This Row],[Column2]],2)</f>
        <v>20</v>
      </c>
      <c r="AF2814">
        <v>4</v>
      </c>
      <c r="AG2814">
        <v>20</v>
      </c>
      <c r="AH2814" s="260">
        <v>2012</v>
      </c>
      <c r="AI2814" t="s">
        <v>3443</v>
      </c>
      <c r="AJ2814" s="260">
        <v>10</v>
      </c>
      <c r="AK2814">
        <v>1594.5</v>
      </c>
      <c r="AL2814">
        <v>1886.5</v>
      </c>
      <c r="AM2814">
        <v>4840150</v>
      </c>
      <c r="AO2814">
        <v>19360</v>
      </c>
      <c r="AP2814" s="287">
        <f>IFERROR(IF(Table_Merge1[[#This Row],[LME Zinc stock]]*Table_Merge1[[#This Row],[Nima.مقدار]]=0,"",Table_Merge1[[#This Row],[LME Zinc stock]]*Table_Merge1[[#This Row],[Nima.مقدار]]),"")</f>
        <v>93705304000</v>
      </c>
      <c r="AQ2814" s="287">
        <f>IFERROR(IF(Table_Merge1[[#This Row],[LME Zinc 3-month]]*Table_Merge1[[#This Row],[Nima.مقدار]]=0,"",Table_Merge1[[#This Row],[LME Zinc 3-month]]*Table_Merge1[[#This Row],[Nima.مقدار]]),"")</f>
        <v>36522640</v>
      </c>
      <c r="AR2814" s="288" t="str">
        <f>IFERROR(IF(Table_Merge1[[#This Row],[LME Zinc stock]]*Table_Merge1[[#This Row],[Azad.Sell]]=0,"",Table_Merge1[[#This Row],[LME Zinc stock]]*Table_Merge1[[#This Row],[Azad.Sell]]),"")</f>
        <v/>
      </c>
      <c r="AS2814" s="288" t="str">
        <f>IFERROR(IF(Table_Merge1[[#This Row],[LME Zinc 3-month]]*Table_Merge1[[#This Row],[Azad.Sell]]=0,"",Table_Merge1[[#This Row],[LME Zinc 3-month]]*Table_Merge1[[#This Row],[Azad.Sell]]),"")</f>
        <v/>
      </c>
      <c r="AT2814"/>
    </row>
    <row r="2815" spans="1:46" x14ac:dyDescent="0.25">
      <c r="A2815" s="258">
        <v>44514</v>
      </c>
      <c r="B28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1400.08.23</v>
      </c>
      <c r="C2815" s="195">
        <f t="shared" ca="1" si="79"/>
        <v>1400</v>
      </c>
      <c r="D28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15" s="195">
        <f>_xlfn.NUMBERVALUE(RIGHT(Table11[[#This Row],[تاریخ شمسی]],2))</f>
        <v>23</v>
      </c>
      <c r="F28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08-23</v>
      </c>
      <c r="G2815" s="195" t="s">
        <v>2966</v>
      </c>
      <c r="L2815" s="259">
        <v>44514</v>
      </c>
      <c r="M2815">
        <v>234489</v>
      </c>
      <c r="O2815" s="284">
        <f>IFERROR(DATE(Table7[[#This Row],[year]],MONTH(DATEVALUE(Table7[[#This Row],[month]]&amp;"1")),Table7[[#This Row],[day]]),"")</f>
        <v>41016</v>
      </c>
      <c r="P2815" s="195" t="s">
        <v>6240</v>
      </c>
      <c r="Q2815" s="195">
        <v>2012</v>
      </c>
      <c r="R2815" s="195" t="s">
        <v>3437</v>
      </c>
      <c r="S2815" s="195">
        <v>17</v>
      </c>
      <c r="T2815" s="195">
        <v>1652</v>
      </c>
      <c r="U2815" s="195">
        <v>2088.5</v>
      </c>
      <c r="V2815" s="195">
        <v>4990075</v>
      </c>
      <c r="X2815" s="260">
        <v>41099</v>
      </c>
      <c r="Y2815" t="s">
        <v>7283</v>
      </c>
      <c r="Z2815" s="260">
        <v>3</v>
      </c>
      <c r="AA2815">
        <v>1391</v>
      </c>
      <c r="AB2815" s="260" t="str">
        <f ca="1">IFERROR(IFERROR(VLOOKUP(Table_Merge1[[#This Row],[Column1]],Table11[#All],2,FALSE),LEFT(AB2816,8)&amp;IF(LEN((RIGHT(AB2816,2)+1))&lt;2,"0"&amp;(RIGHT(AB2816,2)+1),(RIGHT(AB2816,2)-1))),"")</f>
        <v>1391.04.19</v>
      </c>
      <c r="AC2815" s="259" t="str">
        <f ca="1">LEFT(Table_Merge1[[#This Row],[Column2]],4)</f>
        <v>1391</v>
      </c>
      <c r="AD2815" s="259" t="str">
        <f ca="1">RIGHT(LEFT(Table_Merge1[[#This Row],[Column2]],7),2)</f>
        <v>04</v>
      </c>
      <c r="AE2815" s="259" t="str">
        <f ca="1">RIGHT(Table_Merge1[[#This Row],[Column2]],2)</f>
        <v>19</v>
      </c>
      <c r="AF2815">
        <v>4</v>
      </c>
      <c r="AG2815">
        <v>19</v>
      </c>
      <c r="AH2815" s="260">
        <v>2012</v>
      </c>
      <c r="AI2815" t="s">
        <v>3443</v>
      </c>
      <c r="AJ2815" s="260">
        <v>9</v>
      </c>
      <c r="AK2815">
        <v>1581</v>
      </c>
      <c r="AL2815">
        <v>1894</v>
      </c>
      <c r="AM2815">
        <v>4840625</v>
      </c>
      <c r="AO2815">
        <v>19130</v>
      </c>
      <c r="AP2815" s="287">
        <f>IFERROR(IF(Table_Merge1[[#This Row],[LME Zinc stock]]*Table_Merge1[[#This Row],[Nima.مقدار]]=0,"",Table_Merge1[[#This Row],[LME Zinc stock]]*Table_Merge1[[#This Row],[Nima.مقدار]]),"")</f>
        <v>92601156250</v>
      </c>
      <c r="AQ2815" s="287">
        <f>IFERROR(IF(Table_Merge1[[#This Row],[LME Zinc 3-month]]*Table_Merge1[[#This Row],[Nima.مقدار]]=0,"",Table_Merge1[[#This Row],[LME Zinc 3-month]]*Table_Merge1[[#This Row],[Nima.مقدار]]),"")</f>
        <v>36232220</v>
      </c>
      <c r="AR2815" s="288" t="str">
        <f>IFERROR(IF(Table_Merge1[[#This Row],[LME Zinc stock]]*Table_Merge1[[#This Row],[Azad.Sell]]=0,"",Table_Merge1[[#This Row],[LME Zinc stock]]*Table_Merge1[[#This Row],[Azad.Sell]]),"")</f>
        <v/>
      </c>
      <c r="AS2815" s="288" t="str">
        <f>IFERROR(IF(Table_Merge1[[#This Row],[LME Zinc 3-month]]*Table_Merge1[[#This Row],[Azad.Sell]]=0,"",Table_Merge1[[#This Row],[LME Zinc 3-month]]*Table_Merge1[[#This Row],[Azad.Sell]]),"")</f>
        <v/>
      </c>
      <c r="AT2815"/>
    </row>
    <row r="2816" spans="1:46" x14ac:dyDescent="0.25">
      <c r="A2816" s="258">
        <v>44515</v>
      </c>
      <c r="B28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1400.08.24</v>
      </c>
      <c r="C2816" s="195">
        <f t="shared" ca="1" si="79"/>
        <v>1400</v>
      </c>
      <c r="D28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16" s="195">
        <f>_xlfn.NUMBERVALUE(RIGHT(Table11[[#This Row],[تاریخ شمسی]],2))</f>
        <v>24</v>
      </c>
      <c r="F28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08-24</v>
      </c>
      <c r="G2816" s="195" t="s">
        <v>2967</v>
      </c>
      <c r="L2816" s="259">
        <v>44515</v>
      </c>
      <c r="M2816">
        <v>234400</v>
      </c>
      <c r="O2816" s="283">
        <f>IFERROR(DATE(Table7[[#This Row],[year]],MONTH(DATEVALUE(Table7[[#This Row],[month]]&amp;"1")),Table7[[#This Row],[day]]),"")</f>
        <v>41015</v>
      </c>
      <c r="P2816" s="257" t="s">
        <v>6241</v>
      </c>
      <c r="Q2816" s="257">
        <v>2012</v>
      </c>
      <c r="R2816" s="257" t="s">
        <v>3437</v>
      </c>
      <c r="S2816" s="257">
        <v>16</v>
      </c>
      <c r="T2816" s="257">
        <v>1648.25</v>
      </c>
      <c r="U2816" s="257">
        <v>2088.5</v>
      </c>
      <c r="V2816" s="257">
        <v>5004200</v>
      </c>
      <c r="X2816" s="260">
        <v>41096</v>
      </c>
      <c r="Z2816" s="260">
        <v>3</v>
      </c>
      <c r="AB2816" s="260" t="str">
        <f ca="1">IFERROR(IFERROR(VLOOKUP(Table_Merge1[[#This Row],[Column1]],Table11[#All],2,FALSE),LEFT(AB2817,8)&amp;IF(LEN((RIGHT(AB2817,2)+1))&lt;2,"0"&amp;(RIGHT(AB2817,2)+1),(RIGHT(AB2817,2)-1))),"")</f>
        <v>1391.04.12</v>
      </c>
      <c r="AC2816" s="259" t="str">
        <f ca="1">LEFT(Table_Merge1[[#This Row],[Column2]],4)</f>
        <v>1391</v>
      </c>
      <c r="AD2816" s="259" t="str">
        <f ca="1">RIGHT(LEFT(Table_Merge1[[#This Row],[Column2]],7),2)</f>
        <v>04</v>
      </c>
      <c r="AE2816" s="259" t="str">
        <f ca="1">RIGHT(Table_Merge1[[#This Row],[Column2]],2)</f>
        <v>12</v>
      </c>
      <c r="AH2816" s="260">
        <v>2012</v>
      </c>
      <c r="AI2816" t="s">
        <v>3443</v>
      </c>
      <c r="AJ2816" s="260">
        <v>6</v>
      </c>
      <c r="AK2816">
        <v>1591.75</v>
      </c>
      <c r="AL2816">
        <v>1898</v>
      </c>
      <c r="AM2816">
        <v>4835050</v>
      </c>
      <c r="AP2816" s="287" t="str">
        <f>IFERROR(IF(Table_Merge1[[#This Row],[LME Zinc stock]]*Table_Merge1[[#This Row],[Nima.مقدار]]=0,"",Table_Merge1[[#This Row],[LME Zinc stock]]*Table_Merge1[[#This Row],[Nima.مقدار]]),"")</f>
        <v/>
      </c>
      <c r="AQ2816" s="287" t="str">
        <f>IFERROR(IF(Table_Merge1[[#This Row],[LME Zinc 3-month]]*Table_Merge1[[#This Row],[Nima.مقدار]]=0,"",Table_Merge1[[#This Row],[LME Zinc 3-month]]*Table_Merge1[[#This Row],[Nima.مقدار]]),"")</f>
        <v/>
      </c>
      <c r="AR2816" s="288" t="str">
        <f>IFERROR(IF(Table_Merge1[[#This Row],[LME Zinc stock]]*Table_Merge1[[#This Row],[Azad.Sell]]=0,"",Table_Merge1[[#This Row],[LME Zinc stock]]*Table_Merge1[[#This Row],[Azad.Sell]]),"")</f>
        <v/>
      </c>
      <c r="AS2816" s="288" t="str">
        <f>IFERROR(IF(Table_Merge1[[#This Row],[LME Zinc 3-month]]*Table_Merge1[[#This Row],[Azad.Sell]]=0,"",Table_Merge1[[#This Row],[LME Zinc 3-month]]*Table_Merge1[[#This Row],[Azad.Sell]]),"")</f>
        <v/>
      </c>
      <c r="AT2816"/>
    </row>
    <row r="2817" spans="1:46" x14ac:dyDescent="0.25">
      <c r="A2817" s="258">
        <v>44516</v>
      </c>
      <c r="B28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1400.08.25</v>
      </c>
      <c r="C2817" s="195">
        <f t="shared" ca="1" si="79"/>
        <v>1400</v>
      </c>
      <c r="D28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17" s="195">
        <f>_xlfn.NUMBERVALUE(RIGHT(Table11[[#This Row],[تاریخ شمسی]],2))</f>
        <v>25</v>
      </c>
      <c r="F28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08-25</v>
      </c>
      <c r="G2817" s="195" t="s">
        <v>2968</v>
      </c>
      <c r="L2817" s="259">
        <v>44516</v>
      </c>
      <c r="M2817">
        <v>234494</v>
      </c>
      <c r="O2817" s="284">
        <f>IFERROR(DATE(Table7[[#This Row],[year]],MONTH(DATEVALUE(Table7[[#This Row],[month]]&amp;"1")),Table7[[#This Row],[day]]),"")</f>
        <v>41012</v>
      </c>
      <c r="P2817" s="195" t="s">
        <v>6242</v>
      </c>
      <c r="Q2817" s="195">
        <v>2012</v>
      </c>
      <c r="R2817" s="195" t="s">
        <v>3437</v>
      </c>
      <c r="S2817" s="195">
        <v>13</v>
      </c>
      <c r="T2817" s="195">
        <v>1670.5</v>
      </c>
      <c r="U2817" s="195">
        <v>2108</v>
      </c>
      <c r="V2817" s="195">
        <v>5015500</v>
      </c>
      <c r="X2817" s="260">
        <v>41095</v>
      </c>
      <c r="Z2817" s="260">
        <v>3</v>
      </c>
      <c r="AB2817" s="260" t="str">
        <f ca="1">IFERROR(IFERROR(VLOOKUP(Table_Merge1[[#This Row],[Column1]],Table11[#All],2,FALSE),LEFT(AB2818,8)&amp;IF(LEN((RIGHT(AB2818,2)+1))&lt;2,"0"&amp;(RIGHT(AB2818,2)+1),(RIGHT(AB2818,2)-1))),"")</f>
        <v>1391.04.13</v>
      </c>
      <c r="AC2817" s="259" t="str">
        <f ca="1">LEFT(Table_Merge1[[#This Row],[Column2]],4)</f>
        <v>1391</v>
      </c>
      <c r="AD2817" s="259" t="str">
        <f ca="1">RIGHT(LEFT(Table_Merge1[[#This Row],[Column2]],7),2)</f>
        <v>04</v>
      </c>
      <c r="AE2817" s="259" t="str">
        <f ca="1">RIGHT(Table_Merge1[[#This Row],[Column2]],2)</f>
        <v>13</v>
      </c>
      <c r="AH2817" s="260">
        <v>2012</v>
      </c>
      <c r="AI2817" t="s">
        <v>3443</v>
      </c>
      <c r="AJ2817" s="260">
        <v>5</v>
      </c>
      <c r="AK2817">
        <v>1616.75</v>
      </c>
      <c r="AL2817">
        <v>1881</v>
      </c>
      <c r="AM2817">
        <v>4840675</v>
      </c>
      <c r="AP2817" s="287" t="str">
        <f>IFERROR(IF(Table_Merge1[[#This Row],[LME Zinc stock]]*Table_Merge1[[#This Row],[Nima.مقدار]]=0,"",Table_Merge1[[#This Row],[LME Zinc stock]]*Table_Merge1[[#This Row],[Nima.مقدار]]),"")</f>
        <v/>
      </c>
      <c r="AQ2817" s="287" t="str">
        <f>IFERROR(IF(Table_Merge1[[#This Row],[LME Zinc 3-month]]*Table_Merge1[[#This Row],[Nima.مقدار]]=0,"",Table_Merge1[[#This Row],[LME Zinc 3-month]]*Table_Merge1[[#This Row],[Nima.مقدار]]),"")</f>
        <v/>
      </c>
      <c r="AR2817" s="288" t="str">
        <f>IFERROR(IF(Table_Merge1[[#This Row],[LME Zinc stock]]*Table_Merge1[[#This Row],[Azad.Sell]]=0,"",Table_Merge1[[#This Row],[LME Zinc stock]]*Table_Merge1[[#This Row],[Azad.Sell]]),"")</f>
        <v/>
      </c>
      <c r="AS2817" s="288" t="str">
        <f>IFERROR(IF(Table_Merge1[[#This Row],[LME Zinc 3-month]]*Table_Merge1[[#This Row],[Azad.Sell]]=0,"",Table_Merge1[[#This Row],[LME Zinc 3-month]]*Table_Merge1[[#This Row],[Azad.Sell]]),"")</f>
        <v/>
      </c>
      <c r="AT2817"/>
    </row>
    <row r="2818" spans="1:46" x14ac:dyDescent="0.25">
      <c r="A2818" s="258">
        <v>44517</v>
      </c>
      <c r="B28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1400.08.26</v>
      </c>
      <c r="C2818" s="195">
        <f t="shared" ref="C2818:C2881" ca="1" si="80">_xlfn.NUMBERVALUE(LEFT(G2818, LEN(G2818) - MAX(IF(ISNUMBER(MID(G2818, ROW(INDIRECT("1:"&amp;LEN(G2818))), 1) *1)=FALSE, ROW(INDIRECT("6:"&amp;LEN(G2818))), 6))))</f>
        <v>1400</v>
      </c>
      <c r="D28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18" s="195">
        <f>_xlfn.NUMBERVALUE(RIGHT(Table11[[#This Row],[تاریخ شمسی]],2))</f>
        <v>26</v>
      </c>
      <c r="F28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08-26</v>
      </c>
      <c r="G2818" s="195" t="s">
        <v>2969</v>
      </c>
      <c r="L2818" s="259">
        <v>44517</v>
      </c>
      <c r="M2818">
        <v>235818</v>
      </c>
      <c r="O2818" s="283">
        <f>IFERROR(DATE(Table7[[#This Row],[year]],MONTH(DATEVALUE(Table7[[#This Row],[month]]&amp;"1")),Table7[[#This Row],[day]]),"")</f>
        <v>41011</v>
      </c>
      <c r="P2818" s="257" t="s">
        <v>6243</v>
      </c>
      <c r="Q2818" s="257">
        <v>2012</v>
      </c>
      <c r="R2818" s="257" t="s">
        <v>3437</v>
      </c>
      <c r="S2818" s="257">
        <v>12</v>
      </c>
      <c r="T2818" s="257">
        <v>1655.5</v>
      </c>
      <c r="U2818" s="257">
        <v>2107</v>
      </c>
      <c r="V2818" s="257">
        <v>5014500</v>
      </c>
      <c r="X2818" s="260">
        <v>41094</v>
      </c>
      <c r="Y2818" t="s">
        <v>7282</v>
      </c>
      <c r="Z2818" s="260">
        <v>3</v>
      </c>
      <c r="AA2818">
        <v>1391</v>
      </c>
      <c r="AB2818" s="260" t="str">
        <f ca="1">IFERROR(IFERROR(VLOOKUP(Table_Merge1[[#This Row],[Column1]],Table11[#All],2,FALSE),LEFT(AB2819,8)&amp;IF(LEN((RIGHT(AB2819,2)+1))&lt;2,"0"&amp;(RIGHT(AB2819,2)+1),(RIGHT(AB2819,2)-1))),"")</f>
        <v>1391.04.14</v>
      </c>
      <c r="AC2818" s="259" t="str">
        <f ca="1">LEFT(Table_Merge1[[#This Row],[Column2]],4)</f>
        <v>1391</v>
      </c>
      <c r="AD2818" s="259" t="str">
        <f ca="1">RIGHT(LEFT(Table_Merge1[[#This Row],[Column2]],7),2)</f>
        <v>04</v>
      </c>
      <c r="AE2818" s="259" t="str">
        <f ca="1">RIGHT(Table_Merge1[[#This Row],[Column2]],2)</f>
        <v>14</v>
      </c>
      <c r="AF2818">
        <v>4</v>
      </c>
      <c r="AG2818">
        <v>14</v>
      </c>
      <c r="AH2818" s="260">
        <v>2012</v>
      </c>
      <c r="AI2818" t="s">
        <v>3443</v>
      </c>
      <c r="AJ2818" s="260">
        <v>4</v>
      </c>
      <c r="AK2818">
        <v>1617</v>
      </c>
      <c r="AL2818">
        <v>1872</v>
      </c>
      <c r="AM2818">
        <v>4845400</v>
      </c>
      <c r="AO2818">
        <v>19680</v>
      </c>
      <c r="AP2818" s="287">
        <f>IFERROR(IF(Table_Merge1[[#This Row],[LME Zinc stock]]*Table_Merge1[[#This Row],[Nima.مقدار]]=0,"",Table_Merge1[[#This Row],[LME Zinc stock]]*Table_Merge1[[#This Row],[Nima.مقدار]]),"")</f>
        <v>95357472000</v>
      </c>
      <c r="AQ2818" s="287">
        <f>IFERROR(IF(Table_Merge1[[#This Row],[LME Zinc 3-month]]*Table_Merge1[[#This Row],[Nima.مقدار]]=0,"",Table_Merge1[[#This Row],[LME Zinc 3-month]]*Table_Merge1[[#This Row],[Nima.مقدار]]),"")</f>
        <v>36840960</v>
      </c>
      <c r="AR2818" s="288" t="str">
        <f>IFERROR(IF(Table_Merge1[[#This Row],[LME Zinc stock]]*Table_Merge1[[#This Row],[Azad.Sell]]=0,"",Table_Merge1[[#This Row],[LME Zinc stock]]*Table_Merge1[[#This Row],[Azad.Sell]]),"")</f>
        <v/>
      </c>
      <c r="AS2818" s="288" t="str">
        <f>IFERROR(IF(Table_Merge1[[#This Row],[LME Zinc 3-month]]*Table_Merge1[[#This Row],[Azad.Sell]]=0,"",Table_Merge1[[#This Row],[LME Zinc 3-month]]*Table_Merge1[[#This Row],[Azad.Sell]]),"")</f>
        <v/>
      </c>
      <c r="AT2818"/>
    </row>
    <row r="2819" spans="1:46" x14ac:dyDescent="0.25">
      <c r="A2819" s="258">
        <v>44518</v>
      </c>
      <c r="B28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1400.08.27</v>
      </c>
      <c r="C2819" s="195">
        <f t="shared" ca="1" si="80"/>
        <v>1400</v>
      </c>
      <c r="D28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19" s="195">
        <f>_xlfn.NUMBERVALUE(RIGHT(Table11[[#This Row],[تاریخ شمسی]],2))</f>
        <v>27</v>
      </c>
      <c r="F28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08-27</v>
      </c>
      <c r="G2819" s="195" t="s">
        <v>2970</v>
      </c>
      <c r="L2819" s="259">
        <v>44518</v>
      </c>
      <c r="M2819">
        <v>236659</v>
      </c>
      <c r="O2819" s="284">
        <f>IFERROR(DATE(Table7[[#This Row],[year]],MONTH(DATEVALUE(Table7[[#This Row],[month]]&amp;"1")),Table7[[#This Row],[day]]),"")</f>
        <v>41010</v>
      </c>
      <c r="P2819" s="195" t="s">
        <v>6244</v>
      </c>
      <c r="Q2819" s="195">
        <v>2012</v>
      </c>
      <c r="R2819" s="195" t="s">
        <v>3437</v>
      </c>
      <c r="S2819" s="195">
        <v>11</v>
      </c>
      <c r="T2819" s="195">
        <v>1654</v>
      </c>
      <c r="U2819" s="195" t="s">
        <v>3621</v>
      </c>
      <c r="V2819" s="195" t="s">
        <v>3621</v>
      </c>
      <c r="X2819" s="260">
        <v>41093</v>
      </c>
      <c r="Y2819" t="s">
        <v>7281</v>
      </c>
      <c r="Z2819" s="260">
        <v>3</v>
      </c>
      <c r="AA2819">
        <v>1391</v>
      </c>
      <c r="AB2819" s="260" t="str">
        <f ca="1">IFERROR(IFERROR(VLOOKUP(Table_Merge1[[#This Row],[Column1]],Table11[#All],2,FALSE),LEFT(AB2820,8)&amp;IF(LEN((RIGHT(AB2820,2)+1))&lt;2,"0"&amp;(RIGHT(AB2820,2)+1),(RIGHT(AB2820,2)-1))),"")</f>
        <v>1391.04.13</v>
      </c>
      <c r="AC2819" s="259" t="str">
        <f ca="1">LEFT(Table_Merge1[[#This Row],[Column2]],4)</f>
        <v>1391</v>
      </c>
      <c r="AD2819" s="259" t="str">
        <f ca="1">RIGHT(LEFT(Table_Merge1[[#This Row],[Column2]],7),2)</f>
        <v>04</v>
      </c>
      <c r="AE2819" s="259" t="str">
        <f ca="1">RIGHT(Table_Merge1[[#This Row],[Column2]],2)</f>
        <v>13</v>
      </c>
      <c r="AF2819">
        <v>4</v>
      </c>
      <c r="AG2819">
        <v>13</v>
      </c>
      <c r="AH2819" s="260">
        <v>2012</v>
      </c>
      <c r="AI2819" t="s">
        <v>3443</v>
      </c>
      <c r="AJ2819" s="260">
        <v>3</v>
      </c>
      <c r="AK2819">
        <v>1608.5</v>
      </c>
      <c r="AL2819">
        <v>1861</v>
      </c>
      <c r="AM2819">
        <v>4850500</v>
      </c>
      <c r="AO2819">
        <v>19760</v>
      </c>
      <c r="AP2819" s="287">
        <f>IFERROR(IF(Table_Merge1[[#This Row],[LME Zinc stock]]*Table_Merge1[[#This Row],[Nima.مقدار]]=0,"",Table_Merge1[[#This Row],[LME Zinc stock]]*Table_Merge1[[#This Row],[Nima.مقدار]]),"")</f>
        <v>95845880000</v>
      </c>
      <c r="AQ2819" s="287">
        <f>IFERROR(IF(Table_Merge1[[#This Row],[LME Zinc 3-month]]*Table_Merge1[[#This Row],[Nima.مقدار]]=0,"",Table_Merge1[[#This Row],[LME Zinc 3-month]]*Table_Merge1[[#This Row],[Nima.مقدار]]),"")</f>
        <v>36773360</v>
      </c>
      <c r="AR2819" s="288" t="str">
        <f>IFERROR(IF(Table_Merge1[[#This Row],[LME Zinc stock]]*Table_Merge1[[#This Row],[Azad.Sell]]=0,"",Table_Merge1[[#This Row],[LME Zinc stock]]*Table_Merge1[[#This Row],[Azad.Sell]]),"")</f>
        <v/>
      </c>
      <c r="AS2819" s="288" t="str">
        <f>IFERROR(IF(Table_Merge1[[#This Row],[LME Zinc 3-month]]*Table_Merge1[[#This Row],[Azad.Sell]]=0,"",Table_Merge1[[#This Row],[LME Zinc 3-month]]*Table_Merge1[[#This Row],[Azad.Sell]]),"")</f>
        <v/>
      </c>
      <c r="AT2819"/>
    </row>
    <row r="2820" spans="1:46" x14ac:dyDescent="0.25">
      <c r="A2820" s="258">
        <v>44520</v>
      </c>
      <c r="B28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1400.08.29</v>
      </c>
      <c r="C2820" s="195">
        <f t="shared" ca="1" si="80"/>
        <v>1400</v>
      </c>
      <c r="D28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20" s="195">
        <f>_xlfn.NUMBERVALUE(RIGHT(Table11[[#This Row],[تاریخ شمسی]],2))</f>
        <v>29</v>
      </c>
      <c r="F28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08-29</v>
      </c>
      <c r="G2820" s="195" t="s">
        <v>2971</v>
      </c>
      <c r="L2820" s="259">
        <v>44520</v>
      </c>
      <c r="M2820">
        <v>236156</v>
      </c>
      <c r="O2820" s="283">
        <f>IFERROR(DATE(Table7[[#This Row],[year]],MONTH(DATEVALUE(Table7[[#This Row],[month]]&amp;"1")),Table7[[#This Row],[day]]),"")</f>
        <v>41009</v>
      </c>
      <c r="P2820" s="257" t="s">
        <v>6245</v>
      </c>
      <c r="Q2820" s="257">
        <v>2012</v>
      </c>
      <c r="R2820" s="257" t="s">
        <v>3437</v>
      </c>
      <c r="S2820" s="257">
        <v>10</v>
      </c>
      <c r="T2820" s="257">
        <v>1643.75</v>
      </c>
      <c r="U2820" s="257">
        <v>2098</v>
      </c>
      <c r="V2820" s="257">
        <v>5024900</v>
      </c>
      <c r="X2820" s="260">
        <v>41092</v>
      </c>
      <c r="Y2820" t="s">
        <v>7280</v>
      </c>
      <c r="Z2820" s="260">
        <v>3</v>
      </c>
      <c r="AA2820">
        <v>1391</v>
      </c>
      <c r="AB2820" s="260" t="str">
        <f ca="1">IFERROR(IFERROR(VLOOKUP(Table_Merge1[[#This Row],[Column1]],Table11[#All],2,FALSE),LEFT(AB2821,8)&amp;IF(LEN((RIGHT(AB2821,2)+1))&lt;2,"0"&amp;(RIGHT(AB2821,2)+1),(RIGHT(AB2821,2)-1))),"")</f>
        <v>1391.04.12</v>
      </c>
      <c r="AC2820" s="259" t="str">
        <f ca="1">LEFT(Table_Merge1[[#This Row],[Column2]],4)</f>
        <v>1391</v>
      </c>
      <c r="AD2820" s="259" t="str">
        <f ca="1">RIGHT(LEFT(Table_Merge1[[#This Row],[Column2]],7),2)</f>
        <v>04</v>
      </c>
      <c r="AE2820" s="259" t="str">
        <f ca="1">RIGHT(Table_Merge1[[#This Row],[Column2]],2)</f>
        <v>12</v>
      </c>
      <c r="AF2820">
        <v>4</v>
      </c>
      <c r="AG2820">
        <v>12</v>
      </c>
      <c r="AH2820" s="260">
        <v>2012</v>
      </c>
      <c r="AI2820" t="s">
        <v>3443</v>
      </c>
      <c r="AJ2820" s="260">
        <v>2</v>
      </c>
      <c r="AK2820">
        <v>1596.25</v>
      </c>
      <c r="AL2820">
        <v>1913.5</v>
      </c>
      <c r="AM2820">
        <v>4832425</v>
      </c>
      <c r="AO2820">
        <v>19490</v>
      </c>
      <c r="AP2820" s="287">
        <f>IFERROR(IF(Table_Merge1[[#This Row],[LME Zinc stock]]*Table_Merge1[[#This Row],[Nima.مقدار]]=0,"",Table_Merge1[[#This Row],[LME Zinc stock]]*Table_Merge1[[#This Row],[Nima.مقدار]]),"")</f>
        <v>94183963250</v>
      </c>
      <c r="AQ2820" s="287">
        <f>IFERROR(IF(Table_Merge1[[#This Row],[LME Zinc 3-month]]*Table_Merge1[[#This Row],[Nima.مقدار]]=0,"",Table_Merge1[[#This Row],[LME Zinc 3-month]]*Table_Merge1[[#This Row],[Nima.مقدار]]),"")</f>
        <v>37294115</v>
      </c>
      <c r="AR2820" s="288" t="str">
        <f>IFERROR(IF(Table_Merge1[[#This Row],[LME Zinc stock]]*Table_Merge1[[#This Row],[Azad.Sell]]=0,"",Table_Merge1[[#This Row],[LME Zinc stock]]*Table_Merge1[[#This Row],[Azad.Sell]]),"")</f>
        <v/>
      </c>
      <c r="AS2820" s="288" t="str">
        <f>IFERROR(IF(Table_Merge1[[#This Row],[LME Zinc 3-month]]*Table_Merge1[[#This Row],[Azad.Sell]]=0,"",Table_Merge1[[#This Row],[LME Zinc 3-month]]*Table_Merge1[[#This Row],[Azad.Sell]]),"")</f>
        <v/>
      </c>
      <c r="AT2820"/>
    </row>
    <row r="2821" spans="1:46" x14ac:dyDescent="0.25">
      <c r="A2821" s="258">
        <v>44521</v>
      </c>
      <c r="B28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1400.08.30</v>
      </c>
      <c r="C2821" s="195">
        <f t="shared" ca="1" si="80"/>
        <v>1400</v>
      </c>
      <c r="D28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2821" s="195">
        <f>_xlfn.NUMBERVALUE(RIGHT(Table11[[#This Row],[تاریخ شمسی]],2))</f>
        <v>30</v>
      </c>
      <c r="F28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08-30</v>
      </c>
      <c r="G2821" s="195" t="s">
        <v>2972</v>
      </c>
      <c r="L2821" s="259">
        <v>44521</v>
      </c>
      <c r="M2821">
        <v>236321</v>
      </c>
      <c r="O2821" s="284">
        <f>IFERROR(DATE(Table7[[#This Row],[year]],MONTH(DATEVALUE(Table7[[#This Row],[month]]&amp;"1")),Table7[[#This Row],[day]]),"")</f>
        <v>41004</v>
      </c>
      <c r="P2821" s="195" t="s">
        <v>6246</v>
      </c>
      <c r="Q2821" s="195">
        <v>2012</v>
      </c>
      <c r="R2821" s="195" t="s">
        <v>3437</v>
      </c>
      <c r="S2821" s="195">
        <v>5</v>
      </c>
      <c r="T2821" s="195">
        <v>1622.5</v>
      </c>
      <c r="U2821" s="195">
        <v>2109.5</v>
      </c>
      <c r="V2821" s="195">
        <v>5035625</v>
      </c>
      <c r="X2821" s="260">
        <v>41089</v>
      </c>
      <c r="Z2821" s="260">
        <v>3</v>
      </c>
      <c r="AB2821" s="260" t="str">
        <f ca="1">IFERROR(IFERROR(VLOOKUP(Table_Merge1[[#This Row],[Column1]],Table11[#All],2,FALSE),LEFT(AB2822,8)&amp;IF(LEN((RIGHT(AB2822,2)+1))&lt;2,"0"&amp;(RIGHT(AB2822,2)+1),(RIGHT(AB2822,2)-1))),"")</f>
        <v>1391.04.09</v>
      </c>
      <c r="AC2821" s="259" t="str">
        <f ca="1">LEFT(Table_Merge1[[#This Row],[Column2]],4)</f>
        <v>1391</v>
      </c>
      <c r="AD2821" s="259" t="str">
        <f ca="1">RIGHT(LEFT(Table_Merge1[[#This Row],[Column2]],7),2)</f>
        <v>04</v>
      </c>
      <c r="AE2821" s="259" t="str">
        <f ca="1">RIGHT(Table_Merge1[[#This Row],[Column2]],2)</f>
        <v>09</v>
      </c>
      <c r="AH2821" s="260">
        <v>2012</v>
      </c>
      <c r="AI2821" t="s">
        <v>3441</v>
      </c>
      <c r="AJ2821" s="260">
        <v>29</v>
      </c>
      <c r="AK2821">
        <v>1569.5</v>
      </c>
      <c r="AL2821">
        <v>1895.5</v>
      </c>
      <c r="AM2821">
        <v>4808500</v>
      </c>
      <c r="AP2821" s="287" t="str">
        <f>IFERROR(IF(Table_Merge1[[#This Row],[LME Zinc stock]]*Table_Merge1[[#This Row],[Nima.مقدار]]=0,"",Table_Merge1[[#This Row],[LME Zinc stock]]*Table_Merge1[[#This Row],[Nima.مقدار]]),"")</f>
        <v/>
      </c>
      <c r="AQ2821" s="287" t="str">
        <f>IFERROR(IF(Table_Merge1[[#This Row],[LME Zinc 3-month]]*Table_Merge1[[#This Row],[Nima.مقدار]]=0,"",Table_Merge1[[#This Row],[LME Zinc 3-month]]*Table_Merge1[[#This Row],[Nima.مقدار]]),"")</f>
        <v/>
      </c>
      <c r="AR2821" s="288" t="str">
        <f>IFERROR(IF(Table_Merge1[[#This Row],[LME Zinc stock]]*Table_Merge1[[#This Row],[Azad.Sell]]=0,"",Table_Merge1[[#This Row],[LME Zinc stock]]*Table_Merge1[[#This Row],[Azad.Sell]]),"")</f>
        <v/>
      </c>
      <c r="AS2821" s="288" t="str">
        <f>IFERROR(IF(Table_Merge1[[#This Row],[LME Zinc 3-month]]*Table_Merge1[[#This Row],[Azad.Sell]]=0,"",Table_Merge1[[#This Row],[LME Zinc 3-month]]*Table_Merge1[[#This Row],[Azad.Sell]]),"")</f>
        <v/>
      </c>
      <c r="AT2821"/>
    </row>
    <row r="2822" spans="1:46" x14ac:dyDescent="0.25">
      <c r="A2822" s="258">
        <v>44522</v>
      </c>
      <c r="B28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1400.09.01</v>
      </c>
      <c r="C2822" s="195">
        <f t="shared" ca="1" si="80"/>
        <v>1400</v>
      </c>
      <c r="D28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22" s="195">
        <f>_xlfn.NUMBERVALUE(RIGHT(Table11[[#This Row],[تاریخ شمسی]],2))</f>
        <v>1</v>
      </c>
      <c r="F28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09-01</v>
      </c>
      <c r="G2822" s="195" t="s">
        <v>2973</v>
      </c>
      <c r="L2822" s="259">
        <v>44522</v>
      </c>
      <c r="M2822">
        <v>236041</v>
      </c>
      <c r="O2822" s="283">
        <f>IFERROR(DATE(Table7[[#This Row],[year]],MONTH(DATEVALUE(Table7[[#This Row],[month]]&amp;"1")),Table7[[#This Row],[day]]),"")</f>
        <v>41003</v>
      </c>
      <c r="P2822" s="257" t="s">
        <v>6247</v>
      </c>
      <c r="Q2822" s="257">
        <v>2012</v>
      </c>
      <c r="R2822" s="257" t="s">
        <v>3437</v>
      </c>
      <c r="S2822" s="257">
        <v>4</v>
      </c>
      <c r="T2822" s="257">
        <v>1631.75</v>
      </c>
      <c r="U2822" s="257">
        <v>2081</v>
      </c>
      <c r="V2822" s="257">
        <v>5046350</v>
      </c>
      <c r="X2822" s="260">
        <v>41088</v>
      </c>
      <c r="Y2822" t="s">
        <v>7279</v>
      </c>
      <c r="Z2822" s="260">
        <v>3</v>
      </c>
      <c r="AA2822">
        <v>1391</v>
      </c>
      <c r="AB2822" s="260" t="str">
        <f ca="1">IFERROR(IFERROR(VLOOKUP(Table_Merge1[[#This Row],[Column1]],Table11[#All],2,FALSE),LEFT(AB2823,8)&amp;IF(LEN((RIGHT(AB2823,2)+1))&lt;2,"0"&amp;(RIGHT(AB2823,2)+1),(RIGHT(AB2823,2)-1))),"")</f>
        <v>1391.04.08</v>
      </c>
      <c r="AC2822" s="259" t="str">
        <f ca="1">LEFT(Table_Merge1[[#This Row],[Column2]],4)</f>
        <v>1391</v>
      </c>
      <c r="AD2822" s="259" t="str">
        <f ca="1">RIGHT(LEFT(Table_Merge1[[#This Row],[Column2]],7),2)</f>
        <v>04</v>
      </c>
      <c r="AE2822" s="259" t="str">
        <f ca="1">RIGHT(Table_Merge1[[#This Row],[Column2]],2)</f>
        <v>08</v>
      </c>
      <c r="AF2822">
        <v>4</v>
      </c>
      <c r="AG2822">
        <v>8</v>
      </c>
      <c r="AH2822" s="260">
        <v>2012</v>
      </c>
      <c r="AI2822" t="s">
        <v>3441</v>
      </c>
      <c r="AJ2822" s="260">
        <v>28</v>
      </c>
      <c r="AK2822">
        <v>1567.75</v>
      </c>
      <c r="AL2822">
        <v>1917.5</v>
      </c>
      <c r="AM2822">
        <v>4806475</v>
      </c>
      <c r="AO2822">
        <v>20190</v>
      </c>
      <c r="AP2822" s="287">
        <f>IFERROR(IF(Table_Merge1[[#This Row],[LME Zinc stock]]*Table_Merge1[[#This Row],[Nima.مقدار]]=0,"",Table_Merge1[[#This Row],[LME Zinc stock]]*Table_Merge1[[#This Row],[Nima.مقدار]]),"")</f>
        <v>97042730250</v>
      </c>
      <c r="AQ2822" s="287">
        <f>IFERROR(IF(Table_Merge1[[#This Row],[LME Zinc 3-month]]*Table_Merge1[[#This Row],[Nima.مقدار]]=0,"",Table_Merge1[[#This Row],[LME Zinc 3-month]]*Table_Merge1[[#This Row],[Nima.مقدار]]),"")</f>
        <v>38714325</v>
      </c>
      <c r="AR2822" s="288" t="str">
        <f>IFERROR(IF(Table_Merge1[[#This Row],[LME Zinc stock]]*Table_Merge1[[#This Row],[Azad.Sell]]=0,"",Table_Merge1[[#This Row],[LME Zinc stock]]*Table_Merge1[[#This Row],[Azad.Sell]]),"")</f>
        <v/>
      </c>
      <c r="AS2822" s="288" t="str">
        <f>IFERROR(IF(Table_Merge1[[#This Row],[LME Zinc 3-month]]*Table_Merge1[[#This Row],[Azad.Sell]]=0,"",Table_Merge1[[#This Row],[LME Zinc 3-month]]*Table_Merge1[[#This Row],[Azad.Sell]]),"")</f>
        <v/>
      </c>
      <c r="AT2822"/>
    </row>
    <row r="2823" spans="1:46" x14ac:dyDescent="0.25">
      <c r="A2823" s="258">
        <v>44523</v>
      </c>
      <c r="B28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1400.09.02</v>
      </c>
      <c r="C2823" s="195">
        <f t="shared" ca="1" si="80"/>
        <v>1400</v>
      </c>
      <c r="D28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23" s="195">
        <f>_xlfn.NUMBERVALUE(RIGHT(Table11[[#This Row],[تاریخ شمسی]],2))</f>
        <v>2</v>
      </c>
      <c r="F28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09-02</v>
      </c>
      <c r="G2823" s="195" t="s">
        <v>2974</v>
      </c>
      <c r="L2823" s="259">
        <v>44523</v>
      </c>
      <c r="M2823">
        <v>237128</v>
      </c>
      <c r="O2823" s="284">
        <f>IFERROR(DATE(Table7[[#This Row],[year]],MONTH(DATEVALUE(Table7[[#This Row],[month]]&amp;"1")),Table7[[#This Row],[day]]),"")</f>
        <v>41002</v>
      </c>
      <c r="P2823" s="195" t="s">
        <v>6248</v>
      </c>
      <c r="Q2823" s="195">
        <v>2012</v>
      </c>
      <c r="R2823" s="195" t="s">
        <v>3437</v>
      </c>
      <c r="S2823" s="195">
        <v>3</v>
      </c>
      <c r="T2823" s="195">
        <v>1674.75</v>
      </c>
      <c r="U2823" s="195">
        <v>2080.5</v>
      </c>
      <c r="V2823" s="195">
        <v>5055675</v>
      </c>
      <c r="X2823" s="260">
        <v>41087</v>
      </c>
      <c r="Y2823" t="s">
        <v>7278</v>
      </c>
      <c r="Z2823" s="260">
        <v>3</v>
      </c>
      <c r="AA2823">
        <v>1391</v>
      </c>
      <c r="AB2823" s="260" t="str">
        <f ca="1">IFERROR(IFERROR(VLOOKUP(Table_Merge1[[#This Row],[Column1]],Table11[#All],2,FALSE),LEFT(AB2824,8)&amp;IF(LEN((RIGHT(AB2824,2)+1))&lt;2,"0"&amp;(RIGHT(AB2824,2)+1),(RIGHT(AB2824,2)-1))),"")</f>
        <v>1391.04.07</v>
      </c>
      <c r="AC2823" s="259" t="str">
        <f ca="1">LEFT(Table_Merge1[[#This Row],[Column2]],4)</f>
        <v>1391</v>
      </c>
      <c r="AD2823" s="259" t="str">
        <f ca="1">RIGHT(LEFT(Table_Merge1[[#This Row],[Column2]],7),2)</f>
        <v>04</v>
      </c>
      <c r="AE2823" s="259" t="str">
        <f ca="1">RIGHT(Table_Merge1[[#This Row],[Column2]],2)</f>
        <v>07</v>
      </c>
      <c r="AF2823">
        <v>4</v>
      </c>
      <c r="AG2823">
        <v>7</v>
      </c>
      <c r="AH2823" s="260">
        <v>2012</v>
      </c>
      <c r="AI2823" t="s">
        <v>3441</v>
      </c>
      <c r="AJ2823" s="260">
        <v>27</v>
      </c>
      <c r="AK2823">
        <v>1567.5</v>
      </c>
      <c r="AL2823">
        <v>1893</v>
      </c>
      <c r="AM2823">
        <v>4799850</v>
      </c>
      <c r="AO2823">
        <v>19380</v>
      </c>
      <c r="AP2823" s="287">
        <f>IFERROR(IF(Table_Merge1[[#This Row],[LME Zinc stock]]*Table_Merge1[[#This Row],[Nima.مقدار]]=0,"",Table_Merge1[[#This Row],[LME Zinc stock]]*Table_Merge1[[#This Row],[Nima.مقدار]]),"")</f>
        <v>93021093000</v>
      </c>
      <c r="AQ2823" s="287">
        <f>IFERROR(IF(Table_Merge1[[#This Row],[LME Zinc 3-month]]*Table_Merge1[[#This Row],[Nima.مقدار]]=0,"",Table_Merge1[[#This Row],[LME Zinc 3-month]]*Table_Merge1[[#This Row],[Nima.مقدار]]),"")</f>
        <v>36686340</v>
      </c>
      <c r="AR2823" s="288" t="str">
        <f>IFERROR(IF(Table_Merge1[[#This Row],[LME Zinc stock]]*Table_Merge1[[#This Row],[Azad.Sell]]=0,"",Table_Merge1[[#This Row],[LME Zinc stock]]*Table_Merge1[[#This Row],[Azad.Sell]]),"")</f>
        <v/>
      </c>
      <c r="AS2823" s="288" t="str">
        <f>IFERROR(IF(Table_Merge1[[#This Row],[LME Zinc 3-month]]*Table_Merge1[[#This Row],[Azad.Sell]]=0,"",Table_Merge1[[#This Row],[LME Zinc 3-month]]*Table_Merge1[[#This Row],[Azad.Sell]]),"")</f>
        <v/>
      </c>
      <c r="AT2823"/>
    </row>
    <row r="2824" spans="1:46" x14ac:dyDescent="0.25">
      <c r="A2824" s="258">
        <v>44524</v>
      </c>
      <c r="B28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1400.09.03</v>
      </c>
      <c r="C2824" s="195">
        <f t="shared" ca="1" si="80"/>
        <v>1400</v>
      </c>
      <c r="D28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24" s="195">
        <f>_xlfn.NUMBERVALUE(RIGHT(Table11[[#This Row],[تاریخ شمسی]],2))</f>
        <v>3</v>
      </c>
      <c r="F28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09-03</v>
      </c>
      <c r="G2824" s="195" t="s">
        <v>2975</v>
      </c>
      <c r="L2824" s="259">
        <v>44524</v>
      </c>
      <c r="M2824">
        <v>236356</v>
      </c>
      <c r="O2824" s="283">
        <f>IFERROR(DATE(Table7[[#This Row],[year]],MONTH(DATEVALUE(Table7[[#This Row],[month]]&amp;"1")),Table7[[#This Row],[day]]),"")</f>
        <v>41001</v>
      </c>
      <c r="P2824" s="257" t="s">
        <v>6249</v>
      </c>
      <c r="Q2824" s="257">
        <v>2012</v>
      </c>
      <c r="R2824" s="257" t="s">
        <v>3437</v>
      </c>
      <c r="S2824" s="257">
        <v>2</v>
      </c>
      <c r="T2824" s="257">
        <v>1664</v>
      </c>
      <c r="U2824" s="257">
        <v>2070</v>
      </c>
      <c r="V2824" s="257">
        <v>5046350</v>
      </c>
      <c r="X2824" s="260">
        <v>41086</v>
      </c>
      <c r="Y2824" t="s">
        <v>7277</v>
      </c>
      <c r="Z2824" s="260">
        <v>3</v>
      </c>
      <c r="AA2824">
        <v>1391</v>
      </c>
      <c r="AB2824" s="260" t="str">
        <f ca="1">IFERROR(IFERROR(VLOOKUP(Table_Merge1[[#This Row],[Column1]],Table11[#All],2,FALSE),LEFT(AB2825,8)&amp;IF(LEN((RIGHT(AB2825,2)+1))&lt;2,"0"&amp;(RIGHT(AB2825,2)+1),(RIGHT(AB2825,2)-1))),"")</f>
        <v>1391.04.06</v>
      </c>
      <c r="AC2824" s="259" t="str">
        <f ca="1">LEFT(Table_Merge1[[#This Row],[Column2]],4)</f>
        <v>1391</v>
      </c>
      <c r="AD2824" s="259" t="str">
        <f ca="1">RIGHT(LEFT(Table_Merge1[[#This Row],[Column2]],7),2)</f>
        <v>04</v>
      </c>
      <c r="AE2824" s="259" t="str">
        <f ca="1">RIGHT(Table_Merge1[[#This Row],[Column2]],2)</f>
        <v>06</v>
      </c>
      <c r="AF2824">
        <v>4</v>
      </c>
      <c r="AG2824">
        <v>6</v>
      </c>
      <c r="AH2824" s="260">
        <v>2012</v>
      </c>
      <c r="AI2824" t="s">
        <v>3441</v>
      </c>
      <c r="AJ2824" s="260">
        <v>26</v>
      </c>
      <c r="AK2824">
        <v>1583.25</v>
      </c>
      <c r="AL2824">
        <v>1892</v>
      </c>
      <c r="AM2824">
        <v>4803475</v>
      </c>
      <c r="AO2824">
        <v>19200</v>
      </c>
      <c r="AP2824" s="287">
        <f>IFERROR(IF(Table_Merge1[[#This Row],[LME Zinc stock]]*Table_Merge1[[#This Row],[Nima.مقدار]]=0,"",Table_Merge1[[#This Row],[LME Zinc stock]]*Table_Merge1[[#This Row],[Nima.مقدار]]),"")</f>
        <v>92226720000</v>
      </c>
      <c r="AQ2824" s="287">
        <f>IFERROR(IF(Table_Merge1[[#This Row],[LME Zinc 3-month]]*Table_Merge1[[#This Row],[Nima.مقدار]]=0,"",Table_Merge1[[#This Row],[LME Zinc 3-month]]*Table_Merge1[[#This Row],[Nima.مقدار]]),"")</f>
        <v>36326400</v>
      </c>
      <c r="AR2824" s="288" t="str">
        <f>IFERROR(IF(Table_Merge1[[#This Row],[LME Zinc stock]]*Table_Merge1[[#This Row],[Azad.Sell]]=0,"",Table_Merge1[[#This Row],[LME Zinc stock]]*Table_Merge1[[#This Row],[Azad.Sell]]),"")</f>
        <v/>
      </c>
      <c r="AS2824" s="288" t="str">
        <f>IFERROR(IF(Table_Merge1[[#This Row],[LME Zinc 3-month]]*Table_Merge1[[#This Row],[Azad.Sell]]=0,"",Table_Merge1[[#This Row],[LME Zinc 3-month]]*Table_Merge1[[#This Row],[Azad.Sell]]),"")</f>
        <v/>
      </c>
      <c r="AT2824"/>
    </row>
    <row r="2825" spans="1:46" x14ac:dyDescent="0.25">
      <c r="A2825" s="258">
        <v>44525</v>
      </c>
      <c r="B28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1400.09.04</v>
      </c>
      <c r="C2825" s="195">
        <f t="shared" ca="1" si="80"/>
        <v>1400</v>
      </c>
      <c r="D28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25" s="195">
        <f>_xlfn.NUMBERVALUE(RIGHT(Table11[[#This Row],[تاریخ شمسی]],2))</f>
        <v>4</v>
      </c>
      <c r="F28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09-04</v>
      </c>
      <c r="G2825" s="195" t="s">
        <v>2976</v>
      </c>
      <c r="L2825" s="259">
        <v>44525</v>
      </c>
      <c r="M2825">
        <v>238013</v>
      </c>
      <c r="O2825" s="284">
        <f>IFERROR(DATE(Table7[[#This Row],[year]],MONTH(DATEVALUE(Table7[[#This Row],[month]]&amp;"1")),Table7[[#This Row],[day]]),"")</f>
        <v>40998</v>
      </c>
      <c r="P2825" s="195" t="s">
        <v>6250</v>
      </c>
      <c r="Q2825" s="195">
        <v>2012</v>
      </c>
      <c r="R2825" s="195" t="s">
        <v>3435</v>
      </c>
      <c r="S2825" s="195">
        <v>30</v>
      </c>
      <c r="T2825" s="195">
        <v>1660.75</v>
      </c>
      <c r="U2825" s="195">
        <v>2077</v>
      </c>
      <c r="V2825" s="195">
        <v>5058475</v>
      </c>
      <c r="X2825" s="260">
        <v>41085</v>
      </c>
      <c r="Y2825" t="s">
        <v>7276</v>
      </c>
      <c r="Z2825" s="260">
        <v>3</v>
      </c>
      <c r="AA2825">
        <v>1391</v>
      </c>
      <c r="AB2825" s="260" t="str">
        <f ca="1">IFERROR(IFERROR(VLOOKUP(Table_Merge1[[#This Row],[Column1]],Table11[#All],2,FALSE),LEFT(AB2826,8)&amp;IF(LEN((RIGHT(AB2826,2)+1))&lt;2,"0"&amp;(RIGHT(AB2826,2)+1),(RIGHT(AB2826,2)-1))),"")</f>
        <v>1391.04.05</v>
      </c>
      <c r="AC2825" s="259" t="str">
        <f ca="1">LEFT(Table_Merge1[[#This Row],[Column2]],4)</f>
        <v>1391</v>
      </c>
      <c r="AD2825" s="259" t="str">
        <f ca="1">RIGHT(LEFT(Table_Merge1[[#This Row],[Column2]],7),2)</f>
        <v>04</v>
      </c>
      <c r="AE2825" s="259" t="str">
        <f ca="1">RIGHT(Table_Merge1[[#This Row],[Column2]],2)</f>
        <v>05</v>
      </c>
      <c r="AF2825">
        <v>4</v>
      </c>
      <c r="AG2825">
        <v>5</v>
      </c>
      <c r="AH2825" s="260">
        <v>2012</v>
      </c>
      <c r="AI2825" t="s">
        <v>3441</v>
      </c>
      <c r="AJ2825" s="260">
        <v>25</v>
      </c>
      <c r="AK2825">
        <v>1569</v>
      </c>
      <c r="AL2825">
        <v>1871</v>
      </c>
      <c r="AM2825">
        <v>4800400</v>
      </c>
      <c r="AO2825">
        <v>18900</v>
      </c>
      <c r="AP2825" s="287">
        <f>IFERROR(IF(Table_Merge1[[#This Row],[LME Zinc stock]]*Table_Merge1[[#This Row],[Nima.مقدار]]=0,"",Table_Merge1[[#This Row],[LME Zinc stock]]*Table_Merge1[[#This Row],[Nima.مقدار]]),"")</f>
        <v>90727560000</v>
      </c>
      <c r="AQ2825" s="287">
        <f>IFERROR(IF(Table_Merge1[[#This Row],[LME Zinc 3-month]]*Table_Merge1[[#This Row],[Nima.مقدار]]=0,"",Table_Merge1[[#This Row],[LME Zinc 3-month]]*Table_Merge1[[#This Row],[Nima.مقدار]]),"")</f>
        <v>35361900</v>
      </c>
      <c r="AR2825" s="288" t="str">
        <f>IFERROR(IF(Table_Merge1[[#This Row],[LME Zinc stock]]*Table_Merge1[[#This Row],[Azad.Sell]]=0,"",Table_Merge1[[#This Row],[LME Zinc stock]]*Table_Merge1[[#This Row],[Azad.Sell]]),"")</f>
        <v/>
      </c>
      <c r="AS2825" s="288" t="str">
        <f>IFERROR(IF(Table_Merge1[[#This Row],[LME Zinc 3-month]]*Table_Merge1[[#This Row],[Azad.Sell]]=0,"",Table_Merge1[[#This Row],[LME Zinc 3-month]]*Table_Merge1[[#This Row],[Azad.Sell]]),"")</f>
        <v/>
      </c>
      <c r="AT2825"/>
    </row>
    <row r="2826" spans="1:46" x14ac:dyDescent="0.25">
      <c r="A2826" s="258">
        <v>44527</v>
      </c>
      <c r="B28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1400.09.06</v>
      </c>
      <c r="C2826" s="195">
        <f t="shared" ca="1" si="80"/>
        <v>1400</v>
      </c>
      <c r="D28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26" s="195">
        <f>_xlfn.NUMBERVALUE(RIGHT(Table11[[#This Row],[تاریخ شمسی]],2))</f>
        <v>6</v>
      </c>
      <c r="F28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09-06</v>
      </c>
      <c r="G2826" s="195" t="s">
        <v>2977</v>
      </c>
      <c r="L2826" s="259">
        <v>44527</v>
      </c>
      <c r="M2826">
        <v>235250</v>
      </c>
      <c r="O2826" s="283">
        <f>IFERROR(DATE(Table7[[#This Row],[year]],MONTH(DATEVALUE(Table7[[#This Row],[month]]&amp;"1")),Table7[[#This Row],[day]]),"")</f>
        <v>40997</v>
      </c>
      <c r="P2826" s="257" t="s">
        <v>6251</v>
      </c>
      <c r="Q2826" s="257">
        <v>2012</v>
      </c>
      <c r="R2826" s="257" t="s">
        <v>3435</v>
      </c>
      <c r="S2826" s="257">
        <v>29</v>
      </c>
      <c r="T2826" s="257">
        <v>1655.75</v>
      </c>
      <c r="U2826" s="257">
        <v>2057</v>
      </c>
      <c r="V2826" s="257">
        <v>5062125</v>
      </c>
      <c r="X2826" s="260">
        <v>41082</v>
      </c>
      <c r="Z2826" s="260">
        <v>3</v>
      </c>
      <c r="AB2826" s="260" t="str">
        <f ca="1">IFERROR(IFERROR(VLOOKUP(Table_Merge1[[#This Row],[Column1]],Table11[#All],2,FALSE),LEFT(AB2827,8)&amp;IF(LEN((RIGHT(AB2827,2)+1))&lt;2,"0"&amp;(RIGHT(AB2827,2)+1),(RIGHT(AB2827,2)-1))),"")</f>
        <v>1391.04.02</v>
      </c>
      <c r="AC2826" s="259" t="str">
        <f ca="1">LEFT(Table_Merge1[[#This Row],[Column2]],4)</f>
        <v>1391</v>
      </c>
      <c r="AD2826" s="259" t="str">
        <f ca="1">RIGHT(LEFT(Table_Merge1[[#This Row],[Column2]],7),2)</f>
        <v>04</v>
      </c>
      <c r="AE2826" s="259" t="str">
        <f ca="1">RIGHT(Table_Merge1[[#This Row],[Column2]],2)</f>
        <v>02</v>
      </c>
      <c r="AH2826" s="260">
        <v>2012</v>
      </c>
      <c r="AI2826" t="s">
        <v>3441</v>
      </c>
      <c r="AJ2826" s="260">
        <v>22</v>
      </c>
      <c r="AK2826">
        <v>1570.5</v>
      </c>
      <c r="AL2826">
        <v>1907.5</v>
      </c>
      <c r="AM2826">
        <v>4811050</v>
      </c>
      <c r="AP2826" s="287" t="str">
        <f>IFERROR(IF(Table_Merge1[[#This Row],[LME Zinc stock]]*Table_Merge1[[#This Row],[Nima.مقدار]]=0,"",Table_Merge1[[#This Row],[LME Zinc stock]]*Table_Merge1[[#This Row],[Nima.مقدار]]),"")</f>
        <v/>
      </c>
      <c r="AQ2826" s="287" t="str">
        <f>IFERROR(IF(Table_Merge1[[#This Row],[LME Zinc 3-month]]*Table_Merge1[[#This Row],[Nima.مقدار]]=0,"",Table_Merge1[[#This Row],[LME Zinc 3-month]]*Table_Merge1[[#This Row],[Nima.مقدار]]),"")</f>
        <v/>
      </c>
      <c r="AR2826" s="288" t="str">
        <f>IFERROR(IF(Table_Merge1[[#This Row],[LME Zinc stock]]*Table_Merge1[[#This Row],[Azad.Sell]]=0,"",Table_Merge1[[#This Row],[LME Zinc stock]]*Table_Merge1[[#This Row],[Azad.Sell]]),"")</f>
        <v/>
      </c>
      <c r="AS2826" s="288" t="str">
        <f>IFERROR(IF(Table_Merge1[[#This Row],[LME Zinc 3-month]]*Table_Merge1[[#This Row],[Azad.Sell]]=0,"",Table_Merge1[[#This Row],[LME Zinc 3-month]]*Table_Merge1[[#This Row],[Azad.Sell]]),"")</f>
        <v/>
      </c>
      <c r="AT2826"/>
    </row>
    <row r="2827" spans="1:46" x14ac:dyDescent="0.25">
      <c r="A2827" s="258">
        <v>44528</v>
      </c>
      <c r="B28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1400.09.07</v>
      </c>
      <c r="C2827" s="195">
        <f t="shared" ca="1" si="80"/>
        <v>1400</v>
      </c>
      <c r="D28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27" s="195">
        <f>_xlfn.NUMBERVALUE(RIGHT(Table11[[#This Row],[تاریخ شمسی]],2))</f>
        <v>7</v>
      </c>
      <c r="F28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09-07</v>
      </c>
      <c r="G2827" s="195" t="s">
        <v>2978</v>
      </c>
      <c r="L2827" s="259">
        <v>44528</v>
      </c>
      <c r="M2827">
        <v>234809</v>
      </c>
      <c r="O2827" s="284">
        <f>IFERROR(DATE(Table7[[#This Row],[year]],MONTH(DATEVALUE(Table7[[#This Row],[month]]&amp;"1")),Table7[[#This Row],[day]]),"")</f>
        <v>40996</v>
      </c>
      <c r="P2827" s="195" t="s">
        <v>6252</v>
      </c>
      <c r="Q2827" s="195">
        <v>2012</v>
      </c>
      <c r="R2827" s="195" t="s">
        <v>3435</v>
      </c>
      <c r="S2827" s="195">
        <v>28</v>
      </c>
      <c r="T2827" s="195">
        <v>1677</v>
      </c>
      <c r="U2827" s="195">
        <v>2069</v>
      </c>
      <c r="V2827" s="195">
        <v>5071000</v>
      </c>
      <c r="X2827" s="260">
        <v>41081</v>
      </c>
      <c r="Y2827" t="s">
        <v>7275</v>
      </c>
      <c r="Z2827" s="260">
        <v>3</v>
      </c>
      <c r="AA2827">
        <v>1391</v>
      </c>
      <c r="AB2827" s="260" t="str">
        <f ca="1">IFERROR(IFERROR(VLOOKUP(Table_Merge1[[#This Row],[Column1]],Table11[#All],2,FALSE),LEFT(AB2828,8)&amp;IF(LEN((RIGHT(AB2828,2)+1))&lt;2,"0"&amp;(RIGHT(AB2828,2)+1),(RIGHT(AB2828,2)-1))),"")</f>
        <v>1391.04.01</v>
      </c>
      <c r="AC2827" s="259" t="str">
        <f ca="1">LEFT(Table_Merge1[[#This Row],[Column2]],4)</f>
        <v>1391</v>
      </c>
      <c r="AD2827" s="259" t="str">
        <f ca="1">RIGHT(LEFT(Table_Merge1[[#This Row],[Column2]],7),2)</f>
        <v>04</v>
      </c>
      <c r="AE2827" s="259" t="str">
        <f ca="1">RIGHT(Table_Merge1[[#This Row],[Column2]],2)</f>
        <v>01</v>
      </c>
      <c r="AF2827">
        <v>4</v>
      </c>
      <c r="AG2827">
        <v>1</v>
      </c>
      <c r="AH2827" s="260">
        <v>2012</v>
      </c>
      <c r="AI2827" t="s">
        <v>3441</v>
      </c>
      <c r="AJ2827" s="260">
        <v>21</v>
      </c>
      <c r="AK2827">
        <v>1600</v>
      </c>
      <c r="AL2827">
        <v>1923.5</v>
      </c>
      <c r="AM2827">
        <v>4822850</v>
      </c>
      <c r="AO2827">
        <v>18220</v>
      </c>
      <c r="AP2827" s="287">
        <f>IFERROR(IF(Table_Merge1[[#This Row],[LME Zinc stock]]*Table_Merge1[[#This Row],[Nima.مقدار]]=0,"",Table_Merge1[[#This Row],[LME Zinc stock]]*Table_Merge1[[#This Row],[Nima.مقدار]]),"")</f>
        <v>87872327000</v>
      </c>
      <c r="AQ2827" s="287">
        <f>IFERROR(IF(Table_Merge1[[#This Row],[LME Zinc 3-month]]*Table_Merge1[[#This Row],[Nima.مقدار]]=0,"",Table_Merge1[[#This Row],[LME Zinc 3-month]]*Table_Merge1[[#This Row],[Nima.مقدار]]),"")</f>
        <v>35046170</v>
      </c>
      <c r="AR2827" s="288" t="str">
        <f>IFERROR(IF(Table_Merge1[[#This Row],[LME Zinc stock]]*Table_Merge1[[#This Row],[Azad.Sell]]=0,"",Table_Merge1[[#This Row],[LME Zinc stock]]*Table_Merge1[[#This Row],[Azad.Sell]]),"")</f>
        <v/>
      </c>
      <c r="AS2827" s="288" t="str">
        <f>IFERROR(IF(Table_Merge1[[#This Row],[LME Zinc 3-month]]*Table_Merge1[[#This Row],[Azad.Sell]]=0,"",Table_Merge1[[#This Row],[LME Zinc 3-month]]*Table_Merge1[[#This Row],[Azad.Sell]]),"")</f>
        <v/>
      </c>
      <c r="AT2827"/>
    </row>
    <row r="2828" spans="1:46" x14ac:dyDescent="0.25">
      <c r="A2828" s="258">
        <v>44529</v>
      </c>
      <c r="B28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1400.09.08</v>
      </c>
      <c r="C2828" s="195">
        <f t="shared" ca="1" si="80"/>
        <v>1400</v>
      </c>
      <c r="D28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28" s="195">
        <f>_xlfn.NUMBERVALUE(RIGHT(Table11[[#This Row],[تاریخ شمسی]],2))</f>
        <v>8</v>
      </c>
      <c r="F28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09-08</v>
      </c>
      <c r="G2828" s="195" t="s">
        <v>2979</v>
      </c>
      <c r="L2828" s="259">
        <v>44529</v>
      </c>
      <c r="M2828">
        <v>235176</v>
      </c>
      <c r="O2828" s="283">
        <f>IFERROR(DATE(Table7[[#This Row],[year]],MONTH(DATEVALUE(Table7[[#This Row],[month]]&amp;"1")),Table7[[#This Row],[day]]),"")</f>
        <v>40995</v>
      </c>
      <c r="P2828" s="257" t="s">
        <v>6253</v>
      </c>
      <c r="Q2828" s="257">
        <v>2012</v>
      </c>
      <c r="R2828" s="257" t="s">
        <v>3435</v>
      </c>
      <c r="S2828" s="257">
        <v>27</v>
      </c>
      <c r="T2828" s="257">
        <v>1694</v>
      </c>
      <c r="U2828" s="257">
        <v>2088</v>
      </c>
      <c r="V2828" s="257">
        <v>5079900</v>
      </c>
      <c r="X2828" s="260">
        <v>41080</v>
      </c>
      <c r="Y2828" t="s">
        <v>7274</v>
      </c>
      <c r="Z2828" s="260">
        <v>3</v>
      </c>
      <c r="AA2828">
        <v>1391</v>
      </c>
      <c r="AB2828" s="260" t="str">
        <f ca="1">IFERROR(IFERROR(VLOOKUP(Table_Merge1[[#This Row],[Column1]],Table11[#All],2,FALSE),LEFT(AB2829,8)&amp;IF(LEN((RIGHT(AB2829,2)+1))&lt;2,"0"&amp;(RIGHT(AB2829,2)+1),(RIGHT(AB2829,2)-1))),"")</f>
        <v>1391.03.31</v>
      </c>
      <c r="AC2828" s="259" t="str">
        <f ca="1">LEFT(Table_Merge1[[#This Row],[Column2]],4)</f>
        <v>1391</v>
      </c>
      <c r="AD2828" s="259" t="str">
        <f ca="1">RIGHT(LEFT(Table_Merge1[[#This Row],[Column2]],7),2)</f>
        <v>03</v>
      </c>
      <c r="AE2828" s="259" t="str">
        <f ca="1">RIGHT(Table_Merge1[[#This Row],[Column2]],2)</f>
        <v>31</v>
      </c>
      <c r="AF2828">
        <v>3</v>
      </c>
      <c r="AG2828">
        <v>31</v>
      </c>
      <c r="AH2828" s="260">
        <v>2012</v>
      </c>
      <c r="AI2828" t="s">
        <v>3441</v>
      </c>
      <c r="AJ2828" s="260">
        <v>20</v>
      </c>
      <c r="AK2828">
        <v>1618.75</v>
      </c>
      <c r="AL2828">
        <v>1903.5</v>
      </c>
      <c r="AM2828">
        <v>4828850</v>
      </c>
      <c r="AO2828">
        <v>18280</v>
      </c>
      <c r="AP2828" s="287">
        <f>IFERROR(IF(Table_Merge1[[#This Row],[LME Zinc stock]]*Table_Merge1[[#This Row],[Nima.مقدار]]=0,"",Table_Merge1[[#This Row],[LME Zinc stock]]*Table_Merge1[[#This Row],[Nima.مقدار]]),"")</f>
        <v>88271378000</v>
      </c>
      <c r="AQ2828" s="287">
        <f>IFERROR(IF(Table_Merge1[[#This Row],[LME Zinc 3-month]]*Table_Merge1[[#This Row],[Nima.مقدار]]=0,"",Table_Merge1[[#This Row],[LME Zinc 3-month]]*Table_Merge1[[#This Row],[Nima.مقدار]]),"")</f>
        <v>34795980</v>
      </c>
      <c r="AR2828" s="288" t="str">
        <f>IFERROR(IF(Table_Merge1[[#This Row],[LME Zinc stock]]*Table_Merge1[[#This Row],[Azad.Sell]]=0,"",Table_Merge1[[#This Row],[LME Zinc stock]]*Table_Merge1[[#This Row],[Azad.Sell]]),"")</f>
        <v/>
      </c>
      <c r="AS2828" s="288" t="str">
        <f>IFERROR(IF(Table_Merge1[[#This Row],[LME Zinc 3-month]]*Table_Merge1[[#This Row],[Azad.Sell]]=0,"",Table_Merge1[[#This Row],[LME Zinc 3-month]]*Table_Merge1[[#This Row],[Azad.Sell]]),"")</f>
        <v/>
      </c>
      <c r="AT2828"/>
    </row>
    <row r="2829" spans="1:46" x14ac:dyDescent="0.25">
      <c r="A2829" s="258">
        <v>44530</v>
      </c>
      <c r="B28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1400.09.09</v>
      </c>
      <c r="C2829" s="195">
        <f t="shared" ca="1" si="80"/>
        <v>1400</v>
      </c>
      <c r="D28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29" s="195">
        <f>_xlfn.NUMBERVALUE(RIGHT(Table11[[#This Row],[تاریخ شمسی]],2))</f>
        <v>9</v>
      </c>
      <c r="F28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09-09</v>
      </c>
      <c r="G2829" s="195" t="s">
        <v>2980</v>
      </c>
      <c r="L2829" s="259">
        <v>44530</v>
      </c>
      <c r="M2829">
        <v>236141</v>
      </c>
      <c r="O2829" s="284">
        <f>IFERROR(DATE(Table7[[#This Row],[year]],MONTH(DATEVALUE(Table7[[#This Row],[month]]&amp;"1")),Table7[[#This Row],[day]]),"")</f>
        <v>40994</v>
      </c>
      <c r="P2829" s="195" t="s">
        <v>6254</v>
      </c>
      <c r="Q2829" s="195">
        <v>2012</v>
      </c>
      <c r="R2829" s="195" t="s">
        <v>3435</v>
      </c>
      <c r="S2829" s="195">
        <v>26</v>
      </c>
      <c r="T2829" s="195">
        <v>1658</v>
      </c>
      <c r="U2829" s="195">
        <v>2068.5</v>
      </c>
      <c r="V2829" s="195">
        <v>5045275</v>
      </c>
      <c r="X2829" s="260">
        <v>41079</v>
      </c>
      <c r="Y2829" t="s">
        <v>7273</v>
      </c>
      <c r="Z2829" s="260">
        <v>3</v>
      </c>
      <c r="AA2829">
        <v>1391</v>
      </c>
      <c r="AB2829" s="260" t="str">
        <f ca="1">IFERROR(IFERROR(VLOOKUP(Table_Merge1[[#This Row],[Column1]],Table11[#All],2,FALSE),LEFT(AB2830,8)&amp;IF(LEN((RIGHT(AB2830,2)+1))&lt;2,"0"&amp;(RIGHT(AB2830,2)+1),(RIGHT(AB2830,2)-1))),"")</f>
        <v>1391.03.30</v>
      </c>
      <c r="AC2829" s="259" t="str">
        <f ca="1">LEFT(Table_Merge1[[#This Row],[Column2]],4)</f>
        <v>1391</v>
      </c>
      <c r="AD2829" s="259" t="str">
        <f ca="1">RIGHT(LEFT(Table_Merge1[[#This Row],[Column2]],7),2)</f>
        <v>03</v>
      </c>
      <c r="AE2829" s="259" t="str">
        <f ca="1">RIGHT(Table_Merge1[[#This Row],[Column2]],2)</f>
        <v>30</v>
      </c>
      <c r="AF2829">
        <v>3</v>
      </c>
      <c r="AG2829">
        <v>30</v>
      </c>
      <c r="AH2829" s="260">
        <v>2012</v>
      </c>
      <c r="AI2829" t="s">
        <v>3441</v>
      </c>
      <c r="AJ2829" s="260">
        <v>19</v>
      </c>
      <c r="AK2829">
        <v>1628.5</v>
      </c>
      <c r="AL2829">
        <v>1920</v>
      </c>
      <c r="AM2829">
        <v>4818725</v>
      </c>
      <c r="AO2829">
        <v>18140</v>
      </c>
      <c r="AP2829" s="287">
        <f>IFERROR(IF(Table_Merge1[[#This Row],[LME Zinc stock]]*Table_Merge1[[#This Row],[Nima.مقدار]]=0,"",Table_Merge1[[#This Row],[LME Zinc stock]]*Table_Merge1[[#This Row],[Nima.مقدار]]),"")</f>
        <v>87411671500</v>
      </c>
      <c r="AQ2829" s="287">
        <f>IFERROR(IF(Table_Merge1[[#This Row],[LME Zinc 3-month]]*Table_Merge1[[#This Row],[Nima.مقدار]]=0,"",Table_Merge1[[#This Row],[LME Zinc 3-month]]*Table_Merge1[[#This Row],[Nima.مقدار]]),"")</f>
        <v>34828800</v>
      </c>
      <c r="AR2829" s="288" t="str">
        <f>IFERROR(IF(Table_Merge1[[#This Row],[LME Zinc stock]]*Table_Merge1[[#This Row],[Azad.Sell]]=0,"",Table_Merge1[[#This Row],[LME Zinc stock]]*Table_Merge1[[#This Row],[Azad.Sell]]),"")</f>
        <v/>
      </c>
      <c r="AS2829" s="288" t="str">
        <f>IFERROR(IF(Table_Merge1[[#This Row],[LME Zinc 3-month]]*Table_Merge1[[#This Row],[Azad.Sell]]=0,"",Table_Merge1[[#This Row],[LME Zinc 3-month]]*Table_Merge1[[#This Row],[Azad.Sell]]),"")</f>
        <v/>
      </c>
      <c r="AT2829"/>
    </row>
    <row r="2830" spans="1:46" x14ac:dyDescent="0.25">
      <c r="A2830" s="258">
        <v>44531</v>
      </c>
      <c r="B28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1400.09.10</v>
      </c>
      <c r="C2830" s="195">
        <f t="shared" ca="1" si="80"/>
        <v>1400</v>
      </c>
      <c r="D28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30" s="195">
        <f>_xlfn.NUMBERVALUE(RIGHT(Table11[[#This Row],[تاریخ شمسی]],2))</f>
        <v>10</v>
      </c>
      <c r="F28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09-10</v>
      </c>
      <c r="G2830" s="195" t="s">
        <v>2981</v>
      </c>
      <c r="L2830" s="259">
        <v>44531</v>
      </c>
      <c r="M2830">
        <v>235399</v>
      </c>
      <c r="O2830" s="283">
        <f>IFERROR(DATE(Table7[[#This Row],[year]],MONTH(DATEVALUE(Table7[[#This Row],[month]]&amp;"1")),Table7[[#This Row],[day]]),"")</f>
        <v>40991</v>
      </c>
      <c r="P2830" s="257" t="s">
        <v>6255</v>
      </c>
      <c r="Q2830" s="257">
        <v>2012</v>
      </c>
      <c r="R2830" s="257" t="s">
        <v>3435</v>
      </c>
      <c r="S2830" s="257">
        <v>23</v>
      </c>
      <c r="T2830" s="257">
        <v>1651</v>
      </c>
      <c r="U2830" s="257">
        <v>2088.5</v>
      </c>
      <c r="V2830" s="257">
        <v>5052700</v>
      </c>
      <c r="X2830" s="260">
        <v>41078</v>
      </c>
      <c r="Z2830" s="260">
        <v>3</v>
      </c>
      <c r="AB2830" s="260" t="str">
        <f ca="1">IFERROR(IFERROR(VLOOKUP(Table_Merge1[[#This Row],[Column1]],Table11[#All],2,FALSE),LEFT(AB2831,8)&amp;IF(LEN((RIGHT(AB2831,2)+1))&lt;2,"0"&amp;(RIGHT(AB2831,2)+1),(RIGHT(AB2831,2)-1))),"")</f>
        <v>1391.03.23</v>
      </c>
      <c r="AC2830" s="259" t="str">
        <f ca="1">LEFT(Table_Merge1[[#This Row],[Column2]],4)</f>
        <v>1391</v>
      </c>
      <c r="AD2830" s="259" t="str">
        <f ca="1">RIGHT(LEFT(Table_Merge1[[#This Row],[Column2]],7),2)</f>
        <v>03</v>
      </c>
      <c r="AE2830" s="259" t="str">
        <f ca="1">RIGHT(Table_Merge1[[#This Row],[Column2]],2)</f>
        <v>23</v>
      </c>
      <c r="AH2830" s="260">
        <v>2012</v>
      </c>
      <c r="AI2830" t="s">
        <v>3441</v>
      </c>
      <c r="AJ2830" s="260">
        <v>18</v>
      </c>
      <c r="AK2830">
        <v>1623.5</v>
      </c>
      <c r="AL2830">
        <v>1948</v>
      </c>
      <c r="AM2830">
        <v>4809525</v>
      </c>
      <c r="AP2830" s="287" t="str">
        <f>IFERROR(IF(Table_Merge1[[#This Row],[LME Zinc stock]]*Table_Merge1[[#This Row],[Nima.مقدار]]=0,"",Table_Merge1[[#This Row],[LME Zinc stock]]*Table_Merge1[[#This Row],[Nima.مقدار]]),"")</f>
        <v/>
      </c>
      <c r="AQ2830" s="287" t="str">
        <f>IFERROR(IF(Table_Merge1[[#This Row],[LME Zinc 3-month]]*Table_Merge1[[#This Row],[Nima.مقدار]]=0,"",Table_Merge1[[#This Row],[LME Zinc 3-month]]*Table_Merge1[[#This Row],[Nima.مقدار]]),"")</f>
        <v/>
      </c>
      <c r="AR2830" s="288" t="str">
        <f>IFERROR(IF(Table_Merge1[[#This Row],[LME Zinc stock]]*Table_Merge1[[#This Row],[Azad.Sell]]=0,"",Table_Merge1[[#This Row],[LME Zinc stock]]*Table_Merge1[[#This Row],[Azad.Sell]]),"")</f>
        <v/>
      </c>
      <c r="AS2830" s="288" t="str">
        <f>IFERROR(IF(Table_Merge1[[#This Row],[LME Zinc 3-month]]*Table_Merge1[[#This Row],[Azad.Sell]]=0,"",Table_Merge1[[#This Row],[LME Zinc 3-month]]*Table_Merge1[[#This Row],[Azad.Sell]]),"")</f>
        <v/>
      </c>
      <c r="AT2830"/>
    </row>
    <row r="2831" spans="1:46" x14ac:dyDescent="0.25">
      <c r="A2831" s="258">
        <v>44532</v>
      </c>
      <c r="B28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1400.09.11</v>
      </c>
      <c r="C2831" s="195">
        <f t="shared" ca="1" si="80"/>
        <v>1400</v>
      </c>
      <c r="D28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31" s="195">
        <f>_xlfn.NUMBERVALUE(RIGHT(Table11[[#This Row],[تاریخ شمسی]],2))</f>
        <v>11</v>
      </c>
      <c r="F28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09-11</v>
      </c>
      <c r="G2831" s="195" t="s">
        <v>2982</v>
      </c>
      <c r="L2831" s="259">
        <v>44532</v>
      </c>
      <c r="M2831">
        <v>234894</v>
      </c>
      <c r="O2831" s="284">
        <f>IFERROR(DATE(Table7[[#This Row],[year]],MONTH(DATEVALUE(Table7[[#This Row],[month]]&amp;"1")),Table7[[#This Row],[day]]),"")</f>
        <v>40990</v>
      </c>
      <c r="P2831" s="195" t="s">
        <v>6256</v>
      </c>
      <c r="Q2831" s="195">
        <v>2012</v>
      </c>
      <c r="R2831" s="195" t="s">
        <v>3435</v>
      </c>
      <c r="S2831" s="195">
        <v>22</v>
      </c>
      <c r="T2831" s="195">
        <v>1636</v>
      </c>
      <c r="U2831" s="195">
        <v>2109.5</v>
      </c>
      <c r="V2831" s="195">
        <v>5059875</v>
      </c>
      <c r="X2831" s="260">
        <v>41075</v>
      </c>
      <c r="Z2831" s="260">
        <v>3</v>
      </c>
      <c r="AB2831" s="260" t="str">
        <f ca="1">IFERROR(IFERROR(VLOOKUP(Table_Merge1[[#This Row],[Column1]],Table11[#All],2,FALSE),LEFT(AB2832,8)&amp;IF(LEN((RIGHT(AB2832,2)+1))&lt;2,"0"&amp;(RIGHT(AB2832,2)+1),(RIGHT(AB2832,2)-1))),"")</f>
        <v>1391.03.24</v>
      </c>
      <c r="AC2831" s="259" t="str">
        <f ca="1">LEFT(Table_Merge1[[#This Row],[Column2]],4)</f>
        <v>1391</v>
      </c>
      <c r="AD2831" s="259" t="str">
        <f ca="1">RIGHT(LEFT(Table_Merge1[[#This Row],[Column2]],7),2)</f>
        <v>03</v>
      </c>
      <c r="AE2831" s="259" t="str">
        <f ca="1">RIGHT(Table_Merge1[[#This Row],[Column2]],2)</f>
        <v>24</v>
      </c>
      <c r="AH2831" s="260">
        <v>2012</v>
      </c>
      <c r="AI2831" t="s">
        <v>3441</v>
      </c>
      <c r="AJ2831" s="260">
        <v>15</v>
      </c>
      <c r="AK2831">
        <v>1622.25</v>
      </c>
      <c r="AL2831">
        <v>1966</v>
      </c>
      <c r="AM2831">
        <v>4805775</v>
      </c>
      <c r="AP2831" s="287" t="str">
        <f>IFERROR(IF(Table_Merge1[[#This Row],[LME Zinc stock]]*Table_Merge1[[#This Row],[Nima.مقدار]]=0,"",Table_Merge1[[#This Row],[LME Zinc stock]]*Table_Merge1[[#This Row],[Nima.مقدار]]),"")</f>
        <v/>
      </c>
      <c r="AQ2831" s="287" t="str">
        <f>IFERROR(IF(Table_Merge1[[#This Row],[LME Zinc 3-month]]*Table_Merge1[[#This Row],[Nima.مقدار]]=0,"",Table_Merge1[[#This Row],[LME Zinc 3-month]]*Table_Merge1[[#This Row],[Nima.مقدار]]),"")</f>
        <v/>
      </c>
      <c r="AR2831" s="288" t="str">
        <f>IFERROR(IF(Table_Merge1[[#This Row],[LME Zinc stock]]*Table_Merge1[[#This Row],[Azad.Sell]]=0,"",Table_Merge1[[#This Row],[LME Zinc stock]]*Table_Merge1[[#This Row],[Azad.Sell]]),"")</f>
        <v/>
      </c>
      <c r="AS2831" s="288" t="str">
        <f>IFERROR(IF(Table_Merge1[[#This Row],[LME Zinc 3-month]]*Table_Merge1[[#This Row],[Azad.Sell]]=0,"",Table_Merge1[[#This Row],[LME Zinc 3-month]]*Table_Merge1[[#This Row],[Azad.Sell]]),"")</f>
        <v/>
      </c>
      <c r="AT2831"/>
    </row>
    <row r="2832" spans="1:46" x14ac:dyDescent="0.25">
      <c r="A2832" s="258">
        <v>44534</v>
      </c>
      <c r="B28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1400.09.13</v>
      </c>
      <c r="C2832" s="195">
        <f t="shared" ca="1" si="80"/>
        <v>1400</v>
      </c>
      <c r="D28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32" s="195">
        <f>_xlfn.NUMBERVALUE(RIGHT(Table11[[#This Row],[تاریخ شمسی]],2))</f>
        <v>13</v>
      </c>
      <c r="F28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09-13</v>
      </c>
      <c r="G2832" s="195" t="s">
        <v>2983</v>
      </c>
      <c r="L2832" s="259">
        <v>44534</v>
      </c>
      <c r="M2832">
        <v>236236</v>
      </c>
      <c r="O2832" s="283">
        <f>IFERROR(DATE(Table7[[#This Row],[year]],MONTH(DATEVALUE(Table7[[#This Row],[month]]&amp;"1")),Table7[[#This Row],[day]]),"")</f>
        <v>40989</v>
      </c>
      <c r="P2832" s="257" t="s">
        <v>6257</v>
      </c>
      <c r="Q2832" s="257">
        <v>2012</v>
      </c>
      <c r="R2832" s="257" t="s">
        <v>3435</v>
      </c>
      <c r="S2832" s="257">
        <v>21</v>
      </c>
      <c r="T2832" s="257">
        <v>1656</v>
      </c>
      <c r="U2832" s="257">
        <v>2075</v>
      </c>
      <c r="V2832" s="257">
        <v>5050925</v>
      </c>
      <c r="X2832" s="260">
        <v>41074</v>
      </c>
      <c r="Y2832" t="s">
        <v>7272</v>
      </c>
      <c r="Z2832" s="260">
        <v>3</v>
      </c>
      <c r="AA2832">
        <v>1391</v>
      </c>
      <c r="AB2832" s="260" t="str">
        <f ca="1">IFERROR(IFERROR(VLOOKUP(Table_Merge1[[#This Row],[Column1]],Table11[#All],2,FALSE),LEFT(AB2833,8)&amp;IF(LEN((RIGHT(AB2833,2)+1))&lt;2,"0"&amp;(RIGHT(AB2833,2)+1),(RIGHT(AB2833,2)-1))),"")</f>
        <v>1391.03.25</v>
      </c>
      <c r="AC2832" s="259" t="str">
        <f ca="1">LEFT(Table_Merge1[[#This Row],[Column2]],4)</f>
        <v>1391</v>
      </c>
      <c r="AD2832" s="259" t="str">
        <f ca="1">RIGHT(LEFT(Table_Merge1[[#This Row],[Column2]],7),2)</f>
        <v>03</v>
      </c>
      <c r="AE2832" s="259" t="str">
        <f ca="1">RIGHT(Table_Merge1[[#This Row],[Column2]],2)</f>
        <v>25</v>
      </c>
      <c r="AF2832">
        <v>3</v>
      </c>
      <c r="AG2832">
        <v>25</v>
      </c>
      <c r="AH2832" s="260">
        <v>2012</v>
      </c>
      <c r="AI2832" t="s">
        <v>3441</v>
      </c>
      <c r="AJ2832" s="260">
        <v>14</v>
      </c>
      <c r="AK2832">
        <v>1619</v>
      </c>
      <c r="AL2832">
        <v>1949</v>
      </c>
      <c r="AM2832">
        <v>4812625</v>
      </c>
      <c r="AO2832">
        <v>17790</v>
      </c>
      <c r="AP2832" s="287">
        <f>IFERROR(IF(Table_Merge1[[#This Row],[LME Zinc stock]]*Table_Merge1[[#This Row],[Nima.مقدار]]=0,"",Table_Merge1[[#This Row],[LME Zinc stock]]*Table_Merge1[[#This Row],[Nima.مقدار]]),"")</f>
        <v>85616598750</v>
      </c>
      <c r="AQ2832" s="287">
        <f>IFERROR(IF(Table_Merge1[[#This Row],[LME Zinc 3-month]]*Table_Merge1[[#This Row],[Nima.مقدار]]=0,"",Table_Merge1[[#This Row],[LME Zinc 3-month]]*Table_Merge1[[#This Row],[Nima.مقدار]]),"")</f>
        <v>34672710</v>
      </c>
      <c r="AR2832" s="288" t="str">
        <f>IFERROR(IF(Table_Merge1[[#This Row],[LME Zinc stock]]*Table_Merge1[[#This Row],[Azad.Sell]]=0,"",Table_Merge1[[#This Row],[LME Zinc stock]]*Table_Merge1[[#This Row],[Azad.Sell]]),"")</f>
        <v/>
      </c>
      <c r="AS2832" s="288" t="str">
        <f>IFERROR(IF(Table_Merge1[[#This Row],[LME Zinc 3-month]]*Table_Merge1[[#This Row],[Azad.Sell]]=0,"",Table_Merge1[[#This Row],[LME Zinc 3-month]]*Table_Merge1[[#This Row],[Azad.Sell]]),"")</f>
        <v/>
      </c>
      <c r="AT2832"/>
    </row>
    <row r="2833" spans="1:46" x14ac:dyDescent="0.25">
      <c r="A2833" s="258">
        <v>44535</v>
      </c>
      <c r="B28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1400.09.14</v>
      </c>
      <c r="C2833" s="195">
        <f t="shared" ca="1" si="80"/>
        <v>1400</v>
      </c>
      <c r="D28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33" s="195">
        <f>_xlfn.NUMBERVALUE(RIGHT(Table11[[#This Row],[تاریخ شمسی]],2))</f>
        <v>14</v>
      </c>
      <c r="F28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09-14</v>
      </c>
      <c r="G2833" s="195" t="s">
        <v>2984</v>
      </c>
      <c r="L2833" s="259">
        <v>44535</v>
      </c>
      <c r="M2833">
        <v>236073</v>
      </c>
      <c r="O2833" s="284">
        <f>IFERROR(DATE(Table7[[#This Row],[year]],MONTH(DATEVALUE(Table7[[#This Row],[month]]&amp;"1")),Table7[[#This Row],[day]]),"")</f>
        <v>40988</v>
      </c>
      <c r="P2833" s="195" t="s">
        <v>6258</v>
      </c>
      <c r="Q2833" s="195">
        <v>2012</v>
      </c>
      <c r="R2833" s="195" t="s">
        <v>3435</v>
      </c>
      <c r="S2833" s="195">
        <v>20</v>
      </c>
      <c r="T2833" s="195">
        <v>1648.5</v>
      </c>
      <c r="U2833" s="195">
        <v>2090</v>
      </c>
      <c r="V2833" s="195">
        <v>5066625</v>
      </c>
      <c r="X2833" s="260">
        <v>41073</v>
      </c>
      <c r="Y2833" t="s">
        <v>7271</v>
      </c>
      <c r="Z2833" s="260">
        <v>4</v>
      </c>
      <c r="AA2833">
        <v>1391</v>
      </c>
      <c r="AB2833" s="260" t="str">
        <f ca="1">IFERROR(IFERROR(VLOOKUP(Table_Merge1[[#This Row],[Column1]],Table11[#All],2,FALSE),LEFT(AB2834,8)&amp;IF(LEN((RIGHT(AB2834,2)+1))&lt;2,"0"&amp;(RIGHT(AB2834,2)+1),(RIGHT(AB2834,2)-1))),"")</f>
        <v>1391.03.24</v>
      </c>
      <c r="AC2833" s="259" t="str">
        <f ca="1">LEFT(Table_Merge1[[#This Row],[Column2]],4)</f>
        <v>1391</v>
      </c>
      <c r="AD2833" s="259" t="str">
        <f ca="1">RIGHT(LEFT(Table_Merge1[[#This Row],[Column2]],7),2)</f>
        <v>03</v>
      </c>
      <c r="AE2833" s="259" t="str">
        <f ca="1">RIGHT(Table_Merge1[[#This Row],[Column2]],2)</f>
        <v>24</v>
      </c>
      <c r="AF2833">
        <v>3</v>
      </c>
      <c r="AG2833">
        <v>24</v>
      </c>
      <c r="AH2833" s="260">
        <v>2012</v>
      </c>
      <c r="AI2833" t="s">
        <v>3441</v>
      </c>
      <c r="AJ2833" s="260">
        <v>13</v>
      </c>
      <c r="AK2833">
        <v>1612.75</v>
      </c>
      <c r="AL2833">
        <v>1902</v>
      </c>
      <c r="AM2833">
        <v>4822650</v>
      </c>
      <c r="AO2833">
        <v>17690</v>
      </c>
      <c r="AP2833" s="287">
        <f>IFERROR(IF(Table_Merge1[[#This Row],[LME Zinc stock]]*Table_Merge1[[#This Row],[Nima.مقدار]]=0,"",Table_Merge1[[#This Row],[LME Zinc stock]]*Table_Merge1[[#This Row],[Nima.مقدار]]),"")</f>
        <v>85312678500</v>
      </c>
      <c r="AQ2833" s="287">
        <f>IFERROR(IF(Table_Merge1[[#This Row],[LME Zinc 3-month]]*Table_Merge1[[#This Row],[Nima.مقدار]]=0,"",Table_Merge1[[#This Row],[LME Zinc 3-month]]*Table_Merge1[[#This Row],[Nima.مقدار]]),"")</f>
        <v>33646380</v>
      </c>
      <c r="AR2833" s="288" t="str">
        <f>IFERROR(IF(Table_Merge1[[#This Row],[LME Zinc stock]]*Table_Merge1[[#This Row],[Azad.Sell]]=0,"",Table_Merge1[[#This Row],[LME Zinc stock]]*Table_Merge1[[#This Row],[Azad.Sell]]),"")</f>
        <v/>
      </c>
      <c r="AS2833" s="288" t="str">
        <f>IFERROR(IF(Table_Merge1[[#This Row],[LME Zinc 3-month]]*Table_Merge1[[#This Row],[Azad.Sell]]=0,"",Table_Merge1[[#This Row],[LME Zinc 3-month]]*Table_Merge1[[#This Row],[Azad.Sell]]),"")</f>
        <v/>
      </c>
      <c r="AT2833"/>
    </row>
    <row r="2834" spans="1:46" x14ac:dyDescent="0.25">
      <c r="A2834" s="258">
        <v>44536</v>
      </c>
      <c r="B28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1400.09.15</v>
      </c>
      <c r="C2834" s="195">
        <f t="shared" ca="1" si="80"/>
        <v>1400</v>
      </c>
      <c r="D28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34" s="195">
        <f>_xlfn.NUMBERVALUE(RIGHT(Table11[[#This Row],[تاریخ شمسی]],2))</f>
        <v>15</v>
      </c>
      <c r="F28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09-15</v>
      </c>
      <c r="G2834" s="195" t="s">
        <v>2985</v>
      </c>
      <c r="L2834" s="259">
        <v>44536</v>
      </c>
      <c r="M2834">
        <v>236721</v>
      </c>
      <c r="O2834" s="283">
        <f>IFERROR(DATE(Table7[[#This Row],[year]],MONTH(DATEVALUE(Table7[[#This Row],[month]]&amp;"1")),Table7[[#This Row],[day]]),"")</f>
        <v>40987</v>
      </c>
      <c r="P2834" s="257" t="s">
        <v>6259</v>
      </c>
      <c r="Q2834" s="257">
        <v>2012</v>
      </c>
      <c r="R2834" s="257" t="s">
        <v>3435</v>
      </c>
      <c r="S2834" s="257">
        <v>19</v>
      </c>
      <c r="T2834" s="257">
        <v>1654</v>
      </c>
      <c r="U2834" s="257">
        <v>2091</v>
      </c>
      <c r="V2834" s="257">
        <v>5059075</v>
      </c>
      <c r="X2834" s="260">
        <v>41072</v>
      </c>
      <c r="Y2834" t="s">
        <v>7270</v>
      </c>
      <c r="Z2834" s="260">
        <v>4</v>
      </c>
      <c r="AA2834">
        <v>1391</v>
      </c>
      <c r="AB2834" s="260" t="str">
        <f ca="1">IFERROR(IFERROR(VLOOKUP(Table_Merge1[[#This Row],[Column1]],Table11[#All],2,FALSE),LEFT(AB2835,8)&amp;IF(LEN((RIGHT(AB2835,2)+1))&lt;2,"0"&amp;(RIGHT(AB2835,2)+1),(RIGHT(AB2835,2)-1))),"")</f>
        <v>1391.03.23</v>
      </c>
      <c r="AC2834" s="259" t="str">
        <f ca="1">LEFT(Table_Merge1[[#This Row],[Column2]],4)</f>
        <v>1391</v>
      </c>
      <c r="AD2834" s="259" t="str">
        <f ca="1">RIGHT(LEFT(Table_Merge1[[#This Row],[Column2]],7),2)</f>
        <v>03</v>
      </c>
      <c r="AE2834" s="259" t="str">
        <f ca="1">RIGHT(Table_Merge1[[#This Row],[Column2]],2)</f>
        <v>23</v>
      </c>
      <c r="AF2834">
        <v>3</v>
      </c>
      <c r="AG2834">
        <v>23</v>
      </c>
      <c r="AH2834" s="260">
        <v>2012</v>
      </c>
      <c r="AI2834" t="s">
        <v>3441</v>
      </c>
      <c r="AJ2834" s="260">
        <v>12</v>
      </c>
      <c r="AK2834">
        <v>1589.25</v>
      </c>
      <c r="AL2834" t="s">
        <v>3621</v>
      </c>
      <c r="AM2834" t="s">
        <v>3621</v>
      </c>
      <c r="AO2834">
        <v>17930</v>
      </c>
      <c r="AP2834" s="287" t="str">
        <f>IFERROR(IF(Table_Merge1[[#This Row],[LME Zinc stock]]*Table_Merge1[[#This Row],[Nima.مقدار]]=0,"",Table_Merge1[[#This Row],[LME Zinc stock]]*Table_Merge1[[#This Row],[Nima.مقدار]]),"")</f>
        <v/>
      </c>
      <c r="AQ2834" s="287" t="str">
        <f>IFERROR(IF(Table_Merge1[[#This Row],[LME Zinc 3-month]]*Table_Merge1[[#This Row],[Nima.مقدار]]=0,"",Table_Merge1[[#This Row],[LME Zinc 3-month]]*Table_Merge1[[#This Row],[Nima.مقدار]]),"")</f>
        <v/>
      </c>
      <c r="AR2834" s="288" t="str">
        <f>IFERROR(IF(Table_Merge1[[#This Row],[LME Zinc stock]]*Table_Merge1[[#This Row],[Azad.Sell]]=0,"",Table_Merge1[[#This Row],[LME Zinc stock]]*Table_Merge1[[#This Row],[Azad.Sell]]),"")</f>
        <v/>
      </c>
      <c r="AS2834" s="288" t="str">
        <f>IFERROR(IF(Table_Merge1[[#This Row],[LME Zinc 3-month]]*Table_Merge1[[#This Row],[Azad.Sell]]=0,"",Table_Merge1[[#This Row],[LME Zinc 3-month]]*Table_Merge1[[#This Row],[Azad.Sell]]),"")</f>
        <v/>
      </c>
      <c r="AT2834"/>
    </row>
    <row r="2835" spans="1:46" x14ac:dyDescent="0.25">
      <c r="A2835" s="258">
        <v>44537</v>
      </c>
      <c r="B28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1400.09.16</v>
      </c>
      <c r="C2835" s="195">
        <f t="shared" ca="1" si="80"/>
        <v>1400</v>
      </c>
      <c r="D28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35" s="195">
        <f>_xlfn.NUMBERVALUE(RIGHT(Table11[[#This Row],[تاریخ شمسی]],2))</f>
        <v>16</v>
      </c>
      <c r="F28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09-16</v>
      </c>
      <c r="G2835" s="195" t="s">
        <v>2986</v>
      </c>
      <c r="L2835" s="259">
        <v>44537</v>
      </c>
      <c r="M2835">
        <v>239366</v>
      </c>
      <c r="O2835" s="284">
        <f>IFERROR(DATE(Table7[[#This Row],[year]],MONTH(DATEVALUE(Table7[[#This Row],[month]]&amp;"1")),Table7[[#This Row],[day]]),"")</f>
        <v>40984</v>
      </c>
      <c r="P2835" s="195" t="s">
        <v>6260</v>
      </c>
      <c r="Q2835" s="195">
        <v>2012</v>
      </c>
      <c r="R2835" s="195" t="s">
        <v>3435</v>
      </c>
      <c r="S2835" s="195">
        <v>16</v>
      </c>
      <c r="T2835" s="195">
        <v>1649</v>
      </c>
      <c r="U2835" s="195">
        <v>2099.5</v>
      </c>
      <c r="V2835" s="195">
        <v>5064600</v>
      </c>
      <c r="X2835" s="260">
        <v>41071</v>
      </c>
      <c r="Y2835" t="s">
        <v>7269</v>
      </c>
      <c r="Z2835" s="260">
        <v>4</v>
      </c>
      <c r="AA2835">
        <v>1391</v>
      </c>
      <c r="AB2835" s="260" t="str">
        <f ca="1">IFERROR(IFERROR(VLOOKUP(Table_Merge1[[#This Row],[Column1]],Table11[#All],2,FALSE),LEFT(AB2836,8)&amp;IF(LEN((RIGHT(AB2836,2)+1))&lt;2,"0"&amp;(RIGHT(AB2836,2)+1),(RIGHT(AB2836,2)-1))),"")</f>
        <v>1391.03.22</v>
      </c>
      <c r="AC2835" s="259" t="str">
        <f ca="1">LEFT(Table_Merge1[[#This Row],[Column2]],4)</f>
        <v>1391</v>
      </c>
      <c r="AD2835" s="259" t="str">
        <f ca="1">RIGHT(LEFT(Table_Merge1[[#This Row],[Column2]],7),2)</f>
        <v>03</v>
      </c>
      <c r="AE2835" s="259" t="str">
        <f ca="1">RIGHT(Table_Merge1[[#This Row],[Column2]],2)</f>
        <v>22</v>
      </c>
      <c r="AF2835">
        <v>3</v>
      </c>
      <c r="AG2835">
        <v>22</v>
      </c>
      <c r="AH2835" s="260">
        <v>2012</v>
      </c>
      <c r="AI2835" t="s">
        <v>3441</v>
      </c>
      <c r="AJ2835" s="260">
        <v>11</v>
      </c>
      <c r="AK2835">
        <v>1593</v>
      </c>
      <c r="AL2835">
        <v>1867.5</v>
      </c>
      <c r="AM2835">
        <v>4833925</v>
      </c>
      <c r="AO2835">
        <v>18120</v>
      </c>
      <c r="AP2835" s="287">
        <f>IFERROR(IF(Table_Merge1[[#This Row],[LME Zinc stock]]*Table_Merge1[[#This Row],[Nima.مقدار]]=0,"",Table_Merge1[[#This Row],[LME Zinc stock]]*Table_Merge1[[#This Row],[Nima.مقدار]]),"")</f>
        <v>87590721000</v>
      </c>
      <c r="AQ2835" s="287">
        <f>IFERROR(IF(Table_Merge1[[#This Row],[LME Zinc 3-month]]*Table_Merge1[[#This Row],[Nima.مقدار]]=0,"",Table_Merge1[[#This Row],[LME Zinc 3-month]]*Table_Merge1[[#This Row],[Nima.مقدار]]),"")</f>
        <v>33839100</v>
      </c>
      <c r="AR2835" s="288" t="str">
        <f>IFERROR(IF(Table_Merge1[[#This Row],[LME Zinc stock]]*Table_Merge1[[#This Row],[Azad.Sell]]=0,"",Table_Merge1[[#This Row],[LME Zinc stock]]*Table_Merge1[[#This Row],[Azad.Sell]]),"")</f>
        <v/>
      </c>
      <c r="AS2835" s="288" t="str">
        <f>IFERROR(IF(Table_Merge1[[#This Row],[LME Zinc 3-month]]*Table_Merge1[[#This Row],[Azad.Sell]]=0,"",Table_Merge1[[#This Row],[LME Zinc 3-month]]*Table_Merge1[[#This Row],[Azad.Sell]]),"")</f>
        <v/>
      </c>
      <c r="AT2835"/>
    </row>
    <row r="2836" spans="1:46" x14ac:dyDescent="0.25">
      <c r="A2836" s="258">
        <v>44538</v>
      </c>
      <c r="B28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1400.09.17</v>
      </c>
      <c r="C2836" s="195">
        <f t="shared" ca="1" si="80"/>
        <v>1400</v>
      </c>
      <c r="D28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36" s="195">
        <f>_xlfn.NUMBERVALUE(RIGHT(Table11[[#This Row],[تاریخ شمسی]],2))</f>
        <v>17</v>
      </c>
      <c r="F28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09-17</v>
      </c>
      <c r="G2836" s="195" t="s">
        <v>2987</v>
      </c>
      <c r="L2836" s="259">
        <v>44538</v>
      </c>
      <c r="M2836">
        <v>239155</v>
      </c>
      <c r="O2836" s="283">
        <f>IFERROR(DATE(Table7[[#This Row],[year]],MONTH(DATEVALUE(Table7[[#This Row],[month]]&amp;"1")),Table7[[#This Row],[day]]),"")</f>
        <v>40983</v>
      </c>
      <c r="P2836" s="257" t="s">
        <v>6261</v>
      </c>
      <c r="Q2836" s="257">
        <v>2012</v>
      </c>
      <c r="R2836" s="257" t="s">
        <v>3435</v>
      </c>
      <c r="S2836" s="257">
        <v>15</v>
      </c>
      <c r="T2836" s="257">
        <v>1646.75</v>
      </c>
      <c r="U2836" s="257">
        <v>2126</v>
      </c>
      <c r="V2836" s="257">
        <v>5071100</v>
      </c>
      <c r="X2836" s="260">
        <v>41068</v>
      </c>
      <c r="Z2836" s="260">
        <v>4</v>
      </c>
      <c r="AB2836" s="260" t="str">
        <f ca="1">IFERROR(IFERROR(VLOOKUP(Table_Merge1[[#This Row],[Column1]],Table11[#All],2,FALSE),LEFT(AB2837,8)&amp;IF(LEN((RIGHT(AB2837,2)+1))&lt;2,"0"&amp;(RIGHT(AB2837,2)+1),(RIGHT(AB2837,2)-1))),"")</f>
        <v>1391.03.17</v>
      </c>
      <c r="AC2836" s="259" t="str">
        <f ca="1">LEFT(Table_Merge1[[#This Row],[Column2]],4)</f>
        <v>1391</v>
      </c>
      <c r="AD2836" s="259" t="str">
        <f ca="1">RIGHT(LEFT(Table_Merge1[[#This Row],[Column2]],7),2)</f>
        <v>03</v>
      </c>
      <c r="AE2836" s="259" t="str">
        <f ca="1">RIGHT(Table_Merge1[[#This Row],[Column2]],2)</f>
        <v>17</v>
      </c>
      <c r="AH2836" s="260">
        <v>2012</v>
      </c>
      <c r="AI2836" t="s">
        <v>3441</v>
      </c>
      <c r="AJ2836" s="260">
        <v>8</v>
      </c>
      <c r="AK2836">
        <v>1576</v>
      </c>
      <c r="AL2836">
        <v>1872.5</v>
      </c>
      <c r="AM2836">
        <v>4844725</v>
      </c>
      <c r="AP2836" s="287" t="str">
        <f>IFERROR(IF(Table_Merge1[[#This Row],[LME Zinc stock]]*Table_Merge1[[#This Row],[Nima.مقدار]]=0,"",Table_Merge1[[#This Row],[LME Zinc stock]]*Table_Merge1[[#This Row],[Nima.مقدار]]),"")</f>
        <v/>
      </c>
      <c r="AQ2836" s="287" t="str">
        <f>IFERROR(IF(Table_Merge1[[#This Row],[LME Zinc 3-month]]*Table_Merge1[[#This Row],[Nima.مقدار]]=0,"",Table_Merge1[[#This Row],[LME Zinc 3-month]]*Table_Merge1[[#This Row],[Nima.مقدار]]),"")</f>
        <v/>
      </c>
      <c r="AR2836" s="288" t="str">
        <f>IFERROR(IF(Table_Merge1[[#This Row],[LME Zinc stock]]*Table_Merge1[[#This Row],[Azad.Sell]]=0,"",Table_Merge1[[#This Row],[LME Zinc stock]]*Table_Merge1[[#This Row],[Azad.Sell]]),"")</f>
        <v/>
      </c>
      <c r="AS2836" s="288" t="str">
        <f>IFERROR(IF(Table_Merge1[[#This Row],[LME Zinc 3-month]]*Table_Merge1[[#This Row],[Azad.Sell]]=0,"",Table_Merge1[[#This Row],[LME Zinc 3-month]]*Table_Merge1[[#This Row],[Azad.Sell]]),"")</f>
        <v/>
      </c>
      <c r="AT2836"/>
    </row>
    <row r="2837" spans="1:46" x14ac:dyDescent="0.25">
      <c r="A2837" s="258">
        <v>44539</v>
      </c>
      <c r="B28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1400.09.18</v>
      </c>
      <c r="C2837" s="195">
        <f t="shared" ca="1" si="80"/>
        <v>1400</v>
      </c>
      <c r="D28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37" s="195">
        <f>_xlfn.NUMBERVALUE(RIGHT(Table11[[#This Row],[تاریخ شمسی]],2))</f>
        <v>18</v>
      </c>
      <c r="F28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09-18</v>
      </c>
      <c r="G2837" s="195" t="s">
        <v>2988</v>
      </c>
      <c r="L2837" s="259">
        <v>44539</v>
      </c>
      <c r="M2837">
        <v>239218</v>
      </c>
      <c r="O2837" s="284">
        <f>IFERROR(DATE(Table7[[#This Row],[year]],MONTH(DATEVALUE(Table7[[#This Row],[month]]&amp;"1")),Table7[[#This Row],[day]]),"")</f>
        <v>40982</v>
      </c>
      <c r="P2837" s="195" t="s">
        <v>6262</v>
      </c>
      <c r="Q2837" s="195">
        <v>2012</v>
      </c>
      <c r="R2837" s="195" t="s">
        <v>3435</v>
      </c>
      <c r="S2837" s="195">
        <v>14</v>
      </c>
      <c r="T2837" s="195">
        <v>1662</v>
      </c>
      <c r="U2837" s="195">
        <v>2121.5</v>
      </c>
      <c r="V2837" s="195">
        <v>5076925</v>
      </c>
      <c r="X2837" s="260">
        <v>41067</v>
      </c>
      <c r="Y2837" t="s">
        <v>7268</v>
      </c>
      <c r="Z2837" s="260">
        <v>4</v>
      </c>
      <c r="AA2837">
        <v>1391</v>
      </c>
      <c r="AB2837" s="260" t="str">
        <f ca="1">IFERROR(IFERROR(VLOOKUP(Table_Merge1[[#This Row],[Column1]],Table11[#All],2,FALSE),LEFT(AB2838,8)&amp;IF(LEN((RIGHT(AB2838,2)+1))&lt;2,"0"&amp;(RIGHT(AB2838,2)+1),(RIGHT(AB2838,2)-1))),"")</f>
        <v>1391.03.18</v>
      </c>
      <c r="AC2837" s="259" t="str">
        <f ca="1">LEFT(Table_Merge1[[#This Row],[Column2]],4)</f>
        <v>1391</v>
      </c>
      <c r="AD2837" s="259" t="str">
        <f ca="1">RIGHT(LEFT(Table_Merge1[[#This Row],[Column2]],7),2)</f>
        <v>03</v>
      </c>
      <c r="AE2837" s="259" t="str">
        <f ca="1">RIGHT(Table_Merge1[[#This Row],[Column2]],2)</f>
        <v>18</v>
      </c>
      <c r="AF2837">
        <v>3</v>
      </c>
      <c r="AG2837">
        <v>18</v>
      </c>
      <c r="AH2837" s="260">
        <v>2012</v>
      </c>
      <c r="AI2837" t="s">
        <v>3441</v>
      </c>
      <c r="AJ2837" s="260">
        <v>7</v>
      </c>
      <c r="AK2837">
        <v>1620.75</v>
      </c>
      <c r="AL2837">
        <v>1849.5</v>
      </c>
      <c r="AM2837">
        <v>4839150</v>
      </c>
      <c r="AO2837">
        <v>17810</v>
      </c>
      <c r="AP2837" s="287">
        <f>IFERROR(IF(Table_Merge1[[#This Row],[LME Zinc stock]]*Table_Merge1[[#This Row],[Nima.مقدار]]=0,"",Table_Merge1[[#This Row],[LME Zinc stock]]*Table_Merge1[[#This Row],[Nima.مقدار]]),"")</f>
        <v>86185261500</v>
      </c>
      <c r="AQ2837" s="287">
        <f>IFERROR(IF(Table_Merge1[[#This Row],[LME Zinc 3-month]]*Table_Merge1[[#This Row],[Nima.مقدار]]=0,"",Table_Merge1[[#This Row],[LME Zinc 3-month]]*Table_Merge1[[#This Row],[Nima.مقدار]]),"")</f>
        <v>32939595</v>
      </c>
      <c r="AR2837" s="288" t="str">
        <f>IFERROR(IF(Table_Merge1[[#This Row],[LME Zinc stock]]*Table_Merge1[[#This Row],[Azad.Sell]]=0,"",Table_Merge1[[#This Row],[LME Zinc stock]]*Table_Merge1[[#This Row],[Azad.Sell]]),"")</f>
        <v/>
      </c>
      <c r="AS2837" s="288" t="str">
        <f>IFERROR(IF(Table_Merge1[[#This Row],[LME Zinc 3-month]]*Table_Merge1[[#This Row],[Azad.Sell]]=0,"",Table_Merge1[[#This Row],[LME Zinc 3-month]]*Table_Merge1[[#This Row],[Azad.Sell]]),"")</f>
        <v/>
      </c>
      <c r="AT2837"/>
    </row>
    <row r="2838" spans="1:46" x14ac:dyDescent="0.25">
      <c r="A2838" s="258">
        <v>44541</v>
      </c>
      <c r="B28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1400.09.20</v>
      </c>
      <c r="C2838" s="195">
        <f t="shared" ca="1" si="80"/>
        <v>1400</v>
      </c>
      <c r="D28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38" s="195">
        <f>_xlfn.NUMBERVALUE(RIGHT(Table11[[#This Row],[تاریخ شمسی]],2))</f>
        <v>20</v>
      </c>
      <c r="F28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09-20</v>
      </c>
      <c r="G2838" s="195" t="s">
        <v>2989</v>
      </c>
      <c r="L2838" s="259">
        <v>44541</v>
      </c>
      <c r="M2838">
        <v>239401</v>
      </c>
      <c r="O2838" s="283">
        <f>IFERROR(DATE(Table7[[#This Row],[year]],MONTH(DATEVALUE(Table7[[#This Row],[month]]&amp;"1")),Table7[[#This Row],[day]]),"")</f>
        <v>40981</v>
      </c>
      <c r="P2838" s="257" t="s">
        <v>6263</v>
      </c>
      <c r="Q2838" s="257">
        <v>2012</v>
      </c>
      <c r="R2838" s="257" t="s">
        <v>3435</v>
      </c>
      <c r="S2838" s="257">
        <v>13</v>
      </c>
      <c r="T2838" s="257">
        <v>1694.75</v>
      </c>
      <c r="U2838" s="257" t="s">
        <v>3621</v>
      </c>
      <c r="V2838" s="257" t="s">
        <v>3621</v>
      </c>
      <c r="X2838" s="260">
        <v>41066</v>
      </c>
      <c r="Y2838" t="s">
        <v>7267</v>
      </c>
      <c r="Z2838" s="260">
        <v>4</v>
      </c>
      <c r="AA2838">
        <v>1391</v>
      </c>
      <c r="AB2838" s="260" t="str">
        <f ca="1">IFERROR(IFERROR(VLOOKUP(Table_Merge1[[#This Row],[Column1]],Table11[#All],2,FALSE),LEFT(AB2839,8)&amp;IF(LEN((RIGHT(AB2839,2)+1))&lt;2,"0"&amp;(RIGHT(AB2839,2)+1),(RIGHT(AB2839,2)-1))),"")</f>
        <v>1391.03.17</v>
      </c>
      <c r="AC2838" s="259" t="str">
        <f ca="1">LEFT(Table_Merge1[[#This Row],[Column2]],4)</f>
        <v>1391</v>
      </c>
      <c r="AD2838" s="259" t="str">
        <f ca="1">RIGHT(LEFT(Table_Merge1[[#This Row],[Column2]],7),2)</f>
        <v>03</v>
      </c>
      <c r="AE2838" s="259" t="str">
        <f ca="1">RIGHT(Table_Merge1[[#This Row],[Column2]],2)</f>
        <v>17</v>
      </c>
      <c r="AF2838">
        <v>3</v>
      </c>
      <c r="AG2838">
        <v>17</v>
      </c>
      <c r="AH2838" s="260">
        <v>2012</v>
      </c>
      <c r="AI2838" t="s">
        <v>3441</v>
      </c>
      <c r="AJ2838" s="260">
        <v>6</v>
      </c>
      <c r="AK2838">
        <v>1633.25</v>
      </c>
      <c r="AL2838">
        <v>1851.5</v>
      </c>
      <c r="AM2838">
        <v>4849975</v>
      </c>
      <c r="AO2838">
        <v>17590</v>
      </c>
      <c r="AP2838" s="287">
        <f>IFERROR(IF(Table_Merge1[[#This Row],[LME Zinc stock]]*Table_Merge1[[#This Row],[Nima.مقدار]]=0,"",Table_Merge1[[#This Row],[LME Zinc stock]]*Table_Merge1[[#This Row],[Nima.مقدار]]),"")</f>
        <v>85311060250</v>
      </c>
      <c r="AQ2838" s="287">
        <f>IFERROR(IF(Table_Merge1[[#This Row],[LME Zinc 3-month]]*Table_Merge1[[#This Row],[Nima.مقدار]]=0,"",Table_Merge1[[#This Row],[LME Zinc 3-month]]*Table_Merge1[[#This Row],[Nima.مقدار]]),"")</f>
        <v>32567885</v>
      </c>
      <c r="AR2838" s="288" t="str">
        <f>IFERROR(IF(Table_Merge1[[#This Row],[LME Zinc stock]]*Table_Merge1[[#This Row],[Azad.Sell]]=0,"",Table_Merge1[[#This Row],[LME Zinc stock]]*Table_Merge1[[#This Row],[Azad.Sell]]),"")</f>
        <v/>
      </c>
      <c r="AS2838" s="288" t="str">
        <f>IFERROR(IF(Table_Merge1[[#This Row],[LME Zinc 3-month]]*Table_Merge1[[#This Row],[Azad.Sell]]=0,"",Table_Merge1[[#This Row],[LME Zinc 3-month]]*Table_Merge1[[#This Row],[Azad.Sell]]),"")</f>
        <v/>
      </c>
      <c r="AT2838"/>
    </row>
    <row r="2839" spans="1:46" x14ac:dyDescent="0.25">
      <c r="A2839" s="258">
        <v>44542</v>
      </c>
      <c r="B28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1400.09.21</v>
      </c>
      <c r="C2839" s="195">
        <f t="shared" ca="1" si="80"/>
        <v>1400</v>
      </c>
      <c r="D28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39" s="195">
        <f>_xlfn.NUMBERVALUE(RIGHT(Table11[[#This Row],[تاریخ شمسی]],2))</f>
        <v>21</v>
      </c>
      <c r="F28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09-21</v>
      </c>
      <c r="G2839" s="195" t="s">
        <v>2990</v>
      </c>
      <c r="L2839" s="259">
        <v>44542</v>
      </c>
      <c r="M2839">
        <v>240192</v>
      </c>
      <c r="O2839" s="284">
        <f>IFERROR(DATE(Table7[[#This Row],[year]],MONTH(DATEVALUE(Table7[[#This Row],[month]]&amp;"1")),Table7[[#This Row],[day]]),"")</f>
        <v>40980</v>
      </c>
      <c r="P2839" s="195" t="s">
        <v>6264</v>
      </c>
      <c r="Q2839" s="195">
        <v>2012</v>
      </c>
      <c r="R2839" s="195" t="s">
        <v>3435</v>
      </c>
      <c r="S2839" s="195">
        <v>12</v>
      </c>
      <c r="T2839" s="195">
        <v>1705.25</v>
      </c>
      <c r="U2839" s="195">
        <v>2140.5</v>
      </c>
      <c r="V2839" s="195">
        <v>5063350</v>
      </c>
      <c r="X2839" s="260">
        <v>41061</v>
      </c>
      <c r="Z2839" s="260">
        <v>4</v>
      </c>
      <c r="AB2839" s="260" t="str">
        <f ca="1">IFERROR(IFERROR(VLOOKUP(Table_Merge1[[#This Row],[Column1]],Table11[#All],2,FALSE),LEFT(AB2840,8)&amp;IF(LEN((RIGHT(AB2840,2)+1))&lt;2,"0"&amp;(RIGHT(AB2840,2)+1),(RIGHT(AB2840,2)-1))),"")</f>
        <v>1391.03.10</v>
      </c>
      <c r="AC2839" s="259" t="str">
        <f ca="1">LEFT(Table_Merge1[[#This Row],[Column2]],4)</f>
        <v>1391</v>
      </c>
      <c r="AD2839" s="259" t="str">
        <f ca="1">RIGHT(LEFT(Table_Merge1[[#This Row],[Column2]],7),2)</f>
        <v>03</v>
      </c>
      <c r="AE2839" s="259" t="str">
        <f ca="1">RIGHT(Table_Merge1[[#This Row],[Column2]],2)</f>
        <v>10</v>
      </c>
      <c r="AH2839" s="260">
        <v>2012</v>
      </c>
      <c r="AI2839" t="s">
        <v>3441</v>
      </c>
      <c r="AJ2839" s="260">
        <v>1</v>
      </c>
      <c r="AK2839">
        <v>1552.5</v>
      </c>
      <c r="AL2839">
        <v>1859</v>
      </c>
      <c r="AM2839">
        <v>4851700</v>
      </c>
      <c r="AP2839" s="287" t="str">
        <f>IFERROR(IF(Table_Merge1[[#This Row],[LME Zinc stock]]*Table_Merge1[[#This Row],[Nima.مقدار]]=0,"",Table_Merge1[[#This Row],[LME Zinc stock]]*Table_Merge1[[#This Row],[Nima.مقدار]]),"")</f>
        <v/>
      </c>
      <c r="AQ2839" s="287" t="str">
        <f>IFERROR(IF(Table_Merge1[[#This Row],[LME Zinc 3-month]]*Table_Merge1[[#This Row],[Nima.مقدار]]=0,"",Table_Merge1[[#This Row],[LME Zinc 3-month]]*Table_Merge1[[#This Row],[Nima.مقدار]]),"")</f>
        <v/>
      </c>
      <c r="AR2839" s="288" t="str">
        <f>IFERROR(IF(Table_Merge1[[#This Row],[LME Zinc stock]]*Table_Merge1[[#This Row],[Azad.Sell]]=0,"",Table_Merge1[[#This Row],[LME Zinc stock]]*Table_Merge1[[#This Row],[Azad.Sell]]),"")</f>
        <v/>
      </c>
      <c r="AS2839" s="288" t="str">
        <f>IFERROR(IF(Table_Merge1[[#This Row],[LME Zinc 3-month]]*Table_Merge1[[#This Row],[Azad.Sell]]=0,"",Table_Merge1[[#This Row],[LME Zinc 3-month]]*Table_Merge1[[#This Row],[Azad.Sell]]),"")</f>
        <v/>
      </c>
      <c r="AT2839"/>
    </row>
    <row r="2840" spans="1:46" x14ac:dyDescent="0.25">
      <c r="A2840" s="258">
        <v>44543</v>
      </c>
      <c r="B28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1400.09.22</v>
      </c>
      <c r="C2840" s="195">
        <f t="shared" ca="1" si="80"/>
        <v>1400</v>
      </c>
      <c r="D28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40" s="195">
        <f>_xlfn.NUMBERVALUE(RIGHT(Table11[[#This Row],[تاریخ شمسی]],2))</f>
        <v>22</v>
      </c>
      <c r="F28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09-22</v>
      </c>
      <c r="G2840" s="195" t="s">
        <v>2991</v>
      </c>
      <c r="L2840" s="259">
        <v>44543</v>
      </c>
      <c r="M2840">
        <v>241230</v>
      </c>
      <c r="O2840" s="283">
        <f>IFERROR(DATE(Table7[[#This Row],[year]],MONTH(DATEVALUE(Table7[[#This Row],[month]]&amp;"1")),Table7[[#This Row],[day]]),"")</f>
        <v>40977</v>
      </c>
      <c r="P2840" s="257" t="s">
        <v>6265</v>
      </c>
      <c r="Q2840" s="257">
        <v>2012</v>
      </c>
      <c r="R2840" s="257" t="s">
        <v>3435</v>
      </c>
      <c r="S2840" s="257">
        <v>9</v>
      </c>
      <c r="T2840" s="257">
        <v>1699.5</v>
      </c>
      <c r="U2840" s="257">
        <v>2146.5</v>
      </c>
      <c r="V2840" s="257">
        <v>5068575</v>
      </c>
      <c r="X2840" s="260">
        <v>41060</v>
      </c>
      <c r="Y2840" t="s">
        <v>7266</v>
      </c>
      <c r="Z2840" s="260">
        <v>4</v>
      </c>
      <c r="AA2840">
        <v>1391</v>
      </c>
      <c r="AB2840" s="260" t="str">
        <f ca="1">IFERROR(IFERROR(VLOOKUP(Table_Merge1[[#This Row],[Column1]],Table11[#All],2,FALSE),LEFT(AB2841,8)&amp;IF(LEN((RIGHT(AB2841,2)+1))&lt;2,"0"&amp;(RIGHT(AB2841,2)+1),(RIGHT(AB2841,2)-1))),"")</f>
        <v>1391.03.11</v>
      </c>
      <c r="AC2840" s="259" t="str">
        <f ca="1">LEFT(Table_Merge1[[#This Row],[Column2]],4)</f>
        <v>1391</v>
      </c>
      <c r="AD2840" s="259" t="str">
        <f ca="1">RIGHT(LEFT(Table_Merge1[[#This Row],[Column2]],7),2)</f>
        <v>03</v>
      </c>
      <c r="AE2840" s="259" t="str">
        <f ca="1">RIGHT(Table_Merge1[[#This Row],[Column2]],2)</f>
        <v>11</v>
      </c>
      <c r="AF2840">
        <v>3</v>
      </c>
      <c r="AG2840">
        <v>11</v>
      </c>
      <c r="AH2840" s="260">
        <v>2012</v>
      </c>
      <c r="AI2840" t="s">
        <v>3439</v>
      </c>
      <c r="AJ2840" s="260">
        <v>31</v>
      </c>
      <c r="AK2840">
        <v>1567.5</v>
      </c>
      <c r="AL2840">
        <v>1883.5</v>
      </c>
      <c r="AM2840">
        <v>4847075</v>
      </c>
      <c r="AO2840">
        <v>17640</v>
      </c>
      <c r="AP2840" s="287">
        <f>IFERROR(IF(Table_Merge1[[#This Row],[LME Zinc stock]]*Table_Merge1[[#This Row],[Nima.مقدار]]=0,"",Table_Merge1[[#This Row],[LME Zinc stock]]*Table_Merge1[[#This Row],[Nima.مقدار]]),"")</f>
        <v>85502403000</v>
      </c>
      <c r="AQ2840" s="287">
        <f>IFERROR(IF(Table_Merge1[[#This Row],[LME Zinc 3-month]]*Table_Merge1[[#This Row],[Nima.مقدار]]=0,"",Table_Merge1[[#This Row],[LME Zinc 3-month]]*Table_Merge1[[#This Row],[Nima.مقدار]]),"")</f>
        <v>33224940</v>
      </c>
      <c r="AR2840" s="288" t="str">
        <f>IFERROR(IF(Table_Merge1[[#This Row],[LME Zinc stock]]*Table_Merge1[[#This Row],[Azad.Sell]]=0,"",Table_Merge1[[#This Row],[LME Zinc stock]]*Table_Merge1[[#This Row],[Azad.Sell]]),"")</f>
        <v/>
      </c>
      <c r="AS2840" s="288" t="str">
        <f>IFERROR(IF(Table_Merge1[[#This Row],[LME Zinc 3-month]]*Table_Merge1[[#This Row],[Azad.Sell]]=0,"",Table_Merge1[[#This Row],[LME Zinc 3-month]]*Table_Merge1[[#This Row],[Azad.Sell]]),"")</f>
        <v/>
      </c>
      <c r="AT2840"/>
    </row>
    <row r="2841" spans="1:46" x14ac:dyDescent="0.25">
      <c r="A2841" s="258">
        <v>44544</v>
      </c>
      <c r="B28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1400.09.23</v>
      </c>
      <c r="C2841" s="195">
        <f t="shared" ca="1" si="80"/>
        <v>1400</v>
      </c>
      <c r="D28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41" s="195">
        <f>_xlfn.NUMBERVALUE(RIGHT(Table11[[#This Row],[تاریخ شمسی]],2))</f>
        <v>23</v>
      </c>
      <c r="F28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09-23</v>
      </c>
      <c r="G2841" s="195" t="s">
        <v>2992</v>
      </c>
      <c r="L2841" s="259">
        <v>44544</v>
      </c>
      <c r="M2841">
        <v>242200</v>
      </c>
      <c r="O2841" s="284">
        <f>IFERROR(DATE(Table7[[#This Row],[year]],MONTH(DATEVALUE(Table7[[#This Row],[month]]&amp;"1")),Table7[[#This Row],[day]]),"")</f>
        <v>40976</v>
      </c>
      <c r="P2841" s="195" t="s">
        <v>6266</v>
      </c>
      <c r="Q2841" s="195">
        <v>2012</v>
      </c>
      <c r="R2841" s="195" t="s">
        <v>3435</v>
      </c>
      <c r="S2841" s="195">
        <v>8</v>
      </c>
      <c r="T2841" s="195">
        <v>1701.5</v>
      </c>
      <c r="U2841" s="195">
        <v>2180</v>
      </c>
      <c r="V2841" s="195">
        <v>5072525</v>
      </c>
      <c r="X2841" s="260">
        <v>41059</v>
      </c>
      <c r="Y2841" t="s">
        <v>7265</v>
      </c>
      <c r="Z2841" s="260">
        <v>4</v>
      </c>
      <c r="AA2841">
        <v>1391</v>
      </c>
      <c r="AB2841" s="260" t="str">
        <f ca="1">IFERROR(IFERROR(VLOOKUP(Table_Merge1[[#This Row],[Column1]],Table11[#All],2,FALSE),LEFT(AB2842,8)&amp;IF(LEN((RIGHT(AB2842,2)+1))&lt;2,"0"&amp;(RIGHT(AB2842,2)+1),(RIGHT(AB2842,2)-1))),"")</f>
        <v>1391.03.10</v>
      </c>
      <c r="AC2841" s="259" t="str">
        <f ca="1">LEFT(Table_Merge1[[#This Row],[Column2]],4)</f>
        <v>1391</v>
      </c>
      <c r="AD2841" s="259" t="str">
        <f ca="1">RIGHT(LEFT(Table_Merge1[[#This Row],[Column2]],7),2)</f>
        <v>03</v>
      </c>
      <c r="AE2841" s="259" t="str">
        <f ca="1">RIGHT(Table_Merge1[[#This Row],[Column2]],2)</f>
        <v>10</v>
      </c>
      <c r="AF2841">
        <v>3</v>
      </c>
      <c r="AG2841">
        <v>10</v>
      </c>
      <c r="AH2841" s="260">
        <v>2012</v>
      </c>
      <c r="AI2841" t="s">
        <v>3439</v>
      </c>
      <c r="AJ2841" s="260">
        <v>30</v>
      </c>
      <c r="AK2841">
        <v>1548.75</v>
      </c>
      <c r="AL2841">
        <v>1920.5</v>
      </c>
      <c r="AM2841">
        <v>4858075</v>
      </c>
      <c r="AO2841">
        <v>17710</v>
      </c>
      <c r="AP2841" s="287">
        <f>IFERROR(IF(Table_Merge1[[#This Row],[LME Zinc stock]]*Table_Merge1[[#This Row],[Nima.مقدار]]=0,"",Table_Merge1[[#This Row],[LME Zinc stock]]*Table_Merge1[[#This Row],[Nima.مقدار]]),"")</f>
        <v>86036508250</v>
      </c>
      <c r="AQ2841" s="287">
        <f>IFERROR(IF(Table_Merge1[[#This Row],[LME Zinc 3-month]]*Table_Merge1[[#This Row],[Nima.مقدار]]=0,"",Table_Merge1[[#This Row],[LME Zinc 3-month]]*Table_Merge1[[#This Row],[Nima.مقدار]]),"")</f>
        <v>34012055</v>
      </c>
      <c r="AR2841" s="288" t="str">
        <f>IFERROR(IF(Table_Merge1[[#This Row],[LME Zinc stock]]*Table_Merge1[[#This Row],[Azad.Sell]]=0,"",Table_Merge1[[#This Row],[LME Zinc stock]]*Table_Merge1[[#This Row],[Azad.Sell]]),"")</f>
        <v/>
      </c>
      <c r="AS2841" s="288" t="str">
        <f>IFERROR(IF(Table_Merge1[[#This Row],[LME Zinc 3-month]]*Table_Merge1[[#This Row],[Azad.Sell]]=0,"",Table_Merge1[[#This Row],[LME Zinc 3-month]]*Table_Merge1[[#This Row],[Azad.Sell]]),"")</f>
        <v/>
      </c>
      <c r="AT2841"/>
    </row>
    <row r="2842" spans="1:46" x14ac:dyDescent="0.25">
      <c r="A2842" s="258">
        <v>44545</v>
      </c>
      <c r="B28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1400.09.24</v>
      </c>
      <c r="C2842" s="195">
        <f t="shared" ca="1" si="80"/>
        <v>1400</v>
      </c>
      <c r="D28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42" s="195">
        <f>_xlfn.NUMBERVALUE(RIGHT(Table11[[#This Row],[تاریخ شمسی]],2))</f>
        <v>24</v>
      </c>
      <c r="F28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09-24</v>
      </c>
      <c r="G2842" s="195" t="s">
        <v>2993</v>
      </c>
      <c r="L2842" s="259">
        <v>44545</v>
      </c>
      <c r="M2842">
        <v>243265</v>
      </c>
      <c r="O2842" s="283">
        <f>IFERROR(DATE(Table7[[#This Row],[year]],MONTH(DATEVALUE(Table7[[#This Row],[month]]&amp;"1")),Table7[[#This Row],[day]]),"")</f>
        <v>40975</v>
      </c>
      <c r="P2842" s="257" t="s">
        <v>6267</v>
      </c>
      <c r="Q2842" s="257">
        <v>2012</v>
      </c>
      <c r="R2842" s="257" t="s">
        <v>3435</v>
      </c>
      <c r="S2842" s="257">
        <v>7</v>
      </c>
      <c r="T2842" s="257">
        <v>1682.5</v>
      </c>
      <c r="U2842" s="257">
        <v>2175</v>
      </c>
      <c r="V2842" s="257">
        <v>5078225</v>
      </c>
      <c r="X2842" s="260">
        <v>41058</v>
      </c>
      <c r="Y2842" t="s">
        <v>7264</v>
      </c>
      <c r="Z2842" s="260">
        <v>4</v>
      </c>
      <c r="AA2842">
        <v>1391</v>
      </c>
      <c r="AB2842" s="260" t="str">
        <f ca="1">IFERROR(IFERROR(VLOOKUP(Table_Merge1[[#This Row],[Column1]],Table11[#All],2,FALSE),LEFT(AB2843,8)&amp;IF(LEN((RIGHT(AB2843,2)+1))&lt;2,"0"&amp;(RIGHT(AB2843,2)+1),(RIGHT(AB2843,2)-1))),"")</f>
        <v>1391.03.09</v>
      </c>
      <c r="AC2842" s="259" t="str">
        <f ca="1">LEFT(Table_Merge1[[#This Row],[Column2]],4)</f>
        <v>1391</v>
      </c>
      <c r="AD2842" s="259" t="str">
        <f ca="1">RIGHT(LEFT(Table_Merge1[[#This Row],[Column2]],7),2)</f>
        <v>03</v>
      </c>
      <c r="AE2842" s="259" t="str">
        <f ca="1">RIGHT(Table_Merge1[[#This Row],[Column2]],2)</f>
        <v>09</v>
      </c>
      <c r="AF2842">
        <v>3</v>
      </c>
      <c r="AG2842">
        <v>9</v>
      </c>
      <c r="AH2842" s="260">
        <v>2012</v>
      </c>
      <c r="AI2842" t="s">
        <v>3439</v>
      </c>
      <c r="AJ2842" s="260">
        <v>29</v>
      </c>
      <c r="AK2842">
        <v>1573.75</v>
      </c>
      <c r="AL2842">
        <v>1920.5</v>
      </c>
      <c r="AM2842">
        <v>4860575</v>
      </c>
      <c r="AO2842">
        <v>17580</v>
      </c>
      <c r="AP2842" s="287">
        <f>IFERROR(IF(Table_Merge1[[#This Row],[LME Zinc stock]]*Table_Merge1[[#This Row],[Nima.مقدار]]=0,"",Table_Merge1[[#This Row],[LME Zinc stock]]*Table_Merge1[[#This Row],[Nima.مقدار]]),"")</f>
        <v>85448908500</v>
      </c>
      <c r="AQ2842" s="287">
        <f>IFERROR(IF(Table_Merge1[[#This Row],[LME Zinc 3-month]]*Table_Merge1[[#This Row],[Nima.مقدار]]=0,"",Table_Merge1[[#This Row],[LME Zinc 3-month]]*Table_Merge1[[#This Row],[Nima.مقدار]]),"")</f>
        <v>33762390</v>
      </c>
      <c r="AR2842" s="288" t="str">
        <f>IFERROR(IF(Table_Merge1[[#This Row],[LME Zinc stock]]*Table_Merge1[[#This Row],[Azad.Sell]]=0,"",Table_Merge1[[#This Row],[LME Zinc stock]]*Table_Merge1[[#This Row],[Azad.Sell]]),"")</f>
        <v/>
      </c>
      <c r="AS2842" s="288" t="str">
        <f>IFERROR(IF(Table_Merge1[[#This Row],[LME Zinc 3-month]]*Table_Merge1[[#This Row],[Azad.Sell]]=0,"",Table_Merge1[[#This Row],[LME Zinc 3-month]]*Table_Merge1[[#This Row],[Azad.Sell]]),"")</f>
        <v/>
      </c>
      <c r="AT2842"/>
    </row>
    <row r="2843" spans="1:46" x14ac:dyDescent="0.25">
      <c r="A2843" s="258">
        <v>44546</v>
      </c>
      <c r="B28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1400.09.25</v>
      </c>
      <c r="C2843" s="195">
        <f t="shared" ca="1" si="80"/>
        <v>1400</v>
      </c>
      <c r="D28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43" s="195">
        <f>_xlfn.NUMBERVALUE(RIGHT(Table11[[#This Row],[تاریخ شمسی]],2))</f>
        <v>25</v>
      </c>
      <c r="F28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09-25</v>
      </c>
      <c r="G2843" s="195" t="s">
        <v>2994</v>
      </c>
      <c r="L2843" s="259">
        <v>44546</v>
      </c>
      <c r="M2843">
        <v>242634</v>
      </c>
      <c r="O2843" s="284">
        <f>IFERROR(DATE(Table7[[#This Row],[year]],MONTH(DATEVALUE(Table7[[#This Row],[month]]&amp;"1")),Table7[[#This Row],[day]]),"")</f>
        <v>40974</v>
      </c>
      <c r="P2843" s="195" t="s">
        <v>6268</v>
      </c>
      <c r="Q2843" s="195">
        <v>2012</v>
      </c>
      <c r="R2843" s="195" t="s">
        <v>3435</v>
      </c>
      <c r="S2843" s="195">
        <v>6</v>
      </c>
      <c r="T2843" s="195">
        <v>1685.5</v>
      </c>
      <c r="U2843" s="195">
        <v>2175.5</v>
      </c>
      <c r="V2843" s="195">
        <v>5083300</v>
      </c>
      <c r="X2843" s="260">
        <v>41057</v>
      </c>
      <c r="Y2843" t="s">
        <v>7263</v>
      </c>
      <c r="Z2843" s="260">
        <v>4</v>
      </c>
      <c r="AA2843">
        <v>1391</v>
      </c>
      <c r="AB2843" s="260" t="str">
        <f ca="1">IFERROR(IFERROR(VLOOKUP(Table_Merge1[[#This Row],[Column1]],Table11[#All],2,FALSE),LEFT(AB2844,8)&amp;IF(LEN((RIGHT(AB2844,2)+1))&lt;2,"0"&amp;(RIGHT(AB2844,2)+1),(RIGHT(AB2844,2)-1))),"")</f>
        <v>1391.03.08</v>
      </c>
      <c r="AC2843" s="259" t="str">
        <f ca="1">LEFT(Table_Merge1[[#This Row],[Column2]],4)</f>
        <v>1391</v>
      </c>
      <c r="AD2843" s="259" t="str">
        <f ca="1">RIGHT(LEFT(Table_Merge1[[#This Row],[Column2]],7),2)</f>
        <v>03</v>
      </c>
      <c r="AE2843" s="259" t="str">
        <f ca="1">RIGHT(Table_Merge1[[#This Row],[Column2]],2)</f>
        <v>08</v>
      </c>
      <c r="AF2843">
        <v>3</v>
      </c>
      <c r="AG2843">
        <v>8</v>
      </c>
      <c r="AH2843" s="260">
        <v>2012</v>
      </c>
      <c r="AI2843" t="s">
        <v>3439</v>
      </c>
      <c r="AJ2843" s="260">
        <v>28</v>
      </c>
      <c r="AK2843">
        <v>1579</v>
      </c>
      <c r="AL2843">
        <v>1921.5</v>
      </c>
      <c r="AM2843">
        <v>4849600</v>
      </c>
      <c r="AO2843">
        <v>17300</v>
      </c>
      <c r="AP2843" s="287">
        <f>IFERROR(IF(Table_Merge1[[#This Row],[LME Zinc stock]]*Table_Merge1[[#This Row],[Nima.مقدار]]=0,"",Table_Merge1[[#This Row],[LME Zinc stock]]*Table_Merge1[[#This Row],[Nima.مقدار]]),"")</f>
        <v>83898080000</v>
      </c>
      <c r="AQ2843" s="287">
        <f>IFERROR(IF(Table_Merge1[[#This Row],[LME Zinc 3-month]]*Table_Merge1[[#This Row],[Nima.مقدار]]=0,"",Table_Merge1[[#This Row],[LME Zinc 3-month]]*Table_Merge1[[#This Row],[Nima.مقدار]]),"")</f>
        <v>33241950</v>
      </c>
      <c r="AR2843" s="288" t="str">
        <f>IFERROR(IF(Table_Merge1[[#This Row],[LME Zinc stock]]*Table_Merge1[[#This Row],[Azad.Sell]]=0,"",Table_Merge1[[#This Row],[LME Zinc stock]]*Table_Merge1[[#This Row],[Azad.Sell]]),"")</f>
        <v/>
      </c>
      <c r="AS2843" s="288" t="str">
        <f>IFERROR(IF(Table_Merge1[[#This Row],[LME Zinc 3-month]]*Table_Merge1[[#This Row],[Azad.Sell]]=0,"",Table_Merge1[[#This Row],[LME Zinc 3-month]]*Table_Merge1[[#This Row],[Azad.Sell]]),"")</f>
        <v/>
      </c>
      <c r="AT2843"/>
    </row>
    <row r="2844" spans="1:46" x14ac:dyDescent="0.25">
      <c r="A2844" s="258">
        <v>44548</v>
      </c>
      <c r="B28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1400.09.27</v>
      </c>
      <c r="C2844" s="195">
        <f t="shared" ca="1" si="80"/>
        <v>1400</v>
      </c>
      <c r="D28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44" s="195">
        <f>_xlfn.NUMBERVALUE(RIGHT(Table11[[#This Row],[تاریخ شمسی]],2))</f>
        <v>27</v>
      </c>
      <c r="F28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09-27</v>
      </c>
      <c r="G2844" s="195" t="s">
        <v>2995</v>
      </c>
      <c r="L2844" s="259">
        <v>44548</v>
      </c>
      <c r="M2844">
        <v>243267</v>
      </c>
      <c r="O2844" s="283">
        <f>IFERROR(DATE(Table7[[#This Row],[year]],MONTH(DATEVALUE(Table7[[#This Row],[month]]&amp;"1")),Table7[[#This Row],[day]]),"")</f>
        <v>40973</v>
      </c>
      <c r="P2844" s="257" t="s">
        <v>6269</v>
      </c>
      <c r="Q2844" s="257">
        <v>2012</v>
      </c>
      <c r="R2844" s="257" t="s">
        <v>3435</v>
      </c>
      <c r="S2844" s="257">
        <v>5</v>
      </c>
      <c r="T2844" s="257">
        <v>1698</v>
      </c>
      <c r="U2844" s="257">
        <v>2172.5</v>
      </c>
      <c r="V2844" s="257">
        <v>5089250</v>
      </c>
      <c r="X2844" s="260">
        <v>41054</v>
      </c>
      <c r="Z2844" s="260">
        <v>4</v>
      </c>
      <c r="AB2844" s="260" t="str">
        <f ca="1">IFERROR(IFERROR(VLOOKUP(Table_Merge1[[#This Row],[Column1]],Table11[#All],2,FALSE),LEFT(AB2845,8)&amp;IF(LEN((RIGHT(AB2845,2)+1))&lt;2,"0"&amp;(RIGHT(AB2845,2)+1),(RIGHT(AB2845,2)-1))),"")</f>
        <v>1391.03.05</v>
      </c>
      <c r="AC2844" s="259" t="str">
        <f ca="1">LEFT(Table_Merge1[[#This Row],[Column2]],4)</f>
        <v>1391</v>
      </c>
      <c r="AD2844" s="259" t="str">
        <f ca="1">RIGHT(LEFT(Table_Merge1[[#This Row],[Column2]],7),2)</f>
        <v>03</v>
      </c>
      <c r="AE2844" s="259" t="str">
        <f ca="1">RIGHT(Table_Merge1[[#This Row],[Column2]],2)</f>
        <v>05</v>
      </c>
      <c r="AH2844" s="260">
        <v>2012</v>
      </c>
      <c r="AI2844" t="s">
        <v>3439</v>
      </c>
      <c r="AJ2844" s="260">
        <v>25</v>
      </c>
      <c r="AK2844">
        <v>1560.5</v>
      </c>
      <c r="AL2844">
        <v>1951.5</v>
      </c>
      <c r="AM2844">
        <v>4847550</v>
      </c>
      <c r="AP2844" s="287" t="str">
        <f>IFERROR(IF(Table_Merge1[[#This Row],[LME Zinc stock]]*Table_Merge1[[#This Row],[Nima.مقدار]]=0,"",Table_Merge1[[#This Row],[LME Zinc stock]]*Table_Merge1[[#This Row],[Nima.مقدار]]),"")</f>
        <v/>
      </c>
      <c r="AQ2844" s="287" t="str">
        <f>IFERROR(IF(Table_Merge1[[#This Row],[LME Zinc 3-month]]*Table_Merge1[[#This Row],[Nima.مقدار]]=0,"",Table_Merge1[[#This Row],[LME Zinc 3-month]]*Table_Merge1[[#This Row],[Nima.مقدار]]),"")</f>
        <v/>
      </c>
      <c r="AR2844" s="288" t="str">
        <f>IFERROR(IF(Table_Merge1[[#This Row],[LME Zinc stock]]*Table_Merge1[[#This Row],[Azad.Sell]]=0,"",Table_Merge1[[#This Row],[LME Zinc stock]]*Table_Merge1[[#This Row],[Azad.Sell]]),"")</f>
        <v/>
      </c>
      <c r="AS2844" s="288" t="str">
        <f>IFERROR(IF(Table_Merge1[[#This Row],[LME Zinc 3-month]]*Table_Merge1[[#This Row],[Azad.Sell]]=0,"",Table_Merge1[[#This Row],[LME Zinc 3-month]]*Table_Merge1[[#This Row],[Azad.Sell]]),"")</f>
        <v/>
      </c>
      <c r="AT2844"/>
    </row>
    <row r="2845" spans="1:46" x14ac:dyDescent="0.25">
      <c r="A2845" s="258">
        <v>44549</v>
      </c>
      <c r="B28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1400.09.28</v>
      </c>
      <c r="C2845" s="195">
        <f t="shared" ca="1" si="80"/>
        <v>1400</v>
      </c>
      <c r="D28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45" s="195">
        <f>_xlfn.NUMBERVALUE(RIGHT(Table11[[#This Row],[تاریخ شمسی]],2))</f>
        <v>28</v>
      </c>
      <c r="F28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09-28</v>
      </c>
      <c r="G2845" s="195" t="s">
        <v>2996</v>
      </c>
      <c r="L2845" s="259">
        <v>44549</v>
      </c>
      <c r="M2845">
        <v>244140</v>
      </c>
      <c r="O2845" s="284">
        <f>IFERROR(DATE(Table7[[#This Row],[year]],MONTH(DATEVALUE(Table7[[#This Row],[month]]&amp;"1")),Table7[[#This Row],[day]]),"")</f>
        <v>40970</v>
      </c>
      <c r="P2845" s="195" t="s">
        <v>6270</v>
      </c>
      <c r="Q2845" s="195">
        <v>2012</v>
      </c>
      <c r="R2845" s="195" t="s">
        <v>3435</v>
      </c>
      <c r="S2845" s="195">
        <v>2</v>
      </c>
      <c r="T2845" s="195">
        <v>1714.5</v>
      </c>
      <c r="U2845" s="195">
        <v>2181.5</v>
      </c>
      <c r="V2845" s="195">
        <v>5083900</v>
      </c>
      <c r="X2845" s="260">
        <v>41053</v>
      </c>
      <c r="Y2845" t="s">
        <v>7262</v>
      </c>
      <c r="Z2845" s="260">
        <v>4</v>
      </c>
      <c r="AA2845">
        <v>1391</v>
      </c>
      <c r="AB2845" s="260" t="str">
        <f ca="1">IFERROR(IFERROR(VLOOKUP(Table_Merge1[[#This Row],[Column1]],Table11[#All],2,FALSE),LEFT(AB2846,8)&amp;IF(LEN((RIGHT(AB2846,2)+1))&lt;2,"0"&amp;(RIGHT(AB2846,2)+1),(RIGHT(AB2846,2)-1))),"")</f>
        <v>1391.03.04</v>
      </c>
      <c r="AC2845" s="259" t="str">
        <f ca="1">LEFT(Table_Merge1[[#This Row],[Column2]],4)</f>
        <v>1391</v>
      </c>
      <c r="AD2845" s="259" t="str">
        <f ca="1">RIGHT(LEFT(Table_Merge1[[#This Row],[Column2]],7),2)</f>
        <v>03</v>
      </c>
      <c r="AE2845" s="259" t="str">
        <f ca="1">RIGHT(Table_Merge1[[#This Row],[Column2]],2)</f>
        <v>04</v>
      </c>
      <c r="AF2845">
        <v>3</v>
      </c>
      <c r="AG2845">
        <v>4</v>
      </c>
      <c r="AH2845" s="260">
        <v>2012</v>
      </c>
      <c r="AI2845" t="s">
        <v>3439</v>
      </c>
      <c r="AJ2845" s="260">
        <v>24</v>
      </c>
      <c r="AK2845">
        <v>1558.5</v>
      </c>
      <c r="AL2845">
        <v>1965</v>
      </c>
      <c r="AM2845">
        <v>4860925</v>
      </c>
      <c r="AO2845">
        <v>17600</v>
      </c>
      <c r="AP2845" s="287">
        <f>IFERROR(IF(Table_Merge1[[#This Row],[LME Zinc stock]]*Table_Merge1[[#This Row],[Nima.مقدار]]=0,"",Table_Merge1[[#This Row],[LME Zinc stock]]*Table_Merge1[[#This Row],[Nima.مقدار]]),"")</f>
        <v>85552280000</v>
      </c>
      <c r="AQ2845" s="287">
        <f>IFERROR(IF(Table_Merge1[[#This Row],[LME Zinc 3-month]]*Table_Merge1[[#This Row],[Nima.مقدار]]=0,"",Table_Merge1[[#This Row],[LME Zinc 3-month]]*Table_Merge1[[#This Row],[Nima.مقدار]]),"")</f>
        <v>34584000</v>
      </c>
      <c r="AR2845" s="288" t="str">
        <f>IFERROR(IF(Table_Merge1[[#This Row],[LME Zinc stock]]*Table_Merge1[[#This Row],[Azad.Sell]]=0,"",Table_Merge1[[#This Row],[LME Zinc stock]]*Table_Merge1[[#This Row],[Azad.Sell]]),"")</f>
        <v/>
      </c>
      <c r="AS2845" s="288" t="str">
        <f>IFERROR(IF(Table_Merge1[[#This Row],[LME Zinc 3-month]]*Table_Merge1[[#This Row],[Azad.Sell]]=0,"",Table_Merge1[[#This Row],[LME Zinc 3-month]]*Table_Merge1[[#This Row],[Azad.Sell]]),"")</f>
        <v/>
      </c>
      <c r="AT2845"/>
    </row>
    <row r="2846" spans="1:46" x14ac:dyDescent="0.25">
      <c r="A2846" s="258">
        <v>44550</v>
      </c>
      <c r="B28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1400.09.29</v>
      </c>
      <c r="C2846" s="195">
        <f t="shared" ca="1" si="80"/>
        <v>1400</v>
      </c>
      <c r="D28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46" s="195">
        <f>_xlfn.NUMBERVALUE(RIGHT(Table11[[#This Row],[تاریخ شمسی]],2))</f>
        <v>29</v>
      </c>
      <c r="F28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09-29</v>
      </c>
      <c r="G2846" s="195" t="s">
        <v>2997</v>
      </c>
      <c r="L2846" s="259">
        <v>44550</v>
      </c>
      <c r="M2846">
        <v>244804</v>
      </c>
      <c r="O2846" s="283">
        <f>IFERROR(DATE(Table7[[#This Row],[year]],MONTH(DATEVALUE(Table7[[#This Row],[month]]&amp;"1")),Table7[[#This Row],[day]]),"")</f>
        <v>40969</v>
      </c>
      <c r="P2846" s="257" t="s">
        <v>6271</v>
      </c>
      <c r="Q2846" s="257">
        <v>2012</v>
      </c>
      <c r="R2846" s="257" t="s">
        <v>3435</v>
      </c>
      <c r="S2846" s="257">
        <v>1</v>
      </c>
      <c r="T2846" s="257">
        <v>1721</v>
      </c>
      <c r="U2846" s="257">
        <v>2233.5</v>
      </c>
      <c r="V2846" s="257">
        <v>5088775</v>
      </c>
      <c r="X2846" s="260">
        <v>41052</v>
      </c>
      <c r="Y2846" t="s">
        <v>7261</v>
      </c>
      <c r="Z2846" s="260">
        <v>4</v>
      </c>
      <c r="AA2846">
        <v>1391</v>
      </c>
      <c r="AB2846" s="260" t="str">
        <f ca="1">IFERROR(IFERROR(VLOOKUP(Table_Merge1[[#This Row],[Column1]],Table11[#All],2,FALSE),LEFT(AB2847,8)&amp;IF(LEN((RIGHT(AB2847,2)+1))&lt;2,"0"&amp;(RIGHT(AB2847,2)+1),(RIGHT(AB2847,2)-1))),"")</f>
        <v>1391.03.03</v>
      </c>
      <c r="AC2846" s="259" t="str">
        <f ca="1">LEFT(Table_Merge1[[#This Row],[Column2]],4)</f>
        <v>1391</v>
      </c>
      <c r="AD2846" s="259" t="str">
        <f ca="1">RIGHT(LEFT(Table_Merge1[[#This Row],[Column2]],7),2)</f>
        <v>03</v>
      </c>
      <c r="AE2846" s="259" t="str">
        <f ca="1">RIGHT(Table_Merge1[[#This Row],[Column2]],2)</f>
        <v>03</v>
      </c>
      <c r="AF2846">
        <v>3</v>
      </c>
      <c r="AG2846">
        <v>3</v>
      </c>
      <c r="AH2846" s="260">
        <v>2012</v>
      </c>
      <c r="AI2846" t="s">
        <v>3439</v>
      </c>
      <c r="AJ2846" s="260">
        <v>23</v>
      </c>
      <c r="AK2846">
        <v>1555</v>
      </c>
      <c r="AL2846">
        <v>1962</v>
      </c>
      <c r="AM2846">
        <v>4835125</v>
      </c>
      <c r="AO2846">
        <v>16710</v>
      </c>
      <c r="AP2846" s="287">
        <f>IFERROR(IF(Table_Merge1[[#This Row],[LME Zinc stock]]*Table_Merge1[[#This Row],[Nima.مقدار]]=0,"",Table_Merge1[[#This Row],[LME Zinc stock]]*Table_Merge1[[#This Row],[Nima.مقدار]]),"")</f>
        <v>80794938750</v>
      </c>
      <c r="AQ2846" s="287">
        <f>IFERROR(IF(Table_Merge1[[#This Row],[LME Zinc 3-month]]*Table_Merge1[[#This Row],[Nima.مقدار]]=0,"",Table_Merge1[[#This Row],[LME Zinc 3-month]]*Table_Merge1[[#This Row],[Nima.مقدار]]),"")</f>
        <v>32785020</v>
      </c>
      <c r="AR2846" s="288" t="str">
        <f>IFERROR(IF(Table_Merge1[[#This Row],[LME Zinc stock]]*Table_Merge1[[#This Row],[Azad.Sell]]=0,"",Table_Merge1[[#This Row],[LME Zinc stock]]*Table_Merge1[[#This Row],[Azad.Sell]]),"")</f>
        <v/>
      </c>
      <c r="AS2846" s="288" t="str">
        <f>IFERROR(IF(Table_Merge1[[#This Row],[LME Zinc 3-month]]*Table_Merge1[[#This Row],[Azad.Sell]]=0,"",Table_Merge1[[#This Row],[LME Zinc 3-month]]*Table_Merge1[[#This Row],[Azad.Sell]]),"")</f>
        <v/>
      </c>
      <c r="AT2846"/>
    </row>
    <row r="2847" spans="1:46" x14ac:dyDescent="0.25">
      <c r="A2847" s="258">
        <v>44551</v>
      </c>
      <c r="B28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1400.09.30</v>
      </c>
      <c r="C2847" s="195">
        <f t="shared" ca="1" si="80"/>
        <v>1400</v>
      </c>
      <c r="D28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2847" s="195">
        <f>_xlfn.NUMBERVALUE(RIGHT(Table11[[#This Row],[تاریخ شمسی]],2))</f>
        <v>30</v>
      </c>
      <c r="F28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09-30</v>
      </c>
      <c r="G2847" s="195" t="s">
        <v>2998</v>
      </c>
      <c r="L2847" s="259">
        <v>44551</v>
      </c>
      <c r="M2847">
        <v>245346</v>
      </c>
      <c r="O2847" s="284">
        <f>IFERROR(DATE(Table7[[#This Row],[year]],MONTH(DATEVALUE(Table7[[#This Row],[month]]&amp;"1")),Table7[[#This Row],[day]]),"")</f>
        <v>40968</v>
      </c>
      <c r="P2847" s="195" t="s">
        <v>6272</v>
      </c>
      <c r="Q2847" s="195">
        <v>2012</v>
      </c>
      <c r="R2847" s="195" t="s">
        <v>3433</v>
      </c>
      <c r="S2847" s="195">
        <v>29</v>
      </c>
      <c r="T2847" s="195">
        <v>1788</v>
      </c>
      <c r="U2847" s="195">
        <v>2265</v>
      </c>
      <c r="V2847" s="195">
        <v>5068950</v>
      </c>
      <c r="X2847" s="260">
        <v>41051</v>
      </c>
      <c r="Y2847" t="s">
        <v>7260</v>
      </c>
      <c r="Z2847" s="260">
        <v>4</v>
      </c>
      <c r="AA2847">
        <v>1391</v>
      </c>
      <c r="AB2847" s="260" t="str">
        <f ca="1">IFERROR(IFERROR(VLOOKUP(Table_Merge1[[#This Row],[Column1]],Table11[#All],2,FALSE),LEFT(AB2848,8)&amp;IF(LEN((RIGHT(AB2848,2)+1))&lt;2,"0"&amp;(RIGHT(AB2848,2)+1),(RIGHT(AB2848,2)-1))),"")</f>
        <v>1391.03.02</v>
      </c>
      <c r="AC2847" s="259" t="str">
        <f ca="1">LEFT(Table_Merge1[[#This Row],[Column2]],4)</f>
        <v>1391</v>
      </c>
      <c r="AD2847" s="259" t="str">
        <f ca="1">RIGHT(LEFT(Table_Merge1[[#This Row],[Column2]],7),2)</f>
        <v>03</v>
      </c>
      <c r="AE2847" s="259" t="str">
        <f ca="1">RIGHT(Table_Merge1[[#This Row],[Column2]],2)</f>
        <v>02</v>
      </c>
      <c r="AF2847">
        <v>3</v>
      </c>
      <c r="AG2847">
        <v>2</v>
      </c>
      <c r="AH2847" s="260">
        <v>2012</v>
      </c>
      <c r="AI2847" t="s">
        <v>3439</v>
      </c>
      <c r="AJ2847" s="260">
        <v>22</v>
      </c>
      <c r="AK2847">
        <v>1575.75</v>
      </c>
      <c r="AL2847">
        <v>1965.5</v>
      </c>
      <c r="AM2847">
        <v>4848625</v>
      </c>
      <c r="AO2847">
        <v>16690</v>
      </c>
      <c r="AP2847" s="287">
        <f>IFERROR(IF(Table_Merge1[[#This Row],[LME Zinc stock]]*Table_Merge1[[#This Row],[Nima.مقدار]]=0,"",Table_Merge1[[#This Row],[LME Zinc stock]]*Table_Merge1[[#This Row],[Nima.مقدار]]),"")</f>
        <v>80923551250</v>
      </c>
      <c r="AQ2847" s="287">
        <f>IFERROR(IF(Table_Merge1[[#This Row],[LME Zinc 3-month]]*Table_Merge1[[#This Row],[Nima.مقدار]]=0,"",Table_Merge1[[#This Row],[LME Zinc 3-month]]*Table_Merge1[[#This Row],[Nima.مقدار]]),"")</f>
        <v>32804195</v>
      </c>
      <c r="AR2847" s="288" t="str">
        <f>IFERROR(IF(Table_Merge1[[#This Row],[LME Zinc stock]]*Table_Merge1[[#This Row],[Azad.Sell]]=0,"",Table_Merge1[[#This Row],[LME Zinc stock]]*Table_Merge1[[#This Row],[Azad.Sell]]),"")</f>
        <v/>
      </c>
      <c r="AS2847" s="288" t="str">
        <f>IFERROR(IF(Table_Merge1[[#This Row],[LME Zinc 3-month]]*Table_Merge1[[#This Row],[Azad.Sell]]=0,"",Table_Merge1[[#This Row],[LME Zinc 3-month]]*Table_Merge1[[#This Row],[Azad.Sell]]),"")</f>
        <v/>
      </c>
      <c r="AT2847"/>
    </row>
    <row r="2848" spans="1:46" x14ac:dyDescent="0.25">
      <c r="A2848" s="258">
        <v>44552</v>
      </c>
      <c r="B28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1400.10.01</v>
      </c>
      <c r="C2848" s="195">
        <f t="shared" ca="1" si="80"/>
        <v>1400</v>
      </c>
      <c r="D28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48" s="195">
        <f>_xlfn.NUMBERVALUE(RIGHT(Table11[[#This Row],[تاریخ شمسی]],2))</f>
        <v>1</v>
      </c>
      <c r="F28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10-01</v>
      </c>
      <c r="G2848" s="195" t="s">
        <v>2999</v>
      </c>
      <c r="L2848" s="259">
        <v>44552</v>
      </c>
      <c r="M2848">
        <v>244820</v>
      </c>
      <c r="O2848" s="283">
        <f>IFERROR(DATE(Table7[[#This Row],[year]],MONTH(DATEVALUE(Table7[[#This Row],[month]]&amp;"1")),Table7[[#This Row],[day]]),"")</f>
        <v>40967</v>
      </c>
      <c r="P2848" s="257" t="s">
        <v>6273</v>
      </c>
      <c r="Q2848" s="257">
        <v>2012</v>
      </c>
      <c r="R2848" s="257" t="s">
        <v>3433</v>
      </c>
      <c r="S2848" s="257">
        <v>28</v>
      </c>
      <c r="T2848" s="257">
        <v>1774.75</v>
      </c>
      <c r="U2848" s="257">
        <v>2266</v>
      </c>
      <c r="V2848" s="257">
        <v>5071950</v>
      </c>
      <c r="X2848" s="260">
        <v>41050</v>
      </c>
      <c r="Y2848" t="s">
        <v>7259</v>
      </c>
      <c r="Z2848" s="260">
        <v>4</v>
      </c>
      <c r="AA2848">
        <v>1391</v>
      </c>
      <c r="AB2848" s="260" t="str">
        <f ca="1">IFERROR(IFERROR(VLOOKUP(Table_Merge1[[#This Row],[Column1]],Table11[#All],2,FALSE),LEFT(AB2849,8)&amp;IF(LEN((RIGHT(AB2849,2)+1))&lt;2,"0"&amp;(RIGHT(AB2849,2)+1),(RIGHT(AB2849,2)-1))),"")</f>
        <v>1391.03.01</v>
      </c>
      <c r="AC2848" s="259" t="str">
        <f ca="1">LEFT(Table_Merge1[[#This Row],[Column2]],4)</f>
        <v>1391</v>
      </c>
      <c r="AD2848" s="259" t="str">
        <f ca="1">RIGHT(LEFT(Table_Merge1[[#This Row],[Column2]],7),2)</f>
        <v>03</v>
      </c>
      <c r="AE2848" s="259" t="str">
        <f ca="1">RIGHT(Table_Merge1[[#This Row],[Column2]],2)</f>
        <v>01</v>
      </c>
      <c r="AF2848">
        <v>3</v>
      </c>
      <c r="AG2848">
        <v>1</v>
      </c>
      <c r="AH2848" s="260">
        <v>2012</v>
      </c>
      <c r="AI2848" t="s">
        <v>3439</v>
      </c>
      <c r="AJ2848" s="260">
        <v>21</v>
      </c>
      <c r="AK2848">
        <v>1590.25</v>
      </c>
      <c r="AL2848">
        <v>1982</v>
      </c>
      <c r="AM2848">
        <v>4860200</v>
      </c>
      <c r="AO2848">
        <v>16850</v>
      </c>
      <c r="AP2848" s="287">
        <f>IFERROR(IF(Table_Merge1[[#This Row],[LME Zinc stock]]*Table_Merge1[[#This Row],[Nima.مقدار]]=0,"",Table_Merge1[[#This Row],[LME Zinc stock]]*Table_Merge1[[#This Row],[Nima.مقدار]]),"")</f>
        <v>81894370000</v>
      </c>
      <c r="AQ2848" s="287">
        <f>IFERROR(IF(Table_Merge1[[#This Row],[LME Zinc 3-month]]*Table_Merge1[[#This Row],[Nima.مقدار]]=0,"",Table_Merge1[[#This Row],[LME Zinc 3-month]]*Table_Merge1[[#This Row],[Nima.مقدار]]),"")</f>
        <v>33396700</v>
      </c>
      <c r="AR2848" s="288" t="str">
        <f>IFERROR(IF(Table_Merge1[[#This Row],[LME Zinc stock]]*Table_Merge1[[#This Row],[Azad.Sell]]=0,"",Table_Merge1[[#This Row],[LME Zinc stock]]*Table_Merge1[[#This Row],[Azad.Sell]]),"")</f>
        <v/>
      </c>
      <c r="AS2848" s="288" t="str">
        <f>IFERROR(IF(Table_Merge1[[#This Row],[LME Zinc 3-month]]*Table_Merge1[[#This Row],[Azad.Sell]]=0,"",Table_Merge1[[#This Row],[LME Zinc 3-month]]*Table_Merge1[[#This Row],[Azad.Sell]]),"")</f>
        <v/>
      </c>
      <c r="AT2848"/>
    </row>
    <row r="2849" spans="1:46" x14ac:dyDescent="0.25">
      <c r="A2849" s="258">
        <v>44553</v>
      </c>
      <c r="B28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1400.10.02</v>
      </c>
      <c r="C2849" s="195">
        <f t="shared" ca="1" si="80"/>
        <v>1400</v>
      </c>
      <c r="D28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49" s="195">
        <f>_xlfn.NUMBERVALUE(RIGHT(Table11[[#This Row],[تاریخ شمسی]],2))</f>
        <v>2</v>
      </c>
      <c r="F28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10-02</v>
      </c>
      <c r="G2849" s="195" t="s">
        <v>3000</v>
      </c>
      <c r="L2849" s="259">
        <v>44553</v>
      </c>
      <c r="M2849">
        <v>243798</v>
      </c>
      <c r="O2849" s="284">
        <f>IFERROR(DATE(Table7[[#This Row],[year]],MONTH(DATEVALUE(Table7[[#This Row],[month]]&amp;"1")),Table7[[#This Row],[day]]),"")</f>
        <v>40966</v>
      </c>
      <c r="P2849" s="195" t="s">
        <v>6274</v>
      </c>
      <c r="Q2849" s="195">
        <v>2012</v>
      </c>
      <c r="R2849" s="195" t="s">
        <v>3433</v>
      </c>
      <c r="S2849" s="195">
        <v>27</v>
      </c>
      <c r="T2849" s="195">
        <v>1765</v>
      </c>
      <c r="U2849" s="195">
        <v>2237.5</v>
      </c>
      <c r="V2849" s="195">
        <v>5073350</v>
      </c>
      <c r="X2849" s="260">
        <v>41047</v>
      </c>
      <c r="Z2849" s="260">
        <v>4</v>
      </c>
      <c r="AB2849" s="260" t="str">
        <f ca="1">IFERROR(IFERROR(VLOOKUP(Table_Merge1[[#This Row],[Column1]],Table11[#All],2,FALSE),LEFT(AB2850,8)&amp;IF(LEN((RIGHT(AB2850,2)+1))&lt;2,"0"&amp;(RIGHT(AB2850,2)+1),(RIGHT(AB2850,2)-1))),"")</f>
        <v>1391.02.27</v>
      </c>
      <c r="AC2849" s="259" t="str">
        <f ca="1">LEFT(Table_Merge1[[#This Row],[Column2]],4)</f>
        <v>1391</v>
      </c>
      <c r="AD2849" s="259" t="str">
        <f ca="1">RIGHT(LEFT(Table_Merge1[[#This Row],[Column2]],7),2)</f>
        <v>02</v>
      </c>
      <c r="AE2849" s="259" t="str">
        <f ca="1">RIGHT(Table_Merge1[[#This Row],[Column2]],2)</f>
        <v>27</v>
      </c>
      <c r="AH2849" s="260">
        <v>2012</v>
      </c>
      <c r="AI2849" t="s">
        <v>3439</v>
      </c>
      <c r="AJ2849" s="260">
        <v>18</v>
      </c>
      <c r="AK2849">
        <v>1588</v>
      </c>
      <c r="AL2849">
        <v>1973.5</v>
      </c>
      <c r="AM2849">
        <v>4864200</v>
      </c>
      <c r="AP2849" s="287" t="str">
        <f>IFERROR(IF(Table_Merge1[[#This Row],[LME Zinc stock]]*Table_Merge1[[#This Row],[Nima.مقدار]]=0,"",Table_Merge1[[#This Row],[LME Zinc stock]]*Table_Merge1[[#This Row],[Nima.مقدار]]),"")</f>
        <v/>
      </c>
      <c r="AQ2849" s="287" t="str">
        <f>IFERROR(IF(Table_Merge1[[#This Row],[LME Zinc 3-month]]*Table_Merge1[[#This Row],[Nima.مقدار]]=0,"",Table_Merge1[[#This Row],[LME Zinc 3-month]]*Table_Merge1[[#This Row],[Nima.مقدار]]),"")</f>
        <v/>
      </c>
      <c r="AR2849" s="288" t="str">
        <f>IFERROR(IF(Table_Merge1[[#This Row],[LME Zinc stock]]*Table_Merge1[[#This Row],[Azad.Sell]]=0,"",Table_Merge1[[#This Row],[LME Zinc stock]]*Table_Merge1[[#This Row],[Azad.Sell]]),"")</f>
        <v/>
      </c>
      <c r="AS2849" s="288" t="str">
        <f>IFERROR(IF(Table_Merge1[[#This Row],[LME Zinc 3-month]]*Table_Merge1[[#This Row],[Azad.Sell]]=0,"",Table_Merge1[[#This Row],[LME Zinc 3-month]]*Table_Merge1[[#This Row],[Azad.Sell]]),"")</f>
        <v/>
      </c>
      <c r="AT2849"/>
    </row>
    <row r="2850" spans="1:46" x14ac:dyDescent="0.25">
      <c r="A2850" s="258">
        <v>44555</v>
      </c>
      <c r="B28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1400.10.04</v>
      </c>
      <c r="C2850" s="195">
        <f t="shared" ca="1" si="80"/>
        <v>1400</v>
      </c>
      <c r="D28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50" s="195">
        <f>_xlfn.NUMBERVALUE(RIGHT(Table11[[#This Row],[تاریخ شمسی]],2))</f>
        <v>4</v>
      </c>
      <c r="F28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10-04</v>
      </c>
      <c r="G2850" s="195" t="s">
        <v>3001</v>
      </c>
      <c r="L2850" s="259">
        <v>44555</v>
      </c>
      <c r="M2850">
        <v>243942</v>
      </c>
      <c r="O2850" s="283">
        <f>IFERROR(DATE(Table7[[#This Row],[year]],MONTH(DATEVALUE(Table7[[#This Row],[month]]&amp;"1")),Table7[[#This Row],[day]]),"")</f>
        <v>40963</v>
      </c>
      <c r="P2850" s="257" t="s">
        <v>6275</v>
      </c>
      <c r="Q2850" s="257">
        <v>2012</v>
      </c>
      <c r="R2850" s="257" t="s">
        <v>3433</v>
      </c>
      <c r="S2850" s="257">
        <v>24</v>
      </c>
      <c r="T2850" s="257">
        <v>1778.5</v>
      </c>
      <c r="U2850" s="257">
        <v>2242</v>
      </c>
      <c r="V2850" s="257">
        <v>5071675</v>
      </c>
      <c r="X2850" s="260">
        <v>41046</v>
      </c>
      <c r="Y2850" t="s">
        <v>7258</v>
      </c>
      <c r="Z2850" s="260">
        <v>4</v>
      </c>
      <c r="AA2850">
        <v>1391</v>
      </c>
      <c r="AB2850" s="260" t="str">
        <f ca="1">IFERROR(IFERROR(VLOOKUP(Table_Merge1[[#This Row],[Column1]],Table11[#All],2,FALSE),LEFT(AB2851,8)&amp;IF(LEN((RIGHT(AB2851,2)+1))&lt;2,"0"&amp;(RIGHT(AB2851,2)+1),(RIGHT(AB2851,2)-1))),"")</f>
        <v>1391.02.28</v>
      </c>
      <c r="AC2850" s="259" t="str">
        <f ca="1">LEFT(Table_Merge1[[#This Row],[Column2]],4)</f>
        <v>1391</v>
      </c>
      <c r="AD2850" s="259" t="str">
        <f ca="1">RIGHT(LEFT(Table_Merge1[[#This Row],[Column2]],7),2)</f>
        <v>02</v>
      </c>
      <c r="AE2850" s="259" t="str">
        <f ca="1">RIGHT(Table_Merge1[[#This Row],[Column2]],2)</f>
        <v>28</v>
      </c>
      <c r="AF2850">
        <v>2</v>
      </c>
      <c r="AG2850">
        <v>28</v>
      </c>
      <c r="AH2850" s="260">
        <v>2012</v>
      </c>
      <c r="AI2850" t="s">
        <v>3439</v>
      </c>
      <c r="AJ2850" s="260">
        <v>17</v>
      </c>
      <c r="AK2850">
        <v>1547</v>
      </c>
      <c r="AL2850">
        <v>1986.5</v>
      </c>
      <c r="AM2850">
        <v>4875375</v>
      </c>
      <c r="AO2850">
        <v>16650</v>
      </c>
      <c r="AP2850" s="287">
        <f>IFERROR(IF(Table_Merge1[[#This Row],[LME Zinc stock]]*Table_Merge1[[#This Row],[Nima.مقدار]]=0,"",Table_Merge1[[#This Row],[LME Zinc stock]]*Table_Merge1[[#This Row],[Nima.مقدار]]),"")</f>
        <v>81174993750</v>
      </c>
      <c r="AQ2850" s="287">
        <f>IFERROR(IF(Table_Merge1[[#This Row],[LME Zinc 3-month]]*Table_Merge1[[#This Row],[Nima.مقدار]]=0,"",Table_Merge1[[#This Row],[LME Zinc 3-month]]*Table_Merge1[[#This Row],[Nima.مقدار]]),"")</f>
        <v>33075225</v>
      </c>
      <c r="AR2850" s="288" t="str">
        <f>IFERROR(IF(Table_Merge1[[#This Row],[LME Zinc stock]]*Table_Merge1[[#This Row],[Azad.Sell]]=0,"",Table_Merge1[[#This Row],[LME Zinc stock]]*Table_Merge1[[#This Row],[Azad.Sell]]),"")</f>
        <v/>
      </c>
      <c r="AS2850" s="288" t="str">
        <f>IFERROR(IF(Table_Merge1[[#This Row],[LME Zinc 3-month]]*Table_Merge1[[#This Row],[Azad.Sell]]=0,"",Table_Merge1[[#This Row],[LME Zinc 3-month]]*Table_Merge1[[#This Row],[Azad.Sell]]),"")</f>
        <v/>
      </c>
      <c r="AT2850"/>
    </row>
    <row r="2851" spans="1:46" x14ac:dyDescent="0.25">
      <c r="A2851" s="258">
        <v>44556</v>
      </c>
      <c r="B28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1400.10.05</v>
      </c>
      <c r="C2851" s="195">
        <f t="shared" ca="1" si="80"/>
        <v>1400</v>
      </c>
      <c r="D28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51" s="195">
        <f>_xlfn.NUMBERVALUE(RIGHT(Table11[[#This Row],[تاریخ شمسی]],2))</f>
        <v>5</v>
      </c>
      <c r="F28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10-05</v>
      </c>
      <c r="G2851" s="195" t="s">
        <v>3002</v>
      </c>
      <c r="L2851" s="259">
        <v>44556</v>
      </c>
      <c r="M2851">
        <v>243527</v>
      </c>
      <c r="O2851" s="284">
        <f>IFERROR(DATE(Table7[[#This Row],[year]],MONTH(DATEVALUE(Table7[[#This Row],[month]]&amp;"1")),Table7[[#This Row],[day]]),"")</f>
        <v>40962</v>
      </c>
      <c r="P2851" s="195" t="s">
        <v>6276</v>
      </c>
      <c r="Q2851" s="195">
        <v>2012</v>
      </c>
      <c r="R2851" s="195" t="s">
        <v>3433</v>
      </c>
      <c r="S2851" s="195">
        <v>23</v>
      </c>
      <c r="T2851" s="195">
        <v>1776.5</v>
      </c>
      <c r="U2851" s="195">
        <v>2231</v>
      </c>
      <c r="V2851" s="195">
        <v>5079500</v>
      </c>
      <c r="X2851" s="260">
        <v>41045</v>
      </c>
      <c r="Y2851" t="s">
        <v>7257</v>
      </c>
      <c r="Z2851" s="260">
        <v>4</v>
      </c>
      <c r="AA2851">
        <v>1391</v>
      </c>
      <c r="AB2851" s="260" t="str">
        <f ca="1">IFERROR(IFERROR(VLOOKUP(Table_Merge1[[#This Row],[Column1]],Table11[#All],2,FALSE),LEFT(AB2852,8)&amp;IF(LEN((RIGHT(AB2852,2)+1))&lt;2,"0"&amp;(RIGHT(AB2852,2)+1),(RIGHT(AB2852,2)-1))),"")</f>
        <v>1391.02.27</v>
      </c>
      <c r="AC2851" s="259" t="str">
        <f ca="1">LEFT(Table_Merge1[[#This Row],[Column2]],4)</f>
        <v>1391</v>
      </c>
      <c r="AD2851" s="259" t="str">
        <f ca="1">RIGHT(LEFT(Table_Merge1[[#This Row],[Column2]],7),2)</f>
        <v>02</v>
      </c>
      <c r="AE2851" s="259" t="str">
        <f ca="1">RIGHT(Table_Merge1[[#This Row],[Column2]],2)</f>
        <v>27</v>
      </c>
      <c r="AF2851">
        <v>2</v>
      </c>
      <c r="AG2851">
        <v>27</v>
      </c>
      <c r="AH2851" s="260">
        <v>2012</v>
      </c>
      <c r="AI2851" t="s">
        <v>3439</v>
      </c>
      <c r="AJ2851" s="260">
        <v>16</v>
      </c>
      <c r="AK2851">
        <v>1537.5</v>
      </c>
      <c r="AL2851">
        <v>1985</v>
      </c>
      <c r="AM2851">
        <v>4904125</v>
      </c>
      <c r="AO2851">
        <v>16380</v>
      </c>
      <c r="AP2851" s="287">
        <f>IFERROR(IF(Table_Merge1[[#This Row],[LME Zinc stock]]*Table_Merge1[[#This Row],[Nima.مقدار]]=0,"",Table_Merge1[[#This Row],[LME Zinc stock]]*Table_Merge1[[#This Row],[Nima.مقدار]]),"")</f>
        <v>80329567500</v>
      </c>
      <c r="AQ2851" s="287">
        <f>IFERROR(IF(Table_Merge1[[#This Row],[LME Zinc 3-month]]*Table_Merge1[[#This Row],[Nima.مقدار]]=0,"",Table_Merge1[[#This Row],[LME Zinc 3-month]]*Table_Merge1[[#This Row],[Nima.مقدار]]),"")</f>
        <v>32514300</v>
      </c>
      <c r="AR2851" s="288" t="str">
        <f>IFERROR(IF(Table_Merge1[[#This Row],[LME Zinc stock]]*Table_Merge1[[#This Row],[Azad.Sell]]=0,"",Table_Merge1[[#This Row],[LME Zinc stock]]*Table_Merge1[[#This Row],[Azad.Sell]]),"")</f>
        <v/>
      </c>
      <c r="AS2851" s="288" t="str">
        <f>IFERROR(IF(Table_Merge1[[#This Row],[LME Zinc 3-month]]*Table_Merge1[[#This Row],[Azad.Sell]]=0,"",Table_Merge1[[#This Row],[LME Zinc 3-month]]*Table_Merge1[[#This Row],[Azad.Sell]]),"")</f>
        <v/>
      </c>
      <c r="AT2851"/>
    </row>
    <row r="2852" spans="1:46" x14ac:dyDescent="0.25">
      <c r="A2852" s="258">
        <v>44557</v>
      </c>
      <c r="B28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1400.10.06</v>
      </c>
      <c r="C2852" s="195">
        <f t="shared" ca="1" si="80"/>
        <v>1400</v>
      </c>
      <c r="D28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52" s="195">
        <f>_xlfn.NUMBERVALUE(RIGHT(Table11[[#This Row],[تاریخ شمسی]],2))</f>
        <v>6</v>
      </c>
      <c r="F28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10-06</v>
      </c>
      <c r="G2852" s="195" t="s">
        <v>3003</v>
      </c>
      <c r="L2852" s="259">
        <v>44557</v>
      </c>
      <c r="M2852">
        <v>244627</v>
      </c>
      <c r="O2852" s="283">
        <f>IFERROR(DATE(Table7[[#This Row],[year]],MONTH(DATEVALUE(Table7[[#This Row],[month]]&amp;"1")),Table7[[#This Row],[day]]),"")</f>
        <v>40961</v>
      </c>
      <c r="P2852" s="257" t="s">
        <v>6277</v>
      </c>
      <c r="Q2852" s="257">
        <v>2012</v>
      </c>
      <c r="R2852" s="257" t="s">
        <v>3433</v>
      </c>
      <c r="S2852" s="257">
        <v>22</v>
      </c>
      <c r="T2852" s="257">
        <v>1754.75</v>
      </c>
      <c r="U2852" s="257">
        <v>2211</v>
      </c>
      <c r="V2852" s="257">
        <v>5087925</v>
      </c>
      <c r="X2852" s="260">
        <v>41044</v>
      </c>
      <c r="Y2852" t="s">
        <v>7256</v>
      </c>
      <c r="Z2852" s="260">
        <v>4</v>
      </c>
      <c r="AA2852">
        <v>1391</v>
      </c>
      <c r="AB2852" s="260" t="str">
        <f ca="1">IFERROR(IFERROR(VLOOKUP(Table_Merge1[[#This Row],[Column1]],Table11[#All],2,FALSE),LEFT(AB2853,8)&amp;IF(LEN((RIGHT(AB2853,2)+1))&lt;2,"0"&amp;(RIGHT(AB2853,2)+1),(RIGHT(AB2853,2)-1))),"")</f>
        <v>1391.02.26</v>
      </c>
      <c r="AC2852" s="259" t="str">
        <f ca="1">LEFT(Table_Merge1[[#This Row],[Column2]],4)</f>
        <v>1391</v>
      </c>
      <c r="AD2852" s="259" t="str">
        <f ca="1">RIGHT(LEFT(Table_Merge1[[#This Row],[Column2]],7),2)</f>
        <v>02</v>
      </c>
      <c r="AE2852" s="259" t="str">
        <f ca="1">RIGHT(Table_Merge1[[#This Row],[Column2]],2)</f>
        <v>26</v>
      </c>
      <c r="AF2852">
        <v>2</v>
      </c>
      <c r="AG2852">
        <v>26</v>
      </c>
      <c r="AH2852" s="260">
        <v>2012</v>
      </c>
      <c r="AI2852" t="s">
        <v>3439</v>
      </c>
      <c r="AJ2852" s="260">
        <v>15</v>
      </c>
      <c r="AK2852">
        <v>1559</v>
      </c>
      <c r="AL2852">
        <v>1979.5</v>
      </c>
      <c r="AM2852">
        <v>4917200</v>
      </c>
      <c r="AO2852">
        <v>16690</v>
      </c>
      <c r="AP2852" s="287">
        <f>IFERROR(IF(Table_Merge1[[#This Row],[LME Zinc stock]]*Table_Merge1[[#This Row],[Nima.مقدار]]=0,"",Table_Merge1[[#This Row],[LME Zinc stock]]*Table_Merge1[[#This Row],[Nima.مقدار]]),"")</f>
        <v>82068068000</v>
      </c>
      <c r="AQ2852" s="287">
        <f>IFERROR(IF(Table_Merge1[[#This Row],[LME Zinc 3-month]]*Table_Merge1[[#This Row],[Nima.مقدار]]=0,"",Table_Merge1[[#This Row],[LME Zinc 3-month]]*Table_Merge1[[#This Row],[Nima.مقدار]]),"")</f>
        <v>33037855</v>
      </c>
      <c r="AR2852" s="288" t="str">
        <f>IFERROR(IF(Table_Merge1[[#This Row],[LME Zinc stock]]*Table_Merge1[[#This Row],[Azad.Sell]]=0,"",Table_Merge1[[#This Row],[LME Zinc stock]]*Table_Merge1[[#This Row],[Azad.Sell]]),"")</f>
        <v/>
      </c>
      <c r="AS2852" s="288" t="str">
        <f>IFERROR(IF(Table_Merge1[[#This Row],[LME Zinc 3-month]]*Table_Merge1[[#This Row],[Azad.Sell]]=0,"",Table_Merge1[[#This Row],[LME Zinc 3-month]]*Table_Merge1[[#This Row],[Azad.Sell]]),"")</f>
        <v/>
      </c>
      <c r="AT2852"/>
    </row>
    <row r="2853" spans="1:46" x14ac:dyDescent="0.25">
      <c r="A2853" s="258">
        <v>44558</v>
      </c>
      <c r="B28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1400.10.07</v>
      </c>
      <c r="C2853" s="195">
        <f t="shared" ca="1" si="80"/>
        <v>1400</v>
      </c>
      <c r="D28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53" s="195">
        <f>_xlfn.NUMBERVALUE(RIGHT(Table11[[#This Row],[تاریخ شمسی]],2))</f>
        <v>7</v>
      </c>
      <c r="F28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10-07</v>
      </c>
      <c r="G2853" s="195" t="s">
        <v>3004</v>
      </c>
      <c r="L2853" s="259">
        <v>44558</v>
      </c>
      <c r="M2853">
        <v>244876</v>
      </c>
      <c r="O2853" s="284">
        <f>IFERROR(DATE(Table7[[#This Row],[year]],MONTH(DATEVALUE(Table7[[#This Row],[month]]&amp;"1")),Table7[[#This Row],[day]]),"")</f>
        <v>40960</v>
      </c>
      <c r="P2853" s="195" t="s">
        <v>6278</v>
      </c>
      <c r="Q2853" s="195">
        <v>2012</v>
      </c>
      <c r="R2853" s="195" t="s">
        <v>3433</v>
      </c>
      <c r="S2853" s="195">
        <v>21</v>
      </c>
      <c r="T2853" s="195">
        <v>1737</v>
      </c>
      <c r="U2853" s="195">
        <v>2207.5</v>
      </c>
      <c r="V2853" s="195">
        <v>5090525</v>
      </c>
      <c r="X2853" s="260">
        <v>41043</v>
      </c>
      <c r="Y2853" t="s">
        <v>7255</v>
      </c>
      <c r="Z2853" s="260">
        <v>5</v>
      </c>
      <c r="AA2853">
        <v>1391</v>
      </c>
      <c r="AB2853" s="260" t="str">
        <f ca="1">IFERROR(IFERROR(VLOOKUP(Table_Merge1[[#This Row],[Column1]],Table11[#All],2,FALSE),LEFT(AB2854,8)&amp;IF(LEN((RIGHT(AB2854,2)+1))&lt;2,"0"&amp;(RIGHT(AB2854,2)+1),(RIGHT(AB2854,2)-1))),"")</f>
        <v>1391.02.25</v>
      </c>
      <c r="AC2853" s="259" t="str">
        <f ca="1">LEFT(Table_Merge1[[#This Row],[Column2]],4)</f>
        <v>1391</v>
      </c>
      <c r="AD2853" s="259" t="str">
        <f ca="1">RIGHT(LEFT(Table_Merge1[[#This Row],[Column2]],7),2)</f>
        <v>02</v>
      </c>
      <c r="AE2853" s="259" t="str">
        <f ca="1">RIGHT(Table_Merge1[[#This Row],[Column2]],2)</f>
        <v>25</v>
      </c>
      <c r="AF2853">
        <v>2</v>
      </c>
      <c r="AG2853">
        <v>25</v>
      </c>
      <c r="AH2853" s="260">
        <v>2012</v>
      </c>
      <c r="AI2853" t="s">
        <v>3439</v>
      </c>
      <c r="AJ2853" s="260">
        <v>14</v>
      </c>
      <c r="AK2853">
        <v>1563</v>
      </c>
      <c r="AL2853" t="s">
        <v>3621</v>
      </c>
      <c r="AM2853" t="s">
        <v>3621</v>
      </c>
      <c r="AO2853">
        <v>16250</v>
      </c>
      <c r="AP2853" s="287" t="str">
        <f>IFERROR(IF(Table_Merge1[[#This Row],[LME Zinc stock]]*Table_Merge1[[#This Row],[Nima.مقدار]]=0,"",Table_Merge1[[#This Row],[LME Zinc stock]]*Table_Merge1[[#This Row],[Nima.مقدار]]),"")</f>
        <v/>
      </c>
      <c r="AQ2853" s="287" t="str">
        <f>IFERROR(IF(Table_Merge1[[#This Row],[LME Zinc 3-month]]*Table_Merge1[[#This Row],[Nima.مقدار]]=0,"",Table_Merge1[[#This Row],[LME Zinc 3-month]]*Table_Merge1[[#This Row],[Nima.مقدار]]),"")</f>
        <v/>
      </c>
      <c r="AR2853" s="288" t="str">
        <f>IFERROR(IF(Table_Merge1[[#This Row],[LME Zinc stock]]*Table_Merge1[[#This Row],[Azad.Sell]]=0,"",Table_Merge1[[#This Row],[LME Zinc stock]]*Table_Merge1[[#This Row],[Azad.Sell]]),"")</f>
        <v/>
      </c>
      <c r="AS2853" s="288" t="str">
        <f>IFERROR(IF(Table_Merge1[[#This Row],[LME Zinc 3-month]]*Table_Merge1[[#This Row],[Azad.Sell]]=0,"",Table_Merge1[[#This Row],[LME Zinc 3-month]]*Table_Merge1[[#This Row],[Azad.Sell]]),"")</f>
        <v/>
      </c>
      <c r="AT2853"/>
    </row>
    <row r="2854" spans="1:46" x14ac:dyDescent="0.25">
      <c r="A2854" s="258">
        <v>44559</v>
      </c>
      <c r="B28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1400.10.08</v>
      </c>
      <c r="C2854" s="195">
        <f t="shared" ca="1" si="80"/>
        <v>1400</v>
      </c>
      <c r="D28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54" s="195">
        <f>_xlfn.NUMBERVALUE(RIGHT(Table11[[#This Row],[تاریخ شمسی]],2))</f>
        <v>8</v>
      </c>
      <c r="F28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10-08</v>
      </c>
      <c r="G2854" s="195" t="s">
        <v>3005</v>
      </c>
      <c r="L2854" s="259">
        <v>44559</v>
      </c>
      <c r="M2854">
        <v>246228</v>
      </c>
      <c r="O2854" s="283">
        <f>IFERROR(DATE(Table7[[#This Row],[year]],MONTH(DATEVALUE(Table7[[#This Row],[month]]&amp;"1")),Table7[[#This Row],[day]]),"")</f>
        <v>40959</v>
      </c>
      <c r="P2854" s="257" t="s">
        <v>6279</v>
      </c>
      <c r="Q2854" s="257">
        <v>2012</v>
      </c>
      <c r="R2854" s="257" t="s">
        <v>3433</v>
      </c>
      <c r="S2854" s="257">
        <v>20</v>
      </c>
      <c r="T2854" s="257">
        <v>1729.5</v>
      </c>
      <c r="U2854" s="257">
        <v>2214.5</v>
      </c>
      <c r="V2854" s="257">
        <v>5098325</v>
      </c>
      <c r="X2854" s="260">
        <v>41040</v>
      </c>
      <c r="Z2854" s="260">
        <v>5</v>
      </c>
      <c r="AB2854" s="260" t="str">
        <f ca="1">IFERROR(IFERROR(VLOOKUP(Table_Merge1[[#This Row],[Column1]],Table11[#All],2,FALSE),LEFT(AB2855,8)&amp;IF(LEN((RIGHT(AB2855,2)+1))&lt;2,"0"&amp;(RIGHT(AB2855,2)+1),(RIGHT(AB2855,2)-1))),"")</f>
        <v>1391.02.20</v>
      </c>
      <c r="AC2854" s="259" t="str">
        <f ca="1">LEFT(Table_Merge1[[#This Row],[Column2]],4)</f>
        <v>1391</v>
      </c>
      <c r="AD2854" s="259" t="str">
        <f ca="1">RIGHT(LEFT(Table_Merge1[[#This Row],[Column2]],7),2)</f>
        <v>02</v>
      </c>
      <c r="AE2854" s="259" t="str">
        <f ca="1">RIGHT(Table_Merge1[[#This Row],[Column2]],2)</f>
        <v>20</v>
      </c>
      <c r="AH2854" s="260">
        <v>2012</v>
      </c>
      <c r="AI2854" t="s">
        <v>3439</v>
      </c>
      <c r="AJ2854" s="260">
        <v>11</v>
      </c>
      <c r="AK2854">
        <v>1580.75</v>
      </c>
      <c r="AL2854">
        <v>2014</v>
      </c>
      <c r="AM2854">
        <v>4918925</v>
      </c>
      <c r="AP2854" s="287" t="str">
        <f>IFERROR(IF(Table_Merge1[[#This Row],[LME Zinc stock]]*Table_Merge1[[#This Row],[Nima.مقدار]]=0,"",Table_Merge1[[#This Row],[LME Zinc stock]]*Table_Merge1[[#This Row],[Nima.مقدار]]),"")</f>
        <v/>
      </c>
      <c r="AQ2854" s="287" t="str">
        <f>IFERROR(IF(Table_Merge1[[#This Row],[LME Zinc 3-month]]*Table_Merge1[[#This Row],[Nima.مقدار]]=0,"",Table_Merge1[[#This Row],[LME Zinc 3-month]]*Table_Merge1[[#This Row],[Nima.مقدار]]),"")</f>
        <v/>
      </c>
      <c r="AR2854" s="288" t="str">
        <f>IFERROR(IF(Table_Merge1[[#This Row],[LME Zinc stock]]*Table_Merge1[[#This Row],[Azad.Sell]]=0,"",Table_Merge1[[#This Row],[LME Zinc stock]]*Table_Merge1[[#This Row],[Azad.Sell]]),"")</f>
        <v/>
      </c>
      <c r="AS2854" s="288" t="str">
        <f>IFERROR(IF(Table_Merge1[[#This Row],[LME Zinc 3-month]]*Table_Merge1[[#This Row],[Azad.Sell]]=0,"",Table_Merge1[[#This Row],[LME Zinc 3-month]]*Table_Merge1[[#This Row],[Azad.Sell]]),"")</f>
        <v/>
      </c>
      <c r="AT2854"/>
    </row>
    <row r="2855" spans="1:46" x14ac:dyDescent="0.25">
      <c r="A2855" s="258">
        <v>44560</v>
      </c>
      <c r="B28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1400.10.09</v>
      </c>
      <c r="C2855" s="195">
        <f t="shared" ca="1" si="80"/>
        <v>1400</v>
      </c>
      <c r="D28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55" s="195">
        <f>_xlfn.NUMBERVALUE(RIGHT(Table11[[#This Row],[تاریخ شمسی]],2))</f>
        <v>9</v>
      </c>
      <c r="F28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10-09</v>
      </c>
      <c r="G2855" s="195" t="s">
        <v>3006</v>
      </c>
      <c r="L2855" s="259">
        <v>44560</v>
      </c>
      <c r="M2855">
        <v>248070</v>
      </c>
      <c r="O2855" s="284">
        <f>IFERROR(DATE(Table7[[#This Row],[year]],MONTH(DATEVALUE(Table7[[#This Row],[month]]&amp;"1")),Table7[[#This Row],[day]]),"")</f>
        <v>40956</v>
      </c>
      <c r="P2855" s="195" t="s">
        <v>6280</v>
      </c>
      <c r="Q2855" s="195">
        <v>2012</v>
      </c>
      <c r="R2855" s="195" t="s">
        <v>3433</v>
      </c>
      <c r="S2855" s="195">
        <v>17</v>
      </c>
      <c r="T2855" s="195">
        <v>1732</v>
      </c>
      <c r="U2855" s="195">
        <v>2220.5</v>
      </c>
      <c r="V2855" s="195">
        <v>5088275</v>
      </c>
      <c r="X2855" s="260">
        <v>41039</v>
      </c>
      <c r="Y2855" t="s">
        <v>7254</v>
      </c>
      <c r="Z2855" s="260">
        <v>5</v>
      </c>
      <c r="AA2855">
        <v>1391</v>
      </c>
      <c r="AB2855" s="260" t="str">
        <f ca="1">IFERROR(IFERROR(VLOOKUP(Table_Merge1[[#This Row],[Column1]],Table11[#All],2,FALSE),LEFT(AB2856,8)&amp;IF(LEN((RIGHT(AB2856,2)+1))&lt;2,"0"&amp;(RIGHT(AB2856,2)+1),(RIGHT(AB2856,2)-1))),"")</f>
        <v>1391.02.21</v>
      </c>
      <c r="AC2855" s="259" t="str">
        <f ca="1">LEFT(Table_Merge1[[#This Row],[Column2]],4)</f>
        <v>1391</v>
      </c>
      <c r="AD2855" s="259" t="str">
        <f ca="1">RIGHT(LEFT(Table_Merge1[[#This Row],[Column2]],7),2)</f>
        <v>02</v>
      </c>
      <c r="AE2855" s="259" t="str">
        <f ca="1">RIGHT(Table_Merge1[[#This Row],[Column2]],2)</f>
        <v>21</v>
      </c>
      <c r="AF2855">
        <v>2</v>
      </c>
      <c r="AG2855">
        <v>21</v>
      </c>
      <c r="AH2855" s="260">
        <v>2012</v>
      </c>
      <c r="AI2855" t="s">
        <v>3439</v>
      </c>
      <c r="AJ2855" s="260">
        <v>10</v>
      </c>
      <c r="AK2855">
        <v>1590</v>
      </c>
      <c r="AL2855">
        <v>1997</v>
      </c>
      <c r="AM2855">
        <v>4929350</v>
      </c>
      <c r="AO2855">
        <v>16190</v>
      </c>
      <c r="AP2855" s="287">
        <f>IFERROR(IF(Table_Merge1[[#This Row],[LME Zinc stock]]*Table_Merge1[[#This Row],[Nima.مقدار]]=0,"",Table_Merge1[[#This Row],[LME Zinc stock]]*Table_Merge1[[#This Row],[Nima.مقدار]]),"")</f>
        <v>79806176500</v>
      </c>
      <c r="AQ2855" s="287">
        <f>IFERROR(IF(Table_Merge1[[#This Row],[LME Zinc 3-month]]*Table_Merge1[[#This Row],[Nima.مقدار]]=0,"",Table_Merge1[[#This Row],[LME Zinc 3-month]]*Table_Merge1[[#This Row],[Nima.مقدار]]),"")</f>
        <v>32331430</v>
      </c>
      <c r="AR2855" s="288" t="str">
        <f>IFERROR(IF(Table_Merge1[[#This Row],[LME Zinc stock]]*Table_Merge1[[#This Row],[Azad.Sell]]=0,"",Table_Merge1[[#This Row],[LME Zinc stock]]*Table_Merge1[[#This Row],[Azad.Sell]]),"")</f>
        <v/>
      </c>
      <c r="AS2855" s="288" t="str">
        <f>IFERROR(IF(Table_Merge1[[#This Row],[LME Zinc 3-month]]*Table_Merge1[[#This Row],[Azad.Sell]]=0,"",Table_Merge1[[#This Row],[LME Zinc 3-month]]*Table_Merge1[[#This Row],[Azad.Sell]]),"")</f>
        <v/>
      </c>
      <c r="AT2855"/>
    </row>
    <row r="2856" spans="1:46" x14ac:dyDescent="0.25">
      <c r="A2856" s="258">
        <v>44562</v>
      </c>
      <c r="B28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1400.10.11</v>
      </c>
      <c r="C2856" s="195">
        <f t="shared" ca="1" si="80"/>
        <v>1400</v>
      </c>
      <c r="D28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56" s="195">
        <f>_xlfn.NUMBERVALUE(RIGHT(Table11[[#This Row],[تاریخ شمسی]],2))</f>
        <v>11</v>
      </c>
      <c r="F28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10-11</v>
      </c>
      <c r="G2856" s="195" t="s">
        <v>3007</v>
      </c>
      <c r="L2856" s="259">
        <v>44562</v>
      </c>
      <c r="M2856">
        <v>247461</v>
      </c>
      <c r="O2856" s="283">
        <f>IFERROR(DATE(Table7[[#This Row],[year]],MONTH(DATEVALUE(Table7[[#This Row],[month]]&amp;"1")),Table7[[#This Row],[day]]),"")</f>
        <v>40955</v>
      </c>
      <c r="P2856" s="257" t="s">
        <v>6281</v>
      </c>
      <c r="Q2856" s="257">
        <v>2012</v>
      </c>
      <c r="R2856" s="257" t="s">
        <v>3433</v>
      </c>
      <c r="S2856" s="257">
        <v>16</v>
      </c>
      <c r="T2856" s="257">
        <v>1716</v>
      </c>
      <c r="U2856" s="257">
        <v>2248</v>
      </c>
      <c r="V2856" s="257">
        <v>5087975</v>
      </c>
      <c r="X2856" s="260">
        <v>41038</v>
      </c>
      <c r="Y2856" t="s">
        <v>7253</v>
      </c>
      <c r="Z2856" s="260">
        <v>5</v>
      </c>
      <c r="AA2856">
        <v>1391</v>
      </c>
      <c r="AB2856" s="260" t="str">
        <f ca="1">IFERROR(IFERROR(VLOOKUP(Table_Merge1[[#This Row],[Column1]],Table11[#All],2,FALSE),LEFT(AB2857,8)&amp;IF(LEN((RIGHT(AB2857,2)+1))&lt;2,"0"&amp;(RIGHT(AB2857,2)+1),(RIGHT(AB2857,2)-1))),"")</f>
        <v>1391.02.20</v>
      </c>
      <c r="AC2856" s="259" t="str">
        <f ca="1">LEFT(Table_Merge1[[#This Row],[Column2]],4)</f>
        <v>1391</v>
      </c>
      <c r="AD2856" s="259" t="str">
        <f ca="1">RIGHT(LEFT(Table_Merge1[[#This Row],[Column2]],7),2)</f>
        <v>02</v>
      </c>
      <c r="AE2856" s="259" t="str">
        <f ca="1">RIGHT(Table_Merge1[[#This Row],[Column2]],2)</f>
        <v>20</v>
      </c>
      <c r="AF2856">
        <v>2</v>
      </c>
      <c r="AG2856">
        <v>20</v>
      </c>
      <c r="AH2856" s="260">
        <v>2012</v>
      </c>
      <c r="AI2856" t="s">
        <v>3439</v>
      </c>
      <c r="AJ2856" s="260">
        <v>9</v>
      </c>
      <c r="AK2856">
        <v>1585.5</v>
      </c>
      <c r="AL2856">
        <v>2020</v>
      </c>
      <c r="AM2856">
        <v>4937600</v>
      </c>
      <c r="AO2856">
        <v>16500</v>
      </c>
      <c r="AP2856" s="287">
        <f>IFERROR(IF(Table_Merge1[[#This Row],[LME Zinc stock]]*Table_Merge1[[#This Row],[Nima.مقدار]]=0,"",Table_Merge1[[#This Row],[LME Zinc stock]]*Table_Merge1[[#This Row],[Nima.مقدار]]),"")</f>
        <v>81470400000</v>
      </c>
      <c r="AQ2856" s="287">
        <f>IFERROR(IF(Table_Merge1[[#This Row],[LME Zinc 3-month]]*Table_Merge1[[#This Row],[Nima.مقدار]]=0,"",Table_Merge1[[#This Row],[LME Zinc 3-month]]*Table_Merge1[[#This Row],[Nima.مقدار]]),"")</f>
        <v>33330000</v>
      </c>
      <c r="AR2856" s="288" t="str">
        <f>IFERROR(IF(Table_Merge1[[#This Row],[LME Zinc stock]]*Table_Merge1[[#This Row],[Azad.Sell]]=0,"",Table_Merge1[[#This Row],[LME Zinc stock]]*Table_Merge1[[#This Row],[Azad.Sell]]),"")</f>
        <v/>
      </c>
      <c r="AS2856" s="288" t="str">
        <f>IFERROR(IF(Table_Merge1[[#This Row],[LME Zinc 3-month]]*Table_Merge1[[#This Row],[Azad.Sell]]=0,"",Table_Merge1[[#This Row],[LME Zinc 3-month]]*Table_Merge1[[#This Row],[Azad.Sell]]),"")</f>
        <v/>
      </c>
      <c r="AT2856"/>
    </row>
    <row r="2857" spans="1:46" x14ac:dyDescent="0.25">
      <c r="A2857" s="258">
        <v>44563</v>
      </c>
      <c r="B28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1400.10.12</v>
      </c>
      <c r="C2857" s="195">
        <f t="shared" ca="1" si="80"/>
        <v>1400</v>
      </c>
      <c r="D28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57" s="195">
        <f>_xlfn.NUMBERVALUE(RIGHT(Table11[[#This Row],[تاریخ شمسی]],2))</f>
        <v>12</v>
      </c>
      <c r="F28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10-12</v>
      </c>
      <c r="G2857" s="195" t="s">
        <v>3008</v>
      </c>
      <c r="L2857" s="259">
        <v>44563</v>
      </c>
      <c r="M2857">
        <v>246520</v>
      </c>
      <c r="O2857" s="284">
        <f>IFERROR(DATE(Table7[[#This Row],[year]],MONTH(DATEVALUE(Table7[[#This Row],[month]]&amp;"1")),Table7[[#This Row],[day]]),"")</f>
        <v>40954</v>
      </c>
      <c r="P2857" s="195" t="s">
        <v>6282</v>
      </c>
      <c r="Q2857" s="195">
        <v>2012</v>
      </c>
      <c r="R2857" s="195" t="s">
        <v>3433</v>
      </c>
      <c r="S2857" s="195">
        <v>15</v>
      </c>
      <c r="T2857" s="195">
        <v>1725.5</v>
      </c>
      <c r="U2857" s="195">
        <v>2296</v>
      </c>
      <c r="V2857" s="195">
        <v>5096075</v>
      </c>
      <c r="X2857" s="260">
        <v>41037</v>
      </c>
      <c r="Y2857" t="s">
        <v>7252</v>
      </c>
      <c r="Z2857" s="260">
        <v>5</v>
      </c>
      <c r="AA2857">
        <v>1391</v>
      </c>
      <c r="AB2857" s="260" t="str">
        <f ca="1">IFERROR(IFERROR(VLOOKUP(Table_Merge1[[#This Row],[Column1]],Table11[#All],2,FALSE),LEFT(AB2858,8)&amp;IF(LEN((RIGHT(AB2858,2)+1))&lt;2,"0"&amp;(RIGHT(AB2858,2)+1),(RIGHT(AB2858,2)-1))),"")</f>
        <v>1391.02.19</v>
      </c>
      <c r="AC2857" s="259" t="str">
        <f ca="1">LEFT(Table_Merge1[[#This Row],[Column2]],4)</f>
        <v>1391</v>
      </c>
      <c r="AD2857" s="259" t="str">
        <f ca="1">RIGHT(LEFT(Table_Merge1[[#This Row],[Column2]],7),2)</f>
        <v>02</v>
      </c>
      <c r="AE2857" s="259" t="str">
        <f ca="1">RIGHT(Table_Merge1[[#This Row],[Column2]],2)</f>
        <v>19</v>
      </c>
      <c r="AF2857">
        <v>2</v>
      </c>
      <c r="AG2857">
        <v>19</v>
      </c>
      <c r="AH2857" s="260">
        <v>2012</v>
      </c>
      <c r="AI2857" t="s">
        <v>3439</v>
      </c>
      <c r="AJ2857" s="260">
        <v>8</v>
      </c>
      <c r="AK2857">
        <v>1627</v>
      </c>
      <c r="AL2857">
        <v>2022</v>
      </c>
      <c r="AM2857">
        <v>4945325</v>
      </c>
      <c r="AO2857">
        <v>16550</v>
      </c>
      <c r="AP2857" s="287">
        <f>IFERROR(IF(Table_Merge1[[#This Row],[LME Zinc stock]]*Table_Merge1[[#This Row],[Nima.مقدار]]=0,"",Table_Merge1[[#This Row],[LME Zinc stock]]*Table_Merge1[[#This Row],[Nima.مقدار]]),"")</f>
        <v>81845128750</v>
      </c>
      <c r="AQ2857" s="287">
        <f>IFERROR(IF(Table_Merge1[[#This Row],[LME Zinc 3-month]]*Table_Merge1[[#This Row],[Nima.مقدار]]=0,"",Table_Merge1[[#This Row],[LME Zinc 3-month]]*Table_Merge1[[#This Row],[Nima.مقدار]]),"")</f>
        <v>33464100</v>
      </c>
      <c r="AR2857" s="288" t="str">
        <f>IFERROR(IF(Table_Merge1[[#This Row],[LME Zinc stock]]*Table_Merge1[[#This Row],[Azad.Sell]]=0,"",Table_Merge1[[#This Row],[LME Zinc stock]]*Table_Merge1[[#This Row],[Azad.Sell]]),"")</f>
        <v/>
      </c>
      <c r="AS2857" s="288" t="str">
        <f>IFERROR(IF(Table_Merge1[[#This Row],[LME Zinc 3-month]]*Table_Merge1[[#This Row],[Azad.Sell]]=0,"",Table_Merge1[[#This Row],[LME Zinc 3-month]]*Table_Merge1[[#This Row],[Azad.Sell]]),"")</f>
        <v/>
      </c>
      <c r="AT2857"/>
    </row>
    <row r="2858" spans="1:46" x14ac:dyDescent="0.25">
      <c r="A2858" s="258">
        <v>44564</v>
      </c>
      <c r="B28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1400.10.13</v>
      </c>
      <c r="C2858" s="195">
        <f t="shared" ca="1" si="80"/>
        <v>1400</v>
      </c>
      <c r="D28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58" s="195">
        <f>_xlfn.NUMBERVALUE(RIGHT(Table11[[#This Row],[تاریخ شمسی]],2))</f>
        <v>13</v>
      </c>
      <c r="F28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10-13</v>
      </c>
      <c r="G2858" s="195" t="s">
        <v>3009</v>
      </c>
      <c r="L2858" s="259">
        <v>44564</v>
      </c>
      <c r="M2858">
        <v>247378</v>
      </c>
      <c r="O2858" s="283">
        <f>IFERROR(DATE(Table7[[#This Row],[year]],MONTH(DATEVALUE(Table7[[#This Row],[month]]&amp;"1")),Table7[[#This Row],[day]]),"")</f>
        <v>40953</v>
      </c>
      <c r="P2858" s="257" t="s">
        <v>6283</v>
      </c>
      <c r="Q2858" s="257">
        <v>2012</v>
      </c>
      <c r="R2858" s="257" t="s">
        <v>3433</v>
      </c>
      <c r="S2858" s="257">
        <v>14</v>
      </c>
      <c r="T2858" s="257">
        <v>1721</v>
      </c>
      <c r="U2858" s="257">
        <v>2335.5</v>
      </c>
      <c r="V2858" s="257">
        <v>5101150</v>
      </c>
      <c r="X2858" s="260">
        <v>41033</v>
      </c>
      <c r="Z2858" s="260">
        <v>5</v>
      </c>
      <c r="AB2858" s="260" t="str">
        <f ca="1">IFERROR(IFERROR(VLOOKUP(Table_Merge1[[#This Row],[Column1]],Table11[#All],2,FALSE),LEFT(AB2859,8)&amp;IF(LEN((RIGHT(AB2859,2)+1))&lt;2,"0"&amp;(RIGHT(AB2859,2)+1),(RIGHT(AB2859,2)-1))),"")</f>
        <v>1391.02.13</v>
      </c>
      <c r="AC2858" s="259" t="str">
        <f ca="1">LEFT(Table_Merge1[[#This Row],[Column2]],4)</f>
        <v>1391</v>
      </c>
      <c r="AD2858" s="259" t="str">
        <f ca="1">RIGHT(LEFT(Table_Merge1[[#This Row],[Column2]],7),2)</f>
        <v>02</v>
      </c>
      <c r="AE2858" s="259" t="str">
        <f ca="1">RIGHT(Table_Merge1[[#This Row],[Column2]],2)</f>
        <v>13</v>
      </c>
      <c r="AH2858" s="260">
        <v>2012</v>
      </c>
      <c r="AI2858" t="s">
        <v>3439</v>
      </c>
      <c r="AJ2858" s="260">
        <v>4</v>
      </c>
      <c r="AK2858">
        <v>1629.5</v>
      </c>
      <c r="AL2858">
        <v>2019.5</v>
      </c>
      <c r="AM2858">
        <v>4943900</v>
      </c>
      <c r="AP2858" s="287" t="str">
        <f>IFERROR(IF(Table_Merge1[[#This Row],[LME Zinc stock]]*Table_Merge1[[#This Row],[Nima.مقدار]]=0,"",Table_Merge1[[#This Row],[LME Zinc stock]]*Table_Merge1[[#This Row],[Nima.مقدار]]),"")</f>
        <v/>
      </c>
      <c r="AQ2858" s="287" t="str">
        <f>IFERROR(IF(Table_Merge1[[#This Row],[LME Zinc 3-month]]*Table_Merge1[[#This Row],[Nima.مقدار]]=0,"",Table_Merge1[[#This Row],[LME Zinc 3-month]]*Table_Merge1[[#This Row],[Nima.مقدار]]),"")</f>
        <v/>
      </c>
      <c r="AR2858" s="288" t="str">
        <f>IFERROR(IF(Table_Merge1[[#This Row],[LME Zinc stock]]*Table_Merge1[[#This Row],[Azad.Sell]]=0,"",Table_Merge1[[#This Row],[LME Zinc stock]]*Table_Merge1[[#This Row],[Azad.Sell]]),"")</f>
        <v/>
      </c>
      <c r="AS2858" s="288" t="str">
        <f>IFERROR(IF(Table_Merge1[[#This Row],[LME Zinc 3-month]]*Table_Merge1[[#This Row],[Azad.Sell]]=0,"",Table_Merge1[[#This Row],[LME Zinc 3-month]]*Table_Merge1[[#This Row],[Azad.Sell]]),"")</f>
        <v/>
      </c>
      <c r="AT2858"/>
    </row>
    <row r="2859" spans="1:46" x14ac:dyDescent="0.25">
      <c r="A2859" s="258">
        <v>44565</v>
      </c>
      <c r="B28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1400.10.14</v>
      </c>
      <c r="C2859" s="195">
        <f t="shared" ca="1" si="80"/>
        <v>1400</v>
      </c>
      <c r="D28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59" s="195">
        <f>_xlfn.NUMBERVALUE(RIGHT(Table11[[#This Row],[تاریخ شمسی]],2))</f>
        <v>14</v>
      </c>
      <c r="F28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10-14</v>
      </c>
      <c r="G2859" s="195" t="s">
        <v>3010</v>
      </c>
      <c r="L2859" s="259">
        <v>44565</v>
      </c>
      <c r="M2859">
        <v>249855</v>
      </c>
      <c r="O2859" s="284">
        <f>IFERROR(DATE(Table7[[#This Row],[year]],MONTH(DATEVALUE(Table7[[#This Row],[month]]&amp;"1")),Table7[[#This Row],[day]]),"")</f>
        <v>40952</v>
      </c>
      <c r="P2859" s="195" t="s">
        <v>6284</v>
      </c>
      <c r="Q2859" s="195">
        <v>2012</v>
      </c>
      <c r="R2859" s="195" t="s">
        <v>3433</v>
      </c>
      <c r="S2859" s="195">
        <v>13</v>
      </c>
      <c r="T2859" s="195">
        <v>1727</v>
      </c>
      <c r="U2859" s="195">
        <v>2333</v>
      </c>
      <c r="V2859" s="195">
        <v>5103000</v>
      </c>
      <c r="X2859" s="260">
        <v>41032</v>
      </c>
      <c r="Y2859" t="s">
        <v>7251</v>
      </c>
      <c r="Z2859" s="260">
        <v>5</v>
      </c>
      <c r="AA2859">
        <v>1391</v>
      </c>
      <c r="AB2859" s="260" t="str">
        <f ca="1">IFERROR(IFERROR(VLOOKUP(Table_Merge1[[#This Row],[Column1]],Table11[#All],2,FALSE),LEFT(AB2860,8)&amp;IF(LEN((RIGHT(AB2860,2)+1))&lt;2,"0"&amp;(RIGHT(AB2860,2)+1),(RIGHT(AB2860,2)-1))),"")</f>
        <v>1391.02.14</v>
      </c>
      <c r="AC2859" s="259" t="str">
        <f ca="1">LEFT(Table_Merge1[[#This Row],[Column2]],4)</f>
        <v>1391</v>
      </c>
      <c r="AD2859" s="259" t="str">
        <f ca="1">RIGHT(LEFT(Table_Merge1[[#This Row],[Column2]],7),2)</f>
        <v>02</v>
      </c>
      <c r="AE2859" s="259" t="str">
        <f ca="1">RIGHT(Table_Merge1[[#This Row],[Column2]],2)</f>
        <v>14</v>
      </c>
      <c r="AF2859">
        <v>2</v>
      </c>
      <c r="AG2859">
        <v>14</v>
      </c>
      <c r="AH2859" s="260">
        <v>2012</v>
      </c>
      <c r="AI2859" t="s">
        <v>3439</v>
      </c>
      <c r="AJ2859" s="260">
        <v>3</v>
      </c>
      <c r="AK2859">
        <v>1642.5</v>
      </c>
      <c r="AL2859">
        <v>2008.5</v>
      </c>
      <c r="AM2859">
        <v>4956325</v>
      </c>
      <c r="AO2859">
        <v>17050</v>
      </c>
      <c r="AP2859" s="287">
        <f>IFERROR(IF(Table_Merge1[[#This Row],[LME Zinc stock]]*Table_Merge1[[#This Row],[Nima.مقدار]]=0,"",Table_Merge1[[#This Row],[LME Zinc stock]]*Table_Merge1[[#This Row],[Nima.مقدار]]),"")</f>
        <v>84505341250</v>
      </c>
      <c r="AQ2859" s="287">
        <f>IFERROR(IF(Table_Merge1[[#This Row],[LME Zinc 3-month]]*Table_Merge1[[#This Row],[Nima.مقدار]]=0,"",Table_Merge1[[#This Row],[LME Zinc 3-month]]*Table_Merge1[[#This Row],[Nima.مقدار]]),"")</f>
        <v>34244925</v>
      </c>
      <c r="AR2859" s="288" t="str">
        <f>IFERROR(IF(Table_Merge1[[#This Row],[LME Zinc stock]]*Table_Merge1[[#This Row],[Azad.Sell]]=0,"",Table_Merge1[[#This Row],[LME Zinc stock]]*Table_Merge1[[#This Row],[Azad.Sell]]),"")</f>
        <v/>
      </c>
      <c r="AS2859" s="288" t="str">
        <f>IFERROR(IF(Table_Merge1[[#This Row],[LME Zinc 3-month]]*Table_Merge1[[#This Row],[Azad.Sell]]=0,"",Table_Merge1[[#This Row],[LME Zinc 3-month]]*Table_Merge1[[#This Row],[Azad.Sell]]),"")</f>
        <v/>
      </c>
      <c r="AT2859"/>
    </row>
    <row r="2860" spans="1:46" x14ac:dyDescent="0.25">
      <c r="A2860" s="258">
        <v>44566</v>
      </c>
      <c r="B28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1400.10.15</v>
      </c>
      <c r="C2860" s="195">
        <f t="shared" ca="1" si="80"/>
        <v>1400</v>
      </c>
      <c r="D28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60" s="195">
        <f>_xlfn.NUMBERVALUE(RIGHT(Table11[[#This Row],[تاریخ شمسی]],2))</f>
        <v>15</v>
      </c>
      <c r="F28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10-15</v>
      </c>
      <c r="G2860" s="195" t="s">
        <v>3011</v>
      </c>
      <c r="L2860" s="259">
        <v>44566</v>
      </c>
      <c r="M2860">
        <v>250466</v>
      </c>
      <c r="O2860" s="283">
        <f>IFERROR(DATE(Table7[[#This Row],[year]],MONTH(DATEVALUE(Table7[[#This Row],[month]]&amp;"1")),Table7[[#This Row],[day]]),"")</f>
        <v>40949</v>
      </c>
      <c r="P2860" s="257" t="s">
        <v>6285</v>
      </c>
      <c r="Q2860" s="257">
        <v>2012</v>
      </c>
      <c r="R2860" s="257" t="s">
        <v>3433</v>
      </c>
      <c r="S2860" s="257">
        <v>10</v>
      </c>
      <c r="T2860" s="257">
        <v>1715.5</v>
      </c>
      <c r="U2860" s="257" t="s">
        <v>3621</v>
      </c>
      <c r="V2860" s="257" t="s">
        <v>3621</v>
      </c>
      <c r="X2860" s="260">
        <v>41031</v>
      </c>
      <c r="Y2860" t="s">
        <v>7250</v>
      </c>
      <c r="Z2860" s="260">
        <v>5</v>
      </c>
      <c r="AA2860">
        <v>1391</v>
      </c>
      <c r="AB2860" s="260" t="str">
        <f ca="1">IFERROR(IFERROR(VLOOKUP(Table_Merge1[[#This Row],[Column1]],Table11[#All],2,FALSE),LEFT(AB2861,8)&amp;IF(LEN((RIGHT(AB2861,2)+1))&lt;2,"0"&amp;(RIGHT(AB2861,2)+1),(RIGHT(AB2861,2)-1))),"")</f>
        <v>1391.02.13</v>
      </c>
      <c r="AC2860" s="259" t="str">
        <f ca="1">LEFT(Table_Merge1[[#This Row],[Column2]],4)</f>
        <v>1391</v>
      </c>
      <c r="AD2860" s="259" t="str">
        <f ca="1">RIGHT(LEFT(Table_Merge1[[#This Row],[Column2]],7),2)</f>
        <v>02</v>
      </c>
      <c r="AE2860" s="259" t="str">
        <f ca="1">RIGHT(Table_Merge1[[#This Row],[Column2]],2)</f>
        <v>13</v>
      </c>
      <c r="AF2860">
        <v>2</v>
      </c>
      <c r="AG2860">
        <v>13</v>
      </c>
      <c r="AH2860" s="260">
        <v>2012</v>
      </c>
      <c r="AI2860" t="s">
        <v>3439</v>
      </c>
      <c r="AJ2860" s="260">
        <v>2</v>
      </c>
      <c r="AK2860">
        <v>1652.5</v>
      </c>
      <c r="AL2860">
        <v>2015.5</v>
      </c>
      <c r="AM2860">
        <v>4952975</v>
      </c>
      <c r="AO2860">
        <v>17090</v>
      </c>
      <c r="AP2860" s="287">
        <f>IFERROR(IF(Table_Merge1[[#This Row],[LME Zinc stock]]*Table_Merge1[[#This Row],[Nima.مقدار]]=0,"",Table_Merge1[[#This Row],[LME Zinc stock]]*Table_Merge1[[#This Row],[Nima.مقدار]]),"")</f>
        <v>84646342750</v>
      </c>
      <c r="AQ2860" s="287">
        <f>IFERROR(IF(Table_Merge1[[#This Row],[LME Zinc 3-month]]*Table_Merge1[[#This Row],[Nima.مقدار]]=0,"",Table_Merge1[[#This Row],[LME Zinc 3-month]]*Table_Merge1[[#This Row],[Nima.مقدار]]),"")</f>
        <v>34444895</v>
      </c>
      <c r="AR2860" s="288" t="str">
        <f>IFERROR(IF(Table_Merge1[[#This Row],[LME Zinc stock]]*Table_Merge1[[#This Row],[Azad.Sell]]=0,"",Table_Merge1[[#This Row],[LME Zinc stock]]*Table_Merge1[[#This Row],[Azad.Sell]]),"")</f>
        <v/>
      </c>
      <c r="AS2860" s="288" t="str">
        <f>IFERROR(IF(Table_Merge1[[#This Row],[LME Zinc 3-month]]*Table_Merge1[[#This Row],[Azad.Sell]]=0,"",Table_Merge1[[#This Row],[LME Zinc 3-month]]*Table_Merge1[[#This Row],[Azad.Sell]]),"")</f>
        <v/>
      </c>
      <c r="AT2860"/>
    </row>
    <row r="2861" spans="1:46" x14ac:dyDescent="0.25">
      <c r="A2861" s="258">
        <v>44567</v>
      </c>
      <c r="B28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1400.10.16</v>
      </c>
      <c r="C2861" s="195">
        <f t="shared" ca="1" si="80"/>
        <v>1400</v>
      </c>
      <c r="D28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61" s="195">
        <f>_xlfn.NUMBERVALUE(RIGHT(Table11[[#This Row],[تاریخ شمسی]],2))</f>
        <v>16</v>
      </c>
      <c r="F28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10-16</v>
      </c>
      <c r="G2861" s="195" t="s">
        <v>3012</v>
      </c>
      <c r="L2861" s="259">
        <v>44567</v>
      </c>
      <c r="M2861">
        <v>250466</v>
      </c>
      <c r="O2861" s="284">
        <f>IFERROR(DATE(Table7[[#This Row],[year]],MONTH(DATEVALUE(Table7[[#This Row],[month]]&amp;"1")),Table7[[#This Row],[day]]),"")</f>
        <v>40948</v>
      </c>
      <c r="P2861" s="195" t="s">
        <v>6286</v>
      </c>
      <c r="Q2861" s="195">
        <v>2012</v>
      </c>
      <c r="R2861" s="195" t="s">
        <v>3433</v>
      </c>
      <c r="S2861" s="195">
        <v>9</v>
      </c>
      <c r="T2861" s="195">
        <v>1733</v>
      </c>
      <c r="U2861" s="195">
        <v>2341.5</v>
      </c>
      <c r="V2861" s="195">
        <v>5107775</v>
      </c>
      <c r="X2861" s="260">
        <v>41030</v>
      </c>
      <c r="Y2861" t="s">
        <v>7249</v>
      </c>
      <c r="Z2861" s="260">
        <v>5</v>
      </c>
      <c r="AA2861">
        <v>1391</v>
      </c>
      <c r="AB2861" s="260" t="str">
        <f ca="1">IFERROR(IFERROR(VLOOKUP(Table_Merge1[[#This Row],[Column1]],Table11[#All],2,FALSE),LEFT(AB2862,8)&amp;IF(LEN((RIGHT(AB2862,2)+1))&lt;2,"0"&amp;(RIGHT(AB2862,2)+1),(RIGHT(AB2862,2)-1))),"")</f>
        <v>1391.02.12</v>
      </c>
      <c r="AC2861" s="259" t="str">
        <f ca="1">LEFT(Table_Merge1[[#This Row],[Column2]],4)</f>
        <v>1391</v>
      </c>
      <c r="AD2861" s="259" t="str">
        <f ca="1">RIGHT(LEFT(Table_Merge1[[#This Row],[Column2]],7),2)</f>
        <v>02</v>
      </c>
      <c r="AE2861" s="259" t="str">
        <f ca="1">RIGHT(Table_Merge1[[#This Row],[Column2]],2)</f>
        <v>12</v>
      </c>
      <c r="AF2861">
        <v>2</v>
      </c>
      <c r="AG2861">
        <v>12</v>
      </c>
      <c r="AH2861" s="260">
        <v>2012</v>
      </c>
      <c r="AI2861" t="s">
        <v>3439</v>
      </c>
      <c r="AJ2861" s="260">
        <v>1</v>
      </c>
      <c r="AK2861">
        <v>1661.25</v>
      </c>
      <c r="AL2861">
        <v>2038.5</v>
      </c>
      <c r="AM2861">
        <v>4958000</v>
      </c>
      <c r="AO2861">
        <v>17100</v>
      </c>
      <c r="AP2861" s="287">
        <f>IFERROR(IF(Table_Merge1[[#This Row],[LME Zinc stock]]*Table_Merge1[[#This Row],[Nima.مقدار]]=0,"",Table_Merge1[[#This Row],[LME Zinc stock]]*Table_Merge1[[#This Row],[Nima.مقدار]]),"")</f>
        <v>84781800000</v>
      </c>
      <c r="AQ2861" s="287">
        <f>IFERROR(IF(Table_Merge1[[#This Row],[LME Zinc 3-month]]*Table_Merge1[[#This Row],[Nima.مقدار]]=0,"",Table_Merge1[[#This Row],[LME Zinc 3-month]]*Table_Merge1[[#This Row],[Nima.مقدار]]),"")</f>
        <v>34858350</v>
      </c>
      <c r="AR2861" s="288" t="str">
        <f>IFERROR(IF(Table_Merge1[[#This Row],[LME Zinc stock]]*Table_Merge1[[#This Row],[Azad.Sell]]=0,"",Table_Merge1[[#This Row],[LME Zinc stock]]*Table_Merge1[[#This Row],[Azad.Sell]]),"")</f>
        <v/>
      </c>
      <c r="AS2861" s="288" t="str">
        <f>IFERROR(IF(Table_Merge1[[#This Row],[LME Zinc 3-month]]*Table_Merge1[[#This Row],[Azad.Sell]]=0,"",Table_Merge1[[#This Row],[LME Zinc 3-month]]*Table_Merge1[[#This Row],[Azad.Sell]]),"")</f>
        <v/>
      </c>
      <c r="AT2861"/>
    </row>
    <row r="2862" spans="1:46" x14ac:dyDescent="0.25">
      <c r="A2862" s="258">
        <v>44569</v>
      </c>
      <c r="B28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1400.10.18</v>
      </c>
      <c r="C2862" s="195">
        <f t="shared" ca="1" si="80"/>
        <v>1400</v>
      </c>
      <c r="D28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62" s="195">
        <f>_xlfn.NUMBERVALUE(RIGHT(Table11[[#This Row],[تاریخ شمسی]],2))</f>
        <v>18</v>
      </c>
      <c r="F28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10-18</v>
      </c>
      <c r="G2862" s="195" t="s">
        <v>3013</v>
      </c>
      <c r="L2862" s="259">
        <v>44569</v>
      </c>
      <c r="M2862">
        <v>249282</v>
      </c>
      <c r="O2862" s="283">
        <f>IFERROR(DATE(Table7[[#This Row],[year]],MONTH(DATEVALUE(Table7[[#This Row],[month]]&amp;"1")),Table7[[#This Row],[day]]),"")</f>
        <v>40947</v>
      </c>
      <c r="P2862" s="257" t="s">
        <v>6287</v>
      </c>
      <c r="Q2862" s="257">
        <v>2012</v>
      </c>
      <c r="R2862" s="257" t="s">
        <v>3433</v>
      </c>
      <c r="S2862" s="257">
        <v>8</v>
      </c>
      <c r="T2862" s="257">
        <v>1743</v>
      </c>
      <c r="U2862" s="257">
        <v>2349</v>
      </c>
      <c r="V2862" s="257">
        <v>5113425</v>
      </c>
      <c r="X2862" s="260">
        <v>41029</v>
      </c>
      <c r="Y2862" t="s">
        <v>7248</v>
      </c>
      <c r="Z2862" s="260">
        <v>5</v>
      </c>
      <c r="AA2862">
        <v>1391</v>
      </c>
      <c r="AB2862" s="260" t="str">
        <f ca="1">IFERROR(IFERROR(VLOOKUP(Table_Merge1[[#This Row],[Column1]],Table11[#All],2,FALSE),LEFT(AB2863,8)&amp;IF(LEN((RIGHT(AB2863,2)+1))&lt;2,"0"&amp;(RIGHT(AB2863,2)+1),(RIGHT(AB2863,2)-1))),"")</f>
        <v>1391.02.11</v>
      </c>
      <c r="AC2862" s="259" t="str">
        <f ca="1">LEFT(Table_Merge1[[#This Row],[Column2]],4)</f>
        <v>1391</v>
      </c>
      <c r="AD2862" s="259" t="str">
        <f ca="1">RIGHT(LEFT(Table_Merge1[[#This Row],[Column2]],7),2)</f>
        <v>02</v>
      </c>
      <c r="AE2862" s="259" t="str">
        <f ca="1">RIGHT(Table_Merge1[[#This Row],[Column2]],2)</f>
        <v>11</v>
      </c>
      <c r="AF2862">
        <v>2</v>
      </c>
      <c r="AG2862">
        <v>11</v>
      </c>
      <c r="AH2862" s="260">
        <v>2012</v>
      </c>
      <c r="AI2862" t="s">
        <v>3437</v>
      </c>
      <c r="AJ2862" s="260">
        <v>30</v>
      </c>
      <c r="AK2862">
        <v>1662.5</v>
      </c>
      <c r="AL2862">
        <v>2056.5</v>
      </c>
      <c r="AM2862">
        <v>4975175</v>
      </c>
      <c r="AO2862">
        <v>17250</v>
      </c>
      <c r="AP2862" s="287">
        <f>IFERROR(IF(Table_Merge1[[#This Row],[LME Zinc stock]]*Table_Merge1[[#This Row],[Nima.مقدار]]=0,"",Table_Merge1[[#This Row],[LME Zinc stock]]*Table_Merge1[[#This Row],[Nima.مقدار]]),"")</f>
        <v>85821768750</v>
      </c>
      <c r="AQ2862" s="287">
        <f>IFERROR(IF(Table_Merge1[[#This Row],[LME Zinc 3-month]]*Table_Merge1[[#This Row],[Nima.مقدار]]=0,"",Table_Merge1[[#This Row],[LME Zinc 3-month]]*Table_Merge1[[#This Row],[Nima.مقدار]]),"")</f>
        <v>35474625</v>
      </c>
      <c r="AR2862" s="288" t="str">
        <f>IFERROR(IF(Table_Merge1[[#This Row],[LME Zinc stock]]*Table_Merge1[[#This Row],[Azad.Sell]]=0,"",Table_Merge1[[#This Row],[LME Zinc stock]]*Table_Merge1[[#This Row],[Azad.Sell]]),"")</f>
        <v/>
      </c>
      <c r="AS2862" s="288" t="str">
        <f>IFERROR(IF(Table_Merge1[[#This Row],[LME Zinc 3-month]]*Table_Merge1[[#This Row],[Azad.Sell]]=0,"",Table_Merge1[[#This Row],[LME Zinc 3-month]]*Table_Merge1[[#This Row],[Azad.Sell]]),"")</f>
        <v/>
      </c>
      <c r="AT2862"/>
    </row>
    <row r="2863" spans="1:46" x14ac:dyDescent="0.25">
      <c r="A2863" s="258">
        <v>44570</v>
      </c>
      <c r="B28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1400.10.19</v>
      </c>
      <c r="C2863" s="195">
        <f t="shared" ca="1" si="80"/>
        <v>1400</v>
      </c>
      <c r="D28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63" s="195">
        <f>_xlfn.NUMBERVALUE(RIGHT(Table11[[#This Row],[تاریخ شمسی]],2))</f>
        <v>19</v>
      </c>
      <c r="F28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10-19</v>
      </c>
      <c r="G2863" s="195" t="s">
        <v>3014</v>
      </c>
      <c r="L2863" s="259">
        <v>44570</v>
      </c>
      <c r="M2863">
        <v>249188</v>
      </c>
      <c r="O2863" s="284">
        <f>IFERROR(DATE(Table7[[#This Row],[year]],MONTH(DATEVALUE(Table7[[#This Row],[month]]&amp;"1")),Table7[[#This Row],[day]]),"")</f>
        <v>40946</v>
      </c>
      <c r="P2863" s="195" t="s">
        <v>6288</v>
      </c>
      <c r="Q2863" s="195">
        <v>2012</v>
      </c>
      <c r="R2863" s="195" t="s">
        <v>3433</v>
      </c>
      <c r="S2863" s="195">
        <v>7</v>
      </c>
      <c r="T2863" s="195">
        <v>1720</v>
      </c>
      <c r="U2863" s="195">
        <v>2309.5</v>
      </c>
      <c r="V2863" s="195">
        <v>5115775</v>
      </c>
      <c r="X2863" s="260">
        <v>41026</v>
      </c>
      <c r="Z2863" s="260">
        <v>5</v>
      </c>
      <c r="AB2863" s="260" t="str">
        <f ca="1">IFERROR(IFERROR(VLOOKUP(Table_Merge1[[#This Row],[Column1]],Table11[#All],2,FALSE),LEFT(AB2864,8)&amp;IF(LEN((RIGHT(AB2864,2)+1))&lt;2,"0"&amp;(RIGHT(AB2864,2)+1),(RIGHT(AB2864,2)-1))),"")</f>
        <v>1391.02.08</v>
      </c>
      <c r="AC2863" s="259" t="str">
        <f ca="1">LEFT(Table_Merge1[[#This Row],[Column2]],4)</f>
        <v>1391</v>
      </c>
      <c r="AD2863" s="259" t="str">
        <f ca="1">RIGHT(LEFT(Table_Merge1[[#This Row],[Column2]],7),2)</f>
        <v>02</v>
      </c>
      <c r="AE2863" s="259" t="str">
        <f ca="1">RIGHT(Table_Merge1[[#This Row],[Column2]],2)</f>
        <v>08</v>
      </c>
      <c r="AH2863" s="260">
        <v>2012</v>
      </c>
      <c r="AI2863" t="s">
        <v>3437</v>
      </c>
      <c r="AJ2863" s="260">
        <v>27</v>
      </c>
      <c r="AK2863">
        <v>1654</v>
      </c>
      <c r="AL2863">
        <v>2034</v>
      </c>
      <c r="AM2863">
        <v>4982900</v>
      </c>
      <c r="AP2863" s="287" t="str">
        <f>IFERROR(IF(Table_Merge1[[#This Row],[LME Zinc stock]]*Table_Merge1[[#This Row],[Nima.مقدار]]=0,"",Table_Merge1[[#This Row],[LME Zinc stock]]*Table_Merge1[[#This Row],[Nima.مقدار]]),"")</f>
        <v/>
      </c>
      <c r="AQ2863" s="287" t="str">
        <f>IFERROR(IF(Table_Merge1[[#This Row],[LME Zinc 3-month]]*Table_Merge1[[#This Row],[Nima.مقدار]]=0,"",Table_Merge1[[#This Row],[LME Zinc 3-month]]*Table_Merge1[[#This Row],[Nima.مقدار]]),"")</f>
        <v/>
      </c>
      <c r="AR2863" s="288" t="str">
        <f>IFERROR(IF(Table_Merge1[[#This Row],[LME Zinc stock]]*Table_Merge1[[#This Row],[Azad.Sell]]=0,"",Table_Merge1[[#This Row],[LME Zinc stock]]*Table_Merge1[[#This Row],[Azad.Sell]]),"")</f>
        <v/>
      </c>
      <c r="AS2863" s="288" t="str">
        <f>IFERROR(IF(Table_Merge1[[#This Row],[LME Zinc 3-month]]*Table_Merge1[[#This Row],[Azad.Sell]]=0,"",Table_Merge1[[#This Row],[LME Zinc 3-month]]*Table_Merge1[[#This Row],[Azad.Sell]]),"")</f>
        <v/>
      </c>
      <c r="AT2863"/>
    </row>
    <row r="2864" spans="1:46" x14ac:dyDescent="0.25">
      <c r="A2864" s="258">
        <v>44571</v>
      </c>
      <c r="B28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1400.10.20</v>
      </c>
      <c r="C2864" s="195">
        <f t="shared" ca="1" si="80"/>
        <v>1400</v>
      </c>
      <c r="D28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64" s="195">
        <f>_xlfn.NUMBERVALUE(RIGHT(Table11[[#This Row],[تاریخ شمسی]],2))</f>
        <v>20</v>
      </c>
      <c r="F28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10-20</v>
      </c>
      <c r="G2864" s="195" t="s">
        <v>3015</v>
      </c>
      <c r="L2864" s="259">
        <v>44571</v>
      </c>
      <c r="M2864">
        <v>248715</v>
      </c>
      <c r="O2864" s="283">
        <f>IFERROR(DATE(Table7[[#This Row],[year]],MONTH(DATEVALUE(Table7[[#This Row],[month]]&amp;"1")),Table7[[#This Row],[day]]),"")</f>
        <v>40945</v>
      </c>
      <c r="P2864" s="257" t="s">
        <v>6289</v>
      </c>
      <c r="Q2864" s="257">
        <v>2012</v>
      </c>
      <c r="R2864" s="257" t="s">
        <v>3433</v>
      </c>
      <c r="S2864" s="257">
        <v>6</v>
      </c>
      <c r="T2864" s="257">
        <v>1717</v>
      </c>
      <c r="U2864" s="257">
        <v>2293.5</v>
      </c>
      <c r="V2864" s="257">
        <v>5115475</v>
      </c>
      <c r="X2864" s="260">
        <v>41025</v>
      </c>
      <c r="Y2864" t="s">
        <v>7247</v>
      </c>
      <c r="Z2864" s="260">
        <v>5</v>
      </c>
      <c r="AA2864">
        <v>1391</v>
      </c>
      <c r="AB2864" s="260" t="str">
        <f ca="1">IFERROR(IFERROR(VLOOKUP(Table_Merge1[[#This Row],[Column1]],Table11[#All],2,FALSE),LEFT(AB2865,8)&amp;IF(LEN((RIGHT(AB2865,2)+1))&lt;2,"0"&amp;(RIGHT(AB2865,2)+1),(RIGHT(AB2865,2)-1))),"")</f>
        <v>1391.02.07</v>
      </c>
      <c r="AC2864" s="259" t="str">
        <f ca="1">LEFT(Table_Merge1[[#This Row],[Column2]],4)</f>
        <v>1391</v>
      </c>
      <c r="AD2864" s="259" t="str">
        <f ca="1">RIGHT(LEFT(Table_Merge1[[#This Row],[Column2]],7),2)</f>
        <v>02</v>
      </c>
      <c r="AE2864" s="259" t="str">
        <f ca="1">RIGHT(Table_Merge1[[#This Row],[Column2]],2)</f>
        <v>07</v>
      </c>
      <c r="AF2864">
        <v>2</v>
      </c>
      <c r="AG2864">
        <v>7</v>
      </c>
      <c r="AH2864" s="260">
        <v>2012</v>
      </c>
      <c r="AI2864" t="s">
        <v>3437</v>
      </c>
      <c r="AJ2864" s="260">
        <v>26</v>
      </c>
      <c r="AK2864">
        <v>1648.25</v>
      </c>
      <c r="AL2864">
        <v>2034.5</v>
      </c>
      <c r="AM2864">
        <v>4976500</v>
      </c>
      <c r="AO2864">
        <v>17480</v>
      </c>
      <c r="AP2864" s="287">
        <f>IFERROR(IF(Table_Merge1[[#This Row],[LME Zinc stock]]*Table_Merge1[[#This Row],[Nima.مقدار]]=0,"",Table_Merge1[[#This Row],[LME Zinc stock]]*Table_Merge1[[#This Row],[Nima.مقدار]]),"")</f>
        <v>86989220000</v>
      </c>
      <c r="AQ2864" s="287">
        <f>IFERROR(IF(Table_Merge1[[#This Row],[LME Zinc 3-month]]*Table_Merge1[[#This Row],[Nima.مقدار]]=0,"",Table_Merge1[[#This Row],[LME Zinc 3-month]]*Table_Merge1[[#This Row],[Nima.مقدار]]),"")</f>
        <v>35563060</v>
      </c>
      <c r="AR2864" s="288" t="str">
        <f>IFERROR(IF(Table_Merge1[[#This Row],[LME Zinc stock]]*Table_Merge1[[#This Row],[Azad.Sell]]=0,"",Table_Merge1[[#This Row],[LME Zinc stock]]*Table_Merge1[[#This Row],[Azad.Sell]]),"")</f>
        <v/>
      </c>
      <c r="AS2864" s="288" t="str">
        <f>IFERROR(IF(Table_Merge1[[#This Row],[LME Zinc 3-month]]*Table_Merge1[[#This Row],[Azad.Sell]]=0,"",Table_Merge1[[#This Row],[LME Zinc 3-month]]*Table_Merge1[[#This Row],[Azad.Sell]]),"")</f>
        <v/>
      </c>
      <c r="AT2864"/>
    </row>
    <row r="2865" spans="1:46" x14ac:dyDescent="0.25">
      <c r="A2865" s="258">
        <v>44572</v>
      </c>
      <c r="B28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1400.10.21</v>
      </c>
      <c r="C2865" s="195">
        <f t="shared" ca="1" si="80"/>
        <v>1400</v>
      </c>
      <c r="D28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65" s="195">
        <f>_xlfn.NUMBERVALUE(RIGHT(Table11[[#This Row],[تاریخ شمسی]],2))</f>
        <v>21</v>
      </c>
      <c r="F28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10-21</v>
      </c>
      <c r="G2865" s="195" t="s">
        <v>3016</v>
      </c>
      <c r="L2865" s="259">
        <v>44572</v>
      </c>
      <c r="M2865">
        <v>249894</v>
      </c>
      <c r="O2865" s="284">
        <f>IFERROR(DATE(Table7[[#This Row],[year]],MONTH(DATEVALUE(Table7[[#This Row],[month]]&amp;"1")),Table7[[#This Row],[day]]),"")</f>
        <v>40942</v>
      </c>
      <c r="P2865" s="195" t="s">
        <v>6290</v>
      </c>
      <c r="Q2865" s="195">
        <v>2012</v>
      </c>
      <c r="R2865" s="195" t="s">
        <v>3433</v>
      </c>
      <c r="S2865" s="195">
        <v>3</v>
      </c>
      <c r="T2865" s="195">
        <v>1759.5</v>
      </c>
      <c r="U2865" s="195">
        <v>2273</v>
      </c>
      <c r="V2865" s="195">
        <v>5118775</v>
      </c>
      <c r="X2865" s="260">
        <v>41024</v>
      </c>
      <c r="Z2865" s="260">
        <v>5</v>
      </c>
      <c r="AB2865" s="260" t="str">
        <f ca="1">IFERROR(IFERROR(VLOOKUP(Table_Merge1[[#This Row],[Column1]],Table11[#All],2,FALSE),LEFT(AB2866,8)&amp;IF(LEN((RIGHT(AB2866,2)+1))&lt;2,"0"&amp;(RIGHT(AB2866,2)+1),(RIGHT(AB2866,2)-1))),"")</f>
        <v>1391.02.06</v>
      </c>
      <c r="AC2865" s="259" t="str">
        <f ca="1">LEFT(Table_Merge1[[#This Row],[Column2]],4)</f>
        <v>1391</v>
      </c>
      <c r="AD2865" s="259" t="str">
        <f ca="1">RIGHT(LEFT(Table_Merge1[[#This Row],[Column2]],7),2)</f>
        <v>02</v>
      </c>
      <c r="AE2865" s="259" t="str">
        <f ca="1">RIGHT(Table_Merge1[[#This Row],[Column2]],2)</f>
        <v>06</v>
      </c>
      <c r="AH2865" s="260">
        <v>2012</v>
      </c>
      <c r="AI2865" t="s">
        <v>3437</v>
      </c>
      <c r="AJ2865" s="260">
        <v>25</v>
      </c>
      <c r="AK2865">
        <v>1641.25</v>
      </c>
      <c r="AL2865">
        <v>2021</v>
      </c>
      <c r="AM2865">
        <v>4984650</v>
      </c>
      <c r="AP2865" s="287" t="str">
        <f>IFERROR(IF(Table_Merge1[[#This Row],[LME Zinc stock]]*Table_Merge1[[#This Row],[Nima.مقدار]]=0,"",Table_Merge1[[#This Row],[LME Zinc stock]]*Table_Merge1[[#This Row],[Nima.مقدار]]),"")</f>
        <v/>
      </c>
      <c r="AQ2865" s="287" t="str">
        <f>IFERROR(IF(Table_Merge1[[#This Row],[LME Zinc 3-month]]*Table_Merge1[[#This Row],[Nima.مقدار]]=0,"",Table_Merge1[[#This Row],[LME Zinc 3-month]]*Table_Merge1[[#This Row],[Nima.مقدار]]),"")</f>
        <v/>
      </c>
      <c r="AR2865" s="288" t="str">
        <f>IFERROR(IF(Table_Merge1[[#This Row],[LME Zinc stock]]*Table_Merge1[[#This Row],[Azad.Sell]]=0,"",Table_Merge1[[#This Row],[LME Zinc stock]]*Table_Merge1[[#This Row],[Azad.Sell]]),"")</f>
        <v/>
      </c>
      <c r="AS2865" s="288" t="str">
        <f>IFERROR(IF(Table_Merge1[[#This Row],[LME Zinc 3-month]]*Table_Merge1[[#This Row],[Azad.Sell]]=0,"",Table_Merge1[[#This Row],[LME Zinc 3-month]]*Table_Merge1[[#This Row],[Azad.Sell]]),"")</f>
        <v/>
      </c>
      <c r="AT2865"/>
    </row>
    <row r="2866" spans="1:46" x14ac:dyDescent="0.25">
      <c r="A2866" s="258">
        <v>44573</v>
      </c>
      <c r="B28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1400.10.22</v>
      </c>
      <c r="C2866" s="195">
        <f t="shared" ca="1" si="80"/>
        <v>1400</v>
      </c>
      <c r="D28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66" s="195">
        <f>_xlfn.NUMBERVALUE(RIGHT(Table11[[#This Row],[تاریخ شمسی]],2))</f>
        <v>22</v>
      </c>
      <c r="F28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10-22</v>
      </c>
      <c r="G2866" s="195" t="s">
        <v>3017</v>
      </c>
      <c r="L2866" s="259">
        <v>44573</v>
      </c>
      <c r="M2866">
        <v>248269</v>
      </c>
      <c r="O2866" s="283">
        <f>IFERROR(DATE(Table7[[#This Row],[year]],MONTH(DATEVALUE(Table7[[#This Row],[month]]&amp;"1")),Table7[[#This Row],[day]]),"")</f>
        <v>40941</v>
      </c>
      <c r="P2866" s="257" t="s">
        <v>6291</v>
      </c>
      <c r="Q2866" s="257">
        <v>2012</v>
      </c>
      <c r="R2866" s="257" t="s">
        <v>3433</v>
      </c>
      <c r="S2866" s="257">
        <v>2</v>
      </c>
      <c r="T2866" s="257">
        <v>1747.5</v>
      </c>
      <c r="U2866" s="257">
        <v>2253</v>
      </c>
      <c r="V2866" s="257">
        <v>5124100</v>
      </c>
      <c r="X2866" s="260">
        <v>41023</v>
      </c>
      <c r="Y2866" t="s">
        <v>7246</v>
      </c>
      <c r="Z2866" s="260">
        <v>5</v>
      </c>
      <c r="AA2866">
        <v>1391</v>
      </c>
      <c r="AB2866" s="260" t="str">
        <f ca="1">IFERROR(IFERROR(VLOOKUP(Table_Merge1[[#This Row],[Column1]],Table11[#All],2,FALSE),LEFT(AB2867,8)&amp;IF(LEN((RIGHT(AB2867,2)+1))&lt;2,"0"&amp;(RIGHT(AB2867,2)+1),(RIGHT(AB2867,2)-1))),"")</f>
        <v>1391.02.05</v>
      </c>
      <c r="AC2866" s="259" t="str">
        <f ca="1">LEFT(Table_Merge1[[#This Row],[Column2]],4)</f>
        <v>1391</v>
      </c>
      <c r="AD2866" s="259" t="str">
        <f ca="1">RIGHT(LEFT(Table_Merge1[[#This Row],[Column2]],7),2)</f>
        <v>02</v>
      </c>
      <c r="AE2866" s="259" t="str">
        <f ca="1">RIGHT(Table_Merge1[[#This Row],[Column2]],2)</f>
        <v>05</v>
      </c>
      <c r="AF2866">
        <v>2</v>
      </c>
      <c r="AG2866">
        <v>5</v>
      </c>
      <c r="AH2866" s="260">
        <v>2012</v>
      </c>
      <c r="AI2866" t="s">
        <v>3437</v>
      </c>
      <c r="AJ2866" s="260">
        <v>24</v>
      </c>
      <c r="AK2866">
        <v>1638.75</v>
      </c>
      <c r="AL2866">
        <v>2022</v>
      </c>
      <c r="AM2866">
        <v>4949900</v>
      </c>
      <c r="AO2866">
        <v>17580</v>
      </c>
      <c r="AP2866" s="287">
        <f>IFERROR(IF(Table_Merge1[[#This Row],[LME Zinc stock]]*Table_Merge1[[#This Row],[Nima.مقدار]]=0,"",Table_Merge1[[#This Row],[LME Zinc stock]]*Table_Merge1[[#This Row],[Nima.مقدار]]),"")</f>
        <v>87019242000</v>
      </c>
      <c r="AQ2866" s="287">
        <f>IFERROR(IF(Table_Merge1[[#This Row],[LME Zinc 3-month]]*Table_Merge1[[#This Row],[Nima.مقدار]]=0,"",Table_Merge1[[#This Row],[LME Zinc 3-month]]*Table_Merge1[[#This Row],[Nima.مقدار]]),"")</f>
        <v>35546760</v>
      </c>
      <c r="AR2866" s="288" t="str">
        <f>IFERROR(IF(Table_Merge1[[#This Row],[LME Zinc stock]]*Table_Merge1[[#This Row],[Azad.Sell]]=0,"",Table_Merge1[[#This Row],[LME Zinc stock]]*Table_Merge1[[#This Row],[Azad.Sell]]),"")</f>
        <v/>
      </c>
      <c r="AS2866" s="288" t="str">
        <f>IFERROR(IF(Table_Merge1[[#This Row],[LME Zinc 3-month]]*Table_Merge1[[#This Row],[Azad.Sell]]=0,"",Table_Merge1[[#This Row],[LME Zinc 3-month]]*Table_Merge1[[#This Row],[Azad.Sell]]),"")</f>
        <v/>
      </c>
      <c r="AT2866"/>
    </row>
    <row r="2867" spans="1:46" x14ac:dyDescent="0.25">
      <c r="A2867" s="258">
        <v>44574</v>
      </c>
      <c r="B28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1400.10.23</v>
      </c>
      <c r="C2867" s="195">
        <f t="shared" ca="1" si="80"/>
        <v>1400</v>
      </c>
      <c r="D28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67" s="195">
        <f>_xlfn.NUMBERVALUE(RIGHT(Table11[[#This Row],[تاریخ شمسی]],2))</f>
        <v>23</v>
      </c>
      <c r="F28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10-23</v>
      </c>
      <c r="G2867" s="195" t="s">
        <v>3018</v>
      </c>
      <c r="L2867" s="259">
        <v>44574</v>
      </c>
      <c r="M2867">
        <v>247157</v>
      </c>
      <c r="O2867" s="284">
        <f>IFERROR(DATE(Table7[[#This Row],[year]],MONTH(DATEVALUE(Table7[[#This Row],[month]]&amp;"1")),Table7[[#This Row],[day]]),"")</f>
        <v>40940</v>
      </c>
      <c r="P2867" s="195" t="s">
        <v>6292</v>
      </c>
      <c r="Q2867" s="195">
        <v>2012</v>
      </c>
      <c r="R2867" s="195" t="s">
        <v>3433</v>
      </c>
      <c r="S2867" s="195">
        <v>1</v>
      </c>
      <c r="T2867" s="195">
        <v>1744</v>
      </c>
      <c r="U2867" s="195">
        <v>2220</v>
      </c>
      <c r="V2867" s="195">
        <v>5125800</v>
      </c>
      <c r="X2867" s="260">
        <v>41022</v>
      </c>
      <c r="Y2867" t="s">
        <v>7245</v>
      </c>
      <c r="Z2867" s="260">
        <v>5</v>
      </c>
      <c r="AA2867">
        <v>1391</v>
      </c>
      <c r="AB2867" s="260" t="str">
        <f ca="1">IFERROR(IFERROR(VLOOKUP(Table_Merge1[[#This Row],[Column1]],Table11[#All],2,FALSE),LEFT(AB2868,8)&amp;IF(LEN((RIGHT(AB2868,2)+1))&lt;2,"0"&amp;(RIGHT(AB2868,2)+1),(RIGHT(AB2868,2)-1))),"")</f>
        <v>1391.02.04</v>
      </c>
      <c r="AC2867" s="259" t="str">
        <f ca="1">LEFT(Table_Merge1[[#This Row],[Column2]],4)</f>
        <v>1391</v>
      </c>
      <c r="AD2867" s="259" t="str">
        <f ca="1">RIGHT(LEFT(Table_Merge1[[#This Row],[Column2]],7),2)</f>
        <v>02</v>
      </c>
      <c r="AE2867" s="259" t="str">
        <f ca="1">RIGHT(Table_Merge1[[#This Row],[Column2]],2)</f>
        <v>04</v>
      </c>
      <c r="AF2867">
        <v>2</v>
      </c>
      <c r="AG2867">
        <v>4</v>
      </c>
      <c r="AH2867" s="260">
        <v>2012</v>
      </c>
      <c r="AI2867" t="s">
        <v>3437</v>
      </c>
      <c r="AJ2867" s="260">
        <v>23</v>
      </c>
      <c r="AK2867">
        <v>1632</v>
      </c>
      <c r="AL2867">
        <v>2031.5</v>
      </c>
      <c r="AM2867">
        <v>4951125</v>
      </c>
      <c r="AO2867">
        <v>17790</v>
      </c>
      <c r="AP2867" s="287">
        <f>IFERROR(IF(Table_Merge1[[#This Row],[LME Zinc stock]]*Table_Merge1[[#This Row],[Nima.مقدار]]=0,"",Table_Merge1[[#This Row],[LME Zinc stock]]*Table_Merge1[[#This Row],[Nima.مقدار]]),"")</f>
        <v>88080513750</v>
      </c>
      <c r="AQ2867" s="287">
        <f>IFERROR(IF(Table_Merge1[[#This Row],[LME Zinc 3-month]]*Table_Merge1[[#This Row],[Nima.مقدار]]=0,"",Table_Merge1[[#This Row],[LME Zinc 3-month]]*Table_Merge1[[#This Row],[Nima.مقدار]]),"")</f>
        <v>36140385</v>
      </c>
      <c r="AR2867" s="288" t="str">
        <f>IFERROR(IF(Table_Merge1[[#This Row],[LME Zinc stock]]*Table_Merge1[[#This Row],[Azad.Sell]]=0,"",Table_Merge1[[#This Row],[LME Zinc stock]]*Table_Merge1[[#This Row],[Azad.Sell]]),"")</f>
        <v/>
      </c>
      <c r="AS2867" s="288" t="str">
        <f>IFERROR(IF(Table_Merge1[[#This Row],[LME Zinc 3-month]]*Table_Merge1[[#This Row],[Azad.Sell]]=0,"",Table_Merge1[[#This Row],[LME Zinc 3-month]]*Table_Merge1[[#This Row],[Azad.Sell]]),"")</f>
        <v/>
      </c>
      <c r="AT2867"/>
    </row>
    <row r="2868" spans="1:46" x14ac:dyDescent="0.25">
      <c r="A2868" s="258">
        <v>44576</v>
      </c>
      <c r="B28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1400.10.25</v>
      </c>
      <c r="C2868" s="195">
        <f t="shared" ca="1" si="80"/>
        <v>1400</v>
      </c>
      <c r="D28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68" s="195">
        <f>_xlfn.NUMBERVALUE(RIGHT(Table11[[#This Row],[تاریخ شمسی]],2))</f>
        <v>25</v>
      </c>
      <c r="F28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10-25</v>
      </c>
      <c r="G2868" s="195" t="s">
        <v>3019</v>
      </c>
      <c r="L2868" s="259">
        <v>44576</v>
      </c>
      <c r="M2868">
        <v>247381</v>
      </c>
      <c r="O2868" s="283">
        <f>IFERROR(DATE(Table7[[#This Row],[year]],MONTH(DATEVALUE(Table7[[#This Row],[month]]&amp;"1")),Table7[[#This Row],[day]]),"")</f>
        <v>40939</v>
      </c>
      <c r="P2868" s="257" t="s">
        <v>6293</v>
      </c>
      <c r="Q2868" s="257">
        <v>2012</v>
      </c>
      <c r="R2868" s="257" t="s">
        <v>3431</v>
      </c>
      <c r="S2868" s="257">
        <v>31</v>
      </c>
      <c r="T2868" s="257">
        <v>1738</v>
      </c>
      <c r="U2868" s="257">
        <v>2166.5</v>
      </c>
      <c r="V2868" s="257">
        <v>5120650</v>
      </c>
      <c r="X2868" s="260">
        <v>41019</v>
      </c>
      <c r="Z2868" s="260">
        <v>5</v>
      </c>
      <c r="AB2868" s="260" t="str">
        <f ca="1">IFERROR(IFERROR(VLOOKUP(Table_Merge1[[#This Row],[Column1]],Table11[#All],2,FALSE),LEFT(AB2869,8)&amp;IF(LEN((RIGHT(AB2869,2)+1))&lt;2,"0"&amp;(RIGHT(AB2869,2)+1),(RIGHT(AB2869,2)-1))),"")</f>
        <v>1391.01.30</v>
      </c>
      <c r="AC2868" s="259" t="str">
        <f ca="1">LEFT(Table_Merge1[[#This Row],[Column2]],4)</f>
        <v>1391</v>
      </c>
      <c r="AD2868" s="259" t="str">
        <f ca="1">RIGHT(LEFT(Table_Merge1[[#This Row],[Column2]],7),2)</f>
        <v>01</v>
      </c>
      <c r="AE2868" s="259" t="str">
        <f ca="1">RIGHT(Table_Merge1[[#This Row],[Column2]],2)</f>
        <v>30</v>
      </c>
      <c r="AH2868" s="260">
        <v>2012</v>
      </c>
      <c r="AI2868" t="s">
        <v>3437</v>
      </c>
      <c r="AJ2868" s="260">
        <v>20</v>
      </c>
      <c r="AK2868">
        <v>1640</v>
      </c>
      <c r="AL2868">
        <v>2046</v>
      </c>
      <c r="AM2868">
        <v>4946825</v>
      </c>
      <c r="AP2868" s="287" t="str">
        <f>IFERROR(IF(Table_Merge1[[#This Row],[LME Zinc stock]]*Table_Merge1[[#This Row],[Nima.مقدار]]=0,"",Table_Merge1[[#This Row],[LME Zinc stock]]*Table_Merge1[[#This Row],[Nima.مقدار]]),"")</f>
        <v/>
      </c>
      <c r="AQ2868" s="287" t="str">
        <f>IFERROR(IF(Table_Merge1[[#This Row],[LME Zinc 3-month]]*Table_Merge1[[#This Row],[Nima.مقدار]]=0,"",Table_Merge1[[#This Row],[LME Zinc 3-month]]*Table_Merge1[[#This Row],[Nima.مقدار]]),"")</f>
        <v/>
      </c>
      <c r="AR2868" s="288" t="str">
        <f>IFERROR(IF(Table_Merge1[[#This Row],[LME Zinc stock]]*Table_Merge1[[#This Row],[Azad.Sell]]=0,"",Table_Merge1[[#This Row],[LME Zinc stock]]*Table_Merge1[[#This Row],[Azad.Sell]]),"")</f>
        <v/>
      </c>
      <c r="AS2868" s="288" t="str">
        <f>IFERROR(IF(Table_Merge1[[#This Row],[LME Zinc 3-month]]*Table_Merge1[[#This Row],[Azad.Sell]]=0,"",Table_Merge1[[#This Row],[LME Zinc 3-month]]*Table_Merge1[[#This Row],[Azad.Sell]]),"")</f>
        <v/>
      </c>
      <c r="AT2868"/>
    </row>
    <row r="2869" spans="1:46" x14ac:dyDescent="0.25">
      <c r="A2869" s="258">
        <v>44577</v>
      </c>
      <c r="B28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1400.10.26</v>
      </c>
      <c r="C2869" s="195">
        <f t="shared" ca="1" si="80"/>
        <v>1400</v>
      </c>
      <c r="D28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69" s="195">
        <f>_xlfn.NUMBERVALUE(RIGHT(Table11[[#This Row],[تاریخ شمسی]],2))</f>
        <v>26</v>
      </c>
      <c r="F28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10-26</v>
      </c>
      <c r="G2869" s="195" t="s">
        <v>3020</v>
      </c>
      <c r="L2869" s="259">
        <v>44577</v>
      </c>
      <c r="M2869">
        <v>246605</v>
      </c>
      <c r="O2869" s="284">
        <f>IFERROR(DATE(Table7[[#This Row],[year]],MONTH(DATEVALUE(Table7[[#This Row],[month]]&amp;"1")),Table7[[#This Row],[day]]),"")</f>
        <v>40938</v>
      </c>
      <c r="P2869" s="195" t="s">
        <v>6294</v>
      </c>
      <c r="Q2869" s="195">
        <v>2012</v>
      </c>
      <c r="R2869" s="195" t="s">
        <v>3431</v>
      </c>
      <c r="S2869" s="195">
        <v>30</v>
      </c>
      <c r="T2869" s="195">
        <v>1720.5</v>
      </c>
      <c r="U2869" s="195">
        <v>2164</v>
      </c>
      <c r="V2869" s="195">
        <v>5117975</v>
      </c>
      <c r="X2869" s="260">
        <v>41018</v>
      </c>
      <c r="Y2869" t="s">
        <v>7244</v>
      </c>
      <c r="Z2869" s="260">
        <v>5</v>
      </c>
      <c r="AA2869">
        <v>1391</v>
      </c>
      <c r="AB2869" s="260" t="str">
        <f ca="1">IFERROR(IFERROR(VLOOKUP(Table_Merge1[[#This Row],[Column1]],Table11[#All],2,FALSE),LEFT(AB2870,8)&amp;IF(LEN((RIGHT(AB2870,2)+1))&lt;2,"0"&amp;(RIGHT(AB2870,2)+1),(RIGHT(AB2870,2)-1))),"")</f>
        <v>1391.01.31</v>
      </c>
      <c r="AC2869" s="259" t="str">
        <f ca="1">LEFT(Table_Merge1[[#This Row],[Column2]],4)</f>
        <v>1391</v>
      </c>
      <c r="AD2869" s="259" t="str">
        <f ca="1">RIGHT(LEFT(Table_Merge1[[#This Row],[Column2]],7),2)</f>
        <v>01</v>
      </c>
      <c r="AE2869" s="259" t="str">
        <f ca="1">RIGHT(Table_Merge1[[#This Row],[Column2]],2)</f>
        <v>31</v>
      </c>
      <c r="AF2869">
        <v>1</v>
      </c>
      <c r="AG2869">
        <v>31</v>
      </c>
      <c r="AH2869" s="260">
        <v>2012</v>
      </c>
      <c r="AI2869" t="s">
        <v>3437</v>
      </c>
      <c r="AJ2869" s="260">
        <v>19</v>
      </c>
      <c r="AK2869">
        <v>1642</v>
      </c>
      <c r="AL2869">
        <v>2027</v>
      </c>
      <c r="AM2869">
        <v>4959425</v>
      </c>
      <c r="AO2869">
        <v>18180</v>
      </c>
      <c r="AP2869" s="287">
        <f>IFERROR(IF(Table_Merge1[[#This Row],[LME Zinc stock]]*Table_Merge1[[#This Row],[Nima.مقدار]]=0,"",Table_Merge1[[#This Row],[LME Zinc stock]]*Table_Merge1[[#This Row],[Nima.مقدار]]),"")</f>
        <v>90162346500</v>
      </c>
      <c r="AQ2869" s="287">
        <f>IFERROR(IF(Table_Merge1[[#This Row],[LME Zinc 3-month]]*Table_Merge1[[#This Row],[Nima.مقدار]]=0,"",Table_Merge1[[#This Row],[LME Zinc 3-month]]*Table_Merge1[[#This Row],[Nima.مقدار]]),"")</f>
        <v>36850860</v>
      </c>
      <c r="AR2869" s="288" t="str">
        <f>IFERROR(IF(Table_Merge1[[#This Row],[LME Zinc stock]]*Table_Merge1[[#This Row],[Azad.Sell]]=0,"",Table_Merge1[[#This Row],[LME Zinc stock]]*Table_Merge1[[#This Row],[Azad.Sell]]),"")</f>
        <v/>
      </c>
      <c r="AS2869" s="288" t="str">
        <f>IFERROR(IF(Table_Merge1[[#This Row],[LME Zinc 3-month]]*Table_Merge1[[#This Row],[Azad.Sell]]=0,"",Table_Merge1[[#This Row],[LME Zinc 3-month]]*Table_Merge1[[#This Row],[Azad.Sell]]),"")</f>
        <v/>
      </c>
      <c r="AT2869"/>
    </row>
    <row r="2870" spans="1:46" x14ac:dyDescent="0.25">
      <c r="A2870" s="258">
        <v>44578</v>
      </c>
      <c r="B28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1400.10.27</v>
      </c>
      <c r="C2870" s="195">
        <f t="shared" ca="1" si="80"/>
        <v>1400</v>
      </c>
      <c r="D28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70" s="195">
        <f>_xlfn.NUMBERVALUE(RIGHT(Table11[[#This Row],[تاریخ شمسی]],2))</f>
        <v>27</v>
      </c>
      <c r="F28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10-27</v>
      </c>
      <c r="G2870" s="195" t="s">
        <v>3021</v>
      </c>
      <c r="L2870" s="259">
        <v>44578</v>
      </c>
      <c r="M2870">
        <v>246861</v>
      </c>
      <c r="O2870" s="283">
        <f>IFERROR(DATE(Table7[[#This Row],[year]],MONTH(DATEVALUE(Table7[[#This Row],[month]]&amp;"1")),Table7[[#This Row],[day]]),"")</f>
        <v>40935</v>
      </c>
      <c r="P2870" s="257" t="s">
        <v>6295</v>
      </c>
      <c r="Q2870" s="257">
        <v>2012</v>
      </c>
      <c r="R2870" s="257" t="s">
        <v>3431</v>
      </c>
      <c r="S2870" s="257">
        <v>27</v>
      </c>
      <c r="T2870" s="257">
        <v>1722</v>
      </c>
      <c r="U2870" s="257">
        <v>2217</v>
      </c>
      <c r="V2870" s="257">
        <v>5121300</v>
      </c>
      <c r="X2870" s="260">
        <v>41017</v>
      </c>
      <c r="Y2870" t="s">
        <v>7243</v>
      </c>
      <c r="Z2870" s="260">
        <v>5</v>
      </c>
      <c r="AA2870">
        <v>1391</v>
      </c>
      <c r="AB2870" s="260" t="str">
        <f ca="1">IFERROR(IFERROR(VLOOKUP(Table_Merge1[[#This Row],[Column1]],Table11[#All],2,FALSE),LEFT(AB2871,8)&amp;IF(LEN((RIGHT(AB2871,2)+1))&lt;2,"0"&amp;(RIGHT(AB2871,2)+1),(RIGHT(AB2871,2)-1))),"")</f>
        <v>1391.01.30</v>
      </c>
      <c r="AC2870" s="259" t="str">
        <f ca="1">LEFT(Table_Merge1[[#This Row],[Column2]],4)</f>
        <v>1391</v>
      </c>
      <c r="AD2870" s="259" t="str">
        <f ca="1">RIGHT(LEFT(Table_Merge1[[#This Row],[Column2]],7),2)</f>
        <v>01</v>
      </c>
      <c r="AE2870" s="259" t="str">
        <f ca="1">RIGHT(Table_Merge1[[#This Row],[Column2]],2)</f>
        <v>30</v>
      </c>
      <c r="AF2870">
        <v>1</v>
      </c>
      <c r="AG2870">
        <v>30</v>
      </c>
      <c r="AH2870" s="260">
        <v>2012</v>
      </c>
      <c r="AI2870" t="s">
        <v>3437</v>
      </c>
      <c r="AJ2870" s="260">
        <v>18</v>
      </c>
      <c r="AK2870">
        <v>1646.5</v>
      </c>
      <c r="AL2870">
        <v>2063.5</v>
      </c>
      <c r="AM2870">
        <v>4980300</v>
      </c>
      <c r="AO2870">
        <v>18240</v>
      </c>
      <c r="AP2870" s="287">
        <f>IFERROR(IF(Table_Merge1[[#This Row],[LME Zinc stock]]*Table_Merge1[[#This Row],[Nima.مقدار]]=0,"",Table_Merge1[[#This Row],[LME Zinc stock]]*Table_Merge1[[#This Row],[Nima.مقدار]]),"")</f>
        <v>90840672000</v>
      </c>
      <c r="AQ2870" s="287">
        <f>IFERROR(IF(Table_Merge1[[#This Row],[LME Zinc 3-month]]*Table_Merge1[[#This Row],[Nima.مقدار]]=0,"",Table_Merge1[[#This Row],[LME Zinc 3-month]]*Table_Merge1[[#This Row],[Nima.مقدار]]),"")</f>
        <v>37638240</v>
      </c>
      <c r="AR2870" s="288" t="str">
        <f>IFERROR(IF(Table_Merge1[[#This Row],[LME Zinc stock]]*Table_Merge1[[#This Row],[Azad.Sell]]=0,"",Table_Merge1[[#This Row],[LME Zinc stock]]*Table_Merge1[[#This Row],[Azad.Sell]]),"")</f>
        <v/>
      </c>
      <c r="AS2870" s="288" t="str">
        <f>IFERROR(IF(Table_Merge1[[#This Row],[LME Zinc 3-month]]*Table_Merge1[[#This Row],[Azad.Sell]]=0,"",Table_Merge1[[#This Row],[LME Zinc 3-month]]*Table_Merge1[[#This Row],[Azad.Sell]]),"")</f>
        <v/>
      </c>
      <c r="AT2870"/>
    </row>
    <row r="2871" spans="1:46" x14ac:dyDescent="0.25">
      <c r="A2871" s="258">
        <v>44579</v>
      </c>
      <c r="B28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1400.10.28</v>
      </c>
      <c r="C2871" s="195">
        <f t="shared" ca="1" si="80"/>
        <v>1400</v>
      </c>
      <c r="D28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71" s="195">
        <f>_xlfn.NUMBERVALUE(RIGHT(Table11[[#This Row],[تاریخ شمسی]],2))</f>
        <v>28</v>
      </c>
      <c r="F28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10-28</v>
      </c>
      <c r="G2871" s="195" t="s">
        <v>3022</v>
      </c>
      <c r="L2871" s="259">
        <v>44579</v>
      </c>
      <c r="M2871">
        <v>247094</v>
      </c>
      <c r="O2871" s="284">
        <f>IFERROR(DATE(Table7[[#This Row],[year]],MONTH(DATEVALUE(Table7[[#This Row],[month]]&amp;"1")),Table7[[#This Row],[day]]),"")</f>
        <v>40934</v>
      </c>
      <c r="P2871" s="195" t="s">
        <v>6296</v>
      </c>
      <c r="Q2871" s="195">
        <v>2012</v>
      </c>
      <c r="R2871" s="195" t="s">
        <v>3431</v>
      </c>
      <c r="S2871" s="195">
        <v>26</v>
      </c>
      <c r="T2871" s="195">
        <v>1713</v>
      </c>
      <c r="U2871" s="195">
        <v>2207</v>
      </c>
      <c r="V2871" s="195">
        <v>5114175</v>
      </c>
      <c r="X2871" s="260">
        <v>41016</v>
      </c>
      <c r="Y2871" t="s">
        <v>7242</v>
      </c>
      <c r="Z2871" s="260">
        <v>5</v>
      </c>
      <c r="AA2871">
        <v>1391</v>
      </c>
      <c r="AB2871" s="260" t="str">
        <f ca="1">IFERROR(IFERROR(VLOOKUP(Table_Merge1[[#This Row],[Column1]],Table11[#All],2,FALSE),LEFT(AB2872,8)&amp;IF(LEN((RIGHT(AB2872,2)+1))&lt;2,"0"&amp;(RIGHT(AB2872,2)+1),(RIGHT(AB2872,2)-1))),"")</f>
        <v>1391.01.29</v>
      </c>
      <c r="AC2871" s="259" t="str">
        <f ca="1">LEFT(Table_Merge1[[#This Row],[Column2]],4)</f>
        <v>1391</v>
      </c>
      <c r="AD2871" s="259" t="str">
        <f ca="1">RIGHT(LEFT(Table_Merge1[[#This Row],[Column2]],7),2)</f>
        <v>01</v>
      </c>
      <c r="AE2871" s="259" t="str">
        <f ca="1">RIGHT(Table_Merge1[[#This Row],[Column2]],2)</f>
        <v>29</v>
      </c>
      <c r="AF2871">
        <v>1</v>
      </c>
      <c r="AG2871">
        <v>29</v>
      </c>
      <c r="AH2871" s="260">
        <v>2012</v>
      </c>
      <c r="AI2871" t="s">
        <v>3437</v>
      </c>
      <c r="AJ2871" s="260">
        <v>17</v>
      </c>
      <c r="AK2871">
        <v>1652</v>
      </c>
      <c r="AL2871">
        <v>2088.5</v>
      </c>
      <c r="AM2871">
        <v>4990075</v>
      </c>
      <c r="AO2871">
        <v>18000</v>
      </c>
      <c r="AP2871" s="287">
        <f>IFERROR(IF(Table_Merge1[[#This Row],[LME Zinc stock]]*Table_Merge1[[#This Row],[Nima.مقدار]]=0,"",Table_Merge1[[#This Row],[LME Zinc stock]]*Table_Merge1[[#This Row],[Nima.مقدار]]),"")</f>
        <v>89821350000</v>
      </c>
      <c r="AQ2871" s="287">
        <f>IFERROR(IF(Table_Merge1[[#This Row],[LME Zinc 3-month]]*Table_Merge1[[#This Row],[Nima.مقدار]]=0,"",Table_Merge1[[#This Row],[LME Zinc 3-month]]*Table_Merge1[[#This Row],[Nima.مقدار]]),"")</f>
        <v>37593000</v>
      </c>
      <c r="AR2871" s="288" t="str">
        <f>IFERROR(IF(Table_Merge1[[#This Row],[LME Zinc stock]]*Table_Merge1[[#This Row],[Azad.Sell]]=0,"",Table_Merge1[[#This Row],[LME Zinc stock]]*Table_Merge1[[#This Row],[Azad.Sell]]),"")</f>
        <v/>
      </c>
      <c r="AS2871" s="288" t="str">
        <f>IFERROR(IF(Table_Merge1[[#This Row],[LME Zinc 3-month]]*Table_Merge1[[#This Row],[Azad.Sell]]=0,"",Table_Merge1[[#This Row],[LME Zinc 3-month]]*Table_Merge1[[#This Row],[Azad.Sell]]),"")</f>
        <v/>
      </c>
      <c r="AT2871"/>
    </row>
    <row r="2872" spans="1:46" x14ac:dyDescent="0.25">
      <c r="A2872" s="258">
        <v>44580</v>
      </c>
      <c r="B28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1400.10.29</v>
      </c>
      <c r="C2872" s="195">
        <f t="shared" ca="1" si="80"/>
        <v>1400</v>
      </c>
      <c r="D28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72" s="195">
        <f>_xlfn.NUMBERVALUE(RIGHT(Table11[[#This Row],[تاریخ شمسی]],2))</f>
        <v>29</v>
      </c>
      <c r="F28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10-29</v>
      </c>
      <c r="G2872" s="195" t="s">
        <v>3023</v>
      </c>
      <c r="L2872" s="259">
        <v>44580</v>
      </c>
      <c r="M2872">
        <v>247932</v>
      </c>
      <c r="O2872" s="283">
        <f>IFERROR(DATE(Table7[[#This Row],[year]],MONTH(DATEVALUE(Table7[[#This Row],[month]]&amp;"1")),Table7[[#This Row],[day]]),"")</f>
        <v>40933</v>
      </c>
      <c r="P2872" s="257" t="s">
        <v>6297</v>
      </c>
      <c r="Q2872" s="257">
        <v>2012</v>
      </c>
      <c r="R2872" s="257" t="s">
        <v>3431</v>
      </c>
      <c r="S2872" s="257">
        <v>25</v>
      </c>
      <c r="T2872" s="257">
        <v>1659</v>
      </c>
      <c r="U2872" s="257">
        <v>2247</v>
      </c>
      <c r="V2872" s="257">
        <v>5064275</v>
      </c>
      <c r="X2872" s="260">
        <v>41015</v>
      </c>
      <c r="Y2872" t="s">
        <v>7241</v>
      </c>
      <c r="Z2872" s="260">
        <v>5</v>
      </c>
      <c r="AA2872">
        <v>1391</v>
      </c>
      <c r="AB2872" s="260" t="str">
        <f ca="1">IFERROR(IFERROR(VLOOKUP(Table_Merge1[[#This Row],[Column1]],Table11[#All],2,FALSE),LEFT(AB2873,8)&amp;IF(LEN((RIGHT(AB2873,2)+1))&lt;2,"0"&amp;(RIGHT(AB2873,2)+1),(RIGHT(AB2873,2)-1))),"")</f>
        <v>1391.01.28</v>
      </c>
      <c r="AC2872" s="259" t="str">
        <f ca="1">LEFT(Table_Merge1[[#This Row],[Column2]],4)</f>
        <v>1391</v>
      </c>
      <c r="AD2872" s="259" t="str">
        <f ca="1">RIGHT(LEFT(Table_Merge1[[#This Row],[Column2]],7),2)</f>
        <v>01</v>
      </c>
      <c r="AE2872" s="259" t="str">
        <f ca="1">RIGHT(Table_Merge1[[#This Row],[Column2]],2)</f>
        <v>28</v>
      </c>
      <c r="AF2872">
        <v>1</v>
      </c>
      <c r="AG2872">
        <v>28</v>
      </c>
      <c r="AH2872" s="260">
        <v>2012</v>
      </c>
      <c r="AI2872" t="s">
        <v>3437</v>
      </c>
      <c r="AJ2872" s="260">
        <v>16</v>
      </c>
      <c r="AK2872">
        <v>1648.25</v>
      </c>
      <c r="AL2872">
        <v>2088.5</v>
      </c>
      <c r="AM2872">
        <v>5004200</v>
      </c>
      <c r="AO2872">
        <v>17800</v>
      </c>
      <c r="AP2872" s="287">
        <f>IFERROR(IF(Table_Merge1[[#This Row],[LME Zinc stock]]*Table_Merge1[[#This Row],[Nima.مقدار]]=0,"",Table_Merge1[[#This Row],[LME Zinc stock]]*Table_Merge1[[#This Row],[Nima.مقدار]]),"")</f>
        <v>89074760000</v>
      </c>
      <c r="AQ2872" s="287">
        <f>IFERROR(IF(Table_Merge1[[#This Row],[LME Zinc 3-month]]*Table_Merge1[[#This Row],[Nima.مقدار]]=0,"",Table_Merge1[[#This Row],[LME Zinc 3-month]]*Table_Merge1[[#This Row],[Nima.مقدار]]),"")</f>
        <v>37175300</v>
      </c>
      <c r="AR2872" s="288" t="str">
        <f>IFERROR(IF(Table_Merge1[[#This Row],[LME Zinc stock]]*Table_Merge1[[#This Row],[Azad.Sell]]=0,"",Table_Merge1[[#This Row],[LME Zinc stock]]*Table_Merge1[[#This Row],[Azad.Sell]]),"")</f>
        <v/>
      </c>
      <c r="AS2872" s="288" t="str">
        <f>IFERROR(IF(Table_Merge1[[#This Row],[LME Zinc 3-month]]*Table_Merge1[[#This Row],[Azad.Sell]]=0,"",Table_Merge1[[#This Row],[LME Zinc 3-month]]*Table_Merge1[[#This Row],[Azad.Sell]]),"")</f>
        <v/>
      </c>
      <c r="AT2872"/>
    </row>
    <row r="2873" spans="1:46" x14ac:dyDescent="0.25">
      <c r="A2873" s="258">
        <v>44581</v>
      </c>
      <c r="B28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1400.10.30</v>
      </c>
      <c r="C2873" s="195">
        <f t="shared" ca="1" si="80"/>
        <v>1400</v>
      </c>
      <c r="D28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2873" s="195">
        <f>_xlfn.NUMBERVALUE(RIGHT(Table11[[#This Row],[تاریخ شمسی]],2))</f>
        <v>30</v>
      </c>
      <c r="F28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10-30</v>
      </c>
      <c r="G2873" s="195" t="s">
        <v>3024</v>
      </c>
      <c r="L2873" s="259">
        <v>44581</v>
      </c>
      <c r="M2873">
        <v>247737</v>
      </c>
      <c r="O2873" s="284">
        <f>IFERROR(DATE(Table7[[#This Row],[year]],MONTH(DATEVALUE(Table7[[#This Row],[month]]&amp;"1")),Table7[[#This Row],[day]]),"")</f>
        <v>40932</v>
      </c>
      <c r="P2873" s="195" t="s">
        <v>6298</v>
      </c>
      <c r="Q2873" s="195">
        <v>2012</v>
      </c>
      <c r="R2873" s="195" t="s">
        <v>3431</v>
      </c>
      <c r="S2873" s="195">
        <v>24</v>
      </c>
      <c r="T2873" s="195">
        <v>1669</v>
      </c>
      <c r="U2873" s="195">
        <v>2258.5</v>
      </c>
      <c r="V2873" s="195">
        <v>5027450</v>
      </c>
      <c r="X2873" s="260">
        <v>41012</v>
      </c>
      <c r="Z2873" s="260">
        <v>5</v>
      </c>
      <c r="AB2873" s="260" t="str">
        <f ca="1">IFERROR(IFERROR(VLOOKUP(Table_Merge1[[#This Row],[Column1]],Table11[#All],2,FALSE),LEFT(AB2874,8)&amp;IF(LEN((RIGHT(AB2874,2)+1))&lt;2,"0"&amp;(RIGHT(AB2874,2)+1),(RIGHT(AB2874,2)-1))),"")</f>
        <v>1391.01.23</v>
      </c>
      <c r="AC2873" s="259" t="str">
        <f ca="1">LEFT(Table_Merge1[[#This Row],[Column2]],4)</f>
        <v>1391</v>
      </c>
      <c r="AD2873" s="259" t="str">
        <f ca="1">RIGHT(LEFT(Table_Merge1[[#This Row],[Column2]],7),2)</f>
        <v>01</v>
      </c>
      <c r="AE2873" s="259" t="str">
        <f ca="1">RIGHT(Table_Merge1[[#This Row],[Column2]],2)</f>
        <v>23</v>
      </c>
      <c r="AH2873" s="260">
        <v>2012</v>
      </c>
      <c r="AI2873" t="s">
        <v>3437</v>
      </c>
      <c r="AJ2873" s="260">
        <v>13</v>
      </c>
      <c r="AK2873">
        <v>1670.5</v>
      </c>
      <c r="AL2873">
        <v>2108</v>
      </c>
      <c r="AM2873">
        <v>5015500</v>
      </c>
      <c r="AP2873" s="287" t="str">
        <f>IFERROR(IF(Table_Merge1[[#This Row],[LME Zinc stock]]*Table_Merge1[[#This Row],[Nima.مقدار]]=0,"",Table_Merge1[[#This Row],[LME Zinc stock]]*Table_Merge1[[#This Row],[Nima.مقدار]]),"")</f>
        <v/>
      </c>
      <c r="AQ2873" s="287" t="str">
        <f>IFERROR(IF(Table_Merge1[[#This Row],[LME Zinc 3-month]]*Table_Merge1[[#This Row],[Nima.مقدار]]=0,"",Table_Merge1[[#This Row],[LME Zinc 3-month]]*Table_Merge1[[#This Row],[Nima.مقدار]]),"")</f>
        <v/>
      </c>
      <c r="AR2873" s="288" t="str">
        <f>IFERROR(IF(Table_Merge1[[#This Row],[LME Zinc stock]]*Table_Merge1[[#This Row],[Azad.Sell]]=0,"",Table_Merge1[[#This Row],[LME Zinc stock]]*Table_Merge1[[#This Row],[Azad.Sell]]),"")</f>
        <v/>
      </c>
      <c r="AS2873" s="288" t="str">
        <f>IFERROR(IF(Table_Merge1[[#This Row],[LME Zinc 3-month]]*Table_Merge1[[#This Row],[Azad.Sell]]=0,"",Table_Merge1[[#This Row],[LME Zinc 3-month]]*Table_Merge1[[#This Row],[Azad.Sell]]),"")</f>
        <v/>
      </c>
      <c r="AT2873"/>
    </row>
    <row r="2874" spans="1:46" x14ac:dyDescent="0.25">
      <c r="A2874" s="258">
        <v>44583</v>
      </c>
      <c r="B28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1400.11.02</v>
      </c>
      <c r="C2874" s="195">
        <f t="shared" ca="1" si="80"/>
        <v>1400</v>
      </c>
      <c r="D28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74" s="195">
        <f>_xlfn.NUMBERVALUE(RIGHT(Table11[[#This Row],[تاریخ شمسی]],2))</f>
        <v>2</v>
      </c>
      <c r="F28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11-02</v>
      </c>
      <c r="G2874" s="195" t="s">
        <v>3025</v>
      </c>
      <c r="L2874" s="259">
        <v>44583</v>
      </c>
      <c r="M2874">
        <v>247691</v>
      </c>
      <c r="O2874" s="283">
        <f>IFERROR(DATE(Table7[[#This Row],[year]],MONTH(DATEVALUE(Table7[[#This Row],[month]]&amp;"1")),Table7[[#This Row],[day]]),"")</f>
        <v>40931</v>
      </c>
      <c r="P2874" s="257" t="s">
        <v>6299</v>
      </c>
      <c r="Q2874" s="257">
        <v>2012</v>
      </c>
      <c r="R2874" s="257" t="s">
        <v>3431</v>
      </c>
      <c r="S2874" s="257">
        <v>23</v>
      </c>
      <c r="T2874" s="257">
        <v>1675</v>
      </c>
      <c r="U2874" s="257">
        <v>2277</v>
      </c>
      <c r="V2874" s="257">
        <v>5027475</v>
      </c>
      <c r="X2874" s="260">
        <v>41011</v>
      </c>
      <c r="Y2874" t="s">
        <v>7240</v>
      </c>
      <c r="Z2874" s="260">
        <v>6</v>
      </c>
      <c r="AA2874">
        <v>1391</v>
      </c>
      <c r="AB2874" s="260" t="str">
        <f ca="1">IFERROR(IFERROR(VLOOKUP(Table_Merge1[[#This Row],[Column1]],Table11[#All],2,FALSE),LEFT(AB2875,8)&amp;IF(LEN((RIGHT(AB2875,2)+1))&lt;2,"0"&amp;(RIGHT(AB2875,2)+1),(RIGHT(AB2875,2)-1))),"")</f>
        <v>1391.01.24</v>
      </c>
      <c r="AC2874" s="259" t="str">
        <f ca="1">LEFT(Table_Merge1[[#This Row],[Column2]],4)</f>
        <v>1391</v>
      </c>
      <c r="AD2874" s="259" t="str">
        <f ca="1">RIGHT(LEFT(Table_Merge1[[#This Row],[Column2]],7),2)</f>
        <v>01</v>
      </c>
      <c r="AE2874" s="259" t="str">
        <f ca="1">RIGHT(Table_Merge1[[#This Row],[Column2]],2)</f>
        <v>24</v>
      </c>
      <c r="AF2874">
        <v>1</v>
      </c>
      <c r="AG2874">
        <v>24</v>
      </c>
      <c r="AH2874" s="260">
        <v>2012</v>
      </c>
      <c r="AI2874" t="s">
        <v>3437</v>
      </c>
      <c r="AJ2874" s="260">
        <v>12</v>
      </c>
      <c r="AK2874">
        <v>1655.5</v>
      </c>
      <c r="AL2874">
        <v>2107</v>
      </c>
      <c r="AM2874">
        <v>5014500</v>
      </c>
      <c r="AO2874">
        <v>18840</v>
      </c>
      <c r="AP2874" s="287">
        <f>IFERROR(IF(Table_Merge1[[#This Row],[LME Zinc stock]]*Table_Merge1[[#This Row],[Nima.مقدار]]=0,"",Table_Merge1[[#This Row],[LME Zinc stock]]*Table_Merge1[[#This Row],[Nima.مقدار]]),"")</f>
        <v>94473180000</v>
      </c>
      <c r="AQ2874" s="287">
        <f>IFERROR(IF(Table_Merge1[[#This Row],[LME Zinc 3-month]]*Table_Merge1[[#This Row],[Nima.مقدار]]=0,"",Table_Merge1[[#This Row],[LME Zinc 3-month]]*Table_Merge1[[#This Row],[Nima.مقدار]]),"")</f>
        <v>39695880</v>
      </c>
      <c r="AR2874" s="288" t="str">
        <f>IFERROR(IF(Table_Merge1[[#This Row],[LME Zinc stock]]*Table_Merge1[[#This Row],[Azad.Sell]]=0,"",Table_Merge1[[#This Row],[LME Zinc stock]]*Table_Merge1[[#This Row],[Azad.Sell]]),"")</f>
        <v/>
      </c>
      <c r="AS2874" s="288" t="str">
        <f>IFERROR(IF(Table_Merge1[[#This Row],[LME Zinc 3-month]]*Table_Merge1[[#This Row],[Azad.Sell]]=0,"",Table_Merge1[[#This Row],[LME Zinc 3-month]]*Table_Merge1[[#This Row],[Azad.Sell]]),"")</f>
        <v/>
      </c>
      <c r="AT2874"/>
    </row>
    <row r="2875" spans="1:46" x14ac:dyDescent="0.25">
      <c r="A2875" s="258">
        <v>44584</v>
      </c>
      <c r="B28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1400.11.03</v>
      </c>
      <c r="C2875" s="195">
        <f t="shared" ca="1" si="80"/>
        <v>1400</v>
      </c>
      <c r="D28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75" s="195">
        <f>_xlfn.NUMBERVALUE(RIGHT(Table11[[#This Row],[تاریخ شمسی]],2))</f>
        <v>3</v>
      </c>
      <c r="F28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11-03</v>
      </c>
      <c r="G2875" s="195" t="s">
        <v>3026</v>
      </c>
      <c r="L2875" s="259">
        <v>44584</v>
      </c>
      <c r="M2875">
        <v>245823</v>
      </c>
      <c r="O2875" s="284">
        <f>IFERROR(DATE(Table7[[#This Row],[year]],MONTH(DATEVALUE(Table7[[#This Row],[month]]&amp;"1")),Table7[[#This Row],[day]]),"")</f>
        <v>40928</v>
      </c>
      <c r="P2875" s="195" t="s">
        <v>6300</v>
      </c>
      <c r="Q2875" s="195">
        <v>2012</v>
      </c>
      <c r="R2875" s="195" t="s">
        <v>3431</v>
      </c>
      <c r="S2875" s="195">
        <v>20</v>
      </c>
      <c r="T2875" s="195">
        <v>1646</v>
      </c>
      <c r="U2875" s="195">
        <v>2277</v>
      </c>
      <c r="V2875" s="195">
        <v>5031250</v>
      </c>
      <c r="X2875" s="260">
        <v>41010</v>
      </c>
      <c r="Y2875" t="s">
        <v>7239</v>
      </c>
      <c r="Z2875" s="260">
        <v>6</v>
      </c>
      <c r="AA2875">
        <v>1391</v>
      </c>
      <c r="AB2875" s="260" t="str">
        <f ca="1">IFERROR(IFERROR(VLOOKUP(Table_Merge1[[#This Row],[Column1]],Table11[#All],2,FALSE),LEFT(AB2876,8)&amp;IF(LEN((RIGHT(AB2876,2)+1))&lt;2,"0"&amp;(RIGHT(AB2876,2)+1),(RIGHT(AB2876,2)-1))),"")</f>
        <v>1391.01.23</v>
      </c>
      <c r="AC2875" s="259" t="str">
        <f ca="1">LEFT(Table_Merge1[[#This Row],[Column2]],4)</f>
        <v>1391</v>
      </c>
      <c r="AD2875" s="259" t="str">
        <f ca="1">RIGHT(LEFT(Table_Merge1[[#This Row],[Column2]],7),2)</f>
        <v>01</v>
      </c>
      <c r="AE2875" s="259" t="str">
        <f ca="1">RIGHT(Table_Merge1[[#This Row],[Column2]],2)</f>
        <v>23</v>
      </c>
      <c r="AF2875">
        <v>1</v>
      </c>
      <c r="AG2875">
        <v>23</v>
      </c>
      <c r="AH2875" s="260">
        <v>2012</v>
      </c>
      <c r="AI2875" t="s">
        <v>3437</v>
      </c>
      <c r="AJ2875" s="260">
        <v>11</v>
      </c>
      <c r="AK2875">
        <v>1654</v>
      </c>
      <c r="AL2875" t="s">
        <v>3621</v>
      </c>
      <c r="AM2875" t="s">
        <v>3621</v>
      </c>
      <c r="AO2875">
        <v>18800</v>
      </c>
      <c r="AP2875" s="287" t="str">
        <f>IFERROR(IF(Table_Merge1[[#This Row],[LME Zinc stock]]*Table_Merge1[[#This Row],[Nima.مقدار]]=0,"",Table_Merge1[[#This Row],[LME Zinc stock]]*Table_Merge1[[#This Row],[Nima.مقدار]]),"")</f>
        <v/>
      </c>
      <c r="AQ2875" s="287" t="str">
        <f>IFERROR(IF(Table_Merge1[[#This Row],[LME Zinc 3-month]]*Table_Merge1[[#This Row],[Nima.مقدار]]=0,"",Table_Merge1[[#This Row],[LME Zinc 3-month]]*Table_Merge1[[#This Row],[Nima.مقدار]]),"")</f>
        <v/>
      </c>
      <c r="AR2875" s="288" t="str">
        <f>IFERROR(IF(Table_Merge1[[#This Row],[LME Zinc stock]]*Table_Merge1[[#This Row],[Azad.Sell]]=0,"",Table_Merge1[[#This Row],[LME Zinc stock]]*Table_Merge1[[#This Row],[Azad.Sell]]),"")</f>
        <v/>
      </c>
      <c r="AS2875" s="288" t="str">
        <f>IFERROR(IF(Table_Merge1[[#This Row],[LME Zinc 3-month]]*Table_Merge1[[#This Row],[Azad.Sell]]=0,"",Table_Merge1[[#This Row],[LME Zinc 3-month]]*Table_Merge1[[#This Row],[Azad.Sell]]),"")</f>
        <v/>
      </c>
      <c r="AT2875"/>
    </row>
    <row r="2876" spans="1:46" x14ac:dyDescent="0.25">
      <c r="A2876" s="258">
        <v>44585</v>
      </c>
      <c r="B28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1400.11.04</v>
      </c>
      <c r="C2876" s="195">
        <f t="shared" ca="1" si="80"/>
        <v>1400</v>
      </c>
      <c r="D28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76" s="195">
        <f>_xlfn.NUMBERVALUE(RIGHT(Table11[[#This Row],[تاریخ شمسی]],2))</f>
        <v>4</v>
      </c>
      <c r="F28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11-04</v>
      </c>
      <c r="G2876" s="195" t="s">
        <v>3027</v>
      </c>
      <c r="L2876" s="259">
        <v>44585</v>
      </c>
      <c r="M2876">
        <v>245375</v>
      </c>
      <c r="O2876" s="283">
        <f>IFERROR(DATE(Table7[[#This Row],[year]],MONTH(DATEVALUE(Table7[[#This Row],[month]]&amp;"1")),Table7[[#This Row],[day]]),"")</f>
        <v>40927</v>
      </c>
      <c r="P2876" s="257" t="s">
        <v>6301</v>
      </c>
      <c r="Q2876" s="257">
        <v>2012</v>
      </c>
      <c r="R2876" s="257" t="s">
        <v>3431</v>
      </c>
      <c r="S2876" s="257">
        <v>19</v>
      </c>
      <c r="T2876" s="257">
        <v>1664</v>
      </c>
      <c r="U2876" s="257">
        <v>2216</v>
      </c>
      <c r="V2876" s="257">
        <v>5019075</v>
      </c>
      <c r="X2876" s="260">
        <v>41009</v>
      </c>
      <c r="Y2876" t="s">
        <v>7238</v>
      </c>
      <c r="Z2876" s="260">
        <v>6</v>
      </c>
      <c r="AA2876">
        <v>1391</v>
      </c>
      <c r="AB2876" s="260" t="str">
        <f ca="1">IFERROR(IFERROR(VLOOKUP(Table_Merge1[[#This Row],[Column1]],Table11[#All],2,FALSE),LEFT(AB2877,8)&amp;IF(LEN((RIGHT(AB2877,2)+1))&lt;2,"0"&amp;(RIGHT(AB2877,2)+1),(RIGHT(AB2877,2)-1))),"")</f>
        <v>1391.01.22</v>
      </c>
      <c r="AC2876" s="259" t="str">
        <f ca="1">LEFT(Table_Merge1[[#This Row],[Column2]],4)</f>
        <v>1391</v>
      </c>
      <c r="AD2876" s="259" t="str">
        <f ca="1">RIGHT(LEFT(Table_Merge1[[#This Row],[Column2]],7),2)</f>
        <v>01</v>
      </c>
      <c r="AE2876" s="259" t="str">
        <f ca="1">RIGHT(Table_Merge1[[#This Row],[Column2]],2)</f>
        <v>22</v>
      </c>
      <c r="AF2876">
        <v>1</v>
      </c>
      <c r="AG2876">
        <v>22</v>
      </c>
      <c r="AH2876" s="260">
        <v>2012</v>
      </c>
      <c r="AI2876" t="s">
        <v>3437</v>
      </c>
      <c r="AJ2876" s="260">
        <v>10</v>
      </c>
      <c r="AK2876">
        <v>1643.75</v>
      </c>
      <c r="AL2876">
        <v>2098</v>
      </c>
      <c r="AM2876">
        <v>5024900</v>
      </c>
      <c r="AO2876">
        <v>18650</v>
      </c>
      <c r="AP2876" s="287">
        <f>IFERROR(IF(Table_Merge1[[#This Row],[LME Zinc stock]]*Table_Merge1[[#This Row],[Nima.مقدار]]=0,"",Table_Merge1[[#This Row],[LME Zinc stock]]*Table_Merge1[[#This Row],[Nima.مقدار]]),"")</f>
        <v>93714385000</v>
      </c>
      <c r="AQ2876" s="287">
        <f>IFERROR(IF(Table_Merge1[[#This Row],[LME Zinc 3-month]]*Table_Merge1[[#This Row],[Nima.مقدار]]=0,"",Table_Merge1[[#This Row],[LME Zinc 3-month]]*Table_Merge1[[#This Row],[Nima.مقدار]]),"")</f>
        <v>39127700</v>
      </c>
      <c r="AR2876" s="288" t="str">
        <f>IFERROR(IF(Table_Merge1[[#This Row],[LME Zinc stock]]*Table_Merge1[[#This Row],[Azad.Sell]]=0,"",Table_Merge1[[#This Row],[LME Zinc stock]]*Table_Merge1[[#This Row],[Azad.Sell]]),"")</f>
        <v/>
      </c>
      <c r="AS2876" s="288" t="str">
        <f>IFERROR(IF(Table_Merge1[[#This Row],[LME Zinc 3-month]]*Table_Merge1[[#This Row],[Azad.Sell]]=0,"",Table_Merge1[[#This Row],[LME Zinc 3-month]]*Table_Merge1[[#This Row],[Azad.Sell]]),"")</f>
        <v/>
      </c>
      <c r="AT2876"/>
    </row>
    <row r="2877" spans="1:46" x14ac:dyDescent="0.25">
      <c r="A2877" s="258">
        <v>44586</v>
      </c>
      <c r="B28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1400.11.05</v>
      </c>
      <c r="C2877" s="195">
        <f t="shared" ca="1" si="80"/>
        <v>1400</v>
      </c>
      <c r="D28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77" s="195">
        <f>_xlfn.NUMBERVALUE(RIGHT(Table11[[#This Row],[تاریخ شمسی]],2))</f>
        <v>5</v>
      </c>
      <c r="F28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11-05</v>
      </c>
      <c r="G2877" s="195" t="s">
        <v>3028</v>
      </c>
      <c r="L2877" s="259">
        <v>44586</v>
      </c>
      <c r="M2877">
        <v>246468</v>
      </c>
      <c r="O2877" s="284">
        <f>IFERROR(DATE(Table7[[#This Row],[year]],MONTH(DATEVALUE(Table7[[#This Row],[month]]&amp;"1")),Table7[[#This Row],[day]]),"")</f>
        <v>40926</v>
      </c>
      <c r="P2877" s="195" t="s">
        <v>6302</v>
      </c>
      <c r="Q2877" s="195">
        <v>2012</v>
      </c>
      <c r="R2877" s="195" t="s">
        <v>3431</v>
      </c>
      <c r="S2877" s="195">
        <v>18</v>
      </c>
      <c r="T2877" s="195">
        <v>1657</v>
      </c>
      <c r="U2877" s="195">
        <v>2218</v>
      </c>
      <c r="V2877" s="195">
        <v>5019525</v>
      </c>
      <c r="X2877" s="260">
        <v>41004</v>
      </c>
      <c r="Y2877" t="s">
        <v>7237</v>
      </c>
      <c r="Z2877" s="260">
        <v>6</v>
      </c>
      <c r="AA2877">
        <v>1391</v>
      </c>
      <c r="AB2877" s="260" t="str">
        <f ca="1">IFERROR(IFERROR(VLOOKUP(Table_Merge1[[#This Row],[Column1]],Table11[#All],2,FALSE),LEFT(AB2878,8)&amp;IF(LEN((RIGHT(AB2878,2)+1))&lt;2,"0"&amp;(RIGHT(AB2878,2)+1),(RIGHT(AB2878,2)-1))),"")</f>
        <v>1391.01.17</v>
      </c>
      <c r="AC2877" s="259" t="str">
        <f ca="1">LEFT(Table_Merge1[[#This Row],[Column2]],4)</f>
        <v>1391</v>
      </c>
      <c r="AD2877" s="259" t="str">
        <f ca="1">RIGHT(LEFT(Table_Merge1[[#This Row],[Column2]],7),2)</f>
        <v>01</v>
      </c>
      <c r="AE2877" s="259" t="str">
        <f ca="1">RIGHT(Table_Merge1[[#This Row],[Column2]],2)</f>
        <v>17</v>
      </c>
      <c r="AF2877">
        <v>1</v>
      </c>
      <c r="AG2877">
        <v>17</v>
      </c>
      <c r="AH2877" s="260">
        <v>2012</v>
      </c>
      <c r="AI2877" t="s">
        <v>3437</v>
      </c>
      <c r="AJ2877" s="260">
        <v>5</v>
      </c>
      <c r="AK2877">
        <v>1622.5</v>
      </c>
      <c r="AL2877">
        <v>2109.5</v>
      </c>
      <c r="AM2877">
        <v>5035625</v>
      </c>
      <c r="AO2877">
        <v>19000</v>
      </c>
      <c r="AP2877" s="287">
        <f>IFERROR(IF(Table_Merge1[[#This Row],[LME Zinc stock]]*Table_Merge1[[#This Row],[Nima.مقدار]]=0,"",Table_Merge1[[#This Row],[LME Zinc stock]]*Table_Merge1[[#This Row],[Nima.مقدار]]),"")</f>
        <v>95676875000</v>
      </c>
      <c r="AQ2877" s="287">
        <f>IFERROR(IF(Table_Merge1[[#This Row],[LME Zinc 3-month]]*Table_Merge1[[#This Row],[Nima.مقدار]]=0,"",Table_Merge1[[#This Row],[LME Zinc 3-month]]*Table_Merge1[[#This Row],[Nima.مقدار]]),"")</f>
        <v>40080500</v>
      </c>
      <c r="AR2877" s="288" t="str">
        <f>IFERROR(IF(Table_Merge1[[#This Row],[LME Zinc stock]]*Table_Merge1[[#This Row],[Azad.Sell]]=0,"",Table_Merge1[[#This Row],[LME Zinc stock]]*Table_Merge1[[#This Row],[Azad.Sell]]),"")</f>
        <v/>
      </c>
      <c r="AS2877" s="288" t="str">
        <f>IFERROR(IF(Table_Merge1[[#This Row],[LME Zinc 3-month]]*Table_Merge1[[#This Row],[Azad.Sell]]=0,"",Table_Merge1[[#This Row],[LME Zinc 3-month]]*Table_Merge1[[#This Row],[Azad.Sell]]),"")</f>
        <v/>
      </c>
      <c r="AT2877"/>
    </row>
    <row r="2878" spans="1:46" x14ac:dyDescent="0.25">
      <c r="A2878" s="258">
        <v>44587</v>
      </c>
      <c r="B28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1400.11.06</v>
      </c>
      <c r="C2878" s="195">
        <f t="shared" ca="1" si="80"/>
        <v>1400</v>
      </c>
      <c r="D28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78" s="195">
        <f>_xlfn.NUMBERVALUE(RIGHT(Table11[[#This Row],[تاریخ شمسی]],2))</f>
        <v>6</v>
      </c>
      <c r="F28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11-06</v>
      </c>
      <c r="G2878" s="195" t="s">
        <v>3029</v>
      </c>
      <c r="L2878" s="259">
        <v>44587</v>
      </c>
      <c r="M2878">
        <v>246670</v>
      </c>
      <c r="O2878" s="283">
        <f>IFERROR(DATE(Table7[[#This Row],[year]],MONTH(DATEVALUE(Table7[[#This Row],[month]]&amp;"1")),Table7[[#This Row],[day]]),"")</f>
        <v>40925</v>
      </c>
      <c r="P2878" s="257" t="s">
        <v>6303</v>
      </c>
      <c r="Q2878" s="257">
        <v>2012</v>
      </c>
      <c r="R2878" s="257" t="s">
        <v>3431</v>
      </c>
      <c r="S2878" s="257">
        <v>17</v>
      </c>
      <c r="T2878" s="257">
        <v>1662</v>
      </c>
      <c r="U2878" s="257">
        <v>2201.5</v>
      </c>
      <c r="V2878" s="257">
        <v>4989000</v>
      </c>
      <c r="X2878" s="260">
        <v>41003</v>
      </c>
      <c r="Y2878" t="s">
        <v>7236</v>
      </c>
      <c r="Z2878" s="260">
        <v>6</v>
      </c>
      <c r="AA2878">
        <v>1391</v>
      </c>
      <c r="AB2878" s="260" t="str">
        <f ca="1">IFERROR(IFERROR(VLOOKUP(Table_Merge1[[#This Row],[Column1]],Table11[#All],2,FALSE),LEFT(AB2879,8)&amp;IF(LEN((RIGHT(AB2879,2)+1))&lt;2,"0"&amp;(RIGHT(AB2879,2)+1),(RIGHT(AB2879,2)-1))),"")</f>
        <v>1391.01.16</v>
      </c>
      <c r="AC2878" s="259" t="str">
        <f ca="1">LEFT(Table_Merge1[[#This Row],[Column2]],4)</f>
        <v>1391</v>
      </c>
      <c r="AD2878" s="259" t="str">
        <f ca="1">RIGHT(LEFT(Table_Merge1[[#This Row],[Column2]],7),2)</f>
        <v>01</v>
      </c>
      <c r="AE2878" s="259" t="str">
        <f ca="1">RIGHT(Table_Merge1[[#This Row],[Column2]],2)</f>
        <v>16</v>
      </c>
      <c r="AF2878">
        <v>1</v>
      </c>
      <c r="AG2878">
        <v>16</v>
      </c>
      <c r="AH2878" s="260">
        <v>2012</v>
      </c>
      <c r="AI2878" t="s">
        <v>3437</v>
      </c>
      <c r="AJ2878" s="260">
        <v>4</v>
      </c>
      <c r="AK2878">
        <v>1631.75</v>
      </c>
      <c r="AL2878">
        <v>2081</v>
      </c>
      <c r="AM2878">
        <v>5046350</v>
      </c>
      <c r="AO2878">
        <v>18950</v>
      </c>
      <c r="AP2878" s="287">
        <f>IFERROR(IF(Table_Merge1[[#This Row],[LME Zinc stock]]*Table_Merge1[[#This Row],[Nima.مقدار]]=0,"",Table_Merge1[[#This Row],[LME Zinc stock]]*Table_Merge1[[#This Row],[Nima.مقدار]]),"")</f>
        <v>95628332500</v>
      </c>
      <c r="AQ2878" s="287">
        <f>IFERROR(IF(Table_Merge1[[#This Row],[LME Zinc 3-month]]*Table_Merge1[[#This Row],[Nima.مقدار]]=0,"",Table_Merge1[[#This Row],[LME Zinc 3-month]]*Table_Merge1[[#This Row],[Nima.مقدار]]),"")</f>
        <v>39434950</v>
      </c>
      <c r="AR2878" s="288" t="str">
        <f>IFERROR(IF(Table_Merge1[[#This Row],[LME Zinc stock]]*Table_Merge1[[#This Row],[Azad.Sell]]=0,"",Table_Merge1[[#This Row],[LME Zinc stock]]*Table_Merge1[[#This Row],[Azad.Sell]]),"")</f>
        <v/>
      </c>
      <c r="AS2878" s="288" t="str">
        <f>IFERROR(IF(Table_Merge1[[#This Row],[LME Zinc 3-month]]*Table_Merge1[[#This Row],[Azad.Sell]]=0,"",Table_Merge1[[#This Row],[LME Zinc 3-month]]*Table_Merge1[[#This Row],[Azad.Sell]]),"")</f>
        <v/>
      </c>
      <c r="AT2878"/>
    </row>
    <row r="2879" spans="1:46" x14ac:dyDescent="0.25">
      <c r="A2879" s="258">
        <v>44588</v>
      </c>
      <c r="B28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1400.11.07</v>
      </c>
      <c r="C2879" s="195">
        <f t="shared" ca="1" si="80"/>
        <v>1400</v>
      </c>
      <c r="D28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79" s="195">
        <f>_xlfn.NUMBERVALUE(RIGHT(Table11[[#This Row],[تاریخ شمسی]],2))</f>
        <v>7</v>
      </c>
      <c r="F28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11-07</v>
      </c>
      <c r="G2879" s="195" t="s">
        <v>3030</v>
      </c>
      <c r="L2879" s="259">
        <v>44588</v>
      </c>
      <c r="M2879">
        <v>245580</v>
      </c>
      <c r="O2879" s="284">
        <f>IFERROR(DATE(Table7[[#This Row],[year]],MONTH(DATEVALUE(Table7[[#This Row],[month]]&amp;"1")),Table7[[#This Row],[day]]),"")</f>
        <v>40924</v>
      </c>
      <c r="P2879" s="195" t="s">
        <v>6304</v>
      </c>
      <c r="Q2879" s="195">
        <v>2012</v>
      </c>
      <c r="R2879" s="195" t="s">
        <v>3431</v>
      </c>
      <c r="S2879" s="195">
        <v>16</v>
      </c>
      <c r="T2879" s="195">
        <v>1643.5</v>
      </c>
      <c r="U2879" s="195">
        <v>2241</v>
      </c>
      <c r="V2879" s="195">
        <v>4992500</v>
      </c>
      <c r="X2879" s="260">
        <v>41002</v>
      </c>
      <c r="Y2879" t="s">
        <v>7235</v>
      </c>
      <c r="Z2879" s="260">
        <v>6</v>
      </c>
      <c r="AA2879">
        <v>1391</v>
      </c>
      <c r="AB2879" s="260" t="str">
        <f ca="1">IFERROR(IFERROR(VLOOKUP(Table_Merge1[[#This Row],[Column1]],Table11[#All],2,FALSE),LEFT(AB2880,8)&amp;IF(LEN((RIGHT(AB2880,2)+1))&lt;2,"0"&amp;(RIGHT(AB2880,2)+1),(RIGHT(AB2880,2)-1))),"")</f>
        <v>1391.01.15</v>
      </c>
      <c r="AC2879" s="259" t="str">
        <f ca="1">LEFT(Table_Merge1[[#This Row],[Column2]],4)</f>
        <v>1391</v>
      </c>
      <c r="AD2879" s="259" t="str">
        <f ca="1">RIGHT(LEFT(Table_Merge1[[#This Row],[Column2]],7),2)</f>
        <v>01</v>
      </c>
      <c r="AE2879" s="259" t="str">
        <f ca="1">RIGHT(Table_Merge1[[#This Row],[Column2]],2)</f>
        <v>15</v>
      </c>
      <c r="AF2879">
        <v>1</v>
      </c>
      <c r="AG2879">
        <v>15</v>
      </c>
      <c r="AH2879" s="260">
        <v>2012</v>
      </c>
      <c r="AI2879" t="s">
        <v>3437</v>
      </c>
      <c r="AJ2879" s="260">
        <v>3</v>
      </c>
      <c r="AK2879">
        <v>1674.75</v>
      </c>
      <c r="AL2879">
        <v>2080.5</v>
      </c>
      <c r="AM2879">
        <v>5055675</v>
      </c>
      <c r="AO2879">
        <v>19000</v>
      </c>
      <c r="AP2879" s="287">
        <f>IFERROR(IF(Table_Merge1[[#This Row],[LME Zinc stock]]*Table_Merge1[[#This Row],[Nima.مقدار]]=0,"",Table_Merge1[[#This Row],[LME Zinc stock]]*Table_Merge1[[#This Row],[Nima.مقدار]]),"")</f>
        <v>96057825000</v>
      </c>
      <c r="AQ2879" s="287">
        <f>IFERROR(IF(Table_Merge1[[#This Row],[LME Zinc 3-month]]*Table_Merge1[[#This Row],[Nima.مقدار]]=0,"",Table_Merge1[[#This Row],[LME Zinc 3-month]]*Table_Merge1[[#This Row],[Nima.مقدار]]),"")</f>
        <v>39529500</v>
      </c>
      <c r="AR2879" s="288" t="str">
        <f>IFERROR(IF(Table_Merge1[[#This Row],[LME Zinc stock]]*Table_Merge1[[#This Row],[Azad.Sell]]=0,"",Table_Merge1[[#This Row],[LME Zinc stock]]*Table_Merge1[[#This Row],[Azad.Sell]]),"")</f>
        <v/>
      </c>
      <c r="AS2879" s="288" t="str">
        <f>IFERROR(IF(Table_Merge1[[#This Row],[LME Zinc 3-month]]*Table_Merge1[[#This Row],[Azad.Sell]]=0,"",Table_Merge1[[#This Row],[LME Zinc 3-month]]*Table_Merge1[[#This Row],[Azad.Sell]]),"")</f>
        <v/>
      </c>
      <c r="AT2879"/>
    </row>
    <row r="2880" spans="1:46" x14ac:dyDescent="0.25">
      <c r="A2880" s="258">
        <v>44590</v>
      </c>
      <c r="B28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1400.11.09</v>
      </c>
      <c r="C2880" s="195">
        <f t="shared" ca="1" si="80"/>
        <v>1400</v>
      </c>
      <c r="D28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80" s="195">
        <f>_xlfn.NUMBERVALUE(RIGHT(Table11[[#This Row],[تاریخ شمسی]],2))</f>
        <v>9</v>
      </c>
      <c r="F28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11-09</v>
      </c>
      <c r="G2880" s="195" t="s">
        <v>3031</v>
      </c>
      <c r="L2880" s="259">
        <v>44590</v>
      </c>
      <c r="M2880">
        <v>245580</v>
      </c>
      <c r="O2880" s="283">
        <f>IFERROR(DATE(Table7[[#This Row],[year]],MONTH(DATEVALUE(Table7[[#This Row],[month]]&amp;"1")),Table7[[#This Row],[day]]),"")</f>
        <v>40921</v>
      </c>
      <c r="P2880" s="257" t="s">
        <v>6305</v>
      </c>
      <c r="Q2880" s="257">
        <v>2012</v>
      </c>
      <c r="R2880" s="257" t="s">
        <v>3431</v>
      </c>
      <c r="S2880" s="257">
        <v>13</v>
      </c>
      <c r="T2880" s="257">
        <v>1642</v>
      </c>
      <c r="U2880" s="257">
        <v>2256</v>
      </c>
      <c r="V2880" s="257">
        <v>4996275</v>
      </c>
      <c r="X2880" s="260">
        <v>41001</v>
      </c>
      <c r="Y2880" t="s">
        <v>7234</v>
      </c>
      <c r="Z2880" s="260">
        <v>6</v>
      </c>
      <c r="AA2880">
        <v>1391</v>
      </c>
      <c r="AB2880" s="260" t="str">
        <f ca="1">IFERROR(IFERROR(VLOOKUP(Table_Merge1[[#This Row],[Column1]],Table11[#All],2,FALSE),LEFT(AB2881,8)&amp;IF(LEN((RIGHT(AB2881,2)+1))&lt;2,"0"&amp;(RIGHT(AB2881,2)+1),(RIGHT(AB2881,2)-1))),"")</f>
        <v>1391.01.14</v>
      </c>
      <c r="AC2880" s="259" t="str">
        <f ca="1">LEFT(Table_Merge1[[#This Row],[Column2]],4)</f>
        <v>1391</v>
      </c>
      <c r="AD2880" s="259" t="str">
        <f ca="1">RIGHT(LEFT(Table_Merge1[[#This Row],[Column2]],7),2)</f>
        <v>01</v>
      </c>
      <c r="AE2880" s="259" t="str">
        <f ca="1">RIGHT(Table_Merge1[[#This Row],[Column2]],2)</f>
        <v>14</v>
      </c>
      <c r="AF2880">
        <v>1</v>
      </c>
      <c r="AG2880">
        <v>14</v>
      </c>
      <c r="AH2880" s="260">
        <v>2012</v>
      </c>
      <c r="AI2880" t="s">
        <v>3437</v>
      </c>
      <c r="AJ2880" s="260">
        <v>2</v>
      </c>
      <c r="AK2880">
        <v>1664</v>
      </c>
      <c r="AL2880">
        <v>2070</v>
      </c>
      <c r="AM2880">
        <v>5046350</v>
      </c>
      <c r="AO2880">
        <v>19120</v>
      </c>
      <c r="AP2880" s="287">
        <f>IFERROR(IF(Table_Merge1[[#This Row],[LME Zinc stock]]*Table_Merge1[[#This Row],[Nima.مقدار]]=0,"",Table_Merge1[[#This Row],[LME Zinc stock]]*Table_Merge1[[#This Row],[Nima.مقدار]]),"")</f>
        <v>96486212000</v>
      </c>
      <c r="AQ2880" s="287">
        <f>IFERROR(IF(Table_Merge1[[#This Row],[LME Zinc 3-month]]*Table_Merge1[[#This Row],[Nima.مقدار]]=0,"",Table_Merge1[[#This Row],[LME Zinc 3-month]]*Table_Merge1[[#This Row],[Nima.مقدار]]),"")</f>
        <v>39578400</v>
      </c>
      <c r="AR2880" s="288" t="str">
        <f>IFERROR(IF(Table_Merge1[[#This Row],[LME Zinc stock]]*Table_Merge1[[#This Row],[Azad.Sell]]=0,"",Table_Merge1[[#This Row],[LME Zinc stock]]*Table_Merge1[[#This Row],[Azad.Sell]]),"")</f>
        <v/>
      </c>
      <c r="AS2880" s="288" t="str">
        <f>IFERROR(IF(Table_Merge1[[#This Row],[LME Zinc 3-month]]*Table_Merge1[[#This Row],[Azad.Sell]]=0,"",Table_Merge1[[#This Row],[LME Zinc 3-month]]*Table_Merge1[[#This Row],[Azad.Sell]]),"")</f>
        <v/>
      </c>
      <c r="AT2880"/>
    </row>
    <row r="2881" spans="1:46" x14ac:dyDescent="0.25">
      <c r="A2881" s="258">
        <v>44591</v>
      </c>
      <c r="B28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1400.11.10</v>
      </c>
      <c r="C2881" s="195">
        <f t="shared" ca="1" si="80"/>
        <v>1400</v>
      </c>
      <c r="D28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81" s="195">
        <f>_xlfn.NUMBERVALUE(RIGHT(Table11[[#This Row],[تاریخ شمسی]],2))</f>
        <v>10</v>
      </c>
      <c r="F28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11-10</v>
      </c>
      <c r="G2881" s="195" t="s">
        <v>3032</v>
      </c>
      <c r="L2881" s="259">
        <v>44591</v>
      </c>
      <c r="M2881">
        <v>246026</v>
      </c>
      <c r="O2881" s="284">
        <f>IFERROR(DATE(Table7[[#This Row],[year]],MONTH(DATEVALUE(Table7[[#This Row],[month]]&amp;"1")),Table7[[#This Row],[day]]),"")</f>
        <v>40920</v>
      </c>
      <c r="P2881" s="195" t="s">
        <v>6306</v>
      </c>
      <c r="Q2881" s="195">
        <v>2012</v>
      </c>
      <c r="R2881" s="195" t="s">
        <v>3431</v>
      </c>
      <c r="S2881" s="195">
        <v>12</v>
      </c>
      <c r="T2881" s="195">
        <v>1652.5</v>
      </c>
      <c r="U2881" s="195" t="s">
        <v>3621</v>
      </c>
      <c r="V2881" s="195" t="s">
        <v>3621</v>
      </c>
      <c r="X2881" s="260">
        <v>40998</v>
      </c>
      <c r="Z2881" s="260">
        <v>6</v>
      </c>
      <c r="AB2881" s="260" t="str">
        <f ca="1">IFERROR(IFERROR(VLOOKUP(Table_Merge1[[#This Row],[Column1]],Table11[#All],2,FALSE),LEFT(AB2882,8)&amp;IF(LEN((RIGHT(AB2882,2)+1))&lt;2,"0"&amp;(RIGHT(AB2882,2)+1),(RIGHT(AB2882,2)-1))),"")</f>
        <v>1391.01.9</v>
      </c>
      <c r="AC2881" s="259" t="str">
        <f ca="1">LEFT(Table_Merge1[[#This Row],[Column2]],4)</f>
        <v>1391</v>
      </c>
      <c r="AD2881" s="259" t="str">
        <f ca="1">RIGHT(LEFT(Table_Merge1[[#This Row],[Column2]],7),2)</f>
        <v>01</v>
      </c>
      <c r="AE2881" s="259" t="str">
        <f ca="1">RIGHT(Table_Merge1[[#This Row],[Column2]],2)</f>
        <v>.9</v>
      </c>
      <c r="AH2881" s="260">
        <v>2012</v>
      </c>
      <c r="AI2881" t="s">
        <v>3435</v>
      </c>
      <c r="AJ2881" s="260">
        <v>30</v>
      </c>
      <c r="AK2881">
        <v>1660.75</v>
      </c>
      <c r="AL2881">
        <v>2077</v>
      </c>
      <c r="AM2881">
        <v>5058475</v>
      </c>
      <c r="AP2881" s="287" t="str">
        <f>IFERROR(IF(Table_Merge1[[#This Row],[LME Zinc stock]]*Table_Merge1[[#This Row],[Nima.مقدار]]=0,"",Table_Merge1[[#This Row],[LME Zinc stock]]*Table_Merge1[[#This Row],[Nima.مقدار]]),"")</f>
        <v/>
      </c>
      <c r="AQ2881" s="287" t="str">
        <f>IFERROR(IF(Table_Merge1[[#This Row],[LME Zinc 3-month]]*Table_Merge1[[#This Row],[Nima.مقدار]]=0,"",Table_Merge1[[#This Row],[LME Zinc 3-month]]*Table_Merge1[[#This Row],[Nima.مقدار]]),"")</f>
        <v/>
      </c>
      <c r="AR2881" s="288" t="str">
        <f>IFERROR(IF(Table_Merge1[[#This Row],[LME Zinc stock]]*Table_Merge1[[#This Row],[Azad.Sell]]=0,"",Table_Merge1[[#This Row],[LME Zinc stock]]*Table_Merge1[[#This Row],[Azad.Sell]]),"")</f>
        <v/>
      </c>
      <c r="AS2881" s="288" t="str">
        <f>IFERROR(IF(Table_Merge1[[#This Row],[LME Zinc 3-month]]*Table_Merge1[[#This Row],[Azad.Sell]]=0,"",Table_Merge1[[#This Row],[LME Zinc 3-month]]*Table_Merge1[[#This Row],[Azad.Sell]]),"")</f>
        <v/>
      </c>
      <c r="AT2881"/>
    </row>
    <row r="2882" spans="1:46" x14ac:dyDescent="0.25">
      <c r="A2882" s="258">
        <v>44592</v>
      </c>
      <c r="B28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1400.11.11</v>
      </c>
      <c r="C2882" s="195">
        <f t="shared" ref="C2882:C2945" ca="1" si="81">_xlfn.NUMBERVALUE(LEFT(G2882, LEN(G2882) - MAX(IF(ISNUMBER(MID(G2882, ROW(INDIRECT("1:"&amp;LEN(G2882))), 1) *1)=FALSE, ROW(INDIRECT("6:"&amp;LEN(G2882))), 6))))</f>
        <v>1400</v>
      </c>
      <c r="D28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82" s="195">
        <f>_xlfn.NUMBERVALUE(RIGHT(Table11[[#This Row],[تاریخ شمسی]],2))</f>
        <v>11</v>
      </c>
      <c r="F28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11-11</v>
      </c>
      <c r="G2882" s="195" t="s">
        <v>3033</v>
      </c>
      <c r="L2882" s="259">
        <v>44592</v>
      </c>
      <c r="M2882">
        <v>243730</v>
      </c>
      <c r="O2882" s="283">
        <f>IFERROR(DATE(Table7[[#This Row],[year]],MONTH(DATEVALUE(Table7[[#This Row],[month]]&amp;"1")),Table7[[#This Row],[day]]),"")</f>
        <v>40919</v>
      </c>
      <c r="P2882" s="257" t="s">
        <v>6307</v>
      </c>
      <c r="Q2882" s="257">
        <v>2012</v>
      </c>
      <c r="R2882" s="257" t="s">
        <v>3431</v>
      </c>
      <c r="S2882" s="257">
        <v>11</v>
      </c>
      <c r="T2882" s="257">
        <v>1641</v>
      </c>
      <c r="U2882" s="257">
        <v>2299</v>
      </c>
      <c r="V2882" s="257">
        <v>4994425</v>
      </c>
      <c r="X2882" s="260">
        <v>40997</v>
      </c>
      <c r="Y2882" t="s">
        <v>7233</v>
      </c>
      <c r="Z2882" s="260">
        <v>6</v>
      </c>
      <c r="AA2882">
        <v>1391</v>
      </c>
      <c r="AB2882" s="260" t="str">
        <f ca="1">IFERROR(IFERROR(VLOOKUP(Table_Merge1[[#This Row],[Column1]],Table11[#All],2,FALSE),LEFT(AB2883,8)&amp;IF(LEN((RIGHT(AB2883,2)+1))&lt;2,"0"&amp;(RIGHT(AB2883,2)+1),(RIGHT(AB2883,2)-1))),"")</f>
        <v>1391.01.10</v>
      </c>
      <c r="AC2882" s="259" t="str">
        <f ca="1">LEFT(Table_Merge1[[#This Row],[Column2]],4)</f>
        <v>1391</v>
      </c>
      <c r="AD2882" s="259" t="str">
        <f ca="1">RIGHT(LEFT(Table_Merge1[[#This Row],[Column2]],7),2)</f>
        <v>01</v>
      </c>
      <c r="AE2882" s="259" t="str">
        <f ca="1">RIGHT(Table_Merge1[[#This Row],[Column2]],2)</f>
        <v>10</v>
      </c>
      <c r="AF2882">
        <v>1</v>
      </c>
      <c r="AG2882">
        <v>10</v>
      </c>
      <c r="AH2882" s="260">
        <v>2012</v>
      </c>
      <c r="AI2882" t="s">
        <v>3435</v>
      </c>
      <c r="AJ2882" s="260">
        <v>29</v>
      </c>
      <c r="AK2882">
        <v>1655.75</v>
      </c>
      <c r="AL2882">
        <v>2057</v>
      </c>
      <c r="AM2882">
        <v>5062125</v>
      </c>
      <c r="AO2882">
        <v>19200</v>
      </c>
      <c r="AP2882" s="287">
        <f>IFERROR(IF(Table_Merge1[[#This Row],[LME Zinc stock]]*Table_Merge1[[#This Row],[Nima.مقدار]]=0,"",Table_Merge1[[#This Row],[LME Zinc stock]]*Table_Merge1[[#This Row],[Nima.مقدار]]),"")</f>
        <v>97192800000</v>
      </c>
      <c r="AQ2882" s="287">
        <f>IFERROR(IF(Table_Merge1[[#This Row],[LME Zinc 3-month]]*Table_Merge1[[#This Row],[Nima.مقدار]]=0,"",Table_Merge1[[#This Row],[LME Zinc 3-month]]*Table_Merge1[[#This Row],[Nima.مقدار]]),"")</f>
        <v>39494400</v>
      </c>
      <c r="AR2882" s="288" t="str">
        <f>IFERROR(IF(Table_Merge1[[#This Row],[LME Zinc stock]]*Table_Merge1[[#This Row],[Azad.Sell]]=0,"",Table_Merge1[[#This Row],[LME Zinc stock]]*Table_Merge1[[#This Row],[Azad.Sell]]),"")</f>
        <v/>
      </c>
      <c r="AS2882" s="288" t="str">
        <f>IFERROR(IF(Table_Merge1[[#This Row],[LME Zinc 3-month]]*Table_Merge1[[#This Row],[Azad.Sell]]=0,"",Table_Merge1[[#This Row],[LME Zinc 3-month]]*Table_Merge1[[#This Row],[Azad.Sell]]),"")</f>
        <v/>
      </c>
      <c r="AT2882"/>
    </row>
    <row r="2883" spans="1:46" x14ac:dyDescent="0.25">
      <c r="A2883" s="258">
        <v>44593</v>
      </c>
      <c r="B28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1400.11.12</v>
      </c>
      <c r="C2883" s="195">
        <f t="shared" ca="1" si="81"/>
        <v>1400</v>
      </c>
      <c r="D28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83" s="195">
        <f>_xlfn.NUMBERVALUE(RIGHT(Table11[[#This Row],[تاریخ شمسی]],2))</f>
        <v>12</v>
      </c>
      <c r="F28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11-12</v>
      </c>
      <c r="G2883" s="195" t="s">
        <v>3034</v>
      </c>
      <c r="L2883" s="259">
        <v>44593</v>
      </c>
      <c r="M2883">
        <v>242557</v>
      </c>
      <c r="O2883" s="284">
        <f>IFERROR(DATE(Table7[[#This Row],[year]],MONTH(DATEVALUE(Table7[[#This Row],[month]]&amp;"1")),Table7[[#This Row],[day]]),"")</f>
        <v>40918</v>
      </c>
      <c r="P2883" s="195" t="s">
        <v>6308</v>
      </c>
      <c r="Q2883" s="195">
        <v>2012</v>
      </c>
      <c r="R2883" s="195" t="s">
        <v>3431</v>
      </c>
      <c r="S2883" s="195">
        <v>10</v>
      </c>
      <c r="T2883" s="195">
        <v>1627</v>
      </c>
      <c r="U2883" s="195">
        <v>2244</v>
      </c>
      <c r="V2883" s="195">
        <v>4996475</v>
      </c>
      <c r="X2883" s="260">
        <v>40996</v>
      </c>
      <c r="Y2883" t="s">
        <v>7232</v>
      </c>
      <c r="Z2883" s="260">
        <v>6</v>
      </c>
      <c r="AA2883">
        <v>1391</v>
      </c>
      <c r="AB2883" s="260" t="str">
        <f ca="1">IFERROR(IFERROR(VLOOKUP(Table_Merge1[[#This Row],[Column1]],Table11[#All],2,FALSE),LEFT(AB2884,8)&amp;IF(LEN((RIGHT(AB2884,2)+1))&lt;2,"0"&amp;(RIGHT(AB2884,2)+1),(RIGHT(AB2884,2)-1))),"")</f>
        <v>1391.01.09</v>
      </c>
      <c r="AC2883" s="259" t="str">
        <f ca="1">LEFT(Table_Merge1[[#This Row],[Column2]],4)</f>
        <v>1391</v>
      </c>
      <c r="AD2883" s="259" t="str">
        <f ca="1">RIGHT(LEFT(Table_Merge1[[#This Row],[Column2]],7),2)</f>
        <v>01</v>
      </c>
      <c r="AE2883" s="259" t="str">
        <f ca="1">RIGHT(Table_Merge1[[#This Row],[Column2]],2)</f>
        <v>09</v>
      </c>
      <c r="AF2883">
        <v>1</v>
      </c>
      <c r="AG2883">
        <v>9</v>
      </c>
      <c r="AH2883" s="260">
        <v>2012</v>
      </c>
      <c r="AI2883" t="s">
        <v>3435</v>
      </c>
      <c r="AJ2883" s="260">
        <v>28</v>
      </c>
      <c r="AK2883">
        <v>1677</v>
      </c>
      <c r="AL2883">
        <v>2069</v>
      </c>
      <c r="AM2883">
        <v>5071000</v>
      </c>
      <c r="AO2883">
        <v>19200</v>
      </c>
      <c r="AP2883" s="287">
        <f>IFERROR(IF(Table_Merge1[[#This Row],[LME Zinc stock]]*Table_Merge1[[#This Row],[Nima.مقدار]]=0,"",Table_Merge1[[#This Row],[LME Zinc stock]]*Table_Merge1[[#This Row],[Nima.مقدار]]),"")</f>
        <v>97363200000</v>
      </c>
      <c r="AQ2883" s="287">
        <f>IFERROR(IF(Table_Merge1[[#This Row],[LME Zinc 3-month]]*Table_Merge1[[#This Row],[Nima.مقدار]]=0,"",Table_Merge1[[#This Row],[LME Zinc 3-month]]*Table_Merge1[[#This Row],[Nima.مقدار]]),"")</f>
        <v>39724800</v>
      </c>
      <c r="AR2883" s="288" t="str">
        <f>IFERROR(IF(Table_Merge1[[#This Row],[LME Zinc stock]]*Table_Merge1[[#This Row],[Azad.Sell]]=0,"",Table_Merge1[[#This Row],[LME Zinc stock]]*Table_Merge1[[#This Row],[Azad.Sell]]),"")</f>
        <v/>
      </c>
      <c r="AS2883" s="288" t="str">
        <f>IFERROR(IF(Table_Merge1[[#This Row],[LME Zinc 3-month]]*Table_Merge1[[#This Row],[Azad.Sell]]=0,"",Table_Merge1[[#This Row],[LME Zinc 3-month]]*Table_Merge1[[#This Row],[Azad.Sell]]),"")</f>
        <v/>
      </c>
      <c r="AT2883"/>
    </row>
    <row r="2884" spans="1:46" x14ac:dyDescent="0.25">
      <c r="A2884" s="258">
        <v>44594</v>
      </c>
      <c r="B28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1400.11.13</v>
      </c>
      <c r="C2884" s="195">
        <f t="shared" ca="1" si="81"/>
        <v>1400</v>
      </c>
      <c r="D28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84" s="195">
        <f>_xlfn.NUMBERVALUE(RIGHT(Table11[[#This Row],[تاریخ شمسی]],2))</f>
        <v>13</v>
      </c>
      <c r="F28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11-13</v>
      </c>
      <c r="G2884" s="195" t="s">
        <v>3035</v>
      </c>
      <c r="L2884" s="259">
        <v>44594</v>
      </c>
      <c r="M2884">
        <v>240325</v>
      </c>
      <c r="O2884" s="283">
        <f>IFERROR(DATE(Table7[[#This Row],[year]],MONTH(DATEVALUE(Table7[[#This Row],[month]]&amp;"1")),Table7[[#This Row],[day]]),"")</f>
        <v>40917</v>
      </c>
      <c r="P2884" s="257" t="s">
        <v>6309</v>
      </c>
      <c r="Q2884" s="257">
        <v>2012</v>
      </c>
      <c r="R2884" s="257" t="s">
        <v>3431</v>
      </c>
      <c r="S2884" s="257">
        <v>9</v>
      </c>
      <c r="T2884" s="257">
        <v>1618</v>
      </c>
      <c r="U2884" s="257">
        <v>2278</v>
      </c>
      <c r="V2884" s="257">
        <v>4996650</v>
      </c>
      <c r="X2884" s="260">
        <v>40995</v>
      </c>
      <c r="Y2884" t="s">
        <v>7231</v>
      </c>
      <c r="Z2884" s="260">
        <v>6</v>
      </c>
      <c r="AA2884">
        <v>1391</v>
      </c>
      <c r="AB2884" s="260" t="str">
        <f ca="1">IFERROR(IFERROR(VLOOKUP(Table_Merge1[[#This Row],[Column1]],Table11[#All],2,FALSE),LEFT(AB2885,8)&amp;IF(LEN((RIGHT(AB2885,2)+1))&lt;2,"0"&amp;(RIGHT(AB2885,2)+1),(RIGHT(AB2885,2)-1))),"")</f>
        <v>1391.01.08</v>
      </c>
      <c r="AC2884" s="259" t="str">
        <f ca="1">LEFT(Table_Merge1[[#This Row],[Column2]],4)</f>
        <v>1391</v>
      </c>
      <c r="AD2884" s="259" t="str">
        <f ca="1">RIGHT(LEFT(Table_Merge1[[#This Row],[Column2]],7),2)</f>
        <v>01</v>
      </c>
      <c r="AE2884" s="259" t="str">
        <f ca="1">RIGHT(Table_Merge1[[#This Row],[Column2]],2)</f>
        <v>08</v>
      </c>
      <c r="AF2884">
        <v>1</v>
      </c>
      <c r="AG2884">
        <v>8</v>
      </c>
      <c r="AH2884" s="260">
        <v>2012</v>
      </c>
      <c r="AI2884" t="s">
        <v>3435</v>
      </c>
      <c r="AJ2884" s="260">
        <v>27</v>
      </c>
      <c r="AK2884">
        <v>1694</v>
      </c>
      <c r="AL2884">
        <v>2088</v>
      </c>
      <c r="AM2884">
        <v>5079900</v>
      </c>
      <c r="AO2884">
        <v>19100</v>
      </c>
      <c r="AP2884" s="287">
        <f>IFERROR(IF(Table_Merge1[[#This Row],[LME Zinc stock]]*Table_Merge1[[#This Row],[Nima.مقدار]]=0,"",Table_Merge1[[#This Row],[LME Zinc stock]]*Table_Merge1[[#This Row],[Nima.مقدار]]),"")</f>
        <v>97026090000</v>
      </c>
      <c r="AQ2884" s="287">
        <f>IFERROR(IF(Table_Merge1[[#This Row],[LME Zinc 3-month]]*Table_Merge1[[#This Row],[Nima.مقدار]]=0,"",Table_Merge1[[#This Row],[LME Zinc 3-month]]*Table_Merge1[[#This Row],[Nima.مقدار]]),"")</f>
        <v>39880800</v>
      </c>
      <c r="AR2884" s="288" t="str">
        <f>IFERROR(IF(Table_Merge1[[#This Row],[LME Zinc stock]]*Table_Merge1[[#This Row],[Azad.Sell]]=0,"",Table_Merge1[[#This Row],[LME Zinc stock]]*Table_Merge1[[#This Row],[Azad.Sell]]),"")</f>
        <v/>
      </c>
      <c r="AS2884" s="288" t="str">
        <f>IFERROR(IF(Table_Merge1[[#This Row],[LME Zinc 3-month]]*Table_Merge1[[#This Row],[Azad.Sell]]=0,"",Table_Merge1[[#This Row],[LME Zinc 3-month]]*Table_Merge1[[#This Row],[Azad.Sell]]),"")</f>
        <v/>
      </c>
      <c r="AT2884"/>
    </row>
    <row r="2885" spans="1:46" x14ac:dyDescent="0.25">
      <c r="A2885" s="258">
        <v>44595</v>
      </c>
      <c r="B28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1400.11.14</v>
      </c>
      <c r="C2885" s="195">
        <f t="shared" ca="1" si="81"/>
        <v>1400</v>
      </c>
      <c r="D28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85" s="195">
        <f>_xlfn.NUMBERVALUE(RIGHT(Table11[[#This Row],[تاریخ شمسی]],2))</f>
        <v>14</v>
      </c>
      <c r="F28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11-14</v>
      </c>
      <c r="G2885" s="195" t="s">
        <v>3036</v>
      </c>
      <c r="L2885" s="259">
        <v>44595</v>
      </c>
      <c r="M2885">
        <v>240888</v>
      </c>
      <c r="O2885" s="284">
        <f>IFERROR(DATE(Table7[[#This Row],[year]],MONTH(DATEVALUE(Table7[[#This Row],[month]]&amp;"1")),Table7[[#This Row],[day]]),"")</f>
        <v>40914</v>
      </c>
      <c r="P2885" s="195" t="s">
        <v>6310</v>
      </c>
      <c r="Q2885" s="195">
        <v>2012</v>
      </c>
      <c r="R2885" s="195" t="s">
        <v>3431</v>
      </c>
      <c r="S2885" s="195">
        <v>6</v>
      </c>
      <c r="T2885" s="195">
        <v>1621</v>
      </c>
      <c r="U2885" s="195">
        <v>2263</v>
      </c>
      <c r="V2885" s="195">
        <v>5000150</v>
      </c>
      <c r="X2885" s="260">
        <v>40994</v>
      </c>
      <c r="Y2885" t="s">
        <v>7230</v>
      </c>
      <c r="Z2885" s="260">
        <v>6</v>
      </c>
      <c r="AA2885">
        <v>1391</v>
      </c>
      <c r="AB2885" s="260" t="str">
        <f ca="1">IFERROR(IFERROR(VLOOKUP(Table_Merge1[[#This Row],[Column1]],Table11[#All],2,FALSE),LEFT(AB2886,8)&amp;IF(LEN((RIGHT(AB2886,2)+1))&lt;2,"0"&amp;(RIGHT(AB2886,2)+1),(RIGHT(AB2886,2)-1))),"")</f>
        <v>1391.01.07</v>
      </c>
      <c r="AC2885" s="259" t="str">
        <f ca="1">LEFT(Table_Merge1[[#This Row],[Column2]],4)</f>
        <v>1391</v>
      </c>
      <c r="AD2885" s="259" t="str">
        <f ca="1">RIGHT(LEFT(Table_Merge1[[#This Row],[Column2]],7),2)</f>
        <v>01</v>
      </c>
      <c r="AE2885" s="259" t="str">
        <f ca="1">RIGHT(Table_Merge1[[#This Row],[Column2]],2)</f>
        <v>07</v>
      </c>
      <c r="AF2885">
        <v>1</v>
      </c>
      <c r="AG2885">
        <v>7</v>
      </c>
      <c r="AH2885" s="260">
        <v>2012</v>
      </c>
      <c r="AI2885" t="s">
        <v>3435</v>
      </c>
      <c r="AJ2885" s="260">
        <v>26</v>
      </c>
      <c r="AK2885">
        <v>1658</v>
      </c>
      <c r="AL2885">
        <v>2068.5</v>
      </c>
      <c r="AM2885">
        <v>5045275</v>
      </c>
      <c r="AO2885">
        <v>19000</v>
      </c>
      <c r="AP2885" s="287">
        <f>IFERROR(IF(Table_Merge1[[#This Row],[LME Zinc stock]]*Table_Merge1[[#This Row],[Nima.مقدار]]=0,"",Table_Merge1[[#This Row],[LME Zinc stock]]*Table_Merge1[[#This Row],[Nima.مقدار]]),"")</f>
        <v>95860225000</v>
      </c>
      <c r="AQ2885" s="287">
        <f>IFERROR(IF(Table_Merge1[[#This Row],[LME Zinc 3-month]]*Table_Merge1[[#This Row],[Nima.مقدار]]=0,"",Table_Merge1[[#This Row],[LME Zinc 3-month]]*Table_Merge1[[#This Row],[Nima.مقدار]]),"")</f>
        <v>39301500</v>
      </c>
      <c r="AR2885" s="288" t="str">
        <f>IFERROR(IF(Table_Merge1[[#This Row],[LME Zinc stock]]*Table_Merge1[[#This Row],[Azad.Sell]]=0,"",Table_Merge1[[#This Row],[LME Zinc stock]]*Table_Merge1[[#This Row],[Azad.Sell]]),"")</f>
        <v/>
      </c>
      <c r="AS2885" s="288" t="str">
        <f>IFERROR(IF(Table_Merge1[[#This Row],[LME Zinc 3-month]]*Table_Merge1[[#This Row],[Azad.Sell]]=0,"",Table_Merge1[[#This Row],[LME Zinc 3-month]]*Table_Merge1[[#This Row],[Azad.Sell]]),"")</f>
        <v/>
      </c>
      <c r="AT2885"/>
    </row>
    <row r="2886" spans="1:46" x14ac:dyDescent="0.25">
      <c r="A2886" s="258">
        <v>44597</v>
      </c>
      <c r="B28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1400.11.16</v>
      </c>
      <c r="C2886" s="195">
        <f t="shared" ca="1" si="81"/>
        <v>1400</v>
      </c>
      <c r="D28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86" s="195">
        <f>_xlfn.NUMBERVALUE(RIGHT(Table11[[#This Row],[تاریخ شمسی]],2))</f>
        <v>16</v>
      </c>
      <c r="F28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11-16</v>
      </c>
      <c r="G2886" s="195" t="s">
        <v>3037</v>
      </c>
      <c r="L2886" s="259">
        <v>44597</v>
      </c>
      <c r="M2886">
        <v>238486</v>
      </c>
      <c r="O2886" s="283">
        <f>IFERROR(DATE(Table7[[#This Row],[year]],MONTH(DATEVALUE(Table7[[#This Row],[month]]&amp;"1")),Table7[[#This Row],[day]]),"")</f>
        <v>40913</v>
      </c>
      <c r="P2886" s="257" t="s">
        <v>6311</v>
      </c>
      <c r="Q2886" s="257">
        <v>2012</v>
      </c>
      <c r="R2886" s="257" t="s">
        <v>3431</v>
      </c>
      <c r="S2886" s="257">
        <v>5</v>
      </c>
      <c r="T2886" s="257">
        <v>1614.5</v>
      </c>
      <c r="U2886" s="257">
        <v>2228</v>
      </c>
      <c r="V2886" s="257">
        <v>5003800</v>
      </c>
      <c r="X2886" s="260">
        <v>40991</v>
      </c>
      <c r="Z2886" s="260">
        <v>6</v>
      </c>
      <c r="AB2886" s="260" t="str">
        <f>IFERROR(IFERROR(VLOOKUP(Table_Merge1[[#This Row],[Column1]],Table11[#All],2,FALSE),LEFT(AB2887,8)&amp;IF(LEN((RIGHT(AB2887,2)+1))&lt;2,"0"&amp;(RIGHT(AB2887,2)+1),(RIGHT(AB2887,2)-1))),"")</f>
        <v/>
      </c>
      <c r="AC2886" s="259" t="str">
        <f>LEFT(Table_Merge1[[#This Row],[Column2]],4)</f>
        <v/>
      </c>
      <c r="AD2886" s="259" t="str">
        <f>RIGHT(LEFT(Table_Merge1[[#This Row],[Column2]],7),2)</f>
        <v/>
      </c>
      <c r="AE2886" s="259" t="str">
        <f>RIGHT(Table_Merge1[[#This Row],[Column2]],2)</f>
        <v/>
      </c>
      <c r="AH2886" s="260">
        <v>2012</v>
      </c>
      <c r="AI2886" t="s">
        <v>3435</v>
      </c>
      <c r="AJ2886" s="260">
        <v>23</v>
      </c>
      <c r="AK2886">
        <v>1651</v>
      </c>
      <c r="AL2886">
        <v>2088.5</v>
      </c>
      <c r="AM2886">
        <v>5052700</v>
      </c>
      <c r="AP2886" s="287" t="str">
        <f>IFERROR(IF(Table_Merge1[[#This Row],[LME Zinc stock]]*Table_Merge1[[#This Row],[Nima.مقدار]]=0,"",Table_Merge1[[#This Row],[LME Zinc stock]]*Table_Merge1[[#This Row],[Nima.مقدار]]),"")</f>
        <v/>
      </c>
      <c r="AQ2886" s="287" t="str">
        <f>IFERROR(IF(Table_Merge1[[#This Row],[LME Zinc 3-month]]*Table_Merge1[[#This Row],[Nima.مقدار]]=0,"",Table_Merge1[[#This Row],[LME Zinc 3-month]]*Table_Merge1[[#This Row],[Nima.مقدار]]),"")</f>
        <v/>
      </c>
      <c r="AR2886" s="288" t="str">
        <f>IFERROR(IF(Table_Merge1[[#This Row],[LME Zinc stock]]*Table_Merge1[[#This Row],[Azad.Sell]]=0,"",Table_Merge1[[#This Row],[LME Zinc stock]]*Table_Merge1[[#This Row],[Azad.Sell]]),"")</f>
        <v/>
      </c>
      <c r="AS2886" s="288" t="str">
        <f>IFERROR(IF(Table_Merge1[[#This Row],[LME Zinc 3-month]]*Table_Merge1[[#This Row],[Azad.Sell]]=0,"",Table_Merge1[[#This Row],[LME Zinc 3-month]]*Table_Merge1[[#This Row],[Azad.Sell]]),"")</f>
        <v/>
      </c>
      <c r="AT2886"/>
    </row>
    <row r="2887" spans="1:46" x14ac:dyDescent="0.25">
      <c r="A2887" s="258">
        <v>44598</v>
      </c>
      <c r="B28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1400.11.17</v>
      </c>
      <c r="C2887" s="195">
        <f t="shared" ca="1" si="81"/>
        <v>1400</v>
      </c>
      <c r="D28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87" s="195">
        <f>_xlfn.NUMBERVALUE(RIGHT(Table11[[#This Row],[تاریخ شمسی]],2))</f>
        <v>17</v>
      </c>
      <c r="F28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11-17</v>
      </c>
      <c r="G2887" s="195" t="s">
        <v>3038</v>
      </c>
      <c r="L2887" s="259">
        <v>44598</v>
      </c>
      <c r="M2887">
        <v>238545</v>
      </c>
      <c r="O2887" s="284">
        <f>IFERROR(DATE(Table7[[#This Row],[year]],MONTH(DATEVALUE(Table7[[#This Row],[month]]&amp;"1")),Table7[[#This Row],[day]]),"")</f>
        <v>40912</v>
      </c>
      <c r="P2887" s="195" t="s">
        <v>6312</v>
      </c>
      <c r="Q2887" s="195">
        <v>2012</v>
      </c>
      <c r="R2887" s="195" t="s">
        <v>3431</v>
      </c>
      <c r="S2887" s="195">
        <v>4</v>
      </c>
      <c r="T2887" s="195">
        <v>1603</v>
      </c>
      <c r="U2887" s="195">
        <v>2225.5</v>
      </c>
      <c r="V2887" s="195">
        <v>5007200</v>
      </c>
      <c r="X2887" s="260">
        <v>40990</v>
      </c>
      <c r="Z2887" s="260">
        <v>6</v>
      </c>
      <c r="AB2887" s="260" t="str">
        <f>IFERROR(IFERROR(VLOOKUP(Table_Merge1[[#This Row],[Column1]],Table11[#All],2,FALSE),LEFT(AB2888,8)&amp;IF(LEN((RIGHT(AB2888,2)+1))&lt;2,"0"&amp;(RIGHT(AB2888,2)+1),(RIGHT(AB2888,2)-1))),"")</f>
        <v/>
      </c>
      <c r="AC2887" s="259" t="str">
        <f>LEFT(Table_Merge1[[#This Row],[Column2]],4)</f>
        <v/>
      </c>
      <c r="AD2887" s="259" t="str">
        <f>RIGHT(LEFT(Table_Merge1[[#This Row],[Column2]],7),2)</f>
        <v/>
      </c>
      <c r="AE2887" s="259" t="str">
        <f>RIGHT(Table_Merge1[[#This Row],[Column2]],2)</f>
        <v/>
      </c>
      <c r="AH2887" s="260">
        <v>2012</v>
      </c>
      <c r="AI2887" t="s">
        <v>3435</v>
      </c>
      <c r="AJ2887" s="260">
        <v>22</v>
      </c>
      <c r="AK2887">
        <v>1636</v>
      </c>
      <c r="AL2887">
        <v>2109.5</v>
      </c>
      <c r="AM2887">
        <v>5059875</v>
      </c>
      <c r="AP2887" s="287" t="str">
        <f>IFERROR(IF(Table_Merge1[[#This Row],[LME Zinc stock]]*Table_Merge1[[#This Row],[Nima.مقدار]]=0,"",Table_Merge1[[#This Row],[LME Zinc stock]]*Table_Merge1[[#This Row],[Nima.مقدار]]),"")</f>
        <v/>
      </c>
      <c r="AQ2887" s="287" t="str">
        <f>IFERROR(IF(Table_Merge1[[#This Row],[LME Zinc 3-month]]*Table_Merge1[[#This Row],[Nima.مقدار]]=0,"",Table_Merge1[[#This Row],[LME Zinc 3-month]]*Table_Merge1[[#This Row],[Nima.مقدار]]),"")</f>
        <v/>
      </c>
      <c r="AR2887" s="288" t="str">
        <f>IFERROR(IF(Table_Merge1[[#This Row],[LME Zinc stock]]*Table_Merge1[[#This Row],[Azad.Sell]]=0,"",Table_Merge1[[#This Row],[LME Zinc stock]]*Table_Merge1[[#This Row],[Azad.Sell]]),"")</f>
        <v/>
      </c>
      <c r="AS2887" s="288" t="str">
        <f>IFERROR(IF(Table_Merge1[[#This Row],[LME Zinc 3-month]]*Table_Merge1[[#This Row],[Azad.Sell]]=0,"",Table_Merge1[[#This Row],[LME Zinc 3-month]]*Table_Merge1[[#This Row],[Azad.Sell]]),"")</f>
        <v/>
      </c>
      <c r="AT2887"/>
    </row>
    <row r="2888" spans="1:46" x14ac:dyDescent="0.25">
      <c r="A2888" s="258">
        <v>44599</v>
      </c>
      <c r="B28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1400.11.18</v>
      </c>
      <c r="C2888" s="195">
        <f t="shared" ca="1" si="81"/>
        <v>1400</v>
      </c>
      <c r="D28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88" s="195">
        <f>_xlfn.NUMBERVALUE(RIGHT(Table11[[#This Row],[تاریخ شمسی]],2))</f>
        <v>18</v>
      </c>
      <c r="F28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11-18</v>
      </c>
      <c r="G2888" s="195" t="s">
        <v>3039</v>
      </c>
      <c r="L2888" s="259">
        <v>44599</v>
      </c>
      <c r="M2888">
        <v>239501</v>
      </c>
      <c r="O2888" s="283">
        <f>IFERROR(DATE(Table7[[#This Row],[year]],MONTH(DATEVALUE(Table7[[#This Row],[month]]&amp;"1")),Table7[[#This Row],[day]]),"")</f>
        <v>40911</v>
      </c>
      <c r="P2888" s="257" t="s">
        <v>6313</v>
      </c>
      <c r="Q2888" s="257">
        <v>2012</v>
      </c>
      <c r="R2888" s="257" t="s">
        <v>3431</v>
      </c>
      <c r="S2888" s="257">
        <v>3</v>
      </c>
      <c r="T2888" s="257">
        <v>1590</v>
      </c>
      <c r="U2888" s="257">
        <v>2229.5</v>
      </c>
      <c r="V2888" s="257">
        <v>5010750</v>
      </c>
      <c r="X2888" s="260">
        <v>40989</v>
      </c>
      <c r="Z2888" s="260">
        <v>6</v>
      </c>
      <c r="AB2888" s="260" t="str">
        <f>IFERROR(IFERROR(VLOOKUP(Table_Merge1[[#This Row],[Column1]],Table11[#All],2,FALSE),LEFT(AB2889,8)&amp;IF(LEN((RIGHT(AB2889,2)+1))&lt;2,"0"&amp;(RIGHT(AB2889,2)+1),(RIGHT(AB2889,2)-1))),"")</f>
        <v/>
      </c>
      <c r="AC2888" s="259" t="str">
        <f>LEFT(Table_Merge1[[#This Row],[Column2]],4)</f>
        <v/>
      </c>
      <c r="AD2888" s="259" t="str">
        <f>RIGHT(LEFT(Table_Merge1[[#This Row],[Column2]],7),2)</f>
        <v/>
      </c>
      <c r="AE2888" s="259" t="str">
        <f>RIGHT(Table_Merge1[[#This Row],[Column2]],2)</f>
        <v/>
      </c>
      <c r="AH2888" s="260">
        <v>2012</v>
      </c>
      <c r="AI2888" t="s">
        <v>3435</v>
      </c>
      <c r="AJ2888" s="260">
        <v>21</v>
      </c>
      <c r="AK2888">
        <v>1656</v>
      </c>
      <c r="AL2888">
        <v>2075</v>
      </c>
      <c r="AM2888">
        <v>5050925</v>
      </c>
      <c r="AP2888" s="287" t="str">
        <f>IFERROR(IF(Table_Merge1[[#This Row],[LME Zinc stock]]*Table_Merge1[[#This Row],[Nima.مقدار]]=0,"",Table_Merge1[[#This Row],[LME Zinc stock]]*Table_Merge1[[#This Row],[Nima.مقدار]]),"")</f>
        <v/>
      </c>
      <c r="AQ2888" s="287" t="str">
        <f>IFERROR(IF(Table_Merge1[[#This Row],[LME Zinc 3-month]]*Table_Merge1[[#This Row],[Nima.مقدار]]=0,"",Table_Merge1[[#This Row],[LME Zinc 3-month]]*Table_Merge1[[#This Row],[Nima.مقدار]]),"")</f>
        <v/>
      </c>
      <c r="AR2888" s="288" t="str">
        <f>IFERROR(IF(Table_Merge1[[#This Row],[LME Zinc stock]]*Table_Merge1[[#This Row],[Azad.Sell]]=0,"",Table_Merge1[[#This Row],[LME Zinc stock]]*Table_Merge1[[#This Row],[Azad.Sell]]),"")</f>
        <v/>
      </c>
      <c r="AS2888" s="288" t="str">
        <f>IFERROR(IF(Table_Merge1[[#This Row],[LME Zinc 3-month]]*Table_Merge1[[#This Row],[Azad.Sell]]=0,"",Table_Merge1[[#This Row],[LME Zinc 3-month]]*Table_Merge1[[#This Row],[Azad.Sell]]),"")</f>
        <v/>
      </c>
      <c r="AT2888"/>
    </row>
    <row r="2889" spans="1:46" x14ac:dyDescent="0.25">
      <c r="A2889" s="258">
        <v>44600</v>
      </c>
      <c r="B28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1400.11.19</v>
      </c>
      <c r="C2889" s="195">
        <f t="shared" ca="1" si="81"/>
        <v>1400</v>
      </c>
      <c r="D28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89" s="195">
        <f>_xlfn.NUMBERVALUE(RIGHT(Table11[[#This Row],[تاریخ شمسی]],2))</f>
        <v>19</v>
      </c>
      <c r="F28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11-19</v>
      </c>
      <c r="G2889" s="195" t="s">
        <v>3040</v>
      </c>
      <c r="L2889" s="259">
        <v>44600</v>
      </c>
      <c r="M2889">
        <v>240063</v>
      </c>
      <c r="O2889" s="284">
        <f>IFERROR(DATE(Table7[[#This Row],[year]],MONTH(DATEVALUE(Table7[[#This Row],[month]]&amp;"1")),Table7[[#This Row],[day]]),"")</f>
        <v>40907</v>
      </c>
      <c r="P2889" s="195" t="s">
        <v>6314</v>
      </c>
      <c r="Q2889" s="195">
        <v>2011</v>
      </c>
      <c r="R2889" s="195" t="s">
        <v>3452</v>
      </c>
      <c r="S2889" s="195">
        <v>30</v>
      </c>
      <c r="T2889" s="195">
        <v>1574.5</v>
      </c>
      <c r="U2889" s="195">
        <v>2189</v>
      </c>
      <c r="V2889" s="195">
        <v>4973725</v>
      </c>
      <c r="X2889" s="260">
        <v>40988</v>
      </c>
      <c r="Z2889" s="260">
        <v>6</v>
      </c>
      <c r="AB2889" s="260" t="str">
        <f>IFERROR(IFERROR(VLOOKUP(Table_Merge1[[#This Row],[Column1]],Table11[#All],2,FALSE),LEFT(AB2890,8)&amp;IF(LEN((RIGHT(AB2890,2)+1))&lt;2,"0"&amp;(RIGHT(AB2890,2)+1),(RIGHT(AB2890,2)-1))),"")</f>
        <v/>
      </c>
      <c r="AC2889" s="259" t="str">
        <f>LEFT(Table_Merge1[[#This Row],[Column2]],4)</f>
        <v/>
      </c>
      <c r="AD2889" s="259" t="str">
        <f>RIGHT(LEFT(Table_Merge1[[#This Row],[Column2]],7),2)</f>
        <v/>
      </c>
      <c r="AE2889" s="259" t="str">
        <f>RIGHT(Table_Merge1[[#This Row],[Column2]],2)</f>
        <v/>
      </c>
      <c r="AH2889" s="260">
        <v>2012</v>
      </c>
      <c r="AI2889" t="s">
        <v>3435</v>
      </c>
      <c r="AJ2889" s="260">
        <v>20</v>
      </c>
      <c r="AK2889">
        <v>1648.5</v>
      </c>
      <c r="AL2889">
        <v>2090</v>
      </c>
      <c r="AM2889">
        <v>5066625</v>
      </c>
      <c r="AP2889" s="287" t="str">
        <f>IFERROR(IF(Table_Merge1[[#This Row],[LME Zinc stock]]*Table_Merge1[[#This Row],[Nima.مقدار]]=0,"",Table_Merge1[[#This Row],[LME Zinc stock]]*Table_Merge1[[#This Row],[Nima.مقدار]]),"")</f>
        <v/>
      </c>
      <c r="AQ2889" s="287" t="str">
        <f>IFERROR(IF(Table_Merge1[[#This Row],[LME Zinc 3-month]]*Table_Merge1[[#This Row],[Nima.مقدار]]=0,"",Table_Merge1[[#This Row],[LME Zinc 3-month]]*Table_Merge1[[#This Row],[Nima.مقدار]]),"")</f>
        <v/>
      </c>
      <c r="AR2889" s="288" t="str">
        <f>IFERROR(IF(Table_Merge1[[#This Row],[LME Zinc stock]]*Table_Merge1[[#This Row],[Azad.Sell]]=0,"",Table_Merge1[[#This Row],[LME Zinc stock]]*Table_Merge1[[#This Row],[Azad.Sell]]),"")</f>
        <v/>
      </c>
      <c r="AS2889" s="288" t="str">
        <f>IFERROR(IF(Table_Merge1[[#This Row],[LME Zinc 3-month]]*Table_Merge1[[#This Row],[Azad.Sell]]=0,"",Table_Merge1[[#This Row],[LME Zinc 3-month]]*Table_Merge1[[#This Row],[Azad.Sell]]),"")</f>
        <v/>
      </c>
      <c r="AT2889"/>
    </row>
    <row r="2890" spans="1:46" x14ac:dyDescent="0.25">
      <c r="A2890" s="258">
        <v>44601</v>
      </c>
      <c r="B28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1400.11.20</v>
      </c>
      <c r="C2890" s="195">
        <f t="shared" ca="1" si="81"/>
        <v>1400</v>
      </c>
      <c r="D28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90" s="195">
        <f>_xlfn.NUMBERVALUE(RIGHT(Table11[[#This Row],[تاریخ شمسی]],2))</f>
        <v>20</v>
      </c>
      <c r="F28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11-20</v>
      </c>
      <c r="G2890" s="195" t="s">
        <v>3041</v>
      </c>
      <c r="L2890" s="259">
        <v>44601</v>
      </c>
      <c r="M2890">
        <v>240563</v>
      </c>
      <c r="O2890" s="283">
        <f>IFERROR(DATE(Table7[[#This Row],[year]],MONTH(DATEVALUE(Table7[[#This Row],[month]]&amp;"1")),Table7[[#This Row],[day]]),"")</f>
        <v>40906</v>
      </c>
      <c r="P2890" s="257" t="s">
        <v>6315</v>
      </c>
      <c r="Q2890" s="257">
        <v>2011</v>
      </c>
      <c r="R2890" s="257" t="s">
        <v>3452</v>
      </c>
      <c r="S2890" s="257">
        <v>29</v>
      </c>
      <c r="T2890" s="257">
        <v>1537.5</v>
      </c>
      <c r="U2890" s="257">
        <v>2162</v>
      </c>
      <c r="V2890" s="257">
        <v>4962650</v>
      </c>
      <c r="X2890" s="260">
        <v>40987</v>
      </c>
      <c r="Z2890" s="260">
        <v>6</v>
      </c>
      <c r="AB2890" s="260" t="str">
        <f>IFERROR(IFERROR(VLOOKUP(Table_Merge1[[#This Row],[Column1]],Table11[#All],2,FALSE),LEFT(AB2891,8)&amp;IF(LEN((RIGHT(AB2891,2)+1))&lt;2,"0"&amp;(RIGHT(AB2891,2)+1),(RIGHT(AB2891,2)-1))),"")</f>
        <v/>
      </c>
      <c r="AC2890" s="259" t="str">
        <f>LEFT(Table_Merge1[[#This Row],[Column2]],4)</f>
        <v/>
      </c>
      <c r="AD2890" s="259" t="str">
        <f>RIGHT(LEFT(Table_Merge1[[#This Row],[Column2]],7),2)</f>
        <v/>
      </c>
      <c r="AE2890" s="259" t="str">
        <f>RIGHT(Table_Merge1[[#This Row],[Column2]],2)</f>
        <v/>
      </c>
      <c r="AH2890" s="260">
        <v>2012</v>
      </c>
      <c r="AI2890" t="s">
        <v>3435</v>
      </c>
      <c r="AJ2890" s="260">
        <v>19</v>
      </c>
      <c r="AK2890">
        <v>1654</v>
      </c>
      <c r="AL2890">
        <v>2091</v>
      </c>
      <c r="AM2890">
        <v>5059075</v>
      </c>
      <c r="AP2890" s="287" t="str">
        <f>IFERROR(IF(Table_Merge1[[#This Row],[LME Zinc stock]]*Table_Merge1[[#This Row],[Nima.مقدار]]=0,"",Table_Merge1[[#This Row],[LME Zinc stock]]*Table_Merge1[[#This Row],[Nima.مقدار]]),"")</f>
        <v/>
      </c>
      <c r="AQ2890" s="287" t="str">
        <f>IFERROR(IF(Table_Merge1[[#This Row],[LME Zinc 3-month]]*Table_Merge1[[#This Row],[Nima.مقدار]]=0,"",Table_Merge1[[#This Row],[LME Zinc 3-month]]*Table_Merge1[[#This Row],[Nima.مقدار]]),"")</f>
        <v/>
      </c>
      <c r="AR2890" s="288" t="str">
        <f>IFERROR(IF(Table_Merge1[[#This Row],[LME Zinc stock]]*Table_Merge1[[#This Row],[Azad.Sell]]=0,"",Table_Merge1[[#This Row],[LME Zinc stock]]*Table_Merge1[[#This Row],[Azad.Sell]]),"")</f>
        <v/>
      </c>
      <c r="AS2890" s="288" t="str">
        <f>IFERROR(IF(Table_Merge1[[#This Row],[LME Zinc 3-month]]*Table_Merge1[[#This Row],[Azad.Sell]]=0,"",Table_Merge1[[#This Row],[LME Zinc 3-month]]*Table_Merge1[[#This Row],[Azad.Sell]]),"")</f>
        <v/>
      </c>
      <c r="AT2890"/>
    </row>
    <row r="2891" spans="1:46" x14ac:dyDescent="0.25">
      <c r="A2891" s="258">
        <v>44602</v>
      </c>
      <c r="B28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1400.11.21</v>
      </c>
      <c r="C2891" s="195">
        <f t="shared" ca="1" si="81"/>
        <v>1400</v>
      </c>
      <c r="D28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91" s="195">
        <f>_xlfn.NUMBERVALUE(RIGHT(Table11[[#This Row],[تاریخ شمسی]],2))</f>
        <v>21</v>
      </c>
      <c r="F28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11-21</v>
      </c>
      <c r="G2891" s="195" t="s">
        <v>3042</v>
      </c>
      <c r="L2891" s="259">
        <v>44602</v>
      </c>
      <c r="M2891">
        <v>238781</v>
      </c>
      <c r="O2891" s="284">
        <f>IFERROR(DATE(Table7[[#This Row],[year]],MONTH(DATEVALUE(Table7[[#This Row],[month]]&amp;"1")),Table7[[#This Row],[day]]),"")</f>
        <v>40905</v>
      </c>
      <c r="P2891" s="195" t="s">
        <v>6316</v>
      </c>
      <c r="Q2891" s="195">
        <v>2011</v>
      </c>
      <c r="R2891" s="195" t="s">
        <v>3452</v>
      </c>
      <c r="S2891" s="195">
        <v>28</v>
      </c>
      <c r="T2891" s="195">
        <v>1584</v>
      </c>
      <c r="U2891" s="195">
        <v>2155</v>
      </c>
      <c r="V2891" s="195">
        <v>4966475</v>
      </c>
      <c r="X2891" s="260">
        <v>40984</v>
      </c>
      <c r="Z2891" s="260">
        <v>6</v>
      </c>
      <c r="AB2891" s="260" t="str">
        <f>IFERROR(IFERROR(VLOOKUP(Table_Merge1[[#This Row],[Column1]],Table11[#All],2,FALSE),LEFT(AB2892,8)&amp;IF(LEN((RIGHT(AB2892,2)+1))&lt;2,"0"&amp;(RIGHT(AB2892,2)+1),(RIGHT(AB2892,2)-1))),"")</f>
        <v/>
      </c>
      <c r="AC2891" s="259" t="str">
        <f>LEFT(Table_Merge1[[#This Row],[Column2]],4)</f>
        <v/>
      </c>
      <c r="AD2891" s="259" t="str">
        <f>RIGHT(LEFT(Table_Merge1[[#This Row],[Column2]],7),2)</f>
        <v/>
      </c>
      <c r="AE2891" s="259" t="str">
        <f>RIGHT(Table_Merge1[[#This Row],[Column2]],2)</f>
        <v/>
      </c>
      <c r="AH2891" s="260">
        <v>2012</v>
      </c>
      <c r="AI2891" t="s">
        <v>3435</v>
      </c>
      <c r="AJ2891" s="260">
        <v>16</v>
      </c>
      <c r="AK2891">
        <v>1649</v>
      </c>
      <c r="AL2891">
        <v>2099.5</v>
      </c>
      <c r="AM2891">
        <v>5064600</v>
      </c>
      <c r="AP2891" s="287" t="str">
        <f>IFERROR(IF(Table_Merge1[[#This Row],[LME Zinc stock]]*Table_Merge1[[#This Row],[Nima.مقدار]]=0,"",Table_Merge1[[#This Row],[LME Zinc stock]]*Table_Merge1[[#This Row],[Nima.مقدار]]),"")</f>
        <v/>
      </c>
      <c r="AQ2891" s="287" t="str">
        <f>IFERROR(IF(Table_Merge1[[#This Row],[LME Zinc 3-month]]*Table_Merge1[[#This Row],[Nima.مقدار]]=0,"",Table_Merge1[[#This Row],[LME Zinc 3-month]]*Table_Merge1[[#This Row],[Nima.مقدار]]),"")</f>
        <v/>
      </c>
      <c r="AR2891" s="288" t="str">
        <f>IFERROR(IF(Table_Merge1[[#This Row],[LME Zinc stock]]*Table_Merge1[[#This Row],[Azad.Sell]]=0,"",Table_Merge1[[#This Row],[LME Zinc stock]]*Table_Merge1[[#This Row],[Azad.Sell]]),"")</f>
        <v/>
      </c>
      <c r="AS2891" s="288" t="str">
        <f>IFERROR(IF(Table_Merge1[[#This Row],[LME Zinc 3-month]]*Table_Merge1[[#This Row],[Azad.Sell]]=0,"",Table_Merge1[[#This Row],[LME Zinc 3-month]]*Table_Merge1[[#This Row],[Azad.Sell]]),"")</f>
        <v/>
      </c>
      <c r="AT2891"/>
    </row>
    <row r="2892" spans="1:46" x14ac:dyDescent="0.25">
      <c r="A2892" s="258">
        <v>44604</v>
      </c>
      <c r="B28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1400.11.23</v>
      </c>
      <c r="C2892" s="195">
        <f t="shared" ca="1" si="81"/>
        <v>1400</v>
      </c>
      <c r="D28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92" s="195">
        <f>_xlfn.NUMBERVALUE(RIGHT(Table11[[#This Row],[تاریخ شمسی]],2))</f>
        <v>23</v>
      </c>
      <c r="F28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11-23</v>
      </c>
      <c r="G2892" s="195" t="s">
        <v>3043</v>
      </c>
      <c r="L2892" s="259">
        <v>44604</v>
      </c>
      <c r="M2892">
        <v>239200</v>
      </c>
      <c r="O2892" s="283">
        <f>IFERROR(DATE(Table7[[#This Row],[year]],MONTH(DATEVALUE(Table7[[#This Row],[month]]&amp;"1")),Table7[[#This Row],[day]]),"")</f>
        <v>40900</v>
      </c>
      <c r="P2892" s="257" t="s">
        <v>6317</v>
      </c>
      <c r="Q2892" s="257">
        <v>2011</v>
      </c>
      <c r="R2892" s="257" t="s">
        <v>3452</v>
      </c>
      <c r="S2892" s="257">
        <v>23</v>
      </c>
      <c r="T2892" s="257">
        <v>1607.5</v>
      </c>
      <c r="U2892" s="257">
        <v>2079.5</v>
      </c>
      <c r="V2892" s="257">
        <v>4971075</v>
      </c>
      <c r="X2892" s="260">
        <v>40983</v>
      </c>
      <c r="Z2892" s="260">
        <v>6</v>
      </c>
      <c r="AB2892" s="260" t="str">
        <f>IFERROR(IFERROR(VLOOKUP(Table_Merge1[[#This Row],[Column1]],Table11[#All],2,FALSE),LEFT(AB2893,8)&amp;IF(LEN((RIGHT(AB2893,2)+1))&lt;2,"0"&amp;(RIGHT(AB2893,2)+1),(RIGHT(AB2893,2)-1))),"")</f>
        <v/>
      </c>
      <c r="AC2892" s="259" t="str">
        <f>LEFT(Table_Merge1[[#This Row],[Column2]],4)</f>
        <v/>
      </c>
      <c r="AD2892" s="259" t="str">
        <f>RIGHT(LEFT(Table_Merge1[[#This Row],[Column2]],7),2)</f>
        <v/>
      </c>
      <c r="AE2892" s="259" t="str">
        <f>RIGHT(Table_Merge1[[#This Row],[Column2]],2)</f>
        <v/>
      </c>
      <c r="AH2892" s="260">
        <v>2012</v>
      </c>
      <c r="AI2892" t="s">
        <v>3435</v>
      </c>
      <c r="AJ2892" s="260">
        <v>15</v>
      </c>
      <c r="AK2892">
        <v>1646.75</v>
      </c>
      <c r="AL2892">
        <v>2126</v>
      </c>
      <c r="AM2892">
        <v>5071100</v>
      </c>
      <c r="AP2892" s="287" t="str">
        <f>IFERROR(IF(Table_Merge1[[#This Row],[LME Zinc stock]]*Table_Merge1[[#This Row],[Nima.مقدار]]=0,"",Table_Merge1[[#This Row],[LME Zinc stock]]*Table_Merge1[[#This Row],[Nima.مقدار]]),"")</f>
        <v/>
      </c>
      <c r="AQ2892" s="287" t="str">
        <f>IFERROR(IF(Table_Merge1[[#This Row],[LME Zinc 3-month]]*Table_Merge1[[#This Row],[Nima.مقدار]]=0,"",Table_Merge1[[#This Row],[LME Zinc 3-month]]*Table_Merge1[[#This Row],[Nima.مقدار]]),"")</f>
        <v/>
      </c>
      <c r="AR2892" s="288" t="str">
        <f>IFERROR(IF(Table_Merge1[[#This Row],[LME Zinc stock]]*Table_Merge1[[#This Row],[Azad.Sell]]=0,"",Table_Merge1[[#This Row],[LME Zinc stock]]*Table_Merge1[[#This Row],[Azad.Sell]]),"")</f>
        <v/>
      </c>
      <c r="AS2892" s="288" t="str">
        <f>IFERROR(IF(Table_Merge1[[#This Row],[LME Zinc 3-month]]*Table_Merge1[[#This Row],[Azad.Sell]]=0,"",Table_Merge1[[#This Row],[LME Zinc 3-month]]*Table_Merge1[[#This Row],[Azad.Sell]]),"")</f>
        <v/>
      </c>
      <c r="AT2892"/>
    </row>
    <row r="2893" spans="1:46" x14ac:dyDescent="0.25">
      <c r="A2893" s="258">
        <v>44605</v>
      </c>
      <c r="B28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1400.11.24</v>
      </c>
      <c r="C2893" s="195">
        <f t="shared" ca="1" si="81"/>
        <v>1400</v>
      </c>
      <c r="D28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93" s="195">
        <f>_xlfn.NUMBERVALUE(RIGHT(Table11[[#This Row],[تاریخ شمسی]],2))</f>
        <v>24</v>
      </c>
      <c r="F28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11-24</v>
      </c>
      <c r="G2893" s="195" t="s">
        <v>3044</v>
      </c>
      <c r="L2893" s="259">
        <v>44605</v>
      </c>
      <c r="M2893">
        <v>240987</v>
      </c>
      <c r="O2893" s="284">
        <f>IFERROR(DATE(Table7[[#This Row],[year]],MONTH(DATEVALUE(Table7[[#This Row],[month]]&amp;"1")),Table7[[#This Row],[day]]),"")</f>
        <v>40899</v>
      </c>
      <c r="P2893" s="195" t="s">
        <v>6318</v>
      </c>
      <c r="Q2893" s="195">
        <v>2011</v>
      </c>
      <c r="R2893" s="195" t="s">
        <v>3452</v>
      </c>
      <c r="S2893" s="195">
        <v>22</v>
      </c>
      <c r="T2893" s="195">
        <v>1609</v>
      </c>
      <c r="U2893" s="195">
        <v>2039</v>
      </c>
      <c r="V2893" s="195">
        <v>4975600</v>
      </c>
      <c r="X2893" s="260">
        <v>40982</v>
      </c>
      <c r="Z2893" s="260">
        <v>6</v>
      </c>
      <c r="AB2893" s="260" t="str">
        <f>IFERROR(IFERROR(VLOOKUP(Table_Merge1[[#This Row],[Column1]],Table11[#All],2,FALSE),LEFT(AB2894,8)&amp;IF(LEN((RIGHT(AB2894,2)+1))&lt;2,"0"&amp;(RIGHT(AB2894,2)+1),(RIGHT(AB2894,2)-1))),"")</f>
        <v/>
      </c>
      <c r="AC2893" s="259" t="str">
        <f>LEFT(Table_Merge1[[#This Row],[Column2]],4)</f>
        <v/>
      </c>
      <c r="AD2893" s="259" t="str">
        <f>RIGHT(LEFT(Table_Merge1[[#This Row],[Column2]],7),2)</f>
        <v/>
      </c>
      <c r="AE2893" s="259" t="str">
        <f>RIGHT(Table_Merge1[[#This Row],[Column2]],2)</f>
        <v/>
      </c>
      <c r="AH2893" s="260">
        <v>2012</v>
      </c>
      <c r="AI2893" t="s">
        <v>3435</v>
      </c>
      <c r="AJ2893" s="260">
        <v>14</v>
      </c>
      <c r="AK2893">
        <v>1662</v>
      </c>
      <c r="AL2893">
        <v>2121.5</v>
      </c>
      <c r="AM2893">
        <v>5076925</v>
      </c>
      <c r="AP2893" s="287" t="str">
        <f>IFERROR(IF(Table_Merge1[[#This Row],[LME Zinc stock]]*Table_Merge1[[#This Row],[Nima.مقدار]]=0,"",Table_Merge1[[#This Row],[LME Zinc stock]]*Table_Merge1[[#This Row],[Nima.مقدار]]),"")</f>
        <v/>
      </c>
      <c r="AQ2893" s="287" t="str">
        <f>IFERROR(IF(Table_Merge1[[#This Row],[LME Zinc 3-month]]*Table_Merge1[[#This Row],[Nima.مقدار]]=0,"",Table_Merge1[[#This Row],[LME Zinc 3-month]]*Table_Merge1[[#This Row],[Nima.مقدار]]),"")</f>
        <v/>
      </c>
      <c r="AR2893" s="288" t="str">
        <f>IFERROR(IF(Table_Merge1[[#This Row],[LME Zinc stock]]*Table_Merge1[[#This Row],[Azad.Sell]]=0,"",Table_Merge1[[#This Row],[LME Zinc stock]]*Table_Merge1[[#This Row],[Azad.Sell]]),"")</f>
        <v/>
      </c>
      <c r="AS2893" s="288" t="str">
        <f>IFERROR(IF(Table_Merge1[[#This Row],[LME Zinc 3-month]]*Table_Merge1[[#This Row],[Azad.Sell]]=0,"",Table_Merge1[[#This Row],[LME Zinc 3-month]]*Table_Merge1[[#This Row],[Azad.Sell]]),"")</f>
        <v/>
      </c>
      <c r="AT2893"/>
    </row>
    <row r="2894" spans="1:46" x14ac:dyDescent="0.25">
      <c r="A2894" s="258">
        <v>44606</v>
      </c>
      <c r="B28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1400.11.25</v>
      </c>
      <c r="C2894" s="195">
        <f t="shared" ca="1" si="81"/>
        <v>1400</v>
      </c>
      <c r="D28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94" s="195">
        <f>_xlfn.NUMBERVALUE(RIGHT(Table11[[#This Row],[تاریخ شمسی]],2))</f>
        <v>25</v>
      </c>
      <c r="F28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11-25</v>
      </c>
      <c r="G2894" s="195" t="s">
        <v>3045</v>
      </c>
      <c r="L2894" s="259">
        <v>44606</v>
      </c>
      <c r="M2894">
        <v>241915</v>
      </c>
      <c r="O2894" s="283">
        <f>IFERROR(DATE(Table7[[#This Row],[year]],MONTH(DATEVALUE(Table7[[#This Row],[month]]&amp;"1")),Table7[[#This Row],[day]]),"")</f>
        <v>40898</v>
      </c>
      <c r="P2894" s="257" t="s">
        <v>6319</v>
      </c>
      <c r="Q2894" s="257">
        <v>2011</v>
      </c>
      <c r="R2894" s="257" t="s">
        <v>3452</v>
      </c>
      <c r="S2894" s="257">
        <v>21</v>
      </c>
      <c r="T2894" s="257">
        <v>1637.5</v>
      </c>
      <c r="U2894" s="257">
        <v>2028.5</v>
      </c>
      <c r="V2894" s="257">
        <v>4980625</v>
      </c>
      <c r="X2894" s="260">
        <v>40981</v>
      </c>
      <c r="Z2894" s="260">
        <v>7</v>
      </c>
      <c r="AB2894" s="260" t="str">
        <f>IFERROR(IFERROR(VLOOKUP(Table_Merge1[[#This Row],[Column1]],Table11[#All],2,FALSE),LEFT(AB2895,8)&amp;IF(LEN((RIGHT(AB2895,2)+1))&lt;2,"0"&amp;(RIGHT(AB2895,2)+1),(RIGHT(AB2895,2)-1))),"")</f>
        <v/>
      </c>
      <c r="AC2894" s="259" t="str">
        <f>LEFT(Table_Merge1[[#This Row],[Column2]],4)</f>
        <v/>
      </c>
      <c r="AD2894" s="259" t="str">
        <f>RIGHT(LEFT(Table_Merge1[[#This Row],[Column2]],7),2)</f>
        <v/>
      </c>
      <c r="AE2894" s="259" t="str">
        <f>RIGHT(Table_Merge1[[#This Row],[Column2]],2)</f>
        <v/>
      </c>
      <c r="AH2894" s="260">
        <v>2012</v>
      </c>
      <c r="AI2894" t="s">
        <v>3435</v>
      </c>
      <c r="AJ2894" s="260">
        <v>13</v>
      </c>
      <c r="AK2894">
        <v>1694.75</v>
      </c>
      <c r="AL2894" t="s">
        <v>3621</v>
      </c>
      <c r="AM2894" t="s">
        <v>3621</v>
      </c>
      <c r="AP2894" s="287" t="str">
        <f>IFERROR(IF(Table_Merge1[[#This Row],[LME Zinc stock]]*Table_Merge1[[#This Row],[Nima.مقدار]]=0,"",Table_Merge1[[#This Row],[LME Zinc stock]]*Table_Merge1[[#This Row],[Nima.مقدار]]),"")</f>
        <v/>
      </c>
      <c r="AQ2894" s="287" t="str">
        <f>IFERROR(IF(Table_Merge1[[#This Row],[LME Zinc 3-month]]*Table_Merge1[[#This Row],[Nima.مقدار]]=0,"",Table_Merge1[[#This Row],[LME Zinc 3-month]]*Table_Merge1[[#This Row],[Nima.مقدار]]),"")</f>
        <v/>
      </c>
      <c r="AR2894" s="288" t="str">
        <f>IFERROR(IF(Table_Merge1[[#This Row],[LME Zinc stock]]*Table_Merge1[[#This Row],[Azad.Sell]]=0,"",Table_Merge1[[#This Row],[LME Zinc stock]]*Table_Merge1[[#This Row],[Azad.Sell]]),"")</f>
        <v/>
      </c>
      <c r="AS2894" s="288" t="str">
        <f>IFERROR(IF(Table_Merge1[[#This Row],[LME Zinc 3-month]]*Table_Merge1[[#This Row],[Azad.Sell]]=0,"",Table_Merge1[[#This Row],[LME Zinc 3-month]]*Table_Merge1[[#This Row],[Azad.Sell]]),"")</f>
        <v/>
      </c>
      <c r="AT2894"/>
    </row>
    <row r="2895" spans="1:46" x14ac:dyDescent="0.25">
      <c r="A2895" s="258">
        <v>44608</v>
      </c>
      <c r="B28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1400.11.27</v>
      </c>
      <c r="C2895" s="195">
        <f t="shared" ca="1" si="81"/>
        <v>1400</v>
      </c>
      <c r="D28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95" s="195">
        <f>_xlfn.NUMBERVALUE(RIGHT(Table11[[#This Row],[تاریخ شمسی]],2))</f>
        <v>27</v>
      </c>
      <c r="F28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11-27</v>
      </c>
      <c r="G2895" s="195" t="s">
        <v>3046</v>
      </c>
      <c r="L2895" s="259">
        <v>44608</v>
      </c>
      <c r="M2895">
        <v>241778</v>
      </c>
      <c r="O2895" s="284">
        <f>IFERROR(DATE(Table7[[#This Row],[year]],MONTH(DATEVALUE(Table7[[#This Row],[month]]&amp;"1")),Table7[[#This Row],[day]]),"")</f>
        <v>40897</v>
      </c>
      <c r="P2895" s="195" t="s">
        <v>6320</v>
      </c>
      <c r="Q2895" s="195">
        <v>2011</v>
      </c>
      <c r="R2895" s="195" t="s">
        <v>3452</v>
      </c>
      <c r="S2895" s="195">
        <v>20</v>
      </c>
      <c r="T2895" s="195">
        <v>1605</v>
      </c>
      <c r="U2895" s="195">
        <v>2068.5</v>
      </c>
      <c r="V2895" s="195">
        <v>4983175</v>
      </c>
      <c r="X2895" s="260">
        <v>40980</v>
      </c>
      <c r="Z2895" s="260">
        <v>7</v>
      </c>
      <c r="AB2895" s="260" t="str">
        <f>IFERROR(IFERROR(VLOOKUP(Table_Merge1[[#This Row],[Column1]],Table11[#All],2,FALSE),LEFT(AB2896,8)&amp;IF(LEN((RIGHT(AB2896,2)+1))&lt;2,"0"&amp;(RIGHT(AB2896,2)+1),(RIGHT(AB2896,2)-1))),"")</f>
        <v/>
      </c>
      <c r="AC2895" s="259" t="str">
        <f>LEFT(Table_Merge1[[#This Row],[Column2]],4)</f>
        <v/>
      </c>
      <c r="AD2895" s="259" t="str">
        <f>RIGHT(LEFT(Table_Merge1[[#This Row],[Column2]],7),2)</f>
        <v/>
      </c>
      <c r="AE2895" s="259" t="str">
        <f>RIGHT(Table_Merge1[[#This Row],[Column2]],2)</f>
        <v/>
      </c>
      <c r="AH2895" s="260">
        <v>2012</v>
      </c>
      <c r="AI2895" t="s">
        <v>3435</v>
      </c>
      <c r="AJ2895" s="260">
        <v>12</v>
      </c>
      <c r="AK2895">
        <v>1705.25</v>
      </c>
      <c r="AL2895">
        <v>2140.5</v>
      </c>
      <c r="AM2895">
        <v>5063350</v>
      </c>
      <c r="AP2895" s="287" t="str">
        <f>IFERROR(IF(Table_Merge1[[#This Row],[LME Zinc stock]]*Table_Merge1[[#This Row],[Nima.مقدار]]=0,"",Table_Merge1[[#This Row],[LME Zinc stock]]*Table_Merge1[[#This Row],[Nima.مقدار]]),"")</f>
        <v/>
      </c>
      <c r="AQ2895" s="287" t="str">
        <f>IFERROR(IF(Table_Merge1[[#This Row],[LME Zinc 3-month]]*Table_Merge1[[#This Row],[Nima.مقدار]]=0,"",Table_Merge1[[#This Row],[LME Zinc 3-month]]*Table_Merge1[[#This Row],[Nima.مقدار]]),"")</f>
        <v/>
      </c>
      <c r="AR2895" s="288" t="str">
        <f>IFERROR(IF(Table_Merge1[[#This Row],[LME Zinc stock]]*Table_Merge1[[#This Row],[Azad.Sell]]=0,"",Table_Merge1[[#This Row],[LME Zinc stock]]*Table_Merge1[[#This Row],[Azad.Sell]]),"")</f>
        <v/>
      </c>
      <c r="AS2895" s="288" t="str">
        <f>IFERROR(IF(Table_Merge1[[#This Row],[LME Zinc 3-month]]*Table_Merge1[[#This Row],[Azad.Sell]]=0,"",Table_Merge1[[#This Row],[LME Zinc 3-month]]*Table_Merge1[[#This Row],[Azad.Sell]]),"")</f>
        <v/>
      </c>
      <c r="AT2895"/>
    </row>
    <row r="2896" spans="1:46" x14ac:dyDescent="0.25">
      <c r="A2896" s="258">
        <v>44609</v>
      </c>
      <c r="B28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1400.11.28</v>
      </c>
      <c r="C2896" s="195">
        <f t="shared" ca="1" si="81"/>
        <v>1400</v>
      </c>
      <c r="D28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96" s="195">
        <f>_xlfn.NUMBERVALUE(RIGHT(Table11[[#This Row],[تاریخ شمسی]],2))</f>
        <v>28</v>
      </c>
      <c r="F28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11-28</v>
      </c>
      <c r="G2896" s="195" t="s">
        <v>3047</v>
      </c>
      <c r="L2896" s="259">
        <v>44609</v>
      </c>
      <c r="M2896">
        <v>240992</v>
      </c>
      <c r="O2896" s="283">
        <f>IFERROR(DATE(Table7[[#This Row],[year]],MONTH(DATEVALUE(Table7[[#This Row],[month]]&amp;"1")),Table7[[#This Row],[day]]),"")</f>
        <v>40896</v>
      </c>
      <c r="P2896" s="257" t="s">
        <v>6321</v>
      </c>
      <c r="Q2896" s="257">
        <v>2011</v>
      </c>
      <c r="R2896" s="257" t="s">
        <v>3452</v>
      </c>
      <c r="S2896" s="257">
        <v>19</v>
      </c>
      <c r="T2896" s="257">
        <v>1593</v>
      </c>
      <c r="U2896" s="257">
        <v>2035</v>
      </c>
      <c r="V2896" s="257">
        <v>4978750</v>
      </c>
      <c r="X2896" s="260">
        <v>40977</v>
      </c>
      <c r="Z2896" s="260">
        <v>7</v>
      </c>
      <c r="AB2896" s="260" t="str">
        <f>IFERROR(IFERROR(VLOOKUP(Table_Merge1[[#This Row],[Column1]],Table11[#All],2,FALSE),LEFT(AB2897,8)&amp;IF(LEN((RIGHT(AB2897,2)+1))&lt;2,"0"&amp;(RIGHT(AB2897,2)+1),(RIGHT(AB2897,2)-1))),"")</f>
        <v/>
      </c>
      <c r="AC2896" s="259" t="str">
        <f>LEFT(Table_Merge1[[#This Row],[Column2]],4)</f>
        <v/>
      </c>
      <c r="AD2896" s="259" t="str">
        <f>RIGHT(LEFT(Table_Merge1[[#This Row],[Column2]],7),2)</f>
        <v/>
      </c>
      <c r="AE2896" s="259" t="str">
        <f>RIGHT(Table_Merge1[[#This Row],[Column2]],2)</f>
        <v/>
      </c>
      <c r="AH2896" s="260">
        <v>2012</v>
      </c>
      <c r="AI2896" t="s">
        <v>3435</v>
      </c>
      <c r="AJ2896" s="260">
        <v>9</v>
      </c>
      <c r="AK2896">
        <v>1699.5</v>
      </c>
      <c r="AL2896">
        <v>2146.5</v>
      </c>
      <c r="AM2896">
        <v>5068575</v>
      </c>
      <c r="AP2896" s="287" t="str">
        <f>IFERROR(IF(Table_Merge1[[#This Row],[LME Zinc stock]]*Table_Merge1[[#This Row],[Nima.مقدار]]=0,"",Table_Merge1[[#This Row],[LME Zinc stock]]*Table_Merge1[[#This Row],[Nima.مقدار]]),"")</f>
        <v/>
      </c>
      <c r="AQ2896" s="287" t="str">
        <f>IFERROR(IF(Table_Merge1[[#This Row],[LME Zinc 3-month]]*Table_Merge1[[#This Row],[Nima.مقدار]]=0,"",Table_Merge1[[#This Row],[LME Zinc 3-month]]*Table_Merge1[[#This Row],[Nima.مقدار]]),"")</f>
        <v/>
      </c>
      <c r="AR2896" s="288" t="str">
        <f>IFERROR(IF(Table_Merge1[[#This Row],[LME Zinc stock]]*Table_Merge1[[#This Row],[Azad.Sell]]=0,"",Table_Merge1[[#This Row],[LME Zinc stock]]*Table_Merge1[[#This Row],[Azad.Sell]]),"")</f>
        <v/>
      </c>
      <c r="AS2896" s="288" t="str">
        <f>IFERROR(IF(Table_Merge1[[#This Row],[LME Zinc 3-month]]*Table_Merge1[[#This Row],[Azad.Sell]]=0,"",Table_Merge1[[#This Row],[LME Zinc 3-month]]*Table_Merge1[[#This Row],[Azad.Sell]]),"")</f>
        <v/>
      </c>
      <c r="AT2896"/>
    </row>
    <row r="2897" spans="1:46" x14ac:dyDescent="0.25">
      <c r="A2897" s="258">
        <v>44611</v>
      </c>
      <c r="B28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1400.11.30</v>
      </c>
      <c r="C2897" s="195">
        <f t="shared" ca="1" si="81"/>
        <v>1400</v>
      </c>
      <c r="D28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2897" s="195">
        <f>_xlfn.NUMBERVALUE(RIGHT(Table11[[#This Row],[تاریخ شمسی]],2))</f>
        <v>30</v>
      </c>
      <c r="F28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11-30</v>
      </c>
      <c r="G2897" s="195" t="s">
        <v>3048</v>
      </c>
      <c r="L2897" s="259">
        <v>44611</v>
      </c>
      <c r="M2897">
        <v>242153</v>
      </c>
      <c r="O2897" s="284">
        <f>IFERROR(DATE(Table7[[#This Row],[year]],MONTH(DATEVALUE(Table7[[#This Row],[month]]&amp;"1")),Table7[[#This Row],[day]]),"")</f>
        <v>40893</v>
      </c>
      <c r="P2897" s="195" t="s">
        <v>6322</v>
      </c>
      <c r="Q2897" s="195">
        <v>2011</v>
      </c>
      <c r="R2897" s="195" t="s">
        <v>3452</v>
      </c>
      <c r="S2897" s="195">
        <v>16</v>
      </c>
      <c r="T2897" s="195">
        <v>1589.5</v>
      </c>
      <c r="U2897" s="195">
        <v>0</v>
      </c>
      <c r="V2897" s="195">
        <v>0</v>
      </c>
      <c r="X2897" s="260">
        <v>40976</v>
      </c>
      <c r="Z2897" s="260">
        <v>7</v>
      </c>
      <c r="AB2897" s="260" t="str">
        <f>IFERROR(IFERROR(VLOOKUP(Table_Merge1[[#This Row],[Column1]],Table11[#All],2,FALSE),LEFT(AB2898,8)&amp;IF(LEN((RIGHT(AB2898,2)+1))&lt;2,"0"&amp;(RIGHT(AB2898,2)+1),(RIGHT(AB2898,2)-1))),"")</f>
        <v/>
      </c>
      <c r="AC2897" s="259" t="str">
        <f>LEFT(Table_Merge1[[#This Row],[Column2]],4)</f>
        <v/>
      </c>
      <c r="AD2897" s="259" t="str">
        <f>RIGHT(LEFT(Table_Merge1[[#This Row],[Column2]],7),2)</f>
        <v/>
      </c>
      <c r="AE2897" s="259" t="str">
        <f>RIGHT(Table_Merge1[[#This Row],[Column2]],2)</f>
        <v/>
      </c>
      <c r="AH2897" s="260">
        <v>2012</v>
      </c>
      <c r="AI2897" t="s">
        <v>3435</v>
      </c>
      <c r="AJ2897" s="260">
        <v>8</v>
      </c>
      <c r="AK2897">
        <v>1701.5</v>
      </c>
      <c r="AL2897">
        <v>2180</v>
      </c>
      <c r="AM2897">
        <v>5072525</v>
      </c>
      <c r="AP2897" s="287" t="str">
        <f>IFERROR(IF(Table_Merge1[[#This Row],[LME Zinc stock]]*Table_Merge1[[#This Row],[Nima.مقدار]]=0,"",Table_Merge1[[#This Row],[LME Zinc stock]]*Table_Merge1[[#This Row],[Nima.مقدار]]),"")</f>
        <v/>
      </c>
      <c r="AQ2897" s="287" t="str">
        <f>IFERROR(IF(Table_Merge1[[#This Row],[LME Zinc 3-month]]*Table_Merge1[[#This Row],[Nima.مقدار]]=0,"",Table_Merge1[[#This Row],[LME Zinc 3-month]]*Table_Merge1[[#This Row],[Nima.مقدار]]),"")</f>
        <v/>
      </c>
      <c r="AR2897" s="288" t="str">
        <f>IFERROR(IF(Table_Merge1[[#This Row],[LME Zinc stock]]*Table_Merge1[[#This Row],[Azad.Sell]]=0,"",Table_Merge1[[#This Row],[LME Zinc stock]]*Table_Merge1[[#This Row],[Azad.Sell]]),"")</f>
        <v/>
      </c>
      <c r="AS2897" s="288" t="str">
        <f>IFERROR(IF(Table_Merge1[[#This Row],[LME Zinc 3-month]]*Table_Merge1[[#This Row],[Azad.Sell]]=0,"",Table_Merge1[[#This Row],[LME Zinc 3-month]]*Table_Merge1[[#This Row],[Azad.Sell]]),"")</f>
        <v/>
      </c>
      <c r="AT2897"/>
    </row>
    <row r="2898" spans="1:46" x14ac:dyDescent="0.25">
      <c r="A2898" s="258">
        <v>44612</v>
      </c>
      <c r="B28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1400.12.01</v>
      </c>
      <c r="C2898" s="195">
        <f t="shared" ca="1" si="81"/>
        <v>1400</v>
      </c>
      <c r="D28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898" s="195">
        <f>_xlfn.NUMBERVALUE(RIGHT(Table11[[#This Row],[تاریخ شمسی]],2))</f>
        <v>1</v>
      </c>
      <c r="F28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12-01</v>
      </c>
      <c r="G2898" s="195" t="s">
        <v>3049</v>
      </c>
      <c r="L2898" s="259">
        <v>44612</v>
      </c>
      <c r="M2898">
        <v>243170</v>
      </c>
      <c r="O2898" s="283">
        <f>IFERROR(DATE(Table7[[#This Row],[year]],MONTH(DATEVALUE(Table7[[#This Row],[month]]&amp;"1")),Table7[[#This Row],[day]]),"")</f>
        <v>40892</v>
      </c>
      <c r="P2898" s="257" t="s">
        <v>6323</v>
      </c>
      <c r="Q2898" s="257">
        <v>2011</v>
      </c>
      <c r="R2898" s="257" t="s">
        <v>3452</v>
      </c>
      <c r="S2898" s="257">
        <v>15</v>
      </c>
      <c r="T2898" s="257">
        <v>1590</v>
      </c>
      <c r="U2898" s="257">
        <v>0</v>
      </c>
      <c r="V2898" s="257">
        <v>0</v>
      </c>
      <c r="X2898" s="260">
        <v>40975</v>
      </c>
      <c r="Z2898" s="260">
        <v>7</v>
      </c>
      <c r="AB2898" s="260" t="str">
        <f>IFERROR(IFERROR(VLOOKUP(Table_Merge1[[#This Row],[Column1]],Table11[#All],2,FALSE),LEFT(AB2899,8)&amp;IF(LEN((RIGHT(AB2899,2)+1))&lt;2,"0"&amp;(RIGHT(AB2899,2)+1),(RIGHT(AB2899,2)-1))),"")</f>
        <v/>
      </c>
      <c r="AC2898" s="259" t="str">
        <f>LEFT(Table_Merge1[[#This Row],[Column2]],4)</f>
        <v/>
      </c>
      <c r="AD2898" s="259" t="str">
        <f>RIGHT(LEFT(Table_Merge1[[#This Row],[Column2]],7),2)</f>
        <v/>
      </c>
      <c r="AE2898" s="259" t="str">
        <f>RIGHT(Table_Merge1[[#This Row],[Column2]],2)</f>
        <v/>
      </c>
      <c r="AH2898" s="260">
        <v>2012</v>
      </c>
      <c r="AI2898" t="s">
        <v>3435</v>
      </c>
      <c r="AJ2898" s="260">
        <v>7</v>
      </c>
      <c r="AK2898">
        <v>1682.5</v>
      </c>
      <c r="AL2898">
        <v>2175</v>
      </c>
      <c r="AM2898">
        <v>5078225</v>
      </c>
      <c r="AP2898" s="287" t="str">
        <f>IFERROR(IF(Table_Merge1[[#This Row],[LME Zinc stock]]*Table_Merge1[[#This Row],[Nima.مقدار]]=0,"",Table_Merge1[[#This Row],[LME Zinc stock]]*Table_Merge1[[#This Row],[Nima.مقدار]]),"")</f>
        <v/>
      </c>
      <c r="AQ2898" s="287" t="str">
        <f>IFERROR(IF(Table_Merge1[[#This Row],[LME Zinc 3-month]]*Table_Merge1[[#This Row],[Nima.مقدار]]=0,"",Table_Merge1[[#This Row],[LME Zinc 3-month]]*Table_Merge1[[#This Row],[Nima.مقدار]]),"")</f>
        <v/>
      </c>
      <c r="AR2898" s="288" t="str">
        <f>IFERROR(IF(Table_Merge1[[#This Row],[LME Zinc stock]]*Table_Merge1[[#This Row],[Azad.Sell]]=0,"",Table_Merge1[[#This Row],[LME Zinc stock]]*Table_Merge1[[#This Row],[Azad.Sell]]),"")</f>
        <v/>
      </c>
      <c r="AS2898" s="288" t="str">
        <f>IFERROR(IF(Table_Merge1[[#This Row],[LME Zinc 3-month]]*Table_Merge1[[#This Row],[Azad.Sell]]=0,"",Table_Merge1[[#This Row],[LME Zinc 3-month]]*Table_Merge1[[#This Row],[Azad.Sell]]),"")</f>
        <v/>
      </c>
      <c r="AT2898"/>
    </row>
    <row r="2899" spans="1:46" x14ac:dyDescent="0.25">
      <c r="A2899" s="258">
        <v>44613</v>
      </c>
      <c r="B28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1400.12.02</v>
      </c>
      <c r="C2899" s="195">
        <f t="shared" ca="1" si="81"/>
        <v>1400</v>
      </c>
      <c r="D28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899" s="195">
        <f>_xlfn.NUMBERVALUE(RIGHT(Table11[[#This Row],[تاریخ شمسی]],2))</f>
        <v>2</v>
      </c>
      <c r="F28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12-02</v>
      </c>
      <c r="G2899" s="195" t="s">
        <v>3050</v>
      </c>
      <c r="L2899" s="259">
        <v>44613</v>
      </c>
      <c r="M2899">
        <v>243281</v>
      </c>
      <c r="O2899" s="284">
        <f>IFERROR(DATE(Table7[[#This Row],[year]],MONTH(DATEVALUE(Table7[[#This Row],[month]]&amp;"1")),Table7[[#This Row],[day]]),"")</f>
        <v>40891</v>
      </c>
      <c r="P2899" s="195" t="s">
        <v>6324</v>
      </c>
      <c r="Q2899" s="195">
        <v>2011</v>
      </c>
      <c r="R2899" s="195" t="s">
        <v>3452</v>
      </c>
      <c r="S2899" s="195">
        <v>14</v>
      </c>
      <c r="T2899" s="195">
        <v>1635</v>
      </c>
      <c r="U2899" s="195">
        <v>0</v>
      </c>
      <c r="V2899" s="195">
        <v>0</v>
      </c>
      <c r="X2899" s="260">
        <v>40974</v>
      </c>
      <c r="Z2899" s="260">
        <v>7</v>
      </c>
      <c r="AB2899" s="260" t="str">
        <f>IFERROR(IFERROR(VLOOKUP(Table_Merge1[[#This Row],[Column1]],Table11[#All],2,FALSE),LEFT(AB2900,8)&amp;IF(LEN((RIGHT(AB2900,2)+1))&lt;2,"0"&amp;(RIGHT(AB2900,2)+1),(RIGHT(AB2900,2)-1))),"")</f>
        <v/>
      </c>
      <c r="AC2899" s="259" t="str">
        <f>LEFT(Table_Merge1[[#This Row],[Column2]],4)</f>
        <v/>
      </c>
      <c r="AD2899" s="259" t="str">
        <f>RIGHT(LEFT(Table_Merge1[[#This Row],[Column2]],7),2)</f>
        <v/>
      </c>
      <c r="AE2899" s="259" t="str">
        <f>RIGHT(Table_Merge1[[#This Row],[Column2]],2)</f>
        <v/>
      </c>
      <c r="AH2899" s="260">
        <v>2012</v>
      </c>
      <c r="AI2899" t="s">
        <v>3435</v>
      </c>
      <c r="AJ2899" s="260">
        <v>6</v>
      </c>
      <c r="AK2899">
        <v>1685.5</v>
      </c>
      <c r="AL2899">
        <v>2175.5</v>
      </c>
      <c r="AM2899">
        <v>5083300</v>
      </c>
      <c r="AP2899" s="287" t="str">
        <f>IFERROR(IF(Table_Merge1[[#This Row],[LME Zinc stock]]*Table_Merge1[[#This Row],[Nima.مقدار]]=0,"",Table_Merge1[[#This Row],[LME Zinc stock]]*Table_Merge1[[#This Row],[Nima.مقدار]]),"")</f>
        <v/>
      </c>
      <c r="AQ2899" s="287" t="str">
        <f>IFERROR(IF(Table_Merge1[[#This Row],[LME Zinc 3-month]]*Table_Merge1[[#This Row],[Nima.مقدار]]=0,"",Table_Merge1[[#This Row],[LME Zinc 3-month]]*Table_Merge1[[#This Row],[Nima.مقدار]]),"")</f>
        <v/>
      </c>
      <c r="AR2899" s="288" t="str">
        <f>IFERROR(IF(Table_Merge1[[#This Row],[LME Zinc stock]]*Table_Merge1[[#This Row],[Azad.Sell]]=0,"",Table_Merge1[[#This Row],[LME Zinc stock]]*Table_Merge1[[#This Row],[Azad.Sell]]),"")</f>
        <v/>
      </c>
      <c r="AS2899" s="288" t="str">
        <f>IFERROR(IF(Table_Merge1[[#This Row],[LME Zinc 3-month]]*Table_Merge1[[#This Row],[Azad.Sell]]=0,"",Table_Merge1[[#This Row],[LME Zinc 3-month]]*Table_Merge1[[#This Row],[Azad.Sell]]),"")</f>
        <v/>
      </c>
      <c r="AT2899"/>
    </row>
    <row r="2900" spans="1:46" x14ac:dyDescent="0.25">
      <c r="A2900" s="258">
        <v>44614</v>
      </c>
      <c r="B29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1400.12.03</v>
      </c>
      <c r="C2900" s="195">
        <f t="shared" ca="1" si="81"/>
        <v>1400</v>
      </c>
      <c r="D29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00" s="195">
        <f>_xlfn.NUMBERVALUE(RIGHT(Table11[[#This Row],[تاریخ شمسی]],2))</f>
        <v>3</v>
      </c>
      <c r="F29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12-03</v>
      </c>
      <c r="G2900" s="195" t="s">
        <v>3051</v>
      </c>
      <c r="L2900" s="259">
        <v>44614</v>
      </c>
      <c r="M2900">
        <v>241455</v>
      </c>
      <c r="O2900" s="283">
        <f>IFERROR(DATE(Table7[[#This Row],[year]],MONTH(DATEVALUE(Table7[[#This Row],[month]]&amp;"1")),Table7[[#This Row],[day]]),"")</f>
        <v>40890</v>
      </c>
      <c r="P2900" s="257" t="s">
        <v>6325</v>
      </c>
      <c r="Q2900" s="257">
        <v>2011</v>
      </c>
      <c r="R2900" s="257" t="s">
        <v>3452</v>
      </c>
      <c r="S2900" s="257">
        <v>13</v>
      </c>
      <c r="T2900" s="257">
        <v>1665</v>
      </c>
      <c r="U2900" s="257">
        <v>0</v>
      </c>
      <c r="V2900" s="257">
        <v>0</v>
      </c>
      <c r="X2900" s="260">
        <v>40973</v>
      </c>
      <c r="Z2900" s="260">
        <v>7</v>
      </c>
      <c r="AB2900" s="260" t="str">
        <f>IFERROR(IFERROR(VLOOKUP(Table_Merge1[[#This Row],[Column1]],Table11[#All],2,FALSE),LEFT(AB2901,8)&amp;IF(LEN((RIGHT(AB2901,2)+1))&lt;2,"0"&amp;(RIGHT(AB2901,2)+1),(RIGHT(AB2901,2)-1))),"")</f>
        <v/>
      </c>
      <c r="AC2900" s="259" t="str">
        <f>LEFT(Table_Merge1[[#This Row],[Column2]],4)</f>
        <v/>
      </c>
      <c r="AD2900" s="259" t="str">
        <f>RIGHT(LEFT(Table_Merge1[[#This Row],[Column2]],7),2)</f>
        <v/>
      </c>
      <c r="AE2900" s="259" t="str">
        <f>RIGHT(Table_Merge1[[#This Row],[Column2]],2)</f>
        <v/>
      </c>
      <c r="AH2900" s="260">
        <v>2012</v>
      </c>
      <c r="AI2900" t="s">
        <v>3435</v>
      </c>
      <c r="AJ2900" s="260">
        <v>5</v>
      </c>
      <c r="AK2900">
        <v>1698</v>
      </c>
      <c r="AL2900">
        <v>2172.5</v>
      </c>
      <c r="AM2900">
        <v>5089250</v>
      </c>
      <c r="AP2900" s="287" t="str">
        <f>IFERROR(IF(Table_Merge1[[#This Row],[LME Zinc stock]]*Table_Merge1[[#This Row],[Nima.مقدار]]=0,"",Table_Merge1[[#This Row],[LME Zinc stock]]*Table_Merge1[[#This Row],[Nima.مقدار]]),"")</f>
        <v/>
      </c>
      <c r="AQ2900" s="287" t="str">
        <f>IFERROR(IF(Table_Merge1[[#This Row],[LME Zinc 3-month]]*Table_Merge1[[#This Row],[Nima.مقدار]]=0,"",Table_Merge1[[#This Row],[LME Zinc 3-month]]*Table_Merge1[[#This Row],[Nima.مقدار]]),"")</f>
        <v/>
      </c>
      <c r="AR2900" s="288" t="str">
        <f>IFERROR(IF(Table_Merge1[[#This Row],[LME Zinc stock]]*Table_Merge1[[#This Row],[Azad.Sell]]=0,"",Table_Merge1[[#This Row],[LME Zinc stock]]*Table_Merge1[[#This Row],[Azad.Sell]]),"")</f>
        <v/>
      </c>
      <c r="AS2900" s="288" t="str">
        <f>IFERROR(IF(Table_Merge1[[#This Row],[LME Zinc 3-month]]*Table_Merge1[[#This Row],[Azad.Sell]]=0,"",Table_Merge1[[#This Row],[LME Zinc 3-month]]*Table_Merge1[[#This Row],[Azad.Sell]]),"")</f>
        <v/>
      </c>
      <c r="AT2900"/>
    </row>
    <row r="2901" spans="1:46" x14ac:dyDescent="0.25">
      <c r="A2901" s="258">
        <v>44615</v>
      </c>
      <c r="B29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1400.12.04</v>
      </c>
      <c r="C2901" s="195">
        <f t="shared" ca="1" si="81"/>
        <v>1400</v>
      </c>
      <c r="D29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01" s="195">
        <f>_xlfn.NUMBERVALUE(RIGHT(Table11[[#This Row],[تاریخ شمسی]],2))</f>
        <v>4</v>
      </c>
      <c r="F29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12-04</v>
      </c>
      <c r="G2901" s="195" t="s">
        <v>3052</v>
      </c>
      <c r="L2901" s="259">
        <v>44615</v>
      </c>
      <c r="M2901">
        <v>239736</v>
      </c>
      <c r="O2901" s="284">
        <f>IFERROR(DATE(Table7[[#This Row],[year]],MONTH(DATEVALUE(Table7[[#This Row],[month]]&amp;"1")),Table7[[#This Row],[day]]),"")</f>
        <v>40889</v>
      </c>
      <c r="P2901" s="195" t="s">
        <v>6326</v>
      </c>
      <c r="Q2901" s="195">
        <v>2011</v>
      </c>
      <c r="R2901" s="195" t="s">
        <v>3452</v>
      </c>
      <c r="S2901" s="195">
        <v>12</v>
      </c>
      <c r="T2901" s="195">
        <v>1680</v>
      </c>
      <c r="U2901" s="195">
        <v>0</v>
      </c>
      <c r="V2901" s="195">
        <v>0</v>
      </c>
      <c r="X2901" s="260">
        <v>40970</v>
      </c>
      <c r="Z2901" s="260">
        <v>7</v>
      </c>
      <c r="AB2901" s="260" t="str">
        <f>IFERROR(IFERROR(VLOOKUP(Table_Merge1[[#This Row],[Column1]],Table11[#All],2,FALSE),LEFT(AB2902,8)&amp;IF(LEN((RIGHT(AB2902,2)+1))&lt;2,"0"&amp;(RIGHT(AB2902,2)+1),(RIGHT(AB2902,2)-1))),"")</f>
        <v/>
      </c>
      <c r="AC2901" s="259" t="str">
        <f>LEFT(Table_Merge1[[#This Row],[Column2]],4)</f>
        <v/>
      </c>
      <c r="AD2901" s="259" t="str">
        <f>RIGHT(LEFT(Table_Merge1[[#This Row],[Column2]],7),2)</f>
        <v/>
      </c>
      <c r="AE2901" s="259" t="str">
        <f>RIGHT(Table_Merge1[[#This Row],[Column2]],2)</f>
        <v/>
      </c>
      <c r="AH2901" s="260">
        <v>2012</v>
      </c>
      <c r="AI2901" t="s">
        <v>3435</v>
      </c>
      <c r="AJ2901" s="260">
        <v>2</v>
      </c>
      <c r="AK2901">
        <v>1714.5</v>
      </c>
      <c r="AL2901">
        <v>2181.5</v>
      </c>
      <c r="AM2901">
        <v>5083900</v>
      </c>
      <c r="AP2901" s="287" t="str">
        <f>IFERROR(IF(Table_Merge1[[#This Row],[LME Zinc stock]]*Table_Merge1[[#This Row],[Nima.مقدار]]=0,"",Table_Merge1[[#This Row],[LME Zinc stock]]*Table_Merge1[[#This Row],[Nima.مقدار]]),"")</f>
        <v/>
      </c>
      <c r="AQ2901" s="287" t="str">
        <f>IFERROR(IF(Table_Merge1[[#This Row],[LME Zinc 3-month]]*Table_Merge1[[#This Row],[Nima.مقدار]]=0,"",Table_Merge1[[#This Row],[LME Zinc 3-month]]*Table_Merge1[[#This Row],[Nima.مقدار]]),"")</f>
        <v/>
      </c>
      <c r="AR2901" s="288" t="str">
        <f>IFERROR(IF(Table_Merge1[[#This Row],[LME Zinc stock]]*Table_Merge1[[#This Row],[Azad.Sell]]=0,"",Table_Merge1[[#This Row],[LME Zinc stock]]*Table_Merge1[[#This Row],[Azad.Sell]]),"")</f>
        <v/>
      </c>
      <c r="AS2901" s="288" t="str">
        <f>IFERROR(IF(Table_Merge1[[#This Row],[LME Zinc 3-month]]*Table_Merge1[[#This Row],[Azad.Sell]]=0,"",Table_Merge1[[#This Row],[LME Zinc 3-month]]*Table_Merge1[[#This Row],[Azad.Sell]]),"")</f>
        <v/>
      </c>
      <c r="AT2901"/>
    </row>
    <row r="2902" spans="1:46" x14ac:dyDescent="0.25">
      <c r="A2902" s="258">
        <v>44616</v>
      </c>
      <c r="B29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1400.12.05</v>
      </c>
      <c r="C2902" s="195">
        <f t="shared" ca="1" si="81"/>
        <v>1400</v>
      </c>
      <c r="D29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02" s="195">
        <f>_xlfn.NUMBERVALUE(RIGHT(Table11[[#This Row],[تاریخ شمسی]],2))</f>
        <v>5</v>
      </c>
      <c r="F29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12-05</v>
      </c>
      <c r="G2902" s="195" t="s">
        <v>3053</v>
      </c>
      <c r="L2902" s="259">
        <v>44616</v>
      </c>
      <c r="M2902">
        <v>240079</v>
      </c>
      <c r="O2902" s="283">
        <f>IFERROR(DATE(Table7[[#This Row],[year]],MONTH(DATEVALUE(Table7[[#This Row],[month]]&amp;"1")),Table7[[#This Row],[day]]),"")</f>
        <v>40886</v>
      </c>
      <c r="P2902" s="257" t="s">
        <v>6327</v>
      </c>
      <c r="Q2902" s="257">
        <v>2011</v>
      </c>
      <c r="R2902" s="257" t="s">
        <v>3452</v>
      </c>
      <c r="S2902" s="257">
        <v>9</v>
      </c>
      <c r="T2902" s="257">
        <v>1712</v>
      </c>
      <c r="U2902" s="257" t="s">
        <v>3621</v>
      </c>
      <c r="V2902" s="257" t="s">
        <v>3621</v>
      </c>
      <c r="X2902" s="260">
        <v>40969</v>
      </c>
      <c r="Z2902" s="260">
        <v>7</v>
      </c>
      <c r="AB2902" s="260" t="str">
        <f>IFERROR(IFERROR(VLOOKUP(Table_Merge1[[#This Row],[Column1]],Table11[#All],2,FALSE),LEFT(AB2903,8)&amp;IF(LEN((RIGHT(AB2903,2)+1))&lt;2,"0"&amp;(RIGHT(AB2903,2)+1),(RIGHT(AB2903,2)-1))),"")</f>
        <v/>
      </c>
      <c r="AC2902" s="259" t="str">
        <f>LEFT(Table_Merge1[[#This Row],[Column2]],4)</f>
        <v/>
      </c>
      <c r="AD2902" s="259" t="str">
        <f>RIGHT(LEFT(Table_Merge1[[#This Row],[Column2]],7),2)</f>
        <v/>
      </c>
      <c r="AE2902" s="259" t="str">
        <f>RIGHT(Table_Merge1[[#This Row],[Column2]],2)</f>
        <v/>
      </c>
      <c r="AH2902" s="260">
        <v>2012</v>
      </c>
      <c r="AI2902" t="s">
        <v>3435</v>
      </c>
      <c r="AJ2902" s="260">
        <v>1</v>
      </c>
      <c r="AK2902">
        <v>1721</v>
      </c>
      <c r="AL2902">
        <v>2233.5</v>
      </c>
      <c r="AM2902">
        <v>5088775</v>
      </c>
      <c r="AP2902" s="287" t="str">
        <f>IFERROR(IF(Table_Merge1[[#This Row],[LME Zinc stock]]*Table_Merge1[[#This Row],[Nima.مقدار]]=0,"",Table_Merge1[[#This Row],[LME Zinc stock]]*Table_Merge1[[#This Row],[Nima.مقدار]]),"")</f>
        <v/>
      </c>
      <c r="AQ2902" s="287" t="str">
        <f>IFERROR(IF(Table_Merge1[[#This Row],[LME Zinc 3-month]]*Table_Merge1[[#This Row],[Nima.مقدار]]=0,"",Table_Merge1[[#This Row],[LME Zinc 3-month]]*Table_Merge1[[#This Row],[Nima.مقدار]]),"")</f>
        <v/>
      </c>
      <c r="AR2902" s="288" t="str">
        <f>IFERROR(IF(Table_Merge1[[#This Row],[LME Zinc stock]]*Table_Merge1[[#This Row],[Azad.Sell]]=0,"",Table_Merge1[[#This Row],[LME Zinc stock]]*Table_Merge1[[#This Row],[Azad.Sell]]),"")</f>
        <v/>
      </c>
      <c r="AS2902" s="288" t="str">
        <f>IFERROR(IF(Table_Merge1[[#This Row],[LME Zinc 3-month]]*Table_Merge1[[#This Row],[Azad.Sell]]=0,"",Table_Merge1[[#This Row],[LME Zinc 3-month]]*Table_Merge1[[#This Row],[Azad.Sell]]),"")</f>
        <v/>
      </c>
      <c r="AT2902"/>
    </row>
    <row r="2903" spans="1:46" x14ac:dyDescent="0.25">
      <c r="A2903" s="258">
        <v>44618</v>
      </c>
      <c r="B29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1400.12.07</v>
      </c>
      <c r="C2903" s="195">
        <f t="shared" ca="1" si="81"/>
        <v>1400</v>
      </c>
      <c r="D29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03" s="195">
        <f>_xlfn.NUMBERVALUE(RIGHT(Table11[[#This Row],[تاریخ شمسی]],2))</f>
        <v>7</v>
      </c>
      <c r="F29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12-07</v>
      </c>
      <c r="G2903" s="195" t="s">
        <v>3054</v>
      </c>
      <c r="L2903" s="259">
        <v>44618</v>
      </c>
      <c r="M2903">
        <v>241240</v>
      </c>
      <c r="O2903" s="284">
        <f>IFERROR(DATE(Table7[[#This Row],[year]],MONTH(DATEVALUE(Table7[[#This Row],[month]]&amp;"1")),Table7[[#This Row],[day]]),"")</f>
        <v>40885</v>
      </c>
      <c r="P2903" s="195" t="s">
        <v>6328</v>
      </c>
      <c r="Q2903" s="195">
        <v>2011</v>
      </c>
      <c r="R2903" s="195" t="s">
        <v>3452</v>
      </c>
      <c r="S2903" s="195">
        <v>8</v>
      </c>
      <c r="T2903" s="195">
        <v>1739</v>
      </c>
      <c r="U2903" s="195">
        <v>1992</v>
      </c>
      <c r="V2903" s="195">
        <v>4970400</v>
      </c>
      <c r="X2903" s="260">
        <v>40968</v>
      </c>
      <c r="Z2903" s="260">
        <v>7</v>
      </c>
      <c r="AB2903" s="260" t="str">
        <f>IFERROR(IFERROR(VLOOKUP(Table_Merge1[[#This Row],[Column1]],Table11[#All],2,FALSE),LEFT(AB2904,8)&amp;IF(LEN((RIGHT(AB2904,2)+1))&lt;2,"0"&amp;(RIGHT(AB2904,2)+1),(RIGHT(AB2904,2)-1))),"")</f>
        <v/>
      </c>
      <c r="AC2903" s="259" t="str">
        <f>LEFT(Table_Merge1[[#This Row],[Column2]],4)</f>
        <v/>
      </c>
      <c r="AD2903" s="259" t="str">
        <f>RIGHT(LEFT(Table_Merge1[[#This Row],[Column2]],7),2)</f>
        <v/>
      </c>
      <c r="AE2903" s="259" t="str">
        <f>RIGHT(Table_Merge1[[#This Row],[Column2]],2)</f>
        <v/>
      </c>
      <c r="AH2903" s="260">
        <v>2012</v>
      </c>
      <c r="AI2903" t="s">
        <v>3433</v>
      </c>
      <c r="AJ2903" s="260">
        <v>29</v>
      </c>
      <c r="AK2903">
        <v>1788</v>
      </c>
      <c r="AL2903">
        <v>2265</v>
      </c>
      <c r="AM2903">
        <v>5068950</v>
      </c>
      <c r="AP2903" s="287" t="str">
        <f>IFERROR(IF(Table_Merge1[[#This Row],[LME Zinc stock]]*Table_Merge1[[#This Row],[Nima.مقدار]]=0,"",Table_Merge1[[#This Row],[LME Zinc stock]]*Table_Merge1[[#This Row],[Nima.مقدار]]),"")</f>
        <v/>
      </c>
      <c r="AQ2903" s="287" t="str">
        <f>IFERROR(IF(Table_Merge1[[#This Row],[LME Zinc 3-month]]*Table_Merge1[[#This Row],[Nima.مقدار]]=0,"",Table_Merge1[[#This Row],[LME Zinc 3-month]]*Table_Merge1[[#This Row],[Nima.مقدار]]),"")</f>
        <v/>
      </c>
      <c r="AR2903" s="288" t="str">
        <f>IFERROR(IF(Table_Merge1[[#This Row],[LME Zinc stock]]*Table_Merge1[[#This Row],[Azad.Sell]]=0,"",Table_Merge1[[#This Row],[LME Zinc stock]]*Table_Merge1[[#This Row],[Azad.Sell]]),"")</f>
        <v/>
      </c>
      <c r="AS2903" s="288" t="str">
        <f>IFERROR(IF(Table_Merge1[[#This Row],[LME Zinc 3-month]]*Table_Merge1[[#This Row],[Azad.Sell]]=0,"",Table_Merge1[[#This Row],[LME Zinc 3-month]]*Table_Merge1[[#This Row],[Azad.Sell]]),"")</f>
        <v/>
      </c>
      <c r="AT2903"/>
    </row>
    <row r="2904" spans="1:46" x14ac:dyDescent="0.25">
      <c r="A2904" s="258">
        <v>44619</v>
      </c>
      <c r="B29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1400.12.08</v>
      </c>
      <c r="C2904" s="195">
        <f t="shared" ca="1" si="81"/>
        <v>1400</v>
      </c>
      <c r="D29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04" s="195">
        <f>_xlfn.NUMBERVALUE(RIGHT(Table11[[#This Row],[تاریخ شمسی]],2))</f>
        <v>8</v>
      </c>
      <c r="F29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12-08</v>
      </c>
      <c r="G2904" s="195" t="s">
        <v>3055</v>
      </c>
      <c r="L2904" s="259">
        <v>44619</v>
      </c>
      <c r="M2904">
        <v>241487</v>
      </c>
      <c r="O2904" s="283">
        <f>IFERROR(DATE(Table7[[#This Row],[year]],MONTH(DATEVALUE(Table7[[#This Row],[month]]&amp;"1")),Table7[[#This Row],[day]]),"")</f>
        <v>40884</v>
      </c>
      <c r="P2904" s="257" t="s">
        <v>6329</v>
      </c>
      <c r="Q2904" s="257">
        <v>2011</v>
      </c>
      <c r="R2904" s="257" t="s">
        <v>3452</v>
      </c>
      <c r="S2904" s="257">
        <v>7</v>
      </c>
      <c r="T2904" s="257">
        <v>1731</v>
      </c>
      <c r="U2904" s="257">
        <v>1985</v>
      </c>
      <c r="V2904" s="257">
        <v>4969600</v>
      </c>
      <c r="X2904" s="260">
        <v>40967</v>
      </c>
      <c r="Z2904" s="260">
        <v>7</v>
      </c>
      <c r="AB2904" s="260" t="str">
        <f>IFERROR(IFERROR(VLOOKUP(Table_Merge1[[#This Row],[Column1]],Table11[#All],2,FALSE),LEFT(AB2905,8)&amp;IF(LEN((RIGHT(AB2905,2)+1))&lt;2,"0"&amp;(RIGHT(AB2905,2)+1),(RIGHT(AB2905,2)-1))),"")</f>
        <v/>
      </c>
      <c r="AC2904" s="259" t="str">
        <f>LEFT(Table_Merge1[[#This Row],[Column2]],4)</f>
        <v/>
      </c>
      <c r="AD2904" s="259" t="str">
        <f>RIGHT(LEFT(Table_Merge1[[#This Row],[Column2]],7),2)</f>
        <v/>
      </c>
      <c r="AE2904" s="259" t="str">
        <f>RIGHT(Table_Merge1[[#This Row],[Column2]],2)</f>
        <v/>
      </c>
      <c r="AH2904" s="260">
        <v>2012</v>
      </c>
      <c r="AI2904" t="s">
        <v>3433</v>
      </c>
      <c r="AJ2904" s="260">
        <v>28</v>
      </c>
      <c r="AK2904">
        <v>1774.75</v>
      </c>
      <c r="AL2904">
        <v>2266</v>
      </c>
      <c r="AM2904">
        <v>5071950</v>
      </c>
      <c r="AP2904" s="287" t="str">
        <f>IFERROR(IF(Table_Merge1[[#This Row],[LME Zinc stock]]*Table_Merge1[[#This Row],[Nima.مقدار]]=0,"",Table_Merge1[[#This Row],[LME Zinc stock]]*Table_Merge1[[#This Row],[Nima.مقدار]]),"")</f>
        <v/>
      </c>
      <c r="AQ2904" s="287" t="str">
        <f>IFERROR(IF(Table_Merge1[[#This Row],[LME Zinc 3-month]]*Table_Merge1[[#This Row],[Nima.مقدار]]=0,"",Table_Merge1[[#This Row],[LME Zinc 3-month]]*Table_Merge1[[#This Row],[Nima.مقدار]]),"")</f>
        <v/>
      </c>
      <c r="AR2904" s="288" t="str">
        <f>IFERROR(IF(Table_Merge1[[#This Row],[LME Zinc stock]]*Table_Merge1[[#This Row],[Azad.Sell]]=0,"",Table_Merge1[[#This Row],[LME Zinc stock]]*Table_Merge1[[#This Row],[Azad.Sell]]),"")</f>
        <v/>
      </c>
      <c r="AS2904" s="288" t="str">
        <f>IFERROR(IF(Table_Merge1[[#This Row],[LME Zinc 3-month]]*Table_Merge1[[#This Row],[Azad.Sell]]=0,"",Table_Merge1[[#This Row],[LME Zinc 3-month]]*Table_Merge1[[#This Row],[Azad.Sell]]),"")</f>
        <v/>
      </c>
      <c r="AT2904"/>
    </row>
    <row r="2905" spans="1:46" x14ac:dyDescent="0.25">
      <c r="A2905" s="258">
        <v>44620</v>
      </c>
      <c r="B29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1400.12.09</v>
      </c>
      <c r="C2905" s="195">
        <f t="shared" ca="1" si="81"/>
        <v>1400</v>
      </c>
      <c r="D29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05" s="195">
        <f>_xlfn.NUMBERVALUE(RIGHT(Table11[[#This Row],[تاریخ شمسی]],2))</f>
        <v>9</v>
      </c>
      <c r="F29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12-09</v>
      </c>
      <c r="G2905" s="195" t="s">
        <v>3056</v>
      </c>
      <c r="L2905" s="259">
        <v>44620</v>
      </c>
      <c r="M2905">
        <v>240950</v>
      </c>
      <c r="O2905" s="284">
        <f>IFERROR(DATE(Table7[[#This Row],[year]],MONTH(DATEVALUE(Table7[[#This Row],[month]]&amp;"1")),Table7[[#This Row],[day]]),"")</f>
        <v>40883</v>
      </c>
      <c r="P2905" s="195" t="s">
        <v>6330</v>
      </c>
      <c r="Q2905" s="195">
        <v>2011</v>
      </c>
      <c r="R2905" s="195" t="s">
        <v>3452</v>
      </c>
      <c r="S2905" s="195">
        <v>6</v>
      </c>
      <c r="T2905" s="195">
        <v>1720</v>
      </c>
      <c r="U2905" s="195">
        <v>1995</v>
      </c>
      <c r="V2905" s="195">
        <v>4971375</v>
      </c>
      <c r="X2905" s="260">
        <v>40966</v>
      </c>
      <c r="Z2905" s="260">
        <v>7</v>
      </c>
      <c r="AB2905" s="260" t="str">
        <f>IFERROR(IFERROR(VLOOKUP(Table_Merge1[[#This Row],[Column1]],Table11[#All],2,FALSE),LEFT(AB2906,8)&amp;IF(LEN((RIGHT(AB2906,2)+1))&lt;2,"0"&amp;(RIGHT(AB2906,2)+1),(RIGHT(AB2906,2)-1))),"")</f>
        <v/>
      </c>
      <c r="AC2905" s="259" t="str">
        <f>LEFT(Table_Merge1[[#This Row],[Column2]],4)</f>
        <v/>
      </c>
      <c r="AD2905" s="259" t="str">
        <f>RIGHT(LEFT(Table_Merge1[[#This Row],[Column2]],7),2)</f>
        <v/>
      </c>
      <c r="AE2905" s="259" t="str">
        <f>RIGHT(Table_Merge1[[#This Row],[Column2]],2)</f>
        <v/>
      </c>
      <c r="AH2905" s="260">
        <v>2012</v>
      </c>
      <c r="AI2905" t="s">
        <v>3433</v>
      </c>
      <c r="AJ2905" s="260">
        <v>27</v>
      </c>
      <c r="AK2905">
        <v>1765</v>
      </c>
      <c r="AL2905">
        <v>2237.5</v>
      </c>
      <c r="AM2905">
        <v>5073350</v>
      </c>
      <c r="AP2905" s="287" t="str">
        <f>IFERROR(IF(Table_Merge1[[#This Row],[LME Zinc stock]]*Table_Merge1[[#This Row],[Nima.مقدار]]=0,"",Table_Merge1[[#This Row],[LME Zinc stock]]*Table_Merge1[[#This Row],[Nima.مقدار]]),"")</f>
        <v/>
      </c>
      <c r="AQ2905" s="287" t="str">
        <f>IFERROR(IF(Table_Merge1[[#This Row],[LME Zinc 3-month]]*Table_Merge1[[#This Row],[Nima.مقدار]]=0,"",Table_Merge1[[#This Row],[LME Zinc 3-month]]*Table_Merge1[[#This Row],[Nima.مقدار]]),"")</f>
        <v/>
      </c>
      <c r="AR2905" s="288" t="str">
        <f>IFERROR(IF(Table_Merge1[[#This Row],[LME Zinc stock]]*Table_Merge1[[#This Row],[Azad.Sell]]=0,"",Table_Merge1[[#This Row],[LME Zinc stock]]*Table_Merge1[[#This Row],[Azad.Sell]]),"")</f>
        <v/>
      </c>
      <c r="AS2905" s="288" t="str">
        <f>IFERROR(IF(Table_Merge1[[#This Row],[LME Zinc 3-month]]*Table_Merge1[[#This Row],[Azad.Sell]]=0,"",Table_Merge1[[#This Row],[LME Zinc 3-month]]*Table_Merge1[[#This Row],[Azad.Sell]]),"")</f>
        <v/>
      </c>
      <c r="AT2905"/>
    </row>
    <row r="2906" spans="1:46" x14ac:dyDescent="0.25">
      <c r="A2906" s="258">
        <v>44622</v>
      </c>
      <c r="B29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1400.12.11</v>
      </c>
      <c r="C2906" s="195">
        <f t="shared" ca="1" si="81"/>
        <v>1400</v>
      </c>
      <c r="D29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06" s="195">
        <f>_xlfn.NUMBERVALUE(RIGHT(Table11[[#This Row],[تاریخ شمسی]],2))</f>
        <v>11</v>
      </c>
      <c r="F29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12-11</v>
      </c>
      <c r="G2906" s="195" t="s">
        <v>3057</v>
      </c>
      <c r="L2906" s="259">
        <v>44622</v>
      </c>
      <c r="M2906">
        <v>241743</v>
      </c>
      <c r="O2906" s="283">
        <f>IFERROR(DATE(Table7[[#This Row],[year]],MONTH(DATEVALUE(Table7[[#This Row],[month]]&amp;"1")),Table7[[#This Row],[day]]),"")</f>
        <v>40882</v>
      </c>
      <c r="P2906" s="257" t="s">
        <v>6331</v>
      </c>
      <c r="Q2906" s="257">
        <v>2011</v>
      </c>
      <c r="R2906" s="257" t="s">
        <v>3452</v>
      </c>
      <c r="S2906" s="257">
        <v>5</v>
      </c>
      <c r="T2906" s="257">
        <v>1744</v>
      </c>
      <c r="U2906" s="257">
        <v>2019</v>
      </c>
      <c r="V2906" s="257">
        <v>4950550</v>
      </c>
      <c r="X2906" s="260">
        <v>40963</v>
      </c>
      <c r="Z2906" s="260">
        <v>7</v>
      </c>
      <c r="AB2906" s="260" t="str">
        <f>IFERROR(IFERROR(VLOOKUP(Table_Merge1[[#This Row],[Column1]],Table11[#All],2,FALSE),LEFT(AB2907,8)&amp;IF(LEN((RIGHT(AB2907,2)+1))&lt;2,"0"&amp;(RIGHT(AB2907,2)+1),(RIGHT(AB2907,2)-1))),"")</f>
        <v/>
      </c>
      <c r="AC2906" s="259" t="str">
        <f>LEFT(Table_Merge1[[#This Row],[Column2]],4)</f>
        <v/>
      </c>
      <c r="AD2906" s="259" t="str">
        <f>RIGHT(LEFT(Table_Merge1[[#This Row],[Column2]],7),2)</f>
        <v/>
      </c>
      <c r="AE2906" s="259" t="str">
        <f>RIGHT(Table_Merge1[[#This Row],[Column2]],2)</f>
        <v/>
      </c>
      <c r="AH2906" s="260">
        <v>2012</v>
      </c>
      <c r="AI2906" t="s">
        <v>3433</v>
      </c>
      <c r="AJ2906" s="260">
        <v>24</v>
      </c>
      <c r="AK2906">
        <v>1778.5</v>
      </c>
      <c r="AL2906">
        <v>2242</v>
      </c>
      <c r="AM2906">
        <v>5071675</v>
      </c>
      <c r="AP2906" s="287" t="str">
        <f>IFERROR(IF(Table_Merge1[[#This Row],[LME Zinc stock]]*Table_Merge1[[#This Row],[Nima.مقدار]]=0,"",Table_Merge1[[#This Row],[LME Zinc stock]]*Table_Merge1[[#This Row],[Nima.مقدار]]),"")</f>
        <v/>
      </c>
      <c r="AQ2906" s="287" t="str">
        <f>IFERROR(IF(Table_Merge1[[#This Row],[LME Zinc 3-month]]*Table_Merge1[[#This Row],[Nima.مقدار]]=0,"",Table_Merge1[[#This Row],[LME Zinc 3-month]]*Table_Merge1[[#This Row],[Nima.مقدار]]),"")</f>
        <v/>
      </c>
      <c r="AR2906" s="288" t="str">
        <f>IFERROR(IF(Table_Merge1[[#This Row],[LME Zinc stock]]*Table_Merge1[[#This Row],[Azad.Sell]]=0,"",Table_Merge1[[#This Row],[LME Zinc stock]]*Table_Merge1[[#This Row],[Azad.Sell]]),"")</f>
        <v/>
      </c>
      <c r="AS2906" s="288" t="str">
        <f>IFERROR(IF(Table_Merge1[[#This Row],[LME Zinc 3-month]]*Table_Merge1[[#This Row],[Azad.Sell]]=0,"",Table_Merge1[[#This Row],[LME Zinc 3-month]]*Table_Merge1[[#This Row],[Azad.Sell]]),"")</f>
        <v/>
      </c>
      <c r="AT2906"/>
    </row>
    <row r="2907" spans="1:46" x14ac:dyDescent="0.25">
      <c r="A2907" s="258">
        <v>44623</v>
      </c>
      <c r="B29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1400.12.12</v>
      </c>
      <c r="C2907" s="195">
        <f t="shared" ca="1" si="81"/>
        <v>1400</v>
      </c>
      <c r="D29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07" s="195">
        <f>_xlfn.NUMBERVALUE(RIGHT(Table11[[#This Row],[تاریخ شمسی]],2))</f>
        <v>12</v>
      </c>
      <c r="F29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12-12</v>
      </c>
      <c r="G2907" s="195" t="s">
        <v>3058</v>
      </c>
      <c r="L2907" s="259">
        <v>44623</v>
      </c>
      <c r="M2907">
        <v>241740</v>
      </c>
      <c r="O2907" s="284">
        <f>IFERROR(DATE(Table7[[#This Row],[year]],MONTH(DATEVALUE(Table7[[#This Row],[month]]&amp;"1")),Table7[[#This Row],[day]]),"")</f>
        <v>40879</v>
      </c>
      <c r="P2907" s="195" t="s">
        <v>6332</v>
      </c>
      <c r="Q2907" s="195">
        <v>2011</v>
      </c>
      <c r="R2907" s="195" t="s">
        <v>3452</v>
      </c>
      <c r="S2907" s="195">
        <v>2</v>
      </c>
      <c r="T2907" s="195">
        <v>1751</v>
      </c>
      <c r="U2907" s="195">
        <v>1986</v>
      </c>
      <c r="V2907" s="195">
        <v>4953025</v>
      </c>
      <c r="X2907" s="260">
        <v>40962</v>
      </c>
      <c r="Z2907" s="260">
        <v>7</v>
      </c>
      <c r="AB2907" s="260" t="str">
        <f>IFERROR(IFERROR(VLOOKUP(Table_Merge1[[#This Row],[Column1]],Table11[#All],2,FALSE),LEFT(AB2908,8)&amp;IF(LEN((RIGHT(AB2908,2)+1))&lt;2,"0"&amp;(RIGHT(AB2908,2)+1),(RIGHT(AB2908,2)-1))),"")</f>
        <v/>
      </c>
      <c r="AC2907" s="259" t="str">
        <f>LEFT(Table_Merge1[[#This Row],[Column2]],4)</f>
        <v/>
      </c>
      <c r="AD2907" s="259" t="str">
        <f>RIGHT(LEFT(Table_Merge1[[#This Row],[Column2]],7),2)</f>
        <v/>
      </c>
      <c r="AE2907" s="259" t="str">
        <f>RIGHT(Table_Merge1[[#This Row],[Column2]],2)</f>
        <v/>
      </c>
      <c r="AH2907" s="260">
        <v>2012</v>
      </c>
      <c r="AI2907" t="s">
        <v>3433</v>
      </c>
      <c r="AJ2907" s="260">
        <v>23</v>
      </c>
      <c r="AK2907">
        <v>1776.5</v>
      </c>
      <c r="AL2907">
        <v>2231</v>
      </c>
      <c r="AM2907">
        <v>5079500</v>
      </c>
      <c r="AP2907" s="287" t="str">
        <f>IFERROR(IF(Table_Merge1[[#This Row],[LME Zinc stock]]*Table_Merge1[[#This Row],[Nima.مقدار]]=0,"",Table_Merge1[[#This Row],[LME Zinc stock]]*Table_Merge1[[#This Row],[Nima.مقدار]]),"")</f>
        <v/>
      </c>
      <c r="AQ2907" s="287" t="str">
        <f>IFERROR(IF(Table_Merge1[[#This Row],[LME Zinc 3-month]]*Table_Merge1[[#This Row],[Nima.مقدار]]=0,"",Table_Merge1[[#This Row],[LME Zinc 3-month]]*Table_Merge1[[#This Row],[Nima.مقدار]]),"")</f>
        <v/>
      </c>
      <c r="AR2907" s="288" t="str">
        <f>IFERROR(IF(Table_Merge1[[#This Row],[LME Zinc stock]]*Table_Merge1[[#This Row],[Azad.Sell]]=0,"",Table_Merge1[[#This Row],[LME Zinc stock]]*Table_Merge1[[#This Row],[Azad.Sell]]),"")</f>
        <v/>
      </c>
      <c r="AS2907" s="288" t="str">
        <f>IFERROR(IF(Table_Merge1[[#This Row],[LME Zinc 3-month]]*Table_Merge1[[#This Row],[Azad.Sell]]=0,"",Table_Merge1[[#This Row],[LME Zinc 3-month]]*Table_Merge1[[#This Row],[Azad.Sell]]),"")</f>
        <v/>
      </c>
      <c r="AT2907"/>
    </row>
    <row r="2908" spans="1:46" x14ac:dyDescent="0.25">
      <c r="A2908" s="258">
        <v>44625</v>
      </c>
      <c r="B29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1400.12.14</v>
      </c>
      <c r="C2908" s="195">
        <f t="shared" ca="1" si="81"/>
        <v>1400</v>
      </c>
      <c r="D29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08" s="195">
        <f>_xlfn.NUMBERVALUE(RIGHT(Table11[[#This Row],[تاریخ شمسی]],2))</f>
        <v>14</v>
      </c>
      <c r="F29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12-14</v>
      </c>
      <c r="G2908" s="195" t="s">
        <v>3059</v>
      </c>
      <c r="L2908" s="259">
        <v>44625</v>
      </c>
      <c r="M2908">
        <v>245692</v>
      </c>
      <c r="O2908" s="283">
        <f>IFERROR(DATE(Table7[[#This Row],[year]],MONTH(DATEVALUE(Table7[[#This Row],[month]]&amp;"1")),Table7[[#This Row],[day]]),"")</f>
        <v>40878</v>
      </c>
      <c r="P2908" s="257" t="s">
        <v>6333</v>
      </c>
      <c r="Q2908" s="257">
        <v>2011</v>
      </c>
      <c r="R2908" s="257" t="s">
        <v>3452</v>
      </c>
      <c r="S2908" s="257">
        <v>1</v>
      </c>
      <c r="T2908" s="257">
        <v>1750</v>
      </c>
      <c r="U2908" s="257">
        <v>1981</v>
      </c>
      <c r="V2908" s="257">
        <v>4953725</v>
      </c>
      <c r="X2908" s="260">
        <v>40961</v>
      </c>
      <c r="Z2908" s="260">
        <v>7</v>
      </c>
      <c r="AB2908" s="260" t="str">
        <f>IFERROR(IFERROR(VLOOKUP(Table_Merge1[[#This Row],[Column1]],Table11[#All],2,FALSE),LEFT(AB2909,8)&amp;IF(LEN((RIGHT(AB2909,2)+1))&lt;2,"0"&amp;(RIGHT(AB2909,2)+1),(RIGHT(AB2909,2)-1))),"")</f>
        <v/>
      </c>
      <c r="AC2908" s="259" t="str">
        <f>LEFT(Table_Merge1[[#This Row],[Column2]],4)</f>
        <v/>
      </c>
      <c r="AD2908" s="259" t="str">
        <f>RIGHT(LEFT(Table_Merge1[[#This Row],[Column2]],7),2)</f>
        <v/>
      </c>
      <c r="AE2908" s="259" t="str">
        <f>RIGHT(Table_Merge1[[#This Row],[Column2]],2)</f>
        <v/>
      </c>
      <c r="AH2908" s="260">
        <v>2012</v>
      </c>
      <c r="AI2908" t="s">
        <v>3433</v>
      </c>
      <c r="AJ2908" s="260">
        <v>22</v>
      </c>
      <c r="AK2908">
        <v>1754.75</v>
      </c>
      <c r="AL2908">
        <v>2211</v>
      </c>
      <c r="AM2908">
        <v>5087925</v>
      </c>
      <c r="AP2908" s="287" t="str">
        <f>IFERROR(IF(Table_Merge1[[#This Row],[LME Zinc stock]]*Table_Merge1[[#This Row],[Nima.مقدار]]=0,"",Table_Merge1[[#This Row],[LME Zinc stock]]*Table_Merge1[[#This Row],[Nima.مقدار]]),"")</f>
        <v/>
      </c>
      <c r="AQ2908" s="287" t="str">
        <f>IFERROR(IF(Table_Merge1[[#This Row],[LME Zinc 3-month]]*Table_Merge1[[#This Row],[Nima.مقدار]]=0,"",Table_Merge1[[#This Row],[LME Zinc 3-month]]*Table_Merge1[[#This Row],[Nima.مقدار]]),"")</f>
        <v/>
      </c>
      <c r="AR2908" s="288" t="str">
        <f>IFERROR(IF(Table_Merge1[[#This Row],[LME Zinc stock]]*Table_Merge1[[#This Row],[Azad.Sell]]=0,"",Table_Merge1[[#This Row],[LME Zinc stock]]*Table_Merge1[[#This Row],[Azad.Sell]]),"")</f>
        <v/>
      </c>
      <c r="AS2908" s="288" t="str">
        <f>IFERROR(IF(Table_Merge1[[#This Row],[LME Zinc 3-month]]*Table_Merge1[[#This Row],[Azad.Sell]]=0,"",Table_Merge1[[#This Row],[LME Zinc 3-month]]*Table_Merge1[[#This Row],[Azad.Sell]]),"")</f>
        <v/>
      </c>
      <c r="AT2908"/>
    </row>
    <row r="2909" spans="1:46" x14ac:dyDescent="0.25">
      <c r="A2909" s="258">
        <v>44626</v>
      </c>
      <c r="B29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1400.12.15</v>
      </c>
      <c r="C2909" s="195">
        <f t="shared" ca="1" si="81"/>
        <v>1400</v>
      </c>
      <c r="D29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09" s="195">
        <f>_xlfn.NUMBERVALUE(RIGHT(Table11[[#This Row],[تاریخ شمسی]],2))</f>
        <v>15</v>
      </c>
      <c r="F29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12-15</v>
      </c>
      <c r="G2909" s="195" t="s">
        <v>3060</v>
      </c>
      <c r="L2909" s="259">
        <v>44626</v>
      </c>
      <c r="M2909">
        <v>243624</v>
      </c>
      <c r="O2909" s="284">
        <f>IFERROR(DATE(Table7[[#This Row],[year]],MONTH(DATEVALUE(Table7[[#This Row],[month]]&amp;"1")),Table7[[#This Row],[day]]),"")</f>
        <v>40877</v>
      </c>
      <c r="P2909" s="195" t="s">
        <v>6334</v>
      </c>
      <c r="Q2909" s="195">
        <v>2011</v>
      </c>
      <c r="R2909" s="195" t="s">
        <v>3450</v>
      </c>
      <c r="S2909" s="195">
        <v>30</v>
      </c>
      <c r="T2909" s="195">
        <v>1704</v>
      </c>
      <c r="U2909" s="195">
        <v>1962</v>
      </c>
      <c r="V2909" s="195">
        <v>4873025</v>
      </c>
      <c r="X2909" s="260">
        <v>40960</v>
      </c>
      <c r="Z2909" s="260">
        <v>7</v>
      </c>
      <c r="AB2909" s="260" t="str">
        <f>IFERROR(IFERROR(VLOOKUP(Table_Merge1[[#This Row],[Column1]],Table11[#All],2,FALSE),LEFT(AB2910,8)&amp;IF(LEN((RIGHT(AB2910,2)+1))&lt;2,"0"&amp;(RIGHT(AB2910,2)+1),(RIGHT(AB2910,2)-1))),"")</f>
        <v/>
      </c>
      <c r="AC2909" s="259" t="str">
        <f>LEFT(Table_Merge1[[#This Row],[Column2]],4)</f>
        <v/>
      </c>
      <c r="AD2909" s="259" t="str">
        <f>RIGHT(LEFT(Table_Merge1[[#This Row],[Column2]],7),2)</f>
        <v/>
      </c>
      <c r="AE2909" s="259" t="str">
        <f>RIGHT(Table_Merge1[[#This Row],[Column2]],2)</f>
        <v/>
      </c>
      <c r="AH2909" s="260">
        <v>2012</v>
      </c>
      <c r="AI2909" t="s">
        <v>3433</v>
      </c>
      <c r="AJ2909" s="260">
        <v>21</v>
      </c>
      <c r="AK2909">
        <v>1737</v>
      </c>
      <c r="AL2909">
        <v>2207.5</v>
      </c>
      <c r="AM2909">
        <v>5090525</v>
      </c>
      <c r="AP2909" s="287" t="str">
        <f>IFERROR(IF(Table_Merge1[[#This Row],[LME Zinc stock]]*Table_Merge1[[#This Row],[Nima.مقدار]]=0,"",Table_Merge1[[#This Row],[LME Zinc stock]]*Table_Merge1[[#This Row],[Nima.مقدار]]),"")</f>
        <v/>
      </c>
      <c r="AQ2909" s="287" t="str">
        <f>IFERROR(IF(Table_Merge1[[#This Row],[LME Zinc 3-month]]*Table_Merge1[[#This Row],[Nima.مقدار]]=0,"",Table_Merge1[[#This Row],[LME Zinc 3-month]]*Table_Merge1[[#This Row],[Nima.مقدار]]),"")</f>
        <v/>
      </c>
      <c r="AR2909" s="288" t="str">
        <f>IFERROR(IF(Table_Merge1[[#This Row],[LME Zinc stock]]*Table_Merge1[[#This Row],[Azad.Sell]]=0,"",Table_Merge1[[#This Row],[LME Zinc stock]]*Table_Merge1[[#This Row],[Azad.Sell]]),"")</f>
        <v/>
      </c>
      <c r="AS2909" s="288" t="str">
        <f>IFERROR(IF(Table_Merge1[[#This Row],[LME Zinc 3-month]]*Table_Merge1[[#This Row],[Azad.Sell]]=0,"",Table_Merge1[[#This Row],[LME Zinc 3-month]]*Table_Merge1[[#This Row],[Azad.Sell]]),"")</f>
        <v/>
      </c>
      <c r="AT2909"/>
    </row>
    <row r="2910" spans="1:46" x14ac:dyDescent="0.25">
      <c r="A2910" s="258">
        <v>44627</v>
      </c>
      <c r="B29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1400.12.16</v>
      </c>
      <c r="C2910" s="195">
        <f t="shared" ca="1" si="81"/>
        <v>1400</v>
      </c>
      <c r="D29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10" s="195">
        <f>_xlfn.NUMBERVALUE(RIGHT(Table11[[#This Row],[تاریخ شمسی]],2))</f>
        <v>16</v>
      </c>
      <c r="F29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12-16</v>
      </c>
      <c r="G2910" s="195" t="s">
        <v>3061</v>
      </c>
      <c r="L2910" s="259">
        <v>44627</v>
      </c>
      <c r="M2910">
        <v>242198</v>
      </c>
      <c r="O2910" s="283">
        <f>IFERROR(DATE(Table7[[#This Row],[year]],MONTH(DATEVALUE(Table7[[#This Row],[month]]&amp;"1")),Table7[[#This Row],[day]]),"")</f>
        <v>40876</v>
      </c>
      <c r="P2910" s="257" t="s">
        <v>6335</v>
      </c>
      <c r="Q2910" s="257">
        <v>2011</v>
      </c>
      <c r="R2910" s="257" t="s">
        <v>3450</v>
      </c>
      <c r="S2910" s="257">
        <v>29</v>
      </c>
      <c r="T2910" s="257">
        <v>1717</v>
      </c>
      <c r="U2910" s="257">
        <v>2009.5</v>
      </c>
      <c r="V2910" s="257">
        <v>4822725</v>
      </c>
      <c r="X2910" s="260">
        <v>40959</v>
      </c>
      <c r="Z2910" s="260">
        <v>7</v>
      </c>
      <c r="AB2910" s="260" t="str">
        <f>IFERROR(IFERROR(VLOOKUP(Table_Merge1[[#This Row],[Column1]],Table11[#All],2,FALSE),LEFT(AB2911,8)&amp;IF(LEN((RIGHT(AB2911,2)+1))&lt;2,"0"&amp;(RIGHT(AB2911,2)+1),(RIGHT(AB2911,2)-1))),"")</f>
        <v/>
      </c>
      <c r="AC2910" s="259" t="str">
        <f>LEFT(Table_Merge1[[#This Row],[Column2]],4)</f>
        <v/>
      </c>
      <c r="AD2910" s="259" t="str">
        <f>RIGHT(LEFT(Table_Merge1[[#This Row],[Column2]],7),2)</f>
        <v/>
      </c>
      <c r="AE2910" s="259" t="str">
        <f>RIGHT(Table_Merge1[[#This Row],[Column2]],2)</f>
        <v/>
      </c>
      <c r="AH2910" s="260">
        <v>2012</v>
      </c>
      <c r="AI2910" t="s">
        <v>3433</v>
      </c>
      <c r="AJ2910" s="260">
        <v>20</v>
      </c>
      <c r="AK2910">
        <v>1729.5</v>
      </c>
      <c r="AL2910">
        <v>2214.5</v>
      </c>
      <c r="AM2910">
        <v>5098325</v>
      </c>
      <c r="AP2910" s="287" t="str">
        <f>IFERROR(IF(Table_Merge1[[#This Row],[LME Zinc stock]]*Table_Merge1[[#This Row],[Nima.مقدار]]=0,"",Table_Merge1[[#This Row],[LME Zinc stock]]*Table_Merge1[[#This Row],[Nima.مقدار]]),"")</f>
        <v/>
      </c>
      <c r="AQ2910" s="287" t="str">
        <f>IFERROR(IF(Table_Merge1[[#This Row],[LME Zinc 3-month]]*Table_Merge1[[#This Row],[Nima.مقدار]]=0,"",Table_Merge1[[#This Row],[LME Zinc 3-month]]*Table_Merge1[[#This Row],[Nima.مقدار]]),"")</f>
        <v/>
      </c>
      <c r="AR2910" s="288" t="str">
        <f>IFERROR(IF(Table_Merge1[[#This Row],[LME Zinc stock]]*Table_Merge1[[#This Row],[Azad.Sell]]=0,"",Table_Merge1[[#This Row],[LME Zinc stock]]*Table_Merge1[[#This Row],[Azad.Sell]]),"")</f>
        <v/>
      </c>
      <c r="AS2910" s="288" t="str">
        <f>IFERROR(IF(Table_Merge1[[#This Row],[LME Zinc 3-month]]*Table_Merge1[[#This Row],[Azad.Sell]]=0,"",Table_Merge1[[#This Row],[LME Zinc 3-month]]*Table_Merge1[[#This Row],[Azad.Sell]]),"")</f>
        <v/>
      </c>
      <c r="AT2910"/>
    </row>
    <row r="2911" spans="1:46" x14ac:dyDescent="0.25">
      <c r="A2911" s="258">
        <v>44628</v>
      </c>
      <c r="B29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1400.12.17</v>
      </c>
      <c r="C2911" s="195">
        <f t="shared" ca="1" si="81"/>
        <v>1400</v>
      </c>
      <c r="D29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11" s="195">
        <f>_xlfn.NUMBERVALUE(RIGHT(Table11[[#This Row],[تاریخ شمسی]],2))</f>
        <v>17</v>
      </c>
      <c r="F29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12-17</v>
      </c>
      <c r="G2911" s="195" t="s">
        <v>3062</v>
      </c>
      <c r="L2911" s="259">
        <v>44628</v>
      </c>
      <c r="M2911">
        <v>242847</v>
      </c>
      <c r="O2911" s="284">
        <f>IFERROR(DATE(Table7[[#This Row],[year]],MONTH(DATEVALUE(Table7[[#This Row],[month]]&amp;"1")),Table7[[#This Row],[day]]),"")</f>
        <v>40875</v>
      </c>
      <c r="P2911" s="195" t="s">
        <v>6336</v>
      </c>
      <c r="Q2911" s="195">
        <v>2011</v>
      </c>
      <c r="R2911" s="195" t="s">
        <v>3450</v>
      </c>
      <c r="S2911" s="195">
        <v>28</v>
      </c>
      <c r="T2911" s="195">
        <v>1714</v>
      </c>
      <c r="U2911" s="195">
        <v>1986</v>
      </c>
      <c r="V2911" s="195">
        <v>4825475</v>
      </c>
      <c r="X2911" s="260">
        <v>40956</v>
      </c>
      <c r="Z2911" s="260">
        <v>7</v>
      </c>
      <c r="AB2911" s="260" t="str">
        <f>IFERROR(IFERROR(VLOOKUP(Table_Merge1[[#This Row],[Column1]],Table11[#All],2,FALSE),LEFT(AB2912,8)&amp;IF(LEN((RIGHT(AB2912,2)+1))&lt;2,"0"&amp;(RIGHT(AB2912,2)+1),(RIGHT(AB2912,2)-1))),"")</f>
        <v/>
      </c>
      <c r="AC2911" s="259" t="str">
        <f>LEFT(Table_Merge1[[#This Row],[Column2]],4)</f>
        <v/>
      </c>
      <c r="AD2911" s="259" t="str">
        <f>RIGHT(LEFT(Table_Merge1[[#This Row],[Column2]],7),2)</f>
        <v/>
      </c>
      <c r="AE2911" s="259" t="str">
        <f>RIGHT(Table_Merge1[[#This Row],[Column2]],2)</f>
        <v/>
      </c>
      <c r="AH2911" s="260">
        <v>2012</v>
      </c>
      <c r="AI2911" t="s">
        <v>3433</v>
      </c>
      <c r="AJ2911" s="260">
        <v>17</v>
      </c>
      <c r="AK2911">
        <v>1732</v>
      </c>
      <c r="AL2911">
        <v>2220.5</v>
      </c>
      <c r="AM2911">
        <v>5088275</v>
      </c>
      <c r="AP2911" s="287" t="str">
        <f>IFERROR(IF(Table_Merge1[[#This Row],[LME Zinc stock]]*Table_Merge1[[#This Row],[Nima.مقدار]]=0,"",Table_Merge1[[#This Row],[LME Zinc stock]]*Table_Merge1[[#This Row],[Nima.مقدار]]),"")</f>
        <v/>
      </c>
      <c r="AQ2911" s="287" t="str">
        <f>IFERROR(IF(Table_Merge1[[#This Row],[LME Zinc 3-month]]*Table_Merge1[[#This Row],[Nima.مقدار]]=0,"",Table_Merge1[[#This Row],[LME Zinc 3-month]]*Table_Merge1[[#This Row],[Nima.مقدار]]),"")</f>
        <v/>
      </c>
      <c r="AR2911" s="288" t="str">
        <f>IFERROR(IF(Table_Merge1[[#This Row],[LME Zinc stock]]*Table_Merge1[[#This Row],[Azad.Sell]]=0,"",Table_Merge1[[#This Row],[LME Zinc stock]]*Table_Merge1[[#This Row],[Azad.Sell]]),"")</f>
        <v/>
      </c>
      <c r="AS2911" s="288" t="str">
        <f>IFERROR(IF(Table_Merge1[[#This Row],[LME Zinc 3-month]]*Table_Merge1[[#This Row],[Azad.Sell]]=0,"",Table_Merge1[[#This Row],[LME Zinc 3-month]]*Table_Merge1[[#This Row],[Azad.Sell]]),"")</f>
        <v/>
      </c>
      <c r="AT2911"/>
    </row>
    <row r="2912" spans="1:46" x14ac:dyDescent="0.25">
      <c r="A2912" s="258">
        <v>44629</v>
      </c>
      <c r="B29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1400.12.18</v>
      </c>
      <c r="C2912" s="195">
        <f t="shared" ca="1" si="81"/>
        <v>1400</v>
      </c>
      <c r="D29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12" s="195">
        <f>_xlfn.NUMBERVALUE(RIGHT(Table11[[#This Row],[تاریخ شمسی]],2))</f>
        <v>18</v>
      </c>
      <c r="F29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12-18</v>
      </c>
      <c r="G2912" s="195" t="s">
        <v>3063</v>
      </c>
      <c r="L2912" s="259">
        <v>44629</v>
      </c>
      <c r="M2912">
        <v>240683</v>
      </c>
      <c r="O2912" s="283">
        <f>IFERROR(DATE(Table7[[#This Row],[year]],MONTH(DATEVALUE(Table7[[#This Row],[month]]&amp;"1")),Table7[[#This Row],[day]]),"")</f>
        <v>40872</v>
      </c>
      <c r="P2912" s="257" t="s">
        <v>6337</v>
      </c>
      <c r="Q2912" s="257">
        <v>2011</v>
      </c>
      <c r="R2912" s="257" t="s">
        <v>3450</v>
      </c>
      <c r="S2912" s="257">
        <v>25</v>
      </c>
      <c r="T2912" s="257">
        <v>1676</v>
      </c>
      <c r="U2912" s="257">
        <v>1974.5</v>
      </c>
      <c r="V2912" s="257">
        <v>4826275</v>
      </c>
      <c r="X2912" s="260">
        <v>40955</v>
      </c>
      <c r="Z2912" s="260">
        <v>7</v>
      </c>
      <c r="AB2912" s="260" t="str">
        <f>IFERROR(IFERROR(VLOOKUP(Table_Merge1[[#This Row],[Column1]],Table11[#All],2,FALSE),LEFT(AB2913,8)&amp;IF(LEN((RIGHT(AB2913,2)+1))&lt;2,"0"&amp;(RIGHT(AB2913,2)+1),(RIGHT(AB2913,2)-1))),"")</f>
        <v/>
      </c>
      <c r="AC2912" s="259" t="str">
        <f>LEFT(Table_Merge1[[#This Row],[Column2]],4)</f>
        <v/>
      </c>
      <c r="AD2912" s="259" t="str">
        <f>RIGHT(LEFT(Table_Merge1[[#This Row],[Column2]],7),2)</f>
        <v/>
      </c>
      <c r="AE2912" s="259" t="str">
        <f>RIGHT(Table_Merge1[[#This Row],[Column2]],2)</f>
        <v/>
      </c>
      <c r="AH2912" s="260">
        <v>2012</v>
      </c>
      <c r="AI2912" t="s">
        <v>3433</v>
      </c>
      <c r="AJ2912" s="260">
        <v>16</v>
      </c>
      <c r="AK2912">
        <v>1716</v>
      </c>
      <c r="AL2912">
        <v>2248</v>
      </c>
      <c r="AM2912">
        <v>5087975</v>
      </c>
      <c r="AP2912" s="287" t="str">
        <f>IFERROR(IF(Table_Merge1[[#This Row],[LME Zinc stock]]*Table_Merge1[[#This Row],[Nima.مقدار]]=0,"",Table_Merge1[[#This Row],[LME Zinc stock]]*Table_Merge1[[#This Row],[Nima.مقدار]]),"")</f>
        <v/>
      </c>
      <c r="AQ2912" s="287" t="str">
        <f>IFERROR(IF(Table_Merge1[[#This Row],[LME Zinc 3-month]]*Table_Merge1[[#This Row],[Nima.مقدار]]=0,"",Table_Merge1[[#This Row],[LME Zinc 3-month]]*Table_Merge1[[#This Row],[Nima.مقدار]]),"")</f>
        <v/>
      </c>
      <c r="AR2912" s="288" t="str">
        <f>IFERROR(IF(Table_Merge1[[#This Row],[LME Zinc stock]]*Table_Merge1[[#This Row],[Azad.Sell]]=0,"",Table_Merge1[[#This Row],[LME Zinc stock]]*Table_Merge1[[#This Row],[Azad.Sell]]),"")</f>
        <v/>
      </c>
      <c r="AS2912" s="288" t="str">
        <f>IFERROR(IF(Table_Merge1[[#This Row],[LME Zinc 3-month]]*Table_Merge1[[#This Row],[Azad.Sell]]=0,"",Table_Merge1[[#This Row],[LME Zinc 3-month]]*Table_Merge1[[#This Row],[Azad.Sell]]),"")</f>
        <v/>
      </c>
      <c r="AT2912"/>
    </row>
    <row r="2913" spans="1:46" x14ac:dyDescent="0.25">
      <c r="A2913" s="258">
        <v>44630</v>
      </c>
      <c r="B29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1400.12.19</v>
      </c>
      <c r="C2913" s="195">
        <f t="shared" ca="1" si="81"/>
        <v>1400</v>
      </c>
      <c r="D29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13" s="195">
        <f>_xlfn.NUMBERVALUE(RIGHT(Table11[[#This Row],[تاریخ شمسی]],2))</f>
        <v>19</v>
      </c>
      <c r="F29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12-19</v>
      </c>
      <c r="G2913" s="195" t="s">
        <v>3064</v>
      </c>
      <c r="L2913" s="259">
        <v>44630</v>
      </c>
      <c r="M2913">
        <v>237087</v>
      </c>
      <c r="O2913" s="284">
        <f>IFERROR(DATE(Table7[[#This Row],[year]],MONTH(DATEVALUE(Table7[[#This Row],[month]]&amp;"1")),Table7[[#This Row],[day]]),"")</f>
        <v>40871</v>
      </c>
      <c r="P2913" s="195" t="s">
        <v>6338</v>
      </c>
      <c r="Q2913" s="195">
        <v>2011</v>
      </c>
      <c r="R2913" s="195" t="s">
        <v>3450</v>
      </c>
      <c r="S2913" s="195">
        <v>24</v>
      </c>
      <c r="T2913" s="195">
        <v>1699</v>
      </c>
      <c r="U2913" s="195">
        <v>2023</v>
      </c>
      <c r="V2913" s="195">
        <v>4811550</v>
      </c>
      <c r="X2913" s="260">
        <v>40954</v>
      </c>
      <c r="Z2913" s="260">
        <v>7</v>
      </c>
      <c r="AB2913" s="260" t="str">
        <f>IFERROR(IFERROR(VLOOKUP(Table_Merge1[[#This Row],[Column1]],Table11[#All],2,FALSE),LEFT(AB2914,8)&amp;IF(LEN((RIGHT(AB2914,2)+1))&lt;2,"0"&amp;(RIGHT(AB2914,2)+1),(RIGHT(AB2914,2)-1))),"")</f>
        <v/>
      </c>
      <c r="AC2913" s="259" t="str">
        <f>LEFT(Table_Merge1[[#This Row],[Column2]],4)</f>
        <v/>
      </c>
      <c r="AD2913" s="259" t="str">
        <f>RIGHT(LEFT(Table_Merge1[[#This Row],[Column2]],7),2)</f>
        <v/>
      </c>
      <c r="AE2913" s="259" t="str">
        <f>RIGHT(Table_Merge1[[#This Row],[Column2]],2)</f>
        <v/>
      </c>
      <c r="AH2913" s="260">
        <v>2012</v>
      </c>
      <c r="AI2913" t="s">
        <v>3433</v>
      </c>
      <c r="AJ2913" s="260">
        <v>15</v>
      </c>
      <c r="AK2913">
        <v>1725.5</v>
      </c>
      <c r="AL2913">
        <v>2296</v>
      </c>
      <c r="AM2913">
        <v>5096075</v>
      </c>
      <c r="AP2913" s="287" t="str">
        <f>IFERROR(IF(Table_Merge1[[#This Row],[LME Zinc stock]]*Table_Merge1[[#This Row],[Nima.مقدار]]=0,"",Table_Merge1[[#This Row],[LME Zinc stock]]*Table_Merge1[[#This Row],[Nima.مقدار]]),"")</f>
        <v/>
      </c>
      <c r="AQ2913" s="287" t="str">
        <f>IFERROR(IF(Table_Merge1[[#This Row],[LME Zinc 3-month]]*Table_Merge1[[#This Row],[Nima.مقدار]]=0,"",Table_Merge1[[#This Row],[LME Zinc 3-month]]*Table_Merge1[[#This Row],[Nima.مقدار]]),"")</f>
        <v/>
      </c>
      <c r="AR2913" s="288" t="str">
        <f>IFERROR(IF(Table_Merge1[[#This Row],[LME Zinc stock]]*Table_Merge1[[#This Row],[Azad.Sell]]=0,"",Table_Merge1[[#This Row],[LME Zinc stock]]*Table_Merge1[[#This Row],[Azad.Sell]]),"")</f>
        <v/>
      </c>
      <c r="AS2913" s="288" t="str">
        <f>IFERROR(IF(Table_Merge1[[#This Row],[LME Zinc 3-month]]*Table_Merge1[[#This Row],[Azad.Sell]]=0,"",Table_Merge1[[#This Row],[LME Zinc 3-month]]*Table_Merge1[[#This Row],[Azad.Sell]]),"")</f>
        <v/>
      </c>
      <c r="AT2913"/>
    </row>
    <row r="2914" spans="1:46" x14ac:dyDescent="0.25">
      <c r="A2914" s="258">
        <v>44632</v>
      </c>
      <c r="B29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1400.12.21</v>
      </c>
      <c r="C2914" s="195">
        <f t="shared" ca="1" si="81"/>
        <v>1400</v>
      </c>
      <c r="D29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14" s="195">
        <f>_xlfn.NUMBERVALUE(RIGHT(Table11[[#This Row],[تاریخ شمسی]],2))</f>
        <v>21</v>
      </c>
      <c r="F29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12-21</v>
      </c>
      <c r="G2914" s="195" t="s">
        <v>3065</v>
      </c>
      <c r="L2914" s="259">
        <v>44632</v>
      </c>
      <c r="M2914">
        <v>239832</v>
      </c>
      <c r="O2914" s="283">
        <f>IFERROR(DATE(Table7[[#This Row],[year]],MONTH(DATEVALUE(Table7[[#This Row],[month]]&amp;"1")),Table7[[#This Row],[day]]),"")</f>
        <v>40870</v>
      </c>
      <c r="P2914" s="257" t="s">
        <v>6339</v>
      </c>
      <c r="Q2914" s="257">
        <v>2011</v>
      </c>
      <c r="R2914" s="257" t="s">
        <v>3450</v>
      </c>
      <c r="S2914" s="257">
        <v>23</v>
      </c>
      <c r="T2914" s="257">
        <v>1686</v>
      </c>
      <c r="U2914" s="257">
        <v>2030.5</v>
      </c>
      <c r="V2914" s="257">
        <v>4715700</v>
      </c>
      <c r="X2914" s="260">
        <v>40953</v>
      </c>
      <c r="Z2914" s="260">
        <v>7</v>
      </c>
      <c r="AB2914" s="260" t="str">
        <f>IFERROR(IFERROR(VLOOKUP(Table_Merge1[[#This Row],[Column1]],Table11[#All],2,FALSE),LEFT(AB2915,8)&amp;IF(LEN((RIGHT(AB2915,2)+1))&lt;2,"0"&amp;(RIGHT(AB2915,2)+1),(RIGHT(AB2915,2)-1))),"")</f>
        <v/>
      </c>
      <c r="AC2914" s="259" t="str">
        <f>LEFT(Table_Merge1[[#This Row],[Column2]],4)</f>
        <v/>
      </c>
      <c r="AD2914" s="259" t="str">
        <f>RIGHT(LEFT(Table_Merge1[[#This Row],[Column2]],7),2)</f>
        <v/>
      </c>
      <c r="AE2914" s="259" t="str">
        <f>RIGHT(Table_Merge1[[#This Row],[Column2]],2)</f>
        <v/>
      </c>
      <c r="AH2914" s="260">
        <v>2012</v>
      </c>
      <c r="AI2914" t="s">
        <v>3433</v>
      </c>
      <c r="AJ2914" s="260">
        <v>14</v>
      </c>
      <c r="AK2914">
        <v>1721</v>
      </c>
      <c r="AL2914">
        <v>2335.5</v>
      </c>
      <c r="AM2914">
        <v>5101150</v>
      </c>
      <c r="AP2914" s="287" t="str">
        <f>IFERROR(IF(Table_Merge1[[#This Row],[LME Zinc stock]]*Table_Merge1[[#This Row],[Nima.مقدار]]=0,"",Table_Merge1[[#This Row],[LME Zinc stock]]*Table_Merge1[[#This Row],[Nima.مقدار]]),"")</f>
        <v/>
      </c>
      <c r="AQ2914" s="287" t="str">
        <f>IFERROR(IF(Table_Merge1[[#This Row],[LME Zinc 3-month]]*Table_Merge1[[#This Row],[Nima.مقدار]]=0,"",Table_Merge1[[#This Row],[LME Zinc 3-month]]*Table_Merge1[[#This Row],[Nima.مقدار]]),"")</f>
        <v/>
      </c>
      <c r="AR2914" s="288" t="str">
        <f>IFERROR(IF(Table_Merge1[[#This Row],[LME Zinc stock]]*Table_Merge1[[#This Row],[Azad.Sell]]=0,"",Table_Merge1[[#This Row],[LME Zinc stock]]*Table_Merge1[[#This Row],[Azad.Sell]]),"")</f>
        <v/>
      </c>
      <c r="AS2914" s="288" t="str">
        <f>IFERROR(IF(Table_Merge1[[#This Row],[LME Zinc 3-month]]*Table_Merge1[[#This Row],[Azad.Sell]]=0,"",Table_Merge1[[#This Row],[LME Zinc 3-month]]*Table_Merge1[[#This Row],[Azad.Sell]]),"")</f>
        <v/>
      </c>
      <c r="AT2914"/>
    </row>
    <row r="2915" spans="1:46" x14ac:dyDescent="0.25">
      <c r="A2915" s="258">
        <v>44633</v>
      </c>
      <c r="B29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1400.12.22</v>
      </c>
      <c r="C2915" s="195">
        <f t="shared" ca="1" si="81"/>
        <v>1400</v>
      </c>
      <c r="D29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15" s="195">
        <f>_xlfn.NUMBERVALUE(RIGHT(Table11[[#This Row],[تاریخ شمسی]],2))</f>
        <v>22</v>
      </c>
      <c r="F29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12-22</v>
      </c>
      <c r="G2915" s="195" t="s">
        <v>3066</v>
      </c>
      <c r="L2915" s="259">
        <v>44633</v>
      </c>
      <c r="M2915">
        <v>240213</v>
      </c>
      <c r="O2915" s="284">
        <f>IFERROR(DATE(Table7[[#This Row],[year]],MONTH(DATEVALUE(Table7[[#This Row],[month]]&amp;"1")),Table7[[#This Row],[day]]),"")</f>
        <v>40869</v>
      </c>
      <c r="P2915" s="195" t="s">
        <v>6340</v>
      </c>
      <c r="Q2915" s="195">
        <v>2011</v>
      </c>
      <c r="R2915" s="195" t="s">
        <v>3450</v>
      </c>
      <c r="S2915" s="195">
        <v>22</v>
      </c>
      <c r="T2915" s="195">
        <v>1697.5</v>
      </c>
      <c r="U2915" s="195">
        <v>2069</v>
      </c>
      <c r="V2915" s="195">
        <v>4589050</v>
      </c>
      <c r="X2915" s="260">
        <v>40952</v>
      </c>
      <c r="Z2915" s="260">
        <v>7</v>
      </c>
      <c r="AB2915" s="260" t="str">
        <f>IFERROR(IFERROR(VLOOKUP(Table_Merge1[[#This Row],[Column1]],Table11[#All],2,FALSE),LEFT(AB2916,8)&amp;IF(LEN((RIGHT(AB2916,2)+1))&lt;2,"0"&amp;(RIGHT(AB2916,2)+1),(RIGHT(AB2916,2)-1))),"")</f>
        <v/>
      </c>
      <c r="AC2915" s="259" t="str">
        <f>LEFT(Table_Merge1[[#This Row],[Column2]],4)</f>
        <v/>
      </c>
      <c r="AD2915" s="259" t="str">
        <f>RIGHT(LEFT(Table_Merge1[[#This Row],[Column2]],7),2)</f>
        <v/>
      </c>
      <c r="AE2915" s="259" t="str">
        <f>RIGHT(Table_Merge1[[#This Row],[Column2]],2)</f>
        <v/>
      </c>
      <c r="AH2915" s="260">
        <v>2012</v>
      </c>
      <c r="AI2915" t="s">
        <v>3433</v>
      </c>
      <c r="AJ2915" s="260">
        <v>13</v>
      </c>
      <c r="AK2915">
        <v>1727</v>
      </c>
      <c r="AL2915">
        <v>2333</v>
      </c>
      <c r="AM2915">
        <v>5103000</v>
      </c>
      <c r="AP2915" s="287" t="str">
        <f>IFERROR(IF(Table_Merge1[[#This Row],[LME Zinc stock]]*Table_Merge1[[#This Row],[Nima.مقدار]]=0,"",Table_Merge1[[#This Row],[LME Zinc stock]]*Table_Merge1[[#This Row],[Nima.مقدار]]),"")</f>
        <v/>
      </c>
      <c r="AQ2915" s="287" t="str">
        <f>IFERROR(IF(Table_Merge1[[#This Row],[LME Zinc 3-month]]*Table_Merge1[[#This Row],[Nima.مقدار]]=0,"",Table_Merge1[[#This Row],[LME Zinc 3-month]]*Table_Merge1[[#This Row],[Nima.مقدار]]),"")</f>
        <v/>
      </c>
      <c r="AR2915" s="288" t="str">
        <f>IFERROR(IF(Table_Merge1[[#This Row],[LME Zinc stock]]*Table_Merge1[[#This Row],[Azad.Sell]]=0,"",Table_Merge1[[#This Row],[LME Zinc stock]]*Table_Merge1[[#This Row],[Azad.Sell]]),"")</f>
        <v/>
      </c>
      <c r="AS2915" s="288" t="str">
        <f>IFERROR(IF(Table_Merge1[[#This Row],[LME Zinc 3-month]]*Table_Merge1[[#This Row],[Azad.Sell]]=0,"",Table_Merge1[[#This Row],[LME Zinc 3-month]]*Table_Merge1[[#This Row],[Azad.Sell]]),"")</f>
        <v/>
      </c>
      <c r="AT2915"/>
    </row>
    <row r="2916" spans="1:46" x14ac:dyDescent="0.25">
      <c r="A2916" s="258">
        <v>44634</v>
      </c>
      <c r="B29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1400.12.23</v>
      </c>
      <c r="C2916" s="195">
        <f t="shared" ca="1" si="81"/>
        <v>1400</v>
      </c>
      <c r="D29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16" s="195">
        <f>_xlfn.NUMBERVALUE(RIGHT(Table11[[#This Row],[تاریخ شمسی]],2))</f>
        <v>23</v>
      </c>
      <c r="F29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12-23</v>
      </c>
      <c r="G2916" s="195" t="s">
        <v>3067</v>
      </c>
      <c r="L2916" s="259">
        <v>44634</v>
      </c>
      <c r="M2916">
        <v>240718</v>
      </c>
      <c r="O2916" s="283">
        <f>IFERROR(DATE(Table7[[#This Row],[year]],MONTH(DATEVALUE(Table7[[#This Row],[month]]&amp;"1")),Table7[[#This Row],[day]]),"")</f>
        <v>40868</v>
      </c>
      <c r="P2916" s="257" t="s">
        <v>6341</v>
      </c>
      <c r="Q2916" s="257">
        <v>2011</v>
      </c>
      <c r="R2916" s="257" t="s">
        <v>3450</v>
      </c>
      <c r="S2916" s="257">
        <v>21</v>
      </c>
      <c r="T2916" s="257">
        <v>1704</v>
      </c>
      <c r="U2916" s="257">
        <v>2070</v>
      </c>
      <c r="V2916" s="257">
        <v>4546050</v>
      </c>
      <c r="X2916" s="260">
        <v>40949</v>
      </c>
      <c r="Z2916" s="260">
        <v>7</v>
      </c>
      <c r="AB2916" s="260" t="str">
        <f>IFERROR(IFERROR(VLOOKUP(Table_Merge1[[#This Row],[Column1]],Table11[#All],2,FALSE),LEFT(AB2917,8)&amp;IF(LEN((RIGHT(AB2917,2)+1))&lt;2,"0"&amp;(RIGHT(AB2917,2)+1),(RIGHT(AB2917,2)-1))),"")</f>
        <v/>
      </c>
      <c r="AC2916" s="259" t="str">
        <f>LEFT(Table_Merge1[[#This Row],[Column2]],4)</f>
        <v/>
      </c>
      <c r="AD2916" s="259" t="str">
        <f>RIGHT(LEFT(Table_Merge1[[#This Row],[Column2]],7),2)</f>
        <v/>
      </c>
      <c r="AE2916" s="259" t="str">
        <f>RIGHT(Table_Merge1[[#This Row],[Column2]],2)</f>
        <v/>
      </c>
      <c r="AH2916" s="260">
        <v>2012</v>
      </c>
      <c r="AI2916" t="s">
        <v>3433</v>
      </c>
      <c r="AJ2916" s="260">
        <v>10</v>
      </c>
      <c r="AK2916">
        <v>1715.5</v>
      </c>
      <c r="AL2916" t="s">
        <v>3621</v>
      </c>
      <c r="AM2916" t="s">
        <v>3621</v>
      </c>
      <c r="AP2916" s="287" t="str">
        <f>IFERROR(IF(Table_Merge1[[#This Row],[LME Zinc stock]]*Table_Merge1[[#This Row],[Nima.مقدار]]=0,"",Table_Merge1[[#This Row],[LME Zinc stock]]*Table_Merge1[[#This Row],[Nima.مقدار]]),"")</f>
        <v/>
      </c>
      <c r="AQ2916" s="287" t="str">
        <f>IFERROR(IF(Table_Merge1[[#This Row],[LME Zinc 3-month]]*Table_Merge1[[#This Row],[Nima.مقدار]]=0,"",Table_Merge1[[#This Row],[LME Zinc 3-month]]*Table_Merge1[[#This Row],[Nima.مقدار]]),"")</f>
        <v/>
      </c>
      <c r="AR2916" s="288" t="str">
        <f>IFERROR(IF(Table_Merge1[[#This Row],[LME Zinc stock]]*Table_Merge1[[#This Row],[Azad.Sell]]=0,"",Table_Merge1[[#This Row],[LME Zinc stock]]*Table_Merge1[[#This Row],[Azad.Sell]]),"")</f>
        <v/>
      </c>
      <c r="AS2916" s="288" t="str">
        <f>IFERROR(IF(Table_Merge1[[#This Row],[LME Zinc 3-month]]*Table_Merge1[[#This Row],[Azad.Sell]]=0,"",Table_Merge1[[#This Row],[LME Zinc 3-month]]*Table_Merge1[[#This Row],[Azad.Sell]]),"")</f>
        <v/>
      </c>
      <c r="AT2916"/>
    </row>
    <row r="2917" spans="1:46" x14ac:dyDescent="0.25">
      <c r="A2917" s="258">
        <v>44635</v>
      </c>
      <c r="B29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1400.12.24</v>
      </c>
      <c r="C2917" s="195">
        <f t="shared" ca="1" si="81"/>
        <v>1400</v>
      </c>
      <c r="D29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17" s="195">
        <f>_xlfn.NUMBERVALUE(RIGHT(Table11[[#This Row],[تاریخ شمسی]],2))</f>
        <v>24</v>
      </c>
      <c r="F29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12-24</v>
      </c>
      <c r="G2917" s="195" t="s">
        <v>3068</v>
      </c>
      <c r="L2917" s="259">
        <v>44635</v>
      </c>
      <c r="M2917">
        <v>239436</v>
      </c>
      <c r="O2917" s="284">
        <f>IFERROR(DATE(Table7[[#This Row],[year]],MONTH(DATEVALUE(Table7[[#This Row],[month]]&amp;"1")),Table7[[#This Row],[day]]),"")</f>
        <v>40865</v>
      </c>
      <c r="P2917" s="195" t="s">
        <v>6342</v>
      </c>
      <c r="Q2917" s="195">
        <v>2011</v>
      </c>
      <c r="R2917" s="195" t="s">
        <v>3450</v>
      </c>
      <c r="S2917" s="195">
        <v>18</v>
      </c>
      <c r="T2917" s="195">
        <v>1730</v>
      </c>
      <c r="U2917" s="195">
        <v>2109</v>
      </c>
      <c r="V2917" s="195">
        <v>4549000</v>
      </c>
      <c r="X2917" s="260">
        <v>40948</v>
      </c>
      <c r="Z2917" s="260">
        <v>8</v>
      </c>
      <c r="AB2917" s="260" t="str">
        <f>IFERROR(IFERROR(VLOOKUP(Table_Merge1[[#This Row],[Column1]],Table11[#All],2,FALSE),LEFT(AB2918,8)&amp;IF(LEN((RIGHT(AB2918,2)+1))&lt;2,"0"&amp;(RIGHT(AB2918,2)+1),(RIGHT(AB2918,2)-1))),"")</f>
        <v/>
      </c>
      <c r="AC2917" s="259" t="str">
        <f>LEFT(Table_Merge1[[#This Row],[Column2]],4)</f>
        <v/>
      </c>
      <c r="AD2917" s="259" t="str">
        <f>RIGHT(LEFT(Table_Merge1[[#This Row],[Column2]],7),2)</f>
        <v/>
      </c>
      <c r="AE2917" s="259" t="str">
        <f>RIGHT(Table_Merge1[[#This Row],[Column2]],2)</f>
        <v/>
      </c>
      <c r="AH2917" s="260">
        <v>2012</v>
      </c>
      <c r="AI2917" t="s">
        <v>3433</v>
      </c>
      <c r="AJ2917" s="260">
        <v>9</v>
      </c>
      <c r="AK2917">
        <v>1733</v>
      </c>
      <c r="AL2917">
        <v>2341.5</v>
      </c>
      <c r="AM2917">
        <v>5107775</v>
      </c>
      <c r="AP2917" s="287" t="str">
        <f>IFERROR(IF(Table_Merge1[[#This Row],[LME Zinc stock]]*Table_Merge1[[#This Row],[Nima.مقدار]]=0,"",Table_Merge1[[#This Row],[LME Zinc stock]]*Table_Merge1[[#This Row],[Nima.مقدار]]),"")</f>
        <v/>
      </c>
      <c r="AQ2917" s="287" t="str">
        <f>IFERROR(IF(Table_Merge1[[#This Row],[LME Zinc 3-month]]*Table_Merge1[[#This Row],[Nima.مقدار]]=0,"",Table_Merge1[[#This Row],[LME Zinc 3-month]]*Table_Merge1[[#This Row],[Nima.مقدار]]),"")</f>
        <v/>
      </c>
      <c r="AR2917" s="288" t="str">
        <f>IFERROR(IF(Table_Merge1[[#This Row],[LME Zinc stock]]*Table_Merge1[[#This Row],[Azad.Sell]]=0,"",Table_Merge1[[#This Row],[LME Zinc stock]]*Table_Merge1[[#This Row],[Azad.Sell]]),"")</f>
        <v/>
      </c>
      <c r="AS2917" s="288" t="str">
        <f>IFERROR(IF(Table_Merge1[[#This Row],[LME Zinc 3-month]]*Table_Merge1[[#This Row],[Azad.Sell]]=0,"",Table_Merge1[[#This Row],[LME Zinc 3-month]]*Table_Merge1[[#This Row],[Azad.Sell]]),"")</f>
        <v/>
      </c>
      <c r="AT2917"/>
    </row>
    <row r="2918" spans="1:46" x14ac:dyDescent="0.25">
      <c r="A2918" s="258">
        <v>44636</v>
      </c>
      <c r="B29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1400.12.25</v>
      </c>
      <c r="C2918" s="195">
        <f t="shared" ca="1" si="81"/>
        <v>1400</v>
      </c>
      <c r="D29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18" s="195">
        <f>_xlfn.NUMBERVALUE(RIGHT(Table11[[#This Row],[تاریخ شمسی]],2))</f>
        <v>25</v>
      </c>
      <c r="F29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12-25</v>
      </c>
      <c r="G2918" s="195" t="s">
        <v>3069</v>
      </c>
      <c r="L2918" s="259">
        <v>44636</v>
      </c>
      <c r="M2918">
        <v>240524</v>
      </c>
      <c r="O2918" s="283">
        <f>IFERROR(DATE(Table7[[#This Row],[year]],MONTH(DATEVALUE(Table7[[#This Row],[month]]&amp;"1")),Table7[[#This Row],[day]]),"")</f>
        <v>40864</v>
      </c>
      <c r="P2918" s="257" t="s">
        <v>6343</v>
      </c>
      <c r="Q2918" s="257">
        <v>2011</v>
      </c>
      <c r="R2918" s="257" t="s">
        <v>3450</v>
      </c>
      <c r="S2918" s="257">
        <v>17</v>
      </c>
      <c r="T2918" s="257">
        <v>1756</v>
      </c>
      <c r="U2918" s="257">
        <v>2105</v>
      </c>
      <c r="V2918" s="257">
        <v>4549800</v>
      </c>
      <c r="X2918" s="260">
        <v>40947</v>
      </c>
      <c r="Z2918" s="260">
        <v>8</v>
      </c>
      <c r="AB2918" s="260" t="str">
        <f>IFERROR(IFERROR(VLOOKUP(Table_Merge1[[#This Row],[Column1]],Table11[#All],2,FALSE),LEFT(AB2919,8)&amp;IF(LEN((RIGHT(AB2919,2)+1))&lt;2,"0"&amp;(RIGHT(AB2919,2)+1),(RIGHT(AB2919,2)-1))),"")</f>
        <v/>
      </c>
      <c r="AC2918" s="259" t="str">
        <f>LEFT(Table_Merge1[[#This Row],[Column2]],4)</f>
        <v/>
      </c>
      <c r="AD2918" s="259" t="str">
        <f>RIGHT(LEFT(Table_Merge1[[#This Row],[Column2]],7),2)</f>
        <v/>
      </c>
      <c r="AE2918" s="259" t="str">
        <f>RIGHT(Table_Merge1[[#This Row],[Column2]],2)</f>
        <v/>
      </c>
      <c r="AH2918" s="260">
        <v>2012</v>
      </c>
      <c r="AI2918" t="s">
        <v>3433</v>
      </c>
      <c r="AJ2918" s="260">
        <v>8</v>
      </c>
      <c r="AK2918">
        <v>1743</v>
      </c>
      <c r="AL2918">
        <v>2349</v>
      </c>
      <c r="AM2918">
        <v>5113425</v>
      </c>
      <c r="AP2918" s="287" t="str">
        <f>IFERROR(IF(Table_Merge1[[#This Row],[LME Zinc stock]]*Table_Merge1[[#This Row],[Nima.مقدار]]=0,"",Table_Merge1[[#This Row],[LME Zinc stock]]*Table_Merge1[[#This Row],[Nima.مقدار]]),"")</f>
        <v/>
      </c>
      <c r="AQ2918" s="287" t="str">
        <f>IFERROR(IF(Table_Merge1[[#This Row],[LME Zinc 3-month]]*Table_Merge1[[#This Row],[Nima.مقدار]]=0,"",Table_Merge1[[#This Row],[LME Zinc 3-month]]*Table_Merge1[[#This Row],[Nima.مقدار]]),"")</f>
        <v/>
      </c>
      <c r="AR2918" s="288" t="str">
        <f>IFERROR(IF(Table_Merge1[[#This Row],[LME Zinc stock]]*Table_Merge1[[#This Row],[Azad.Sell]]=0,"",Table_Merge1[[#This Row],[LME Zinc stock]]*Table_Merge1[[#This Row],[Azad.Sell]]),"")</f>
        <v/>
      </c>
      <c r="AS2918" s="288" t="str">
        <f>IFERROR(IF(Table_Merge1[[#This Row],[LME Zinc 3-month]]*Table_Merge1[[#This Row],[Azad.Sell]]=0,"",Table_Merge1[[#This Row],[LME Zinc 3-month]]*Table_Merge1[[#This Row],[Azad.Sell]]),"")</f>
        <v/>
      </c>
      <c r="AT2918"/>
    </row>
    <row r="2919" spans="1:46" x14ac:dyDescent="0.25">
      <c r="A2919" s="258">
        <v>44637</v>
      </c>
      <c r="B29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1400.12.26</v>
      </c>
      <c r="C2919" s="195">
        <f t="shared" ca="1" si="81"/>
        <v>1400</v>
      </c>
      <c r="D29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19" s="195">
        <f>_xlfn.NUMBERVALUE(RIGHT(Table11[[#This Row],[تاریخ شمسی]],2))</f>
        <v>26</v>
      </c>
      <c r="F29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12-26</v>
      </c>
      <c r="G2919" s="195" t="s">
        <v>3070</v>
      </c>
      <c r="L2919" s="259">
        <v>44637</v>
      </c>
      <c r="M2919">
        <v>239980</v>
      </c>
      <c r="O2919" s="284">
        <f>IFERROR(DATE(Table7[[#This Row],[year]],MONTH(DATEVALUE(Table7[[#This Row],[month]]&amp;"1")),Table7[[#This Row],[day]]),"")</f>
        <v>40863</v>
      </c>
      <c r="P2919" s="195" t="s">
        <v>6344</v>
      </c>
      <c r="Q2919" s="195">
        <v>2011</v>
      </c>
      <c r="R2919" s="195" t="s">
        <v>3450</v>
      </c>
      <c r="S2919" s="195">
        <v>16</v>
      </c>
      <c r="T2919" s="195">
        <v>1773</v>
      </c>
      <c r="U2919" s="195">
        <v>2107</v>
      </c>
      <c r="V2919" s="195">
        <v>4550075</v>
      </c>
      <c r="X2919" s="260">
        <v>40946</v>
      </c>
      <c r="Z2919" s="260">
        <v>8</v>
      </c>
      <c r="AB2919" s="260" t="str">
        <f>IFERROR(IFERROR(VLOOKUP(Table_Merge1[[#This Row],[Column1]],Table11[#All],2,FALSE),LEFT(AB2920,8)&amp;IF(LEN((RIGHT(AB2920,2)+1))&lt;2,"0"&amp;(RIGHT(AB2920,2)+1),(RIGHT(AB2920,2)-1))),"")</f>
        <v/>
      </c>
      <c r="AC2919" s="259" t="str">
        <f>LEFT(Table_Merge1[[#This Row],[Column2]],4)</f>
        <v/>
      </c>
      <c r="AD2919" s="259" t="str">
        <f>RIGHT(LEFT(Table_Merge1[[#This Row],[Column2]],7),2)</f>
        <v/>
      </c>
      <c r="AE2919" s="259" t="str">
        <f>RIGHT(Table_Merge1[[#This Row],[Column2]],2)</f>
        <v/>
      </c>
      <c r="AH2919" s="260">
        <v>2012</v>
      </c>
      <c r="AI2919" t="s">
        <v>3433</v>
      </c>
      <c r="AJ2919" s="260">
        <v>7</v>
      </c>
      <c r="AK2919">
        <v>1720</v>
      </c>
      <c r="AL2919">
        <v>2309.5</v>
      </c>
      <c r="AM2919">
        <v>5115775</v>
      </c>
      <c r="AP2919" s="287" t="str">
        <f>IFERROR(IF(Table_Merge1[[#This Row],[LME Zinc stock]]*Table_Merge1[[#This Row],[Nima.مقدار]]=0,"",Table_Merge1[[#This Row],[LME Zinc stock]]*Table_Merge1[[#This Row],[Nima.مقدار]]),"")</f>
        <v/>
      </c>
      <c r="AQ2919" s="287" t="str">
        <f>IFERROR(IF(Table_Merge1[[#This Row],[LME Zinc 3-month]]*Table_Merge1[[#This Row],[Nima.مقدار]]=0,"",Table_Merge1[[#This Row],[LME Zinc 3-month]]*Table_Merge1[[#This Row],[Nima.مقدار]]),"")</f>
        <v/>
      </c>
      <c r="AR2919" s="288" t="str">
        <f>IFERROR(IF(Table_Merge1[[#This Row],[LME Zinc stock]]*Table_Merge1[[#This Row],[Azad.Sell]]=0,"",Table_Merge1[[#This Row],[LME Zinc stock]]*Table_Merge1[[#This Row],[Azad.Sell]]),"")</f>
        <v/>
      </c>
      <c r="AS2919" s="288" t="str">
        <f>IFERROR(IF(Table_Merge1[[#This Row],[LME Zinc 3-month]]*Table_Merge1[[#This Row],[Azad.Sell]]=0,"",Table_Merge1[[#This Row],[LME Zinc 3-month]]*Table_Merge1[[#This Row],[Azad.Sell]]),"")</f>
        <v/>
      </c>
      <c r="AT2919"/>
    </row>
    <row r="2920" spans="1:46" x14ac:dyDescent="0.25">
      <c r="A2920" s="258">
        <v>44639</v>
      </c>
      <c r="B29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1400.12.28</v>
      </c>
      <c r="C2920" s="195">
        <f t="shared" ca="1" si="81"/>
        <v>1400</v>
      </c>
      <c r="D29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2920" s="195">
        <f>_xlfn.NUMBERVALUE(RIGHT(Table11[[#This Row],[تاریخ شمسی]],2))</f>
        <v>28</v>
      </c>
      <c r="F29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12-28</v>
      </c>
      <c r="G2920" s="195" t="s">
        <v>3071</v>
      </c>
      <c r="L2920" s="259">
        <v>44639</v>
      </c>
      <c r="M2920">
        <v>238326</v>
      </c>
      <c r="O2920" s="283">
        <f>IFERROR(DATE(Table7[[#This Row],[year]],MONTH(DATEVALUE(Table7[[#This Row],[month]]&amp;"1")),Table7[[#This Row],[day]]),"")</f>
        <v>40862</v>
      </c>
      <c r="P2920" s="257" t="s">
        <v>6345</v>
      </c>
      <c r="Q2920" s="257">
        <v>2011</v>
      </c>
      <c r="R2920" s="257" t="s">
        <v>3450</v>
      </c>
      <c r="S2920" s="257">
        <v>15</v>
      </c>
      <c r="T2920" s="257">
        <v>1765</v>
      </c>
      <c r="U2920" s="257">
        <v>2143.5</v>
      </c>
      <c r="V2920" s="257">
        <v>4554975</v>
      </c>
      <c r="X2920" s="260">
        <v>40945</v>
      </c>
      <c r="Z2920" s="260">
        <v>8</v>
      </c>
      <c r="AB2920" s="260" t="str">
        <f>IFERROR(IFERROR(VLOOKUP(Table_Merge1[[#This Row],[Column1]],Table11[#All],2,FALSE),LEFT(AB2921,8)&amp;IF(LEN((RIGHT(AB2921,2)+1))&lt;2,"0"&amp;(RIGHT(AB2921,2)+1),(RIGHT(AB2921,2)-1))),"")</f>
        <v/>
      </c>
      <c r="AC2920" s="259" t="str">
        <f>LEFT(Table_Merge1[[#This Row],[Column2]],4)</f>
        <v/>
      </c>
      <c r="AD2920" s="259" t="str">
        <f>RIGHT(LEFT(Table_Merge1[[#This Row],[Column2]],7),2)</f>
        <v/>
      </c>
      <c r="AE2920" s="259" t="str">
        <f>RIGHT(Table_Merge1[[#This Row],[Column2]],2)</f>
        <v/>
      </c>
      <c r="AH2920" s="260">
        <v>2012</v>
      </c>
      <c r="AI2920" t="s">
        <v>3433</v>
      </c>
      <c r="AJ2920" s="260">
        <v>6</v>
      </c>
      <c r="AK2920">
        <v>1717</v>
      </c>
      <c r="AL2920">
        <v>2293.5</v>
      </c>
      <c r="AM2920">
        <v>5115475</v>
      </c>
      <c r="AP2920" s="287" t="str">
        <f>IFERROR(IF(Table_Merge1[[#This Row],[LME Zinc stock]]*Table_Merge1[[#This Row],[Nima.مقدار]]=0,"",Table_Merge1[[#This Row],[LME Zinc stock]]*Table_Merge1[[#This Row],[Nima.مقدار]]),"")</f>
        <v/>
      </c>
      <c r="AQ2920" s="287" t="str">
        <f>IFERROR(IF(Table_Merge1[[#This Row],[LME Zinc 3-month]]*Table_Merge1[[#This Row],[Nima.مقدار]]=0,"",Table_Merge1[[#This Row],[LME Zinc 3-month]]*Table_Merge1[[#This Row],[Nima.مقدار]]),"")</f>
        <v/>
      </c>
      <c r="AR2920" s="288" t="str">
        <f>IFERROR(IF(Table_Merge1[[#This Row],[LME Zinc stock]]*Table_Merge1[[#This Row],[Azad.Sell]]=0,"",Table_Merge1[[#This Row],[LME Zinc stock]]*Table_Merge1[[#This Row],[Azad.Sell]]),"")</f>
        <v/>
      </c>
      <c r="AS2920" s="288" t="str">
        <f>IFERROR(IF(Table_Merge1[[#This Row],[LME Zinc 3-month]]*Table_Merge1[[#This Row],[Azad.Sell]]=0,"",Table_Merge1[[#This Row],[LME Zinc 3-month]]*Table_Merge1[[#This Row],[Azad.Sell]]),"")</f>
        <v/>
      </c>
      <c r="AT2920"/>
    </row>
    <row r="2921" spans="1:46" x14ac:dyDescent="0.25">
      <c r="A2921" s="258">
        <v>44644</v>
      </c>
      <c r="B29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1401.01.04</v>
      </c>
      <c r="C2921" s="195">
        <f t="shared" ca="1" si="81"/>
        <v>1401</v>
      </c>
      <c r="D29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21" s="195">
        <f>_xlfn.NUMBERVALUE(RIGHT(Table11[[#This Row],[تاریخ شمسی]],2))</f>
        <v>4</v>
      </c>
      <c r="F29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01-04</v>
      </c>
      <c r="G2921" s="195" t="s">
        <v>3072</v>
      </c>
      <c r="L2921" s="259">
        <v>44644</v>
      </c>
      <c r="M2921">
        <v>238326</v>
      </c>
      <c r="O2921" s="284">
        <f>IFERROR(DATE(Table7[[#This Row],[year]],MONTH(DATEVALUE(Table7[[#This Row],[month]]&amp;"1")),Table7[[#This Row],[day]]),"")</f>
        <v>40861</v>
      </c>
      <c r="P2921" s="195" t="s">
        <v>6346</v>
      </c>
      <c r="Q2921" s="195">
        <v>2011</v>
      </c>
      <c r="R2921" s="195" t="s">
        <v>3450</v>
      </c>
      <c r="S2921" s="195">
        <v>14</v>
      </c>
      <c r="T2921" s="195">
        <v>1780.5</v>
      </c>
      <c r="U2921" s="195">
        <v>2110</v>
      </c>
      <c r="V2921" s="195">
        <v>4557650</v>
      </c>
      <c r="X2921" s="260">
        <v>40942</v>
      </c>
      <c r="Z2921" s="260">
        <v>8</v>
      </c>
      <c r="AB2921" s="260" t="str">
        <f>IFERROR(IFERROR(VLOOKUP(Table_Merge1[[#This Row],[Column1]],Table11[#All],2,FALSE),LEFT(AB2922,8)&amp;IF(LEN((RIGHT(AB2922,2)+1))&lt;2,"0"&amp;(RIGHT(AB2922,2)+1),(RIGHT(AB2922,2)-1))),"")</f>
        <v/>
      </c>
      <c r="AC2921" s="259" t="str">
        <f>LEFT(Table_Merge1[[#This Row],[Column2]],4)</f>
        <v/>
      </c>
      <c r="AD2921" s="259" t="str">
        <f>RIGHT(LEFT(Table_Merge1[[#This Row],[Column2]],7),2)</f>
        <v/>
      </c>
      <c r="AE2921" s="259" t="str">
        <f>RIGHT(Table_Merge1[[#This Row],[Column2]],2)</f>
        <v/>
      </c>
      <c r="AH2921" s="260">
        <v>2012</v>
      </c>
      <c r="AI2921" t="s">
        <v>3433</v>
      </c>
      <c r="AJ2921" s="260">
        <v>3</v>
      </c>
      <c r="AK2921">
        <v>1759.5</v>
      </c>
      <c r="AL2921">
        <v>2273</v>
      </c>
      <c r="AM2921">
        <v>5118775</v>
      </c>
      <c r="AP2921" s="287" t="str">
        <f>IFERROR(IF(Table_Merge1[[#This Row],[LME Zinc stock]]*Table_Merge1[[#This Row],[Nima.مقدار]]=0,"",Table_Merge1[[#This Row],[LME Zinc stock]]*Table_Merge1[[#This Row],[Nima.مقدار]]),"")</f>
        <v/>
      </c>
      <c r="AQ2921" s="287" t="str">
        <f>IFERROR(IF(Table_Merge1[[#This Row],[LME Zinc 3-month]]*Table_Merge1[[#This Row],[Nima.مقدار]]=0,"",Table_Merge1[[#This Row],[LME Zinc 3-month]]*Table_Merge1[[#This Row],[Nima.مقدار]]),"")</f>
        <v/>
      </c>
      <c r="AR2921" s="288" t="str">
        <f>IFERROR(IF(Table_Merge1[[#This Row],[LME Zinc stock]]*Table_Merge1[[#This Row],[Azad.Sell]]=0,"",Table_Merge1[[#This Row],[LME Zinc stock]]*Table_Merge1[[#This Row],[Azad.Sell]]),"")</f>
        <v/>
      </c>
      <c r="AS2921" s="288" t="str">
        <f>IFERROR(IF(Table_Merge1[[#This Row],[LME Zinc 3-month]]*Table_Merge1[[#This Row],[Azad.Sell]]=0,"",Table_Merge1[[#This Row],[LME Zinc 3-month]]*Table_Merge1[[#This Row],[Azad.Sell]]),"")</f>
        <v/>
      </c>
      <c r="AT2921"/>
    </row>
    <row r="2922" spans="1:46" x14ac:dyDescent="0.25">
      <c r="A2922" s="258">
        <v>44646</v>
      </c>
      <c r="B29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1401.01.06</v>
      </c>
      <c r="C2922" s="195">
        <f t="shared" ca="1" si="81"/>
        <v>1401</v>
      </c>
      <c r="D29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22" s="195">
        <f>_xlfn.NUMBERVALUE(RIGHT(Table11[[#This Row],[تاریخ شمسی]],2))</f>
        <v>6</v>
      </c>
      <c r="F29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01-06</v>
      </c>
      <c r="G2922" s="195" t="s">
        <v>3073</v>
      </c>
      <c r="L2922" s="259">
        <v>44646</v>
      </c>
      <c r="M2922">
        <v>239266</v>
      </c>
      <c r="O2922" s="283">
        <f>IFERROR(DATE(Table7[[#This Row],[year]],MONTH(DATEVALUE(Table7[[#This Row],[month]]&amp;"1")),Table7[[#This Row],[day]]),"")</f>
        <v>40858</v>
      </c>
      <c r="P2922" s="257" t="s">
        <v>6347</v>
      </c>
      <c r="Q2922" s="257">
        <v>2011</v>
      </c>
      <c r="R2922" s="257" t="s">
        <v>3450</v>
      </c>
      <c r="S2922" s="257">
        <v>11</v>
      </c>
      <c r="T2922" s="257">
        <v>1764</v>
      </c>
      <c r="U2922" s="257" t="s">
        <v>3621</v>
      </c>
      <c r="V2922" s="257" t="s">
        <v>3621</v>
      </c>
      <c r="X2922" s="260">
        <v>40941</v>
      </c>
      <c r="Z2922" s="260">
        <v>8</v>
      </c>
      <c r="AB2922" s="260" t="str">
        <f>IFERROR(IFERROR(VLOOKUP(Table_Merge1[[#This Row],[Column1]],Table11[#All],2,FALSE),LEFT(AB2923,8)&amp;IF(LEN((RIGHT(AB2923,2)+1))&lt;2,"0"&amp;(RIGHT(AB2923,2)+1),(RIGHT(AB2923,2)-1))),"")</f>
        <v/>
      </c>
      <c r="AC2922" s="259" t="str">
        <f>LEFT(Table_Merge1[[#This Row],[Column2]],4)</f>
        <v/>
      </c>
      <c r="AD2922" s="259" t="str">
        <f>RIGHT(LEFT(Table_Merge1[[#This Row],[Column2]],7),2)</f>
        <v/>
      </c>
      <c r="AE2922" s="259" t="str">
        <f>RIGHT(Table_Merge1[[#This Row],[Column2]],2)</f>
        <v/>
      </c>
      <c r="AH2922" s="260">
        <v>2012</v>
      </c>
      <c r="AI2922" t="s">
        <v>3433</v>
      </c>
      <c r="AJ2922" s="260">
        <v>2</v>
      </c>
      <c r="AK2922">
        <v>1747.5</v>
      </c>
      <c r="AL2922">
        <v>2253</v>
      </c>
      <c r="AM2922">
        <v>5124100</v>
      </c>
      <c r="AP2922" s="287" t="str">
        <f>IFERROR(IF(Table_Merge1[[#This Row],[LME Zinc stock]]*Table_Merge1[[#This Row],[Nima.مقدار]]=0,"",Table_Merge1[[#This Row],[LME Zinc stock]]*Table_Merge1[[#This Row],[Nima.مقدار]]),"")</f>
        <v/>
      </c>
      <c r="AQ2922" s="287" t="str">
        <f>IFERROR(IF(Table_Merge1[[#This Row],[LME Zinc 3-month]]*Table_Merge1[[#This Row],[Nima.مقدار]]=0,"",Table_Merge1[[#This Row],[LME Zinc 3-month]]*Table_Merge1[[#This Row],[Nima.مقدار]]),"")</f>
        <v/>
      </c>
      <c r="AR2922" s="288" t="str">
        <f>IFERROR(IF(Table_Merge1[[#This Row],[LME Zinc stock]]*Table_Merge1[[#This Row],[Azad.Sell]]=0,"",Table_Merge1[[#This Row],[LME Zinc stock]]*Table_Merge1[[#This Row],[Azad.Sell]]),"")</f>
        <v/>
      </c>
      <c r="AS2922" s="288" t="str">
        <f>IFERROR(IF(Table_Merge1[[#This Row],[LME Zinc 3-month]]*Table_Merge1[[#This Row],[Azad.Sell]]=0,"",Table_Merge1[[#This Row],[LME Zinc 3-month]]*Table_Merge1[[#This Row],[Azad.Sell]]),"")</f>
        <v/>
      </c>
      <c r="AT2922"/>
    </row>
    <row r="2923" spans="1:46" x14ac:dyDescent="0.25">
      <c r="A2923" s="258">
        <v>44647</v>
      </c>
      <c r="B29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1401.01.07</v>
      </c>
      <c r="C2923" s="195">
        <f t="shared" ca="1" si="81"/>
        <v>1401</v>
      </c>
      <c r="D29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23" s="195">
        <f>_xlfn.NUMBERVALUE(RIGHT(Table11[[#This Row],[تاریخ شمسی]],2))</f>
        <v>7</v>
      </c>
      <c r="F29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01-07</v>
      </c>
      <c r="G2923" s="195" t="s">
        <v>3074</v>
      </c>
      <c r="L2923" s="259">
        <v>44647</v>
      </c>
      <c r="M2923">
        <v>240009</v>
      </c>
      <c r="O2923" s="284">
        <f>IFERROR(DATE(Table7[[#This Row],[year]],MONTH(DATEVALUE(Table7[[#This Row],[month]]&amp;"1")),Table7[[#This Row],[day]]),"")</f>
        <v>40857</v>
      </c>
      <c r="P2923" s="195" t="s">
        <v>6348</v>
      </c>
      <c r="Q2923" s="195">
        <v>2011</v>
      </c>
      <c r="R2923" s="195" t="s">
        <v>3450</v>
      </c>
      <c r="S2923" s="195">
        <v>10</v>
      </c>
      <c r="T2923" s="195">
        <v>1766</v>
      </c>
      <c r="U2923" s="195">
        <v>1988</v>
      </c>
      <c r="V2923" s="195">
        <v>4560350</v>
      </c>
      <c r="X2923" s="260">
        <v>40940</v>
      </c>
      <c r="Z2923" s="260">
        <v>8</v>
      </c>
      <c r="AB2923" s="260" t="str">
        <f>IFERROR(IFERROR(VLOOKUP(Table_Merge1[[#This Row],[Column1]],Table11[#All],2,FALSE),LEFT(AB2924,8)&amp;IF(LEN((RIGHT(AB2924,2)+1))&lt;2,"0"&amp;(RIGHT(AB2924,2)+1),(RIGHT(AB2924,2)-1))),"")</f>
        <v/>
      </c>
      <c r="AC2923" s="259" t="str">
        <f>LEFT(Table_Merge1[[#This Row],[Column2]],4)</f>
        <v/>
      </c>
      <c r="AD2923" s="259" t="str">
        <f>RIGHT(LEFT(Table_Merge1[[#This Row],[Column2]],7),2)</f>
        <v/>
      </c>
      <c r="AE2923" s="259" t="str">
        <f>RIGHT(Table_Merge1[[#This Row],[Column2]],2)</f>
        <v/>
      </c>
      <c r="AH2923" s="260">
        <v>2012</v>
      </c>
      <c r="AI2923" t="s">
        <v>3433</v>
      </c>
      <c r="AJ2923" s="260">
        <v>1</v>
      </c>
      <c r="AK2923">
        <v>1744</v>
      </c>
      <c r="AL2923">
        <v>2220</v>
      </c>
      <c r="AM2923">
        <v>5125800</v>
      </c>
      <c r="AP2923" s="287" t="str">
        <f>IFERROR(IF(Table_Merge1[[#This Row],[LME Zinc stock]]*Table_Merge1[[#This Row],[Nima.مقدار]]=0,"",Table_Merge1[[#This Row],[LME Zinc stock]]*Table_Merge1[[#This Row],[Nima.مقدار]]),"")</f>
        <v/>
      </c>
      <c r="AQ2923" s="287" t="str">
        <f>IFERROR(IF(Table_Merge1[[#This Row],[LME Zinc 3-month]]*Table_Merge1[[#This Row],[Nima.مقدار]]=0,"",Table_Merge1[[#This Row],[LME Zinc 3-month]]*Table_Merge1[[#This Row],[Nima.مقدار]]),"")</f>
        <v/>
      </c>
      <c r="AR2923" s="288" t="str">
        <f>IFERROR(IF(Table_Merge1[[#This Row],[LME Zinc stock]]*Table_Merge1[[#This Row],[Azad.Sell]]=0,"",Table_Merge1[[#This Row],[LME Zinc stock]]*Table_Merge1[[#This Row],[Azad.Sell]]),"")</f>
        <v/>
      </c>
      <c r="AS2923" s="288" t="str">
        <f>IFERROR(IF(Table_Merge1[[#This Row],[LME Zinc 3-month]]*Table_Merge1[[#This Row],[Azad.Sell]]=0,"",Table_Merge1[[#This Row],[LME Zinc 3-month]]*Table_Merge1[[#This Row],[Azad.Sell]]),"")</f>
        <v/>
      </c>
      <c r="AT2923"/>
    </row>
    <row r="2924" spans="1:46" x14ac:dyDescent="0.25">
      <c r="A2924" s="258">
        <v>44648</v>
      </c>
      <c r="B29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1401.01.08</v>
      </c>
      <c r="C2924" s="195">
        <f t="shared" ca="1" si="81"/>
        <v>1401</v>
      </c>
      <c r="D29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24" s="195">
        <f>_xlfn.NUMBERVALUE(RIGHT(Table11[[#This Row],[تاریخ شمسی]],2))</f>
        <v>8</v>
      </c>
      <c r="F29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01-08</v>
      </c>
      <c r="G2924" s="195" t="s">
        <v>3075</v>
      </c>
      <c r="L2924" s="259">
        <v>44648</v>
      </c>
      <c r="M2924">
        <v>241423</v>
      </c>
      <c r="O2924" s="283">
        <f>IFERROR(DATE(Table7[[#This Row],[year]],MONTH(DATEVALUE(Table7[[#This Row],[month]]&amp;"1")),Table7[[#This Row],[day]]),"")</f>
        <v>40856</v>
      </c>
      <c r="P2924" s="257" t="s">
        <v>6349</v>
      </c>
      <c r="Q2924" s="257">
        <v>2011</v>
      </c>
      <c r="R2924" s="257" t="s">
        <v>3450</v>
      </c>
      <c r="S2924" s="257">
        <v>9</v>
      </c>
      <c r="T2924" s="257">
        <v>1780</v>
      </c>
      <c r="U2924" s="257">
        <v>2006</v>
      </c>
      <c r="V2924" s="257">
        <v>4563000</v>
      </c>
      <c r="X2924" s="260">
        <v>40939</v>
      </c>
      <c r="Z2924" s="260">
        <v>8</v>
      </c>
      <c r="AB2924" s="260" t="str">
        <f>IFERROR(IFERROR(VLOOKUP(Table_Merge1[[#This Row],[Column1]],Table11[#All],2,FALSE),LEFT(AB2925,8)&amp;IF(LEN((RIGHT(AB2925,2)+1))&lt;2,"0"&amp;(RIGHT(AB2925,2)+1),(RIGHT(AB2925,2)-1))),"")</f>
        <v/>
      </c>
      <c r="AC2924" s="259" t="str">
        <f>LEFT(Table_Merge1[[#This Row],[Column2]],4)</f>
        <v/>
      </c>
      <c r="AD2924" s="259" t="str">
        <f>RIGHT(LEFT(Table_Merge1[[#This Row],[Column2]],7),2)</f>
        <v/>
      </c>
      <c r="AE2924" s="259" t="str">
        <f>RIGHT(Table_Merge1[[#This Row],[Column2]],2)</f>
        <v/>
      </c>
      <c r="AH2924" s="260">
        <v>2012</v>
      </c>
      <c r="AI2924" t="s">
        <v>3431</v>
      </c>
      <c r="AJ2924" s="260">
        <v>31</v>
      </c>
      <c r="AK2924">
        <v>1738</v>
      </c>
      <c r="AL2924">
        <v>2166.5</v>
      </c>
      <c r="AM2924">
        <v>5120650</v>
      </c>
      <c r="AP2924" s="287" t="str">
        <f>IFERROR(IF(Table_Merge1[[#This Row],[LME Zinc stock]]*Table_Merge1[[#This Row],[Nima.مقدار]]=0,"",Table_Merge1[[#This Row],[LME Zinc stock]]*Table_Merge1[[#This Row],[Nima.مقدار]]),"")</f>
        <v/>
      </c>
      <c r="AQ2924" s="287" t="str">
        <f>IFERROR(IF(Table_Merge1[[#This Row],[LME Zinc 3-month]]*Table_Merge1[[#This Row],[Nima.مقدار]]=0,"",Table_Merge1[[#This Row],[LME Zinc 3-month]]*Table_Merge1[[#This Row],[Nima.مقدار]]),"")</f>
        <v/>
      </c>
      <c r="AR2924" s="288" t="str">
        <f>IFERROR(IF(Table_Merge1[[#This Row],[LME Zinc stock]]*Table_Merge1[[#This Row],[Azad.Sell]]=0,"",Table_Merge1[[#This Row],[LME Zinc stock]]*Table_Merge1[[#This Row],[Azad.Sell]]),"")</f>
        <v/>
      </c>
      <c r="AS2924" s="288" t="str">
        <f>IFERROR(IF(Table_Merge1[[#This Row],[LME Zinc 3-month]]*Table_Merge1[[#This Row],[Azad.Sell]]=0,"",Table_Merge1[[#This Row],[LME Zinc 3-month]]*Table_Merge1[[#This Row],[Azad.Sell]]),"")</f>
        <v/>
      </c>
      <c r="AT2924"/>
    </row>
    <row r="2925" spans="1:46" x14ac:dyDescent="0.25">
      <c r="A2925" s="258">
        <v>44649</v>
      </c>
      <c r="B29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1401.01.09</v>
      </c>
      <c r="C2925" s="195">
        <f t="shared" ca="1" si="81"/>
        <v>1401</v>
      </c>
      <c r="D29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25" s="195">
        <f>_xlfn.NUMBERVALUE(RIGHT(Table11[[#This Row],[تاریخ شمسی]],2))</f>
        <v>9</v>
      </c>
      <c r="F29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01-09</v>
      </c>
      <c r="G2925" s="195" t="s">
        <v>3076</v>
      </c>
      <c r="L2925" s="259">
        <v>44649</v>
      </c>
      <c r="M2925">
        <v>241313</v>
      </c>
      <c r="O2925" s="284">
        <f>IFERROR(DATE(Table7[[#This Row],[year]],MONTH(DATEVALUE(Table7[[#This Row],[month]]&amp;"1")),Table7[[#This Row],[day]]),"")</f>
        <v>40855</v>
      </c>
      <c r="P2925" s="195" t="s">
        <v>6350</v>
      </c>
      <c r="Q2925" s="195">
        <v>2011</v>
      </c>
      <c r="R2925" s="195" t="s">
        <v>3450</v>
      </c>
      <c r="S2925" s="195">
        <v>8</v>
      </c>
      <c r="T2925" s="195">
        <v>1794</v>
      </c>
      <c r="U2925" s="195">
        <v>2019</v>
      </c>
      <c r="V2925" s="195">
        <v>4562675</v>
      </c>
      <c r="X2925" s="260">
        <v>40938</v>
      </c>
      <c r="Z2925" s="260">
        <v>8</v>
      </c>
      <c r="AB2925" s="260" t="str">
        <f>IFERROR(IFERROR(VLOOKUP(Table_Merge1[[#This Row],[Column1]],Table11[#All],2,FALSE),LEFT(AB2926,8)&amp;IF(LEN((RIGHT(AB2926,2)+1))&lt;2,"0"&amp;(RIGHT(AB2926,2)+1),(RIGHT(AB2926,2)-1))),"")</f>
        <v/>
      </c>
      <c r="AC2925" s="259" t="str">
        <f>LEFT(Table_Merge1[[#This Row],[Column2]],4)</f>
        <v/>
      </c>
      <c r="AD2925" s="259" t="str">
        <f>RIGHT(LEFT(Table_Merge1[[#This Row],[Column2]],7),2)</f>
        <v/>
      </c>
      <c r="AE2925" s="259" t="str">
        <f>RIGHT(Table_Merge1[[#This Row],[Column2]],2)</f>
        <v/>
      </c>
      <c r="AH2925" s="260">
        <v>2012</v>
      </c>
      <c r="AI2925" t="s">
        <v>3431</v>
      </c>
      <c r="AJ2925" s="260">
        <v>30</v>
      </c>
      <c r="AK2925">
        <v>1720.5</v>
      </c>
      <c r="AL2925">
        <v>2164</v>
      </c>
      <c r="AM2925">
        <v>5117975</v>
      </c>
      <c r="AP2925" s="287" t="str">
        <f>IFERROR(IF(Table_Merge1[[#This Row],[LME Zinc stock]]*Table_Merge1[[#This Row],[Nima.مقدار]]=0,"",Table_Merge1[[#This Row],[LME Zinc stock]]*Table_Merge1[[#This Row],[Nima.مقدار]]),"")</f>
        <v/>
      </c>
      <c r="AQ2925" s="287" t="str">
        <f>IFERROR(IF(Table_Merge1[[#This Row],[LME Zinc 3-month]]*Table_Merge1[[#This Row],[Nima.مقدار]]=0,"",Table_Merge1[[#This Row],[LME Zinc 3-month]]*Table_Merge1[[#This Row],[Nima.مقدار]]),"")</f>
        <v/>
      </c>
      <c r="AR2925" s="288" t="str">
        <f>IFERROR(IF(Table_Merge1[[#This Row],[LME Zinc stock]]*Table_Merge1[[#This Row],[Azad.Sell]]=0,"",Table_Merge1[[#This Row],[LME Zinc stock]]*Table_Merge1[[#This Row],[Azad.Sell]]),"")</f>
        <v/>
      </c>
      <c r="AS2925" s="288" t="str">
        <f>IFERROR(IF(Table_Merge1[[#This Row],[LME Zinc 3-month]]*Table_Merge1[[#This Row],[Azad.Sell]]=0,"",Table_Merge1[[#This Row],[LME Zinc 3-month]]*Table_Merge1[[#This Row],[Azad.Sell]]),"")</f>
        <v/>
      </c>
      <c r="AT2925"/>
    </row>
    <row r="2926" spans="1:46" x14ac:dyDescent="0.25">
      <c r="A2926" s="258">
        <v>44650</v>
      </c>
      <c r="B29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1401.01.10</v>
      </c>
      <c r="C2926" s="195">
        <f t="shared" ca="1" si="81"/>
        <v>1401</v>
      </c>
      <c r="D29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26" s="195">
        <f>_xlfn.NUMBERVALUE(RIGHT(Table11[[#This Row],[تاریخ شمسی]],2))</f>
        <v>10</v>
      </c>
      <c r="F29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01-10</v>
      </c>
      <c r="G2926" s="195" t="s">
        <v>3077</v>
      </c>
      <c r="L2926" s="259">
        <v>44650</v>
      </c>
      <c r="M2926">
        <v>239665</v>
      </c>
      <c r="O2926" s="283">
        <f>IFERROR(DATE(Table7[[#This Row],[year]],MONTH(DATEVALUE(Table7[[#This Row],[month]]&amp;"1")),Table7[[#This Row],[day]]),"")</f>
        <v>40854</v>
      </c>
      <c r="P2926" s="257" t="s">
        <v>6351</v>
      </c>
      <c r="Q2926" s="257">
        <v>2011</v>
      </c>
      <c r="R2926" s="257" t="s">
        <v>3450</v>
      </c>
      <c r="S2926" s="257">
        <v>7</v>
      </c>
      <c r="T2926" s="257">
        <v>1764</v>
      </c>
      <c r="U2926" s="257">
        <v>2002</v>
      </c>
      <c r="V2926" s="257">
        <v>4562675</v>
      </c>
      <c r="X2926" s="260">
        <v>40935</v>
      </c>
      <c r="Z2926" s="260">
        <v>8</v>
      </c>
      <c r="AB2926" s="260" t="str">
        <f>IFERROR(IFERROR(VLOOKUP(Table_Merge1[[#This Row],[Column1]],Table11[#All],2,FALSE),LEFT(AB2927,8)&amp;IF(LEN((RIGHT(AB2927,2)+1))&lt;2,"0"&amp;(RIGHT(AB2927,2)+1),(RIGHT(AB2927,2)-1))),"")</f>
        <v/>
      </c>
      <c r="AC2926" s="259" t="str">
        <f>LEFT(Table_Merge1[[#This Row],[Column2]],4)</f>
        <v/>
      </c>
      <c r="AD2926" s="259" t="str">
        <f>RIGHT(LEFT(Table_Merge1[[#This Row],[Column2]],7),2)</f>
        <v/>
      </c>
      <c r="AE2926" s="259" t="str">
        <f>RIGHT(Table_Merge1[[#This Row],[Column2]],2)</f>
        <v/>
      </c>
      <c r="AH2926" s="260">
        <v>2012</v>
      </c>
      <c r="AI2926" t="s">
        <v>3431</v>
      </c>
      <c r="AJ2926" s="260">
        <v>27</v>
      </c>
      <c r="AK2926">
        <v>1722</v>
      </c>
      <c r="AL2926">
        <v>2217</v>
      </c>
      <c r="AM2926">
        <v>5121300</v>
      </c>
      <c r="AP2926" s="287" t="str">
        <f>IFERROR(IF(Table_Merge1[[#This Row],[LME Zinc stock]]*Table_Merge1[[#This Row],[Nima.مقدار]]=0,"",Table_Merge1[[#This Row],[LME Zinc stock]]*Table_Merge1[[#This Row],[Nima.مقدار]]),"")</f>
        <v/>
      </c>
      <c r="AQ2926" s="287" t="str">
        <f>IFERROR(IF(Table_Merge1[[#This Row],[LME Zinc 3-month]]*Table_Merge1[[#This Row],[Nima.مقدار]]=0,"",Table_Merge1[[#This Row],[LME Zinc 3-month]]*Table_Merge1[[#This Row],[Nima.مقدار]]),"")</f>
        <v/>
      </c>
      <c r="AR2926" s="288" t="str">
        <f>IFERROR(IF(Table_Merge1[[#This Row],[LME Zinc stock]]*Table_Merge1[[#This Row],[Azad.Sell]]=0,"",Table_Merge1[[#This Row],[LME Zinc stock]]*Table_Merge1[[#This Row],[Azad.Sell]]),"")</f>
        <v/>
      </c>
      <c r="AS2926" s="288" t="str">
        <f>IFERROR(IF(Table_Merge1[[#This Row],[LME Zinc 3-month]]*Table_Merge1[[#This Row],[Azad.Sell]]=0,"",Table_Merge1[[#This Row],[LME Zinc 3-month]]*Table_Merge1[[#This Row],[Azad.Sell]]),"")</f>
        <v/>
      </c>
      <c r="AT2926"/>
    </row>
    <row r="2927" spans="1:46" x14ac:dyDescent="0.25">
      <c r="A2927" s="258">
        <v>44651</v>
      </c>
      <c r="B29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1401.01.11</v>
      </c>
      <c r="C2927" s="195">
        <f t="shared" ca="1" si="81"/>
        <v>1401</v>
      </c>
      <c r="D29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27" s="195">
        <f>_xlfn.NUMBERVALUE(RIGHT(Table11[[#This Row],[تاریخ شمسی]],2))</f>
        <v>11</v>
      </c>
      <c r="F29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01-11</v>
      </c>
      <c r="G2927" s="195" t="s">
        <v>3078</v>
      </c>
      <c r="L2927" s="259">
        <v>44651</v>
      </c>
      <c r="M2927">
        <v>238414</v>
      </c>
      <c r="O2927" s="284">
        <f>IFERROR(DATE(Table7[[#This Row],[year]],MONTH(DATEVALUE(Table7[[#This Row],[month]]&amp;"1")),Table7[[#This Row],[day]]),"")</f>
        <v>40851</v>
      </c>
      <c r="P2927" s="195" t="s">
        <v>6352</v>
      </c>
      <c r="Q2927" s="195">
        <v>2011</v>
      </c>
      <c r="R2927" s="195" t="s">
        <v>3450</v>
      </c>
      <c r="S2927" s="195">
        <v>4</v>
      </c>
      <c r="T2927" s="195">
        <v>1756</v>
      </c>
      <c r="U2927" s="195">
        <v>2024.5</v>
      </c>
      <c r="V2927" s="195">
        <v>4565300</v>
      </c>
      <c r="X2927" s="260">
        <v>40934</v>
      </c>
      <c r="Z2927" s="260">
        <v>8</v>
      </c>
      <c r="AB2927" s="260" t="str">
        <f>IFERROR(IFERROR(VLOOKUP(Table_Merge1[[#This Row],[Column1]],Table11[#All],2,FALSE),LEFT(AB2928,8)&amp;IF(LEN((RIGHT(AB2928,2)+1))&lt;2,"0"&amp;(RIGHT(AB2928,2)+1),(RIGHT(AB2928,2)-1))),"")</f>
        <v/>
      </c>
      <c r="AC2927" s="259" t="str">
        <f>LEFT(Table_Merge1[[#This Row],[Column2]],4)</f>
        <v/>
      </c>
      <c r="AD2927" s="259" t="str">
        <f>RIGHT(LEFT(Table_Merge1[[#This Row],[Column2]],7),2)</f>
        <v/>
      </c>
      <c r="AE2927" s="259" t="str">
        <f>RIGHT(Table_Merge1[[#This Row],[Column2]],2)</f>
        <v/>
      </c>
      <c r="AH2927" s="260">
        <v>2012</v>
      </c>
      <c r="AI2927" t="s">
        <v>3431</v>
      </c>
      <c r="AJ2927" s="260">
        <v>26</v>
      </c>
      <c r="AK2927">
        <v>1713</v>
      </c>
      <c r="AL2927">
        <v>2207</v>
      </c>
      <c r="AM2927">
        <v>5114175</v>
      </c>
      <c r="AP2927" s="287" t="str">
        <f>IFERROR(IF(Table_Merge1[[#This Row],[LME Zinc stock]]*Table_Merge1[[#This Row],[Nima.مقدار]]=0,"",Table_Merge1[[#This Row],[LME Zinc stock]]*Table_Merge1[[#This Row],[Nima.مقدار]]),"")</f>
        <v/>
      </c>
      <c r="AQ2927" s="287" t="str">
        <f>IFERROR(IF(Table_Merge1[[#This Row],[LME Zinc 3-month]]*Table_Merge1[[#This Row],[Nima.مقدار]]=0,"",Table_Merge1[[#This Row],[LME Zinc 3-month]]*Table_Merge1[[#This Row],[Nima.مقدار]]),"")</f>
        <v/>
      </c>
      <c r="AR2927" s="288" t="str">
        <f>IFERROR(IF(Table_Merge1[[#This Row],[LME Zinc stock]]*Table_Merge1[[#This Row],[Azad.Sell]]=0,"",Table_Merge1[[#This Row],[LME Zinc stock]]*Table_Merge1[[#This Row],[Azad.Sell]]),"")</f>
        <v/>
      </c>
      <c r="AS2927" s="288" t="str">
        <f>IFERROR(IF(Table_Merge1[[#This Row],[LME Zinc 3-month]]*Table_Merge1[[#This Row],[Azad.Sell]]=0,"",Table_Merge1[[#This Row],[LME Zinc 3-month]]*Table_Merge1[[#This Row],[Azad.Sell]]),"")</f>
        <v/>
      </c>
      <c r="AT2927"/>
    </row>
    <row r="2928" spans="1:46" x14ac:dyDescent="0.25">
      <c r="A2928" s="258">
        <v>44654</v>
      </c>
      <c r="B29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1401.01.14</v>
      </c>
      <c r="C2928" s="195">
        <f t="shared" ca="1" si="81"/>
        <v>1401</v>
      </c>
      <c r="D29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28" s="195">
        <f>_xlfn.NUMBERVALUE(RIGHT(Table11[[#This Row],[تاریخ شمسی]],2))</f>
        <v>14</v>
      </c>
      <c r="F29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01-14</v>
      </c>
      <c r="G2928" s="195" t="s">
        <v>3079</v>
      </c>
      <c r="L2928" s="259">
        <v>44654</v>
      </c>
      <c r="M2928">
        <v>241474</v>
      </c>
      <c r="O2928" s="283">
        <f>IFERROR(DATE(Table7[[#This Row],[year]],MONTH(DATEVALUE(Table7[[#This Row],[month]]&amp;"1")),Table7[[#This Row],[day]]),"")</f>
        <v>40850</v>
      </c>
      <c r="P2928" s="257" t="s">
        <v>6353</v>
      </c>
      <c r="Q2928" s="257">
        <v>2011</v>
      </c>
      <c r="R2928" s="257" t="s">
        <v>3450</v>
      </c>
      <c r="S2928" s="257">
        <v>3</v>
      </c>
      <c r="T2928" s="257">
        <v>1732.5</v>
      </c>
      <c r="U2928" s="257">
        <v>2019</v>
      </c>
      <c r="V2928" s="257">
        <v>4568375</v>
      </c>
      <c r="X2928" s="260">
        <v>40933</v>
      </c>
      <c r="Z2928" s="260">
        <v>8</v>
      </c>
      <c r="AB2928" s="260" t="str">
        <f>IFERROR(IFERROR(VLOOKUP(Table_Merge1[[#This Row],[Column1]],Table11[#All],2,FALSE),LEFT(AB2929,8)&amp;IF(LEN((RIGHT(AB2929,2)+1))&lt;2,"0"&amp;(RIGHT(AB2929,2)+1),(RIGHT(AB2929,2)-1))),"")</f>
        <v/>
      </c>
      <c r="AC2928" s="259" t="str">
        <f>LEFT(Table_Merge1[[#This Row],[Column2]],4)</f>
        <v/>
      </c>
      <c r="AD2928" s="259" t="str">
        <f>RIGHT(LEFT(Table_Merge1[[#This Row],[Column2]],7),2)</f>
        <v/>
      </c>
      <c r="AE2928" s="259" t="str">
        <f>RIGHT(Table_Merge1[[#This Row],[Column2]],2)</f>
        <v/>
      </c>
      <c r="AH2928" s="260">
        <v>2012</v>
      </c>
      <c r="AI2928" t="s">
        <v>3431</v>
      </c>
      <c r="AJ2928" s="260">
        <v>25</v>
      </c>
      <c r="AK2928">
        <v>1659</v>
      </c>
      <c r="AL2928">
        <v>2247</v>
      </c>
      <c r="AM2928">
        <v>5064275</v>
      </c>
      <c r="AP2928" s="287" t="str">
        <f>IFERROR(IF(Table_Merge1[[#This Row],[LME Zinc stock]]*Table_Merge1[[#This Row],[Nima.مقدار]]=0,"",Table_Merge1[[#This Row],[LME Zinc stock]]*Table_Merge1[[#This Row],[Nima.مقدار]]),"")</f>
        <v/>
      </c>
      <c r="AQ2928" s="287" t="str">
        <f>IFERROR(IF(Table_Merge1[[#This Row],[LME Zinc 3-month]]*Table_Merge1[[#This Row],[Nima.مقدار]]=0,"",Table_Merge1[[#This Row],[LME Zinc 3-month]]*Table_Merge1[[#This Row],[Nima.مقدار]]),"")</f>
        <v/>
      </c>
      <c r="AR2928" s="288" t="str">
        <f>IFERROR(IF(Table_Merge1[[#This Row],[LME Zinc stock]]*Table_Merge1[[#This Row],[Azad.Sell]]=0,"",Table_Merge1[[#This Row],[LME Zinc stock]]*Table_Merge1[[#This Row],[Azad.Sell]]),"")</f>
        <v/>
      </c>
      <c r="AS2928" s="288" t="str">
        <f>IFERROR(IF(Table_Merge1[[#This Row],[LME Zinc 3-month]]*Table_Merge1[[#This Row],[Azad.Sell]]=0,"",Table_Merge1[[#This Row],[LME Zinc 3-month]]*Table_Merge1[[#This Row],[Azad.Sell]]),"")</f>
        <v/>
      </c>
      <c r="AT2928"/>
    </row>
    <row r="2929" spans="1:46" x14ac:dyDescent="0.25">
      <c r="A2929" s="258">
        <v>44655</v>
      </c>
      <c r="B29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1401.01.15</v>
      </c>
      <c r="C2929" s="195">
        <f t="shared" ca="1" si="81"/>
        <v>1401</v>
      </c>
      <c r="D29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29" s="195">
        <f>_xlfn.NUMBERVALUE(RIGHT(Table11[[#This Row],[تاریخ شمسی]],2))</f>
        <v>15</v>
      </c>
      <c r="F29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01-15</v>
      </c>
      <c r="G2929" s="195" t="s">
        <v>3080</v>
      </c>
      <c r="L2929" s="259">
        <v>44655</v>
      </c>
      <c r="M2929">
        <v>242926</v>
      </c>
      <c r="O2929" s="284">
        <f>IFERROR(DATE(Table7[[#This Row],[year]],MONTH(DATEVALUE(Table7[[#This Row],[month]]&amp;"1")),Table7[[#This Row],[day]]),"")</f>
        <v>40849</v>
      </c>
      <c r="P2929" s="195" t="s">
        <v>6354</v>
      </c>
      <c r="Q2929" s="195">
        <v>2011</v>
      </c>
      <c r="R2929" s="195" t="s">
        <v>3450</v>
      </c>
      <c r="S2929" s="195">
        <v>2</v>
      </c>
      <c r="T2929" s="195">
        <v>1731</v>
      </c>
      <c r="U2929" s="195">
        <v>2083</v>
      </c>
      <c r="V2929" s="195">
        <v>4554075</v>
      </c>
      <c r="X2929" s="260">
        <v>40932</v>
      </c>
      <c r="Z2929" s="260">
        <v>8</v>
      </c>
      <c r="AB2929" s="260" t="str">
        <f>IFERROR(IFERROR(VLOOKUP(Table_Merge1[[#This Row],[Column1]],Table11[#All],2,FALSE),LEFT(AB2930,8)&amp;IF(LEN((RIGHT(AB2930,2)+1))&lt;2,"0"&amp;(RIGHT(AB2930,2)+1),(RIGHT(AB2930,2)-1))),"")</f>
        <v/>
      </c>
      <c r="AC2929" s="259" t="str">
        <f>LEFT(Table_Merge1[[#This Row],[Column2]],4)</f>
        <v/>
      </c>
      <c r="AD2929" s="259" t="str">
        <f>RIGHT(LEFT(Table_Merge1[[#This Row],[Column2]],7),2)</f>
        <v/>
      </c>
      <c r="AE2929" s="259" t="str">
        <f>RIGHT(Table_Merge1[[#This Row],[Column2]],2)</f>
        <v/>
      </c>
      <c r="AH2929" s="260">
        <v>2012</v>
      </c>
      <c r="AI2929" t="s">
        <v>3431</v>
      </c>
      <c r="AJ2929" s="260">
        <v>24</v>
      </c>
      <c r="AK2929">
        <v>1669</v>
      </c>
      <c r="AL2929">
        <v>2258.5</v>
      </c>
      <c r="AM2929">
        <v>5027450</v>
      </c>
      <c r="AP2929" s="287" t="str">
        <f>IFERROR(IF(Table_Merge1[[#This Row],[LME Zinc stock]]*Table_Merge1[[#This Row],[Nima.مقدار]]=0,"",Table_Merge1[[#This Row],[LME Zinc stock]]*Table_Merge1[[#This Row],[Nima.مقدار]]),"")</f>
        <v/>
      </c>
      <c r="AQ2929" s="287" t="str">
        <f>IFERROR(IF(Table_Merge1[[#This Row],[LME Zinc 3-month]]*Table_Merge1[[#This Row],[Nima.مقدار]]=0,"",Table_Merge1[[#This Row],[LME Zinc 3-month]]*Table_Merge1[[#This Row],[Nima.مقدار]]),"")</f>
        <v/>
      </c>
      <c r="AR2929" s="288" t="str">
        <f>IFERROR(IF(Table_Merge1[[#This Row],[LME Zinc stock]]*Table_Merge1[[#This Row],[Azad.Sell]]=0,"",Table_Merge1[[#This Row],[LME Zinc stock]]*Table_Merge1[[#This Row],[Azad.Sell]]),"")</f>
        <v/>
      </c>
      <c r="AS2929" s="288" t="str">
        <f>IFERROR(IF(Table_Merge1[[#This Row],[LME Zinc 3-month]]*Table_Merge1[[#This Row],[Azad.Sell]]=0,"",Table_Merge1[[#This Row],[LME Zinc 3-month]]*Table_Merge1[[#This Row],[Azad.Sell]]),"")</f>
        <v/>
      </c>
      <c r="AT2929"/>
    </row>
    <row r="2930" spans="1:46" x14ac:dyDescent="0.25">
      <c r="A2930" s="258">
        <v>44656</v>
      </c>
      <c r="B29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1401.01.16</v>
      </c>
      <c r="C2930" s="195">
        <f t="shared" ca="1" si="81"/>
        <v>1401</v>
      </c>
      <c r="D29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30" s="195">
        <f>_xlfn.NUMBERVALUE(RIGHT(Table11[[#This Row],[تاریخ شمسی]],2))</f>
        <v>16</v>
      </c>
      <c r="F29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01-16</v>
      </c>
      <c r="G2930" s="195" t="s">
        <v>3081</v>
      </c>
      <c r="L2930" s="259">
        <v>44656</v>
      </c>
      <c r="M2930">
        <v>243983</v>
      </c>
      <c r="O2930" s="283">
        <f>IFERROR(DATE(Table7[[#This Row],[year]],MONTH(DATEVALUE(Table7[[#This Row],[month]]&amp;"1")),Table7[[#This Row],[day]]),"")</f>
        <v>40848</v>
      </c>
      <c r="P2930" s="257" t="s">
        <v>6355</v>
      </c>
      <c r="Q2930" s="257">
        <v>2011</v>
      </c>
      <c r="R2930" s="257" t="s">
        <v>3450</v>
      </c>
      <c r="S2930" s="257">
        <v>1</v>
      </c>
      <c r="T2930" s="257">
        <v>1702</v>
      </c>
      <c r="U2930" s="257">
        <v>2098.5</v>
      </c>
      <c r="V2930" s="257">
        <v>4557325</v>
      </c>
      <c r="X2930" s="260">
        <v>40931</v>
      </c>
      <c r="Z2930" s="260">
        <v>8</v>
      </c>
      <c r="AB2930" s="260" t="str">
        <f>IFERROR(IFERROR(VLOOKUP(Table_Merge1[[#This Row],[Column1]],Table11[#All],2,FALSE),LEFT(AB2931,8)&amp;IF(LEN((RIGHT(AB2931,2)+1))&lt;2,"0"&amp;(RIGHT(AB2931,2)+1),(RIGHT(AB2931,2)-1))),"")</f>
        <v/>
      </c>
      <c r="AC2930" s="259" t="str">
        <f>LEFT(Table_Merge1[[#This Row],[Column2]],4)</f>
        <v/>
      </c>
      <c r="AD2930" s="259" t="str">
        <f>RIGHT(LEFT(Table_Merge1[[#This Row],[Column2]],7),2)</f>
        <v/>
      </c>
      <c r="AE2930" s="259" t="str">
        <f>RIGHT(Table_Merge1[[#This Row],[Column2]],2)</f>
        <v/>
      </c>
      <c r="AH2930" s="260">
        <v>2012</v>
      </c>
      <c r="AI2930" t="s">
        <v>3431</v>
      </c>
      <c r="AJ2930" s="260">
        <v>23</v>
      </c>
      <c r="AK2930">
        <v>1675</v>
      </c>
      <c r="AL2930">
        <v>2277</v>
      </c>
      <c r="AM2930">
        <v>5027475</v>
      </c>
      <c r="AP2930" s="287" t="str">
        <f>IFERROR(IF(Table_Merge1[[#This Row],[LME Zinc stock]]*Table_Merge1[[#This Row],[Nima.مقدار]]=0,"",Table_Merge1[[#This Row],[LME Zinc stock]]*Table_Merge1[[#This Row],[Nima.مقدار]]),"")</f>
        <v/>
      </c>
      <c r="AQ2930" s="287" t="str">
        <f>IFERROR(IF(Table_Merge1[[#This Row],[LME Zinc 3-month]]*Table_Merge1[[#This Row],[Nima.مقدار]]=0,"",Table_Merge1[[#This Row],[LME Zinc 3-month]]*Table_Merge1[[#This Row],[Nima.مقدار]]),"")</f>
        <v/>
      </c>
      <c r="AR2930" s="288" t="str">
        <f>IFERROR(IF(Table_Merge1[[#This Row],[LME Zinc stock]]*Table_Merge1[[#This Row],[Azad.Sell]]=0,"",Table_Merge1[[#This Row],[LME Zinc stock]]*Table_Merge1[[#This Row],[Azad.Sell]]),"")</f>
        <v/>
      </c>
      <c r="AS2930" s="288" t="str">
        <f>IFERROR(IF(Table_Merge1[[#This Row],[LME Zinc 3-month]]*Table_Merge1[[#This Row],[Azad.Sell]]=0,"",Table_Merge1[[#This Row],[LME Zinc 3-month]]*Table_Merge1[[#This Row],[Azad.Sell]]),"")</f>
        <v/>
      </c>
      <c r="AT2930"/>
    </row>
    <row r="2931" spans="1:46" x14ac:dyDescent="0.25">
      <c r="A2931" s="258">
        <v>44657</v>
      </c>
      <c r="B29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1401.01.17</v>
      </c>
      <c r="C2931" s="195">
        <f t="shared" ca="1" si="81"/>
        <v>1401</v>
      </c>
      <c r="D29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31" s="195">
        <f>_xlfn.NUMBERVALUE(RIGHT(Table11[[#This Row],[تاریخ شمسی]],2))</f>
        <v>17</v>
      </c>
      <c r="F29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01-17</v>
      </c>
      <c r="G2931" s="195" t="s">
        <v>3082</v>
      </c>
      <c r="L2931" s="259">
        <v>44657</v>
      </c>
      <c r="M2931">
        <v>246462</v>
      </c>
      <c r="O2931" s="284">
        <f>IFERROR(DATE(Table7[[#This Row],[year]],MONTH(DATEVALUE(Table7[[#This Row],[month]]&amp;"1")),Table7[[#This Row],[day]]),"")</f>
        <v>40847</v>
      </c>
      <c r="P2931" s="195" t="s">
        <v>6356</v>
      </c>
      <c r="Q2931" s="195">
        <v>2011</v>
      </c>
      <c r="R2931" s="195" t="s">
        <v>3448</v>
      </c>
      <c r="S2931" s="195">
        <v>31</v>
      </c>
      <c r="T2931" s="195">
        <v>1718</v>
      </c>
      <c r="U2931" s="195">
        <v>2105.5</v>
      </c>
      <c r="V2931" s="195">
        <v>4561050</v>
      </c>
      <c r="X2931" s="260">
        <v>40928</v>
      </c>
      <c r="Z2931" s="260">
        <v>8</v>
      </c>
      <c r="AB2931" s="260" t="str">
        <f>IFERROR(IFERROR(VLOOKUP(Table_Merge1[[#This Row],[Column1]],Table11[#All],2,FALSE),LEFT(AB2932,8)&amp;IF(LEN((RIGHT(AB2932,2)+1))&lt;2,"0"&amp;(RIGHT(AB2932,2)+1),(RIGHT(AB2932,2)-1))),"")</f>
        <v/>
      </c>
      <c r="AC2931" s="259" t="str">
        <f>LEFT(Table_Merge1[[#This Row],[Column2]],4)</f>
        <v/>
      </c>
      <c r="AD2931" s="259" t="str">
        <f>RIGHT(LEFT(Table_Merge1[[#This Row],[Column2]],7),2)</f>
        <v/>
      </c>
      <c r="AE2931" s="259" t="str">
        <f>RIGHT(Table_Merge1[[#This Row],[Column2]],2)</f>
        <v/>
      </c>
      <c r="AH2931" s="260">
        <v>2012</v>
      </c>
      <c r="AI2931" t="s">
        <v>3431</v>
      </c>
      <c r="AJ2931" s="260">
        <v>20</v>
      </c>
      <c r="AK2931">
        <v>1646</v>
      </c>
      <c r="AL2931">
        <v>2277</v>
      </c>
      <c r="AM2931">
        <v>5031250</v>
      </c>
      <c r="AP2931" s="287" t="str">
        <f>IFERROR(IF(Table_Merge1[[#This Row],[LME Zinc stock]]*Table_Merge1[[#This Row],[Nima.مقدار]]=0,"",Table_Merge1[[#This Row],[LME Zinc stock]]*Table_Merge1[[#This Row],[Nima.مقدار]]),"")</f>
        <v/>
      </c>
      <c r="AQ2931" s="287" t="str">
        <f>IFERROR(IF(Table_Merge1[[#This Row],[LME Zinc 3-month]]*Table_Merge1[[#This Row],[Nima.مقدار]]=0,"",Table_Merge1[[#This Row],[LME Zinc 3-month]]*Table_Merge1[[#This Row],[Nima.مقدار]]),"")</f>
        <v/>
      </c>
      <c r="AR2931" s="288" t="str">
        <f>IFERROR(IF(Table_Merge1[[#This Row],[LME Zinc stock]]*Table_Merge1[[#This Row],[Azad.Sell]]=0,"",Table_Merge1[[#This Row],[LME Zinc stock]]*Table_Merge1[[#This Row],[Azad.Sell]]),"")</f>
        <v/>
      </c>
      <c r="AS2931" s="288" t="str">
        <f>IFERROR(IF(Table_Merge1[[#This Row],[LME Zinc 3-month]]*Table_Merge1[[#This Row],[Azad.Sell]]=0,"",Table_Merge1[[#This Row],[LME Zinc 3-month]]*Table_Merge1[[#This Row],[Azad.Sell]]),"")</f>
        <v/>
      </c>
      <c r="AT2931"/>
    </row>
    <row r="2932" spans="1:46" x14ac:dyDescent="0.25">
      <c r="A2932" s="258">
        <v>44658</v>
      </c>
      <c r="B29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1401.01.18</v>
      </c>
      <c r="C2932" s="195">
        <f t="shared" ca="1" si="81"/>
        <v>1401</v>
      </c>
      <c r="D29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32" s="195">
        <f>_xlfn.NUMBERVALUE(RIGHT(Table11[[#This Row],[تاریخ شمسی]],2))</f>
        <v>18</v>
      </c>
      <c r="F29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01-18</v>
      </c>
      <c r="G2932" s="195" t="s">
        <v>3083</v>
      </c>
      <c r="L2932" s="259">
        <v>44658</v>
      </c>
      <c r="M2932">
        <v>246132</v>
      </c>
      <c r="O2932" s="283">
        <f>IFERROR(DATE(Table7[[#This Row],[year]],MONTH(DATEVALUE(Table7[[#This Row],[month]]&amp;"1")),Table7[[#This Row],[day]]),"")</f>
        <v>40844</v>
      </c>
      <c r="P2932" s="257" t="s">
        <v>6357</v>
      </c>
      <c r="Q2932" s="257">
        <v>2011</v>
      </c>
      <c r="R2932" s="257" t="s">
        <v>3448</v>
      </c>
      <c r="S2932" s="257">
        <v>28</v>
      </c>
      <c r="T2932" s="257">
        <v>1735</v>
      </c>
      <c r="U2932" s="257">
        <v>2118.5</v>
      </c>
      <c r="V2932" s="257">
        <v>4560975</v>
      </c>
      <c r="X2932" s="260">
        <v>40927</v>
      </c>
      <c r="Z2932" s="260">
        <v>8</v>
      </c>
      <c r="AB2932" s="260" t="str">
        <f>IFERROR(IFERROR(VLOOKUP(Table_Merge1[[#This Row],[Column1]],Table11[#All],2,FALSE),LEFT(AB2933,8)&amp;IF(LEN((RIGHT(AB2933,2)+1))&lt;2,"0"&amp;(RIGHT(AB2933,2)+1),(RIGHT(AB2933,2)-1))),"")</f>
        <v/>
      </c>
      <c r="AC2932" s="259" t="str">
        <f>LEFT(Table_Merge1[[#This Row],[Column2]],4)</f>
        <v/>
      </c>
      <c r="AD2932" s="259" t="str">
        <f>RIGHT(LEFT(Table_Merge1[[#This Row],[Column2]],7),2)</f>
        <v/>
      </c>
      <c r="AE2932" s="259" t="str">
        <f>RIGHT(Table_Merge1[[#This Row],[Column2]],2)</f>
        <v/>
      </c>
      <c r="AH2932" s="260">
        <v>2012</v>
      </c>
      <c r="AI2932" t="s">
        <v>3431</v>
      </c>
      <c r="AJ2932" s="260">
        <v>19</v>
      </c>
      <c r="AK2932">
        <v>1664</v>
      </c>
      <c r="AL2932">
        <v>2216</v>
      </c>
      <c r="AM2932">
        <v>5019075</v>
      </c>
      <c r="AP2932" s="287" t="str">
        <f>IFERROR(IF(Table_Merge1[[#This Row],[LME Zinc stock]]*Table_Merge1[[#This Row],[Nima.مقدار]]=0,"",Table_Merge1[[#This Row],[LME Zinc stock]]*Table_Merge1[[#This Row],[Nima.مقدار]]),"")</f>
        <v/>
      </c>
      <c r="AQ2932" s="287" t="str">
        <f>IFERROR(IF(Table_Merge1[[#This Row],[LME Zinc 3-month]]*Table_Merge1[[#This Row],[Nima.مقدار]]=0,"",Table_Merge1[[#This Row],[LME Zinc 3-month]]*Table_Merge1[[#This Row],[Nima.مقدار]]),"")</f>
        <v/>
      </c>
      <c r="AR2932" s="288" t="str">
        <f>IFERROR(IF(Table_Merge1[[#This Row],[LME Zinc stock]]*Table_Merge1[[#This Row],[Azad.Sell]]=0,"",Table_Merge1[[#This Row],[LME Zinc stock]]*Table_Merge1[[#This Row],[Azad.Sell]]),"")</f>
        <v/>
      </c>
      <c r="AS2932" s="288" t="str">
        <f>IFERROR(IF(Table_Merge1[[#This Row],[LME Zinc 3-month]]*Table_Merge1[[#This Row],[Azad.Sell]]=0,"",Table_Merge1[[#This Row],[LME Zinc 3-month]]*Table_Merge1[[#This Row],[Azad.Sell]]),"")</f>
        <v/>
      </c>
      <c r="AT2932"/>
    </row>
    <row r="2933" spans="1:46" x14ac:dyDescent="0.25">
      <c r="A2933" s="258">
        <v>44660</v>
      </c>
      <c r="B29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1401.01.20</v>
      </c>
      <c r="C2933" s="195">
        <f t="shared" ca="1" si="81"/>
        <v>1401</v>
      </c>
      <c r="D29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33" s="195">
        <f>_xlfn.NUMBERVALUE(RIGHT(Table11[[#This Row],[تاریخ شمسی]],2))</f>
        <v>20</v>
      </c>
      <c r="F29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01-20</v>
      </c>
      <c r="G2933" s="195" t="s">
        <v>3084</v>
      </c>
      <c r="L2933" s="259">
        <v>44660</v>
      </c>
      <c r="M2933">
        <v>247626</v>
      </c>
      <c r="O2933" s="284">
        <f>IFERROR(DATE(Table7[[#This Row],[year]],MONTH(DATEVALUE(Table7[[#This Row],[month]]&amp;"1")),Table7[[#This Row],[day]]),"")</f>
        <v>40843</v>
      </c>
      <c r="P2933" s="195" t="s">
        <v>6358</v>
      </c>
      <c r="Q2933" s="195">
        <v>2011</v>
      </c>
      <c r="R2933" s="195" t="s">
        <v>3448</v>
      </c>
      <c r="S2933" s="195">
        <v>27</v>
      </c>
      <c r="T2933" s="195">
        <v>1708</v>
      </c>
      <c r="U2933" s="195">
        <v>2138</v>
      </c>
      <c r="V2933" s="195">
        <v>4562600</v>
      </c>
      <c r="X2933" s="260">
        <v>40926</v>
      </c>
      <c r="Z2933" s="260">
        <v>8</v>
      </c>
      <c r="AB2933" s="260" t="str">
        <f>IFERROR(IFERROR(VLOOKUP(Table_Merge1[[#This Row],[Column1]],Table11[#All],2,FALSE),LEFT(AB2934,8)&amp;IF(LEN((RIGHT(AB2934,2)+1))&lt;2,"0"&amp;(RIGHT(AB2934,2)+1),(RIGHT(AB2934,2)-1))),"")</f>
        <v/>
      </c>
      <c r="AC2933" s="259" t="str">
        <f>LEFT(Table_Merge1[[#This Row],[Column2]],4)</f>
        <v/>
      </c>
      <c r="AD2933" s="259" t="str">
        <f>RIGHT(LEFT(Table_Merge1[[#This Row],[Column2]],7),2)</f>
        <v/>
      </c>
      <c r="AE2933" s="259" t="str">
        <f>RIGHT(Table_Merge1[[#This Row],[Column2]],2)</f>
        <v/>
      </c>
      <c r="AH2933" s="260">
        <v>2012</v>
      </c>
      <c r="AI2933" t="s">
        <v>3431</v>
      </c>
      <c r="AJ2933" s="260">
        <v>18</v>
      </c>
      <c r="AK2933">
        <v>1657</v>
      </c>
      <c r="AL2933">
        <v>2218</v>
      </c>
      <c r="AM2933">
        <v>5019525</v>
      </c>
      <c r="AP2933" s="287" t="str">
        <f>IFERROR(IF(Table_Merge1[[#This Row],[LME Zinc stock]]*Table_Merge1[[#This Row],[Nima.مقدار]]=0,"",Table_Merge1[[#This Row],[LME Zinc stock]]*Table_Merge1[[#This Row],[Nima.مقدار]]),"")</f>
        <v/>
      </c>
      <c r="AQ2933" s="287" t="str">
        <f>IFERROR(IF(Table_Merge1[[#This Row],[LME Zinc 3-month]]*Table_Merge1[[#This Row],[Nima.مقدار]]=0,"",Table_Merge1[[#This Row],[LME Zinc 3-month]]*Table_Merge1[[#This Row],[Nima.مقدار]]),"")</f>
        <v/>
      </c>
      <c r="AR2933" s="288" t="str">
        <f>IFERROR(IF(Table_Merge1[[#This Row],[LME Zinc stock]]*Table_Merge1[[#This Row],[Azad.Sell]]=0,"",Table_Merge1[[#This Row],[LME Zinc stock]]*Table_Merge1[[#This Row],[Azad.Sell]]),"")</f>
        <v/>
      </c>
      <c r="AS2933" s="288" t="str">
        <f>IFERROR(IF(Table_Merge1[[#This Row],[LME Zinc 3-month]]*Table_Merge1[[#This Row],[Azad.Sell]]=0,"",Table_Merge1[[#This Row],[LME Zinc 3-month]]*Table_Merge1[[#This Row],[Azad.Sell]]),"")</f>
        <v/>
      </c>
      <c r="AT2933"/>
    </row>
    <row r="2934" spans="1:46" x14ac:dyDescent="0.25">
      <c r="A2934" s="258">
        <v>44661</v>
      </c>
      <c r="B29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1401.01.21</v>
      </c>
      <c r="C2934" s="195">
        <f t="shared" ca="1" si="81"/>
        <v>1401</v>
      </c>
      <c r="D29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34" s="195">
        <f>_xlfn.NUMBERVALUE(RIGHT(Table11[[#This Row],[تاریخ شمسی]],2))</f>
        <v>21</v>
      </c>
      <c r="F29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01-21</v>
      </c>
      <c r="G2934" s="195" t="s">
        <v>3085</v>
      </c>
      <c r="L2934" s="259">
        <v>44661</v>
      </c>
      <c r="M2934">
        <v>246595</v>
      </c>
      <c r="O2934" s="283">
        <f>IFERROR(DATE(Table7[[#This Row],[year]],MONTH(DATEVALUE(Table7[[#This Row],[month]]&amp;"1")),Table7[[#This Row],[day]]),"")</f>
        <v>40842</v>
      </c>
      <c r="P2934" s="257" t="s">
        <v>6359</v>
      </c>
      <c r="Q2934" s="257">
        <v>2011</v>
      </c>
      <c r="R2934" s="257" t="s">
        <v>3448</v>
      </c>
      <c r="S2934" s="257">
        <v>26</v>
      </c>
      <c r="T2934" s="257">
        <v>1713</v>
      </c>
      <c r="U2934" s="257">
        <v>2160</v>
      </c>
      <c r="V2934" s="257">
        <v>4530550</v>
      </c>
      <c r="X2934" s="260">
        <v>40925</v>
      </c>
      <c r="Z2934" s="260">
        <v>8</v>
      </c>
      <c r="AB2934" s="260" t="str">
        <f>IFERROR(IFERROR(VLOOKUP(Table_Merge1[[#This Row],[Column1]],Table11[#All],2,FALSE),LEFT(AB2935,8)&amp;IF(LEN((RIGHT(AB2935,2)+1))&lt;2,"0"&amp;(RIGHT(AB2935,2)+1),(RIGHT(AB2935,2)-1))),"")</f>
        <v/>
      </c>
      <c r="AC2934" s="259" t="str">
        <f>LEFT(Table_Merge1[[#This Row],[Column2]],4)</f>
        <v/>
      </c>
      <c r="AD2934" s="259" t="str">
        <f>RIGHT(LEFT(Table_Merge1[[#This Row],[Column2]],7),2)</f>
        <v/>
      </c>
      <c r="AE2934" s="259" t="str">
        <f>RIGHT(Table_Merge1[[#This Row],[Column2]],2)</f>
        <v/>
      </c>
      <c r="AH2934" s="260">
        <v>2012</v>
      </c>
      <c r="AI2934" t="s">
        <v>3431</v>
      </c>
      <c r="AJ2934" s="260">
        <v>17</v>
      </c>
      <c r="AK2934">
        <v>1662</v>
      </c>
      <c r="AL2934">
        <v>2201.5</v>
      </c>
      <c r="AM2934">
        <v>4989000</v>
      </c>
      <c r="AP2934" s="287" t="str">
        <f>IFERROR(IF(Table_Merge1[[#This Row],[LME Zinc stock]]*Table_Merge1[[#This Row],[Nima.مقدار]]=0,"",Table_Merge1[[#This Row],[LME Zinc stock]]*Table_Merge1[[#This Row],[Nima.مقدار]]),"")</f>
        <v/>
      </c>
      <c r="AQ2934" s="287" t="str">
        <f>IFERROR(IF(Table_Merge1[[#This Row],[LME Zinc 3-month]]*Table_Merge1[[#This Row],[Nima.مقدار]]=0,"",Table_Merge1[[#This Row],[LME Zinc 3-month]]*Table_Merge1[[#This Row],[Nima.مقدار]]),"")</f>
        <v/>
      </c>
      <c r="AR2934" s="288" t="str">
        <f>IFERROR(IF(Table_Merge1[[#This Row],[LME Zinc stock]]*Table_Merge1[[#This Row],[Azad.Sell]]=0,"",Table_Merge1[[#This Row],[LME Zinc stock]]*Table_Merge1[[#This Row],[Azad.Sell]]),"")</f>
        <v/>
      </c>
      <c r="AS2934" s="288" t="str">
        <f>IFERROR(IF(Table_Merge1[[#This Row],[LME Zinc 3-month]]*Table_Merge1[[#This Row],[Azad.Sell]]=0,"",Table_Merge1[[#This Row],[LME Zinc 3-month]]*Table_Merge1[[#This Row],[Azad.Sell]]),"")</f>
        <v/>
      </c>
      <c r="AT2934"/>
    </row>
    <row r="2935" spans="1:46" x14ac:dyDescent="0.25">
      <c r="A2935" s="258">
        <v>44662</v>
      </c>
      <c r="B29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1401.01.22</v>
      </c>
      <c r="C2935" s="195">
        <f t="shared" ca="1" si="81"/>
        <v>1401</v>
      </c>
      <c r="D29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35" s="195">
        <f>_xlfn.NUMBERVALUE(RIGHT(Table11[[#This Row],[تاریخ شمسی]],2))</f>
        <v>22</v>
      </c>
      <c r="F29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01-22</v>
      </c>
      <c r="G2935" s="195" t="s">
        <v>3086</v>
      </c>
      <c r="L2935" s="259">
        <v>44662</v>
      </c>
      <c r="M2935">
        <v>246312</v>
      </c>
      <c r="O2935" s="284">
        <f>IFERROR(DATE(Table7[[#This Row],[year]],MONTH(DATEVALUE(Table7[[#This Row],[month]]&amp;"1")),Table7[[#This Row],[day]]),"")</f>
        <v>40841</v>
      </c>
      <c r="P2935" s="195" t="s">
        <v>6360</v>
      </c>
      <c r="Q2935" s="195">
        <v>2011</v>
      </c>
      <c r="R2935" s="195" t="s">
        <v>3448</v>
      </c>
      <c r="S2935" s="195">
        <v>25</v>
      </c>
      <c r="T2935" s="195">
        <v>1656.25</v>
      </c>
      <c r="U2935" s="195">
        <v>2136.5</v>
      </c>
      <c r="V2935" s="195">
        <v>4533675</v>
      </c>
      <c r="X2935" s="260">
        <v>40924</v>
      </c>
      <c r="Z2935" s="260">
        <v>8</v>
      </c>
      <c r="AB2935" s="260" t="str">
        <f>IFERROR(IFERROR(VLOOKUP(Table_Merge1[[#This Row],[Column1]],Table11[#All],2,FALSE),LEFT(AB2936,8)&amp;IF(LEN((RIGHT(AB2936,2)+1))&lt;2,"0"&amp;(RIGHT(AB2936,2)+1),(RIGHT(AB2936,2)-1))),"")</f>
        <v/>
      </c>
      <c r="AC2935" s="259" t="str">
        <f>LEFT(Table_Merge1[[#This Row],[Column2]],4)</f>
        <v/>
      </c>
      <c r="AD2935" s="259" t="str">
        <f>RIGHT(LEFT(Table_Merge1[[#This Row],[Column2]],7),2)</f>
        <v/>
      </c>
      <c r="AE2935" s="259" t="str">
        <f>RIGHT(Table_Merge1[[#This Row],[Column2]],2)</f>
        <v/>
      </c>
      <c r="AH2935" s="260">
        <v>2012</v>
      </c>
      <c r="AI2935" t="s">
        <v>3431</v>
      </c>
      <c r="AJ2935" s="260">
        <v>16</v>
      </c>
      <c r="AK2935">
        <v>1643.5</v>
      </c>
      <c r="AL2935">
        <v>2241</v>
      </c>
      <c r="AM2935">
        <v>4992500</v>
      </c>
      <c r="AP2935" s="287" t="str">
        <f>IFERROR(IF(Table_Merge1[[#This Row],[LME Zinc stock]]*Table_Merge1[[#This Row],[Nima.مقدار]]=0,"",Table_Merge1[[#This Row],[LME Zinc stock]]*Table_Merge1[[#This Row],[Nima.مقدار]]),"")</f>
        <v/>
      </c>
      <c r="AQ2935" s="287" t="str">
        <f>IFERROR(IF(Table_Merge1[[#This Row],[LME Zinc 3-month]]*Table_Merge1[[#This Row],[Nima.مقدار]]=0,"",Table_Merge1[[#This Row],[LME Zinc 3-month]]*Table_Merge1[[#This Row],[Nima.مقدار]]),"")</f>
        <v/>
      </c>
      <c r="AR2935" s="288" t="str">
        <f>IFERROR(IF(Table_Merge1[[#This Row],[LME Zinc stock]]*Table_Merge1[[#This Row],[Azad.Sell]]=0,"",Table_Merge1[[#This Row],[LME Zinc stock]]*Table_Merge1[[#This Row],[Azad.Sell]]),"")</f>
        <v/>
      </c>
      <c r="AS2935" s="288" t="str">
        <f>IFERROR(IF(Table_Merge1[[#This Row],[LME Zinc 3-month]]*Table_Merge1[[#This Row],[Azad.Sell]]=0,"",Table_Merge1[[#This Row],[LME Zinc 3-month]]*Table_Merge1[[#This Row],[Azad.Sell]]),"")</f>
        <v/>
      </c>
      <c r="AT2935"/>
    </row>
    <row r="2936" spans="1:46" x14ac:dyDescent="0.25">
      <c r="A2936" s="258">
        <v>44663</v>
      </c>
      <c r="B29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1401.01.23</v>
      </c>
      <c r="C2936" s="195">
        <f t="shared" ca="1" si="81"/>
        <v>1401</v>
      </c>
      <c r="D29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36" s="195">
        <f>_xlfn.NUMBERVALUE(RIGHT(Table11[[#This Row],[تاریخ شمسی]],2))</f>
        <v>23</v>
      </c>
      <c r="F29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01-23</v>
      </c>
      <c r="G2936" s="195" t="s">
        <v>3087</v>
      </c>
      <c r="L2936" s="259">
        <v>44663</v>
      </c>
      <c r="M2936">
        <v>246327</v>
      </c>
      <c r="O2936" s="283">
        <f>IFERROR(DATE(Table7[[#This Row],[year]],MONTH(DATEVALUE(Table7[[#This Row],[month]]&amp;"1")),Table7[[#This Row],[day]]),"")</f>
        <v>40840</v>
      </c>
      <c r="P2936" s="257" t="s">
        <v>6361</v>
      </c>
      <c r="Q2936" s="257">
        <v>2011</v>
      </c>
      <c r="R2936" s="257" t="s">
        <v>3448</v>
      </c>
      <c r="S2936" s="257">
        <v>24</v>
      </c>
      <c r="T2936" s="257">
        <v>1651</v>
      </c>
      <c r="U2936" s="257">
        <v>2134.5</v>
      </c>
      <c r="V2936" s="257">
        <v>4536875</v>
      </c>
      <c r="X2936" s="260">
        <v>40921</v>
      </c>
      <c r="Z2936" s="260">
        <v>8</v>
      </c>
      <c r="AB2936" s="260" t="str">
        <f>IFERROR(IFERROR(VLOOKUP(Table_Merge1[[#This Row],[Column1]],Table11[#All],2,FALSE),LEFT(AB2937,8)&amp;IF(LEN((RIGHT(AB2937,2)+1))&lt;2,"0"&amp;(RIGHT(AB2937,2)+1),(RIGHT(AB2937,2)-1))),"")</f>
        <v/>
      </c>
      <c r="AC2936" s="259" t="str">
        <f>LEFT(Table_Merge1[[#This Row],[Column2]],4)</f>
        <v/>
      </c>
      <c r="AD2936" s="259" t="str">
        <f>RIGHT(LEFT(Table_Merge1[[#This Row],[Column2]],7),2)</f>
        <v/>
      </c>
      <c r="AE2936" s="259" t="str">
        <f>RIGHT(Table_Merge1[[#This Row],[Column2]],2)</f>
        <v/>
      </c>
      <c r="AH2936" s="260">
        <v>2012</v>
      </c>
      <c r="AI2936" t="s">
        <v>3431</v>
      </c>
      <c r="AJ2936" s="260">
        <v>13</v>
      </c>
      <c r="AK2936">
        <v>1642</v>
      </c>
      <c r="AL2936">
        <v>2256</v>
      </c>
      <c r="AM2936">
        <v>4996275</v>
      </c>
      <c r="AP2936" s="287" t="str">
        <f>IFERROR(IF(Table_Merge1[[#This Row],[LME Zinc stock]]*Table_Merge1[[#This Row],[Nima.مقدار]]=0,"",Table_Merge1[[#This Row],[LME Zinc stock]]*Table_Merge1[[#This Row],[Nima.مقدار]]),"")</f>
        <v/>
      </c>
      <c r="AQ2936" s="287" t="str">
        <f>IFERROR(IF(Table_Merge1[[#This Row],[LME Zinc 3-month]]*Table_Merge1[[#This Row],[Nima.مقدار]]=0,"",Table_Merge1[[#This Row],[LME Zinc 3-month]]*Table_Merge1[[#This Row],[Nima.مقدار]]),"")</f>
        <v/>
      </c>
      <c r="AR2936" s="288" t="str">
        <f>IFERROR(IF(Table_Merge1[[#This Row],[LME Zinc stock]]*Table_Merge1[[#This Row],[Azad.Sell]]=0,"",Table_Merge1[[#This Row],[LME Zinc stock]]*Table_Merge1[[#This Row],[Azad.Sell]]),"")</f>
        <v/>
      </c>
      <c r="AS2936" s="288" t="str">
        <f>IFERROR(IF(Table_Merge1[[#This Row],[LME Zinc 3-month]]*Table_Merge1[[#This Row],[Azad.Sell]]=0,"",Table_Merge1[[#This Row],[LME Zinc 3-month]]*Table_Merge1[[#This Row],[Azad.Sell]]),"")</f>
        <v/>
      </c>
      <c r="AT2936"/>
    </row>
    <row r="2937" spans="1:46" x14ac:dyDescent="0.25">
      <c r="A2937" s="258">
        <v>44664</v>
      </c>
      <c r="B29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1401.01.24</v>
      </c>
      <c r="C2937" s="195">
        <f t="shared" ca="1" si="81"/>
        <v>1401</v>
      </c>
      <c r="D29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37" s="195">
        <f>_xlfn.NUMBERVALUE(RIGHT(Table11[[#This Row],[تاریخ شمسی]],2))</f>
        <v>24</v>
      </c>
      <c r="F29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01-24</v>
      </c>
      <c r="G2937" s="195" t="s">
        <v>3088</v>
      </c>
      <c r="L2937" s="259">
        <v>44664</v>
      </c>
      <c r="M2937">
        <v>247570</v>
      </c>
      <c r="O2937" s="284">
        <f>IFERROR(DATE(Table7[[#This Row],[year]],MONTH(DATEVALUE(Table7[[#This Row],[month]]&amp;"1")),Table7[[#This Row],[day]]),"")</f>
        <v>40837</v>
      </c>
      <c r="P2937" s="195" t="s">
        <v>6362</v>
      </c>
      <c r="Q2937" s="195">
        <v>2011</v>
      </c>
      <c r="R2937" s="195" t="s">
        <v>3448</v>
      </c>
      <c r="S2937" s="195">
        <v>21</v>
      </c>
      <c r="T2937" s="195">
        <v>1623</v>
      </c>
      <c r="U2937" s="195">
        <v>2127.5</v>
      </c>
      <c r="V2937" s="195">
        <v>4540925</v>
      </c>
      <c r="X2937" s="260">
        <v>40920</v>
      </c>
      <c r="Z2937" s="260">
        <v>8</v>
      </c>
      <c r="AB2937" s="260" t="str">
        <f>IFERROR(IFERROR(VLOOKUP(Table_Merge1[[#This Row],[Column1]],Table11[#All],2,FALSE),LEFT(AB2938,8)&amp;IF(LEN((RIGHT(AB2938,2)+1))&lt;2,"0"&amp;(RIGHT(AB2938,2)+1),(RIGHT(AB2938,2)-1))),"")</f>
        <v/>
      </c>
      <c r="AC2937" s="259" t="str">
        <f>LEFT(Table_Merge1[[#This Row],[Column2]],4)</f>
        <v/>
      </c>
      <c r="AD2937" s="259" t="str">
        <f>RIGHT(LEFT(Table_Merge1[[#This Row],[Column2]],7),2)</f>
        <v/>
      </c>
      <c r="AE2937" s="259" t="str">
        <f>RIGHT(Table_Merge1[[#This Row],[Column2]],2)</f>
        <v/>
      </c>
      <c r="AH2937" s="260">
        <v>2012</v>
      </c>
      <c r="AI2937" t="s">
        <v>3431</v>
      </c>
      <c r="AJ2937" s="260">
        <v>12</v>
      </c>
      <c r="AK2937">
        <v>1652.5</v>
      </c>
      <c r="AL2937" t="s">
        <v>3621</v>
      </c>
      <c r="AM2937" t="s">
        <v>3621</v>
      </c>
      <c r="AP2937" s="287" t="str">
        <f>IFERROR(IF(Table_Merge1[[#This Row],[LME Zinc stock]]*Table_Merge1[[#This Row],[Nima.مقدار]]=0,"",Table_Merge1[[#This Row],[LME Zinc stock]]*Table_Merge1[[#This Row],[Nima.مقدار]]),"")</f>
        <v/>
      </c>
      <c r="AQ2937" s="287" t="str">
        <f>IFERROR(IF(Table_Merge1[[#This Row],[LME Zinc 3-month]]*Table_Merge1[[#This Row],[Nima.مقدار]]=0,"",Table_Merge1[[#This Row],[LME Zinc 3-month]]*Table_Merge1[[#This Row],[Nima.مقدار]]),"")</f>
        <v/>
      </c>
      <c r="AR2937" s="288" t="str">
        <f>IFERROR(IF(Table_Merge1[[#This Row],[LME Zinc stock]]*Table_Merge1[[#This Row],[Azad.Sell]]=0,"",Table_Merge1[[#This Row],[LME Zinc stock]]*Table_Merge1[[#This Row],[Azad.Sell]]),"")</f>
        <v/>
      </c>
      <c r="AS2937" s="288" t="str">
        <f>IFERROR(IF(Table_Merge1[[#This Row],[LME Zinc 3-month]]*Table_Merge1[[#This Row],[Azad.Sell]]=0,"",Table_Merge1[[#This Row],[LME Zinc 3-month]]*Table_Merge1[[#This Row],[Azad.Sell]]),"")</f>
        <v/>
      </c>
      <c r="AT2937"/>
    </row>
    <row r="2938" spans="1:46" x14ac:dyDescent="0.25">
      <c r="A2938" s="258">
        <v>44665</v>
      </c>
      <c r="B29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1401.01.25</v>
      </c>
      <c r="C2938" s="195">
        <f t="shared" ca="1" si="81"/>
        <v>1401</v>
      </c>
      <c r="D29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38" s="195">
        <f>_xlfn.NUMBERVALUE(RIGHT(Table11[[#This Row],[تاریخ شمسی]],2))</f>
        <v>25</v>
      </c>
      <c r="F29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01-25</v>
      </c>
      <c r="G2938" s="195" t="s">
        <v>3089</v>
      </c>
      <c r="L2938" s="259">
        <v>44665</v>
      </c>
      <c r="M2938">
        <v>246510</v>
      </c>
      <c r="O2938" s="283">
        <f>IFERROR(DATE(Table7[[#This Row],[year]],MONTH(DATEVALUE(Table7[[#This Row],[month]]&amp;"1")),Table7[[#This Row],[day]]),"")</f>
        <v>40836</v>
      </c>
      <c r="P2938" s="257" t="s">
        <v>6363</v>
      </c>
      <c r="Q2938" s="257">
        <v>2011</v>
      </c>
      <c r="R2938" s="257" t="s">
        <v>3448</v>
      </c>
      <c r="S2938" s="257">
        <v>20</v>
      </c>
      <c r="T2938" s="257">
        <v>1629</v>
      </c>
      <c r="U2938" s="257">
        <v>2111.5</v>
      </c>
      <c r="V2938" s="257">
        <v>4543575</v>
      </c>
      <c r="X2938" s="260">
        <v>40919</v>
      </c>
      <c r="Z2938" s="260">
        <v>9</v>
      </c>
      <c r="AB2938" s="260" t="str">
        <f>IFERROR(IFERROR(VLOOKUP(Table_Merge1[[#This Row],[Column1]],Table11[#All],2,FALSE),LEFT(AB2939,8)&amp;IF(LEN((RIGHT(AB2939,2)+1))&lt;2,"0"&amp;(RIGHT(AB2939,2)+1),(RIGHT(AB2939,2)-1))),"")</f>
        <v/>
      </c>
      <c r="AC2938" s="259" t="str">
        <f>LEFT(Table_Merge1[[#This Row],[Column2]],4)</f>
        <v/>
      </c>
      <c r="AD2938" s="259" t="str">
        <f>RIGHT(LEFT(Table_Merge1[[#This Row],[Column2]],7),2)</f>
        <v/>
      </c>
      <c r="AE2938" s="259" t="str">
        <f>RIGHT(Table_Merge1[[#This Row],[Column2]],2)</f>
        <v/>
      </c>
      <c r="AH2938" s="260">
        <v>2012</v>
      </c>
      <c r="AI2938" t="s">
        <v>3431</v>
      </c>
      <c r="AJ2938" s="260">
        <v>11</v>
      </c>
      <c r="AK2938">
        <v>1641</v>
      </c>
      <c r="AL2938">
        <v>2299</v>
      </c>
      <c r="AM2938">
        <v>4994425</v>
      </c>
      <c r="AP2938" s="287" t="str">
        <f>IFERROR(IF(Table_Merge1[[#This Row],[LME Zinc stock]]*Table_Merge1[[#This Row],[Nima.مقدار]]=0,"",Table_Merge1[[#This Row],[LME Zinc stock]]*Table_Merge1[[#This Row],[Nima.مقدار]]),"")</f>
        <v/>
      </c>
      <c r="AQ2938" s="287" t="str">
        <f>IFERROR(IF(Table_Merge1[[#This Row],[LME Zinc 3-month]]*Table_Merge1[[#This Row],[Nima.مقدار]]=0,"",Table_Merge1[[#This Row],[LME Zinc 3-month]]*Table_Merge1[[#This Row],[Nima.مقدار]]),"")</f>
        <v/>
      </c>
      <c r="AR2938" s="288" t="str">
        <f>IFERROR(IF(Table_Merge1[[#This Row],[LME Zinc stock]]*Table_Merge1[[#This Row],[Azad.Sell]]=0,"",Table_Merge1[[#This Row],[LME Zinc stock]]*Table_Merge1[[#This Row],[Azad.Sell]]),"")</f>
        <v/>
      </c>
      <c r="AS2938" s="288" t="str">
        <f>IFERROR(IF(Table_Merge1[[#This Row],[LME Zinc 3-month]]*Table_Merge1[[#This Row],[Azad.Sell]]=0,"",Table_Merge1[[#This Row],[LME Zinc 3-month]]*Table_Merge1[[#This Row],[Azad.Sell]]),"")</f>
        <v/>
      </c>
      <c r="AT2938"/>
    </row>
    <row r="2939" spans="1:46" x14ac:dyDescent="0.25">
      <c r="A2939" s="258">
        <v>44666</v>
      </c>
      <c r="B29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1401.01.26</v>
      </c>
      <c r="C2939" s="195">
        <f t="shared" ca="1" si="81"/>
        <v>1401</v>
      </c>
      <c r="D29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39" s="195">
        <f>_xlfn.NUMBERVALUE(RIGHT(Table11[[#This Row],[تاریخ شمسی]],2))</f>
        <v>26</v>
      </c>
      <c r="F29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01-26</v>
      </c>
      <c r="G2939" s="195" t="s">
        <v>3090</v>
      </c>
      <c r="L2939" s="259">
        <v>44666</v>
      </c>
      <c r="M2939">
        <v>246510</v>
      </c>
      <c r="O2939" s="284">
        <f>IFERROR(DATE(Table7[[#This Row],[year]],MONTH(DATEVALUE(Table7[[#This Row],[month]]&amp;"1")),Table7[[#This Row],[day]]),"")</f>
        <v>40835</v>
      </c>
      <c r="P2939" s="195" t="s">
        <v>6364</v>
      </c>
      <c r="Q2939" s="195">
        <v>2011</v>
      </c>
      <c r="R2939" s="195" t="s">
        <v>3448</v>
      </c>
      <c r="S2939" s="195">
        <v>19</v>
      </c>
      <c r="T2939" s="195">
        <v>1651</v>
      </c>
      <c r="U2939" s="195">
        <v>2142</v>
      </c>
      <c r="V2939" s="195">
        <v>4546475</v>
      </c>
      <c r="X2939" s="260">
        <v>40918</v>
      </c>
      <c r="Z2939" s="260">
        <v>9</v>
      </c>
      <c r="AB2939" s="260" t="str">
        <f>IFERROR(IFERROR(VLOOKUP(Table_Merge1[[#This Row],[Column1]],Table11[#All],2,FALSE),LEFT(AB2940,8)&amp;IF(LEN((RIGHT(AB2940,2)+1))&lt;2,"0"&amp;(RIGHT(AB2940,2)+1),(RIGHT(AB2940,2)-1))),"")</f>
        <v/>
      </c>
      <c r="AC2939" s="259" t="str">
        <f>LEFT(Table_Merge1[[#This Row],[Column2]],4)</f>
        <v/>
      </c>
      <c r="AD2939" s="259" t="str">
        <f>RIGHT(LEFT(Table_Merge1[[#This Row],[Column2]],7),2)</f>
        <v/>
      </c>
      <c r="AE2939" s="259" t="str">
        <f>RIGHT(Table_Merge1[[#This Row],[Column2]],2)</f>
        <v/>
      </c>
      <c r="AH2939" s="260">
        <v>2012</v>
      </c>
      <c r="AI2939" t="s">
        <v>3431</v>
      </c>
      <c r="AJ2939" s="260">
        <v>10</v>
      </c>
      <c r="AK2939">
        <v>1627</v>
      </c>
      <c r="AL2939">
        <v>2244</v>
      </c>
      <c r="AM2939">
        <v>4996475</v>
      </c>
      <c r="AP2939" s="287" t="str">
        <f>IFERROR(IF(Table_Merge1[[#This Row],[LME Zinc stock]]*Table_Merge1[[#This Row],[Nima.مقدار]]=0,"",Table_Merge1[[#This Row],[LME Zinc stock]]*Table_Merge1[[#This Row],[Nima.مقدار]]),"")</f>
        <v/>
      </c>
      <c r="AQ2939" s="287" t="str">
        <f>IFERROR(IF(Table_Merge1[[#This Row],[LME Zinc 3-month]]*Table_Merge1[[#This Row],[Nima.مقدار]]=0,"",Table_Merge1[[#This Row],[LME Zinc 3-month]]*Table_Merge1[[#This Row],[Nima.مقدار]]),"")</f>
        <v/>
      </c>
      <c r="AR2939" s="288" t="str">
        <f>IFERROR(IF(Table_Merge1[[#This Row],[LME Zinc stock]]*Table_Merge1[[#This Row],[Azad.Sell]]=0,"",Table_Merge1[[#This Row],[LME Zinc stock]]*Table_Merge1[[#This Row],[Azad.Sell]]),"")</f>
        <v/>
      </c>
      <c r="AS2939" s="288" t="str">
        <f>IFERROR(IF(Table_Merge1[[#This Row],[LME Zinc 3-month]]*Table_Merge1[[#This Row],[Azad.Sell]]=0,"",Table_Merge1[[#This Row],[LME Zinc 3-month]]*Table_Merge1[[#This Row],[Azad.Sell]]),"")</f>
        <v/>
      </c>
      <c r="AT2939"/>
    </row>
    <row r="2940" spans="1:46" x14ac:dyDescent="0.25">
      <c r="A2940" s="258">
        <v>44667</v>
      </c>
      <c r="B29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1401.01.27</v>
      </c>
      <c r="C2940" s="195">
        <f t="shared" ca="1" si="81"/>
        <v>1401</v>
      </c>
      <c r="D29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40" s="195">
        <f>_xlfn.NUMBERVALUE(RIGHT(Table11[[#This Row],[تاریخ شمسی]],2))</f>
        <v>27</v>
      </c>
      <c r="F29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01-27</v>
      </c>
      <c r="G2940" s="195" t="s">
        <v>3091</v>
      </c>
      <c r="L2940" s="259">
        <v>44667</v>
      </c>
      <c r="M2940">
        <v>247167</v>
      </c>
      <c r="O2940" s="283">
        <f>IFERROR(DATE(Table7[[#This Row],[year]],MONTH(DATEVALUE(Table7[[#This Row],[month]]&amp;"1")),Table7[[#This Row],[day]]),"")</f>
        <v>40834</v>
      </c>
      <c r="P2940" s="257" t="s">
        <v>6365</v>
      </c>
      <c r="Q2940" s="257">
        <v>2011</v>
      </c>
      <c r="R2940" s="257" t="s">
        <v>3448</v>
      </c>
      <c r="S2940" s="257">
        <v>18</v>
      </c>
      <c r="T2940" s="257">
        <v>1658</v>
      </c>
      <c r="U2940" s="257">
        <v>2154</v>
      </c>
      <c r="V2940" s="257">
        <v>4545725</v>
      </c>
      <c r="X2940" s="260">
        <v>40917</v>
      </c>
      <c r="Z2940" s="260">
        <v>9</v>
      </c>
      <c r="AB2940" s="260" t="str">
        <f>IFERROR(IFERROR(VLOOKUP(Table_Merge1[[#This Row],[Column1]],Table11[#All],2,FALSE),LEFT(AB2941,8)&amp;IF(LEN((RIGHT(AB2941,2)+1))&lt;2,"0"&amp;(RIGHT(AB2941,2)+1),(RIGHT(AB2941,2)-1))),"")</f>
        <v/>
      </c>
      <c r="AC2940" s="259" t="str">
        <f>LEFT(Table_Merge1[[#This Row],[Column2]],4)</f>
        <v/>
      </c>
      <c r="AD2940" s="259" t="str">
        <f>RIGHT(LEFT(Table_Merge1[[#This Row],[Column2]],7),2)</f>
        <v/>
      </c>
      <c r="AE2940" s="259" t="str">
        <f>RIGHT(Table_Merge1[[#This Row],[Column2]],2)</f>
        <v/>
      </c>
      <c r="AH2940" s="260">
        <v>2012</v>
      </c>
      <c r="AI2940" t="s">
        <v>3431</v>
      </c>
      <c r="AJ2940" s="260">
        <v>9</v>
      </c>
      <c r="AK2940">
        <v>1618</v>
      </c>
      <c r="AL2940">
        <v>2278</v>
      </c>
      <c r="AM2940">
        <v>4996650</v>
      </c>
      <c r="AP2940" s="287" t="str">
        <f>IFERROR(IF(Table_Merge1[[#This Row],[LME Zinc stock]]*Table_Merge1[[#This Row],[Nima.مقدار]]=0,"",Table_Merge1[[#This Row],[LME Zinc stock]]*Table_Merge1[[#This Row],[Nima.مقدار]]),"")</f>
        <v/>
      </c>
      <c r="AQ2940" s="287" t="str">
        <f>IFERROR(IF(Table_Merge1[[#This Row],[LME Zinc 3-month]]*Table_Merge1[[#This Row],[Nima.مقدار]]=0,"",Table_Merge1[[#This Row],[LME Zinc 3-month]]*Table_Merge1[[#This Row],[Nima.مقدار]]),"")</f>
        <v/>
      </c>
      <c r="AR2940" s="288" t="str">
        <f>IFERROR(IF(Table_Merge1[[#This Row],[LME Zinc stock]]*Table_Merge1[[#This Row],[Azad.Sell]]=0,"",Table_Merge1[[#This Row],[LME Zinc stock]]*Table_Merge1[[#This Row],[Azad.Sell]]),"")</f>
        <v/>
      </c>
      <c r="AS2940" s="288" t="str">
        <f>IFERROR(IF(Table_Merge1[[#This Row],[LME Zinc 3-month]]*Table_Merge1[[#This Row],[Azad.Sell]]=0,"",Table_Merge1[[#This Row],[LME Zinc 3-month]]*Table_Merge1[[#This Row],[Azad.Sell]]),"")</f>
        <v/>
      </c>
      <c r="AT2940"/>
    </row>
    <row r="2941" spans="1:46" x14ac:dyDescent="0.25">
      <c r="A2941" s="258">
        <v>44668</v>
      </c>
      <c r="B29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1401.01.28</v>
      </c>
      <c r="C2941" s="195">
        <f t="shared" ca="1" si="81"/>
        <v>1401</v>
      </c>
      <c r="D29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41" s="195">
        <f>_xlfn.NUMBERVALUE(RIGHT(Table11[[#This Row],[تاریخ شمسی]],2))</f>
        <v>28</v>
      </c>
      <c r="F29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01-28</v>
      </c>
      <c r="G2941" s="195" t="s">
        <v>3092</v>
      </c>
      <c r="L2941" s="259">
        <v>44668</v>
      </c>
      <c r="M2941">
        <v>246600</v>
      </c>
      <c r="O2941" s="284">
        <f>IFERROR(DATE(Table7[[#This Row],[year]],MONTH(DATEVALUE(Table7[[#This Row],[month]]&amp;"1")),Table7[[#This Row],[day]]),"")</f>
        <v>40833</v>
      </c>
      <c r="P2941" s="195" t="s">
        <v>6366</v>
      </c>
      <c r="Q2941" s="195">
        <v>2011</v>
      </c>
      <c r="R2941" s="195" t="s">
        <v>3448</v>
      </c>
      <c r="S2941" s="195">
        <v>17</v>
      </c>
      <c r="T2941" s="195">
        <v>1689</v>
      </c>
      <c r="U2941" s="195">
        <v>2146</v>
      </c>
      <c r="V2941" s="195">
        <v>4544850</v>
      </c>
      <c r="X2941" s="260">
        <v>40914</v>
      </c>
      <c r="Z2941" s="260">
        <v>9</v>
      </c>
      <c r="AB2941" s="260" t="str">
        <f>IFERROR(IFERROR(VLOOKUP(Table_Merge1[[#This Row],[Column1]],Table11[#All],2,FALSE),LEFT(AB2942,8)&amp;IF(LEN((RIGHT(AB2942,2)+1))&lt;2,"0"&amp;(RIGHT(AB2942,2)+1),(RIGHT(AB2942,2)-1))),"")</f>
        <v/>
      </c>
      <c r="AC2941" s="259" t="str">
        <f>LEFT(Table_Merge1[[#This Row],[Column2]],4)</f>
        <v/>
      </c>
      <c r="AD2941" s="259" t="str">
        <f>RIGHT(LEFT(Table_Merge1[[#This Row],[Column2]],7),2)</f>
        <v/>
      </c>
      <c r="AE2941" s="259" t="str">
        <f>RIGHT(Table_Merge1[[#This Row],[Column2]],2)</f>
        <v/>
      </c>
      <c r="AH2941" s="260">
        <v>2012</v>
      </c>
      <c r="AI2941" t="s">
        <v>3431</v>
      </c>
      <c r="AJ2941" s="260">
        <v>6</v>
      </c>
      <c r="AK2941">
        <v>1621</v>
      </c>
      <c r="AL2941">
        <v>2263</v>
      </c>
      <c r="AM2941">
        <v>5000150</v>
      </c>
      <c r="AP2941" s="287" t="str">
        <f>IFERROR(IF(Table_Merge1[[#This Row],[LME Zinc stock]]*Table_Merge1[[#This Row],[Nima.مقدار]]=0,"",Table_Merge1[[#This Row],[LME Zinc stock]]*Table_Merge1[[#This Row],[Nima.مقدار]]),"")</f>
        <v/>
      </c>
      <c r="AQ2941" s="287" t="str">
        <f>IFERROR(IF(Table_Merge1[[#This Row],[LME Zinc 3-month]]*Table_Merge1[[#This Row],[Nima.مقدار]]=0,"",Table_Merge1[[#This Row],[LME Zinc 3-month]]*Table_Merge1[[#This Row],[Nima.مقدار]]),"")</f>
        <v/>
      </c>
      <c r="AR2941" s="288" t="str">
        <f>IFERROR(IF(Table_Merge1[[#This Row],[LME Zinc stock]]*Table_Merge1[[#This Row],[Azad.Sell]]=0,"",Table_Merge1[[#This Row],[LME Zinc stock]]*Table_Merge1[[#This Row],[Azad.Sell]]),"")</f>
        <v/>
      </c>
      <c r="AS2941" s="288" t="str">
        <f>IFERROR(IF(Table_Merge1[[#This Row],[LME Zinc 3-month]]*Table_Merge1[[#This Row],[Azad.Sell]]=0,"",Table_Merge1[[#This Row],[LME Zinc 3-month]]*Table_Merge1[[#This Row],[Azad.Sell]]),"")</f>
        <v/>
      </c>
      <c r="AT2941"/>
    </row>
    <row r="2942" spans="1:46" x14ac:dyDescent="0.25">
      <c r="A2942" s="258">
        <v>44669</v>
      </c>
      <c r="B29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1401.01.29</v>
      </c>
      <c r="C2942" s="195">
        <f t="shared" ca="1" si="81"/>
        <v>1401</v>
      </c>
      <c r="D29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42" s="195">
        <f>_xlfn.NUMBERVALUE(RIGHT(Table11[[#This Row],[تاریخ شمسی]],2))</f>
        <v>29</v>
      </c>
      <c r="F29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01-29</v>
      </c>
      <c r="G2942" s="195" t="s">
        <v>3093</v>
      </c>
      <c r="L2942" s="259">
        <v>44669</v>
      </c>
      <c r="M2942">
        <v>246342</v>
      </c>
      <c r="O2942" s="283">
        <f>IFERROR(DATE(Table7[[#This Row],[year]],MONTH(DATEVALUE(Table7[[#This Row],[month]]&amp;"1")),Table7[[#This Row],[day]]),"")</f>
        <v>40830</v>
      </c>
      <c r="P2942" s="257" t="s">
        <v>6367</v>
      </c>
      <c r="Q2942" s="257">
        <v>2011</v>
      </c>
      <c r="R2942" s="257" t="s">
        <v>3448</v>
      </c>
      <c r="S2942" s="257">
        <v>14</v>
      </c>
      <c r="T2942" s="257">
        <v>1676</v>
      </c>
      <c r="U2942" s="257">
        <v>2124.5</v>
      </c>
      <c r="V2942" s="257">
        <v>4546675</v>
      </c>
      <c r="X2942" s="260">
        <v>40913</v>
      </c>
      <c r="Z2942" s="260">
        <v>9</v>
      </c>
      <c r="AB2942" s="260" t="str">
        <f>IFERROR(IFERROR(VLOOKUP(Table_Merge1[[#This Row],[Column1]],Table11[#All],2,FALSE),LEFT(AB2943,8)&amp;IF(LEN((RIGHT(AB2943,2)+1))&lt;2,"0"&amp;(RIGHT(AB2943,2)+1),(RIGHT(AB2943,2)-1))),"")</f>
        <v/>
      </c>
      <c r="AC2942" s="259" t="str">
        <f>LEFT(Table_Merge1[[#This Row],[Column2]],4)</f>
        <v/>
      </c>
      <c r="AD2942" s="259" t="str">
        <f>RIGHT(LEFT(Table_Merge1[[#This Row],[Column2]],7),2)</f>
        <v/>
      </c>
      <c r="AE2942" s="259" t="str">
        <f>RIGHT(Table_Merge1[[#This Row],[Column2]],2)</f>
        <v/>
      </c>
      <c r="AH2942" s="260">
        <v>2012</v>
      </c>
      <c r="AI2942" t="s">
        <v>3431</v>
      </c>
      <c r="AJ2942" s="260">
        <v>5</v>
      </c>
      <c r="AK2942">
        <v>1614.5</v>
      </c>
      <c r="AL2942">
        <v>2228</v>
      </c>
      <c r="AM2942">
        <v>5003800</v>
      </c>
      <c r="AP2942" s="287" t="str">
        <f>IFERROR(IF(Table_Merge1[[#This Row],[LME Zinc stock]]*Table_Merge1[[#This Row],[Nima.مقدار]]=0,"",Table_Merge1[[#This Row],[LME Zinc stock]]*Table_Merge1[[#This Row],[Nima.مقدار]]),"")</f>
        <v/>
      </c>
      <c r="AQ2942" s="287" t="str">
        <f>IFERROR(IF(Table_Merge1[[#This Row],[LME Zinc 3-month]]*Table_Merge1[[#This Row],[Nima.مقدار]]=0,"",Table_Merge1[[#This Row],[LME Zinc 3-month]]*Table_Merge1[[#This Row],[Nima.مقدار]]),"")</f>
        <v/>
      </c>
      <c r="AR2942" s="288" t="str">
        <f>IFERROR(IF(Table_Merge1[[#This Row],[LME Zinc stock]]*Table_Merge1[[#This Row],[Azad.Sell]]=0,"",Table_Merge1[[#This Row],[LME Zinc stock]]*Table_Merge1[[#This Row],[Azad.Sell]]),"")</f>
        <v/>
      </c>
      <c r="AS2942" s="288" t="str">
        <f>IFERROR(IF(Table_Merge1[[#This Row],[LME Zinc 3-month]]*Table_Merge1[[#This Row],[Azad.Sell]]=0,"",Table_Merge1[[#This Row],[LME Zinc 3-month]]*Table_Merge1[[#This Row],[Azad.Sell]]),"")</f>
        <v/>
      </c>
      <c r="AT2942"/>
    </row>
    <row r="2943" spans="1:46" x14ac:dyDescent="0.25">
      <c r="A2943" s="258">
        <v>44670</v>
      </c>
      <c r="B29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1401.01.30</v>
      </c>
      <c r="C2943" s="195">
        <f t="shared" ca="1" si="81"/>
        <v>1401</v>
      </c>
      <c r="D29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43" s="195">
        <f>_xlfn.NUMBERVALUE(RIGHT(Table11[[#This Row],[تاریخ شمسی]],2))</f>
        <v>30</v>
      </c>
      <c r="F29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01-30</v>
      </c>
      <c r="G2943" s="195" t="s">
        <v>3094</v>
      </c>
      <c r="L2943" s="259">
        <v>44670</v>
      </c>
      <c r="M2943">
        <v>247405</v>
      </c>
      <c r="O2943" s="284">
        <f>IFERROR(DATE(Table7[[#This Row],[year]],MONTH(DATEVALUE(Table7[[#This Row],[month]]&amp;"1")),Table7[[#This Row],[day]]),"")</f>
        <v>40829</v>
      </c>
      <c r="P2943" s="195" t="s">
        <v>6368</v>
      </c>
      <c r="Q2943" s="195">
        <v>2011</v>
      </c>
      <c r="R2943" s="195" t="s">
        <v>3448</v>
      </c>
      <c r="S2943" s="195">
        <v>13</v>
      </c>
      <c r="T2943" s="195">
        <v>1673</v>
      </c>
      <c r="U2943" s="195">
        <v>2121.5</v>
      </c>
      <c r="V2943" s="195">
        <v>4548025</v>
      </c>
      <c r="X2943" s="260">
        <v>40912</v>
      </c>
      <c r="Z2943" s="260">
        <v>9</v>
      </c>
      <c r="AB2943" s="260" t="str">
        <f>IFERROR(IFERROR(VLOOKUP(Table_Merge1[[#This Row],[Column1]],Table11[#All],2,FALSE),LEFT(AB2944,8)&amp;IF(LEN((RIGHT(AB2944,2)+1))&lt;2,"0"&amp;(RIGHT(AB2944,2)+1),(RIGHT(AB2944,2)-1))),"")</f>
        <v/>
      </c>
      <c r="AC2943" s="259" t="str">
        <f>LEFT(Table_Merge1[[#This Row],[Column2]],4)</f>
        <v/>
      </c>
      <c r="AD2943" s="259" t="str">
        <f>RIGHT(LEFT(Table_Merge1[[#This Row],[Column2]],7),2)</f>
        <v/>
      </c>
      <c r="AE2943" s="259" t="str">
        <f>RIGHT(Table_Merge1[[#This Row],[Column2]],2)</f>
        <v/>
      </c>
      <c r="AH2943" s="260">
        <v>2012</v>
      </c>
      <c r="AI2943" t="s">
        <v>3431</v>
      </c>
      <c r="AJ2943" s="260">
        <v>4</v>
      </c>
      <c r="AK2943">
        <v>1603</v>
      </c>
      <c r="AL2943">
        <v>2225.5</v>
      </c>
      <c r="AM2943">
        <v>5007200</v>
      </c>
      <c r="AP2943" s="287" t="str">
        <f>IFERROR(IF(Table_Merge1[[#This Row],[LME Zinc stock]]*Table_Merge1[[#This Row],[Nima.مقدار]]=0,"",Table_Merge1[[#This Row],[LME Zinc stock]]*Table_Merge1[[#This Row],[Nima.مقدار]]),"")</f>
        <v/>
      </c>
      <c r="AQ2943" s="287" t="str">
        <f>IFERROR(IF(Table_Merge1[[#This Row],[LME Zinc 3-month]]*Table_Merge1[[#This Row],[Nima.مقدار]]=0,"",Table_Merge1[[#This Row],[LME Zinc 3-month]]*Table_Merge1[[#This Row],[Nima.مقدار]]),"")</f>
        <v/>
      </c>
      <c r="AR2943" s="288" t="str">
        <f>IFERROR(IF(Table_Merge1[[#This Row],[LME Zinc stock]]*Table_Merge1[[#This Row],[Azad.Sell]]=0,"",Table_Merge1[[#This Row],[LME Zinc stock]]*Table_Merge1[[#This Row],[Azad.Sell]]),"")</f>
        <v/>
      </c>
      <c r="AS2943" s="288" t="str">
        <f>IFERROR(IF(Table_Merge1[[#This Row],[LME Zinc 3-month]]*Table_Merge1[[#This Row],[Azad.Sell]]=0,"",Table_Merge1[[#This Row],[LME Zinc 3-month]]*Table_Merge1[[#This Row],[Azad.Sell]]),"")</f>
        <v/>
      </c>
      <c r="AT2943"/>
    </row>
    <row r="2944" spans="1:46" x14ac:dyDescent="0.25">
      <c r="A2944" s="258">
        <v>44671</v>
      </c>
      <c r="B29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1401.01.31</v>
      </c>
      <c r="C2944" s="195">
        <f t="shared" ca="1" si="81"/>
        <v>1401</v>
      </c>
      <c r="D29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2944" s="195">
        <f>_xlfn.NUMBERVALUE(RIGHT(Table11[[#This Row],[تاریخ شمسی]],2))</f>
        <v>31</v>
      </c>
      <c r="F29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01-31</v>
      </c>
      <c r="G2944" s="195" t="s">
        <v>3095</v>
      </c>
      <c r="L2944" s="259">
        <v>44671</v>
      </c>
      <c r="M2944">
        <v>246988</v>
      </c>
      <c r="O2944" s="283">
        <f>IFERROR(DATE(Table7[[#This Row],[year]],MONTH(DATEVALUE(Table7[[#This Row],[month]]&amp;"1")),Table7[[#This Row],[day]]),"")</f>
        <v>40828</v>
      </c>
      <c r="P2944" s="257" t="s">
        <v>6369</v>
      </c>
      <c r="Q2944" s="257">
        <v>2011</v>
      </c>
      <c r="R2944" s="257" t="s">
        <v>3448</v>
      </c>
      <c r="S2944" s="257">
        <v>12</v>
      </c>
      <c r="T2944" s="257">
        <v>1687</v>
      </c>
      <c r="U2944" s="257" t="s">
        <v>3621</v>
      </c>
      <c r="V2944" s="257" t="s">
        <v>3621</v>
      </c>
      <c r="X2944" s="260">
        <v>40911</v>
      </c>
      <c r="Z2944" s="260">
        <v>9</v>
      </c>
      <c r="AB2944" s="260" t="str">
        <f>IFERROR(IFERROR(VLOOKUP(Table_Merge1[[#This Row],[Column1]],Table11[#All],2,FALSE),LEFT(AB2945,8)&amp;IF(LEN((RIGHT(AB2945,2)+1))&lt;2,"0"&amp;(RIGHT(AB2945,2)+1),(RIGHT(AB2945,2)-1))),"")</f>
        <v/>
      </c>
      <c r="AC2944" s="259" t="str">
        <f>LEFT(Table_Merge1[[#This Row],[Column2]],4)</f>
        <v/>
      </c>
      <c r="AD2944" s="259" t="str">
        <f>RIGHT(LEFT(Table_Merge1[[#This Row],[Column2]],7),2)</f>
        <v/>
      </c>
      <c r="AE2944" s="259" t="str">
        <f>RIGHT(Table_Merge1[[#This Row],[Column2]],2)</f>
        <v/>
      </c>
      <c r="AH2944" s="260">
        <v>2012</v>
      </c>
      <c r="AI2944" t="s">
        <v>3431</v>
      </c>
      <c r="AJ2944" s="260">
        <v>3</v>
      </c>
      <c r="AK2944">
        <v>1590</v>
      </c>
      <c r="AL2944">
        <v>2229.5</v>
      </c>
      <c r="AM2944">
        <v>5010750</v>
      </c>
      <c r="AP2944" s="287" t="str">
        <f>IFERROR(IF(Table_Merge1[[#This Row],[LME Zinc stock]]*Table_Merge1[[#This Row],[Nima.مقدار]]=0,"",Table_Merge1[[#This Row],[LME Zinc stock]]*Table_Merge1[[#This Row],[Nima.مقدار]]),"")</f>
        <v/>
      </c>
      <c r="AQ2944" s="287" t="str">
        <f>IFERROR(IF(Table_Merge1[[#This Row],[LME Zinc 3-month]]*Table_Merge1[[#This Row],[Nima.مقدار]]=0,"",Table_Merge1[[#This Row],[LME Zinc 3-month]]*Table_Merge1[[#This Row],[Nima.مقدار]]),"")</f>
        <v/>
      </c>
      <c r="AR2944" s="288" t="str">
        <f>IFERROR(IF(Table_Merge1[[#This Row],[LME Zinc stock]]*Table_Merge1[[#This Row],[Azad.Sell]]=0,"",Table_Merge1[[#This Row],[LME Zinc stock]]*Table_Merge1[[#This Row],[Azad.Sell]]),"")</f>
        <v/>
      </c>
      <c r="AS2944" s="288" t="str">
        <f>IFERROR(IF(Table_Merge1[[#This Row],[LME Zinc 3-month]]*Table_Merge1[[#This Row],[Azad.Sell]]=0,"",Table_Merge1[[#This Row],[LME Zinc 3-month]]*Table_Merge1[[#This Row],[Azad.Sell]]),"")</f>
        <v/>
      </c>
      <c r="AT2944"/>
    </row>
    <row r="2945" spans="1:46" x14ac:dyDescent="0.25">
      <c r="A2945" s="258">
        <v>44672</v>
      </c>
      <c r="B29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1401.02.01</v>
      </c>
      <c r="C2945" s="195">
        <f t="shared" ca="1" si="81"/>
        <v>1401</v>
      </c>
      <c r="D29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45" s="195">
        <f>_xlfn.NUMBERVALUE(RIGHT(Table11[[#This Row],[تاریخ شمسی]],2))</f>
        <v>1</v>
      </c>
      <c r="F29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02-01</v>
      </c>
      <c r="G2945" s="195" t="s">
        <v>3096</v>
      </c>
      <c r="L2945" s="259">
        <v>44672</v>
      </c>
      <c r="M2945">
        <v>245709</v>
      </c>
      <c r="O2945" s="284">
        <f>IFERROR(DATE(Table7[[#This Row],[year]],MONTH(DATEVALUE(Table7[[#This Row],[month]]&amp;"1")),Table7[[#This Row],[day]]),"")</f>
        <v>40827</v>
      </c>
      <c r="P2945" s="195" t="s">
        <v>6370</v>
      </c>
      <c r="Q2945" s="195">
        <v>2011</v>
      </c>
      <c r="R2945" s="195" t="s">
        <v>3448</v>
      </c>
      <c r="S2945" s="195">
        <v>11</v>
      </c>
      <c r="T2945" s="195">
        <v>1662</v>
      </c>
      <c r="U2945" s="195">
        <v>2209</v>
      </c>
      <c r="V2945" s="195">
        <v>4548025</v>
      </c>
      <c r="X2945" s="260">
        <v>40907</v>
      </c>
      <c r="Z2945" s="260">
        <v>9</v>
      </c>
      <c r="AB2945" s="260" t="str">
        <f>IFERROR(IFERROR(VLOOKUP(Table_Merge1[[#This Row],[Column1]],Table11[#All],2,FALSE),LEFT(AB2946,8)&amp;IF(LEN((RIGHT(AB2946,2)+1))&lt;2,"0"&amp;(RIGHT(AB2946,2)+1),(RIGHT(AB2946,2)-1))),"")</f>
        <v/>
      </c>
      <c r="AC2945" s="259" t="str">
        <f>LEFT(Table_Merge1[[#This Row],[Column2]],4)</f>
        <v/>
      </c>
      <c r="AD2945" s="259" t="str">
        <f>RIGHT(LEFT(Table_Merge1[[#This Row],[Column2]],7),2)</f>
        <v/>
      </c>
      <c r="AE2945" s="259" t="str">
        <f>RIGHT(Table_Merge1[[#This Row],[Column2]],2)</f>
        <v/>
      </c>
      <c r="AH2945" s="260">
        <v>2011</v>
      </c>
      <c r="AI2945" t="s">
        <v>3452</v>
      </c>
      <c r="AJ2945" s="260">
        <v>30</v>
      </c>
      <c r="AK2945">
        <v>1574.5</v>
      </c>
      <c r="AL2945">
        <v>2189</v>
      </c>
      <c r="AM2945">
        <v>4973725</v>
      </c>
      <c r="AP2945" s="287" t="str">
        <f>IFERROR(IF(Table_Merge1[[#This Row],[LME Zinc stock]]*Table_Merge1[[#This Row],[Nima.مقدار]]=0,"",Table_Merge1[[#This Row],[LME Zinc stock]]*Table_Merge1[[#This Row],[Nima.مقدار]]),"")</f>
        <v/>
      </c>
      <c r="AQ2945" s="287" t="str">
        <f>IFERROR(IF(Table_Merge1[[#This Row],[LME Zinc 3-month]]*Table_Merge1[[#This Row],[Nima.مقدار]]=0,"",Table_Merge1[[#This Row],[LME Zinc 3-month]]*Table_Merge1[[#This Row],[Nima.مقدار]]),"")</f>
        <v/>
      </c>
      <c r="AR2945" s="288" t="str">
        <f>IFERROR(IF(Table_Merge1[[#This Row],[LME Zinc stock]]*Table_Merge1[[#This Row],[Azad.Sell]]=0,"",Table_Merge1[[#This Row],[LME Zinc stock]]*Table_Merge1[[#This Row],[Azad.Sell]]),"")</f>
        <v/>
      </c>
      <c r="AS2945" s="288" t="str">
        <f>IFERROR(IF(Table_Merge1[[#This Row],[LME Zinc 3-month]]*Table_Merge1[[#This Row],[Azad.Sell]]=0,"",Table_Merge1[[#This Row],[LME Zinc 3-month]]*Table_Merge1[[#This Row],[Azad.Sell]]),"")</f>
        <v/>
      </c>
      <c r="AT2945"/>
    </row>
    <row r="2946" spans="1:46" x14ac:dyDescent="0.25">
      <c r="A2946" s="258">
        <v>44673</v>
      </c>
      <c r="B29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1401.02.02</v>
      </c>
      <c r="C2946" s="195">
        <f t="shared" ref="C2946:C3009" ca="1" si="82">_xlfn.NUMBERVALUE(LEFT(G2946, LEN(G2946) - MAX(IF(ISNUMBER(MID(G2946, ROW(INDIRECT("1:"&amp;LEN(G2946))), 1) *1)=FALSE, ROW(INDIRECT("6:"&amp;LEN(G2946))), 6))))</f>
        <v>1401</v>
      </c>
      <c r="D29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46" s="195">
        <f>_xlfn.NUMBERVALUE(RIGHT(Table11[[#This Row],[تاریخ شمسی]],2))</f>
        <v>2</v>
      </c>
      <c r="F29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02-02</v>
      </c>
      <c r="G2946" s="195" t="s">
        <v>3097</v>
      </c>
      <c r="L2946" s="259">
        <v>44673</v>
      </c>
      <c r="M2946">
        <v>245709</v>
      </c>
      <c r="O2946" s="283">
        <f>IFERROR(DATE(Table7[[#This Row],[year]],MONTH(DATEVALUE(Table7[[#This Row],[month]]&amp;"1")),Table7[[#This Row],[day]]),"")</f>
        <v>40826</v>
      </c>
      <c r="P2946" s="257" t="s">
        <v>6371</v>
      </c>
      <c r="Q2946" s="257">
        <v>2011</v>
      </c>
      <c r="R2946" s="257" t="s">
        <v>3448</v>
      </c>
      <c r="S2946" s="257">
        <v>10</v>
      </c>
      <c r="T2946" s="257">
        <v>1664</v>
      </c>
      <c r="U2946" s="257">
        <v>2241.5</v>
      </c>
      <c r="V2946" s="257">
        <v>4551075</v>
      </c>
      <c r="X2946" s="260">
        <v>40906</v>
      </c>
      <c r="Z2946" s="260">
        <v>9</v>
      </c>
      <c r="AB2946" s="260" t="str">
        <f>IFERROR(IFERROR(VLOOKUP(Table_Merge1[[#This Row],[Column1]],Table11[#All],2,FALSE),LEFT(AB2947,8)&amp;IF(LEN((RIGHT(AB2947,2)+1))&lt;2,"0"&amp;(RIGHT(AB2947,2)+1),(RIGHT(AB2947,2)-1))),"")</f>
        <v/>
      </c>
      <c r="AC2946" s="259" t="str">
        <f>LEFT(Table_Merge1[[#This Row],[Column2]],4)</f>
        <v/>
      </c>
      <c r="AD2946" s="259" t="str">
        <f>RIGHT(LEFT(Table_Merge1[[#This Row],[Column2]],7),2)</f>
        <v/>
      </c>
      <c r="AE2946" s="259" t="str">
        <f>RIGHT(Table_Merge1[[#This Row],[Column2]],2)</f>
        <v/>
      </c>
      <c r="AH2946" s="260">
        <v>2011</v>
      </c>
      <c r="AI2946" t="s">
        <v>3452</v>
      </c>
      <c r="AJ2946" s="260">
        <v>29</v>
      </c>
      <c r="AK2946">
        <v>1537.5</v>
      </c>
      <c r="AL2946">
        <v>2162</v>
      </c>
      <c r="AM2946">
        <v>4962650</v>
      </c>
      <c r="AP2946" s="287" t="str">
        <f>IFERROR(IF(Table_Merge1[[#This Row],[LME Zinc stock]]*Table_Merge1[[#This Row],[Nima.مقدار]]=0,"",Table_Merge1[[#This Row],[LME Zinc stock]]*Table_Merge1[[#This Row],[Nima.مقدار]]),"")</f>
        <v/>
      </c>
      <c r="AQ2946" s="287" t="str">
        <f>IFERROR(IF(Table_Merge1[[#This Row],[LME Zinc 3-month]]*Table_Merge1[[#This Row],[Nima.مقدار]]=0,"",Table_Merge1[[#This Row],[LME Zinc 3-month]]*Table_Merge1[[#This Row],[Nima.مقدار]]),"")</f>
        <v/>
      </c>
      <c r="AR2946" s="288" t="str">
        <f>IFERROR(IF(Table_Merge1[[#This Row],[LME Zinc stock]]*Table_Merge1[[#This Row],[Azad.Sell]]=0,"",Table_Merge1[[#This Row],[LME Zinc stock]]*Table_Merge1[[#This Row],[Azad.Sell]]),"")</f>
        <v/>
      </c>
      <c r="AS2946" s="288" t="str">
        <f>IFERROR(IF(Table_Merge1[[#This Row],[LME Zinc 3-month]]*Table_Merge1[[#This Row],[Azad.Sell]]=0,"",Table_Merge1[[#This Row],[LME Zinc 3-month]]*Table_Merge1[[#This Row],[Azad.Sell]]),"")</f>
        <v/>
      </c>
      <c r="AT2946"/>
    </row>
    <row r="2947" spans="1:46" x14ac:dyDescent="0.25">
      <c r="A2947" s="258">
        <v>44675</v>
      </c>
      <c r="B29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1401.02.04</v>
      </c>
      <c r="C2947" s="195">
        <f t="shared" ca="1" si="82"/>
        <v>1401</v>
      </c>
      <c r="D29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47" s="195">
        <f>_xlfn.NUMBERVALUE(RIGHT(Table11[[#This Row],[تاریخ شمسی]],2))</f>
        <v>4</v>
      </c>
      <c r="F29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02-04</v>
      </c>
      <c r="G2947" s="195" t="s">
        <v>3098</v>
      </c>
      <c r="L2947" s="259">
        <v>44675</v>
      </c>
      <c r="M2947">
        <v>246469</v>
      </c>
      <c r="O2947" s="284">
        <f>IFERROR(DATE(Table7[[#This Row],[year]],MONTH(DATEVALUE(Table7[[#This Row],[month]]&amp;"1")),Table7[[#This Row],[day]]),"")</f>
        <v>40823</v>
      </c>
      <c r="P2947" s="195" t="s">
        <v>6372</v>
      </c>
      <c r="Q2947" s="195">
        <v>2011</v>
      </c>
      <c r="R2947" s="195" t="s">
        <v>3448</v>
      </c>
      <c r="S2947" s="195">
        <v>7</v>
      </c>
      <c r="T2947" s="195">
        <v>1651</v>
      </c>
      <c r="U2947" s="195">
        <v>2254</v>
      </c>
      <c r="V2947" s="195">
        <v>4554450</v>
      </c>
      <c r="X2947" s="260">
        <v>40905</v>
      </c>
      <c r="Z2947" s="260">
        <v>9</v>
      </c>
      <c r="AB2947" s="260" t="str">
        <f>IFERROR(IFERROR(VLOOKUP(Table_Merge1[[#This Row],[Column1]],Table11[#All],2,FALSE),LEFT(AB2948,8)&amp;IF(LEN((RIGHT(AB2948,2)+1))&lt;2,"0"&amp;(RIGHT(AB2948,2)+1),(RIGHT(AB2948,2)-1))),"")</f>
        <v/>
      </c>
      <c r="AC2947" s="259" t="str">
        <f>LEFT(Table_Merge1[[#This Row],[Column2]],4)</f>
        <v/>
      </c>
      <c r="AD2947" s="259" t="str">
        <f>RIGHT(LEFT(Table_Merge1[[#This Row],[Column2]],7),2)</f>
        <v/>
      </c>
      <c r="AE2947" s="259" t="str">
        <f>RIGHT(Table_Merge1[[#This Row],[Column2]],2)</f>
        <v/>
      </c>
      <c r="AH2947" s="260">
        <v>2011</v>
      </c>
      <c r="AI2947" t="s">
        <v>3452</v>
      </c>
      <c r="AJ2947" s="260">
        <v>28</v>
      </c>
      <c r="AK2947">
        <v>1584</v>
      </c>
      <c r="AL2947">
        <v>2155</v>
      </c>
      <c r="AM2947">
        <v>4966475</v>
      </c>
      <c r="AP2947" s="287" t="str">
        <f>IFERROR(IF(Table_Merge1[[#This Row],[LME Zinc stock]]*Table_Merge1[[#This Row],[Nima.مقدار]]=0,"",Table_Merge1[[#This Row],[LME Zinc stock]]*Table_Merge1[[#This Row],[Nima.مقدار]]),"")</f>
        <v/>
      </c>
      <c r="AQ2947" s="287" t="str">
        <f>IFERROR(IF(Table_Merge1[[#This Row],[LME Zinc 3-month]]*Table_Merge1[[#This Row],[Nima.مقدار]]=0,"",Table_Merge1[[#This Row],[LME Zinc 3-month]]*Table_Merge1[[#This Row],[Nima.مقدار]]),"")</f>
        <v/>
      </c>
      <c r="AR2947" s="288" t="str">
        <f>IFERROR(IF(Table_Merge1[[#This Row],[LME Zinc stock]]*Table_Merge1[[#This Row],[Azad.Sell]]=0,"",Table_Merge1[[#This Row],[LME Zinc stock]]*Table_Merge1[[#This Row],[Azad.Sell]]),"")</f>
        <v/>
      </c>
      <c r="AS2947" s="288" t="str">
        <f>IFERROR(IF(Table_Merge1[[#This Row],[LME Zinc 3-month]]*Table_Merge1[[#This Row],[Azad.Sell]]=0,"",Table_Merge1[[#This Row],[LME Zinc 3-month]]*Table_Merge1[[#This Row],[Azad.Sell]]),"")</f>
        <v/>
      </c>
      <c r="AT2947"/>
    </row>
    <row r="2948" spans="1:46" x14ac:dyDescent="0.25">
      <c r="A2948" s="258">
        <v>44676</v>
      </c>
      <c r="B29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1401.02.05</v>
      </c>
      <c r="C2948" s="195">
        <f t="shared" ca="1" si="82"/>
        <v>1401</v>
      </c>
      <c r="D29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48" s="195">
        <f>_xlfn.NUMBERVALUE(RIGHT(Table11[[#This Row],[تاریخ شمسی]],2))</f>
        <v>5</v>
      </c>
      <c r="F29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02-05</v>
      </c>
      <c r="G2948" s="195" t="s">
        <v>3099</v>
      </c>
      <c r="L2948" s="259">
        <v>44676</v>
      </c>
      <c r="M2948">
        <v>246459</v>
      </c>
      <c r="O2948" s="283">
        <f>IFERROR(DATE(Table7[[#This Row],[year]],MONTH(DATEVALUE(Table7[[#This Row],[month]]&amp;"1")),Table7[[#This Row],[day]]),"")</f>
        <v>40822</v>
      </c>
      <c r="P2948" s="257" t="s">
        <v>6373</v>
      </c>
      <c r="Q2948" s="257">
        <v>2011</v>
      </c>
      <c r="R2948" s="257" t="s">
        <v>3448</v>
      </c>
      <c r="S2948" s="257">
        <v>6</v>
      </c>
      <c r="T2948" s="257">
        <v>1649.5</v>
      </c>
      <c r="U2948" s="257">
        <v>2219</v>
      </c>
      <c r="V2948" s="257">
        <v>4557000</v>
      </c>
      <c r="X2948" s="260">
        <v>40900</v>
      </c>
      <c r="Z2948" s="260">
        <v>9</v>
      </c>
      <c r="AB2948" s="260" t="str">
        <f>IFERROR(IFERROR(VLOOKUP(Table_Merge1[[#This Row],[Column1]],Table11[#All],2,FALSE),LEFT(AB2949,8)&amp;IF(LEN((RIGHT(AB2949,2)+1))&lt;2,"0"&amp;(RIGHT(AB2949,2)+1),(RIGHT(AB2949,2)-1))),"")</f>
        <v/>
      </c>
      <c r="AC2948" s="259" t="str">
        <f>LEFT(Table_Merge1[[#This Row],[Column2]],4)</f>
        <v/>
      </c>
      <c r="AD2948" s="259" t="str">
        <f>RIGHT(LEFT(Table_Merge1[[#This Row],[Column2]],7),2)</f>
        <v/>
      </c>
      <c r="AE2948" s="259" t="str">
        <f>RIGHT(Table_Merge1[[#This Row],[Column2]],2)</f>
        <v/>
      </c>
      <c r="AH2948" s="260">
        <v>2011</v>
      </c>
      <c r="AI2948" t="s">
        <v>3452</v>
      </c>
      <c r="AJ2948" s="260">
        <v>23</v>
      </c>
      <c r="AK2948">
        <v>1607.5</v>
      </c>
      <c r="AL2948">
        <v>2079.5</v>
      </c>
      <c r="AM2948">
        <v>4971075</v>
      </c>
      <c r="AP2948" s="287" t="str">
        <f>IFERROR(IF(Table_Merge1[[#This Row],[LME Zinc stock]]*Table_Merge1[[#This Row],[Nima.مقدار]]=0,"",Table_Merge1[[#This Row],[LME Zinc stock]]*Table_Merge1[[#This Row],[Nima.مقدار]]),"")</f>
        <v/>
      </c>
      <c r="AQ2948" s="287" t="str">
        <f>IFERROR(IF(Table_Merge1[[#This Row],[LME Zinc 3-month]]*Table_Merge1[[#This Row],[Nima.مقدار]]=0,"",Table_Merge1[[#This Row],[LME Zinc 3-month]]*Table_Merge1[[#This Row],[Nima.مقدار]]),"")</f>
        <v/>
      </c>
      <c r="AR2948" s="288" t="str">
        <f>IFERROR(IF(Table_Merge1[[#This Row],[LME Zinc stock]]*Table_Merge1[[#This Row],[Azad.Sell]]=0,"",Table_Merge1[[#This Row],[LME Zinc stock]]*Table_Merge1[[#This Row],[Azad.Sell]]),"")</f>
        <v/>
      </c>
      <c r="AS2948" s="288" t="str">
        <f>IFERROR(IF(Table_Merge1[[#This Row],[LME Zinc 3-month]]*Table_Merge1[[#This Row],[Azad.Sell]]=0,"",Table_Merge1[[#This Row],[LME Zinc 3-month]]*Table_Merge1[[#This Row],[Azad.Sell]]),"")</f>
        <v/>
      </c>
      <c r="AT2948"/>
    </row>
    <row r="2949" spans="1:46" x14ac:dyDescent="0.25">
      <c r="A2949" s="258">
        <v>44677</v>
      </c>
      <c r="B29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1401.02.06</v>
      </c>
      <c r="C2949" s="195">
        <f t="shared" ca="1" si="82"/>
        <v>1401</v>
      </c>
      <c r="D29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49" s="195">
        <f>_xlfn.NUMBERVALUE(RIGHT(Table11[[#This Row],[تاریخ شمسی]],2))</f>
        <v>6</v>
      </c>
      <c r="F29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02-06</v>
      </c>
      <c r="G2949" s="195" t="s">
        <v>3100</v>
      </c>
      <c r="L2949" s="259">
        <v>44677</v>
      </c>
      <c r="M2949">
        <v>248157</v>
      </c>
      <c r="O2949" s="284">
        <f>IFERROR(DATE(Table7[[#This Row],[year]],MONTH(DATEVALUE(Table7[[#This Row],[month]]&amp;"1")),Table7[[#This Row],[day]]),"")</f>
        <v>40821</v>
      </c>
      <c r="P2949" s="195" t="s">
        <v>6374</v>
      </c>
      <c r="Q2949" s="195">
        <v>2011</v>
      </c>
      <c r="R2949" s="195" t="s">
        <v>3448</v>
      </c>
      <c r="S2949" s="195">
        <v>5</v>
      </c>
      <c r="T2949" s="195">
        <v>1600</v>
      </c>
      <c r="U2949" s="195">
        <v>2221</v>
      </c>
      <c r="V2949" s="195">
        <v>4558850</v>
      </c>
      <c r="X2949" s="260">
        <v>40899</v>
      </c>
      <c r="Z2949" s="260">
        <v>9</v>
      </c>
      <c r="AB2949" s="260" t="str">
        <f>IFERROR(IFERROR(VLOOKUP(Table_Merge1[[#This Row],[Column1]],Table11[#All],2,FALSE),LEFT(AB2950,8)&amp;IF(LEN((RIGHT(AB2950,2)+1))&lt;2,"0"&amp;(RIGHT(AB2950,2)+1),(RIGHT(AB2950,2)-1))),"")</f>
        <v/>
      </c>
      <c r="AC2949" s="259" t="str">
        <f>LEFT(Table_Merge1[[#This Row],[Column2]],4)</f>
        <v/>
      </c>
      <c r="AD2949" s="259" t="str">
        <f>RIGHT(LEFT(Table_Merge1[[#This Row],[Column2]],7),2)</f>
        <v/>
      </c>
      <c r="AE2949" s="259" t="str">
        <f>RIGHT(Table_Merge1[[#This Row],[Column2]],2)</f>
        <v/>
      </c>
      <c r="AH2949" s="260">
        <v>2011</v>
      </c>
      <c r="AI2949" t="s">
        <v>3452</v>
      </c>
      <c r="AJ2949" s="260">
        <v>22</v>
      </c>
      <c r="AK2949">
        <v>1609</v>
      </c>
      <c r="AL2949">
        <v>2039</v>
      </c>
      <c r="AM2949">
        <v>4975600</v>
      </c>
      <c r="AP2949" s="287" t="str">
        <f>IFERROR(IF(Table_Merge1[[#This Row],[LME Zinc stock]]*Table_Merge1[[#This Row],[Nima.مقدار]]=0,"",Table_Merge1[[#This Row],[LME Zinc stock]]*Table_Merge1[[#This Row],[Nima.مقدار]]),"")</f>
        <v/>
      </c>
      <c r="AQ2949" s="287" t="str">
        <f>IFERROR(IF(Table_Merge1[[#This Row],[LME Zinc 3-month]]*Table_Merge1[[#This Row],[Nima.مقدار]]=0,"",Table_Merge1[[#This Row],[LME Zinc 3-month]]*Table_Merge1[[#This Row],[Nima.مقدار]]),"")</f>
        <v/>
      </c>
      <c r="AR2949" s="288" t="str">
        <f>IFERROR(IF(Table_Merge1[[#This Row],[LME Zinc stock]]*Table_Merge1[[#This Row],[Azad.Sell]]=0,"",Table_Merge1[[#This Row],[LME Zinc stock]]*Table_Merge1[[#This Row],[Azad.Sell]]),"")</f>
        <v/>
      </c>
      <c r="AS2949" s="288" t="str">
        <f>IFERROR(IF(Table_Merge1[[#This Row],[LME Zinc 3-month]]*Table_Merge1[[#This Row],[Azad.Sell]]=0,"",Table_Merge1[[#This Row],[LME Zinc 3-month]]*Table_Merge1[[#This Row],[Azad.Sell]]),"")</f>
        <v/>
      </c>
      <c r="AT2949"/>
    </row>
    <row r="2950" spans="1:46" x14ac:dyDescent="0.25">
      <c r="A2950" s="258">
        <v>44678</v>
      </c>
      <c r="B29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1401.02.07</v>
      </c>
      <c r="C2950" s="195">
        <f t="shared" ca="1" si="82"/>
        <v>1401</v>
      </c>
      <c r="D29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50" s="195">
        <f>_xlfn.NUMBERVALUE(RIGHT(Table11[[#This Row],[تاریخ شمسی]],2))</f>
        <v>7</v>
      </c>
      <c r="F29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02-07</v>
      </c>
      <c r="G2950" s="195" t="s">
        <v>3101</v>
      </c>
      <c r="L2950" s="259">
        <v>44678</v>
      </c>
      <c r="M2950">
        <v>249074</v>
      </c>
      <c r="O2950" s="283">
        <f>IFERROR(DATE(Table7[[#This Row],[year]],MONTH(DATEVALUE(Table7[[#This Row],[month]]&amp;"1")),Table7[[#This Row],[day]]),"")</f>
        <v>40820</v>
      </c>
      <c r="P2950" s="257" t="s">
        <v>6375</v>
      </c>
      <c r="Q2950" s="257">
        <v>2011</v>
      </c>
      <c r="R2950" s="257" t="s">
        <v>3448</v>
      </c>
      <c r="S2950" s="257">
        <v>4</v>
      </c>
      <c r="T2950" s="257">
        <v>1672</v>
      </c>
      <c r="U2950" s="257">
        <v>2181</v>
      </c>
      <c r="V2950" s="257">
        <v>4561375</v>
      </c>
      <c r="X2950" s="260">
        <v>40898</v>
      </c>
      <c r="Z2950" s="260">
        <v>9</v>
      </c>
      <c r="AB2950" s="260" t="str">
        <f>IFERROR(IFERROR(VLOOKUP(Table_Merge1[[#This Row],[Column1]],Table11[#All],2,FALSE),LEFT(AB2951,8)&amp;IF(LEN((RIGHT(AB2951,2)+1))&lt;2,"0"&amp;(RIGHT(AB2951,2)+1),(RIGHT(AB2951,2)-1))),"")</f>
        <v/>
      </c>
      <c r="AC2950" s="259" t="str">
        <f>LEFT(Table_Merge1[[#This Row],[Column2]],4)</f>
        <v/>
      </c>
      <c r="AD2950" s="259" t="str">
        <f>RIGHT(LEFT(Table_Merge1[[#This Row],[Column2]],7),2)</f>
        <v/>
      </c>
      <c r="AE2950" s="259" t="str">
        <f>RIGHT(Table_Merge1[[#This Row],[Column2]],2)</f>
        <v/>
      </c>
      <c r="AH2950" s="260">
        <v>2011</v>
      </c>
      <c r="AI2950" t="s">
        <v>3452</v>
      </c>
      <c r="AJ2950" s="260">
        <v>21</v>
      </c>
      <c r="AK2950">
        <v>1637.5</v>
      </c>
      <c r="AL2950">
        <v>2028.5</v>
      </c>
      <c r="AM2950">
        <v>4980625</v>
      </c>
      <c r="AP2950" s="287" t="str">
        <f>IFERROR(IF(Table_Merge1[[#This Row],[LME Zinc stock]]*Table_Merge1[[#This Row],[Nima.مقدار]]=0,"",Table_Merge1[[#This Row],[LME Zinc stock]]*Table_Merge1[[#This Row],[Nima.مقدار]]),"")</f>
        <v/>
      </c>
      <c r="AQ2950" s="287" t="str">
        <f>IFERROR(IF(Table_Merge1[[#This Row],[LME Zinc 3-month]]*Table_Merge1[[#This Row],[Nima.مقدار]]=0,"",Table_Merge1[[#This Row],[LME Zinc 3-month]]*Table_Merge1[[#This Row],[Nima.مقدار]]),"")</f>
        <v/>
      </c>
      <c r="AR2950" s="288" t="str">
        <f>IFERROR(IF(Table_Merge1[[#This Row],[LME Zinc stock]]*Table_Merge1[[#This Row],[Azad.Sell]]=0,"",Table_Merge1[[#This Row],[LME Zinc stock]]*Table_Merge1[[#This Row],[Azad.Sell]]),"")</f>
        <v/>
      </c>
      <c r="AS2950" s="288" t="str">
        <f>IFERROR(IF(Table_Merge1[[#This Row],[LME Zinc 3-month]]*Table_Merge1[[#This Row],[Azad.Sell]]=0,"",Table_Merge1[[#This Row],[LME Zinc 3-month]]*Table_Merge1[[#This Row],[Azad.Sell]]),"")</f>
        <v/>
      </c>
      <c r="AT2950"/>
    </row>
    <row r="2951" spans="1:46" x14ac:dyDescent="0.25">
      <c r="A2951" s="258">
        <v>44679</v>
      </c>
      <c r="B29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1401.02.08</v>
      </c>
      <c r="C2951" s="195">
        <f t="shared" ca="1" si="82"/>
        <v>1401</v>
      </c>
      <c r="D29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51" s="195">
        <f>_xlfn.NUMBERVALUE(RIGHT(Table11[[#This Row],[تاریخ شمسی]],2))</f>
        <v>8</v>
      </c>
      <c r="F29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02-08</v>
      </c>
      <c r="G2951" s="195" t="s">
        <v>3102</v>
      </c>
      <c r="L2951" s="259">
        <v>44679</v>
      </c>
      <c r="M2951">
        <v>250723</v>
      </c>
      <c r="O2951" s="284">
        <f>IFERROR(DATE(Table7[[#This Row],[year]],MONTH(DATEVALUE(Table7[[#This Row],[month]]&amp;"1")),Table7[[#This Row],[day]]),"")</f>
        <v>40819</v>
      </c>
      <c r="P2951" s="195" t="s">
        <v>6376</v>
      </c>
      <c r="Q2951" s="195">
        <v>2011</v>
      </c>
      <c r="R2951" s="195" t="s">
        <v>3448</v>
      </c>
      <c r="S2951" s="195">
        <v>3</v>
      </c>
      <c r="T2951" s="195">
        <v>1660</v>
      </c>
      <c r="U2951" s="195">
        <v>2137</v>
      </c>
      <c r="V2951" s="195">
        <v>4564975</v>
      </c>
      <c r="X2951" s="260">
        <v>40897</v>
      </c>
      <c r="Z2951" s="260">
        <v>9</v>
      </c>
      <c r="AB2951" s="260" t="str">
        <f>IFERROR(IFERROR(VLOOKUP(Table_Merge1[[#This Row],[Column1]],Table11[#All],2,FALSE),LEFT(AB2952,8)&amp;IF(LEN((RIGHT(AB2952,2)+1))&lt;2,"0"&amp;(RIGHT(AB2952,2)+1),(RIGHT(AB2952,2)-1))),"")</f>
        <v/>
      </c>
      <c r="AC2951" s="259" t="str">
        <f>LEFT(Table_Merge1[[#This Row],[Column2]],4)</f>
        <v/>
      </c>
      <c r="AD2951" s="259" t="str">
        <f>RIGHT(LEFT(Table_Merge1[[#This Row],[Column2]],7),2)</f>
        <v/>
      </c>
      <c r="AE2951" s="259" t="str">
        <f>RIGHT(Table_Merge1[[#This Row],[Column2]],2)</f>
        <v/>
      </c>
      <c r="AH2951" s="260">
        <v>2011</v>
      </c>
      <c r="AI2951" t="s">
        <v>3452</v>
      </c>
      <c r="AJ2951" s="260">
        <v>20</v>
      </c>
      <c r="AK2951">
        <v>1605</v>
      </c>
      <c r="AL2951">
        <v>2068.5</v>
      </c>
      <c r="AM2951">
        <v>4983175</v>
      </c>
      <c r="AP2951" s="287" t="str">
        <f>IFERROR(IF(Table_Merge1[[#This Row],[LME Zinc stock]]*Table_Merge1[[#This Row],[Nima.مقدار]]=0,"",Table_Merge1[[#This Row],[LME Zinc stock]]*Table_Merge1[[#This Row],[Nima.مقدار]]),"")</f>
        <v/>
      </c>
      <c r="AQ2951" s="287" t="str">
        <f>IFERROR(IF(Table_Merge1[[#This Row],[LME Zinc 3-month]]*Table_Merge1[[#This Row],[Nima.مقدار]]=0,"",Table_Merge1[[#This Row],[LME Zinc 3-month]]*Table_Merge1[[#This Row],[Nima.مقدار]]),"")</f>
        <v/>
      </c>
      <c r="AR2951" s="288" t="str">
        <f>IFERROR(IF(Table_Merge1[[#This Row],[LME Zinc stock]]*Table_Merge1[[#This Row],[Azad.Sell]]=0,"",Table_Merge1[[#This Row],[LME Zinc stock]]*Table_Merge1[[#This Row],[Azad.Sell]]),"")</f>
        <v/>
      </c>
      <c r="AS2951" s="288" t="str">
        <f>IFERROR(IF(Table_Merge1[[#This Row],[LME Zinc 3-month]]*Table_Merge1[[#This Row],[Azad.Sell]]=0,"",Table_Merge1[[#This Row],[LME Zinc 3-month]]*Table_Merge1[[#This Row],[Azad.Sell]]),"")</f>
        <v/>
      </c>
      <c r="AT2951"/>
    </row>
    <row r="2952" spans="1:46" x14ac:dyDescent="0.25">
      <c r="A2952" s="258">
        <v>44680</v>
      </c>
      <c r="B29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1401.02.09</v>
      </c>
      <c r="C2952" s="195">
        <f t="shared" ca="1" si="82"/>
        <v>1401</v>
      </c>
      <c r="D29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52" s="195">
        <f>_xlfn.NUMBERVALUE(RIGHT(Table11[[#This Row],[تاریخ شمسی]],2))</f>
        <v>9</v>
      </c>
      <c r="F29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02-09</v>
      </c>
      <c r="G2952" s="195" t="s">
        <v>3103</v>
      </c>
      <c r="L2952" s="259">
        <v>44680</v>
      </c>
      <c r="M2952">
        <v>250723</v>
      </c>
      <c r="O2952" s="283">
        <f>IFERROR(DATE(Table7[[#This Row],[year]],MONTH(DATEVALUE(Table7[[#This Row],[month]]&amp;"1")),Table7[[#This Row],[day]]),"")</f>
        <v>40816</v>
      </c>
      <c r="P2952" s="257" t="s">
        <v>6377</v>
      </c>
      <c r="Q2952" s="257">
        <v>2011</v>
      </c>
      <c r="R2952" s="257" t="s">
        <v>3447</v>
      </c>
      <c r="S2952" s="257">
        <v>30</v>
      </c>
      <c r="T2952" s="257">
        <v>1629</v>
      </c>
      <c r="U2952" s="257">
        <v>2196</v>
      </c>
      <c r="V2952" s="257">
        <v>4571625</v>
      </c>
      <c r="X2952" s="260">
        <v>40896</v>
      </c>
      <c r="Z2952" s="260">
        <v>9</v>
      </c>
      <c r="AB2952" s="260" t="str">
        <f>IFERROR(IFERROR(VLOOKUP(Table_Merge1[[#This Row],[Column1]],Table11[#All],2,FALSE),LEFT(AB2953,8)&amp;IF(LEN((RIGHT(AB2953,2)+1))&lt;2,"0"&amp;(RIGHT(AB2953,2)+1),(RIGHT(AB2953,2)-1))),"")</f>
        <v/>
      </c>
      <c r="AC2952" s="259" t="str">
        <f>LEFT(Table_Merge1[[#This Row],[Column2]],4)</f>
        <v/>
      </c>
      <c r="AD2952" s="259" t="str">
        <f>RIGHT(LEFT(Table_Merge1[[#This Row],[Column2]],7),2)</f>
        <v/>
      </c>
      <c r="AE2952" s="259" t="str">
        <f>RIGHT(Table_Merge1[[#This Row],[Column2]],2)</f>
        <v/>
      </c>
      <c r="AH2952" s="260">
        <v>2011</v>
      </c>
      <c r="AI2952" t="s">
        <v>3452</v>
      </c>
      <c r="AJ2952" s="260">
        <v>19</v>
      </c>
      <c r="AK2952">
        <v>1593</v>
      </c>
      <c r="AL2952">
        <v>2035</v>
      </c>
      <c r="AM2952">
        <v>4978750</v>
      </c>
      <c r="AP2952" s="287" t="str">
        <f>IFERROR(IF(Table_Merge1[[#This Row],[LME Zinc stock]]*Table_Merge1[[#This Row],[Nima.مقدار]]=0,"",Table_Merge1[[#This Row],[LME Zinc stock]]*Table_Merge1[[#This Row],[Nima.مقدار]]),"")</f>
        <v/>
      </c>
      <c r="AQ2952" s="287" t="str">
        <f>IFERROR(IF(Table_Merge1[[#This Row],[LME Zinc 3-month]]*Table_Merge1[[#This Row],[Nima.مقدار]]=0,"",Table_Merge1[[#This Row],[LME Zinc 3-month]]*Table_Merge1[[#This Row],[Nima.مقدار]]),"")</f>
        <v/>
      </c>
      <c r="AR2952" s="288" t="str">
        <f>IFERROR(IF(Table_Merge1[[#This Row],[LME Zinc stock]]*Table_Merge1[[#This Row],[Azad.Sell]]=0,"",Table_Merge1[[#This Row],[LME Zinc stock]]*Table_Merge1[[#This Row],[Azad.Sell]]),"")</f>
        <v/>
      </c>
      <c r="AS2952" s="288" t="str">
        <f>IFERROR(IF(Table_Merge1[[#This Row],[LME Zinc 3-month]]*Table_Merge1[[#This Row],[Azad.Sell]]=0,"",Table_Merge1[[#This Row],[LME Zinc 3-month]]*Table_Merge1[[#This Row],[Azad.Sell]]),"")</f>
        <v/>
      </c>
      <c r="AT2952"/>
    </row>
    <row r="2953" spans="1:46" x14ac:dyDescent="0.25">
      <c r="A2953" s="258">
        <v>44681</v>
      </c>
      <c r="B29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1401.02.10</v>
      </c>
      <c r="C2953" s="195">
        <f t="shared" ca="1" si="82"/>
        <v>1401</v>
      </c>
      <c r="D29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53" s="195">
        <f>_xlfn.NUMBERVALUE(RIGHT(Table11[[#This Row],[تاریخ شمسی]],2))</f>
        <v>10</v>
      </c>
      <c r="F29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02-10</v>
      </c>
      <c r="G2953" s="195" t="s">
        <v>3104</v>
      </c>
      <c r="L2953" s="259">
        <v>44681</v>
      </c>
      <c r="M2953">
        <v>251096</v>
      </c>
      <c r="O2953" s="284">
        <f>IFERROR(DATE(Table7[[#This Row],[year]],MONTH(DATEVALUE(Table7[[#This Row],[month]]&amp;"1")),Table7[[#This Row],[day]]),"")</f>
        <v>40815</v>
      </c>
      <c r="P2953" s="195" t="s">
        <v>6378</v>
      </c>
      <c r="Q2953" s="195">
        <v>2011</v>
      </c>
      <c r="R2953" s="195" t="s">
        <v>3447</v>
      </c>
      <c r="S2953" s="195">
        <v>29</v>
      </c>
      <c r="T2953" s="195">
        <v>1620</v>
      </c>
      <c r="U2953" s="195">
        <v>2183.5</v>
      </c>
      <c r="V2953" s="195">
        <v>4574350</v>
      </c>
      <c r="X2953" s="260">
        <v>40893</v>
      </c>
      <c r="Z2953" s="260">
        <v>9</v>
      </c>
      <c r="AB2953" s="260" t="str">
        <f>IFERROR(IFERROR(VLOOKUP(Table_Merge1[[#This Row],[Column1]],Table11[#All],2,FALSE),LEFT(AB2954,8)&amp;IF(LEN((RIGHT(AB2954,2)+1))&lt;2,"0"&amp;(RIGHT(AB2954,2)+1),(RIGHT(AB2954,2)-1))),"")</f>
        <v/>
      </c>
      <c r="AC2953" s="259" t="str">
        <f>LEFT(Table_Merge1[[#This Row],[Column2]],4)</f>
        <v/>
      </c>
      <c r="AD2953" s="259" t="str">
        <f>RIGHT(LEFT(Table_Merge1[[#This Row],[Column2]],7),2)</f>
        <v/>
      </c>
      <c r="AE2953" s="259" t="str">
        <f>RIGHT(Table_Merge1[[#This Row],[Column2]],2)</f>
        <v/>
      </c>
      <c r="AH2953" s="260">
        <v>2011</v>
      </c>
      <c r="AI2953" t="s">
        <v>3452</v>
      </c>
      <c r="AJ2953" s="260">
        <v>16</v>
      </c>
      <c r="AK2953">
        <v>1589.5</v>
      </c>
      <c r="AL2953">
        <v>0</v>
      </c>
      <c r="AM2953">
        <v>0</v>
      </c>
      <c r="AP2953" s="287" t="str">
        <f>IFERROR(IF(Table_Merge1[[#This Row],[LME Zinc stock]]*Table_Merge1[[#This Row],[Nima.مقدار]]=0,"",Table_Merge1[[#This Row],[LME Zinc stock]]*Table_Merge1[[#This Row],[Nima.مقدار]]),"")</f>
        <v/>
      </c>
      <c r="AQ2953" s="287" t="str">
        <f>IFERROR(IF(Table_Merge1[[#This Row],[LME Zinc 3-month]]*Table_Merge1[[#This Row],[Nima.مقدار]]=0,"",Table_Merge1[[#This Row],[LME Zinc 3-month]]*Table_Merge1[[#This Row],[Nima.مقدار]]),"")</f>
        <v/>
      </c>
      <c r="AR2953" s="288" t="str">
        <f>IFERROR(IF(Table_Merge1[[#This Row],[LME Zinc stock]]*Table_Merge1[[#This Row],[Azad.Sell]]=0,"",Table_Merge1[[#This Row],[LME Zinc stock]]*Table_Merge1[[#This Row],[Azad.Sell]]),"")</f>
        <v/>
      </c>
      <c r="AS2953" s="288" t="str">
        <f>IFERROR(IF(Table_Merge1[[#This Row],[LME Zinc 3-month]]*Table_Merge1[[#This Row],[Azad.Sell]]=0,"",Table_Merge1[[#This Row],[LME Zinc 3-month]]*Table_Merge1[[#This Row],[Azad.Sell]]),"")</f>
        <v/>
      </c>
      <c r="AT2953"/>
    </row>
    <row r="2954" spans="1:46" x14ac:dyDescent="0.25">
      <c r="A2954" s="258">
        <v>44682</v>
      </c>
      <c r="B29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1401.02.11</v>
      </c>
      <c r="C2954" s="195">
        <f t="shared" ca="1" si="82"/>
        <v>1401</v>
      </c>
      <c r="D29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54" s="195">
        <f>_xlfn.NUMBERVALUE(RIGHT(Table11[[#This Row],[تاریخ شمسی]],2))</f>
        <v>11</v>
      </c>
      <c r="F29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02-11</v>
      </c>
      <c r="G2954" s="195" t="s">
        <v>3105</v>
      </c>
      <c r="L2954" s="259">
        <v>44682</v>
      </c>
      <c r="M2954">
        <v>251300</v>
      </c>
      <c r="O2954" s="283">
        <f>IFERROR(DATE(Table7[[#This Row],[year]],MONTH(DATEVALUE(Table7[[#This Row],[month]]&amp;"1")),Table7[[#This Row],[day]]),"")</f>
        <v>40814</v>
      </c>
      <c r="P2954" s="257" t="s">
        <v>6379</v>
      </c>
      <c r="Q2954" s="257">
        <v>2011</v>
      </c>
      <c r="R2954" s="257" t="s">
        <v>3447</v>
      </c>
      <c r="S2954" s="257">
        <v>28</v>
      </c>
      <c r="T2954" s="257">
        <v>1655</v>
      </c>
      <c r="U2954" s="257">
        <v>2227</v>
      </c>
      <c r="V2954" s="257">
        <v>4557400</v>
      </c>
      <c r="X2954" s="260">
        <v>40892</v>
      </c>
      <c r="Z2954" s="260">
        <v>9</v>
      </c>
      <c r="AB2954" s="260" t="str">
        <f>IFERROR(IFERROR(VLOOKUP(Table_Merge1[[#This Row],[Column1]],Table11[#All],2,FALSE),LEFT(AB2955,8)&amp;IF(LEN((RIGHT(AB2955,2)+1))&lt;2,"0"&amp;(RIGHT(AB2955,2)+1),(RIGHT(AB2955,2)-1))),"")</f>
        <v/>
      </c>
      <c r="AC2954" s="259" t="str">
        <f>LEFT(Table_Merge1[[#This Row],[Column2]],4)</f>
        <v/>
      </c>
      <c r="AD2954" s="259" t="str">
        <f>RIGHT(LEFT(Table_Merge1[[#This Row],[Column2]],7),2)</f>
        <v/>
      </c>
      <c r="AE2954" s="259" t="str">
        <f>RIGHT(Table_Merge1[[#This Row],[Column2]],2)</f>
        <v/>
      </c>
      <c r="AH2954" s="260">
        <v>2011</v>
      </c>
      <c r="AI2954" t="s">
        <v>3452</v>
      </c>
      <c r="AJ2954" s="260">
        <v>15</v>
      </c>
      <c r="AK2954">
        <v>1590</v>
      </c>
      <c r="AL2954">
        <v>0</v>
      </c>
      <c r="AM2954">
        <v>0</v>
      </c>
      <c r="AP2954" s="287" t="str">
        <f>IFERROR(IF(Table_Merge1[[#This Row],[LME Zinc stock]]*Table_Merge1[[#This Row],[Nima.مقدار]]=0,"",Table_Merge1[[#This Row],[LME Zinc stock]]*Table_Merge1[[#This Row],[Nima.مقدار]]),"")</f>
        <v/>
      </c>
      <c r="AQ2954" s="287" t="str">
        <f>IFERROR(IF(Table_Merge1[[#This Row],[LME Zinc 3-month]]*Table_Merge1[[#This Row],[Nima.مقدار]]=0,"",Table_Merge1[[#This Row],[LME Zinc 3-month]]*Table_Merge1[[#This Row],[Nima.مقدار]]),"")</f>
        <v/>
      </c>
      <c r="AR2954" s="288" t="str">
        <f>IFERROR(IF(Table_Merge1[[#This Row],[LME Zinc stock]]*Table_Merge1[[#This Row],[Azad.Sell]]=0,"",Table_Merge1[[#This Row],[LME Zinc stock]]*Table_Merge1[[#This Row],[Azad.Sell]]),"")</f>
        <v/>
      </c>
      <c r="AS2954" s="288" t="str">
        <f>IFERROR(IF(Table_Merge1[[#This Row],[LME Zinc 3-month]]*Table_Merge1[[#This Row],[Azad.Sell]]=0,"",Table_Merge1[[#This Row],[LME Zinc 3-month]]*Table_Merge1[[#This Row],[Azad.Sell]]),"")</f>
        <v/>
      </c>
      <c r="AT2954"/>
    </row>
    <row r="2955" spans="1:46" x14ac:dyDescent="0.25">
      <c r="A2955" s="258">
        <v>44683</v>
      </c>
      <c r="B29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1401.02.12</v>
      </c>
      <c r="C2955" s="195">
        <f t="shared" ca="1" si="82"/>
        <v>1401</v>
      </c>
      <c r="D29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55" s="195">
        <f>_xlfn.NUMBERVALUE(RIGHT(Table11[[#This Row],[تاریخ شمسی]],2))</f>
        <v>12</v>
      </c>
      <c r="F29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02-12</v>
      </c>
      <c r="G2955" s="195" t="s">
        <v>3106</v>
      </c>
      <c r="L2955" s="259">
        <v>44683</v>
      </c>
      <c r="M2955">
        <v>250626</v>
      </c>
      <c r="O2955" s="284">
        <f>IFERROR(DATE(Table7[[#This Row],[year]],MONTH(DATEVALUE(Table7[[#This Row],[month]]&amp;"1")),Table7[[#This Row],[day]]),"")</f>
        <v>40813</v>
      </c>
      <c r="P2955" s="195" t="s">
        <v>6380</v>
      </c>
      <c r="Q2955" s="195">
        <v>2011</v>
      </c>
      <c r="R2955" s="195" t="s">
        <v>3447</v>
      </c>
      <c r="S2955" s="195">
        <v>27</v>
      </c>
      <c r="T2955" s="195">
        <v>1671</v>
      </c>
      <c r="U2955" s="195">
        <v>2201.5</v>
      </c>
      <c r="V2955" s="195">
        <v>4548575</v>
      </c>
      <c r="X2955" s="260">
        <v>40891</v>
      </c>
      <c r="Z2955" s="260">
        <v>9</v>
      </c>
      <c r="AB2955" s="260" t="str">
        <f>IFERROR(IFERROR(VLOOKUP(Table_Merge1[[#This Row],[Column1]],Table11[#All],2,FALSE),LEFT(AB2956,8)&amp;IF(LEN((RIGHT(AB2956,2)+1))&lt;2,"0"&amp;(RIGHT(AB2956,2)+1),(RIGHT(AB2956,2)-1))),"")</f>
        <v/>
      </c>
      <c r="AC2955" s="259" t="str">
        <f>LEFT(Table_Merge1[[#This Row],[Column2]],4)</f>
        <v/>
      </c>
      <c r="AD2955" s="259" t="str">
        <f>RIGHT(LEFT(Table_Merge1[[#This Row],[Column2]],7),2)</f>
        <v/>
      </c>
      <c r="AE2955" s="259" t="str">
        <f>RIGHT(Table_Merge1[[#This Row],[Column2]],2)</f>
        <v/>
      </c>
      <c r="AH2955" s="260">
        <v>2011</v>
      </c>
      <c r="AI2955" t="s">
        <v>3452</v>
      </c>
      <c r="AJ2955" s="260">
        <v>14</v>
      </c>
      <c r="AK2955">
        <v>1635</v>
      </c>
      <c r="AL2955">
        <v>0</v>
      </c>
      <c r="AM2955">
        <v>0</v>
      </c>
      <c r="AP2955" s="287" t="str">
        <f>IFERROR(IF(Table_Merge1[[#This Row],[LME Zinc stock]]*Table_Merge1[[#This Row],[Nima.مقدار]]=0,"",Table_Merge1[[#This Row],[LME Zinc stock]]*Table_Merge1[[#This Row],[Nima.مقدار]]),"")</f>
        <v/>
      </c>
      <c r="AQ2955" s="287" t="str">
        <f>IFERROR(IF(Table_Merge1[[#This Row],[LME Zinc 3-month]]*Table_Merge1[[#This Row],[Nima.مقدار]]=0,"",Table_Merge1[[#This Row],[LME Zinc 3-month]]*Table_Merge1[[#This Row],[Nima.مقدار]]),"")</f>
        <v/>
      </c>
      <c r="AR2955" s="288" t="str">
        <f>IFERROR(IF(Table_Merge1[[#This Row],[LME Zinc stock]]*Table_Merge1[[#This Row],[Azad.Sell]]=0,"",Table_Merge1[[#This Row],[LME Zinc stock]]*Table_Merge1[[#This Row],[Azad.Sell]]),"")</f>
        <v/>
      </c>
      <c r="AS2955" s="288" t="str">
        <f>IFERROR(IF(Table_Merge1[[#This Row],[LME Zinc 3-month]]*Table_Merge1[[#This Row],[Azad.Sell]]=0,"",Table_Merge1[[#This Row],[LME Zinc 3-month]]*Table_Merge1[[#This Row],[Azad.Sell]]),"")</f>
        <v/>
      </c>
      <c r="AT2955"/>
    </row>
    <row r="2956" spans="1:46" x14ac:dyDescent="0.25">
      <c r="A2956" s="258">
        <v>44684</v>
      </c>
      <c r="B29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1401.02.13</v>
      </c>
      <c r="C2956" s="195">
        <f t="shared" ca="1" si="82"/>
        <v>1401</v>
      </c>
      <c r="D29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56" s="195">
        <f>_xlfn.NUMBERVALUE(RIGHT(Table11[[#This Row],[تاریخ شمسی]],2))</f>
        <v>13</v>
      </c>
      <c r="F29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02-13</v>
      </c>
      <c r="G2956" s="195" t="s">
        <v>3107</v>
      </c>
      <c r="L2956" s="259">
        <v>44684</v>
      </c>
      <c r="M2956">
        <v>250626</v>
      </c>
      <c r="O2956" s="283">
        <f>IFERROR(DATE(Table7[[#This Row],[year]],MONTH(DATEVALUE(Table7[[#This Row],[month]]&amp;"1")),Table7[[#This Row],[day]]),"")</f>
        <v>40812</v>
      </c>
      <c r="P2956" s="257" t="s">
        <v>6381</v>
      </c>
      <c r="Q2956" s="257">
        <v>2011</v>
      </c>
      <c r="R2956" s="257" t="s">
        <v>3447</v>
      </c>
      <c r="S2956" s="257">
        <v>26</v>
      </c>
      <c r="T2956" s="257">
        <v>1615</v>
      </c>
      <c r="U2956" s="257">
        <v>0</v>
      </c>
      <c r="V2956" s="257">
        <v>0</v>
      </c>
      <c r="X2956" s="260">
        <v>40890</v>
      </c>
      <c r="Z2956" s="260">
        <v>9</v>
      </c>
      <c r="AB2956" s="260" t="str">
        <f>IFERROR(IFERROR(VLOOKUP(Table_Merge1[[#This Row],[Column1]],Table11[#All],2,FALSE),LEFT(AB2957,8)&amp;IF(LEN((RIGHT(AB2957,2)+1))&lt;2,"0"&amp;(RIGHT(AB2957,2)+1),(RIGHT(AB2957,2)-1))),"")</f>
        <v/>
      </c>
      <c r="AC2956" s="259" t="str">
        <f>LEFT(Table_Merge1[[#This Row],[Column2]],4)</f>
        <v/>
      </c>
      <c r="AD2956" s="259" t="str">
        <f>RIGHT(LEFT(Table_Merge1[[#This Row],[Column2]],7),2)</f>
        <v/>
      </c>
      <c r="AE2956" s="259" t="str">
        <f>RIGHT(Table_Merge1[[#This Row],[Column2]],2)</f>
        <v/>
      </c>
      <c r="AH2956" s="260">
        <v>2011</v>
      </c>
      <c r="AI2956" t="s">
        <v>3452</v>
      </c>
      <c r="AJ2956" s="260">
        <v>13</v>
      </c>
      <c r="AK2956">
        <v>1665</v>
      </c>
      <c r="AL2956">
        <v>0</v>
      </c>
      <c r="AM2956">
        <v>0</v>
      </c>
      <c r="AP2956" s="287" t="str">
        <f>IFERROR(IF(Table_Merge1[[#This Row],[LME Zinc stock]]*Table_Merge1[[#This Row],[Nima.مقدار]]=0,"",Table_Merge1[[#This Row],[LME Zinc stock]]*Table_Merge1[[#This Row],[Nima.مقدار]]),"")</f>
        <v/>
      </c>
      <c r="AQ2956" s="287" t="str">
        <f>IFERROR(IF(Table_Merge1[[#This Row],[LME Zinc 3-month]]*Table_Merge1[[#This Row],[Nima.مقدار]]=0,"",Table_Merge1[[#This Row],[LME Zinc 3-month]]*Table_Merge1[[#This Row],[Nima.مقدار]]),"")</f>
        <v/>
      </c>
      <c r="AR2956" s="288" t="str">
        <f>IFERROR(IF(Table_Merge1[[#This Row],[LME Zinc stock]]*Table_Merge1[[#This Row],[Azad.Sell]]=0,"",Table_Merge1[[#This Row],[LME Zinc stock]]*Table_Merge1[[#This Row],[Azad.Sell]]),"")</f>
        <v/>
      </c>
      <c r="AS2956" s="288" t="str">
        <f>IFERROR(IF(Table_Merge1[[#This Row],[LME Zinc 3-month]]*Table_Merge1[[#This Row],[Azad.Sell]]=0,"",Table_Merge1[[#This Row],[LME Zinc 3-month]]*Table_Merge1[[#This Row],[Azad.Sell]]),"")</f>
        <v/>
      </c>
      <c r="AT2956"/>
    </row>
    <row r="2957" spans="1:46" x14ac:dyDescent="0.25">
      <c r="A2957" s="258">
        <v>44686</v>
      </c>
      <c r="B29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1401.02.15</v>
      </c>
      <c r="C2957" s="195">
        <f t="shared" ca="1" si="82"/>
        <v>1401</v>
      </c>
      <c r="D29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57" s="195">
        <f>_xlfn.NUMBERVALUE(RIGHT(Table11[[#This Row],[تاریخ شمسی]],2))</f>
        <v>15</v>
      </c>
      <c r="F29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02-15</v>
      </c>
      <c r="G2957" s="195" t="s">
        <v>3108</v>
      </c>
      <c r="L2957" s="259">
        <v>44686</v>
      </c>
      <c r="M2957">
        <v>251119</v>
      </c>
      <c r="O2957" s="284">
        <f>IFERROR(DATE(Table7[[#This Row],[year]],MONTH(DATEVALUE(Table7[[#This Row],[month]]&amp;"1")),Table7[[#This Row],[day]]),"")</f>
        <v>40809</v>
      </c>
      <c r="P2957" s="195" t="s">
        <v>6382</v>
      </c>
      <c r="Q2957" s="195">
        <v>2011</v>
      </c>
      <c r="R2957" s="195" t="s">
        <v>3447</v>
      </c>
      <c r="S2957" s="195">
        <v>23</v>
      </c>
      <c r="T2957" s="195">
        <v>1730</v>
      </c>
      <c r="U2957" s="195">
        <v>2240</v>
      </c>
      <c r="V2957" s="195">
        <v>4555700</v>
      </c>
      <c r="X2957" s="260">
        <v>40889</v>
      </c>
      <c r="Z2957" s="260">
        <v>9</v>
      </c>
      <c r="AB2957" s="260" t="str">
        <f>IFERROR(IFERROR(VLOOKUP(Table_Merge1[[#This Row],[Column1]],Table11[#All],2,FALSE),LEFT(AB2958,8)&amp;IF(LEN((RIGHT(AB2958,2)+1))&lt;2,"0"&amp;(RIGHT(AB2958,2)+1),(RIGHT(AB2958,2)-1))),"")</f>
        <v/>
      </c>
      <c r="AC2957" s="259" t="str">
        <f>LEFT(Table_Merge1[[#This Row],[Column2]],4)</f>
        <v/>
      </c>
      <c r="AD2957" s="259" t="str">
        <f>RIGHT(LEFT(Table_Merge1[[#This Row],[Column2]],7),2)</f>
        <v/>
      </c>
      <c r="AE2957" s="259" t="str">
        <f>RIGHT(Table_Merge1[[#This Row],[Column2]],2)</f>
        <v/>
      </c>
      <c r="AH2957" s="260">
        <v>2011</v>
      </c>
      <c r="AI2957" t="s">
        <v>3452</v>
      </c>
      <c r="AJ2957" s="260">
        <v>12</v>
      </c>
      <c r="AK2957">
        <v>1680</v>
      </c>
      <c r="AL2957">
        <v>0</v>
      </c>
      <c r="AM2957">
        <v>0</v>
      </c>
      <c r="AP2957" s="287" t="str">
        <f>IFERROR(IF(Table_Merge1[[#This Row],[LME Zinc stock]]*Table_Merge1[[#This Row],[Nima.مقدار]]=0,"",Table_Merge1[[#This Row],[LME Zinc stock]]*Table_Merge1[[#This Row],[Nima.مقدار]]),"")</f>
        <v/>
      </c>
      <c r="AQ2957" s="287" t="str">
        <f>IFERROR(IF(Table_Merge1[[#This Row],[LME Zinc 3-month]]*Table_Merge1[[#This Row],[Nima.مقدار]]=0,"",Table_Merge1[[#This Row],[LME Zinc 3-month]]*Table_Merge1[[#This Row],[Nima.مقدار]]),"")</f>
        <v/>
      </c>
      <c r="AR2957" s="288" t="str">
        <f>IFERROR(IF(Table_Merge1[[#This Row],[LME Zinc stock]]*Table_Merge1[[#This Row],[Azad.Sell]]=0,"",Table_Merge1[[#This Row],[LME Zinc stock]]*Table_Merge1[[#This Row],[Azad.Sell]]),"")</f>
        <v/>
      </c>
      <c r="AS2957" s="288" t="str">
        <f>IFERROR(IF(Table_Merge1[[#This Row],[LME Zinc 3-month]]*Table_Merge1[[#This Row],[Azad.Sell]]=0,"",Table_Merge1[[#This Row],[LME Zinc 3-month]]*Table_Merge1[[#This Row],[Azad.Sell]]),"")</f>
        <v/>
      </c>
      <c r="AT2957"/>
    </row>
    <row r="2958" spans="1:46" x14ac:dyDescent="0.25">
      <c r="A2958" s="258">
        <v>44687</v>
      </c>
      <c r="B29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1401.02.16</v>
      </c>
      <c r="C2958" s="195">
        <f t="shared" ca="1" si="82"/>
        <v>1401</v>
      </c>
      <c r="D29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58" s="195">
        <f>_xlfn.NUMBERVALUE(RIGHT(Table11[[#This Row],[تاریخ شمسی]],2))</f>
        <v>16</v>
      </c>
      <c r="F29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02-16</v>
      </c>
      <c r="G2958" s="195" t="s">
        <v>3109</v>
      </c>
      <c r="L2958" s="259">
        <v>44687</v>
      </c>
      <c r="M2958">
        <v>251119</v>
      </c>
      <c r="O2958" s="283">
        <f>IFERROR(DATE(Table7[[#This Row],[year]],MONTH(DATEVALUE(Table7[[#This Row],[month]]&amp;"1")),Table7[[#This Row],[day]]),"")</f>
        <v>40808</v>
      </c>
      <c r="P2958" s="257" t="s">
        <v>6383</v>
      </c>
      <c r="Q2958" s="257">
        <v>2011</v>
      </c>
      <c r="R2958" s="257" t="s">
        <v>3447</v>
      </c>
      <c r="S2958" s="257">
        <v>22</v>
      </c>
      <c r="T2958" s="257">
        <v>1765.5</v>
      </c>
      <c r="U2958" s="257">
        <v>2224.5</v>
      </c>
      <c r="V2958" s="257">
        <v>4558675</v>
      </c>
      <c r="X2958" s="260">
        <v>40886</v>
      </c>
      <c r="Z2958" s="260">
        <v>9</v>
      </c>
      <c r="AB2958" s="260" t="str">
        <f>IFERROR(IFERROR(VLOOKUP(Table_Merge1[[#This Row],[Column1]],Table11[#All],2,FALSE),LEFT(AB2959,8)&amp;IF(LEN((RIGHT(AB2959,2)+1))&lt;2,"0"&amp;(RIGHT(AB2959,2)+1),(RIGHT(AB2959,2)-1))),"")</f>
        <v/>
      </c>
      <c r="AC2958" s="259" t="str">
        <f>LEFT(Table_Merge1[[#This Row],[Column2]],4)</f>
        <v/>
      </c>
      <c r="AD2958" s="259" t="str">
        <f>RIGHT(LEFT(Table_Merge1[[#This Row],[Column2]],7),2)</f>
        <v/>
      </c>
      <c r="AE2958" s="259" t="str">
        <f>RIGHT(Table_Merge1[[#This Row],[Column2]],2)</f>
        <v/>
      </c>
      <c r="AH2958" s="260">
        <v>2011</v>
      </c>
      <c r="AI2958" t="s">
        <v>3452</v>
      </c>
      <c r="AJ2958" s="260">
        <v>9</v>
      </c>
      <c r="AK2958">
        <v>1712</v>
      </c>
      <c r="AL2958" t="s">
        <v>3621</v>
      </c>
      <c r="AM2958" t="s">
        <v>3621</v>
      </c>
      <c r="AP2958" s="287" t="str">
        <f>IFERROR(IF(Table_Merge1[[#This Row],[LME Zinc stock]]*Table_Merge1[[#This Row],[Nima.مقدار]]=0,"",Table_Merge1[[#This Row],[LME Zinc stock]]*Table_Merge1[[#This Row],[Nima.مقدار]]),"")</f>
        <v/>
      </c>
      <c r="AQ2958" s="287" t="str">
        <f>IFERROR(IF(Table_Merge1[[#This Row],[LME Zinc 3-month]]*Table_Merge1[[#This Row],[Nima.مقدار]]=0,"",Table_Merge1[[#This Row],[LME Zinc 3-month]]*Table_Merge1[[#This Row],[Nima.مقدار]]),"")</f>
        <v/>
      </c>
      <c r="AR2958" s="288" t="str">
        <f>IFERROR(IF(Table_Merge1[[#This Row],[LME Zinc stock]]*Table_Merge1[[#This Row],[Azad.Sell]]=0,"",Table_Merge1[[#This Row],[LME Zinc stock]]*Table_Merge1[[#This Row],[Azad.Sell]]),"")</f>
        <v/>
      </c>
      <c r="AS2958" s="288" t="str">
        <f>IFERROR(IF(Table_Merge1[[#This Row],[LME Zinc 3-month]]*Table_Merge1[[#This Row],[Azad.Sell]]=0,"",Table_Merge1[[#This Row],[LME Zinc 3-month]]*Table_Merge1[[#This Row],[Azad.Sell]]),"")</f>
        <v/>
      </c>
      <c r="AT2958"/>
    </row>
    <row r="2959" spans="1:46" x14ac:dyDescent="0.25">
      <c r="A2959" s="258">
        <v>44688</v>
      </c>
      <c r="B29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1401.02.17</v>
      </c>
      <c r="C2959" s="195">
        <f t="shared" ca="1" si="82"/>
        <v>1401</v>
      </c>
      <c r="D29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59" s="195">
        <f>_xlfn.NUMBERVALUE(RIGHT(Table11[[#This Row],[تاریخ شمسی]],2))</f>
        <v>17</v>
      </c>
      <c r="F29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02-17</v>
      </c>
      <c r="G2959" s="195" t="s">
        <v>3110</v>
      </c>
      <c r="L2959" s="259">
        <v>44688</v>
      </c>
      <c r="M2959">
        <v>250818</v>
      </c>
      <c r="O2959" s="284">
        <f>IFERROR(DATE(Table7[[#This Row],[year]],MONTH(DATEVALUE(Table7[[#This Row],[month]]&amp;"1")),Table7[[#This Row],[day]]),"")</f>
        <v>40807</v>
      </c>
      <c r="P2959" s="195" t="s">
        <v>6384</v>
      </c>
      <c r="Q2959" s="195">
        <v>2011</v>
      </c>
      <c r="R2959" s="195" t="s">
        <v>3447</v>
      </c>
      <c r="S2959" s="195">
        <v>21</v>
      </c>
      <c r="T2959" s="195">
        <v>1810.25</v>
      </c>
      <c r="U2959" s="195">
        <v>2221.5</v>
      </c>
      <c r="V2959" s="195">
        <v>4544725</v>
      </c>
      <c r="X2959" s="260">
        <v>40885</v>
      </c>
      <c r="Z2959" s="260">
        <v>10</v>
      </c>
      <c r="AB2959" s="260" t="str">
        <f>IFERROR(IFERROR(VLOOKUP(Table_Merge1[[#This Row],[Column1]],Table11[#All],2,FALSE),LEFT(AB2960,8)&amp;IF(LEN((RIGHT(AB2960,2)+1))&lt;2,"0"&amp;(RIGHT(AB2960,2)+1),(RIGHT(AB2960,2)-1))),"")</f>
        <v/>
      </c>
      <c r="AC2959" s="259" t="str">
        <f>LEFT(Table_Merge1[[#This Row],[Column2]],4)</f>
        <v/>
      </c>
      <c r="AD2959" s="259" t="str">
        <f>RIGHT(LEFT(Table_Merge1[[#This Row],[Column2]],7),2)</f>
        <v/>
      </c>
      <c r="AE2959" s="259" t="str">
        <f>RIGHT(Table_Merge1[[#This Row],[Column2]],2)</f>
        <v/>
      </c>
      <c r="AH2959" s="260">
        <v>2011</v>
      </c>
      <c r="AI2959" t="s">
        <v>3452</v>
      </c>
      <c r="AJ2959" s="260">
        <v>8</v>
      </c>
      <c r="AK2959">
        <v>1739</v>
      </c>
      <c r="AL2959">
        <v>1992</v>
      </c>
      <c r="AM2959">
        <v>4970400</v>
      </c>
      <c r="AP2959" s="287" t="str">
        <f>IFERROR(IF(Table_Merge1[[#This Row],[LME Zinc stock]]*Table_Merge1[[#This Row],[Nima.مقدار]]=0,"",Table_Merge1[[#This Row],[LME Zinc stock]]*Table_Merge1[[#This Row],[Nima.مقدار]]),"")</f>
        <v/>
      </c>
      <c r="AQ2959" s="287" t="str">
        <f>IFERROR(IF(Table_Merge1[[#This Row],[LME Zinc 3-month]]*Table_Merge1[[#This Row],[Nima.مقدار]]=0,"",Table_Merge1[[#This Row],[LME Zinc 3-month]]*Table_Merge1[[#This Row],[Nima.مقدار]]),"")</f>
        <v/>
      </c>
      <c r="AR2959" s="288" t="str">
        <f>IFERROR(IF(Table_Merge1[[#This Row],[LME Zinc stock]]*Table_Merge1[[#This Row],[Azad.Sell]]=0,"",Table_Merge1[[#This Row],[LME Zinc stock]]*Table_Merge1[[#This Row],[Azad.Sell]]),"")</f>
        <v/>
      </c>
      <c r="AS2959" s="288" t="str">
        <f>IFERROR(IF(Table_Merge1[[#This Row],[LME Zinc 3-month]]*Table_Merge1[[#This Row],[Azad.Sell]]=0,"",Table_Merge1[[#This Row],[LME Zinc 3-month]]*Table_Merge1[[#This Row],[Azad.Sell]]),"")</f>
        <v/>
      </c>
      <c r="AT2959"/>
    </row>
    <row r="2960" spans="1:46" x14ac:dyDescent="0.25">
      <c r="A2960" s="258">
        <v>44689</v>
      </c>
      <c r="B29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1401.02.18</v>
      </c>
      <c r="C2960" s="195">
        <f t="shared" ca="1" si="82"/>
        <v>1401</v>
      </c>
      <c r="D29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60" s="195">
        <f>_xlfn.NUMBERVALUE(RIGHT(Table11[[#This Row],[تاریخ شمسی]],2))</f>
        <v>18</v>
      </c>
      <c r="F29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02-18</v>
      </c>
      <c r="G2960" s="195" t="s">
        <v>3111</v>
      </c>
      <c r="L2960" s="259">
        <v>44689</v>
      </c>
      <c r="M2960">
        <v>249972</v>
      </c>
      <c r="O2960" s="283">
        <f>IFERROR(DATE(Table7[[#This Row],[year]],MONTH(DATEVALUE(Table7[[#This Row],[month]]&amp;"1")),Table7[[#This Row],[day]]),"")</f>
        <v>40806</v>
      </c>
      <c r="P2960" s="257" t="s">
        <v>6385</v>
      </c>
      <c r="Q2960" s="257">
        <v>2011</v>
      </c>
      <c r="R2960" s="257" t="s">
        <v>3447</v>
      </c>
      <c r="S2960" s="257">
        <v>20</v>
      </c>
      <c r="T2960" s="257">
        <v>1792</v>
      </c>
      <c r="U2960" s="257">
        <v>2212.5</v>
      </c>
      <c r="V2960" s="257">
        <v>4548725</v>
      </c>
      <c r="X2960" s="260">
        <v>40884</v>
      </c>
      <c r="Z2960" s="260">
        <v>10</v>
      </c>
      <c r="AB2960" s="260" t="str">
        <f>IFERROR(IFERROR(VLOOKUP(Table_Merge1[[#This Row],[Column1]],Table11[#All],2,FALSE),LEFT(AB2961,8)&amp;IF(LEN((RIGHT(AB2961,2)+1))&lt;2,"0"&amp;(RIGHT(AB2961,2)+1),(RIGHT(AB2961,2)-1))),"")</f>
        <v/>
      </c>
      <c r="AC2960" s="259" t="str">
        <f>LEFT(Table_Merge1[[#This Row],[Column2]],4)</f>
        <v/>
      </c>
      <c r="AD2960" s="259" t="str">
        <f>RIGHT(LEFT(Table_Merge1[[#This Row],[Column2]],7),2)</f>
        <v/>
      </c>
      <c r="AE2960" s="259" t="str">
        <f>RIGHT(Table_Merge1[[#This Row],[Column2]],2)</f>
        <v/>
      </c>
      <c r="AH2960" s="260">
        <v>2011</v>
      </c>
      <c r="AI2960" t="s">
        <v>3452</v>
      </c>
      <c r="AJ2960" s="260">
        <v>7</v>
      </c>
      <c r="AK2960">
        <v>1731</v>
      </c>
      <c r="AL2960">
        <v>1985</v>
      </c>
      <c r="AM2960">
        <v>4969600</v>
      </c>
      <c r="AP2960" s="287" t="str">
        <f>IFERROR(IF(Table_Merge1[[#This Row],[LME Zinc stock]]*Table_Merge1[[#This Row],[Nima.مقدار]]=0,"",Table_Merge1[[#This Row],[LME Zinc stock]]*Table_Merge1[[#This Row],[Nima.مقدار]]),"")</f>
        <v/>
      </c>
      <c r="AQ2960" s="287" t="str">
        <f>IFERROR(IF(Table_Merge1[[#This Row],[LME Zinc 3-month]]*Table_Merge1[[#This Row],[Nima.مقدار]]=0,"",Table_Merge1[[#This Row],[LME Zinc 3-month]]*Table_Merge1[[#This Row],[Nima.مقدار]]),"")</f>
        <v/>
      </c>
      <c r="AR2960" s="288" t="str">
        <f>IFERROR(IF(Table_Merge1[[#This Row],[LME Zinc stock]]*Table_Merge1[[#This Row],[Azad.Sell]]=0,"",Table_Merge1[[#This Row],[LME Zinc stock]]*Table_Merge1[[#This Row],[Azad.Sell]]),"")</f>
        <v/>
      </c>
      <c r="AS2960" s="288" t="str">
        <f>IFERROR(IF(Table_Merge1[[#This Row],[LME Zinc 3-month]]*Table_Merge1[[#This Row],[Azad.Sell]]=0,"",Table_Merge1[[#This Row],[LME Zinc 3-month]]*Table_Merge1[[#This Row],[Azad.Sell]]),"")</f>
        <v/>
      </c>
      <c r="AT2960"/>
    </row>
    <row r="2961" spans="1:46" x14ac:dyDescent="0.25">
      <c r="A2961" s="258">
        <v>44690</v>
      </c>
      <c r="B29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1401.02.19</v>
      </c>
      <c r="C2961" s="195">
        <f t="shared" ca="1" si="82"/>
        <v>1401</v>
      </c>
      <c r="D29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61" s="195">
        <f>_xlfn.NUMBERVALUE(RIGHT(Table11[[#This Row],[تاریخ شمسی]],2))</f>
        <v>19</v>
      </c>
      <c r="F29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02-19</v>
      </c>
      <c r="G2961" s="195" t="s">
        <v>3112</v>
      </c>
      <c r="L2961" s="259">
        <v>44690</v>
      </c>
      <c r="M2961">
        <v>249256</v>
      </c>
      <c r="O2961" s="284">
        <f>IFERROR(DATE(Table7[[#This Row],[year]],MONTH(DATEVALUE(Table7[[#This Row],[month]]&amp;"1")),Table7[[#This Row],[day]]),"")</f>
        <v>40805</v>
      </c>
      <c r="P2961" s="195" t="s">
        <v>6386</v>
      </c>
      <c r="Q2961" s="195">
        <v>2011</v>
      </c>
      <c r="R2961" s="195" t="s">
        <v>3447</v>
      </c>
      <c r="S2961" s="195">
        <v>19</v>
      </c>
      <c r="T2961" s="195">
        <v>1817</v>
      </c>
      <c r="U2961" s="195">
        <v>2203</v>
      </c>
      <c r="V2961" s="195">
        <v>4551750</v>
      </c>
      <c r="X2961" s="260">
        <v>40883</v>
      </c>
      <c r="Z2961" s="260">
        <v>10</v>
      </c>
      <c r="AB2961" s="260" t="str">
        <f>IFERROR(IFERROR(VLOOKUP(Table_Merge1[[#This Row],[Column1]],Table11[#All],2,FALSE),LEFT(AB2962,8)&amp;IF(LEN((RIGHT(AB2962,2)+1))&lt;2,"0"&amp;(RIGHT(AB2962,2)+1),(RIGHT(AB2962,2)-1))),"")</f>
        <v/>
      </c>
      <c r="AC2961" s="259" t="str">
        <f>LEFT(Table_Merge1[[#This Row],[Column2]],4)</f>
        <v/>
      </c>
      <c r="AD2961" s="259" t="str">
        <f>RIGHT(LEFT(Table_Merge1[[#This Row],[Column2]],7),2)</f>
        <v/>
      </c>
      <c r="AE2961" s="259" t="str">
        <f>RIGHT(Table_Merge1[[#This Row],[Column2]],2)</f>
        <v/>
      </c>
      <c r="AH2961" s="260">
        <v>2011</v>
      </c>
      <c r="AI2961" t="s">
        <v>3452</v>
      </c>
      <c r="AJ2961" s="260">
        <v>6</v>
      </c>
      <c r="AK2961">
        <v>1720</v>
      </c>
      <c r="AL2961">
        <v>1995</v>
      </c>
      <c r="AM2961">
        <v>4971375</v>
      </c>
      <c r="AP2961" s="287" t="str">
        <f>IFERROR(IF(Table_Merge1[[#This Row],[LME Zinc stock]]*Table_Merge1[[#This Row],[Nima.مقدار]]=0,"",Table_Merge1[[#This Row],[LME Zinc stock]]*Table_Merge1[[#This Row],[Nima.مقدار]]),"")</f>
        <v/>
      </c>
      <c r="AQ2961" s="287" t="str">
        <f>IFERROR(IF(Table_Merge1[[#This Row],[LME Zinc 3-month]]*Table_Merge1[[#This Row],[Nima.مقدار]]=0,"",Table_Merge1[[#This Row],[LME Zinc 3-month]]*Table_Merge1[[#This Row],[Nima.مقدار]]),"")</f>
        <v/>
      </c>
      <c r="AR2961" s="288" t="str">
        <f>IFERROR(IF(Table_Merge1[[#This Row],[LME Zinc stock]]*Table_Merge1[[#This Row],[Azad.Sell]]=0,"",Table_Merge1[[#This Row],[LME Zinc stock]]*Table_Merge1[[#This Row],[Azad.Sell]]),"")</f>
        <v/>
      </c>
      <c r="AS2961" s="288" t="str">
        <f>IFERROR(IF(Table_Merge1[[#This Row],[LME Zinc 3-month]]*Table_Merge1[[#This Row],[Azad.Sell]]=0,"",Table_Merge1[[#This Row],[LME Zinc 3-month]]*Table_Merge1[[#This Row],[Azad.Sell]]),"")</f>
        <v/>
      </c>
      <c r="AT2961"/>
    </row>
    <row r="2962" spans="1:46" x14ac:dyDescent="0.25">
      <c r="A2962" s="258">
        <v>44691</v>
      </c>
      <c r="B29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1401.02.20</v>
      </c>
      <c r="C2962" s="195">
        <f t="shared" ca="1" si="82"/>
        <v>1401</v>
      </c>
      <c r="D29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62" s="195">
        <f>_xlfn.NUMBERVALUE(RIGHT(Table11[[#This Row],[تاریخ شمسی]],2))</f>
        <v>20</v>
      </c>
      <c r="F29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02-20</v>
      </c>
      <c r="G2962" s="195" t="s">
        <v>3113</v>
      </c>
      <c r="L2962" s="259">
        <v>44691</v>
      </c>
      <c r="M2962">
        <v>249602</v>
      </c>
      <c r="O2962" s="283">
        <f>IFERROR(DATE(Table7[[#This Row],[year]],MONTH(DATEVALUE(Table7[[#This Row],[month]]&amp;"1")),Table7[[#This Row],[day]]),"")</f>
        <v>40802</v>
      </c>
      <c r="P2962" s="257" t="s">
        <v>6387</v>
      </c>
      <c r="Q2962" s="257">
        <v>2011</v>
      </c>
      <c r="R2962" s="257" t="s">
        <v>3447</v>
      </c>
      <c r="S2962" s="257">
        <v>16</v>
      </c>
      <c r="T2962" s="257">
        <v>1778</v>
      </c>
      <c r="U2962" s="257">
        <v>2165</v>
      </c>
      <c r="V2962" s="257">
        <v>4556600</v>
      </c>
      <c r="X2962" s="260">
        <v>40882</v>
      </c>
      <c r="Z2962" s="260">
        <v>10</v>
      </c>
      <c r="AB2962" s="260" t="str">
        <f>IFERROR(IFERROR(VLOOKUP(Table_Merge1[[#This Row],[Column1]],Table11[#All],2,FALSE),LEFT(AB2963,8)&amp;IF(LEN((RIGHT(AB2963,2)+1))&lt;2,"0"&amp;(RIGHT(AB2963,2)+1),(RIGHT(AB2963,2)-1))),"")</f>
        <v/>
      </c>
      <c r="AC2962" s="259" t="str">
        <f>LEFT(Table_Merge1[[#This Row],[Column2]],4)</f>
        <v/>
      </c>
      <c r="AD2962" s="259" t="str">
        <f>RIGHT(LEFT(Table_Merge1[[#This Row],[Column2]],7),2)</f>
        <v/>
      </c>
      <c r="AE2962" s="259" t="str">
        <f>RIGHT(Table_Merge1[[#This Row],[Column2]],2)</f>
        <v/>
      </c>
      <c r="AH2962" s="260">
        <v>2011</v>
      </c>
      <c r="AI2962" t="s">
        <v>3452</v>
      </c>
      <c r="AJ2962" s="260">
        <v>5</v>
      </c>
      <c r="AK2962">
        <v>1744</v>
      </c>
      <c r="AL2962">
        <v>2019</v>
      </c>
      <c r="AM2962">
        <v>4950550</v>
      </c>
      <c r="AP2962" s="287" t="str">
        <f>IFERROR(IF(Table_Merge1[[#This Row],[LME Zinc stock]]*Table_Merge1[[#This Row],[Nima.مقدار]]=0,"",Table_Merge1[[#This Row],[LME Zinc stock]]*Table_Merge1[[#This Row],[Nima.مقدار]]),"")</f>
        <v/>
      </c>
      <c r="AQ2962" s="287" t="str">
        <f>IFERROR(IF(Table_Merge1[[#This Row],[LME Zinc 3-month]]*Table_Merge1[[#This Row],[Nima.مقدار]]=0,"",Table_Merge1[[#This Row],[LME Zinc 3-month]]*Table_Merge1[[#This Row],[Nima.مقدار]]),"")</f>
        <v/>
      </c>
      <c r="AR2962" s="288" t="str">
        <f>IFERROR(IF(Table_Merge1[[#This Row],[LME Zinc stock]]*Table_Merge1[[#This Row],[Azad.Sell]]=0,"",Table_Merge1[[#This Row],[LME Zinc stock]]*Table_Merge1[[#This Row],[Azad.Sell]]),"")</f>
        <v/>
      </c>
      <c r="AS2962" s="288" t="str">
        <f>IFERROR(IF(Table_Merge1[[#This Row],[LME Zinc 3-month]]*Table_Merge1[[#This Row],[Azad.Sell]]=0,"",Table_Merge1[[#This Row],[LME Zinc 3-month]]*Table_Merge1[[#This Row],[Azad.Sell]]),"")</f>
        <v/>
      </c>
      <c r="AT2962"/>
    </row>
    <row r="2963" spans="1:46" x14ac:dyDescent="0.25">
      <c r="A2963" s="258">
        <v>44692</v>
      </c>
      <c r="B29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1401.02.21</v>
      </c>
      <c r="C2963" s="195">
        <f t="shared" ca="1" si="82"/>
        <v>1401</v>
      </c>
      <c r="D29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63" s="195">
        <f>_xlfn.NUMBERVALUE(RIGHT(Table11[[#This Row],[تاریخ شمسی]],2))</f>
        <v>21</v>
      </c>
      <c r="F29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02-21</v>
      </c>
      <c r="G2963" s="195" t="s">
        <v>3114</v>
      </c>
      <c r="L2963" s="259">
        <v>44692</v>
      </c>
      <c r="M2963">
        <v>249709</v>
      </c>
      <c r="O2963" s="284">
        <f>IFERROR(DATE(Table7[[#This Row],[year]],MONTH(DATEVALUE(Table7[[#This Row],[month]]&amp;"1")),Table7[[#This Row],[day]]),"")</f>
        <v>40801</v>
      </c>
      <c r="P2963" s="195" t="s">
        <v>6388</v>
      </c>
      <c r="Q2963" s="195">
        <v>2011</v>
      </c>
      <c r="R2963" s="195" t="s">
        <v>3447</v>
      </c>
      <c r="S2963" s="195">
        <v>15</v>
      </c>
      <c r="T2963" s="195">
        <v>1806</v>
      </c>
      <c r="U2963" s="195">
        <v>2171</v>
      </c>
      <c r="V2963" s="195">
        <v>4558250</v>
      </c>
      <c r="X2963" s="260">
        <v>40879</v>
      </c>
      <c r="Z2963" s="260">
        <v>10</v>
      </c>
      <c r="AB2963" s="260" t="str">
        <f>IFERROR(IFERROR(VLOOKUP(Table_Merge1[[#This Row],[Column1]],Table11[#All],2,FALSE),LEFT(AB2964,8)&amp;IF(LEN((RIGHT(AB2964,2)+1))&lt;2,"0"&amp;(RIGHT(AB2964,2)+1),(RIGHT(AB2964,2)-1))),"")</f>
        <v/>
      </c>
      <c r="AC2963" s="259" t="str">
        <f>LEFT(Table_Merge1[[#This Row],[Column2]],4)</f>
        <v/>
      </c>
      <c r="AD2963" s="259" t="str">
        <f>RIGHT(LEFT(Table_Merge1[[#This Row],[Column2]],7),2)</f>
        <v/>
      </c>
      <c r="AE2963" s="259" t="str">
        <f>RIGHT(Table_Merge1[[#This Row],[Column2]],2)</f>
        <v/>
      </c>
      <c r="AH2963" s="260">
        <v>2011</v>
      </c>
      <c r="AI2963" t="s">
        <v>3452</v>
      </c>
      <c r="AJ2963" s="260">
        <v>2</v>
      </c>
      <c r="AK2963">
        <v>1751</v>
      </c>
      <c r="AL2963">
        <v>1986</v>
      </c>
      <c r="AM2963">
        <v>4953025</v>
      </c>
      <c r="AP2963" s="287" t="str">
        <f>IFERROR(IF(Table_Merge1[[#This Row],[LME Zinc stock]]*Table_Merge1[[#This Row],[Nima.مقدار]]=0,"",Table_Merge1[[#This Row],[LME Zinc stock]]*Table_Merge1[[#This Row],[Nima.مقدار]]),"")</f>
        <v/>
      </c>
      <c r="AQ2963" s="287" t="str">
        <f>IFERROR(IF(Table_Merge1[[#This Row],[LME Zinc 3-month]]*Table_Merge1[[#This Row],[Nima.مقدار]]=0,"",Table_Merge1[[#This Row],[LME Zinc 3-month]]*Table_Merge1[[#This Row],[Nima.مقدار]]),"")</f>
        <v/>
      </c>
      <c r="AR2963" s="288" t="str">
        <f>IFERROR(IF(Table_Merge1[[#This Row],[LME Zinc stock]]*Table_Merge1[[#This Row],[Azad.Sell]]=0,"",Table_Merge1[[#This Row],[LME Zinc stock]]*Table_Merge1[[#This Row],[Azad.Sell]]),"")</f>
        <v/>
      </c>
      <c r="AS2963" s="288" t="str">
        <f>IFERROR(IF(Table_Merge1[[#This Row],[LME Zinc 3-month]]*Table_Merge1[[#This Row],[Azad.Sell]]=0,"",Table_Merge1[[#This Row],[LME Zinc 3-month]]*Table_Merge1[[#This Row],[Azad.Sell]]),"")</f>
        <v/>
      </c>
      <c r="AT2963"/>
    </row>
    <row r="2964" spans="1:46" x14ac:dyDescent="0.25">
      <c r="A2964" s="258">
        <v>44693</v>
      </c>
      <c r="B29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1401.02.22</v>
      </c>
      <c r="C2964" s="195">
        <f t="shared" ca="1" si="82"/>
        <v>1401</v>
      </c>
      <c r="D29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64" s="195">
        <f>_xlfn.NUMBERVALUE(RIGHT(Table11[[#This Row],[تاریخ شمسی]],2))</f>
        <v>22</v>
      </c>
      <c r="F29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02-22</v>
      </c>
      <c r="G2964" s="195" t="s">
        <v>3115</v>
      </c>
      <c r="L2964" s="259">
        <v>44693</v>
      </c>
      <c r="M2964">
        <v>249196</v>
      </c>
      <c r="O2964" s="283">
        <f>IFERROR(DATE(Table7[[#This Row],[year]],MONTH(DATEVALUE(Table7[[#This Row],[month]]&amp;"1")),Table7[[#This Row],[day]]),"")</f>
        <v>40800</v>
      </c>
      <c r="P2964" s="257" t="s">
        <v>6389</v>
      </c>
      <c r="Q2964" s="257">
        <v>2011</v>
      </c>
      <c r="R2964" s="257" t="s">
        <v>3447</v>
      </c>
      <c r="S2964" s="257">
        <v>14</v>
      </c>
      <c r="T2964" s="257">
        <v>1829</v>
      </c>
      <c r="U2964" s="257">
        <v>2159</v>
      </c>
      <c r="V2964" s="257">
        <v>4563750</v>
      </c>
      <c r="X2964" s="260">
        <v>40878</v>
      </c>
      <c r="Z2964" s="260">
        <v>10</v>
      </c>
      <c r="AB2964" s="260" t="str">
        <f>IFERROR(IFERROR(VLOOKUP(Table_Merge1[[#This Row],[Column1]],Table11[#All],2,FALSE),LEFT(AB2965,8)&amp;IF(LEN((RIGHT(AB2965,2)+1))&lt;2,"0"&amp;(RIGHT(AB2965,2)+1),(RIGHT(AB2965,2)-1))),"")</f>
        <v/>
      </c>
      <c r="AC2964" s="259" t="str">
        <f>LEFT(Table_Merge1[[#This Row],[Column2]],4)</f>
        <v/>
      </c>
      <c r="AD2964" s="259" t="str">
        <f>RIGHT(LEFT(Table_Merge1[[#This Row],[Column2]],7),2)</f>
        <v/>
      </c>
      <c r="AE2964" s="259" t="str">
        <f>RIGHT(Table_Merge1[[#This Row],[Column2]],2)</f>
        <v/>
      </c>
      <c r="AH2964" s="260">
        <v>2011</v>
      </c>
      <c r="AI2964" t="s">
        <v>3452</v>
      </c>
      <c r="AJ2964" s="260">
        <v>1</v>
      </c>
      <c r="AK2964">
        <v>1750</v>
      </c>
      <c r="AL2964">
        <v>1981</v>
      </c>
      <c r="AM2964">
        <v>4953725</v>
      </c>
      <c r="AP2964" s="287" t="str">
        <f>IFERROR(IF(Table_Merge1[[#This Row],[LME Zinc stock]]*Table_Merge1[[#This Row],[Nima.مقدار]]=0,"",Table_Merge1[[#This Row],[LME Zinc stock]]*Table_Merge1[[#This Row],[Nima.مقدار]]),"")</f>
        <v/>
      </c>
      <c r="AQ2964" s="287" t="str">
        <f>IFERROR(IF(Table_Merge1[[#This Row],[LME Zinc 3-month]]*Table_Merge1[[#This Row],[Nima.مقدار]]=0,"",Table_Merge1[[#This Row],[LME Zinc 3-month]]*Table_Merge1[[#This Row],[Nima.مقدار]]),"")</f>
        <v/>
      </c>
      <c r="AR2964" s="288" t="str">
        <f>IFERROR(IF(Table_Merge1[[#This Row],[LME Zinc stock]]*Table_Merge1[[#This Row],[Azad.Sell]]=0,"",Table_Merge1[[#This Row],[LME Zinc stock]]*Table_Merge1[[#This Row],[Azad.Sell]]),"")</f>
        <v/>
      </c>
      <c r="AS2964" s="288" t="str">
        <f>IFERROR(IF(Table_Merge1[[#This Row],[LME Zinc 3-month]]*Table_Merge1[[#This Row],[Azad.Sell]]=0,"",Table_Merge1[[#This Row],[LME Zinc 3-month]]*Table_Merge1[[#This Row],[Azad.Sell]]),"")</f>
        <v/>
      </c>
      <c r="AT2964"/>
    </row>
    <row r="2965" spans="1:46" x14ac:dyDescent="0.25">
      <c r="A2965" s="258">
        <v>44694</v>
      </c>
      <c r="B29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1401.02.23</v>
      </c>
      <c r="C2965" s="195">
        <f t="shared" ca="1" si="82"/>
        <v>1401</v>
      </c>
      <c r="D29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65" s="195">
        <f>_xlfn.NUMBERVALUE(RIGHT(Table11[[#This Row],[تاریخ شمسی]],2))</f>
        <v>23</v>
      </c>
      <c r="F29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02-23</v>
      </c>
      <c r="G2965" s="195" t="s">
        <v>3116</v>
      </c>
      <c r="L2965" s="259">
        <v>44694</v>
      </c>
      <c r="M2965">
        <v>249196</v>
      </c>
      <c r="O2965" s="284">
        <f>IFERROR(DATE(Table7[[#This Row],[year]],MONTH(DATEVALUE(Table7[[#This Row],[month]]&amp;"1")),Table7[[#This Row],[day]]),"")</f>
        <v>40799</v>
      </c>
      <c r="P2965" s="195" t="s">
        <v>6390</v>
      </c>
      <c r="Q2965" s="195">
        <v>2011</v>
      </c>
      <c r="R2965" s="195" t="s">
        <v>3447</v>
      </c>
      <c r="S2965" s="195">
        <v>13</v>
      </c>
      <c r="T2965" s="195">
        <v>1806</v>
      </c>
      <c r="U2965" s="195" t="s">
        <v>3621</v>
      </c>
      <c r="V2965" s="195" t="s">
        <v>3621</v>
      </c>
      <c r="X2965" s="260">
        <v>40877</v>
      </c>
      <c r="Z2965" s="260">
        <v>10</v>
      </c>
      <c r="AB2965" s="260" t="str">
        <f>IFERROR(IFERROR(VLOOKUP(Table_Merge1[[#This Row],[Column1]],Table11[#All],2,FALSE),LEFT(AB2966,8)&amp;IF(LEN((RIGHT(AB2966,2)+1))&lt;2,"0"&amp;(RIGHT(AB2966,2)+1),(RIGHT(AB2966,2)-1))),"")</f>
        <v/>
      </c>
      <c r="AC2965" s="259" t="str">
        <f>LEFT(Table_Merge1[[#This Row],[Column2]],4)</f>
        <v/>
      </c>
      <c r="AD2965" s="259" t="str">
        <f>RIGHT(LEFT(Table_Merge1[[#This Row],[Column2]],7),2)</f>
        <v/>
      </c>
      <c r="AE2965" s="259" t="str">
        <f>RIGHT(Table_Merge1[[#This Row],[Column2]],2)</f>
        <v/>
      </c>
      <c r="AH2965" s="260">
        <v>2011</v>
      </c>
      <c r="AI2965" t="s">
        <v>3450</v>
      </c>
      <c r="AJ2965" s="260">
        <v>30</v>
      </c>
      <c r="AK2965">
        <v>1704</v>
      </c>
      <c r="AL2965">
        <v>1962</v>
      </c>
      <c r="AM2965">
        <v>4873025</v>
      </c>
      <c r="AP2965" s="287" t="str">
        <f>IFERROR(IF(Table_Merge1[[#This Row],[LME Zinc stock]]*Table_Merge1[[#This Row],[Nima.مقدار]]=0,"",Table_Merge1[[#This Row],[LME Zinc stock]]*Table_Merge1[[#This Row],[Nima.مقدار]]),"")</f>
        <v/>
      </c>
      <c r="AQ2965" s="287" t="str">
        <f>IFERROR(IF(Table_Merge1[[#This Row],[LME Zinc 3-month]]*Table_Merge1[[#This Row],[Nima.مقدار]]=0,"",Table_Merge1[[#This Row],[LME Zinc 3-month]]*Table_Merge1[[#This Row],[Nima.مقدار]]),"")</f>
        <v/>
      </c>
      <c r="AR2965" s="288" t="str">
        <f>IFERROR(IF(Table_Merge1[[#This Row],[LME Zinc stock]]*Table_Merge1[[#This Row],[Azad.Sell]]=0,"",Table_Merge1[[#This Row],[LME Zinc stock]]*Table_Merge1[[#This Row],[Azad.Sell]]),"")</f>
        <v/>
      </c>
      <c r="AS2965" s="288" t="str">
        <f>IFERROR(IF(Table_Merge1[[#This Row],[LME Zinc 3-month]]*Table_Merge1[[#This Row],[Azad.Sell]]=0,"",Table_Merge1[[#This Row],[LME Zinc 3-month]]*Table_Merge1[[#This Row],[Azad.Sell]]),"")</f>
        <v/>
      </c>
      <c r="AT2965"/>
    </row>
    <row r="2966" spans="1:46" x14ac:dyDescent="0.25">
      <c r="A2966" s="258">
        <v>44695</v>
      </c>
      <c r="B29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1401.02.24</v>
      </c>
      <c r="C2966" s="195">
        <f t="shared" ca="1" si="82"/>
        <v>1401</v>
      </c>
      <c r="D29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66" s="195">
        <f>_xlfn.NUMBERVALUE(RIGHT(Table11[[#This Row],[تاریخ شمسی]],2))</f>
        <v>24</v>
      </c>
      <c r="F29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02-24</v>
      </c>
      <c r="G2966" s="195" t="s">
        <v>3117</v>
      </c>
      <c r="L2966" s="259">
        <v>44695</v>
      </c>
      <c r="M2966">
        <v>252172</v>
      </c>
      <c r="O2966" s="283">
        <f>IFERROR(DATE(Table7[[#This Row],[year]],MONTH(DATEVALUE(Table7[[#This Row],[month]]&amp;"1")),Table7[[#This Row],[day]]),"")</f>
        <v>40798</v>
      </c>
      <c r="P2966" s="257" t="s">
        <v>6391</v>
      </c>
      <c r="Q2966" s="257">
        <v>2011</v>
      </c>
      <c r="R2966" s="257" t="s">
        <v>3447</v>
      </c>
      <c r="S2966" s="257">
        <v>12</v>
      </c>
      <c r="T2966" s="257">
        <v>1843</v>
      </c>
      <c r="U2966" s="257">
        <v>2243</v>
      </c>
      <c r="V2966" s="257">
        <v>4567325</v>
      </c>
      <c r="X2966" s="260">
        <v>40876</v>
      </c>
      <c r="Z2966" s="260">
        <v>10</v>
      </c>
      <c r="AB2966" s="260" t="str">
        <f>IFERROR(IFERROR(VLOOKUP(Table_Merge1[[#This Row],[Column1]],Table11[#All],2,FALSE),LEFT(AB2967,8)&amp;IF(LEN((RIGHT(AB2967,2)+1))&lt;2,"0"&amp;(RIGHT(AB2967,2)+1),(RIGHT(AB2967,2)-1))),"")</f>
        <v/>
      </c>
      <c r="AC2966" s="259" t="str">
        <f>LEFT(Table_Merge1[[#This Row],[Column2]],4)</f>
        <v/>
      </c>
      <c r="AD2966" s="259" t="str">
        <f>RIGHT(LEFT(Table_Merge1[[#This Row],[Column2]],7),2)</f>
        <v/>
      </c>
      <c r="AE2966" s="259" t="str">
        <f>RIGHT(Table_Merge1[[#This Row],[Column2]],2)</f>
        <v/>
      </c>
      <c r="AH2966" s="260">
        <v>2011</v>
      </c>
      <c r="AI2966" t="s">
        <v>3450</v>
      </c>
      <c r="AJ2966" s="260">
        <v>29</v>
      </c>
      <c r="AK2966">
        <v>1717</v>
      </c>
      <c r="AL2966">
        <v>2009.5</v>
      </c>
      <c r="AM2966">
        <v>4822725</v>
      </c>
      <c r="AP2966" s="287" t="str">
        <f>IFERROR(IF(Table_Merge1[[#This Row],[LME Zinc stock]]*Table_Merge1[[#This Row],[Nima.مقدار]]=0,"",Table_Merge1[[#This Row],[LME Zinc stock]]*Table_Merge1[[#This Row],[Nima.مقدار]]),"")</f>
        <v/>
      </c>
      <c r="AQ2966" s="287" t="str">
        <f>IFERROR(IF(Table_Merge1[[#This Row],[LME Zinc 3-month]]*Table_Merge1[[#This Row],[Nima.مقدار]]=0,"",Table_Merge1[[#This Row],[LME Zinc 3-month]]*Table_Merge1[[#This Row],[Nima.مقدار]]),"")</f>
        <v/>
      </c>
      <c r="AR2966" s="288" t="str">
        <f>IFERROR(IF(Table_Merge1[[#This Row],[LME Zinc stock]]*Table_Merge1[[#This Row],[Azad.Sell]]=0,"",Table_Merge1[[#This Row],[LME Zinc stock]]*Table_Merge1[[#This Row],[Azad.Sell]]),"")</f>
        <v/>
      </c>
      <c r="AS2966" s="288" t="str">
        <f>IFERROR(IF(Table_Merge1[[#This Row],[LME Zinc 3-month]]*Table_Merge1[[#This Row],[Azad.Sell]]=0,"",Table_Merge1[[#This Row],[LME Zinc 3-month]]*Table_Merge1[[#This Row],[Azad.Sell]]),"")</f>
        <v/>
      </c>
      <c r="AT2966"/>
    </row>
    <row r="2967" spans="1:46" x14ac:dyDescent="0.25">
      <c r="A2967" s="258">
        <v>44696</v>
      </c>
      <c r="B29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1401.02.25</v>
      </c>
      <c r="C2967" s="195">
        <f t="shared" ca="1" si="82"/>
        <v>1401</v>
      </c>
      <c r="D29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67" s="195">
        <f>_xlfn.NUMBERVALUE(RIGHT(Table11[[#This Row],[تاریخ شمسی]],2))</f>
        <v>25</v>
      </c>
      <c r="F29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02-25</v>
      </c>
      <c r="G2967" s="195" t="s">
        <v>3118</v>
      </c>
      <c r="L2967" s="259">
        <v>44696</v>
      </c>
      <c r="M2967">
        <v>252406</v>
      </c>
      <c r="O2967" s="284">
        <f>IFERROR(DATE(Table7[[#This Row],[year]],MONTH(DATEVALUE(Table7[[#This Row],[month]]&amp;"1")),Table7[[#This Row],[day]]),"")</f>
        <v>40795</v>
      </c>
      <c r="P2967" s="195" t="s">
        <v>6392</v>
      </c>
      <c r="Q2967" s="195">
        <v>2011</v>
      </c>
      <c r="R2967" s="195" t="s">
        <v>3447</v>
      </c>
      <c r="S2967" s="195">
        <v>9</v>
      </c>
      <c r="T2967" s="195">
        <v>1879.5</v>
      </c>
      <c r="U2967" s="195">
        <v>2222.5</v>
      </c>
      <c r="V2967" s="195">
        <v>4569075</v>
      </c>
      <c r="X2967" s="260">
        <v>40875</v>
      </c>
      <c r="Z2967" s="260">
        <v>10</v>
      </c>
      <c r="AB2967" s="260" t="str">
        <f>IFERROR(IFERROR(VLOOKUP(Table_Merge1[[#This Row],[Column1]],Table11[#All],2,FALSE),LEFT(AB2968,8)&amp;IF(LEN((RIGHT(AB2968,2)+1))&lt;2,"0"&amp;(RIGHT(AB2968,2)+1),(RIGHT(AB2968,2)-1))),"")</f>
        <v/>
      </c>
      <c r="AC2967" s="259" t="str">
        <f>LEFT(Table_Merge1[[#This Row],[Column2]],4)</f>
        <v/>
      </c>
      <c r="AD2967" s="259" t="str">
        <f>RIGHT(LEFT(Table_Merge1[[#This Row],[Column2]],7),2)</f>
        <v/>
      </c>
      <c r="AE2967" s="259" t="str">
        <f>RIGHT(Table_Merge1[[#This Row],[Column2]],2)</f>
        <v/>
      </c>
      <c r="AH2967" s="260">
        <v>2011</v>
      </c>
      <c r="AI2967" t="s">
        <v>3450</v>
      </c>
      <c r="AJ2967" s="260">
        <v>28</v>
      </c>
      <c r="AK2967">
        <v>1714</v>
      </c>
      <c r="AL2967">
        <v>1986</v>
      </c>
      <c r="AM2967">
        <v>4825475</v>
      </c>
      <c r="AP2967" s="287" t="str">
        <f>IFERROR(IF(Table_Merge1[[#This Row],[LME Zinc stock]]*Table_Merge1[[#This Row],[Nima.مقدار]]=0,"",Table_Merge1[[#This Row],[LME Zinc stock]]*Table_Merge1[[#This Row],[Nima.مقدار]]),"")</f>
        <v/>
      </c>
      <c r="AQ2967" s="287" t="str">
        <f>IFERROR(IF(Table_Merge1[[#This Row],[LME Zinc 3-month]]*Table_Merge1[[#This Row],[Nima.مقدار]]=0,"",Table_Merge1[[#This Row],[LME Zinc 3-month]]*Table_Merge1[[#This Row],[Nima.مقدار]]),"")</f>
        <v/>
      </c>
      <c r="AR2967" s="288" t="str">
        <f>IFERROR(IF(Table_Merge1[[#This Row],[LME Zinc stock]]*Table_Merge1[[#This Row],[Azad.Sell]]=0,"",Table_Merge1[[#This Row],[LME Zinc stock]]*Table_Merge1[[#This Row],[Azad.Sell]]),"")</f>
        <v/>
      </c>
      <c r="AS2967" s="288" t="str">
        <f>IFERROR(IF(Table_Merge1[[#This Row],[LME Zinc 3-month]]*Table_Merge1[[#This Row],[Azad.Sell]]=0,"",Table_Merge1[[#This Row],[LME Zinc 3-month]]*Table_Merge1[[#This Row],[Azad.Sell]]),"")</f>
        <v/>
      </c>
      <c r="AT2967"/>
    </row>
    <row r="2968" spans="1:46" x14ac:dyDescent="0.25">
      <c r="A2968" s="258">
        <v>44697</v>
      </c>
      <c r="B29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1401.02.26</v>
      </c>
      <c r="C2968" s="195">
        <f t="shared" ca="1" si="82"/>
        <v>1401</v>
      </c>
      <c r="D29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68" s="195">
        <f>_xlfn.NUMBERVALUE(RIGHT(Table11[[#This Row],[تاریخ شمسی]],2))</f>
        <v>26</v>
      </c>
      <c r="F29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02-26</v>
      </c>
      <c r="G2968" s="195" t="s">
        <v>3119</v>
      </c>
      <c r="L2968" s="259">
        <v>44697</v>
      </c>
      <c r="M2968">
        <v>251564</v>
      </c>
      <c r="O2968" s="283">
        <f>IFERROR(DATE(Table7[[#This Row],[year]],MONTH(DATEVALUE(Table7[[#This Row],[month]]&amp;"1")),Table7[[#This Row],[day]]),"")</f>
        <v>40794</v>
      </c>
      <c r="P2968" s="257" t="s">
        <v>6393</v>
      </c>
      <c r="Q2968" s="257">
        <v>2011</v>
      </c>
      <c r="R2968" s="257" t="s">
        <v>3447</v>
      </c>
      <c r="S2968" s="257">
        <v>8</v>
      </c>
      <c r="T2968" s="257">
        <v>1827</v>
      </c>
      <c r="U2968" s="257">
        <v>2243.5</v>
      </c>
      <c r="V2968" s="257">
        <v>4573025</v>
      </c>
      <c r="X2968" s="260">
        <v>40872</v>
      </c>
      <c r="Z2968" s="260">
        <v>10</v>
      </c>
      <c r="AB2968" s="260" t="str">
        <f>IFERROR(IFERROR(VLOOKUP(Table_Merge1[[#This Row],[Column1]],Table11[#All],2,FALSE),LEFT(AB2969,8)&amp;IF(LEN((RIGHT(AB2969,2)+1))&lt;2,"0"&amp;(RIGHT(AB2969,2)+1),(RIGHT(AB2969,2)-1))),"")</f>
        <v/>
      </c>
      <c r="AC2968" s="259" t="str">
        <f>LEFT(Table_Merge1[[#This Row],[Column2]],4)</f>
        <v/>
      </c>
      <c r="AD2968" s="259" t="str">
        <f>RIGHT(LEFT(Table_Merge1[[#This Row],[Column2]],7),2)</f>
        <v/>
      </c>
      <c r="AE2968" s="259" t="str">
        <f>RIGHT(Table_Merge1[[#This Row],[Column2]],2)</f>
        <v/>
      </c>
      <c r="AH2968" s="260">
        <v>2011</v>
      </c>
      <c r="AI2968" t="s">
        <v>3450</v>
      </c>
      <c r="AJ2968" s="260">
        <v>25</v>
      </c>
      <c r="AK2968">
        <v>1676</v>
      </c>
      <c r="AL2968">
        <v>1974.5</v>
      </c>
      <c r="AM2968">
        <v>4826275</v>
      </c>
      <c r="AP2968" s="287" t="str">
        <f>IFERROR(IF(Table_Merge1[[#This Row],[LME Zinc stock]]*Table_Merge1[[#This Row],[Nima.مقدار]]=0,"",Table_Merge1[[#This Row],[LME Zinc stock]]*Table_Merge1[[#This Row],[Nima.مقدار]]),"")</f>
        <v/>
      </c>
      <c r="AQ2968" s="287" t="str">
        <f>IFERROR(IF(Table_Merge1[[#This Row],[LME Zinc 3-month]]*Table_Merge1[[#This Row],[Nima.مقدار]]=0,"",Table_Merge1[[#This Row],[LME Zinc 3-month]]*Table_Merge1[[#This Row],[Nima.مقدار]]),"")</f>
        <v/>
      </c>
      <c r="AR2968" s="288" t="str">
        <f>IFERROR(IF(Table_Merge1[[#This Row],[LME Zinc stock]]*Table_Merge1[[#This Row],[Azad.Sell]]=0,"",Table_Merge1[[#This Row],[LME Zinc stock]]*Table_Merge1[[#This Row],[Azad.Sell]]),"")</f>
        <v/>
      </c>
      <c r="AS2968" s="288" t="str">
        <f>IFERROR(IF(Table_Merge1[[#This Row],[LME Zinc 3-month]]*Table_Merge1[[#This Row],[Azad.Sell]]=0,"",Table_Merge1[[#This Row],[LME Zinc 3-month]]*Table_Merge1[[#This Row],[Azad.Sell]]),"")</f>
        <v/>
      </c>
      <c r="AT2968"/>
    </row>
    <row r="2969" spans="1:46" x14ac:dyDescent="0.25">
      <c r="A2969" s="258">
        <v>44698</v>
      </c>
      <c r="B29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1401.02.27</v>
      </c>
      <c r="C2969" s="195">
        <f t="shared" ca="1" si="82"/>
        <v>1401</v>
      </c>
      <c r="D29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69" s="195">
        <f>_xlfn.NUMBERVALUE(RIGHT(Table11[[#This Row],[تاریخ شمسی]],2))</f>
        <v>27</v>
      </c>
      <c r="F29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02-27</v>
      </c>
      <c r="G2969" s="195" t="s">
        <v>3120</v>
      </c>
      <c r="L2969" s="259">
        <v>44698</v>
      </c>
      <c r="M2969">
        <v>251033</v>
      </c>
      <c r="O2969" s="284">
        <f>IFERROR(DATE(Table7[[#This Row],[year]],MONTH(DATEVALUE(Table7[[#This Row],[month]]&amp;"1")),Table7[[#This Row],[day]]),"")</f>
        <v>40793</v>
      </c>
      <c r="P2969" s="195" t="s">
        <v>6394</v>
      </c>
      <c r="Q2969" s="195">
        <v>2011</v>
      </c>
      <c r="R2969" s="195" t="s">
        <v>3447</v>
      </c>
      <c r="S2969" s="195">
        <v>7</v>
      </c>
      <c r="T2969" s="195">
        <v>1844</v>
      </c>
      <c r="U2969" s="195">
        <v>2231.5</v>
      </c>
      <c r="V2969" s="195">
        <v>4578225</v>
      </c>
      <c r="X2969" s="260">
        <v>40871</v>
      </c>
      <c r="Z2969" s="260">
        <v>10</v>
      </c>
      <c r="AB2969" s="260" t="str">
        <f>IFERROR(IFERROR(VLOOKUP(Table_Merge1[[#This Row],[Column1]],Table11[#All],2,FALSE),LEFT(AB2970,8)&amp;IF(LEN((RIGHT(AB2970,2)+1))&lt;2,"0"&amp;(RIGHT(AB2970,2)+1),(RIGHT(AB2970,2)-1))),"")</f>
        <v/>
      </c>
      <c r="AC2969" s="259" t="str">
        <f>LEFT(Table_Merge1[[#This Row],[Column2]],4)</f>
        <v/>
      </c>
      <c r="AD2969" s="259" t="str">
        <f>RIGHT(LEFT(Table_Merge1[[#This Row],[Column2]],7),2)</f>
        <v/>
      </c>
      <c r="AE2969" s="259" t="str">
        <f>RIGHT(Table_Merge1[[#This Row],[Column2]],2)</f>
        <v/>
      </c>
      <c r="AH2969" s="260">
        <v>2011</v>
      </c>
      <c r="AI2969" t="s">
        <v>3450</v>
      </c>
      <c r="AJ2969" s="260">
        <v>24</v>
      </c>
      <c r="AK2969">
        <v>1699</v>
      </c>
      <c r="AL2969">
        <v>2023</v>
      </c>
      <c r="AM2969">
        <v>4811550</v>
      </c>
      <c r="AP2969" s="287" t="str">
        <f>IFERROR(IF(Table_Merge1[[#This Row],[LME Zinc stock]]*Table_Merge1[[#This Row],[Nima.مقدار]]=0,"",Table_Merge1[[#This Row],[LME Zinc stock]]*Table_Merge1[[#This Row],[Nima.مقدار]]),"")</f>
        <v/>
      </c>
      <c r="AQ2969" s="287" t="str">
        <f>IFERROR(IF(Table_Merge1[[#This Row],[LME Zinc 3-month]]*Table_Merge1[[#This Row],[Nima.مقدار]]=0,"",Table_Merge1[[#This Row],[LME Zinc 3-month]]*Table_Merge1[[#This Row],[Nima.مقدار]]),"")</f>
        <v/>
      </c>
      <c r="AR2969" s="288" t="str">
        <f>IFERROR(IF(Table_Merge1[[#This Row],[LME Zinc stock]]*Table_Merge1[[#This Row],[Azad.Sell]]=0,"",Table_Merge1[[#This Row],[LME Zinc stock]]*Table_Merge1[[#This Row],[Azad.Sell]]),"")</f>
        <v/>
      </c>
      <c r="AS2969" s="288" t="str">
        <f>IFERROR(IF(Table_Merge1[[#This Row],[LME Zinc 3-month]]*Table_Merge1[[#This Row],[Azad.Sell]]=0,"",Table_Merge1[[#This Row],[LME Zinc 3-month]]*Table_Merge1[[#This Row],[Azad.Sell]]),"")</f>
        <v/>
      </c>
      <c r="AT2969"/>
    </row>
    <row r="2970" spans="1:46" x14ac:dyDescent="0.25">
      <c r="A2970" s="258">
        <v>44699</v>
      </c>
      <c r="B29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1401.02.28</v>
      </c>
      <c r="C2970" s="195">
        <f t="shared" ca="1" si="82"/>
        <v>1401</v>
      </c>
      <c r="D29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70" s="195">
        <f>_xlfn.NUMBERVALUE(RIGHT(Table11[[#This Row],[تاریخ شمسی]],2))</f>
        <v>28</v>
      </c>
      <c r="F29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02-28</v>
      </c>
      <c r="G2970" s="195" t="s">
        <v>3121</v>
      </c>
      <c r="L2970" s="259">
        <v>44699</v>
      </c>
      <c r="M2970">
        <v>250027</v>
      </c>
      <c r="O2970" s="283">
        <f>IFERROR(DATE(Table7[[#This Row],[year]],MONTH(DATEVALUE(Table7[[#This Row],[month]]&amp;"1")),Table7[[#This Row],[day]]),"")</f>
        <v>40792</v>
      </c>
      <c r="P2970" s="257" t="s">
        <v>6395</v>
      </c>
      <c r="Q2970" s="257">
        <v>2011</v>
      </c>
      <c r="R2970" s="257" t="s">
        <v>3447</v>
      </c>
      <c r="S2970" s="257">
        <v>6</v>
      </c>
      <c r="T2970" s="257">
        <v>1891</v>
      </c>
      <c r="U2970" s="257">
        <v>2221</v>
      </c>
      <c r="V2970" s="257">
        <v>4583800</v>
      </c>
      <c r="X2970" s="260">
        <v>40870</v>
      </c>
      <c r="Z2970" s="260">
        <v>10</v>
      </c>
      <c r="AB2970" s="260" t="str">
        <f>IFERROR(IFERROR(VLOOKUP(Table_Merge1[[#This Row],[Column1]],Table11[#All],2,FALSE),LEFT(AB2971,8)&amp;IF(LEN((RIGHT(AB2971,2)+1))&lt;2,"0"&amp;(RIGHT(AB2971,2)+1),(RIGHT(AB2971,2)-1))),"")</f>
        <v/>
      </c>
      <c r="AC2970" s="259" t="str">
        <f>LEFT(Table_Merge1[[#This Row],[Column2]],4)</f>
        <v/>
      </c>
      <c r="AD2970" s="259" t="str">
        <f>RIGHT(LEFT(Table_Merge1[[#This Row],[Column2]],7),2)</f>
        <v/>
      </c>
      <c r="AE2970" s="259" t="str">
        <f>RIGHT(Table_Merge1[[#This Row],[Column2]],2)</f>
        <v/>
      </c>
      <c r="AH2970" s="260">
        <v>2011</v>
      </c>
      <c r="AI2970" t="s">
        <v>3450</v>
      </c>
      <c r="AJ2970" s="260">
        <v>23</v>
      </c>
      <c r="AK2970">
        <v>1686</v>
      </c>
      <c r="AL2970">
        <v>2030.5</v>
      </c>
      <c r="AM2970">
        <v>4715700</v>
      </c>
      <c r="AP2970" s="287" t="str">
        <f>IFERROR(IF(Table_Merge1[[#This Row],[LME Zinc stock]]*Table_Merge1[[#This Row],[Nima.مقدار]]=0,"",Table_Merge1[[#This Row],[LME Zinc stock]]*Table_Merge1[[#This Row],[Nima.مقدار]]),"")</f>
        <v/>
      </c>
      <c r="AQ2970" s="287" t="str">
        <f>IFERROR(IF(Table_Merge1[[#This Row],[LME Zinc 3-month]]*Table_Merge1[[#This Row],[Nima.مقدار]]=0,"",Table_Merge1[[#This Row],[LME Zinc 3-month]]*Table_Merge1[[#This Row],[Nima.مقدار]]),"")</f>
        <v/>
      </c>
      <c r="AR2970" s="288" t="str">
        <f>IFERROR(IF(Table_Merge1[[#This Row],[LME Zinc stock]]*Table_Merge1[[#This Row],[Azad.Sell]]=0,"",Table_Merge1[[#This Row],[LME Zinc stock]]*Table_Merge1[[#This Row],[Azad.Sell]]),"")</f>
        <v/>
      </c>
      <c r="AS2970" s="288" t="str">
        <f>IFERROR(IF(Table_Merge1[[#This Row],[LME Zinc 3-month]]*Table_Merge1[[#This Row],[Azad.Sell]]=0,"",Table_Merge1[[#This Row],[LME Zinc 3-month]]*Table_Merge1[[#This Row],[Azad.Sell]]),"")</f>
        <v/>
      </c>
      <c r="AT2970"/>
    </row>
    <row r="2971" spans="1:46" x14ac:dyDescent="0.25">
      <c r="A2971" s="258">
        <v>44700</v>
      </c>
      <c r="B29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1401.02.29</v>
      </c>
      <c r="C2971" s="195">
        <f t="shared" ca="1" si="82"/>
        <v>1401</v>
      </c>
      <c r="D29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71" s="195">
        <f>_xlfn.NUMBERVALUE(RIGHT(Table11[[#This Row],[تاریخ شمسی]],2))</f>
        <v>29</v>
      </c>
      <c r="F29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02-29</v>
      </c>
      <c r="G2971" s="195" t="s">
        <v>3122</v>
      </c>
      <c r="L2971" s="259">
        <v>44700</v>
      </c>
      <c r="M2971">
        <v>248970</v>
      </c>
      <c r="O2971" s="284">
        <f>IFERROR(DATE(Table7[[#This Row],[year]],MONTH(DATEVALUE(Table7[[#This Row],[month]]&amp;"1")),Table7[[#This Row],[day]]),"")</f>
        <v>40791</v>
      </c>
      <c r="P2971" s="195" t="s">
        <v>6396</v>
      </c>
      <c r="Q2971" s="195">
        <v>2011</v>
      </c>
      <c r="R2971" s="195" t="s">
        <v>3447</v>
      </c>
      <c r="S2971" s="195">
        <v>5</v>
      </c>
      <c r="T2971" s="195">
        <v>1896.5</v>
      </c>
      <c r="U2971" s="195">
        <v>2205.5</v>
      </c>
      <c r="V2971" s="195">
        <v>4588275</v>
      </c>
      <c r="X2971" s="260">
        <v>40869</v>
      </c>
      <c r="Z2971" s="260">
        <v>10</v>
      </c>
      <c r="AB2971" s="260" t="str">
        <f>IFERROR(IFERROR(VLOOKUP(Table_Merge1[[#This Row],[Column1]],Table11[#All],2,FALSE),LEFT(AB2972,8)&amp;IF(LEN((RIGHT(AB2972,2)+1))&lt;2,"0"&amp;(RIGHT(AB2972,2)+1),(RIGHT(AB2972,2)-1))),"")</f>
        <v/>
      </c>
      <c r="AC2971" s="259" t="str">
        <f>LEFT(Table_Merge1[[#This Row],[Column2]],4)</f>
        <v/>
      </c>
      <c r="AD2971" s="259" t="str">
        <f>RIGHT(LEFT(Table_Merge1[[#This Row],[Column2]],7),2)</f>
        <v/>
      </c>
      <c r="AE2971" s="259" t="str">
        <f>RIGHT(Table_Merge1[[#This Row],[Column2]],2)</f>
        <v/>
      </c>
      <c r="AH2971" s="260">
        <v>2011</v>
      </c>
      <c r="AI2971" t="s">
        <v>3450</v>
      </c>
      <c r="AJ2971" s="260">
        <v>22</v>
      </c>
      <c r="AK2971">
        <v>1697.5</v>
      </c>
      <c r="AL2971">
        <v>2069</v>
      </c>
      <c r="AM2971">
        <v>4589050</v>
      </c>
      <c r="AP2971" s="287" t="str">
        <f>IFERROR(IF(Table_Merge1[[#This Row],[LME Zinc stock]]*Table_Merge1[[#This Row],[Nima.مقدار]]=0,"",Table_Merge1[[#This Row],[LME Zinc stock]]*Table_Merge1[[#This Row],[Nima.مقدار]]),"")</f>
        <v/>
      </c>
      <c r="AQ2971" s="287" t="str">
        <f>IFERROR(IF(Table_Merge1[[#This Row],[LME Zinc 3-month]]*Table_Merge1[[#This Row],[Nima.مقدار]]=0,"",Table_Merge1[[#This Row],[LME Zinc 3-month]]*Table_Merge1[[#This Row],[Nima.مقدار]]),"")</f>
        <v/>
      </c>
      <c r="AR2971" s="288" t="str">
        <f>IFERROR(IF(Table_Merge1[[#This Row],[LME Zinc stock]]*Table_Merge1[[#This Row],[Azad.Sell]]=0,"",Table_Merge1[[#This Row],[LME Zinc stock]]*Table_Merge1[[#This Row],[Azad.Sell]]),"")</f>
        <v/>
      </c>
      <c r="AS2971" s="288" t="str">
        <f>IFERROR(IF(Table_Merge1[[#This Row],[LME Zinc 3-month]]*Table_Merge1[[#This Row],[Azad.Sell]]=0,"",Table_Merge1[[#This Row],[LME Zinc 3-month]]*Table_Merge1[[#This Row],[Azad.Sell]]),"")</f>
        <v/>
      </c>
      <c r="AT2971"/>
    </row>
    <row r="2972" spans="1:46" x14ac:dyDescent="0.25">
      <c r="A2972" s="258">
        <v>44701</v>
      </c>
      <c r="B29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1401.02.30</v>
      </c>
      <c r="C2972" s="195">
        <f t="shared" ca="1" si="82"/>
        <v>1401</v>
      </c>
      <c r="D29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72" s="195">
        <f>_xlfn.NUMBERVALUE(RIGHT(Table11[[#This Row],[تاریخ شمسی]],2))</f>
        <v>30</v>
      </c>
      <c r="F29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02-30</v>
      </c>
      <c r="G2972" s="195" t="s">
        <v>3123</v>
      </c>
      <c r="L2972" s="259">
        <v>44701</v>
      </c>
      <c r="M2972">
        <v>248970</v>
      </c>
      <c r="O2972" s="283">
        <f>IFERROR(DATE(Table7[[#This Row],[year]],MONTH(DATEVALUE(Table7[[#This Row],[month]]&amp;"1")),Table7[[#This Row],[day]]),"")</f>
        <v>40788</v>
      </c>
      <c r="P2972" s="257" t="s">
        <v>6397</v>
      </c>
      <c r="Q2972" s="257">
        <v>2011</v>
      </c>
      <c r="R2972" s="257" t="s">
        <v>3447</v>
      </c>
      <c r="S2972" s="257">
        <v>2</v>
      </c>
      <c r="T2972" s="257">
        <v>1854</v>
      </c>
      <c r="U2972" s="257">
        <v>2264.5</v>
      </c>
      <c r="V2972" s="257">
        <v>4592625</v>
      </c>
      <c r="X2972" s="260">
        <v>40868</v>
      </c>
      <c r="Z2972" s="260">
        <v>10</v>
      </c>
      <c r="AB2972" s="260" t="str">
        <f>IFERROR(IFERROR(VLOOKUP(Table_Merge1[[#This Row],[Column1]],Table11[#All],2,FALSE),LEFT(AB2973,8)&amp;IF(LEN((RIGHT(AB2973,2)+1))&lt;2,"0"&amp;(RIGHT(AB2973,2)+1),(RIGHT(AB2973,2)-1))),"")</f>
        <v/>
      </c>
      <c r="AC2972" s="259" t="str">
        <f>LEFT(Table_Merge1[[#This Row],[Column2]],4)</f>
        <v/>
      </c>
      <c r="AD2972" s="259" t="str">
        <f>RIGHT(LEFT(Table_Merge1[[#This Row],[Column2]],7),2)</f>
        <v/>
      </c>
      <c r="AE2972" s="259" t="str">
        <f>RIGHT(Table_Merge1[[#This Row],[Column2]],2)</f>
        <v/>
      </c>
      <c r="AH2972" s="260">
        <v>2011</v>
      </c>
      <c r="AI2972" t="s">
        <v>3450</v>
      </c>
      <c r="AJ2972" s="260">
        <v>21</v>
      </c>
      <c r="AK2972">
        <v>1704</v>
      </c>
      <c r="AL2972">
        <v>2070</v>
      </c>
      <c r="AM2972">
        <v>4546050</v>
      </c>
      <c r="AP2972" s="287" t="str">
        <f>IFERROR(IF(Table_Merge1[[#This Row],[LME Zinc stock]]*Table_Merge1[[#This Row],[Nima.مقدار]]=0,"",Table_Merge1[[#This Row],[LME Zinc stock]]*Table_Merge1[[#This Row],[Nima.مقدار]]),"")</f>
        <v/>
      </c>
      <c r="AQ2972" s="287" t="str">
        <f>IFERROR(IF(Table_Merge1[[#This Row],[LME Zinc 3-month]]*Table_Merge1[[#This Row],[Nima.مقدار]]=0,"",Table_Merge1[[#This Row],[LME Zinc 3-month]]*Table_Merge1[[#This Row],[Nima.مقدار]]),"")</f>
        <v/>
      </c>
      <c r="AR2972" s="288" t="str">
        <f>IFERROR(IF(Table_Merge1[[#This Row],[LME Zinc stock]]*Table_Merge1[[#This Row],[Azad.Sell]]=0,"",Table_Merge1[[#This Row],[LME Zinc stock]]*Table_Merge1[[#This Row],[Azad.Sell]]),"")</f>
        <v/>
      </c>
      <c r="AS2972" s="288" t="str">
        <f>IFERROR(IF(Table_Merge1[[#This Row],[LME Zinc 3-month]]*Table_Merge1[[#This Row],[Azad.Sell]]=0,"",Table_Merge1[[#This Row],[LME Zinc 3-month]]*Table_Merge1[[#This Row],[Azad.Sell]]),"")</f>
        <v/>
      </c>
      <c r="AT2972"/>
    </row>
    <row r="2973" spans="1:46" x14ac:dyDescent="0.25">
      <c r="A2973" s="258">
        <v>44702</v>
      </c>
      <c r="B29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1401.02.31</v>
      </c>
      <c r="C2973" s="195">
        <f t="shared" ca="1" si="82"/>
        <v>1401</v>
      </c>
      <c r="D29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2973" s="195">
        <f>_xlfn.NUMBERVALUE(RIGHT(Table11[[#This Row],[تاریخ شمسی]],2))</f>
        <v>31</v>
      </c>
      <c r="F29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02-31</v>
      </c>
      <c r="G2973" s="195" t="s">
        <v>3124</v>
      </c>
      <c r="L2973" s="259">
        <v>44702</v>
      </c>
      <c r="M2973">
        <v>247898</v>
      </c>
      <c r="O2973" s="284">
        <f>IFERROR(DATE(Table7[[#This Row],[year]],MONTH(DATEVALUE(Table7[[#This Row],[month]]&amp;"1")),Table7[[#This Row],[day]]),"")</f>
        <v>40787</v>
      </c>
      <c r="P2973" s="195" t="s">
        <v>6398</v>
      </c>
      <c r="Q2973" s="195">
        <v>2011</v>
      </c>
      <c r="R2973" s="195" t="s">
        <v>3447</v>
      </c>
      <c r="S2973" s="195">
        <v>1</v>
      </c>
      <c r="T2973" s="195">
        <v>1815.5</v>
      </c>
      <c r="U2973" s="195">
        <v>2301</v>
      </c>
      <c r="V2973" s="195">
        <v>4592900</v>
      </c>
      <c r="X2973" s="260">
        <v>40865</v>
      </c>
      <c r="Z2973" s="260">
        <v>10</v>
      </c>
      <c r="AB2973" s="260" t="str">
        <f>IFERROR(IFERROR(VLOOKUP(Table_Merge1[[#This Row],[Column1]],Table11[#All],2,FALSE),LEFT(AB2974,8)&amp;IF(LEN((RIGHT(AB2974,2)+1))&lt;2,"0"&amp;(RIGHT(AB2974,2)+1),(RIGHT(AB2974,2)-1))),"")</f>
        <v/>
      </c>
      <c r="AC2973" s="259" t="str">
        <f>LEFT(Table_Merge1[[#This Row],[Column2]],4)</f>
        <v/>
      </c>
      <c r="AD2973" s="259" t="str">
        <f>RIGHT(LEFT(Table_Merge1[[#This Row],[Column2]],7),2)</f>
        <v/>
      </c>
      <c r="AE2973" s="259" t="str">
        <f>RIGHT(Table_Merge1[[#This Row],[Column2]],2)</f>
        <v/>
      </c>
      <c r="AH2973" s="260">
        <v>2011</v>
      </c>
      <c r="AI2973" t="s">
        <v>3450</v>
      </c>
      <c r="AJ2973" s="260">
        <v>18</v>
      </c>
      <c r="AK2973">
        <v>1730</v>
      </c>
      <c r="AL2973">
        <v>2109</v>
      </c>
      <c r="AM2973">
        <v>4549000</v>
      </c>
      <c r="AP2973" s="287" t="str">
        <f>IFERROR(IF(Table_Merge1[[#This Row],[LME Zinc stock]]*Table_Merge1[[#This Row],[Nima.مقدار]]=0,"",Table_Merge1[[#This Row],[LME Zinc stock]]*Table_Merge1[[#This Row],[Nima.مقدار]]),"")</f>
        <v/>
      </c>
      <c r="AQ2973" s="287" t="str">
        <f>IFERROR(IF(Table_Merge1[[#This Row],[LME Zinc 3-month]]*Table_Merge1[[#This Row],[Nima.مقدار]]=0,"",Table_Merge1[[#This Row],[LME Zinc 3-month]]*Table_Merge1[[#This Row],[Nima.مقدار]]),"")</f>
        <v/>
      </c>
      <c r="AR2973" s="288" t="str">
        <f>IFERROR(IF(Table_Merge1[[#This Row],[LME Zinc stock]]*Table_Merge1[[#This Row],[Azad.Sell]]=0,"",Table_Merge1[[#This Row],[LME Zinc stock]]*Table_Merge1[[#This Row],[Azad.Sell]]),"")</f>
        <v/>
      </c>
      <c r="AS2973" s="288" t="str">
        <f>IFERROR(IF(Table_Merge1[[#This Row],[LME Zinc 3-month]]*Table_Merge1[[#This Row],[Azad.Sell]]=0,"",Table_Merge1[[#This Row],[LME Zinc 3-month]]*Table_Merge1[[#This Row],[Azad.Sell]]),"")</f>
        <v/>
      </c>
      <c r="AT2973"/>
    </row>
    <row r="2974" spans="1:46" x14ac:dyDescent="0.25">
      <c r="A2974" s="258">
        <v>44703</v>
      </c>
      <c r="B29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1401.03.01</v>
      </c>
      <c r="C2974" s="195">
        <f t="shared" ca="1" si="82"/>
        <v>1401</v>
      </c>
      <c r="D29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74" s="195">
        <f>_xlfn.NUMBERVALUE(RIGHT(Table11[[#This Row],[تاریخ شمسی]],2))</f>
        <v>1</v>
      </c>
      <c r="F29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03-01</v>
      </c>
      <c r="G2974" s="195" t="s">
        <v>3125</v>
      </c>
      <c r="L2974" s="259">
        <v>44703</v>
      </c>
      <c r="M2974">
        <v>246397</v>
      </c>
      <c r="O2974" s="283">
        <f>IFERROR(DATE(Table7[[#This Row],[year]],MONTH(DATEVALUE(Table7[[#This Row],[month]]&amp;"1")),Table7[[#This Row],[day]]),"")</f>
        <v>40786</v>
      </c>
      <c r="P2974" s="257" t="s">
        <v>6399</v>
      </c>
      <c r="Q2974" s="257">
        <v>2011</v>
      </c>
      <c r="R2974" s="257" t="s">
        <v>3445</v>
      </c>
      <c r="S2974" s="257">
        <v>31</v>
      </c>
      <c r="T2974" s="257">
        <v>1826</v>
      </c>
      <c r="U2974" s="257">
        <v>2348</v>
      </c>
      <c r="V2974" s="257">
        <v>4579475</v>
      </c>
      <c r="X2974" s="260">
        <v>40864</v>
      </c>
      <c r="Z2974" s="260">
        <v>10</v>
      </c>
      <c r="AB2974" s="260" t="str">
        <f>IFERROR(IFERROR(VLOOKUP(Table_Merge1[[#This Row],[Column1]],Table11[#All],2,FALSE),LEFT(AB2975,8)&amp;IF(LEN((RIGHT(AB2975,2)+1))&lt;2,"0"&amp;(RIGHT(AB2975,2)+1),(RIGHT(AB2975,2)-1))),"")</f>
        <v/>
      </c>
      <c r="AC2974" s="259" t="str">
        <f>LEFT(Table_Merge1[[#This Row],[Column2]],4)</f>
        <v/>
      </c>
      <c r="AD2974" s="259" t="str">
        <f>RIGHT(LEFT(Table_Merge1[[#This Row],[Column2]],7),2)</f>
        <v/>
      </c>
      <c r="AE2974" s="259" t="str">
        <f>RIGHT(Table_Merge1[[#This Row],[Column2]],2)</f>
        <v/>
      </c>
      <c r="AH2974" s="260">
        <v>2011</v>
      </c>
      <c r="AI2974" t="s">
        <v>3450</v>
      </c>
      <c r="AJ2974" s="260">
        <v>17</v>
      </c>
      <c r="AK2974">
        <v>1756</v>
      </c>
      <c r="AL2974">
        <v>2105</v>
      </c>
      <c r="AM2974">
        <v>4549800</v>
      </c>
      <c r="AP2974" s="287" t="str">
        <f>IFERROR(IF(Table_Merge1[[#This Row],[LME Zinc stock]]*Table_Merge1[[#This Row],[Nima.مقدار]]=0,"",Table_Merge1[[#This Row],[LME Zinc stock]]*Table_Merge1[[#This Row],[Nima.مقدار]]),"")</f>
        <v/>
      </c>
      <c r="AQ2974" s="287" t="str">
        <f>IFERROR(IF(Table_Merge1[[#This Row],[LME Zinc 3-month]]*Table_Merge1[[#This Row],[Nima.مقدار]]=0,"",Table_Merge1[[#This Row],[LME Zinc 3-month]]*Table_Merge1[[#This Row],[Nima.مقدار]]),"")</f>
        <v/>
      </c>
      <c r="AR2974" s="288" t="str">
        <f>IFERROR(IF(Table_Merge1[[#This Row],[LME Zinc stock]]*Table_Merge1[[#This Row],[Azad.Sell]]=0,"",Table_Merge1[[#This Row],[LME Zinc stock]]*Table_Merge1[[#This Row],[Azad.Sell]]),"")</f>
        <v/>
      </c>
      <c r="AS2974" s="288" t="str">
        <f>IFERROR(IF(Table_Merge1[[#This Row],[LME Zinc 3-month]]*Table_Merge1[[#This Row],[Azad.Sell]]=0,"",Table_Merge1[[#This Row],[LME Zinc 3-month]]*Table_Merge1[[#This Row],[Azad.Sell]]),"")</f>
        <v/>
      </c>
      <c r="AT2974"/>
    </row>
    <row r="2975" spans="1:46" x14ac:dyDescent="0.25">
      <c r="A2975" s="258">
        <v>44704</v>
      </c>
      <c r="B29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1401.03.02</v>
      </c>
      <c r="C2975" s="195">
        <f t="shared" ca="1" si="82"/>
        <v>1401</v>
      </c>
      <c r="D29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75" s="195">
        <f>_xlfn.NUMBERVALUE(RIGHT(Table11[[#This Row],[تاریخ شمسی]],2))</f>
        <v>2</v>
      </c>
      <c r="F29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03-02</v>
      </c>
      <c r="G2975" s="195" t="s">
        <v>3126</v>
      </c>
      <c r="L2975" s="259">
        <v>44704</v>
      </c>
      <c r="M2975">
        <v>247503</v>
      </c>
      <c r="O2975" s="284">
        <f>IFERROR(DATE(Table7[[#This Row],[year]],MONTH(DATEVALUE(Table7[[#This Row],[month]]&amp;"1")),Table7[[#This Row],[day]]),"")</f>
        <v>40785</v>
      </c>
      <c r="P2975" s="195" t="s">
        <v>6400</v>
      </c>
      <c r="Q2975" s="195">
        <v>2011</v>
      </c>
      <c r="R2975" s="195" t="s">
        <v>3445</v>
      </c>
      <c r="S2975" s="195">
        <v>30</v>
      </c>
      <c r="T2975" s="195">
        <v>1791</v>
      </c>
      <c r="U2975" s="195">
        <v>2385</v>
      </c>
      <c r="V2975" s="195">
        <v>4581750</v>
      </c>
      <c r="X2975" s="260">
        <v>40863</v>
      </c>
      <c r="Z2975" s="260">
        <v>10</v>
      </c>
      <c r="AB2975" s="260" t="str">
        <f>IFERROR(IFERROR(VLOOKUP(Table_Merge1[[#This Row],[Column1]],Table11[#All],2,FALSE),LEFT(AB2976,8)&amp;IF(LEN((RIGHT(AB2976,2)+1))&lt;2,"0"&amp;(RIGHT(AB2976,2)+1),(RIGHT(AB2976,2)-1))),"")</f>
        <v/>
      </c>
      <c r="AC2975" s="259" t="str">
        <f>LEFT(Table_Merge1[[#This Row],[Column2]],4)</f>
        <v/>
      </c>
      <c r="AD2975" s="259" t="str">
        <f>RIGHT(LEFT(Table_Merge1[[#This Row],[Column2]],7),2)</f>
        <v/>
      </c>
      <c r="AE2975" s="259" t="str">
        <f>RIGHT(Table_Merge1[[#This Row],[Column2]],2)</f>
        <v/>
      </c>
      <c r="AH2975" s="260">
        <v>2011</v>
      </c>
      <c r="AI2975" t="s">
        <v>3450</v>
      </c>
      <c r="AJ2975" s="260">
        <v>16</v>
      </c>
      <c r="AK2975">
        <v>1773</v>
      </c>
      <c r="AL2975">
        <v>2107</v>
      </c>
      <c r="AM2975">
        <v>4550075</v>
      </c>
      <c r="AP2975" s="287" t="str">
        <f>IFERROR(IF(Table_Merge1[[#This Row],[LME Zinc stock]]*Table_Merge1[[#This Row],[Nima.مقدار]]=0,"",Table_Merge1[[#This Row],[LME Zinc stock]]*Table_Merge1[[#This Row],[Nima.مقدار]]),"")</f>
        <v/>
      </c>
      <c r="AQ2975" s="287" t="str">
        <f>IFERROR(IF(Table_Merge1[[#This Row],[LME Zinc 3-month]]*Table_Merge1[[#This Row],[Nima.مقدار]]=0,"",Table_Merge1[[#This Row],[LME Zinc 3-month]]*Table_Merge1[[#This Row],[Nima.مقدار]]),"")</f>
        <v/>
      </c>
      <c r="AR2975" s="288" t="str">
        <f>IFERROR(IF(Table_Merge1[[#This Row],[LME Zinc stock]]*Table_Merge1[[#This Row],[Azad.Sell]]=0,"",Table_Merge1[[#This Row],[LME Zinc stock]]*Table_Merge1[[#This Row],[Azad.Sell]]),"")</f>
        <v/>
      </c>
      <c r="AS2975" s="288" t="str">
        <f>IFERROR(IF(Table_Merge1[[#This Row],[LME Zinc 3-month]]*Table_Merge1[[#This Row],[Azad.Sell]]=0,"",Table_Merge1[[#This Row],[LME Zinc 3-month]]*Table_Merge1[[#This Row],[Azad.Sell]]),"")</f>
        <v/>
      </c>
      <c r="AT2975"/>
    </row>
    <row r="2976" spans="1:46" x14ac:dyDescent="0.25">
      <c r="A2976" s="258">
        <v>44705</v>
      </c>
      <c r="B29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1401.03.03</v>
      </c>
      <c r="C2976" s="195">
        <f t="shared" ca="1" si="82"/>
        <v>1401</v>
      </c>
      <c r="D29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76" s="195">
        <f>_xlfn.NUMBERVALUE(RIGHT(Table11[[#This Row],[تاریخ شمسی]],2))</f>
        <v>3</v>
      </c>
      <c r="F29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03-03</v>
      </c>
      <c r="G2976" s="195" t="s">
        <v>3127</v>
      </c>
      <c r="L2976" s="259">
        <v>44705</v>
      </c>
      <c r="M2976">
        <v>245839</v>
      </c>
      <c r="O2976" s="283">
        <f>IFERROR(DATE(Table7[[#This Row],[year]],MONTH(DATEVALUE(Table7[[#This Row],[month]]&amp;"1")),Table7[[#This Row],[day]]),"")</f>
        <v>40781</v>
      </c>
      <c r="P2976" s="257" t="s">
        <v>6401</v>
      </c>
      <c r="Q2976" s="257">
        <v>2011</v>
      </c>
      <c r="R2976" s="257" t="s">
        <v>3445</v>
      </c>
      <c r="S2976" s="257">
        <v>26</v>
      </c>
      <c r="T2976" s="257">
        <v>1787</v>
      </c>
      <c r="U2976" s="257">
        <v>2375</v>
      </c>
      <c r="V2976" s="257">
        <v>4588400</v>
      </c>
      <c r="X2976" s="260">
        <v>40862</v>
      </c>
      <c r="Z2976" s="260">
        <v>10</v>
      </c>
      <c r="AB2976" s="260" t="str">
        <f>IFERROR(IFERROR(VLOOKUP(Table_Merge1[[#This Row],[Column1]],Table11[#All],2,FALSE),LEFT(AB2977,8)&amp;IF(LEN((RIGHT(AB2977,2)+1))&lt;2,"0"&amp;(RIGHT(AB2977,2)+1),(RIGHT(AB2977,2)-1))),"")</f>
        <v/>
      </c>
      <c r="AC2976" s="259" t="str">
        <f>LEFT(Table_Merge1[[#This Row],[Column2]],4)</f>
        <v/>
      </c>
      <c r="AD2976" s="259" t="str">
        <f>RIGHT(LEFT(Table_Merge1[[#This Row],[Column2]],7),2)</f>
        <v/>
      </c>
      <c r="AE2976" s="259" t="str">
        <f>RIGHT(Table_Merge1[[#This Row],[Column2]],2)</f>
        <v/>
      </c>
      <c r="AH2976" s="260">
        <v>2011</v>
      </c>
      <c r="AI2976" t="s">
        <v>3450</v>
      </c>
      <c r="AJ2976" s="260">
        <v>15</v>
      </c>
      <c r="AK2976">
        <v>1765</v>
      </c>
      <c r="AL2976">
        <v>2143.5</v>
      </c>
      <c r="AM2976">
        <v>4554975</v>
      </c>
      <c r="AP2976" s="287" t="str">
        <f>IFERROR(IF(Table_Merge1[[#This Row],[LME Zinc stock]]*Table_Merge1[[#This Row],[Nima.مقدار]]=0,"",Table_Merge1[[#This Row],[LME Zinc stock]]*Table_Merge1[[#This Row],[Nima.مقدار]]),"")</f>
        <v/>
      </c>
      <c r="AQ2976" s="287" t="str">
        <f>IFERROR(IF(Table_Merge1[[#This Row],[LME Zinc 3-month]]*Table_Merge1[[#This Row],[Nima.مقدار]]=0,"",Table_Merge1[[#This Row],[LME Zinc 3-month]]*Table_Merge1[[#This Row],[Nima.مقدار]]),"")</f>
        <v/>
      </c>
      <c r="AR2976" s="288" t="str">
        <f>IFERROR(IF(Table_Merge1[[#This Row],[LME Zinc stock]]*Table_Merge1[[#This Row],[Azad.Sell]]=0,"",Table_Merge1[[#This Row],[LME Zinc stock]]*Table_Merge1[[#This Row],[Azad.Sell]]),"")</f>
        <v/>
      </c>
      <c r="AS2976" s="288" t="str">
        <f>IFERROR(IF(Table_Merge1[[#This Row],[LME Zinc 3-month]]*Table_Merge1[[#This Row],[Azad.Sell]]=0,"",Table_Merge1[[#This Row],[LME Zinc 3-month]]*Table_Merge1[[#This Row],[Azad.Sell]]),"")</f>
        <v/>
      </c>
      <c r="AT2976"/>
    </row>
    <row r="2977" spans="1:46" x14ac:dyDescent="0.25">
      <c r="A2977" s="258">
        <v>44706</v>
      </c>
      <c r="B29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1401.03.04</v>
      </c>
      <c r="C2977" s="195">
        <f t="shared" ca="1" si="82"/>
        <v>1401</v>
      </c>
      <c r="D29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77" s="195">
        <f>_xlfn.NUMBERVALUE(RIGHT(Table11[[#This Row],[تاریخ شمسی]],2))</f>
        <v>4</v>
      </c>
      <c r="F29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03-04</v>
      </c>
      <c r="G2977" s="195" t="s">
        <v>3128</v>
      </c>
      <c r="L2977" s="259">
        <v>44706</v>
      </c>
      <c r="M2977">
        <v>244348</v>
      </c>
      <c r="O2977" s="284">
        <f>IFERROR(DATE(Table7[[#This Row],[year]],MONTH(DATEVALUE(Table7[[#This Row],[month]]&amp;"1")),Table7[[#This Row],[day]]),"")</f>
        <v>40780</v>
      </c>
      <c r="P2977" s="195" t="s">
        <v>6402</v>
      </c>
      <c r="Q2977" s="195">
        <v>2011</v>
      </c>
      <c r="R2977" s="195" t="s">
        <v>3445</v>
      </c>
      <c r="S2977" s="195">
        <v>25</v>
      </c>
      <c r="T2977" s="195">
        <v>1716.5</v>
      </c>
      <c r="U2977" s="195">
        <v>2366.5</v>
      </c>
      <c r="V2977" s="195">
        <v>4595525</v>
      </c>
      <c r="X2977" s="260">
        <v>40861</v>
      </c>
      <c r="Z2977" s="260">
        <v>10</v>
      </c>
      <c r="AB2977" s="260" t="str">
        <f>IFERROR(IFERROR(VLOOKUP(Table_Merge1[[#This Row],[Column1]],Table11[#All],2,FALSE),LEFT(AB2978,8)&amp;IF(LEN((RIGHT(AB2978,2)+1))&lt;2,"0"&amp;(RIGHT(AB2978,2)+1),(RIGHT(AB2978,2)-1))),"")</f>
        <v/>
      </c>
      <c r="AC2977" s="259" t="str">
        <f>LEFT(Table_Merge1[[#This Row],[Column2]],4)</f>
        <v/>
      </c>
      <c r="AD2977" s="259" t="str">
        <f>RIGHT(LEFT(Table_Merge1[[#This Row],[Column2]],7),2)</f>
        <v/>
      </c>
      <c r="AE2977" s="259" t="str">
        <f>RIGHT(Table_Merge1[[#This Row],[Column2]],2)</f>
        <v/>
      </c>
      <c r="AH2977" s="260">
        <v>2011</v>
      </c>
      <c r="AI2977" t="s">
        <v>3450</v>
      </c>
      <c r="AJ2977" s="260">
        <v>14</v>
      </c>
      <c r="AK2977">
        <v>1780.5</v>
      </c>
      <c r="AL2977">
        <v>2110</v>
      </c>
      <c r="AM2977">
        <v>4557650</v>
      </c>
      <c r="AP2977" s="287" t="str">
        <f>IFERROR(IF(Table_Merge1[[#This Row],[LME Zinc stock]]*Table_Merge1[[#This Row],[Nima.مقدار]]=0,"",Table_Merge1[[#This Row],[LME Zinc stock]]*Table_Merge1[[#This Row],[Nima.مقدار]]),"")</f>
        <v/>
      </c>
      <c r="AQ2977" s="287" t="str">
        <f>IFERROR(IF(Table_Merge1[[#This Row],[LME Zinc 3-month]]*Table_Merge1[[#This Row],[Nima.مقدار]]=0,"",Table_Merge1[[#This Row],[LME Zinc 3-month]]*Table_Merge1[[#This Row],[Nima.مقدار]]),"")</f>
        <v/>
      </c>
      <c r="AR2977" s="288" t="str">
        <f>IFERROR(IF(Table_Merge1[[#This Row],[LME Zinc stock]]*Table_Merge1[[#This Row],[Azad.Sell]]=0,"",Table_Merge1[[#This Row],[LME Zinc stock]]*Table_Merge1[[#This Row],[Azad.Sell]]),"")</f>
        <v/>
      </c>
      <c r="AS2977" s="288" t="str">
        <f>IFERROR(IF(Table_Merge1[[#This Row],[LME Zinc 3-month]]*Table_Merge1[[#This Row],[Azad.Sell]]=0,"",Table_Merge1[[#This Row],[LME Zinc 3-month]]*Table_Merge1[[#This Row],[Azad.Sell]]),"")</f>
        <v/>
      </c>
      <c r="AT2977"/>
    </row>
    <row r="2978" spans="1:46" x14ac:dyDescent="0.25">
      <c r="A2978" s="258">
        <v>44707</v>
      </c>
      <c r="B29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1401.03.05</v>
      </c>
      <c r="C2978" s="195">
        <f t="shared" ca="1" si="82"/>
        <v>1401</v>
      </c>
      <c r="D29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78" s="195">
        <f>_xlfn.NUMBERVALUE(RIGHT(Table11[[#This Row],[تاریخ شمسی]],2))</f>
        <v>5</v>
      </c>
      <c r="F29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03-05</v>
      </c>
      <c r="G2978" s="195" t="s">
        <v>3129</v>
      </c>
      <c r="L2978" s="259">
        <v>44707</v>
      </c>
      <c r="M2978">
        <v>244890</v>
      </c>
      <c r="O2978" s="283">
        <f>IFERROR(DATE(Table7[[#This Row],[year]],MONTH(DATEVALUE(Table7[[#This Row],[month]]&amp;"1")),Table7[[#This Row],[day]]),"")</f>
        <v>40779</v>
      </c>
      <c r="P2978" s="257" t="s">
        <v>6403</v>
      </c>
      <c r="Q2978" s="257">
        <v>2011</v>
      </c>
      <c r="R2978" s="257" t="s">
        <v>3445</v>
      </c>
      <c r="S2978" s="257">
        <v>24</v>
      </c>
      <c r="T2978" s="257">
        <v>1850</v>
      </c>
      <c r="U2978" s="257">
        <v>2386</v>
      </c>
      <c r="V2978" s="257">
        <v>4601225</v>
      </c>
      <c r="X2978" s="260">
        <v>40858</v>
      </c>
      <c r="Z2978" s="260">
        <v>10</v>
      </c>
      <c r="AB2978" s="260" t="str">
        <f>IFERROR(IFERROR(VLOOKUP(Table_Merge1[[#This Row],[Column1]],Table11[#All],2,FALSE),LEFT(AB2979,8)&amp;IF(LEN((RIGHT(AB2979,2)+1))&lt;2,"0"&amp;(RIGHT(AB2979,2)+1),(RIGHT(AB2979,2)-1))),"")</f>
        <v/>
      </c>
      <c r="AC2978" s="259" t="str">
        <f>LEFT(Table_Merge1[[#This Row],[Column2]],4)</f>
        <v/>
      </c>
      <c r="AD2978" s="259" t="str">
        <f>RIGHT(LEFT(Table_Merge1[[#This Row],[Column2]],7),2)</f>
        <v/>
      </c>
      <c r="AE2978" s="259" t="str">
        <f>RIGHT(Table_Merge1[[#This Row],[Column2]],2)</f>
        <v/>
      </c>
      <c r="AH2978" s="260">
        <v>2011</v>
      </c>
      <c r="AI2978" t="s">
        <v>3450</v>
      </c>
      <c r="AJ2978" s="260">
        <v>11</v>
      </c>
      <c r="AK2978">
        <v>1764</v>
      </c>
      <c r="AL2978" t="s">
        <v>3621</v>
      </c>
      <c r="AM2978" t="s">
        <v>3621</v>
      </c>
      <c r="AP2978" s="287" t="str">
        <f>IFERROR(IF(Table_Merge1[[#This Row],[LME Zinc stock]]*Table_Merge1[[#This Row],[Nima.مقدار]]=0,"",Table_Merge1[[#This Row],[LME Zinc stock]]*Table_Merge1[[#This Row],[Nima.مقدار]]),"")</f>
        <v/>
      </c>
      <c r="AQ2978" s="287" t="str">
        <f>IFERROR(IF(Table_Merge1[[#This Row],[LME Zinc 3-month]]*Table_Merge1[[#This Row],[Nima.مقدار]]=0,"",Table_Merge1[[#This Row],[LME Zinc 3-month]]*Table_Merge1[[#This Row],[Nima.مقدار]]),"")</f>
        <v/>
      </c>
      <c r="AR2978" s="288" t="str">
        <f>IFERROR(IF(Table_Merge1[[#This Row],[LME Zinc stock]]*Table_Merge1[[#This Row],[Azad.Sell]]=0,"",Table_Merge1[[#This Row],[LME Zinc stock]]*Table_Merge1[[#This Row],[Azad.Sell]]),"")</f>
        <v/>
      </c>
      <c r="AS2978" s="288" t="str">
        <f>IFERROR(IF(Table_Merge1[[#This Row],[LME Zinc 3-month]]*Table_Merge1[[#This Row],[Azad.Sell]]=0,"",Table_Merge1[[#This Row],[LME Zinc 3-month]]*Table_Merge1[[#This Row],[Azad.Sell]]),"")</f>
        <v/>
      </c>
      <c r="AT2978"/>
    </row>
    <row r="2979" spans="1:46" x14ac:dyDescent="0.25">
      <c r="A2979" s="258">
        <v>44708</v>
      </c>
      <c r="B29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1401.03.06</v>
      </c>
      <c r="C2979" s="195">
        <f t="shared" ca="1" si="82"/>
        <v>1401</v>
      </c>
      <c r="D29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79" s="195">
        <f>_xlfn.NUMBERVALUE(RIGHT(Table11[[#This Row],[تاریخ شمسی]],2))</f>
        <v>6</v>
      </c>
      <c r="F29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03-06</v>
      </c>
      <c r="G2979" s="195" t="s">
        <v>3130</v>
      </c>
      <c r="L2979" s="259">
        <v>44708</v>
      </c>
      <c r="M2979">
        <v>244890</v>
      </c>
      <c r="O2979" s="284">
        <f>IFERROR(DATE(Table7[[#This Row],[year]],MONTH(DATEVALUE(Table7[[#This Row],[month]]&amp;"1")),Table7[[#This Row],[day]]),"")</f>
        <v>40778</v>
      </c>
      <c r="P2979" s="195" t="s">
        <v>6404</v>
      </c>
      <c r="Q2979" s="195">
        <v>2011</v>
      </c>
      <c r="R2979" s="195" t="s">
        <v>3445</v>
      </c>
      <c r="S2979" s="195">
        <v>23</v>
      </c>
      <c r="T2979" s="195">
        <v>1886.5</v>
      </c>
      <c r="U2979" s="195">
        <v>2355.5</v>
      </c>
      <c r="V2979" s="195">
        <v>4608825</v>
      </c>
      <c r="X2979" s="260">
        <v>40857</v>
      </c>
      <c r="Z2979" s="260">
        <v>10</v>
      </c>
      <c r="AB2979" s="260" t="str">
        <f>IFERROR(IFERROR(VLOOKUP(Table_Merge1[[#This Row],[Column1]],Table11[#All],2,FALSE),LEFT(AB2980,8)&amp;IF(LEN((RIGHT(AB2980,2)+1))&lt;2,"0"&amp;(RIGHT(AB2980,2)+1),(RIGHT(AB2980,2)-1))),"")</f>
        <v/>
      </c>
      <c r="AC2979" s="259" t="str">
        <f>LEFT(Table_Merge1[[#This Row],[Column2]],4)</f>
        <v/>
      </c>
      <c r="AD2979" s="259" t="str">
        <f>RIGHT(LEFT(Table_Merge1[[#This Row],[Column2]],7),2)</f>
        <v/>
      </c>
      <c r="AE2979" s="259" t="str">
        <f>RIGHT(Table_Merge1[[#This Row],[Column2]],2)</f>
        <v/>
      </c>
      <c r="AH2979" s="260">
        <v>2011</v>
      </c>
      <c r="AI2979" t="s">
        <v>3450</v>
      </c>
      <c r="AJ2979" s="260">
        <v>10</v>
      </c>
      <c r="AK2979">
        <v>1766</v>
      </c>
      <c r="AL2979">
        <v>1988</v>
      </c>
      <c r="AM2979">
        <v>4560350</v>
      </c>
      <c r="AP2979" s="287" t="str">
        <f>IFERROR(IF(Table_Merge1[[#This Row],[LME Zinc stock]]*Table_Merge1[[#This Row],[Nima.مقدار]]=0,"",Table_Merge1[[#This Row],[LME Zinc stock]]*Table_Merge1[[#This Row],[Nima.مقدار]]),"")</f>
        <v/>
      </c>
      <c r="AQ2979" s="287" t="str">
        <f>IFERROR(IF(Table_Merge1[[#This Row],[LME Zinc 3-month]]*Table_Merge1[[#This Row],[Nima.مقدار]]=0,"",Table_Merge1[[#This Row],[LME Zinc 3-month]]*Table_Merge1[[#This Row],[Nima.مقدار]]),"")</f>
        <v/>
      </c>
      <c r="AR2979" s="288" t="str">
        <f>IFERROR(IF(Table_Merge1[[#This Row],[LME Zinc stock]]*Table_Merge1[[#This Row],[Azad.Sell]]=0,"",Table_Merge1[[#This Row],[LME Zinc stock]]*Table_Merge1[[#This Row],[Azad.Sell]]),"")</f>
        <v/>
      </c>
      <c r="AS2979" s="288" t="str">
        <f>IFERROR(IF(Table_Merge1[[#This Row],[LME Zinc 3-month]]*Table_Merge1[[#This Row],[Azad.Sell]]=0,"",Table_Merge1[[#This Row],[LME Zinc 3-month]]*Table_Merge1[[#This Row],[Azad.Sell]]),"")</f>
        <v/>
      </c>
      <c r="AT2979"/>
    </row>
    <row r="2980" spans="1:46" x14ac:dyDescent="0.25">
      <c r="A2980" s="258">
        <v>44709</v>
      </c>
      <c r="B29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1401.03.07</v>
      </c>
      <c r="C2980" s="195">
        <f t="shared" ca="1" si="82"/>
        <v>1401</v>
      </c>
      <c r="D29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80" s="195">
        <f>_xlfn.NUMBERVALUE(RIGHT(Table11[[#This Row],[تاریخ شمسی]],2))</f>
        <v>7</v>
      </c>
      <c r="F29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03-07</v>
      </c>
      <c r="G2980" s="195" t="s">
        <v>3131</v>
      </c>
      <c r="L2980" s="259">
        <v>44709</v>
      </c>
      <c r="M2980">
        <v>244200</v>
      </c>
      <c r="O2980" s="283">
        <f>IFERROR(DATE(Table7[[#This Row],[year]],MONTH(DATEVALUE(Table7[[#This Row],[month]]&amp;"1")),Table7[[#This Row],[day]]),"")</f>
        <v>40777</v>
      </c>
      <c r="P2980" s="257" t="s">
        <v>6405</v>
      </c>
      <c r="Q2980" s="257">
        <v>2011</v>
      </c>
      <c r="R2980" s="257" t="s">
        <v>3445</v>
      </c>
      <c r="S2980" s="257">
        <v>22</v>
      </c>
      <c r="T2980" s="257">
        <v>1877.75</v>
      </c>
      <c r="U2980" s="257">
        <v>2380</v>
      </c>
      <c r="V2980" s="257">
        <v>4604700</v>
      </c>
      <c r="X2980" s="260">
        <v>40856</v>
      </c>
      <c r="Z2980" s="260">
        <v>10</v>
      </c>
      <c r="AB2980" s="260" t="str">
        <f>IFERROR(IFERROR(VLOOKUP(Table_Merge1[[#This Row],[Column1]],Table11[#All],2,FALSE),LEFT(AB2981,8)&amp;IF(LEN((RIGHT(AB2981,2)+1))&lt;2,"0"&amp;(RIGHT(AB2981,2)+1),(RIGHT(AB2981,2)-1))),"")</f>
        <v/>
      </c>
      <c r="AC2980" s="259" t="str">
        <f>LEFT(Table_Merge1[[#This Row],[Column2]],4)</f>
        <v/>
      </c>
      <c r="AD2980" s="259" t="str">
        <f>RIGHT(LEFT(Table_Merge1[[#This Row],[Column2]],7),2)</f>
        <v/>
      </c>
      <c r="AE2980" s="259" t="str">
        <f>RIGHT(Table_Merge1[[#This Row],[Column2]],2)</f>
        <v/>
      </c>
      <c r="AH2980" s="260">
        <v>2011</v>
      </c>
      <c r="AI2980" t="s">
        <v>3450</v>
      </c>
      <c r="AJ2980" s="260">
        <v>9</v>
      </c>
      <c r="AK2980">
        <v>1780</v>
      </c>
      <c r="AL2980">
        <v>2006</v>
      </c>
      <c r="AM2980">
        <v>4563000</v>
      </c>
      <c r="AP2980" s="287" t="str">
        <f>IFERROR(IF(Table_Merge1[[#This Row],[LME Zinc stock]]*Table_Merge1[[#This Row],[Nima.مقدار]]=0,"",Table_Merge1[[#This Row],[LME Zinc stock]]*Table_Merge1[[#This Row],[Nima.مقدار]]),"")</f>
        <v/>
      </c>
      <c r="AQ2980" s="287" t="str">
        <f>IFERROR(IF(Table_Merge1[[#This Row],[LME Zinc 3-month]]*Table_Merge1[[#This Row],[Nima.مقدار]]=0,"",Table_Merge1[[#This Row],[LME Zinc 3-month]]*Table_Merge1[[#This Row],[Nima.مقدار]]),"")</f>
        <v/>
      </c>
      <c r="AR2980" s="288" t="str">
        <f>IFERROR(IF(Table_Merge1[[#This Row],[LME Zinc stock]]*Table_Merge1[[#This Row],[Azad.Sell]]=0,"",Table_Merge1[[#This Row],[LME Zinc stock]]*Table_Merge1[[#This Row],[Azad.Sell]]),"")</f>
        <v/>
      </c>
      <c r="AS2980" s="288" t="str">
        <f>IFERROR(IF(Table_Merge1[[#This Row],[LME Zinc 3-month]]*Table_Merge1[[#This Row],[Azad.Sell]]=0,"",Table_Merge1[[#This Row],[LME Zinc 3-month]]*Table_Merge1[[#This Row],[Azad.Sell]]),"")</f>
        <v/>
      </c>
      <c r="AT2980"/>
    </row>
    <row r="2981" spans="1:46" x14ac:dyDescent="0.25">
      <c r="A2981" s="258">
        <v>44710</v>
      </c>
      <c r="B29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1401.03.08</v>
      </c>
      <c r="C2981" s="195">
        <f t="shared" ca="1" si="82"/>
        <v>1401</v>
      </c>
      <c r="D29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81" s="195">
        <f>_xlfn.NUMBERVALUE(RIGHT(Table11[[#This Row],[تاریخ شمسی]],2))</f>
        <v>8</v>
      </c>
      <c r="F29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03-08</v>
      </c>
      <c r="G2981" s="195" t="s">
        <v>3132</v>
      </c>
      <c r="L2981" s="259">
        <v>44710</v>
      </c>
      <c r="M2981">
        <v>243654</v>
      </c>
      <c r="O2981" s="284">
        <f>IFERROR(DATE(Table7[[#This Row],[year]],MONTH(DATEVALUE(Table7[[#This Row],[month]]&amp;"1")),Table7[[#This Row],[day]]),"")</f>
        <v>40774</v>
      </c>
      <c r="P2981" s="195" t="s">
        <v>6406</v>
      </c>
      <c r="Q2981" s="195">
        <v>2011</v>
      </c>
      <c r="R2981" s="195" t="s">
        <v>3445</v>
      </c>
      <c r="S2981" s="195">
        <v>19</v>
      </c>
      <c r="T2981" s="195">
        <v>1862</v>
      </c>
      <c r="U2981" s="195">
        <v>2404.5</v>
      </c>
      <c r="V2981" s="195">
        <v>4609750</v>
      </c>
      <c r="X2981" s="260">
        <v>40855</v>
      </c>
      <c r="Z2981" s="260">
        <v>10</v>
      </c>
      <c r="AB2981" s="260" t="str">
        <f>IFERROR(IFERROR(VLOOKUP(Table_Merge1[[#This Row],[Column1]],Table11[#All],2,FALSE),LEFT(AB2982,8)&amp;IF(LEN((RIGHT(AB2982,2)+1))&lt;2,"0"&amp;(RIGHT(AB2982,2)+1),(RIGHT(AB2982,2)-1))),"")</f>
        <v/>
      </c>
      <c r="AC2981" s="259" t="str">
        <f>LEFT(Table_Merge1[[#This Row],[Column2]],4)</f>
        <v/>
      </c>
      <c r="AD2981" s="259" t="str">
        <f>RIGHT(LEFT(Table_Merge1[[#This Row],[Column2]],7),2)</f>
        <v/>
      </c>
      <c r="AE2981" s="259" t="str">
        <f>RIGHT(Table_Merge1[[#This Row],[Column2]],2)</f>
        <v/>
      </c>
      <c r="AH2981" s="260">
        <v>2011</v>
      </c>
      <c r="AI2981" t="s">
        <v>3450</v>
      </c>
      <c r="AJ2981" s="260">
        <v>8</v>
      </c>
      <c r="AK2981">
        <v>1794</v>
      </c>
      <c r="AL2981">
        <v>2019</v>
      </c>
      <c r="AM2981">
        <v>4562675</v>
      </c>
      <c r="AP2981" s="287" t="str">
        <f>IFERROR(IF(Table_Merge1[[#This Row],[LME Zinc stock]]*Table_Merge1[[#This Row],[Nima.مقدار]]=0,"",Table_Merge1[[#This Row],[LME Zinc stock]]*Table_Merge1[[#This Row],[Nima.مقدار]]),"")</f>
        <v/>
      </c>
      <c r="AQ2981" s="287" t="str">
        <f>IFERROR(IF(Table_Merge1[[#This Row],[LME Zinc 3-month]]*Table_Merge1[[#This Row],[Nima.مقدار]]=0,"",Table_Merge1[[#This Row],[LME Zinc 3-month]]*Table_Merge1[[#This Row],[Nima.مقدار]]),"")</f>
        <v/>
      </c>
      <c r="AR2981" s="288" t="str">
        <f>IFERROR(IF(Table_Merge1[[#This Row],[LME Zinc stock]]*Table_Merge1[[#This Row],[Azad.Sell]]=0,"",Table_Merge1[[#This Row],[LME Zinc stock]]*Table_Merge1[[#This Row],[Azad.Sell]]),"")</f>
        <v/>
      </c>
      <c r="AS2981" s="288" t="str">
        <f>IFERROR(IF(Table_Merge1[[#This Row],[LME Zinc 3-month]]*Table_Merge1[[#This Row],[Azad.Sell]]=0,"",Table_Merge1[[#This Row],[LME Zinc 3-month]]*Table_Merge1[[#This Row],[Azad.Sell]]),"")</f>
        <v/>
      </c>
      <c r="AT2981"/>
    </row>
    <row r="2982" spans="1:46" x14ac:dyDescent="0.25">
      <c r="A2982" s="258">
        <v>44711</v>
      </c>
      <c r="B29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1401.03.09</v>
      </c>
      <c r="C2982" s="195">
        <f t="shared" ca="1" si="82"/>
        <v>1401</v>
      </c>
      <c r="D29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82" s="195">
        <f>_xlfn.NUMBERVALUE(RIGHT(Table11[[#This Row],[تاریخ شمسی]],2))</f>
        <v>9</v>
      </c>
      <c r="F29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03-09</v>
      </c>
      <c r="G2982" s="195" t="s">
        <v>3133</v>
      </c>
      <c r="L2982" s="259">
        <v>44711</v>
      </c>
      <c r="M2982">
        <v>243319</v>
      </c>
      <c r="O2982" s="283">
        <f>IFERROR(DATE(Table7[[#This Row],[year]],MONTH(DATEVALUE(Table7[[#This Row],[month]]&amp;"1")),Table7[[#This Row],[day]]),"")</f>
        <v>40773</v>
      </c>
      <c r="P2982" s="257" t="s">
        <v>6407</v>
      </c>
      <c r="Q2982" s="257">
        <v>2011</v>
      </c>
      <c r="R2982" s="257" t="s">
        <v>3445</v>
      </c>
      <c r="S2982" s="257">
        <v>18</v>
      </c>
      <c r="T2982" s="257">
        <v>1794.5</v>
      </c>
      <c r="U2982" s="257">
        <v>2390.5</v>
      </c>
      <c r="V2982" s="257">
        <v>4614775</v>
      </c>
      <c r="X2982" s="260">
        <v>40854</v>
      </c>
      <c r="Z2982" s="260">
        <v>11</v>
      </c>
      <c r="AB2982" s="260" t="str">
        <f>IFERROR(IFERROR(VLOOKUP(Table_Merge1[[#This Row],[Column1]],Table11[#All],2,FALSE),LEFT(AB2983,8)&amp;IF(LEN((RIGHT(AB2983,2)+1))&lt;2,"0"&amp;(RIGHT(AB2983,2)+1),(RIGHT(AB2983,2)-1))),"")</f>
        <v/>
      </c>
      <c r="AC2982" s="259" t="str">
        <f>LEFT(Table_Merge1[[#This Row],[Column2]],4)</f>
        <v/>
      </c>
      <c r="AD2982" s="259" t="str">
        <f>RIGHT(LEFT(Table_Merge1[[#This Row],[Column2]],7),2)</f>
        <v/>
      </c>
      <c r="AE2982" s="259" t="str">
        <f>RIGHT(Table_Merge1[[#This Row],[Column2]],2)</f>
        <v/>
      </c>
      <c r="AH2982" s="260">
        <v>2011</v>
      </c>
      <c r="AI2982" t="s">
        <v>3450</v>
      </c>
      <c r="AJ2982" s="260">
        <v>7</v>
      </c>
      <c r="AK2982">
        <v>1764</v>
      </c>
      <c r="AL2982">
        <v>2002</v>
      </c>
      <c r="AM2982">
        <v>4562675</v>
      </c>
      <c r="AP2982" s="287" t="str">
        <f>IFERROR(IF(Table_Merge1[[#This Row],[LME Zinc stock]]*Table_Merge1[[#This Row],[Nima.مقدار]]=0,"",Table_Merge1[[#This Row],[LME Zinc stock]]*Table_Merge1[[#This Row],[Nima.مقدار]]),"")</f>
        <v/>
      </c>
      <c r="AQ2982" s="287" t="str">
        <f>IFERROR(IF(Table_Merge1[[#This Row],[LME Zinc 3-month]]*Table_Merge1[[#This Row],[Nima.مقدار]]=0,"",Table_Merge1[[#This Row],[LME Zinc 3-month]]*Table_Merge1[[#This Row],[Nima.مقدار]]),"")</f>
        <v/>
      </c>
      <c r="AR2982" s="288" t="str">
        <f>IFERROR(IF(Table_Merge1[[#This Row],[LME Zinc stock]]*Table_Merge1[[#This Row],[Azad.Sell]]=0,"",Table_Merge1[[#This Row],[LME Zinc stock]]*Table_Merge1[[#This Row],[Azad.Sell]]),"")</f>
        <v/>
      </c>
      <c r="AS2982" s="288" t="str">
        <f>IFERROR(IF(Table_Merge1[[#This Row],[LME Zinc 3-month]]*Table_Merge1[[#This Row],[Azad.Sell]]=0,"",Table_Merge1[[#This Row],[LME Zinc 3-month]]*Table_Merge1[[#This Row],[Azad.Sell]]),"")</f>
        <v/>
      </c>
      <c r="AT2982"/>
    </row>
    <row r="2983" spans="1:46" x14ac:dyDescent="0.25">
      <c r="A2983" s="258">
        <v>44712</v>
      </c>
      <c r="B29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1401.03.10</v>
      </c>
      <c r="C2983" s="195">
        <f t="shared" ca="1" si="82"/>
        <v>1401</v>
      </c>
      <c r="D29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83" s="195">
        <f>_xlfn.NUMBERVALUE(RIGHT(Table11[[#This Row],[تاریخ شمسی]],2))</f>
        <v>10</v>
      </c>
      <c r="F29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03-10</v>
      </c>
      <c r="G2983" s="195" t="s">
        <v>3134</v>
      </c>
      <c r="L2983" s="259">
        <v>44712</v>
      </c>
      <c r="M2983">
        <v>243507</v>
      </c>
      <c r="O2983" s="284">
        <f>IFERROR(DATE(Table7[[#This Row],[year]],MONTH(DATEVALUE(Table7[[#This Row],[month]]&amp;"1")),Table7[[#This Row],[day]]),"")</f>
        <v>40772</v>
      </c>
      <c r="P2983" s="195" t="s">
        <v>6408</v>
      </c>
      <c r="Q2983" s="195">
        <v>2011</v>
      </c>
      <c r="R2983" s="195" t="s">
        <v>3445</v>
      </c>
      <c r="S2983" s="195">
        <v>17</v>
      </c>
      <c r="T2983" s="195">
        <v>1792</v>
      </c>
      <c r="U2983" s="195">
        <v>2385</v>
      </c>
      <c r="V2983" s="195">
        <v>4618600</v>
      </c>
      <c r="X2983" s="260">
        <v>40851</v>
      </c>
      <c r="Z2983" s="260">
        <v>11</v>
      </c>
      <c r="AB2983" s="260" t="str">
        <f>IFERROR(IFERROR(VLOOKUP(Table_Merge1[[#This Row],[Column1]],Table11[#All],2,FALSE),LEFT(AB2984,8)&amp;IF(LEN((RIGHT(AB2984,2)+1))&lt;2,"0"&amp;(RIGHT(AB2984,2)+1),(RIGHT(AB2984,2)-1))),"")</f>
        <v/>
      </c>
      <c r="AC2983" s="259" t="str">
        <f>LEFT(Table_Merge1[[#This Row],[Column2]],4)</f>
        <v/>
      </c>
      <c r="AD2983" s="259" t="str">
        <f>RIGHT(LEFT(Table_Merge1[[#This Row],[Column2]],7),2)</f>
        <v/>
      </c>
      <c r="AE2983" s="259" t="str">
        <f>RIGHT(Table_Merge1[[#This Row],[Column2]],2)</f>
        <v/>
      </c>
      <c r="AH2983" s="260">
        <v>2011</v>
      </c>
      <c r="AI2983" t="s">
        <v>3450</v>
      </c>
      <c r="AJ2983" s="260">
        <v>4</v>
      </c>
      <c r="AK2983">
        <v>1756</v>
      </c>
      <c r="AL2983">
        <v>2024.5</v>
      </c>
      <c r="AM2983">
        <v>4565300</v>
      </c>
      <c r="AP2983" s="287" t="str">
        <f>IFERROR(IF(Table_Merge1[[#This Row],[LME Zinc stock]]*Table_Merge1[[#This Row],[Nima.مقدار]]=0,"",Table_Merge1[[#This Row],[LME Zinc stock]]*Table_Merge1[[#This Row],[Nima.مقدار]]),"")</f>
        <v/>
      </c>
      <c r="AQ2983" s="287" t="str">
        <f>IFERROR(IF(Table_Merge1[[#This Row],[LME Zinc 3-month]]*Table_Merge1[[#This Row],[Nima.مقدار]]=0,"",Table_Merge1[[#This Row],[LME Zinc 3-month]]*Table_Merge1[[#This Row],[Nima.مقدار]]),"")</f>
        <v/>
      </c>
      <c r="AR2983" s="288" t="str">
        <f>IFERROR(IF(Table_Merge1[[#This Row],[LME Zinc stock]]*Table_Merge1[[#This Row],[Azad.Sell]]=0,"",Table_Merge1[[#This Row],[LME Zinc stock]]*Table_Merge1[[#This Row],[Azad.Sell]]),"")</f>
        <v/>
      </c>
      <c r="AS2983" s="288" t="str">
        <f>IFERROR(IF(Table_Merge1[[#This Row],[LME Zinc 3-month]]*Table_Merge1[[#This Row],[Azad.Sell]]=0,"",Table_Merge1[[#This Row],[LME Zinc 3-month]]*Table_Merge1[[#This Row],[Azad.Sell]]),"")</f>
        <v/>
      </c>
      <c r="AT2983"/>
    </row>
    <row r="2984" spans="1:46" x14ac:dyDescent="0.25">
      <c r="A2984" s="258">
        <v>44713</v>
      </c>
      <c r="B29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1401.03.11</v>
      </c>
      <c r="C2984" s="195">
        <f t="shared" ca="1" si="82"/>
        <v>1401</v>
      </c>
      <c r="D29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84" s="195">
        <f>_xlfn.NUMBERVALUE(RIGHT(Table11[[#This Row],[تاریخ شمسی]],2))</f>
        <v>11</v>
      </c>
      <c r="F29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03-11</v>
      </c>
      <c r="G2984" s="195" t="s">
        <v>3135</v>
      </c>
      <c r="L2984" s="259">
        <v>44713</v>
      </c>
      <c r="M2984">
        <v>244348</v>
      </c>
      <c r="O2984" s="283">
        <f>IFERROR(DATE(Table7[[#This Row],[year]],MONTH(DATEVALUE(Table7[[#This Row],[month]]&amp;"1")),Table7[[#This Row],[day]]),"")</f>
        <v>40771</v>
      </c>
      <c r="P2984" s="257" t="s">
        <v>6409</v>
      </c>
      <c r="Q2984" s="257">
        <v>2011</v>
      </c>
      <c r="R2984" s="257" t="s">
        <v>3445</v>
      </c>
      <c r="S2984" s="257">
        <v>16</v>
      </c>
      <c r="T2984" s="257">
        <v>1779</v>
      </c>
      <c r="U2984" s="257">
        <v>2398</v>
      </c>
      <c r="V2984" s="257">
        <v>4623900</v>
      </c>
      <c r="X2984" s="260">
        <v>40850</v>
      </c>
      <c r="Z2984" s="260">
        <v>11</v>
      </c>
      <c r="AB2984" s="260" t="str">
        <f>IFERROR(IFERROR(VLOOKUP(Table_Merge1[[#This Row],[Column1]],Table11[#All],2,FALSE),LEFT(AB2985,8)&amp;IF(LEN((RIGHT(AB2985,2)+1))&lt;2,"0"&amp;(RIGHT(AB2985,2)+1),(RIGHT(AB2985,2)-1))),"")</f>
        <v/>
      </c>
      <c r="AC2984" s="259" t="str">
        <f>LEFT(Table_Merge1[[#This Row],[Column2]],4)</f>
        <v/>
      </c>
      <c r="AD2984" s="259" t="str">
        <f>RIGHT(LEFT(Table_Merge1[[#This Row],[Column2]],7),2)</f>
        <v/>
      </c>
      <c r="AE2984" s="259" t="str">
        <f>RIGHT(Table_Merge1[[#This Row],[Column2]],2)</f>
        <v/>
      </c>
      <c r="AH2984" s="260">
        <v>2011</v>
      </c>
      <c r="AI2984" t="s">
        <v>3450</v>
      </c>
      <c r="AJ2984" s="260">
        <v>3</v>
      </c>
      <c r="AK2984">
        <v>1732.5</v>
      </c>
      <c r="AL2984">
        <v>2019</v>
      </c>
      <c r="AM2984">
        <v>4568375</v>
      </c>
      <c r="AP2984" s="287" t="str">
        <f>IFERROR(IF(Table_Merge1[[#This Row],[LME Zinc stock]]*Table_Merge1[[#This Row],[Nima.مقدار]]=0,"",Table_Merge1[[#This Row],[LME Zinc stock]]*Table_Merge1[[#This Row],[Nima.مقدار]]),"")</f>
        <v/>
      </c>
      <c r="AQ2984" s="287" t="str">
        <f>IFERROR(IF(Table_Merge1[[#This Row],[LME Zinc 3-month]]*Table_Merge1[[#This Row],[Nima.مقدار]]=0,"",Table_Merge1[[#This Row],[LME Zinc 3-month]]*Table_Merge1[[#This Row],[Nima.مقدار]]),"")</f>
        <v/>
      </c>
      <c r="AR2984" s="288" t="str">
        <f>IFERROR(IF(Table_Merge1[[#This Row],[LME Zinc stock]]*Table_Merge1[[#This Row],[Azad.Sell]]=0,"",Table_Merge1[[#This Row],[LME Zinc stock]]*Table_Merge1[[#This Row],[Azad.Sell]]),"")</f>
        <v/>
      </c>
      <c r="AS2984" s="288" t="str">
        <f>IFERROR(IF(Table_Merge1[[#This Row],[LME Zinc 3-month]]*Table_Merge1[[#This Row],[Azad.Sell]]=0,"",Table_Merge1[[#This Row],[LME Zinc 3-month]]*Table_Merge1[[#This Row],[Azad.Sell]]),"")</f>
        <v/>
      </c>
      <c r="AT2984"/>
    </row>
    <row r="2985" spans="1:46" x14ac:dyDescent="0.25">
      <c r="A2985" s="258">
        <v>44714</v>
      </c>
      <c r="B29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1401.03.12</v>
      </c>
      <c r="C2985" s="195">
        <f t="shared" ca="1" si="82"/>
        <v>1401</v>
      </c>
      <c r="D29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85" s="195">
        <f>_xlfn.NUMBERVALUE(RIGHT(Table11[[#This Row],[تاریخ شمسی]],2))</f>
        <v>12</v>
      </c>
      <c r="F29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03-12</v>
      </c>
      <c r="G2985" s="195" t="s">
        <v>3136</v>
      </c>
      <c r="L2985" s="259">
        <v>44714</v>
      </c>
      <c r="M2985">
        <v>245018</v>
      </c>
      <c r="O2985" s="284">
        <f>IFERROR(DATE(Table7[[#This Row],[year]],MONTH(DATEVALUE(Table7[[#This Row],[month]]&amp;"1")),Table7[[#This Row],[day]]),"")</f>
        <v>40770</v>
      </c>
      <c r="P2985" s="195" t="s">
        <v>6410</v>
      </c>
      <c r="Q2985" s="195">
        <v>2011</v>
      </c>
      <c r="R2985" s="195" t="s">
        <v>3445</v>
      </c>
      <c r="S2985" s="195">
        <v>15</v>
      </c>
      <c r="T2985" s="195">
        <v>1738</v>
      </c>
      <c r="U2985" s="195">
        <v>2438.5</v>
      </c>
      <c r="V2985" s="195">
        <v>4628125</v>
      </c>
      <c r="X2985" s="260">
        <v>40849</v>
      </c>
      <c r="Z2985" s="260">
        <v>11</v>
      </c>
      <c r="AB2985" s="260" t="str">
        <f>IFERROR(IFERROR(VLOOKUP(Table_Merge1[[#This Row],[Column1]],Table11[#All],2,FALSE),LEFT(AB2986,8)&amp;IF(LEN((RIGHT(AB2986,2)+1))&lt;2,"0"&amp;(RIGHT(AB2986,2)+1),(RIGHT(AB2986,2)-1))),"")</f>
        <v/>
      </c>
      <c r="AC2985" s="259" t="str">
        <f>LEFT(Table_Merge1[[#This Row],[Column2]],4)</f>
        <v/>
      </c>
      <c r="AD2985" s="259" t="str">
        <f>RIGHT(LEFT(Table_Merge1[[#This Row],[Column2]],7),2)</f>
        <v/>
      </c>
      <c r="AE2985" s="259" t="str">
        <f>RIGHT(Table_Merge1[[#This Row],[Column2]],2)</f>
        <v/>
      </c>
      <c r="AH2985" s="260">
        <v>2011</v>
      </c>
      <c r="AI2985" t="s">
        <v>3450</v>
      </c>
      <c r="AJ2985" s="260">
        <v>2</v>
      </c>
      <c r="AK2985">
        <v>1731</v>
      </c>
      <c r="AL2985">
        <v>2083</v>
      </c>
      <c r="AM2985">
        <v>4554075</v>
      </c>
      <c r="AP2985" s="287" t="str">
        <f>IFERROR(IF(Table_Merge1[[#This Row],[LME Zinc stock]]*Table_Merge1[[#This Row],[Nima.مقدار]]=0,"",Table_Merge1[[#This Row],[LME Zinc stock]]*Table_Merge1[[#This Row],[Nima.مقدار]]),"")</f>
        <v/>
      </c>
      <c r="AQ2985" s="287" t="str">
        <f>IFERROR(IF(Table_Merge1[[#This Row],[LME Zinc 3-month]]*Table_Merge1[[#This Row],[Nima.مقدار]]=0,"",Table_Merge1[[#This Row],[LME Zinc 3-month]]*Table_Merge1[[#This Row],[Nima.مقدار]]),"")</f>
        <v/>
      </c>
      <c r="AR2985" s="288" t="str">
        <f>IFERROR(IF(Table_Merge1[[#This Row],[LME Zinc stock]]*Table_Merge1[[#This Row],[Azad.Sell]]=0,"",Table_Merge1[[#This Row],[LME Zinc stock]]*Table_Merge1[[#This Row],[Azad.Sell]]),"")</f>
        <v/>
      </c>
      <c r="AS2985" s="288" t="str">
        <f>IFERROR(IF(Table_Merge1[[#This Row],[LME Zinc 3-month]]*Table_Merge1[[#This Row],[Azad.Sell]]=0,"",Table_Merge1[[#This Row],[LME Zinc 3-month]]*Table_Merge1[[#This Row],[Azad.Sell]]),"")</f>
        <v/>
      </c>
      <c r="AT2985"/>
    </row>
    <row r="2986" spans="1:46" x14ac:dyDescent="0.25">
      <c r="A2986" s="258">
        <v>44718</v>
      </c>
      <c r="B29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1401.03.16</v>
      </c>
      <c r="C2986" s="195">
        <f t="shared" ca="1" si="82"/>
        <v>1401</v>
      </c>
      <c r="D29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86" s="195">
        <f>_xlfn.NUMBERVALUE(RIGHT(Table11[[#This Row],[تاریخ شمسی]],2))</f>
        <v>16</v>
      </c>
      <c r="F29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03-16</v>
      </c>
      <c r="G2986" s="195" t="s">
        <v>3137</v>
      </c>
      <c r="L2986" s="259">
        <v>44718</v>
      </c>
      <c r="M2986">
        <v>244924</v>
      </c>
      <c r="O2986" s="283">
        <f>IFERROR(DATE(Table7[[#This Row],[year]],MONTH(DATEVALUE(Table7[[#This Row],[month]]&amp;"1")),Table7[[#This Row],[day]]),"")</f>
        <v>40767</v>
      </c>
      <c r="P2986" s="257" t="s">
        <v>6411</v>
      </c>
      <c r="Q2986" s="257">
        <v>2011</v>
      </c>
      <c r="R2986" s="257" t="s">
        <v>3445</v>
      </c>
      <c r="S2986" s="257">
        <v>12</v>
      </c>
      <c r="T2986" s="257">
        <v>1755</v>
      </c>
      <c r="U2986" s="257">
        <v>2437</v>
      </c>
      <c r="V2986" s="257">
        <v>4632525</v>
      </c>
      <c r="X2986" s="260">
        <v>40848</v>
      </c>
      <c r="Z2986" s="260">
        <v>11</v>
      </c>
      <c r="AB2986" s="260" t="str">
        <f>IFERROR(IFERROR(VLOOKUP(Table_Merge1[[#This Row],[Column1]],Table11[#All],2,FALSE),LEFT(AB2987,8)&amp;IF(LEN((RIGHT(AB2987,2)+1))&lt;2,"0"&amp;(RIGHT(AB2987,2)+1),(RIGHT(AB2987,2)-1))),"")</f>
        <v/>
      </c>
      <c r="AC2986" s="259" t="str">
        <f>LEFT(Table_Merge1[[#This Row],[Column2]],4)</f>
        <v/>
      </c>
      <c r="AD2986" s="259" t="str">
        <f>RIGHT(LEFT(Table_Merge1[[#This Row],[Column2]],7),2)</f>
        <v/>
      </c>
      <c r="AE2986" s="259" t="str">
        <f>RIGHT(Table_Merge1[[#This Row],[Column2]],2)</f>
        <v/>
      </c>
      <c r="AH2986" s="260">
        <v>2011</v>
      </c>
      <c r="AI2986" t="s">
        <v>3450</v>
      </c>
      <c r="AJ2986" s="260">
        <v>1</v>
      </c>
      <c r="AK2986">
        <v>1702</v>
      </c>
      <c r="AL2986">
        <v>2098.5</v>
      </c>
      <c r="AM2986">
        <v>4557325</v>
      </c>
      <c r="AP2986" s="287" t="str">
        <f>IFERROR(IF(Table_Merge1[[#This Row],[LME Zinc stock]]*Table_Merge1[[#This Row],[Nima.مقدار]]=0,"",Table_Merge1[[#This Row],[LME Zinc stock]]*Table_Merge1[[#This Row],[Nima.مقدار]]),"")</f>
        <v/>
      </c>
      <c r="AQ2986" s="287" t="str">
        <f>IFERROR(IF(Table_Merge1[[#This Row],[LME Zinc 3-month]]*Table_Merge1[[#This Row],[Nima.مقدار]]=0,"",Table_Merge1[[#This Row],[LME Zinc 3-month]]*Table_Merge1[[#This Row],[Nima.مقدار]]),"")</f>
        <v/>
      </c>
      <c r="AR2986" s="288" t="str">
        <f>IFERROR(IF(Table_Merge1[[#This Row],[LME Zinc stock]]*Table_Merge1[[#This Row],[Azad.Sell]]=0,"",Table_Merge1[[#This Row],[LME Zinc stock]]*Table_Merge1[[#This Row],[Azad.Sell]]),"")</f>
        <v/>
      </c>
      <c r="AS2986" s="288" t="str">
        <f>IFERROR(IF(Table_Merge1[[#This Row],[LME Zinc 3-month]]*Table_Merge1[[#This Row],[Azad.Sell]]=0,"",Table_Merge1[[#This Row],[LME Zinc 3-month]]*Table_Merge1[[#This Row],[Azad.Sell]]),"")</f>
        <v/>
      </c>
      <c r="AT2986"/>
    </row>
    <row r="2987" spans="1:46" x14ac:dyDescent="0.25">
      <c r="A2987" s="258">
        <v>44719</v>
      </c>
      <c r="B29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1401.03.17</v>
      </c>
      <c r="C2987" s="195">
        <f t="shared" ca="1" si="82"/>
        <v>1401</v>
      </c>
      <c r="D29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87" s="195">
        <f>_xlfn.NUMBERVALUE(RIGHT(Table11[[#This Row],[تاریخ شمسی]],2))</f>
        <v>17</v>
      </c>
      <c r="F29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03-17</v>
      </c>
      <c r="G2987" s="195" t="s">
        <v>3138</v>
      </c>
      <c r="L2987" s="259">
        <v>44719</v>
      </c>
      <c r="M2987">
        <v>246198</v>
      </c>
      <c r="O2987" s="284">
        <f>IFERROR(DATE(Table7[[#This Row],[year]],MONTH(DATEVALUE(Table7[[#This Row],[month]]&amp;"1")),Table7[[#This Row],[day]]),"")</f>
        <v>40766</v>
      </c>
      <c r="P2987" s="195" t="s">
        <v>6412</v>
      </c>
      <c r="Q2987" s="195">
        <v>2011</v>
      </c>
      <c r="R2987" s="195" t="s">
        <v>3445</v>
      </c>
      <c r="S2987" s="195">
        <v>11</v>
      </c>
      <c r="T2987" s="195">
        <v>1786</v>
      </c>
      <c r="U2987" s="195" t="s">
        <v>3621</v>
      </c>
      <c r="V2987" s="195" t="s">
        <v>3621</v>
      </c>
      <c r="X2987" s="260">
        <v>40847</v>
      </c>
      <c r="Z2987" s="260">
        <v>11</v>
      </c>
      <c r="AB2987" s="260" t="str">
        <f>IFERROR(IFERROR(VLOOKUP(Table_Merge1[[#This Row],[Column1]],Table11[#All],2,FALSE),LEFT(AB2988,8)&amp;IF(LEN((RIGHT(AB2988,2)+1))&lt;2,"0"&amp;(RIGHT(AB2988,2)+1),(RIGHT(AB2988,2)-1))),"")</f>
        <v/>
      </c>
      <c r="AC2987" s="259" t="str">
        <f>LEFT(Table_Merge1[[#This Row],[Column2]],4)</f>
        <v/>
      </c>
      <c r="AD2987" s="259" t="str">
        <f>RIGHT(LEFT(Table_Merge1[[#This Row],[Column2]],7),2)</f>
        <v/>
      </c>
      <c r="AE2987" s="259" t="str">
        <f>RIGHT(Table_Merge1[[#This Row],[Column2]],2)</f>
        <v/>
      </c>
      <c r="AH2987" s="260">
        <v>2011</v>
      </c>
      <c r="AI2987" t="s">
        <v>3448</v>
      </c>
      <c r="AJ2987" s="260">
        <v>31</v>
      </c>
      <c r="AK2987">
        <v>1718</v>
      </c>
      <c r="AL2987">
        <v>2105.5</v>
      </c>
      <c r="AM2987">
        <v>4561050</v>
      </c>
      <c r="AP2987" s="287" t="str">
        <f>IFERROR(IF(Table_Merge1[[#This Row],[LME Zinc stock]]*Table_Merge1[[#This Row],[Nima.مقدار]]=0,"",Table_Merge1[[#This Row],[LME Zinc stock]]*Table_Merge1[[#This Row],[Nima.مقدار]]),"")</f>
        <v/>
      </c>
      <c r="AQ2987" s="287" t="str">
        <f>IFERROR(IF(Table_Merge1[[#This Row],[LME Zinc 3-month]]*Table_Merge1[[#This Row],[Nima.مقدار]]=0,"",Table_Merge1[[#This Row],[LME Zinc 3-month]]*Table_Merge1[[#This Row],[Nima.مقدار]]),"")</f>
        <v/>
      </c>
      <c r="AR2987" s="288" t="str">
        <f>IFERROR(IF(Table_Merge1[[#This Row],[LME Zinc stock]]*Table_Merge1[[#This Row],[Azad.Sell]]=0,"",Table_Merge1[[#This Row],[LME Zinc stock]]*Table_Merge1[[#This Row],[Azad.Sell]]),"")</f>
        <v/>
      </c>
      <c r="AS2987" s="288" t="str">
        <f>IFERROR(IF(Table_Merge1[[#This Row],[LME Zinc 3-month]]*Table_Merge1[[#This Row],[Azad.Sell]]=0,"",Table_Merge1[[#This Row],[LME Zinc 3-month]]*Table_Merge1[[#This Row],[Azad.Sell]]),"")</f>
        <v/>
      </c>
      <c r="AT2987"/>
    </row>
    <row r="2988" spans="1:46" x14ac:dyDescent="0.25">
      <c r="A2988" s="258">
        <v>44720</v>
      </c>
      <c r="B29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1401.03.18</v>
      </c>
      <c r="C2988" s="195">
        <f t="shared" ca="1" si="82"/>
        <v>1401</v>
      </c>
      <c r="D29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88" s="195">
        <f>_xlfn.NUMBERVALUE(RIGHT(Table11[[#This Row],[تاریخ شمسی]],2))</f>
        <v>18</v>
      </c>
      <c r="F29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03-18</v>
      </c>
      <c r="G2988" s="195" t="s">
        <v>3139</v>
      </c>
      <c r="L2988" s="259">
        <v>44720</v>
      </c>
      <c r="M2988">
        <v>247064</v>
      </c>
      <c r="O2988" s="283">
        <f>IFERROR(DATE(Table7[[#This Row],[year]],MONTH(DATEVALUE(Table7[[#This Row],[month]]&amp;"1")),Table7[[#This Row],[day]]),"")</f>
        <v>40765</v>
      </c>
      <c r="P2988" s="257" t="s">
        <v>6413</v>
      </c>
      <c r="Q2988" s="257">
        <v>2011</v>
      </c>
      <c r="R2988" s="257" t="s">
        <v>3445</v>
      </c>
      <c r="S2988" s="257">
        <v>10</v>
      </c>
      <c r="T2988" s="257">
        <v>1753.75</v>
      </c>
      <c r="U2988" s="257">
        <v>2442</v>
      </c>
      <c r="V2988" s="257">
        <v>4632450</v>
      </c>
      <c r="X2988" s="260">
        <v>40844</v>
      </c>
      <c r="Z2988" s="260">
        <v>11</v>
      </c>
      <c r="AB2988" s="260" t="str">
        <f>IFERROR(IFERROR(VLOOKUP(Table_Merge1[[#This Row],[Column1]],Table11[#All],2,FALSE),LEFT(AB2989,8)&amp;IF(LEN((RIGHT(AB2989,2)+1))&lt;2,"0"&amp;(RIGHT(AB2989,2)+1),(RIGHT(AB2989,2)-1))),"")</f>
        <v/>
      </c>
      <c r="AC2988" s="259" t="str">
        <f>LEFT(Table_Merge1[[#This Row],[Column2]],4)</f>
        <v/>
      </c>
      <c r="AD2988" s="259" t="str">
        <f>RIGHT(LEFT(Table_Merge1[[#This Row],[Column2]],7),2)</f>
        <v/>
      </c>
      <c r="AE2988" s="259" t="str">
        <f>RIGHT(Table_Merge1[[#This Row],[Column2]],2)</f>
        <v/>
      </c>
      <c r="AH2988" s="260">
        <v>2011</v>
      </c>
      <c r="AI2988" t="s">
        <v>3448</v>
      </c>
      <c r="AJ2988" s="260">
        <v>28</v>
      </c>
      <c r="AK2988">
        <v>1735</v>
      </c>
      <c r="AL2988">
        <v>2118.5</v>
      </c>
      <c r="AM2988">
        <v>4560975</v>
      </c>
      <c r="AP2988" s="287" t="str">
        <f>IFERROR(IF(Table_Merge1[[#This Row],[LME Zinc stock]]*Table_Merge1[[#This Row],[Nima.مقدار]]=0,"",Table_Merge1[[#This Row],[LME Zinc stock]]*Table_Merge1[[#This Row],[Nima.مقدار]]),"")</f>
        <v/>
      </c>
      <c r="AQ2988" s="287" t="str">
        <f>IFERROR(IF(Table_Merge1[[#This Row],[LME Zinc 3-month]]*Table_Merge1[[#This Row],[Nima.مقدار]]=0,"",Table_Merge1[[#This Row],[LME Zinc 3-month]]*Table_Merge1[[#This Row],[Nima.مقدار]]),"")</f>
        <v/>
      </c>
      <c r="AR2988" s="288" t="str">
        <f>IFERROR(IF(Table_Merge1[[#This Row],[LME Zinc stock]]*Table_Merge1[[#This Row],[Azad.Sell]]=0,"",Table_Merge1[[#This Row],[LME Zinc stock]]*Table_Merge1[[#This Row],[Azad.Sell]]),"")</f>
        <v/>
      </c>
      <c r="AS2988" s="288" t="str">
        <f>IFERROR(IF(Table_Merge1[[#This Row],[LME Zinc 3-month]]*Table_Merge1[[#This Row],[Azad.Sell]]=0,"",Table_Merge1[[#This Row],[LME Zinc 3-month]]*Table_Merge1[[#This Row],[Azad.Sell]]),"")</f>
        <v/>
      </c>
      <c r="AT2988"/>
    </row>
    <row r="2989" spans="1:46" x14ac:dyDescent="0.25">
      <c r="A2989" s="258">
        <v>44721</v>
      </c>
      <c r="B29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1401.03.19</v>
      </c>
      <c r="C2989" s="195">
        <f t="shared" ca="1" si="82"/>
        <v>1401</v>
      </c>
      <c r="D29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89" s="195">
        <f>_xlfn.NUMBERVALUE(RIGHT(Table11[[#This Row],[تاریخ شمسی]],2))</f>
        <v>19</v>
      </c>
      <c r="F29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03-19</v>
      </c>
      <c r="G2989" s="195" t="s">
        <v>3140</v>
      </c>
      <c r="L2989" s="259">
        <v>44721</v>
      </c>
      <c r="M2989">
        <v>247264</v>
      </c>
      <c r="O2989" s="284">
        <f>IFERROR(DATE(Table7[[#This Row],[year]],MONTH(DATEVALUE(Table7[[#This Row],[month]]&amp;"1")),Table7[[#This Row],[day]]),"")</f>
        <v>40764</v>
      </c>
      <c r="P2989" s="195" t="s">
        <v>6414</v>
      </c>
      <c r="Q2989" s="195">
        <v>2011</v>
      </c>
      <c r="R2989" s="195" t="s">
        <v>3445</v>
      </c>
      <c r="S2989" s="195">
        <v>9</v>
      </c>
      <c r="T2989" s="195">
        <v>1770</v>
      </c>
      <c r="U2989" s="195">
        <v>2393.5</v>
      </c>
      <c r="V2989" s="195">
        <v>4642725</v>
      </c>
      <c r="X2989" s="260">
        <v>40843</v>
      </c>
      <c r="Z2989" s="260">
        <v>11</v>
      </c>
      <c r="AB2989" s="260" t="str">
        <f>IFERROR(IFERROR(VLOOKUP(Table_Merge1[[#This Row],[Column1]],Table11[#All],2,FALSE),LEFT(AB2990,8)&amp;IF(LEN((RIGHT(AB2990,2)+1))&lt;2,"0"&amp;(RIGHT(AB2990,2)+1),(RIGHT(AB2990,2)-1))),"")</f>
        <v/>
      </c>
      <c r="AC2989" s="259" t="str">
        <f>LEFT(Table_Merge1[[#This Row],[Column2]],4)</f>
        <v/>
      </c>
      <c r="AD2989" s="259" t="str">
        <f>RIGHT(LEFT(Table_Merge1[[#This Row],[Column2]],7),2)</f>
        <v/>
      </c>
      <c r="AE2989" s="259" t="str">
        <f>RIGHT(Table_Merge1[[#This Row],[Column2]],2)</f>
        <v/>
      </c>
      <c r="AH2989" s="260">
        <v>2011</v>
      </c>
      <c r="AI2989" t="s">
        <v>3448</v>
      </c>
      <c r="AJ2989" s="260">
        <v>27</v>
      </c>
      <c r="AK2989">
        <v>1708</v>
      </c>
      <c r="AL2989">
        <v>2138</v>
      </c>
      <c r="AM2989">
        <v>4562600</v>
      </c>
      <c r="AP2989" s="287" t="str">
        <f>IFERROR(IF(Table_Merge1[[#This Row],[LME Zinc stock]]*Table_Merge1[[#This Row],[Nima.مقدار]]=0,"",Table_Merge1[[#This Row],[LME Zinc stock]]*Table_Merge1[[#This Row],[Nima.مقدار]]),"")</f>
        <v/>
      </c>
      <c r="AQ2989" s="287" t="str">
        <f>IFERROR(IF(Table_Merge1[[#This Row],[LME Zinc 3-month]]*Table_Merge1[[#This Row],[Nima.مقدار]]=0,"",Table_Merge1[[#This Row],[LME Zinc 3-month]]*Table_Merge1[[#This Row],[Nima.مقدار]]),"")</f>
        <v/>
      </c>
      <c r="AR2989" s="288" t="str">
        <f>IFERROR(IF(Table_Merge1[[#This Row],[LME Zinc stock]]*Table_Merge1[[#This Row],[Azad.Sell]]=0,"",Table_Merge1[[#This Row],[LME Zinc stock]]*Table_Merge1[[#This Row],[Azad.Sell]]),"")</f>
        <v/>
      </c>
      <c r="AS2989" s="288" t="str">
        <f>IFERROR(IF(Table_Merge1[[#This Row],[LME Zinc 3-month]]*Table_Merge1[[#This Row],[Azad.Sell]]=0,"",Table_Merge1[[#This Row],[LME Zinc 3-month]]*Table_Merge1[[#This Row],[Azad.Sell]]),"")</f>
        <v/>
      </c>
      <c r="AT2989"/>
    </row>
    <row r="2990" spans="1:46" x14ac:dyDescent="0.25">
      <c r="A2990" s="258">
        <v>44722</v>
      </c>
      <c r="B29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1401.03.20</v>
      </c>
      <c r="C2990" s="195">
        <f t="shared" ca="1" si="82"/>
        <v>1401</v>
      </c>
      <c r="D29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90" s="195">
        <f>_xlfn.NUMBERVALUE(RIGHT(Table11[[#This Row],[تاریخ شمسی]],2))</f>
        <v>20</v>
      </c>
      <c r="F29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03-20</v>
      </c>
      <c r="G2990" s="195" t="s">
        <v>3141</v>
      </c>
      <c r="L2990" s="259">
        <v>44722</v>
      </c>
      <c r="M2990">
        <v>247264</v>
      </c>
      <c r="O2990" s="283">
        <f>IFERROR(DATE(Table7[[#This Row],[year]],MONTH(DATEVALUE(Table7[[#This Row],[month]]&amp;"1")),Table7[[#This Row],[day]]),"")</f>
        <v>40763</v>
      </c>
      <c r="P2990" s="257" t="s">
        <v>6415</v>
      </c>
      <c r="Q2990" s="257">
        <v>2011</v>
      </c>
      <c r="R2990" s="257" t="s">
        <v>3445</v>
      </c>
      <c r="S2990" s="257">
        <v>8</v>
      </c>
      <c r="T2990" s="257">
        <v>1709.75</v>
      </c>
      <c r="U2990" s="257">
        <v>2368</v>
      </c>
      <c r="V2990" s="257">
        <v>4649000</v>
      </c>
      <c r="X2990" s="260">
        <v>40842</v>
      </c>
      <c r="Z2990" s="260">
        <v>11</v>
      </c>
      <c r="AB2990" s="260" t="str">
        <f>IFERROR(IFERROR(VLOOKUP(Table_Merge1[[#This Row],[Column1]],Table11[#All],2,FALSE),LEFT(AB2991,8)&amp;IF(LEN((RIGHT(AB2991,2)+1))&lt;2,"0"&amp;(RIGHT(AB2991,2)+1),(RIGHT(AB2991,2)-1))),"")</f>
        <v/>
      </c>
      <c r="AC2990" s="259" t="str">
        <f>LEFT(Table_Merge1[[#This Row],[Column2]],4)</f>
        <v/>
      </c>
      <c r="AD2990" s="259" t="str">
        <f>RIGHT(LEFT(Table_Merge1[[#This Row],[Column2]],7),2)</f>
        <v/>
      </c>
      <c r="AE2990" s="259" t="str">
        <f>RIGHT(Table_Merge1[[#This Row],[Column2]],2)</f>
        <v/>
      </c>
      <c r="AH2990" s="260">
        <v>2011</v>
      </c>
      <c r="AI2990" t="s">
        <v>3448</v>
      </c>
      <c r="AJ2990" s="260">
        <v>26</v>
      </c>
      <c r="AK2990">
        <v>1713</v>
      </c>
      <c r="AL2990">
        <v>2160</v>
      </c>
      <c r="AM2990">
        <v>4530550</v>
      </c>
      <c r="AP2990" s="287" t="str">
        <f>IFERROR(IF(Table_Merge1[[#This Row],[LME Zinc stock]]*Table_Merge1[[#This Row],[Nima.مقدار]]=0,"",Table_Merge1[[#This Row],[LME Zinc stock]]*Table_Merge1[[#This Row],[Nima.مقدار]]),"")</f>
        <v/>
      </c>
      <c r="AQ2990" s="287" t="str">
        <f>IFERROR(IF(Table_Merge1[[#This Row],[LME Zinc 3-month]]*Table_Merge1[[#This Row],[Nima.مقدار]]=0,"",Table_Merge1[[#This Row],[LME Zinc 3-month]]*Table_Merge1[[#This Row],[Nima.مقدار]]),"")</f>
        <v/>
      </c>
      <c r="AR2990" s="288" t="str">
        <f>IFERROR(IF(Table_Merge1[[#This Row],[LME Zinc stock]]*Table_Merge1[[#This Row],[Azad.Sell]]=0,"",Table_Merge1[[#This Row],[LME Zinc stock]]*Table_Merge1[[#This Row],[Azad.Sell]]),"")</f>
        <v/>
      </c>
      <c r="AS2990" s="288" t="str">
        <f>IFERROR(IF(Table_Merge1[[#This Row],[LME Zinc 3-month]]*Table_Merge1[[#This Row],[Azad.Sell]]=0,"",Table_Merge1[[#This Row],[LME Zinc 3-month]]*Table_Merge1[[#This Row],[Azad.Sell]]),"")</f>
        <v/>
      </c>
      <c r="AT2990"/>
    </row>
    <row r="2991" spans="1:46" x14ac:dyDescent="0.25">
      <c r="A2991" s="258">
        <v>44723</v>
      </c>
      <c r="B29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1401.03.21</v>
      </c>
      <c r="C2991" s="195">
        <f t="shared" ca="1" si="82"/>
        <v>1401</v>
      </c>
      <c r="D29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91" s="195">
        <f>_xlfn.NUMBERVALUE(RIGHT(Table11[[#This Row],[تاریخ شمسی]],2))</f>
        <v>21</v>
      </c>
      <c r="F29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03-21</v>
      </c>
      <c r="G2991" s="195" t="s">
        <v>3142</v>
      </c>
      <c r="L2991" s="259">
        <v>44723</v>
      </c>
      <c r="M2991">
        <v>249578</v>
      </c>
      <c r="O2991" s="284">
        <f>IFERROR(DATE(Table7[[#This Row],[year]],MONTH(DATEVALUE(Table7[[#This Row],[month]]&amp;"1")),Table7[[#This Row],[day]]),"")</f>
        <v>40760</v>
      </c>
      <c r="P2991" s="195" t="s">
        <v>6416</v>
      </c>
      <c r="Q2991" s="195">
        <v>2011</v>
      </c>
      <c r="R2991" s="195" t="s">
        <v>3445</v>
      </c>
      <c r="S2991" s="195">
        <v>5</v>
      </c>
      <c r="T2991" s="195">
        <v>1665</v>
      </c>
      <c r="U2991" s="195">
        <v>2369.5</v>
      </c>
      <c r="V2991" s="195">
        <v>4654275</v>
      </c>
      <c r="X2991" s="260">
        <v>40841</v>
      </c>
      <c r="Z2991" s="260">
        <v>11</v>
      </c>
      <c r="AB2991" s="260" t="str">
        <f>IFERROR(IFERROR(VLOOKUP(Table_Merge1[[#This Row],[Column1]],Table11[#All],2,FALSE),LEFT(AB2992,8)&amp;IF(LEN((RIGHT(AB2992,2)+1))&lt;2,"0"&amp;(RIGHT(AB2992,2)+1),(RIGHT(AB2992,2)-1))),"")</f>
        <v/>
      </c>
      <c r="AC2991" s="259" t="str">
        <f>LEFT(Table_Merge1[[#This Row],[Column2]],4)</f>
        <v/>
      </c>
      <c r="AD2991" s="259" t="str">
        <f>RIGHT(LEFT(Table_Merge1[[#This Row],[Column2]],7),2)</f>
        <v/>
      </c>
      <c r="AE2991" s="259" t="str">
        <f>RIGHT(Table_Merge1[[#This Row],[Column2]],2)</f>
        <v/>
      </c>
      <c r="AH2991" s="260">
        <v>2011</v>
      </c>
      <c r="AI2991" t="s">
        <v>3448</v>
      </c>
      <c r="AJ2991" s="260">
        <v>25</v>
      </c>
      <c r="AK2991">
        <v>1656.25</v>
      </c>
      <c r="AL2991">
        <v>2136.5</v>
      </c>
      <c r="AM2991">
        <v>4533675</v>
      </c>
      <c r="AP2991" s="287" t="str">
        <f>IFERROR(IF(Table_Merge1[[#This Row],[LME Zinc stock]]*Table_Merge1[[#This Row],[Nima.مقدار]]=0,"",Table_Merge1[[#This Row],[LME Zinc stock]]*Table_Merge1[[#This Row],[Nima.مقدار]]),"")</f>
        <v/>
      </c>
      <c r="AQ2991" s="287" t="str">
        <f>IFERROR(IF(Table_Merge1[[#This Row],[LME Zinc 3-month]]*Table_Merge1[[#This Row],[Nima.مقدار]]=0,"",Table_Merge1[[#This Row],[LME Zinc 3-month]]*Table_Merge1[[#This Row],[Nima.مقدار]]),"")</f>
        <v/>
      </c>
      <c r="AR2991" s="288" t="str">
        <f>IFERROR(IF(Table_Merge1[[#This Row],[LME Zinc stock]]*Table_Merge1[[#This Row],[Azad.Sell]]=0,"",Table_Merge1[[#This Row],[LME Zinc stock]]*Table_Merge1[[#This Row],[Azad.Sell]]),"")</f>
        <v/>
      </c>
      <c r="AS2991" s="288" t="str">
        <f>IFERROR(IF(Table_Merge1[[#This Row],[LME Zinc 3-month]]*Table_Merge1[[#This Row],[Azad.Sell]]=0,"",Table_Merge1[[#This Row],[LME Zinc 3-month]]*Table_Merge1[[#This Row],[Azad.Sell]]),"")</f>
        <v/>
      </c>
      <c r="AT2991"/>
    </row>
    <row r="2992" spans="1:46" x14ac:dyDescent="0.25">
      <c r="A2992" s="258">
        <v>44724</v>
      </c>
      <c r="B29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1401.03.22</v>
      </c>
      <c r="C2992" s="195">
        <f t="shared" ca="1" si="82"/>
        <v>1401</v>
      </c>
      <c r="D29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92" s="195">
        <f>_xlfn.NUMBERVALUE(RIGHT(Table11[[#This Row],[تاریخ شمسی]],2))</f>
        <v>22</v>
      </c>
      <c r="F29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03-22</v>
      </c>
      <c r="G2992" s="195" t="s">
        <v>3143</v>
      </c>
      <c r="L2992" s="259">
        <v>44724</v>
      </c>
      <c r="M2992">
        <v>251350</v>
      </c>
      <c r="O2992" s="283">
        <f>IFERROR(DATE(Table7[[#This Row],[year]],MONTH(DATEVALUE(Table7[[#This Row],[month]]&amp;"1")),Table7[[#This Row],[day]]),"")</f>
        <v>40759</v>
      </c>
      <c r="P2992" s="257" t="s">
        <v>6417</v>
      </c>
      <c r="Q2992" s="257">
        <v>2011</v>
      </c>
      <c r="R2992" s="257" t="s">
        <v>3445</v>
      </c>
      <c r="S2992" s="257">
        <v>4</v>
      </c>
      <c r="T2992" s="257">
        <v>1664.25</v>
      </c>
      <c r="U2992" s="257">
        <v>2360</v>
      </c>
      <c r="V2992" s="257">
        <v>4646975</v>
      </c>
      <c r="X2992" s="260">
        <v>40840</v>
      </c>
      <c r="Z2992" s="260">
        <v>11</v>
      </c>
      <c r="AB2992" s="260" t="str">
        <f>IFERROR(IFERROR(VLOOKUP(Table_Merge1[[#This Row],[Column1]],Table11[#All],2,FALSE),LEFT(AB2993,8)&amp;IF(LEN((RIGHT(AB2993,2)+1))&lt;2,"0"&amp;(RIGHT(AB2993,2)+1),(RIGHT(AB2993,2)-1))),"")</f>
        <v/>
      </c>
      <c r="AC2992" s="259" t="str">
        <f>LEFT(Table_Merge1[[#This Row],[Column2]],4)</f>
        <v/>
      </c>
      <c r="AD2992" s="259" t="str">
        <f>RIGHT(LEFT(Table_Merge1[[#This Row],[Column2]],7),2)</f>
        <v/>
      </c>
      <c r="AE2992" s="259" t="str">
        <f>RIGHT(Table_Merge1[[#This Row],[Column2]],2)</f>
        <v/>
      </c>
      <c r="AH2992" s="260">
        <v>2011</v>
      </c>
      <c r="AI2992" t="s">
        <v>3448</v>
      </c>
      <c r="AJ2992" s="260">
        <v>24</v>
      </c>
      <c r="AK2992">
        <v>1651</v>
      </c>
      <c r="AL2992">
        <v>2134.5</v>
      </c>
      <c r="AM2992">
        <v>4536875</v>
      </c>
      <c r="AP2992" s="287" t="str">
        <f>IFERROR(IF(Table_Merge1[[#This Row],[LME Zinc stock]]*Table_Merge1[[#This Row],[Nima.مقدار]]=0,"",Table_Merge1[[#This Row],[LME Zinc stock]]*Table_Merge1[[#This Row],[Nima.مقدار]]),"")</f>
        <v/>
      </c>
      <c r="AQ2992" s="287" t="str">
        <f>IFERROR(IF(Table_Merge1[[#This Row],[LME Zinc 3-month]]*Table_Merge1[[#This Row],[Nima.مقدار]]=0,"",Table_Merge1[[#This Row],[LME Zinc 3-month]]*Table_Merge1[[#This Row],[Nima.مقدار]]),"")</f>
        <v/>
      </c>
      <c r="AR2992" s="288" t="str">
        <f>IFERROR(IF(Table_Merge1[[#This Row],[LME Zinc stock]]*Table_Merge1[[#This Row],[Azad.Sell]]=0,"",Table_Merge1[[#This Row],[LME Zinc stock]]*Table_Merge1[[#This Row],[Azad.Sell]]),"")</f>
        <v/>
      </c>
      <c r="AS2992" s="288" t="str">
        <f>IFERROR(IF(Table_Merge1[[#This Row],[LME Zinc 3-month]]*Table_Merge1[[#This Row],[Azad.Sell]]=0,"",Table_Merge1[[#This Row],[LME Zinc 3-month]]*Table_Merge1[[#This Row],[Azad.Sell]]),"")</f>
        <v/>
      </c>
      <c r="AT2992"/>
    </row>
    <row r="2993" spans="1:46" x14ac:dyDescent="0.25">
      <c r="A2993" s="258">
        <v>44725</v>
      </c>
      <c r="B29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1401.03.23</v>
      </c>
      <c r="C2993" s="195">
        <f t="shared" ca="1" si="82"/>
        <v>1401</v>
      </c>
      <c r="D29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93" s="195">
        <f>_xlfn.NUMBERVALUE(RIGHT(Table11[[#This Row],[تاریخ شمسی]],2))</f>
        <v>23</v>
      </c>
      <c r="F29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03-23</v>
      </c>
      <c r="G2993" s="195" t="s">
        <v>3144</v>
      </c>
      <c r="L2993" s="259">
        <v>44725</v>
      </c>
      <c r="M2993">
        <v>251624</v>
      </c>
      <c r="O2993" s="284">
        <f>IFERROR(DATE(Table7[[#This Row],[year]],MONTH(DATEVALUE(Table7[[#This Row],[month]]&amp;"1")),Table7[[#This Row],[day]]),"")</f>
        <v>40758</v>
      </c>
      <c r="P2993" s="195" t="s">
        <v>6418</v>
      </c>
      <c r="Q2993" s="195">
        <v>2011</v>
      </c>
      <c r="R2993" s="195" t="s">
        <v>3445</v>
      </c>
      <c r="S2993" s="195">
        <v>3</v>
      </c>
      <c r="T2993" s="195">
        <v>1667.5</v>
      </c>
      <c r="U2993" s="195">
        <v>2359</v>
      </c>
      <c r="V2993" s="195">
        <v>4654275</v>
      </c>
      <c r="X2993" s="260">
        <v>40837</v>
      </c>
      <c r="Z2993" s="260">
        <v>11</v>
      </c>
      <c r="AB2993" s="260" t="str">
        <f>IFERROR(IFERROR(VLOOKUP(Table_Merge1[[#This Row],[Column1]],Table11[#All],2,FALSE),LEFT(AB2994,8)&amp;IF(LEN((RIGHT(AB2994,2)+1))&lt;2,"0"&amp;(RIGHT(AB2994,2)+1),(RIGHT(AB2994,2)-1))),"")</f>
        <v/>
      </c>
      <c r="AC2993" s="259" t="str">
        <f>LEFT(Table_Merge1[[#This Row],[Column2]],4)</f>
        <v/>
      </c>
      <c r="AD2993" s="259" t="str">
        <f>RIGHT(LEFT(Table_Merge1[[#This Row],[Column2]],7),2)</f>
        <v/>
      </c>
      <c r="AE2993" s="259" t="str">
        <f>RIGHT(Table_Merge1[[#This Row],[Column2]],2)</f>
        <v/>
      </c>
      <c r="AH2993" s="260">
        <v>2011</v>
      </c>
      <c r="AI2993" t="s">
        <v>3448</v>
      </c>
      <c r="AJ2993" s="260">
        <v>21</v>
      </c>
      <c r="AK2993">
        <v>1623</v>
      </c>
      <c r="AL2993">
        <v>2127.5</v>
      </c>
      <c r="AM2993">
        <v>4540925</v>
      </c>
      <c r="AP2993" s="287" t="str">
        <f>IFERROR(IF(Table_Merge1[[#This Row],[LME Zinc stock]]*Table_Merge1[[#This Row],[Nima.مقدار]]=0,"",Table_Merge1[[#This Row],[LME Zinc stock]]*Table_Merge1[[#This Row],[Nima.مقدار]]),"")</f>
        <v/>
      </c>
      <c r="AQ2993" s="287" t="str">
        <f>IFERROR(IF(Table_Merge1[[#This Row],[LME Zinc 3-month]]*Table_Merge1[[#This Row],[Nima.مقدار]]=0,"",Table_Merge1[[#This Row],[LME Zinc 3-month]]*Table_Merge1[[#This Row],[Nima.مقدار]]),"")</f>
        <v/>
      </c>
      <c r="AR2993" s="288" t="str">
        <f>IFERROR(IF(Table_Merge1[[#This Row],[LME Zinc stock]]*Table_Merge1[[#This Row],[Azad.Sell]]=0,"",Table_Merge1[[#This Row],[LME Zinc stock]]*Table_Merge1[[#This Row],[Azad.Sell]]),"")</f>
        <v/>
      </c>
      <c r="AS2993" s="288" t="str">
        <f>IFERROR(IF(Table_Merge1[[#This Row],[LME Zinc 3-month]]*Table_Merge1[[#This Row],[Azad.Sell]]=0,"",Table_Merge1[[#This Row],[LME Zinc 3-month]]*Table_Merge1[[#This Row],[Azad.Sell]]),"")</f>
        <v/>
      </c>
      <c r="AT2993"/>
    </row>
    <row r="2994" spans="1:46" x14ac:dyDescent="0.25">
      <c r="A2994" s="258">
        <v>44726</v>
      </c>
      <c r="B29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1401.03.24</v>
      </c>
      <c r="C2994" s="195">
        <f t="shared" ca="1" si="82"/>
        <v>1401</v>
      </c>
      <c r="D29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94" s="195">
        <f>_xlfn.NUMBERVALUE(RIGHT(Table11[[#This Row],[تاریخ شمسی]],2))</f>
        <v>24</v>
      </c>
      <c r="F29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03-24</v>
      </c>
      <c r="G2994" s="195" t="s">
        <v>3145</v>
      </c>
      <c r="L2994" s="259">
        <v>44726</v>
      </c>
      <c r="M2994">
        <v>252898</v>
      </c>
      <c r="O2994" s="283">
        <f>IFERROR(DATE(Table7[[#This Row],[year]],MONTH(DATEVALUE(Table7[[#This Row],[month]]&amp;"1")),Table7[[#This Row],[day]]),"")</f>
        <v>40757</v>
      </c>
      <c r="P2994" s="257" t="s">
        <v>6419</v>
      </c>
      <c r="Q2994" s="257">
        <v>2011</v>
      </c>
      <c r="R2994" s="257" t="s">
        <v>3445</v>
      </c>
      <c r="S2994" s="257">
        <v>2</v>
      </c>
      <c r="T2994" s="257">
        <v>1624</v>
      </c>
      <c r="U2994" s="257">
        <v>2363</v>
      </c>
      <c r="V2994" s="257">
        <v>4662375</v>
      </c>
      <c r="X2994" s="260">
        <v>40836</v>
      </c>
      <c r="Z2994" s="260">
        <v>11</v>
      </c>
      <c r="AB2994" s="260" t="str">
        <f>IFERROR(IFERROR(VLOOKUP(Table_Merge1[[#This Row],[Column1]],Table11[#All],2,FALSE),LEFT(AB2995,8)&amp;IF(LEN((RIGHT(AB2995,2)+1))&lt;2,"0"&amp;(RIGHT(AB2995,2)+1),(RIGHT(AB2995,2)-1))),"")</f>
        <v/>
      </c>
      <c r="AC2994" s="259" t="str">
        <f>LEFT(Table_Merge1[[#This Row],[Column2]],4)</f>
        <v/>
      </c>
      <c r="AD2994" s="259" t="str">
        <f>RIGHT(LEFT(Table_Merge1[[#This Row],[Column2]],7),2)</f>
        <v/>
      </c>
      <c r="AE2994" s="259" t="str">
        <f>RIGHT(Table_Merge1[[#This Row],[Column2]],2)</f>
        <v/>
      </c>
      <c r="AH2994" s="260">
        <v>2011</v>
      </c>
      <c r="AI2994" t="s">
        <v>3448</v>
      </c>
      <c r="AJ2994" s="260">
        <v>20</v>
      </c>
      <c r="AK2994">
        <v>1629</v>
      </c>
      <c r="AL2994">
        <v>2111.5</v>
      </c>
      <c r="AM2994">
        <v>4543575</v>
      </c>
      <c r="AP2994" s="287" t="str">
        <f>IFERROR(IF(Table_Merge1[[#This Row],[LME Zinc stock]]*Table_Merge1[[#This Row],[Nima.مقدار]]=0,"",Table_Merge1[[#This Row],[LME Zinc stock]]*Table_Merge1[[#This Row],[Nima.مقدار]]),"")</f>
        <v/>
      </c>
      <c r="AQ2994" s="287" t="str">
        <f>IFERROR(IF(Table_Merge1[[#This Row],[LME Zinc 3-month]]*Table_Merge1[[#This Row],[Nima.مقدار]]=0,"",Table_Merge1[[#This Row],[LME Zinc 3-month]]*Table_Merge1[[#This Row],[Nima.مقدار]]),"")</f>
        <v/>
      </c>
      <c r="AR2994" s="288" t="str">
        <f>IFERROR(IF(Table_Merge1[[#This Row],[LME Zinc stock]]*Table_Merge1[[#This Row],[Azad.Sell]]=0,"",Table_Merge1[[#This Row],[LME Zinc stock]]*Table_Merge1[[#This Row],[Azad.Sell]]),"")</f>
        <v/>
      </c>
      <c r="AS2994" s="288" t="str">
        <f>IFERROR(IF(Table_Merge1[[#This Row],[LME Zinc 3-month]]*Table_Merge1[[#This Row],[Azad.Sell]]=0,"",Table_Merge1[[#This Row],[LME Zinc 3-month]]*Table_Merge1[[#This Row],[Azad.Sell]]),"")</f>
        <v/>
      </c>
      <c r="AT2994"/>
    </row>
    <row r="2995" spans="1:46" x14ac:dyDescent="0.25">
      <c r="A2995" s="258">
        <v>44727</v>
      </c>
      <c r="B29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1401.03.25</v>
      </c>
      <c r="C2995" s="195">
        <f t="shared" ca="1" si="82"/>
        <v>1401</v>
      </c>
      <c r="D29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95" s="195">
        <f>_xlfn.NUMBERVALUE(RIGHT(Table11[[#This Row],[تاریخ شمسی]],2))</f>
        <v>25</v>
      </c>
      <c r="F29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03-25</v>
      </c>
      <c r="G2995" s="195" t="s">
        <v>3146</v>
      </c>
      <c r="L2995" s="259">
        <v>44727</v>
      </c>
      <c r="M2995">
        <v>253068</v>
      </c>
      <c r="O2995" s="284">
        <f>IFERROR(DATE(Table7[[#This Row],[year]],MONTH(DATEVALUE(Table7[[#This Row],[month]]&amp;"1")),Table7[[#This Row],[day]]),"")</f>
        <v>40756</v>
      </c>
      <c r="P2995" s="195" t="s">
        <v>6420</v>
      </c>
      <c r="Q2995" s="195">
        <v>2011</v>
      </c>
      <c r="R2995" s="195" t="s">
        <v>3445</v>
      </c>
      <c r="S2995" s="195">
        <v>1</v>
      </c>
      <c r="T2995" s="195">
        <v>1613.5</v>
      </c>
      <c r="U2995" s="195">
        <v>2345.5</v>
      </c>
      <c r="V2995" s="195">
        <v>4669850</v>
      </c>
      <c r="X2995" s="260">
        <v>40835</v>
      </c>
      <c r="Z2995" s="260">
        <v>11</v>
      </c>
      <c r="AB2995" s="260" t="str">
        <f>IFERROR(IFERROR(VLOOKUP(Table_Merge1[[#This Row],[Column1]],Table11[#All],2,FALSE),LEFT(AB2996,8)&amp;IF(LEN((RIGHT(AB2996,2)+1))&lt;2,"0"&amp;(RIGHT(AB2996,2)+1),(RIGHT(AB2996,2)-1))),"")</f>
        <v/>
      </c>
      <c r="AC2995" s="259" t="str">
        <f>LEFT(Table_Merge1[[#This Row],[Column2]],4)</f>
        <v/>
      </c>
      <c r="AD2995" s="259" t="str">
        <f>RIGHT(LEFT(Table_Merge1[[#This Row],[Column2]],7),2)</f>
        <v/>
      </c>
      <c r="AE2995" s="259" t="str">
        <f>RIGHT(Table_Merge1[[#This Row],[Column2]],2)</f>
        <v/>
      </c>
      <c r="AH2995" s="260">
        <v>2011</v>
      </c>
      <c r="AI2995" t="s">
        <v>3448</v>
      </c>
      <c r="AJ2995" s="260">
        <v>19</v>
      </c>
      <c r="AK2995">
        <v>1651</v>
      </c>
      <c r="AL2995">
        <v>2142</v>
      </c>
      <c r="AM2995">
        <v>4546475</v>
      </c>
      <c r="AP2995" s="287" t="str">
        <f>IFERROR(IF(Table_Merge1[[#This Row],[LME Zinc stock]]*Table_Merge1[[#This Row],[Nima.مقدار]]=0,"",Table_Merge1[[#This Row],[LME Zinc stock]]*Table_Merge1[[#This Row],[Nima.مقدار]]),"")</f>
        <v/>
      </c>
      <c r="AQ2995" s="287" t="str">
        <f>IFERROR(IF(Table_Merge1[[#This Row],[LME Zinc 3-month]]*Table_Merge1[[#This Row],[Nima.مقدار]]=0,"",Table_Merge1[[#This Row],[LME Zinc 3-month]]*Table_Merge1[[#This Row],[Nima.مقدار]]),"")</f>
        <v/>
      </c>
      <c r="AR2995" s="288" t="str">
        <f>IFERROR(IF(Table_Merge1[[#This Row],[LME Zinc stock]]*Table_Merge1[[#This Row],[Azad.Sell]]=0,"",Table_Merge1[[#This Row],[LME Zinc stock]]*Table_Merge1[[#This Row],[Azad.Sell]]),"")</f>
        <v/>
      </c>
      <c r="AS2995" s="288" t="str">
        <f>IFERROR(IF(Table_Merge1[[#This Row],[LME Zinc 3-month]]*Table_Merge1[[#This Row],[Azad.Sell]]=0,"",Table_Merge1[[#This Row],[LME Zinc 3-month]]*Table_Merge1[[#This Row],[Azad.Sell]]),"")</f>
        <v/>
      </c>
      <c r="AT2995"/>
    </row>
    <row r="2996" spans="1:46" x14ac:dyDescent="0.25">
      <c r="A2996" s="258">
        <v>44728</v>
      </c>
      <c r="B29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1401.03.26</v>
      </c>
      <c r="C2996" s="195">
        <f t="shared" ca="1" si="82"/>
        <v>1401</v>
      </c>
      <c r="D29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96" s="195">
        <f>_xlfn.NUMBERVALUE(RIGHT(Table11[[#This Row],[تاریخ شمسی]],2))</f>
        <v>26</v>
      </c>
      <c r="F29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03-26</v>
      </c>
      <c r="G2996" s="195" t="s">
        <v>3147</v>
      </c>
      <c r="L2996" s="259">
        <v>44728</v>
      </c>
      <c r="M2996">
        <v>254234</v>
      </c>
      <c r="O2996" s="283">
        <f>IFERROR(DATE(Table7[[#This Row],[year]],MONTH(DATEVALUE(Table7[[#This Row],[month]]&amp;"1")),Table7[[#This Row],[day]]),"")</f>
        <v>40753</v>
      </c>
      <c r="P2996" s="257" t="s">
        <v>6421</v>
      </c>
      <c r="Q2996" s="257">
        <v>2011</v>
      </c>
      <c r="R2996" s="257" t="s">
        <v>3443</v>
      </c>
      <c r="S2996" s="257">
        <v>29</v>
      </c>
      <c r="T2996" s="257">
        <v>1613.75</v>
      </c>
      <c r="U2996" s="257">
        <v>2384</v>
      </c>
      <c r="V2996" s="257">
        <v>4572250</v>
      </c>
      <c r="X2996" s="260">
        <v>40834</v>
      </c>
      <c r="Z2996" s="260">
        <v>11</v>
      </c>
      <c r="AB2996" s="260" t="str">
        <f>IFERROR(IFERROR(VLOOKUP(Table_Merge1[[#This Row],[Column1]],Table11[#All],2,FALSE),LEFT(AB2997,8)&amp;IF(LEN((RIGHT(AB2997,2)+1))&lt;2,"0"&amp;(RIGHT(AB2997,2)+1),(RIGHT(AB2997,2)-1))),"")</f>
        <v/>
      </c>
      <c r="AC2996" s="259" t="str">
        <f>LEFT(Table_Merge1[[#This Row],[Column2]],4)</f>
        <v/>
      </c>
      <c r="AD2996" s="259" t="str">
        <f>RIGHT(LEFT(Table_Merge1[[#This Row],[Column2]],7),2)</f>
        <v/>
      </c>
      <c r="AE2996" s="259" t="str">
        <f>RIGHT(Table_Merge1[[#This Row],[Column2]],2)</f>
        <v/>
      </c>
      <c r="AH2996" s="260">
        <v>2011</v>
      </c>
      <c r="AI2996" t="s">
        <v>3448</v>
      </c>
      <c r="AJ2996" s="260">
        <v>18</v>
      </c>
      <c r="AK2996">
        <v>1658</v>
      </c>
      <c r="AL2996">
        <v>2154</v>
      </c>
      <c r="AM2996">
        <v>4545725</v>
      </c>
      <c r="AP2996" s="287" t="str">
        <f>IFERROR(IF(Table_Merge1[[#This Row],[LME Zinc stock]]*Table_Merge1[[#This Row],[Nima.مقدار]]=0,"",Table_Merge1[[#This Row],[LME Zinc stock]]*Table_Merge1[[#This Row],[Nima.مقدار]]),"")</f>
        <v/>
      </c>
      <c r="AQ2996" s="287" t="str">
        <f>IFERROR(IF(Table_Merge1[[#This Row],[LME Zinc 3-month]]*Table_Merge1[[#This Row],[Nima.مقدار]]=0,"",Table_Merge1[[#This Row],[LME Zinc 3-month]]*Table_Merge1[[#This Row],[Nima.مقدار]]),"")</f>
        <v/>
      </c>
      <c r="AR2996" s="288" t="str">
        <f>IFERROR(IF(Table_Merge1[[#This Row],[LME Zinc stock]]*Table_Merge1[[#This Row],[Azad.Sell]]=0,"",Table_Merge1[[#This Row],[LME Zinc stock]]*Table_Merge1[[#This Row],[Azad.Sell]]),"")</f>
        <v/>
      </c>
      <c r="AS2996" s="288" t="str">
        <f>IFERROR(IF(Table_Merge1[[#This Row],[LME Zinc 3-month]]*Table_Merge1[[#This Row],[Azad.Sell]]=0,"",Table_Merge1[[#This Row],[LME Zinc 3-month]]*Table_Merge1[[#This Row],[Azad.Sell]]),"")</f>
        <v/>
      </c>
      <c r="AT2996"/>
    </row>
    <row r="2997" spans="1:46" x14ac:dyDescent="0.25">
      <c r="A2997" s="258">
        <v>44729</v>
      </c>
      <c r="B29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1401.03.27</v>
      </c>
      <c r="C2997" s="195">
        <f t="shared" ca="1" si="82"/>
        <v>1401</v>
      </c>
      <c r="D29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97" s="195">
        <f>_xlfn.NUMBERVALUE(RIGHT(Table11[[#This Row],[تاریخ شمسی]],2))</f>
        <v>27</v>
      </c>
      <c r="F29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03-27</v>
      </c>
      <c r="G2997" s="195" t="s">
        <v>3148</v>
      </c>
      <c r="L2997" s="259">
        <v>44729</v>
      </c>
      <c r="M2997">
        <v>254234</v>
      </c>
      <c r="O2997" s="284">
        <f>IFERROR(DATE(Table7[[#This Row],[year]],MONTH(DATEVALUE(Table7[[#This Row],[month]]&amp;"1")),Table7[[#This Row],[day]]),"")</f>
        <v>40752</v>
      </c>
      <c r="P2997" s="195" t="s">
        <v>6422</v>
      </c>
      <c r="Q2997" s="195">
        <v>2011</v>
      </c>
      <c r="R2997" s="195" t="s">
        <v>3443</v>
      </c>
      <c r="S2997" s="195">
        <v>28</v>
      </c>
      <c r="T2997" s="195">
        <v>1617.5</v>
      </c>
      <c r="U2997" s="195">
        <v>2374</v>
      </c>
      <c r="V2997" s="195">
        <v>4579350</v>
      </c>
      <c r="X2997" s="260">
        <v>40833</v>
      </c>
      <c r="Z2997" s="260">
        <v>11</v>
      </c>
      <c r="AB2997" s="260" t="str">
        <f>IFERROR(IFERROR(VLOOKUP(Table_Merge1[[#This Row],[Column1]],Table11[#All],2,FALSE),LEFT(AB2998,8)&amp;IF(LEN((RIGHT(AB2998,2)+1))&lt;2,"0"&amp;(RIGHT(AB2998,2)+1),(RIGHT(AB2998,2)-1))),"")</f>
        <v/>
      </c>
      <c r="AC2997" s="259" t="str">
        <f>LEFT(Table_Merge1[[#This Row],[Column2]],4)</f>
        <v/>
      </c>
      <c r="AD2997" s="259" t="str">
        <f>RIGHT(LEFT(Table_Merge1[[#This Row],[Column2]],7),2)</f>
        <v/>
      </c>
      <c r="AE2997" s="259" t="str">
        <f>RIGHT(Table_Merge1[[#This Row],[Column2]],2)</f>
        <v/>
      </c>
      <c r="AH2997" s="260">
        <v>2011</v>
      </c>
      <c r="AI2997" t="s">
        <v>3448</v>
      </c>
      <c r="AJ2997" s="260">
        <v>17</v>
      </c>
      <c r="AK2997">
        <v>1689</v>
      </c>
      <c r="AL2997">
        <v>2146</v>
      </c>
      <c r="AM2997">
        <v>4544850</v>
      </c>
      <c r="AP2997" s="287" t="str">
        <f>IFERROR(IF(Table_Merge1[[#This Row],[LME Zinc stock]]*Table_Merge1[[#This Row],[Nima.مقدار]]=0,"",Table_Merge1[[#This Row],[LME Zinc stock]]*Table_Merge1[[#This Row],[Nima.مقدار]]),"")</f>
        <v/>
      </c>
      <c r="AQ2997" s="287" t="str">
        <f>IFERROR(IF(Table_Merge1[[#This Row],[LME Zinc 3-month]]*Table_Merge1[[#This Row],[Nima.مقدار]]=0,"",Table_Merge1[[#This Row],[LME Zinc 3-month]]*Table_Merge1[[#This Row],[Nima.مقدار]]),"")</f>
        <v/>
      </c>
      <c r="AR2997" s="288" t="str">
        <f>IFERROR(IF(Table_Merge1[[#This Row],[LME Zinc stock]]*Table_Merge1[[#This Row],[Azad.Sell]]=0,"",Table_Merge1[[#This Row],[LME Zinc stock]]*Table_Merge1[[#This Row],[Azad.Sell]]),"")</f>
        <v/>
      </c>
      <c r="AS2997" s="288" t="str">
        <f>IFERROR(IF(Table_Merge1[[#This Row],[LME Zinc 3-month]]*Table_Merge1[[#This Row],[Azad.Sell]]=0,"",Table_Merge1[[#This Row],[LME Zinc 3-month]]*Table_Merge1[[#This Row],[Azad.Sell]]),"")</f>
        <v/>
      </c>
      <c r="AT2997"/>
    </row>
    <row r="2998" spans="1:46" x14ac:dyDescent="0.25">
      <c r="A2998" s="258">
        <v>44730</v>
      </c>
      <c r="B29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1401.03.28</v>
      </c>
      <c r="C2998" s="195">
        <f t="shared" ca="1" si="82"/>
        <v>1401</v>
      </c>
      <c r="D29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98" s="195">
        <f>_xlfn.NUMBERVALUE(RIGHT(Table11[[#This Row],[تاریخ شمسی]],2))</f>
        <v>28</v>
      </c>
      <c r="F29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03-28</v>
      </c>
      <c r="G2998" s="195" t="s">
        <v>3149</v>
      </c>
      <c r="L2998" s="259">
        <v>44730</v>
      </c>
      <c r="M2998">
        <v>253210</v>
      </c>
      <c r="O2998" s="283">
        <f>IFERROR(DATE(Table7[[#This Row],[year]],MONTH(DATEVALUE(Table7[[#This Row],[month]]&amp;"1")),Table7[[#This Row],[day]]),"")</f>
        <v>40751</v>
      </c>
      <c r="P2998" s="257" t="s">
        <v>6423</v>
      </c>
      <c r="Q2998" s="257">
        <v>2011</v>
      </c>
      <c r="R2998" s="257" t="s">
        <v>3443</v>
      </c>
      <c r="S2998" s="257">
        <v>27</v>
      </c>
      <c r="T2998" s="257">
        <v>1621</v>
      </c>
      <c r="U2998" s="257">
        <v>2384</v>
      </c>
      <c r="V2998" s="257">
        <v>4557675</v>
      </c>
      <c r="X2998" s="260">
        <v>40830</v>
      </c>
      <c r="Z2998" s="260">
        <v>11</v>
      </c>
      <c r="AB2998" s="260" t="str">
        <f>IFERROR(IFERROR(VLOOKUP(Table_Merge1[[#This Row],[Column1]],Table11[#All],2,FALSE),LEFT(AB2999,8)&amp;IF(LEN((RIGHT(AB2999,2)+1))&lt;2,"0"&amp;(RIGHT(AB2999,2)+1),(RIGHT(AB2999,2)-1))),"")</f>
        <v/>
      </c>
      <c r="AC2998" s="259" t="str">
        <f>LEFT(Table_Merge1[[#This Row],[Column2]],4)</f>
        <v/>
      </c>
      <c r="AD2998" s="259" t="str">
        <f>RIGHT(LEFT(Table_Merge1[[#This Row],[Column2]],7),2)</f>
        <v/>
      </c>
      <c r="AE2998" s="259" t="str">
        <f>RIGHT(Table_Merge1[[#This Row],[Column2]],2)</f>
        <v/>
      </c>
      <c r="AH2998" s="260">
        <v>2011</v>
      </c>
      <c r="AI2998" t="s">
        <v>3448</v>
      </c>
      <c r="AJ2998" s="260">
        <v>14</v>
      </c>
      <c r="AK2998">
        <v>1676</v>
      </c>
      <c r="AL2998">
        <v>2124.5</v>
      </c>
      <c r="AM2998">
        <v>4546675</v>
      </c>
      <c r="AP2998" s="287" t="str">
        <f>IFERROR(IF(Table_Merge1[[#This Row],[LME Zinc stock]]*Table_Merge1[[#This Row],[Nima.مقدار]]=0,"",Table_Merge1[[#This Row],[LME Zinc stock]]*Table_Merge1[[#This Row],[Nima.مقدار]]),"")</f>
        <v/>
      </c>
      <c r="AQ2998" s="287" t="str">
        <f>IFERROR(IF(Table_Merge1[[#This Row],[LME Zinc 3-month]]*Table_Merge1[[#This Row],[Nima.مقدار]]=0,"",Table_Merge1[[#This Row],[LME Zinc 3-month]]*Table_Merge1[[#This Row],[Nima.مقدار]]),"")</f>
        <v/>
      </c>
      <c r="AR2998" s="288" t="str">
        <f>IFERROR(IF(Table_Merge1[[#This Row],[LME Zinc stock]]*Table_Merge1[[#This Row],[Azad.Sell]]=0,"",Table_Merge1[[#This Row],[LME Zinc stock]]*Table_Merge1[[#This Row],[Azad.Sell]]),"")</f>
        <v/>
      </c>
      <c r="AS2998" s="288" t="str">
        <f>IFERROR(IF(Table_Merge1[[#This Row],[LME Zinc 3-month]]*Table_Merge1[[#This Row],[Azad.Sell]]=0,"",Table_Merge1[[#This Row],[LME Zinc 3-month]]*Table_Merge1[[#This Row],[Azad.Sell]]),"")</f>
        <v/>
      </c>
      <c r="AT2998"/>
    </row>
    <row r="2999" spans="1:46" x14ac:dyDescent="0.25">
      <c r="A2999" s="258">
        <v>44731</v>
      </c>
      <c r="B29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1401.03.29</v>
      </c>
      <c r="C2999" s="195">
        <f t="shared" ca="1" si="82"/>
        <v>1401</v>
      </c>
      <c r="D29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2999" s="195">
        <f>_xlfn.NUMBERVALUE(RIGHT(Table11[[#This Row],[تاریخ شمسی]],2))</f>
        <v>29</v>
      </c>
      <c r="F29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03-29</v>
      </c>
      <c r="G2999" s="195" t="s">
        <v>3150</v>
      </c>
      <c r="L2999" s="259">
        <v>44731</v>
      </c>
      <c r="M2999">
        <v>254005</v>
      </c>
      <c r="O2999" s="284">
        <f>IFERROR(DATE(Table7[[#This Row],[year]],MONTH(DATEVALUE(Table7[[#This Row],[month]]&amp;"1")),Table7[[#This Row],[day]]),"")</f>
        <v>40750</v>
      </c>
      <c r="P2999" s="195" t="s">
        <v>6424</v>
      </c>
      <c r="Q2999" s="195">
        <v>2011</v>
      </c>
      <c r="R2999" s="195" t="s">
        <v>3443</v>
      </c>
      <c r="S2999" s="195">
        <v>26</v>
      </c>
      <c r="T2999" s="195">
        <v>1610</v>
      </c>
      <c r="U2999" s="195">
        <v>2413</v>
      </c>
      <c r="V2999" s="195">
        <v>4564225</v>
      </c>
      <c r="X2999" s="260">
        <v>40829</v>
      </c>
      <c r="Z2999" s="260">
        <v>11</v>
      </c>
      <c r="AB2999" s="260" t="str">
        <f>IFERROR(IFERROR(VLOOKUP(Table_Merge1[[#This Row],[Column1]],Table11[#All],2,FALSE),LEFT(AB3000,8)&amp;IF(LEN((RIGHT(AB3000,2)+1))&lt;2,"0"&amp;(RIGHT(AB3000,2)+1),(RIGHT(AB3000,2)-1))),"")</f>
        <v/>
      </c>
      <c r="AC2999" s="259" t="str">
        <f>LEFT(Table_Merge1[[#This Row],[Column2]],4)</f>
        <v/>
      </c>
      <c r="AD2999" s="259" t="str">
        <f>RIGHT(LEFT(Table_Merge1[[#This Row],[Column2]],7),2)</f>
        <v/>
      </c>
      <c r="AE2999" s="259" t="str">
        <f>RIGHT(Table_Merge1[[#This Row],[Column2]],2)</f>
        <v/>
      </c>
      <c r="AH2999" s="260">
        <v>2011</v>
      </c>
      <c r="AI2999" t="s">
        <v>3448</v>
      </c>
      <c r="AJ2999" s="260">
        <v>13</v>
      </c>
      <c r="AK2999">
        <v>1673</v>
      </c>
      <c r="AL2999">
        <v>2121.5</v>
      </c>
      <c r="AM2999">
        <v>4548025</v>
      </c>
      <c r="AP2999" s="287" t="str">
        <f>IFERROR(IF(Table_Merge1[[#This Row],[LME Zinc stock]]*Table_Merge1[[#This Row],[Nima.مقدار]]=0,"",Table_Merge1[[#This Row],[LME Zinc stock]]*Table_Merge1[[#This Row],[Nima.مقدار]]),"")</f>
        <v/>
      </c>
      <c r="AQ2999" s="287" t="str">
        <f>IFERROR(IF(Table_Merge1[[#This Row],[LME Zinc 3-month]]*Table_Merge1[[#This Row],[Nima.مقدار]]=0,"",Table_Merge1[[#This Row],[LME Zinc 3-month]]*Table_Merge1[[#This Row],[Nima.مقدار]]),"")</f>
        <v/>
      </c>
      <c r="AR2999" s="288" t="str">
        <f>IFERROR(IF(Table_Merge1[[#This Row],[LME Zinc stock]]*Table_Merge1[[#This Row],[Azad.Sell]]=0,"",Table_Merge1[[#This Row],[LME Zinc stock]]*Table_Merge1[[#This Row],[Azad.Sell]]),"")</f>
        <v/>
      </c>
      <c r="AS2999" s="288" t="str">
        <f>IFERROR(IF(Table_Merge1[[#This Row],[LME Zinc 3-month]]*Table_Merge1[[#This Row],[Azad.Sell]]=0,"",Table_Merge1[[#This Row],[LME Zinc 3-month]]*Table_Merge1[[#This Row],[Azad.Sell]]),"")</f>
        <v/>
      </c>
      <c r="AT2999"/>
    </row>
    <row r="3000" spans="1:46" x14ac:dyDescent="0.25">
      <c r="A3000" s="258">
        <v>44732</v>
      </c>
      <c r="B30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1401.03.30</v>
      </c>
      <c r="C3000" s="195">
        <f t="shared" ca="1" si="82"/>
        <v>1401</v>
      </c>
      <c r="D30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000" s="195">
        <f>_xlfn.NUMBERVALUE(RIGHT(Table11[[#This Row],[تاریخ شمسی]],2))</f>
        <v>30</v>
      </c>
      <c r="F30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03-30</v>
      </c>
      <c r="G3000" s="195" t="s">
        <v>3151</v>
      </c>
      <c r="L3000" s="259">
        <v>44732</v>
      </c>
      <c r="M3000">
        <v>254866</v>
      </c>
      <c r="O3000" s="283">
        <f>IFERROR(DATE(Table7[[#This Row],[year]],MONTH(DATEVALUE(Table7[[#This Row],[month]]&amp;"1")),Table7[[#This Row],[day]]),"")</f>
        <v>40749</v>
      </c>
      <c r="P3000" s="257" t="s">
        <v>6425</v>
      </c>
      <c r="Q3000" s="257">
        <v>2011</v>
      </c>
      <c r="R3000" s="257" t="s">
        <v>3443</v>
      </c>
      <c r="S3000" s="257">
        <v>25</v>
      </c>
      <c r="T3000" s="257">
        <v>1618.5</v>
      </c>
      <c r="U3000" s="257">
        <v>2403</v>
      </c>
      <c r="V3000" s="257">
        <v>4572575</v>
      </c>
      <c r="X3000" s="260">
        <v>40828</v>
      </c>
      <c r="Z3000" s="260">
        <v>11</v>
      </c>
      <c r="AB3000" s="260" t="str">
        <f>IFERROR(IFERROR(VLOOKUP(Table_Merge1[[#This Row],[Column1]],Table11[#All],2,FALSE),LEFT(AB3001,8)&amp;IF(LEN((RIGHT(AB3001,2)+1))&lt;2,"0"&amp;(RIGHT(AB3001,2)+1),(RIGHT(AB3001,2)-1))),"")</f>
        <v/>
      </c>
      <c r="AC3000" s="259" t="str">
        <f>LEFT(Table_Merge1[[#This Row],[Column2]],4)</f>
        <v/>
      </c>
      <c r="AD3000" s="259" t="str">
        <f>RIGHT(LEFT(Table_Merge1[[#This Row],[Column2]],7),2)</f>
        <v/>
      </c>
      <c r="AE3000" s="259" t="str">
        <f>RIGHT(Table_Merge1[[#This Row],[Column2]],2)</f>
        <v/>
      </c>
      <c r="AH3000" s="260">
        <v>2011</v>
      </c>
      <c r="AI3000" t="s">
        <v>3448</v>
      </c>
      <c r="AJ3000" s="260">
        <v>12</v>
      </c>
      <c r="AK3000">
        <v>1687</v>
      </c>
      <c r="AL3000" t="s">
        <v>3621</v>
      </c>
      <c r="AM3000" t="s">
        <v>3621</v>
      </c>
      <c r="AP3000" s="287" t="str">
        <f>IFERROR(IF(Table_Merge1[[#This Row],[LME Zinc stock]]*Table_Merge1[[#This Row],[Nima.مقدار]]=0,"",Table_Merge1[[#This Row],[LME Zinc stock]]*Table_Merge1[[#This Row],[Nima.مقدار]]),"")</f>
        <v/>
      </c>
      <c r="AQ3000" s="287" t="str">
        <f>IFERROR(IF(Table_Merge1[[#This Row],[LME Zinc 3-month]]*Table_Merge1[[#This Row],[Nima.مقدار]]=0,"",Table_Merge1[[#This Row],[LME Zinc 3-month]]*Table_Merge1[[#This Row],[Nima.مقدار]]),"")</f>
        <v/>
      </c>
      <c r="AR3000" s="288" t="str">
        <f>IFERROR(IF(Table_Merge1[[#This Row],[LME Zinc stock]]*Table_Merge1[[#This Row],[Azad.Sell]]=0,"",Table_Merge1[[#This Row],[LME Zinc stock]]*Table_Merge1[[#This Row],[Azad.Sell]]),"")</f>
        <v/>
      </c>
      <c r="AS3000" s="288" t="str">
        <f>IFERROR(IF(Table_Merge1[[#This Row],[LME Zinc 3-month]]*Table_Merge1[[#This Row],[Azad.Sell]]=0,"",Table_Merge1[[#This Row],[LME Zinc 3-month]]*Table_Merge1[[#This Row],[Azad.Sell]]),"")</f>
        <v/>
      </c>
      <c r="AT3000"/>
    </row>
    <row r="3001" spans="1:46" x14ac:dyDescent="0.25">
      <c r="A3001" s="258">
        <v>44733</v>
      </c>
      <c r="B30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1401.03.31</v>
      </c>
      <c r="C3001" s="195">
        <f t="shared" ca="1" si="82"/>
        <v>1401</v>
      </c>
      <c r="D30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001" s="195">
        <f>_xlfn.NUMBERVALUE(RIGHT(Table11[[#This Row],[تاریخ شمسی]],2))</f>
        <v>31</v>
      </c>
      <c r="F30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03-31</v>
      </c>
      <c r="G3001" s="195" t="s">
        <v>3152</v>
      </c>
      <c r="L3001" s="259">
        <v>44733</v>
      </c>
      <c r="M3001">
        <v>254470</v>
      </c>
      <c r="O3001" s="284">
        <f>IFERROR(DATE(Table7[[#This Row],[year]],MONTH(DATEVALUE(Table7[[#This Row],[month]]&amp;"1")),Table7[[#This Row],[day]]),"")</f>
        <v>40746</v>
      </c>
      <c r="P3001" s="195" t="s">
        <v>6426</v>
      </c>
      <c r="Q3001" s="195">
        <v>2011</v>
      </c>
      <c r="R3001" s="195" t="s">
        <v>3443</v>
      </c>
      <c r="S3001" s="195">
        <v>22</v>
      </c>
      <c r="T3001" s="195">
        <v>1588</v>
      </c>
      <c r="U3001" s="195">
        <v>2436</v>
      </c>
      <c r="V3001" s="195">
        <v>4580800</v>
      </c>
      <c r="X3001" s="260">
        <v>40827</v>
      </c>
      <c r="Z3001" s="260">
        <v>11</v>
      </c>
      <c r="AB3001" s="260" t="str">
        <f>IFERROR(IFERROR(VLOOKUP(Table_Merge1[[#This Row],[Column1]],Table11[#All],2,FALSE),LEFT(AB3002,8)&amp;IF(LEN((RIGHT(AB3002,2)+1))&lt;2,"0"&amp;(RIGHT(AB3002,2)+1),(RIGHT(AB3002,2)-1))),"")</f>
        <v/>
      </c>
      <c r="AC3001" s="259" t="str">
        <f>LEFT(Table_Merge1[[#This Row],[Column2]],4)</f>
        <v/>
      </c>
      <c r="AD3001" s="259" t="str">
        <f>RIGHT(LEFT(Table_Merge1[[#This Row],[Column2]],7),2)</f>
        <v/>
      </c>
      <c r="AE3001" s="259" t="str">
        <f>RIGHT(Table_Merge1[[#This Row],[Column2]],2)</f>
        <v/>
      </c>
      <c r="AH3001" s="260">
        <v>2011</v>
      </c>
      <c r="AI3001" t="s">
        <v>3448</v>
      </c>
      <c r="AJ3001" s="260">
        <v>11</v>
      </c>
      <c r="AK3001">
        <v>1662</v>
      </c>
      <c r="AL3001">
        <v>2209</v>
      </c>
      <c r="AM3001">
        <v>4548025</v>
      </c>
      <c r="AP3001" s="287" t="str">
        <f>IFERROR(IF(Table_Merge1[[#This Row],[LME Zinc stock]]*Table_Merge1[[#This Row],[Nima.مقدار]]=0,"",Table_Merge1[[#This Row],[LME Zinc stock]]*Table_Merge1[[#This Row],[Nima.مقدار]]),"")</f>
        <v/>
      </c>
      <c r="AQ3001" s="287" t="str">
        <f>IFERROR(IF(Table_Merge1[[#This Row],[LME Zinc 3-month]]*Table_Merge1[[#This Row],[Nima.مقدار]]=0,"",Table_Merge1[[#This Row],[LME Zinc 3-month]]*Table_Merge1[[#This Row],[Nima.مقدار]]),"")</f>
        <v/>
      </c>
      <c r="AR3001" s="288" t="str">
        <f>IFERROR(IF(Table_Merge1[[#This Row],[LME Zinc stock]]*Table_Merge1[[#This Row],[Azad.Sell]]=0,"",Table_Merge1[[#This Row],[LME Zinc stock]]*Table_Merge1[[#This Row],[Azad.Sell]]),"")</f>
        <v/>
      </c>
      <c r="AS3001" s="288" t="str">
        <f>IFERROR(IF(Table_Merge1[[#This Row],[LME Zinc 3-month]]*Table_Merge1[[#This Row],[Azad.Sell]]=0,"",Table_Merge1[[#This Row],[LME Zinc 3-month]]*Table_Merge1[[#This Row],[Azad.Sell]]),"")</f>
        <v/>
      </c>
      <c r="AT3001"/>
    </row>
    <row r="3002" spans="1:46" x14ac:dyDescent="0.25">
      <c r="A3002" s="258">
        <v>44734</v>
      </c>
      <c r="B30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1401.04.01</v>
      </c>
      <c r="C3002" s="195">
        <f t="shared" ca="1" si="82"/>
        <v>1401</v>
      </c>
      <c r="D30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02" s="195">
        <f>_xlfn.NUMBERVALUE(RIGHT(Table11[[#This Row],[تاریخ شمسی]],2))</f>
        <v>1</v>
      </c>
      <c r="F30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04-01</v>
      </c>
      <c r="G3002" s="195" t="s">
        <v>3153</v>
      </c>
      <c r="L3002" s="259">
        <v>44734</v>
      </c>
      <c r="M3002">
        <v>255255</v>
      </c>
      <c r="O3002" s="283">
        <f>IFERROR(DATE(Table7[[#This Row],[year]],MONTH(DATEVALUE(Table7[[#This Row],[month]]&amp;"1")),Table7[[#This Row],[day]]),"")</f>
        <v>40745</v>
      </c>
      <c r="P3002" s="257" t="s">
        <v>6427</v>
      </c>
      <c r="Q3002" s="257">
        <v>2011</v>
      </c>
      <c r="R3002" s="257" t="s">
        <v>3443</v>
      </c>
      <c r="S3002" s="257">
        <v>21</v>
      </c>
      <c r="T3002" s="257">
        <v>1600.5</v>
      </c>
      <c r="U3002" s="257">
        <v>2421</v>
      </c>
      <c r="V3002" s="257">
        <v>4394825</v>
      </c>
      <c r="X3002" s="260">
        <v>40826</v>
      </c>
      <c r="Z3002" s="260">
        <v>11</v>
      </c>
      <c r="AB3002" s="260" t="str">
        <f>IFERROR(IFERROR(VLOOKUP(Table_Merge1[[#This Row],[Column1]],Table11[#All],2,FALSE),LEFT(AB3003,8)&amp;IF(LEN((RIGHT(AB3003,2)+1))&lt;2,"0"&amp;(RIGHT(AB3003,2)+1),(RIGHT(AB3003,2)-1))),"")</f>
        <v/>
      </c>
      <c r="AC3002" s="259" t="str">
        <f>LEFT(Table_Merge1[[#This Row],[Column2]],4)</f>
        <v/>
      </c>
      <c r="AD3002" s="259" t="str">
        <f>RIGHT(LEFT(Table_Merge1[[#This Row],[Column2]],7),2)</f>
        <v/>
      </c>
      <c r="AE3002" s="259" t="str">
        <f>RIGHT(Table_Merge1[[#This Row],[Column2]],2)</f>
        <v/>
      </c>
      <c r="AH3002" s="260">
        <v>2011</v>
      </c>
      <c r="AI3002" t="s">
        <v>3448</v>
      </c>
      <c r="AJ3002" s="260">
        <v>10</v>
      </c>
      <c r="AK3002">
        <v>1664</v>
      </c>
      <c r="AL3002">
        <v>2241.5</v>
      </c>
      <c r="AM3002">
        <v>4551075</v>
      </c>
      <c r="AP3002" s="287" t="str">
        <f>IFERROR(IF(Table_Merge1[[#This Row],[LME Zinc stock]]*Table_Merge1[[#This Row],[Nima.مقدار]]=0,"",Table_Merge1[[#This Row],[LME Zinc stock]]*Table_Merge1[[#This Row],[Nima.مقدار]]),"")</f>
        <v/>
      </c>
      <c r="AQ3002" s="287" t="str">
        <f>IFERROR(IF(Table_Merge1[[#This Row],[LME Zinc 3-month]]*Table_Merge1[[#This Row],[Nima.مقدار]]=0,"",Table_Merge1[[#This Row],[LME Zinc 3-month]]*Table_Merge1[[#This Row],[Nima.مقدار]]),"")</f>
        <v/>
      </c>
      <c r="AR3002" s="288" t="str">
        <f>IFERROR(IF(Table_Merge1[[#This Row],[LME Zinc stock]]*Table_Merge1[[#This Row],[Azad.Sell]]=0,"",Table_Merge1[[#This Row],[LME Zinc stock]]*Table_Merge1[[#This Row],[Azad.Sell]]),"")</f>
        <v/>
      </c>
      <c r="AS3002" s="288" t="str">
        <f>IFERROR(IF(Table_Merge1[[#This Row],[LME Zinc 3-month]]*Table_Merge1[[#This Row],[Azad.Sell]]=0,"",Table_Merge1[[#This Row],[LME Zinc 3-month]]*Table_Merge1[[#This Row],[Azad.Sell]]),"")</f>
        <v/>
      </c>
      <c r="AT3002"/>
    </row>
    <row r="3003" spans="1:46" x14ac:dyDescent="0.25">
      <c r="A3003" s="258">
        <v>44735</v>
      </c>
      <c r="B30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1401.04.02</v>
      </c>
      <c r="C3003" s="195">
        <f t="shared" ca="1" si="82"/>
        <v>1401</v>
      </c>
      <c r="D30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03" s="195">
        <f>_xlfn.NUMBERVALUE(RIGHT(Table11[[#This Row],[تاریخ شمسی]],2))</f>
        <v>2</v>
      </c>
      <c r="F30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04-02</v>
      </c>
      <c r="G3003" s="195" t="s">
        <v>3154</v>
      </c>
      <c r="L3003" s="259">
        <v>44735</v>
      </c>
      <c r="M3003">
        <v>254810</v>
      </c>
      <c r="O3003" s="284">
        <f>IFERROR(DATE(Table7[[#This Row],[year]],MONTH(DATEVALUE(Table7[[#This Row],[month]]&amp;"1")),Table7[[#This Row],[day]]),"")</f>
        <v>40744</v>
      </c>
      <c r="P3003" s="195" t="s">
        <v>6428</v>
      </c>
      <c r="Q3003" s="195">
        <v>2011</v>
      </c>
      <c r="R3003" s="195" t="s">
        <v>3443</v>
      </c>
      <c r="S3003" s="195">
        <v>20</v>
      </c>
      <c r="T3003" s="195">
        <v>1584.25</v>
      </c>
      <c r="U3003" s="195">
        <v>2433.5</v>
      </c>
      <c r="V3003" s="195">
        <v>4404775</v>
      </c>
      <c r="X3003" s="260">
        <v>40823</v>
      </c>
      <c r="Z3003" s="260">
        <v>12</v>
      </c>
      <c r="AB3003" s="260" t="str">
        <f>IFERROR(IFERROR(VLOOKUP(Table_Merge1[[#This Row],[Column1]],Table11[#All],2,FALSE),LEFT(AB3004,8)&amp;IF(LEN((RIGHT(AB3004,2)+1))&lt;2,"0"&amp;(RIGHT(AB3004,2)+1),(RIGHT(AB3004,2)-1))),"")</f>
        <v/>
      </c>
      <c r="AC3003" s="259" t="str">
        <f>LEFT(Table_Merge1[[#This Row],[Column2]],4)</f>
        <v/>
      </c>
      <c r="AD3003" s="259" t="str">
        <f>RIGHT(LEFT(Table_Merge1[[#This Row],[Column2]],7),2)</f>
        <v/>
      </c>
      <c r="AE3003" s="259" t="str">
        <f>RIGHT(Table_Merge1[[#This Row],[Column2]],2)</f>
        <v/>
      </c>
      <c r="AH3003" s="260">
        <v>2011</v>
      </c>
      <c r="AI3003" t="s">
        <v>3448</v>
      </c>
      <c r="AJ3003" s="260">
        <v>7</v>
      </c>
      <c r="AK3003">
        <v>1651</v>
      </c>
      <c r="AL3003">
        <v>2254</v>
      </c>
      <c r="AM3003">
        <v>4554450</v>
      </c>
      <c r="AP3003" s="287" t="str">
        <f>IFERROR(IF(Table_Merge1[[#This Row],[LME Zinc stock]]*Table_Merge1[[#This Row],[Nima.مقدار]]=0,"",Table_Merge1[[#This Row],[LME Zinc stock]]*Table_Merge1[[#This Row],[Nima.مقدار]]),"")</f>
        <v/>
      </c>
      <c r="AQ3003" s="287" t="str">
        <f>IFERROR(IF(Table_Merge1[[#This Row],[LME Zinc 3-month]]*Table_Merge1[[#This Row],[Nima.مقدار]]=0,"",Table_Merge1[[#This Row],[LME Zinc 3-month]]*Table_Merge1[[#This Row],[Nima.مقدار]]),"")</f>
        <v/>
      </c>
      <c r="AR3003" s="288" t="str">
        <f>IFERROR(IF(Table_Merge1[[#This Row],[LME Zinc stock]]*Table_Merge1[[#This Row],[Azad.Sell]]=0,"",Table_Merge1[[#This Row],[LME Zinc stock]]*Table_Merge1[[#This Row],[Azad.Sell]]),"")</f>
        <v/>
      </c>
      <c r="AS3003" s="288" t="str">
        <f>IFERROR(IF(Table_Merge1[[#This Row],[LME Zinc 3-month]]*Table_Merge1[[#This Row],[Azad.Sell]]=0,"",Table_Merge1[[#This Row],[LME Zinc 3-month]]*Table_Merge1[[#This Row],[Azad.Sell]]),"")</f>
        <v/>
      </c>
      <c r="AT3003"/>
    </row>
    <row r="3004" spans="1:46" x14ac:dyDescent="0.25">
      <c r="A3004" s="258">
        <v>44736</v>
      </c>
      <c r="B30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1401.04.03</v>
      </c>
      <c r="C3004" s="195">
        <f t="shared" ca="1" si="82"/>
        <v>1401</v>
      </c>
      <c r="D30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04" s="195">
        <f>_xlfn.NUMBERVALUE(RIGHT(Table11[[#This Row],[تاریخ شمسی]],2))</f>
        <v>3</v>
      </c>
      <c r="F30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04-03</v>
      </c>
      <c r="G3004" s="195" t="s">
        <v>3155</v>
      </c>
      <c r="L3004" s="259">
        <v>44736</v>
      </c>
      <c r="M3004">
        <v>254810</v>
      </c>
      <c r="O3004" s="283">
        <f>IFERROR(DATE(Table7[[#This Row],[year]],MONTH(DATEVALUE(Table7[[#This Row],[month]]&amp;"1")),Table7[[#This Row],[day]]),"")</f>
        <v>40743</v>
      </c>
      <c r="P3004" s="257" t="s">
        <v>6429</v>
      </c>
      <c r="Q3004" s="257">
        <v>2011</v>
      </c>
      <c r="R3004" s="257" t="s">
        <v>3443</v>
      </c>
      <c r="S3004" s="257">
        <v>19</v>
      </c>
      <c r="T3004" s="257">
        <v>1602</v>
      </c>
      <c r="U3004" s="257">
        <v>2457</v>
      </c>
      <c r="V3004" s="257">
        <v>4411175</v>
      </c>
      <c r="X3004" s="260">
        <v>40822</v>
      </c>
      <c r="Z3004" s="260">
        <v>12</v>
      </c>
      <c r="AB3004" s="260" t="str">
        <f>IFERROR(IFERROR(VLOOKUP(Table_Merge1[[#This Row],[Column1]],Table11[#All],2,FALSE),LEFT(AB3005,8)&amp;IF(LEN((RIGHT(AB3005,2)+1))&lt;2,"0"&amp;(RIGHT(AB3005,2)+1),(RIGHT(AB3005,2)-1))),"")</f>
        <v/>
      </c>
      <c r="AC3004" s="259" t="str">
        <f>LEFT(Table_Merge1[[#This Row],[Column2]],4)</f>
        <v/>
      </c>
      <c r="AD3004" s="259" t="str">
        <f>RIGHT(LEFT(Table_Merge1[[#This Row],[Column2]],7),2)</f>
        <v/>
      </c>
      <c r="AE3004" s="259" t="str">
        <f>RIGHT(Table_Merge1[[#This Row],[Column2]],2)</f>
        <v/>
      </c>
      <c r="AH3004" s="260">
        <v>2011</v>
      </c>
      <c r="AI3004" t="s">
        <v>3448</v>
      </c>
      <c r="AJ3004" s="260">
        <v>6</v>
      </c>
      <c r="AK3004">
        <v>1649.5</v>
      </c>
      <c r="AL3004">
        <v>2219</v>
      </c>
      <c r="AM3004">
        <v>4557000</v>
      </c>
      <c r="AP3004" s="287" t="str">
        <f>IFERROR(IF(Table_Merge1[[#This Row],[LME Zinc stock]]*Table_Merge1[[#This Row],[Nima.مقدار]]=0,"",Table_Merge1[[#This Row],[LME Zinc stock]]*Table_Merge1[[#This Row],[Nima.مقدار]]),"")</f>
        <v/>
      </c>
      <c r="AQ3004" s="287" t="str">
        <f>IFERROR(IF(Table_Merge1[[#This Row],[LME Zinc 3-month]]*Table_Merge1[[#This Row],[Nima.مقدار]]=0,"",Table_Merge1[[#This Row],[LME Zinc 3-month]]*Table_Merge1[[#This Row],[Nima.مقدار]]),"")</f>
        <v/>
      </c>
      <c r="AR3004" s="288" t="str">
        <f>IFERROR(IF(Table_Merge1[[#This Row],[LME Zinc stock]]*Table_Merge1[[#This Row],[Azad.Sell]]=0,"",Table_Merge1[[#This Row],[LME Zinc stock]]*Table_Merge1[[#This Row],[Azad.Sell]]),"")</f>
        <v/>
      </c>
      <c r="AS3004" s="288" t="str">
        <f>IFERROR(IF(Table_Merge1[[#This Row],[LME Zinc 3-month]]*Table_Merge1[[#This Row],[Azad.Sell]]=0,"",Table_Merge1[[#This Row],[LME Zinc 3-month]]*Table_Merge1[[#This Row],[Azad.Sell]]),"")</f>
        <v/>
      </c>
      <c r="AT3004"/>
    </row>
    <row r="3005" spans="1:46" x14ac:dyDescent="0.25">
      <c r="A3005" s="258">
        <v>44737</v>
      </c>
      <c r="B30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1401.04.04</v>
      </c>
      <c r="C3005" s="195">
        <f t="shared" ca="1" si="82"/>
        <v>1401</v>
      </c>
      <c r="D30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05" s="195">
        <f>_xlfn.NUMBERVALUE(RIGHT(Table11[[#This Row],[تاریخ شمسی]],2))</f>
        <v>4</v>
      </c>
      <c r="F30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04-04</v>
      </c>
      <c r="G3005" s="195" t="s">
        <v>3156</v>
      </c>
      <c r="L3005" s="259">
        <v>44737</v>
      </c>
      <c r="M3005">
        <v>255635</v>
      </c>
      <c r="O3005" s="284">
        <f>IFERROR(DATE(Table7[[#This Row],[year]],MONTH(DATEVALUE(Table7[[#This Row],[month]]&amp;"1")),Table7[[#This Row],[day]]),"")</f>
        <v>40742</v>
      </c>
      <c r="P3005" s="195" t="s">
        <v>6430</v>
      </c>
      <c r="Q3005" s="195">
        <v>2011</v>
      </c>
      <c r="R3005" s="195" t="s">
        <v>3443</v>
      </c>
      <c r="S3005" s="195">
        <v>18</v>
      </c>
      <c r="T3005" s="195">
        <v>1598.25</v>
      </c>
      <c r="U3005" s="195">
        <v>2504</v>
      </c>
      <c r="V3005" s="195">
        <v>4420175</v>
      </c>
      <c r="X3005" s="260">
        <v>40821</v>
      </c>
      <c r="Z3005" s="260">
        <v>12</v>
      </c>
      <c r="AB3005" s="260" t="str">
        <f>IFERROR(IFERROR(VLOOKUP(Table_Merge1[[#This Row],[Column1]],Table11[#All],2,FALSE),LEFT(AB3006,8)&amp;IF(LEN((RIGHT(AB3006,2)+1))&lt;2,"0"&amp;(RIGHT(AB3006,2)+1),(RIGHT(AB3006,2)-1))),"")</f>
        <v/>
      </c>
      <c r="AC3005" s="259" t="str">
        <f>LEFT(Table_Merge1[[#This Row],[Column2]],4)</f>
        <v/>
      </c>
      <c r="AD3005" s="259" t="str">
        <f>RIGHT(LEFT(Table_Merge1[[#This Row],[Column2]],7),2)</f>
        <v/>
      </c>
      <c r="AE3005" s="259" t="str">
        <f>RIGHT(Table_Merge1[[#This Row],[Column2]],2)</f>
        <v/>
      </c>
      <c r="AH3005" s="260">
        <v>2011</v>
      </c>
      <c r="AI3005" t="s">
        <v>3448</v>
      </c>
      <c r="AJ3005" s="260">
        <v>5</v>
      </c>
      <c r="AK3005">
        <v>1600</v>
      </c>
      <c r="AL3005">
        <v>2221</v>
      </c>
      <c r="AM3005">
        <v>4558850</v>
      </c>
      <c r="AP3005" s="287" t="str">
        <f>IFERROR(IF(Table_Merge1[[#This Row],[LME Zinc stock]]*Table_Merge1[[#This Row],[Nima.مقدار]]=0,"",Table_Merge1[[#This Row],[LME Zinc stock]]*Table_Merge1[[#This Row],[Nima.مقدار]]),"")</f>
        <v/>
      </c>
      <c r="AQ3005" s="287" t="str">
        <f>IFERROR(IF(Table_Merge1[[#This Row],[LME Zinc 3-month]]*Table_Merge1[[#This Row],[Nima.مقدار]]=0,"",Table_Merge1[[#This Row],[LME Zinc 3-month]]*Table_Merge1[[#This Row],[Nima.مقدار]]),"")</f>
        <v/>
      </c>
      <c r="AR3005" s="288" t="str">
        <f>IFERROR(IF(Table_Merge1[[#This Row],[LME Zinc stock]]*Table_Merge1[[#This Row],[Azad.Sell]]=0,"",Table_Merge1[[#This Row],[LME Zinc stock]]*Table_Merge1[[#This Row],[Azad.Sell]]),"")</f>
        <v/>
      </c>
      <c r="AS3005" s="288" t="str">
        <f>IFERROR(IF(Table_Merge1[[#This Row],[LME Zinc 3-month]]*Table_Merge1[[#This Row],[Azad.Sell]]=0,"",Table_Merge1[[#This Row],[LME Zinc 3-month]]*Table_Merge1[[#This Row],[Azad.Sell]]),"")</f>
        <v/>
      </c>
      <c r="AT3005"/>
    </row>
    <row r="3006" spans="1:46" x14ac:dyDescent="0.25">
      <c r="A3006" s="258">
        <v>44738</v>
      </c>
      <c r="B30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1401.04.05</v>
      </c>
      <c r="C3006" s="195">
        <f t="shared" ca="1" si="82"/>
        <v>1401</v>
      </c>
      <c r="D30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06" s="195">
        <f>_xlfn.NUMBERVALUE(RIGHT(Table11[[#This Row],[تاریخ شمسی]],2))</f>
        <v>5</v>
      </c>
      <c r="F30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04-05</v>
      </c>
      <c r="G3006" s="195" t="s">
        <v>3157</v>
      </c>
      <c r="L3006" s="259">
        <v>44738</v>
      </c>
      <c r="M3006">
        <v>255317</v>
      </c>
      <c r="O3006" s="283">
        <f>IFERROR(DATE(Table7[[#This Row],[year]],MONTH(DATEVALUE(Table7[[#This Row],[month]]&amp;"1")),Table7[[#This Row],[day]]),"")</f>
        <v>40739</v>
      </c>
      <c r="P3006" s="257" t="s">
        <v>6431</v>
      </c>
      <c r="Q3006" s="257">
        <v>2011</v>
      </c>
      <c r="R3006" s="257" t="s">
        <v>3443</v>
      </c>
      <c r="S3006" s="257">
        <v>15</v>
      </c>
      <c r="T3006" s="257">
        <v>1578.5</v>
      </c>
      <c r="U3006" s="257">
        <v>2556</v>
      </c>
      <c r="V3006" s="257">
        <v>4429900</v>
      </c>
      <c r="X3006" s="260">
        <v>40820</v>
      </c>
      <c r="Z3006" s="260">
        <v>12</v>
      </c>
      <c r="AB3006" s="260" t="str">
        <f>IFERROR(IFERROR(VLOOKUP(Table_Merge1[[#This Row],[Column1]],Table11[#All],2,FALSE),LEFT(AB3007,8)&amp;IF(LEN((RIGHT(AB3007,2)+1))&lt;2,"0"&amp;(RIGHT(AB3007,2)+1),(RIGHT(AB3007,2)-1))),"")</f>
        <v/>
      </c>
      <c r="AC3006" s="259" t="str">
        <f>LEFT(Table_Merge1[[#This Row],[Column2]],4)</f>
        <v/>
      </c>
      <c r="AD3006" s="259" t="str">
        <f>RIGHT(LEFT(Table_Merge1[[#This Row],[Column2]],7),2)</f>
        <v/>
      </c>
      <c r="AE3006" s="259" t="str">
        <f>RIGHT(Table_Merge1[[#This Row],[Column2]],2)</f>
        <v/>
      </c>
      <c r="AH3006" s="260">
        <v>2011</v>
      </c>
      <c r="AI3006" t="s">
        <v>3448</v>
      </c>
      <c r="AJ3006" s="260">
        <v>4</v>
      </c>
      <c r="AK3006">
        <v>1672</v>
      </c>
      <c r="AL3006">
        <v>2181</v>
      </c>
      <c r="AM3006">
        <v>4561375</v>
      </c>
      <c r="AP3006" s="287" t="str">
        <f>IFERROR(IF(Table_Merge1[[#This Row],[LME Zinc stock]]*Table_Merge1[[#This Row],[Nima.مقدار]]=0,"",Table_Merge1[[#This Row],[LME Zinc stock]]*Table_Merge1[[#This Row],[Nima.مقدار]]),"")</f>
        <v/>
      </c>
      <c r="AQ3006" s="287" t="str">
        <f>IFERROR(IF(Table_Merge1[[#This Row],[LME Zinc 3-month]]*Table_Merge1[[#This Row],[Nima.مقدار]]=0,"",Table_Merge1[[#This Row],[LME Zinc 3-month]]*Table_Merge1[[#This Row],[Nima.مقدار]]),"")</f>
        <v/>
      </c>
      <c r="AR3006" s="288" t="str">
        <f>IFERROR(IF(Table_Merge1[[#This Row],[LME Zinc stock]]*Table_Merge1[[#This Row],[Azad.Sell]]=0,"",Table_Merge1[[#This Row],[LME Zinc stock]]*Table_Merge1[[#This Row],[Azad.Sell]]),"")</f>
        <v/>
      </c>
      <c r="AS3006" s="288" t="str">
        <f>IFERROR(IF(Table_Merge1[[#This Row],[LME Zinc 3-month]]*Table_Merge1[[#This Row],[Azad.Sell]]=0,"",Table_Merge1[[#This Row],[LME Zinc 3-month]]*Table_Merge1[[#This Row],[Azad.Sell]]),"")</f>
        <v/>
      </c>
      <c r="AT3006"/>
    </row>
    <row r="3007" spans="1:46" x14ac:dyDescent="0.25">
      <c r="A3007" s="258">
        <v>44739</v>
      </c>
      <c r="B30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1401.04.06</v>
      </c>
      <c r="C3007" s="195">
        <f t="shared" ca="1" si="82"/>
        <v>1401</v>
      </c>
      <c r="D30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07" s="195">
        <f>_xlfn.NUMBERVALUE(RIGHT(Table11[[#This Row],[تاریخ شمسی]],2))</f>
        <v>6</v>
      </c>
      <c r="F30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04-06</v>
      </c>
      <c r="G3007" s="195" t="s">
        <v>3158</v>
      </c>
      <c r="L3007" s="259">
        <v>44739</v>
      </c>
      <c r="M3007">
        <v>256049</v>
      </c>
      <c r="O3007" s="284">
        <f>IFERROR(DATE(Table7[[#This Row],[year]],MONTH(DATEVALUE(Table7[[#This Row],[month]]&amp;"1")),Table7[[#This Row],[day]]),"")</f>
        <v>40738</v>
      </c>
      <c r="P3007" s="195" t="s">
        <v>6432</v>
      </c>
      <c r="Q3007" s="195">
        <v>2011</v>
      </c>
      <c r="R3007" s="195" t="s">
        <v>3443</v>
      </c>
      <c r="S3007" s="195">
        <v>14</v>
      </c>
      <c r="T3007" s="195">
        <v>1592.5</v>
      </c>
      <c r="U3007" s="195">
        <v>2575</v>
      </c>
      <c r="V3007" s="195">
        <v>4437475</v>
      </c>
      <c r="X3007" s="260">
        <v>40819</v>
      </c>
      <c r="Z3007" s="260">
        <v>12</v>
      </c>
      <c r="AB3007" s="260" t="str">
        <f>IFERROR(IFERROR(VLOOKUP(Table_Merge1[[#This Row],[Column1]],Table11[#All],2,FALSE),LEFT(AB3008,8)&amp;IF(LEN((RIGHT(AB3008,2)+1))&lt;2,"0"&amp;(RIGHT(AB3008,2)+1),(RIGHT(AB3008,2)-1))),"")</f>
        <v/>
      </c>
      <c r="AC3007" s="259" t="str">
        <f>LEFT(Table_Merge1[[#This Row],[Column2]],4)</f>
        <v/>
      </c>
      <c r="AD3007" s="259" t="str">
        <f>RIGHT(LEFT(Table_Merge1[[#This Row],[Column2]],7),2)</f>
        <v/>
      </c>
      <c r="AE3007" s="259" t="str">
        <f>RIGHT(Table_Merge1[[#This Row],[Column2]],2)</f>
        <v/>
      </c>
      <c r="AH3007" s="260">
        <v>2011</v>
      </c>
      <c r="AI3007" t="s">
        <v>3448</v>
      </c>
      <c r="AJ3007" s="260">
        <v>3</v>
      </c>
      <c r="AK3007">
        <v>1660</v>
      </c>
      <c r="AL3007">
        <v>2137</v>
      </c>
      <c r="AM3007">
        <v>4564975</v>
      </c>
      <c r="AP3007" s="287" t="str">
        <f>IFERROR(IF(Table_Merge1[[#This Row],[LME Zinc stock]]*Table_Merge1[[#This Row],[Nima.مقدار]]=0,"",Table_Merge1[[#This Row],[LME Zinc stock]]*Table_Merge1[[#This Row],[Nima.مقدار]]),"")</f>
        <v/>
      </c>
      <c r="AQ3007" s="287" t="str">
        <f>IFERROR(IF(Table_Merge1[[#This Row],[LME Zinc 3-month]]*Table_Merge1[[#This Row],[Nima.مقدار]]=0,"",Table_Merge1[[#This Row],[LME Zinc 3-month]]*Table_Merge1[[#This Row],[Nima.مقدار]]),"")</f>
        <v/>
      </c>
      <c r="AR3007" s="288" t="str">
        <f>IFERROR(IF(Table_Merge1[[#This Row],[LME Zinc stock]]*Table_Merge1[[#This Row],[Azad.Sell]]=0,"",Table_Merge1[[#This Row],[LME Zinc stock]]*Table_Merge1[[#This Row],[Azad.Sell]]),"")</f>
        <v/>
      </c>
      <c r="AS3007" s="288" t="str">
        <f>IFERROR(IF(Table_Merge1[[#This Row],[LME Zinc 3-month]]*Table_Merge1[[#This Row],[Azad.Sell]]=0,"",Table_Merge1[[#This Row],[LME Zinc 3-month]]*Table_Merge1[[#This Row],[Azad.Sell]]),"")</f>
        <v/>
      </c>
      <c r="AT3007"/>
    </row>
    <row r="3008" spans="1:46" x14ac:dyDescent="0.25">
      <c r="A3008" s="258">
        <v>44740</v>
      </c>
      <c r="B30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1401.04.07</v>
      </c>
      <c r="C3008" s="195">
        <f t="shared" ca="1" si="82"/>
        <v>1401</v>
      </c>
      <c r="D30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08" s="195">
        <f>_xlfn.NUMBERVALUE(RIGHT(Table11[[#This Row],[تاریخ شمسی]],2))</f>
        <v>7</v>
      </c>
      <c r="F30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04-07</v>
      </c>
      <c r="G3008" s="195" t="s">
        <v>3159</v>
      </c>
      <c r="L3008" s="259">
        <v>44740</v>
      </c>
      <c r="M3008">
        <v>255606</v>
      </c>
      <c r="O3008" s="283">
        <f>IFERROR(DATE(Table7[[#This Row],[year]],MONTH(DATEVALUE(Table7[[#This Row],[month]]&amp;"1")),Table7[[#This Row],[day]]),"")</f>
        <v>40737</v>
      </c>
      <c r="P3008" s="257" t="s">
        <v>6433</v>
      </c>
      <c r="Q3008" s="257">
        <v>2011</v>
      </c>
      <c r="R3008" s="257" t="s">
        <v>3443</v>
      </c>
      <c r="S3008" s="257">
        <v>13</v>
      </c>
      <c r="T3008" s="257">
        <v>1571.5</v>
      </c>
      <c r="U3008" s="257">
        <v>2634</v>
      </c>
      <c r="V3008" s="257">
        <v>4445600</v>
      </c>
      <c r="X3008" s="260">
        <v>40816</v>
      </c>
      <c r="Z3008" s="260">
        <v>12</v>
      </c>
      <c r="AB3008" s="260" t="str">
        <f>IFERROR(IFERROR(VLOOKUP(Table_Merge1[[#This Row],[Column1]],Table11[#All],2,FALSE),LEFT(AB3009,8)&amp;IF(LEN((RIGHT(AB3009,2)+1))&lt;2,"0"&amp;(RIGHT(AB3009,2)+1),(RIGHT(AB3009,2)-1))),"")</f>
        <v/>
      </c>
      <c r="AC3008" s="259" t="str">
        <f>LEFT(Table_Merge1[[#This Row],[Column2]],4)</f>
        <v/>
      </c>
      <c r="AD3008" s="259" t="str">
        <f>RIGHT(LEFT(Table_Merge1[[#This Row],[Column2]],7),2)</f>
        <v/>
      </c>
      <c r="AE3008" s="259" t="str">
        <f>RIGHT(Table_Merge1[[#This Row],[Column2]],2)</f>
        <v/>
      </c>
      <c r="AH3008" s="260">
        <v>2011</v>
      </c>
      <c r="AI3008" t="s">
        <v>3447</v>
      </c>
      <c r="AJ3008" s="260">
        <v>30</v>
      </c>
      <c r="AK3008">
        <v>1629</v>
      </c>
      <c r="AL3008">
        <v>2196</v>
      </c>
      <c r="AM3008">
        <v>4571625</v>
      </c>
      <c r="AP3008" s="287" t="str">
        <f>IFERROR(IF(Table_Merge1[[#This Row],[LME Zinc stock]]*Table_Merge1[[#This Row],[Nima.مقدار]]=0,"",Table_Merge1[[#This Row],[LME Zinc stock]]*Table_Merge1[[#This Row],[Nima.مقدار]]),"")</f>
        <v/>
      </c>
      <c r="AQ3008" s="287" t="str">
        <f>IFERROR(IF(Table_Merge1[[#This Row],[LME Zinc 3-month]]*Table_Merge1[[#This Row],[Nima.مقدار]]=0,"",Table_Merge1[[#This Row],[LME Zinc 3-month]]*Table_Merge1[[#This Row],[Nima.مقدار]]),"")</f>
        <v/>
      </c>
      <c r="AR3008" s="288" t="str">
        <f>IFERROR(IF(Table_Merge1[[#This Row],[LME Zinc stock]]*Table_Merge1[[#This Row],[Azad.Sell]]=0,"",Table_Merge1[[#This Row],[LME Zinc stock]]*Table_Merge1[[#This Row],[Azad.Sell]]),"")</f>
        <v/>
      </c>
      <c r="AS3008" s="288" t="str">
        <f>IFERROR(IF(Table_Merge1[[#This Row],[LME Zinc 3-month]]*Table_Merge1[[#This Row],[Azad.Sell]]=0,"",Table_Merge1[[#This Row],[LME Zinc 3-month]]*Table_Merge1[[#This Row],[Azad.Sell]]),"")</f>
        <v/>
      </c>
      <c r="AT3008"/>
    </row>
    <row r="3009" spans="1:46" x14ac:dyDescent="0.25">
      <c r="A3009" s="258">
        <v>44741</v>
      </c>
      <c r="B30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1401.04.08</v>
      </c>
      <c r="C3009" s="195">
        <f t="shared" ca="1" si="82"/>
        <v>1401</v>
      </c>
      <c r="D30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09" s="195">
        <f>_xlfn.NUMBERVALUE(RIGHT(Table11[[#This Row],[تاریخ شمسی]],2))</f>
        <v>8</v>
      </c>
      <c r="F30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04-08</v>
      </c>
      <c r="G3009" s="195" t="s">
        <v>3160</v>
      </c>
      <c r="L3009" s="259">
        <v>44741</v>
      </c>
      <c r="M3009">
        <v>255859</v>
      </c>
      <c r="O3009" s="284">
        <f>IFERROR(DATE(Table7[[#This Row],[year]],MONTH(DATEVALUE(Table7[[#This Row],[month]]&amp;"1")),Table7[[#This Row],[day]]),"")</f>
        <v>40736</v>
      </c>
      <c r="P3009" s="195" t="s">
        <v>6434</v>
      </c>
      <c r="Q3009" s="195">
        <v>2011</v>
      </c>
      <c r="R3009" s="195" t="s">
        <v>3443</v>
      </c>
      <c r="S3009" s="195">
        <v>12</v>
      </c>
      <c r="T3009" s="195">
        <v>1544.5</v>
      </c>
      <c r="U3009" s="195" t="s">
        <v>3621</v>
      </c>
      <c r="V3009" s="195" t="s">
        <v>3621</v>
      </c>
      <c r="X3009" s="260">
        <v>40815</v>
      </c>
      <c r="Z3009" s="260">
        <v>12</v>
      </c>
      <c r="AB3009" s="260" t="str">
        <f>IFERROR(IFERROR(VLOOKUP(Table_Merge1[[#This Row],[Column1]],Table11[#All],2,FALSE),LEFT(AB3010,8)&amp;IF(LEN((RIGHT(AB3010,2)+1))&lt;2,"0"&amp;(RIGHT(AB3010,2)+1),(RIGHT(AB3010,2)-1))),"")</f>
        <v/>
      </c>
      <c r="AC3009" s="259" t="str">
        <f>LEFT(Table_Merge1[[#This Row],[Column2]],4)</f>
        <v/>
      </c>
      <c r="AD3009" s="259" t="str">
        <f>RIGHT(LEFT(Table_Merge1[[#This Row],[Column2]],7),2)</f>
        <v/>
      </c>
      <c r="AE3009" s="259" t="str">
        <f>RIGHT(Table_Merge1[[#This Row],[Column2]],2)</f>
        <v/>
      </c>
      <c r="AH3009" s="260">
        <v>2011</v>
      </c>
      <c r="AI3009" t="s">
        <v>3447</v>
      </c>
      <c r="AJ3009" s="260">
        <v>29</v>
      </c>
      <c r="AK3009">
        <v>1620</v>
      </c>
      <c r="AL3009">
        <v>2183.5</v>
      </c>
      <c r="AM3009">
        <v>4574350</v>
      </c>
      <c r="AP3009" s="287" t="str">
        <f>IFERROR(IF(Table_Merge1[[#This Row],[LME Zinc stock]]*Table_Merge1[[#This Row],[Nima.مقدار]]=0,"",Table_Merge1[[#This Row],[LME Zinc stock]]*Table_Merge1[[#This Row],[Nima.مقدار]]),"")</f>
        <v/>
      </c>
      <c r="AQ3009" s="287" t="str">
        <f>IFERROR(IF(Table_Merge1[[#This Row],[LME Zinc 3-month]]*Table_Merge1[[#This Row],[Nima.مقدار]]=0,"",Table_Merge1[[#This Row],[LME Zinc 3-month]]*Table_Merge1[[#This Row],[Nima.مقدار]]),"")</f>
        <v/>
      </c>
      <c r="AR3009" s="288" t="str">
        <f>IFERROR(IF(Table_Merge1[[#This Row],[LME Zinc stock]]*Table_Merge1[[#This Row],[Azad.Sell]]=0,"",Table_Merge1[[#This Row],[LME Zinc stock]]*Table_Merge1[[#This Row],[Azad.Sell]]),"")</f>
        <v/>
      </c>
      <c r="AS3009" s="288" t="str">
        <f>IFERROR(IF(Table_Merge1[[#This Row],[LME Zinc 3-month]]*Table_Merge1[[#This Row],[Azad.Sell]]=0,"",Table_Merge1[[#This Row],[LME Zinc 3-month]]*Table_Merge1[[#This Row],[Azad.Sell]]),"")</f>
        <v/>
      </c>
      <c r="AT3009"/>
    </row>
    <row r="3010" spans="1:46" x14ac:dyDescent="0.25">
      <c r="A3010" s="258">
        <v>44742</v>
      </c>
      <c r="B30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1401.04.09</v>
      </c>
      <c r="C3010" s="195">
        <f t="shared" ref="C3010:C3073" ca="1" si="83">_xlfn.NUMBERVALUE(LEFT(G3010, LEN(G3010) - MAX(IF(ISNUMBER(MID(G3010, ROW(INDIRECT("1:"&amp;LEN(G3010))), 1) *1)=FALSE, ROW(INDIRECT("6:"&amp;LEN(G3010))), 6))))</f>
        <v>1401</v>
      </c>
      <c r="D30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10" s="195">
        <f>_xlfn.NUMBERVALUE(RIGHT(Table11[[#This Row],[تاریخ شمسی]],2))</f>
        <v>9</v>
      </c>
      <c r="F30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04-09</v>
      </c>
      <c r="G3010" s="195" t="s">
        <v>3161</v>
      </c>
      <c r="L3010" s="259">
        <v>44742</v>
      </c>
      <c r="M3010">
        <v>256565</v>
      </c>
      <c r="O3010" s="283">
        <f>IFERROR(DATE(Table7[[#This Row],[year]],MONTH(DATEVALUE(Table7[[#This Row],[month]]&amp;"1")),Table7[[#This Row],[day]]),"")</f>
        <v>40735</v>
      </c>
      <c r="P3010" s="257" t="s">
        <v>6435</v>
      </c>
      <c r="Q3010" s="257">
        <v>2011</v>
      </c>
      <c r="R3010" s="257" t="s">
        <v>3443</v>
      </c>
      <c r="S3010" s="257">
        <v>11</v>
      </c>
      <c r="T3010" s="257">
        <v>1543.5</v>
      </c>
      <c r="U3010" s="257">
        <v>2608.5</v>
      </c>
      <c r="V3010" s="257">
        <v>4453250</v>
      </c>
      <c r="X3010" s="260">
        <v>40814</v>
      </c>
      <c r="Z3010" s="260">
        <v>12</v>
      </c>
      <c r="AB3010" s="260" t="str">
        <f>IFERROR(IFERROR(VLOOKUP(Table_Merge1[[#This Row],[Column1]],Table11[#All],2,FALSE),LEFT(AB3011,8)&amp;IF(LEN((RIGHT(AB3011,2)+1))&lt;2,"0"&amp;(RIGHT(AB3011,2)+1),(RIGHT(AB3011,2)-1))),"")</f>
        <v/>
      </c>
      <c r="AC3010" s="259" t="str">
        <f>LEFT(Table_Merge1[[#This Row],[Column2]],4)</f>
        <v/>
      </c>
      <c r="AD3010" s="259" t="str">
        <f>RIGHT(LEFT(Table_Merge1[[#This Row],[Column2]],7),2)</f>
        <v/>
      </c>
      <c r="AE3010" s="259" t="str">
        <f>RIGHT(Table_Merge1[[#This Row],[Column2]],2)</f>
        <v/>
      </c>
      <c r="AH3010" s="260">
        <v>2011</v>
      </c>
      <c r="AI3010" t="s">
        <v>3447</v>
      </c>
      <c r="AJ3010" s="260">
        <v>28</v>
      </c>
      <c r="AK3010">
        <v>1655</v>
      </c>
      <c r="AL3010">
        <v>2227</v>
      </c>
      <c r="AM3010">
        <v>4557400</v>
      </c>
      <c r="AP3010" s="287" t="str">
        <f>IFERROR(IF(Table_Merge1[[#This Row],[LME Zinc stock]]*Table_Merge1[[#This Row],[Nima.مقدار]]=0,"",Table_Merge1[[#This Row],[LME Zinc stock]]*Table_Merge1[[#This Row],[Nima.مقدار]]),"")</f>
        <v/>
      </c>
      <c r="AQ3010" s="287" t="str">
        <f>IFERROR(IF(Table_Merge1[[#This Row],[LME Zinc 3-month]]*Table_Merge1[[#This Row],[Nima.مقدار]]=0,"",Table_Merge1[[#This Row],[LME Zinc 3-month]]*Table_Merge1[[#This Row],[Nima.مقدار]]),"")</f>
        <v/>
      </c>
      <c r="AR3010" s="288" t="str">
        <f>IFERROR(IF(Table_Merge1[[#This Row],[LME Zinc stock]]*Table_Merge1[[#This Row],[Azad.Sell]]=0,"",Table_Merge1[[#This Row],[LME Zinc stock]]*Table_Merge1[[#This Row],[Azad.Sell]]),"")</f>
        <v/>
      </c>
      <c r="AS3010" s="288" t="str">
        <f>IFERROR(IF(Table_Merge1[[#This Row],[LME Zinc 3-month]]*Table_Merge1[[#This Row],[Azad.Sell]]=0,"",Table_Merge1[[#This Row],[LME Zinc 3-month]]*Table_Merge1[[#This Row],[Azad.Sell]]),"")</f>
        <v/>
      </c>
      <c r="AT3010"/>
    </row>
    <row r="3011" spans="1:46" x14ac:dyDescent="0.25">
      <c r="A3011" s="258">
        <v>44743</v>
      </c>
      <c r="B30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1401.04.10</v>
      </c>
      <c r="C3011" s="195">
        <f t="shared" ca="1" si="83"/>
        <v>1401</v>
      </c>
      <c r="D30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11" s="195">
        <f>_xlfn.NUMBERVALUE(RIGHT(Table11[[#This Row],[تاریخ شمسی]],2))</f>
        <v>10</v>
      </c>
      <c r="F30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04-10</v>
      </c>
      <c r="G3011" s="195" t="s">
        <v>3162</v>
      </c>
      <c r="L3011" s="259">
        <v>44743</v>
      </c>
      <c r="M3011">
        <v>256565</v>
      </c>
      <c r="O3011" s="284">
        <f>IFERROR(DATE(Table7[[#This Row],[year]],MONTH(DATEVALUE(Table7[[#This Row],[month]]&amp;"1")),Table7[[#This Row],[day]]),"")</f>
        <v>40732</v>
      </c>
      <c r="P3011" s="195" t="s">
        <v>6436</v>
      </c>
      <c r="Q3011" s="195">
        <v>2011</v>
      </c>
      <c r="R3011" s="195" t="s">
        <v>3443</v>
      </c>
      <c r="S3011" s="195">
        <v>8</v>
      </c>
      <c r="T3011" s="195">
        <v>1526</v>
      </c>
      <c r="U3011" s="195">
        <v>2633</v>
      </c>
      <c r="V3011" s="195">
        <v>4461425</v>
      </c>
      <c r="X3011" s="260">
        <v>40813</v>
      </c>
      <c r="Z3011" s="260">
        <v>12</v>
      </c>
      <c r="AB3011" s="260" t="str">
        <f>IFERROR(IFERROR(VLOOKUP(Table_Merge1[[#This Row],[Column1]],Table11[#All],2,FALSE),LEFT(AB3012,8)&amp;IF(LEN((RIGHT(AB3012,2)+1))&lt;2,"0"&amp;(RIGHT(AB3012,2)+1),(RIGHT(AB3012,2)-1))),"")</f>
        <v/>
      </c>
      <c r="AC3011" s="259" t="str">
        <f>LEFT(Table_Merge1[[#This Row],[Column2]],4)</f>
        <v/>
      </c>
      <c r="AD3011" s="259" t="str">
        <f>RIGHT(LEFT(Table_Merge1[[#This Row],[Column2]],7),2)</f>
        <v/>
      </c>
      <c r="AE3011" s="259" t="str">
        <f>RIGHT(Table_Merge1[[#This Row],[Column2]],2)</f>
        <v/>
      </c>
      <c r="AH3011" s="260">
        <v>2011</v>
      </c>
      <c r="AI3011" t="s">
        <v>3447</v>
      </c>
      <c r="AJ3011" s="260">
        <v>27</v>
      </c>
      <c r="AK3011">
        <v>1671</v>
      </c>
      <c r="AL3011">
        <v>2201.5</v>
      </c>
      <c r="AM3011">
        <v>4548575</v>
      </c>
      <c r="AP3011" s="287" t="str">
        <f>IFERROR(IF(Table_Merge1[[#This Row],[LME Zinc stock]]*Table_Merge1[[#This Row],[Nima.مقدار]]=0,"",Table_Merge1[[#This Row],[LME Zinc stock]]*Table_Merge1[[#This Row],[Nima.مقدار]]),"")</f>
        <v/>
      </c>
      <c r="AQ3011" s="287" t="str">
        <f>IFERROR(IF(Table_Merge1[[#This Row],[LME Zinc 3-month]]*Table_Merge1[[#This Row],[Nima.مقدار]]=0,"",Table_Merge1[[#This Row],[LME Zinc 3-month]]*Table_Merge1[[#This Row],[Nima.مقدار]]),"")</f>
        <v/>
      </c>
      <c r="AR3011" s="288" t="str">
        <f>IFERROR(IF(Table_Merge1[[#This Row],[LME Zinc stock]]*Table_Merge1[[#This Row],[Azad.Sell]]=0,"",Table_Merge1[[#This Row],[LME Zinc stock]]*Table_Merge1[[#This Row],[Azad.Sell]]),"")</f>
        <v/>
      </c>
      <c r="AS3011" s="288" t="str">
        <f>IFERROR(IF(Table_Merge1[[#This Row],[LME Zinc 3-month]]*Table_Merge1[[#This Row],[Azad.Sell]]=0,"",Table_Merge1[[#This Row],[LME Zinc 3-month]]*Table_Merge1[[#This Row],[Azad.Sell]]),"")</f>
        <v/>
      </c>
      <c r="AT3011"/>
    </row>
    <row r="3012" spans="1:46" x14ac:dyDescent="0.25">
      <c r="A3012" s="258">
        <v>44744</v>
      </c>
      <c r="B30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1401.04.11</v>
      </c>
      <c r="C3012" s="195">
        <f t="shared" ca="1" si="83"/>
        <v>1401</v>
      </c>
      <c r="D30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12" s="195">
        <f>_xlfn.NUMBERVALUE(RIGHT(Table11[[#This Row],[تاریخ شمسی]],2))</f>
        <v>11</v>
      </c>
      <c r="F30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04-11</v>
      </c>
      <c r="G3012" s="195" t="s">
        <v>3163</v>
      </c>
      <c r="L3012" s="259">
        <v>44744</v>
      </c>
      <c r="M3012">
        <v>257512</v>
      </c>
      <c r="O3012" s="283">
        <f>IFERROR(DATE(Table7[[#This Row],[year]],MONTH(DATEVALUE(Table7[[#This Row],[month]]&amp;"1")),Table7[[#This Row],[day]]),"")</f>
        <v>40731</v>
      </c>
      <c r="P3012" s="257" t="s">
        <v>6437</v>
      </c>
      <c r="Q3012" s="257">
        <v>2011</v>
      </c>
      <c r="R3012" s="257" t="s">
        <v>3443</v>
      </c>
      <c r="S3012" s="257">
        <v>7</v>
      </c>
      <c r="T3012" s="257">
        <v>1526.25</v>
      </c>
      <c r="U3012" s="257">
        <v>2647.5</v>
      </c>
      <c r="V3012" s="257">
        <v>4369000</v>
      </c>
      <c r="X3012" s="260">
        <v>40812</v>
      </c>
      <c r="Z3012" s="260">
        <v>12</v>
      </c>
      <c r="AB3012" s="260" t="str">
        <f>IFERROR(IFERROR(VLOOKUP(Table_Merge1[[#This Row],[Column1]],Table11[#All],2,FALSE),LEFT(AB3013,8)&amp;IF(LEN((RIGHT(AB3013,2)+1))&lt;2,"0"&amp;(RIGHT(AB3013,2)+1),(RIGHT(AB3013,2)-1))),"")</f>
        <v/>
      </c>
      <c r="AC3012" s="259" t="str">
        <f>LEFT(Table_Merge1[[#This Row],[Column2]],4)</f>
        <v/>
      </c>
      <c r="AD3012" s="259" t="str">
        <f>RIGHT(LEFT(Table_Merge1[[#This Row],[Column2]],7),2)</f>
        <v/>
      </c>
      <c r="AE3012" s="259" t="str">
        <f>RIGHT(Table_Merge1[[#This Row],[Column2]],2)</f>
        <v/>
      </c>
      <c r="AH3012" s="260">
        <v>2011</v>
      </c>
      <c r="AI3012" t="s">
        <v>3447</v>
      </c>
      <c r="AJ3012" s="260">
        <v>26</v>
      </c>
      <c r="AK3012">
        <v>1615</v>
      </c>
      <c r="AL3012">
        <v>0</v>
      </c>
      <c r="AM3012">
        <v>0</v>
      </c>
      <c r="AP3012" s="287" t="str">
        <f>IFERROR(IF(Table_Merge1[[#This Row],[LME Zinc stock]]*Table_Merge1[[#This Row],[Nima.مقدار]]=0,"",Table_Merge1[[#This Row],[LME Zinc stock]]*Table_Merge1[[#This Row],[Nima.مقدار]]),"")</f>
        <v/>
      </c>
      <c r="AQ3012" s="287" t="str">
        <f>IFERROR(IF(Table_Merge1[[#This Row],[LME Zinc 3-month]]*Table_Merge1[[#This Row],[Nima.مقدار]]=0,"",Table_Merge1[[#This Row],[LME Zinc 3-month]]*Table_Merge1[[#This Row],[Nima.مقدار]]),"")</f>
        <v/>
      </c>
      <c r="AR3012" s="288" t="str">
        <f>IFERROR(IF(Table_Merge1[[#This Row],[LME Zinc stock]]*Table_Merge1[[#This Row],[Azad.Sell]]=0,"",Table_Merge1[[#This Row],[LME Zinc stock]]*Table_Merge1[[#This Row],[Azad.Sell]]),"")</f>
        <v/>
      </c>
      <c r="AS3012" s="288" t="str">
        <f>IFERROR(IF(Table_Merge1[[#This Row],[LME Zinc 3-month]]*Table_Merge1[[#This Row],[Azad.Sell]]=0,"",Table_Merge1[[#This Row],[LME Zinc 3-month]]*Table_Merge1[[#This Row],[Azad.Sell]]),"")</f>
        <v/>
      </c>
      <c r="AT3012"/>
    </row>
    <row r="3013" spans="1:46" x14ac:dyDescent="0.25">
      <c r="A3013" s="258">
        <v>44745</v>
      </c>
      <c r="B30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1401.04.12</v>
      </c>
      <c r="C3013" s="195">
        <f t="shared" ca="1" si="83"/>
        <v>1401</v>
      </c>
      <c r="D30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13" s="195">
        <f>_xlfn.NUMBERVALUE(RIGHT(Table11[[#This Row],[تاریخ شمسی]],2))</f>
        <v>12</v>
      </c>
      <c r="F30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04-12</v>
      </c>
      <c r="G3013" s="195" t="s">
        <v>3164</v>
      </c>
      <c r="L3013" s="259">
        <v>44745</v>
      </c>
      <c r="M3013">
        <v>257796</v>
      </c>
      <c r="O3013" s="284">
        <f>IFERROR(DATE(Table7[[#This Row],[year]],MONTH(DATEVALUE(Table7[[#This Row],[month]]&amp;"1")),Table7[[#This Row],[day]]),"")</f>
        <v>40730</v>
      </c>
      <c r="P3013" s="195" t="s">
        <v>6438</v>
      </c>
      <c r="Q3013" s="195">
        <v>2011</v>
      </c>
      <c r="R3013" s="195" t="s">
        <v>3443</v>
      </c>
      <c r="S3013" s="195">
        <v>6</v>
      </c>
      <c r="T3013" s="195">
        <v>1515.8</v>
      </c>
      <c r="U3013" s="195">
        <v>2639</v>
      </c>
      <c r="V3013" s="195">
        <v>4376625</v>
      </c>
      <c r="X3013" s="260">
        <v>40809</v>
      </c>
      <c r="Z3013" s="260">
        <v>12</v>
      </c>
      <c r="AB3013" s="260" t="str">
        <f>IFERROR(IFERROR(VLOOKUP(Table_Merge1[[#This Row],[Column1]],Table11[#All],2,FALSE),LEFT(AB3014,8)&amp;IF(LEN((RIGHT(AB3014,2)+1))&lt;2,"0"&amp;(RIGHT(AB3014,2)+1),(RIGHT(AB3014,2)-1))),"")</f>
        <v/>
      </c>
      <c r="AC3013" s="259" t="str">
        <f>LEFT(Table_Merge1[[#This Row],[Column2]],4)</f>
        <v/>
      </c>
      <c r="AD3013" s="259" t="str">
        <f>RIGHT(LEFT(Table_Merge1[[#This Row],[Column2]],7),2)</f>
        <v/>
      </c>
      <c r="AE3013" s="259" t="str">
        <f>RIGHT(Table_Merge1[[#This Row],[Column2]],2)</f>
        <v/>
      </c>
      <c r="AH3013" s="260">
        <v>2011</v>
      </c>
      <c r="AI3013" t="s">
        <v>3447</v>
      </c>
      <c r="AJ3013" s="260">
        <v>23</v>
      </c>
      <c r="AK3013">
        <v>1730</v>
      </c>
      <c r="AL3013">
        <v>2240</v>
      </c>
      <c r="AM3013">
        <v>4555700</v>
      </c>
      <c r="AP3013" s="287" t="str">
        <f>IFERROR(IF(Table_Merge1[[#This Row],[LME Zinc stock]]*Table_Merge1[[#This Row],[Nima.مقدار]]=0,"",Table_Merge1[[#This Row],[LME Zinc stock]]*Table_Merge1[[#This Row],[Nima.مقدار]]),"")</f>
        <v/>
      </c>
      <c r="AQ3013" s="287" t="str">
        <f>IFERROR(IF(Table_Merge1[[#This Row],[LME Zinc 3-month]]*Table_Merge1[[#This Row],[Nima.مقدار]]=0,"",Table_Merge1[[#This Row],[LME Zinc 3-month]]*Table_Merge1[[#This Row],[Nima.مقدار]]),"")</f>
        <v/>
      </c>
      <c r="AR3013" s="288" t="str">
        <f>IFERROR(IF(Table_Merge1[[#This Row],[LME Zinc stock]]*Table_Merge1[[#This Row],[Azad.Sell]]=0,"",Table_Merge1[[#This Row],[LME Zinc stock]]*Table_Merge1[[#This Row],[Azad.Sell]]),"")</f>
        <v/>
      </c>
      <c r="AS3013" s="288" t="str">
        <f>IFERROR(IF(Table_Merge1[[#This Row],[LME Zinc 3-month]]*Table_Merge1[[#This Row],[Azad.Sell]]=0,"",Table_Merge1[[#This Row],[LME Zinc 3-month]]*Table_Merge1[[#This Row],[Azad.Sell]]),"")</f>
        <v/>
      </c>
      <c r="AT3013"/>
    </row>
    <row r="3014" spans="1:46" x14ac:dyDescent="0.25">
      <c r="A3014" s="258">
        <v>44746</v>
      </c>
      <c r="B30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1401.04.13</v>
      </c>
      <c r="C3014" s="195">
        <f t="shared" ca="1" si="83"/>
        <v>1401</v>
      </c>
      <c r="D30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14" s="195">
        <f>_xlfn.NUMBERVALUE(RIGHT(Table11[[#This Row],[تاریخ شمسی]],2))</f>
        <v>13</v>
      </c>
      <c r="F30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04-13</v>
      </c>
      <c r="G3014" s="195" t="s">
        <v>3165</v>
      </c>
      <c r="L3014" s="259">
        <v>44746</v>
      </c>
      <c r="M3014">
        <v>258568</v>
      </c>
      <c r="O3014" s="283">
        <f>IFERROR(DATE(Table7[[#This Row],[year]],MONTH(DATEVALUE(Table7[[#This Row],[month]]&amp;"1")),Table7[[#This Row],[day]]),"")</f>
        <v>40729</v>
      </c>
      <c r="P3014" s="257" t="s">
        <v>6439</v>
      </c>
      <c r="Q3014" s="257">
        <v>2011</v>
      </c>
      <c r="R3014" s="257" t="s">
        <v>3443</v>
      </c>
      <c r="S3014" s="257">
        <v>5</v>
      </c>
      <c r="T3014" s="257">
        <v>1498.75</v>
      </c>
      <c r="U3014" s="257">
        <v>2604</v>
      </c>
      <c r="V3014" s="257">
        <v>4382225</v>
      </c>
      <c r="X3014" s="260">
        <v>40808</v>
      </c>
      <c r="Z3014" s="260">
        <v>12</v>
      </c>
      <c r="AB3014" s="260" t="str">
        <f>IFERROR(IFERROR(VLOOKUP(Table_Merge1[[#This Row],[Column1]],Table11[#All],2,FALSE),LEFT(AB3015,8)&amp;IF(LEN((RIGHT(AB3015,2)+1))&lt;2,"0"&amp;(RIGHT(AB3015,2)+1),(RIGHT(AB3015,2)-1))),"")</f>
        <v/>
      </c>
      <c r="AC3014" s="259" t="str">
        <f>LEFT(Table_Merge1[[#This Row],[Column2]],4)</f>
        <v/>
      </c>
      <c r="AD3014" s="259" t="str">
        <f>RIGHT(LEFT(Table_Merge1[[#This Row],[Column2]],7),2)</f>
        <v/>
      </c>
      <c r="AE3014" s="259" t="str">
        <f>RIGHT(Table_Merge1[[#This Row],[Column2]],2)</f>
        <v/>
      </c>
      <c r="AH3014" s="260">
        <v>2011</v>
      </c>
      <c r="AI3014" t="s">
        <v>3447</v>
      </c>
      <c r="AJ3014" s="260">
        <v>22</v>
      </c>
      <c r="AK3014">
        <v>1765.5</v>
      </c>
      <c r="AL3014">
        <v>2224.5</v>
      </c>
      <c r="AM3014">
        <v>4558675</v>
      </c>
      <c r="AP3014" s="287" t="str">
        <f>IFERROR(IF(Table_Merge1[[#This Row],[LME Zinc stock]]*Table_Merge1[[#This Row],[Nima.مقدار]]=0,"",Table_Merge1[[#This Row],[LME Zinc stock]]*Table_Merge1[[#This Row],[Nima.مقدار]]),"")</f>
        <v/>
      </c>
      <c r="AQ3014" s="287" t="str">
        <f>IFERROR(IF(Table_Merge1[[#This Row],[LME Zinc 3-month]]*Table_Merge1[[#This Row],[Nima.مقدار]]=0,"",Table_Merge1[[#This Row],[LME Zinc 3-month]]*Table_Merge1[[#This Row],[Nima.مقدار]]),"")</f>
        <v/>
      </c>
      <c r="AR3014" s="288" t="str">
        <f>IFERROR(IF(Table_Merge1[[#This Row],[LME Zinc stock]]*Table_Merge1[[#This Row],[Azad.Sell]]=0,"",Table_Merge1[[#This Row],[LME Zinc stock]]*Table_Merge1[[#This Row],[Azad.Sell]]),"")</f>
        <v/>
      </c>
      <c r="AS3014" s="288" t="str">
        <f>IFERROR(IF(Table_Merge1[[#This Row],[LME Zinc 3-month]]*Table_Merge1[[#This Row],[Azad.Sell]]=0,"",Table_Merge1[[#This Row],[LME Zinc 3-month]]*Table_Merge1[[#This Row],[Azad.Sell]]),"")</f>
        <v/>
      </c>
      <c r="AT3014"/>
    </row>
    <row r="3015" spans="1:46" x14ac:dyDescent="0.25">
      <c r="A3015" s="258">
        <v>44747</v>
      </c>
      <c r="B30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1401.04.14</v>
      </c>
      <c r="C3015" s="195">
        <f t="shared" ca="1" si="83"/>
        <v>1401</v>
      </c>
      <c r="D30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15" s="195">
        <f>_xlfn.NUMBERVALUE(RIGHT(Table11[[#This Row],[تاریخ شمسی]],2))</f>
        <v>14</v>
      </c>
      <c r="F30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04-14</v>
      </c>
      <c r="G3015" s="195" t="s">
        <v>3166</v>
      </c>
      <c r="L3015" s="259">
        <v>44747</v>
      </c>
      <c r="M3015">
        <v>259330</v>
      </c>
      <c r="O3015" s="284">
        <f>IFERROR(DATE(Table7[[#This Row],[year]],MONTH(DATEVALUE(Table7[[#This Row],[month]]&amp;"1")),Table7[[#This Row],[day]]),"")</f>
        <v>40728</v>
      </c>
      <c r="P3015" s="195" t="s">
        <v>6440</v>
      </c>
      <c r="Q3015" s="195">
        <v>2011</v>
      </c>
      <c r="R3015" s="195" t="s">
        <v>3443</v>
      </c>
      <c r="S3015" s="195">
        <v>4</v>
      </c>
      <c r="T3015" s="195">
        <v>1495.25</v>
      </c>
      <c r="U3015" s="195">
        <v>2578</v>
      </c>
      <c r="V3015" s="195">
        <v>4392550</v>
      </c>
      <c r="X3015" s="260">
        <v>40807</v>
      </c>
      <c r="Z3015" s="260">
        <v>12</v>
      </c>
      <c r="AB3015" s="260" t="str">
        <f>IFERROR(IFERROR(VLOOKUP(Table_Merge1[[#This Row],[Column1]],Table11[#All],2,FALSE),LEFT(AB3016,8)&amp;IF(LEN((RIGHT(AB3016,2)+1))&lt;2,"0"&amp;(RIGHT(AB3016,2)+1),(RIGHT(AB3016,2)-1))),"")</f>
        <v/>
      </c>
      <c r="AC3015" s="259" t="str">
        <f>LEFT(Table_Merge1[[#This Row],[Column2]],4)</f>
        <v/>
      </c>
      <c r="AD3015" s="259" t="str">
        <f>RIGHT(LEFT(Table_Merge1[[#This Row],[Column2]],7),2)</f>
        <v/>
      </c>
      <c r="AE3015" s="259" t="str">
        <f>RIGHT(Table_Merge1[[#This Row],[Column2]],2)</f>
        <v/>
      </c>
      <c r="AH3015" s="260">
        <v>2011</v>
      </c>
      <c r="AI3015" t="s">
        <v>3447</v>
      </c>
      <c r="AJ3015" s="260">
        <v>21</v>
      </c>
      <c r="AK3015">
        <v>1810.25</v>
      </c>
      <c r="AL3015">
        <v>2221.5</v>
      </c>
      <c r="AM3015">
        <v>4544725</v>
      </c>
      <c r="AP3015" s="287" t="str">
        <f>IFERROR(IF(Table_Merge1[[#This Row],[LME Zinc stock]]*Table_Merge1[[#This Row],[Nima.مقدار]]=0,"",Table_Merge1[[#This Row],[LME Zinc stock]]*Table_Merge1[[#This Row],[Nima.مقدار]]),"")</f>
        <v/>
      </c>
      <c r="AQ3015" s="287" t="str">
        <f>IFERROR(IF(Table_Merge1[[#This Row],[LME Zinc 3-month]]*Table_Merge1[[#This Row],[Nima.مقدار]]=0,"",Table_Merge1[[#This Row],[LME Zinc 3-month]]*Table_Merge1[[#This Row],[Nima.مقدار]]),"")</f>
        <v/>
      </c>
      <c r="AR3015" s="288" t="str">
        <f>IFERROR(IF(Table_Merge1[[#This Row],[LME Zinc stock]]*Table_Merge1[[#This Row],[Azad.Sell]]=0,"",Table_Merge1[[#This Row],[LME Zinc stock]]*Table_Merge1[[#This Row],[Azad.Sell]]),"")</f>
        <v/>
      </c>
      <c r="AS3015" s="288" t="str">
        <f>IFERROR(IF(Table_Merge1[[#This Row],[LME Zinc 3-month]]*Table_Merge1[[#This Row],[Azad.Sell]]=0,"",Table_Merge1[[#This Row],[LME Zinc 3-month]]*Table_Merge1[[#This Row],[Azad.Sell]]),"")</f>
        <v/>
      </c>
      <c r="AT3015"/>
    </row>
    <row r="3016" spans="1:46" x14ac:dyDescent="0.25">
      <c r="A3016" s="258">
        <v>44748</v>
      </c>
      <c r="B30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1401.04.15</v>
      </c>
      <c r="C3016" s="195">
        <f t="shared" ca="1" si="83"/>
        <v>1401</v>
      </c>
      <c r="D30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16" s="195">
        <f>_xlfn.NUMBERVALUE(RIGHT(Table11[[#This Row],[تاریخ شمسی]],2))</f>
        <v>15</v>
      </c>
      <c r="F30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04-15</v>
      </c>
      <c r="G3016" s="195" t="s">
        <v>3167</v>
      </c>
      <c r="L3016" s="259">
        <v>44748</v>
      </c>
      <c r="M3016">
        <v>259993</v>
      </c>
      <c r="O3016" s="283">
        <f>IFERROR(DATE(Table7[[#This Row],[year]],MONTH(DATEVALUE(Table7[[#This Row],[month]]&amp;"1")),Table7[[#This Row],[day]]),"")</f>
        <v>40725</v>
      </c>
      <c r="P3016" s="257" t="s">
        <v>6441</v>
      </c>
      <c r="Q3016" s="257">
        <v>2011</v>
      </c>
      <c r="R3016" s="257" t="s">
        <v>3443</v>
      </c>
      <c r="S3016" s="257">
        <v>1</v>
      </c>
      <c r="T3016" s="257">
        <v>1492.75</v>
      </c>
      <c r="U3016" s="257">
        <v>2504</v>
      </c>
      <c r="V3016" s="257">
        <v>4400225</v>
      </c>
      <c r="X3016" s="260">
        <v>40806</v>
      </c>
      <c r="Z3016" s="260">
        <v>12</v>
      </c>
      <c r="AB3016" s="260" t="str">
        <f>IFERROR(IFERROR(VLOOKUP(Table_Merge1[[#This Row],[Column1]],Table11[#All],2,FALSE),LEFT(AB3017,8)&amp;IF(LEN((RIGHT(AB3017,2)+1))&lt;2,"0"&amp;(RIGHT(AB3017,2)+1),(RIGHT(AB3017,2)-1))),"")</f>
        <v/>
      </c>
      <c r="AC3016" s="259" t="str">
        <f>LEFT(Table_Merge1[[#This Row],[Column2]],4)</f>
        <v/>
      </c>
      <c r="AD3016" s="259" t="str">
        <f>RIGHT(LEFT(Table_Merge1[[#This Row],[Column2]],7),2)</f>
        <v/>
      </c>
      <c r="AE3016" s="259" t="str">
        <f>RIGHT(Table_Merge1[[#This Row],[Column2]],2)</f>
        <v/>
      </c>
      <c r="AH3016" s="260">
        <v>2011</v>
      </c>
      <c r="AI3016" t="s">
        <v>3447</v>
      </c>
      <c r="AJ3016" s="260">
        <v>20</v>
      </c>
      <c r="AK3016">
        <v>1792</v>
      </c>
      <c r="AL3016">
        <v>2212.5</v>
      </c>
      <c r="AM3016">
        <v>4548725</v>
      </c>
      <c r="AP3016" s="287" t="str">
        <f>IFERROR(IF(Table_Merge1[[#This Row],[LME Zinc stock]]*Table_Merge1[[#This Row],[Nima.مقدار]]=0,"",Table_Merge1[[#This Row],[LME Zinc stock]]*Table_Merge1[[#This Row],[Nima.مقدار]]),"")</f>
        <v/>
      </c>
      <c r="AQ3016" s="287" t="str">
        <f>IFERROR(IF(Table_Merge1[[#This Row],[LME Zinc 3-month]]*Table_Merge1[[#This Row],[Nima.مقدار]]=0,"",Table_Merge1[[#This Row],[LME Zinc 3-month]]*Table_Merge1[[#This Row],[Nima.مقدار]]),"")</f>
        <v/>
      </c>
      <c r="AR3016" s="288" t="str">
        <f>IFERROR(IF(Table_Merge1[[#This Row],[LME Zinc stock]]*Table_Merge1[[#This Row],[Azad.Sell]]=0,"",Table_Merge1[[#This Row],[LME Zinc stock]]*Table_Merge1[[#This Row],[Azad.Sell]]),"")</f>
        <v/>
      </c>
      <c r="AS3016" s="288" t="str">
        <f>IFERROR(IF(Table_Merge1[[#This Row],[LME Zinc 3-month]]*Table_Merge1[[#This Row],[Azad.Sell]]=0,"",Table_Merge1[[#This Row],[LME Zinc 3-month]]*Table_Merge1[[#This Row],[Azad.Sell]]),"")</f>
        <v/>
      </c>
      <c r="AT3016"/>
    </row>
    <row r="3017" spans="1:46" x14ac:dyDescent="0.25">
      <c r="A3017" s="258">
        <v>44749</v>
      </c>
      <c r="B30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1401.04.16</v>
      </c>
      <c r="C3017" s="195">
        <f t="shared" ca="1" si="83"/>
        <v>1401</v>
      </c>
      <c r="D30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17" s="195">
        <f>_xlfn.NUMBERVALUE(RIGHT(Table11[[#This Row],[تاریخ شمسی]],2))</f>
        <v>16</v>
      </c>
      <c r="F30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04-16</v>
      </c>
      <c r="G3017" s="195" t="s">
        <v>3168</v>
      </c>
      <c r="L3017" s="259">
        <v>44749</v>
      </c>
      <c r="M3017">
        <v>261117</v>
      </c>
      <c r="O3017" s="284">
        <f>IFERROR(DATE(Table7[[#This Row],[year]],MONTH(DATEVALUE(Table7[[#This Row],[month]]&amp;"1")),Table7[[#This Row],[day]]),"")</f>
        <v>40724</v>
      </c>
      <c r="P3017" s="195" t="s">
        <v>6442</v>
      </c>
      <c r="Q3017" s="195">
        <v>2011</v>
      </c>
      <c r="R3017" s="195" t="s">
        <v>3441</v>
      </c>
      <c r="S3017" s="195">
        <v>30</v>
      </c>
      <c r="T3017" s="195">
        <v>1508</v>
      </c>
      <c r="U3017" s="195">
        <v>2513</v>
      </c>
      <c r="V3017" s="195">
        <v>4416425</v>
      </c>
      <c r="X3017" s="260">
        <v>40805</v>
      </c>
      <c r="Z3017" s="260">
        <v>12</v>
      </c>
      <c r="AB3017" s="260" t="str">
        <f>IFERROR(IFERROR(VLOOKUP(Table_Merge1[[#This Row],[Column1]],Table11[#All],2,FALSE),LEFT(AB3018,8)&amp;IF(LEN((RIGHT(AB3018,2)+1))&lt;2,"0"&amp;(RIGHT(AB3018,2)+1),(RIGHT(AB3018,2)-1))),"")</f>
        <v/>
      </c>
      <c r="AC3017" s="259" t="str">
        <f>LEFT(Table_Merge1[[#This Row],[Column2]],4)</f>
        <v/>
      </c>
      <c r="AD3017" s="259" t="str">
        <f>RIGHT(LEFT(Table_Merge1[[#This Row],[Column2]],7),2)</f>
        <v/>
      </c>
      <c r="AE3017" s="259" t="str">
        <f>RIGHT(Table_Merge1[[#This Row],[Column2]],2)</f>
        <v/>
      </c>
      <c r="AH3017" s="260">
        <v>2011</v>
      </c>
      <c r="AI3017" t="s">
        <v>3447</v>
      </c>
      <c r="AJ3017" s="260">
        <v>19</v>
      </c>
      <c r="AK3017">
        <v>1817</v>
      </c>
      <c r="AL3017">
        <v>2203</v>
      </c>
      <c r="AM3017">
        <v>4551750</v>
      </c>
      <c r="AP3017" s="287" t="str">
        <f>IFERROR(IF(Table_Merge1[[#This Row],[LME Zinc stock]]*Table_Merge1[[#This Row],[Nima.مقدار]]=0,"",Table_Merge1[[#This Row],[LME Zinc stock]]*Table_Merge1[[#This Row],[Nima.مقدار]]),"")</f>
        <v/>
      </c>
      <c r="AQ3017" s="287" t="str">
        <f>IFERROR(IF(Table_Merge1[[#This Row],[LME Zinc 3-month]]*Table_Merge1[[#This Row],[Nima.مقدار]]=0,"",Table_Merge1[[#This Row],[LME Zinc 3-month]]*Table_Merge1[[#This Row],[Nima.مقدار]]),"")</f>
        <v/>
      </c>
      <c r="AR3017" s="288" t="str">
        <f>IFERROR(IF(Table_Merge1[[#This Row],[LME Zinc stock]]*Table_Merge1[[#This Row],[Azad.Sell]]=0,"",Table_Merge1[[#This Row],[LME Zinc stock]]*Table_Merge1[[#This Row],[Azad.Sell]]),"")</f>
        <v/>
      </c>
      <c r="AS3017" s="288" t="str">
        <f>IFERROR(IF(Table_Merge1[[#This Row],[LME Zinc 3-month]]*Table_Merge1[[#This Row],[Azad.Sell]]=0,"",Table_Merge1[[#This Row],[LME Zinc 3-month]]*Table_Merge1[[#This Row],[Azad.Sell]]),"")</f>
        <v/>
      </c>
      <c r="AT3017"/>
    </row>
    <row r="3018" spans="1:46" x14ac:dyDescent="0.25">
      <c r="A3018" s="258">
        <v>44751</v>
      </c>
      <c r="B30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1401.04.18</v>
      </c>
      <c r="C3018" s="195">
        <f t="shared" ca="1" si="83"/>
        <v>1401</v>
      </c>
      <c r="D30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18" s="195">
        <f>_xlfn.NUMBERVALUE(RIGHT(Table11[[#This Row],[تاریخ شمسی]],2))</f>
        <v>18</v>
      </c>
      <c r="F30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04-18</v>
      </c>
      <c r="G3018" s="195" t="s">
        <v>3169</v>
      </c>
      <c r="L3018" s="259">
        <v>44751</v>
      </c>
      <c r="M3018">
        <v>261852</v>
      </c>
      <c r="O3018" s="283">
        <f>IFERROR(DATE(Table7[[#This Row],[year]],MONTH(DATEVALUE(Table7[[#This Row],[month]]&amp;"1")),Table7[[#This Row],[day]]),"")</f>
        <v>40723</v>
      </c>
      <c r="P3018" s="257" t="s">
        <v>6443</v>
      </c>
      <c r="Q3018" s="257">
        <v>2011</v>
      </c>
      <c r="R3018" s="257" t="s">
        <v>3441</v>
      </c>
      <c r="S3018" s="257">
        <v>29</v>
      </c>
      <c r="T3018" s="257">
        <v>1506</v>
      </c>
      <c r="U3018" s="257">
        <v>2475</v>
      </c>
      <c r="V3018" s="257">
        <v>4404225</v>
      </c>
      <c r="X3018" s="260">
        <v>40802</v>
      </c>
      <c r="Z3018" s="260">
        <v>12</v>
      </c>
      <c r="AB3018" s="260" t="str">
        <f>IFERROR(IFERROR(VLOOKUP(Table_Merge1[[#This Row],[Column1]],Table11[#All],2,FALSE),LEFT(AB3019,8)&amp;IF(LEN((RIGHT(AB3019,2)+1))&lt;2,"0"&amp;(RIGHT(AB3019,2)+1),(RIGHT(AB3019,2)-1))),"")</f>
        <v/>
      </c>
      <c r="AC3018" s="259" t="str">
        <f>LEFT(Table_Merge1[[#This Row],[Column2]],4)</f>
        <v/>
      </c>
      <c r="AD3018" s="259" t="str">
        <f>RIGHT(LEFT(Table_Merge1[[#This Row],[Column2]],7),2)</f>
        <v/>
      </c>
      <c r="AE3018" s="259" t="str">
        <f>RIGHT(Table_Merge1[[#This Row],[Column2]],2)</f>
        <v/>
      </c>
      <c r="AH3018" s="260">
        <v>2011</v>
      </c>
      <c r="AI3018" t="s">
        <v>3447</v>
      </c>
      <c r="AJ3018" s="260">
        <v>16</v>
      </c>
      <c r="AK3018">
        <v>1778</v>
      </c>
      <c r="AL3018">
        <v>2165</v>
      </c>
      <c r="AM3018">
        <v>4556600</v>
      </c>
      <c r="AP3018" s="287" t="str">
        <f>IFERROR(IF(Table_Merge1[[#This Row],[LME Zinc stock]]*Table_Merge1[[#This Row],[Nima.مقدار]]=0,"",Table_Merge1[[#This Row],[LME Zinc stock]]*Table_Merge1[[#This Row],[Nima.مقدار]]),"")</f>
        <v/>
      </c>
      <c r="AQ3018" s="287" t="str">
        <f>IFERROR(IF(Table_Merge1[[#This Row],[LME Zinc 3-month]]*Table_Merge1[[#This Row],[Nima.مقدار]]=0,"",Table_Merge1[[#This Row],[LME Zinc 3-month]]*Table_Merge1[[#This Row],[Nima.مقدار]]),"")</f>
        <v/>
      </c>
      <c r="AR3018" s="288" t="str">
        <f>IFERROR(IF(Table_Merge1[[#This Row],[LME Zinc stock]]*Table_Merge1[[#This Row],[Azad.Sell]]=0,"",Table_Merge1[[#This Row],[LME Zinc stock]]*Table_Merge1[[#This Row],[Azad.Sell]]),"")</f>
        <v/>
      </c>
      <c r="AS3018" s="288" t="str">
        <f>IFERROR(IF(Table_Merge1[[#This Row],[LME Zinc 3-month]]*Table_Merge1[[#This Row],[Azad.Sell]]=0,"",Table_Merge1[[#This Row],[LME Zinc 3-month]]*Table_Merge1[[#This Row],[Azad.Sell]]),"")</f>
        <v/>
      </c>
      <c r="AT3018"/>
    </row>
    <row r="3019" spans="1:46" x14ac:dyDescent="0.25">
      <c r="A3019" s="258">
        <v>44753</v>
      </c>
      <c r="B30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1401.04.20</v>
      </c>
      <c r="C3019" s="195">
        <f t="shared" ca="1" si="83"/>
        <v>1401</v>
      </c>
      <c r="D30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19" s="195">
        <f>_xlfn.NUMBERVALUE(RIGHT(Table11[[#This Row],[تاریخ شمسی]],2))</f>
        <v>20</v>
      </c>
      <c r="F30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04-20</v>
      </c>
      <c r="G3019" s="195" t="s">
        <v>3170</v>
      </c>
      <c r="L3019" s="259">
        <v>44753</v>
      </c>
      <c r="M3019">
        <v>262047</v>
      </c>
      <c r="O3019" s="284">
        <f>IFERROR(DATE(Table7[[#This Row],[year]],MONTH(DATEVALUE(Table7[[#This Row],[month]]&amp;"1")),Table7[[#This Row],[day]]),"")</f>
        <v>40722</v>
      </c>
      <c r="P3019" s="195" t="s">
        <v>6444</v>
      </c>
      <c r="Q3019" s="195">
        <v>2011</v>
      </c>
      <c r="R3019" s="195" t="s">
        <v>3441</v>
      </c>
      <c r="S3019" s="195">
        <v>28</v>
      </c>
      <c r="T3019" s="195">
        <v>1502.5</v>
      </c>
      <c r="U3019" s="195">
        <v>2484</v>
      </c>
      <c r="V3019" s="195">
        <v>4412175</v>
      </c>
      <c r="X3019" s="260">
        <v>40801</v>
      </c>
      <c r="Z3019" s="260">
        <v>12</v>
      </c>
      <c r="AB3019" s="260" t="str">
        <f>IFERROR(IFERROR(VLOOKUP(Table_Merge1[[#This Row],[Column1]],Table11[#All],2,FALSE),LEFT(AB3020,8)&amp;IF(LEN((RIGHT(AB3020,2)+1))&lt;2,"0"&amp;(RIGHT(AB3020,2)+1),(RIGHT(AB3020,2)-1))),"")</f>
        <v/>
      </c>
      <c r="AC3019" s="259" t="str">
        <f>LEFT(Table_Merge1[[#This Row],[Column2]],4)</f>
        <v/>
      </c>
      <c r="AD3019" s="259" t="str">
        <f>RIGHT(LEFT(Table_Merge1[[#This Row],[Column2]],7),2)</f>
        <v/>
      </c>
      <c r="AE3019" s="259" t="str">
        <f>RIGHT(Table_Merge1[[#This Row],[Column2]],2)</f>
        <v/>
      </c>
      <c r="AH3019" s="260">
        <v>2011</v>
      </c>
      <c r="AI3019" t="s">
        <v>3447</v>
      </c>
      <c r="AJ3019" s="260">
        <v>15</v>
      </c>
      <c r="AK3019">
        <v>1806</v>
      </c>
      <c r="AL3019">
        <v>2171</v>
      </c>
      <c r="AM3019">
        <v>4558250</v>
      </c>
      <c r="AP3019" s="287" t="str">
        <f>IFERROR(IF(Table_Merge1[[#This Row],[LME Zinc stock]]*Table_Merge1[[#This Row],[Nima.مقدار]]=0,"",Table_Merge1[[#This Row],[LME Zinc stock]]*Table_Merge1[[#This Row],[Nima.مقدار]]),"")</f>
        <v/>
      </c>
      <c r="AQ3019" s="287" t="str">
        <f>IFERROR(IF(Table_Merge1[[#This Row],[LME Zinc 3-month]]*Table_Merge1[[#This Row],[Nima.مقدار]]=0,"",Table_Merge1[[#This Row],[LME Zinc 3-month]]*Table_Merge1[[#This Row],[Nima.مقدار]]),"")</f>
        <v/>
      </c>
      <c r="AR3019" s="288" t="str">
        <f>IFERROR(IF(Table_Merge1[[#This Row],[LME Zinc stock]]*Table_Merge1[[#This Row],[Azad.Sell]]=0,"",Table_Merge1[[#This Row],[LME Zinc stock]]*Table_Merge1[[#This Row],[Azad.Sell]]),"")</f>
        <v/>
      </c>
      <c r="AS3019" s="288" t="str">
        <f>IFERROR(IF(Table_Merge1[[#This Row],[LME Zinc 3-month]]*Table_Merge1[[#This Row],[Azad.Sell]]=0,"",Table_Merge1[[#This Row],[LME Zinc 3-month]]*Table_Merge1[[#This Row],[Azad.Sell]]),"")</f>
        <v/>
      </c>
      <c r="AT3019"/>
    </row>
    <row r="3020" spans="1:46" x14ac:dyDescent="0.25">
      <c r="A3020" s="258">
        <v>44754</v>
      </c>
      <c r="B30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1401.04.21</v>
      </c>
      <c r="C3020" s="195">
        <f t="shared" ca="1" si="83"/>
        <v>1401</v>
      </c>
      <c r="D30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20" s="195">
        <f>_xlfn.NUMBERVALUE(RIGHT(Table11[[#This Row],[تاریخ شمسی]],2))</f>
        <v>21</v>
      </c>
      <c r="F30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04-21</v>
      </c>
      <c r="G3020" s="195" t="s">
        <v>3171</v>
      </c>
      <c r="L3020" s="259">
        <v>44754</v>
      </c>
      <c r="M3020">
        <v>262072</v>
      </c>
      <c r="O3020" s="283">
        <f>IFERROR(DATE(Table7[[#This Row],[year]],MONTH(DATEVALUE(Table7[[#This Row],[month]]&amp;"1")),Table7[[#This Row],[day]]),"")</f>
        <v>40721</v>
      </c>
      <c r="P3020" s="257" t="s">
        <v>6445</v>
      </c>
      <c r="Q3020" s="257">
        <v>2011</v>
      </c>
      <c r="R3020" s="257" t="s">
        <v>3441</v>
      </c>
      <c r="S3020" s="257">
        <v>27</v>
      </c>
      <c r="T3020" s="257">
        <v>1501</v>
      </c>
      <c r="U3020" s="257">
        <v>2507</v>
      </c>
      <c r="V3020" s="257">
        <v>4410650</v>
      </c>
      <c r="X3020" s="260">
        <v>40800</v>
      </c>
      <c r="Z3020" s="260">
        <v>12</v>
      </c>
      <c r="AB3020" s="260" t="str">
        <f>IFERROR(IFERROR(VLOOKUP(Table_Merge1[[#This Row],[Column1]],Table11[#All],2,FALSE),LEFT(AB3021,8)&amp;IF(LEN((RIGHT(AB3021,2)+1))&lt;2,"0"&amp;(RIGHT(AB3021,2)+1),(RIGHT(AB3021,2)-1))),"")</f>
        <v/>
      </c>
      <c r="AC3020" s="259" t="str">
        <f>LEFT(Table_Merge1[[#This Row],[Column2]],4)</f>
        <v/>
      </c>
      <c r="AD3020" s="259" t="str">
        <f>RIGHT(LEFT(Table_Merge1[[#This Row],[Column2]],7),2)</f>
        <v/>
      </c>
      <c r="AE3020" s="259" t="str">
        <f>RIGHT(Table_Merge1[[#This Row],[Column2]],2)</f>
        <v/>
      </c>
      <c r="AH3020" s="260">
        <v>2011</v>
      </c>
      <c r="AI3020" t="s">
        <v>3447</v>
      </c>
      <c r="AJ3020" s="260">
        <v>14</v>
      </c>
      <c r="AK3020">
        <v>1829</v>
      </c>
      <c r="AL3020">
        <v>2159</v>
      </c>
      <c r="AM3020">
        <v>4563750</v>
      </c>
      <c r="AP3020" s="287" t="str">
        <f>IFERROR(IF(Table_Merge1[[#This Row],[LME Zinc stock]]*Table_Merge1[[#This Row],[Nima.مقدار]]=0,"",Table_Merge1[[#This Row],[LME Zinc stock]]*Table_Merge1[[#This Row],[Nima.مقدار]]),"")</f>
        <v/>
      </c>
      <c r="AQ3020" s="287" t="str">
        <f>IFERROR(IF(Table_Merge1[[#This Row],[LME Zinc 3-month]]*Table_Merge1[[#This Row],[Nima.مقدار]]=0,"",Table_Merge1[[#This Row],[LME Zinc 3-month]]*Table_Merge1[[#This Row],[Nima.مقدار]]),"")</f>
        <v/>
      </c>
      <c r="AR3020" s="288" t="str">
        <f>IFERROR(IF(Table_Merge1[[#This Row],[LME Zinc stock]]*Table_Merge1[[#This Row],[Azad.Sell]]=0,"",Table_Merge1[[#This Row],[LME Zinc stock]]*Table_Merge1[[#This Row],[Azad.Sell]]),"")</f>
        <v/>
      </c>
      <c r="AS3020" s="288" t="str">
        <f>IFERROR(IF(Table_Merge1[[#This Row],[LME Zinc 3-month]]*Table_Merge1[[#This Row],[Azad.Sell]]=0,"",Table_Merge1[[#This Row],[LME Zinc 3-month]]*Table_Merge1[[#This Row],[Azad.Sell]]),"")</f>
        <v/>
      </c>
      <c r="AT3020"/>
    </row>
    <row r="3021" spans="1:46" x14ac:dyDescent="0.25">
      <c r="A3021" s="258">
        <v>44755</v>
      </c>
      <c r="B30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1401.04.22</v>
      </c>
      <c r="C3021" s="195">
        <f t="shared" ca="1" si="83"/>
        <v>1401</v>
      </c>
      <c r="D30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21" s="195">
        <f>_xlfn.NUMBERVALUE(RIGHT(Table11[[#This Row],[تاریخ شمسی]],2))</f>
        <v>22</v>
      </c>
      <c r="F30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04-22</v>
      </c>
      <c r="G3021" s="195" t="s">
        <v>3172</v>
      </c>
      <c r="L3021" s="259">
        <v>44755</v>
      </c>
      <c r="M3021">
        <v>262675</v>
      </c>
      <c r="O3021" s="284">
        <f>IFERROR(DATE(Table7[[#This Row],[year]],MONTH(DATEVALUE(Table7[[#This Row],[month]]&amp;"1")),Table7[[#This Row],[day]]),"")</f>
        <v>40718</v>
      </c>
      <c r="P3021" s="195" t="s">
        <v>6446</v>
      </c>
      <c r="Q3021" s="195">
        <v>2011</v>
      </c>
      <c r="R3021" s="195" t="s">
        <v>3441</v>
      </c>
      <c r="S3021" s="195">
        <v>24</v>
      </c>
      <c r="T3021" s="195">
        <v>1521</v>
      </c>
      <c r="U3021" s="195">
        <v>2480.5</v>
      </c>
      <c r="V3021" s="195">
        <v>4418550</v>
      </c>
      <c r="X3021" s="260">
        <v>40799</v>
      </c>
      <c r="Z3021" s="260">
        <v>12</v>
      </c>
      <c r="AB3021" s="260" t="str">
        <f>IFERROR(IFERROR(VLOOKUP(Table_Merge1[[#This Row],[Column1]],Table11[#All],2,FALSE),LEFT(AB3022,8)&amp;IF(LEN((RIGHT(AB3022,2)+1))&lt;2,"0"&amp;(RIGHT(AB3022,2)+1),(RIGHT(AB3022,2)-1))),"")</f>
        <v/>
      </c>
      <c r="AC3021" s="259" t="str">
        <f>LEFT(Table_Merge1[[#This Row],[Column2]],4)</f>
        <v/>
      </c>
      <c r="AD3021" s="259" t="str">
        <f>RIGHT(LEFT(Table_Merge1[[#This Row],[Column2]],7),2)</f>
        <v/>
      </c>
      <c r="AE3021" s="259" t="str">
        <f>RIGHT(Table_Merge1[[#This Row],[Column2]],2)</f>
        <v/>
      </c>
      <c r="AH3021" s="260">
        <v>2011</v>
      </c>
      <c r="AI3021" t="s">
        <v>3447</v>
      </c>
      <c r="AJ3021" s="260">
        <v>13</v>
      </c>
      <c r="AK3021">
        <v>1806</v>
      </c>
      <c r="AL3021" t="s">
        <v>3621</v>
      </c>
      <c r="AM3021" t="s">
        <v>3621</v>
      </c>
      <c r="AP3021" s="287" t="str">
        <f>IFERROR(IF(Table_Merge1[[#This Row],[LME Zinc stock]]*Table_Merge1[[#This Row],[Nima.مقدار]]=0,"",Table_Merge1[[#This Row],[LME Zinc stock]]*Table_Merge1[[#This Row],[Nima.مقدار]]),"")</f>
        <v/>
      </c>
      <c r="AQ3021" s="287" t="str">
        <f>IFERROR(IF(Table_Merge1[[#This Row],[LME Zinc 3-month]]*Table_Merge1[[#This Row],[Nima.مقدار]]=0,"",Table_Merge1[[#This Row],[LME Zinc 3-month]]*Table_Merge1[[#This Row],[Nima.مقدار]]),"")</f>
        <v/>
      </c>
      <c r="AR3021" s="288" t="str">
        <f>IFERROR(IF(Table_Merge1[[#This Row],[LME Zinc stock]]*Table_Merge1[[#This Row],[Azad.Sell]]=0,"",Table_Merge1[[#This Row],[LME Zinc stock]]*Table_Merge1[[#This Row],[Azad.Sell]]),"")</f>
        <v/>
      </c>
      <c r="AS3021" s="288" t="str">
        <f>IFERROR(IF(Table_Merge1[[#This Row],[LME Zinc 3-month]]*Table_Merge1[[#This Row],[Azad.Sell]]=0,"",Table_Merge1[[#This Row],[LME Zinc 3-month]]*Table_Merge1[[#This Row],[Azad.Sell]]),"")</f>
        <v/>
      </c>
      <c r="AT3021"/>
    </row>
    <row r="3022" spans="1:46" x14ac:dyDescent="0.25">
      <c r="A3022" s="258">
        <v>44756</v>
      </c>
      <c r="B30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1401.04.23</v>
      </c>
      <c r="C3022" s="195">
        <f t="shared" ca="1" si="83"/>
        <v>1401</v>
      </c>
      <c r="D30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22" s="195">
        <f>_xlfn.NUMBERVALUE(RIGHT(Table11[[#This Row],[تاریخ شمسی]],2))</f>
        <v>23</v>
      </c>
      <c r="F30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04-23</v>
      </c>
      <c r="G3022" s="195" t="s">
        <v>3173</v>
      </c>
      <c r="L3022" s="259">
        <v>44756</v>
      </c>
      <c r="M3022">
        <v>262787</v>
      </c>
      <c r="O3022" s="283">
        <f>IFERROR(DATE(Table7[[#This Row],[year]],MONTH(DATEVALUE(Table7[[#This Row],[month]]&amp;"1")),Table7[[#This Row],[day]]),"")</f>
        <v>40717</v>
      </c>
      <c r="P3022" s="257" t="s">
        <v>6447</v>
      </c>
      <c r="Q3022" s="257">
        <v>2011</v>
      </c>
      <c r="R3022" s="257" t="s">
        <v>3441</v>
      </c>
      <c r="S3022" s="257">
        <v>23</v>
      </c>
      <c r="T3022" s="257">
        <v>1541.5</v>
      </c>
      <c r="U3022" s="257">
        <v>2478</v>
      </c>
      <c r="V3022" s="257">
        <v>4424825</v>
      </c>
      <c r="X3022" s="260">
        <v>40798</v>
      </c>
      <c r="Z3022" s="260">
        <v>12</v>
      </c>
      <c r="AB3022" s="260" t="str">
        <f>IFERROR(IFERROR(VLOOKUP(Table_Merge1[[#This Row],[Column1]],Table11[#All],2,FALSE),LEFT(AB3023,8)&amp;IF(LEN((RIGHT(AB3023,2)+1))&lt;2,"0"&amp;(RIGHT(AB3023,2)+1),(RIGHT(AB3023,2)-1))),"")</f>
        <v/>
      </c>
      <c r="AC3022" s="259" t="str">
        <f>LEFT(Table_Merge1[[#This Row],[Column2]],4)</f>
        <v/>
      </c>
      <c r="AD3022" s="259" t="str">
        <f>RIGHT(LEFT(Table_Merge1[[#This Row],[Column2]],7),2)</f>
        <v/>
      </c>
      <c r="AE3022" s="259" t="str">
        <f>RIGHT(Table_Merge1[[#This Row],[Column2]],2)</f>
        <v/>
      </c>
      <c r="AH3022" s="260">
        <v>2011</v>
      </c>
      <c r="AI3022" t="s">
        <v>3447</v>
      </c>
      <c r="AJ3022" s="260">
        <v>12</v>
      </c>
      <c r="AK3022">
        <v>1843</v>
      </c>
      <c r="AL3022">
        <v>2243</v>
      </c>
      <c r="AM3022">
        <v>4567325</v>
      </c>
      <c r="AP3022" s="287" t="str">
        <f>IFERROR(IF(Table_Merge1[[#This Row],[LME Zinc stock]]*Table_Merge1[[#This Row],[Nima.مقدار]]=0,"",Table_Merge1[[#This Row],[LME Zinc stock]]*Table_Merge1[[#This Row],[Nima.مقدار]]),"")</f>
        <v/>
      </c>
      <c r="AQ3022" s="287" t="str">
        <f>IFERROR(IF(Table_Merge1[[#This Row],[LME Zinc 3-month]]*Table_Merge1[[#This Row],[Nima.مقدار]]=0,"",Table_Merge1[[#This Row],[LME Zinc 3-month]]*Table_Merge1[[#This Row],[Nima.مقدار]]),"")</f>
        <v/>
      </c>
      <c r="AR3022" s="288" t="str">
        <f>IFERROR(IF(Table_Merge1[[#This Row],[LME Zinc stock]]*Table_Merge1[[#This Row],[Azad.Sell]]=0,"",Table_Merge1[[#This Row],[LME Zinc stock]]*Table_Merge1[[#This Row],[Azad.Sell]]),"")</f>
        <v/>
      </c>
      <c r="AS3022" s="288" t="str">
        <f>IFERROR(IF(Table_Merge1[[#This Row],[LME Zinc 3-month]]*Table_Merge1[[#This Row],[Azad.Sell]]=0,"",Table_Merge1[[#This Row],[LME Zinc 3-month]]*Table_Merge1[[#This Row],[Azad.Sell]]),"")</f>
        <v/>
      </c>
      <c r="AT3022"/>
    </row>
    <row r="3023" spans="1:46" x14ac:dyDescent="0.25">
      <c r="A3023" s="258">
        <v>44758</v>
      </c>
      <c r="B30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1401.04.25</v>
      </c>
      <c r="C3023" s="195">
        <f t="shared" ca="1" si="83"/>
        <v>1401</v>
      </c>
      <c r="D30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23" s="195">
        <f>_xlfn.NUMBERVALUE(RIGHT(Table11[[#This Row],[تاریخ شمسی]],2))</f>
        <v>25</v>
      </c>
      <c r="F30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04-25</v>
      </c>
      <c r="G3023" s="195" t="s">
        <v>3174</v>
      </c>
      <c r="L3023" s="259">
        <v>44758</v>
      </c>
      <c r="M3023">
        <v>263447</v>
      </c>
      <c r="O3023" s="284">
        <f>IFERROR(DATE(Table7[[#This Row],[year]],MONTH(DATEVALUE(Table7[[#This Row],[month]]&amp;"1")),Table7[[#This Row],[day]]),"")</f>
        <v>40716</v>
      </c>
      <c r="P3023" s="195" t="s">
        <v>6448</v>
      </c>
      <c r="Q3023" s="195">
        <v>2011</v>
      </c>
      <c r="R3023" s="195" t="s">
        <v>3441</v>
      </c>
      <c r="S3023" s="195">
        <v>22</v>
      </c>
      <c r="T3023" s="195">
        <v>1546</v>
      </c>
      <c r="U3023" s="195">
        <v>2481</v>
      </c>
      <c r="V3023" s="195">
        <v>4431325</v>
      </c>
      <c r="X3023" s="260">
        <v>40795</v>
      </c>
      <c r="Z3023" s="260">
        <v>1</v>
      </c>
      <c r="AB3023" s="260" t="str">
        <f>IFERROR(IFERROR(VLOOKUP(Table_Merge1[[#This Row],[Column1]],Table11[#All],2,FALSE),LEFT(AB3024,8)&amp;IF(LEN((RIGHT(AB3024,2)+1))&lt;2,"0"&amp;(RIGHT(AB3024,2)+1),(RIGHT(AB3024,2)-1))),"")</f>
        <v/>
      </c>
      <c r="AC3023" s="259" t="str">
        <f>LEFT(Table_Merge1[[#This Row],[Column2]],4)</f>
        <v/>
      </c>
      <c r="AD3023" s="259" t="str">
        <f>RIGHT(LEFT(Table_Merge1[[#This Row],[Column2]],7),2)</f>
        <v/>
      </c>
      <c r="AE3023" s="259" t="str">
        <f>RIGHT(Table_Merge1[[#This Row],[Column2]],2)</f>
        <v/>
      </c>
      <c r="AH3023" s="260">
        <v>2011</v>
      </c>
      <c r="AI3023" t="s">
        <v>3447</v>
      </c>
      <c r="AJ3023" s="260">
        <v>9</v>
      </c>
      <c r="AK3023">
        <v>1879.5</v>
      </c>
      <c r="AL3023">
        <v>2222.5</v>
      </c>
      <c r="AM3023">
        <v>4569075</v>
      </c>
      <c r="AP3023" s="287" t="str">
        <f>IFERROR(IF(Table_Merge1[[#This Row],[LME Zinc stock]]*Table_Merge1[[#This Row],[Nima.مقدار]]=0,"",Table_Merge1[[#This Row],[LME Zinc stock]]*Table_Merge1[[#This Row],[Nima.مقدار]]),"")</f>
        <v/>
      </c>
      <c r="AQ3023" s="287" t="str">
        <f>IFERROR(IF(Table_Merge1[[#This Row],[LME Zinc 3-month]]*Table_Merge1[[#This Row],[Nima.مقدار]]=0,"",Table_Merge1[[#This Row],[LME Zinc 3-month]]*Table_Merge1[[#This Row],[Nima.مقدار]]),"")</f>
        <v/>
      </c>
      <c r="AR3023" s="288" t="str">
        <f>IFERROR(IF(Table_Merge1[[#This Row],[LME Zinc stock]]*Table_Merge1[[#This Row],[Azad.Sell]]=0,"",Table_Merge1[[#This Row],[LME Zinc stock]]*Table_Merge1[[#This Row],[Azad.Sell]]),"")</f>
        <v/>
      </c>
      <c r="AS3023" s="288" t="str">
        <f>IFERROR(IF(Table_Merge1[[#This Row],[LME Zinc 3-month]]*Table_Merge1[[#This Row],[Azad.Sell]]=0,"",Table_Merge1[[#This Row],[LME Zinc 3-month]]*Table_Merge1[[#This Row],[Azad.Sell]]),"")</f>
        <v/>
      </c>
      <c r="AT3023"/>
    </row>
    <row r="3024" spans="1:46" x14ac:dyDescent="0.25">
      <c r="A3024" s="258">
        <v>44759</v>
      </c>
      <c r="B30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1401.04.26</v>
      </c>
      <c r="C3024" s="195">
        <f t="shared" ca="1" si="83"/>
        <v>1401</v>
      </c>
      <c r="D30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24" s="195">
        <f>_xlfn.NUMBERVALUE(RIGHT(Table11[[#This Row],[تاریخ شمسی]],2))</f>
        <v>26</v>
      </c>
      <c r="F30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04-26</v>
      </c>
      <c r="G3024" s="195" t="s">
        <v>3175</v>
      </c>
      <c r="L3024" s="259">
        <v>44759</v>
      </c>
      <c r="M3024">
        <v>263123</v>
      </c>
      <c r="O3024" s="283">
        <f>IFERROR(DATE(Table7[[#This Row],[year]],MONTH(DATEVALUE(Table7[[#This Row],[month]]&amp;"1")),Table7[[#This Row],[day]]),"")</f>
        <v>40715</v>
      </c>
      <c r="P3024" s="257" t="s">
        <v>6449</v>
      </c>
      <c r="Q3024" s="257">
        <v>2011</v>
      </c>
      <c r="R3024" s="257" t="s">
        <v>3441</v>
      </c>
      <c r="S3024" s="257">
        <v>21</v>
      </c>
      <c r="T3024" s="257">
        <v>1543</v>
      </c>
      <c r="U3024" s="257">
        <v>2576</v>
      </c>
      <c r="V3024" s="257">
        <v>4440225</v>
      </c>
      <c r="X3024" s="260">
        <v>40794</v>
      </c>
      <c r="Z3024" s="260">
        <v>1</v>
      </c>
      <c r="AB3024" s="260" t="str">
        <f>IFERROR(IFERROR(VLOOKUP(Table_Merge1[[#This Row],[Column1]],Table11[#All],2,FALSE),LEFT(AB3025,8)&amp;IF(LEN((RIGHT(AB3025,2)+1))&lt;2,"0"&amp;(RIGHT(AB3025,2)+1),(RIGHT(AB3025,2)-1))),"")</f>
        <v/>
      </c>
      <c r="AC3024" s="259" t="str">
        <f>LEFT(Table_Merge1[[#This Row],[Column2]],4)</f>
        <v/>
      </c>
      <c r="AD3024" s="259" t="str">
        <f>RIGHT(LEFT(Table_Merge1[[#This Row],[Column2]],7),2)</f>
        <v/>
      </c>
      <c r="AE3024" s="259" t="str">
        <f>RIGHT(Table_Merge1[[#This Row],[Column2]],2)</f>
        <v/>
      </c>
      <c r="AH3024" s="260">
        <v>2011</v>
      </c>
      <c r="AI3024" t="s">
        <v>3447</v>
      </c>
      <c r="AJ3024" s="260">
        <v>8</v>
      </c>
      <c r="AK3024">
        <v>1827</v>
      </c>
      <c r="AL3024">
        <v>2243.5</v>
      </c>
      <c r="AM3024">
        <v>4573025</v>
      </c>
      <c r="AP3024" s="287" t="str">
        <f>IFERROR(IF(Table_Merge1[[#This Row],[LME Zinc stock]]*Table_Merge1[[#This Row],[Nima.مقدار]]=0,"",Table_Merge1[[#This Row],[LME Zinc stock]]*Table_Merge1[[#This Row],[Nima.مقدار]]),"")</f>
        <v/>
      </c>
      <c r="AQ3024" s="287" t="str">
        <f>IFERROR(IF(Table_Merge1[[#This Row],[LME Zinc 3-month]]*Table_Merge1[[#This Row],[Nima.مقدار]]=0,"",Table_Merge1[[#This Row],[LME Zinc 3-month]]*Table_Merge1[[#This Row],[Nima.مقدار]]),"")</f>
        <v/>
      </c>
      <c r="AR3024" s="288" t="str">
        <f>IFERROR(IF(Table_Merge1[[#This Row],[LME Zinc stock]]*Table_Merge1[[#This Row],[Azad.Sell]]=0,"",Table_Merge1[[#This Row],[LME Zinc stock]]*Table_Merge1[[#This Row],[Azad.Sell]]),"")</f>
        <v/>
      </c>
      <c r="AS3024" s="288" t="str">
        <f>IFERROR(IF(Table_Merge1[[#This Row],[LME Zinc 3-month]]*Table_Merge1[[#This Row],[Azad.Sell]]=0,"",Table_Merge1[[#This Row],[LME Zinc 3-month]]*Table_Merge1[[#This Row],[Azad.Sell]]),"")</f>
        <v/>
      </c>
      <c r="AT3024"/>
    </row>
    <row r="3025" spans="1:46" x14ac:dyDescent="0.25">
      <c r="A3025" s="258">
        <v>44761</v>
      </c>
      <c r="B30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1401.04.28</v>
      </c>
      <c r="C3025" s="195">
        <f t="shared" ca="1" si="83"/>
        <v>1401</v>
      </c>
      <c r="D30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25" s="195">
        <f>_xlfn.NUMBERVALUE(RIGHT(Table11[[#This Row],[تاریخ شمسی]],2))</f>
        <v>28</v>
      </c>
      <c r="F30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04-28</v>
      </c>
      <c r="G3025" s="195" t="s">
        <v>3176</v>
      </c>
      <c r="L3025" s="259">
        <v>44761</v>
      </c>
      <c r="M3025">
        <v>262559</v>
      </c>
      <c r="O3025" s="284">
        <f>IFERROR(DATE(Table7[[#This Row],[year]],MONTH(DATEVALUE(Table7[[#This Row],[month]]&amp;"1")),Table7[[#This Row],[day]]),"")</f>
        <v>40714</v>
      </c>
      <c r="P3025" s="195" t="s">
        <v>6450</v>
      </c>
      <c r="Q3025" s="195">
        <v>2011</v>
      </c>
      <c r="R3025" s="195" t="s">
        <v>3441</v>
      </c>
      <c r="S3025" s="195">
        <v>20</v>
      </c>
      <c r="T3025" s="195">
        <v>1537</v>
      </c>
      <c r="U3025" s="195">
        <v>2560</v>
      </c>
      <c r="V3025" s="195">
        <v>4449175</v>
      </c>
      <c r="X3025" s="260">
        <v>40793</v>
      </c>
      <c r="Z3025" s="260">
        <v>1</v>
      </c>
      <c r="AB3025" s="260" t="str">
        <f>IFERROR(IFERROR(VLOOKUP(Table_Merge1[[#This Row],[Column1]],Table11[#All],2,FALSE),LEFT(AB3026,8)&amp;IF(LEN((RIGHT(AB3026,2)+1))&lt;2,"0"&amp;(RIGHT(AB3026,2)+1),(RIGHT(AB3026,2)-1))),"")</f>
        <v/>
      </c>
      <c r="AC3025" s="259" t="str">
        <f>LEFT(Table_Merge1[[#This Row],[Column2]],4)</f>
        <v/>
      </c>
      <c r="AD3025" s="259" t="str">
        <f>RIGHT(LEFT(Table_Merge1[[#This Row],[Column2]],7),2)</f>
        <v/>
      </c>
      <c r="AE3025" s="259" t="str">
        <f>RIGHT(Table_Merge1[[#This Row],[Column2]],2)</f>
        <v/>
      </c>
      <c r="AH3025" s="260">
        <v>2011</v>
      </c>
      <c r="AI3025" t="s">
        <v>3447</v>
      </c>
      <c r="AJ3025" s="260">
        <v>7</v>
      </c>
      <c r="AK3025">
        <v>1844</v>
      </c>
      <c r="AL3025">
        <v>2231.5</v>
      </c>
      <c r="AM3025">
        <v>4578225</v>
      </c>
      <c r="AP3025" s="287" t="str">
        <f>IFERROR(IF(Table_Merge1[[#This Row],[LME Zinc stock]]*Table_Merge1[[#This Row],[Nima.مقدار]]=0,"",Table_Merge1[[#This Row],[LME Zinc stock]]*Table_Merge1[[#This Row],[Nima.مقدار]]),"")</f>
        <v/>
      </c>
      <c r="AQ3025" s="287" t="str">
        <f>IFERROR(IF(Table_Merge1[[#This Row],[LME Zinc 3-month]]*Table_Merge1[[#This Row],[Nima.مقدار]]=0,"",Table_Merge1[[#This Row],[LME Zinc 3-month]]*Table_Merge1[[#This Row],[Nima.مقدار]]),"")</f>
        <v/>
      </c>
      <c r="AR3025" s="288" t="str">
        <f>IFERROR(IF(Table_Merge1[[#This Row],[LME Zinc stock]]*Table_Merge1[[#This Row],[Azad.Sell]]=0,"",Table_Merge1[[#This Row],[LME Zinc stock]]*Table_Merge1[[#This Row],[Azad.Sell]]),"")</f>
        <v/>
      </c>
      <c r="AS3025" s="288" t="str">
        <f>IFERROR(IF(Table_Merge1[[#This Row],[LME Zinc 3-month]]*Table_Merge1[[#This Row],[Azad.Sell]]=0,"",Table_Merge1[[#This Row],[LME Zinc 3-month]]*Table_Merge1[[#This Row],[Azad.Sell]]),"")</f>
        <v/>
      </c>
      <c r="AT3025"/>
    </row>
    <row r="3026" spans="1:46" x14ac:dyDescent="0.25">
      <c r="A3026" s="258">
        <v>44762</v>
      </c>
      <c r="B30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1401.04.29</v>
      </c>
      <c r="C3026" s="195">
        <f t="shared" ca="1" si="83"/>
        <v>1401</v>
      </c>
      <c r="D30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26" s="195">
        <f>_xlfn.NUMBERVALUE(RIGHT(Table11[[#This Row],[تاریخ شمسی]],2))</f>
        <v>29</v>
      </c>
      <c r="F30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04-29</v>
      </c>
      <c r="G3026" s="195" t="s">
        <v>3177</v>
      </c>
      <c r="L3026" s="259">
        <v>44762</v>
      </c>
      <c r="M3026">
        <v>262321</v>
      </c>
      <c r="O3026" s="283">
        <f>IFERROR(DATE(Table7[[#This Row],[year]],MONTH(DATEVALUE(Table7[[#This Row],[month]]&amp;"1")),Table7[[#This Row],[day]]),"")</f>
        <v>40711</v>
      </c>
      <c r="P3026" s="257" t="s">
        <v>6451</v>
      </c>
      <c r="Q3026" s="257">
        <v>2011</v>
      </c>
      <c r="R3026" s="257" t="s">
        <v>3441</v>
      </c>
      <c r="S3026" s="257">
        <v>17</v>
      </c>
      <c r="T3026" s="257">
        <v>1526.25</v>
      </c>
      <c r="U3026" s="257">
        <v>2554.5</v>
      </c>
      <c r="V3026" s="257">
        <v>4458800</v>
      </c>
      <c r="X3026" s="260">
        <v>40792</v>
      </c>
      <c r="Z3026" s="260">
        <v>1</v>
      </c>
      <c r="AB3026" s="260" t="str">
        <f>IFERROR(IFERROR(VLOOKUP(Table_Merge1[[#This Row],[Column1]],Table11[#All],2,FALSE),LEFT(AB3027,8)&amp;IF(LEN((RIGHT(AB3027,2)+1))&lt;2,"0"&amp;(RIGHT(AB3027,2)+1),(RIGHT(AB3027,2)-1))),"")</f>
        <v/>
      </c>
      <c r="AC3026" s="259" t="str">
        <f>LEFT(Table_Merge1[[#This Row],[Column2]],4)</f>
        <v/>
      </c>
      <c r="AD3026" s="259" t="str">
        <f>RIGHT(LEFT(Table_Merge1[[#This Row],[Column2]],7),2)</f>
        <v/>
      </c>
      <c r="AE3026" s="259" t="str">
        <f>RIGHT(Table_Merge1[[#This Row],[Column2]],2)</f>
        <v/>
      </c>
      <c r="AH3026" s="260">
        <v>2011</v>
      </c>
      <c r="AI3026" t="s">
        <v>3447</v>
      </c>
      <c r="AJ3026" s="260">
        <v>6</v>
      </c>
      <c r="AK3026">
        <v>1891</v>
      </c>
      <c r="AL3026">
        <v>2221</v>
      </c>
      <c r="AM3026">
        <v>4583800</v>
      </c>
      <c r="AP3026" s="287" t="str">
        <f>IFERROR(IF(Table_Merge1[[#This Row],[LME Zinc stock]]*Table_Merge1[[#This Row],[Nima.مقدار]]=0,"",Table_Merge1[[#This Row],[LME Zinc stock]]*Table_Merge1[[#This Row],[Nima.مقدار]]),"")</f>
        <v/>
      </c>
      <c r="AQ3026" s="287" t="str">
        <f>IFERROR(IF(Table_Merge1[[#This Row],[LME Zinc 3-month]]*Table_Merge1[[#This Row],[Nima.مقدار]]=0,"",Table_Merge1[[#This Row],[LME Zinc 3-month]]*Table_Merge1[[#This Row],[Nima.مقدار]]),"")</f>
        <v/>
      </c>
      <c r="AR3026" s="288" t="str">
        <f>IFERROR(IF(Table_Merge1[[#This Row],[LME Zinc stock]]*Table_Merge1[[#This Row],[Azad.Sell]]=0,"",Table_Merge1[[#This Row],[LME Zinc stock]]*Table_Merge1[[#This Row],[Azad.Sell]]),"")</f>
        <v/>
      </c>
      <c r="AS3026" s="288" t="str">
        <f>IFERROR(IF(Table_Merge1[[#This Row],[LME Zinc 3-month]]*Table_Merge1[[#This Row],[Azad.Sell]]=0,"",Table_Merge1[[#This Row],[LME Zinc 3-month]]*Table_Merge1[[#This Row],[Azad.Sell]]),"")</f>
        <v/>
      </c>
      <c r="AT3026"/>
    </row>
    <row r="3027" spans="1:46" x14ac:dyDescent="0.25">
      <c r="A3027" s="258">
        <v>44763</v>
      </c>
      <c r="B30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1401.04.30</v>
      </c>
      <c r="C3027" s="195">
        <f t="shared" ca="1" si="83"/>
        <v>1401</v>
      </c>
      <c r="D30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4</v>
      </c>
      <c r="E3027" s="195">
        <f>_xlfn.NUMBERVALUE(RIGHT(Table11[[#This Row],[تاریخ شمسی]],2))</f>
        <v>30</v>
      </c>
      <c r="F30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04-30</v>
      </c>
      <c r="G3027" s="195" t="s">
        <v>3178</v>
      </c>
      <c r="L3027" s="259">
        <v>44763</v>
      </c>
      <c r="M3027">
        <v>263177</v>
      </c>
      <c r="O3027" s="284">
        <f>IFERROR(DATE(Table7[[#This Row],[year]],MONTH(DATEVALUE(Table7[[#This Row],[month]]&amp;"1")),Table7[[#This Row],[day]]),"")</f>
        <v>40710</v>
      </c>
      <c r="P3027" s="195" t="s">
        <v>6452</v>
      </c>
      <c r="Q3027" s="195">
        <v>2011</v>
      </c>
      <c r="R3027" s="195" t="s">
        <v>3441</v>
      </c>
      <c r="S3027" s="195">
        <v>16</v>
      </c>
      <c r="T3027" s="195">
        <v>1525</v>
      </c>
      <c r="U3027" s="195">
        <v>2517.5</v>
      </c>
      <c r="V3027" s="195">
        <v>4465125</v>
      </c>
      <c r="X3027" s="260">
        <v>40791</v>
      </c>
      <c r="Z3027" s="260">
        <v>1</v>
      </c>
      <c r="AB3027" s="260" t="str">
        <f>IFERROR(IFERROR(VLOOKUP(Table_Merge1[[#This Row],[Column1]],Table11[#All],2,FALSE),LEFT(AB3028,8)&amp;IF(LEN((RIGHT(AB3028,2)+1))&lt;2,"0"&amp;(RIGHT(AB3028,2)+1),(RIGHT(AB3028,2)-1))),"")</f>
        <v/>
      </c>
      <c r="AC3027" s="259" t="str">
        <f>LEFT(Table_Merge1[[#This Row],[Column2]],4)</f>
        <v/>
      </c>
      <c r="AD3027" s="259" t="str">
        <f>RIGHT(LEFT(Table_Merge1[[#This Row],[Column2]],7),2)</f>
        <v/>
      </c>
      <c r="AE3027" s="259" t="str">
        <f>RIGHT(Table_Merge1[[#This Row],[Column2]],2)</f>
        <v/>
      </c>
      <c r="AH3027" s="260">
        <v>2011</v>
      </c>
      <c r="AI3027" t="s">
        <v>3447</v>
      </c>
      <c r="AJ3027" s="260">
        <v>5</v>
      </c>
      <c r="AK3027">
        <v>1896.5</v>
      </c>
      <c r="AL3027">
        <v>2205.5</v>
      </c>
      <c r="AM3027">
        <v>4588275</v>
      </c>
      <c r="AP3027" s="287" t="str">
        <f>IFERROR(IF(Table_Merge1[[#This Row],[LME Zinc stock]]*Table_Merge1[[#This Row],[Nima.مقدار]]=0,"",Table_Merge1[[#This Row],[LME Zinc stock]]*Table_Merge1[[#This Row],[Nima.مقدار]]),"")</f>
        <v/>
      </c>
      <c r="AQ3027" s="287" t="str">
        <f>IFERROR(IF(Table_Merge1[[#This Row],[LME Zinc 3-month]]*Table_Merge1[[#This Row],[Nima.مقدار]]=0,"",Table_Merge1[[#This Row],[LME Zinc 3-month]]*Table_Merge1[[#This Row],[Nima.مقدار]]),"")</f>
        <v/>
      </c>
      <c r="AR3027" s="288" t="str">
        <f>IFERROR(IF(Table_Merge1[[#This Row],[LME Zinc stock]]*Table_Merge1[[#This Row],[Azad.Sell]]=0,"",Table_Merge1[[#This Row],[LME Zinc stock]]*Table_Merge1[[#This Row],[Azad.Sell]]),"")</f>
        <v/>
      </c>
      <c r="AS3027" s="288" t="str">
        <f>IFERROR(IF(Table_Merge1[[#This Row],[LME Zinc 3-month]]*Table_Merge1[[#This Row],[Azad.Sell]]=0,"",Table_Merge1[[#This Row],[LME Zinc 3-month]]*Table_Merge1[[#This Row],[Azad.Sell]]),"")</f>
        <v/>
      </c>
      <c r="AT3027"/>
    </row>
    <row r="3028" spans="1:46" x14ac:dyDescent="0.25">
      <c r="A3028" s="258">
        <v>44765</v>
      </c>
      <c r="B30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1401.05.01</v>
      </c>
      <c r="C3028" s="195">
        <f t="shared" ca="1" si="83"/>
        <v>1401</v>
      </c>
      <c r="D30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28" s="195">
        <f>_xlfn.NUMBERVALUE(RIGHT(Table11[[#This Row],[تاریخ شمسی]],2))</f>
        <v>1</v>
      </c>
      <c r="F30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05-01</v>
      </c>
      <c r="G3028" s="195" t="s">
        <v>3179</v>
      </c>
      <c r="L3028" s="259">
        <v>44765</v>
      </c>
      <c r="M3028">
        <v>263724</v>
      </c>
      <c r="O3028" s="283">
        <f>IFERROR(DATE(Table7[[#This Row],[year]],MONTH(DATEVALUE(Table7[[#This Row],[month]]&amp;"1")),Table7[[#This Row],[day]]),"")</f>
        <v>40709</v>
      </c>
      <c r="P3028" s="257" t="s">
        <v>6453</v>
      </c>
      <c r="Q3028" s="257">
        <v>2011</v>
      </c>
      <c r="R3028" s="257" t="s">
        <v>3441</v>
      </c>
      <c r="S3028" s="257">
        <v>15</v>
      </c>
      <c r="T3028" s="257">
        <v>1517.75</v>
      </c>
      <c r="U3028" s="257">
        <v>2490</v>
      </c>
      <c r="V3028" s="257">
        <v>4475425</v>
      </c>
      <c r="X3028" s="260">
        <v>40788</v>
      </c>
      <c r="Z3028" s="260">
        <v>1</v>
      </c>
      <c r="AB3028" s="260" t="str">
        <f>IFERROR(IFERROR(VLOOKUP(Table_Merge1[[#This Row],[Column1]],Table11[#All],2,FALSE),LEFT(AB3029,8)&amp;IF(LEN((RIGHT(AB3029,2)+1))&lt;2,"0"&amp;(RIGHT(AB3029,2)+1),(RIGHT(AB3029,2)-1))),"")</f>
        <v/>
      </c>
      <c r="AC3028" s="259" t="str">
        <f>LEFT(Table_Merge1[[#This Row],[Column2]],4)</f>
        <v/>
      </c>
      <c r="AD3028" s="259" t="str">
        <f>RIGHT(LEFT(Table_Merge1[[#This Row],[Column2]],7),2)</f>
        <v/>
      </c>
      <c r="AE3028" s="259" t="str">
        <f>RIGHT(Table_Merge1[[#This Row],[Column2]],2)</f>
        <v/>
      </c>
      <c r="AH3028" s="260">
        <v>2011</v>
      </c>
      <c r="AI3028" t="s">
        <v>3447</v>
      </c>
      <c r="AJ3028" s="260">
        <v>2</v>
      </c>
      <c r="AK3028">
        <v>1854</v>
      </c>
      <c r="AL3028">
        <v>2264.5</v>
      </c>
      <c r="AM3028">
        <v>4592625</v>
      </c>
      <c r="AP3028" s="287" t="str">
        <f>IFERROR(IF(Table_Merge1[[#This Row],[LME Zinc stock]]*Table_Merge1[[#This Row],[Nima.مقدار]]=0,"",Table_Merge1[[#This Row],[LME Zinc stock]]*Table_Merge1[[#This Row],[Nima.مقدار]]),"")</f>
        <v/>
      </c>
      <c r="AQ3028" s="287" t="str">
        <f>IFERROR(IF(Table_Merge1[[#This Row],[LME Zinc 3-month]]*Table_Merge1[[#This Row],[Nima.مقدار]]=0,"",Table_Merge1[[#This Row],[LME Zinc 3-month]]*Table_Merge1[[#This Row],[Nima.مقدار]]),"")</f>
        <v/>
      </c>
      <c r="AR3028" s="288" t="str">
        <f>IFERROR(IF(Table_Merge1[[#This Row],[LME Zinc stock]]*Table_Merge1[[#This Row],[Azad.Sell]]=0,"",Table_Merge1[[#This Row],[LME Zinc stock]]*Table_Merge1[[#This Row],[Azad.Sell]]),"")</f>
        <v/>
      </c>
      <c r="AS3028" s="288" t="str">
        <f>IFERROR(IF(Table_Merge1[[#This Row],[LME Zinc 3-month]]*Table_Merge1[[#This Row],[Azad.Sell]]=0,"",Table_Merge1[[#This Row],[LME Zinc 3-month]]*Table_Merge1[[#This Row],[Azad.Sell]]),"")</f>
        <v/>
      </c>
      <c r="AT3028"/>
    </row>
    <row r="3029" spans="1:46" x14ac:dyDescent="0.25">
      <c r="A3029" s="258">
        <v>44766</v>
      </c>
      <c r="B30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1401.05.02</v>
      </c>
      <c r="C3029" s="195">
        <f t="shared" ca="1" si="83"/>
        <v>1401</v>
      </c>
      <c r="D30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29" s="195">
        <f>_xlfn.NUMBERVALUE(RIGHT(Table11[[#This Row],[تاریخ شمسی]],2))</f>
        <v>2</v>
      </c>
      <c r="F30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05-02</v>
      </c>
      <c r="G3029" s="195" t="s">
        <v>3180</v>
      </c>
      <c r="L3029" s="259">
        <v>44766</v>
      </c>
      <c r="M3029">
        <v>263872</v>
      </c>
      <c r="O3029" s="284">
        <f>IFERROR(DATE(Table7[[#This Row],[year]],MONTH(DATEVALUE(Table7[[#This Row],[month]]&amp;"1")),Table7[[#This Row],[day]]),"")</f>
        <v>40708</v>
      </c>
      <c r="P3029" s="195" t="s">
        <v>6454</v>
      </c>
      <c r="Q3029" s="195">
        <v>2011</v>
      </c>
      <c r="R3029" s="195" t="s">
        <v>3441</v>
      </c>
      <c r="S3029" s="195">
        <v>14</v>
      </c>
      <c r="T3029" s="195">
        <v>1519</v>
      </c>
      <c r="U3029" s="195">
        <v>2514</v>
      </c>
      <c r="V3029" s="195">
        <v>4487600</v>
      </c>
      <c r="X3029" s="260">
        <v>40787</v>
      </c>
      <c r="Z3029" s="260">
        <v>1</v>
      </c>
      <c r="AB3029" s="260" t="str">
        <f>IFERROR(IFERROR(VLOOKUP(Table_Merge1[[#This Row],[Column1]],Table11[#All],2,FALSE),LEFT(AB3030,8)&amp;IF(LEN((RIGHT(AB3030,2)+1))&lt;2,"0"&amp;(RIGHT(AB3030,2)+1),(RIGHT(AB3030,2)-1))),"")</f>
        <v/>
      </c>
      <c r="AC3029" s="259" t="str">
        <f>LEFT(Table_Merge1[[#This Row],[Column2]],4)</f>
        <v/>
      </c>
      <c r="AD3029" s="259" t="str">
        <f>RIGHT(LEFT(Table_Merge1[[#This Row],[Column2]],7),2)</f>
        <v/>
      </c>
      <c r="AE3029" s="259" t="str">
        <f>RIGHT(Table_Merge1[[#This Row],[Column2]],2)</f>
        <v/>
      </c>
      <c r="AH3029" s="260">
        <v>2011</v>
      </c>
      <c r="AI3029" t="s">
        <v>3447</v>
      </c>
      <c r="AJ3029" s="260">
        <v>1</v>
      </c>
      <c r="AK3029">
        <v>1815.5</v>
      </c>
      <c r="AL3029">
        <v>2301</v>
      </c>
      <c r="AM3029">
        <v>4592900</v>
      </c>
      <c r="AP3029" s="287" t="str">
        <f>IFERROR(IF(Table_Merge1[[#This Row],[LME Zinc stock]]*Table_Merge1[[#This Row],[Nima.مقدار]]=0,"",Table_Merge1[[#This Row],[LME Zinc stock]]*Table_Merge1[[#This Row],[Nima.مقدار]]),"")</f>
        <v/>
      </c>
      <c r="AQ3029" s="287" t="str">
        <f>IFERROR(IF(Table_Merge1[[#This Row],[LME Zinc 3-month]]*Table_Merge1[[#This Row],[Nima.مقدار]]=0,"",Table_Merge1[[#This Row],[LME Zinc 3-month]]*Table_Merge1[[#This Row],[Nima.مقدار]]),"")</f>
        <v/>
      </c>
      <c r="AR3029" s="288" t="str">
        <f>IFERROR(IF(Table_Merge1[[#This Row],[LME Zinc stock]]*Table_Merge1[[#This Row],[Azad.Sell]]=0,"",Table_Merge1[[#This Row],[LME Zinc stock]]*Table_Merge1[[#This Row],[Azad.Sell]]),"")</f>
        <v/>
      </c>
      <c r="AS3029" s="288" t="str">
        <f>IFERROR(IF(Table_Merge1[[#This Row],[LME Zinc 3-month]]*Table_Merge1[[#This Row],[Azad.Sell]]=0,"",Table_Merge1[[#This Row],[LME Zinc 3-month]]*Table_Merge1[[#This Row],[Azad.Sell]]),"")</f>
        <v/>
      </c>
      <c r="AT3029"/>
    </row>
    <row r="3030" spans="1:46" x14ac:dyDescent="0.25">
      <c r="A3030" s="258">
        <v>44767</v>
      </c>
      <c r="B30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1401.05.03</v>
      </c>
      <c r="C3030" s="195">
        <f t="shared" ca="1" si="83"/>
        <v>1401</v>
      </c>
      <c r="D30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30" s="195">
        <f>_xlfn.NUMBERVALUE(RIGHT(Table11[[#This Row],[تاریخ شمسی]],2))</f>
        <v>3</v>
      </c>
      <c r="F30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05-03</v>
      </c>
      <c r="G3030" s="195" t="s">
        <v>3181</v>
      </c>
      <c r="L3030" s="259">
        <v>44767</v>
      </c>
      <c r="M3030">
        <v>264529</v>
      </c>
      <c r="O3030" s="283">
        <f>IFERROR(DATE(Table7[[#This Row],[year]],MONTH(DATEVALUE(Table7[[#This Row],[month]]&amp;"1")),Table7[[#This Row],[day]]),"")</f>
        <v>40707</v>
      </c>
      <c r="P3030" s="257" t="s">
        <v>6455</v>
      </c>
      <c r="Q3030" s="257">
        <v>2011</v>
      </c>
      <c r="R3030" s="257" t="s">
        <v>3441</v>
      </c>
      <c r="S3030" s="257">
        <v>13</v>
      </c>
      <c r="T3030" s="257">
        <v>1524.7</v>
      </c>
      <c r="U3030" s="257" t="s">
        <v>3621</v>
      </c>
      <c r="V3030" s="257" t="s">
        <v>3621</v>
      </c>
      <c r="X3030" s="260">
        <v>40786</v>
      </c>
      <c r="Z3030" s="260">
        <v>1</v>
      </c>
      <c r="AB3030" s="260" t="str">
        <f>IFERROR(IFERROR(VLOOKUP(Table_Merge1[[#This Row],[Column1]],Table11[#All],2,FALSE),LEFT(AB3031,8)&amp;IF(LEN((RIGHT(AB3031,2)+1))&lt;2,"0"&amp;(RIGHT(AB3031,2)+1),(RIGHT(AB3031,2)-1))),"")</f>
        <v/>
      </c>
      <c r="AC3030" s="259" t="str">
        <f>LEFT(Table_Merge1[[#This Row],[Column2]],4)</f>
        <v/>
      </c>
      <c r="AD3030" s="259" t="str">
        <f>RIGHT(LEFT(Table_Merge1[[#This Row],[Column2]],7),2)</f>
        <v/>
      </c>
      <c r="AE3030" s="259" t="str">
        <f>RIGHT(Table_Merge1[[#This Row],[Column2]],2)</f>
        <v/>
      </c>
      <c r="AH3030" s="260">
        <v>2011</v>
      </c>
      <c r="AI3030" t="s">
        <v>3445</v>
      </c>
      <c r="AJ3030" s="260">
        <v>31</v>
      </c>
      <c r="AK3030">
        <v>1826</v>
      </c>
      <c r="AL3030">
        <v>2348</v>
      </c>
      <c r="AM3030">
        <v>4579475</v>
      </c>
      <c r="AP3030" s="287" t="str">
        <f>IFERROR(IF(Table_Merge1[[#This Row],[LME Zinc stock]]*Table_Merge1[[#This Row],[Nima.مقدار]]=0,"",Table_Merge1[[#This Row],[LME Zinc stock]]*Table_Merge1[[#This Row],[Nima.مقدار]]),"")</f>
        <v/>
      </c>
      <c r="AQ3030" s="287" t="str">
        <f>IFERROR(IF(Table_Merge1[[#This Row],[LME Zinc 3-month]]*Table_Merge1[[#This Row],[Nima.مقدار]]=0,"",Table_Merge1[[#This Row],[LME Zinc 3-month]]*Table_Merge1[[#This Row],[Nima.مقدار]]),"")</f>
        <v/>
      </c>
      <c r="AR3030" s="288" t="str">
        <f>IFERROR(IF(Table_Merge1[[#This Row],[LME Zinc stock]]*Table_Merge1[[#This Row],[Azad.Sell]]=0,"",Table_Merge1[[#This Row],[LME Zinc stock]]*Table_Merge1[[#This Row],[Azad.Sell]]),"")</f>
        <v/>
      </c>
      <c r="AS3030" s="288" t="str">
        <f>IFERROR(IF(Table_Merge1[[#This Row],[LME Zinc 3-month]]*Table_Merge1[[#This Row],[Azad.Sell]]=0,"",Table_Merge1[[#This Row],[LME Zinc 3-month]]*Table_Merge1[[#This Row],[Azad.Sell]]),"")</f>
        <v/>
      </c>
      <c r="AT3030"/>
    </row>
    <row r="3031" spans="1:46" x14ac:dyDescent="0.25">
      <c r="A3031" s="258">
        <v>44768</v>
      </c>
      <c r="B30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1401.05.04</v>
      </c>
      <c r="C3031" s="195">
        <f t="shared" ca="1" si="83"/>
        <v>1401</v>
      </c>
      <c r="D30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31" s="195">
        <f>_xlfn.NUMBERVALUE(RIGHT(Table11[[#This Row],[تاریخ شمسی]],2))</f>
        <v>4</v>
      </c>
      <c r="F30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05-04</v>
      </c>
      <c r="G3031" s="195" t="s">
        <v>3182</v>
      </c>
      <c r="L3031" s="259">
        <v>44768</v>
      </c>
      <c r="M3031">
        <v>264993</v>
      </c>
      <c r="O3031" s="284">
        <f>IFERROR(DATE(Table7[[#This Row],[year]],MONTH(DATEVALUE(Table7[[#This Row],[month]]&amp;"1")),Table7[[#This Row],[day]]),"")</f>
        <v>40704</v>
      </c>
      <c r="P3031" s="195" t="s">
        <v>6456</v>
      </c>
      <c r="Q3031" s="195">
        <v>2011</v>
      </c>
      <c r="R3031" s="195" t="s">
        <v>3441</v>
      </c>
      <c r="S3031" s="195">
        <v>10</v>
      </c>
      <c r="T3031" s="195">
        <v>1541</v>
      </c>
      <c r="U3031" s="195">
        <v>2539</v>
      </c>
      <c r="V3031" s="195">
        <v>4499650</v>
      </c>
      <c r="X3031" s="260">
        <v>40785</v>
      </c>
      <c r="Z3031" s="260">
        <v>1</v>
      </c>
      <c r="AB3031" s="260" t="str">
        <f>IFERROR(IFERROR(VLOOKUP(Table_Merge1[[#This Row],[Column1]],Table11[#All],2,FALSE),LEFT(AB3032,8)&amp;IF(LEN((RIGHT(AB3032,2)+1))&lt;2,"0"&amp;(RIGHT(AB3032,2)+1),(RIGHT(AB3032,2)-1))),"")</f>
        <v/>
      </c>
      <c r="AC3031" s="259" t="str">
        <f>LEFT(Table_Merge1[[#This Row],[Column2]],4)</f>
        <v/>
      </c>
      <c r="AD3031" s="259" t="str">
        <f>RIGHT(LEFT(Table_Merge1[[#This Row],[Column2]],7),2)</f>
        <v/>
      </c>
      <c r="AE3031" s="259" t="str">
        <f>RIGHT(Table_Merge1[[#This Row],[Column2]],2)</f>
        <v/>
      </c>
      <c r="AH3031" s="260">
        <v>2011</v>
      </c>
      <c r="AI3031" t="s">
        <v>3445</v>
      </c>
      <c r="AJ3031" s="260">
        <v>30</v>
      </c>
      <c r="AK3031">
        <v>1791</v>
      </c>
      <c r="AL3031">
        <v>2385</v>
      </c>
      <c r="AM3031">
        <v>4581750</v>
      </c>
      <c r="AP3031" s="287" t="str">
        <f>IFERROR(IF(Table_Merge1[[#This Row],[LME Zinc stock]]*Table_Merge1[[#This Row],[Nima.مقدار]]=0,"",Table_Merge1[[#This Row],[LME Zinc stock]]*Table_Merge1[[#This Row],[Nima.مقدار]]),"")</f>
        <v/>
      </c>
      <c r="AQ3031" s="287" t="str">
        <f>IFERROR(IF(Table_Merge1[[#This Row],[LME Zinc 3-month]]*Table_Merge1[[#This Row],[Nima.مقدار]]=0,"",Table_Merge1[[#This Row],[LME Zinc 3-month]]*Table_Merge1[[#This Row],[Nima.مقدار]]),"")</f>
        <v/>
      </c>
      <c r="AR3031" s="288" t="str">
        <f>IFERROR(IF(Table_Merge1[[#This Row],[LME Zinc stock]]*Table_Merge1[[#This Row],[Azad.Sell]]=0,"",Table_Merge1[[#This Row],[LME Zinc stock]]*Table_Merge1[[#This Row],[Azad.Sell]]),"")</f>
        <v/>
      </c>
      <c r="AS3031" s="288" t="str">
        <f>IFERROR(IF(Table_Merge1[[#This Row],[LME Zinc 3-month]]*Table_Merge1[[#This Row],[Azad.Sell]]=0,"",Table_Merge1[[#This Row],[LME Zinc 3-month]]*Table_Merge1[[#This Row],[Azad.Sell]]),"")</f>
        <v/>
      </c>
      <c r="AT3031"/>
    </row>
    <row r="3032" spans="1:46" x14ac:dyDescent="0.25">
      <c r="A3032" s="258">
        <v>44769</v>
      </c>
      <c r="B30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1401.05.05</v>
      </c>
      <c r="C3032" s="195">
        <f t="shared" ca="1" si="83"/>
        <v>1401</v>
      </c>
      <c r="D30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32" s="195">
        <f>_xlfn.NUMBERVALUE(RIGHT(Table11[[#This Row],[تاریخ شمسی]],2))</f>
        <v>5</v>
      </c>
      <c r="F30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05-05</v>
      </c>
      <c r="G3032" s="195" t="s">
        <v>3183</v>
      </c>
      <c r="L3032" s="259">
        <v>44769</v>
      </c>
      <c r="M3032">
        <v>266424</v>
      </c>
      <c r="O3032" s="283">
        <f>IFERROR(DATE(Table7[[#This Row],[year]],MONTH(DATEVALUE(Table7[[#This Row],[month]]&amp;"1")),Table7[[#This Row],[day]]),"")</f>
        <v>40703</v>
      </c>
      <c r="P3032" s="257" t="s">
        <v>6457</v>
      </c>
      <c r="Q3032" s="257">
        <v>2011</v>
      </c>
      <c r="R3032" s="257" t="s">
        <v>3441</v>
      </c>
      <c r="S3032" s="257">
        <v>9</v>
      </c>
      <c r="T3032" s="257">
        <v>1534</v>
      </c>
      <c r="U3032" s="257">
        <v>2523</v>
      </c>
      <c r="V3032" s="257">
        <v>4509950</v>
      </c>
      <c r="X3032" s="260">
        <v>40781</v>
      </c>
      <c r="Z3032" s="260">
        <v>1</v>
      </c>
      <c r="AB3032" s="260" t="str">
        <f>IFERROR(IFERROR(VLOOKUP(Table_Merge1[[#This Row],[Column1]],Table11[#All],2,FALSE),LEFT(AB3033,8)&amp;IF(LEN((RIGHT(AB3033,2)+1))&lt;2,"0"&amp;(RIGHT(AB3033,2)+1),(RIGHT(AB3033,2)-1))),"")</f>
        <v/>
      </c>
      <c r="AC3032" s="259" t="str">
        <f>LEFT(Table_Merge1[[#This Row],[Column2]],4)</f>
        <v/>
      </c>
      <c r="AD3032" s="259" t="str">
        <f>RIGHT(LEFT(Table_Merge1[[#This Row],[Column2]],7),2)</f>
        <v/>
      </c>
      <c r="AE3032" s="259" t="str">
        <f>RIGHT(Table_Merge1[[#This Row],[Column2]],2)</f>
        <v/>
      </c>
      <c r="AH3032" s="260">
        <v>2011</v>
      </c>
      <c r="AI3032" t="s">
        <v>3445</v>
      </c>
      <c r="AJ3032" s="260">
        <v>26</v>
      </c>
      <c r="AK3032">
        <v>1787</v>
      </c>
      <c r="AL3032">
        <v>2375</v>
      </c>
      <c r="AM3032">
        <v>4588400</v>
      </c>
      <c r="AP3032" s="287" t="str">
        <f>IFERROR(IF(Table_Merge1[[#This Row],[LME Zinc stock]]*Table_Merge1[[#This Row],[Nima.مقدار]]=0,"",Table_Merge1[[#This Row],[LME Zinc stock]]*Table_Merge1[[#This Row],[Nima.مقدار]]),"")</f>
        <v/>
      </c>
      <c r="AQ3032" s="287" t="str">
        <f>IFERROR(IF(Table_Merge1[[#This Row],[LME Zinc 3-month]]*Table_Merge1[[#This Row],[Nima.مقدار]]=0,"",Table_Merge1[[#This Row],[LME Zinc 3-month]]*Table_Merge1[[#This Row],[Nima.مقدار]]),"")</f>
        <v/>
      </c>
      <c r="AR3032" s="288" t="str">
        <f>IFERROR(IF(Table_Merge1[[#This Row],[LME Zinc stock]]*Table_Merge1[[#This Row],[Azad.Sell]]=0,"",Table_Merge1[[#This Row],[LME Zinc stock]]*Table_Merge1[[#This Row],[Azad.Sell]]),"")</f>
        <v/>
      </c>
      <c r="AS3032" s="288" t="str">
        <f>IFERROR(IF(Table_Merge1[[#This Row],[LME Zinc 3-month]]*Table_Merge1[[#This Row],[Azad.Sell]]=0,"",Table_Merge1[[#This Row],[LME Zinc 3-month]]*Table_Merge1[[#This Row],[Azad.Sell]]),"")</f>
        <v/>
      </c>
      <c r="AT3032"/>
    </row>
    <row r="3033" spans="1:46" x14ac:dyDescent="0.25">
      <c r="A3033" s="258">
        <v>44770</v>
      </c>
      <c r="B30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1401.05.06</v>
      </c>
      <c r="C3033" s="195">
        <f t="shared" ca="1" si="83"/>
        <v>1401</v>
      </c>
      <c r="D30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33" s="195">
        <f>_xlfn.NUMBERVALUE(RIGHT(Table11[[#This Row],[تاریخ شمسی]],2))</f>
        <v>6</v>
      </c>
      <c r="F30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05-06</v>
      </c>
      <c r="G3033" s="195" t="s">
        <v>3184</v>
      </c>
      <c r="L3033" s="259">
        <v>44770</v>
      </c>
      <c r="M3033">
        <v>265460</v>
      </c>
      <c r="O3033" s="284">
        <f>IFERROR(DATE(Table7[[#This Row],[year]],MONTH(DATEVALUE(Table7[[#This Row],[month]]&amp;"1")),Table7[[#This Row],[day]]),"")</f>
        <v>40702</v>
      </c>
      <c r="P3033" s="195" t="s">
        <v>6458</v>
      </c>
      <c r="Q3033" s="195">
        <v>2011</v>
      </c>
      <c r="R3033" s="195" t="s">
        <v>3441</v>
      </c>
      <c r="S3033" s="195">
        <v>8</v>
      </c>
      <c r="T3033" s="195">
        <v>1535.5</v>
      </c>
      <c r="U3033" s="195">
        <v>2512</v>
      </c>
      <c r="V3033" s="195">
        <v>4523250</v>
      </c>
      <c r="X3033" s="260">
        <v>40780</v>
      </c>
      <c r="Z3033" s="260">
        <v>1</v>
      </c>
      <c r="AB3033" s="260" t="str">
        <f>IFERROR(IFERROR(VLOOKUP(Table_Merge1[[#This Row],[Column1]],Table11[#All],2,FALSE),LEFT(AB3034,8)&amp;IF(LEN((RIGHT(AB3034,2)+1))&lt;2,"0"&amp;(RIGHT(AB3034,2)+1),(RIGHT(AB3034,2)-1))),"")</f>
        <v/>
      </c>
      <c r="AC3033" s="259" t="str">
        <f>LEFT(Table_Merge1[[#This Row],[Column2]],4)</f>
        <v/>
      </c>
      <c r="AD3033" s="259" t="str">
        <f>RIGHT(LEFT(Table_Merge1[[#This Row],[Column2]],7),2)</f>
        <v/>
      </c>
      <c r="AE3033" s="259" t="str">
        <f>RIGHT(Table_Merge1[[#This Row],[Column2]],2)</f>
        <v/>
      </c>
      <c r="AH3033" s="260">
        <v>2011</v>
      </c>
      <c r="AI3033" t="s">
        <v>3445</v>
      </c>
      <c r="AJ3033" s="260">
        <v>25</v>
      </c>
      <c r="AK3033">
        <v>1716.5</v>
      </c>
      <c r="AL3033">
        <v>2366.5</v>
      </c>
      <c r="AM3033">
        <v>4595525</v>
      </c>
      <c r="AP3033" s="287" t="str">
        <f>IFERROR(IF(Table_Merge1[[#This Row],[LME Zinc stock]]*Table_Merge1[[#This Row],[Nima.مقدار]]=0,"",Table_Merge1[[#This Row],[LME Zinc stock]]*Table_Merge1[[#This Row],[Nima.مقدار]]),"")</f>
        <v/>
      </c>
      <c r="AQ3033" s="287" t="str">
        <f>IFERROR(IF(Table_Merge1[[#This Row],[LME Zinc 3-month]]*Table_Merge1[[#This Row],[Nima.مقدار]]=0,"",Table_Merge1[[#This Row],[LME Zinc 3-month]]*Table_Merge1[[#This Row],[Nima.مقدار]]),"")</f>
        <v/>
      </c>
      <c r="AR3033" s="288" t="str">
        <f>IFERROR(IF(Table_Merge1[[#This Row],[LME Zinc stock]]*Table_Merge1[[#This Row],[Azad.Sell]]=0,"",Table_Merge1[[#This Row],[LME Zinc stock]]*Table_Merge1[[#This Row],[Azad.Sell]]),"")</f>
        <v/>
      </c>
      <c r="AS3033" s="288" t="str">
        <f>IFERROR(IF(Table_Merge1[[#This Row],[LME Zinc 3-month]]*Table_Merge1[[#This Row],[Azad.Sell]]=0,"",Table_Merge1[[#This Row],[LME Zinc 3-month]]*Table_Merge1[[#This Row],[Azad.Sell]]),"")</f>
        <v/>
      </c>
      <c r="AT3033"/>
    </row>
    <row r="3034" spans="1:46" x14ac:dyDescent="0.25">
      <c r="A3034" s="258">
        <v>44772</v>
      </c>
      <c r="B30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1401.05.08</v>
      </c>
      <c r="C3034" s="195">
        <f t="shared" ca="1" si="83"/>
        <v>1401</v>
      </c>
      <c r="D30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34" s="195">
        <f>_xlfn.NUMBERVALUE(RIGHT(Table11[[#This Row],[تاریخ شمسی]],2))</f>
        <v>8</v>
      </c>
      <c r="F30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05-08</v>
      </c>
      <c r="G3034" s="195" t="s">
        <v>3185</v>
      </c>
      <c r="L3034" s="259">
        <v>44772</v>
      </c>
      <c r="M3034">
        <v>265190</v>
      </c>
      <c r="O3034" s="283">
        <f>IFERROR(DATE(Table7[[#This Row],[year]],MONTH(DATEVALUE(Table7[[#This Row],[month]]&amp;"1")),Table7[[#This Row],[day]]),"")</f>
        <v>40701</v>
      </c>
      <c r="P3034" s="257" t="s">
        <v>6459</v>
      </c>
      <c r="Q3034" s="257">
        <v>2011</v>
      </c>
      <c r="R3034" s="257" t="s">
        <v>3441</v>
      </c>
      <c r="S3034" s="257">
        <v>7</v>
      </c>
      <c r="T3034" s="257">
        <v>1548.4</v>
      </c>
      <c r="U3034" s="257">
        <v>2499.5</v>
      </c>
      <c r="V3034" s="257">
        <v>4533250</v>
      </c>
      <c r="X3034" s="260">
        <v>40779</v>
      </c>
      <c r="Z3034" s="260">
        <v>1</v>
      </c>
      <c r="AB3034" s="260" t="str">
        <f>IFERROR(IFERROR(VLOOKUP(Table_Merge1[[#This Row],[Column1]],Table11[#All],2,FALSE),LEFT(AB3035,8)&amp;IF(LEN((RIGHT(AB3035,2)+1))&lt;2,"0"&amp;(RIGHT(AB3035,2)+1),(RIGHT(AB3035,2)-1))),"")</f>
        <v/>
      </c>
      <c r="AC3034" s="259" t="str">
        <f>LEFT(Table_Merge1[[#This Row],[Column2]],4)</f>
        <v/>
      </c>
      <c r="AD3034" s="259" t="str">
        <f>RIGHT(LEFT(Table_Merge1[[#This Row],[Column2]],7),2)</f>
        <v/>
      </c>
      <c r="AE3034" s="259" t="str">
        <f>RIGHT(Table_Merge1[[#This Row],[Column2]],2)</f>
        <v/>
      </c>
      <c r="AH3034" s="260">
        <v>2011</v>
      </c>
      <c r="AI3034" t="s">
        <v>3445</v>
      </c>
      <c r="AJ3034" s="260">
        <v>24</v>
      </c>
      <c r="AK3034">
        <v>1850</v>
      </c>
      <c r="AL3034">
        <v>2386</v>
      </c>
      <c r="AM3034">
        <v>4601225</v>
      </c>
      <c r="AP3034" s="287" t="str">
        <f>IFERROR(IF(Table_Merge1[[#This Row],[LME Zinc stock]]*Table_Merge1[[#This Row],[Nima.مقدار]]=0,"",Table_Merge1[[#This Row],[LME Zinc stock]]*Table_Merge1[[#This Row],[Nima.مقدار]]),"")</f>
        <v/>
      </c>
      <c r="AQ3034" s="287" t="str">
        <f>IFERROR(IF(Table_Merge1[[#This Row],[LME Zinc 3-month]]*Table_Merge1[[#This Row],[Nima.مقدار]]=0,"",Table_Merge1[[#This Row],[LME Zinc 3-month]]*Table_Merge1[[#This Row],[Nima.مقدار]]),"")</f>
        <v/>
      </c>
      <c r="AR3034" s="288" t="str">
        <f>IFERROR(IF(Table_Merge1[[#This Row],[LME Zinc stock]]*Table_Merge1[[#This Row],[Azad.Sell]]=0,"",Table_Merge1[[#This Row],[LME Zinc stock]]*Table_Merge1[[#This Row],[Azad.Sell]]),"")</f>
        <v/>
      </c>
      <c r="AS3034" s="288" t="str">
        <f>IFERROR(IF(Table_Merge1[[#This Row],[LME Zinc 3-month]]*Table_Merge1[[#This Row],[Azad.Sell]]=0,"",Table_Merge1[[#This Row],[LME Zinc 3-month]]*Table_Merge1[[#This Row],[Azad.Sell]]),"")</f>
        <v/>
      </c>
      <c r="AT3034"/>
    </row>
    <row r="3035" spans="1:46" x14ac:dyDescent="0.25">
      <c r="A3035" s="258">
        <v>44773</v>
      </c>
      <c r="B30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1401.05.09</v>
      </c>
      <c r="C3035" s="195">
        <f t="shared" ca="1" si="83"/>
        <v>1401</v>
      </c>
      <c r="D30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35" s="195">
        <f>_xlfn.NUMBERVALUE(RIGHT(Table11[[#This Row],[تاریخ شمسی]],2))</f>
        <v>9</v>
      </c>
      <c r="F30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05-09</v>
      </c>
      <c r="G3035" s="195" t="s">
        <v>3186</v>
      </c>
      <c r="L3035" s="259">
        <v>44773</v>
      </c>
      <c r="M3035">
        <v>264823</v>
      </c>
      <c r="O3035" s="284">
        <f>IFERROR(DATE(Table7[[#This Row],[year]],MONTH(DATEVALUE(Table7[[#This Row],[month]]&amp;"1")),Table7[[#This Row],[day]]),"")</f>
        <v>40700</v>
      </c>
      <c r="P3035" s="195" t="s">
        <v>6460</v>
      </c>
      <c r="Q3035" s="195">
        <v>2011</v>
      </c>
      <c r="R3035" s="195" t="s">
        <v>3441</v>
      </c>
      <c r="S3035" s="195">
        <v>6</v>
      </c>
      <c r="T3035" s="195">
        <v>1542.75</v>
      </c>
      <c r="U3035" s="195">
        <v>2498</v>
      </c>
      <c r="V3035" s="195">
        <v>4544725</v>
      </c>
      <c r="X3035" s="260">
        <v>40778</v>
      </c>
      <c r="Z3035" s="260">
        <v>1</v>
      </c>
      <c r="AB3035" s="260" t="str">
        <f>IFERROR(IFERROR(VLOOKUP(Table_Merge1[[#This Row],[Column1]],Table11[#All],2,FALSE),LEFT(AB3036,8)&amp;IF(LEN((RIGHT(AB3036,2)+1))&lt;2,"0"&amp;(RIGHT(AB3036,2)+1),(RIGHT(AB3036,2)-1))),"")</f>
        <v/>
      </c>
      <c r="AC3035" s="259" t="str">
        <f>LEFT(Table_Merge1[[#This Row],[Column2]],4)</f>
        <v/>
      </c>
      <c r="AD3035" s="259" t="str">
        <f>RIGHT(LEFT(Table_Merge1[[#This Row],[Column2]],7),2)</f>
        <v/>
      </c>
      <c r="AE3035" s="259" t="str">
        <f>RIGHT(Table_Merge1[[#This Row],[Column2]],2)</f>
        <v/>
      </c>
      <c r="AH3035" s="260">
        <v>2011</v>
      </c>
      <c r="AI3035" t="s">
        <v>3445</v>
      </c>
      <c r="AJ3035" s="260">
        <v>23</v>
      </c>
      <c r="AK3035">
        <v>1886.5</v>
      </c>
      <c r="AL3035">
        <v>2355.5</v>
      </c>
      <c r="AM3035">
        <v>4608825</v>
      </c>
      <c r="AP3035" s="287" t="str">
        <f>IFERROR(IF(Table_Merge1[[#This Row],[LME Zinc stock]]*Table_Merge1[[#This Row],[Nima.مقدار]]=0,"",Table_Merge1[[#This Row],[LME Zinc stock]]*Table_Merge1[[#This Row],[Nima.مقدار]]),"")</f>
        <v/>
      </c>
      <c r="AQ3035" s="287" t="str">
        <f>IFERROR(IF(Table_Merge1[[#This Row],[LME Zinc 3-month]]*Table_Merge1[[#This Row],[Nima.مقدار]]=0,"",Table_Merge1[[#This Row],[LME Zinc 3-month]]*Table_Merge1[[#This Row],[Nima.مقدار]]),"")</f>
        <v/>
      </c>
      <c r="AR3035" s="288" t="str">
        <f>IFERROR(IF(Table_Merge1[[#This Row],[LME Zinc stock]]*Table_Merge1[[#This Row],[Azad.Sell]]=0,"",Table_Merge1[[#This Row],[LME Zinc stock]]*Table_Merge1[[#This Row],[Azad.Sell]]),"")</f>
        <v/>
      </c>
      <c r="AS3035" s="288" t="str">
        <f>IFERROR(IF(Table_Merge1[[#This Row],[LME Zinc 3-month]]*Table_Merge1[[#This Row],[Azad.Sell]]=0,"",Table_Merge1[[#This Row],[LME Zinc 3-month]]*Table_Merge1[[#This Row],[Azad.Sell]]),"")</f>
        <v/>
      </c>
      <c r="AT3035"/>
    </row>
    <row r="3036" spans="1:46" x14ac:dyDescent="0.25">
      <c r="A3036" s="258">
        <v>44774</v>
      </c>
      <c r="B30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1401.05.10</v>
      </c>
      <c r="C3036" s="195">
        <f t="shared" ca="1" si="83"/>
        <v>1401</v>
      </c>
      <c r="D30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36" s="195">
        <f>_xlfn.NUMBERVALUE(RIGHT(Table11[[#This Row],[تاریخ شمسی]],2))</f>
        <v>10</v>
      </c>
      <c r="F30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05-10</v>
      </c>
      <c r="G3036" s="195" t="s">
        <v>3187</v>
      </c>
      <c r="L3036" s="259">
        <v>44774</v>
      </c>
      <c r="M3036">
        <v>266131</v>
      </c>
      <c r="O3036" s="283">
        <f>IFERROR(DATE(Table7[[#This Row],[year]],MONTH(DATEVALUE(Table7[[#This Row],[month]]&amp;"1")),Table7[[#This Row],[day]]),"")</f>
        <v>40697</v>
      </c>
      <c r="P3036" s="257" t="s">
        <v>6461</v>
      </c>
      <c r="Q3036" s="257">
        <v>2011</v>
      </c>
      <c r="R3036" s="257" t="s">
        <v>3441</v>
      </c>
      <c r="S3036" s="257">
        <v>3</v>
      </c>
      <c r="T3036" s="257">
        <v>1531</v>
      </c>
      <c r="U3036" s="257">
        <v>2511</v>
      </c>
      <c r="V3036" s="257">
        <v>4555550</v>
      </c>
      <c r="X3036" s="260">
        <v>40777</v>
      </c>
      <c r="Z3036" s="260">
        <v>1</v>
      </c>
      <c r="AB3036" s="260" t="str">
        <f>IFERROR(IFERROR(VLOOKUP(Table_Merge1[[#This Row],[Column1]],Table11[#All],2,FALSE),LEFT(AB3037,8)&amp;IF(LEN((RIGHT(AB3037,2)+1))&lt;2,"0"&amp;(RIGHT(AB3037,2)+1),(RIGHT(AB3037,2)-1))),"")</f>
        <v/>
      </c>
      <c r="AC3036" s="259" t="str">
        <f>LEFT(Table_Merge1[[#This Row],[Column2]],4)</f>
        <v/>
      </c>
      <c r="AD3036" s="259" t="str">
        <f>RIGHT(LEFT(Table_Merge1[[#This Row],[Column2]],7),2)</f>
        <v/>
      </c>
      <c r="AE3036" s="259" t="str">
        <f>RIGHT(Table_Merge1[[#This Row],[Column2]],2)</f>
        <v/>
      </c>
      <c r="AH3036" s="260">
        <v>2011</v>
      </c>
      <c r="AI3036" t="s">
        <v>3445</v>
      </c>
      <c r="AJ3036" s="260">
        <v>22</v>
      </c>
      <c r="AK3036">
        <v>1877.75</v>
      </c>
      <c r="AL3036">
        <v>2380</v>
      </c>
      <c r="AM3036">
        <v>4604700</v>
      </c>
      <c r="AP3036" s="287" t="str">
        <f>IFERROR(IF(Table_Merge1[[#This Row],[LME Zinc stock]]*Table_Merge1[[#This Row],[Nima.مقدار]]=0,"",Table_Merge1[[#This Row],[LME Zinc stock]]*Table_Merge1[[#This Row],[Nima.مقدار]]),"")</f>
        <v/>
      </c>
      <c r="AQ3036" s="287" t="str">
        <f>IFERROR(IF(Table_Merge1[[#This Row],[LME Zinc 3-month]]*Table_Merge1[[#This Row],[Nima.مقدار]]=0,"",Table_Merge1[[#This Row],[LME Zinc 3-month]]*Table_Merge1[[#This Row],[Nima.مقدار]]),"")</f>
        <v/>
      </c>
      <c r="AR3036" s="288" t="str">
        <f>IFERROR(IF(Table_Merge1[[#This Row],[LME Zinc stock]]*Table_Merge1[[#This Row],[Azad.Sell]]=0,"",Table_Merge1[[#This Row],[LME Zinc stock]]*Table_Merge1[[#This Row],[Azad.Sell]]),"")</f>
        <v/>
      </c>
      <c r="AS3036" s="288" t="str">
        <f>IFERROR(IF(Table_Merge1[[#This Row],[LME Zinc 3-month]]*Table_Merge1[[#This Row],[Azad.Sell]]=0,"",Table_Merge1[[#This Row],[LME Zinc 3-month]]*Table_Merge1[[#This Row],[Azad.Sell]]),"")</f>
        <v/>
      </c>
      <c r="AT3036"/>
    </row>
    <row r="3037" spans="1:46" x14ac:dyDescent="0.25">
      <c r="A3037" s="258">
        <v>44775</v>
      </c>
      <c r="B30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1401.05.11</v>
      </c>
      <c r="C3037" s="195">
        <f t="shared" ca="1" si="83"/>
        <v>1401</v>
      </c>
      <c r="D30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37" s="195">
        <f>_xlfn.NUMBERVALUE(RIGHT(Table11[[#This Row],[تاریخ شمسی]],2))</f>
        <v>11</v>
      </c>
      <c r="F30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05-11</v>
      </c>
      <c r="G3037" s="195" t="s">
        <v>3188</v>
      </c>
      <c r="L3037" s="259">
        <v>44775</v>
      </c>
      <c r="M3037">
        <v>265489</v>
      </c>
      <c r="O3037" s="284">
        <f>IFERROR(DATE(Table7[[#This Row],[year]],MONTH(DATEVALUE(Table7[[#This Row],[month]]&amp;"1")),Table7[[#This Row],[day]]),"")</f>
        <v>40696</v>
      </c>
      <c r="P3037" s="195" t="s">
        <v>6462</v>
      </c>
      <c r="Q3037" s="195">
        <v>2011</v>
      </c>
      <c r="R3037" s="195" t="s">
        <v>3441</v>
      </c>
      <c r="S3037" s="195">
        <v>2</v>
      </c>
      <c r="T3037" s="195">
        <v>1540.75</v>
      </c>
      <c r="U3037" s="195">
        <v>2539</v>
      </c>
      <c r="V3037" s="195">
        <v>4566675</v>
      </c>
      <c r="X3037" s="260">
        <v>40774</v>
      </c>
      <c r="Z3037" s="260">
        <v>1</v>
      </c>
      <c r="AB3037" s="260" t="str">
        <f>IFERROR(IFERROR(VLOOKUP(Table_Merge1[[#This Row],[Column1]],Table11[#All],2,FALSE),LEFT(AB3038,8)&amp;IF(LEN((RIGHT(AB3038,2)+1))&lt;2,"0"&amp;(RIGHT(AB3038,2)+1),(RIGHT(AB3038,2)-1))),"")</f>
        <v/>
      </c>
      <c r="AC3037" s="259" t="str">
        <f>LEFT(Table_Merge1[[#This Row],[Column2]],4)</f>
        <v/>
      </c>
      <c r="AD3037" s="259" t="str">
        <f>RIGHT(LEFT(Table_Merge1[[#This Row],[Column2]],7),2)</f>
        <v/>
      </c>
      <c r="AE3037" s="259" t="str">
        <f>RIGHT(Table_Merge1[[#This Row],[Column2]],2)</f>
        <v/>
      </c>
      <c r="AH3037" s="260">
        <v>2011</v>
      </c>
      <c r="AI3037" t="s">
        <v>3445</v>
      </c>
      <c r="AJ3037" s="260">
        <v>19</v>
      </c>
      <c r="AK3037">
        <v>1862</v>
      </c>
      <c r="AL3037">
        <v>2404.5</v>
      </c>
      <c r="AM3037">
        <v>4609750</v>
      </c>
      <c r="AP3037" s="287" t="str">
        <f>IFERROR(IF(Table_Merge1[[#This Row],[LME Zinc stock]]*Table_Merge1[[#This Row],[Nima.مقدار]]=0,"",Table_Merge1[[#This Row],[LME Zinc stock]]*Table_Merge1[[#This Row],[Nima.مقدار]]),"")</f>
        <v/>
      </c>
      <c r="AQ3037" s="287" t="str">
        <f>IFERROR(IF(Table_Merge1[[#This Row],[LME Zinc 3-month]]*Table_Merge1[[#This Row],[Nima.مقدار]]=0,"",Table_Merge1[[#This Row],[LME Zinc 3-month]]*Table_Merge1[[#This Row],[Nima.مقدار]]),"")</f>
        <v/>
      </c>
      <c r="AR3037" s="288" t="str">
        <f>IFERROR(IF(Table_Merge1[[#This Row],[LME Zinc stock]]*Table_Merge1[[#This Row],[Azad.Sell]]=0,"",Table_Merge1[[#This Row],[LME Zinc stock]]*Table_Merge1[[#This Row],[Azad.Sell]]),"")</f>
        <v/>
      </c>
      <c r="AS3037" s="288" t="str">
        <f>IFERROR(IF(Table_Merge1[[#This Row],[LME Zinc 3-month]]*Table_Merge1[[#This Row],[Azad.Sell]]=0,"",Table_Merge1[[#This Row],[LME Zinc 3-month]]*Table_Merge1[[#This Row],[Azad.Sell]]),"")</f>
        <v/>
      </c>
      <c r="AT3037"/>
    </row>
    <row r="3038" spans="1:46" x14ac:dyDescent="0.25">
      <c r="A3038" s="258">
        <v>44776</v>
      </c>
      <c r="B30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1401.05.12</v>
      </c>
      <c r="C3038" s="195">
        <f t="shared" ca="1" si="83"/>
        <v>1401</v>
      </c>
      <c r="D30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38" s="195">
        <f>_xlfn.NUMBERVALUE(RIGHT(Table11[[#This Row],[تاریخ شمسی]],2))</f>
        <v>12</v>
      </c>
      <c r="F30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05-12</v>
      </c>
      <c r="G3038" s="195" t="s">
        <v>3189</v>
      </c>
      <c r="L3038" s="259">
        <v>44776</v>
      </c>
      <c r="M3038">
        <v>265998</v>
      </c>
      <c r="O3038" s="283">
        <f>IFERROR(DATE(Table7[[#This Row],[year]],MONTH(DATEVALUE(Table7[[#This Row],[month]]&amp;"1")),Table7[[#This Row],[day]]),"")</f>
        <v>40695</v>
      </c>
      <c r="P3038" s="257" t="s">
        <v>6463</v>
      </c>
      <c r="Q3038" s="257">
        <v>2011</v>
      </c>
      <c r="R3038" s="257" t="s">
        <v>3441</v>
      </c>
      <c r="S3038" s="257">
        <v>1</v>
      </c>
      <c r="T3038" s="257">
        <v>1532.25</v>
      </c>
      <c r="U3038" s="257">
        <v>2554</v>
      </c>
      <c r="V3038" s="257">
        <v>4579625</v>
      </c>
      <c r="X3038" s="260">
        <v>40773</v>
      </c>
      <c r="Z3038" s="260">
        <v>1</v>
      </c>
      <c r="AB3038" s="260" t="str">
        <f>IFERROR(IFERROR(VLOOKUP(Table_Merge1[[#This Row],[Column1]],Table11[#All],2,FALSE),LEFT(AB3039,8)&amp;IF(LEN((RIGHT(AB3039,2)+1))&lt;2,"0"&amp;(RIGHT(AB3039,2)+1),(RIGHT(AB3039,2)-1))),"")</f>
        <v/>
      </c>
      <c r="AC3038" s="259" t="str">
        <f>LEFT(Table_Merge1[[#This Row],[Column2]],4)</f>
        <v/>
      </c>
      <c r="AD3038" s="259" t="str">
        <f>RIGHT(LEFT(Table_Merge1[[#This Row],[Column2]],7),2)</f>
        <v/>
      </c>
      <c r="AE3038" s="259" t="str">
        <f>RIGHT(Table_Merge1[[#This Row],[Column2]],2)</f>
        <v/>
      </c>
      <c r="AH3038" s="260">
        <v>2011</v>
      </c>
      <c r="AI3038" t="s">
        <v>3445</v>
      </c>
      <c r="AJ3038" s="260">
        <v>18</v>
      </c>
      <c r="AK3038">
        <v>1794.5</v>
      </c>
      <c r="AL3038">
        <v>2390.5</v>
      </c>
      <c r="AM3038">
        <v>4614775</v>
      </c>
      <c r="AP3038" s="287" t="str">
        <f>IFERROR(IF(Table_Merge1[[#This Row],[LME Zinc stock]]*Table_Merge1[[#This Row],[Nima.مقدار]]=0,"",Table_Merge1[[#This Row],[LME Zinc stock]]*Table_Merge1[[#This Row],[Nima.مقدار]]),"")</f>
        <v/>
      </c>
      <c r="AQ3038" s="287" t="str">
        <f>IFERROR(IF(Table_Merge1[[#This Row],[LME Zinc 3-month]]*Table_Merge1[[#This Row],[Nima.مقدار]]=0,"",Table_Merge1[[#This Row],[LME Zinc 3-month]]*Table_Merge1[[#This Row],[Nima.مقدار]]),"")</f>
        <v/>
      </c>
      <c r="AR3038" s="288" t="str">
        <f>IFERROR(IF(Table_Merge1[[#This Row],[LME Zinc stock]]*Table_Merge1[[#This Row],[Azad.Sell]]=0,"",Table_Merge1[[#This Row],[LME Zinc stock]]*Table_Merge1[[#This Row],[Azad.Sell]]),"")</f>
        <v/>
      </c>
      <c r="AS3038" s="288" t="str">
        <f>IFERROR(IF(Table_Merge1[[#This Row],[LME Zinc 3-month]]*Table_Merge1[[#This Row],[Azad.Sell]]=0,"",Table_Merge1[[#This Row],[LME Zinc 3-month]]*Table_Merge1[[#This Row],[Azad.Sell]]),"")</f>
        <v/>
      </c>
      <c r="AT3038"/>
    </row>
    <row r="3039" spans="1:46" x14ac:dyDescent="0.25">
      <c r="A3039" s="258">
        <v>44777</v>
      </c>
      <c r="B30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1401.05.13</v>
      </c>
      <c r="C3039" s="195">
        <f t="shared" ca="1" si="83"/>
        <v>1401</v>
      </c>
      <c r="D30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39" s="195">
        <f>_xlfn.NUMBERVALUE(RIGHT(Table11[[#This Row],[تاریخ شمسی]],2))</f>
        <v>13</v>
      </c>
      <c r="F30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05-13</v>
      </c>
      <c r="G3039" s="195" t="s">
        <v>3190</v>
      </c>
      <c r="L3039" s="259">
        <v>44777</v>
      </c>
      <c r="M3039">
        <v>266600</v>
      </c>
      <c r="O3039" s="284">
        <f>IFERROR(DATE(Table7[[#This Row],[year]],MONTH(DATEVALUE(Table7[[#This Row],[month]]&amp;"1")),Table7[[#This Row],[day]]),"")</f>
        <v>40694</v>
      </c>
      <c r="P3039" s="195" t="s">
        <v>6464</v>
      </c>
      <c r="Q3039" s="195">
        <v>2011</v>
      </c>
      <c r="R3039" s="195" t="s">
        <v>3439</v>
      </c>
      <c r="S3039" s="195">
        <v>31</v>
      </c>
      <c r="T3039" s="195">
        <v>1537</v>
      </c>
      <c r="U3039" s="195">
        <v>2550.5</v>
      </c>
      <c r="V3039" s="195">
        <v>4602425</v>
      </c>
      <c r="X3039" s="260">
        <v>40772</v>
      </c>
      <c r="Z3039" s="260">
        <v>1</v>
      </c>
      <c r="AB3039" s="260" t="str">
        <f>IFERROR(IFERROR(VLOOKUP(Table_Merge1[[#This Row],[Column1]],Table11[#All],2,FALSE),LEFT(AB3040,8)&amp;IF(LEN((RIGHT(AB3040,2)+1))&lt;2,"0"&amp;(RIGHT(AB3040,2)+1),(RIGHT(AB3040,2)-1))),"")</f>
        <v/>
      </c>
      <c r="AC3039" s="259" t="str">
        <f>LEFT(Table_Merge1[[#This Row],[Column2]],4)</f>
        <v/>
      </c>
      <c r="AD3039" s="259" t="str">
        <f>RIGHT(LEFT(Table_Merge1[[#This Row],[Column2]],7),2)</f>
        <v/>
      </c>
      <c r="AE3039" s="259" t="str">
        <f>RIGHT(Table_Merge1[[#This Row],[Column2]],2)</f>
        <v/>
      </c>
      <c r="AH3039" s="260">
        <v>2011</v>
      </c>
      <c r="AI3039" t="s">
        <v>3445</v>
      </c>
      <c r="AJ3039" s="260">
        <v>17</v>
      </c>
      <c r="AK3039">
        <v>1792</v>
      </c>
      <c r="AL3039">
        <v>2385</v>
      </c>
      <c r="AM3039">
        <v>4618600</v>
      </c>
      <c r="AP3039" s="287" t="str">
        <f>IFERROR(IF(Table_Merge1[[#This Row],[LME Zinc stock]]*Table_Merge1[[#This Row],[Nima.مقدار]]=0,"",Table_Merge1[[#This Row],[LME Zinc stock]]*Table_Merge1[[#This Row],[Nima.مقدار]]),"")</f>
        <v/>
      </c>
      <c r="AQ3039" s="287" t="str">
        <f>IFERROR(IF(Table_Merge1[[#This Row],[LME Zinc 3-month]]*Table_Merge1[[#This Row],[Nima.مقدار]]=0,"",Table_Merge1[[#This Row],[LME Zinc 3-month]]*Table_Merge1[[#This Row],[Nima.مقدار]]),"")</f>
        <v/>
      </c>
      <c r="AR3039" s="288" t="str">
        <f>IFERROR(IF(Table_Merge1[[#This Row],[LME Zinc stock]]*Table_Merge1[[#This Row],[Azad.Sell]]=0,"",Table_Merge1[[#This Row],[LME Zinc stock]]*Table_Merge1[[#This Row],[Azad.Sell]]),"")</f>
        <v/>
      </c>
      <c r="AS3039" s="288" t="str">
        <f>IFERROR(IF(Table_Merge1[[#This Row],[LME Zinc 3-month]]*Table_Merge1[[#This Row],[Azad.Sell]]=0,"",Table_Merge1[[#This Row],[LME Zinc 3-month]]*Table_Merge1[[#This Row],[Azad.Sell]]),"")</f>
        <v/>
      </c>
      <c r="AT3039"/>
    </row>
    <row r="3040" spans="1:46" x14ac:dyDescent="0.25">
      <c r="A3040" s="258">
        <v>44779</v>
      </c>
      <c r="B30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1401.05.15</v>
      </c>
      <c r="C3040" s="195">
        <f t="shared" ca="1" si="83"/>
        <v>1401</v>
      </c>
      <c r="D30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40" s="195">
        <f>_xlfn.NUMBERVALUE(RIGHT(Table11[[#This Row],[تاریخ شمسی]],2))</f>
        <v>15</v>
      </c>
      <c r="F30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05-15</v>
      </c>
      <c r="G3040" s="195" t="s">
        <v>3191</v>
      </c>
      <c r="L3040" s="259">
        <v>44779</v>
      </c>
      <c r="M3040">
        <v>267001</v>
      </c>
      <c r="O3040" s="283">
        <f>IFERROR(DATE(Table7[[#This Row],[year]],MONTH(DATEVALUE(Table7[[#This Row],[month]]&amp;"1")),Table7[[#This Row],[day]]),"")</f>
        <v>40690</v>
      </c>
      <c r="P3040" s="257" t="s">
        <v>6465</v>
      </c>
      <c r="Q3040" s="257">
        <v>2011</v>
      </c>
      <c r="R3040" s="257" t="s">
        <v>3439</v>
      </c>
      <c r="S3040" s="257">
        <v>27</v>
      </c>
      <c r="T3040" s="257">
        <v>1525</v>
      </c>
      <c r="U3040" s="257">
        <v>2543</v>
      </c>
      <c r="V3040" s="257">
        <v>4612550</v>
      </c>
      <c r="X3040" s="260">
        <v>40771</v>
      </c>
      <c r="Z3040" s="260">
        <v>1</v>
      </c>
      <c r="AB3040" s="260" t="str">
        <f>IFERROR(IFERROR(VLOOKUP(Table_Merge1[[#This Row],[Column1]],Table11[#All],2,FALSE),LEFT(AB3041,8)&amp;IF(LEN((RIGHT(AB3041,2)+1))&lt;2,"0"&amp;(RIGHT(AB3041,2)+1),(RIGHT(AB3041,2)-1))),"")</f>
        <v/>
      </c>
      <c r="AC3040" s="259" t="str">
        <f>LEFT(Table_Merge1[[#This Row],[Column2]],4)</f>
        <v/>
      </c>
      <c r="AD3040" s="259" t="str">
        <f>RIGHT(LEFT(Table_Merge1[[#This Row],[Column2]],7),2)</f>
        <v/>
      </c>
      <c r="AE3040" s="259" t="str">
        <f>RIGHT(Table_Merge1[[#This Row],[Column2]],2)</f>
        <v/>
      </c>
      <c r="AH3040" s="260">
        <v>2011</v>
      </c>
      <c r="AI3040" t="s">
        <v>3445</v>
      </c>
      <c r="AJ3040" s="260">
        <v>16</v>
      </c>
      <c r="AK3040">
        <v>1779</v>
      </c>
      <c r="AL3040">
        <v>2398</v>
      </c>
      <c r="AM3040">
        <v>4623900</v>
      </c>
      <c r="AP3040" s="287" t="str">
        <f>IFERROR(IF(Table_Merge1[[#This Row],[LME Zinc stock]]*Table_Merge1[[#This Row],[Nima.مقدار]]=0,"",Table_Merge1[[#This Row],[LME Zinc stock]]*Table_Merge1[[#This Row],[Nima.مقدار]]),"")</f>
        <v/>
      </c>
      <c r="AQ3040" s="287" t="str">
        <f>IFERROR(IF(Table_Merge1[[#This Row],[LME Zinc 3-month]]*Table_Merge1[[#This Row],[Nima.مقدار]]=0,"",Table_Merge1[[#This Row],[LME Zinc 3-month]]*Table_Merge1[[#This Row],[Nima.مقدار]]),"")</f>
        <v/>
      </c>
      <c r="AR3040" s="288" t="str">
        <f>IFERROR(IF(Table_Merge1[[#This Row],[LME Zinc stock]]*Table_Merge1[[#This Row],[Azad.Sell]]=0,"",Table_Merge1[[#This Row],[LME Zinc stock]]*Table_Merge1[[#This Row],[Azad.Sell]]),"")</f>
        <v/>
      </c>
      <c r="AS3040" s="288" t="str">
        <f>IFERROR(IF(Table_Merge1[[#This Row],[LME Zinc 3-month]]*Table_Merge1[[#This Row],[Azad.Sell]]=0,"",Table_Merge1[[#This Row],[LME Zinc 3-month]]*Table_Merge1[[#This Row],[Azad.Sell]]),"")</f>
        <v/>
      </c>
      <c r="AT3040"/>
    </row>
    <row r="3041" spans="1:46" x14ac:dyDescent="0.25">
      <c r="A3041" s="258">
        <v>44782</v>
      </c>
      <c r="B30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1401.05.18</v>
      </c>
      <c r="C3041" s="195">
        <f t="shared" ca="1" si="83"/>
        <v>1401</v>
      </c>
      <c r="D30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41" s="195">
        <f>_xlfn.NUMBERVALUE(RIGHT(Table11[[#This Row],[تاریخ شمسی]],2))</f>
        <v>18</v>
      </c>
      <c r="F30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05-18</v>
      </c>
      <c r="G3041" s="195" t="s">
        <v>3192</v>
      </c>
      <c r="L3041" s="259">
        <v>44782</v>
      </c>
      <c r="M3041">
        <v>266888</v>
      </c>
      <c r="O3041" s="284">
        <f>IFERROR(DATE(Table7[[#This Row],[year]],MONTH(DATEVALUE(Table7[[#This Row],[month]]&amp;"1")),Table7[[#This Row],[day]]),"")</f>
        <v>40689</v>
      </c>
      <c r="P3041" s="195" t="s">
        <v>6466</v>
      </c>
      <c r="Q3041" s="195">
        <v>2011</v>
      </c>
      <c r="R3041" s="195" t="s">
        <v>3439</v>
      </c>
      <c r="S3041" s="195">
        <v>26</v>
      </c>
      <c r="T3041" s="195">
        <v>1521.5</v>
      </c>
      <c r="U3041" s="195">
        <v>2611</v>
      </c>
      <c r="V3041" s="195">
        <v>4621725</v>
      </c>
      <c r="X3041" s="260">
        <v>40770</v>
      </c>
      <c r="Z3041" s="260">
        <v>1</v>
      </c>
      <c r="AB3041" s="260" t="str">
        <f>IFERROR(IFERROR(VLOOKUP(Table_Merge1[[#This Row],[Column1]],Table11[#All],2,FALSE),LEFT(AB3042,8)&amp;IF(LEN((RIGHT(AB3042,2)+1))&lt;2,"0"&amp;(RIGHT(AB3042,2)+1),(RIGHT(AB3042,2)-1))),"")</f>
        <v/>
      </c>
      <c r="AC3041" s="259" t="str">
        <f>LEFT(Table_Merge1[[#This Row],[Column2]],4)</f>
        <v/>
      </c>
      <c r="AD3041" s="259" t="str">
        <f>RIGHT(LEFT(Table_Merge1[[#This Row],[Column2]],7),2)</f>
        <v/>
      </c>
      <c r="AE3041" s="259" t="str">
        <f>RIGHT(Table_Merge1[[#This Row],[Column2]],2)</f>
        <v/>
      </c>
      <c r="AH3041" s="260">
        <v>2011</v>
      </c>
      <c r="AI3041" t="s">
        <v>3445</v>
      </c>
      <c r="AJ3041" s="260">
        <v>15</v>
      </c>
      <c r="AK3041">
        <v>1738</v>
      </c>
      <c r="AL3041">
        <v>2438.5</v>
      </c>
      <c r="AM3041">
        <v>4628125</v>
      </c>
      <c r="AP3041" s="287" t="str">
        <f>IFERROR(IF(Table_Merge1[[#This Row],[LME Zinc stock]]*Table_Merge1[[#This Row],[Nima.مقدار]]=0,"",Table_Merge1[[#This Row],[LME Zinc stock]]*Table_Merge1[[#This Row],[Nima.مقدار]]),"")</f>
        <v/>
      </c>
      <c r="AQ3041" s="287" t="str">
        <f>IFERROR(IF(Table_Merge1[[#This Row],[LME Zinc 3-month]]*Table_Merge1[[#This Row],[Nima.مقدار]]=0,"",Table_Merge1[[#This Row],[LME Zinc 3-month]]*Table_Merge1[[#This Row],[Nima.مقدار]]),"")</f>
        <v/>
      </c>
      <c r="AR3041" s="288" t="str">
        <f>IFERROR(IF(Table_Merge1[[#This Row],[LME Zinc stock]]*Table_Merge1[[#This Row],[Azad.Sell]]=0,"",Table_Merge1[[#This Row],[LME Zinc stock]]*Table_Merge1[[#This Row],[Azad.Sell]]),"")</f>
        <v/>
      </c>
      <c r="AS3041" s="288" t="str">
        <f>IFERROR(IF(Table_Merge1[[#This Row],[LME Zinc 3-month]]*Table_Merge1[[#This Row],[Azad.Sell]]=0,"",Table_Merge1[[#This Row],[LME Zinc 3-month]]*Table_Merge1[[#This Row],[Azad.Sell]]),"")</f>
        <v/>
      </c>
      <c r="AT3041"/>
    </row>
    <row r="3042" spans="1:46" x14ac:dyDescent="0.25">
      <c r="A3042" s="258">
        <v>44783</v>
      </c>
      <c r="B30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1401.05.19</v>
      </c>
      <c r="C3042" s="195">
        <f t="shared" ca="1" si="83"/>
        <v>1401</v>
      </c>
      <c r="D30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42" s="195">
        <f>_xlfn.NUMBERVALUE(RIGHT(Table11[[#This Row],[تاریخ شمسی]],2))</f>
        <v>19</v>
      </c>
      <c r="F30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05-19</v>
      </c>
      <c r="G3042" s="195" t="s">
        <v>3193</v>
      </c>
      <c r="L3042" s="259">
        <v>44783</v>
      </c>
      <c r="M3042">
        <v>267135</v>
      </c>
      <c r="O3042" s="283">
        <f>IFERROR(DATE(Table7[[#This Row],[year]],MONTH(DATEVALUE(Table7[[#This Row],[month]]&amp;"1")),Table7[[#This Row],[day]]),"")</f>
        <v>40688</v>
      </c>
      <c r="P3042" s="257" t="s">
        <v>6467</v>
      </c>
      <c r="Q3042" s="257">
        <v>2011</v>
      </c>
      <c r="R3042" s="257" t="s">
        <v>3439</v>
      </c>
      <c r="S3042" s="257">
        <v>25</v>
      </c>
      <c r="T3042" s="257">
        <v>1527</v>
      </c>
      <c r="U3042" s="257">
        <v>2608</v>
      </c>
      <c r="V3042" s="257">
        <v>4631200</v>
      </c>
      <c r="X3042" s="260">
        <v>40767</v>
      </c>
      <c r="Z3042" s="260">
        <v>1</v>
      </c>
      <c r="AB3042" s="260" t="str">
        <f>IFERROR(IFERROR(VLOOKUP(Table_Merge1[[#This Row],[Column1]],Table11[#All],2,FALSE),LEFT(AB3043,8)&amp;IF(LEN((RIGHT(AB3043,2)+1))&lt;2,"0"&amp;(RIGHT(AB3043,2)+1),(RIGHT(AB3043,2)-1))),"")</f>
        <v/>
      </c>
      <c r="AC3042" s="259" t="str">
        <f>LEFT(Table_Merge1[[#This Row],[Column2]],4)</f>
        <v/>
      </c>
      <c r="AD3042" s="259" t="str">
        <f>RIGHT(LEFT(Table_Merge1[[#This Row],[Column2]],7),2)</f>
        <v/>
      </c>
      <c r="AE3042" s="259" t="str">
        <f>RIGHT(Table_Merge1[[#This Row],[Column2]],2)</f>
        <v/>
      </c>
      <c r="AH3042" s="260">
        <v>2011</v>
      </c>
      <c r="AI3042" t="s">
        <v>3445</v>
      </c>
      <c r="AJ3042" s="260">
        <v>12</v>
      </c>
      <c r="AK3042">
        <v>1755</v>
      </c>
      <c r="AL3042">
        <v>2437</v>
      </c>
      <c r="AM3042">
        <v>4632525</v>
      </c>
      <c r="AP3042" s="287" t="str">
        <f>IFERROR(IF(Table_Merge1[[#This Row],[LME Zinc stock]]*Table_Merge1[[#This Row],[Nima.مقدار]]=0,"",Table_Merge1[[#This Row],[LME Zinc stock]]*Table_Merge1[[#This Row],[Nima.مقدار]]),"")</f>
        <v/>
      </c>
      <c r="AQ3042" s="287" t="str">
        <f>IFERROR(IF(Table_Merge1[[#This Row],[LME Zinc 3-month]]*Table_Merge1[[#This Row],[Nima.مقدار]]=0,"",Table_Merge1[[#This Row],[LME Zinc 3-month]]*Table_Merge1[[#This Row],[Nima.مقدار]]),"")</f>
        <v/>
      </c>
      <c r="AR3042" s="288" t="str">
        <f>IFERROR(IF(Table_Merge1[[#This Row],[LME Zinc stock]]*Table_Merge1[[#This Row],[Azad.Sell]]=0,"",Table_Merge1[[#This Row],[LME Zinc stock]]*Table_Merge1[[#This Row],[Azad.Sell]]),"")</f>
        <v/>
      </c>
      <c r="AS3042" s="288" t="str">
        <f>IFERROR(IF(Table_Merge1[[#This Row],[LME Zinc 3-month]]*Table_Merge1[[#This Row],[Azad.Sell]]=0,"",Table_Merge1[[#This Row],[LME Zinc 3-month]]*Table_Merge1[[#This Row],[Azad.Sell]]),"")</f>
        <v/>
      </c>
      <c r="AT3042"/>
    </row>
    <row r="3043" spans="1:46" x14ac:dyDescent="0.25">
      <c r="A3043" s="258">
        <v>44784</v>
      </c>
      <c r="B30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1401.05.20</v>
      </c>
      <c r="C3043" s="195">
        <f t="shared" ca="1" si="83"/>
        <v>1401</v>
      </c>
      <c r="D30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43" s="195">
        <f>_xlfn.NUMBERVALUE(RIGHT(Table11[[#This Row],[تاریخ شمسی]],2))</f>
        <v>20</v>
      </c>
      <c r="F30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05-20</v>
      </c>
      <c r="G3043" s="195" t="s">
        <v>3194</v>
      </c>
      <c r="L3043" s="259">
        <v>44784</v>
      </c>
      <c r="M3043">
        <v>265657</v>
      </c>
      <c r="O3043" s="284">
        <f>IFERROR(DATE(Table7[[#This Row],[year]],MONTH(DATEVALUE(Table7[[#This Row],[month]]&amp;"1")),Table7[[#This Row],[day]]),"")</f>
        <v>40687</v>
      </c>
      <c r="P3043" s="195" t="s">
        <v>6468</v>
      </c>
      <c r="Q3043" s="195">
        <v>2011</v>
      </c>
      <c r="R3043" s="195" t="s">
        <v>3439</v>
      </c>
      <c r="S3043" s="195">
        <v>24</v>
      </c>
      <c r="T3043" s="195">
        <v>1520.75</v>
      </c>
      <c r="U3043" s="195">
        <v>2593.5</v>
      </c>
      <c r="V3043" s="195">
        <v>4636925</v>
      </c>
      <c r="X3043" s="260">
        <v>40766</v>
      </c>
      <c r="Z3043" s="260">
        <v>1</v>
      </c>
      <c r="AB3043" s="260" t="str">
        <f>IFERROR(IFERROR(VLOOKUP(Table_Merge1[[#This Row],[Column1]],Table11[#All],2,FALSE),LEFT(AB3044,8)&amp;IF(LEN((RIGHT(AB3044,2)+1))&lt;2,"0"&amp;(RIGHT(AB3044,2)+1),(RIGHT(AB3044,2)-1))),"")</f>
        <v/>
      </c>
      <c r="AC3043" s="259" t="str">
        <f>LEFT(Table_Merge1[[#This Row],[Column2]],4)</f>
        <v/>
      </c>
      <c r="AD3043" s="259" t="str">
        <f>RIGHT(LEFT(Table_Merge1[[#This Row],[Column2]],7),2)</f>
        <v/>
      </c>
      <c r="AE3043" s="259" t="str">
        <f>RIGHT(Table_Merge1[[#This Row],[Column2]],2)</f>
        <v/>
      </c>
      <c r="AH3043" s="260">
        <v>2011</v>
      </c>
      <c r="AI3043" t="s">
        <v>3445</v>
      </c>
      <c r="AJ3043" s="260">
        <v>11</v>
      </c>
      <c r="AK3043">
        <v>1786</v>
      </c>
      <c r="AL3043" t="s">
        <v>3621</v>
      </c>
      <c r="AM3043" t="s">
        <v>3621</v>
      </c>
      <c r="AP3043" s="287" t="str">
        <f>IFERROR(IF(Table_Merge1[[#This Row],[LME Zinc stock]]*Table_Merge1[[#This Row],[Nima.مقدار]]=0,"",Table_Merge1[[#This Row],[LME Zinc stock]]*Table_Merge1[[#This Row],[Nima.مقدار]]),"")</f>
        <v/>
      </c>
      <c r="AQ3043" s="287" t="str">
        <f>IFERROR(IF(Table_Merge1[[#This Row],[LME Zinc 3-month]]*Table_Merge1[[#This Row],[Nima.مقدار]]=0,"",Table_Merge1[[#This Row],[LME Zinc 3-month]]*Table_Merge1[[#This Row],[Nima.مقدار]]),"")</f>
        <v/>
      </c>
      <c r="AR3043" s="288" t="str">
        <f>IFERROR(IF(Table_Merge1[[#This Row],[LME Zinc stock]]*Table_Merge1[[#This Row],[Azad.Sell]]=0,"",Table_Merge1[[#This Row],[LME Zinc stock]]*Table_Merge1[[#This Row],[Azad.Sell]]),"")</f>
        <v/>
      </c>
      <c r="AS3043" s="288" t="str">
        <f>IFERROR(IF(Table_Merge1[[#This Row],[LME Zinc 3-month]]*Table_Merge1[[#This Row],[Azad.Sell]]=0,"",Table_Merge1[[#This Row],[LME Zinc 3-month]]*Table_Merge1[[#This Row],[Azad.Sell]]),"")</f>
        <v/>
      </c>
      <c r="AT3043"/>
    </row>
    <row r="3044" spans="1:46" x14ac:dyDescent="0.25">
      <c r="A3044" s="258">
        <v>44786</v>
      </c>
      <c r="B30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1401.05.22</v>
      </c>
      <c r="C3044" s="195">
        <f t="shared" ca="1" si="83"/>
        <v>1401</v>
      </c>
      <c r="D30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44" s="195">
        <f>_xlfn.NUMBERVALUE(RIGHT(Table11[[#This Row],[تاریخ شمسی]],2))</f>
        <v>22</v>
      </c>
      <c r="F30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05-22</v>
      </c>
      <c r="G3044" s="195" t="s">
        <v>3195</v>
      </c>
      <c r="L3044" s="259">
        <v>44786</v>
      </c>
      <c r="M3044">
        <v>265116</v>
      </c>
      <c r="O3044" s="283">
        <f>IFERROR(DATE(Table7[[#This Row],[year]],MONTH(DATEVALUE(Table7[[#This Row],[month]]&amp;"1")),Table7[[#This Row],[day]]),"")</f>
        <v>40686</v>
      </c>
      <c r="P3044" s="257" t="s">
        <v>6469</v>
      </c>
      <c r="Q3044" s="257">
        <v>2011</v>
      </c>
      <c r="R3044" s="257" t="s">
        <v>3439</v>
      </c>
      <c r="S3044" s="257">
        <v>23</v>
      </c>
      <c r="T3044" s="257">
        <v>1508.5</v>
      </c>
      <c r="U3044" s="257">
        <v>2631</v>
      </c>
      <c r="V3044" s="257">
        <v>4645925</v>
      </c>
      <c r="X3044" s="260">
        <v>40765</v>
      </c>
      <c r="Z3044" s="260">
        <v>1</v>
      </c>
      <c r="AB3044" s="260" t="str">
        <f>IFERROR(IFERROR(VLOOKUP(Table_Merge1[[#This Row],[Column1]],Table11[#All],2,FALSE),LEFT(AB3045,8)&amp;IF(LEN((RIGHT(AB3045,2)+1))&lt;2,"0"&amp;(RIGHT(AB3045,2)+1),(RIGHT(AB3045,2)-1))),"")</f>
        <v/>
      </c>
      <c r="AC3044" s="259" t="str">
        <f>LEFT(Table_Merge1[[#This Row],[Column2]],4)</f>
        <v/>
      </c>
      <c r="AD3044" s="259" t="str">
        <f>RIGHT(LEFT(Table_Merge1[[#This Row],[Column2]],7),2)</f>
        <v/>
      </c>
      <c r="AE3044" s="259" t="str">
        <f>RIGHT(Table_Merge1[[#This Row],[Column2]],2)</f>
        <v/>
      </c>
      <c r="AH3044" s="260">
        <v>2011</v>
      </c>
      <c r="AI3044" t="s">
        <v>3445</v>
      </c>
      <c r="AJ3044" s="260">
        <v>10</v>
      </c>
      <c r="AK3044">
        <v>1753.75</v>
      </c>
      <c r="AL3044">
        <v>2442</v>
      </c>
      <c r="AM3044">
        <v>4632450</v>
      </c>
      <c r="AP3044" s="287" t="str">
        <f>IFERROR(IF(Table_Merge1[[#This Row],[LME Zinc stock]]*Table_Merge1[[#This Row],[Nima.مقدار]]=0,"",Table_Merge1[[#This Row],[LME Zinc stock]]*Table_Merge1[[#This Row],[Nima.مقدار]]),"")</f>
        <v/>
      </c>
      <c r="AQ3044" s="287" t="str">
        <f>IFERROR(IF(Table_Merge1[[#This Row],[LME Zinc 3-month]]*Table_Merge1[[#This Row],[Nima.مقدار]]=0,"",Table_Merge1[[#This Row],[LME Zinc 3-month]]*Table_Merge1[[#This Row],[Nima.مقدار]]),"")</f>
        <v/>
      </c>
      <c r="AR3044" s="288" t="str">
        <f>IFERROR(IF(Table_Merge1[[#This Row],[LME Zinc stock]]*Table_Merge1[[#This Row],[Azad.Sell]]=0,"",Table_Merge1[[#This Row],[LME Zinc stock]]*Table_Merge1[[#This Row],[Azad.Sell]]),"")</f>
        <v/>
      </c>
      <c r="AS3044" s="288" t="str">
        <f>IFERROR(IF(Table_Merge1[[#This Row],[LME Zinc 3-month]]*Table_Merge1[[#This Row],[Azad.Sell]]=0,"",Table_Merge1[[#This Row],[LME Zinc 3-month]]*Table_Merge1[[#This Row],[Azad.Sell]]),"")</f>
        <v/>
      </c>
      <c r="AT3044"/>
    </row>
    <row r="3045" spans="1:46" x14ac:dyDescent="0.25">
      <c r="A3045" s="258">
        <v>44787</v>
      </c>
      <c r="B30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1401.05.23</v>
      </c>
      <c r="C3045" s="195">
        <f t="shared" ca="1" si="83"/>
        <v>1401</v>
      </c>
      <c r="D30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45" s="195">
        <f>_xlfn.NUMBERVALUE(RIGHT(Table11[[#This Row],[تاریخ شمسی]],2))</f>
        <v>23</v>
      </c>
      <c r="F30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05-23</v>
      </c>
      <c r="G3045" s="195" t="s">
        <v>3196</v>
      </c>
      <c r="L3045" s="259">
        <v>44787</v>
      </c>
      <c r="M3045">
        <v>266113</v>
      </c>
      <c r="O3045" s="284">
        <f>IFERROR(DATE(Table7[[#This Row],[year]],MONTH(DATEVALUE(Table7[[#This Row],[month]]&amp;"1")),Table7[[#This Row],[day]]),"")</f>
        <v>40683</v>
      </c>
      <c r="P3045" s="195" t="s">
        <v>6470</v>
      </c>
      <c r="Q3045" s="195">
        <v>2011</v>
      </c>
      <c r="R3045" s="195" t="s">
        <v>3439</v>
      </c>
      <c r="S3045" s="195">
        <v>20</v>
      </c>
      <c r="T3045" s="195">
        <v>1502.75</v>
      </c>
      <c r="U3045" s="195">
        <v>2649</v>
      </c>
      <c r="V3045" s="195">
        <v>4653100</v>
      </c>
      <c r="X3045" s="260">
        <v>40764</v>
      </c>
      <c r="Z3045" s="260">
        <v>2</v>
      </c>
      <c r="AB3045" s="260" t="str">
        <f>IFERROR(IFERROR(VLOOKUP(Table_Merge1[[#This Row],[Column1]],Table11[#All],2,FALSE),LEFT(AB3046,8)&amp;IF(LEN((RIGHT(AB3046,2)+1))&lt;2,"0"&amp;(RIGHT(AB3046,2)+1),(RIGHT(AB3046,2)-1))),"")</f>
        <v/>
      </c>
      <c r="AC3045" s="259" t="str">
        <f>LEFT(Table_Merge1[[#This Row],[Column2]],4)</f>
        <v/>
      </c>
      <c r="AD3045" s="259" t="str">
        <f>RIGHT(LEFT(Table_Merge1[[#This Row],[Column2]],7),2)</f>
        <v/>
      </c>
      <c r="AE3045" s="259" t="str">
        <f>RIGHT(Table_Merge1[[#This Row],[Column2]],2)</f>
        <v/>
      </c>
      <c r="AH3045" s="260">
        <v>2011</v>
      </c>
      <c r="AI3045" t="s">
        <v>3445</v>
      </c>
      <c r="AJ3045" s="260">
        <v>9</v>
      </c>
      <c r="AK3045">
        <v>1770</v>
      </c>
      <c r="AL3045">
        <v>2393.5</v>
      </c>
      <c r="AM3045">
        <v>4642725</v>
      </c>
      <c r="AP3045" s="287" t="str">
        <f>IFERROR(IF(Table_Merge1[[#This Row],[LME Zinc stock]]*Table_Merge1[[#This Row],[Nima.مقدار]]=0,"",Table_Merge1[[#This Row],[LME Zinc stock]]*Table_Merge1[[#This Row],[Nima.مقدار]]),"")</f>
        <v/>
      </c>
      <c r="AQ3045" s="287" t="str">
        <f>IFERROR(IF(Table_Merge1[[#This Row],[LME Zinc 3-month]]*Table_Merge1[[#This Row],[Nima.مقدار]]=0,"",Table_Merge1[[#This Row],[LME Zinc 3-month]]*Table_Merge1[[#This Row],[Nima.مقدار]]),"")</f>
        <v/>
      </c>
      <c r="AR3045" s="288" t="str">
        <f>IFERROR(IF(Table_Merge1[[#This Row],[LME Zinc stock]]*Table_Merge1[[#This Row],[Azad.Sell]]=0,"",Table_Merge1[[#This Row],[LME Zinc stock]]*Table_Merge1[[#This Row],[Azad.Sell]]),"")</f>
        <v/>
      </c>
      <c r="AS3045" s="288" t="str">
        <f>IFERROR(IF(Table_Merge1[[#This Row],[LME Zinc 3-month]]*Table_Merge1[[#This Row],[Azad.Sell]]=0,"",Table_Merge1[[#This Row],[LME Zinc 3-month]]*Table_Merge1[[#This Row],[Azad.Sell]]),"")</f>
        <v/>
      </c>
      <c r="AT3045"/>
    </row>
    <row r="3046" spans="1:46" x14ac:dyDescent="0.25">
      <c r="A3046" s="258">
        <v>44788</v>
      </c>
      <c r="B30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1401.05.24</v>
      </c>
      <c r="C3046" s="195">
        <f t="shared" ca="1" si="83"/>
        <v>1401</v>
      </c>
      <c r="D30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46" s="195">
        <f>_xlfn.NUMBERVALUE(RIGHT(Table11[[#This Row],[تاریخ شمسی]],2))</f>
        <v>24</v>
      </c>
      <c r="F30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05-24</v>
      </c>
      <c r="G3046" s="195" t="s">
        <v>3197</v>
      </c>
      <c r="L3046" s="259">
        <v>44788</v>
      </c>
      <c r="M3046">
        <v>265504</v>
      </c>
      <c r="O3046" s="283">
        <f>IFERROR(DATE(Table7[[#This Row],[year]],MONTH(DATEVALUE(Table7[[#This Row],[month]]&amp;"1")),Table7[[#This Row],[day]]),"")</f>
        <v>40682</v>
      </c>
      <c r="P3046" s="257" t="s">
        <v>6471</v>
      </c>
      <c r="Q3046" s="257">
        <v>2011</v>
      </c>
      <c r="R3046" s="257" t="s">
        <v>3439</v>
      </c>
      <c r="S3046" s="257">
        <v>19</v>
      </c>
      <c r="T3046" s="257">
        <v>1488.75</v>
      </c>
      <c r="U3046" s="257">
        <v>2670</v>
      </c>
      <c r="V3046" s="257">
        <v>4660050</v>
      </c>
      <c r="X3046" s="260">
        <v>40763</v>
      </c>
      <c r="Z3046" s="260">
        <v>2</v>
      </c>
      <c r="AB3046" s="260" t="str">
        <f>IFERROR(IFERROR(VLOOKUP(Table_Merge1[[#This Row],[Column1]],Table11[#All],2,FALSE),LEFT(AB3047,8)&amp;IF(LEN((RIGHT(AB3047,2)+1))&lt;2,"0"&amp;(RIGHT(AB3047,2)+1),(RIGHT(AB3047,2)-1))),"")</f>
        <v/>
      </c>
      <c r="AC3046" s="259" t="str">
        <f>LEFT(Table_Merge1[[#This Row],[Column2]],4)</f>
        <v/>
      </c>
      <c r="AD3046" s="259" t="str">
        <f>RIGHT(LEFT(Table_Merge1[[#This Row],[Column2]],7),2)</f>
        <v/>
      </c>
      <c r="AE3046" s="259" t="str">
        <f>RIGHT(Table_Merge1[[#This Row],[Column2]],2)</f>
        <v/>
      </c>
      <c r="AH3046" s="260">
        <v>2011</v>
      </c>
      <c r="AI3046" t="s">
        <v>3445</v>
      </c>
      <c r="AJ3046" s="260">
        <v>8</v>
      </c>
      <c r="AK3046">
        <v>1709.75</v>
      </c>
      <c r="AL3046">
        <v>2368</v>
      </c>
      <c r="AM3046">
        <v>4649000</v>
      </c>
      <c r="AP3046" s="287" t="str">
        <f>IFERROR(IF(Table_Merge1[[#This Row],[LME Zinc stock]]*Table_Merge1[[#This Row],[Nima.مقدار]]=0,"",Table_Merge1[[#This Row],[LME Zinc stock]]*Table_Merge1[[#This Row],[Nima.مقدار]]),"")</f>
        <v/>
      </c>
      <c r="AQ3046" s="287" t="str">
        <f>IFERROR(IF(Table_Merge1[[#This Row],[LME Zinc 3-month]]*Table_Merge1[[#This Row],[Nima.مقدار]]=0,"",Table_Merge1[[#This Row],[LME Zinc 3-month]]*Table_Merge1[[#This Row],[Nima.مقدار]]),"")</f>
        <v/>
      </c>
      <c r="AR3046" s="288" t="str">
        <f>IFERROR(IF(Table_Merge1[[#This Row],[LME Zinc stock]]*Table_Merge1[[#This Row],[Azad.Sell]]=0,"",Table_Merge1[[#This Row],[LME Zinc stock]]*Table_Merge1[[#This Row],[Azad.Sell]]),"")</f>
        <v/>
      </c>
      <c r="AS3046" s="288" t="str">
        <f>IFERROR(IF(Table_Merge1[[#This Row],[LME Zinc 3-month]]*Table_Merge1[[#This Row],[Azad.Sell]]=0,"",Table_Merge1[[#This Row],[LME Zinc 3-month]]*Table_Merge1[[#This Row],[Azad.Sell]]),"")</f>
        <v/>
      </c>
      <c r="AT3046"/>
    </row>
    <row r="3047" spans="1:46" x14ac:dyDescent="0.25">
      <c r="A3047" s="258">
        <v>44789</v>
      </c>
      <c r="B30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1401.05.25</v>
      </c>
      <c r="C3047" s="195">
        <f t="shared" ca="1" si="83"/>
        <v>1401</v>
      </c>
      <c r="D30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47" s="195">
        <f>_xlfn.NUMBERVALUE(RIGHT(Table11[[#This Row],[تاریخ شمسی]],2))</f>
        <v>25</v>
      </c>
      <c r="F30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05-25</v>
      </c>
      <c r="G3047" s="195" t="s">
        <v>3198</v>
      </c>
      <c r="L3047" s="259">
        <v>44789</v>
      </c>
      <c r="M3047">
        <v>265441</v>
      </c>
      <c r="O3047" s="284">
        <f>IFERROR(DATE(Table7[[#This Row],[year]],MONTH(DATEVALUE(Table7[[#This Row],[month]]&amp;"1")),Table7[[#This Row],[day]]),"")</f>
        <v>40681</v>
      </c>
      <c r="P3047" s="195" t="s">
        <v>6472</v>
      </c>
      <c r="Q3047" s="195">
        <v>2011</v>
      </c>
      <c r="R3047" s="195" t="s">
        <v>3439</v>
      </c>
      <c r="S3047" s="195">
        <v>18</v>
      </c>
      <c r="T3047" s="195">
        <v>1491.25</v>
      </c>
      <c r="U3047" s="195">
        <v>2687</v>
      </c>
      <c r="V3047" s="195">
        <v>4667850</v>
      </c>
      <c r="X3047" s="260">
        <v>40760</v>
      </c>
      <c r="Z3047" s="260">
        <v>2</v>
      </c>
      <c r="AB3047" s="260" t="str">
        <f>IFERROR(IFERROR(VLOOKUP(Table_Merge1[[#This Row],[Column1]],Table11[#All],2,FALSE),LEFT(AB3048,8)&amp;IF(LEN((RIGHT(AB3048,2)+1))&lt;2,"0"&amp;(RIGHT(AB3048,2)+1),(RIGHT(AB3048,2)-1))),"")</f>
        <v/>
      </c>
      <c r="AC3047" s="259" t="str">
        <f>LEFT(Table_Merge1[[#This Row],[Column2]],4)</f>
        <v/>
      </c>
      <c r="AD3047" s="259" t="str">
        <f>RIGHT(LEFT(Table_Merge1[[#This Row],[Column2]],7),2)</f>
        <v/>
      </c>
      <c r="AE3047" s="259" t="str">
        <f>RIGHT(Table_Merge1[[#This Row],[Column2]],2)</f>
        <v/>
      </c>
      <c r="AH3047" s="260">
        <v>2011</v>
      </c>
      <c r="AI3047" t="s">
        <v>3445</v>
      </c>
      <c r="AJ3047" s="260">
        <v>5</v>
      </c>
      <c r="AK3047">
        <v>1665</v>
      </c>
      <c r="AL3047">
        <v>2369.5</v>
      </c>
      <c r="AM3047">
        <v>4654275</v>
      </c>
      <c r="AP3047" s="287" t="str">
        <f>IFERROR(IF(Table_Merge1[[#This Row],[LME Zinc stock]]*Table_Merge1[[#This Row],[Nima.مقدار]]=0,"",Table_Merge1[[#This Row],[LME Zinc stock]]*Table_Merge1[[#This Row],[Nima.مقدار]]),"")</f>
        <v/>
      </c>
      <c r="AQ3047" s="287" t="str">
        <f>IFERROR(IF(Table_Merge1[[#This Row],[LME Zinc 3-month]]*Table_Merge1[[#This Row],[Nima.مقدار]]=0,"",Table_Merge1[[#This Row],[LME Zinc 3-month]]*Table_Merge1[[#This Row],[Nima.مقدار]]),"")</f>
        <v/>
      </c>
      <c r="AR3047" s="288" t="str">
        <f>IFERROR(IF(Table_Merge1[[#This Row],[LME Zinc stock]]*Table_Merge1[[#This Row],[Azad.Sell]]=0,"",Table_Merge1[[#This Row],[LME Zinc stock]]*Table_Merge1[[#This Row],[Azad.Sell]]),"")</f>
        <v/>
      </c>
      <c r="AS3047" s="288" t="str">
        <f>IFERROR(IF(Table_Merge1[[#This Row],[LME Zinc 3-month]]*Table_Merge1[[#This Row],[Azad.Sell]]=0,"",Table_Merge1[[#This Row],[LME Zinc 3-month]]*Table_Merge1[[#This Row],[Azad.Sell]]),"")</f>
        <v/>
      </c>
      <c r="AT3047"/>
    </row>
    <row r="3048" spans="1:46" x14ac:dyDescent="0.25">
      <c r="A3048" s="258">
        <v>44790</v>
      </c>
      <c r="B30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1401.05.26</v>
      </c>
      <c r="C3048" s="195">
        <f t="shared" ca="1" si="83"/>
        <v>1401</v>
      </c>
      <c r="D30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48" s="195">
        <f>_xlfn.NUMBERVALUE(RIGHT(Table11[[#This Row],[تاریخ شمسی]],2))</f>
        <v>26</v>
      </c>
      <c r="F30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05-26</v>
      </c>
      <c r="G3048" s="195" t="s">
        <v>3199</v>
      </c>
      <c r="L3048" s="259">
        <v>44790</v>
      </c>
      <c r="M3048">
        <v>265240</v>
      </c>
      <c r="O3048" s="283">
        <f>IFERROR(DATE(Table7[[#This Row],[year]],MONTH(DATEVALUE(Table7[[#This Row],[month]]&amp;"1")),Table7[[#This Row],[day]]),"")</f>
        <v>40680</v>
      </c>
      <c r="P3048" s="257" t="s">
        <v>6473</v>
      </c>
      <c r="Q3048" s="257">
        <v>2011</v>
      </c>
      <c r="R3048" s="257" t="s">
        <v>3439</v>
      </c>
      <c r="S3048" s="257">
        <v>17</v>
      </c>
      <c r="T3048" s="257">
        <v>1495.5</v>
      </c>
      <c r="U3048" s="257">
        <v>2646</v>
      </c>
      <c r="V3048" s="257">
        <v>4673450</v>
      </c>
      <c r="X3048" s="260">
        <v>40759</v>
      </c>
      <c r="Z3048" s="260">
        <v>2</v>
      </c>
      <c r="AB3048" s="260" t="str">
        <f>IFERROR(IFERROR(VLOOKUP(Table_Merge1[[#This Row],[Column1]],Table11[#All],2,FALSE),LEFT(AB3049,8)&amp;IF(LEN((RIGHT(AB3049,2)+1))&lt;2,"0"&amp;(RIGHT(AB3049,2)+1),(RIGHT(AB3049,2)-1))),"")</f>
        <v/>
      </c>
      <c r="AC3048" s="259" t="str">
        <f>LEFT(Table_Merge1[[#This Row],[Column2]],4)</f>
        <v/>
      </c>
      <c r="AD3048" s="259" t="str">
        <f>RIGHT(LEFT(Table_Merge1[[#This Row],[Column2]],7),2)</f>
        <v/>
      </c>
      <c r="AE3048" s="259" t="str">
        <f>RIGHT(Table_Merge1[[#This Row],[Column2]],2)</f>
        <v/>
      </c>
      <c r="AH3048" s="260">
        <v>2011</v>
      </c>
      <c r="AI3048" t="s">
        <v>3445</v>
      </c>
      <c r="AJ3048" s="260">
        <v>4</v>
      </c>
      <c r="AK3048">
        <v>1664.25</v>
      </c>
      <c r="AL3048">
        <v>2360</v>
      </c>
      <c r="AM3048">
        <v>4646975</v>
      </c>
      <c r="AP3048" s="287" t="str">
        <f>IFERROR(IF(Table_Merge1[[#This Row],[LME Zinc stock]]*Table_Merge1[[#This Row],[Nima.مقدار]]=0,"",Table_Merge1[[#This Row],[LME Zinc stock]]*Table_Merge1[[#This Row],[Nima.مقدار]]),"")</f>
        <v/>
      </c>
      <c r="AQ3048" s="287" t="str">
        <f>IFERROR(IF(Table_Merge1[[#This Row],[LME Zinc 3-month]]*Table_Merge1[[#This Row],[Nima.مقدار]]=0,"",Table_Merge1[[#This Row],[LME Zinc 3-month]]*Table_Merge1[[#This Row],[Nima.مقدار]]),"")</f>
        <v/>
      </c>
      <c r="AR3048" s="288" t="str">
        <f>IFERROR(IF(Table_Merge1[[#This Row],[LME Zinc stock]]*Table_Merge1[[#This Row],[Azad.Sell]]=0,"",Table_Merge1[[#This Row],[LME Zinc stock]]*Table_Merge1[[#This Row],[Azad.Sell]]),"")</f>
        <v/>
      </c>
      <c r="AS3048" s="288" t="str">
        <f>IFERROR(IF(Table_Merge1[[#This Row],[LME Zinc 3-month]]*Table_Merge1[[#This Row],[Azad.Sell]]=0,"",Table_Merge1[[#This Row],[LME Zinc 3-month]]*Table_Merge1[[#This Row],[Azad.Sell]]),"")</f>
        <v/>
      </c>
      <c r="AT3048"/>
    </row>
    <row r="3049" spans="1:46" x14ac:dyDescent="0.25">
      <c r="A3049" s="258">
        <v>44791</v>
      </c>
      <c r="B30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1401.05.27</v>
      </c>
      <c r="C3049" s="195">
        <f t="shared" ca="1" si="83"/>
        <v>1401</v>
      </c>
      <c r="D30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49" s="195">
        <f>_xlfn.NUMBERVALUE(RIGHT(Table11[[#This Row],[تاریخ شمسی]],2))</f>
        <v>27</v>
      </c>
      <c r="F30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05-27</v>
      </c>
      <c r="G3049" s="195" t="s">
        <v>3200</v>
      </c>
      <c r="L3049" s="259">
        <v>44791</v>
      </c>
      <c r="M3049">
        <v>265575</v>
      </c>
      <c r="O3049" s="284">
        <f>IFERROR(DATE(Table7[[#This Row],[year]],MONTH(DATEVALUE(Table7[[#This Row],[month]]&amp;"1")),Table7[[#This Row],[day]]),"")</f>
        <v>40679</v>
      </c>
      <c r="P3049" s="195" t="s">
        <v>6474</v>
      </c>
      <c r="Q3049" s="195">
        <v>2011</v>
      </c>
      <c r="R3049" s="195" t="s">
        <v>3439</v>
      </c>
      <c r="S3049" s="195">
        <v>16</v>
      </c>
      <c r="T3049" s="195">
        <v>1495</v>
      </c>
      <c r="U3049" s="195">
        <v>2629</v>
      </c>
      <c r="V3049" s="195">
        <v>4680925</v>
      </c>
      <c r="X3049" s="260">
        <v>40758</v>
      </c>
      <c r="Z3049" s="260">
        <v>2</v>
      </c>
      <c r="AB3049" s="260" t="str">
        <f>IFERROR(IFERROR(VLOOKUP(Table_Merge1[[#This Row],[Column1]],Table11[#All],2,FALSE),LEFT(AB3050,8)&amp;IF(LEN((RIGHT(AB3050,2)+1))&lt;2,"0"&amp;(RIGHT(AB3050,2)+1),(RIGHT(AB3050,2)-1))),"")</f>
        <v/>
      </c>
      <c r="AC3049" s="259" t="str">
        <f>LEFT(Table_Merge1[[#This Row],[Column2]],4)</f>
        <v/>
      </c>
      <c r="AD3049" s="259" t="str">
        <f>RIGHT(LEFT(Table_Merge1[[#This Row],[Column2]],7),2)</f>
        <v/>
      </c>
      <c r="AE3049" s="259" t="str">
        <f>RIGHT(Table_Merge1[[#This Row],[Column2]],2)</f>
        <v/>
      </c>
      <c r="AH3049" s="260">
        <v>2011</v>
      </c>
      <c r="AI3049" t="s">
        <v>3445</v>
      </c>
      <c r="AJ3049" s="260">
        <v>3</v>
      </c>
      <c r="AK3049">
        <v>1667.5</v>
      </c>
      <c r="AL3049">
        <v>2359</v>
      </c>
      <c r="AM3049">
        <v>4654275</v>
      </c>
      <c r="AP3049" s="287" t="str">
        <f>IFERROR(IF(Table_Merge1[[#This Row],[LME Zinc stock]]*Table_Merge1[[#This Row],[Nima.مقدار]]=0,"",Table_Merge1[[#This Row],[LME Zinc stock]]*Table_Merge1[[#This Row],[Nima.مقدار]]),"")</f>
        <v/>
      </c>
      <c r="AQ3049" s="287" t="str">
        <f>IFERROR(IF(Table_Merge1[[#This Row],[LME Zinc 3-month]]*Table_Merge1[[#This Row],[Nima.مقدار]]=0,"",Table_Merge1[[#This Row],[LME Zinc 3-month]]*Table_Merge1[[#This Row],[Nima.مقدار]]),"")</f>
        <v/>
      </c>
      <c r="AR3049" s="288" t="str">
        <f>IFERROR(IF(Table_Merge1[[#This Row],[LME Zinc stock]]*Table_Merge1[[#This Row],[Azad.Sell]]=0,"",Table_Merge1[[#This Row],[LME Zinc stock]]*Table_Merge1[[#This Row],[Azad.Sell]]),"")</f>
        <v/>
      </c>
      <c r="AS3049" s="288" t="str">
        <f>IFERROR(IF(Table_Merge1[[#This Row],[LME Zinc 3-month]]*Table_Merge1[[#This Row],[Azad.Sell]]=0,"",Table_Merge1[[#This Row],[LME Zinc 3-month]]*Table_Merge1[[#This Row],[Azad.Sell]]),"")</f>
        <v/>
      </c>
      <c r="AT3049"/>
    </row>
    <row r="3050" spans="1:46" x14ac:dyDescent="0.25">
      <c r="A3050" s="258">
        <v>44793</v>
      </c>
      <c r="B30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1401.05.29</v>
      </c>
      <c r="C3050" s="195">
        <f t="shared" ca="1" si="83"/>
        <v>1401</v>
      </c>
      <c r="D30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50" s="195">
        <f>_xlfn.NUMBERVALUE(RIGHT(Table11[[#This Row],[تاریخ شمسی]],2))</f>
        <v>29</v>
      </c>
      <c r="F30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05-29</v>
      </c>
      <c r="G3050" s="195" t="s">
        <v>3201</v>
      </c>
      <c r="L3050" s="259">
        <v>44793</v>
      </c>
      <c r="M3050">
        <v>265582</v>
      </c>
      <c r="O3050" s="283">
        <f>IFERROR(DATE(Table7[[#This Row],[year]],MONTH(DATEVALUE(Table7[[#This Row],[month]]&amp;"1")),Table7[[#This Row],[day]]),"")</f>
        <v>40676</v>
      </c>
      <c r="P3050" s="257" t="s">
        <v>6475</v>
      </c>
      <c r="Q3050" s="257">
        <v>2011</v>
      </c>
      <c r="R3050" s="257" t="s">
        <v>3439</v>
      </c>
      <c r="S3050" s="257">
        <v>13</v>
      </c>
      <c r="T3050" s="257">
        <v>1511</v>
      </c>
      <c r="U3050" s="257">
        <v>2654.5</v>
      </c>
      <c r="V3050" s="257">
        <v>4685100</v>
      </c>
      <c r="X3050" s="260">
        <v>40757</v>
      </c>
      <c r="Z3050" s="260">
        <v>2</v>
      </c>
      <c r="AB3050" s="260" t="str">
        <f>IFERROR(IFERROR(VLOOKUP(Table_Merge1[[#This Row],[Column1]],Table11[#All],2,FALSE),LEFT(AB3051,8)&amp;IF(LEN((RIGHT(AB3051,2)+1))&lt;2,"0"&amp;(RIGHT(AB3051,2)+1),(RIGHT(AB3051,2)-1))),"")</f>
        <v/>
      </c>
      <c r="AC3050" s="259" t="str">
        <f>LEFT(Table_Merge1[[#This Row],[Column2]],4)</f>
        <v/>
      </c>
      <c r="AD3050" s="259" t="str">
        <f>RIGHT(LEFT(Table_Merge1[[#This Row],[Column2]],7),2)</f>
        <v/>
      </c>
      <c r="AE3050" s="259" t="str">
        <f>RIGHT(Table_Merge1[[#This Row],[Column2]],2)</f>
        <v/>
      </c>
      <c r="AH3050" s="260">
        <v>2011</v>
      </c>
      <c r="AI3050" t="s">
        <v>3445</v>
      </c>
      <c r="AJ3050" s="260">
        <v>2</v>
      </c>
      <c r="AK3050">
        <v>1624</v>
      </c>
      <c r="AL3050">
        <v>2363</v>
      </c>
      <c r="AM3050">
        <v>4662375</v>
      </c>
      <c r="AP3050" s="287" t="str">
        <f>IFERROR(IF(Table_Merge1[[#This Row],[LME Zinc stock]]*Table_Merge1[[#This Row],[Nima.مقدار]]=0,"",Table_Merge1[[#This Row],[LME Zinc stock]]*Table_Merge1[[#This Row],[Nima.مقدار]]),"")</f>
        <v/>
      </c>
      <c r="AQ3050" s="287" t="str">
        <f>IFERROR(IF(Table_Merge1[[#This Row],[LME Zinc 3-month]]*Table_Merge1[[#This Row],[Nima.مقدار]]=0,"",Table_Merge1[[#This Row],[LME Zinc 3-month]]*Table_Merge1[[#This Row],[Nima.مقدار]]),"")</f>
        <v/>
      </c>
      <c r="AR3050" s="288" t="str">
        <f>IFERROR(IF(Table_Merge1[[#This Row],[LME Zinc stock]]*Table_Merge1[[#This Row],[Azad.Sell]]=0,"",Table_Merge1[[#This Row],[LME Zinc stock]]*Table_Merge1[[#This Row],[Azad.Sell]]),"")</f>
        <v/>
      </c>
      <c r="AS3050" s="288" t="str">
        <f>IFERROR(IF(Table_Merge1[[#This Row],[LME Zinc 3-month]]*Table_Merge1[[#This Row],[Azad.Sell]]=0,"",Table_Merge1[[#This Row],[LME Zinc 3-month]]*Table_Merge1[[#This Row],[Azad.Sell]]),"")</f>
        <v/>
      </c>
      <c r="AT3050"/>
    </row>
    <row r="3051" spans="1:46" x14ac:dyDescent="0.25">
      <c r="A3051" s="258">
        <v>44794</v>
      </c>
      <c r="B30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1401.05.30</v>
      </c>
      <c r="C3051" s="195">
        <f t="shared" ca="1" si="83"/>
        <v>1401</v>
      </c>
      <c r="D30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51" s="195">
        <f>_xlfn.NUMBERVALUE(RIGHT(Table11[[#This Row],[تاریخ شمسی]],2))</f>
        <v>30</v>
      </c>
      <c r="F30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05-30</v>
      </c>
      <c r="G3051" s="195" t="s">
        <v>3202</v>
      </c>
      <c r="L3051" s="259">
        <v>44794</v>
      </c>
      <c r="M3051">
        <v>266191</v>
      </c>
      <c r="O3051" s="284">
        <f>IFERROR(DATE(Table7[[#This Row],[year]],MONTH(DATEVALUE(Table7[[#This Row],[month]]&amp;"1")),Table7[[#This Row],[day]]),"")</f>
        <v>40675</v>
      </c>
      <c r="P3051" s="195" t="s">
        <v>6476</v>
      </c>
      <c r="Q3051" s="195">
        <v>2011</v>
      </c>
      <c r="R3051" s="195" t="s">
        <v>3439</v>
      </c>
      <c r="S3051" s="195">
        <v>12</v>
      </c>
      <c r="T3051" s="195">
        <v>1488.25</v>
      </c>
      <c r="U3051" s="195">
        <v>2670.5</v>
      </c>
      <c r="V3051" s="195">
        <v>4691450</v>
      </c>
      <c r="X3051" s="260">
        <v>40756</v>
      </c>
      <c r="Z3051" s="260">
        <v>2</v>
      </c>
      <c r="AB3051" s="260" t="str">
        <f>IFERROR(IFERROR(VLOOKUP(Table_Merge1[[#This Row],[Column1]],Table11[#All],2,FALSE),LEFT(AB3052,8)&amp;IF(LEN((RIGHT(AB3052,2)+1))&lt;2,"0"&amp;(RIGHT(AB3052,2)+1),(RIGHT(AB3052,2)-1))),"")</f>
        <v/>
      </c>
      <c r="AC3051" s="259" t="str">
        <f>LEFT(Table_Merge1[[#This Row],[Column2]],4)</f>
        <v/>
      </c>
      <c r="AD3051" s="259" t="str">
        <f>RIGHT(LEFT(Table_Merge1[[#This Row],[Column2]],7),2)</f>
        <v/>
      </c>
      <c r="AE3051" s="259" t="str">
        <f>RIGHT(Table_Merge1[[#This Row],[Column2]],2)</f>
        <v/>
      </c>
      <c r="AH3051" s="260">
        <v>2011</v>
      </c>
      <c r="AI3051" t="s">
        <v>3445</v>
      </c>
      <c r="AJ3051" s="260">
        <v>1</v>
      </c>
      <c r="AK3051">
        <v>1613.5</v>
      </c>
      <c r="AL3051">
        <v>2345.5</v>
      </c>
      <c r="AM3051">
        <v>4669850</v>
      </c>
      <c r="AP3051" s="287" t="str">
        <f>IFERROR(IF(Table_Merge1[[#This Row],[LME Zinc stock]]*Table_Merge1[[#This Row],[Nima.مقدار]]=0,"",Table_Merge1[[#This Row],[LME Zinc stock]]*Table_Merge1[[#This Row],[Nima.مقدار]]),"")</f>
        <v/>
      </c>
      <c r="AQ3051" s="287" t="str">
        <f>IFERROR(IF(Table_Merge1[[#This Row],[LME Zinc 3-month]]*Table_Merge1[[#This Row],[Nima.مقدار]]=0,"",Table_Merge1[[#This Row],[LME Zinc 3-month]]*Table_Merge1[[#This Row],[Nima.مقدار]]),"")</f>
        <v/>
      </c>
      <c r="AR3051" s="288" t="str">
        <f>IFERROR(IF(Table_Merge1[[#This Row],[LME Zinc stock]]*Table_Merge1[[#This Row],[Azad.Sell]]=0,"",Table_Merge1[[#This Row],[LME Zinc stock]]*Table_Merge1[[#This Row],[Azad.Sell]]),"")</f>
        <v/>
      </c>
      <c r="AS3051" s="288" t="str">
        <f>IFERROR(IF(Table_Merge1[[#This Row],[LME Zinc 3-month]]*Table_Merge1[[#This Row],[Azad.Sell]]=0,"",Table_Merge1[[#This Row],[LME Zinc 3-month]]*Table_Merge1[[#This Row],[Azad.Sell]]),"")</f>
        <v/>
      </c>
      <c r="AT3051"/>
    </row>
    <row r="3052" spans="1:46" x14ac:dyDescent="0.25">
      <c r="A3052" s="258">
        <v>44795</v>
      </c>
      <c r="B30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1401.05.31</v>
      </c>
      <c r="C3052" s="195">
        <f t="shared" ca="1" si="83"/>
        <v>1401</v>
      </c>
      <c r="D30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5</v>
      </c>
      <c r="E3052" s="195">
        <f>_xlfn.NUMBERVALUE(RIGHT(Table11[[#This Row],[تاریخ شمسی]],2))</f>
        <v>31</v>
      </c>
      <c r="F30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05-31</v>
      </c>
      <c r="G3052" s="195" t="s">
        <v>3203</v>
      </c>
      <c r="L3052" s="259">
        <v>44795</v>
      </c>
      <c r="M3052">
        <v>265941</v>
      </c>
      <c r="O3052" s="283">
        <f>IFERROR(DATE(Table7[[#This Row],[year]],MONTH(DATEVALUE(Table7[[#This Row],[month]]&amp;"1")),Table7[[#This Row],[day]]),"")</f>
        <v>40674</v>
      </c>
      <c r="P3052" s="257" t="s">
        <v>6477</v>
      </c>
      <c r="Q3052" s="257">
        <v>2011</v>
      </c>
      <c r="R3052" s="257" t="s">
        <v>3439</v>
      </c>
      <c r="S3052" s="257">
        <v>11</v>
      </c>
      <c r="T3052" s="257">
        <v>1524.5</v>
      </c>
      <c r="U3052" s="257" t="s">
        <v>3621</v>
      </c>
      <c r="V3052" s="257" t="s">
        <v>3621</v>
      </c>
      <c r="X3052" s="260">
        <v>40753</v>
      </c>
      <c r="Z3052" s="260">
        <v>2</v>
      </c>
      <c r="AB3052" s="260" t="str">
        <f>IFERROR(IFERROR(VLOOKUP(Table_Merge1[[#This Row],[Column1]],Table11[#All],2,FALSE),LEFT(AB3053,8)&amp;IF(LEN((RIGHT(AB3053,2)+1))&lt;2,"0"&amp;(RIGHT(AB3053,2)+1),(RIGHT(AB3053,2)-1))),"")</f>
        <v/>
      </c>
      <c r="AC3052" s="259" t="str">
        <f>LEFT(Table_Merge1[[#This Row],[Column2]],4)</f>
        <v/>
      </c>
      <c r="AD3052" s="259" t="str">
        <f>RIGHT(LEFT(Table_Merge1[[#This Row],[Column2]],7),2)</f>
        <v/>
      </c>
      <c r="AE3052" s="259" t="str">
        <f>RIGHT(Table_Merge1[[#This Row],[Column2]],2)</f>
        <v/>
      </c>
      <c r="AH3052" s="260">
        <v>2011</v>
      </c>
      <c r="AI3052" t="s">
        <v>3443</v>
      </c>
      <c r="AJ3052" s="260">
        <v>29</v>
      </c>
      <c r="AK3052">
        <v>1613.75</v>
      </c>
      <c r="AL3052">
        <v>2384</v>
      </c>
      <c r="AM3052">
        <v>4572250</v>
      </c>
      <c r="AP3052" s="287" t="str">
        <f>IFERROR(IF(Table_Merge1[[#This Row],[LME Zinc stock]]*Table_Merge1[[#This Row],[Nima.مقدار]]=0,"",Table_Merge1[[#This Row],[LME Zinc stock]]*Table_Merge1[[#This Row],[Nima.مقدار]]),"")</f>
        <v/>
      </c>
      <c r="AQ3052" s="287" t="str">
        <f>IFERROR(IF(Table_Merge1[[#This Row],[LME Zinc 3-month]]*Table_Merge1[[#This Row],[Nima.مقدار]]=0,"",Table_Merge1[[#This Row],[LME Zinc 3-month]]*Table_Merge1[[#This Row],[Nima.مقدار]]),"")</f>
        <v/>
      </c>
      <c r="AR3052" s="288" t="str">
        <f>IFERROR(IF(Table_Merge1[[#This Row],[LME Zinc stock]]*Table_Merge1[[#This Row],[Azad.Sell]]=0,"",Table_Merge1[[#This Row],[LME Zinc stock]]*Table_Merge1[[#This Row],[Azad.Sell]]),"")</f>
        <v/>
      </c>
      <c r="AS3052" s="288" t="str">
        <f>IFERROR(IF(Table_Merge1[[#This Row],[LME Zinc 3-month]]*Table_Merge1[[#This Row],[Azad.Sell]]=0,"",Table_Merge1[[#This Row],[LME Zinc 3-month]]*Table_Merge1[[#This Row],[Azad.Sell]]),"")</f>
        <v/>
      </c>
      <c r="AT3052"/>
    </row>
    <row r="3053" spans="1:46" x14ac:dyDescent="0.25">
      <c r="A3053" s="258">
        <v>44796</v>
      </c>
      <c r="B30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1401.06.01</v>
      </c>
      <c r="C3053" s="195">
        <f t="shared" ca="1" si="83"/>
        <v>1401</v>
      </c>
      <c r="D30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53" s="195">
        <f>_xlfn.NUMBERVALUE(RIGHT(Table11[[#This Row],[تاریخ شمسی]],2))</f>
        <v>1</v>
      </c>
      <c r="F30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06-01</v>
      </c>
      <c r="G3053" s="195" t="s">
        <v>3204</v>
      </c>
      <c r="L3053" s="259">
        <v>44796</v>
      </c>
      <c r="M3053">
        <v>266029</v>
      </c>
      <c r="O3053" s="284">
        <f>IFERROR(DATE(Table7[[#This Row],[year]],MONTH(DATEVALUE(Table7[[#This Row],[month]]&amp;"1")),Table7[[#This Row],[day]]),"")</f>
        <v>40673</v>
      </c>
      <c r="P3053" s="195" t="s">
        <v>6478</v>
      </c>
      <c r="Q3053" s="195">
        <v>2011</v>
      </c>
      <c r="R3053" s="195" t="s">
        <v>3439</v>
      </c>
      <c r="S3053" s="195">
        <v>10</v>
      </c>
      <c r="T3053" s="195">
        <v>1517.25</v>
      </c>
      <c r="U3053" s="195">
        <v>2654.5</v>
      </c>
      <c r="V3053" s="195">
        <v>4699300</v>
      </c>
      <c r="X3053" s="260">
        <v>40752</v>
      </c>
      <c r="Z3053" s="260">
        <v>2</v>
      </c>
      <c r="AB3053" s="260" t="str">
        <f>IFERROR(IFERROR(VLOOKUP(Table_Merge1[[#This Row],[Column1]],Table11[#All],2,FALSE),LEFT(AB3054,8)&amp;IF(LEN((RIGHT(AB3054,2)+1))&lt;2,"0"&amp;(RIGHT(AB3054,2)+1),(RIGHT(AB3054,2)-1))),"")</f>
        <v/>
      </c>
      <c r="AC3053" s="259" t="str">
        <f>LEFT(Table_Merge1[[#This Row],[Column2]],4)</f>
        <v/>
      </c>
      <c r="AD3053" s="259" t="str">
        <f>RIGHT(LEFT(Table_Merge1[[#This Row],[Column2]],7),2)</f>
        <v/>
      </c>
      <c r="AE3053" s="259" t="str">
        <f>RIGHT(Table_Merge1[[#This Row],[Column2]],2)</f>
        <v/>
      </c>
      <c r="AH3053" s="260">
        <v>2011</v>
      </c>
      <c r="AI3053" t="s">
        <v>3443</v>
      </c>
      <c r="AJ3053" s="260">
        <v>28</v>
      </c>
      <c r="AK3053">
        <v>1617.5</v>
      </c>
      <c r="AL3053">
        <v>2374</v>
      </c>
      <c r="AM3053">
        <v>4579350</v>
      </c>
      <c r="AP3053" s="287" t="str">
        <f>IFERROR(IF(Table_Merge1[[#This Row],[LME Zinc stock]]*Table_Merge1[[#This Row],[Nima.مقدار]]=0,"",Table_Merge1[[#This Row],[LME Zinc stock]]*Table_Merge1[[#This Row],[Nima.مقدار]]),"")</f>
        <v/>
      </c>
      <c r="AQ3053" s="287" t="str">
        <f>IFERROR(IF(Table_Merge1[[#This Row],[LME Zinc 3-month]]*Table_Merge1[[#This Row],[Nima.مقدار]]=0,"",Table_Merge1[[#This Row],[LME Zinc 3-month]]*Table_Merge1[[#This Row],[Nima.مقدار]]),"")</f>
        <v/>
      </c>
      <c r="AR3053" s="288" t="str">
        <f>IFERROR(IF(Table_Merge1[[#This Row],[LME Zinc stock]]*Table_Merge1[[#This Row],[Azad.Sell]]=0,"",Table_Merge1[[#This Row],[LME Zinc stock]]*Table_Merge1[[#This Row],[Azad.Sell]]),"")</f>
        <v/>
      </c>
      <c r="AS3053" s="288" t="str">
        <f>IFERROR(IF(Table_Merge1[[#This Row],[LME Zinc 3-month]]*Table_Merge1[[#This Row],[Azad.Sell]]=0,"",Table_Merge1[[#This Row],[LME Zinc 3-month]]*Table_Merge1[[#This Row],[Azad.Sell]]),"")</f>
        <v/>
      </c>
      <c r="AT3053"/>
    </row>
    <row r="3054" spans="1:46" x14ac:dyDescent="0.25">
      <c r="A3054" s="258">
        <v>44797</v>
      </c>
      <c r="B30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1401.06.02</v>
      </c>
      <c r="C3054" s="195">
        <f t="shared" ca="1" si="83"/>
        <v>1401</v>
      </c>
      <c r="D30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54" s="195">
        <f>_xlfn.NUMBERVALUE(RIGHT(Table11[[#This Row],[تاریخ شمسی]],2))</f>
        <v>2</v>
      </c>
      <c r="F30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06-02</v>
      </c>
      <c r="G3054" s="195" t="s">
        <v>3205</v>
      </c>
      <c r="L3054" s="259">
        <v>44797</v>
      </c>
      <c r="M3054">
        <v>265734</v>
      </c>
      <c r="O3054" s="283">
        <f>IFERROR(DATE(Table7[[#This Row],[year]],MONTH(DATEVALUE(Table7[[#This Row],[month]]&amp;"1")),Table7[[#This Row],[day]]),"")</f>
        <v>40672</v>
      </c>
      <c r="P3054" s="257" t="s">
        <v>6479</v>
      </c>
      <c r="Q3054" s="257">
        <v>2011</v>
      </c>
      <c r="R3054" s="257" t="s">
        <v>3439</v>
      </c>
      <c r="S3054" s="257">
        <v>9</v>
      </c>
      <c r="T3054" s="257">
        <v>1505</v>
      </c>
      <c r="U3054" s="257">
        <v>2607.5</v>
      </c>
      <c r="V3054" s="257">
        <v>4702825</v>
      </c>
      <c r="X3054" s="260">
        <v>40751</v>
      </c>
      <c r="Z3054" s="260">
        <v>2</v>
      </c>
      <c r="AB3054" s="260" t="str">
        <f>IFERROR(IFERROR(VLOOKUP(Table_Merge1[[#This Row],[Column1]],Table11[#All],2,FALSE),LEFT(AB3055,8)&amp;IF(LEN((RIGHT(AB3055,2)+1))&lt;2,"0"&amp;(RIGHT(AB3055,2)+1),(RIGHT(AB3055,2)-1))),"")</f>
        <v/>
      </c>
      <c r="AC3054" s="259" t="str">
        <f>LEFT(Table_Merge1[[#This Row],[Column2]],4)</f>
        <v/>
      </c>
      <c r="AD3054" s="259" t="str">
        <f>RIGHT(LEFT(Table_Merge1[[#This Row],[Column2]],7),2)</f>
        <v/>
      </c>
      <c r="AE3054" s="259" t="str">
        <f>RIGHT(Table_Merge1[[#This Row],[Column2]],2)</f>
        <v/>
      </c>
      <c r="AH3054" s="260">
        <v>2011</v>
      </c>
      <c r="AI3054" t="s">
        <v>3443</v>
      </c>
      <c r="AJ3054" s="260">
        <v>27</v>
      </c>
      <c r="AK3054">
        <v>1621</v>
      </c>
      <c r="AL3054">
        <v>2384</v>
      </c>
      <c r="AM3054">
        <v>4557675</v>
      </c>
      <c r="AP3054" s="287" t="str">
        <f>IFERROR(IF(Table_Merge1[[#This Row],[LME Zinc stock]]*Table_Merge1[[#This Row],[Nima.مقدار]]=0,"",Table_Merge1[[#This Row],[LME Zinc stock]]*Table_Merge1[[#This Row],[Nima.مقدار]]),"")</f>
        <v/>
      </c>
      <c r="AQ3054" s="287" t="str">
        <f>IFERROR(IF(Table_Merge1[[#This Row],[LME Zinc 3-month]]*Table_Merge1[[#This Row],[Nima.مقدار]]=0,"",Table_Merge1[[#This Row],[LME Zinc 3-month]]*Table_Merge1[[#This Row],[Nima.مقدار]]),"")</f>
        <v/>
      </c>
      <c r="AR3054" s="288" t="str">
        <f>IFERROR(IF(Table_Merge1[[#This Row],[LME Zinc stock]]*Table_Merge1[[#This Row],[Azad.Sell]]=0,"",Table_Merge1[[#This Row],[LME Zinc stock]]*Table_Merge1[[#This Row],[Azad.Sell]]),"")</f>
        <v/>
      </c>
      <c r="AS3054" s="288" t="str">
        <f>IFERROR(IF(Table_Merge1[[#This Row],[LME Zinc 3-month]]*Table_Merge1[[#This Row],[Azad.Sell]]=0,"",Table_Merge1[[#This Row],[LME Zinc 3-month]]*Table_Merge1[[#This Row],[Azad.Sell]]),"")</f>
        <v/>
      </c>
      <c r="AT3054"/>
    </row>
    <row r="3055" spans="1:46" x14ac:dyDescent="0.25">
      <c r="A3055" s="258">
        <v>44798</v>
      </c>
      <c r="B30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1401.06.03</v>
      </c>
      <c r="C3055" s="195">
        <f t="shared" ca="1" si="83"/>
        <v>1401</v>
      </c>
      <c r="D30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55" s="195">
        <f>_xlfn.NUMBERVALUE(RIGHT(Table11[[#This Row],[تاریخ شمسی]],2))</f>
        <v>3</v>
      </c>
      <c r="F30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06-03</v>
      </c>
      <c r="G3055" s="195" t="s">
        <v>3206</v>
      </c>
      <c r="L3055" s="259">
        <v>44798</v>
      </c>
      <c r="M3055">
        <v>266005</v>
      </c>
      <c r="O3055" s="284">
        <f>IFERROR(DATE(Table7[[#This Row],[year]],MONTH(DATEVALUE(Table7[[#This Row],[month]]&amp;"1")),Table7[[#This Row],[day]]),"")</f>
        <v>40669</v>
      </c>
      <c r="P3055" s="195" t="s">
        <v>6480</v>
      </c>
      <c r="Q3055" s="195">
        <v>2011</v>
      </c>
      <c r="R3055" s="195" t="s">
        <v>3439</v>
      </c>
      <c r="S3055" s="195">
        <v>6</v>
      </c>
      <c r="T3055" s="195">
        <v>1487.75</v>
      </c>
      <c r="U3055" s="195">
        <v>2548</v>
      </c>
      <c r="V3055" s="195">
        <v>4706100</v>
      </c>
      <c r="X3055" s="260">
        <v>40750</v>
      </c>
      <c r="Z3055" s="260">
        <v>2</v>
      </c>
      <c r="AB3055" s="260" t="str">
        <f>IFERROR(IFERROR(VLOOKUP(Table_Merge1[[#This Row],[Column1]],Table11[#All],2,FALSE),LEFT(AB3056,8)&amp;IF(LEN((RIGHT(AB3056,2)+1))&lt;2,"0"&amp;(RIGHT(AB3056,2)+1),(RIGHT(AB3056,2)-1))),"")</f>
        <v/>
      </c>
      <c r="AC3055" s="259" t="str">
        <f>LEFT(Table_Merge1[[#This Row],[Column2]],4)</f>
        <v/>
      </c>
      <c r="AD3055" s="259" t="str">
        <f>RIGHT(LEFT(Table_Merge1[[#This Row],[Column2]],7),2)</f>
        <v/>
      </c>
      <c r="AE3055" s="259" t="str">
        <f>RIGHT(Table_Merge1[[#This Row],[Column2]],2)</f>
        <v/>
      </c>
      <c r="AH3055" s="260">
        <v>2011</v>
      </c>
      <c r="AI3055" t="s">
        <v>3443</v>
      </c>
      <c r="AJ3055" s="260">
        <v>26</v>
      </c>
      <c r="AK3055">
        <v>1610</v>
      </c>
      <c r="AL3055">
        <v>2413</v>
      </c>
      <c r="AM3055">
        <v>4564225</v>
      </c>
      <c r="AP3055" s="287" t="str">
        <f>IFERROR(IF(Table_Merge1[[#This Row],[LME Zinc stock]]*Table_Merge1[[#This Row],[Nima.مقدار]]=0,"",Table_Merge1[[#This Row],[LME Zinc stock]]*Table_Merge1[[#This Row],[Nima.مقدار]]),"")</f>
        <v/>
      </c>
      <c r="AQ3055" s="287" t="str">
        <f>IFERROR(IF(Table_Merge1[[#This Row],[LME Zinc 3-month]]*Table_Merge1[[#This Row],[Nima.مقدار]]=0,"",Table_Merge1[[#This Row],[LME Zinc 3-month]]*Table_Merge1[[#This Row],[Nima.مقدار]]),"")</f>
        <v/>
      </c>
      <c r="AR3055" s="288" t="str">
        <f>IFERROR(IF(Table_Merge1[[#This Row],[LME Zinc stock]]*Table_Merge1[[#This Row],[Azad.Sell]]=0,"",Table_Merge1[[#This Row],[LME Zinc stock]]*Table_Merge1[[#This Row],[Azad.Sell]]),"")</f>
        <v/>
      </c>
      <c r="AS3055" s="288" t="str">
        <f>IFERROR(IF(Table_Merge1[[#This Row],[LME Zinc 3-month]]*Table_Merge1[[#This Row],[Azad.Sell]]=0,"",Table_Merge1[[#This Row],[LME Zinc 3-month]]*Table_Merge1[[#This Row],[Azad.Sell]]),"")</f>
        <v/>
      </c>
      <c r="AT3055"/>
    </row>
    <row r="3056" spans="1:46" x14ac:dyDescent="0.25">
      <c r="A3056" s="258">
        <v>44800</v>
      </c>
      <c r="B30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1401.06.05</v>
      </c>
      <c r="C3056" s="195">
        <f t="shared" ca="1" si="83"/>
        <v>1401</v>
      </c>
      <c r="D30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56" s="195">
        <f>_xlfn.NUMBERVALUE(RIGHT(Table11[[#This Row],[تاریخ شمسی]],2))</f>
        <v>5</v>
      </c>
      <c r="F30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06-05</v>
      </c>
      <c r="G3056" s="195" t="s">
        <v>3207</v>
      </c>
      <c r="L3056" s="259">
        <v>44800</v>
      </c>
      <c r="M3056">
        <v>265631</v>
      </c>
      <c r="O3056" s="283">
        <f>IFERROR(DATE(Table7[[#This Row],[year]],MONTH(DATEVALUE(Table7[[#This Row],[month]]&amp;"1")),Table7[[#This Row],[day]]),"")</f>
        <v>40668</v>
      </c>
      <c r="P3056" s="257" t="s">
        <v>6481</v>
      </c>
      <c r="Q3056" s="257">
        <v>2011</v>
      </c>
      <c r="R3056" s="257" t="s">
        <v>3439</v>
      </c>
      <c r="S3056" s="257">
        <v>5</v>
      </c>
      <c r="T3056" s="257">
        <v>1514.5</v>
      </c>
      <c r="U3056" s="257">
        <v>2550.5</v>
      </c>
      <c r="V3056" s="257">
        <v>4706675</v>
      </c>
      <c r="X3056" s="260">
        <v>40749</v>
      </c>
      <c r="Z3056" s="260">
        <v>2</v>
      </c>
      <c r="AB3056" s="260" t="str">
        <f>IFERROR(IFERROR(VLOOKUP(Table_Merge1[[#This Row],[Column1]],Table11[#All],2,FALSE),LEFT(AB3057,8)&amp;IF(LEN((RIGHT(AB3057,2)+1))&lt;2,"0"&amp;(RIGHT(AB3057,2)+1),(RIGHT(AB3057,2)-1))),"")</f>
        <v/>
      </c>
      <c r="AC3056" s="259" t="str">
        <f>LEFT(Table_Merge1[[#This Row],[Column2]],4)</f>
        <v/>
      </c>
      <c r="AD3056" s="259" t="str">
        <f>RIGHT(LEFT(Table_Merge1[[#This Row],[Column2]],7),2)</f>
        <v/>
      </c>
      <c r="AE3056" s="259" t="str">
        <f>RIGHT(Table_Merge1[[#This Row],[Column2]],2)</f>
        <v/>
      </c>
      <c r="AH3056" s="260">
        <v>2011</v>
      </c>
      <c r="AI3056" t="s">
        <v>3443</v>
      </c>
      <c r="AJ3056" s="260">
        <v>25</v>
      </c>
      <c r="AK3056">
        <v>1618.5</v>
      </c>
      <c r="AL3056">
        <v>2403</v>
      </c>
      <c r="AM3056">
        <v>4572575</v>
      </c>
      <c r="AP3056" s="287" t="str">
        <f>IFERROR(IF(Table_Merge1[[#This Row],[LME Zinc stock]]*Table_Merge1[[#This Row],[Nima.مقدار]]=0,"",Table_Merge1[[#This Row],[LME Zinc stock]]*Table_Merge1[[#This Row],[Nima.مقدار]]),"")</f>
        <v/>
      </c>
      <c r="AQ3056" s="287" t="str">
        <f>IFERROR(IF(Table_Merge1[[#This Row],[LME Zinc 3-month]]*Table_Merge1[[#This Row],[Nima.مقدار]]=0,"",Table_Merge1[[#This Row],[LME Zinc 3-month]]*Table_Merge1[[#This Row],[Nima.مقدار]]),"")</f>
        <v/>
      </c>
      <c r="AR3056" s="288" t="str">
        <f>IFERROR(IF(Table_Merge1[[#This Row],[LME Zinc stock]]*Table_Merge1[[#This Row],[Azad.Sell]]=0,"",Table_Merge1[[#This Row],[LME Zinc stock]]*Table_Merge1[[#This Row],[Azad.Sell]]),"")</f>
        <v/>
      </c>
      <c r="AS3056" s="288" t="str">
        <f>IFERROR(IF(Table_Merge1[[#This Row],[LME Zinc 3-month]]*Table_Merge1[[#This Row],[Azad.Sell]]=0,"",Table_Merge1[[#This Row],[LME Zinc 3-month]]*Table_Merge1[[#This Row],[Azad.Sell]]),"")</f>
        <v/>
      </c>
      <c r="AT3056"/>
    </row>
    <row r="3057" spans="1:46" x14ac:dyDescent="0.25">
      <c r="A3057" s="258">
        <v>44801</v>
      </c>
      <c r="B30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1401.06.06</v>
      </c>
      <c r="C3057" s="195">
        <f t="shared" ca="1" si="83"/>
        <v>1401</v>
      </c>
      <c r="D30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57" s="195">
        <f>_xlfn.NUMBERVALUE(RIGHT(Table11[[#This Row],[تاریخ شمسی]],2))</f>
        <v>6</v>
      </c>
      <c r="F30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06-06</v>
      </c>
      <c r="G3057" s="195" t="s">
        <v>3208</v>
      </c>
      <c r="L3057" s="259">
        <v>44801</v>
      </c>
      <c r="M3057">
        <v>266343</v>
      </c>
      <c r="O3057" s="284">
        <f>IFERROR(DATE(Table7[[#This Row],[year]],MONTH(DATEVALUE(Table7[[#This Row],[month]]&amp;"1")),Table7[[#This Row],[day]]),"")</f>
        <v>40667</v>
      </c>
      <c r="P3057" s="195" t="s">
        <v>6482</v>
      </c>
      <c r="Q3057" s="195">
        <v>2011</v>
      </c>
      <c r="R3057" s="195" t="s">
        <v>3439</v>
      </c>
      <c r="S3057" s="195">
        <v>4</v>
      </c>
      <c r="T3057" s="195">
        <v>1536</v>
      </c>
      <c r="U3057" s="195">
        <v>2515</v>
      </c>
      <c r="V3057" s="195">
        <v>4707125</v>
      </c>
      <c r="X3057" s="260">
        <v>40746</v>
      </c>
      <c r="Z3057" s="260">
        <v>2</v>
      </c>
      <c r="AB3057" s="260" t="str">
        <f>IFERROR(IFERROR(VLOOKUP(Table_Merge1[[#This Row],[Column1]],Table11[#All],2,FALSE),LEFT(AB3058,8)&amp;IF(LEN((RIGHT(AB3058,2)+1))&lt;2,"0"&amp;(RIGHT(AB3058,2)+1),(RIGHT(AB3058,2)-1))),"")</f>
        <v/>
      </c>
      <c r="AC3057" s="259" t="str">
        <f>LEFT(Table_Merge1[[#This Row],[Column2]],4)</f>
        <v/>
      </c>
      <c r="AD3057" s="259" t="str">
        <f>RIGHT(LEFT(Table_Merge1[[#This Row],[Column2]],7),2)</f>
        <v/>
      </c>
      <c r="AE3057" s="259" t="str">
        <f>RIGHT(Table_Merge1[[#This Row],[Column2]],2)</f>
        <v/>
      </c>
      <c r="AH3057" s="260">
        <v>2011</v>
      </c>
      <c r="AI3057" t="s">
        <v>3443</v>
      </c>
      <c r="AJ3057" s="260">
        <v>22</v>
      </c>
      <c r="AK3057">
        <v>1588</v>
      </c>
      <c r="AL3057">
        <v>2436</v>
      </c>
      <c r="AM3057">
        <v>4580800</v>
      </c>
      <c r="AP3057" s="287" t="str">
        <f>IFERROR(IF(Table_Merge1[[#This Row],[LME Zinc stock]]*Table_Merge1[[#This Row],[Nima.مقدار]]=0,"",Table_Merge1[[#This Row],[LME Zinc stock]]*Table_Merge1[[#This Row],[Nima.مقدار]]),"")</f>
        <v/>
      </c>
      <c r="AQ3057" s="287" t="str">
        <f>IFERROR(IF(Table_Merge1[[#This Row],[LME Zinc 3-month]]*Table_Merge1[[#This Row],[Nima.مقدار]]=0,"",Table_Merge1[[#This Row],[LME Zinc 3-month]]*Table_Merge1[[#This Row],[Nima.مقدار]]),"")</f>
        <v/>
      </c>
      <c r="AR3057" s="288" t="str">
        <f>IFERROR(IF(Table_Merge1[[#This Row],[LME Zinc stock]]*Table_Merge1[[#This Row],[Azad.Sell]]=0,"",Table_Merge1[[#This Row],[LME Zinc stock]]*Table_Merge1[[#This Row],[Azad.Sell]]),"")</f>
        <v/>
      </c>
      <c r="AS3057" s="288" t="str">
        <f>IFERROR(IF(Table_Merge1[[#This Row],[LME Zinc 3-month]]*Table_Merge1[[#This Row],[Azad.Sell]]=0,"",Table_Merge1[[#This Row],[LME Zinc 3-month]]*Table_Merge1[[#This Row],[Azad.Sell]]),"")</f>
        <v/>
      </c>
      <c r="AT3057"/>
    </row>
    <row r="3058" spans="1:46" x14ac:dyDescent="0.25">
      <c r="A3058" s="258">
        <v>44802</v>
      </c>
      <c r="B30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1401.06.07</v>
      </c>
      <c r="C3058" s="195">
        <f t="shared" ca="1" si="83"/>
        <v>1401</v>
      </c>
      <c r="D30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58" s="195">
        <f>_xlfn.NUMBERVALUE(RIGHT(Table11[[#This Row],[تاریخ شمسی]],2))</f>
        <v>7</v>
      </c>
      <c r="F30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06-07</v>
      </c>
      <c r="G3058" s="195" t="s">
        <v>3209</v>
      </c>
      <c r="L3058" s="259">
        <v>44802</v>
      </c>
      <c r="M3058">
        <v>266955</v>
      </c>
      <c r="O3058" s="283">
        <f>IFERROR(DATE(Table7[[#This Row],[year]],MONTH(DATEVALUE(Table7[[#This Row],[month]]&amp;"1")),Table7[[#This Row],[day]]),"")</f>
        <v>40666</v>
      </c>
      <c r="P3058" s="257" t="s">
        <v>6483</v>
      </c>
      <c r="Q3058" s="257">
        <v>2011</v>
      </c>
      <c r="R3058" s="257" t="s">
        <v>3439</v>
      </c>
      <c r="S3058" s="257">
        <v>3</v>
      </c>
      <c r="T3058" s="257">
        <v>1546.5</v>
      </c>
      <c r="U3058" s="257">
        <v>2480</v>
      </c>
      <c r="V3058" s="257">
        <v>4706425</v>
      </c>
      <c r="X3058" s="260">
        <v>40745</v>
      </c>
      <c r="Z3058" s="260">
        <v>2</v>
      </c>
      <c r="AB3058" s="260" t="str">
        <f>IFERROR(IFERROR(VLOOKUP(Table_Merge1[[#This Row],[Column1]],Table11[#All],2,FALSE),LEFT(AB3059,8)&amp;IF(LEN((RIGHT(AB3059,2)+1))&lt;2,"0"&amp;(RIGHT(AB3059,2)+1),(RIGHT(AB3059,2)-1))),"")</f>
        <v/>
      </c>
      <c r="AC3058" s="259" t="str">
        <f>LEFT(Table_Merge1[[#This Row],[Column2]],4)</f>
        <v/>
      </c>
      <c r="AD3058" s="259" t="str">
        <f>RIGHT(LEFT(Table_Merge1[[#This Row],[Column2]],7),2)</f>
        <v/>
      </c>
      <c r="AE3058" s="259" t="str">
        <f>RIGHT(Table_Merge1[[#This Row],[Column2]],2)</f>
        <v/>
      </c>
      <c r="AH3058" s="260">
        <v>2011</v>
      </c>
      <c r="AI3058" t="s">
        <v>3443</v>
      </c>
      <c r="AJ3058" s="260">
        <v>21</v>
      </c>
      <c r="AK3058">
        <v>1600.5</v>
      </c>
      <c r="AL3058">
        <v>2421</v>
      </c>
      <c r="AM3058">
        <v>4394825</v>
      </c>
      <c r="AP3058" s="287" t="str">
        <f>IFERROR(IF(Table_Merge1[[#This Row],[LME Zinc stock]]*Table_Merge1[[#This Row],[Nima.مقدار]]=0,"",Table_Merge1[[#This Row],[LME Zinc stock]]*Table_Merge1[[#This Row],[Nima.مقدار]]),"")</f>
        <v/>
      </c>
      <c r="AQ3058" s="287" t="str">
        <f>IFERROR(IF(Table_Merge1[[#This Row],[LME Zinc 3-month]]*Table_Merge1[[#This Row],[Nima.مقدار]]=0,"",Table_Merge1[[#This Row],[LME Zinc 3-month]]*Table_Merge1[[#This Row],[Nima.مقدار]]),"")</f>
        <v/>
      </c>
      <c r="AR3058" s="288" t="str">
        <f>IFERROR(IF(Table_Merge1[[#This Row],[LME Zinc stock]]*Table_Merge1[[#This Row],[Azad.Sell]]=0,"",Table_Merge1[[#This Row],[LME Zinc stock]]*Table_Merge1[[#This Row],[Azad.Sell]]),"")</f>
        <v/>
      </c>
      <c r="AS3058" s="288" t="str">
        <f>IFERROR(IF(Table_Merge1[[#This Row],[LME Zinc 3-month]]*Table_Merge1[[#This Row],[Azad.Sell]]=0,"",Table_Merge1[[#This Row],[LME Zinc 3-month]]*Table_Merge1[[#This Row],[Azad.Sell]]),"")</f>
        <v/>
      </c>
      <c r="AT3058"/>
    </row>
    <row r="3059" spans="1:46" x14ac:dyDescent="0.25">
      <c r="A3059" s="258">
        <v>44803</v>
      </c>
      <c r="B30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1401.06.08</v>
      </c>
      <c r="C3059" s="195">
        <f t="shared" ca="1" si="83"/>
        <v>1401</v>
      </c>
      <c r="D30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59" s="195">
        <f>_xlfn.NUMBERVALUE(RIGHT(Table11[[#This Row],[تاریخ شمسی]],2))</f>
        <v>8</v>
      </c>
      <c r="F30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06-08</v>
      </c>
      <c r="G3059" s="195" t="s">
        <v>3210</v>
      </c>
      <c r="L3059" s="259">
        <v>44803</v>
      </c>
      <c r="M3059">
        <v>267062</v>
      </c>
      <c r="O3059" s="284">
        <f>IFERROR(DATE(Table7[[#This Row],[year]],MONTH(DATEVALUE(Table7[[#This Row],[month]]&amp;"1")),Table7[[#This Row],[day]]),"")</f>
        <v>40661</v>
      </c>
      <c r="P3059" s="195" t="s">
        <v>6484</v>
      </c>
      <c r="Q3059" s="195">
        <v>2011</v>
      </c>
      <c r="R3059" s="195" t="s">
        <v>3437</v>
      </c>
      <c r="S3059" s="195">
        <v>28</v>
      </c>
      <c r="T3059" s="195">
        <v>1531</v>
      </c>
      <c r="U3059" s="195">
        <v>2540</v>
      </c>
      <c r="V3059" s="195">
        <v>4709825</v>
      </c>
      <c r="X3059" s="260">
        <v>40744</v>
      </c>
      <c r="Z3059" s="260">
        <v>2</v>
      </c>
      <c r="AB3059" s="260" t="str">
        <f>IFERROR(IFERROR(VLOOKUP(Table_Merge1[[#This Row],[Column1]],Table11[#All],2,FALSE),LEFT(AB3060,8)&amp;IF(LEN((RIGHT(AB3060,2)+1))&lt;2,"0"&amp;(RIGHT(AB3060,2)+1),(RIGHT(AB3060,2)-1))),"")</f>
        <v/>
      </c>
      <c r="AC3059" s="259" t="str">
        <f>LEFT(Table_Merge1[[#This Row],[Column2]],4)</f>
        <v/>
      </c>
      <c r="AD3059" s="259" t="str">
        <f>RIGHT(LEFT(Table_Merge1[[#This Row],[Column2]],7),2)</f>
        <v/>
      </c>
      <c r="AE3059" s="259" t="str">
        <f>RIGHT(Table_Merge1[[#This Row],[Column2]],2)</f>
        <v/>
      </c>
      <c r="AH3059" s="260">
        <v>2011</v>
      </c>
      <c r="AI3059" t="s">
        <v>3443</v>
      </c>
      <c r="AJ3059" s="260">
        <v>20</v>
      </c>
      <c r="AK3059">
        <v>1584.25</v>
      </c>
      <c r="AL3059">
        <v>2433.5</v>
      </c>
      <c r="AM3059">
        <v>4404775</v>
      </c>
      <c r="AP3059" s="287" t="str">
        <f>IFERROR(IF(Table_Merge1[[#This Row],[LME Zinc stock]]*Table_Merge1[[#This Row],[Nima.مقدار]]=0,"",Table_Merge1[[#This Row],[LME Zinc stock]]*Table_Merge1[[#This Row],[Nima.مقدار]]),"")</f>
        <v/>
      </c>
      <c r="AQ3059" s="287" t="str">
        <f>IFERROR(IF(Table_Merge1[[#This Row],[LME Zinc 3-month]]*Table_Merge1[[#This Row],[Nima.مقدار]]=0,"",Table_Merge1[[#This Row],[LME Zinc 3-month]]*Table_Merge1[[#This Row],[Nima.مقدار]]),"")</f>
        <v/>
      </c>
      <c r="AR3059" s="288" t="str">
        <f>IFERROR(IF(Table_Merge1[[#This Row],[LME Zinc stock]]*Table_Merge1[[#This Row],[Azad.Sell]]=0,"",Table_Merge1[[#This Row],[LME Zinc stock]]*Table_Merge1[[#This Row],[Azad.Sell]]),"")</f>
        <v/>
      </c>
      <c r="AS3059" s="288" t="str">
        <f>IFERROR(IF(Table_Merge1[[#This Row],[LME Zinc 3-month]]*Table_Merge1[[#This Row],[Azad.Sell]]=0,"",Table_Merge1[[#This Row],[LME Zinc 3-month]]*Table_Merge1[[#This Row],[Azad.Sell]]),"")</f>
        <v/>
      </c>
      <c r="AT3059"/>
    </row>
    <row r="3060" spans="1:46" x14ac:dyDescent="0.25">
      <c r="A3060" s="258">
        <v>44804</v>
      </c>
      <c r="B30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1401.06.09</v>
      </c>
      <c r="C3060" s="195">
        <f t="shared" ca="1" si="83"/>
        <v>1401</v>
      </c>
      <c r="D30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60" s="195">
        <f>_xlfn.NUMBERVALUE(RIGHT(Table11[[#This Row],[تاریخ شمسی]],2))</f>
        <v>9</v>
      </c>
      <c r="F30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06-09</v>
      </c>
      <c r="G3060" s="195" t="s">
        <v>3211</v>
      </c>
      <c r="L3060" s="259">
        <v>44804</v>
      </c>
      <c r="M3060">
        <v>267206</v>
      </c>
      <c r="O3060" s="283">
        <f>IFERROR(DATE(Table7[[#This Row],[year]],MONTH(DATEVALUE(Table7[[#This Row],[month]]&amp;"1")),Table7[[#This Row],[day]]),"")</f>
        <v>40660</v>
      </c>
      <c r="P3060" s="257" t="s">
        <v>6485</v>
      </c>
      <c r="Q3060" s="257">
        <v>2011</v>
      </c>
      <c r="R3060" s="257" t="s">
        <v>3437</v>
      </c>
      <c r="S3060" s="257">
        <v>27</v>
      </c>
      <c r="T3060" s="257">
        <v>1508</v>
      </c>
      <c r="U3060" s="257">
        <v>2528</v>
      </c>
      <c r="V3060" s="257">
        <v>4711875</v>
      </c>
      <c r="X3060" s="260">
        <v>40743</v>
      </c>
      <c r="Z3060" s="260">
        <v>2</v>
      </c>
      <c r="AB3060" s="260" t="str">
        <f>IFERROR(IFERROR(VLOOKUP(Table_Merge1[[#This Row],[Column1]],Table11[#All],2,FALSE),LEFT(AB3061,8)&amp;IF(LEN((RIGHT(AB3061,2)+1))&lt;2,"0"&amp;(RIGHT(AB3061,2)+1),(RIGHT(AB3061,2)-1))),"")</f>
        <v/>
      </c>
      <c r="AC3060" s="259" t="str">
        <f>LEFT(Table_Merge1[[#This Row],[Column2]],4)</f>
        <v/>
      </c>
      <c r="AD3060" s="259" t="str">
        <f>RIGHT(LEFT(Table_Merge1[[#This Row],[Column2]],7),2)</f>
        <v/>
      </c>
      <c r="AE3060" s="259" t="str">
        <f>RIGHT(Table_Merge1[[#This Row],[Column2]],2)</f>
        <v/>
      </c>
      <c r="AH3060" s="260">
        <v>2011</v>
      </c>
      <c r="AI3060" t="s">
        <v>3443</v>
      </c>
      <c r="AJ3060" s="260">
        <v>19</v>
      </c>
      <c r="AK3060">
        <v>1602</v>
      </c>
      <c r="AL3060">
        <v>2457</v>
      </c>
      <c r="AM3060">
        <v>4411175</v>
      </c>
      <c r="AP3060" s="287" t="str">
        <f>IFERROR(IF(Table_Merge1[[#This Row],[LME Zinc stock]]*Table_Merge1[[#This Row],[Nima.مقدار]]=0,"",Table_Merge1[[#This Row],[LME Zinc stock]]*Table_Merge1[[#This Row],[Nima.مقدار]]),"")</f>
        <v/>
      </c>
      <c r="AQ3060" s="287" t="str">
        <f>IFERROR(IF(Table_Merge1[[#This Row],[LME Zinc 3-month]]*Table_Merge1[[#This Row],[Nima.مقدار]]=0,"",Table_Merge1[[#This Row],[LME Zinc 3-month]]*Table_Merge1[[#This Row],[Nima.مقدار]]),"")</f>
        <v/>
      </c>
      <c r="AR3060" s="288" t="str">
        <f>IFERROR(IF(Table_Merge1[[#This Row],[LME Zinc stock]]*Table_Merge1[[#This Row],[Azad.Sell]]=0,"",Table_Merge1[[#This Row],[LME Zinc stock]]*Table_Merge1[[#This Row],[Azad.Sell]]),"")</f>
        <v/>
      </c>
      <c r="AS3060" s="288" t="str">
        <f>IFERROR(IF(Table_Merge1[[#This Row],[LME Zinc 3-month]]*Table_Merge1[[#This Row],[Azad.Sell]]=0,"",Table_Merge1[[#This Row],[LME Zinc 3-month]]*Table_Merge1[[#This Row],[Azad.Sell]]),"")</f>
        <v/>
      </c>
      <c r="AT3060"/>
    </row>
    <row r="3061" spans="1:46" x14ac:dyDescent="0.25">
      <c r="A3061" s="258">
        <v>44805</v>
      </c>
      <c r="B30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1401.06.10</v>
      </c>
      <c r="C3061" s="195">
        <f t="shared" ca="1" si="83"/>
        <v>1401</v>
      </c>
      <c r="D30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61" s="195">
        <f>_xlfn.NUMBERVALUE(RIGHT(Table11[[#This Row],[تاریخ شمسی]],2))</f>
        <v>10</v>
      </c>
      <c r="F30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06-10</v>
      </c>
      <c r="G3061" s="195" t="s">
        <v>3212</v>
      </c>
      <c r="L3061" s="259">
        <v>44805</v>
      </c>
      <c r="M3061">
        <v>267412</v>
      </c>
      <c r="O3061" s="284">
        <f>IFERROR(DATE(Table7[[#This Row],[year]],MONTH(DATEVALUE(Table7[[#This Row],[month]]&amp;"1")),Table7[[#This Row],[day]]),"")</f>
        <v>40659</v>
      </c>
      <c r="P3061" s="195" t="s">
        <v>6486</v>
      </c>
      <c r="Q3061" s="195">
        <v>2011</v>
      </c>
      <c r="R3061" s="195" t="s">
        <v>3437</v>
      </c>
      <c r="S3061" s="195">
        <v>26</v>
      </c>
      <c r="T3061" s="195">
        <v>1505</v>
      </c>
      <c r="U3061" s="195">
        <v>2525</v>
      </c>
      <c r="V3061" s="195">
        <v>4710550</v>
      </c>
      <c r="X3061" s="260">
        <v>40742</v>
      </c>
      <c r="Z3061" s="260">
        <v>2</v>
      </c>
      <c r="AB3061" s="260" t="str">
        <f>IFERROR(IFERROR(VLOOKUP(Table_Merge1[[#This Row],[Column1]],Table11[#All],2,FALSE),LEFT(AB3062,8)&amp;IF(LEN((RIGHT(AB3062,2)+1))&lt;2,"0"&amp;(RIGHT(AB3062,2)+1),(RIGHT(AB3062,2)-1))),"")</f>
        <v/>
      </c>
      <c r="AC3061" s="259" t="str">
        <f>LEFT(Table_Merge1[[#This Row],[Column2]],4)</f>
        <v/>
      </c>
      <c r="AD3061" s="259" t="str">
        <f>RIGHT(LEFT(Table_Merge1[[#This Row],[Column2]],7),2)</f>
        <v/>
      </c>
      <c r="AE3061" s="259" t="str">
        <f>RIGHT(Table_Merge1[[#This Row],[Column2]],2)</f>
        <v/>
      </c>
      <c r="AH3061" s="260">
        <v>2011</v>
      </c>
      <c r="AI3061" t="s">
        <v>3443</v>
      </c>
      <c r="AJ3061" s="260">
        <v>18</v>
      </c>
      <c r="AK3061">
        <v>1598.25</v>
      </c>
      <c r="AL3061">
        <v>2504</v>
      </c>
      <c r="AM3061">
        <v>4420175</v>
      </c>
      <c r="AP3061" s="287" t="str">
        <f>IFERROR(IF(Table_Merge1[[#This Row],[LME Zinc stock]]*Table_Merge1[[#This Row],[Nima.مقدار]]=0,"",Table_Merge1[[#This Row],[LME Zinc stock]]*Table_Merge1[[#This Row],[Nima.مقدار]]),"")</f>
        <v/>
      </c>
      <c r="AQ3061" s="287" t="str">
        <f>IFERROR(IF(Table_Merge1[[#This Row],[LME Zinc 3-month]]*Table_Merge1[[#This Row],[Nima.مقدار]]=0,"",Table_Merge1[[#This Row],[LME Zinc 3-month]]*Table_Merge1[[#This Row],[Nima.مقدار]]),"")</f>
        <v/>
      </c>
      <c r="AR3061" s="288" t="str">
        <f>IFERROR(IF(Table_Merge1[[#This Row],[LME Zinc stock]]*Table_Merge1[[#This Row],[Azad.Sell]]=0,"",Table_Merge1[[#This Row],[LME Zinc stock]]*Table_Merge1[[#This Row],[Azad.Sell]]),"")</f>
        <v/>
      </c>
      <c r="AS3061" s="288" t="str">
        <f>IFERROR(IF(Table_Merge1[[#This Row],[LME Zinc 3-month]]*Table_Merge1[[#This Row],[Azad.Sell]]=0,"",Table_Merge1[[#This Row],[LME Zinc 3-month]]*Table_Merge1[[#This Row],[Azad.Sell]]),"")</f>
        <v/>
      </c>
      <c r="AT3061"/>
    </row>
    <row r="3062" spans="1:46" x14ac:dyDescent="0.25">
      <c r="A3062" s="258">
        <v>44807</v>
      </c>
      <c r="B30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1401.06.12</v>
      </c>
      <c r="C3062" s="195">
        <f t="shared" ca="1" si="83"/>
        <v>1401</v>
      </c>
      <c r="D30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62" s="195">
        <f>_xlfn.NUMBERVALUE(RIGHT(Table11[[#This Row],[تاریخ شمسی]],2))</f>
        <v>12</v>
      </c>
      <c r="F30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06-12</v>
      </c>
      <c r="G3062" s="195" t="s">
        <v>3213</v>
      </c>
      <c r="L3062" s="259">
        <v>44807</v>
      </c>
      <c r="M3062">
        <v>267553</v>
      </c>
      <c r="O3062" s="283">
        <f>IFERROR(DATE(Table7[[#This Row],[year]],MONTH(DATEVALUE(Table7[[#This Row],[month]]&amp;"1")),Table7[[#This Row],[day]]),"")</f>
        <v>40654</v>
      </c>
      <c r="P3062" s="257" t="s">
        <v>6487</v>
      </c>
      <c r="Q3062" s="257">
        <v>2011</v>
      </c>
      <c r="R3062" s="257" t="s">
        <v>3437</v>
      </c>
      <c r="S3062" s="257">
        <v>21</v>
      </c>
      <c r="T3062" s="257">
        <v>1507</v>
      </c>
      <c r="U3062" s="257">
        <v>2538.5</v>
      </c>
      <c r="V3062" s="257">
        <v>4687925</v>
      </c>
      <c r="X3062" s="260">
        <v>40739</v>
      </c>
      <c r="Z3062" s="260">
        <v>2</v>
      </c>
      <c r="AB3062" s="260" t="str">
        <f>IFERROR(IFERROR(VLOOKUP(Table_Merge1[[#This Row],[Column1]],Table11[#All],2,FALSE),LEFT(AB3063,8)&amp;IF(LEN((RIGHT(AB3063,2)+1))&lt;2,"0"&amp;(RIGHT(AB3063,2)+1),(RIGHT(AB3063,2)-1))),"")</f>
        <v/>
      </c>
      <c r="AC3062" s="259" t="str">
        <f>LEFT(Table_Merge1[[#This Row],[Column2]],4)</f>
        <v/>
      </c>
      <c r="AD3062" s="259" t="str">
        <f>RIGHT(LEFT(Table_Merge1[[#This Row],[Column2]],7),2)</f>
        <v/>
      </c>
      <c r="AE3062" s="259" t="str">
        <f>RIGHT(Table_Merge1[[#This Row],[Column2]],2)</f>
        <v/>
      </c>
      <c r="AH3062" s="260">
        <v>2011</v>
      </c>
      <c r="AI3062" t="s">
        <v>3443</v>
      </c>
      <c r="AJ3062" s="260">
        <v>15</v>
      </c>
      <c r="AK3062">
        <v>1578.5</v>
      </c>
      <c r="AL3062">
        <v>2556</v>
      </c>
      <c r="AM3062">
        <v>4429900</v>
      </c>
      <c r="AP3062" s="287" t="str">
        <f>IFERROR(IF(Table_Merge1[[#This Row],[LME Zinc stock]]*Table_Merge1[[#This Row],[Nima.مقدار]]=0,"",Table_Merge1[[#This Row],[LME Zinc stock]]*Table_Merge1[[#This Row],[Nima.مقدار]]),"")</f>
        <v/>
      </c>
      <c r="AQ3062" s="287" t="str">
        <f>IFERROR(IF(Table_Merge1[[#This Row],[LME Zinc 3-month]]*Table_Merge1[[#This Row],[Nima.مقدار]]=0,"",Table_Merge1[[#This Row],[LME Zinc 3-month]]*Table_Merge1[[#This Row],[Nima.مقدار]]),"")</f>
        <v/>
      </c>
      <c r="AR3062" s="288" t="str">
        <f>IFERROR(IF(Table_Merge1[[#This Row],[LME Zinc stock]]*Table_Merge1[[#This Row],[Azad.Sell]]=0,"",Table_Merge1[[#This Row],[LME Zinc stock]]*Table_Merge1[[#This Row],[Azad.Sell]]),"")</f>
        <v/>
      </c>
      <c r="AS3062" s="288" t="str">
        <f>IFERROR(IF(Table_Merge1[[#This Row],[LME Zinc 3-month]]*Table_Merge1[[#This Row],[Azad.Sell]]=0,"",Table_Merge1[[#This Row],[LME Zinc 3-month]]*Table_Merge1[[#This Row],[Azad.Sell]]),"")</f>
        <v/>
      </c>
      <c r="AT3062"/>
    </row>
    <row r="3063" spans="1:46" x14ac:dyDescent="0.25">
      <c r="A3063" s="258">
        <v>44808</v>
      </c>
      <c r="B30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1401.06.13</v>
      </c>
      <c r="C3063" s="195">
        <f t="shared" ca="1" si="83"/>
        <v>1401</v>
      </c>
      <c r="D30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63" s="195">
        <f>_xlfn.NUMBERVALUE(RIGHT(Table11[[#This Row],[تاریخ شمسی]],2))</f>
        <v>13</v>
      </c>
      <c r="F30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06-13</v>
      </c>
      <c r="G3063" s="195" t="s">
        <v>3214</v>
      </c>
      <c r="L3063" s="259">
        <v>44808</v>
      </c>
      <c r="M3063">
        <v>267800</v>
      </c>
      <c r="O3063" s="284">
        <f>IFERROR(DATE(Table7[[#This Row],[year]],MONTH(DATEVALUE(Table7[[#This Row],[month]]&amp;"1")),Table7[[#This Row],[day]]),"")</f>
        <v>40653</v>
      </c>
      <c r="P3063" s="195" t="s">
        <v>6488</v>
      </c>
      <c r="Q3063" s="195">
        <v>2011</v>
      </c>
      <c r="R3063" s="195" t="s">
        <v>3437</v>
      </c>
      <c r="S3063" s="195">
        <v>20</v>
      </c>
      <c r="T3063" s="195">
        <v>1505</v>
      </c>
      <c r="U3063" s="195">
        <v>2627</v>
      </c>
      <c r="V3063" s="195">
        <v>4622825</v>
      </c>
      <c r="X3063" s="260">
        <v>40738</v>
      </c>
      <c r="Z3063" s="260">
        <v>2</v>
      </c>
      <c r="AB3063" s="260" t="str">
        <f>IFERROR(IFERROR(VLOOKUP(Table_Merge1[[#This Row],[Column1]],Table11[#All],2,FALSE),LEFT(AB3064,8)&amp;IF(LEN((RIGHT(AB3064,2)+1))&lt;2,"0"&amp;(RIGHT(AB3064,2)+1),(RIGHT(AB3064,2)-1))),"")</f>
        <v/>
      </c>
      <c r="AC3063" s="259" t="str">
        <f>LEFT(Table_Merge1[[#This Row],[Column2]],4)</f>
        <v/>
      </c>
      <c r="AD3063" s="259" t="str">
        <f>RIGHT(LEFT(Table_Merge1[[#This Row],[Column2]],7),2)</f>
        <v/>
      </c>
      <c r="AE3063" s="259" t="str">
        <f>RIGHT(Table_Merge1[[#This Row],[Column2]],2)</f>
        <v/>
      </c>
      <c r="AH3063" s="260">
        <v>2011</v>
      </c>
      <c r="AI3063" t="s">
        <v>3443</v>
      </c>
      <c r="AJ3063" s="260">
        <v>14</v>
      </c>
      <c r="AK3063">
        <v>1592.5</v>
      </c>
      <c r="AL3063">
        <v>2575</v>
      </c>
      <c r="AM3063">
        <v>4437475</v>
      </c>
      <c r="AP3063" s="287" t="str">
        <f>IFERROR(IF(Table_Merge1[[#This Row],[LME Zinc stock]]*Table_Merge1[[#This Row],[Nima.مقدار]]=0,"",Table_Merge1[[#This Row],[LME Zinc stock]]*Table_Merge1[[#This Row],[Nima.مقدار]]),"")</f>
        <v/>
      </c>
      <c r="AQ3063" s="287" t="str">
        <f>IFERROR(IF(Table_Merge1[[#This Row],[LME Zinc 3-month]]*Table_Merge1[[#This Row],[Nima.مقدار]]=0,"",Table_Merge1[[#This Row],[LME Zinc 3-month]]*Table_Merge1[[#This Row],[Nima.مقدار]]),"")</f>
        <v/>
      </c>
      <c r="AR3063" s="288" t="str">
        <f>IFERROR(IF(Table_Merge1[[#This Row],[LME Zinc stock]]*Table_Merge1[[#This Row],[Azad.Sell]]=0,"",Table_Merge1[[#This Row],[LME Zinc stock]]*Table_Merge1[[#This Row],[Azad.Sell]]),"")</f>
        <v/>
      </c>
      <c r="AS3063" s="288" t="str">
        <f>IFERROR(IF(Table_Merge1[[#This Row],[LME Zinc 3-month]]*Table_Merge1[[#This Row],[Azad.Sell]]=0,"",Table_Merge1[[#This Row],[LME Zinc 3-month]]*Table_Merge1[[#This Row],[Azad.Sell]]),"")</f>
        <v/>
      </c>
      <c r="AT3063"/>
    </row>
    <row r="3064" spans="1:46" x14ac:dyDescent="0.25">
      <c r="A3064" s="258">
        <v>44809</v>
      </c>
      <c r="B30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1401.06.14</v>
      </c>
      <c r="C3064" s="195">
        <f t="shared" ca="1" si="83"/>
        <v>1401</v>
      </c>
      <c r="D30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64" s="195">
        <f>_xlfn.NUMBERVALUE(RIGHT(Table11[[#This Row],[تاریخ شمسی]],2))</f>
        <v>14</v>
      </c>
      <c r="F30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06-14</v>
      </c>
      <c r="G3064" s="195" t="s">
        <v>3215</v>
      </c>
      <c r="L3064" s="259">
        <v>44809</v>
      </c>
      <c r="M3064">
        <v>268619</v>
      </c>
      <c r="O3064" s="283">
        <f>IFERROR(DATE(Table7[[#This Row],[year]],MONTH(DATEVALUE(Table7[[#This Row],[month]]&amp;"1")),Table7[[#This Row],[day]]),"")</f>
        <v>40652</v>
      </c>
      <c r="P3064" s="257" t="s">
        <v>6489</v>
      </c>
      <c r="Q3064" s="257">
        <v>2011</v>
      </c>
      <c r="R3064" s="257" t="s">
        <v>3437</v>
      </c>
      <c r="S3064" s="257">
        <v>19</v>
      </c>
      <c r="T3064" s="257">
        <v>1495</v>
      </c>
      <c r="U3064" s="257">
        <v>2587.5</v>
      </c>
      <c r="V3064" s="257">
        <v>4590750</v>
      </c>
      <c r="X3064" s="260">
        <v>40737</v>
      </c>
      <c r="Z3064" s="260">
        <v>2</v>
      </c>
      <c r="AB3064" s="260" t="str">
        <f>IFERROR(IFERROR(VLOOKUP(Table_Merge1[[#This Row],[Column1]],Table11[#All],2,FALSE),LEFT(AB3065,8)&amp;IF(LEN((RIGHT(AB3065,2)+1))&lt;2,"0"&amp;(RIGHT(AB3065,2)+1),(RIGHT(AB3065,2)-1))),"")</f>
        <v/>
      </c>
      <c r="AC3064" s="259" t="str">
        <f>LEFT(Table_Merge1[[#This Row],[Column2]],4)</f>
        <v/>
      </c>
      <c r="AD3064" s="259" t="str">
        <f>RIGHT(LEFT(Table_Merge1[[#This Row],[Column2]],7),2)</f>
        <v/>
      </c>
      <c r="AE3064" s="259" t="str">
        <f>RIGHT(Table_Merge1[[#This Row],[Column2]],2)</f>
        <v/>
      </c>
      <c r="AH3064" s="260">
        <v>2011</v>
      </c>
      <c r="AI3064" t="s">
        <v>3443</v>
      </c>
      <c r="AJ3064" s="260">
        <v>13</v>
      </c>
      <c r="AK3064">
        <v>1571.5</v>
      </c>
      <c r="AL3064">
        <v>2634</v>
      </c>
      <c r="AM3064">
        <v>4445600</v>
      </c>
      <c r="AP3064" s="287" t="str">
        <f>IFERROR(IF(Table_Merge1[[#This Row],[LME Zinc stock]]*Table_Merge1[[#This Row],[Nima.مقدار]]=0,"",Table_Merge1[[#This Row],[LME Zinc stock]]*Table_Merge1[[#This Row],[Nima.مقدار]]),"")</f>
        <v/>
      </c>
      <c r="AQ3064" s="287" t="str">
        <f>IFERROR(IF(Table_Merge1[[#This Row],[LME Zinc 3-month]]*Table_Merge1[[#This Row],[Nima.مقدار]]=0,"",Table_Merge1[[#This Row],[LME Zinc 3-month]]*Table_Merge1[[#This Row],[Nima.مقدار]]),"")</f>
        <v/>
      </c>
      <c r="AR3064" s="288" t="str">
        <f>IFERROR(IF(Table_Merge1[[#This Row],[LME Zinc stock]]*Table_Merge1[[#This Row],[Azad.Sell]]=0,"",Table_Merge1[[#This Row],[LME Zinc stock]]*Table_Merge1[[#This Row],[Azad.Sell]]),"")</f>
        <v/>
      </c>
      <c r="AS3064" s="288" t="str">
        <f>IFERROR(IF(Table_Merge1[[#This Row],[LME Zinc 3-month]]*Table_Merge1[[#This Row],[Azad.Sell]]=0,"",Table_Merge1[[#This Row],[LME Zinc 3-month]]*Table_Merge1[[#This Row],[Azad.Sell]]),"")</f>
        <v/>
      </c>
      <c r="AT3064"/>
    </row>
    <row r="3065" spans="1:46" x14ac:dyDescent="0.25">
      <c r="A3065" s="258">
        <v>44810</v>
      </c>
      <c r="B30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1401.06.15</v>
      </c>
      <c r="C3065" s="195">
        <f t="shared" ca="1" si="83"/>
        <v>1401</v>
      </c>
      <c r="D30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65" s="195">
        <f>_xlfn.NUMBERVALUE(RIGHT(Table11[[#This Row],[تاریخ شمسی]],2))</f>
        <v>15</v>
      </c>
      <c r="F30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06-15</v>
      </c>
      <c r="G3065" s="195" t="s">
        <v>3216</v>
      </c>
      <c r="L3065" s="259">
        <v>44810</v>
      </c>
      <c r="M3065">
        <v>268675</v>
      </c>
      <c r="O3065" s="284">
        <f>IFERROR(DATE(Table7[[#This Row],[year]],MONTH(DATEVALUE(Table7[[#This Row],[month]]&amp;"1")),Table7[[#This Row],[day]]),"")</f>
        <v>40651</v>
      </c>
      <c r="P3065" s="195" t="s">
        <v>6490</v>
      </c>
      <c r="Q3065" s="195">
        <v>2011</v>
      </c>
      <c r="R3065" s="195" t="s">
        <v>3437</v>
      </c>
      <c r="S3065" s="195">
        <v>18</v>
      </c>
      <c r="T3065" s="195">
        <v>1484.5</v>
      </c>
      <c r="U3065" s="195">
        <v>2614.5</v>
      </c>
      <c r="V3065" s="195">
        <v>4592000</v>
      </c>
      <c r="X3065" s="260">
        <v>40736</v>
      </c>
      <c r="Z3065" s="260">
        <v>3</v>
      </c>
      <c r="AB3065" s="260" t="str">
        <f>IFERROR(IFERROR(VLOOKUP(Table_Merge1[[#This Row],[Column1]],Table11[#All],2,FALSE),LEFT(AB3066,8)&amp;IF(LEN((RIGHT(AB3066,2)+1))&lt;2,"0"&amp;(RIGHT(AB3066,2)+1),(RIGHT(AB3066,2)-1))),"")</f>
        <v/>
      </c>
      <c r="AC3065" s="259" t="str">
        <f>LEFT(Table_Merge1[[#This Row],[Column2]],4)</f>
        <v/>
      </c>
      <c r="AD3065" s="259" t="str">
        <f>RIGHT(LEFT(Table_Merge1[[#This Row],[Column2]],7),2)</f>
        <v/>
      </c>
      <c r="AE3065" s="259" t="str">
        <f>RIGHT(Table_Merge1[[#This Row],[Column2]],2)</f>
        <v/>
      </c>
      <c r="AH3065" s="260">
        <v>2011</v>
      </c>
      <c r="AI3065" t="s">
        <v>3443</v>
      </c>
      <c r="AJ3065" s="260">
        <v>12</v>
      </c>
      <c r="AK3065">
        <v>1544.5</v>
      </c>
      <c r="AL3065" t="s">
        <v>3621</v>
      </c>
      <c r="AM3065" t="s">
        <v>3621</v>
      </c>
      <c r="AP3065" s="287" t="str">
        <f>IFERROR(IF(Table_Merge1[[#This Row],[LME Zinc stock]]*Table_Merge1[[#This Row],[Nima.مقدار]]=0,"",Table_Merge1[[#This Row],[LME Zinc stock]]*Table_Merge1[[#This Row],[Nima.مقدار]]),"")</f>
        <v/>
      </c>
      <c r="AQ3065" s="287" t="str">
        <f>IFERROR(IF(Table_Merge1[[#This Row],[LME Zinc 3-month]]*Table_Merge1[[#This Row],[Nima.مقدار]]=0,"",Table_Merge1[[#This Row],[LME Zinc 3-month]]*Table_Merge1[[#This Row],[Nima.مقدار]]),"")</f>
        <v/>
      </c>
      <c r="AR3065" s="288" t="str">
        <f>IFERROR(IF(Table_Merge1[[#This Row],[LME Zinc stock]]*Table_Merge1[[#This Row],[Azad.Sell]]=0,"",Table_Merge1[[#This Row],[LME Zinc stock]]*Table_Merge1[[#This Row],[Azad.Sell]]),"")</f>
        <v/>
      </c>
      <c r="AS3065" s="288" t="str">
        <f>IFERROR(IF(Table_Merge1[[#This Row],[LME Zinc 3-month]]*Table_Merge1[[#This Row],[Azad.Sell]]=0,"",Table_Merge1[[#This Row],[LME Zinc 3-month]]*Table_Merge1[[#This Row],[Azad.Sell]]),"")</f>
        <v/>
      </c>
      <c r="AT3065"/>
    </row>
    <row r="3066" spans="1:46" x14ac:dyDescent="0.25">
      <c r="A3066" s="258">
        <v>44811</v>
      </c>
      <c r="B30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1401.06.16</v>
      </c>
      <c r="C3066" s="195">
        <f t="shared" ca="1" si="83"/>
        <v>1401</v>
      </c>
      <c r="D30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66" s="195">
        <f>_xlfn.NUMBERVALUE(RIGHT(Table11[[#This Row],[تاریخ شمسی]],2))</f>
        <v>16</v>
      </c>
      <c r="F30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06-16</v>
      </c>
      <c r="G3066" s="195" t="s">
        <v>3217</v>
      </c>
      <c r="L3066" s="259">
        <v>44811</v>
      </c>
      <c r="M3066">
        <v>268823</v>
      </c>
      <c r="O3066" s="283">
        <f>IFERROR(DATE(Table7[[#This Row],[year]],MONTH(DATEVALUE(Table7[[#This Row],[month]]&amp;"1")),Table7[[#This Row],[day]]),"")</f>
        <v>40648</v>
      </c>
      <c r="P3066" s="257" t="s">
        <v>6491</v>
      </c>
      <c r="Q3066" s="257">
        <v>2011</v>
      </c>
      <c r="R3066" s="257" t="s">
        <v>3437</v>
      </c>
      <c r="S3066" s="257">
        <v>15</v>
      </c>
      <c r="T3066" s="257">
        <v>1472.5</v>
      </c>
      <c r="U3066" s="257">
        <v>2650</v>
      </c>
      <c r="V3066" s="257">
        <v>4594750</v>
      </c>
      <c r="X3066" s="260">
        <v>40735</v>
      </c>
      <c r="Z3066" s="260">
        <v>3</v>
      </c>
      <c r="AB3066" s="260" t="str">
        <f>IFERROR(IFERROR(VLOOKUP(Table_Merge1[[#This Row],[Column1]],Table11[#All],2,FALSE),LEFT(AB3067,8)&amp;IF(LEN((RIGHT(AB3067,2)+1))&lt;2,"0"&amp;(RIGHT(AB3067,2)+1),(RIGHT(AB3067,2)-1))),"")</f>
        <v/>
      </c>
      <c r="AC3066" s="259" t="str">
        <f>LEFT(Table_Merge1[[#This Row],[Column2]],4)</f>
        <v/>
      </c>
      <c r="AD3066" s="259" t="str">
        <f>RIGHT(LEFT(Table_Merge1[[#This Row],[Column2]],7),2)</f>
        <v/>
      </c>
      <c r="AE3066" s="259" t="str">
        <f>RIGHT(Table_Merge1[[#This Row],[Column2]],2)</f>
        <v/>
      </c>
      <c r="AH3066" s="260">
        <v>2011</v>
      </c>
      <c r="AI3066" t="s">
        <v>3443</v>
      </c>
      <c r="AJ3066" s="260">
        <v>11</v>
      </c>
      <c r="AK3066">
        <v>1543.5</v>
      </c>
      <c r="AL3066">
        <v>2608.5</v>
      </c>
      <c r="AM3066">
        <v>4453250</v>
      </c>
      <c r="AP3066" s="287" t="str">
        <f>IFERROR(IF(Table_Merge1[[#This Row],[LME Zinc stock]]*Table_Merge1[[#This Row],[Nima.مقدار]]=0,"",Table_Merge1[[#This Row],[LME Zinc stock]]*Table_Merge1[[#This Row],[Nima.مقدار]]),"")</f>
        <v/>
      </c>
      <c r="AQ3066" s="287" t="str">
        <f>IFERROR(IF(Table_Merge1[[#This Row],[LME Zinc 3-month]]*Table_Merge1[[#This Row],[Nima.مقدار]]=0,"",Table_Merge1[[#This Row],[LME Zinc 3-month]]*Table_Merge1[[#This Row],[Nima.مقدار]]),"")</f>
        <v/>
      </c>
      <c r="AR3066" s="288" t="str">
        <f>IFERROR(IF(Table_Merge1[[#This Row],[LME Zinc stock]]*Table_Merge1[[#This Row],[Azad.Sell]]=0,"",Table_Merge1[[#This Row],[LME Zinc stock]]*Table_Merge1[[#This Row],[Azad.Sell]]),"")</f>
        <v/>
      </c>
      <c r="AS3066" s="288" t="str">
        <f>IFERROR(IF(Table_Merge1[[#This Row],[LME Zinc 3-month]]*Table_Merge1[[#This Row],[Azad.Sell]]=0,"",Table_Merge1[[#This Row],[LME Zinc 3-month]]*Table_Merge1[[#This Row],[Azad.Sell]]),"")</f>
        <v/>
      </c>
      <c r="AT3066"/>
    </row>
    <row r="3067" spans="1:46" x14ac:dyDescent="0.25">
      <c r="A3067" s="258">
        <v>44812</v>
      </c>
      <c r="B30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1401.06.17</v>
      </c>
      <c r="C3067" s="195">
        <f t="shared" ca="1" si="83"/>
        <v>1401</v>
      </c>
      <c r="D30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67" s="195">
        <f>_xlfn.NUMBERVALUE(RIGHT(Table11[[#This Row],[تاریخ شمسی]],2))</f>
        <v>17</v>
      </c>
      <c r="F30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06-17</v>
      </c>
      <c r="G3067" s="195" t="s">
        <v>3218</v>
      </c>
      <c r="L3067" s="259">
        <v>44812</v>
      </c>
      <c r="M3067">
        <v>269010</v>
      </c>
      <c r="O3067" s="284">
        <f>IFERROR(DATE(Table7[[#This Row],[year]],MONTH(DATEVALUE(Table7[[#This Row],[month]]&amp;"1")),Table7[[#This Row],[day]]),"")</f>
        <v>40647</v>
      </c>
      <c r="P3067" s="195" t="s">
        <v>6492</v>
      </c>
      <c r="Q3067" s="195">
        <v>2011</v>
      </c>
      <c r="R3067" s="195" t="s">
        <v>3437</v>
      </c>
      <c r="S3067" s="195">
        <v>14</v>
      </c>
      <c r="T3067" s="195">
        <v>1457.5</v>
      </c>
      <c r="U3067" s="195">
        <v>2615</v>
      </c>
      <c r="V3067" s="195">
        <v>4596875</v>
      </c>
      <c r="X3067" s="260">
        <v>40732</v>
      </c>
      <c r="Z3067" s="260">
        <v>3</v>
      </c>
      <c r="AB3067" s="260" t="str">
        <f>IFERROR(IFERROR(VLOOKUP(Table_Merge1[[#This Row],[Column1]],Table11[#All],2,FALSE),LEFT(AB3068,8)&amp;IF(LEN((RIGHT(AB3068,2)+1))&lt;2,"0"&amp;(RIGHT(AB3068,2)+1),(RIGHT(AB3068,2)-1))),"")</f>
        <v/>
      </c>
      <c r="AC3067" s="259" t="str">
        <f>LEFT(Table_Merge1[[#This Row],[Column2]],4)</f>
        <v/>
      </c>
      <c r="AD3067" s="259" t="str">
        <f>RIGHT(LEFT(Table_Merge1[[#This Row],[Column2]],7),2)</f>
        <v/>
      </c>
      <c r="AE3067" s="259" t="str">
        <f>RIGHT(Table_Merge1[[#This Row],[Column2]],2)</f>
        <v/>
      </c>
      <c r="AH3067" s="260">
        <v>2011</v>
      </c>
      <c r="AI3067" t="s">
        <v>3443</v>
      </c>
      <c r="AJ3067" s="260">
        <v>8</v>
      </c>
      <c r="AK3067">
        <v>1526</v>
      </c>
      <c r="AL3067">
        <v>2633</v>
      </c>
      <c r="AM3067">
        <v>4461425</v>
      </c>
      <c r="AP3067" s="287" t="str">
        <f>IFERROR(IF(Table_Merge1[[#This Row],[LME Zinc stock]]*Table_Merge1[[#This Row],[Nima.مقدار]]=0,"",Table_Merge1[[#This Row],[LME Zinc stock]]*Table_Merge1[[#This Row],[Nima.مقدار]]),"")</f>
        <v/>
      </c>
      <c r="AQ3067" s="287" t="str">
        <f>IFERROR(IF(Table_Merge1[[#This Row],[LME Zinc 3-month]]*Table_Merge1[[#This Row],[Nima.مقدار]]=0,"",Table_Merge1[[#This Row],[LME Zinc 3-month]]*Table_Merge1[[#This Row],[Nima.مقدار]]),"")</f>
        <v/>
      </c>
      <c r="AR3067" s="288" t="str">
        <f>IFERROR(IF(Table_Merge1[[#This Row],[LME Zinc stock]]*Table_Merge1[[#This Row],[Azad.Sell]]=0,"",Table_Merge1[[#This Row],[LME Zinc stock]]*Table_Merge1[[#This Row],[Azad.Sell]]),"")</f>
        <v/>
      </c>
      <c r="AS3067" s="288" t="str">
        <f>IFERROR(IF(Table_Merge1[[#This Row],[LME Zinc 3-month]]*Table_Merge1[[#This Row],[Azad.Sell]]=0,"",Table_Merge1[[#This Row],[LME Zinc 3-month]]*Table_Merge1[[#This Row],[Azad.Sell]]),"")</f>
        <v/>
      </c>
      <c r="AT3067"/>
    </row>
    <row r="3068" spans="1:46" x14ac:dyDescent="0.25">
      <c r="A3068" s="258">
        <v>44814</v>
      </c>
      <c r="B30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1401.06.19</v>
      </c>
      <c r="C3068" s="195">
        <f t="shared" ca="1" si="83"/>
        <v>1401</v>
      </c>
      <c r="D30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68" s="195">
        <f>_xlfn.NUMBERVALUE(RIGHT(Table11[[#This Row],[تاریخ شمسی]],2))</f>
        <v>19</v>
      </c>
      <c r="F30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06-19</v>
      </c>
      <c r="G3068" s="195" t="s">
        <v>3219</v>
      </c>
      <c r="L3068" s="259">
        <v>44814</v>
      </c>
      <c r="M3068">
        <v>268830</v>
      </c>
      <c r="O3068" s="283">
        <f>IFERROR(DATE(Table7[[#This Row],[year]],MONTH(DATEVALUE(Table7[[#This Row],[month]]&amp;"1")),Table7[[#This Row],[day]]),"")</f>
        <v>40646</v>
      </c>
      <c r="P3068" s="257" t="s">
        <v>6493</v>
      </c>
      <c r="Q3068" s="257">
        <v>2011</v>
      </c>
      <c r="R3068" s="257" t="s">
        <v>3437</v>
      </c>
      <c r="S3068" s="257">
        <v>13</v>
      </c>
      <c r="T3068" s="257">
        <v>1458</v>
      </c>
      <c r="U3068" s="257">
        <v>2615</v>
      </c>
      <c r="V3068" s="257">
        <v>4600325</v>
      </c>
      <c r="X3068" s="260">
        <v>40731</v>
      </c>
      <c r="Z3068" s="260">
        <v>3</v>
      </c>
      <c r="AB3068" s="260" t="str">
        <f>IFERROR(IFERROR(VLOOKUP(Table_Merge1[[#This Row],[Column1]],Table11[#All],2,FALSE),LEFT(AB3069,8)&amp;IF(LEN((RIGHT(AB3069,2)+1))&lt;2,"0"&amp;(RIGHT(AB3069,2)+1),(RIGHT(AB3069,2)-1))),"")</f>
        <v/>
      </c>
      <c r="AC3068" s="259" t="str">
        <f>LEFT(Table_Merge1[[#This Row],[Column2]],4)</f>
        <v/>
      </c>
      <c r="AD3068" s="259" t="str">
        <f>RIGHT(LEFT(Table_Merge1[[#This Row],[Column2]],7),2)</f>
        <v/>
      </c>
      <c r="AE3068" s="259" t="str">
        <f>RIGHT(Table_Merge1[[#This Row],[Column2]],2)</f>
        <v/>
      </c>
      <c r="AH3068" s="260">
        <v>2011</v>
      </c>
      <c r="AI3068" t="s">
        <v>3443</v>
      </c>
      <c r="AJ3068" s="260">
        <v>7</v>
      </c>
      <c r="AK3068">
        <v>1526.25</v>
      </c>
      <c r="AL3068">
        <v>2647.5</v>
      </c>
      <c r="AM3068">
        <v>4369000</v>
      </c>
      <c r="AP3068" s="287" t="str">
        <f>IFERROR(IF(Table_Merge1[[#This Row],[LME Zinc stock]]*Table_Merge1[[#This Row],[Nima.مقدار]]=0,"",Table_Merge1[[#This Row],[LME Zinc stock]]*Table_Merge1[[#This Row],[Nima.مقدار]]),"")</f>
        <v/>
      </c>
      <c r="AQ3068" s="287" t="str">
        <f>IFERROR(IF(Table_Merge1[[#This Row],[LME Zinc 3-month]]*Table_Merge1[[#This Row],[Nima.مقدار]]=0,"",Table_Merge1[[#This Row],[LME Zinc 3-month]]*Table_Merge1[[#This Row],[Nima.مقدار]]),"")</f>
        <v/>
      </c>
      <c r="AR3068" s="288" t="str">
        <f>IFERROR(IF(Table_Merge1[[#This Row],[LME Zinc stock]]*Table_Merge1[[#This Row],[Azad.Sell]]=0,"",Table_Merge1[[#This Row],[LME Zinc stock]]*Table_Merge1[[#This Row],[Azad.Sell]]),"")</f>
        <v/>
      </c>
      <c r="AS3068" s="288" t="str">
        <f>IFERROR(IF(Table_Merge1[[#This Row],[LME Zinc 3-month]]*Table_Merge1[[#This Row],[Azad.Sell]]=0,"",Table_Merge1[[#This Row],[LME Zinc 3-month]]*Table_Merge1[[#This Row],[Azad.Sell]]),"")</f>
        <v/>
      </c>
      <c r="AT3068"/>
    </row>
    <row r="3069" spans="1:46" x14ac:dyDescent="0.25">
      <c r="A3069" s="258">
        <v>44815</v>
      </c>
      <c r="B30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1401.06.20</v>
      </c>
      <c r="C3069" s="195">
        <f t="shared" ca="1" si="83"/>
        <v>1401</v>
      </c>
      <c r="D30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69" s="195">
        <f>_xlfn.NUMBERVALUE(RIGHT(Table11[[#This Row],[تاریخ شمسی]],2))</f>
        <v>20</v>
      </c>
      <c r="F30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06-20</v>
      </c>
      <c r="G3069" s="195" t="s">
        <v>3220</v>
      </c>
      <c r="L3069" s="259">
        <v>44815</v>
      </c>
      <c r="M3069">
        <v>269491</v>
      </c>
      <c r="O3069" s="284">
        <f>IFERROR(DATE(Table7[[#This Row],[year]],MONTH(DATEVALUE(Table7[[#This Row],[month]]&amp;"1")),Table7[[#This Row],[day]]),"")</f>
        <v>40645</v>
      </c>
      <c r="P3069" s="195" t="s">
        <v>6494</v>
      </c>
      <c r="Q3069" s="195">
        <v>2011</v>
      </c>
      <c r="R3069" s="195" t="s">
        <v>3437</v>
      </c>
      <c r="S3069" s="195">
        <v>12</v>
      </c>
      <c r="T3069" s="195">
        <v>1461.25</v>
      </c>
      <c r="U3069" s="195">
        <v>2686</v>
      </c>
      <c r="V3069" s="195">
        <v>4603350</v>
      </c>
      <c r="X3069" s="260">
        <v>40730</v>
      </c>
      <c r="Z3069" s="260">
        <v>3</v>
      </c>
      <c r="AB3069" s="260" t="str">
        <f>IFERROR(IFERROR(VLOOKUP(Table_Merge1[[#This Row],[Column1]],Table11[#All],2,FALSE),LEFT(AB3070,8)&amp;IF(LEN((RIGHT(AB3070,2)+1))&lt;2,"0"&amp;(RIGHT(AB3070,2)+1),(RIGHT(AB3070,2)-1))),"")</f>
        <v/>
      </c>
      <c r="AC3069" s="259" t="str">
        <f>LEFT(Table_Merge1[[#This Row],[Column2]],4)</f>
        <v/>
      </c>
      <c r="AD3069" s="259" t="str">
        <f>RIGHT(LEFT(Table_Merge1[[#This Row],[Column2]],7),2)</f>
        <v/>
      </c>
      <c r="AE3069" s="259" t="str">
        <f>RIGHT(Table_Merge1[[#This Row],[Column2]],2)</f>
        <v/>
      </c>
      <c r="AH3069" s="260">
        <v>2011</v>
      </c>
      <c r="AI3069" t="s">
        <v>3443</v>
      </c>
      <c r="AJ3069" s="260">
        <v>6</v>
      </c>
      <c r="AK3069">
        <v>1515.8</v>
      </c>
      <c r="AL3069">
        <v>2639</v>
      </c>
      <c r="AM3069">
        <v>4376625</v>
      </c>
      <c r="AP3069" s="287" t="str">
        <f>IFERROR(IF(Table_Merge1[[#This Row],[LME Zinc stock]]*Table_Merge1[[#This Row],[Nima.مقدار]]=0,"",Table_Merge1[[#This Row],[LME Zinc stock]]*Table_Merge1[[#This Row],[Nima.مقدار]]),"")</f>
        <v/>
      </c>
      <c r="AQ3069" s="287" t="str">
        <f>IFERROR(IF(Table_Merge1[[#This Row],[LME Zinc 3-month]]*Table_Merge1[[#This Row],[Nima.مقدار]]=0,"",Table_Merge1[[#This Row],[LME Zinc 3-month]]*Table_Merge1[[#This Row],[Nima.مقدار]]),"")</f>
        <v/>
      </c>
      <c r="AR3069" s="288" t="str">
        <f>IFERROR(IF(Table_Merge1[[#This Row],[LME Zinc stock]]*Table_Merge1[[#This Row],[Azad.Sell]]=0,"",Table_Merge1[[#This Row],[LME Zinc stock]]*Table_Merge1[[#This Row],[Azad.Sell]]),"")</f>
        <v/>
      </c>
      <c r="AS3069" s="288" t="str">
        <f>IFERROR(IF(Table_Merge1[[#This Row],[LME Zinc 3-month]]*Table_Merge1[[#This Row],[Azad.Sell]]=0,"",Table_Merge1[[#This Row],[LME Zinc 3-month]]*Table_Merge1[[#This Row],[Azad.Sell]]),"")</f>
        <v/>
      </c>
      <c r="AT3069"/>
    </row>
    <row r="3070" spans="1:46" x14ac:dyDescent="0.25">
      <c r="A3070" s="258">
        <v>44816</v>
      </c>
      <c r="B30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1401.06.21</v>
      </c>
      <c r="C3070" s="195">
        <f t="shared" ca="1" si="83"/>
        <v>1401</v>
      </c>
      <c r="D30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70" s="195">
        <f>_xlfn.NUMBERVALUE(RIGHT(Table11[[#This Row],[تاریخ شمسی]],2))</f>
        <v>21</v>
      </c>
      <c r="F30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06-21</v>
      </c>
      <c r="G3070" s="195" t="s">
        <v>3221</v>
      </c>
      <c r="L3070" s="259">
        <v>44816</v>
      </c>
      <c r="M3070">
        <v>270713</v>
      </c>
      <c r="O3070" s="283">
        <f>IFERROR(DATE(Table7[[#This Row],[year]],MONTH(DATEVALUE(Table7[[#This Row],[month]]&amp;"1")),Table7[[#This Row],[day]]),"")</f>
        <v>40644</v>
      </c>
      <c r="P3070" s="257" t="s">
        <v>6495</v>
      </c>
      <c r="Q3070" s="257">
        <v>2011</v>
      </c>
      <c r="R3070" s="257" t="s">
        <v>3437</v>
      </c>
      <c r="S3070" s="257">
        <v>11</v>
      </c>
      <c r="T3070" s="257">
        <v>1469.5</v>
      </c>
      <c r="U3070" s="257">
        <v>2770</v>
      </c>
      <c r="V3070" s="257">
        <v>4606000</v>
      </c>
      <c r="X3070" s="260">
        <v>40729</v>
      </c>
      <c r="Z3070" s="260">
        <v>3</v>
      </c>
      <c r="AB3070" s="260" t="str">
        <f>IFERROR(IFERROR(VLOOKUP(Table_Merge1[[#This Row],[Column1]],Table11[#All],2,FALSE),LEFT(AB3071,8)&amp;IF(LEN((RIGHT(AB3071,2)+1))&lt;2,"0"&amp;(RIGHT(AB3071,2)+1),(RIGHT(AB3071,2)-1))),"")</f>
        <v/>
      </c>
      <c r="AC3070" s="259" t="str">
        <f>LEFT(Table_Merge1[[#This Row],[Column2]],4)</f>
        <v/>
      </c>
      <c r="AD3070" s="259" t="str">
        <f>RIGHT(LEFT(Table_Merge1[[#This Row],[Column2]],7),2)</f>
        <v/>
      </c>
      <c r="AE3070" s="259" t="str">
        <f>RIGHT(Table_Merge1[[#This Row],[Column2]],2)</f>
        <v/>
      </c>
      <c r="AH3070" s="260">
        <v>2011</v>
      </c>
      <c r="AI3070" t="s">
        <v>3443</v>
      </c>
      <c r="AJ3070" s="260">
        <v>5</v>
      </c>
      <c r="AK3070">
        <v>1498.75</v>
      </c>
      <c r="AL3070">
        <v>2604</v>
      </c>
      <c r="AM3070">
        <v>4382225</v>
      </c>
      <c r="AP3070" s="287" t="str">
        <f>IFERROR(IF(Table_Merge1[[#This Row],[LME Zinc stock]]*Table_Merge1[[#This Row],[Nima.مقدار]]=0,"",Table_Merge1[[#This Row],[LME Zinc stock]]*Table_Merge1[[#This Row],[Nima.مقدار]]),"")</f>
        <v/>
      </c>
      <c r="AQ3070" s="287" t="str">
        <f>IFERROR(IF(Table_Merge1[[#This Row],[LME Zinc 3-month]]*Table_Merge1[[#This Row],[Nima.مقدار]]=0,"",Table_Merge1[[#This Row],[LME Zinc 3-month]]*Table_Merge1[[#This Row],[Nima.مقدار]]),"")</f>
        <v/>
      </c>
      <c r="AR3070" s="288" t="str">
        <f>IFERROR(IF(Table_Merge1[[#This Row],[LME Zinc stock]]*Table_Merge1[[#This Row],[Azad.Sell]]=0,"",Table_Merge1[[#This Row],[LME Zinc stock]]*Table_Merge1[[#This Row],[Azad.Sell]]),"")</f>
        <v/>
      </c>
      <c r="AS3070" s="288" t="str">
        <f>IFERROR(IF(Table_Merge1[[#This Row],[LME Zinc 3-month]]*Table_Merge1[[#This Row],[Azad.Sell]]=0,"",Table_Merge1[[#This Row],[LME Zinc 3-month]]*Table_Merge1[[#This Row],[Azad.Sell]]),"")</f>
        <v/>
      </c>
      <c r="AT3070"/>
    </row>
    <row r="3071" spans="1:46" x14ac:dyDescent="0.25">
      <c r="A3071" s="258">
        <v>44817</v>
      </c>
      <c r="B30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1401.06.22</v>
      </c>
      <c r="C3071" s="195">
        <f t="shared" ca="1" si="83"/>
        <v>1401</v>
      </c>
      <c r="D30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71" s="195">
        <f>_xlfn.NUMBERVALUE(RIGHT(Table11[[#This Row],[تاریخ شمسی]],2))</f>
        <v>22</v>
      </c>
      <c r="F30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06-22</v>
      </c>
      <c r="G3071" s="195" t="s">
        <v>3222</v>
      </c>
      <c r="L3071" s="259">
        <v>44817</v>
      </c>
      <c r="M3071">
        <v>269746</v>
      </c>
      <c r="O3071" s="284">
        <f>IFERROR(DATE(Table7[[#This Row],[year]],MONTH(DATEVALUE(Table7[[#This Row],[month]]&amp;"1")),Table7[[#This Row],[day]]),"")</f>
        <v>40641</v>
      </c>
      <c r="P3071" s="195" t="s">
        <v>6496</v>
      </c>
      <c r="Q3071" s="195">
        <v>2011</v>
      </c>
      <c r="R3071" s="195" t="s">
        <v>3437</v>
      </c>
      <c r="S3071" s="195">
        <v>8</v>
      </c>
      <c r="T3071" s="195">
        <v>1470.5</v>
      </c>
      <c r="U3071" s="195">
        <v>2753</v>
      </c>
      <c r="V3071" s="195">
        <v>4611375</v>
      </c>
      <c r="X3071" s="260">
        <v>40728</v>
      </c>
      <c r="Z3071" s="260">
        <v>3</v>
      </c>
      <c r="AB3071" s="260" t="str">
        <f>IFERROR(IFERROR(VLOOKUP(Table_Merge1[[#This Row],[Column1]],Table11[#All],2,FALSE),LEFT(AB3072,8)&amp;IF(LEN((RIGHT(AB3072,2)+1))&lt;2,"0"&amp;(RIGHT(AB3072,2)+1),(RIGHT(AB3072,2)-1))),"")</f>
        <v/>
      </c>
      <c r="AC3071" s="259" t="str">
        <f>LEFT(Table_Merge1[[#This Row],[Column2]],4)</f>
        <v/>
      </c>
      <c r="AD3071" s="259" t="str">
        <f>RIGHT(LEFT(Table_Merge1[[#This Row],[Column2]],7),2)</f>
        <v/>
      </c>
      <c r="AE3071" s="259" t="str">
        <f>RIGHT(Table_Merge1[[#This Row],[Column2]],2)</f>
        <v/>
      </c>
      <c r="AH3071" s="260">
        <v>2011</v>
      </c>
      <c r="AI3071" t="s">
        <v>3443</v>
      </c>
      <c r="AJ3071" s="260">
        <v>4</v>
      </c>
      <c r="AK3071">
        <v>1495.25</v>
      </c>
      <c r="AL3071">
        <v>2578</v>
      </c>
      <c r="AM3071">
        <v>4392550</v>
      </c>
      <c r="AP3071" s="287" t="str">
        <f>IFERROR(IF(Table_Merge1[[#This Row],[LME Zinc stock]]*Table_Merge1[[#This Row],[Nima.مقدار]]=0,"",Table_Merge1[[#This Row],[LME Zinc stock]]*Table_Merge1[[#This Row],[Nima.مقدار]]),"")</f>
        <v/>
      </c>
      <c r="AQ3071" s="287" t="str">
        <f>IFERROR(IF(Table_Merge1[[#This Row],[LME Zinc 3-month]]*Table_Merge1[[#This Row],[Nima.مقدار]]=0,"",Table_Merge1[[#This Row],[LME Zinc 3-month]]*Table_Merge1[[#This Row],[Nima.مقدار]]),"")</f>
        <v/>
      </c>
      <c r="AR3071" s="288" t="str">
        <f>IFERROR(IF(Table_Merge1[[#This Row],[LME Zinc stock]]*Table_Merge1[[#This Row],[Azad.Sell]]=0,"",Table_Merge1[[#This Row],[LME Zinc stock]]*Table_Merge1[[#This Row],[Azad.Sell]]),"")</f>
        <v/>
      </c>
      <c r="AS3071" s="288" t="str">
        <f>IFERROR(IF(Table_Merge1[[#This Row],[LME Zinc 3-month]]*Table_Merge1[[#This Row],[Azad.Sell]]=0,"",Table_Merge1[[#This Row],[LME Zinc 3-month]]*Table_Merge1[[#This Row],[Azad.Sell]]),"")</f>
        <v/>
      </c>
      <c r="AT3071"/>
    </row>
    <row r="3072" spans="1:46" x14ac:dyDescent="0.25">
      <c r="A3072" s="258">
        <v>44818</v>
      </c>
      <c r="B30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1401.06.23</v>
      </c>
      <c r="C3072" s="195">
        <f t="shared" ca="1" si="83"/>
        <v>1401</v>
      </c>
      <c r="D30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72" s="195">
        <f>_xlfn.NUMBERVALUE(RIGHT(Table11[[#This Row],[تاریخ شمسی]],2))</f>
        <v>23</v>
      </c>
      <c r="F30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06-23</v>
      </c>
      <c r="G3072" s="195" t="s">
        <v>3223</v>
      </c>
      <c r="L3072" s="259">
        <v>44818</v>
      </c>
      <c r="M3072">
        <v>270699</v>
      </c>
      <c r="O3072" s="283">
        <f>IFERROR(DATE(Table7[[#This Row],[year]],MONTH(DATEVALUE(Table7[[#This Row],[month]]&amp;"1")),Table7[[#This Row],[day]]),"")</f>
        <v>40640</v>
      </c>
      <c r="P3072" s="257" t="s">
        <v>6497</v>
      </c>
      <c r="Q3072" s="257">
        <v>2011</v>
      </c>
      <c r="R3072" s="257" t="s">
        <v>3437</v>
      </c>
      <c r="S3072" s="257">
        <v>7</v>
      </c>
      <c r="T3072" s="257">
        <v>1456.5</v>
      </c>
      <c r="U3072" s="257" t="s">
        <v>3621</v>
      </c>
      <c r="V3072" s="257" t="s">
        <v>3621</v>
      </c>
      <c r="X3072" s="260">
        <v>40725</v>
      </c>
      <c r="Z3072" s="260">
        <v>3</v>
      </c>
      <c r="AB3072" s="260" t="str">
        <f>IFERROR(IFERROR(VLOOKUP(Table_Merge1[[#This Row],[Column1]],Table11[#All],2,FALSE),LEFT(AB3073,8)&amp;IF(LEN((RIGHT(AB3073,2)+1))&lt;2,"0"&amp;(RIGHT(AB3073,2)+1),(RIGHT(AB3073,2)-1))),"")</f>
        <v/>
      </c>
      <c r="AC3072" s="259" t="str">
        <f>LEFT(Table_Merge1[[#This Row],[Column2]],4)</f>
        <v/>
      </c>
      <c r="AD3072" s="259" t="str">
        <f>RIGHT(LEFT(Table_Merge1[[#This Row],[Column2]],7),2)</f>
        <v/>
      </c>
      <c r="AE3072" s="259" t="str">
        <f>RIGHT(Table_Merge1[[#This Row],[Column2]],2)</f>
        <v/>
      </c>
      <c r="AH3072" s="260">
        <v>2011</v>
      </c>
      <c r="AI3072" t="s">
        <v>3443</v>
      </c>
      <c r="AJ3072" s="260">
        <v>1</v>
      </c>
      <c r="AK3072">
        <v>1492.75</v>
      </c>
      <c r="AL3072">
        <v>2504</v>
      </c>
      <c r="AM3072">
        <v>4400225</v>
      </c>
      <c r="AP3072" s="287" t="str">
        <f>IFERROR(IF(Table_Merge1[[#This Row],[LME Zinc stock]]*Table_Merge1[[#This Row],[Nima.مقدار]]=0,"",Table_Merge1[[#This Row],[LME Zinc stock]]*Table_Merge1[[#This Row],[Nima.مقدار]]),"")</f>
        <v/>
      </c>
      <c r="AQ3072" s="287" t="str">
        <f>IFERROR(IF(Table_Merge1[[#This Row],[LME Zinc 3-month]]*Table_Merge1[[#This Row],[Nima.مقدار]]=0,"",Table_Merge1[[#This Row],[LME Zinc 3-month]]*Table_Merge1[[#This Row],[Nima.مقدار]]),"")</f>
        <v/>
      </c>
      <c r="AR3072" s="288" t="str">
        <f>IFERROR(IF(Table_Merge1[[#This Row],[LME Zinc stock]]*Table_Merge1[[#This Row],[Azad.Sell]]=0,"",Table_Merge1[[#This Row],[LME Zinc stock]]*Table_Merge1[[#This Row],[Azad.Sell]]),"")</f>
        <v/>
      </c>
      <c r="AS3072" s="288" t="str">
        <f>IFERROR(IF(Table_Merge1[[#This Row],[LME Zinc 3-month]]*Table_Merge1[[#This Row],[Azad.Sell]]=0,"",Table_Merge1[[#This Row],[LME Zinc 3-month]]*Table_Merge1[[#This Row],[Azad.Sell]]),"")</f>
        <v/>
      </c>
      <c r="AT3072"/>
    </row>
    <row r="3073" spans="1:46" x14ac:dyDescent="0.25">
      <c r="A3073" s="258">
        <v>44819</v>
      </c>
      <c r="B30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1401.06.24</v>
      </c>
      <c r="C3073" s="195">
        <f t="shared" ca="1" si="83"/>
        <v>1401</v>
      </c>
      <c r="D30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73" s="195">
        <f>_xlfn.NUMBERVALUE(RIGHT(Table11[[#This Row],[تاریخ شمسی]],2))</f>
        <v>24</v>
      </c>
      <c r="F30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06-24</v>
      </c>
      <c r="G3073" s="195" t="s">
        <v>3224</v>
      </c>
      <c r="L3073" s="259">
        <v>44819</v>
      </c>
      <c r="M3073">
        <v>269991</v>
      </c>
      <c r="O3073" s="284">
        <f>IFERROR(DATE(Table7[[#This Row],[year]],MONTH(DATEVALUE(Table7[[#This Row],[month]]&amp;"1")),Table7[[#This Row],[day]]),"")</f>
        <v>40639</v>
      </c>
      <c r="P3073" s="195" t="s">
        <v>6498</v>
      </c>
      <c r="Q3073" s="195">
        <v>2011</v>
      </c>
      <c r="R3073" s="195" t="s">
        <v>3437</v>
      </c>
      <c r="S3073" s="195">
        <v>6</v>
      </c>
      <c r="T3073" s="195">
        <v>1457</v>
      </c>
      <c r="U3073" s="195">
        <v>2774</v>
      </c>
      <c r="V3073" s="195">
        <v>4612050</v>
      </c>
      <c r="X3073" s="260">
        <v>40724</v>
      </c>
      <c r="Z3073" s="260">
        <v>3</v>
      </c>
      <c r="AB3073" s="260" t="str">
        <f>IFERROR(IFERROR(VLOOKUP(Table_Merge1[[#This Row],[Column1]],Table11[#All],2,FALSE),LEFT(AB3074,8)&amp;IF(LEN((RIGHT(AB3074,2)+1))&lt;2,"0"&amp;(RIGHT(AB3074,2)+1),(RIGHT(AB3074,2)-1))),"")</f>
        <v/>
      </c>
      <c r="AC3073" s="259" t="str">
        <f>LEFT(Table_Merge1[[#This Row],[Column2]],4)</f>
        <v/>
      </c>
      <c r="AD3073" s="259" t="str">
        <f>RIGHT(LEFT(Table_Merge1[[#This Row],[Column2]],7),2)</f>
        <v/>
      </c>
      <c r="AE3073" s="259" t="str">
        <f>RIGHT(Table_Merge1[[#This Row],[Column2]],2)</f>
        <v/>
      </c>
      <c r="AH3073" s="260">
        <v>2011</v>
      </c>
      <c r="AI3073" t="s">
        <v>3441</v>
      </c>
      <c r="AJ3073" s="260">
        <v>30</v>
      </c>
      <c r="AK3073">
        <v>1508</v>
      </c>
      <c r="AL3073">
        <v>2513</v>
      </c>
      <c r="AM3073">
        <v>4416425</v>
      </c>
      <c r="AP3073" s="287" t="str">
        <f>IFERROR(IF(Table_Merge1[[#This Row],[LME Zinc stock]]*Table_Merge1[[#This Row],[Nima.مقدار]]=0,"",Table_Merge1[[#This Row],[LME Zinc stock]]*Table_Merge1[[#This Row],[Nima.مقدار]]),"")</f>
        <v/>
      </c>
      <c r="AQ3073" s="287" t="str">
        <f>IFERROR(IF(Table_Merge1[[#This Row],[LME Zinc 3-month]]*Table_Merge1[[#This Row],[Nima.مقدار]]=0,"",Table_Merge1[[#This Row],[LME Zinc 3-month]]*Table_Merge1[[#This Row],[Nima.مقدار]]),"")</f>
        <v/>
      </c>
      <c r="AR3073" s="288" t="str">
        <f>IFERROR(IF(Table_Merge1[[#This Row],[LME Zinc stock]]*Table_Merge1[[#This Row],[Azad.Sell]]=0,"",Table_Merge1[[#This Row],[LME Zinc stock]]*Table_Merge1[[#This Row],[Azad.Sell]]),"")</f>
        <v/>
      </c>
      <c r="AS3073" s="288" t="str">
        <f>IFERROR(IF(Table_Merge1[[#This Row],[LME Zinc 3-month]]*Table_Merge1[[#This Row],[Azad.Sell]]=0,"",Table_Merge1[[#This Row],[LME Zinc 3-month]]*Table_Merge1[[#This Row],[Azad.Sell]]),"")</f>
        <v/>
      </c>
      <c r="AT3073"/>
    </row>
    <row r="3074" spans="1:46" x14ac:dyDescent="0.25">
      <c r="A3074" s="258">
        <v>44822</v>
      </c>
      <c r="B30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1401.06.27</v>
      </c>
      <c r="C3074" s="195">
        <f t="shared" ref="C3074:C3137" ca="1" si="84">_xlfn.NUMBERVALUE(LEFT(G3074, LEN(G3074) - MAX(IF(ISNUMBER(MID(G3074, ROW(INDIRECT("1:"&amp;LEN(G3074))), 1) *1)=FALSE, ROW(INDIRECT("6:"&amp;LEN(G3074))), 6))))</f>
        <v>1401</v>
      </c>
      <c r="D30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74" s="195">
        <f>_xlfn.NUMBERVALUE(RIGHT(Table11[[#This Row],[تاریخ شمسی]],2))</f>
        <v>27</v>
      </c>
      <c r="F30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06-27</v>
      </c>
      <c r="G3074" s="195" t="s">
        <v>3225</v>
      </c>
      <c r="L3074" s="259">
        <v>44822</v>
      </c>
      <c r="M3074">
        <v>270025</v>
      </c>
      <c r="O3074" s="283">
        <f>IFERROR(DATE(Table7[[#This Row],[year]],MONTH(DATEVALUE(Table7[[#This Row],[month]]&amp;"1")),Table7[[#This Row],[day]]),"")</f>
        <v>40638</v>
      </c>
      <c r="P3074" s="257" t="s">
        <v>6499</v>
      </c>
      <c r="Q3074" s="257">
        <v>2011</v>
      </c>
      <c r="R3074" s="257" t="s">
        <v>3437</v>
      </c>
      <c r="S3074" s="257">
        <v>5</v>
      </c>
      <c r="T3074" s="257">
        <v>1434.5</v>
      </c>
      <c r="U3074" s="257">
        <v>2749.5</v>
      </c>
      <c r="V3074" s="257">
        <v>4606100</v>
      </c>
      <c r="X3074" s="260">
        <v>40723</v>
      </c>
      <c r="Z3074" s="260">
        <v>3</v>
      </c>
      <c r="AB3074" s="260" t="str">
        <f>IFERROR(IFERROR(VLOOKUP(Table_Merge1[[#This Row],[Column1]],Table11[#All],2,FALSE),LEFT(AB3075,8)&amp;IF(LEN((RIGHT(AB3075,2)+1))&lt;2,"0"&amp;(RIGHT(AB3075,2)+1),(RIGHT(AB3075,2)-1))),"")</f>
        <v/>
      </c>
      <c r="AC3074" s="259" t="str">
        <f>LEFT(Table_Merge1[[#This Row],[Column2]],4)</f>
        <v/>
      </c>
      <c r="AD3074" s="259" t="str">
        <f>RIGHT(LEFT(Table_Merge1[[#This Row],[Column2]],7),2)</f>
        <v/>
      </c>
      <c r="AE3074" s="259" t="str">
        <f>RIGHT(Table_Merge1[[#This Row],[Column2]],2)</f>
        <v/>
      </c>
      <c r="AH3074" s="260">
        <v>2011</v>
      </c>
      <c r="AI3074" t="s">
        <v>3441</v>
      </c>
      <c r="AJ3074" s="260">
        <v>29</v>
      </c>
      <c r="AK3074">
        <v>1506</v>
      </c>
      <c r="AL3074">
        <v>2475</v>
      </c>
      <c r="AM3074">
        <v>4404225</v>
      </c>
      <c r="AP3074" s="287" t="str">
        <f>IFERROR(IF(Table_Merge1[[#This Row],[LME Zinc stock]]*Table_Merge1[[#This Row],[Nima.مقدار]]=0,"",Table_Merge1[[#This Row],[LME Zinc stock]]*Table_Merge1[[#This Row],[Nima.مقدار]]),"")</f>
        <v/>
      </c>
      <c r="AQ3074" s="287" t="str">
        <f>IFERROR(IF(Table_Merge1[[#This Row],[LME Zinc 3-month]]*Table_Merge1[[#This Row],[Nima.مقدار]]=0,"",Table_Merge1[[#This Row],[LME Zinc 3-month]]*Table_Merge1[[#This Row],[Nima.مقدار]]),"")</f>
        <v/>
      </c>
      <c r="AR3074" s="288" t="str">
        <f>IFERROR(IF(Table_Merge1[[#This Row],[LME Zinc stock]]*Table_Merge1[[#This Row],[Azad.Sell]]=0,"",Table_Merge1[[#This Row],[LME Zinc stock]]*Table_Merge1[[#This Row],[Azad.Sell]]),"")</f>
        <v/>
      </c>
      <c r="AS3074" s="288" t="str">
        <f>IFERROR(IF(Table_Merge1[[#This Row],[LME Zinc 3-month]]*Table_Merge1[[#This Row],[Azad.Sell]]=0,"",Table_Merge1[[#This Row],[LME Zinc 3-month]]*Table_Merge1[[#This Row],[Azad.Sell]]),"")</f>
        <v/>
      </c>
      <c r="AT3074"/>
    </row>
    <row r="3075" spans="1:46" x14ac:dyDescent="0.25">
      <c r="A3075" s="258">
        <v>44823</v>
      </c>
      <c r="B30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1401.06.28</v>
      </c>
      <c r="C3075" s="195">
        <f t="shared" ca="1" si="84"/>
        <v>1401</v>
      </c>
      <c r="D30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75" s="195">
        <f>_xlfn.NUMBERVALUE(RIGHT(Table11[[#This Row],[تاریخ شمسی]],2))</f>
        <v>28</v>
      </c>
      <c r="F30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06-28</v>
      </c>
      <c r="G3075" s="195" t="s">
        <v>3226</v>
      </c>
      <c r="L3075" s="259">
        <v>44823</v>
      </c>
      <c r="M3075">
        <v>270332</v>
      </c>
      <c r="O3075" s="284">
        <f>IFERROR(DATE(Table7[[#This Row],[year]],MONTH(DATEVALUE(Table7[[#This Row],[month]]&amp;"1")),Table7[[#This Row],[day]]),"")</f>
        <v>40637</v>
      </c>
      <c r="P3075" s="195" t="s">
        <v>6500</v>
      </c>
      <c r="Q3075" s="195">
        <v>2011</v>
      </c>
      <c r="R3075" s="195" t="s">
        <v>3437</v>
      </c>
      <c r="S3075" s="195">
        <v>4</v>
      </c>
      <c r="T3075" s="195">
        <v>1432.5</v>
      </c>
      <c r="U3075" s="195">
        <v>2721.5</v>
      </c>
      <c r="V3075" s="195">
        <v>4600175</v>
      </c>
      <c r="X3075" s="260">
        <v>40722</v>
      </c>
      <c r="Z3075" s="260">
        <v>3</v>
      </c>
      <c r="AB3075" s="260" t="str">
        <f>IFERROR(IFERROR(VLOOKUP(Table_Merge1[[#This Row],[Column1]],Table11[#All],2,FALSE),LEFT(AB3076,8)&amp;IF(LEN((RIGHT(AB3076,2)+1))&lt;2,"0"&amp;(RIGHT(AB3076,2)+1),(RIGHT(AB3076,2)-1))),"")</f>
        <v/>
      </c>
      <c r="AC3075" s="259" t="str">
        <f>LEFT(Table_Merge1[[#This Row],[Column2]],4)</f>
        <v/>
      </c>
      <c r="AD3075" s="259" t="str">
        <f>RIGHT(LEFT(Table_Merge1[[#This Row],[Column2]],7),2)</f>
        <v/>
      </c>
      <c r="AE3075" s="259" t="str">
        <f>RIGHT(Table_Merge1[[#This Row],[Column2]],2)</f>
        <v/>
      </c>
      <c r="AH3075" s="260">
        <v>2011</v>
      </c>
      <c r="AI3075" t="s">
        <v>3441</v>
      </c>
      <c r="AJ3075" s="260">
        <v>28</v>
      </c>
      <c r="AK3075">
        <v>1502.5</v>
      </c>
      <c r="AL3075">
        <v>2484</v>
      </c>
      <c r="AM3075">
        <v>4412175</v>
      </c>
      <c r="AP3075" s="287" t="str">
        <f>IFERROR(IF(Table_Merge1[[#This Row],[LME Zinc stock]]*Table_Merge1[[#This Row],[Nima.مقدار]]=0,"",Table_Merge1[[#This Row],[LME Zinc stock]]*Table_Merge1[[#This Row],[Nima.مقدار]]),"")</f>
        <v/>
      </c>
      <c r="AQ3075" s="287" t="str">
        <f>IFERROR(IF(Table_Merge1[[#This Row],[LME Zinc 3-month]]*Table_Merge1[[#This Row],[Nima.مقدار]]=0,"",Table_Merge1[[#This Row],[LME Zinc 3-month]]*Table_Merge1[[#This Row],[Nima.مقدار]]),"")</f>
        <v/>
      </c>
      <c r="AR3075" s="288" t="str">
        <f>IFERROR(IF(Table_Merge1[[#This Row],[LME Zinc stock]]*Table_Merge1[[#This Row],[Azad.Sell]]=0,"",Table_Merge1[[#This Row],[LME Zinc stock]]*Table_Merge1[[#This Row],[Azad.Sell]]),"")</f>
        <v/>
      </c>
      <c r="AS3075" s="288" t="str">
        <f>IFERROR(IF(Table_Merge1[[#This Row],[LME Zinc 3-month]]*Table_Merge1[[#This Row],[Azad.Sell]]=0,"",Table_Merge1[[#This Row],[LME Zinc 3-month]]*Table_Merge1[[#This Row],[Azad.Sell]]),"")</f>
        <v/>
      </c>
      <c r="AT3075"/>
    </row>
    <row r="3076" spans="1:46" x14ac:dyDescent="0.25">
      <c r="A3076" s="258">
        <v>44824</v>
      </c>
      <c r="B30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1401.06.29</v>
      </c>
      <c r="C3076" s="195">
        <f t="shared" ca="1" si="84"/>
        <v>1401</v>
      </c>
      <c r="D30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76" s="195">
        <f>_xlfn.NUMBERVALUE(RIGHT(Table11[[#This Row],[تاریخ شمسی]],2))</f>
        <v>29</v>
      </c>
      <c r="F30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06-29</v>
      </c>
      <c r="G3076" s="195" t="s">
        <v>3227</v>
      </c>
      <c r="L3076" s="259">
        <v>44824</v>
      </c>
      <c r="M3076">
        <v>271110</v>
      </c>
      <c r="O3076" s="283">
        <f>IFERROR(DATE(Table7[[#This Row],[year]],MONTH(DATEVALUE(Table7[[#This Row],[month]]&amp;"1")),Table7[[#This Row],[day]]),"")</f>
        <v>40634</v>
      </c>
      <c r="P3076" s="257" t="s">
        <v>6501</v>
      </c>
      <c r="Q3076" s="257">
        <v>2011</v>
      </c>
      <c r="R3076" s="257" t="s">
        <v>3437</v>
      </c>
      <c r="S3076" s="257">
        <v>1</v>
      </c>
      <c r="T3076" s="257">
        <v>1434.5</v>
      </c>
      <c r="U3076" s="257">
        <v>2739.5</v>
      </c>
      <c r="V3076" s="257">
        <v>4603075</v>
      </c>
      <c r="X3076" s="260">
        <v>40721</v>
      </c>
      <c r="Z3076" s="260">
        <v>3</v>
      </c>
      <c r="AB3076" s="260" t="str">
        <f>IFERROR(IFERROR(VLOOKUP(Table_Merge1[[#This Row],[Column1]],Table11[#All],2,FALSE),LEFT(AB3077,8)&amp;IF(LEN((RIGHT(AB3077,2)+1))&lt;2,"0"&amp;(RIGHT(AB3077,2)+1),(RIGHT(AB3077,2)-1))),"")</f>
        <v/>
      </c>
      <c r="AC3076" s="259" t="str">
        <f>LEFT(Table_Merge1[[#This Row],[Column2]],4)</f>
        <v/>
      </c>
      <c r="AD3076" s="259" t="str">
        <f>RIGHT(LEFT(Table_Merge1[[#This Row],[Column2]],7),2)</f>
        <v/>
      </c>
      <c r="AE3076" s="259" t="str">
        <f>RIGHT(Table_Merge1[[#This Row],[Column2]],2)</f>
        <v/>
      </c>
      <c r="AH3076" s="260">
        <v>2011</v>
      </c>
      <c r="AI3076" t="s">
        <v>3441</v>
      </c>
      <c r="AJ3076" s="260">
        <v>27</v>
      </c>
      <c r="AK3076">
        <v>1501</v>
      </c>
      <c r="AL3076">
        <v>2507</v>
      </c>
      <c r="AM3076">
        <v>4410650</v>
      </c>
      <c r="AP3076" s="287" t="str">
        <f>IFERROR(IF(Table_Merge1[[#This Row],[LME Zinc stock]]*Table_Merge1[[#This Row],[Nima.مقدار]]=0,"",Table_Merge1[[#This Row],[LME Zinc stock]]*Table_Merge1[[#This Row],[Nima.مقدار]]),"")</f>
        <v/>
      </c>
      <c r="AQ3076" s="287" t="str">
        <f>IFERROR(IF(Table_Merge1[[#This Row],[LME Zinc 3-month]]*Table_Merge1[[#This Row],[Nima.مقدار]]=0,"",Table_Merge1[[#This Row],[LME Zinc 3-month]]*Table_Merge1[[#This Row],[Nima.مقدار]]),"")</f>
        <v/>
      </c>
      <c r="AR3076" s="288" t="str">
        <f>IFERROR(IF(Table_Merge1[[#This Row],[LME Zinc stock]]*Table_Merge1[[#This Row],[Azad.Sell]]=0,"",Table_Merge1[[#This Row],[LME Zinc stock]]*Table_Merge1[[#This Row],[Azad.Sell]]),"")</f>
        <v/>
      </c>
      <c r="AS3076" s="288" t="str">
        <f>IFERROR(IF(Table_Merge1[[#This Row],[LME Zinc 3-month]]*Table_Merge1[[#This Row],[Azad.Sell]]=0,"",Table_Merge1[[#This Row],[LME Zinc 3-month]]*Table_Merge1[[#This Row],[Azad.Sell]]),"")</f>
        <v/>
      </c>
      <c r="AT3076"/>
    </row>
    <row r="3077" spans="1:46" x14ac:dyDescent="0.25">
      <c r="A3077" s="258">
        <v>44825</v>
      </c>
      <c r="B30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1401.06.30</v>
      </c>
      <c r="C3077" s="195">
        <f t="shared" ca="1" si="84"/>
        <v>1401</v>
      </c>
      <c r="D30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77" s="195">
        <f>_xlfn.NUMBERVALUE(RIGHT(Table11[[#This Row],[تاریخ شمسی]],2))</f>
        <v>30</v>
      </c>
      <c r="F30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06-30</v>
      </c>
      <c r="G3077" s="195" t="s">
        <v>3228</v>
      </c>
      <c r="L3077" s="259">
        <v>44825</v>
      </c>
      <c r="M3077">
        <v>271036</v>
      </c>
      <c r="O3077" s="284">
        <f>IFERROR(DATE(Table7[[#This Row],[year]],MONTH(DATEVALUE(Table7[[#This Row],[month]]&amp;"1")),Table7[[#This Row],[day]]),"")</f>
        <v>40633</v>
      </c>
      <c r="P3077" s="195" t="s">
        <v>6502</v>
      </c>
      <c r="Q3077" s="195">
        <v>2011</v>
      </c>
      <c r="R3077" s="195" t="s">
        <v>3435</v>
      </c>
      <c r="S3077" s="195">
        <v>31</v>
      </c>
      <c r="T3077" s="195">
        <v>1431</v>
      </c>
      <c r="U3077" s="195">
        <v>2680</v>
      </c>
      <c r="V3077" s="195">
        <v>4595525</v>
      </c>
      <c r="X3077" s="260">
        <v>40718</v>
      </c>
      <c r="Z3077" s="260">
        <v>3</v>
      </c>
      <c r="AB3077" s="260" t="str">
        <f>IFERROR(IFERROR(VLOOKUP(Table_Merge1[[#This Row],[Column1]],Table11[#All],2,FALSE),LEFT(AB3078,8)&amp;IF(LEN((RIGHT(AB3078,2)+1))&lt;2,"0"&amp;(RIGHT(AB3078,2)+1),(RIGHT(AB3078,2)-1))),"")</f>
        <v/>
      </c>
      <c r="AC3077" s="259" t="str">
        <f>LEFT(Table_Merge1[[#This Row],[Column2]],4)</f>
        <v/>
      </c>
      <c r="AD3077" s="259" t="str">
        <f>RIGHT(LEFT(Table_Merge1[[#This Row],[Column2]],7),2)</f>
        <v/>
      </c>
      <c r="AE3077" s="259" t="str">
        <f>RIGHT(Table_Merge1[[#This Row],[Column2]],2)</f>
        <v/>
      </c>
      <c r="AH3077" s="260">
        <v>2011</v>
      </c>
      <c r="AI3077" t="s">
        <v>3441</v>
      </c>
      <c r="AJ3077" s="260">
        <v>24</v>
      </c>
      <c r="AK3077">
        <v>1521</v>
      </c>
      <c r="AL3077">
        <v>2480.5</v>
      </c>
      <c r="AM3077">
        <v>4418550</v>
      </c>
      <c r="AP3077" s="287" t="str">
        <f>IFERROR(IF(Table_Merge1[[#This Row],[LME Zinc stock]]*Table_Merge1[[#This Row],[Nima.مقدار]]=0,"",Table_Merge1[[#This Row],[LME Zinc stock]]*Table_Merge1[[#This Row],[Nima.مقدار]]),"")</f>
        <v/>
      </c>
      <c r="AQ3077" s="287" t="str">
        <f>IFERROR(IF(Table_Merge1[[#This Row],[LME Zinc 3-month]]*Table_Merge1[[#This Row],[Nima.مقدار]]=0,"",Table_Merge1[[#This Row],[LME Zinc 3-month]]*Table_Merge1[[#This Row],[Nima.مقدار]]),"")</f>
        <v/>
      </c>
      <c r="AR3077" s="288" t="str">
        <f>IFERROR(IF(Table_Merge1[[#This Row],[LME Zinc stock]]*Table_Merge1[[#This Row],[Azad.Sell]]=0,"",Table_Merge1[[#This Row],[LME Zinc stock]]*Table_Merge1[[#This Row],[Azad.Sell]]),"")</f>
        <v/>
      </c>
      <c r="AS3077" s="288" t="str">
        <f>IFERROR(IF(Table_Merge1[[#This Row],[LME Zinc 3-month]]*Table_Merge1[[#This Row],[Azad.Sell]]=0,"",Table_Merge1[[#This Row],[LME Zinc 3-month]]*Table_Merge1[[#This Row],[Azad.Sell]]),"")</f>
        <v/>
      </c>
      <c r="AT3077"/>
    </row>
    <row r="3078" spans="1:46" x14ac:dyDescent="0.25">
      <c r="A3078" s="258">
        <v>44826</v>
      </c>
      <c r="B30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1401.06.31</v>
      </c>
      <c r="C3078" s="195">
        <f t="shared" ca="1" si="84"/>
        <v>1401</v>
      </c>
      <c r="D30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6</v>
      </c>
      <c r="E3078" s="195">
        <f>_xlfn.NUMBERVALUE(RIGHT(Table11[[#This Row],[تاریخ شمسی]],2))</f>
        <v>31</v>
      </c>
      <c r="F30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06-31</v>
      </c>
      <c r="G3078" s="195" t="s">
        <v>3229</v>
      </c>
      <c r="L3078" s="259">
        <v>44826</v>
      </c>
      <c r="M3078">
        <v>270511</v>
      </c>
      <c r="O3078" s="283">
        <f>IFERROR(DATE(Table7[[#This Row],[year]],MONTH(DATEVALUE(Table7[[#This Row],[month]]&amp;"1")),Table7[[#This Row],[day]]),"")</f>
        <v>40632</v>
      </c>
      <c r="P3078" s="257" t="s">
        <v>6503</v>
      </c>
      <c r="Q3078" s="257">
        <v>2011</v>
      </c>
      <c r="R3078" s="257" t="s">
        <v>3435</v>
      </c>
      <c r="S3078" s="257">
        <v>30</v>
      </c>
      <c r="T3078" s="257">
        <v>1419</v>
      </c>
      <c r="U3078" s="257">
        <v>2677.5</v>
      </c>
      <c r="V3078" s="257">
        <v>4564975</v>
      </c>
      <c r="X3078" s="260">
        <v>40717</v>
      </c>
      <c r="Z3078" s="260">
        <v>3</v>
      </c>
      <c r="AB3078" s="260" t="str">
        <f>IFERROR(IFERROR(VLOOKUP(Table_Merge1[[#This Row],[Column1]],Table11[#All],2,FALSE),LEFT(AB3079,8)&amp;IF(LEN((RIGHT(AB3079,2)+1))&lt;2,"0"&amp;(RIGHT(AB3079,2)+1),(RIGHT(AB3079,2)-1))),"")</f>
        <v/>
      </c>
      <c r="AC3078" s="259" t="str">
        <f>LEFT(Table_Merge1[[#This Row],[Column2]],4)</f>
        <v/>
      </c>
      <c r="AD3078" s="259" t="str">
        <f>RIGHT(LEFT(Table_Merge1[[#This Row],[Column2]],7),2)</f>
        <v/>
      </c>
      <c r="AE3078" s="259" t="str">
        <f>RIGHT(Table_Merge1[[#This Row],[Column2]],2)</f>
        <v/>
      </c>
      <c r="AH3078" s="260">
        <v>2011</v>
      </c>
      <c r="AI3078" t="s">
        <v>3441</v>
      </c>
      <c r="AJ3078" s="260">
        <v>23</v>
      </c>
      <c r="AK3078">
        <v>1541.5</v>
      </c>
      <c r="AL3078">
        <v>2478</v>
      </c>
      <c r="AM3078">
        <v>4424825</v>
      </c>
      <c r="AP3078" s="287" t="str">
        <f>IFERROR(IF(Table_Merge1[[#This Row],[LME Zinc stock]]*Table_Merge1[[#This Row],[Nima.مقدار]]=0,"",Table_Merge1[[#This Row],[LME Zinc stock]]*Table_Merge1[[#This Row],[Nima.مقدار]]),"")</f>
        <v/>
      </c>
      <c r="AQ3078" s="287" t="str">
        <f>IFERROR(IF(Table_Merge1[[#This Row],[LME Zinc 3-month]]*Table_Merge1[[#This Row],[Nima.مقدار]]=0,"",Table_Merge1[[#This Row],[LME Zinc 3-month]]*Table_Merge1[[#This Row],[Nima.مقدار]]),"")</f>
        <v/>
      </c>
      <c r="AR3078" s="288" t="str">
        <f>IFERROR(IF(Table_Merge1[[#This Row],[LME Zinc stock]]*Table_Merge1[[#This Row],[Azad.Sell]]=0,"",Table_Merge1[[#This Row],[LME Zinc stock]]*Table_Merge1[[#This Row],[Azad.Sell]]),"")</f>
        <v/>
      </c>
      <c r="AS3078" s="288" t="str">
        <f>IFERROR(IF(Table_Merge1[[#This Row],[LME Zinc 3-month]]*Table_Merge1[[#This Row],[Azad.Sell]]=0,"",Table_Merge1[[#This Row],[LME Zinc 3-month]]*Table_Merge1[[#This Row],[Azad.Sell]]),"")</f>
        <v/>
      </c>
      <c r="AT3078"/>
    </row>
    <row r="3079" spans="1:46" x14ac:dyDescent="0.25">
      <c r="A3079" s="258">
        <v>44828</v>
      </c>
      <c r="B30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1401.07.02</v>
      </c>
      <c r="C3079" s="195">
        <f t="shared" ca="1" si="84"/>
        <v>1401</v>
      </c>
      <c r="D30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79" s="195">
        <f>_xlfn.NUMBERVALUE(RIGHT(Table11[[#This Row],[تاریخ شمسی]],2))</f>
        <v>2</v>
      </c>
      <c r="F30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07-02</v>
      </c>
      <c r="G3079" s="195" t="s">
        <v>3230</v>
      </c>
      <c r="L3079" s="259">
        <v>44828</v>
      </c>
      <c r="M3079">
        <v>270753</v>
      </c>
      <c r="O3079" s="284">
        <f>IFERROR(DATE(Table7[[#This Row],[year]],MONTH(DATEVALUE(Table7[[#This Row],[month]]&amp;"1")),Table7[[#This Row],[day]]),"")</f>
        <v>40631</v>
      </c>
      <c r="P3079" s="195" t="s">
        <v>6504</v>
      </c>
      <c r="Q3079" s="195">
        <v>2011</v>
      </c>
      <c r="R3079" s="195" t="s">
        <v>3435</v>
      </c>
      <c r="S3079" s="195">
        <v>29</v>
      </c>
      <c r="T3079" s="195">
        <v>1414</v>
      </c>
      <c r="U3079" s="195">
        <v>2665</v>
      </c>
      <c r="V3079" s="195">
        <v>4566375</v>
      </c>
      <c r="X3079" s="260">
        <v>40716</v>
      </c>
      <c r="Z3079" s="260">
        <v>3</v>
      </c>
      <c r="AB3079" s="260" t="str">
        <f>IFERROR(IFERROR(VLOOKUP(Table_Merge1[[#This Row],[Column1]],Table11[#All],2,FALSE),LEFT(AB3080,8)&amp;IF(LEN((RIGHT(AB3080,2)+1))&lt;2,"0"&amp;(RIGHT(AB3080,2)+1),(RIGHT(AB3080,2)-1))),"")</f>
        <v/>
      </c>
      <c r="AC3079" s="259" t="str">
        <f>LEFT(Table_Merge1[[#This Row],[Column2]],4)</f>
        <v/>
      </c>
      <c r="AD3079" s="259" t="str">
        <f>RIGHT(LEFT(Table_Merge1[[#This Row],[Column2]],7),2)</f>
        <v/>
      </c>
      <c r="AE3079" s="259" t="str">
        <f>RIGHT(Table_Merge1[[#This Row],[Column2]],2)</f>
        <v/>
      </c>
      <c r="AH3079" s="260">
        <v>2011</v>
      </c>
      <c r="AI3079" t="s">
        <v>3441</v>
      </c>
      <c r="AJ3079" s="260">
        <v>22</v>
      </c>
      <c r="AK3079">
        <v>1546</v>
      </c>
      <c r="AL3079">
        <v>2481</v>
      </c>
      <c r="AM3079">
        <v>4431325</v>
      </c>
      <c r="AP3079" s="287" t="str">
        <f>IFERROR(IF(Table_Merge1[[#This Row],[LME Zinc stock]]*Table_Merge1[[#This Row],[Nima.مقدار]]=0,"",Table_Merge1[[#This Row],[LME Zinc stock]]*Table_Merge1[[#This Row],[Nima.مقدار]]),"")</f>
        <v/>
      </c>
      <c r="AQ3079" s="287" t="str">
        <f>IFERROR(IF(Table_Merge1[[#This Row],[LME Zinc 3-month]]*Table_Merge1[[#This Row],[Nima.مقدار]]=0,"",Table_Merge1[[#This Row],[LME Zinc 3-month]]*Table_Merge1[[#This Row],[Nima.مقدار]]),"")</f>
        <v/>
      </c>
      <c r="AR3079" s="288" t="str">
        <f>IFERROR(IF(Table_Merge1[[#This Row],[LME Zinc stock]]*Table_Merge1[[#This Row],[Azad.Sell]]=0,"",Table_Merge1[[#This Row],[LME Zinc stock]]*Table_Merge1[[#This Row],[Azad.Sell]]),"")</f>
        <v/>
      </c>
      <c r="AS3079" s="288" t="str">
        <f>IFERROR(IF(Table_Merge1[[#This Row],[LME Zinc 3-month]]*Table_Merge1[[#This Row],[Azad.Sell]]=0,"",Table_Merge1[[#This Row],[LME Zinc 3-month]]*Table_Merge1[[#This Row],[Azad.Sell]]),"")</f>
        <v/>
      </c>
      <c r="AT3079"/>
    </row>
    <row r="3080" spans="1:46" x14ac:dyDescent="0.25">
      <c r="A3080" s="258">
        <v>44830</v>
      </c>
      <c r="B30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1401.07.04</v>
      </c>
      <c r="C3080" s="195">
        <f t="shared" ca="1" si="84"/>
        <v>1401</v>
      </c>
      <c r="D30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80" s="195">
        <f>_xlfn.NUMBERVALUE(RIGHT(Table11[[#This Row],[تاریخ شمسی]],2))</f>
        <v>4</v>
      </c>
      <c r="F30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07-04</v>
      </c>
      <c r="G3080" s="195" t="s">
        <v>3231</v>
      </c>
      <c r="L3080" s="259">
        <v>44830</v>
      </c>
      <c r="M3080">
        <v>270472</v>
      </c>
      <c r="O3080" s="283">
        <f>IFERROR(DATE(Table7[[#This Row],[year]],MONTH(DATEVALUE(Table7[[#This Row],[month]]&amp;"1")),Table7[[#This Row],[day]]),"")</f>
        <v>40630</v>
      </c>
      <c r="P3080" s="257" t="s">
        <v>6505</v>
      </c>
      <c r="Q3080" s="257">
        <v>2011</v>
      </c>
      <c r="R3080" s="257" t="s">
        <v>3435</v>
      </c>
      <c r="S3080" s="257">
        <v>28</v>
      </c>
      <c r="T3080" s="257">
        <v>1420</v>
      </c>
      <c r="U3080" s="257">
        <v>2642</v>
      </c>
      <c r="V3080" s="257">
        <v>4569125</v>
      </c>
      <c r="X3080" s="260">
        <v>40715</v>
      </c>
      <c r="Z3080" s="260">
        <v>3</v>
      </c>
      <c r="AB3080" s="260" t="str">
        <f>IFERROR(IFERROR(VLOOKUP(Table_Merge1[[#This Row],[Column1]],Table11[#All],2,FALSE),LEFT(AB3081,8)&amp;IF(LEN((RIGHT(AB3081,2)+1))&lt;2,"0"&amp;(RIGHT(AB3081,2)+1),(RIGHT(AB3081,2)-1))),"")</f>
        <v/>
      </c>
      <c r="AC3080" s="259" t="str">
        <f>LEFT(Table_Merge1[[#This Row],[Column2]],4)</f>
        <v/>
      </c>
      <c r="AD3080" s="259" t="str">
        <f>RIGHT(LEFT(Table_Merge1[[#This Row],[Column2]],7),2)</f>
        <v/>
      </c>
      <c r="AE3080" s="259" t="str">
        <f>RIGHT(Table_Merge1[[#This Row],[Column2]],2)</f>
        <v/>
      </c>
      <c r="AH3080" s="260">
        <v>2011</v>
      </c>
      <c r="AI3080" t="s">
        <v>3441</v>
      </c>
      <c r="AJ3080" s="260">
        <v>21</v>
      </c>
      <c r="AK3080">
        <v>1543</v>
      </c>
      <c r="AL3080">
        <v>2576</v>
      </c>
      <c r="AM3080">
        <v>4440225</v>
      </c>
      <c r="AP3080" s="287" t="str">
        <f>IFERROR(IF(Table_Merge1[[#This Row],[LME Zinc stock]]*Table_Merge1[[#This Row],[Nima.مقدار]]=0,"",Table_Merge1[[#This Row],[LME Zinc stock]]*Table_Merge1[[#This Row],[Nima.مقدار]]),"")</f>
        <v/>
      </c>
      <c r="AQ3080" s="287" t="str">
        <f>IFERROR(IF(Table_Merge1[[#This Row],[LME Zinc 3-month]]*Table_Merge1[[#This Row],[Nima.مقدار]]=0,"",Table_Merge1[[#This Row],[LME Zinc 3-month]]*Table_Merge1[[#This Row],[Nima.مقدار]]),"")</f>
        <v/>
      </c>
      <c r="AR3080" s="288" t="str">
        <f>IFERROR(IF(Table_Merge1[[#This Row],[LME Zinc stock]]*Table_Merge1[[#This Row],[Azad.Sell]]=0,"",Table_Merge1[[#This Row],[LME Zinc stock]]*Table_Merge1[[#This Row],[Azad.Sell]]),"")</f>
        <v/>
      </c>
      <c r="AS3080" s="288" t="str">
        <f>IFERROR(IF(Table_Merge1[[#This Row],[LME Zinc 3-month]]*Table_Merge1[[#This Row],[Azad.Sell]]=0,"",Table_Merge1[[#This Row],[LME Zinc 3-month]]*Table_Merge1[[#This Row],[Azad.Sell]]),"")</f>
        <v/>
      </c>
      <c r="AT3080"/>
    </row>
    <row r="3081" spans="1:46" x14ac:dyDescent="0.25">
      <c r="A3081" s="258">
        <v>44832</v>
      </c>
      <c r="B30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1401.07.06</v>
      </c>
      <c r="C3081" s="195">
        <f t="shared" ca="1" si="84"/>
        <v>1401</v>
      </c>
      <c r="D30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81" s="195">
        <f>_xlfn.NUMBERVALUE(RIGHT(Table11[[#This Row],[تاریخ شمسی]],2))</f>
        <v>6</v>
      </c>
      <c r="F30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07-06</v>
      </c>
      <c r="G3081" s="195" t="s">
        <v>3232</v>
      </c>
      <c r="L3081" s="259">
        <v>44832</v>
      </c>
      <c r="M3081">
        <v>270329</v>
      </c>
      <c r="O3081" s="284">
        <f>IFERROR(DATE(Table7[[#This Row],[year]],MONTH(DATEVALUE(Table7[[#This Row],[month]]&amp;"1")),Table7[[#This Row],[day]]),"")</f>
        <v>40627</v>
      </c>
      <c r="P3081" s="195" t="s">
        <v>6506</v>
      </c>
      <c r="Q3081" s="195">
        <v>2011</v>
      </c>
      <c r="R3081" s="195" t="s">
        <v>3435</v>
      </c>
      <c r="S3081" s="195">
        <v>25</v>
      </c>
      <c r="T3081" s="195">
        <v>1434</v>
      </c>
      <c r="U3081" s="195">
        <v>2665</v>
      </c>
      <c r="V3081" s="195">
        <v>4571200</v>
      </c>
      <c r="X3081" s="260">
        <v>40714</v>
      </c>
      <c r="Z3081" s="260">
        <v>3</v>
      </c>
      <c r="AB3081" s="260" t="str">
        <f>IFERROR(IFERROR(VLOOKUP(Table_Merge1[[#This Row],[Column1]],Table11[#All],2,FALSE),LEFT(AB3082,8)&amp;IF(LEN((RIGHT(AB3082,2)+1))&lt;2,"0"&amp;(RIGHT(AB3082,2)+1),(RIGHT(AB3082,2)-1))),"")</f>
        <v/>
      </c>
      <c r="AC3081" s="259" t="str">
        <f>LEFT(Table_Merge1[[#This Row],[Column2]],4)</f>
        <v/>
      </c>
      <c r="AD3081" s="259" t="str">
        <f>RIGHT(LEFT(Table_Merge1[[#This Row],[Column2]],7),2)</f>
        <v/>
      </c>
      <c r="AE3081" s="259" t="str">
        <f>RIGHT(Table_Merge1[[#This Row],[Column2]],2)</f>
        <v/>
      </c>
      <c r="AH3081" s="260">
        <v>2011</v>
      </c>
      <c r="AI3081" t="s">
        <v>3441</v>
      </c>
      <c r="AJ3081" s="260">
        <v>20</v>
      </c>
      <c r="AK3081">
        <v>1537</v>
      </c>
      <c r="AL3081">
        <v>2560</v>
      </c>
      <c r="AM3081">
        <v>4449175</v>
      </c>
      <c r="AP3081" s="287" t="str">
        <f>IFERROR(IF(Table_Merge1[[#This Row],[LME Zinc stock]]*Table_Merge1[[#This Row],[Nima.مقدار]]=0,"",Table_Merge1[[#This Row],[LME Zinc stock]]*Table_Merge1[[#This Row],[Nima.مقدار]]),"")</f>
        <v/>
      </c>
      <c r="AQ3081" s="287" t="str">
        <f>IFERROR(IF(Table_Merge1[[#This Row],[LME Zinc 3-month]]*Table_Merge1[[#This Row],[Nima.مقدار]]=0,"",Table_Merge1[[#This Row],[LME Zinc 3-month]]*Table_Merge1[[#This Row],[Nima.مقدار]]),"")</f>
        <v/>
      </c>
      <c r="AR3081" s="288" t="str">
        <f>IFERROR(IF(Table_Merge1[[#This Row],[LME Zinc stock]]*Table_Merge1[[#This Row],[Azad.Sell]]=0,"",Table_Merge1[[#This Row],[LME Zinc stock]]*Table_Merge1[[#This Row],[Azad.Sell]]),"")</f>
        <v/>
      </c>
      <c r="AS3081" s="288" t="str">
        <f>IFERROR(IF(Table_Merge1[[#This Row],[LME Zinc 3-month]]*Table_Merge1[[#This Row],[Azad.Sell]]=0,"",Table_Merge1[[#This Row],[LME Zinc 3-month]]*Table_Merge1[[#This Row],[Azad.Sell]]),"")</f>
        <v/>
      </c>
      <c r="AT3081"/>
    </row>
    <row r="3082" spans="1:46" x14ac:dyDescent="0.25">
      <c r="A3082" s="258">
        <v>44833</v>
      </c>
      <c r="B30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1401.07.07</v>
      </c>
      <c r="C3082" s="195">
        <f t="shared" ca="1" si="84"/>
        <v>1401</v>
      </c>
      <c r="D30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82" s="195">
        <f>_xlfn.NUMBERVALUE(RIGHT(Table11[[#This Row],[تاریخ شمسی]],2))</f>
        <v>7</v>
      </c>
      <c r="F30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07-07</v>
      </c>
      <c r="G3082" s="195" t="s">
        <v>3233</v>
      </c>
      <c r="L3082" s="259">
        <v>44833</v>
      </c>
      <c r="M3082">
        <v>270132</v>
      </c>
      <c r="O3082" s="283">
        <f>IFERROR(DATE(Table7[[#This Row],[year]],MONTH(DATEVALUE(Table7[[#This Row],[month]]&amp;"1")),Table7[[#This Row],[day]]),"")</f>
        <v>40626</v>
      </c>
      <c r="P3082" s="257" t="s">
        <v>6507</v>
      </c>
      <c r="Q3082" s="257">
        <v>2011</v>
      </c>
      <c r="R3082" s="257" t="s">
        <v>3435</v>
      </c>
      <c r="S3082" s="257">
        <v>24</v>
      </c>
      <c r="T3082" s="257">
        <v>1441.25</v>
      </c>
      <c r="U3082" s="257">
        <v>2666</v>
      </c>
      <c r="V3082" s="257">
        <v>4575250</v>
      </c>
      <c r="X3082" s="260">
        <v>40711</v>
      </c>
      <c r="Z3082" s="260">
        <v>3</v>
      </c>
      <c r="AB3082" s="260" t="str">
        <f>IFERROR(IFERROR(VLOOKUP(Table_Merge1[[#This Row],[Column1]],Table11[#All],2,FALSE),LEFT(AB3083,8)&amp;IF(LEN((RIGHT(AB3083,2)+1))&lt;2,"0"&amp;(RIGHT(AB3083,2)+1),(RIGHT(AB3083,2)-1))),"")</f>
        <v/>
      </c>
      <c r="AC3082" s="259" t="str">
        <f>LEFT(Table_Merge1[[#This Row],[Column2]],4)</f>
        <v/>
      </c>
      <c r="AD3082" s="259" t="str">
        <f>RIGHT(LEFT(Table_Merge1[[#This Row],[Column2]],7),2)</f>
        <v/>
      </c>
      <c r="AE3082" s="259" t="str">
        <f>RIGHT(Table_Merge1[[#This Row],[Column2]],2)</f>
        <v/>
      </c>
      <c r="AH3082" s="260">
        <v>2011</v>
      </c>
      <c r="AI3082" t="s">
        <v>3441</v>
      </c>
      <c r="AJ3082" s="260">
        <v>17</v>
      </c>
      <c r="AK3082">
        <v>1526.25</v>
      </c>
      <c r="AL3082">
        <v>2554.5</v>
      </c>
      <c r="AM3082">
        <v>4458800</v>
      </c>
      <c r="AP3082" s="287" t="str">
        <f>IFERROR(IF(Table_Merge1[[#This Row],[LME Zinc stock]]*Table_Merge1[[#This Row],[Nima.مقدار]]=0,"",Table_Merge1[[#This Row],[LME Zinc stock]]*Table_Merge1[[#This Row],[Nima.مقدار]]),"")</f>
        <v/>
      </c>
      <c r="AQ3082" s="287" t="str">
        <f>IFERROR(IF(Table_Merge1[[#This Row],[LME Zinc 3-month]]*Table_Merge1[[#This Row],[Nima.مقدار]]=0,"",Table_Merge1[[#This Row],[LME Zinc 3-month]]*Table_Merge1[[#This Row],[Nima.مقدار]]),"")</f>
        <v/>
      </c>
      <c r="AR3082" s="288" t="str">
        <f>IFERROR(IF(Table_Merge1[[#This Row],[LME Zinc stock]]*Table_Merge1[[#This Row],[Azad.Sell]]=0,"",Table_Merge1[[#This Row],[LME Zinc stock]]*Table_Merge1[[#This Row],[Azad.Sell]]),"")</f>
        <v/>
      </c>
      <c r="AS3082" s="288" t="str">
        <f>IFERROR(IF(Table_Merge1[[#This Row],[LME Zinc 3-month]]*Table_Merge1[[#This Row],[Azad.Sell]]=0,"",Table_Merge1[[#This Row],[LME Zinc 3-month]]*Table_Merge1[[#This Row],[Azad.Sell]]),"")</f>
        <v/>
      </c>
      <c r="AT3082"/>
    </row>
    <row r="3083" spans="1:46" x14ac:dyDescent="0.25">
      <c r="A3083" s="258">
        <v>44835</v>
      </c>
      <c r="B30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1401.07.09</v>
      </c>
      <c r="C3083" s="195">
        <f t="shared" ca="1" si="84"/>
        <v>1401</v>
      </c>
      <c r="D30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83" s="195">
        <f>_xlfn.NUMBERVALUE(RIGHT(Table11[[#This Row],[تاریخ شمسی]],2))</f>
        <v>9</v>
      </c>
      <c r="F30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07-09</v>
      </c>
      <c r="G3083" s="195" t="s">
        <v>3234</v>
      </c>
      <c r="L3083" s="259">
        <v>44835</v>
      </c>
      <c r="M3083">
        <v>270448</v>
      </c>
      <c r="O3083" s="284">
        <f>IFERROR(DATE(Table7[[#This Row],[year]],MONTH(DATEVALUE(Table7[[#This Row],[month]]&amp;"1")),Table7[[#This Row],[day]]),"")</f>
        <v>40625</v>
      </c>
      <c r="P3083" s="195" t="s">
        <v>6508</v>
      </c>
      <c r="Q3083" s="195">
        <v>2011</v>
      </c>
      <c r="R3083" s="195" t="s">
        <v>3435</v>
      </c>
      <c r="S3083" s="195">
        <v>23</v>
      </c>
      <c r="T3083" s="195">
        <v>1433</v>
      </c>
      <c r="U3083" s="195">
        <v>2684</v>
      </c>
      <c r="V3083" s="195">
        <v>4577525</v>
      </c>
      <c r="X3083" s="260">
        <v>40710</v>
      </c>
      <c r="Z3083" s="260">
        <v>3</v>
      </c>
      <c r="AB3083" s="260" t="str">
        <f>IFERROR(IFERROR(VLOOKUP(Table_Merge1[[#This Row],[Column1]],Table11[#All],2,FALSE),LEFT(AB3084,8)&amp;IF(LEN((RIGHT(AB3084,2)+1))&lt;2,"0"&amp;(RIGHT(AB3084,2)+1),(RIGHT(AB3084,2)-1))),"")</f>
        <v/>
      </c>
      <c r="AC3083" s="259" t="str">
        <f>LEFT(Table_Merge1[[#This Row],[Column2]],4)</f>
        <v/>
      </c>
      <c r="AD3083" s="259" t="str">
        <f>RIGHT(LEFT(Table_Merge1[[#This Row],[Column2]],7),2)</f>
        <v/>
      </c>
      <c r="AE3083" s="259" t="str">
        <f>RIGHT(Table_Merge1[[#This Row],[Column2]],2)</f>
        <v/>
      </c>
      <c r="AH3083" s="260">
        <v>2011</v>
      </c>
      <c r="AI3083" t="s">
        <v>3441</v>
      </c>
      <c r="AJ3083" s="260">
        <v>16</v>
      </c>
      <c r="AK3083">
        <v>1525</v>
      </c>
      <c r="AL3083">
        <v>2517.5</v>
      </c>
      <c r="AM3083">
        <v>4465125</v>
      </c>
      <c r="AP3083" s="287" t="str">
        <f>IFERROR(IF(Table_Merge1[[#This Row],[LME Zinc stock]]*Table_Merge1[[#This Row],[Nima.مقدار]]=0,"",Table_Merge1[[#This Row],[LME Zinc stock]]*Table_Merge1[[#This Row],[Nima.مقدار]]),"")</f>
        <v/>
      </c>
      <c r="AQ3083" s="287" t="str">
        <f>IFERROR(IF(Table_Merge1[[#This Row],[LME Zinc 3-month]]*Table_Merge1[[#This Row],[Nima.مقدار]]=0,"",Table_Merge1[[#This Row],[LME Zinc 3-month]]*Table_Merge1[[#This Row],[Nima.مقدار]]),"")</f>
        <v/>
      </c>
      <c r="AR3083" s="288" t="str">
        <f>IFERROR(IF(Table_Merge1[[#This Row],[LME Zinc stock]]*Table_Merge1[[#This Row],[Azad.Sell]]=0,"",Table_Merge1[[#This Row],[LME Zinc stock]]*Table_Merge1[[#This Row],[Azad.Sell]]),"")</f>
        <v/>
      </c>
      <c r="AS3083" s="288" t="str">
        <f>IFERROR(IF(Table_Merge1[[#This Row],[LME Zinc 3-month]]*Table_Merge1[[#This Row],[Azad.Sell]]=0,"",Table_Merge1[[#This Row],[LME Zinc 3-month]]*Table_Merge1[[#This Row],[Azad.Sell]]),"")</f>
        <v/>
      </c>
      <c r="AT3083"/>
    </row>
    <row r="3084" spans="1:46" x14ac:dyDescent="0.25">
      <c r="A3084" s="258">
        <v>44836</v>
      </c>
      <c r="B30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1401.07.10</v>
      </c>
      <c r="C3084" s="195">
        <f t="shared" ca="1" si="84"/>
        <v>1401</v>
      </c>
      <c r="D30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84" s="195">
        <f>_xlfn.NUMBERVALUE(RIGHT(Table11[[#This Row],[تاریخ شمسی]],2))</f>
        <v>10</v>
      </c>
      <c r="F30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07-10</v>
      </c>
      <c r="G3084" s="195" t="s">
        <v>3235</v>
      </c>
      <c r="L3084" s="259">
        <v>44836</v>
      </c>
      <c r="M3084">
        <v>270362</v>
      </c>
      <c r="O3084" s="283">
        <f>IFERROR(DATE(Table7[[#This Row],[year]],MONTH(DATEVALUE(Table7[[#This Row],[month]]&amp;"1")),Table7[[#This Row],[day]]),"")</f>
        <v>40624</v>
      </c>
      <c r="P3084" s="257" t="s">
        <v>6509</v>
      </c>
      <c r="Q3084" s="257">
        <v>2011</v>
      </c>
      <c r="R3084" s="257" t="s">
        <v>3435</v>
      </c>
      <c r="S3084" s="257">
        <v>22</v>
      </c>
      <c r="T3084" s="257">
        <v>1425.5</v>
      </c>
      <c r="U3084" s="257">
        <v>2706</v>
      </c>
      <c r="V3084" s="257">
        <v>4581775</v>
      </c>
      <c r="X3084" s="260">
        <v>40709</v>
      </c>
      <c r="Z3084" s="260">
        <v>3</v>
      </c>
      <c r="AB3084" s="260" t="str">
        <f>IFERROR(IFERROR(VLOOKUP(Table_Merge1[[#This Row],[Column1]],Table11[#All],2,FALSE),LEFT(AB3085,8)&amp;IF(LEN((RIGHT(AB3085,2)+1))&lt;2,"0"&amp;(RIGHT(AB3085,2)+1),(RIGHT(AB3085,2)-1))),"")</f>
        <v/>
      </c>
      <c r="AC3084" s="259" t="str">
        <f>LEFT(Table_Merge1[[#This Row],[Column2]],4)</f>
        <v/>
      </c>
      <c r="AD3084" s="259" t="str">
        <f>RIGHT(LEFT(Table_Merge1[[#This Row],[Column2]],7),2)</f>
        <v/>
      </c>
      <c r="AE3084" s="259" t="str">
        <f>RIGHT(Table_Merge1[[#This Row],[Column2]],2)</f>
        <v/>
      </c>
      <c r="AH3084" s="260">
        <v>2011</v>
      </c>
      <c r="AI3084" t="s">
        <v>3441</v>
      </c>
      <c r="AJ3084" s="260">
        <v>15</v>
      </c>
      <c r="AK3084">
        <v>1517.75</v>
      </c>
      <c r="AL3084">
        <v>2490</v>
      </c>
      <c r="AM3084">
        <v>4475425</v>
      </c>
      <c r="AP3084" s="287" t="str">
        <f>IFERROR(IF(Table_Merge1[[#This Row],[LME Zinc stock]]*Table_Merge1[[#This Row],[Nima.مقدار]]=0,"",Table_Merge1[[#This Row],[LME Zinc stock]]*Table_Merge1[[#This Row],[Nima.مقدار]]),"")</f>
        <v/>
      </c>
      <c r="AQ3084" s="287" t="str">
        <f>IFERROR(IF(Table_Merge1[[#This Row],[LME Zinc 3-month]]*Table_Merge1[[#This Row],[Nima.مقدار]]=0,"",Table_Merge1[[#This Row],[LME Zinc 3-month]]*Table_Merge1[[#This Row],[Nima.مقدار]]),"")</f>
        <v/>
      </c>
      <c r="AR3084" s="288" t="str">
        <f>IFERROR(IF(Table_Merge1[[#This Row],[LME Zinc stock]]*Table_Merge1[[#This Row],[Azad.Sell]]=0,"",Table_Merge1[[#This Row],[LME Zinc stock]]*Table_Merge1[[#This Row],[Azad.Sell]]),"")</f>
        <v/>
      </c>
      <c r="AS3084" s="288" t="str">
        <f>IFERROR(IF(Table_Merge1[[#This Row],[LME Zinc 3-month]]*Table_Merge1[[#This Row],[Azad.Sell]]=0,"",Table_Merge1[[#This Row],[LME Zinc 3-month]]*Table_Merge1[[#This Row],[Azad.Sell]]),"")</f>
        <v/>
      </c>
      <c r="AT3084"/>
    </row>
    <row r="3085" spans="1:46" x14ac:dyDescent="0.25">
      <c r="A3085" s="258">
        <v>44837</v>
      </c>
      <c r="B30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1401.07.11</v>
      </c>
      <c r="C3085" s="195">
        <f t="shared" ca="1" si="84"/>
        <v>1401</v>
      </c>
      <c r="D30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85" s="195">
        <f>_xlfn.NUMBERVALUE(RIGHT(Table11[[#This Row],[تاریخ شمسی]],2))</f>
        <v>11</v>
      </c>
      <c r="F30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07-11</v>
      </c>
      <c r="G3085" s="195" t="s">
        <v>3236</v>
      </c>
      <c r="L3085" s="259">
        <v>44837</v>
      </c>
      <c r="M3085">
        <v>271217</v>
      </c>
      <c r="O3085" s="284">
        <f>IFERROR(DATE(Table7[[#This Row],[year]],MONTH(DATEVALUE(Table7[[#This Row],[month]]&amp;"1")),Table7[[#This Row],[day]]),"")</f>
        <v>40623</v>
      </c>
      <c r="P3085" s="195" t="s">
        <v>6510</v>
      </c>
      <c r="Q3085" s="195">
        <v>2011</v>
      </c>
      <c r="R3085" s="195" t="s">
        <v>3435</v>
      </c>
      <c r="S3085" s="195">
        <v>21</v>
      </c>
      <c r="T3085" s="195">
        <v>1427.75</v>
      </c>
      <c r="U3085" s="195">
        <v>2694</v>
      </c>
      <c r="V3085" s="195">
        <v>4584475</v>
      </c>
      <c r="X3085" s="260">
        <v>40708</v>
      </c>
      <c r="Z3085" s="260">
        <v>3</v>
      </c>
      <c r="AB3085" s="260" t="str">
        <f>IFERROR(IFERROR(VLOOKUP(Table_Merge1[[#This Row],[Column1]],Table11[#All],2,FALSE),LEFT(AB3086,8)&amp;IF(LEN((RIGHT(AB3086,2)+1))&lt;2,"0"&amp;(RIGHT(AB3086,2)+1),(RIGHT(AB3086,2)-1))),"")</f>
        <v/>
      </c>
      <c r="AC3085" s="259" t="str">
        <f>LEFT(Table_Merge1[[#This Row],[Column2]],4)</f>
        <v/>
      </c>
      <c r="AD3085" s="259" t="str">
        <f>RIGHT(LEFT(Table_Merge1[[#This Row],[Column2]],7),2)</f>
        <v/>
      </c>
      <c r="AE3085" s="259" t="str">
        <f>RIGHT(Table_Merge1[[#This Row],[Column2]],2)</f>
        <v/>
      </c>
      <c r="AH3085" s="260">
        <v>2011</v>
      </c>
      <c r="AI3085" t="s">
        <v>3441</v>
      </c>
      <c r="AJ3085" s="260">
        <v>14</v>
      </c>
      <c r="AK3085">
        <v>1519</v>
      </c>
      <c r="AL3085">
        <v>2514</v>
      </c>
      <c r="AM3085">
        <v>4487600</v>
      </c>
      <c r="AP3085" s="287" t="str">
        <f>IFERROR(IF(Table_Merge1[[#This Row],[LME Zinc stock]]*Table_Merge1[[#This Row],[Nima.مقدار]]=0,"",Table_Merge1[[#This Row],[LME Zinc stock]]*Table_Merge1[[#This Row],[Nima.مقدار]]),"")</f>
        <v/>
      </c>
      <c r="AQ3085" s="287" t="str">
        <f>IFERROR(IF(Table_Merge1[[#This Row],[LME Zinc 3-month]]*Table_Merge1[[#This Row],[Nima.مقدار]]=0,"",Table_Merge1[[#This Row],[LME Zinc 3-month]]*Table_Merge1[[#This Row],[Nima.مقدار]]),"")</f>
        <v/>
      </c>
      <c r="AR3085" s="288" t="str">
        <f>IFERROR(IF(Table_Merge1[[#This Row],[LME Zinc stock]]*Table_Merge1[[#This Row],[Azad.Sell]]=0,"",Table_Merge1[[#This Row],[LME Zinc stock]]*Table_Merge1[[#This Row],[Azad.Sell]]),"")</f>
        <v/>
      </c>
      <c r="AS3085" s="288" t="str">
        <f>IFERROR(IF(Table_Merge1[[#This Row],[LME Zinc 3-month]]*Table_Merge1[[#This Row],[Azad.Sell]]=0,"",Table_Merge1[[#This Row],[LME Zinc 3-month]]*Table_Merge1[[#This Row],[Azad.Sell]]),"")</f>
        <v/>
      </c>
      <c r="AT3085"/>
    </row>
    <row r="3086" spans="1:46" x14ac:dyDescent="0.25">
      <c r="A3086" s="258">
        <v>44838</v>
      </c>
      <c r="B30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1401.07.12</v>
      </c>
      <c r="C3086" s="195">
        <f t="shared" ca="1" si="84"/>
        <v>1401</v>
      </c>
      <c r="D30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86" s="195">
        <f>_xlfn.NUMBERVALUE(RIGHT(Table11[[#This Row],[تاریخ شمسی]],2))</f>
        <v>12</v>
      </c>
      <c r="F30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07-12</v>
      </c>
      <c r="G3086" s="195" t="s">
        <v>3237</v>
      </c>
      <c r="L3086" s="259">
        <v>44838</v>
      </c>
      <c r="M3086">
        <v>272241</v>
      </c>
      <c r="O3086" s="283">
        <f>IFERROR(DATE(Table7[[#This Row],[year]],MONTH(DATEVALUE(Table7[[#This Row],[month]]&amp;"1")),Table7[[#This Row],[day]]),"")</f>
        <v>40620</v>
      </c>
      <c r="P3086" s="257" t="s">
        <v>6511</v>
      </c>
      <c r="Q3086" s="257">
        <v>2011</v>
      </c>
      <c r="R3086" s="257" t="s">
        <v>3435</v>
      </c>
      <c r="S3086" s="257">
        <v>18</v>
      </c>
      <c r="T3086" s="257">
        <v>1415.5</v>
      </c>
      <c r="U3086" s="257">
        <v>2656</v>
      </c>
      <c r="V3086" s="257">
        <v>4589000</v>
      </c>
      <c r="X3086" s="260">
        <v>40707</v>
      </c>
      <c r="Z3086" s="260">
        <v>3</v>
      </c>
      <c r="AB3086" s="260" t="str">
        <f>IFERROR(IFERROR(VLOOKUP(Table_Merge1[[#This Row],[Column1]],Table11[#All],2,FALSE),LEFT(AB3087,8)&amp;IF(LEN((RIGHT(AB3087,2)+1))&lt;2,"0"&amp;(RIGHT(AB3087,2)+1),(RIGHT(AB3087,2)-1))),"")</f>
        <v/>
      </c>
      <c r="AC3086" s="259" t="str">
        <f>LEFT(Table_Merge1[[#This Row],[Column2]],4)</f>
        <v/>
      </c>
      <c r="AD3086" s="259" t="str">
        <f>RIGHT(LEFT(Table_Merge1[[#This Row],[Column2]],7),2)</f>
        <v/>
      </c>
      <c r="AE3086" s="259" t="str">
        <f>RIGHT(Table_Merge1[[#This Row],[Column2]],2)</f>
        <v/>
      </c>
      <c r="AH3086" s="260">
        <v>2011</v>
      </c>
      <c r="AI3086" t="s">
        <v>3441</v>
      </c>
      <c r="AJ3086" s="260">
        <v>13</v>
      </c>
      <c r="AK3086">
        <v>1524.7</v>
      </c>
      <c r="AL3086" t="s">
        <v>3621</v>
      </c>
      <c r="AM3086" t="s">
        <v>3621</v>
      </c>
      <c r="AP3086" s="287" t="str">
        <f>IFERROR(IF(Table_Merge1[[#This Row],[LME Zinc stock]]*Table_Merge1[[#This Row],[Nima.مقدار]]=0,"",Table_Merge1[[#This Row],[LME Zinc stock]]*Table_Merge1[[#This Row],[Nima.مقدار]]),"")</f>
        <v/>
      </c>
      <c r="AQ3086" s="287" t="str">
        <f>IFERROR(IF(Table_Merge1[[#This Row],[LME Zinc 3-month]]*Table_Merge1[[#This Row],[Nima.مقدار]]=0,"",Table_Merge1[[#This Row],[LME Zinc 3-month]]*Table_Merge1[[#This Row],[Nima.مقدار]]),"")</f>
        <v/>
      </c>
      <c r="AR3086" s="288" t="str">
        <f>IFERROR(IF(Table_Merge1[[#This Row],[LME Zinc stock]]*Table_Merge1[[#This Row],[Azad.Sell]]=0,"",Table_Merge1[[#This Row],[LME Zinc stock]]*Table_Merge1[[#This Row],[Azad.Sell]]),"")</f>
        <v/>
      </c>
      <c r="AS3086" s="288" t="str">
        <f>IFERROR(IF(Table_Merge1[[#This Row],[LME Zinc 3-month]]*Table_Merge1[[#This Row],[Azad.Sell]]=0,"",Table_Merge1[[#This Row],[LME Zinc 3-month]]*Table_Merge1[[#This Row],[Azad.Sell]]),"")</f>
        <v/>
      </c>
      <c r="AT3086"/>
    </row>
    <row r="3087" spans="1:46" x14ac:dyDescent="0.25">
      <c r="A3087" s="258">
        <v>44840</v>
      </c>
      <c r="B30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1401.07.14</v>
      </c>
      <c r="C3087" s="195">
        <f t="shared" ca="1" si="84"/>
        <v>1401</v>
      </c>
      <c r="D30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87" s="195">
        <f>_xlfn.NUMBERVALUE(RIGHT(Table11[[#This Row],[تاریخ شمسی]],2))</f>
        <v>14</v>
      </c>
      <c r="F30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07-14</v>
      </c>
      <c r="G3087" s="195" t="s">
        <v>3238</v>
      </c>
      <c r="L3087" s="259">
        <v>44840</v>
      </c>
      <c r="M3087">
        <v>272567</v>
      </c>
      <c r="O3087" s="284">
        <f>IFERROR(DATE(Table7[[#This Row],[year]],MONTH(DATEVALUE(Table7[[#This Row],[month]]&amp;"1")),Table7[[#This Row],[day]]),"")</f>
        <v>40619</v>
      </c>
      <c r="P3087" s="195" t="s">
        <v>6512</v>
      </c>
      <c r="Q3087" s="195">
        <v>2011</v>
      </c>
      <c r="R3087" s="195" t="s">
        <v>3435</v>
      </c>
      <c r="S3087" s="195">
        <v>17</v>
      </c>
      <c r="T3087" s="195">
        <v>1403.5</v>
      </c>
      <c r="U3087" s="195">
        <v>2626.5</v>
      </c>
      <c r="V3087" s="195">
        <v>4593175</v>
      </c>
      <c r="X3087" s="260">
        <v>40704</v>
      </c>
      <c r="Z3087" s="260">
        <v>4</v>
      </c>
      <c r="AB3087" s="260" t="str">
        <f>IFERROR(IFERROR(VLOOKUP(Table_Merge1[[#This Row],[Column1]],Table11[#All],2,FALSE),LEFT(AB3088,8)&amp;IF(LEN((RIGHT(AB3088,2)+1))&lt;2,"0"&amp;(RIGHT(AB3088,2)+1),(RIGHT(AB3088,2)-1))),"")</f>
        <v/>
      </c>
      <c r="AC3087" s="259" t="str">
        <f>LEFT(Table_Merge1[[#This Row],[Column2]],4)</f>
        <v/>
      </c>
      <c r="AD3087" s="259" t="str">
        <f>RIGHT(LEFT(Table_Merge1[[#This Row],[Column2]],7),2)</f>
        <v/>
      </c>
      <c r="AE3087" s="259" t="str">
        <f>RIGHT(Table_Merge1[[#This Row],[Column2]],2)</f>
        <v/>
      </c>
      <c r="AH3087" s="260">
        <v>2011</v>
      </c>
      <c r="AI3087" t="s">
        <v>3441</v>
      </c>
      <c r="AJ3087" s="260">
        <v>10</v>
      </c>
      <c r="AK3087">
        <v>1541</v>
      </c>
      <c r="AL3087">
        <v>2539</v>
      </c>
      <c r="AM3087">
        <v>4499650</v>
      </c>
      <c r="AP3087" s="287" t="str">
        <f>IFERROR(IF(Table_Merge1[[#This Row],[LME Zinc stock]]*Table_Merge1[[#This Row],[Nima.مقدار]]=0,"",Table_Merge1[[#This Row],[LME Zinc stock]]*Table_Merge1[[#This Row],[Nima.مقدار]]),"")</f>
        <v/>
      </c>
      <c r="AQ3087" s="287" t="str">
        <f>IFERROR(IF(Table_Merge1[[#This Row],[LME Zinc 3-month]]*Table_Merge1[[#This Row],[Nima.مقدار]]=0,"",Table_Merge1[[#This Row],[LME Zinc 3-month]]*Table_Merge1[[#This Row],[Nima.مقدار]]),"")</f>
        <v/>
      </c>
      <c r="AR3087" s="288" t="str">
        <f>IFERROR(IF(Table_Merge1[[#This Row],[LME Zinc stock]]*Table_Merge1[[#This Row],[Azad.Sell]]=0,"",Table_Merge1[[#This Row],[LME Zinc stock]]*Table_Merge1[[#This Row],[Azad.Sell]]),"")</f>
        <v/>
      </c>
      <c r="AS3087" s="288" t="str">
        <f>IFERROR(IF(Table_Merge1[[#This Row],[LME Zinc 3-month]]*Table_Merge1[[#This Row],[Azad.Sell]]=0,"",Table_Merge1[[#This Row],[LME Zinc 3-month]]*Table_Merge1[[#This Row],[Azad.Sell]]),"")</f>
        <v/>
      </c>
      <c r="AT3087"/>
    </row>
    <row r="3088" spans="1:46" x14ac:dyDescent="0.25">
      <c r="A3088" s="258">
        <v>44842</v>
      </c>
      <c r="B30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1401.07.16</v>
      </c>
      <c r="C3088" s="195">
        <f t="shared" ca="1" si="84"/>
        <v>1401</v>
      </c>
      <c r="D30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88" s="195">
        <f>_xlfn.NUMBERVALUE(RIGHT(Table11[[#This Row],[تاریخ شمسی]],2))</f>
        <v>16</v>
      </c>
      <c r="F30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07-16</v>
      </c>
      <c r="G3088" s="195" t="s">
        <v>3239</v>
      </c>
      <c r="L3088" s="259">
        <v>44842</v>
      </c>
      <c r="M3088">
        <v>271601</v>
      </c>
      <c r="O3088" s="283">
        <f>IFERROR(DATE(Table7[[#This Row],[year]],MONTH(DATEVALUE(Table7[[#This Row],[month]]&amp;"1")),Table7[[#This Row],[day]]),"")</f>
        <v>40618</v>
      </c>
      <c r="P3088" s="257" t="s">
        <v>6513</v>
      </c>
      <c r="Q3088" s="257">
        <v>2011</v>
      </c>
      <c r="R3088" s="257" t="s">
        <v>3435</v>
      </c>
      <c r="S3088" s="257">
        <v>16</v>
      </c>
      <c r="T3088" s="257">
        <v>1398.5</v>
      </c>
      <c r="U3088" s="257">
        <v>2640.5</v>
      </c>
      <c r="V3088" s="257">
        <v>4588700</v>
      </c>
      <c r="X3088" s="260">
        <v>40703</v>
      </c>
      <c r="Z3088" s="260">
        <v>4</v>
      </c>
      <c r="AB3088" s="260" t="str">
        <f>IFERROR(IFERROR(VLOOKUP(Table_Merge1[[#This Row],[Column1]],Table11[#All],2,FALSE),LEFT(AB3089,8)&amp;IF(LEN((RIGHT(AB3089,2)+1))&lt;2,"0"&amp;(RIGHT(AB3089,2)+1),(RIGHT(AB3089,2)-1))),"")</f>
        <v/>
      </c>
      <c r="AC3088" s="259" t="str">
        <f>LEFT(Table_Merge1[[#This Row],[Column2]],4)</f>
        <v/>
      </c>
      <c r="AD3088" s="259" t="str">
        <f>RIGHT(LEFT(Table_Merge1[[#This Row],[Column2]],7),2)</f>
        <v/>
      </c>
      <c r="AE3088" s="259" t="str">
        <f>RIGHT(Table_Merge1[[#This Row],[Column2]],2)</f>
        <v/>
      </c>
      <c r="AH3088" s="260">
        <v>2011</v>
      </c>
      <c r="AI3088" t="s">
        <v>3441</v>
      </c>
      <c r="AJ3088" s="260">
        <v>9</v>
      </c>
      <c r="AK3088">
        <v>1534</v>
      </c>
      <c r="AL3088">
        <v>2523</v>
      </c>
      <c r="AM3088">
        <v>4509950</v>
      </c>
      <c r="AP3088" s="287" t="str">
        <f>IFERROR(IF(Table_Merge1[[#This Row],[LME Zinc stock]]*Table_Merge1[[#This Row],[Nima.مقدار]]=0,"",Table_Merge1[[#This Row],[LME Zinc stock]]*Table_Merge1[[#This Row],[Nima.مقدار]]),"")</f>
        <v/>
      </c>
      <c r="AQ3088" s="287" t="str">
        <f>IFERROR(IF(Table_Merge1[[#This Row],[LME Zinc 3-month]]*Table_Merge1[[#This Row],[Nima.مقدار]]=0,"",Table_Merge1[[#This Row],[LME Zinc 3-month]]*Table_Merge1[[#This Row],[Nima.مقدار]]),"")</f>
        <v/>
      </c>
      <c r="AR3088" s="288" t="str">
        <f>IFERROR(IF(Table_Merge1[[#This Row],[LME Zinc stock]]*Table_Merge1[[#This Row],[Azad.Sell]]=0,"",Table_Merge1[[#This Row],[LME Zinc stock]]*Table_Merge1[[#This Row],[Azad.Sell]]),"")</f>
        <v/>
      </c>
      <c r="AS3088" s="288" t="str">
        <f>IFERROR(IF(Table_Merge1[[#This Row],[LME Zinc 3-month]]*Table_Merge1[[#This Row],[Azad.Sell]]=0,"",Table_Merge1[[#This Row],[LME Zinc 3-month]]*Table_Merge1[[#This Row],[Azad.Sell]]),"")</f>
        <v/>
      </c>
      <c r="AT3088"/>
    </row>
    <row r="3089" spans="1:46" x14ac:dyDescent="0.25">
      <c r="A3089" s="258">
        <v>44843</v>
      </c>
      <c r="B30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1401.07.17</v>
      </c>
      <c r="C3089" s="195">
        <f t="shared" ca="1" si="84"/>
        <v>1401</v>
      </c>
      <c r="D30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89" s="195">
        <f>_xlfn.NUMBERVALUE(RIGHT(Table11[[#This Row],[تاریخ شمسی]],2))</f>
        <v>17</v>
      </c>
      <c r="F30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07-17</v>
      </c>
      <c r="G3089" s="195" t="s">
        <v>3240</v>
      </c>
      <c r="L3089" s="259">
        <v>44843</v>
      </c>
      <c r="M3089">
        <v>272074</v>
      </c>
      <c r="O3089" s="284">
        <f>IFERROR(DATE(Table7[[#This Row],[year]],MONTH(DATEVALUE(Table7[[#This Row],[month]]&amp;"1")),Table7[[#This Row],[day]]),"")</f>
        <v>40617</v>
      </c>
      <c r="P3089" s="195" t="s">
        <v>6514</v>
      </c>
      <c r="Q3089" s="195">
        <v>2011</v>
      </c>
      <c r="R3089" s="195" t="s">
        <v>3435</v>
      </c>
      <c r="S3089" s="195">
        <v>15</v>
      </c>
      <c r="T3089" s="195">
        <v>1407</v>
      </c>
      <c r="U3089" s="195">
        <v>2621</v>
      </c>
      <c r="V3089" s="195">
        <v>4592075</v>
      </c>
      <c r="X3089" s="260">
        <v>40702</v>
      </c>
      <c r="Z3089" s="260">
        <v>4</v>
      </c>
      <c r="AB3089" s="260" t="str">
        <f>IFERROR(IFERROR(VLOOKUP(Table_Merge1[[#This Row],[Column1]],Table11[#All],2,FALSE),LEFT(AB3090,8)&amp;IF(LEN((RIGHT(AB3090,2)+1))&lt;2,"0"&amp;(RIGHT(AB3090,2)+1),(RIGHT(AB3090,2)-1))),"")</f>
        <v/>
      </c>
      <c r="AC3089" s="259" t="str">
        <f>LEFT(Table_Merge1[[#This Row],[Column2]],4)</f>
        <v/>
      </c>
      <c r="AD3089" s="259" t="str">
        <f>RIGHT(LEFT(Table_Merge1[[#This Row],[Column2]],7),2)</f>
        <v/>
      </c>
      <c r="AE3089" s="259" t="str">
        <f>RIGHT(Table_Merge1[[#This Row],[Column2]],2)</f>
        <v/>
      </c>
      <c r="AH3089" s="260">
        <v>2011</v>
      </c>
      <c r="AI3089" t="s">
        <v>3441</v>
      </c>
      <c r="AJ3089" s="260">
        <v>8</v>
      </c>
      <c r="AK3089">
        <v>1535.5</v>
      </c>
      <c r="AL3089">
        <v>2512</v>
      </c>
      <c r="AM3089">
        <v>4523250</v>
      </c>
      <c r="AP3089" s="287" t="str">
        <f>IFERROR(IF(Table_Merge1[[#This Row],[LME Zinc stock]]*Table_Merge1[[#This Row],[Nima.مقدار]]=0,"",Table_Merge1[[#This Row],[LME Zinc stock]]*Table_Merge1[[#This Row],[Nima.مقدار]]),"")</f>
        <v/>
      </c>
      <c r="AQ3089" s="287" t="str">
        <f>IFERROR(IF(Table_Merge1[[#This Row],[LME Zinc 3-month]]*Table_Merge1[[#This Row],[Nima.مقدار]]=0,"",Table_Merge1[[#This Row],[LME Zinc 3-month]]*Table_Merge1[[#This Row],[Nima.مقدار]]),"")</f>
        <v/>
      </c>
      <c r="AR3089" s="288" t="str">
        <f>IFERROR(IF(Table_Merge1[[#This Row],[LME Zinc stock]]*Table_Merge1[[#This Row],[Azad.Sell]]=0,"",Table_Merge1[[#This Row],[LME Zinc stock]]*Table_Merge1[[#This Row],[Azad.Sell]]),"")</f>
        <v/>
      </c>
      <c r="AS3089" s="288" t="str">
        <f>IFERROR(IF(Table_Merge1[[#This Row],[LME Zinc 3-month]]*Table_Merge1[[#This Row],[Azad.Sell]]=0,"",Table_Merge1[[#This Row],[LME Zinc 3-month]]*Table_Merge1[[#This Row],[Azad.Sell]]),"")</f>
        <v/>
      </c>
      <c r="AT3089"/>
    </row>
    <row r="3090" spans="1:46" x14ac:dyDescent="0.25">
      <c r="A3090" s="258">
        <v>44844</v>
      </c>
      <c r="B30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1401.07.18</v>
      </c>
      <c r="C3090" s="195">
        <f t="shared" ca="1" si="84"/>
        <v>1401</v>
      </c>
      <c r="D30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90" s="195">
        <f>_xlfn.NUMBERVALUE(RIGHT(Table11[[#This Row],[تاریخ شمسی]],2))</f>
        <v>18</v>
      </c>
      <c r="F30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07-18</v>
      </c>
      <c r="G3090" s="195" t="s">
        <v>3241</v>
      </c>
      <c r="L3090" s="259">
        <v>44844</v>
      </c>
      <c r="M3090">
        <v>272966</v>
      </c>
      <c r="O3090" s="283">
        <f>IFERROR(DATE(Table7[[#This Row],[year]],MONTH(DATEVALUE(Table7[[#This Row],[month]]&amp;"1")),Table7[[#This Row],[day]]),"")</f>
        <v>40616</v>
      </c>
      <c r="P3090" s="257" t="s">
        <v>6515</v>
      </c>
      <c r="Q3090" s="257">
        <v>2011</v>
      </c>
      <c r="R3090" s="257" t="s">
        <v>3435</v>
      </c>
      <c r="S3090" s="257">
        <v>14</v>
      </c>
      <c r="T3090" s="257">
        <v>1424.5</v>
      </c>
      <c r="U3090" s="257" t="s">
        <v>3621</v>
      </c>
      <c r="V3090" s="257" t="s">
        <v>3621</v>
      </c>
      <c r="X3090" s="260">
        <v>40701</v>
      </c>
      <c r="Z3090" s="260">
        <v>4</v>
      </c>
      <c r="AB3090" s="260" t="str">
        <f>IFERROR(IFERROR(VLOOKUP(Table_Merge1[[#This Row],[Column1]],Table11[#All],2,FALSE),LEFT(AB3091,8)&amp;IF(LEN((RIGHT(AB3091,2)+1))&lt;2,"0"&amp;(RIGHT(AB3091,2)+1),(RIGHT(AB3091,2)-1))),"")</f>
        <v/>
      </c>
      <c r="AC3090" s="259" t="str">
        <f>LEFT(Table_Merge1[[#This Row],[Column2]],4)</f>
        <v/>
      </c>
      <c r="AD3090" s="259" t="str">
        <f>RIGHT(LEFT(Table_Merge1[[#This Row],[Column2]],7),2)</f>
        <v/>
      </c>
      <c r="AE3090" s="259" t="str">
        <f>RIGHT(Table_Merge1[[#This Row],[Column2]],2)</f>
        <v/>
      </c>
      <c r="AH3090" s="260">
        <v>2011</v>
      </c>
      <c r="AI3090" t="s">
        <v>3441</v>
      </c>
      <c r="AJ3090" s="260">
        <v>7</v>
      </c>
      <c r="AK3090">
        <v>1548.4</v>
      </c>
      <c r="AL3090">
        <v>2499.5</v>
      </c>
      <c r="AM3090">
        <v>4533250</v>
      </c>
      <c r="AP3090" s="287" t="str">
        <f>IFERROR(IF(Table_Merge1[[#This Row],[LME Zinc stock]]*Table_Merge1[[#This Row],[Nima.مقدار]]=0,"",Table_Merge1[[#This Row],[LME Zinc stock]]*Table_Merge1[[#This Row],[Nima.مقدار]]),"")</f>
        <v/>
      </c>
      <c r="AQ3090" s="287" t="str">
        <f>IFERROR(IF(Table_Merge1[[#This Row],[LME Zinc 3-month]]*Table_Merge1[[#This Row],[Nima.مقدار]]=0,"",Table_Merge1[[#This Row],[LME Zinc 3-month]]*Table_Merge1[[#This Row],[Nima.مقدار]]),"")</f>
        <v/>
      </c>
      <c r="AR3090" s="288" t="str">
        <f>IFERROR(IF(Table_Merge1[[#This Row],[LME Zinc stock]]*Table_Merge1[[#This Row],[Azad.Sell]]=0,"",Table_Merge1[[#This Row],[LME Zinc stock]]*Table_Merge1[[#This Row],[Azad.Sell]]),"")</f>
        <v/>
      </c>
      <c r="AS3090" s="288" t="str">
        <f>IFERROR(IF(Table_Merge1[[#This Row],[LME Zinc 3-month]]*Table_Merge1[[#This Row],[Azad.Sell]]=0,"",Table_Merge1[[#This Row],[LME Zinc 3-month]]*Table_Merge1[[#This Row],[Azad.Sell]]),"")</f>
        <v/>
      </c>
      <c r="AT3090"/>
    </row>
    <row r="3091" spans="1:46" x14ac:dyDescent="0.25">
      <c r="A3091" s="258">
        <v>44845</v>
      </c>
      <c r="B30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1401.07.19</v>
      </c>
      <c r="C3091" s="195">
        <f t="shared" ca="1" si="84"/>
        <v>1401</v>
      </c>
      <c r="D30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91" s="195">
        <f>_xlfn.NUMBERVALUE(RIGHT(Table11[[#This Row],[تاریخ شمسی]],2))</f>
        <v>19</v>
      </c>
      <c r="F30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07-19</v>
      </c>
      <c r="G3091" s="195" t="s">
        <v>3242</v>
      </c>
      <c r="L3091" s="259">
        <v>44845</v>
      </c>
      <c r="M3091">
        <v>272125</v>
      </c>
      <c r="O3091" s="284">
        <f>IFERROR(DATE(Table7[[#This Row],[year]],MONTH(DATEVALUE(Table7[[#This Row],[month]]&amp;"1")),Table7[[#This Row],[day]]),"")</f>
        <v>40613</v>
      </c>
      <c r="P3091" s="195" t="s">
        <v>6516</v>
      </c>
      <c r="Q3091" s="195">
        <v>2011</v>
      </c>
      <c r="R3091" s="195" t="s">
        <v>3435</v>
      </c>
      <c r="S3091" s="195">
        <v>11</v>
      </c>
      <c r="T3091" s="195">
        <v>1409.75</v>
      </c>
      <c r="U3091" s="195">
        <v>2632</v>
      </c>
      <c r="V3091" s="195">
        <v>4595375</v>
      </c>
      <c r="X3091" s="260">
        <v>40700</v>
      </c>
      <c r="Z3091" s="260">
        <v>4</v>
      </c>
      <c r="AB3091" s="260" t="str">
        <f>IFERROR(IFERROR(VLOOKUP(Table_Merge1[[#This Row],[Column1]],Table11[#All],2,FALSE),LEFT(AB3092,8)&amp;IF(LEN((RIGHT(AB3092,2)+1))&lt;2,"0"&amp;(RIGHT(AB3092,2)+1),(RIGHT(AB3092,2)-1))),"")</f>
        <v/>
      </c>
      <c r="AC3091" s="259" t="str">
        <f>LEFT(Table_Merge1[[#This Row],[Column2]],4)</f>
        <v/>
      </c>
      <c r="AD3091" s="259" t="str">
        <f>RIGHT(LEFT(Table_Merge1[[#This Row],[Column2]],7),2)</f>
        <v/>
      </c>
      <c r="AE3091" s="259" t="str">
        <f>RIGHT(Table_Merge1[[#This Row],[Column2]],2)</f>
        <v/>
      </c>
      <c r="AH3091" s="260">
        <v>2011</v>
      </c>
      <c r="AI3091" t="s">
        <v>3441</v>
      </c>
      <c r="AJ3091" s="260">
        <v>6</v>
      </c>
      <c r="AK3091">
        <v>1542.75</v>
      </c>
      <c r="AL3091">
        <v>2498</v>
      </c>
      <c r="AM3091">
        <v>4544725</v>
      </c>
      <c r="AP3091" s="287" t="str">
        <f>IFERROR(IF(Table_Merge1[[#This Row],[LME Zinc stock]]*Table_Merge1[[#This Row],[Nima.مقدار]]=0,"",Table_Merge1[[#This Row],[LME Zinc stock]]*Table_Merge1[[#This Row],[Nima.مقدار]]),"")</f>
        <v/>
      </c>
      <c r="AQ3091" s="287" t="str">
        <f>IFERROR(IF(Table_Merge1[[#This Row],[LME Zinc 3-month]]*Table_Merge1[[#This Row],[Nima.مقدار]]=0,"",Table_Merge1[[#This Row],[LME Zinc 3-month]]*Table_Merge1[[#This Row],[Nima.مقدار]]),"")</f>
        <v/>
      </c>
      <c r="AR3091" s="288" t="str">
        <f>IFERROR(IF(Table_Merge1[[#This Row],[LME Zinc stock]]*Table_Merge1[[#This Row],[Azad.Sell]]=0,"",Table_Merge1[[#This Row],[LME Zinc stock]]*Table_Merge1[[#This Row],[Azad.Sell]]),"")</f>
        <v/>
      </c>
      <c r="AS3091" s="288" t="str">
        <f>IFERROR(IF(Table_Merge1[[#This Row],[LME Zinc 3-month]]*Table_Merge1[[#This Row],[Azad.Sell]]=0,"",Table_Merge1[[#This Row],[LME Zinc 3-month]]*Table_Merge1[[#This Row],[Azad.Sell]]),"")</f>
        <v/>
      </c>
      <c r="AT3091"/>
    </row>
    <row r="3092" spans="1:46" x14ac:dyDescent="0.25">
      <c r="A3092" s="258">
        <v>44846</v>
      </c>
      <c r="B30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1401.07.20</v>
      </c>
      <c r="C3092" s="195">
        <f t="shared" ca="1" si="84"/>
        <v>1401</v>
      </c>
      <c r="D30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92" s="195">
        <f>_xlfn.NUMBERVALUE(RIGHT(Table11[[#This Row],[تاریخ شمسی]],2))</f>
        <v>20</v>
      </c>
      <c r="F30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07-20</v>
      </c>
      <c r="G3092" s="195" t="s">
        <v>3243</v>
      </c>
      <c r="L3092" s="259">
        <v>44846</v>
      </c>
      <c r="M3092">
        <v>272630</v>
      </c>
      <c r="O3092" s="283">
        <f>IFERROR(DATE(Table7[[#This Row],[year]],MONTH(DATEVALUE(Table7[[#This Row],[month]]&amp;"1")),Table7[[#This Row],[day]]),"")</f>
        <v>40612</v>
      </c>
      <c r="P3092" s="257" t="s">
        <v>6517</v>
      </c>
      <c r="Q3092" s="257">
        <v>2011</v>
      </c>
      <c r="R3092" s="257" t="s">
        <v>3435</v>
      </c>
      <c r="S3092" s="257">
        <v>10</v>
      </c>
      <c r="T3092" s="257">
        <v>1424.25</v>
      </c>
      <c r="U3092" s="257">
        <v>2632</v>
      </c>
      <c r="V3092" s="257">
        <v>4598925</v>
      </c>
      <c r="X3092" s="260">
        <v>40697</v>
      </c>
      <c r="Z3092" s="260">
        <v>4</v>
      </c>
      <c r="AB3092" s="260" t="str">
        <f>IFERROR(IFERROR(VLOOKUP(Table_Merge1[[#This Row],[Column1]],Table11[#All],2,FALSE),LEFT(AB3093,8)&amp;IF(LEN((RIGHT(AB3093,2)+1))&lt;2,"0"&amp;(RIGHT(AB3093,2)+1),(RIGHT(AB3093,2)-1))),"")</f>
        <v/>
      </c>
      <c r="AC3092" s="259" t="str">
        <f>LEFT(Table_Merge1[[#This Row],[Column2]],4)</f>
        <v/>
      </c>
      <c r="AD3092" s="259" t="str">
        <f>RIGHT(LEFT(Table_Merge1[[#This Row],[Column2]],7),2)</f>
        <v/>
      </c>
      <c r="AE3092" s="259" t="str">
        <f>RIGHT(Table_Merge1[[#This Row],[Column2]],2)</f>
        <v/>
      </c>
      <c r="AH3092" s="260">
        <v>2011</v>
      </c>
      <c r="AI3092" t="s">
        <v>3441</v>
      </c>
      <c r="AJ3092" s="260">
        <v>3</v>
      </c>
      <c r="AK3092">
        <v>1531</v>
      </c>
      <c r="AL3092">
        <v>2511</v>
      </c>
      <c r="AM3092">
        <v>4555550</v>
      </c>
      <c r="AP3092" s="287" t="str">
        <f>IFERROR(IF(Table_Merge1[[#This Row],[LME Zinc stock]]*Table_Merge1[[#This Row],[Nima.مقدار]]=0,"",Table_Merge1[[#This Row],[LME Zinc stock]]*Table_Merge1[[#This Row],[Nima.مقدار]]),"")</f>
        <v/>
      </c>
      <c r="AQ3092" s="287" t="str">
        <f>IFERROR(IF(Table_Merge1[[#This Row],[LME Zinc 3-month]]*Table_Merge1[[#This Row],[Nima.مقدار]]=0,"",Table_Merge1[[#This Row],[LME Zinc 3-month]]*Table_Merge1[[#This Row],[Nima.مقدار]]),"")</f>
        <v/>
      </c>
      <c r="AR3092" s="288" t="str">
        <f>IFERROR(IF(Table_Merge1[[#This Row],[LME Zinc stock]]*Table_Merge1[[#This Row],[Azad.Sell]]=0,"",Table_Merge1[[#This Row],[LME Zinc stock]]*Table_Merge1[[#This Row],[Azad.Sell]]),"")</f>
        <v/>
      </c>
      <c r="AS3092" s="288" t="str">
        <f>IFERROR(IF(Table_Merge1[[#This Row],[LME Zinc 3-month]]*Table_Merge1[[#This Row],[Azad.Sell]]=0,"",Table_Merge1[[#This Row],[LME Zinc 3-month]]*Table_Merge1[[#This Row],[Azad.Sell]]),"")</f>
        <v/>
      </c>
      <c r="AT3092"/>
    </row>
    <row r="3093" spans="1:46" x14ac:dyDescent="0.25">
      <c r="A3093" s="258">
        <v>44847</v>
      </c>
      <c r="B30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1401.07.21</v>
      </c>
      <c r="C3093" s="195">
        <f t="shared" ca="1" si="84"/>
        <v>1401</v>
      </c>
      <c r="D30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93" s="195">
        <f>_xlfn.NUMBERVALUE(RIGHT(Table11[[#This Row],[تاریخ شمسی]],2))</f>
        <v>21</v>
      </c>
      <c r="F30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07-21</v>
      </c>
      <c r="G3093" s="195" t="s">
        <v>3244</v>
      </c>
      <c r="L3093" s="259">
        <v>44847</v>
      </c>
      <c r="M3093">
        <v>272630</v>
      </c>
      <c r="O3093" s="284">
        <f>IFERROR(DATE(Table7[[#This Row],[year]],MONTH(DATEVALUE(Table7[[#This Row],[month]]&amp;"1")),Table7[[#This Row],[day]]),"")</f>
        <v>40611</v>
      </c>
      <c r="P3093" s="195" t="s">
        <v>6518</v>
      </c>
      <c r="Q3093" s="195">
        <v>2011</v>
      </c>
      <c r="R3093" s="195" t="s">
        <v>3435</v>
      </c>
      <c r="S3093" s="195">
        <v>9</v>
      </c>
      <c r="T3093" s="195">
        <v>1431.5</v>
      </c>
      <c r="U3093" s="195">
        <v>2626</v>
      </c>
      <c r="V3093" s="195">
        <v>4602600</v>
      </c>
      <c r="X3093" s="260">
        <v>40696</v>
      </c>
      <c r="Z3093" s="260">
        <v>4</v>
      </c>
      <c r="AB3093" s="260" t="str">
        <f>IFERROR(IFERROR(VLOOKUP(Table_Merge1[[#This Row],[Column1]],Table11[#All],2,FALSE),LEFT(AB3094,8)&amp;IF(LEN((RIGHT(AB3094,2)+1))&lt;2,"0"&amp;(RIGHT(AB3094,2)+1),(RIGHT(AB3094,2)-1))),"")</f>
        <v/>
      </c>
      <c r="AC3093" s="259" t="str">
        <f>LEFT(Table_Merge1[[#This Row],[Column2]],4)</f>
        <v/>
      </c>
      <c r="AD3093" s="259" t="str">
        <f>RIGHT(LEFT(Table_Merge1[[#This Row],[Column2]],7),2)</f>
        <v/>
      </c>
      <c r="AE3093" s="259" t="str">
        <f>RIGHT(Table_Merge1[[#This Row],[Column2]],2)</f>
        <v/>
      </c>
      <c r="AH3093" s="260">
        <v>2011</v>
      </c>
      <c r="AI3093" t="s">
        <v>3441</v>
      </c>
      <c r="AJ3093" s="260">
        <v>2</v>
      </c>
      <c r="AK3093">
        <v>1540.75</v>
      </c>
      <c r="AL3093">
        <v>2539</v>
      </c>
      <c r="AM3093">
        <v>4566675</v>
      </c>
      <c r="AP3093" s="287" t="str">
        <f>IFERROR(IF(Table_Merge1[[#This Row],[LME Zinc stock]]*Table_Merge1[[#This Row],[Nima.مقدار]]=0,"",Table_Merge1[[#This Row],[LME Zinc stock]]*Table_Merge1[[#This Row],[Nima.مقدار]]),"")</f>
        <v/>
      </c>
      <c r="AQ3093" s="287" t="str">
        <f>IFERROR(IF(Table_Merge1[[#This Row],[LME Zinc 3-month]]*Table_Merge1[[#This Row],[Nima.مقدار]]=0,"",Table_Merge1[[#This Row],[LME Zinc 3-month]]*Table_Merge1[[#This Row],[Nima.مقدار]]),"")</f>
        <v/>
      </c>
      <c r="AR3093" s="288" t="str">
        <f>IFERROR(IF(Table_Merge1[[#This Row],[LME Zinc stock]]*Table_Merge1[[#This Row],[Azad.Sell]]=0,"",Table_Merge1[[#This Row],[LME Zinc stock]]*Table_Merge1[[#This Row],[Azad.Sell]]),"")</f>
        <v/>
      </c>
      <c r="AS3093" s="288" t="str">
        <f>IFERROR(IF(Table_Merge1[[#This Row],[LME Zinc 3-month]]*Table_Merge1[[#This Row],[Azad.Sell]]=0,"",Table_Merge1[[#This Row],[LME Zinc 3-month]]*Table_Merge1[[#This Row],[Azad.Sell]]),"")</f>
        <v/>
      </c>
      <c r="AT3093"/>
    </row>
    <row r="3094" spans="1:46" x14ac:dyDescent="0.25">
      <c r="A3094" s="258">
        <v>44848</v>
      </c>
      <c r="B30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1401.07.22</v>
      </c>
      <c r="C3094" s="195">
        <f t="shared" ca="1" si="84"/>
        <v>1401</v>
      </c>
      <c r="D30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94" s="195">
        <f>_xlfn.NUMBERVALUE(RIGHT(Table11[[#This Row],[تاریخ شمسی]],2))</f>
        <v>22</v>
      </c>
      <c r="F30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07-22</v>
      </c>
      <c r="G3094" s="195" t="s">
        <v>3245</v>
      </c>
      <c r="L3094" s="259">
        <v>44848</v>
      </c>
      <c r="M3094">
        <v>272630</v>
      </c>
      <c r="O3094" s="283">
        <f>IFERROR(DATE(Table7[[#This Row],[year]],MONTH(DATEVALUE(Table7[[#This Row],[month]]&amp;"1")),Table7[[#This Row],[day]]),"")</f>
        <v>40610</v>
      </c>
      <c r="P3094" s="257" t="s">
        <v>6519</v>
      </c>
      <c r="Q3094" s="257">
        <v>2011</v>
      </c>
      <c r="R3094" s="257" t="s">
        <v>3435</v>
      </c>
      <c r="S3094" s="257">
        <v>8</v>
      </c>
      <c r="T3094" s="257">
        <v>1435</v>
      </c>
      <c r="U3094" s="257">
        <v>2614.5</v>
      </c>
      <c r="V3094" s="257">
        <v>4606100</v>
      </c>
      <c r="X3094" s="260">
        <v>40695</v>
      </c>
      <c r="Z3094" s="260">
        <v>4</v>
      </c>
      <c r="AB3094" s="260" t="str">
        <f>IFERROR(IFERROR(VLOOKUP(Table_Merge1[[#This Row],[Column1]],Table11[#All],2,FALSE),LEFT(AB3095,8)&amp;IF(LEN((RIGHT(AB3095,2)+1))&lt;2,"0"&amp;(RIGHT(AB3095,2)+1),(RIGHT(AB3095,2)-1))),"")</f>
        <v/>
      </c>
      <c r="AC3094" s="259" t="str">
        <f>LEFT(Table_Merge1[[#This Row],[Column2]],4)</f>
        <v/>
      </c>
      <c r="AD3094" s="259" t="str">
        <f>RIGHT(LEFT(Table_Merge1[[#This Row],[Column2]],7),2)</f>
        <v/>
      </c>
      <c r="AE3094" s="259" t="str">
        <f>RIGHT(Table_Merge1[[#This Row],[Column2]],2)</f>
        <v/>
      </c>
      <c r="AH3094" s="260">
        <v>2011</v>
      </c>
      <c r="AI3094" t="s">
        <v>3441</v>
      </c>
      <c r="AJ3094" s="260">
        <v>1</v>
      </c>
      <c r="AK3094">
        <v>1532.25</v>
      </c>
      <c r="AL3094">
        <v>2554</v>
      </c>
      <c r="AM3094">
        <v>4579625</v>
      </c>
      <c r="AP3094" s="287" t="str">
        <f>IFERROR(IF(Table_Merge1[[#This Row],[LME Zinc stock]]*Table_Merge1[[#This Row],[Nima.مقدار]]=0,"",Table_Merge1[[#This Row],[LME Zinc stock]]*Table_Merge1[[#This Row],[Nima.مقدار]]),"")</f>
        <v/>
      </c>
      <c r="AQ3094" s="287" t="str">
        <f>IFERROR(IF(Table_Merge1[[#This Row],[LME Zinc 3-month]]*Table_Merge1[[#This Row],[Nima.مقدار]]=0,"",Table_Merge1[[#This Row],[LME Zinc 3-month]]*Table_Merge1[[#This Row],[Nima.مقدار]]),"")</f>
        <v/>
      </c>
      <c r="AR3094" s="288" t="str">
        <f>IFERROR(IF(Table_Merge1[[#This Row],[LME Zinc stock]]*Table_Merge1[[#This Row],[Azad.Sell]]=0,"",Table_Merge1[[#This Row],[LME Zinc stock]]*Table_Merge1[[#This Row],[Azad.Sell]]),"")</f>
        <v/>
      </c>
      <c r="AS3094" s="288" t="str">
        <f>IFERROR(IF(Table_Merge1[[#This Row],[LME Zinc 3-month]]*Table_Merge1[[#This Row],[Azad.Sell]]=0,"",Table_Merge1[[#This Row],[LME Zinc 3-month]]*Table_Merge1[[#This Row],[Azad.Sell]]),"")</f>
        <v/>
      </c>
      <c r="AT3094"/>
    </row>
    <row r="3095" spans="1:46" x14ac:dyDescent="0.25">
      <c r="A3095" s="258">
        <v>44849</v>
      </c>
      <c r="B30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1401.07.23</v>
      </c>
      <c r="C3095" s="195">
        <f t="shared" ca="1" si="84"/>
        <v>1401</v>
      </c>
      <c r="D30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95" s="195">
        <f>_xlfn.NUMBERVALUE(RIGHT(Table11[[#This Row],[تاریخ شمسی]],2))</f>
        <v>23</v>
      </c>
      <c r="F30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07-23</v>
      </c>
      <c r="G3095" s="195" t="s">
        <v>3246</v>
      </c>
      <c r="L3095" s="259">
        <v>44849</v>
      </c>
      <c r="M3095">
        <v>273719</v>
      </c>
      <c r="O3095" s="284">
        <f>IFERROR(DATE(Table7[[#This Row],[year]],MONTH(DATEVALUE(Table7[[#This Row],[month]]&amp;"1")),Table7[[#This Row],[day]]),"")</f>
        <v>40609</v>
      </c>
      <c r="P3095" s="195" t="s">
        <v>6520</v>
      </c>
      <c r="Q3095" s="195">
        <v>2011</v>
      </c>
      <c r="R3095" s="195" t="s">
        <v>3435</v>
      </c>
      <c r="S3095" s="195">
        <v>7</v>
      </c>
      <c r="T3095" s="195">
        <v>1437</v>
      </c>
      <c r="U3095" s="195">
        <v>2635</v>
      </c>
      <c r="V3095" s="195">
        <v>4602950</v>
      </c>
      <c r="X3095" s="260">
        <v>40694</v>
      </c>
      <c r="Z3095" s="260">
        <v>4</v>
      </c>
      <c r="AB3095" s="260" t="str">
        <f>IFERROR(IFERROR(VLOOKUP(Table_Merge1[[#This Row],[Column1]],Table11[#All],2,FALSE),LEFT(AB3096,8)&amp;IF(LEN((RIGHT(AB3096,2)+1))&lt;2,"0"&amp;(RIGHT(AB3096,2)+1),(RIGHT(AB3096,2)-1))),"")</f>
        <v/>
      </c>
      <c r="AC3095" s="259" t="str">
        <f>LEFT(Table_Merge1[[#This Row],[Column2]],4)</f>
        <v/>
      </c>
      <c r="AD3095" s="259" t="str">
        <f>RIGHT(LEFT(Table_Merge1[[#This Row],[Column2]],7),2)</f>
        <v/>
      </c>
      <c r="AE3095" s="259" t="str">
        <f>RIGHT(Table_Merge1[[#This Row],[Column2]],2)</f>
        <v/>
      </c>
      <c r="AH3095" s="260">
        <v>2011</v>
      </c>
      <c r="AI3095" t="s">
        <v>3439</v>
      </c>
      <c r="AJ3095" s="260">
        <v>31</v>
      </c>
      <c r="AK3095">
        <v>1537</v>
      </c>
      <c r="AL3095">
        <v>2550.5</v>
      </c>
      <c r="AM3095">
        <v>4602425</v>
      </c>
      <c r="AP3095" s="287" t="str">
        <f>IFERROR(IF(Table_Merge1[[#This Row],[LME Zinc stock]]*Table_Merge1[[#This Row],[Nima.مقدار]]=0,"",Table_Merge1[[#This Row],[LME Zinc stock]]*Table_Merge1[[#This Row],[Nima.مقدار]]),"")</f>
        <v/>
      </c>
      <c r="AQ3095" s="287" t="str">
        <f>IFERROR(IF(Table_Merge1[[#This Row],[LME Zinc 3-month]]*Table_Merge1[[#This Row],[Nima.مقدار]]=0,"",Table_Merge1[[#This Row],[LME Zinc 3-month]]*Table_Merge1[[#This Row],[Nima.مقدار]]),"")</f>
        <v/>
      </c>
      <c r="AR3095" s="288" t="str">
        <f>IFERROR(IF(Table_Merge1[[#This Row],[LME Zinc stock]]*Table_Merge1[[#This Row],[Azad.Sell]]=0,"",Table_Merge1[[#This Row],[LME Zinc stock]]*Table_Merge1[[#This Row],[Azad.Sell]]),"")</f>
        <v/>
      </c>
      <c r="AS3095" s="288" t="str">
        <f>IFERROR(IF(Table_Merge1[[#This Row],[LME Zinc 3-month]]*Table_Merge1[[#This Row],[Azad.Sell]]=0,"",Table_Merge1[[#This Row],[LME Zinc 3-month]]*Table_Merge1[[#This Row],[Azad.Sell]]),"")</f>
        <v/>
      </c>
      <c r="AT3095"/>
    </row>
    <row r="3096" spans="1:46" x14ac:dyDescent="0.25">
      <c r="A3096" s="258">
        <v>44850</v>
      </c>
      <c r="B30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1401.07.24</v>
      </c>
      <c r="C3096" s="195">
        <f t="shared" ca="1" si="84"/>
        <v>1401</v>
      </c>
      <c r="D30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96" s="195">
        <f>_xlfn.NUMBERVALUE(RIGHT(Table11[[#This Row],[تاریخ شمسی]],2))</f>
        <v>24</v>
      </c>
      <c r="F30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07-24</v>
      </c>
      <c r="G3096" s="195" t="s">
        <v>3247</v>
      </c>
      <c r="L3096" s="259">
        <v>44850</v>
      </c>
      <c r="M3096">
        <v>273076</v>
      </c>
      <c r="O3096" s="283">
        <f>IFERROR(DATE(Table7[[#This Row],[year]],MONTH(DATEVALUE(Table7[[#This Row],[month]]&amp;"1")),Table7[[#This Row],[day]]),"")</f>
        <v>40606</v>
      </c>
      <c r="P3096" s="257" t="s">
        <v>6521</v>
      </c>
      <c r="Q3096" s="257">
        <v>2011</v>
      </c>
      <c r="R3096" s="257" t="s">
        <v>3435</v>
      </c>
      <c r="S3096" s="257">
        <v>4</v>
      </c>
      <c r="T3096" s="257">
        <v>1418</v>
      </c>
      <c r="U3096" s="257">
        <v>2630</v>
      </c>
      <c r="V3096" s="257">
        <v>4608875</v>
      </c>
      <c r="X3096" s="260">
        <v>40690</v>
      </c>
      <c r="Z3096" s="260">
        <v>4</v>
      </c>
      <c r="AB3096" s="260" t="str">
        <f>IFERROR(IFERROR(VLOOKUP(Table_Merge1[[#This Row],[Column1]],Table11[#All],2,FALSE),LEFT(AB3097,8)&amp;IF(LEN((RIGHT(AB3097,2)+1))&lt;2,"0"&amp;(RIGHT(AB3097,2)+1),(RIGHT(AB3097,2)-1))),"")</f>
        <v/>
      </c>
      <c r="AC3096" s="259" t="str">
        <f>LEFT(Table_Merge1[[#This Row],[Column2]],4)</f>
        <v/>
      </c>
      <c r="AD3096" s="259" t="str">
        <f>RIGHT(LEFT(Table_Merge1[[#This Row],[Column2]],7),2)</f>
        <v/>
      </c>
      <c r="AE3096" s="259" t="str">
        <f>RIGHT(Table_Merge1[[#This Row],[Column2]],2)</f>
        <v/>
      </c>
      <c r="AH3096" s="260">
        <v>2011</v>
      </c>
      <c r="AI3096" t="s">
        <v>3439</v>
      </c>
      <c r="AJ3096" s="260">
        <v>27</v>
      </c>
      <c r="AK3096">
        <v>1525</v>
      </c>
      <c r="AL3096">
        <v>2543</v>
      </c>
      <c r="AM3096">
        <v>4612550</v>
      </c>
      <c r="AP3096" s="287" t="str">
        <f>IFERROR(IF(Table_Merge1[[#This Row],[LME Zinc stock]]*Table_Merge1[[#This Row],[Nima.مقدار]]=0,"",Table_Merge1[[#This Row],[LME Zinc stock]]*Table_Merge1[[#This Row],[Nima.مقدار]]),"")</f>
        <v/>
      </c>
      <c r="AQ3096" s="287" t="str">
        <f>IFERROR(IF(Table_Merge1[[#This Row],[LME Zinc 3-month]]*Table_Merge1[[#This Row],[Nima.مقدار]]=0,"",Table_Merge1[[#This Row],[LME Zinc 3-month]]*Table_Merge1[[#This Row],[Nima.مقدار]]),"")</f>
        <v/>
      </c>
      <c r="AR3096" s="288" t="str">
        <f>IFERROR(IF(Table_Merge1[[#This Row],[LME Zinc stock]]*Table_Merge1[[#This Row],[Azad.Sell]]=0,"",Table_Merge1[[#This Row],[LME Zinc stock]]*Table_Merge1[[#This Row],[Azad.Sell]]),"")</f>
        <v/>
      </c>
      <c r="AS3096" s="288" t="str">
        <f>IFERROR(IF(Table_Merge1[[#This Row],[LME Zinc 3-month]]*Table_Merge1[[#This Row],[Azad.Sell]]=0,"",Table_Merge1[[#This Row],[LME Zinc 3-month]]*Table_Merge1[[#This Row],[Azad.Sell]]),"")</f>
        <v/>
      </c>
      <c r="AT3096"/>
    </row>
    <row r="3097" spans="1:46" x14ac:dyDescent="0.25">
      <c r="A3097" s="258">
        <v>44851</v>
      </c>
      <c r="B30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1401.07.25</v>
      </c>
      <c r="C3097" s="195">
        <f t="shared" ca="1" si="84"/>
        <v>1401</v>
      </c>
      <c r="D30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97" s="195">
        <f>_xlfn.NUMBERVALUE(RIGHT(Table11[[#This Row],[تاریخ شمسی]],2))</f>
        <v>25</v>
      </c>
      <c r="F30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07-25</v>
      </c>
      <c r="G3097" s="195" t="s">
        <v>3248</v>
      </c>
      <c r="L3097" s="259">
        <v>44851</v>
      </c>
      <c r="M3097">
        <v>272810</v>
      </c>
      <c r="O3097" s="284">
        <f>IFERROR(DATE(Table7[[#This Row],[year]],MONTH(DATEVALUE(Table7[[#This Row],[month]]&amp;"1")),Table7[[#This Row],[day]]),"")</f>
        <v>40605</v>
      </c>
      <c r="P3097" s="195" t="s">
        <v>6522</v>
      </c>
      <c r="Q3097" s="195">
        <v>2011</v>
      </c>
      <c r="R3097" s="195" t="s">
        <v>3435</v>
      </c>
      <c r="S3097" s="195">
        <v>3</v>
      </c>
      <c r="T3097" s="195">
        <v>1430.5</v>
      </c>
      <c r="U3097" s="195">
        <v>2627.5</v>
      </c>
      <c r="V3097" s="195">
        <v>4594450</v>
      </c>
      <c r="X3097" s="260">
        <v>40689</v>
      </c>
      <c r="Z3097" s="260">
        <v>4</v>
      </c>
      <c r="AB3097" s="260" t="str">
        <f>IFERROR(IFERROR(VLOOKUP(Table_Merge1[[#This Row],[Column1]],Table11[#All],2,FALSE),LEFT(AB3098,8)&amp;IF(LEN((RIGHT(AB3098,2)+1))&lt;2,"0"&amp;(RIGHT(AB3098,2)+1),(RIGHT(AB3098,2)-1))),"")</f>
        <v/>
      </c>
      <c r="AC3097" s="259" t="str">
        <f>LEFT(Table_Merge1[[#This Row],[Column2]],4)</f>
        <v/>
      </c>
      <c r="AD3097" s="259" t="str">
        <f>RIGHT(LEFT(Table_Merge1[[#This Row],[Column2]],7),2)</f>
        <v/>
      </c>
      <c r="AE3097" s="259" t="str">
        <f>RIGHT(Table_Merge1[[#This Row],[Column2]],2)</f>
        <v/>
      </c>
      <c r="AH3097" s="260">
        <v>2011</v>
      </c>
      <c r="AI3097" t="s">
        <v>3439</v>
      </c>
      <c r="AJ3097" s="260">
        <v>26</v>
      </c>
      <c r="AK3097">
        <v>1521.5</v>
      </c>
      <c r="AL3097">
        <v>2611</v>
      </c>
      <c r="AM3097">
        <v>4621725</v>
      </c>
      <c r="AP3097" s="287" t="str">
        <f>IFERROR(IF(Table_Merge1[[#This Row],[LME Zinc stock]]*Table_Merge1[[#This Row],[Nima.مقدار]]=0,"",Table_Merge1[[#This Row],[LME Zinc stock]]*Table_Merge1[[#This Row],[Nima.مقدار]]),"")</f>
        <v/>
      </c>
      <c r="AQ3097" s="287" t="str">
        <f>IFERROR(IF(Table_Merge1[[#This Row],[LME Zinc 3-month]]*Table_Merge1[[#This Row],[Nima.مقدار]]=0,"",Table_Merge1[[#This Row],[LME Zinc 3-month]]*Table_Merge1[[#This Row],[Nima.مقدار]]),"")</f>
        <v/>
      </c>
      <c r="AR3097" s="288" t="str">
        <f>IFERROR(IF(Table_Merge1[[#This Row],[LME Zinc stock]]*Table_Merge1[[#This Row],[Azad.Sell]]=0,"",Table_Merge1[[#This Row],[LME Zinc stock]]*Table_Merge1[[#This Row],[Azad.Sell]]),"")</f>
        <v/>
      </c>
      <c r="AS3097" s="288" t="str">
        <f>IFERROR(IF(Table_Merge1[[#This Row],[LME Zinc 3-month]]*Table_Merge1[[#This Row],[Azad.Sell]]=0,"",Table_Merge1[[#This Row],[LME Zinc 3-month]]*Table_Merge1[[#This Row],[Azad.Sell]]),"")</f>
        <v/>
      </c>
      <c r="AT3097"/>
    </row>
    <row r="3098" spans="1:46" x14ac:dyDescent="0.25">
      <c r="A3098" s="258">
        <v>44852</v>
      </c>
      <c r="B30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1401.07.26</v>
      </c>
      <c r="C3098" s="195">
        <f t="shared" ca="1" si="84"/>
        <v>1401</v>
      </c>
      <c r="D30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98" s="195">
        <f>_xlfn.NUMBERVALUE(RIGHT(Table11[[#This Row],[تاریخ شمسی]],2))</f>
        <v>26</v>
      </c>
      <c r="F30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07-26</v>
      </c>
      <c r="G3098" s="195" t="s">
        <v>3249</v>
      </c>
      <c r="L3098" s="259">
        <v>44852</v>
      </c>
      <c r="M3098">
        <v>272423</v>
      </c>
      <c r="O3098" s="283">
        <f>IFERROR(DATE(Table7[[#This Row],[year]],MONTH(DATEVALUE(Table7[[#This Row],[month]]&amp;"1")),Table7[[#This Row],[day]]),"")</f>
        <v>40604</v>
      </c>
      <c r="P3098" s="257" t="s">
        <v>6523</v>
      </c>
      <c r="Q3098" s="257">
        <v>2011</v>
      </c>
      <c r="R3098" s="257" t="s">
        <v>3435</v>
      </c>
      <c r="S3098" s="257">
        <v>2</v>
      </c>
      <c r="T3098" s="257">
        <v>1430.5</v>
      </c>
      <c r="U3098" s="257">
        <v>2579</v>
      </c>
      <c r="V3098" s="257">
        <v>4600925</v>
      </c>
      <c r="X3098" s="260">
        <v>40688</v>
      </c>
      <c r="Z3098" s="260">
        <v>4</v>
      </c>
      <c r="AB3098" s="260" t="str">
        <f>IFERROR(IFERROR(VLOOKUP(Table_Merge1[[#This Row],[Column1]],Table11[#All],2,FALSE),LEFT(AB3099,8)&amp;IF(LEN((RIGHT(AB3099,2)+1))&lt;2,"0"&amp;(RIGHT(AB3099,2)+1),(RIGHT(AB3099,2)-1))),"")</f>
        <v/>
      </c>
      <c r="AC3098" s="259" t="str">
        <f>LEFT(Table_Merge1[[#This Row],[Column2]],4)</f>
        <v/>
      </c>
      <c r="AD3098" s="259" t="str">
        <f>RIGHT(LEFT(Table_Merge1[[#This Row],[Column2]],7),2)</f>
        <v/>
      </c>
      <c r="AE3098" s="259" t="str">
        <f>RIGHT(Table_Merge1[[#This Row],[Column2]],2)</f>
        <v/>
      </c>
      <c r="AH3098" s="260">
        <v>2011</v>
      </c>
      <c r="AI3098" t="s">
        <v>3439</v>
      </c>
      <c r="AJ3098" s="260">
        <v>25</v>
      </c>
      <c r="AK3098">
        <v>1527</v>
      </c>
      <c r="AL3098">
        <v>2608</v>
      </c>
      <c r="AM3098">
        <v>4631200</v>
      </c>
      <c r="AP3098" s="287" t="str">
        <f>IFERROR(IF(Table_Merge1[[#This Row],[LME Zinc stock]]*Table_Merge1[[#This Row],[Nima.مقدار]]=0,"",Table_Merge1[[#This Row],[LME Zinc stock]]*Table_Merge1[[#This Row],[Nima.مقدار]]),"")</f>
        <v/>
      </c>
      <c r="AQ3098" s="287" t="str">
        <f>IFERROR(IF(Table_Merge1[[#This Row],[LME Zinc 3-month]]*Table_Merge1[[#This Row],[Nima.مقدار]]=0,"",Table_Merge1[[#This Row],[LME Zinc 3-month]]*Table_Merge1[[#This Row],[Nima.مقدار]]),"")</f>
        <v/>
      </c>
      <c r="AR3098" s="288" t="str">
        <f>IFERROR(IF(Table_Merge1[[#This Row],[LME Zinc stock]]*Table_Merge1[[#This Row],[Azad.Sell]]=0,"",Table_Merge1[[#This Row],[LME Zinc stock]]*Table_Merge1[[#This Row],[Azad.Sell]]),"")</f>
        <v/>
      </c>
      <c r="AS3098" s="288" t="str">
        <f>IFERROR(IF(Table_Merge1[[#This Row],[LME Zinc 3-month]]*Table_Merge1[[#This Row],[Azad.Sell]]=0,"",Table_Merge1[[#This Row],[LME Zinc 3-month]]*Table_Merge1[[#This Row],[Azad.Sell]]),"")</f>
        <v/>
      </c>
      <c r="AT3098"/>
    </row>
    <row r="3099" spans="1:46" x14ac:dyDescent="0.25">
      <c r="A3099" s="258">
        <v>44853</v>
      </c>
      <c r="B30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1401.07.27</v>
      </c>
      <c r="C3099" s="195">
        <f t="shared" ca="1" si="84"/>
        <v>1401</v>
      </c>
      <c r="D30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099" s="195">
        <f>_xlfn.NUMBERVALUE(RIGHT(Table11[[#This Row],[تاریخ شمسی]],2))</f>
        <v>27</v>
      </c>
      <c r="F30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07-27</v>
      </c>
      <c r="G3099" s="195" t="s">
        <v>3250</v>
      </c>
      <c r="L3099" s="259">
        <v>44853</v>
      </c>
      <c r="M3099">
        <v>273204</v>
      </c>
      <c r="O3099" s="284">
        <f>IFERROR(DATE(Table7[[#This Row],[year]],MONTH(DATEVALUE(Table7[[#This Row],[month]]&amp;"1")),Table7[[#This Row],[day]]),"")</f>
        <v>40603</v>
      </c>
      <c r="P3099" s="195" t="s">
        <v>6524</v>
      </c>
      <c r="Q3099" s="195">
        <v>2011</v>
      </c>
      <c r="R3099" s="195" t="s">
        <v>3435</v>
      </c>
      <c r="S3099" s="195">
        <v>1</v>
      </c>
      <c r="T3099" s="195">
        <v>1414.5</v>
      </c>
      <c r="U3099" s="195">
        <v>2565</v>
      </c>
      <c r="V3099" s="195">
        <v>4606175</v>
      </c>
      <c r="X3099" s="260">
        <v>40687</v>
      </c>
      <c r="Z3099" s="260">
        <v>4</v>
      </c>
      <c r="AB3099" s="260" t="str">
        <f>IFERROR(IFERROR(VLOOKUP(Table_Merge1[[#This Row],[Column1]],Table11[#All],2,FALSE),LEFT(AB3100,8)&amp;IF(LEN((RIGHT(AB3100,2)+1))&lt;2,"0"&amp;(RIGHT(AB3100,2)+1),(RIGHT(AB3100,2)-1))),"")</f>
        <v/>
      </c>
      <c r="AC3099" s="259" t="str">
        <f>LEFT(Table_Merge1[[#This Row],[Column2]],4)</f>
        <v/>
      </c>
      <c r="AD3099" s="259" t="str">
        <f>RIGHT(LEFT(Table_Merge1[[#This Row],[Column2]],7),2)</f>
        <v/>
      </c>
      <c r="AE3099" s="259" t="str">
        <f>RIGHT(Table_Merge1[[#This Row],[Column2]],2)</f>
        <v/>
      </c>
      <c r="AH3099" s="260">
        <v>2011</v>
      </c>
      <c r="AI3099" t="s">
        <v>3439</v>
      </c>
      <c r="AJ3099" s="260">
        <v>24</v>
      </c>
      <c r="AK3099">
        <v>1520.75</v>
      </c>
      <c r="AL3099">
        <v>2593.5</v>
      </c>
      <c r="AM3099">
        <v>4636925</v>
      </c>
      <c r="AP3099" s="287" t="str">
        <f>IFERROR(IF(Table_Merge1[[#This Row],[LME Zinc stock]]*Table_Merge1[[#This Row],[Nima.مقدار]]=0,"",Table_Merge1[[#This Row],[LME Zinc stock]]*Table_Merge1[[#This Row],[Nima.مقدار]]),"")</f>
        <v/>
      </c>
      <c r="AQ3099" s="287" t="str">
        <f>IFERROR(IF(Table_Merge1[[#This Row],[LME Zinc 3-month]]*Table_Merge1[[#This Row],[Nima.مقدار]]=0,"",Table_Merge1[[#This Row],[LME Zinc 3-month]]*Table_Merge1[[#This Row],[Nima.مقدار]]),"")</f>
        <v/>
      </c>
      <c r="AR3099" s="288" t="str">
        <f>IFERROR(IF(Table_Merge1[[#This Row],[LME Zinc stock]]*Table_Merge1[[#This Row],[Azad.Sell]]=0,"",Table_Merge1[[#This Row],[LME Zinc stock]]*Table_Merge1[[#This Row],[Azad.Sell]]),"")</f>
        <v/>
      </c>
      <c r="AS3099" s="288" t="str">
        <f>IFERROR(IF(Table_Merge1[[#This Row],[LME Zinc 3-month]]*Table_Merge1[[#This Row],[Azad.Sell]]=0,"",Table_Merge1[[#This Row],[LME Zinc 3-month]]*Table_Merge1[[#This Row],[Azad.Sell]]),"")</f>
        <v/>
      </c>
      <c r="AT3099"/>
    </row>
    <row r="3100" spans="1:46" x14ac:dyDescent="0.25">
      <c r="A3100" s="258">
        <v>44854</v>
      </c>
      <c r="B31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1401.07.28</v>
      </c>
      <c r="C3100" s="195">
        <f t="shared" ca="1" si="84"/>
        <v>1401</v>
      </c>
      <c r="D31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100" s="195">
        <f>_xlfn.NUMBERVALUE(RIGHT(Table11[[#This Row],[تاریخ شمسی]],2))</f>
        <v>28</v>
      </c>
      <c r="F31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07-28</v>
      </c>
      <c r="G3100" s="195" t="s">
        <v>3251</v>
      </c>
      <c r="L3100" s="259">
        <v>44854</v>
      </c>
      <c r="M3100">
        <v>272531</v>
      </c>
      <c r="O3100" s="283">
        <f>IFERROR(DATE(Table7[[#This Row],[year]],MONTH(DATEVALUE(Table7[[#This Row],[month]]&amp;"1")),Table7[[#This Row],[day]]),"")</f>
        <v>40602</v>
      </c>
      <c r="P3100" s="257" t="s">
        <v>6525</v>
      </c>
      <c r="Q3100" s="257">
        <v>2011</v>
      </c>
      <c r="R3100" s="257" t="s">
        <v>3433</v>
      </c>
      <c r="S3100" s="257">
        <v>28</v>
      </c>
      <c r="T3100" s="257">
        <v>1409.75</v>
      </c>
      <c r="U3100" s="257">
        <v>2507.5</v>
      </c>
      <c r="V3100" s="257">
        <v>4619400</v>
      </c>
      <c r="X3100" s="260">
        <v>40686</v>
      </c>
      <c r="Z3100" s="260">
        <v>4</v>
      </c>
      <c r="AB3100" s="260" t="str">
        <f>IFERROR(IFERROR(VLOOKUP(Table_Merge1[[#This Row],[Column1]],Table11[#All],2,FALSE),LEFT(AB3101,8)&amp;IF(LEN((RIGHT(AB3101,2)+1))&lt;2,"0"&amp;(RIGHT(AB3101,2)+1),(RIGHT(AB3101,2)-1))),"")</f>
        <v/>
      </c>
      <c r="AC3100" s="259" t="str">
        <f>LEFT(Table_Merge1[[#This Row],[Column2]],4)</f>
        <v/>
      </c>
      <c r="AD3100" s="259" t="str">
        <f>RIGHT(LEFT(Table_Merge1[[#This Row],[Column2]],7),2)</f>
        <v/>
      </c>
      <c r="AE3100" s="259" t="str">
        <f>RIGHT(Table_Merge1[[#This Row],[Column2]],2)</f>
        <v/>
      </c>
      <c r="AH3100" s="260">
        <v>2011</v>
      </c>
      <c r="AI3100" t="s">
        <v>3439</v>
      </c>
      <c r="AJ3100" s="260">
        <v>23</v>
      </c>
      <c r="AK3100">
        <v>1508.5</v>
      </c>
      <c r="AL3100">
        <v>2631</v>
      </c>
      <c r="AM3100">
        <v>4645925</v>
      </c>
      <c r="AP3100" s="287" t="str">
        <f>IFERROR(IF(Table_Merge1[[#This Row],[LME Zinc stock]]*Table_Merge1[[#This Row],[Nima.مقدار]]=0,"",Table_Merge1[[#This Row],[LME Zinc stock]]*Table_Merge1[[#This Row],[Nima.مقدار]]),"")</f>
        <v/>
      </c>
      <c r="AQ3100" s="287" t="str">
        <f>IFERROR(IF(Table_Merge1[[#This Row],[LME Zinc 3-month]]*Table_Merge1[[#This Row],[Nima.مقدار]]=0,"",Table_Merge1[[#This Row],[LME Zinc 3-month]]*Table_Merge1[[#This Row],[Nima.مقدار]]),"")</f>
        <v/>
      </c>
      <c r="AR3100" s="288" t="str">
        <f>IFERROR(IF(Table_Merge1[[#This Row],[LME Zinc stock]]*Table_Merge1[[#This Row],[Azad.Sell]]=0,"",Table_Merge1[[#This Row],[LME Zinc stock]]*Table_Merge1[[#This Row],[Azad.Sell]]),"")</f>
        <v/>
      </c>
      <c r="AS3100" s="288" t="str">
        <f>IFERROR(IF(Table_Merge1[[#This Row],[LME Zinc 3-month]]*Table_Merge1[[#This Row],[Azad.Sell]]=0,"",Table_Merge1[[#This Row],[LME Zinc 3-month]]*Table_Merge1[[#This Row],[Azad.Sell]]),"")</f>
        <v/>
      </c>
      <c r="AT3100"/>
    </row>
    <row r="3101" spans="1:46" x14ac:dyDescent="0.25">
      <c r="A3101" s="258">
        <v>44856</v>
      </c>
      <c r="B31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1401.07.30</v>
      </c>
      <c r="C3101" s="195">
        <f t="shared" ca="1" si="84"/>
        <v>1401</v>
      </c>
      <c r="D31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7</v>
      </c>
      <c r="E3101" s="195">
        <f>_xlfn.NUMBERVALUE(RIGHT(Table11[[#This Row],[تاریخ شمسی]],2))</f>
        <v>30</v>
      </c>
      <c r="F31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07-30</v>
      </c>
      <c r="G3101" s="195" t="s">
        <v>3252</v>
      </c>
      <c r="L3101" s="259">
        <v>44856</v>
      </c>
      <c r="M3101">
        <v>272656</v>
      </c>
      <c r="O3101" s="284">
        <f>IFERROR(DATE(Table7[[#This Row],[year]],MONTH(DATEVALUE(Table7[[#This Row],[month]]&amp;"1")),Table7[[#This Row],[day]]),"")</f>
        <v>40599</v>
      </c>
      <c r="P3101" s="195" t="s">
        <v>6526</v>
      </c>
      <c r="Q3101" s="195">
        <v>2011</v>
      </c>
      <c r="R3101" s="195" t="s">
        <v>3433</v>
      </c>
      <c r="S3101" s="195">
        <v>25</v>
      </c>
      <c r="T3101" s="195">
        <v>1405</v>
      </c>
      <c r="U3101" s="195">
        <v>2501</v>
      </c>
      <c r="V3101" s="195">
        <v>4620450</v>
      </c>
      <c r="X3101" s="260">
        <v>40683</v>
      </c>
      <c r="Z3101" s="260">
        <v>4</v>
      </c>
      <c r="AB3101" s="260" t="str">
        <f>IFERROR(IFERROR(VLOOKUP(Table_Merge1[[#This Row],[Column1]],Table11[#All],2,FALSE),LEFT(AB3102,8)&amp;IF(LEN((RIGHT(AB3102,2)+1))&lt;2,"0"&amp;(RIGHT(AB3102,2)+1),(RIGHT(AB3102,2)-1))),"")</f>
        <v/>
      </c>
      <c r="AC3101" s="259" t="str">
        <f>LEFT(Table_Merge1[[#This Row],[Column2]],4)</f>
        <v/>
      </c>
      <c r="AD3101" s="259" t="str">
        <f>RIGHT(LEFT(Table_Merge1[[#This Row],[Column2]],7),2)</f>
        <v/>
      </c>
      <c r="AE3101" s="259" t="str">
        <f>RIGHT(Table_Merge1[[#This Row],[Column2]],2)</f>
        <v/>
      </c>
      <c r="AH3101" s="260">
        <v>2011</v>
      </c>
      <c r="AI3101" t="s">
        <v>3439</v>
      </c>
      <c r="AJ3101" s="260">
        <v>20</v>
      </c>
      <c r="AK3101">
        <v>1502.75</v>
      </c>
      <c r="AL3101">
        <v>2649</v>
      </c>
      <c r="AM3101">
        <v>4653100</v>
      </c>
      <c r="AP3101" s="287" t="str">
        <f>IFERROR(IF(Table_Merge1[[#This Row],[LME Zinc stock]]*Table_Merge1[[#This Row],[Nima.مقدار]]=0,"",Table_Merge1[[#This Row],[LME Zinc stock]]*Table_Merge1[[#This Row],[Nima.مقدار]]),"")</f>
        <v/>
      </c>
      <c r="AQ3101" s="287" t="str">
        <f>IFERROR(IF(Table_Merge1[[#This Row],[LME Zinc 3-month]]*Table_Merge1[[#This Row],[Nima.مقدار]]=0,"",Table_Merge1[[#This Row],[LME Zinc 3-month]]*Table_Merge1[[#This Row],[Nima.مقدار]]),"")</f>
        <v/>
      </c>
      <c r="AR3101" s="288" t="str">
        <f>IFERROR(IF(Table_Merge1[[#This Row],[LME Zinc stock]]*Table_Merge1[[#This Row],[Azad.Sell]]=0,"",Table_Merge1[[#This Row],[LME Zinc stock]]*Table_Merge1[[#This Row],[Azad.Sell]]),"")</f>
        <v/>
      </c>
      <c r="AS3101" s="288" t="str">
        <f>IFERROR(IF(Table_Merge1[[#This Row],[LME Zinc 3-month]]*Table_Merge1[[#This Row],[Azad.Sell]]=0,"",Table_Merge1[[#This Row],[LME Zinc 3-month]]*Table_Merge1[[#This Row],[Azad.Sell]]),"")</f>
        <v/>
      </c>
      <c r="AT3101"/>
    </row>
    <row r="3102" spans="1:46" x14ac:dyDescent="0.25">
      <c r="A3102" s="258">
        <v>44857</v>
      </c>
      <c r="B31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1401.08.01</v>
      </c>
      <c r="C3102" s="195">
        <f t="shared" ca="1" si="84"/>
        <v>1401</v>
      </c>
      <c r="D31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02" s="195">
        <f>_xlfn.NUMBERVALUE(RIGHT(Table11[[#This Row],[تاریخ شمسی]],2))</f>
        <v>1</v>
      </c>
      <c r="F31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08-01</v>
      </c>
      <c r="G3102" s="195" t="s">
        <v>3253</v>
      </c>
      <c r="L3102" s="259">
        <v>44857</v>
      </c>
      <c r="M3102">
        <v>272536</v>
      </c>
      <c r="O3102" s="283">
        <f>IFERROR(DATE(Table7[[#This Row],[year]],MONTH(DATEVALUE(Table7[[#This Row],[month]]&amp;"1")),Table7[[#This Row],[day]]),"")</f>
        <v>40598</v>
      </c>
      <c r="P3102" s="257" t="s">
        <v>6527</v>
      </c>
      <c r="Q3102" s="257">
        <v>2011</v>
      </c>
      <c r="R3102" s="257" t="s">
        <v>3433</v>
      </c>
      <c r="S3102" s="257">
        <v>24</v>
      </c>
      <c r="T3102" s="257">
        <v>1414.5</v>
      </c>
      <c r="U3102" s="257">
        <v>2509</v>
      </c>
      <c r="V3102" s="257">
        <v>4624925</v>
      </c>
      <c r="X3102" s="260">
        <v>40682</v>
      </c>
      <c r="Z3102" s="260">
        <v>4</v>
      </c>
      <c r="AB3102" s="260" t="str">
        <f>IFERROR(IFERROR(VLOOKUP(Table_Merge1[[#This Row],[Column1]],Table11[#All],2,FALSE),LEFT(AB3103,8)&amp;IF(LEN((RIGHT(AB3103,2)+1))&lt;2,"0"&amp;(RIGHT(AB3103,2)+1),(RIGHT(AB3103,2)-1))),"")</f>
        <v/>
      </c>
      <c r="AC3102" s="259" t="str">
        <f>LEFT(Table_Merge1[[#This Row],[Column2]],4)</f>
        <v/>
      </c>
      <c r="AD3102" s="259" t="str">
        <f>RIGHT(LEFT(Table_Merge1[[#This Row],[Column2]],7),2)</f>
        <v/>
      </c>
      <c r="AE3102" s="259" t="str">
        <f>RIGHT(Table_Merge1[[#This Row],[Column2]],2)</f>
        <v/>
      </c>
      <c r="AH3102" s="260">
        <v>2011</v>
      </c>
      <c r="AI3102" t="s">
        <v>3439</v>
      </c>
      <c r="AJ3102" s="260">
        <v>19</v>
      </c>
      <c r="AK3102">
        <v>1488.75</v>
      </c>
      <c r="AL3102">
        <v>2670</v>
      </c>
      <c r="AM3102">
        <v>4660050</v>
      </c>
      <c r="AP3102" s="287" t="str">
        <f>IFERROR(IF(Table_Merge1[[#This Row],[LME Zinc stock]]*Table_Merge1[[#This Row],[Nima.مقدار]]=0,"",Table_Merge1[[#This Row],[LME Zinc stock]]*Table_Merge1[[#This Row],[Nima.مقدار]]),"")</f>
        <v/>
      </c>
      <c r="AQ3102" s="287" t="str">
        <f>IFERROR(IF(Table_Merge1[[#This Row],[LME Zinc 3-month]]*Table_Merge1[[#This Row],[Nima.مقدار]]=0,"",Table_Merge1[[#This Row],[LME Zinc 3-month]]*Table_Merge1[[#This Row],[Nima.مقدار]]),"")</f>
        <v/>
      </c>
      <c r="AR3102" s="288" t="str">
        <f>IFERROR(IF(Table_Merge1[[#This Row],[LME Zinc stock]]*Table_Merge1[[#This Row],[Azad.Sell]]=0,"",Table_Merge1[[#This Row],[LME Zinc stock]]*Table_Merge1[[#This Row],[Azad.Sell]]),"")</f>
        <v/>
      </c>
      <c r="AS3102" s="288" t="str">
        <f>IFERROR(IF(Table_Merge1[[#This Row],[LME Zinc 3-month]]*Table_Merge1[[#This Row],[Azad.Sell]]=0,"",Table_Merge1[[#This Row],[LME Zinc 3-month]]*Table_Merge1[[#This Row],[Azad.Sell]]),"")</f>
        <v/>
      </c>
      <c r="AT3102"/>
    </row>
    <row r="3103" spans="1:46" x14ac:dyDescent="0.25">
      <c r="A3103" s="258">
        <v>44858</v>
      </c>
      <c r="B31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1401.08.02</v>
      </c>
      <c r="C3103" s="195">
        <f t="shared" ca="1" si="84"/>
        <v>1401</v>
      </c>
      <c r="D31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03" s="195">
        <f>_xlfn.NUMBERVALUE(RIGHT(Table11[[#This Row],[تاریخ شمسی]],2))</f>
        <v>2</v>
      </c>
      <c r="F31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08-02</v>
      </c>
      <c r="G3103" s="195" t="s">
        <v>3254</v>
      </c>
      <c r="L3103" s="259">
        <v>44858</v>
      </c>
      <c r="M3103">
        <v>274089</v>
      </c>
      <c r="O3103" s="284">
        <f>IFERROR(DATE(Table7[[#This Row],[year]],MONTH(DATEVALUE(Table7[[#This Row],[month]]&amp;"1")),Table7[[#This Row],[day]]),"")</f>
        <v>40597</v>
      </c>
      <c r="P3103" s="195" t="s">
        <v>6528</v>
      </c>
      <c r="Q3103" s="195">
        <v>2011</v>
      </c>
      <c r="R3103" s="195" t="s">
        <v>3433</v>
      </c>
      <c r="S3103" s="195">
        <v>23</v>
      </c>
      <c r="T3103" s="195">
        <v>1401.25</v>
      </c>
      <c r="U3103" s="195">
        <v>2537</v>
      </c>
      <c r="V3103" s="195">
        <v>4585750</v>
      </c>
      <c r="X3103" s="260">
        <v>40681</v>
      </c>
      <c r="Z3103" s="260">
        <v>4</v>
      </c>
      <c r="AB3103" s="260" t="str">
        <f>IFERROR(IFERROR(VLOOKUP(Table_Merge1[[#This Row],[Column1]],Table11[#All],2,FALSE),LEFT(AB3104,8)&amp;IF(LEN((RIGHT(AB3104,2)+1))&lt;2,"0"&amp;(RIGHT(AB3104,2)+1),(RIGHT(AB3104,2)-1))),"")</f>
        <v/>
      </c>
      <c r="AC3103" s="259" t="str">
        <f>LEFT(Table_Merge1[[#This Row],[Column2]],4)</f>
        <v/>
      </c>
      <c r="AD3103" s="259" t="str">
        <f>RIGHT(LEFT(Table_Merge1[[#This Row],[Column2]],7),2)</f>
        <v/>
      </c>
      <c r="AE3103" s="259" t="str">
        <f>RIGHT(Table_Merge1[[#This Row],[Column2]],2)</f>
        <v/>
      </c>
      <c r="AH3103" s="260">
        <v>2011</v>
      </c>
      <c r="AI3103" t="s">
        <v>3439</v>
      </c>
      <c r="AJ3103" s="260">
        <v>18</v>
      </c>
      <c r="AK3103">
        <v>1491.25</v>
      </c>
      <c r="AL3103">
        <v>2687</v>
      </c>
      <c r="AM3103">
        <v>4667850</v>
      </c>
      <c r="AP3103" s="287" t="str">
        <f>IFERROR(IF(Table_Merge1[[#This Row],[LME Zinc stock]]*Table_Merge1[[#This Row],[Nima.مقدار]]=0,"",Table_Merge1[[#This Row],[LME Zinc stock]]*Table_Merge1[[#This Row],[Nima.مقدار]]),"")</f>
        <v/>
      </c>
      <c r="AQ3103" s="287" t="str">
        <f>IFERROR(IF(Table_Merge1[[#This Row],[LME Zinc 3-month]]*Table_Merge1[[#This Row],[Nima.مقدار]]=0,"",Table_Merge1[[#This Row],[LME Zinc 3-month]]*Table_Merge1[[#This Row],[Nima.مقدار]]),"")</f>
        <v/>
      </c>
      <c r="AR3103" s="288" t="str">
        <f>IFERROR(IF(Table_Merge1[[#This Row],[LME Zinc stock]]*Table_Merge1[[#This Row],[Azad.Sell]]=0,"",Table_Merge1[[#This Row],[LME Zinc stock]]*Table_Merge1[[#This Row],[Azad.Sell]]),"")</f>
        <v/>
      </c>
      <c r="AS3103" s="288" t="str">
        <f>IFERROR(IF(Table_Merge1[[#This Row],[LME Zinc 3-month]]*Table_Merge1[[#This Row],[Azad.Sell]]=0,"",Table_Merge1[[#This Row],[LME Zinc 3-month]]*Table_Merge1[[#This Row],[Azad.Sell]]),"")</f>
        <v/>
      </c>
      <c r="AT3103"/>
    </row>
    <row r="3104" spans="1:46" x14ac:dyDescent="0.25">
      <c r="A3104" s="258">
        <v>44859</v>
      </c>
      <c r="B31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1401.08.03</v>
      </c>
      <c r="C3104" s="195">
        <f t="shared" ca="1" si="84"/>
        <v>1401</v>
      </c>
      <c r="D31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04" s="195">
        <f>_xlfn.NUMBERVALUE(RIGHT(Table11[[#This Row],[تاریخ شمسی]],2))</f>
        <v>3</v>
      </c>
      <c r="F31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08-03</v>
      </c>
      <c r="G3104" s="195" t="s">
        <v>3255</v>
      </c>
      <c r="L3104" s="259">
        <v>44859</v>
      </c>
      <c r="M3104">
        <v>273248</v>
      </c>
      <c r="O3104" s="283">
        <f>IFERROR(DATE(Table7[[#This Row],[year]],MONTH(DATEVALUE(Table7[[#This Row],[month]]&amp;"1")),Table7[[#This Row],[day]]),"")</f>
        <v>40596</v>
      </c>
      <c r="P3104" s="257" t="s">
        <v>6529</v>
      </c>
      <c r="Q3104" s="257">
        <v>2011</v>
      </c>
      <c r="R3104" s="257" t="s">
        <v>3433</v>
      </c>
      <c r="S3104" s="257">
        <v>22</v>
      </c>
      <c r="T3104" s="257">
        <v>1394.5</v>
      </c>
      <c r="U3104" s="257">
        <v>2534</v>
      </c>
      <c r="V3104" s="257">
        <v>4590300</v>
      </c>
      <c r="X3104" s="260">
        <v>40680</v>
      </c>
      <c r="Z3104" s="260">
        <v>4</v>
      </c>
      <c r="AB3104" s="260" t="str">
        <f>IFERROR(IFERROR(VLOOKUP(Table_Merge1[[#This Row],[Column1]],Table11[#All],2,FALSE),LEFT(AB3105,8)&amp;IF(LEN((RIGHT(AB3105,2)+1))&lt;2,"0"&amp;(RIGHT(AB3105,2)+1),(RIGHT(AB3105,2)-1))),"")</f>
        <v/>
      </c>
      <c r="AC3104" s="259" t="str">
        <f>LEFT(Table_Merge1[[#This Row],[Column2]],4)</f>
        <v/>
      </c>
      <c r="AD3104" s="259" t="str">
        <f>RIGHT(LEFT(Table_Merge1[[#This Row],[Column2]],7),2)</f>
        <v/>
      </c>
      <c r="AE3104" s="259" t="str">
        <f>RIGHT(Table_Merge1[[#This Row],[Column2]],2)</f>
        <v/>
      </c>
      <c r="AH3104" s="260">
        <v>2011</v>
      </c>
      <c r="AI3104" t="s">
        <v>3439</v>
      </c>
      <c r="AJ3104" s="260">
        <v>17</v>
      </c>
      <c r="AK3104">
        <v>1495.5</v>
      </c>
      <c r="AL3104">
        <v>2646</v>
      </c>
      <c r="AM3104">
        <v>4673450</v>
      </c>
      <c r="AP3104" s="287" t="str">
        <f>IFERROR(IF(Table_Merge1[[#This Row],[LME Zinc stock]]*Table_Merge1[[#This Row],[Nima.مقدار]]=0,"",Table_Merge1[[#This Row],[LME Zinc stock]]*Table_Merge1[[#This Row],[Nima.مقدار]]),"")</f>
        <v/>
      </c>
      <c r="AQ3104" s="287" t="str">
        <f>IFERROR(IF(Table_Merge1[[#This Row],[LME Zinc 3-month]]*Table_Merge1[[#This Row],[Nima.مقدار]]=0,"",Table_Merge1[[#This Row],[LME Zinc 3-month]]*Table_Merge1[[#This Row],[Nima.مقدار]]),"")</f>
        <v/>
      </c>
      <c r="AR3104" s="288" t="str">
        <f>IFERROR(IF(Table_Merge1[[#This Row],[LME Zinc stock]]*Table_Merge1[[#This Row],[Azad.Sell]]=0,"",Table_Merge1[[#This Row],[LME Zinc stock]]*Table_Merge1[[#This Row],[Azad.Sell]]),"")</f>
        <v/>
      </c>
      <c r="AS3104" s="288" t="str">
        <f>IFERROR(IF(Table_Merge1[[#This Row],[LME Zinc 3-month]]*Table_Merge1[[#This Row],[Azad.Sell]]=0,"",Table_Merge1[[#This Row],[LME Zinc 3-month]]*Table_Merge1[[#This Row],[Azad.Sell]]),"")</f>
        <v/>
      </c>
      <c r="AT3104"/>
    </row>
    <row r="3105" spans="1:46" x14ac:dyDescent="0.25">
      <c r="A3105" s="258">
        <v>44860</v>
      </c>
      <c r="B31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1401.08.04</v>
      </c>
      <c r="C3105" s="195">
        <f t="shared" ca="1" si="84"/>
        <v>1401</v>
      </c>
      <c r="D31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05" s="195">
        <f>_xlfn.NUMBERVALUE(RIGHT(Table11[[#This Row],[تاریخ شمسی]],2))</f>
        <v>4</v>
      </c>
      <c r="F31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08-04</v>
      </c>
      <c r="G3105" s="195" t="s">
        <v>3256</v>
      </c>
      <c r="L3105" s="259">
        <v>44860</v>
      </c>
      <c r="M3105">
        <v>274162</v>
      </c>
      <c r="O3105" s="284">
        <f>IFERROR(DATE(Table7[[#This Row],[year]],MONTH(DATEVALUE(Table7[[#This Row],[month]]&amp;"1")),Table7[[#This Row],[day]]),"")</f>
        <v>40595</v>
      </c>
      <c r="P3105" s="195" t="s">
        <v>6530</v>
      </c>
      <c r="Q3105" s="195">
        <v>2011</v>
      </c>
      <c r="R3105" s="195" t="s">
        <v>3433</v>
      </c>
      <c r="S3105" s="195">
        <v>21</v>
      </c>
      <c r="T3105" s="195">
        <v>1399.5</v>
      </c>
      <c r="U3105" s="195">
        <v>2584</v>
      </c>
      <c r="V3105" s="195">
        <v>4597350</v>
      </c>
      <c r="X3105" s="260">
        <v>40679</v>
      </c>
      <c r="Z3105" s="260">
        <v>4</v>
      </c>
      <c r="AB3105" s="260" t="str">
        <f>IFERROR(IFERROR(VLOOKUP(Table_Merge1[[#This Row],[Column1]],Table11[#All],2,FALSE),LEFT(AB3106,8)&amp;IF(LEN((RIGHT(AB3106,2)+1))&lt;2,"0"&amp;(RIGHT(AB3106,2)+1),(RIGHT(AB3106,2)-1))),"")</f>
        <v/>
      </c>
      <c r="AC3105" s="259" t="str">
        <f>LEFT(Table_Merge1[[#This Row],[Column2]],4)</f>
        <v/>
      </c>
      <c r="AD3105" s="259" t="str">
        <f>RIGHT(LEFT(Table_Merge1[[#This Row],[Column2]],7),2)</f>
        <v/>
      </c>
      <c r="AE3105" s="259" t="str">
        <f>RIGHT(Table_Merge1[[#This Row],[Column2]],2)</f>
        <v/>
      </c>
      <c r="AH3105" s="260">
        <v>2011</v>
      </c>
      <c r="AI3105" t="s">
        <v>3439</v>
      </c>
      <c r="AJ3105" s="260">
        <v>16</v>
      </c>
      <c r="AK3105">
        <v>1495</v>
      </c>
      <c r="AL3105">
        <v>2629</v>
      </c>
      <c r="AM3105">
        <v>4680925</v>
      </c>
      <c r="AP3105" s="287" t="str">
        <f>IFERROR(IF(Table_Merge1[[#This Row],[LME Zinc stock]]*Table_Merge1[[#This Row],[Nima.مقدار]]=0,"",Table_Merge1[[#This Row],[LME Zinc stock]]*Table_Merge1[[#This Row],[Nima.مقدار]]),"")</f>
        <v/>
      </c>
      <c r="AQ3105" s="287" t="str">
        <f>IFERROR(IF(Table_Merge1[[#This Row],[LME Zinc 3-month]]*Table_Merge1[[#This Row],[Nima.مقدار]]=0,"",Table_Merge1[[#This Row],[LME Zinc 3-month]]*Table_Merge1[[#This Row],[Nima.مقدار]]),"")</f>
        <v/>
      </c>
      <c r="AR3105" s="288" t="str">
        <f>IFERROR(IF(Table_Merge1[[#This Row],[LME Zinc stock]]*Table_Merge1[[#This Row],[Azad.Sell]]=0,"",Table_Merge1[[#This Row],[LME Zinc stock]]*Table_Merge1[[#This Row],[Azad.Sell]]),"")</f>
        <v/>
      </c>
      <c r="AS3105" s="288" t="str">
        <f>IFERROR(IF(Table_Merge1[[#This Row],[LME Zinc 3-month]]*Table_Merge1[[#This Row],[Azad.Sell]]=0,"",Table_Merge1[[#This Row],[LME Zinc 3-month]]*Table_Merge1[[#This Row],[Azad.Sell]]),"")</f>
        <v/>
      </c>
      <c r="AT3105"/>
    </row>
    <row r="3106" spans="1:46" x14ac:dyDescent="0.25">
      <c r="A3106" s="258">
        <v>44861</v>
      </c>
      <c r="B31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1401.08.05</v>
      </c>
      <c r="C3106" s="195">
        <f t="shared" ca="1" si="84"/>
        <v>1401</v>
      </c>
      <c r="D31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06" s="195">
        <f>_xlfn.NUMBERVALUE(RIGHT(Table11[[#This Row],[تاریخ شمسی]],2))</f>
        <v>5</v>
      </c>
      <c r="F31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08-05</v>
      </c>
      <c r="G3106" s="195" t="s">
        <v>3257</v>
      </c>
      <c r="L3106" s="259">
        <v>44861</v>
      </c>
      <c r="M3106">
        <v>273580</v>
      </c>
      <c r="O3106" s="283">
        <f>IFERROR(DATE(Table7[[#This Row],[year]],MONTH(DATEVALUE(Table7[[#This Row],[month]]&amp;"1")),Table7[[#This Row],[day]]),"")</f>
        <v>40592</v>
      </c>
      <c r="P3106" s="257" t="s">
        <v>6531</v>
      </c>
      <c r="Q3106" s="257">
        <v>2011</v>
      </c>
      <c r="R3106" s="257" t="s">
        <v>3433</v>
      </c>
      <c r="S3106" s="257">
        <v>18</v>
      </c>
      <c r="T3106" s="257">
        <v>1385.5</v>
      </c>
      <c r="U3106" s="257">
        <v>2614</v>
      </c>
      <c r="V3106" s="257">
        <v>4602725</v>
      </c>
      <c r="X3106" s="260">
        <v>40676</v>
      </c>
      <c r="Z3106" s="260">
        <v>4</v>
      </c>
      <c r="AB3106" s="260" t="str">
        <f>IFERROR(IFERROR(VLOOKUP(Table_Merge1[[#This Row],[Column1]],Table11[#All],2,FALSE),LEFT(AB3107,8)&amp;IF(LEN((RIGHT(AB3107,2)+1))&lt;2,"0"&amp;(RIGHT(AB3107,2)+1),(RIGHT(AB3107,2)-1))),"")</f>
        <v/>
      </c>
      <c r="AC3106" s="259" t="str">
        <f>LEFT(Table_Merge1[[#This Row],[Column2]],4)</f>
        <v/>
      </c>
      <c r="AD3106" s="259" t="str">
        <f>RIGHT(LEFT(Table_Merge1[[#This Row],[Column2]],7),2)</f>
        <v/>
      </c>
      <c r="AE3106" s="259" t="str">
        <f>RIGHT(Table_Merge1[[#This Row],[Column2]],2)</f>
        <v/>
      </c>
      <c r="AH3106" s="260">
        <v>2011</v>
      </c>
      <c r="AI3106" t="s">
        <v>3439</v>
      </c>
      <c r="AJ3106" s="260">
        <v>13</v>
      </c>
      <c r="AK3106">
        <v>1511</v>
      </c>
      <c r="AL3106">
        <v>2654.5</v>
      </c>
      <c r="AM3106">
        <v>4685100</v>
      </c>
      <c r="AP3106" s="287" t="str">
        <f>IFERROR(IF(Table_Merge1[[#This Row],[LME Zinc stock]]*Table_Merge1[[#This Row],[Nima.مقدار]]=0,"",Table_Merge1[[#This Row],[LME Zinc stock]]*Table_Merge1[[#This Row],[Nima.مقدار]]),"")</f>
        <v/>
      </c>
      <c r="AQ3106" s="287" t="str">
        <f>IFERROR(IF(Table_Merge1[[#This Row],[LME Zinc 3-month]]*Table_Merge1[[#This Row],[Nima.مقدار]]=0,"",Table_Merge1[[#This Row],[LME Zinc 3-month]]*Table_Merge1[[#This Row],[Nima.مقدار]]),"")</f>
        <v/>
      </c>
      <c r="AR3106" s="288" t="str">
        <f>IFERROR(IF(Table_Merge1[[#This Row],[LME Zinc stock]]*Table_Merge1[[#This Row],[Azad.Sell]]=0,"",Table_Merge1[[#This Row],[LME Zinc stock]]*Table_Merge1[[#This Row],[Azad.Sell]]),"")</f>
        <v/>
      </c>
      <c r="AS3106" s="288" t="str">
        <f>IFERROR(IF(Table_Merge1[[#This Row],[LME Zinc 3-month]]*Table_Merge1[[#This Row],[Azad.Sell]]=0,"",Table_Merge1[[#This Row],[LME Zinc 3-month]]*Table_Merge1[[#This Row],[Azad.Sell]]),"")</f>
        <v/>
      </c>
      <c r="AT3106"/>
    </row>
    <row r="3107" spans="1:46" x14ac:dyDescent="0.25">
      <c r="A3107" s="258">
        <v>44863</v>
      </c>
      <c r="B31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1401.08.07</v>
      </c>
      <c r="C3107" s="195">
        <f t="shared" ca="1" si="84"/>
        <v>1401</v>
      </c>
      <c r="D31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07" s="195">
        <f>_xlfn.NUMBERVALUE(RIGHT(Table11[[#This Row],[تاریخ شمسی]],2))</f>
        <v>7</v>
      </c>
      <c r="F31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08-07</v>
      </c>
      <c r="G3107" s="195" t="s">
        <v>3258</v>
      </c>
      <c r="L3107" s="259">
        <v>44863</v>
      </c>
      <c r="M3107">
        <v>273577</v>
      </c>
      <c r="O3107" s="284">
        <f>IFERROR(DATE(Table7[[#This Row],[year]],MONTH(DATEVALUE(Table7[[#This Row],[month]]&amp;"1")),Table7[[#This Row],[day]]),"")</f>
        <v>40591</v>
      </c>
      <c r="P3107" s="195" t="s">
        <v>6532</v>
      </c>
      <c r="Q3107" s="195">
        <v>2011</v>
      </c>
      <c r="R3107" s="195" t="s">
        <v>3433</v>
      </c>
      <c r="S3107" s="195">
        <v>17</v>
      </c>
      <c r="T3107" s="195">
        <v>1377</v>
      </c>
      <c r="U3107" s="195">
        <v>2564.5</v>
      </c>
      <c r="V3107" s="195">
        <v>4601925</v>
      </c>
      <c r="X3107" s="260">
        <v>40675</v>
      </c>
      <c r="Z3107" s="260">
        <v>5</v>
      </c>
      <c r="AB3107" s="260" t="str">
        <f>IFERROR(IFERROR(VLOOKUP(Table_Merge1[[#This Row],[Column1]],Table11[#All],2,FALSE),LEFT(AB3108,8)&amp;IF(LEN((RIGHT(AB3108,2)+1))&lt;2,"0"&amp;(RIGHT(AB3108,2)+1),(RIGHT(AB3108,2)-1))),"")</f>
        <v/>
      </c>
      <c r="AC3107" s="259" t="str">
        <f>LEFT(Table_Merge1[[#This Row],[Column2]],4)</f>
        <v/>
      </c>
      <c r="AD3107" s="259" t="str">
        <f>RIGHT(LEFT(Table_Merge1[[#This Row],[Column2]],7),2)</f>
        <v/>
      </c>
      <c r="AE3107" s="259" t="str">
        <f>RIGHT(Table_Merge1[[#This Row],[Column2]],2)</f>
        <v/>
      </c>
      <c r="AH3107" s="260">
        <v>2011</v>
      </c>
      <c r="AI3107" t="s">
        <v>3439</v>
      </c>
      <c r="AJ3107" s="260">
        <v>12</v>
      </c>
      <c r="AK3107">
        <v>1488.25</v>
      </c>
      <c r="AL3107">
        <v>2670.5</v>
      </c>
      <c r="AM3107">
        <v>4691450</v>
      </c>
      <c r="AP3107" s="287" t="str">
        <f>IFERROR(IF(Table_Merge1[[#This Row],[LME Zinc stock]]*Table_Merge1[[#This Row],[Nima.مقدار]]=0,"",Table_Merge1[[#This Row],[LME Zinc stock]]*Table_Merge1[[#This Row],[Nima.مقدار]]),"")</f>
        <v/>
      </c>
      <c r="AQ3107" s="287" t="str">
        <f>IFERROR(IF(Table_Merge1[[#This Row],[LME Zinc 3-month]]*Table_Merge1[[#This Row],[Nima.مقدار]]=0,"",Table_Merge1[[#This Row],[LME Zinc 3-month]]*Table_Merge1[[#This Row],[Nima.مقدار]]),"")</f>
        <v/>
      </c>
      <c r="AR3107" s="288" t="str">
        <f>IFERROR(IF(Table_Merge1[[#This Row],[LME Zinc stock]]*Table_Merge1[[#This Row],[Azad.Sell]]=0,"",Table_Merge1[[#This Row],[LME Zinc stock]]*Table_Merge1[[#This Row],[Azad.Sell]]),"")</f>
        <v/>
      </c>
      <c r="AS3107" s="288" t="str">
        <f>IFERROR(IF(Table_Merge1[[#This Row],[LME Zinc 3-month]]*Table_Merge1[[#This Row],[Azad.Sell]]=0,"",Table_Merge1[[#This Row],[LME Zinc 3-month]]*Table_Merge1[[#This Row],[Azad.Sell]]),"")</f>
        <v/>
      </c>
      <c r="AT3107"/>
    </row>
    <row r="3108" spans="1:46" x14ac:dyDescent="0.25">
      <c r="A3108" s="258">
        <v>44864</v>
      </c>
      <c r="B31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1401.08.08</v>
      </c>
      <c r="C3108" s="195">
        <f t="shared" ca="1" si="84"/>
        <v>1401</v>
      </c>
      <c r="D31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08" s="195">
        <f>_xlfn.NUMBERVALUE(RIGHT(Table11[[#This Row],[تاریخ شمسی]],2))</f>
        <v>8</v>
      </c>
      <c r="F31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08-08</v>
      </c>
      <c r="G3108" s="195" t="s">
        <v>3259</v>
      </c>
      <c r="L3108" s="259">
        <v>44864</v>
      </c>
      <c r="M3108">
        <v>274514</v>
      </c>
      <c r="O3108" s="283">
        <f>IFERROR(DATE(Table7[[#This Row],[year]],MONTH(DATEVALUE(Table7[[#This Row],[month]]&amp;"1")),Table7[[#This Row],[day]]),"")</f>
        <v>40590</v>
      </c>
      <c r="P3108" s="257" t="s">
        <v>6533</v>
      </c>
      <c r="Q3108" s="257">
        <v>2011</v>
      </c>
      <c r="R3108" s="257" t="s">
        <v>3433</v>
      </c>
      <c r="S3108" s="257">
        <v>16</v>
      </c>
      <c r="T3108" s="257">
        <v>1374.5</v>
      </c>
      <c r="U3108" s="257">
        <v>2602</v>
      </c>
      <c r="V3108" s="257">
        <v>4602250</v>
      </c>
      <c r="X3108" s="260">
        <v>40674</v>
      </c>
      <c r="Z3108" s="260">
        <v>5</v>
      </c>
      <c r="AB3108" s="260" t="str">
        <f>IFERROR(IFERROR(VLOOKUP(Table_Merge1[[#This Row],[Column1]],Table11[#All],2,FALSE),LEFT(AB3109,8)&amp;IF(LEN((RIGHT(AB3109,2)+1))&lt;2,"0"&amp;(RIGHT(AB3109,2)+1),(RIGHT(AB3109,2)-1))),"")</f>
        <v/>
      </c>
      <c r="AC3108" s="259" t="str">
        <f>LEFT(Table_Merge1[[#This Row],[Column2]],4)</f>
        <v/>
      </c>
      <c r="AD3108" s="259" t="str">
        <f>RIGHT(LEFT(Table_Merge1[[#This Row],[Column2]],7),2)</f>
        <v/>
      </c>
      <c r="AE3108" s="259" t="str">
        <f>RIGHT(Table_Merge1[[#This Row],[Column2]],2)</f>
        <v/>
      </c>
      <c r="AH3108" s="260">
        <v>2011</v>
      </c>
      <c r="AI3108" t="s">
        <v>3439</v>
      </c>
      <c r="AJ3108" s="260">
        <v>11</v>
      </c>
      <c r="AK3108">
        <v>1524.5</v>
      </c>
      <c r="AL3108" t="s">
        <v>3621</v>
      </c>
      <c r="AM3108" t="s">
        <v>3621</v>
      </c>
      <c r="AP3108" s="287" t="str">
        <f>IFERROR(IF(Table_Merge1[[#This Row],[LME Zinc stock]]*Table_Merge1[[#This Row],[Nima.مقدار]]=0,"",Table_Merge1[[#This Row],[LME Zinc stock]]*Table_Merge1[[#This Row],[Nima.مقدار]]),"")</f>
        <v/>
      </c>
      <c r="AQ3108" s="287" t="str">
        <f>IFERROR(IF(Table_Merge1[[#This Row],[LME Zinc 3-month]]*Table_Merge1[[#This Row],[Nima.مقدار]]=0,"",Table_Merge1[[#This Row],[LME Zinc 3-month]]*Table_Merge1[[#This Row],[Nima.مقدار]]),"")</f>
        <v/>
      </c>
      <c r="AR3108" s="288" t="str">
        <f>IFERROR(IF(Table_Merge1[[#This Row],[LME Zinc stock]]*Table_Merge1[[#This Row],[Azad.Sell]]=0,"",Table_Merge1[[#This Row],[LME Zinc stock]]*Table_Merge1[[#This Row],[Azad.Sell]]),"")</f>
        <v/>
      </c>
      <c r="AS3108" s="288" t="str">
        <f>IFERROR(IF(Table_Merge1[[#This Row],[LME Zinc 3-month]]*Table_Merge1[[#This Row],[Azad.Sell]]=0,"",Table_Merge1[[#This Row],[LME Zinc 3-month]]*Table_Merge1[[#This Row],[Azad.Sell]]),"")</f>
        <v/>
      </c>
      <c r="AT3108"/>
    </row>
    <row r="3109" spans="1:46" x14ac:dyDescent="0.25">
      <c r="A3109" s="258">
        <v>44865</v>
      </c>
      <c r="B31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1401.08.09</v>
      </c>
      <c r="C3109" s="195">
        <f t="shared" ca="1" si="84"/>
        <v>1401</v>
      </c>
      <c r="D31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09" s="195">
        <f>_xlfn.NUMBERVALUE(RIGHT(Table11[[#This Row],[تاریخ شمسی]],2))</f>
        <v>9</v>
      </c>
      <c r="F31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08-09</v>
      </c>
      <c r="G3109" s="195" t="s">
        <v>3260</v>
      </c>
      <c r="L3109" s="259">
        <v>44865</v>
      </c>
      <c r="M3109">
        <v>274085</v>
      </c>
      <c r="O3109" s="284">
        <f>IFERROR(DATE(Table7[[#This Row],[year]],MONTH(DATEVALUE(Table7[[#This Row],[month]]&amp;"1")),Table7[[#This Row],[day]]),"")</f>
        <v>40589</v>
      </c>
      <c r="P3109" s="195" t="s">
        <v>6534</v>
      </c>
      <c r="Q3109" s="195">
        <v>2011</v>
      </c>
      <c r="R3109" s="195" t="s">
        <v>3433</v>
      </c>
      <c r="S3109" s="195">
        <v>15</v>
      </c>
      <c r="T3109" s="195">
        <v>1372.25</v>
      </c>
      <c r="U3109" s="195">
        <v>2619</v>
      </c>
      <c r="V3109" s="195">
        <v>4606200</v>
      </c>
      <c r="X3109" s="260">
        <v>40673</v>
      </c>
      <c r="Z3109" s="260">
        <v>5</v>
      </c>
      <c r="AB3109" s="260" t="str">
        <f>IFERROR(IFERROR(VLOOKUP(Table_Merge1[[#This Row],[Column1]],Table11[#All],2,FALSE),LEFT(AB3110,8)&amp;IF(LEN((RIGHT(AB3110,2)+1))&lt;2,"0"&amp;(RIGHT(AB3110,2)+1),(RIGHT(AB3110,2)-1))),"")</f>
        <v/>
      </c>
      <c r="AC3109" s="259" t="str">
        <f>LEFT(Table_Merge1[[#This Row],[Column2]],4)</f>
        <v/>
      </c>
      <c r="AD3109" s="259" t="str">
        <f>RIGHT(LEFT(Table_Merge1[[#This Row],[Column2]],7),2)</f>
        <v/>
      </c>
      <c r="AE3109" s="259" t="str">
        <f>RIGHT(Table_Merge1[[#This Row],[Column2]],2)</f>
        <v/>
      </c>
      <c r="AH3109" s="260">
        <v>2011</v>
      </c>
      <c r="AI3109" t="s">
        <v>3439</v>
      </c>
      <c r="AJ3109" s="260">
        <v>10</v>
      </c>
      <c r="AK3109">
        <v>1517.25</v>
      </c>
      <c r="AL3109">
        <v>2654.5</v>
      </c>
      <c r="AM3109">
        <v>4699300</v>
      </c>
      <c r="AP3109" s="287" t="str">
        <f>IFERROR(IF(Table_Merge1[[#This Row],[LME Zinc stock]]*Table_Merge1[[#This Row],[Nima.مقدار]]=0,"",Table_Merge1[[#This Row],[LME Zinc stock]]*Table_Merge1[[#This Row],[Nima.مقدار]]),"")</f>
        <v/>
      </c>
      <c r="AQ3109" s="287" t="str">
        <f>IFERROR(IF(Table_Merge1[[#This Row],[LME Zinc 3-month]]*Table_Merge1[[#This Row],[Nima.مقدار]]=0,"",Table_Merge1[[#This Row],[LME Zinc 3-month]]*Table_Merge1[[#This Row],[Nima.مقدار]]),"")</f>
        <v/>
      </c>
      <c r="AR3109" s="288" t="str">
        <f>IFERROR(IF(Table_Merge1[[#This Row],[LME Zinc stock]]*Table_Merge1[[#This Row],[Azad.Sell]]=0,"",Table_Merge1[[#This Row],[LME Zinc stock]]*Table_Merge1[[#This Row],[Azad.Sell]]),"")</f>
        <v/>
      </c>
      <c r="AS3109" s="288" t="str">
        <f>IFERROR(IF(Table_Merge1[[#This Row],[LME Zinc 3-month]]*Table_Merge1[[#This Row],[Azad.Sell]]=0,"",Table_Merge1[[#This Row],[LME Zinc 3-month]]*Table_Merge1[[#This Row],[Azad.Sell]]),"")</f>
        <v/>
      </c>
      <c r="AT3109"/>
    </row>
    <row r="3110" spans="1:46" x14ac:dyDescent="0.25">
      <c r="A3110" s="258">
        <v>44866</v>
      </c>
      <c r="B31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1401.08.10</v>
      </c>
      <c r="C3110" s="195">
        <f t="shared" ca="1" si="84"/>
        <v>1401</v>
      </c>
      <c r="D31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10" s="195">
        <f>_xlfn.NUMBERVALUE(RIGHT(Table11[[#This Row],[تاریخ شمسی]],2))</f>
        <v>10</v>
      </c>
      <c r="F31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08-10</v>
      </c>
      <c r="G3110" s="195" t="s">
        <v>3261</v>
      </c>
      <c r="L3110" s="259">
        <v>44866</v>
      </c>
      <c r="M3110">
        <v>274094</v>
      </c>
      <c r="O3110" s="283">
        <f>IFERROR(DATE(Table7[[#This Row],[year]],MONTH(DATEVALUE(Table7[[#This Row],[month]]&amp;"1")),Table7[[#This Row],[day]]),"")</f>
        <v>40588</v>
      </c>
      <c r="P3110" s="257" t="s">
        <v>6535</v>
      </c>
      <c r="Q3110" s="257">
        <v>2011</v>
      </c>
      <c r="R3110" s="257" t="s">
        <v>3433</v>
      </c>
      <c r="S3110" s="257">
        <v>14</v>
      </c>
      <c r="T3110" s="257">
        <v>1356.75</v>
      </c>
      <c r="U3110" s="257">
        <v>2614</v>
      </c>
      <c r="V3110" s="257">
        <v>4598950</v>
      </c>
      <c r="X3110" s="260">
        <v>40672</v>
      </c>
      <c r="Z3110" s="260">
        <v>5</v>
      </c>
      <c r="AB3110" s="260" t="str">
        <f>IFERROR(IFERROR(VLOOKUP(Table_Merge1[[#This Row],[Column1]],Table11[#All],2,FALSE),LEFT(AB3111,8)&amp;IF(LEN((RIGHT(AB3111,2)+1))&lt;2,"0"&amp;(RIGHT(AB3111,2)+1),(RIGHT(AB3111,2)-1))),"")</f>
        <v/>
      </c>
      <c r="AC3110" s="259" t="str">
        <f>LEFT(Table_Merge1[[#This Row],[Column2]],4)</f>
        <v/>
      </c>
      <c r="AD3110" s="259" t="str">
        <f>RIGHT(LEFT(Table_Merge1[[#This Row],[Column2]],7),2)</f>
        <v/>
      </c>
      <c r="AE3110" s="259" t="str">
        <f>RIGHT(Table_Merge1[[#This Row],[Column2]],2)</f>
        <v/>
      </c>
      <c r="AH3110" s="260">
        <v>2011</v>
      </c>
      <c r="AI3110" t="s">
        <v>3439</v>
      </c>
      <c r="AJ3110" s="260">
        <v>9</v>
      </c>
      <c r="AK3110">
        <v>1505</v>
      </c>
      <c r="AL3110">
        <v>2607.5</v>
      </c>
      <c r="AM3110">
        <v>4702825</v>
      </c>
      <c r="AP3110" s="287" t="str">
        <f>IFERROR(IF(Table_Merge1[[#This Row],[LME Zinc stock]]*Table_Merge1[[#This Row],[Nima.مقدار]]=0,"",Table_Merge1[[#This Row],[LME Zinc stock]]*Table_Merge1[[#This Row],[Nima.مقدار]]),"")</f>
        <v/>
      </c>
      <c r="AQ3110" s="287" t="str">
        <f>IFERROR(IF(Table_Merge1[[#This Row],[LME Zinc 3-month]]*Table_Merge1[[#This Row],[Nima.مقدار]]=0,"",Table_Merge1[[#This Row],[LME Zinc 3-month]]*Table_Merge1[[#This Row],[Nima.مقدار]]),"")</f>
        <v/>
      </c>
      <c r="AR3110" s="288" t="str">
        <f>IFERROR(IF(Table_Merge1[[#This Row],[LME Zinc stock]]*Table_Merge1[[#This Row],[Azad.Sell]]=0,"",Table_Merge1[[#This Row],[LME Zinc stock]]*Table_Merge1[[#This Row],[Azad.Sell]]),"")</f>
        <v/>
      </c>
      <c r="AS3110" s="288" t="str">
        <f>IFERROR(IF(Table_Merge1[[#This Row],[LME Zinc 3-month]]*Table_Merge1[[#This Row],[Azad.Sell]]=0,"",Table_Merge1[[#This Row],[LME Zinc 3-month]]*Table_Merge1[[#This Row],[Azad.Sell]]),"")</f>
        <v/>
      </c>
      <c r="AT3110"/>
    </row>
    <row r="3111" spans="1:46" x14ac:dyDescent="0.25">
      <c r="A3111" s="258">
        <v>44867</v>
      </c>
      <c r="B31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1401.08.11</v>
      </c>
      <c r="C3111" s="195">
        <f t="shared" ca="1" si="84"/>
        <v>1401</v>
      </c>
      <c r="D31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11" s="195">
        <f>_xlfn.NUMBERVALUE(RIGHT(Table11[[#This Row],[تاریخ شمسی]],2))</f>
        <v>11</v>
      </c>
      <c r="F31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08-11</v>
      </c>
      <c r="G3111" s="195" t="s">
        <v>3262</v>
      </c>
      <c r="L3111" s="259">
        <v>44867</v>
      </c>
      <c r="M3111">
        <v>274396</v>
      </c>
      <c r="O3111" s="284">
        <f>IFERROR(DATE(Table7[[#This Row],[year]],MONTH(DATEVALUE(Table7[[#This Row],[month]]&amp;"1")),Table7[[#This Row],[day]]),"")</f>
        <v>40585</v>
      </c>
      <c r="P3111" s="195" t="s">
        <v>6536</v>
      </c>
      <c r="Q3111" s="195">
        <v>2011</v>
      </c>
      <c r="R3111" s="195" t="s">
        <v>3433</v>
      </c>
      <c r="S3111" s="195">
        <v>11</v>
      </c>
      <c r="T3111" s="195">
        <v>1359</v>
      </c>
      <c r="U3111" s="195">
        <v>2585</v>
      </c>
      <c r="V3111" s="195">
        <v>4604425</v>
      </c>
      <c r="X3111" s="260">
        <v>40669</v>
      </c>
      <c r="Z3111" s="260">
        <v>5</v>
      </c>
      <c r="AB3111" s="260" t="str">
        <f>IFERROR(IFERROR(VLOOKUP(Table_Merge1[[#This Row],[Column1]],Table11[#All],2,FALSE),LEFT(AB3112,8)&amp;IF(LEN((RIGHT(AB3112,2)+1))&lt;2,"0"&amp;(RIGHT(AB3112,2)+1),(RIGHT(AB3112,2)-1))),"")</f>
        <v/>
      </c>
      <c r="AC3111" s="259" t="str">
        <f>LEFT(Table_Merge1[[#This Row],[Column2]],4)</f>
        <v/>
      </c>
      <c r="AD3111" s="259" t="str">
        <f>RIGHT(LEFT(Table_Merge1[[#This Row],[Column2]],7),2)</f>
        <v/>
      </c>
      <c r="AE3111" s="259" t="str">
        <f>RIGHT(Table_Merge1[[#This Row],[Column2]],2)</f>
        <v/>
      </c>
      <c r="AH3111" s="260">
        <v>2011</v>
      </c>
      <c r="AI3111" t="s">
        <v>3439</v>
      </c>
      <c r="AJ3111" s="260">
        <v>6</v>
      </c>
      <c r="AK3111">
        <v>1487.75</v>
      </c>
      <c r="AL3111">
        <v>2548</v>
      </c>
      <c r="AM3111">
        <v>4706100</v>
      </c>
      <c r="AP3111" s="287" t="str">
        <f>IFERROR(IF(Table_Merge1[[#This Row],[LME Zinc stock]]*Table_Merge1[[#This Row],[Nima.مقدار]]=0,"",Table_Merge1[[#This Row],[LME Zinc stock]]*Table_Merge1[[#This Row],[Nima.مقدار]]),"")</f>
        <v/>
      </c>
      <c r="AQ3111" s="287" t="str">
        <f>IFERROR(IF(Table_Merge1[[#This Row],[LME Zinc 3-month]]*Table_Merge1[[#This Row],[Nima.مقدار]]=0,"",Table_Merge1[[#This Row],[LME Zinc 3-month]]*Table_Merge1[[#This Row],[Nima.مقدار]]),"")</f>
        <v/>
      </c>
      <c r="AR3111" s="288" t="str">
        <f>IFERROR(IF(Table_Merge1[[#This Row],[LME Zinc stock]]*Table_Merge1[[#This Row],[Azad.Sell]]=0,"",Table_Merge1[[#This Row],[LME Zinc stock]]*Table_Merge1[[#This Row],[Azad.Sell]]),"")</f>
        <v/>
      </c>
      <c r="AS3111" s="288" t="str">
        <f>IFERROR(IF(Table_Merge1[[#This Row],[LME Zinc 3-month]]*Table_Merge1[[#This Row],[Azad.Sell]]=0,"",Table_Merge1[[#This Row],[LME Zinc 3-month]]*Table_Merge1[[#This Row],[Azad.Sell]]),"")</f>
        <v/>
      </c>
      <c r="AT3111"/>
    </row>
    <row r="3112" spans="1:46" x14ac:dyDescent="0.25">
      <c r="A3112" s="258">
        <v>44868</v>
      </c>
      <c r="B31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1401.08.12</v>
      </c>
      <c r="C3112" s="195">
        <f t="shared" ca="1" si="84"/>
        <v>1401</v>
      </c>
      <c r="D31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12" s="195">
        <f>_xlfn.NUMBERVALUE(RIGHT(Table11[[#This Row],[تاریخ شمسی]],2))</f>
        <v>12</v>
      </c>
      <c r="F31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08-12</v>
      </c>
      <c r="G3112" s="195" t="s">
        <v>3263</v>
      </c>
      <c r="L3112" s="259">
        <v>44868</v>
      </c>
      <c r="M3112">
        <v>274398</v>
      </c>
      <c r="O3112" s="283">
        <f>IFERROR(DATE(Table7[[#This Row],[year]],MONTH(DATEVALUE(Table7[[#This Row],[month]]&amp;"1")),Table7[[#This Row],[day]]),"")</f>
        <v>40584</v>
      </c>
      <c r="P3112" s="257" t="s">
        <v>6537</v>
      </c>
      <c r="Q3112" s="257">
        <v>2011</v>
      </c>
      <c r="R3112" s="257" t="s">
        <v>3433</v>
      </c>
      <c r="S3112" s="257">
        <v>10</v>
      </c>
      <c r="T3112" s="257">
        <v>1358.75</v>
      </c>
      <c r="U3112" s="257">
        <v>2613</v>
      </c>
      <c r="V3112" s="257">
        <v>4606625</v>
      </c>
      <c r="X3112" s="260">
        <v>40668</v>
      </c>
      <c r="Z3112" s="260">
        <v>5</v>
      </c>
      <c r="AB3112" s="260" t="str">
        <f>IFERROR(IFERROR(VLOOKUP(Table_Merge1[[#This Row],[Column1]],Table11[#All],2,FALSE),LEFT(AB3113,8)&amp;IF(LEN((RIGHT(AB3113,2)+1))&lt;2,"0"&amp;(RIGHT(AB3113,2)+1),(RIGHT(AB3113,2)-1))),"")</f>
        <v/>
      </c>
      <c r="AC3112" s="259" t="str">
        <f>LEFT(Table_Merge1[[#This Row],[Column2]],4)</f>
        <v/>
      </c>
      <c r="AD3112" s="259" t="str">
        <f>RIGHT(LEFT(Table_Merge1[[#This Row],[Column2]],7),2)</f>
        <v/>
      </c>
      <c r="AE3112" s="259" t="str">
        <f>RIGHT(Table_Merge1[[#This Row],[Column2]],2)</f>
        <v/>
      </c>
      <c r="AH3112" s="260">
        <v>2011</v>
      </c>
      <c r="AI3112" t="s">
        <v>3439</v>
      </c>
      <c r="AJ3112" s="260">
        <v>5</v>
      </c>
      <c r="AK3112">
        <v>1514.5</v>
      </c>
      <c r="AL3112">
        <v>2550.5</v>
      </c>
      <c r="AM3112">
        <v>4706675</v>
      </c>
      <c r="AP3112" s="287" t="str">
        <f>IFERROR(IF(Table_Merge1[[#This Row],[LME Zinc stock]]*Table_Merge1[[#This Row],[Nima.مقدار]]=0,"",Table_Merge1[[#This Row],[LME Zinc stock]]*Table_Merge1[[#This Row],[Nima.مقدار]]),"")</f>
        <v/>
      </c>
      <c r="AQ3112" s="287" t="str">
        <f>IFERROR(IF(Table_Merge1[[#This Row],[LME Zinc 3-month]]*Table_Merge1[[#This Row],[Nima.مقدار]]=0,"",Table_Merge1[[#This Row],[LME Zinc 3-month]]*Table_Merge1[[#This Row],[Nima.مقدار]]),"")</f>
        <v/>
      </c>
      <c r="AR3112" s="288" t="str">
        <f>IFERROR(IF(Table_Merge1[[#This Row],[LME Zinc stock]]*Table_Merge1[[#This Row],[Azad.Sell]]=0,"",Table_Merge1[[#This Row],[LME Zinc stock]]*Table_Merge1[[#This Row],[Azad.Sell]]),"")</f>
        <v/>
      </c>
      <c r="AS3112" s="288" t="str">
        <f>IFERROR(IF(Table_Merge1[[#This Row],[LME Zinc 3-month]]*Table_Merge1[[#This Row],[Azad.Sell]]=0,"",Table_Merge1[[#This Row],[LME Zinc 3-month]]*Table_Merge1[[#This Row],[Azad.Sell]]),"")</f>
        <v/>
      </c>
      <c r="AT3112"/>
    </row>
    <row r="3113" spans="1:46" x14ac:dyDescent="0.25">
      <c r="A3113" s="258">
        <v>44870</v>
      </c>
      <c r="B31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1401.08.14</v>
      </c>
      <c r="C3113" s="195">
        <f t="shared" ca="1" si="84"/>
        <v>1401</v>
      </c>
      <c r="D31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13" s="195">
        <f>_xlfn.NUMBERVALUE(RIGHT(Table11[[#This Row],[تاریخ شمسی]],2))</f>
        <v>14</v>
      </c>
      <c r="F31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08-14</v>
      </c>
      <c r="G3113" s="195" t="s">
        <v>3264</v>
      </c>
      <c r="L3113" s="259">
        <v>44870</v>
      </c>
      <c r="M3113">
        <v>273981</v>
      </c>
      <c r="O3113" s="284">
        <f>IFERROR(DATE(Table7[[#This Row],[year]],MONTH(DATEVALUE(Table7[[#This Row],[month]]&amp;"1")),Table7[[#This Row],[day]]),"")</f>
        <v>40583</v>
      </c>
      <c r="P3113" s="195" t="s">
        <v>6538</v>
      </c>
      <c r="Q3113" s="195">
        <v>2011</v>
      </c>
      <c r="R3113" s="195" t="s">
        <v>3433</v>
      </c>
      <c r="S3113" s="195">
        <v>9</v>
      </c>
      <c r="T3113" s="195">
        <v>1362.5</v>
      </c>
      <c r="U3113" s="195" t="s">
        <v>3621</v>
      </c>
      <c r="V3113" s="195" t="s">
        <v>3621</v>
      </c>
      <c r="X3113" s="260">
        <v>40667</v>
      </c>
      <c r="Z3113" s="260">
        <v>5</v>
      </c>
      <c r="AB3113" s="260" t="str">
        <f>IFERROR(IFERROR(VLOOKUP(Table_Merge1[[#This Row],[Column1]],Table11[#All],2,FALSE),LEFT(AB3114,8)&amp;IF(LEN((RIGHT(AB3114,2)+1))&lt;2,"0"&amp;(RIGHT(AB3114,2)+1),(RIGHT(AB3114,2)-1))),"")</f>
        <v/>
      </c>
      <c r="AC3113" s="259" t="str">
        <f>LEFT(Table_Merge1[[#This Row],[Column2]],4)</f>
        <v/>
      </c>
      <c r="AD3113" s="259" t="str">
        <f>RIGHT(LEFT(Table_Merge1[[#This Row],[Column2]],7),2)</f>
        <v/>
      </c>
      <c r="AE3113" s="259" t="str">
        <f>RIGHT(Table_Merge1[[#This Row],[Column2]],2)</f>
        <v/>
      </c>
      <c r="AH3113" s="260">
        <v>2011</v>
      </c>
      <c r="AI3113" t="s">
        <v>3439</v>
      </c>
      <c r="AJ3113" s="260">
        <v>4</v>
      </c>
      <c r="AK3113">
        <v>1536</v>
      </c>
      <c r="AL3113">
        <v>2515</v>
      </c>
      <c r="AM3113">
        <v>4707125</v>
      </c>
      <c r="AP3113" s="287" t="str">
        <f>IFERROR(IF(Table_Merge1[[#This Row],[LME Zinc stock]]*Table_Merge1[[#This Row],[Nima.مقدار]]=0,"",Table_Merge1[[#This Row],[LME Zinc stock]]*Table_Merge1[[#This Row],[Nima.مقدار]]),"")</f>
        <v/>
      </c>
      <c r="AQ3113" s="287" t="str">
        <f>IFERROR(IF(Table_Merge1[[#This Row],[LME Zinc 3-month]]*Table_Merge1[[#This Row],[Nima.مقدار]]=0,"",Table_Merge1[[#This Row],[LME Zinc 3-month]]*Table_Merge1[[#This Row],[Nima.مقدار]]),"")</f>
        <v/>
      </c>
      <c r="AR3113" s="288" t="str">
        <f>IFERROR(IF(Table_Merge1[[#This Row],[LME Zinc stock]]*Table_Merge1[[#This Row],[Azad.Sell]]=0,"",Table_Merge1[[#This Row],[LME Zinc stock]]*Table_Merge1[[#This Row],[Azad.Sell]]),"")</f>
        <v/>
      </c>
      <c r="AS3113" s="288" t="str">
        <f>IFERROR(IF(Table_Merge1[[#This Row],[LME Zinc 3-month]]*Table_Merge1[[#This Row],[Azad.Sell]]=0,"",Table_Merge1[[#This Row],[LME Zinc 3-month]]*Table_Merge1[[#This Row],[Azad.Sell]]),"")</f>
        <v/>
      </c>
      <c r="AT3113"/>
    </row>
    <row r="3114" spans="1:46" x14ac:dyDescent="0.25">
      <c r="A3114" s="258">
        <v>44871</v>
      </c>
      <c r="B31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1401.08.15</v>
      </c>
      <c r="C3114" s="195">
        <f t="shared" ca="1" si="84"/>
        <v>1401</v>
      </c>
      <c r="D31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14" s="195">
        <f>_xlfn.NUMBERVALUE(RIGHT(Table11[[#This Row],[تاریخ شمسی]],2))</f>
        <v>15</v>
      </c>
      <c r="F31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08-15</v>
      </c>
      <c r="G3114" s="195" t="s">
        <v>3265</v>
      </c>
      <c r="L3114" s="259">
        <v>44871</v>
      </c>
      <c r="M3114">
        <v>274430</v>
      </c>
      <c r="O3114" s="283">
        <f>IFERROR(DATE(Table7[[#This Row],[year]],MONTH(DATEVALUE(Table7[[#This Row],[month]]&amp;"1")),Table7[[#This Row],[day]]),"")</f>
        <v>40582</v>
      </c>
      <c r="P3114" s="257" t="s">
        <v>6539</v>
      </c>
      <c r="Q3114" s="257">
        <v>2011</v>
      </c>
      <c r="R3114" s="257" t="s">
        <v>3433</v>
      </c>
      <c r="S3114" s="257">
        <v>8</v>
      </c>
      <c r="T3114" s="257">
        <v>1354</v>
      </c>
      <c r="U3114" s="257">
        <v>2560</v>
      </c>
      <c r="V3114" s="257">
        <v>4611475</v>
      </c>
      <c r="X3114" s="260">
        <v>40666</v>
      </c>
      <c r="Z3114" s="260">
        <v>5</v>
      </c>
      <c r="AB3114" s="260" t="str">
        <f>IFERROR(IFERROR(VLOOKUP(Table_Merge1[[#This Row],[Column1]],Table11[#All],2,FALSE),LEFT(AB3115,8)&amp;IF(LEN((RIGHT(AB3115,2)+1))&lt;2,"0"&amp;(RIGHT(AB3115,2)+1),(RIGHT(AB3115,2)-1))),"")</f>
        <v/>
      </c>
      <c r="AC3114" s="259" t="str">
        <f>LEFT(Table_Merge1[[#This Row],[Column2]],4)</f>
        <v/>
      </c>
      <c r="AD3114" s="259" t="str">
        <f>RIGHT(LEFT(Table_Merge1[[#This Row],[Column2]],7),2)</f>
        <v/>
      </c>
      <c r="AE3114" s="259" t="str">
        <f>RIGHT(Table_Merge1[[#This Row],[Column2]],2)</f>
        <v/>
      </c>
      <c r="AH3114" s="260">
        <v>2011</v>
      </c>
      <c r="AI3114" t="s">
        <v>3439</v>
      </c>
      <c r="AJ3114" s="260">
        <v>3</v>
      </c>
      <c r="AK3114">
        <v>1546.5</v>
      </c>
      <c r="AL3114">
        <v>2480</v>
      </c>
      <c r="AM3114">
        <v>4706425</v>
      </c>
      <c r="AP3114" s="287" t="str">
        <f>IFERROR(IF(Table_Merge1[[#This Row],[LME Zinc stock]]*Table_Merge1[[#This Row],[Nima.مقدار]]=0,"",Table_Merge1[[#This Row],[LME Zinc stock]]*Table_Merge1[[#This Row],[Nima.مقدار]]),"")</f>
        <v/>
      </c>
      <c r="AQ3114" s="287" t="str">
        <f>IFERROR(IF(Table_Merge1[[#This Row],[LME Zinc 3-month]]*Table_Merge1[[#This Row],[Nima.مقدار]]=0,"",Table_Merge1[[#This Row],[LME Zinc 3-month]]*Table_Merge1[[#This Row],[Nima.مقدار]]),"")</f>
        <v/>
      </c>
      <c r="AR3114" s="288" t="str">
        <f>IFERROR(IF(Table_Merge1[[#This Row],[LME Zinc stock]]*Table_Merge1[[#This Row],[Azad.Sell]]=0,"",Table_Merge1[[#This Row],[LME Zinc stock]]*Table_Merge1[[#This Row],[Azad.Sell]]),"")</f>
        <v/>
      </c>
      <c r="AS3114" s="288" t="str">
        <f>IFERROR(IF(Table_Merge1[[#This Row],[LME Zinc 3-month]]*Table_Merge1[[#This Row],[Azad.Sell]]=0,"",Table_Merge1[[#This Row],[LME Zinc 3-month]]*Table_Merge1[[#This Row],[Azad.Sell]]),"")</f>
        <v/>
      </c>
      <c r="AT3114"/>
    </row>
    <row r="3115" spans="1:46" x14ac:dyDescent="0.25">
      <c r="A3115" s="258">
        <v>44872</v>
      </c>
      <c r="B31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1401.08.16</v>
      </c>
      <c r="C3115" s="195">
        <f t="shared" ca="1" si="84"/>
        <v>1401</v>
      </c>
      <c r="D31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15" s="195">
        <f>_xlfn.NUMBERVALUE(RIGHT(Table11[[#This Row],[تاریخ شمسی]],2))</f>
        <v>16</v>
      </c>
      <c r="F31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08-16</v>
      </c>
      <c r="G3115" s="195" t="s">
        <v>3266</v>
      </c>
      <c r="L3115" s="259">
        <v>44872</v>
      </c>
      <c r="M3115">
        <v>276398</v>
      </c>
      <c r="O3115" s="284">
        <f>IFERROR(DATE(Table7[[#This Row],[year]],MONTH(DATEVALUE(Table7[[#This Row],[month]]&amp;"1")),Table7[[#This Row],[day]]),"")</f>
        <v>40581</v>
      </c>
      <c r="P3115" s="195" t="s">
        <v>6540</v>
      </c>
      <c r="Q3115" s="195">
        <v>2011</v>
      </c>
      <c r="R3115" s="195" t="s">
        <v>3433</v>
      </c>
      <c r="S3115" s="195">
        <v>7</v>
      </c>
      <c r="T3115" s="195">
        <v>1347</v>
      </c>
      <c r="U3115" s="195">
        <v>2560</v>
      </c>
      <c r="V3115" s="195">
        <v>4610875</v>
      </c>
      <c r="X3115" s="260">
        <v>40661</v>
      </c>
      <c r="Z3115" s="260">
        <v>5</v>
      </c>
      <c r="AB3115" s="260" t="str">
        <f>IFERROR(IFERROR(VLOOKUP(Table_Merge1[[#This Row],[Column1]],Table11[#All],2,FALSE),LEFT(AB3116,8)&amp;IF(LEN((RIGHT(AB3116,2)+1))&lt;2,"0"&amp;(RIGHT(AB3116,2)+1),(RIGHT(AB3116,2)-1))),"")</f>
        <v/>
      </c>
      <c r="AC3115" s="259" t="str">
        <f>LEFT(Table_Merge1[[#This Row],[Column2]],4)</f>
        <v/>
      </c>
      <c r="AD3115" s="259" t="str">
        <f>RIGHT(LEFT(Table_Merge1[[#This Row],[Column2]],7),2)</f>
        <v/>
      </c>
      <c r="AE3115" s="259" t="str">
        <f>RIGHT(Table_Merge1[[#This Row],[Column2]],2)</f>
        <v/>
      </c>
      <c r="AH3115" s="260">
        <v>2011</v>
      </c>
      <c r="AI3115" t="s">
        <v>3437</v>
      </c>
      <c r="AJ3115" s="260">
        <v>28</v>
      </c>
      <c r="AK3115">
        <v>1531</v>
      </c>
      <c r="AL3115">
        <v>2540</v>
      </c>
      <c r="AM3115">
        <v>4709825</v>
      </c>
      <c r="AP3115" s="287" t="str">
        <f>IFERROR(IF(Table_Merge1[[#This Row],[LME Zinc stock]]*Table_Merge1[[#This Row],[Nima.مقدار]]=0,"",Table_Merge1[[#This Row],[LME Zinc stock]]*Table_Merge1[[#This Row],[Nima.مقدار]]),"")</f>
        <v/>
      </c>
      <c r="AQ3115" s="287" t="str">
        <f>IFERROR(IF(Table_Merge1[[#This Row],[LME Zinc 3-month]]*Table_Merge1[[#This Row],[Nima.مقدار]]=0,"",Table_Merge1[[#This Row],[LME Zinc 3-month]]*Table_Merge1[[#This Row],[Nima.مقدار]]),"")</f>
        <v/>
      </c>
      <c r="AR3115" s="288" t="str">
        <f>IFERROR(IF(Table_Merge1[[#This Row],[LME Zinc stock]]*Table_Merge1[[#This Row],[Azad.Sell]]=0,"",Table_Merge1[[#This Row],[LME Zinc stock]]*Table_Merge1[[#This Row],[Azad.Sell]]),"")</f>
        <v/>
      </c>
      <c r="AS3115" s="288" t="str">
        <f>IFERROR(IF(Table_Merge1[[#This Row],[LME Zinc 3-month]]*Table_Merge1[[#This Row],[Azad.Sell]]=0,"",Table_Merge1[[#This Row],[LME Zinc 3-month]]*Table_Merge1[[#This Row],[Azad.Sell]]),"")</f>
        <v/>
      </c>
      <c r="AT3115"/>
    </row>
    <row r="3116" spans="1:46" x14ac:dyDescent="0.25">
      <c r="A3116" s="258">
        <v>44873</v>
      </c>
      <c r="B31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1401.08.17</v>
      </c>
      <c r="C3116" s="195">
        <f t="shared" ca="1" si="84"/>
        <v>1401</v>
      </c>
      <c r="D31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16" s="195">
        <f>_xlfn.NUMBERVALUE(RIGHT(Table11[[#This Row],[تاریخ شمسی]],2))</f>
        <v>17</v>
      </c>
      <c r="F31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08-17</v>
      </c>
      <c r="G3116" s="195" t="s">
        <v>3267</v>
      </c>
      <c r="L3116" s="259">
        <v>44873</v>
      </c>
      <c r="M3116">
        <v>276805</v>
      </c>
      <c r="O3116" s="283">
        <f>IFERROR(DATE(Table7[[#This Row],[year]],MONTH(DATEVALUE(Table7[[#This Row],[month]]&amp;"1")),Table7[[#This Row],[day]]),"")</f>
        <v>40578</v>
      </c>
      <c r="P3116" s="257" t="s">
        <v>6541</v>
      </c>
      <c r="Q3116" s="257">
        <v>2011</v>
      </c>
      <c r="R3116" s="257" t="s">
        <v>3433</v>
      </c>
      <c r="S3116" s="257">
        <v>4</v>
      </c>
      <c r="T3116" s="257">
        <v>1347.5</v>
      </c>
      <c r="U3116" s="257">
        <v>2520</v>
      </c>
      <c r="V3116" s="257">
        <v>4615500</v>
      </c>
      <c r="X3116" s="260">
        <v>40660</v>
      </c>
      <c r="Z3116" s="260">
        <v>5</v>
      </c>
      <c r="AB3116" s="260" t="str">
        <f>IFERROR(IFERROR(VLOOKUP(Table_Merge1[[#This Row],[Column1]],Table11[#All],2,FALSE),LEFT(AB3117,8)&amp;IF(LEN((RIGHT(AB3117,2)+1))&lt;2,"0"&amp;(RIGHT(AB3117,2)+1),(RIGHT(AB3117,2)-1))),"")</f>
        <v/>
      </c>
      <c r="AC3116" s="259" t="str">
        <f>LEFT(Table_Merge1[[#This Row],[Column2]],4)</f>
        <v/>
      </c>
      <c r="AD3116" s="259" t="str">
        <f>RIGHT(LEFT(Table_Merge1[[#This Row],[Column2]],7),2)</f>
        <v/>
      </c>
      <c r="AE3116" s="259" t="str">
        <f>RIGHT(Table_Merge1[[#This Row],[Column2]],2)</f>
        <v/>
      </c>
      <c r="AH3116" s="260">
        <v>2011</v>
      </c>
      <c r="AI3116" t="s">
        <v>3437</v>
      </c>
      <c r="AJ3116" s="260">
        <v>27</v>
      </c>
      <c r="AK3116">
        <v>1508</v>
      </c>
      <c r="AL3116">
        <v>2528</v>
      </c>
      <c r="AM3116">
        <v>4711875</v>
      </c>
      <c r="AP3116" s="287" t="str">
        <f>IFERROR(IF(Table_Merge1[[#This Row],[LME Zinc stock]]*Table_Merge1[[#This Row],[Nima.مقدار]]=0,"",Table_Merge1[[#This Row],[LME Zinc stock]]*Table_Merge1[[#This Row],[Nima.مقدار]]),"")</f>
        <v/>
      </c>
      <c r="AQ3116" s="287" t="str">
        <f>IFERROR(IF(Table_Merge1[[#This Row],[LME Zinc 3-month]]*Table_Merge1[[#This Row],[Nima.مقدار]]=0,"",Table_Merge1[[#This Row],[LME Zinc 3-month]]*Table_Merge1[[#This Row],[Nima.مقدار]]),"")</f>
        <v/>
      </c>
      <c r="AR3116" s="288" t="str">
        <f>IFERROR(IF(Table_Merge1[[#This Row],[LME Zinc stock]]*Table_Merge1[[#This Row],[Azad.Sell]]=0,"",Table_Merge1[[#This Row],[LME Zinc stock]]*Table_Merge1[[#This Row],[Azad.Sell]]),"")</f>
        <v/>
      </c>
      <c r="AS3116" s="288" t="str">
        <f>IFERROR(IF(Table_Merge1[[#This Row],[LME Zinc 3-month]]*Table_Merge1[[#This Row],[Azad.Sell]]=0,"",Table_Merge1[[#This Row],[LME Zinc 3-month]]*Table_Merge1[[#This Row],[Azad.Sell]]),"")</f>
        <v/>
      </c>
      <c r="AT3116"/>
    </row>
    <row r="3117" spans="1:46" x14ac:dyDescent="0.25">
      <c r="A3117" s="258">
        <v>44874</v>
      </c>
      <c r="B31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1401.08.18</v>
      </c>
      <c r="C3117" s="195">
        <f t="shared" ca="1" si="84"/>
        <v>1401</v>
      </c>
      <c r="D31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17" s="195">
        <f>_xlfn.NUMBERVALUE(RIGHT(Table11[[#This Row],[تاریخ شمسی]],2))</f>
        <v>18</v>
      </c>
      <c r="F31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08-18</v>
      </c>
      <c r="G3117" s="195" t="s">
        <v>3268</v>
      </c>
      <c r="L3117" s="259">
        <v>44874</v>
      </c>
      <c r="M3117">
        <v>276883</v>
      </c>
      <c r="O3117" s="284">
        <f>IFERROR(DATE(Table7[[#This Row],[year]],MONTH(DATEVALUE(Table7[[#This Row],[month]]&amp;"1")),Table7[[#This Row],[day]]),"")</f>
        <v>40577</v>
      </c>
      <c r="P3117" s="195" t="s">
        <v>6542</v>
      </c>
      <c r="Q3117" s="195">
        <v>2011</v>
      </c>
      <c r="R3117" s="195" t="s">
        <v>3433</v>
      </c>
      <c r="S3117" s="195">
        <v>3</v>
      </c>
      <c r="T3117" s="195">
        <v>1332.5</v>
      </c>
      <c r="U3117" s="195">
        <v>2521</v>
      </c>
      <c r="V3117" s="195">
        <v>4620500</v>
      </c>
      <c r="X3117" s="260">
        <v>40659</v>
      </c>
      <c r="Z3117" s="260">
        <v>5</v>
      </c>
      <c r="AB3117" s="260" t="str">
        <f>IFERROR(IFERROR(VLOOKUP(Table_Merge1[[#This Row],[Column1]],Table11[#All],2,FALSE),LEFT(AB3118,8)&amp;IF(LEN((RIGHT(AB3118,2)+1))&lt;2,"0"&amp;(RIGHT(AB3118,2)+1),(RIGHT(AB3118,2)-1))),"")</f>
        <v/>
      </c>
      <c r="AC3117" s="259" t="str">
        <f>LEFT(Table_Merge1[[#This Row],[Column2]],4)</f>
        <v/>
      </c>
      <c r="AD3117" s="259" t="str">
        <f>RIGHT(LEFT(Table_Merge1[[#This Row],[Column2]],7),2)</f>
        <v/>
      </c>
      <c r="AE3117" s="259" t="str">
        <f>RIGHT(Table_Merge1[[#This Row],[Column2]],2)</f>
        <v/>
      </c>
      <c r="AH3117" s="260">
        <v>2011</v>
      </c>
      <c r="AI3117" t="s">
        <v>3437</v>
      </c>
      <c r="AJ3117" s="260">
        <v>26</v>
      </c>
      <c r="AK3117">
        <v>1505</v>
      </c>
      <c r="AL3117">
        <v>2525</v>
      </c>
      <c r="AM3117">
        <v>4710550</v>
      </c>
      <c r="AP3117" s="287" t="str">
        <f>IFERROR(IF(Table_Merge1[[#This Row],[LME Zinc stock]]*Table_Merge1[[#This Row],[Nima.مقدار]]=0,"",Table_Merge1[[#This Row],[LME Zinc stock]]*Table_Merge1[[#This Row],[Nima.مقدار]]),"")</f>
        <v/>
      </c>
      <c r="AQ3117" s="287" t="str">
        <f>IFERROR(IF(Table_Merge1[[#This Row],[LME Zinc 3-month]]*Table_Merge1[[#This Row],[Nima.مقدار]]=0,"",Table_Merge1[[#This Row],[LME Zinc 3-month]]*Table_Merge1[[#This Row],[Nima.مقدار]]),"")</f>
        <v/>
      </c>
      <c r="AR3117" s="288" t="str">
        <f>IFERROR(IF(Table_Merge1[[#This Row],[LME Zinc stock]]*Table_Merge1[[#This Row],[Azad.Sell]]=0,"",Table_Merge1[[#This Row],[LME Zinc stock]]*Table_Merge1[[#This Row],[Azad.Sell]]),"")</f>
        <v/>
      </c>
      <c r="AS3117" s="288" t="str">
        <f>IFERROR(IF(Table_Merge1[[#This Row],[LME Zinc 3-month]]*Table_Merge1[[#This Row],[Azad.Sell]]=0,"",Table_Merge1[[#This Row],[LME Zinc 3-month]]*Table_Merge1[[#This Row],[Azad.Sell]]),"")</f>
        <v/>
      </c>
      <c r="AT3117"/>
    </row>
    <row r="3118" spans="1:46" x14ac:dyDescent="0.25">
      <c r="A3118" s="258">
        <v>44875</v>
      </c>
      <c r="B31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1401.08.19</v>
      </c>
      <c r="C3118" s="195">
        <f t="shared" ca="1" si="84"/>
        <v>1401</v>
      </c>
      <c r="D31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18" s="195">
        <f>_xlfn.NUMBERVALUE(RIGHT(Table11[[#This Row],[تاریخ شمسی]],2))</f>
        <v>19</v>
      </c>
      <c r="F31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08-19</v>
      </c>
      <c r="G3118" s="195" t="s">
        <v>3269</v>
      </c>
      <c r="L3118" s="259">
        <v>44875</v>
      </c>
      <c r="M3118">
        <v>277300</v>
      </c>
      <c r="O3118" s="283">
        <f>IFERROR(DATE(Table7[[#This Row],[year]],MONTH(DATEVALUE(Table7[[#This Row],[month]]&amp;"1")),Table7[[#This Row],[day]]),"")</f>
        <v>40576</v>
      </c>
      <c r="P3118" s="257" t="s">
        <v>6543</v>
      </c>
      <c r="Q3118" s="257">
        <v>2011</v>
      </c>
      <c r="R3118" s="257" t="s">
        <v>3433</v>
      </c>
      <c r="S3118" s="257">
        <v>2</v>
      </c>
      <c r="T3118" s="257">
        <v>1337</v>
      </c>
      <c r="U3118" s="257">
        <v>2506</v>
      </c>
      <c r="V3118" s="257">
        <v>4621350</v>
      </c>
      <c r="X3118" s="260">
        <v>40654</v>
      </c>
      <c r="Z3118" s="260">
        <v>5</v>
      </c>
      <c r="AB3118" s="260" t="str">
        <f>IFERROR(IFERROR(VLOOKUP(Table_Merge1[[#This Row],[Column1]],Table11[#All],2,FALSE),LEFT(AB3119,8)&amp;IF(LEN((RIGHT(AB3119,2)+1))&lt;2,"0"&amp;(RIGHT(AB3119,2)+1),(RIGHT(AB3119,2)-1))),"")</f>
        <v/>
      </c>
      <c r="AC3118" s="259" t="str">
        <f>LEFT(Table_Merge1[[#This Row],[Column2]],4)</f>
        <v/>
      </c>
      <c r="AD3118" s="259" t="str">
        <f>RIGHT(LEFT(Table_Merge1[[#This Row],[Column2]],7),2)</f>
        <v/>
      </c>
      <c r="AE3118" s="259" t="str">
        <f>RIGHT(Table_Merge1[[#This Row],[Column2]],2)</f>
        <v/>
      </c>
      <c r="AH3118" s="260">
        <v>2011</v>
      </c>
      <c r="AI3118" t="s">
        <v>3437</v>
      </c>
      <c r="AJ3118" s="260">
        <v>21</v>
      </c>
      <c r="AK3118">
        <v>1507</v>
      </c>
      <c r="AL3118">
        <v>2538.5</v>
      </c>
      <c r="AM3118">
        <v>4687925</v>
      </c>
      <c r="AP3118" s="287" t="str">
        <f>IFERROR(IF(Table_Merge1[[#This Row],[LME Zinc stock]]*Table_Merge1[[#This Row],[Nima.مقدار]]=0,"",Table_Merge1[[#This Row],[LME Zinc stock]]*Table_Merge1[[#This Row],[Nima.مقدار]]),"")</f>
        <v/>
      </c>
      <c r="AQ3118" s="287" t="str">
        <f>IFERROR(IF(Table_Merge1[[#This Row],[LME Zinc 3-month]]*Table_Merge1[[#This Row],[Nima.مقدار]]=0,"",Table_Merge1[[#This Row],[LME Zinc 3-month]]*Table_Merge1[[#This Row],[Nima.مقدار]]),"")</f>
        <v/>
      </c>
      <c r="AR3118" s="288" t="str">
        <f>IFERROR(IF(Table_Merge1[[#This Row],[LME Zinc stock]]*Table_Merge1[[#This Row],[Azad.Sell]]=0,"",Table_Merge1[[#This Row],[LME Zinc stock]]*Table_Merge1[[#This Row],[Azad.Sell]]),"")</f>
        <v/>
      </c>
      <c r="AS3118" s="288" t="str">
        <f>IFERROR(IF(Table_Merge1[[#This Row],[LME Zinc 3-month]]*Table_Merge1[[#This Row],[Azad.Sell]]=0,"",Table_Merge1[[#This Row],[LME Zinc 3-month]]*Table_Merge1[[#This Row],[Azad.Sell]]),"")</f>
        <v/>
      </c>
      <c r="AT3118"/>
    </row>
    <row r="3119" spans="1:46" x14ac:dyDescent="0.25">
      <c r="A3119" s="258">
        <v>44877</v>
      </c>
      <c r="B31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1401.08.21</v>
      </c>
      <c r="C3119" s="195">
        <f t="shared" ca="1" si="84"/>
        <v>1401</v>
      </c>
      <c r="D31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19" s="195">
        <f>_xlfn.NUMBERVALUE(RIGHT(Table11[[#This Row],[تاریخ شمسی]],2))</f>
        <v>21</v>
      </c>
      <c r="F31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08-21</v>
      </c>
      <c r="G3119" s="195" t="s">
        <v>3270</v>
      </c>
      <c r="L3119" s="259">
        <v>44877</v>
      </c>
      <c r="M3119">
        <v>276528</v>
      </c>
      <c r="O3119" s="284">
        <f>IFERROR(DATE(Table7[[#This Row],[year]],MONTH(DATEVALUE(Table7[[#This Row],[month]]&amp;"1")),Table7[[#This Row],[day]]),"")</f>
        <v>40575</v>
      </c>
      <c r="P3119" s="195" t="s">
        <v>6544</v>
      </c>
      <c r="Q3119" s="195">
        <v>2011</v>
      </c>
      <c r="R3119" s="195" t="s">
        <v>3433</v>
      </c>
      <c r="S3119" s="195">
        <v>1</v>
      </c>
      <c r="T3119" s="195">
        <v>1337.5</v>
      </c>
      <c r="U3119" s="195">
        <v>2567</v>
      </c>
      <c r="V3119" s="195">
        <v>4621325</v>
      </c>
      <c r="X3119" s="260">
        <v>40653</v>
      </c>
      <c r="Z3119" s="260">
        <v>5</v>
      </c>
      <c r="AB3119" s="260" t="str">
        <f>IFERROR(IFERROR(VLOOKUP(Table_Merge1[[#This Row],[Column1]],Table11[#All],2,FALSE),LEFT(AB3120,8)&amp;IF(LEN((RIGHT(AB3120,2)+1))&lt;2,"0"&amp;(RIGHT(AB3120,2)+1),(RIGHT(AB3120,2)-1))),"")</f>
        <v/>
      </c>
      <c r="AC3119" s="259" t="str">
        <f>LEFT(Table_Merge1[[#This Row],[Column2]],4)</f>
        <v/>
      </c>
      <c r="AD3119" s="259" t="str">
        <f>RIGHT(LEFT(Table_Merge1[[#This Row],[Column2]],7),2)</f>
        <v/>
      </c>
      <c r="AE3119" s="259" t="str">
        <f>RIGHT(Table_Merge1[[#This Row],[Column2]],2)</f>
        <v/>
      </c>
      <c r="AH3119" s="260">
        <v>2011</v>
      </c>
      <c r="AI3119" t="s">
        <v>3437</v>
      </c>
      <c r="AJ3119" s="260">
        <v>20</v>
      </c>
      <c r="AK3119">
        <v>1505</v>
      </c>
      <c r="AL3119">
        <v>2627</v>
      </c>
      <c r="AM3119">
        <v>4622825</v>
      </c>
      <c r="AP3119" s="287" t="str">
        <f>IFERROR(IF(Table_Merge1[[#This Row],[LME Zinc stock]]*Table_Merge1[[#This Row],[Nima.مقدار]]=0,"",Table_Merge1[[#This Row],[LME Zinc stock]]*Table_Merge1[[#This Row],[Nima.مقدار]]),"")</f>
        <v/>
      </c>
      <c r="AQ3119" s="287" t="str">
        <f>IFERROR(IF(Table_Merge1[[#This Row],[LME Zinc 3-month]]*Table_Merge1[[#This Row],[Nima.مقدار]]=0,"",Table_Merge1[[#This Row],[LME Zinc 3-month]]*Table_Merge1[[#This Row],[Nima.مقدار]]),"")</f>
        <v/>
      </c>
      <c r="AR3119" s="288" t="str">
        <f>IFERROR(IF(Table_Merge1[[#This Row],[LME Zinc stock]]*Table_Merge1[[#This Row],[Azad.Sell]]=0,"",Table_Merge1[[#This Row],[LME Zinc stock]]*Table_Merge1[[#This Row],[Azad.Sell]]),"")</f>
        <v/>
      </c>
      <c r="AS3119" s="288" t="str">
        <f>IFERROR(IF(Table_Merge1[[#This Row],[LME Zinc 3-month]]*Table_Merge1[[#This Row],[Azad.Sell]]=0,"",Table_Merge1[[#This Row],[LME Zinc 3-month]]*Table_Merge1[[#This Row],[Azad.Sell]]),"")</f>
        <v/>
      </c>
      <c r="AT3119"/>
    </row>
    <row r="3120" spans="1:46" x14ac:dyDescent="0.25">
      <c r="A3120" s="258">
        <v>44878</v>
      </c>
      <c r="B31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1401.08.22</v>
      </c>
      <c r="C3120" s="195">
        <f t="shared" ca="1" si="84"/>
        <v>1401</v>
      </c>
      <c r="D31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20" s="195">
        <f>_xlfn.NUMBERVALUE(RIGHT(Table11[[#This Row],[تاریخ شمسی]],2))</f>
        <v>22</v>
      </c>
      <c r="F31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08-22</v>
      </c>
      <c r="G3120" s="195" t="s">
        <v>3271</v>
      </c>
      <c r="L3120" s="259">
        <v>44878</v>
      </c>
      <c r="M3120">
        <v>277741</v>
      </c>
      <c r="O3120" s="283">
        <f>IFERROR(DATE(Table7[[#This Row],[year]],MONTH(DATEVALUE(Table7[[#This Row],[month]]&amp;"1")),Table7[[#This Row],[day]]),"")</f>
        <v>40574</v>
      </c>
      <c r="P3120" s="257" t="s">
        <v>6545</v>
      </c>
      <c r="Q3120" s="257">
        <v>2011</v>
      </c>
      <c r="R3120" s="257" t="s">
        <v>3431</v>
      </c>
      <c r="S3120" s="257">
        <v>31</v>
      </c>
      <c r="T3120" s="257">
        <v>1333.5</v>
      </c>
      <c r="U3120" s="257">
        <v>2506</v>
      </c>
      <c r="V3120" s="257">
        <v>4598200</v>
      </c>
      <c r="X3120" s="260">
        <v>40652</v>
      </c>
      <c r="Z3120" s="260">
        <v>5</v>
      </c>
      <c r="AB3120" s="260" t="str">
        <f>IFERROR(IFERROR(VLOOKUP(Table_Merge1[[#This Row],[Column1]],Table11[#All],2,FALSE),LEFT(AB3121,8)&amp;IF(LEN((RIGHT(AB3121,2)+1))&lt;2,"0"&amp;(RIGHT(AB3121,2)+1),(RIGHT(AB3121,2)-1))),"")</f>
        <v/>
      </c>
      <c r="AC3120" s="259" t="str">
        <f>LEFT(Table_Merge1[[#This Row],[Column2]],4)</f>
        <v/>
      </c>
      <c r="AD3120" s="259" t="str">
        <f>RIGHT(LEFT(Table_Merge1[[#This Row],[Column2]],7),2)</f>
        <v/>
      </c>
      <c r="AE3120" s="259" t="str">
        <f>RIGHT(Table_Merge1[[#This Row],[Column2]],2)</f>
        <v/>
      </c>
      <c r="AH3120" s="260">
        <v>2011</v>
      </c>
      <c r="AI3120" t="s">
        <v>3437</v>
      </c>
      <c r="AJ3120" s="260">
        <v>19</v>
      </c>
      <c r="AK3120">
        <v>1495</v>
      </c>
      <c r="AL3120">
        <v>2587.5</v>
      </c>
      <c r="AM3120">
        <v>4590750</v>
      </c>
      <c r="AP3120" s="287" t="str">
        <f>IFERROR(IF(Table_Merge1[[#This Row],[LME Zinc stock]]*Table_Merge1[[#This Row],[Nima.مقدار]]=0,"",Table_Merge1[[#This Row],[LME Zinc stock]]*Table_Merge1[[#This Row],[Nima.مقدار]]),"")</f>
        <v/>
      </c>
      <c r="AQ3120" s="287" t="str">
        <f>IFERROR(IF(Table_Merge1[[#This Row],[LME Zinc 3-month]]*Table_Merge1[[#This Row],[Nima.مقدار]]=0,"",Table_Merge1[[#This Row],[LME Zinc 3-month]]*Table_Merge1[[#This Row],[Nima.مقدار]]),"")</f>
        <v/>
      </c>
      <c r="AR3120" s="288" t="str">
        <f>IFERROR(IF(Table_Merge1[[#This Row],[LME Zinc stock]]*Table_Merge1[[#This Row],[Azad.Sell]]=0,"",Table_Merge1[[#This Row],[LME Zinc stock]]*Table_Merge1[[#This Row],[Azad.Sell]]),"")</f>
        <v/>
      </c>
      <c r="AS3120" s="288" t="str">
        <f>IFERROR(IF(Table_Merge1[[#This Row],[LME Zinc 3-month]]*Table_Merge1[[#This Row],[Azad.Sell]]=0,"",Table_Merge1[[#This Row],[LME Zinc 3-month]]*Table_Merge1[[#This Row],[Azad.Sell]]),"")</f>
        <v/>
      </c>
      <c r="AT3120"/>
    </row>
    <row r="3121" spans="1:46" x14ac:dyDescent="0.25">
      <c r="A3121" s="258">
        <v>44879</v>
      </c>
      <c r="B31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1401.08.23</v>
      </c>
      <c r="C3121" s="195">
        <f t="shared" ca="1" si="84"/>
        <v>1401</v>
      </c>
      <c r="D31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21" s="195">
        <f>_xlfn.NUMBERVALUE(RIGHT(Table11[[#This Row],[تاریخ شمسی]],2))</f>
        <v>23</v>
      </c>
      <c r="F31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08-23</v>
      </c>
      <c r="G3121" s="195" t="s">
        <v>3272</v>
      </c>
      <c r="L3121" s="259">
        <v>44879</v>
      </c>
      <c r="M3121">
        <v>278420</v>
      </c>
      <c r="O3121" s="284">
        <f>IFERROR(DATE(Table7[[#This Row],[year]],MONTH(DATEVALUE(Table7[[#This Row],[month]]&amp;"1")),Table7[[#This Row],[day]]),"")</f>
        <v>40571</v>
      </c>
      <c r="P3121" s="195" t="s">
        <v>6546</v>
      </c>
      <c r="Q3121" s="195">
        <v>2011</v>
      </c>
      <c r="R3121" s="195" t="s">
        <v>3431</v>
      </c>
      <c r="S3121" s="195">
        <v>28</v>
      </c>
      <c r="T3121" s="195">
        <v>1316</v>
      </c>
      <c r="U3121" s="195">
        <v>2506</v>
      </c>
      <c r="V3121" s="195">
        <v>4597925</v>
      </c>
      <c r="X3121" s="260">
        <v>40651</v>
      </c>
      <c r="Z3121" s="260">
        <v>5</v>
      </c>
      <c r="AB3121" s="260" t="str">
        <f>IFERROR(IFERROR(VLOOKUP(Table_Merge1[[#This Row],[Column1]],Table11[#All],2,FALSE),LEFT(AB3122,8)&amp;IF(LEN((RIGHT(AB3122,2)+1))&lt;2,"0"&amp;(RIGHT(AB3122,2)+1),(RIGHT(AB3122,2)-1))),"")</f>
        <v/>
      </c>
      <c r="AC3121" s="259" t="str">
        <f>LEFT(Table_Merge1[[#This Row],[Column2]],4)</f>
        <v/>
      </c>
      <c r="AD3121" s="259" t="str">
        <f>RIGHT(LEFT(Table_Merge1[[#This Row],[Column2]],7),2)</f>
        <v/>
      </c>
      <c r="AE3121" s="259" t="str">
        <f>RIGHT(Table_Merge1[[#This Row],[Column2]],2)</f>
        <v/>
      </c>
      <c r="AH3121" s="260">
        <v>2011</v>
      </c>
      <c r="AI3121" t="s">
        <v>3437</v>
      </c>
      <c r="AJ3121" s="260">
        <v>18</v>
      </c>
      <c r="AK3121">
        <v>1484.5</v>
      </c>
      <c r="AL3121">
        <v>2614.5</v>
      </c>
      <c r="AM3121">
        <v>4592000</v>
      </c>
      <c r="AP3121" s="287" t="str">
        <f>IFERROR(IF(Table_Merge1[[#This Row],[LME Zinc stock]]*Table_Merge1[[#This Row],[Nima.مقدار]]=0,"",Table_Merge1[[#This Row],[LME Zinc stock]]*Table_Merge1[[#This Row],[Nima.مقدار]]),"")</f>
        <v/>
      </c>
      <c r="AQ3121" s="287" t="str">
        <f>IFERROR(IF(Table_Merge1[[#This Row],[LME Zinc 3-month]]*Table_Merge1[[#This Row],[Nima.مقدار]]=0,"",Table_Merge1[[#This Row],[LME Zinc 3-month]]*Table_Merge1[[#This Row],[Nima.مقدار]]),"")</f>
        <v/>
      </c>
      <c r="AR3121" s="288" t="str">
        <f>IFERROR(IF(Table_Merge1[[#This Row],[LME Zinc stock]]*Table_Merge1[[#This Row],[Azad.Sell]]=0,"",Table_Merge1[[#This Row],[LME Zinc stock]]*Table_Merge1[[#This Row],[Azad.Sell]]),"")</f>
        <v/>
      </c>
      <c r="AS3121" s="288" t="str">
        <f>IFERROR(IF(Table_Merge1[[#This Row],[LME Zinc 3-month]]*Table_Merge1[[#This Row],[Azad.Sell]]=0,"",Table_Merge1[[#This Row],[LME Zinc 3-month]]*Table_Merge1[[#This Row],[Azad.Sell]]),"")</f>
        <v/>
      </c>
      <c r="AT3121"/>
    </row>
    <row r="3122" spans="1:46" x14ac:dyDescent="0.25">
      <c r="A3122" s="258">
        <v>44880</v>
      </c>
      <c r="B31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1401.08.24</v>
      </c>
      <c r="C3122" s="195">
        <f t="shared" ca="1" si="84"/>
        <v>1401</v>
      </c>
      <c r="D31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22" s="195">
        <f>_xlfn.NUMBERVALUE(RIGHT(Table11[[#This Row],[تاریخ شمسی]],2))</f>
        <v>24</v>
      </c>
      <c r="F31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08-24</v>
      </c>
      <c r="G3122" s="195" t="s">
        <v>3273</v>
      </c>
      <c r="L3122" s="259">
        <v>44880</v>
      </c>
      <c r="M3122">
        <v>278302</v>
      </c>
      <c r="O3122" s="283">
        <f>IFERROR(DATE(Table7[[#This Row],[year]],MONTH(DATEVALUE(Table7[[#This Row],[month]]&amp;"1")),Table7[[#This Row],[day]]),"")</f>
        <v>40570</v>
      </c>
      <c r="P3122" s="257" t="s">
        <v>6547</v>
      </c>
      <c r="Q3122" s="257">
        <v>2011</v>
      </c>
      <c r="R3122" s="257" t="s">
        <v>3431</v>
      </c>
      <c r="S3122" s="257">
        <v>27</v>
      </c>
      <c r="T3122" s="257">
        <v>1337.5</v>
      </c>
      <c r="U3122" s="257">
        <v>2510</v>
      </c>
      <c r="V3122" s="257">
        <v>4600225</v>
      </c>
      <c r="X3122" s="260">
        <v>40648</v>
      </c>
      <c r="Z3122" s="260">
        <v>5</v>
      </c>
      <c r="AB3122" s="260" t="str">
        <f>IFERROR(IFERROR(VLOOKUP(Table_Merge1[[#This Row],[Column1]],Table11[#All],2,FALSE),LEFT(AB3123,8)&amp;IF(LEN((RIGHT(AB3123,2)+1))&lt;2,"0"&amp;(RIGHT(AB3123,2)+1),(RIGHT(AB3123,2)-1))),"")</f>
        <v/>
      </c>
      <c r="AC3122" s="259" t="str">
        <f>LEFT(Table_Merge1[[#This Row],[Column2]],4)</f>
        <v/>
      </c>
      <c r="AD3122" s="259" t="str">
        <f>RIGHT(LEFT(Table_Merge1[[#This Row],[Column2]],7),2)</f>
        <v/>
      </c>
      <c r="AE3122" s="259" t="str">
        <f>RIGHT(Table_Merge1[[#This Row],[Column2]],2)</f>
        <v/>
      </c>
      <c r="AH3122" s="260">
        <v>2011</v>
      </c>
      <c r="AI3122" t="s">
        <v>3437</v>
      </c>
      <c r="AJ3122" s="260">
        <v>15</v>
      </c>
      <c r="AK3122">
        <v>1472.5</v>
      </c>
      <c r="AL3122">
        <v>2650</v>
      </c>
      <c r="AM3122">
        <v>4594750</v>
      </c>
      <c r="AP3122" s="287" t="str">
        <f>IFERROR(IF(Table_Merge1[[#This Row],[LME Zinc stock]]*Table_Merge1[[#This Row],[Nima.مقدار]]=0,"",Table_Merge1[[#This Row],[LME Zinc stock]]*Table_Merge1[[#This Row],[Nima.مقدار]]),"")</f>
        <v/>
      </c>
      <c r="AQ3122" s="287" t="str">
        <f>IFERROR(IF(Table_Merge1[[#This Row],[LME Zinc 3-month]]*Table_Merge1[[#This Row],[Nima.مقدار]]=0,"",Table_Merge1[[#This Row],[LME Zinc 3-month]]*Table_Merge1[[#This Row],[Nima.مقدار]]),"")</f>
        <v/>
      </c>
      <c r="AR3122" s="288" t="str">
        <f>IFERROR(IF(Table_Merge1[[#This Row],[LME Zinc stock]]*Table_Merge1[[#This Row],[Azad.Sell]]=0,"",Table_Merge1[[#This Row],[LME Zinc stock]]*Table_Merge1[[#This Row],[Azad.Sell]]),"")</f>
        <v/>
      </c>
      <c r="AS3122" s="288" t="str">
        <f>IFERROR(IF(Table_Merge1[[#This Row],[LME Zinc 3-month]]*Table_Merge1[[#This Row],[Azad.Sell]]=0,"",Table_Merge1[[#This Row],[LME Zinc 3-month]]*Table_Merge1[[#This Row],[Azad.Sell]]),"")</f>
        <v/>
      </c>
      <c r="AT3122"/>
    </row>
    <row r="3123" spans="1:46" x14ac:dyDescent="0.25">
      <c r="A3123" s="258">
        <v>44881</v>
      </c>
      <c r="B31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1401.08.25</v>
      </c>
      <c r="C3123" s="195">
        <f t="shared" ca="1" si="84"/>
        <v>1401</v>
      </c>
      <c r="D31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23" s="195">
        <f>_xlfn.NUMBERVALUE(RIGHT(Table11[[#This Row],[تاریخ شمسی]],2))</f>
        <v>25</v>
      </c>
      <c r="F31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08-25</v>
      </c>
      <c r="G3123" s="195" t="s">
        <v>3274</v>
      </c>
      <c r="L3123" s="259">
        <v>44881</v>
      </c>
      <c r="M3123">
        <v>279025</v>
      </c>
      <c r="O3123" s="284">
        <f>IFERROR(DATE(Table7[[#This Row],[year]],MONTH(DATEVALUE(Table7[[#This Row],[month]]&amp;"1")),Table7[[#This Row],[day]]),"")</f>
        <v>40569</v>
      </c>
      <c r="P3123" s="195" t="s">
        <v>6548</v>
      </c>
      <c r="Q3123" s="195">
        <v>2011</v>
      </c>
      <c r="R3123" s="195" t="s">
        <v>3431</v>
      </c>
      <c r="S3123" s="195">
        <v>26</v>
      </c>
      <c r="T3123" s="195">
        <v>1335.5</v>
      </c>
      <c r="U3123" s="195">
        <v>2501</v>
      </c>
      <c r="V3123" s="195">
        <v>4594725</v>
      </c>
      <c r="X3123" s="260">
        <v>40647</v>
      </c>
      <c r="Z3123" s="260">
        <v>5</v>
      </c>
      <c r="AB3123" s="260" t="str">
        <f>IFERROR(IFERROR(VLOOKUP(Table_Merge1[[#This Row],[Column1]],Table11[#All],2,FALSE),LEFT(AB3124,8)&amp;IF(LEN((RIGHT(AB3124,2)+1))&lt;2,"0"&amp;(RIGHT(AB3124,2)+1),(RIGHT(AB3124,2)-1))),"")</f>
        <v/>
      </c>
      <c r="AC3123" s="259" t="str">
        <f>LEFT(Table_Merge1[[#This Row],[Column2]],4)</f>
        <v/>
      </c>
      <c r="AD3123" s="259" t="str">
        <f>RIGHT(LEFT(Table_Merge1[[#This Row],[Column2]],7),2)</f>
        <v/>
      </c>
      <c r="AE3123" s="259" t="str">
        <f>RIGHT(Table_Merge1[[#This Row],[Column2]],2)</f>
        <v/>
      </c>
      <c r="AH3123" s="260">
        <v>2011</v>
      </c>
      <c r="AI3123" t="s">
        <v>3437</v>
      </c>
      <c r="AJ3123" s="260">
        <v>14</v>
      </c>
      <c r="AK3123">
        <v>1457.5</v>
      </c>
      <c r="AL3123">
        <v>2615</v>
      </c>
      <c r="AM3123">
        <v>4596875</v>
      </c>
      <c r="AP3123" s="287" t="str">
        <f>IFERROR(IF(Table_Merge1[[#This Row],[LME Zinc stock]]*Table_Merge1[[#This Row],[Nima.مقدار]]=0,"",Table_Merge1[[#This Row],[LME Zinc stock]]*Table_Merge1[[#This Row],[Nima.مقدار]]),"")</f>
        <v/>
      </c>
      <c r="AQ3123" s="287" t="str">
        <f>IFERROR(IF(Table_Merge1[[#This Row],[LME Zinc 3-month]]*Table_Merge1[[#This Row],[Nima.مقدار]]=0,"",Table_Merge1[[#This Row],[LME Zinc 3-month]]*Table_Merge1[[#This Row],[Nima.مقدار]]),"")</f>
        <v/>
      </c>
      <c r="AR3123" s="288" t="str">
        <f>IFERROR(IF(Table_Merge1[[#This Row],[LME Zinc stock]]*Table_Merge1[[#This Row],[Azad.Sell]]=0,"",Table_Merge1[[#This Row],[LME Zinc stock]]*Table_Merge1[[#This Row],[Azad.Sell]]),"")</f>
        <v/>
      </c>
      <c r="AS3123" s="288" t="str">
        <f>IFERROR(IF(Table_Merge1[[#This Row],[LME Zinc 3-month]]*Table_Merge1[[#This Row],[Azad.Sell]]=0,"",Table_Merge1[[#This Row],[LME Zinc 3-month]]*Table_Merge1[[#This Row],[Azad.Sell]]),"")</f>
        <v/>
      </c>
      <c r="AT3123"/>
    </row>
    <row r="3124" spans="1:46" x14ac:dyDescent="0.25">
      <c r="A3124" s="258">
        <v>44882</v>
      </c>
      <c r="B31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1401.08.26</v>
      </c>
      <c r="C3124" s="195">
        <f t="shared" ca="1" si="84"/>
        <v>1401</v>
      </c>
      <c r="D31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24" s="195">
        <f>_xlfn.NUMBERVALUE(RIGHT(Table11[[#This Row],[تاریخ شمسی]],2))</f>
        <v>26</v>
      </c>
      <c r="F31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08-26</v>
      </c>
      <c r="G3124" s="195" t="s">
        <v>3275</v>
      </c>
      <c r="L3124" s="259">
        <v>44882</v>
      </c>
      <c r="M3124">
        <v>278314</v>
      </c>
      <c r="O3124" s="283">
        <f>IFERROR(DATE(Table7[[#This Row],[year]],MONTH(DATEVALUE(Table7[[#This Row],[month]]&amp;"1")),Table7[[#This Row],[day]]),"")</f>
        <v>40568</v>
      </c>
      <c r="P3124" s="257" t="s">
        <v>6549</v>
      </c>
      <c r="Q3124" s="257">
        <v>2011</v>
      </c>
      <c r="R3124" s="257" t="s">
        <v>3431</v>
      </c>
      <c r="S3124" s="257">
        <v>25</v>
      </c>
      <c r="T3124" s="257">
        <v>1326</v>
      </c>
      <c r="U3124" s="257">
        <v>2510</v>
      </c>
      <c r="V3124" s="257">
        <v>4599450</v>
      </c>
      <c r="X3124" s="260">
        <v>40646</v>
      </c>
      <c r="Z3124" s="260">
        <v>5</v>
      </c>
      <c r="AB3124" s="260" t="str">
        <f>IFERROR(IFERROR(VLOOKUP(Table_Merge1[[#This Row],[Column1]],Table11[#All],2,FALSE),LEFT(AB3125,8)&amp;IF(LEN((RIGHT(AB3125,2)+1))&lt;2,"0"&amp;(RIGHT(AB3125,2)+1),(RIGHT(AB3125,2)-1))),"")</f>
        <v/>
      </c>
      <c r="AC3124" s="259" t="str">
        <f>LEFT(Table_Merge1[[#This Row],[Column2]],4)</f>
        <v/>
      </c>
      <c r="AD3124" s="259" t="str">
        <f>RIGHT(LEFT(Table_Merge1[[#This Row],[Column2]],7),2)</f>
        <v/>
      </c>
      <c r="AE3124" s="259" t="str">
        <f>RIGHT(Table_Merge1[[#This Row],[Column2]],2)</f>
        <v/>
      </c>
      <c r="AH3124" s="260">
        <v>2011</v>
      </c>
      <c r="AI3124" t="s">
        <v>3437</v>
      </c>
      <c r="AJ3124" s="260">
        <v>13</v>
      </c>
      <c r="AK3124">
        <v>1458</v>
      </c>
      <c r="AL3124">
        <v>2615</v>
      </c>
      <c r="AM3124">
        <v>4600325</v>
      </c>
      <c r="AP3124" s="287" t="str">
        <f>IFERROR(IF(Table_Merge1[[#This Row],[LME Zinc stock]]*Table_Merge1[[#This Row],[Nima.مقدار]]=0,"",Table_Merge1[[#This Row],[LME Zinc stock]]*Table_Merge1[[#This Row],[Nima.مقدار]]),"")</f>
        <v/>
      </c>
      <c r="AQ3124" s="287" t="str">
        <f>IFERROR(IF(Table_Merge1[[#This Row],[LME Zinc 3-month]]*Table_Merge1[[#This Row],[Nima.مقدار]]=0,"",Table_Merge1[[#This Row],[LME Zinc 3-month]]*Table_Merge1[[#This Row],[Nima.مقدار]]),"")</f>
        <v/>
      </c>
      <c r="AR3124" s="288" t="str">
        <f>IFERROR(IF(Table_Merge1[[#This Row],[LME Zinc stock]]*Table_Merge1[[#This Row],[Azad.Sell]]=0,"",Table_Merge1[[#This Row],[LME Zinc stock]]*Table_Merge1[[#This Row],[Azad.Sell]]),"")</f>
        <v/>
      </c>
      <c r="AS3124" s="288" t="str">
        <f>IFERROR(IF(Table_Merge1[[#This Row],[LME Zinc 3-month]]*Table_Merge1[[#This Row],[Azad.Sell]]=0,"",Table_Merge1[[#This Row],[LME Zinc 3-month]]*Table_Merge1[[#This Row],[Azad.Sell]]),"")</f>
        <v/>
      </c>
      <c r="AT3124"/>
    </row>
    <row r="3125" spans="1:46" x14ac:dyDescent="0.25">
      <c r="A3125" s="258">
        <v>44884</v>
      </c>
      <c r="B31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1401.08.28</v>
      </c>
      <c r="C3125" s="195">
        <f t="shared" ca="1" si="84"/>
        <v>1401</v>
      </c>
      <c r="D31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25" s="195">
        <f>_xlfn.NUMBERVALUE(RIGHT(Table11[[#This Row],[تاریخ شمسی]],2))</f>
        <v>28</v>
      </c>
      <c r="F31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08-28</v>
      </c>
      <c r="G3125" s="195" t="s">
        <v>3276</v>
      </c>
      <c r="L3125" s="259">
        <v>44884</v>
      </c>
      <c r="M3125">
        <v>277729</v>
      </c>
      <c r="O3125" s="284">
        <f>IFERROR(DATE(Table7[[#This Row],[year]],MONTH(DATEVALUE(Table7[[#This Row],[month]]&amp;"1")),Table7[[#This Row],[day]]),"")</f>
        <v>40567</v>
      </c>
      <c r="P3125" s="195" t="s">
        <v>6550</v>
      </c>
      <c r="Q3125" s="195">
        <v>2011</v>
      </c>
      <c r="R3125" s="195" t="s">
        <v>3431</v>
      </c>
      <c r="S3125" s="195">
        <v>24</v>
      </c>
      <c r="T3125" s="195">
        <v>1347.5</v>
      </c>
      <c r="U3125" s="195">
        <v>2525.5</v>
      </c>
      <c r="V3125" s="195">
        <v>4601775</v>
      </c>
      <c r="X3125" s="260">
        <v>40645</v>
      </c>
      <c r="Z3125" s="260">
        <v>5</v>
      </c>
      <c r="AB3125" s="260" t="str">
        <f>IFERROR(IFERROR(VLOOKUP(Table_Merge1[[#This Row],[Column1]],Table11[#All],2,FALSE),LEFT(AB3126,8)&amp;IF(LEN((RIGHT(AB3126,2)+1))&lt;2,"0"&amp;(RIGHT(AB3126,2)+1),(RIGHT(AB3126,2)-1))),"")</f>
        <v/>
      </c>
      <c r="AC3125" s="259" t="str">
        <f>LEFT(Table_Merge1[[#This Row],[Column2]],4)</f>
        <v/>
      </c>
      <c r="AD3125" s="259" t="str">
        <f>RIGHT(LEFT(Table_Merge1[[#This Row],[Column2]],7),2)</f>
        <v/>
      </c>
      <c r="AE3125" s="259" t="str">
        <f>RIGHT(Table_Merge1[[#This Row],[Column2]],2)</f>
        <v/>
      </c>
      <c r="AH3125" s="260">
        <v>2011</v>
      </c>
      <c r="AI3125" t="s">
        <v>3437</v>
      </c>
      <c r="AJ3125" s="260">
        <v>12</v>
      </c>
      <c r="AK3125">
        <v>1461.25</v>
      </c>
      <c r="AL3125">
        <v>2686</v>
      </c>
      <c r="AM3125">
        <v>4603350</v>
      </c>
      <c r="AP3125" s="287" t="str">
        <f>IFERROR(IF(Table_Merge1[[#This Row],[LME Zinc stock]]*Table_Merge1[[#This Row],[Nima.مقدار]]=0,"",Table_Merge1[[#This Row],[LME Zinc stock]]*Table_Merge1[[#This Row],[Nima.مقدار]]),"")</f>
        <v/>
      </c>
      <c r="AQ3125" s="287" t="str">
        <f>IFERROR(IF(Table_Merge1[[#This Row],[LME Zinc 3-month]]*Table_Merge1[[#This Row],[Nima.مقدار]]=0,"",Table_Merge1[[#This Row],[LME Zinc 3-month]]*Table_Merge1[[#This Row],[Nima.مقدار]]),"")</f>
        <v/>
      </c>
      <c r="AR3125" s="288" t="str">
        <f>IFERROR(IF(Table_Merge1[[#This Row],[LME Zinc stock]]*Table_Merge1[[#This Row],[Azad.Sell]]=0,"",Table_Merge1[[#This Row],[LME Zinc stock]]*Table_Merge1[[#This Row],[Azad.Sell]]),"")</f>
        <v/>
      </c>
      <c r="AS3125" s="288" t="str">
        <f>IFERROR(IF(Table_Merge1[[#This Row],[LME Zinc 3-month]]*Table_Merge1[[#This Row],[Azad.Sell]]=0,"",Table_Merge1[[#This Row],[LME Zinc 3-month]]*Table_Merge1[[#This Row],[Azad.Sell]]),"")</f>
        <v/>
      </c>
      <c r="AT3125"/>
    </row>
    <row r="3126" spans="1:46" x14ac:dyDescent="0.25">
      <c r="A3126" s="258">
        <v>44885</v>
      </c>
      <c r="B31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1401.08.29</v>
      </c>
      <c r="C3126" s="195">
        <f t="shared" ca="1" si="84"/>
        <v>1401</v>
      </c>
      <c r="D31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26" s="195">
        <f>_xlfn.NUMBERVALUE(RIGHT(Table11[[#This Row],[تاریخ شمسی]],2))</f>
        <v>29</v>
      </c>
      <c r="F31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08-29</v>
      </c>
      <c r="G3126" s="195" t="s">
        <v>3277</v>
      </c>
      <c r="L3126" s="259">
        <v>44885</v>
      </c>
      <c r="M3126">
        <v>279064</v>
      </c>
      <c r="O3126" s="283">
        <f>IFERROR(DATE(Table7[[#This Row],[year]],MONTH(DATEVALUE(Table7[[#This Row],[month]]&amp;"1")),Table7[[#This Row],[day]]),"")</f>
        <v>40564</v>
      </c>
      <c r="P3126" s="257" t="s">
        <v>6551</v>
      </c>
      <c r="Q3126" s="257">
        <v>2011</v>
      </c>
      <c r="R3126" s="257" t="s">
        <v>3431</v>
      </c>
      <c r="S3126" s="257">
        <v>21</v>
      </c>
      <c r="T3126" s="257">
        <v>1344</v>
      </c>
      <c r="U3126" s="257">
        <v>2557.5</v>
      </c>
      <c r="V3126" s="257">
        <v>4600650</v>
      </c>
      <c r="X3126" s="260">
        <v>40644</v>
      </c>
      <c r="Z3126" s="260">
        <v>6</v>
      </c>
      <c r="AB3126" s="260" t="str">
        <f>IFERROR(IFERROR(VLOOKUP(Table_Merge1[[#This Row],[Column1]],Table11[#All],2,FALSE),LEFT(AB3127,8)&amp;IF(LEN((RIGHT(AB3127,2)+1))&lt;2,"0"&amp;(RIGHT(AB3127,2)+1),(RIGHT(AB3127,2)-1))),"")</f>
        <v/>
      </c>
      <c r="AC3126" s="259" t="str">
        <f>LEFT(Table_Merge1[[#This Row],[Column2]],4)</f>
        <v/>
      </c>
      <c r="AD3126" s="259" t="str">
        <f>RIGHT(LEFT(Table_Merge1[[#This Row],[Column2]],7),2)</f>
        <v/>
      </c>
      <c r="AE3126" s="259" t="str">
        <f>RIGHT(Table_Merge1[[#This Row],[Column2]],2)</f>
        <v/>
      </c>
      <c r="AH3126" s="260">
        <v>2011</v>
      </c>
      <c r="AI3126" t="s">
        <v>3437</v>
      </c>
      <c r="AJ3126" s="260">
        <v>11</v>
      </c>
      <c r="AK3126">
        <v>1469.5</v>
      </c>
      <c r="AL3126">
        <v>2770</v>
      </c>
      <c r="AM3126">
        <v>4606000</v>
      </c>
      <c r="AP3126" s="287" t="str">
        <f>IFERROR(IF(Table_Merge1[[#This Row],[LME Zinc stock]]*Table_Merge1[[#This Row],[Nima.مقدار]]=0,"",Table_Merge1[[#This Row],[LME Zinc stock]]*Table_Merge1[[#This Row],[Nima.مقدار]]),"")</f>
        <v/>
      </c>
      <c r="AQ3126" s="287" t="str">
        <f>IFERROR(IF(Table_Merge1[[#This Row],[LME Zinc 3-month]]*Table_Merge1[[#This Row],[Nima.مقدار]]=0,"",Table_Merge1[[#This Row],[LME Zinc 3-month]]*Table_Merge1[[#This Row],[Nima.مقدار]]),"")</f>
        <v/>
      </c>
      <c r="AR3126" s="288" t="str">
        <f>IFERROR(IF(Table_Merge1[[#This Row],[LME Zinc stock]]*Table_Merge1[[#This Row],[Azad.Sell]]=0,"",Table_Merge1[[#This Row],[LME Zinc stock]]*Table_Merge1[[#This Row],[Azad.Sell]]),"")</f>
        <v/>
      </c>
      <c r="AS3126" s="288" t="str">
        <f>IFERROR(IF(Table_Merge1[[#This Row],[LME Zinc 3-month]]*Table_Merge1[[#This Row],[Azad.Sell]]=0,"",Table_Merge1[[#This Row],[LME Zinc 3-month]]*Table_Merge1[[#This Row],[Azad.Sell]]),"")</f>
        <v/>
      </c>
      <c r="AT3126"/>
    </row>
    <row r="3127" spans="1:46" x14ac:dyDescent="0.25">
      <c r="A3127" s="258">
        <v>44886</v>
      </c>
      <c r="B31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1401.08.30</v>
      </c>
      <c r="C3127" s="195">
        <f t="shared" ca="1" si="84"/>
        <v>1401</v>
      </c>
      <c r="D31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8</v>
      </c>
      <c r="E3127" s="195">
        <f>_xlfn.NUMBERVALUE(RIGHT(Table11[[#This Row],[تاریخ شمسی]],2))</f>
        <v>30</v>
      </c>
      <c r="F31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08-30</v>
      </c>
      <c r="G3127" s="195" t="s">
        <v>3278</v>
      </c>
      <c r="L3127" s="259">
        <v>44886</v>
      </c>
      <c r="M3127">
        <v>279295</v>
      </c>
      <c r="O3127" s="284">
        <f>IFERROR(DATE(Table7[[#This Row],[year]],MONTH(DATEVALUE(Table7[[#This Row],[month]]&amp;"1")),Table7[[#This Row],[day]]),"")</f>
        <v>40563</v>
      </c>
      <c r="P3127" s="195" t="s">
        <v>6552</v>
      </c>
      <c r="Q3127" s="195">
        <v>2011</v>
      </c>
      <c r="R3127" s="195" t="s">
        <v>3431</v>
      </c>
      <c r="S3127" s="195">
        <v>20</v>
      </c>
      <c r="T3127" s="195">
        <v>1364.5</v>
      </c>
      <c r="U3127" s="195">
        <v>2541</v>
      </c>
      <c r="V3127" s="195">
        <v>4561425</v>
      </c>
      <c r="X3127" s="260">
        <v>40641</v>
      </c>
      <c r="Z3127" s="260">
        <v>6</v>
      </c>
      <c r="AB3127" s="260" t="str">
        <f>IFERROR(IFERROR(VLOOKUP(Table_Merge1[[#This Row],[Column1]],Table11[#All],2,FALSE),LEFT(AB3128,8)&amp;IF(LEN((RIGHT(AB3128,2)+1))&lt;2,"0"&amp;(RIGHT(AB3128,2)+1),(RIGHT(AB3128,2)-1))),"")</f>
        <v/>
      </c>
      <c r="AC3127" s="259" t="str">
        <f>LEFT(Table_Merge1[[#This Row],[Column2]],4)</f>
        <v/>
      </c>
      <c r="AD3127" s="259" t="str">
        <f>RIGHT(LEFT(Table_Merge1[[#This Row],[Column2]],7),2)</f>
        <v/>
      </c>
      <c r="AE3127" s="259" t="str">
        <f>RIGHT(Table_Merge1[[#This Row],[Column2]],2)</f>
        <v/>
      </c>
      <c r="AH3127" s="260">
        <v>2011</v>
      </c>
      <c r="AI3127" t="s">
        <v>3437</v>
      </c>
      <c r="AJ3127" s="260">
        <v>8</v>
      </c>
      <c r="AK3127">
        <v>1470.5</v>
      </c>
      <c r="AL3127">
        <v>2753</v>
      </c>
      <c r="AM3127">
        <v>4611375</v>
      </c>
      <c r="AP3127" s="287" t="str">
        <f>IFERROR(IF(Table_Merge1[[#This Row],[LME Zinc stock]]*Table_Merge1[[#This Row],[Nima.مقدار]]=0,"",Table_Merge1[[#This Row],[LME Zinc stock]]*Table_Merge1[[#This Row],[Nima.مقدار]]),"")</f>
        <v/>
      </c>
      <c r="AQ3127" s="287" t="str">
        <f>IFERROR(IF(Table_Merge1[[#This Row],[LME Zinc 3-month]]*Table_Merge1[[#This Row],[Nima.مقدار]]=0,"",Table_Merge1[[#This Row],[LME Zinc 3-month]]*Table_Merge1[[#This Row],[Nima.مقدار]]),"")</f>
        <v/>
      </c>
      <c r="AR3127" s="288" t="str">
        <f>IFERROR(IF(Table_Merge1[[#This Row],[LME Zinc stock]]*Table_Merge1[[#This Row],[Azad.Sell]]=0,"",Table_Merge1[[#This Row],[LME Zinc stock]]*Table_Merge1[[#This Row],[Azad.Sell]]),"")</f>
        <v/>
      </c>
      <c r="AS3127" s="288" t="str">
        <f>IFERROR(IF(Table_Merge1[[#This Row],[LME Zinc 3-month]]*Table_Merge1[[#This Row],[Azad.Sell]]=0,"",Table_Merge1[[#This Row],[LME Zinc 3-month]]*Table_Merge1[[#This Row],[Azad.Sell]]),"")</f>
        <v/>
      </c>
      <c r="AT3127"/>
    </row>
    <row r="3128" spans="1:46" x14ac:dyDescent="0.25">
      <c r="A3128" s="258">
        <v>44887</v>
      </c>
      <c r="B31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1401.09.01</v>
      </c>
      <c r="C3128" s="195">
        <f t="shared" ca="1" si="84"/>
        <v>1401</v>
      </c>
      <c r="D31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28" s="195">
        <f>_xlfn.NUMBERVALUE(RIGHT(Table11[[#This Row],[تاریخ شمسی]],2))</f>
        <v>1</v>
      </c>
      <c r="F31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09-01</v>
      </c>
      <c r="G3128" s="195" t="s">
        <v>3279</v>
      </c>
      <c r="L3128" s="259">
        <v>44887</v>
      </c>
      <c r="M3128">
        <v>279346</v>
      </c>
      <c r="O3128" s="283">
        <f>IFERROR(DATE(Table7[[#This Row],[year]],MONTH(DATEVALUE(Table7[[#This Row],[month]]&amp;"1")),Table7[[#This Row],[day]]),"")</f>
        <v>40562</v>
      </c>
      <c r="P3128" s="257" t="s">
        <v>6553</v>
      </c>
      <c r="Q3128" s="257">
        <v>2011</v>
      </c>
      <c r="R3128" s="257" t="s">
        <v>3431</v>
      </c>
      <c r="S3128" s="257">
        <v>19</v>
      </c>
      <c r="T3128" s="257">
        <v>1373.75</v>
      </c>
      <c r="U3128" s="257">
        <v>2558</v>
      </c>
      <c r="V3128" s="257">
        <v>4562625</v>
      </c>
      <c r="X3128" s="260">
        <v>40640</v>
      </c>
      <c r="Z3128" s="260">
        <v>6</v>
      </c>
      <c r="AB3128" s="260" t="str">
        <f>IFERROR(IFERROR(VLOOKUP(Table_Merge1[[#This Row],[Column1]],Table11[#All],2,FALSE),LEFT(AB3129,8)&amp;IF(LEN((RIGHT(AB3129,2)+1))&lt;2,"0"&amp;(RIGHT(AB3129,2)+1),(RIGHT(AB3129,2)-1))),"")</f>
        <v/>
      </c>
      <c r="AC3128" s="259" t="str">
        <f>LEFT(Table_Merge1[[#This Row],[Column2]],4)</f>
        <v/>
      </c>
      <c r="AD3128" s="259" t="str">
        <f>RIGHT(LEFT(Table_Merge1[[#This Row],[Column2]],7),2)</f>
        <v/>
      </c>
      <c r="AE3128" s="259" t="str">
        <f>RIGHT(Table_Merge1[[#This Row],[Column2]],2)</f>
        <v/>
      </c>
      <c r="AH3128" s="260">
        <v>2011</v>
      </c>
      <c r="AI3128" t="s">
        <v>3437</v>
      </c>
      <c r="AJ3128" s="260">
        <v>7</v>
      </c>
      <c r="AK3128">
        <v>1456.5</v>
      </c>
      <c r="AL3128" t="s">
        <v>3621</v>
      </c>
      <c r="AM3128" t="s">
        <v>3621</v>
      </c>
      <c r="AP3128" s="287" t="str">
        <f>IFERROR(IF(Table_Merge1[[#This Row],[LME Zinc stock]]*Table_Merge1[[#This Row],[Nima.مقدار]]=0,"",Table_Merge1[[#This Row],[LME Zinc stock]]*Table_Merge1[[#This Row],[Nima.مقدار]]),"")</f>
        <v/>
      </c>
      <c r="AQ3128" s="287" t="str">
        <f>IFERROR(IF(Table_Merge1[[#This Row],[LME Zinc 3-month]]*Table_Merge1[[#This Row],[Nima.مقدار]]=0,"",Table_Merge1[[#This Row],[LME Zinc 3-month]]*Table_Merge1[[#This Row],[Nima.مقدار]]),"")</f>
        <v/>
      </c>
      <c r="AR3128" s="288" t="str">
        <f>IFERROR(IF(Table_Merge1[[#This Row],[LME Zinc stock]]*Table_Merge1[[#This Row],[Azad.Sell]]=0,"",Table_Merge1[[#This Row],[LME Zinc stock]]*Table_Merge1[[#This Row],[Azad.Sell]]),"")</f>
        <v/>
      </c>
      <c r="AS3128" s="288" t="str">
        <f>IFERROR(IF(Table_Merge1[[#This Row],[LME Zinc 3-month]]*Table_Merge1[[#This Row],[Azad.Sell]]=0,"",Table_Merge1[[#This Row],[LME Zinc 3-month]]*Table_Merge1[[#This Row],[Azad.Sell]]),"")</f>
        <v/>
      </c>
      <c r="AT3128"/>
    </row>
    <row r="3129" spans="1:46" x14ac:dyDescent="0.25">
      <c r="A3129" s="258">
        <v>44888</v>
      </c>
      <c r="B31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1401.09.02</v>
      </c>
      <c r="C3129" s="195">
        <f t="shared" ca="1" si="84"/>
        <v>1401</v>
      </c>
      <c r="D31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29" s="195">
        <f>_xlfn.NUMBERVALUE(RIGHT(Table11[[#This Row],[تاریخ شمسی]],2))</f>
        <v>2</v>
      </c>
      <c r="F31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09-02</v>
      </c>
      <c r="G3129" s="195" t="s">
        <v>3280</v>
      </c>
      <c r="L3129" s="259">
        <v>44888</v>
      </c>
      <c r="M3129">
        <v>279080</v>
      </c>
      <c r="O3129" s="284">
        <f>IFERROR(DATE(Table7[[#This Row],[year]],MONTH(DATEVALUE(Table7[[#This Row],[month]]&amp;"1")),Table7[[#This Row],[day]]),"")</f>
        <v>40561</v>
      </c>
      <c r="P3129" s="195" t="s">
        <v>6554</v>
      </c>
      <c r="Q3129" s="195">
        <v>2011</v>
      </c>
      <c r="R3129" s="195" t="s">
        <v>3431</v>
      </c>
      <c r="S3129" s="195">
        <v>18</v>
      </c>
      <c r="T3129" s="195">
        <v>1368.75</v>
      </c>
      <c r="U3129" s="195">
        <v>2539</v>
      </c>
      <c r="V3129" s="195">
        <v>4530975</v>
      </c>
      <c r="X3129" s="260">
        <v>40639</v>
      </c>
      <c r="Z3129" s="260">
        <v>6</v>
      </c>
      <c r="AB3129" s="260" t="str">
        <f>IFERROR(IFERROR(VLOOKUP(Table_Merge1[[#This Row],[Column1]],Table11[#All],2,FALSE),LEFT(AB3130,8)&amp;IF(LEN((RIGHT(AB3130,2)+1))&lt;2,"0"&amp;(RIGHT(AB3130,2)+1),(RIGHT(AB3130,2)-1))),"")</f>
        <v/>
      </c>
      <c r="AC3129" s="259" t="str">
        <f>LEFT(Table_Merge1[[#This Row],[Column2]],4)</f>
        <v/>
      </c>
      <c r="AD3129" s="259" t="str">
        <f>RIGHT(LEFT(Table_Merge1[[#This Row],[Column2]],7),2)</f>
        <v/>
      </c>
      <c r="AE3129" s="259" t="str">
        <f>RIGHT(Table_Merge1[[#This Row],[Column2]],2)</f>
        <v/>
      </c>
      <c r="AH3129" s="260">
        <v>2011</v>
      </c>
      <c r="AI3129" t="s">
        <v>3437</v>
      </c>
      <c r="AJ3129" s="260">
        <v>6</v>
      </c>
      <c r="AK3129">
        <v>1457</v>
      </c>
      <c r="AL3129">
        <v>2774</v>
      </c>
      <c r="AM3129">
        <v>4612050</v>
      </c>
      <c r="AP3129" s="287" t="str">
        <f>IFERROR(IF(Table_Merge1[[#This Row],[LME Zinc stock]]*Table_Merge1[[#This Row],[Nima.مقدار]]=0,"",Table_Merge1[[#This Row],[LME Zinc stock]]*Table_Merge1[[#This Row],[Nima.مقدار]]),"")</f>
        <v/>
      </c>
      <c r="AQ3129" s="287" t="str">
        <f>IFERROR(IF(Table_Merge1[[#This Row],[LME Zinc 3-month]]*Table_Merge1[[#This Row],[Nima.مقدار]]=0,"",Table_Merge1[[#This Row],[LME Zinc 3-month]]*Table_Merge1[[#This Row],[Nima.مقدار]]),"")</f>
        <v/>
      </c>
      <c r="AR3129" s="288" t="str">
        <f>IFERROR(IF(Table_Merge1[[#This Row],[LME Zinc stock]]*Table_Merge1[[#This Row],[Azad.Sell]]=0,"",Table_Merge1[[#This Row],[LME Zinc stock]]*Table_Merge1[[#This Row],[Azad.Sell]]),"")</f>
        <v/>
      </c>
      <c r="AS3129" s="288" t="str">
        <f>IFERROR(IF(Table_Merge1[[#This Row],[LME Zinc 3-month]]*Table_Merge1[[#This Row],[Azad.Sell]]=0,"",Table_Merge1[[#This Row],[LME Zinc 3-month]]*Table_Merge1[[#This Row],[Azad.Sell]]),"")</f>
        <v/>
      </c>
      <c r="AT3129"/>
    </row>
    <row r="3130" spans="1:46" x14ac:dyDescent="0.25">
      <c r="A3130" s="258">
        <v>44889</v>
      </c>
      <c r="B31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1401.09.03</v>
      </c>
      <c r="C3130" s="195">
        <f t="shared" ca="1" si="84"/>
        <v>1401</v>
      </c>
      <c r="D31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30" s="195">
        <f>_xlfn.NUMBERVALUE(RIGHT(Table11[[#This Row],[تاریخ شمسی]],2))</f>
        <v>3</v>
      </c>
      <c r="F31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09-03</v>
      </c>
      <c r="G3130" s="195" t="s">
        <v>3281</v>
      </c>
      <c r="L3130" s="259">
        <v>44889</v>
      </c>
      <c r="M3130">
        <v>279577</v>
      </c>
      <c r="O3130" s="283">
        <f>IFERROR(DATE(Table7[[#This Row],[year]],MONTH(DATEVALUE(Table7[[#This Row],[month]]&amp;"1")),Table7[[#This Row],[day]]),"")</f>
        <v>40560</v>
      </c>
      <c r="P3130" s="257" t="s">
        <v>6555</v>
      </c>
      <c r="Q3130" s="257">
        <v>2011</v>
      </c>
      <c r="R3130" s="257" t="s">
        <v>3431</v>
      </c>
      <c r="S3130" s="257">
        <v>17</v>
      </c>
      <c r="T3130" s="257">
        <v>1357.5</v>
      </c>
      <c r="U3130" s="257">
        <v>2535.5</v>
      </c>
      <c r="V3130" s="257">
        <v>4533875</v>
      </c>
      <c r="X3130" s="260">
        <v>40638</v>
      </c>
      <c r="Z3130" s="260">
        <v>6</v>
      </c>
      <c r="AB3130" s="260" t="str">
        <f>IFERROR(IFERROR(VLOOKUP(Table_Merge1[[#This Row],[Column1]],Table11[#All],2,FALSE),LEFT(AB3131,8)&amp;IF(LEN((RIGHT(AB3131,2)+1))&lt;2,"0"&amp;(RIGHT(AB3131,2)+1),(RIGHT(AB3131,2)-1))),"")</f>
        <v/>
      </c>
      <c r="AC3130" s="259" t="str">
        <f>LEFT(Table_Merge1[[#This Row],[Column2]],4)</f>
        <v/>
      </c>
      <c r="AD3130" s="259" t="str">
        <f>RIGHT(LEFT(Table_Merge1[[#This Row],[Column2]],7),2)</f>
        <v/>
      </c>
      <c r="AE3130" s="259" t="str">
        <f>RIGHT(Table_Merge1[[#This Row],[Column2]],2)</f>
        <v/>
      </c>
      <c r="AH3130" s="260">
        <v>2011</v>
      </c>
      <c r="AI3130" t="s">
        <v>3437</v>
      </c>
      <c r="AJ3130" s="260">
        <v>5</v>
      </c>
      <c r="AK3130">
        <v>1434.5</v>
      </c>
      <c r="AL3130">
        <v>2749.5</v>
      </c>
      <c r="AM3130">
        <v>4606100</v>
      </c>
      <c r="AP3130" s="287" t="str">
        <f>IFERROR(IF(Table_Merge1[[#This Row],[LME Zinc stock]]*Table_Merge1[[#This Row],[Nima.مقدار]]=0,"",Table_Merge1[[#This Row],[LME Zinc stock]]*Table_Merge1[[#This Row],[Nima.مقدار]]),"")</f>
        <v/>
      </c>
      <c r="AQ3130" s="287" t="str">
        <f>IFERROR(IF(Table_Merge1[[#This Row],[LME Zinc 3-month]]*Table_Merge1[[#This Row],[Nima.مقدار]]=0,"",Table_Merge1[[#This Row],[LME Zinc 3-month]]*Table_Merge1[[#This Row],[Nima.مقدار]]),"")</f>
        <v/>
      </c>
      <c r="AR3130" s="288" t="str">
        <f>IFERROR(IF(Table_Merge1[[#This Row],[LME Zinc stock]]*Table_Merge1[[#This Row],[Azad.Sell]]=0,"",Table_Merge1[[#This Row],[LME Zinc stock]]*Table_Merge1[[#This Row],[Azad.Sell]]),"")</f>
        <v/>
      </c>
      <c r="AS3130" s="288" t="str">
        <f>IFERROR(IF(Table_Merge1[[#This Row],[LME Zinc 3-month]]*Table_Merge1[[#This Row],[Azad.Sell]]=0,"",Table_Merge1[[#This Row],[LME Zinc 3-month]]*Table_Merge1[[#This Row],[Azad.Sell]]),"")</f>
        <v/>
      </c>
      <c r="AT3130"/>
    </row>
    <row r="3131" spans="1:46" x14ac:dyDescent="0.25">
      <c r="A3131" s="258">
        <v>44891</v>
      </c>
      <c r="B31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1401.09.05</v>
      </c>
      <c r="C3131" s="195">
        <f t="shared" ca="1" si="84"/>
        <v>1401</v>
      </c>
      <c r="D31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31" s="195">
        <f>_xlfn.NUMBERVALUE(RIGHT(Table11[[#This Row],[تاریخ شمسی]],2))</f>
        <v>5</v>
      </c>
      <c r="F31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09-05</v>
      </c>
      <c r="G3131" s="195" t="s">
        <v>3282</v>
      </c>
      <c r="L3131" s="259">
        <v>44891</v>
      </c>
      <c r="M3131">
        <v>279453</v>
      </c>
      <c r="O3131" s="284">
        <f>IFERROR(DATE(Table7[[#This Row],[year]],MONTH(DATEVALUE(Table7[[#This Row],[month]]&amp;"1")),Table7[[#This Row],[day]]),"")</f>
        <v>40557</v>
      </c>
      <c r="P3131" s="195" t="s">
        <v>6556</v>
      </c>
      <c r="Q3131" s="195">
        <v>2011</v>
      </c>
      <c r="R3131" s="195" t="s">
        <v>3431</v>
      </c>
      <c r="S3131" s="195">
        <v>14</v>
      </c>
      <c r="T3131" s="195">
        <v>1369.25</v>
      </c>
      <c r="U3131" s="195">
        <v>2533</v>
      </c>
      <c r="V3131" s="195">
        <v>4525550</v>
      </c>
      <c r="X3131" s="260">
        <v>40637</v>
      </c>
      <c r="Z3131" s="260">
        <v>6</v>
      </c>
      <c r="AB3131" s="260" t="str">
        <f>IFERROR(IFERROR(VLOOKUP(Table_Merge1[[#This Row],[Column1]],Table11[#All],2,FALSE),LEFT(AB3132,8)&amp;IF(LEN((RIGHT(AB3132,2)+1))&lt;2,"0"&amp;(RIGHT(AB3132,2)+1),(RIGHT(AB3132,2)-1))),"")</f>
        <v/>
      </c>
      <c r="AC3131" s="259" t="str">
        <f>LEFT(Table_Merge1[[#This Row],[Column2]],4)</f>
        <v/>
      </c>
      <c r="AD3131" s="259" t="str">
        <f>RIGHT(LEFT(Table_Merge1[[#This Row],[Column2]],7),2)</f>
        <v/>
      </c>
      <c r="AE3131" s="259" t="str">
        <f>RIGHT(Table_Merge1[[#This Row],[Column2]],2)</f>
        <v/>
      </c>
      <c r="AH3131" s="260">
        <v>2011</v>
      </c>
      <c r="AI3131" t="s">
        <v>3437</v>
      </c>
      <c r="AJ3131" s="260">
        <v>4</v>
      </c>
      <c r="AK3131">
        <v>1432.5</v>
      </c>
      <c r="AL3131">
        <v>2721.5</v>
      </c>
      <c r="AM3131">
        <v>4600175</v>
      </c>
      <c r="AP3131" s="287" t="str">
        <f>IFERROR(IF(Table_Merge1[[#This Row],[LME Zinc stock]]*Table_Merge1[[#This Row],[Nima.مقدار]]=0,"",Table_Merge1[[#This Row],[LME Zinc stock]]*Table_Merge1[[#This Row],[Nima.مقدار]]),"")</f>
        <v/>
      </c>
      <c r="AQ3131" s="287" t="str">
        <f>IFERROR(IF(Table_Merge1[[#This Row],[LME Zinc 3-month]]*Table_Merge1[[#This Row],[Nima.مقدار]]=0,"",Table_Merge1[[#This Row],[LME Zinc 3-month]]*Table_Merge1[[#This Row],[Nima.مقدار]]),"")</f>
        <v/>
      </c>
      <c r="AR3131" s="288" t="str">
        <f>IFERROR(IF(Table_Merge1[[#This Row],[LME Zinc stock]]*Table_Merge1[[#This Row],[Azad.Sell]]=0,"",Table_Merge1[[#This Row],[LME Zinc stock]]*Table_Merge1[[#This Row],[Azad.Sell]]),"")</f>
        <v/>
      </c>
      <c r="AS3131" s="288" t="str">
        <f>IFERROR(IF(Table_Merge1[[#This Row],[LME Zinc 3-month]]*Table_Merge1[[#This Row],[Azad.Sell]]=0,"",Table_Merge1[[#This Row],[LME Zinc 3-month]]*Table_Merge1[[#This Row],[Azad.Sell]]),"")</f>
        <v/>
      </c>
      <c r="AT3131"/>
    </row>
    <row r="3132" spans="1:46" x14ac:dyDescent="0.25">
      <c r="A3132" s="258">
        <v>44892</v>
      </c>
      <c r="B31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1401.09.06</v>
      </c>
      <c r="C3132" s="195">
        <f t="shared" ca="1" si="84"/>
        <v>1401</v>
      </c>
      <c r="D31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32" s="195">
        <f>_xlfn.NUMBERVALUE(RIGHT(Table11[[#This Row],[تاریخ شمسی]],2))</f>
        <v>6</v>
      </c>
      <c r="F31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09-06</v>
      </c>
      <c r="G3132" s="195" t="s">
        <v>3283</v>
      </c>
      <c r="L3132" s="259">
        <v>44892</v>
      </c>
      <c r="M3132">
        <v>279424</v>
      </c>
      <c r="O3132" s="283">
        <f>IFERROR(DATE(Table7[[#This Row],[year]],MONTH(DATEVALUE(Table7[[#This Row],[month]]&amp;"1")),Table7[[#This Row],[day]]),"")</f>
        <v>40556</v>
      </c>
      <c r="P3132" s="257" t="s">
        <v>6557</v>
      </c>
      <c r="Q3132" s="257">
        <v>2011</v>
      </c>
      <c r="R3132" s="257" t="s">
        <v>3431</v>
      </c>
      <c r="S3132" s="257">
        <v>13</v>
      </c>
      <c r="T3132" s="257">
        <v>1380.75</v>
      </c>
      <c r="U3132" s="257">
        <v>2537.5</v>
      </c>
      <c r="V3132" s="257">
        <v>4525850</v>
      </c>
      <c r="X3132" s="260">
        <v>40634</v>
      </c>
      <c r="Z3132" s="260">
        <v>6</v>
      </c>
      <c r="AB3132" s="260" t="str">
        <f>IFERROR(IFERROR(VLOOKUP(Table_Merge1[[#This Row],[Column1]],Table11[#All],2,FALSE),LEFT(AB3133,8)&amp;IF(LEN((RIGHT(AB3133,2)+1))&lt;2,"0"&amp;(RIGHT(AB3133,2)+1),(RIGHT(AB3133,2)-1))),"")</f>
        <v/>
      </c>
      <c r="AC3132" s="259" t="str">
        <f>LEFT(Table_Merge1[[#This Row],[Column2]],4)</f>
        <v/>
      </c>
      <c r="AD3132" s="259" t="str">
        <f>RIGHT(LEFT(Table_Merge1[[#This Row],[Column2]],7),2)</f>
        <v/>
      </c>
      <c r="AE3132" s="259" t="str">
        <f>RIGHT(Table_Merge1[[#This Row],[Column2]],2)</f>
        <v/>
      </c>
      <c r="AH3132" s="260">
        <v>2011</v>
      </c>
      <c r="AI3132" t="s">
        <v>3437</v>
      </c>
      <c r="AJ3132" s="260">
        <v>1</v>
      </c>
      <c r="AK3132">
        <v>1434.5</v>
      </c>
      <c r="AL3132">
        <v>2739.5</v>
      </c>
      <c r="AM3132">
        <v>4603075</v>
      </c>
      <c r="AP3132" s="287" t="str">
        <f>IFERROR(IF(Table_Merge1[[#This Row],[LME Zinc stock]]*Table_Merge1[[#This Row],[Nima.مقدار]]=0,"",Table_Merge1[[#This Row],[LME Zinc stock]]*Table_Merge1[[#This Row],[Nima.مقدار]]),"")</f>
        <v/>
      </c>
      <c r="AQ3132" s="287" t="str">
        <f>IFERROR(IF(Table_Merge1[[#This Row],[LME Zinc 3-month]]*Table_Merge1[[#This Row],[Nima.مقدار]]=0,"",Table_Merge1[[#This Row],[LME Zinc 3-month]]*Table_Merge1[[#This Row],[Nima.مقدار]]),"")</f>
        <v/>
      </c>
      <c r="AR3132" s="288" t="str">
        <f>IFERROR(IF(Table_Merge1[[#This Row],[LME Zinc stock]]*Table_Merge1[[#This Row],[Azad.Sell]]=0,"",Table_Merge1[[#This Row],[LME Zinc stock]]*Table_Merge1[[#This Row],[Azad.Sell]]),"")</f>
        <v/>
      </c>
      <c r="AS3132" s="288" t="str">
        <f>IFERROR(IF(Table_Merge1[[#This Row],[LME Zinc 3-month]]*Table_Merge1[[#This Row],[Azad.Sell]]=0,"",Table_Merge1[[#This Row],[LME Zinc 3-month]]*Table_Merge1[[#This Row],[Azad.Sell]]),"")</f>
        <v/>
      </c>
      <c r="AT3132"/>
    </row>
    <row r="3133" spans="1:46" x14ac:dyDescent="0.25">
      <c r="A3133" s="258">
        <v>44893</v>
      </c>
      <c r="B31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1401.09.07</v>
      </c>
      <c r="C3133" s="195">
        <f t="shared" ca="1" si="84"/>
        <v>1401</v>
      </c>
      <c r="D31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33" s="195">
        <f>_xlfn.NUMBERVALUE(RIGHT(Table11[[#This Row],[تاریخ شمسی]],2))</f>
        <v>7</v>
      </c>
      <c r="F31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09-07</v>
      </c>
      <c r="G3133" s="195" t="s">
        <v>3284</v>
      </c>
      <c r="L3133" s="259">
        <v>44893</v>
      </c>
      <c r="M3133">
        <v>279755</v>
      </c>
      <c r="O3133" s="284">
        <f>IFERROR(DATE(Table7[[#This Row],[year]],MONTH(DATEVALUE(Table7[[#This Row],[month]]&amp;"1")),Table7[[#This Row],[day]]),"")</f>
        <v>40555</v>
      </c>
      <c r="P3133" s="195" t="s">
        <v>6558</v>
      </c>
      <c r="Q3133" s="195">
        <v>2011</v>
      </c>
      <c r="R3133" s="195" t="s">
        <v>3431</v>
      </c>
      <c r="S3133" s="195">
        <v>12</v>
      </c>
      <c r="T3133" s="195">
        <v>1383.5</v>
      </c>
      <c r="U3133" s="195" t="s">
        <v>3621</v>
      </c>
      <c r="V3133" s="195" t="s">
        <v>3621</v>
      </c>
      <c r="X3133" s="260">
        <v>40633</v>
      </c>
      <c r="Z3133" s="260">
        <v>6</v>
      </c>
      <c r="AB3133" s="260" t="str">
        <f>IFERROR(IFERROR(VLOOKUP(Table_Merge1[[#This Row],[Column1]],Table11[#All],2,FALSE),LEFT(AB3134,8)&amp;IF(LEN((RIGHT(AB3134,2)+1))&lt;2,"0"&amp;(RIGHT(AB3134,2)+1),(RIGHT(AB3134,2)-1))),"")</f>
        <v/>
      </c>
      <c r="AC3133" s="259" t="str">
        <f>LEFT(Table_Merge1[[#This Row],[Column2]],4)</f>
        <v/>
      </c>
      <c r="AD3133" s="259" t="str">
        <f>RIGHT(LEFT(Table_Merge1[[#This Row],[Column2]],7),2)</f>
        <v/>
      </c>
      <c r="AE3133" s="259" t="str">
        <f>RIGHT(Table_Merge1[[#This Row],[Column2]],2)</f>
        <v/>
      </c>
      <c r="AH3133" s="260">
        <v>2011</v>
      </c>
      <c r="AI3133" t="s">
        <v>3435</v>
      </c>
      <c r="AJ3133" s="260">
        <v>31</v>
      </c>
      <c r="AK3133">
        <v>1431</v>
      </c>
      <c r="AL3133">
        <v>2680</v>
      </c>
      <c r="AM3133">
        <v>4595525</v>
      </c>
      <c r="AP3133" s="287" t="str">
        <f>IFERROR(IF(Table_Merge1[[#This Row],[LME Zinc stock]]*Table_Merge1[[#This Row],[Nima.مقدار]]=0,"",Table_Merge1[[#This Row],[LME Zinc stock]]*Table_Merge1[[#This Row],[Nima.مقدار]]),"")</f>
        <v/>
      </c>
      <c r="AQ3133" s="287" t="str">
        <f>IFERROR(IF(Table_Merge1[[#This Row],[LME Zinc 3-month]]*Table_Merge1[[#This Row],[Nima.مقدار]]=0,"",Table_Merge1[[#This Row],[LME Zinc 3-month]]*Table_Merge1[[#This Row],[Nima.مقدار]]),"")</f>
        <v/>
      </c>
      <c r="AR3133" s="288" t="str">
        <f>IFERROR(IF(Table_Merge1[[#This Row],[LME Zinc stock]]*Table_Merge1[[#This Row],[Azad.Sell]]=0,"",Table_Merge1[[#This Row],[LME Zinc stock]]*Table_Merge1[[#This Row],[Azad.Sell]]),"")</f>
        <v/>
      </c>
      <c r="AS3133" s="288" t="str">
        <f>IFERROR(IF(Table_Merge1[[#This Row],[LME Zinc 3-month]]*Table_Merge1[[#This Row],[Azad.Sell]]=0,"",Table_Merge1[[#This Row],[LME Zinc 3-month]]*Table_Merge1[[#This Row],[Azad.Sell]]),"")</f>
        <v/>
      </c>
      <c r="AT3133"/>
    </row>
    <row r="3134" spans="1:46" x14ac:dyDescent="0.25">
      <c r="A3134" s="258">
        <v>44894</v>
      </c>
      <c r="B31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1401.09.08</v>
      </c>
      <c r="C3134" s="195">
        <f t="shared" ca="1" si="84"/>
        <v>1401</v>
      </c>
      <c r="D31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34" s="195">
        <f>_xlfn.NUMBERVALUE(RIGHT(Table11[[#This Row],[تاریخ شمسی]],2))</f>
        <v>8</v>
      </c>
      <c r="F31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09-08</v>
      </c>
      <c r="G3134" s="195" t="s">
        <v>3285</v>
      </c>
      <c r="L3134" s="259">
        <v>44894</v>
      </c>
      <c r="M3134">
        <v>279754</v>
      </c>
      <c r="O3134" s="283">
        <f>IFERROR(DATE(Table7[[#This Row],[year]],MONTH(DATEVALUE(Table7[[#This Row],[month]]&amp;"1")),Table7[[#This Row],[day]]),"")</f>
        <v>40554</v>
      </c>
      <c r="P3134" s="257" t="s">
        <v>6559</v>
      </c>
      <c r="Q3134" s="257">
        <v>2011</v>
      </c>
      <c r="R3134" s="257" t="s">
        <v>3431</v>
      </c>
      <c r="S3134" s="257">
        <v>11</v>
      </c>
      <c r="T3134" s="257">
        <v>1381</v>
      </c>
      <c r="U3134" s="257">
        <v>2495</v>
      </c>
      <c r="V3134" s="257">
        <v>4521225</v>
      </c>
      <c r="X3134" s="260">
        <v>40632</v>
      </c>
      <c r="Z3134" s="260">
        <v>6</v>
      </c>
      <c r="AB3134" s="260" t="str">
        <f>IFERROR(IFERROR(VLOOKUP(Table_Merge1[[#This Row],[Column1]],Table11[#All],2,FALSE),LEFT(AB3135,8)&amp;IF(LEN((RIGHT(AB3135,2)+1))&lt;2,"0"&amp;(RIGHT(AB3135,2)+1),(RIGHT(AB3135,2)-1))),"")</f>
        <v/>
      </c>
      <c r="AC3134" s="259" t="str">
        <f>LEFT(Table_Merge1[[#This Row],[Column2]],4)</f>
        <v/>
      </c>
      <c r="AD3134" s="259" t="str">
        <f>RIGHT(LEFT(Table_Merge1[[#This Row],[Column2]],7),2)</f>
        <v/>
      </c>
      <c r="AE3134" s="259" t="str">
        <f>RIGHT(Table_Merge1[[#This Row],[Column2]],2)</f>
        <v/>
      </c>
      <c r="AH3134" s="260">
        <v>2011</v>
      </c>
      <c r="AI3134" t="s">
        <v>3435</v>
      </c>
      <c r="AJ3134" s="260">
        <v>30</v>
      </c>
      <c r="AK3134">
        <v>1419</v>
      </c>
      <c r="AL3134">
        <v>2677.5</v>
      </c>
      <c r="AM3134">
        <v>4564975</v>
      </c>
      <c r="AP3134" s="287" t="str">
        <f>IFERROR(IF(Table_Merge1[[#This Row],[LME Zinc stock]]*Table_Merge1[[#This Row],[Nima.مقدار]]=0,"",Table_Merge1[[#This Row],[LME Zinc stock]]*Table_Merge1[[#This Row],[Nima.مقدار]]),"")</f>
        <v/>
      </c>
      <c r="AQ3134" s="287" t="str">
        <f>IFERROR(IF(Table_Merge1[[#This Row],[LME Zinc 3-month]]*Table_Merge1[[#This Row],[Nima.مقدار]]=0,"",Table_Merge1[[#This Row],[LME Zinc 3-month]]*Table_Merge1[[#This Row],[Nima.مقدار]]),"")</f>
        <v/>
      </c>
      <c r="AR3134" s="288" t="str">
        <f>IFERROR(IF(Table_Merge1[[#This Row],[LME Zinc stock]]*Table_Merge1[[#This Row],[Azad.Sell]]=0,"",Table_Merge1[[#This Row],[LME Zinc stock]]*Table_Merge1[[#This Row],[Azad.Sell]]),"")</f>
        <v/>
      </c>
      <c r="AS3134" s="288" t="str">
        <f>IFERROR(IF(Table_Merge1[[#This Row],[LME Zinc 3-month]]*Table_Merge1[[#This Row],[Azad.Sell]]=0,"",Table_Merge1[[#This Row],[LME Zinc 3-month]]*Table_Merge1[[#This Row],[Azad.Sell]]),"")</f>
        <v/>
      </c>
      <c r="AT3134"/>
    </row>
    <row r="3135" spans="1:46" x14ac:dyDescent="0.25">
      <c r="A3135" s="258">
        <v>44895</v>
      </c>
      <c r="B31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1401.09.09</v>
      </c>
      <c r="C3135" s="195">
        <f t="shared" ca="1" si="84"/>
        <v>1401</v>
      </c>
      <c r="D31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35" s="195">
        <f>_xlfn.NUMBERVALUE(RIGHT(Table11[[#This Row],[تاریخ شمسی]],2))</f>
        <v>9</v>
      </c>
      <c r="F31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09-09</v>
      </c>
      <c r="G3135" s="195" t="s">
        <v>3286</v>
      </c>
      <c r="L3135" s="259">
        <v>44895</v>
      </c>
      <c r="M3135">
        <v>280005</v>
      </c>
      <c r="O3135" s="284">
        <f>IFERROR(DATE(Table7[[#This Row],[year]],MONTH(DATEVALUE(Table7[[#This Row],[month]]&amp;"1")),Table7[[#This Row],[day]]),"")</f>
        <v>40553</v>
      </c>
      <c r="P3135" s="195" t="s">
        <v>6560</v>
      </c>
      <c r="Q3135" s="195">
        <v>2011</v>
      </c>
      <c r="R3135" s="195" t="s">
        <v>3431</v>
      </c>
      <c r="S3135" s="195">
        <v>10</v>
      </c>
      <c r="T3135" s="195">
        <v>1368.25</v>
      </c>
      <c r="U3135" s="195">
        <v>2456</v>
      </c>
      <c r="V3135" s="195">
        <v>4524675</v>
      </c>
      <c r="X3135" s="260">
        <v>40631</v>
      </c>
      <c r="Z3135" s="260">
        <v>6</v>
      </c>
      <c r="AB3135" s="260" t="str">
        <f>IFERROR(IFERROR(VLOOKUP(Table_Merge1[[#This Row],[Column1]],Table11[#All],2,FALSE),LEFT(AB3136,8)&amp;IF(LEN((RIGHT(AB3136,2)+1))&lt;2,"0"&amp;(RIGHT(AB3136,2)+1),(RIGHT(AB3136,2)-1))),"")</f>
        <v/>
      </c>
      <c r="AC3135" s="259" t="str">
        <f>LEFT(Table_Merge1[[#This Row],[Column2]],4)</f>
        <v/>
      </c>
      <c r="AD3135" s="259" t="str">
        <f>RIGHT(LEFT(Table_Merge1[[#This Row],[Column2]],7),2)</f>
        <v/>
      </c>
      <c r="AE3135" s="259" t="str">
        <f>RIGHT(Table_Merge1[[#This Row],[Column2]],2)</f>
        <v/>
      </c>
      <c r="AH3135" s="260">
        <v>2011</v>
      </c>
      <c r="AI3135" t="s">
        <v>3435</v>
      </c>
      <c r="AJ3135" s="260">
        <v>29</v>
      </c>
      <c r="AK3135">
        <v>1414</v>
      </c>
      <c r="AL3135">
        <v>2665</v>
      </c>
      <c r="AM3135">
        <v>4566375</v>
      </c>
      <c r="AP3135" s="287" t="str">
        <f>IFERROR(IF(Table_Merge1[[#This Row],[LME Zinc stock]]*Table_Merge1[[#This Row],[Nima.مقدار]]=0,"",Table_Merge1[[#This Row],[LME Zinc stock]]*Table_Merge1[[#This Row],[Nima.مقدار]]),"")</f>
        <v/>
      </c>
      <c r="AQ3135" s="287" t="str">
        <f>IFERROR(IF(Table_Merge1[[#This Row],[LME Zinc 3-month]]*Table_Merge1[[#This Row],[Nima.مقدار]]=0,"",Table_Merge1[[#This Row],[LME Zinc 3-month]]*Table_Merge1[[#This Row],[Nima.مقدار]]),"")</f>
        <v/>
      </c>
      <c r="AR3135" s="288" t="str">
        <f>IFERROR(IF(Table_Merge1[[#This Row],[LME Zinc stock]]*Table_Merge1[[#This Row],[Azad.Sell]]=0,"",Table_Merge1[[#This Row],[LME Zinc stock]]*Table_Merge1[[#This Row],[Azad.Sell]]),"")</f>
        <v/>
      </c>
      <c r="AS3135" s="288" t="str">
        <f>IFERROR(IF(Table_Merge1[[#This Row],[LME Zinc 3-month]]*Table_Merge1[[#This Row],[Azad.Sell]]=0,"",Table_Merge1[[#This Row],[LME Zinc 3-month]]*Table_Merge1[[#This Row],[Azad.Sell]]),"")</f>
        <v/>
      </c>
      <c r="AT3135"/>
    </row>
    <row r="3136" spans="1:46" x14ac:dyDescent="0.25">
      <c r="A3136" s="258">
        <v>44896</v>
      </c>
      <c r="B31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1401.09.10</v>
      </c>
      <c r="C3136" s="195">
        <f t="shared" ca="1" si="84"/>
        <v>1401</v>
      </c>
      <c r="D31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36" s="195">
        <f>_xlfn.NUMBERVALUE(RIGHT(Table11[[#This Row],[تاریخ شمسی]],2))</f>
        <v>10</v>
      </c>
      <c r="F31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09-10</v>
      </c>
      <c r="G3136" s="195" t="s">
        <v>3287</v>
      </c>
      <c r="L3136" s="259">
        <v>44896</v>
      </c>
      <c r="M3136">
        <v>280255</v>
      </c>
      <c r="O3136" s="283">
        <f>IFERROR(DATE(Table7[[#This Row],[year]],MONTH(DATEVALUE(Table7[[#This Row],[month]]&amp;"1")),Table7[[#This Row],[day]]),"")</f>
        <v>40550</v>
      </c>
      <c r="P3136" s="257" t="s">
        <v>6561</v>
      </c>
      <c r="Q3136" s="257">
        <v>2011</v>
      </c>
      <c r="R3136" s="257" t="s">
        <v>3431</v>
      </c>
      <c r="S3136" s="257">
        <v>7</v>
      </c>
      <c r="T3136" s="257">
        <v>1358</v>
      </c>
      <c r="U3136" s="257">
        <v>2413</v>
      </c>
      <c r="V3136" s="257">
        <v>4530725</v>
      </c>
      <c r="X3136" s="260">
        <v>40630</v>
      </c>
      <c r="Z3136" s="260">
        <v>6</v>
      </c>
      <c r="AB3136" s="260" t="str">
        <f>IFERROR(IFERROR(VLOOKUP(Table_Merge1[[#This Row],[Column1]],Table11[#All],2,FALSE),LEFT(AB3137,8)&amp;IF(LEN((RIGHT(AB3137,2)+1))&lt;2,"0"&amp;(RIGHT(AB3137,2)+1),(RIGHT(AB3137,2)-1))),"")</f>
        <v/>
      </c>
      <c r="AC3136" s="259" t="str">
        <f>LEFT(Table_Merge1[[#This Row],[Column2]],4)</f>
        <v/>
      </c>
      <c r="AD3136" s="259" t="str">
        <f>RIGHT(LEFT(Table_Merge1[[#This Row],[Column2]],7),2)</f>
        <v/>
      </c>
      <c r="AE3136" s="259" t="str">
        <f>RIGHT(Table_Merge1[[#This Row],[Column2]],2)</f>
        <v/>
      </c>
      <c r="AH3136" s="260">
        <v>2011</v>
      </c>
      <c r="AI3136" t="s">
        <v>3435</v>
      </c>
      <c r="AJ3136" s="260">
        <v>28</v>
      </c>
      <c r="AK3136">
        <v>1420</v>
      </c>
      <c r="AL3136">
        <v>2642</v>
      </c>
      <c r="AM3136">
        <v>4569125</v>
      </c>
      <c r="AP3136" s="287" t="str">
        <f>IFERROR(IF(Table_Merge1[[#This Row],[LME Zinc stock]]*Table_Merge1[[#This Row],[Nima.مقدار]]=0,"",Table_Merge1[[#This Row],[LME Zinc stock]]*Table_Merge1[[#This Row],[Nima.مقدار]]),"")</f>
        <v/>
      </c>
      <c r="AQ3136" s="287" t="str">
        <f>IFERROR(IF(Table_Merge1[[#This Row],[LME Zinc 3-month]]*Table_Merge1[[#This Row],[Nima.مقدار]]=0,"",Table_Merge1[[#This Row],[LME Zinc 3-month]]*Table_Merge1[[#This Row],[Nima.مقدار]]),"")</f>
        <v/>
      </c>
      <c r="AR3136" s="288" t="str">
        <f>IFERROR(IF(Table_Merge1[[#This Row],[LME Zinc stock]]*Table_Merge1[[#This Row],[Azad.Sell]]=0,"",Table_Merge1[[#This Row],[LME Zinc stock]]*Table_Merge1[[#This Row],[Azad.Sell]]),"")</f>
        <v/>
      </c>
      <c r="AS3136" s="288" t="str">
        <f>IFERROR(IF(Table_Merge1[[#This Row],[LME Zinc 3-month]]*Table_Merge1[[#This Row],[Azad.Sell]]=0,"",Table_Merge1[[#This Row],[LME Zinc 3-month]]*Table_Merge1[[#This Row],[Azad.Sell]]),"")</f>
        <v/>
      </c>
      <c r="AT3136"/>
    </row>
    <row r="3137" spans="1:46" x14ac:dyDescent="0.25">
      <c r="A3137" s="258">
        <v>44898</v>
      </c>
      <c r="B31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1401.09.12</v>
      </c>
      <c r="C3137" s="195">
        <f t="shared" ca="1" si="84"/>
        <v>1401</v>
      </c>
      <c r="D31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37" s="195">
        <f>_xlfn.NUMBERVALUE(RIGHT(Table11[[#This Row],[تاریخ شمسی]],2))</f>
        <v>12</v>
      </c>
      <c r="F31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09-12</v>
      </c>
      <c r="G3137" s="195" t="s">
        <v>3288</v>
      </c>
      <c r="L3137" s="259">
        <v>44898</v>
      </c>
      <c r="M3137">
        <v>279528</v>
      </c>
      <c r="O3137" s="284">
        <f>IFERROR(DATE(Table7[[#This Row],[year]],MONTH(DATEVALUE(Table7[[#This Row],[month]]&amp;"1")),Table7[[#This Row],[day]]),"")</f>
        <v>40549</v>
      </c>
      <c r="P3137" s="195" t="s">
        <v>6562</v>
      </c>
      <c r="Q3137" s="195">
        <v>2011</v>
      </c>
      <c r="R3137" s="195" t="s">
        <v>3431</v>
      </c>
      <c r="S3137" s="195">
        <v>6</v>
      </c>
      <c r="T3137" s="195">
        <v>1376</v>
      </c>
      <c r="U3137" s="195">
        <v>2389</v>
      </c>
      <c r="V3137" s="195">
        <v>4536200</v>
      </c>
      <c r="X3137" s="260">
        <v>40627</v>
      </c>
      <c r="Z3137" s="260">
        <v>6</v>
      </c>
      <c r="AB3137" s="260" t="str">
        <f>IFERROR(IFERROR(VLOOKUP(Table_Merge1[[#This Row],[Column1]],Table11[#All],2,FALSE),LEFT(AB3138,8)&amp;IF(LEN((RIGHT(AB3138,2)+1))&lt;2,"0"&amp;(RIGHT(AB3138,2)+1),(RIGHT(AB3138,2)-1))),"")</f>
        <v/>
      </c>
      <c r="AC3137" s="259" t="str">
        <f>LEFT(Table_Merge1[[#This Row],[Column2]],4)</f>
        <v/>
      </c>
      <c r="AD3137" s="259" t="str">
        <f>RIGHT(LEFT(Table_Merge1[[#This Row],[Column2]],7),2)</f>
        <v/>
      </c>
      <c r="AE3137" s="259" t="str">
        <f>RIGHT(Table_Merge1[[#This Row],[Column2]],2)</f>
        <v/>
      </c>
      <c r="AH3137" s="260">
        <v>2011</v>
      </c>
      <c r="AI3137" t="s">
        <v>3435</v>
      </c>
      <c r="AJ3137" s="260">
        <v>25</v>
      </c>
      <c r="AK3137">
        <v>1434</v>
      </c>
      <c r="AL3137">
        <v>2665</v>
      </c>
      <c r="AM3137">
        <v>4571200</v>
      </c>
      <c r="AP3137" s="287" t="str">
        <f>IFERROR(IF(Table_Merge1[[#This Row],[LME Zinc stock]]*Table_Merge1[[#This Row],[Nima.مقدار]]=0,"",Table_Merge1[[#This Row],[LME Zinc stock]]*Table_Merge1[[#This Row],[Nima.مقدار]]),"")</f>
        <v/>
      </c>
      <c r="AQ3137" s="287" t="str">
        <f>IFERROR(IF(Table_Merge1[[#This Row],[LME Zinc 3-month]]*Table_Merge1[[#This Row],[Nima.مقدار]]=0,"",Table_Merge1[[#This Row],[LME Zinc 3-month]]*Table_Merge1[[#This Row],[Nima.مقدار]]),"")</f>
        <v/>
      </c>
      <c r="AR3137" s="288" t="str">
        <f>IFERROR(IF(Table_Merge1[[#This Row],[LME Zinc stock]]*Table_Merge1[[#This Row],[Azad.Sell]]=0,"",Table_Merge1[[#This Row],[LME Zinc stock]]*Table_Merge1[[#This Row],[Azad.Sell]]),"")</f>
        <v/>
      </c>
      <c r="AS3137" s="288" t="str">
        <f>IFERROR(IF(Table_Merge1[[#This Row],[LME Zinc 3-month]]*Table_Merge1[[#This Row],[Azad.Sell]]=0,"",Table_Merge1[[#This Row],[LME Zinc 3-month]]*Table_Merge1[[#This Row],[Azad.Sell]]),"")</f>
        <v/>
      </c>
      <c r="AT3137"/>
    </row>
    <row r="3138" spans="1:46" x14ac:dyDescent="0.25">
      <c r="A3138" s="258">
        <v>44899</v>
      </c>
      <c r="B31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1401.09.13</v>
      </c>
      <c r="C3138" s="195">
        <f t="shared" ref="C3138:C3201" ca="1" si="85">_xlfn.NUMBERVALUE(LEFT(G3138, LEN(G3138) - MAX(IF(ISNUMBER(MID(G3138, ROW(INDIRECT("1:"&amp;LEN(G3138))), 1) *1)=FALSE, ROW(INDIRECT("6:"&amp;LEN(G3138))), 6))))</f>
        <v>1401</v>
      </c>
      <c r="D31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38" s="195">
        <f>_xlfn.NUMBERVALUE(RIGHT(Table11[[#This Row],[تاریخ شمسی]],2))</f>
        <v>13</v>
      </c>
      <c r="F31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09-13</v>
      </c>
      <c r="G3138" s="195" t="s">
        <v>3289</v>
      </c>
      <c r="L3138" s="259">
        <v>44899</v>
      </c>
      <c r="M3138">
        <v>279528</v>
      </c>
      <c r="O3138" s="283">
        <f>IFERROR(DATE(Table7[[#This Row],[year]],MONTH(DATEVALUE(Table7[[#This Row],[month]]&amp;"1")),Table7[[#This Row],[day]]),"")</f>
        <v>40548</v>
      </c>
      <c r="P3138" s="257" t="s">
        <v>6563</v>
      </c>
      <c r="Q3138" s="257">
        <v>2011</v>
      </c>
      <c r="R3138" s="257" t="s">
        <v>3431</v>
      </c>
      <c r="S3138" s="257">
        <v>5</v>
      </c>
      <c r="T3138" s="257">
        <v>1382.75</v>
      </c>
      <c r="U3138" s="257">
        <v>2382</v>
      </c>
      <c r="V3138" s="257">
        <v>4541175</v>
      </c>
      <c r="X3138" s="260">
        <v>40626</v>
      </c>
      <c r="Z3138" s="260">
        <v>6</v>
      </c>
      <c r="AB3138" s="260" t="str">
        <f>IFERROR(IFERROR(VLOOKUP(Table_Merge1[[#This Row],[Column1]],Table11[#All],2,FALSE),LEFT(AB3139,8)&amp;IF(LEN((RIGHT(AB3139,2)+1))&lt;2,"0"&amp;(RIGHT(AB3139,2)+1),(RIGHT(AB3139,2)-1))),"")</f>
        <v/>
      </c>
      <c r="AC3138" s="259" t="str">
        <f>LEFT(Table_Merge1[[#This Row],[Column2]],4)</f>
        <v/>
      </c>
      <c r="AD3138" s="259" t="str">
        <f>RIGHT(LEFT(Table_Merge1[[#This Row],[Column2]],7),2)</f>
        <v/>
      </c>
      <c r="AE3138" s="259" t="str">
        <f>RIGHT(Table_Merge1[[#This Row],[Column2]],2)</f>
        <v/>
      </c>
      <c r="AH3138" s="260">
        <v>2011</v>
      </c>
      <c r="AI3138" t="s">
        <v>3435</v>
      </c>
      <c r="AJ3138" s="260">
        <v>24</v>
      </c>
      <c r="AK3138">
        <v>1441.25</v>
      </c>
      <c r="AL3138">
        <v>2666</v>
      </c>
      <c r="AM3138">
        <v>4575250</v>
      </c>
      <c r="AP3138" s="287" t="str">
        <f>IFERROR(IF(Table_Merge1[[#This Row],[LME Zinc stock]]*Table_Merge1[[#This Row],[Nima.مقدار]]=0,"",Table_Merge1[[#This Row],[LME Zinc stock]]*Table_Merge1[[#This Row],[Nima.مقدار]]),"")</f>
        <v/>
      </c>
      <c r="AQ3138" s="287" t="str">
        <f>IFERROR(IF(Table_Merge1[[#This Row],[LME Zinc 3-month]]*Table_Merge1[[#This Row],[Nima.مقدار]]=0,"",Table_Merge1[[#This Row],[LME Zinc 3-month]]*Table_Merge1[[#This Row],[Nima.مقدار]]),"")</f>
        <v/>
      </c>
      <c r="AR3138" s="288" t="str">
        <f>IFERROR(IF(Table_Merge1[[#This Row],[LME Zinc stock]]*Table_Merge1[[#This Row],[Azad.Sell]]=0,"",Table_Merge1[[#This Row],[LME Zinc stock]]*Table_Merge1[[#This Row],[Azad.Sell]]),"")</f>
        <v/>
      </c>
      <c r="AS3138" s="288" t="str">
        <f>IFERROR(IF(Table_Merge1[[#This Row],[LME Zinc 3-month]]*Table_Merge1[[#This Row],[Azad.Sell]]=0,"",Table_Merge1[[#This Row],[LME Zinc 3-month]]*Table_Merge1[[#This Row],[Azad.Sell]]),"")</f>
        <v/>
      </c>
      <c r="AT3138"/>
    </row>
    <row r="3139" spans="1:46" x14ac:dyDescent="0.25">
      <c r="A3139" s="258">
        <v>44900</v>
      </c>
      <c r="B31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1401.09.14</v>
      </c>
      <c r="C3139" s="195">
        <f t="shared" ca="1" si="85"/>
        <v>1401</v>
      </c>
      <c r="D31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39" s="195">
        <f>_xlfn.NUMBERVALUE(RIGHT(Table11[[#This Row],[تاریخ شمسی]],2))</f>
        <v>14</v>
      </c>
      <c r="F31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09-14</v>
      </c>
      <c r="G3139" s="195" t="s">
        <v>3290</v>
      </c>
      <c r="L3139" s="259">
        <v>44900</v>
      </c>
      <c r="M3139">
        <v>279528</v>
      </c>
      <c r="O3139" s="284">
        <f>IFERROR(DATE(Table7[[#This Row],[year]],MONTH(DATEVALUE(Table7[[#This Row],[month]]&amp;"1")),Table7[[#This Row],[day]]),"")</f>
        <v>40547</v>
      </c>
      <c r="P3139" s="195" t="s">
        <v>6564</v>
      </c>
      <c r="Q3139" s="195">
        <v>2011</v>
      </c>
      <c r="R3139" s="195" t="s">
        <v>3431</v>
      </c>
      <c r="S3139" s="195">
        <v>4</v>
      </c>
      <c r="T3139" s="195">
        <v>1405.5</v>
      </c>
      <c r="U3139" s="195">
        <v>2419</v>
      </c>
      <c r="V3139" s="195">
        <v>4545950</v>
      </c>
      <c r="X3139" s="260">
        <v>40625</v>
      </c>
      <c r="Z3139" s="260">
        <v>6</v>
      </c>
      <c r="AB3139" s="260" t="str">
        <f>IFERROR(IFERROR(VLOOKUP(Table_Merge1[[#This Row],[Column1]],Table11[#All],2,FALSE),LEFT(AB3140,8)&amp;IF(LEN((RIGHT(AB3140,2)+1))&lt;2,"0"&amp;(RIGHT(AB3140,2)+1),(RIGHT(AB3140,2)-1))),"")</f>
        <v/>
      </c>
      <c r="AC3139" s="259" t="str">
        <f>LEFT(Table_Merge1[[#This Row],[Column2]],4)</f>
        <v/>
      </c>
      <c r="AD3139" s="259" t="str">
        <f>RIGHT(LEFT(Table_Merge1[[#This Row],[Column2]],7),2)</f>
        <v/>
      </c>
      <c r="AE3139" s="259" t="str">
        <f>RIGHT(Table_Merge1[[#This Row],[Column2]],2)</f>
        <v/>
      </c>
      <c r="AH3139" s="260">
        <v>2011</v>
      </c>
      <c r="AI3139" t="s">
        <v>3435</v>
      </c>
      <c r="AJ3139" s="260">
        <v>23</v>
      </c>
      <c r="AK3139">
        <v>1433</v>
      </c>
      <c r="AL3139">
        <v>2684</v>
      </c>
      <c r="AM3139">
        <v>4577525</v>
      </c>
      <c r="AP3139" s="287" t="str">
        <f>IFERROR(IF(Table_Merge1[[#This Row],[LME Zinc stock]]*Table_Merge1[[#This Row],[Nima.مقدار]]=0,"",Table_Merge1[[#This Row],[LME Zinc stock]]*Table_Merge1[[#This Row],[Nima.مقدار]]),"")</f>
        <v/>
      </c>
      <c r="AQ3139" s="287" t="str">
        <f>IFERROR(IF(Table_Merge1[[#This Row],[LME Zinc 3-month]]*Table_Merge1[[#This Row],[Nima.مقدار]]=0,"",Table_Merge1[[#This Row],[LME Zinc 3-month]]*Table_Merge1[[#This Row],[Nima.مقدار]]),"")</f>
        <v/>
      </c>
      <c r="AR3139" s="288" t="str">
        <f>IFERROR(IF(Table_Merge1[[#This Row],[LME Zinc stock]]*Table_Merge1[[#This Row],[Azad.Sell]]=0,"",Table_Merge1[[#This Row],[LME Zinc stock]]*Table_Merge1[[#This Row],[Azad.Sell]]),"")</f>
        <v/>
      </c>
      <c r="AS3139" s="288" t="str">
        <f>IFERROR(IF(Table_Merge1[[#This Row],[LME Zinc 3-month]]*Table_Merge1[[#This Row],[Azad.Sell]]=0,"",Table_Merge1[[#This Row],[LME Zinc 3-month]]*Table_Merge1[[#This Row],[Azad.Sell]]),"")</f>
        <v/>
      </c>
      <c r="AT3139"/>
    </row>
    <row r="3140" spans="1:46" x14ac:dyDescent="0.25">
      <c r="A3140" s="258">
        <v>44901</v>
      </c>
      <c r="B31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1401.09.15</v>
      </c>
      <c r="C3140" s="195">
        <f t="shared" ca="1" si="85"/>
        <v>1401</v>
      </c>
      <c r="D31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40" s="195">
        <f>_xlfn.NUMBERVALUE(RIGHT(Table11[[#This Row],[تاریخ شمسی]],2))</f>
        <v>15</v>
      </c>
      <c r="F31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09-15</v>
      </c>
      <c r="G3140" s="195" t="s">
        <v>3291</v>
      </c>
      <c r="L3140" s="259">
        <v>44901</v>
      </c>
      <c r="M3140">
        <v>282513</v>
      </c>
      <c r="O3140" s="283">
        <f>IFERROR(DATE(Table7[[#This Row],[year]],MONTH(DATEVALUE(Table7[[#This Row],[month]]&amp;"1")),Table7[[#This Row],[day]]),"")</f>
        <v>40543</v>
      </c>
      <c r="P3140" s="257" t="s">
        <v>6565</v>
      </c>
      <c r="Q3140" s="257">
        <v>2010</v>
      </c>
      <c r="R3140" s="257" t="s">
        <v>3452</v>
      </c>
      <c r="S3140" s="257">
        <v>31</v>
      </c>
      <c r="T3140" s="257">
        <v>1410.25</v>
      </c>
      <c r="U3140" s="257">
        <v>2497</v>
      </c>
      <c r="V3140" s="257">
        <v>4434950</v>
      </c>
      <c r="X3140" s="260">
        <v>40624</v>
      </c>
      <c r="Z3140" s="260">
        <v>6</v>
      </c>
      <c r="AB3140" s="260" t="str">
        <f>IFERROR(IFERROR(VLOOKUP(Table_Merge1[[#This Row],[Column1]],Table11[#All],2,FALSE),LEFT(AB3141,8)&amp;IF(LEN((RIGHT(AB3141,2)+1))&lt;2,"0"&amp;(RIGHT(AB3141,2)+1),(RIGHT(AB3141,2)-1))),"")</f>
        <v/>
      </c>
      <c r="AC3140" s="259" t="str">
        <f>LEFT(Table_Merge1[[#This Row],[Column2]],4)</f>
        <v/>
      </c>
      <c r="AD3140" s="259" t="str">
        <f>RIGHT(LEFT(Table_Merge1[[#This Row],[Column2]],7),2)</f>
        <v/>
      </c>
      <c r="AE3140" s="259" t="str">
        <f>RIGHT(Table_Merge1[[#This Row],[Column2]],2)</f>
        <v/>
      </c>
      <c r="AH3140" s="260">
        <v>2011</v>
      </c>
      <c r="AI3140" t="s">
        <v>3435</v>
      </c>
      <c r="AJ3140" s="260">
        <v>22</v>
      </c>
      <c r="AK3140">
        <v>1425.5</v>
      </c>
      <c r="AL3140">
        <v>2706</v>
      </c>
      <c r="AM3140">
        <v>4581775</v>
      </c>
      <c r="AP3140" s="287" t="str">
        <f>IFERROR(IF(Table_Merge1[[#This Row],[LME Zinc stock]]*Table_Merge1[[#This Row],[Nima.مقدار]]=0,"",Table_Merge1[[#This Row],[LME Zinc stock]]*Table_Merge1[[#This Row],[Nima.مقدار]]),"")</f>
        <v/>
      </c>
      <c r="AQ3140" s="287" t="str">
        <f>IFERROR(IF(Table_Merge1[[#This Row],[LME Zinc 3-month]]*Table_Merge1[[#This Row],[Nima.مقدار]]=0,"",Table_Merge1[[#This Row],[LME Zinc 3-month]]*Table_Merge1[[#This Row],[Nima.مقدار]]),"")</f>
        <v/>
      </c>
      <c r="AR3140" s="288" t="str">
        <f>IFERROR(IF(Table_Merge1[[#This Row],[LME Zinc stock]]*Table_Merge1[[#This Row],[Azad.Sell]]=0,"",Table_Merge1[[#This Row],[LME Zinc stock]]*Table_Merge1[[#This Row],[Azad.Sell]]),"")</f>
        <v/>
      </c>
      <c r="AS3140" s="288" t="str">
        <f>IFERROR(IF(Table_Merge1[[#This Row],[LME Zinc 3-month]]*Table_Merge1[[#This Row],[Azad.Sell]]=0,"",Table_Merge1[[#This Row],[LME Zinc 3-month]]*Table_Merge1[[#This Row],[Azad.Sell]]),"")</f>
        <v/>
      </c>
      <c r="AT3140"/>
    </row>
    <row r="3141" spans="1:46" x14ac:dyDescent="0.25">
      <c r="A3141" s="258">
        <v>44902</v>
      </c>
      <c r="B31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1401.09.16</v>
      </c>
      <c r="C3141" s="195">
        <f t="shared" ca="1" si="85"/>
        <v>1401</v>
      </c>
      <c r="D31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41" s="195">
        <f>_xlfn.NUMBERVALUE(RIGHT(Table11[[#This Row],[تاریخ شمسی]],2))</f>
        <v>16</v>
      </c>
      <c r="F31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09-16</v>
      </c>
      <c r="G3141" s="195" t="s">
        <v>3292</v>
      </c>
      <c r="L3141" s="259">
        <v>44902</v>
      </c>
      <c r="M3141">
        <v>282195</v>
      </c>
      <c r="O3141" s="284">
        <f>IFERROR(DATE(Table7[[#This Row],[year]],MONTH(DATEVALUE(Table7[[#This Row],[month]]&amp;"1")),Table7[[#This Row],[day]]),"")</f>
        <v>40542</v>
      </c>
      <c r="P3141" s="195" t="s">
        <v>6566</v>
      </c>
      <c r="Q3141" s="195">
        <v>2010</v>
      </c>
      <c r="R3141" s="195" t="s">
        <v>3452</v>
      </c>
      <c r="S3141" s="195">
        <v>30</v>
      </c>
      <c r="T3141" s="195">
        <v>1411.5</v>
      </c>
      <c r="U3141" s="195">
        <v>2496</v>
      </c>
      <c r="V3141" s="195">
        <v>4408350</v>
      </c>
      <c r="X3141" s="260">
        <v>40623</v>
      </c>
      <c r="Z3141" s="260">
        <v>6</v>
      </c>
      <c r="AB3141" s="260" t="str">
        <f>IFERROR(IFERROR(VLOOKUP(Table_Merge1[[#This Row],[Column1]],Table11[#All],2,FALSE),LEFT(AB3142,8)&amp;IF(LEN((RIGHT(AB3142,2)+1))&lt;2,"0"&amp;(RIGHT(AB3142,2)+1),(RIGHT(AB3142,2)-1))),"")</f>
        <v/>
      </c>
      <c r="AC3141" s="259" t="str">
        <f>LEFT(Table_Merge1[[#This Row],[Column2]],4)</f>
        <v/>
      </c>
      <c r="AD3141" s="259" t="str">
        <f>RIGHT(LEFT(Table_Merge1[[#This Row],[Column2]],7),2)</f>
        <v/>
      </c>
      <c r="AE3141" s="259" t="str">
        <f>RIGHT(Table_Merge1[[#This Row],[Column2]],2)</f>
        <v/>
      </c>
      <c r="AH3141" s="260">
        <v>2011</v>
      </c>
      <c r="AI3141" t="s">
        <v>3435</v>
      </c>
      <c r="AJ3141" s="260">
        <v>21</v>
      </c>
      <c r="AK3141">
        <v>1427.75</v>
      </c>
      <c r="AL3141">
        <v>2694</v>
      </c>
      <c r="AM3141">
        <v>4584475</v>
      </c>
      <c r="AP3141" s="287" t="str">
        <f>IFERROR(IF(Table_Merge1[[#This Row],[LME Zinc stock]]*Table_Merge1[[#This Row],[Nima.مقدار]]=0,"",Table_Merge1[[#This Row],[LME Zinc stock]]*Table_Merge1[[#This Row],[Nima.مقدار]]),"")</f>
        <v/>
      </c>
      <c r="AQ3141" s="287" t="str">
        <f>IFERROR(IF(Table_Merge1[[#This Row],[LME Zinc 3-month]]*Table_Merge1[[#This Row],[Nima.مقدار]]=0,"",Table_Merge1[[#This Row],[LME Zinc 3-month]]*Table_Merge1[[#This Row],[Nima.مقدار]]),"")</f>
        <v/>
      </c>
      <c r="AR3141" s="288" t="str">
        <f>IFERROR(IF(Table_Merge1[[#This Row],[LME Zinc stock]]*Table_Merge1[[#This Row],[Azad.Sell]]=0,"",Table_Merge1[[#This Row],[LME Zinc stock]]*Table_Merge1[[#This Row],[Azad.Sell]]),"")</f>
        <v/>
      </c>
      <c r="AS3141" s="288" t="str">
        <f>IFERROR(IF(Table_Merge1[[#This Row],[LME Zinc 3-month]]*Table_Merge1[[#This Row],[Azad.Sell]]=0,"",Table_Merge1[[#This Row],[LME Zinc 3-month]]*Table_Merge1[[#This Row],[Azad.Sell]]),"")</f>
        <v/>
      </c>
      <c r="AT3141"/>
    </row>
    <row r="3142" spans="1:46" x14ac:dyDescent="0.25">
      <c r="A3142" s="258">
        <v>44903</v>
      </c>
      <c r="B31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1401.09.17</v>
      </c>
      <c r="C3142" s="195">
        <f t="shared" ca="1" si="85"/>
        <v>1401</v>
      </c>
      <c r="D31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42" s="195">
        <f>_xlfn.NUMBERVALUE(RIGHT(Table11[[#This Row],[تاریخ شمسی]],2))</f>
        <v>17</v>
      </c>
      <c r="F31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09-17</v>
      </c>
      <c r="G3142" s="195" t="s">
        <v>3293</v>
      </c>
      <c r="L3142" s="259">
        <v>44903</v>
      </c>
      <c r="M3142">
        <v>282195</v>
      </c>
      <c r="O3142" s="283">
        <f>IFERROR(DATE(Table7[[#This Row],[year]],MONTH(DATEVALUE(Table7[[#This Row],[month]]&amp;"1")),Table7[[#This Row],[day]]),"")</f>
        <v>40541</v>
      </c>
      <c r="P3142" s="257" t="s">
        <v>6567</v>
      </c>
      <c r="Q3142" s="257">
        <v>2010</v>
      </c>
      <c r="R3142" s="257" t="s">
        <v>3452</v>
      </c>
      <c r="S3142" s="257">
        <v>29</v>
      </c>
      <c r="T3142" s="257">
        <v>1403.5</v>
      </c>
      <c r="U3142" s="257">
        <v>2502.5</v>
      </c>
      <c r="V3142" s="257">
        <v>4393700</v>
      </c>
      <c r="X3142" s="260">
        <v>40620</v>
      </c>
      <c r="Z3142" s="260">
        <v>6</v>
      </c>
      <c r="AB3142" s="260" t="str">
        <f>IFERROR(IFERROR(VLOOKUP(Table_Merge1[[#This Row],[Column1]],Table11[#All],2,FALSE),LEFT(AB3143,8)&amp;IF(LEN((RIGHT(AB3143,2)+1))&lt;2,"0"&amp;(RIGHT(AB3143,2)+1),(RIGHT(AB3143,2)-1))),"")</f>
        <v/>
      </c>
      <c r="AC3142" s="259" t="str">
        <f>LEFT(Table_Merge1[[#This Row],[Column2]],4)</f>
        <v/>
      </c>
      <c r="AD3142" s="259" t="str">
        <f>RIGHT(LEFT(Table_Merge1[[#This Row],[Column2]],7),2)</f>
        <v/>
      </c>
      <c r="AE3142" s="259" t="str">
        <f>RIGHT(Table_Merge1[[#This Row],[Column2]],2)</f>
        <v/>
      </c>
      <c r="AH3142" s="260">
        <v>2011</v>
      </c>
      <c r="AI3142" t="s">
        <v>3435</v>
      </c>
      <c r="AJ3142" s="260">
        <v>18</v>
      </c>
      <c r="AK3142">
        <v>1415.5</v>
      </c>
      <c r="AL3142">
        <v>2656</v>
      </c>
      <c r="AM3142">
        <v>4589000</v>
      </c>
      <c r="AP3142" s="287" t="str">
        <f>IFERROR(IF(Table_Merge1[[#This Row],[LME Zinc stock]]*Table_Merge1[[#This Row],[Nima.مقدار]]=0,"",Table_Merge1[[#This Row],[LME Zinc stock]]*Table_Merge1[[#This Row],[Nima.مقدار]]),"")</f>
        <v/>
      </c>
      <c r="AQ3142" s="287" t="str">
        <f>IFERROR(IF(Table_Merge1[[#This Row],[LME Zinc 3-month]]*Table_Merge1[[#This Row],[Nima.مقدار]]=0,"",Table_Merge1[[#This Row],[LME Zinc 3-month]]*Table_Merge1[[#This Row],[Nima.مقدار]]),"")</f>
        <v/>
      </c>
      <c r="AR3142" s="288" t="str">
        <f>IFERROR(IF(Table_Merge1[[#This Row],[LME Zinc stock]]*Table_Merge1[[#This Row],[Azad.Sell]]=0,"",Table_Merge1[[#This Row],[LME Zinc stock]]*Table_Merge1[[#This Row],[Azad.Sell]]),"")</f>
        <v/>
      </c>
      <c r="AS3142" s="288" t="str">
        <f>IFERROR(IF(Table_Merge1[[#This Row],[LME Zinc 3-month]]*Table_Merge1[[#This Row],[Azad.Sell]]=0,"",Table_Merge1[[#This Row],[LME Zinc 3-month]]*Table_Merge1[[#This Row],[Azad.Sell]]),"")</f>
        <v/>
      </c>
      <c r="AT3142"/>
    </row>
    <row r="3143" spans="1:46" x14ac:dyDescent="0.25">
      <c r="A3143" s="258">
        <v>44905</v>
      </c>
      <c r="B31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1401.09.19</v>
      </c>
      <c r="C3143" s="195">
        <f t="shared" ca="1" si="85"/>
        <v>1401</v>
      </c>
      <c r="D31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43" s="195">
        <f>_xlfn.NUMBERVALUE(RIGHT(Table11[[#This Row],[تاریخ شمسی]],2))</f>
        <v>19</v>
      </c>
      <c r="F31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09-19</v>
      </c>
      <c r="G3143" s="195" t="s">
        <v>3294</v>
      </c>
      <c r="L3143" s="259">
        <v>44905</v>
      </c>
      <c r="M3143">
        <v>282152</v>
      </c>
      <c r="O3143" s="284">
        <f>IFERROR(DATE(Table7[[#This Row],[year]],MONTH(DATEVALUE(Table7[[#This Row],[month]]&amp;"1")),Table7[[#This Row],[day]]),"")</f>
        <v>40536</v>
      </c>
      <c r="P3143" s="195" t="s">
        <v>6568</v>
      </c>
      <c r="Q3143" s="195">
        <v>2010</v>
      </c>
      <c r="R3143" s="195" t="s">
        <v>3452</v>
      </c>
      <c r="S3143" s="195">
        <v>24</v>
      </c>
      <c r="T3143" s="195">
        <v>1380.5</v>
      </c>
      <c r="U3143" s="195">
        <v>2481</v>
      </c>
      <c r="V3143" s="195">
        <v>4369500</v>
      </c>
      <c r="X3143" s="260">
        <v>40619</v>
      </c>
      <c r="Z3143" s="260">
        <v>6</v>
      </c>
      <c r="AB3143" s="260" t="str">
        <f>IFERROR(IFERROR(VLOOKUP(Table_Merge1[[#This Row],[Column1]],Table11[#All],2,FALSE),LEFT(AB3144,8)&amp;IF(LEN((RIGHT(AB3144,2)+1))&lt;2,"0"&amp;(RIGHT(AB3144,2)+1),(RIGHT(AB3144,2)-1))),"")</f>
        <v/>
      </c>
      <c r="AC3143" s="259" t="str">
        <f>LEFT(Table_Merge1[[#This Row],[Column2]],4)</f>
        <v/>
      </c>
      <c r="AD3143" s="259" t="str">
        <f>RIGHT(LEFT(Table_Merge1[[#This Row],[Column2]],7),2)</f>
        <v/>
      </c>
      <c r="AE3143" s="259" t="str">
        <f>RIGHT(Table_Merge1[[#This Row],[Column2]],2)</f>
        <v/>
      </c>
      <c r="AH3143" s="260">
        <v>2011</v>
      </c>
      <c r="AI3143" t="s">
        <v>3435</v>
      </c>
      <c r="AJ3143" s="260">
        <v>17</v>
      </c>
      <c r="AK3143">
        <v>1403.5</v>
      </c>
      <c r="AL3143">
        <v>2626.5</v>
      </c>
      <c r="AM3143">
        <v>4593175</v>
      </c>
      <c r="AP3143" s="287" t="str">
        <f>IFERROR(IF(Table_Merge1[[#This Row],[LME Zinc stock]]*Table_Merge1[[#This Row],[Nima.مقدار]]=0,"",Table_Merge1[[#This Row],[LME Zinc stock]]*Table_Merge1[[#This Row],[Nima.مقدار]]),"")</f>
        <v/>
      </c>
      <c r="AQ3143" s="287" t="str">
        <f>IFERROR(IF(Table_Merge1[[#This Row],[LME Zinc 3-month]]*Table_Merge1[[#This Row],[Nima.مقدار]]=0,"",Table_Merge1[[#This Row],[LME Zinc 3-month]]*Table_Merge1[[#This Row],[Nima.مقدار]]),"")</f>
        <v/>
      </c>
      <c r="AR3143" s="288" t="str">
        <f>IFERROR(IF(Table_Merge1[[#This Row],[LME Zinc stock]]*Table_Merge1[[#This Row],[Azad.Sell]]=0,"",Table_Merge1[[#This Row],[LME Zinc stock]]*Table_Merge1[[#This Row],[Azad.Sell]]),"")</f>
        <v/>
      </c>
      <c r="AS3143" s="288" t="str">
        <f>IFERROR(IF(Table_Merge1[[#This Row],[LME Zinc 3-month]]*Table_Merge1[[#This Row],[Azad.Sell]]=0,"",Table_Merge1[[#This Row],[LME Zinc 3-month]]*Table_Merge1[[#This Row],[Azad.Sell]]),"")</f>
        <v/>
      </c>
      <c r="AT3143"/>
    </row>
    <row r="3144" spans="1:46" x14ac:dyDescent="0.25">
      <c r="A3144" s="258">
        <v>44906</v>
      </c>
      <c r="B31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1401.09.20</v>
      </c>
      <c r="C3144" s="195">
        <f t="shared" ca="1" si="85"/>
        <v>1401</v>
      </c>
      <c r="D31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44" s="195">
        <f>_xlfn.NUMBERVALUE(RIGHT(Table11[[#This Row],[تاریخ شمسی]],2))</f>
        <v>20</v>
      </c>
      <c r="F31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09-20</v>
      </c>
      <c r="G3144" s="195" t="s">
        <v>3295</v>
      </c>
      <c r="L3144" s="259">
        <v>44906</v>
      </c>
      <c r="M3144">
        <v>285362</v>
      </c>
      <c r="O3144" s="283">
        <f>IFERROR(DATE(Table7[[#This Row],[year]],MONTH(DATEVALUE(Table7[[#This Row],[month]]&amp;"1")),Table7[[#This Row],[day]]),"")</f>
        <v>40535</v>
      </c>
      <c r="P3144" s="257" t="s">
        <v>6569</v>
      </c>
      <c r="Q3144" s="257">
        <v>2010</v>
      </c>
      <c r="R3144" s="257" t="s">
        <v>3452</v>
      </c>
      <c r="S3144" s="257">
        <v>23</v>
      </c>
      <c r="T3144" s="257">
        <v>1384</v>
      </c>
      <c r="U3144" s="257">
        <v>2501.5</v>
      </c>
      <c r="V3144" s="257">
        <v>4272400</v>
      </c>
      <c r="X3144" s="260">
        <v>40618</v>
      </c>
      <c r="Z3144" s="260">
        <v>6</v>
      </c>
      <c r="AB3144" s="260" t="str">
        <f>IFERROR(IFERROR(VLOOKUP(Table_Merge1[[#This Row],[Column1]],Table11[#All],2,FALSE),LEFT(AB3145,8)&amp;IF(LEN((RIGHT(AB3145,2)+1))&lt;2,"0"&amp;(RIGHT(AB3145,2)+1),(RIGHT(AB3145,2)-1))),"")</f>
        <v/>
      </c>
      <c r="AC3144" s="259" t="str">
        <f>LEFT(Table_Merge1[[#This Row],[Column2]],4)</f>
        <v/>
      </c>
      <c r="AD3144" s="259" t="str">
        <f>RIGHT(LEFT(Table_Merge1[[#This Row],[Column2]],7),2)</f>
        <v/>
      </c>
      <c r="AE3144" s="259" t="str">
        <f>RIGHT(Table_Merge1[[#This Row],[Column2]],2)</f>
        <v/>
      </c>
      <c r="AH3144" s="260">
        <v>2011</v>
      </c>
      <c r="AI3144" t="s">
        <v>3435</v>
      </c>
      <c r="AJ3144" s="260">
        <v>16</v>
      </c>
      <c r="AK3144">
        <v>1398.5</v>
      </c>
      <c r="AL3144">
        <v>2640.5</v>
      </c>
      <c r="AM3144">
        <v>4588700</v>
      </c>
      <c r="AP3144" s="287" t="str">
        <f>IFERROR(IF(Table_Merge1[[#This Row],[LME Zinc stock]]*Table_Merge1[[#This Row],[Nima.مقدار]]=0,"",Table_Merge1[[#This Row],[LME Zinc stock]]*Table_Merge1[[#This Row],[Nima.مقدار]]),"")</f>
        <v/>
      </c>
      <c r="AQ3144" s="287" t="str">
        <f>IFERROR(IF(Table_Merge1[[#This Row],[LME Zinc 3-month]]*Table_Merge1[[#This Row],[Nima.مقدار]]=0,"",Table_Merge1[[#This Row],[LME Zinc 3-month]]*Table_Merge1[[#This Row],[Nima.مقدار]]),"")</f>
        <v/>
      </c>
      <c r="AR3144" s="288" t="str">
        <f>IFERROR(IF(Table_Merge1[[#This Row],[LME Zinc stock]]*Table_Merge1[[#This Row],[Azad.Sell]]=0,"",Table_Merge1[[#This Row],[LME Zinc stock]]*Table_Merge1[[#This Row],[Azad.Sell]]),"")</f>
        <v/>
      </c>
      <c r="AS3144" s="288" t="str">
        <f>IFERROR(IF(Table_Merge1[[#This Row],[LME Zinc 3-month]]*Table_Merge1[[#This Row],[Azad.Sell]]=0,"",Table_Merge1[[#This Row],[LME Zinc 3-month]]*Table_Merge1[[#This Row],[Azad.Sell]]),"")</f>
        <v/>
      </c>
      <c r="AT3144"/>
    </row>
    <row r="3145" spans="1:46" x14ac:dyDescent="0.25">
      <c r="A3145" s="258">
        <v>44907</v>
      </c>
      <c r="B31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1401.09.21</v>
      </c>
      <c r="C3145" s="195">
        <f t="shared" ca="1" si="85"/>
        <v>1401</v>
      </c>
      <c r="D31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45" s="195">
        <f>_xlfn.NUMBERVALUE(RIGHT(Table11[[#This Row],[تاریخ شمسی]],2))</f>
        <v>21</v>
      </c>
      <c r="F31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09-21</v>
      </c>
      <c r="G3145" s="195" t="s">
        <v>3296</v>
      </c>
      <c r="L3145" s="259">
        <v>44907</v>
      </c>
      <c r="M3145">
        <v>288339</v>
      </c>
      <c r="O3145" s="284">
        <f>IFERROR(DATE(Table7[[#This Row],[year]],MONTH(DATEVALUE(Table7[[#This Row],[month]]&amp;"1")),Table7[[#This Row],[day]]),"")</f>
        <v>40534</v>
      </c>
      <c r="P3145" s="195" t="s">
        <v>6570</v>
      </c>
      <c r="Q3145" s="195">
        <v>2010</v>
      </c>
      <c r="R3145" s="195" t="s">
        <v>3452</v>
      </c>
      <c r="S3145" s="195">
        <v>22</v>
      </c>
      <c r="T3145" s="195">
        <v>1389</v>
      </c>
      <c r="U3145" s="195">
        <v>2480</v>
      </c>
      <c r="V3145" s="195">
        <v>4274875</v>
      </c>
      <c r="X3145" s="260">
        <v>40617</v>
      </c>
      <c r="Z3145" s="260">
        <v>6</v>
      </c>
      <c r="AB3145" s="260" t="str">
        <f>IFERROR(IFERROR(VLOOKUP(Table_Merge1[[#This Row],[Column1]],Table11[#All],2,FALSE),LEFT(AB3146,8)&amp;IF(LEN((RIGHT(AB3146,2)+1))&lt;2,"0"&amp;(RIGHT(AB3146,2)+1),(RIGHT(AB3146,2)-1))),"")</f>
        <v/>
      </c>
      <c r="AC3145" s="259" t="str">
        <f>LEFT(Table_Merge1[[#This Row],[Column2]],4)</f>
        <v/>
      </c>
      <c r="AD3145" s="259" t="str">
        <f>RIGHT(LEFT(Table_Merge1[[#This Row],[Column2]],7),2)</f>
        <v/>
      </c>
      <c r="AE3145" s="259" t="str">
        <f>RIGHT(Table_Merge1[[#This Row],[Column2]],2)</f>
        <v/>
      </c>
      <c r="AH3145" s="260">
        <v>2011</v>
      </c>
      <c r="AI3145" t="s">
        <v>3435</v>
      </c>
      <c r="AJ3145" s="260">
        <v>15</v>
      </c>
      <c r="AK3145">
        <v>1407</v>
      </c>
      <c r="AL3145">
        <v>2621</v>
      </c>
      <c r="AM3145">
        <v>4592075</v>
      </c>
      <c r="AP3145" s="287" t="str">
        <f>IFERROR(IF(Table_Merge1[[#This Row],[LME Zinc stock]]*Table_Merge1[[#This Row],[Nima.مقدار]]=0,"",Table_Merge1[[#This Row],[LME Zinc stock]]*Table_Merge1[[#This Row],[Nima.مقدار]]),"")</f>
        <v/>
      </c>
      <c r="AQ3145" s="287" t="str">
        <f>IFERROR(IF(Table_Merge1[[#This Row],[LME Zinc 3-month]]*Table_Merge1[[#This Row],[Nima.مقدار]]=0,"",Table_Merge1[[#This Row],[LME Zinc 3-month]]*Table_Merge1[[#This Row],[Nima.مقدار]]),"")</f>
        <v/>
      </c>
      <c r="AR3145" s="288" t="str">
        <f>IFERROR(IF(Table_Merge1[[#This Row],[LME Zinc stock]]*Table_Merge1[[#This Row],[Azad.Sell]]=0,"",Table_Merge1[[#This Row],[LME Zinc stock]]*Table_Merge1[[#This Row],[Azad.Sell]]),"")</f>
        <v/>
      </c>
      <c r="AS3145" s="288" t="str">
        <f>IFERROR(IF(Table_Merge1[[#This Row],[LME Zinc 3-month]]*Table_Merge1[[#This Row],[Azad.Sell]]=0,"",Table_Merge1[[#This Row],[LME Zinc 3-month]]*Table_Merge1[[#This Row],[Azad.Sell]]),"")</f>
        <v/>
      </c>
      <c r="AT3145"/>
    </row>
    <row r="3146" spans="1:46" x14ac:dyDescent="0.25">
      <c r="A3146" s="258">
        <v>44908</v>
      </c>
      <c r="B31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1401.09.22</v>
      </c>
      <c r="C3146" s="195">
        <f t="shared" ca="1" si="85"/>
        <v>1401</v>
      </c>
      <c r="D31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46" s="195">
        <f>_xlfn.NUMBERVALUE(RIGHT(Table11[[#This Row],[تاریخ شمسی]],2))</f>
        <v>22</v>
      </c>
      <c r="F31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09-22</v>
      </c>
      <c r="G3146" s="195" t="s">
        <v>3297</v>
      </c>
      <c r="L3146" s="259">
        <v>44908</v>
      </c>
      <c r="M3146">
        <v>289280</v>
      </c>
      <c r="O3146" s="283">
        <f>IFERROR(DATE(Table7[[#This Row],[year]],MONTH(DATEVALUE(Table7[[#This Row],[month]]&amp;"1")),Table7[[#This Row],[day]]),"")</f>
        <v>40533</v>
      </c>
      <c r="P3146" s="257" t="s">
        <v>6571</v>
      </c>
      <c r="Q3146" s="257">
        <v>2010</v>
      </c>
      <c r="R3146" s="257" t="s">
        <v>3452</v>
      </c>
      <c r="S3146" s="257">
        <v>21</v>
      </c>
      <c r="T3146" s="257">
        <v>1386</v>
      </c>
      <c r="U3146" s="257">
        <v>2452</v>
      </c>
      <c r="V3146" s="257">
        <v>4273950</v>
      </c>
      <c r="X3146" s="260">
        <v>40616</v>
      </c>
      <c r="Z3146" s="260">
        <v>6</v>
      </c>
      <c r="AB3146" s="260" t="str">
        <f>IFERROR(IFERROR(VLOOKUP(Table_Merge1[[#This Row],[Column1]],Table11[#All],2,FALSE),LEFT(AB3147,8)&amp;IF(LEN((RIGHT(AB3147,2)+1))&lt;2,"0"&amp;(RIGHT(AB3147,2)+1),(RIGHT(AB3147,2)-1))),"")</f>
        <v/>
      </c>
      <c r="AC3146" s="259" t="str">
        <f>LEFT(Table_Merge1[[#This Row],[Column2]],4)</f>
        <v/>
      </c>
      <c r="AD3146" s="259" t="str">
        <f>RIGHT(LEFT(Table_Merge1[[#This Row],[Column2]],7),2)</f>
        <v/>
      </c>
      <c r="AE3146" s="259" t="str">
        <f>RIGHT(Table_Merge1[[#This Row],[Column2]],2)</f>
        <v/>
      </c>
      <c r="AH3146" s="260">
        <v>2011</v>
      </c>
      <c r="AI3146" t="s">
        <v>3435</v>
      </c>
      <c r="AJ3146" s="260">
        <v>14</v>
      </c>
      <c r="AK3146">
        <v>1424.5</v>
      </c>
      <c r="AL3146" t="s">
        <v>3621</v>
      </c>
      <c r="AM3146" t="s">
        <v>3621</v>
      </c>
      <c r="AP3146" s="287" t="str">
        <f>IFERROR(IF(Table_Merge1[[#This Row],[LME Zinc stock]]*Table_Merge1[[#This Row],[Nima.مقدار]]=0,"",Table_Merge1[[#This Row],[LME Zinc stock]]*Table_Merge1[[#This Row],[Nima.مقدار]]),"")</f>
        <v/>
      </c>
      <c r="AQ3146" s="287" t="str">
        <f>IFERROR(IF(Table_Merge1[[#This Row],[LME Zinc 3-month]]*Table_Merge1[[#This Row],[Nima.مقدار]]=0,"",Table_Merge1[[#This Row],[LME Zinc 3-month]]*Table_Merge1[[#This Row],[Nima.مقدار]]),"")</f>
        <v/>
      </c>
      <c r="AR3146" s="288" t="str">
        <f>IFERROR(IF(Table_Merge1[[#This Row],[LME Zinc stock]]*Table_Merge1[[#This Row],[Azad.Sell]]=0,"",Table_Merge1[[#This Row],[LME Zinc stock]]*Table_Merge1[[#This Row],[Azad.Sell]]),"")</f>
        <v/>
      </c>
      <c r="AS3146" s="288" t="str">
        <f>IFERROR(IF(Table_Merge1[[#This Row],[LME Zinc 3-month]]*Table_Merge1[[#This Row],[Azad.Sell]]=0,"",Table_Merge1[[#This Row],[LME Zinc 3-month]]*Table_Merge1[[#This Row],[Azad.Sell]]),"")</f>
        <v/>
      </c>
      <c r="AT3146"/>
    </row>
    <row r="3147" spans="1:46" x14ac:dyDescent="0.25">
      <c r="A3147" s="258">
        <v>44909</v>
      </c>
      <c r="B31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1401.09.23</v>
      </c>
      <c r="C3147" s="195">
        <f t="shared" ca="1" si="85"/>
        <v>1401</v>
      </c>
      <c r="D31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47" s="195">
        <f>_xlfn.NUMBERVALUE(RIGHT(Table11[[#This Row],[تاریخ شمسی]],2))</f>
        <v>23</v>
      </c>
      <c r="F31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09-23</v>
      </c>
      <c r="G3147" s="195" t="s">
        <v>3298</v>
      </c>
      <c r="L3147" s="259">
        <v>44909</v>
      </c>
      <c r="M3147">
        <v>287359</v>
      </c>
      <c r="O3147" s="284">
        <f>IFERROR(DATE(Table7[[#This Row],[year]],MONTH(DATEVALUE(Table7[[#This Row],[month]]&amp;"1")),Table7[[#This Row],[day]]),"")</f>
        <v>40532</v>
      </c>
      <c r="P3147" s="195" t="s">
        <v>6572</v>
      </c>
      <c r="Q3147" s="195">
        <v>2010</v>
      </c>
      <c r="R3147" s="195" t="s">
        <v>3452</v>
      </c>
      <c r="S3147" s="195">
        <v>20</v>
      </c>
      <c r="T3147" s="195">
        <v>1381</v>
      </c>
      <c r="U3147" s="195">
        <v>2476</v>
      </c>
      <c r="V3147" s="195">
        <v>4274975</v>
      </c>
      <c r="X3147" s="260">
        <v>40613</v>
      </c>
      <c r="Z3147" s="260">
        <v>6</v>
      </c>
      <c r="AB3147" s="260" t="str">
        <f>IFERROR(IFERROR(VLOOKUP(Table_Merge1[[#This Row],[Column1]],Table11[#All],2,FALSE),LEFT(AB3148,8)&amp;IF(LEN((RIGHT(AB3148,2)+1))&lt;2,"0"&amp;(RIGHT(AB3148,2)+1),(RIGHT(AB3148,2)-1))),"")</f>
        <v/>
      </c>
      <c r="AC3147" s="259" t="str">
        <f>LEFT(Table_Merge1[[#This Row],[Column2]],4)</f>
        <v/>
      </c>
      <c r="AD3147" s="259" t="str">
        <f>RIGHT(LEFT(Table_Merge1[[#This Row],[Column2]],7),2)</f>
        <v/>
      </c>
      <c r="AE3147" s="259" t="str">
        <f>RIGHT(Table_Merge1[[#This Row],[Column2]],2)</f>
        <v/>
      </c>
      <c r="AH3147" s="260">
        <v>2011</v>
      </c>
      <c r="AI3147" t="s">
        <v>3435</v>
      </c>
      <c r="AJ3147" s="260">
        <v>11</v>
      </c>
      <c r="AK3147">
        <v>1409.75</v>
      </c>
      <c r="AL3147">
        <v>2632</v>
      </c>
      <c r="AM3147">
        <v>4595375</v>
      </c>
      <c r="AP3147" s="287" t="str">
        <f>IFERROR(IF(Table_Merge1[[#This Row],[LME Zinc stock]]*Table_Merge1[[#This Row],[Nima.مقدار]]=0,"",Table_Merge1[[#This Row],[LME Zinc stock]]*Table_Merge1[[#This Row],[Nima.مقدار]]),"")</f>
        <v/>
      </c>
      <c r="AQ3147" s="287" t="str">
        <f>IFERROR(IF(Table_Merge1[[#This Row],[LME Zinc 3-month]]*Table_Merge1[[#This Row],[Nima.مقدار]]=0,"",Table_Merge1[[#This Row],[LME Zinc 3-month]]*Table_Merge1[[#This Row],[Nima.مقدار]]),"")</f>
        <v/>
      </c>
      <c r="AR3147" s="288" t="str">
        <f>IFERROR(IF(Table_Merge1[[#This Row],[LME Zinc stock]]*Table_Merge1[[#This Row],[Azad.Sell]]=0,"",Table_Merge1[[#This Row],[LME Zinc stock]]*Table_Merge1[[#This Row],[Azad.Sell]]),"")</f>
        <v/>
      </c>
      <c r="AS3147" s="288" t="str">
        <f>IFERROR(IF(Table_Merge1[[#This Row],[LME Zinc 3-month]]*Table_Merge1[[#This Row],[Azad.Sell]]=0,"",Table_Merge1[[#This Row],[LME Zinc 3-month]]*Table_Merge1[[#This Row],[Azad.Sell]]),"")</f>
        <v/>
      </c>
      <c r="AT3147"/>
    </row>
    <row r="3148" spans="1:46" x14ac:dyDescent="0.25">
      <c r="A3148" s="258">
        <v>44910</v>
      </c>
      <c r="B31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1401.09.24</v>
      </c>
      <c r="C3148" s="195">
        <f t="shared" ca="1" si="85"/>
        <v>1401</v>
      </c>
      <c r="D31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48" s="195">
        <f>_xlfn.NUMBERVALUE(RIGHT(Table11[[#This Row],[تاریخ شمسی]],2))</f>
        <v>24</v>
      </c>
      <c r="F31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09-24</v>
      </c>
      <c r="G3148" s="195" t="s">
        <v>3299</v>
      </c>
      <c r="L3148" s="259">
        <v>44910</v>
      </c>
      <c r="M3148">
        <v>289168</v>
      </c>
      <c r="O3148" s="283">
        <f>IFERROR(DATE(Table7[[#This Row],[year]],MONTH(DATEVALUE(Table7[[#This Row],[month]]&amp;"1")),Table7[[#This Row],[day]]),"")</f>
        <v>40529</v>
      </c>
      <c r="P3148" s="257" t="s">
        <v>6573</v>
      </c>
      <c r="Q3148" s="257">
        <v>2010</v>
      </c>
      <c r="R3148" s="257" t="s">
        <v>3452</v>
      </c>
      <c r="S3148" s="257">
        <v>17</v>
      </c>
      <c r="T3148" s="257">
        <v>1374.75</v>
      </c>
      <c r="U3148" s="257">
        <v>0</v>
      </c>
      <c r="V3148" s="257">
        <v>0</v>
      </c>
      <c r="X3148" s="260">
        <v>40612</v>
      </c>
      <c r="Z3148" s="260">
        <v>7</v>
      </c>
      <c r="AB3148" s="260" t="str">
        <f>IFERROR(IFERROR(VLOOKUP(Table_Merge1[[#This Row],[Column1]],Table11[#All],2,FALSE),LEFT(AB3149,8)&amp;IF(LEN((RIGHT(AB3149,2)+1))&lt;2,"0"&amp;(RIGHT(AB3149,2)+1),(RIGHT(AB3149,2)-1))),"")</f>
        <v/>
      </c>
      <c r="AC3148" s="259" t="str">
        <f>LEFT(Table_Merge1[[#This Row],[Column2]],4)</f>
        <v/>
      </c>
      <c r="AD3148" s="259" t="str">
        <f>RIGHT(LEFT(Table_Merge1[[#This Row],[Column2]],7),2)</f>
        <v/>
      </c>
      <c r="AE3148" s="259" t="str">
        <f>RIGHT(Table_Merge1[[#This Row],[Column2]],2)</f>
        <v/>
      </c>
      <c r="AH3148" s="260">
        <v>2011</v>
      </c>
      <c r="AI3148" t="s">
        <v>3435</v>
      </c>
      <c r="AJ3148" s="260">
        <v>10</v>
      </c>
      <c r="AK3148">
        <v>1424.25</v>
      </c>
      <c r="AL3148">
        <v>2632</v>
      </c>
      <c r="AM3148">
        <v>4598925</v>
      </c>
      <c r="AP3148" s="287" t="str">
        <f>IFERROR(IF(Table_Merge1[[#This Row],[LME Zinc stock]]*Table_Merge1[[#This Row],[Nima.مقدار]]=0,"",Table_Merge1[[#This Row],[LME Zinc stock]]*Table_Merge1[[#This Row],[Nima.مقدار]]),"")</f>
        <v/>
      </c>
      <c r="AQ3148" s="287" t="str">
        <f>IFERROR(IF(Table_Merge1[[#This Row],[LME Zinc 3-month]]*Table_Merge1[[#This Row],[Nima.مقدار]]=0,"",Table_Merge1[[#This Row],[LME Zinc 3-month]]*Table_Merge1[[#This Row],[Nima.مقدار]]),"")</f>
        <v/>
      </c>
      <c r="AR3148" s="288" t="str">
        <f>IFERROR(IF(Table_Merge1[[#This Row],[LME Zinc stock]]*Table_Merge1[[#This Row],[Azad.Sell]]=0,"",Table_Merge1[[#This Row],[LME Zinc stock]]*Table_Merge1[[#This Row],[Azad.Sell]]),"")</f>
        <v/>
      </c>
      <c r="AS3148" s="288" t="str">
        <f>IFERROR(IF(Table_Merge1[[#This Row],[LME Zinc 3-month]]*Table_Merge1[[#This Row],[Azad.Sell]]=0,"",Table_Merge1[[#This Row],[LME Zinc 3-month]]*Table_Merge1[[#This Row],[Azad.Sell]]),"")</f>
        <v/>
      </c>
      <c r="AT3148"/>
    </row>
    <row r="3149" spans="1:46" x14ac:dyDescent="0.25">
      <c r="A3149" s="258">
        <v>44912</v>
      </c>
      <c r="B31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1401.09.26</v>
      </c>
      <c r="C3149" s="195">
        <f t="shared" ca="1" si="85"/>
        <v>1401</v>
      </c>
      <c r="D31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49" s="195">
        <f>_xlfn.NUMBERVALUE(RIGHT(Table11[[#This Row],[تاریخ شمسی]],2))</f>
        <v>26</v>
      </c>
      <c r="F31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09-26</v>
      </c>
      <c r="G3149" s="195" t="s">
        <v>3300</v>
      </c>
      <c r="L3149" s="259">
        <v>44912</v>
      </c>
      <c r="M3149">
        <v>288871</v>
      </c>
      <c r="O3149" s="284">
        <f>IFERROR(DATE(Table7[[#This Row],[year]],MONTH(DATEVALUE(Table7[[#This Row],[month]]&amp;"1")),Table7[[#This Row],[day]]),"")</f>
        <v>40528</v>
      </c>
      <c r="P3149" s="195" t="s">
        <v>6574</v>
      </c>
      <c r="Q3149" s="195">
        <v>2010</v>
      </c>
      <c r="R3149" s="195" t="s">
        <v>3452</v>
      </c>
      <c r="S3149" s="195">
        <v>16</v>
      </c>
      <c r="T3149" s="195">
        <v>1384</v>
      </c>
      <c r="U3149" s="195">
        <v>0</v>
      </c>
      <c r="V3149" s="195">
        <v>0</v>
      </c>
      <c r="X3149" s="260">
        <v>40611</v>
      </c>
      <c r="Z3149" s="260">
        <v>7</v>
      </c>
      <c r="AB3149" s="260" t="str">
        <f>IFERROR(IFERROR(VLOOKUP(Table_Merge1[[#This Row],[Column1]],Table11[#All],2,FALSE),LEFT(AB3150,8)&amp;IF(LEN((RIGHT(AB3150,2)+1))&lt;2,"0"&amp;(RIGHT(AB3150,2)+1),(RIGHT(AB3150,2)-1))),"")</f>
        <v/>
      </c>
      <c r="AC3149" s="259" t="str">
        <f>LEFT(Table_Merge1[[#This Row],[Column2]],4)</f>
        <v/>
      </c>
      <c r="AD3149" s="259" t="str">
        <f>RIGHT(LEFT(Table_Merge1[[#This Row],[Column2]],7),2)</f>
        <v/>
      </c>
      <c r="AE3149" s="259" t="str">
        <f>RIGHT(Table_Merge1[[#This Row],[Column2]],2)</f>
        <v/>
      </c>
      <c r="AH3149" s="260">
        <v>2011</v>
      </c>
      <c r="AI3149" t="s">
        <v>3435</v>
      </c>
      <c r="AJ3149" s="260">
        <v>9</v>
      </c>
      <c r="AK3149">
        <v>1431.5</v>
      </c>
      <c r="AL3149">
        <v>2626</v>
      </c>
      <c r="AM3149">
        <v>4602600</v>
      </c>
      <c r="AP3149" s="287" t="str">
        <f>IFERROR(IF(Table_Merge1[[#This Row],[LME Zinc stock]]*Table_Merge1[[#This Row],[Nima.مقدار]]=0,"",Table_Merge1[[#This Row],[LME Zinc stock]]*Table_Merge1[[#This Row],[Nima.مقدار]]),"")</f>
        <v/>
      </c>
      <c r="AQ3149" s="287" t="str">
        <f>IFERROR(IF(Table_Merge1[[#This Row],[LME Zinc 3-month]]*Table_Merge1[[#This Row],[Nima.مقدار]]=0,"",Table_Merge1[[#This Row],[LME Zinc 3-month]]*Table_Merge1[[#This Row],[Nima.مقدار]]),"")</f>
        <v/>
      </c>
      <c r="AR3149" s="288" t="str">
        <f>IFERROR(IF(Table_Merge1[[#This Row],[LME Zinc stock]]*Table_Merge1[[#This Row],[Azad.Sell]]=0,"",Table_Merge1[[#This Row],[LME Zinc stock]]*Table_Merge1[[#This Row],[Azad.Sell]]),"")</f>
        <v/>
      </c>
      <c r="AS3149" s="288" t="str">
        <f>IFERROR(IF(Table_Merge1[[#This Row],[LME Zinc 3-month]]*Table_Merge1[[#This Row],[Azad.Sell]]=0,"",Table_Merge1[[#This Row],[LME Zinc 3-month]]*Table_Merge1[[#This Row],[Azad.Sell]]),"")</f>
        <v/>
      </c>
      <c r="AT3149"/>
    </row>
    <row r="3150" spans="1:46" x14ac:dyDescent="0.25">
      <c r="A3150" s="258">
        <v>44913</v>
      </c>
      <c r="B31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1401.09.27</v>
      </c>
      <c r="C3150" s="195">
        <f t="shared" ca="1" si="85"/>
        <v>1401</v>
      </c>
      <c r="D31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50" s="195">
        <f>_xlfn.NUMBERVALUE(RIGHT(Table11[[#This Row],[تاریخ شمسی]],2))</f>
        <v>27</v>
      </c>
      <c r="F31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09-27</v>
      </c>
      <c r="G3150" s="195" t="s">
        <v>3301</v>
      </c>
      <c r="L3150" s="259">
        <v>44913</v>
      </c>
      <c r="M3150">
        <v>288495</v>
      </c>
      <c r="O3150" s="283">
        <f>IFERROR(DATE(Table7[[#This Row],[year]],MONTH(DATEVALUE(Table7[[#This Row],[month]]&amp;"1")),Table7[[#This Row],[day]]),"")</f>
        <v>40527</v>
      </c>
      <c r="P3150" s="257" t="s">
        <v>6575</v>
      </c>
      <c r="Q3150" s="257">
        <v>2010</v>
      </c>
      <c r="R3150" s="257" t="s">
        <v>3452</v>
      </c>
      <c r="S3150" s="257">
        <v>15</v>
      </c>
      <c r="T3150" s="257">
        <v>1388.25</v>
      </c>
      <c r="U3150" s="257">
        <v>0</v>
      </c>
      <c r="V3150" s="257">
        <v>0</v>
      </c>
      <c r="X3150" s="260">
        <v>40610</v>
      </c>
      <c r="Z3150" s="260">
        <v>7</v>
      </c>
      <c r="AB3150" s="260" t="str">
        <f>IFERROR(IFERROR(VLOOKUP(Table_Merge1[[#This Row],[Column1]],Table11[#All],2,FALSE),LEFT(AB3151,8)&amp;IF(LEN((RIGHT(AB3151,2)+1))&lt;2,"0"&amp;(RIGHT(AB3151,2)+1),(RIGHT(AB3151,2)-1))),"")</f>
        <v/>
      </c>
      <c r="AC3150" s="259" t="str">
        <f>LEFT(Table_Merge1[[#This Row],[Column2]],4)</f>
        <v/>
      </c>
      <c r="AD3150" s="259" t="str">
        <f>RIGHT(LEFT(Table_Merge1[[#This Row],[Column2]],7),2)</f>
        <v/>
      </c>
      <c r="AE3150" s="259" t="str">
        <f>RIGHT(Table_Merge1[[#This Row],[Column2]],2)</f>
        <v/>
      </c>
      <c r="AH3150" s="260">
        <v>2011</v>
      </c>
      <c r="AI3150" t="s">
        <v>3435</v>
      </c>
      <c r="AJ3150" s="260">
        <v>8</v>
      </c>
      <c r="AK3150">
        <v>1435</v>
      </c>
      <c r="AL3150">
        <v>2614.5</v>
      </c>
      <c r="AM3150">
        <v>4606100</v>
      </c>
      <c r="AP3150" s="287" t="str">
        <f>IFERROR(IF(Table_Merge1[[#This Row],[LME Zinc stock]]*Table_Merge1[[#This Row],[Nima.مقدار]]=0,"",Table_Merge1[[#This Row],[LME Zinc stock]]*Table_Merge1[[#This Row],[Nima.مقدار]]),"")</f>
        <v/>
      </c>
      <c r="AQ3150" s="287" t="str">
        <f>IFERROR(IF(Table_Merge1[[#This Row],[LME Zinc 3-month]]*Table_Merge1[[#This Row],[Nima.مقدار]]=0,"",Table_Merge1[[#This Row],[LME Zinc 3-month]]*Table_Merge1[[#This Row],[Nima.مقدار]]),"")</f>
        <v/>
      </c>
      <c r="AR3150" s="288" t="str">
        <f>IFERROR(IF(Table_Merge1[[#This Row],[LME Zinc stock]]*Table_Merge1[[#This Row],[Azad.Sell]]=0,"",Table_Merge1[[#This Row],[LME Zinc stock]]*Table_Merge1[[#This Row],[Azad.Sell]]),"")</f>
        <v/>
      </c>
      <c r="AS3150" s="288" t="str">
        <f>IFERROR(IF(Table_Merge1[[#This Row],[LME Zinc 3-month]]*Table_Merge1[[#This Row],[Azad.Sell]]=0,"",Table_Merge1[[#This Row],[LME Zinc 3-month]]*Table_Merge1[[#This Row],[Azad.Sell]]),"")</f>
        <v/>
      </c>
      <c r="AT3150"/>
    </row>
    <row r="3151" spans="1:46" x14ac:dyDescent="0.25">
      <c r="A3151" s="258">
        <v>44914</v>
      </c>
      <c r="B31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1401.09.28</v>
      </c>
      <c r="C3151" s="195">
        <f t="shared" ca="1" si="85"/>
        <v>1401</v>
      </c>
      <c r="D31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51" s="195">
        <f>_xlfn.NUMBERVALUE(RIGHT(Table11[[#This Row],[تاریخ شمسی]],2))</f>
        <v>28</v>
      </c>
      <c r="F31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09-28</v>
      </c>
      <c r="G3151" s="195" t="s">
        <v>3302</v>
      </c>
      <c r="L3151" s="259">
        <v>44914</v>
      </c>
      <c r="M3151">
        <v>288451</v>
      </c>
      <c r="O3151" s="284">
        <f>IFERROR(DATE(Table7[[#This Row],[year]],MONTH(DATEVALUE(Table7[[#This Row],[month]]&amp;"1")),Table7[[#This Row],[day]]),"")</f>
        <v>40526</v>
      </c>
      <c r="P3151" s="195" t="s">
        <v>6576</v>
      </c>
      <c r="Q3151" s="195">
        <v>2010</v>
      </c>
      <c r="R3151" s="195" t="s">
        <v>3452</v>
      </c>
      <c r="S3151" s="195">
        <v>14</v>
      </c>
      <c r="T3151" s="195">
        <v>1405</v>
      </c>
      <c r="U3151" s="195">
        <v>0</v>
      </c>
      <c r="V3151" s="195">
        <v>0</v>
      </c>
      <c r="X3151" s="260">
        <v>40609</v>
      </c>
      <c r="Z3151" s="260">
        <v>7</v>
      </c>
      <c r="AB3151" s="260" t="str">
        <f>IFERROR(IFERROR(VLOOKUP(Table_Merge1[[#This Row],[Column1]],Table11[#All],2,FALSE),LEFT(AB3152,8)&amp;IF(LEN((RIGHT(AB3152,2)+1))&lt;2,"0"&amp;(RIGHT(AB3152,2)+1),(RIGHT(AB3152,2)-1))),"")</f>
        <v/>
      </c>
      <c r="AC3151" s="259" t="str">
        <f>LEFT(Table_Merge1[[#This Row],[Column2]],4)</f>
        <v/>
      </c>
      <c r="AD3151" s="259" t="str">
        <f>RIGHT(LEFT(Table_Merge1[[#This Row],[Column2]],7),2)</f>
        <v/>
      </c>
      <c r="AE3151" s="259" t="str">
        <f>RIGHT(Table_Merge1[[#This Row],[Column2]],2)</f>
        <v/>
      </c>
      <c r="AH3151" s="260">
        <v>2011</v>
      </c>
      <c r="AI3151" t="s">
        <v>3435</v>
      </c>
      <c r="AJ3151" s="260">
        <v>7</v>
      </c>
      <c r="AK3151">
        <v>1437</v>
      </c>
      <c r="AL3151">
        <v>2635</v>
      </c>
      <c r="AM3151">
        <v>4602950</v>
      </c>
      <c r="AP3151" s="287" t="str">
        <f>IFERROR(IF(Table_Merge1[[#This Row],[LME Zinc stock]]*Table_Merge1[[#This Row],[Nima.مقدار]]=0,"",Table_Merge1[[#This Row],[LME Zinc stock]]*Table_Merge1[[#This Row],[Nima.مقدار]]),"")</f>
        <v/>
      </c>
      <c r="AQ3151" s="287" t="str">
        <f>IFERROR(IF(Table_Merge1[[#This Row],[LME Zinc 3-month]]*Table_Merge1[[#This Row],[Nima.مقدار]]=0,"",Table_Merge1[[#This Row],[LME Zinc 3-month]]*Table_Merge1[[#This Row],[Nima.مقدار]]),"")</f>
        <v/>
      </c>
      <c r="AR3151" s="288" t="str">
        <f>IFERROR(IF(Table_Merge1[[#This Row],[LME Zinc stock]]*Table_Merge1[[#This Row],[Azad.Sell]]=0,"",Table_Merge1[[#This Row],[LME Zinc stock]]*Table_Merge1[[#This Row],[Azad.Sell]]),"")</f>
        <v/>
      </c>
      <c r="AS3151" s="288" t="str">
        <f>IFERROR(IF(Table_Merge1[[#This Row],[LME Zinc 3-month]]*Table_Merge1[[#This Row],[Azad.Sell]]=0,"",Table_Merge1[[#This Row],[LME Zinc 3-month]]*Table_Merge1[[#This Row],[Azad.Sell]]),"")</f>
        <v/>
      </c>
      <c r="AT3151"/>
    </row>
    <row r="3152" spans="1:46" x14ac:dyDescent="0.25">
      <c r="A3152" s="258">
        <v>44915</v>
      </c>
      <c r="B31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1401.09.29</v>
      </c>
      <c r="C3152" s="195">
        <f t="shared" ca="1" si="85"/>
        <v>1401</v>
      </c>
      <c r="D31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52" s="195">
        <f>_xlfn.NUMBERVALUE(RIGHT(Table11[[#This Row],[تاریخ شمسی]],2))</f>
        <v>29</v>
      </c>
      <c r="F31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09-29</v>
      </c>
      <c r="G3152" s="195" t="s">
        <v>3303</v>
      </c>
      <c r="L3152" s="259">
        <v>44915</v>
      </c>
      <c r="M3152">
        <v>288390</v>
      </c>
      <c r="O3152" s="283">
        <f>IFERROR(DATE(Table7[[#This Row],[year]],MONTH(DATEVALUE(Table7[[#This Row],[month]]&amp;"1")),Table7[[#This Row],[day]]),"")</f>
        <v>40525</v>
      </c>
      <c r="P3152" s="257" t="s">
        <v>6577</v>
      </c>
      <c r="Q3152" s="257">
        <v>2010</v>
      </c>
      <c r="R3152" s="257" t="s">
        <v>3452</v>
      </c>
      <c r="S3152" s="257">
        <v>13</v>
      </c>
      <c r="T3152" s="257">
        <v>1388.25</v>
      </c>
      <c r="U3152" s="257">
        <v>0</v>
      </c>
      <c r="V3152" s="257">
        <v>0</v>
      </c>
      <c r="X3152" s="260">
        <v>40606</v>
      </c>
      <c r="Z3152" s="260">
        <v>7</v>
      </c>
      <c r="AB3152" s="260" t="str">
        <f>IFERROR(IFERROR(VLOOKUP(Table_Merge1[[#This Row],[Column1]],Table11[#All],2,FALSE),LEFT(AB3153,8)&amp;IF(LEN((RIGHT(AB3153,2)+1))&lt;2,"0"&amp;(RIGHT(AB3153,2)+1),(RIGHT(AB3153,2)-1))),"")</f>
        <v/>
      </c>
      <c r="AC3152" s="259" t="str">
        <f>LEFT(Table_Merge1[[#This Row],[Column2]],4)</f>
        <v/>
      </c>
      <c r="AD3152" s="259" t="str">
        <f>RIGHT(LEFT(Table_Merge1[[#This Row],[Column2]],7),2)</f>
        <v/>
      </c>
      <c r="AE3152" s="259" t="str">
        <f>RIGHT(Table_Merge1[[#This Row],[Column2]],2)</f>
        <v/>
      </c>
      <c r="AH3152" s="260">
        <v>2011</v>
      </c>
      <c r="AI3152" t="s">
        <v>3435</v>
      </c>
      <c r="AJ3152" s="260">
        <v>4</v>
      </c>
      <c r="AK3152">
        <v>1418</v>
      </c>
      <c r="AL3152">
        <v>2630</v>
      </c>
      <c r="AM3152">
        <v>4608875</v>
      </c>
      <c r="AP3152" s="287" t="str">
        <f>IFERROR(IF(Table_Merge1[[#This Row],[LME Zinc stock]]*Table_Merge1[[#This Row],[Nima.مقدار]]=0,"",Table_Merge1[[#This Row],[LME Zinc stock]]*Table_Merge1[[#This Row],[Nima.مقدار]]),"")</f>
        <v/>
      </c>
      <c r="AQ3152" s="287" t="str">
        <f>IFERROR(IF(Table_Merge1[[#This Row],[LME Zinc 3-month]]*Table_Merge1[[#This Row],[Nima.مقدار]]=0,"",Table_Merge1[[#This Row],[LME Zinc 3-month]]*Table_Merge1[[#This Row],[Nima.مقدار]]),"")</f>
        <v/>
      </c>
      <c r="AR3152" s="288" t="str">
        <f>IFERROR(IF(Table_Merge1[[#This Row],[LME Zinc stock]]*Table_Merge1[[#This Row],[Azad.Sell]]=0,"",Table_Merge1[[#This Row],[LME Zinc stock]]*Table_Merge1[[#This Row],[Azad.Sell]]),"")</f>
        <v/>
      </c>
      <c r="AS3152" s="288" t="str">
        <f>IFERROR(IF(Table_Merge1[[#This Row],[LME Zinc 3-month]]*Table_Merge1[[#This Row],[Azad.Sell]]=0,"",Table_Merge1[[#This Row],[LME Zinc 3-month]]*Table_Merge1[[#This Row],[Azad.Sell]]),"")</f>
        <v/>
      </c>
      <c r="AT3152"/>
    </row>
    <row r="3153" spans="1:46" x14ac:dyDescent="0.25">
      <c r="A3153" s="258">
        <v>44916</v>
      </c>
      <c r="B31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1401.09.30</v>
      </c>
      <c r="C3153" s="195">
        <f t="shared" ca="1" si="85"/>
        <v>1401</v>
      </c>
      <c r="D31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9</v>
      </c>
      <c r="E3153" s="195">
        <f>_xlfn.NUMBERVALUE(RIGHT(Table11[[#This Row],[تاریخ شمسی]],2))</f>
        <v>30</v>
      </c>
      <c r="F31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09-30</v>
      </c>
      <c r="G3153" s="195" t="s">
        <v>3304</v>
      </c>
      <c r="L3153" s="259">
        <v>44916</v>
      </c>
      <c r="M3153">
        <v>288342</v>
      </c>
      <c r="O3153" s="284">
        <f>IFERROR(DATE(Table7[[#This Row],[year]],MONTH(DATEVALUE(Table7[[#This Row],[month]]&amp;"1")),Table7[[#This Row],[day]]),"")</f>
        <v>40522</v>
      </c>
      <c r="P3153" s="195" t="s">
        <v>6578</v>
      </c>
      <c r="Q3153" s="195">
        <v>2010</v>
      </c>
      <c r="R3153" s="195" t="s">
        <v>3452</v>
      </c>
      <c r="S3153" s="195">
        <v>10</v>
      </c>
      <c r="T3153" s="195">
        <v>1390</v>
      </c>
      <c r="U3153" s="195" t="s">
        <v>3621</v>
      </c>
      <c r="V3153" s="195" t="s">
        <v>3621</v>
      </c>
      <c r="X3153" s="260">
        <v>40605</v>
      </c>
      <c r="Z3153" s="260">
        <v>7</v>
      </c>
      <c r="AB3153" s="260" t="str">
        <f>IFERROR(IFERROR(VLOOKUP(Table_Merge1[[#This Row],[Column1]],Table11[#All],2,FALSE),LEFT(AB3154,8)&amp;IF(LEN((RIGHT(AB3154,2)+1))&lt;2,"0"&amp;(RIGHT(AB3154,2)+1),(RIGHT(AB3154,2)-1))),"")</f>
        <v/>
      </c>
      <c r="AC3153" s="259" t="str">
        <f>LEFT(Table_Merge1[[#This Row],[Column2]],4)</f>
        <v/>
      </c>
      <c r="AD3153" s="259" t="str">
        <f>RIGHT(LEFT(Table_Merge1[[#This Row],[Column2]],7),2)</f>
        <v/>
      </c>
      <c r="AE3153" s="259" t="str">
        <f>RIGHT(Table_Merge1[[#This Row],[Column2]],2)</f>
        <v/>
      </c>
      <c r="AH3153" s="260">
        <v>2011</v>
      </c>
      <c r="AI3153" t="s">
        <v>3435</v>
      </c>
      <c r="AJ3153" s="260">
        <v>3</v>
      </c>
      <c r="AK3153">
        <v>1430.5</v>
      </c>
      <c r="AL3153">
        <v>2627.5</v>
      </c>
      <c r="AM3153">
        <v>4594450</v>
      </c>
      <c r="AP3153" s="287" t="str">
        <f>IFERROR(IF(Table_Merge1[[#This Row],[LME Zinc stock]]*Table_Merge1[[#This Row],[Nima.مقدار]]=0,"",Table_Merge1[[#This Row],[LME Zinc stock]]*Table_Merge1[[#This Row],[Nima.مقدار]]),"")</f>
        <v/>
      </c>
      <c r="AQ3153" s="287" t="str">
        <f>IFERROR(IF(Table_Merge1[[#This Row],[LME Zinc 3-month]]*Table_Merge1[[#This Row],[Nima.مقدار]]=0,"",Table_Merge1[[#This Row],[LME Zinc 3-month]]*Table_Merge1[[#This Row],[Nima.مقدار]]),"")</f>
        <v/>
      </c>
      <c r="AR3153" s="288" t="str">
        <f>IFERROR(IF(Table_Merge1[[#This Row],[LME Zinc stock]]*Table_Merge1[[#This Row],[Azad.Sell]]=0,"",Table_Merge1[[#This Row],[LME Zinc stock]]*Table_Merge1[[#This Row],[Azad.Sell]]),"")</f>
        <v/>
      </c>
      <c r="AS3153" s="288" t="str">
        <f>IFERROR(IF(Table_Merge1[[#This Row],[LME Zinc 3-month]]*Table_Merge1[[#This Row],[Azad.Sell]]=0,"",Table_Merge1[[#This Row],[LME Zinc 3-month]]*Table_Merge1[[#This Row],[Azad.Sell]]),"")</f>
        <v/>
      </c>
      <c r="AT3153"/>
    </row>
    <row r="3154" spans="1:46" x14ac:dyDescent="0.25">
      <c r="A3154" s="258">
        <v>44917</v>
      </c>
      <c r="B31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1401.10.01</v>
      </c>
      <c r="C3154" s="195">
        <f t="shared" ca="1" si="85"/>
        <v>1401</v>
      </c>
      <c r="D31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54" s="195">
        <f>_xlfn.NUMBERVALUE(RIGHT(Table11[[#This Row],[تاریخ شمسی]],2))</f>
        <v>1</v>
      </c>
      <c r="F31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10-01</v>
      </c>
      <c r="G3154" s="195" t="s">
        <v>3305</v>
      </c>
      <c r="L3154" s="259">
        <v>44917</v>
      </c>
      <c r="M3154">
        <v>288297</v>
      </c>
      <c r="O3154" s="283">
        <f>IFERROR(DATE(Table7[[#This Row],[year]],MONTH(DATEVALUE(Table7[[#This Row],[month]]&amp;"1")),Table7[[#This Row],[day]]),"")</f>
        <v>40521</v>
      </c>
      <c r="P3154" s="257" t="s">
        <v>6579</v>
      </c>
      <c r="Q3154" s="257">
        <v>2010</v>
      </c>
      <c r="R3154" s="257" t="s">
        <v>3452</v>
      </c>
      <c r="S3154" s="257">
        <v>9</v>
      </c>
      <c r="T3154" s="257">
        <v>1382</v>
      </c>
      <c r="U3154" s="257">
        <v>2468</v>
      </c>
      <c r="V3154" s="257">
        <v>4277050</v>
      </c>
      <c r="X3154" s="260">
        <v>40604</v>
      </c>
      <c r="Z3154" s="260">
        <v>7</v>
      </c>
      <c r="AB3154" s="260" t="str">
        <f>IFERROR(IFERROR(VLOOKUP(Table_Merge1[[#This Row],[Column1]],Table11[#All],2,FALSE),LEFT(AB3155,8)&amp;IF(LEN((RIGHT(AB3155,2)+1))&lt;2,"0"&amp;(RIGHT(AB3155,2)+1),(RIGHT(AB3155,2)-1))),"")</f>
        <v/>
      </c>
      <c r="AC3154" s="259" t="str">
        <f>LEFT(Table_Merge1[[#This Row],[Column2]],4)</f>
        <v/>
      </c>
      <c r="AD3154" s="259" t="str">
        <f>RIGHT(LEFT(Table_Merge1[[#This Row],[Column2]],7),2)</f>
        <v/>
      </c>
      <c r="AE3154" s="259" t="str">
        <f>RIGHT(Table_Merge1[[#This Row],[Column2]],2)</f>
        <v/>
      </c>
      <c r="AH3154" s="260">
        <v>2011</v>
      </c>
      <c r="AI3154" t="s">
        <v>3435</v>
      </c>
      <c r="AJ3154" s="260">
        <v>2</v>
      </c>
      <c r="AK3154">
        <v>1430.5</v>
      </c>
      <c r="AL3154">
        <v>2579</v>
      </c>
      <c r="AM3154">
        <v>4600925</v>
      </c>
      <c r="AP3154" s="287" t="str">
        <f>IFERROR(IF(Table_Merge1[[#This Row],[LME Zinc stock]]*Table_Merge1[[#This Row],[Nima.مقدار]]=0,"",Table_Merge1[[#This Row],[LME Zinc stock]]*Table_Merge1[[#This Row],[Nima.مقدار]]),"")</f>
        <v/>
      </c>
      <c r="AQ3154" s="287" t="str">
        <f>IFERROR(IF(Table_Merge1[[#This Row],[LME Zinc 3-month]]*Table_Merge1[[#This Row],[Nima.مقدار]]=0,"",Table_Merge1[[#This Row],[LME Zinc 3-month]]*Table_Merge1[[#This Row],[Nima.مقدار]]),"")</f>
        <v/>
      </c>
      <c r="AR3154" s="288" t="str">
        <f>IFERROR(IF(Table_Merge1[[#This Row],[LME Zinc stock]]*Table_Merge1[[#This Row],[Azad.Sell]]=0,"",Table_Merge1[[#This Row],[LME Zinc stock]]*Table_Merge1[[#This Row],[Azad.Sell]]),"")</f>
        <v/>
      </c>
      <c r="AS3154" s="288" t="str">
        <f>IFERROR(IF(Table_Merge1[[#This Row],[LME Zinc 3-month]]*Table_Merge1[[#This Row],[Azad.Sell]]=0,"",Table_Merge1[[#This Row],[LME Zinc 3-month]]*Table_Merge1[[#This Row],[Azad.Sell]]),"")</f>
        <v/>
      </c>
      <c r="AT3154"/>
    </row>
    <row r="3155" spans="1:46" x14ac:dyDescent="0.25">
      <c r="A3155" s="258">
        <v>44919</v>
      </c>
      <c r="B31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1401.10.03</v>
      </c>
      <c r="C3155" s="195">
        <f t="shared" ca="1" si="85"/>
        <v>1401</v>
      </c>
      <c r="D31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55" s="195">
        <f>_xlfn.NUMBERVALUE(RIGHT(Table11[[#This Row],[تاریخ شمسی]],2))</f>
        <v>3</v>
      </c>
      <c r="F31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10-03</v>
      </c>
      <c r="G3155" s="195" t="s">
        <v>3306</v>
      </c>
      <c r="L3155" s="259">
        <v>44919</v>
      </c>
      <c r="M3155">
        <v>287793</v>
      </c>
      <c r="O3155" s="284">
        <f>IFERROR(DATE(Table7[[#This Row],[year]],MONTH(DATEVALUE(Table7[[#This Row],[month]]&amp;"1")),Table7[[#This Row],[day]]),"")</f>
        <v>40520</v>
      </c>
      <c r="P3155" s="195" t="s">
        <v>6580</v>
      </c>
      <c r="Q3155" s="195">
        <v>2010</v>
      </c>
      <c r="R3155" s="195" t="s">
        <v>3452</v>
      </c>
      <c r="S3155" s="195">
        <v>8</v>
      </c>
      <c r="T3155" s="195">
        <v>1395</v>
      </c>
      <c r="U3155" s="195">
        <v>2460</v>
      </c>
      <c r="V3155" s="195">
        <v>4280600</v>
      </c>
      <c r="X3155" s="260">
        <v>40603</v>
      </c>
      <c r="Z3155" s="260">
        <v>7</v>
      </c>
      <c r="AB3155" s="260" t="str">
        <f>IFERROR(IFERROR(VLOOKUP(Table_Merge1[[#This Row],[Column1]],Table11[#All],2,FALSE),LEFT(AB3156,8)&amp;IF(LEN((RIGHT(AB3156,2)+1))&lt;2,"0"&amp;(RIGHT(AB3156,2)+1),(RIGHT(AB3156,2)-1))),"")</f>
        <v/>
      </c>
      <c r="AC3155" s="259" t="str">
        <f>LEFT(Table_Merge1[[#This Row],[Column2]],4)</f>
        <v/>
      </c>
      <c r="AD3155" s="259" t="str">
        <f>RIGHT(LEFT(Table_Merge1[[#This Row],[Column2]],7),2)</f>
        <v/>
      </c>
      <c r="AE3155" s="259" t="str">
        <f>RIGHT(Table_Merge1[[#This Row],[Column2]],2)</f>
        <v/>
      </c>
      <c r="AH3155" s="260">
        <v>2011</v>
      </c>
      <c r="AI3155" t="s">
        <v>3435</v>
      </c>
      <c r="AJ3155" s="260">
        <v>1</v>
      </c>
      <c r="AK3155">
        <v>1414.5</v>
      </c>
      <c r="AL3155">
        <v>2565</v>
      </c>
      <c r="AM3155">
        <v>4606175</v>
      </c>
      <c r="AP3155" s="287" t="str">
        <f>IFERROR(IF(Table_Merge1[[#This Row],[LME Zinc stock]]*Table_Merge1[[#This Row],[Nima.مقدار]]=0,"",Table_Merge1[[#This Row],[LME Zinc stock]]*Table_Merge1[[#This Row],[Nima.مقدار]]),"")</f>
        <v/>
      </c>
      <c r="AQ3155" s="287" t="str">
        <f>IFERROR(IF(Table_Merge1[[#This Row],[LME Zinc 3-month]]*Table_Merge1[[#This Row],[Nima.مقدار]]=0,"",Table_Merge1[[#This Row],[LME Zinc 3-month]]*Table_Merge1[[#This Row],[Nima.مقدار]]),"")</f>
        <v/>
      </c>
      <c r="AR3155" s="288" t="str">
        <f>IFERROR(IF(Table_Merge1[[#This Row],[LME Zinc stock]]*Table_Merge1[[#This Row],[Azad.Sell]]=0,"",Table_Merge1[[#This Row],[LME Zinc stock]]*Table_Merge1[[#This Row],[Azad.Sell]]),"")</f>
        <v/>
      </c>
      <c r="AS3155" s="288" t="str">
        <f>IFERROR(IF(Table_Merge1[[#This Row],[LME Zinc 3-month]]*Table_Merge1[[#This Row],[Azad.Sell]]=0,"",Table_Merge1[[#This Row],[LME Zinc 3-month]]*Table_Merge1[[#This Row],[Azad.Sell]]),"")</f>
        <v/>
      </c>
      <c r="AT3155"/>
    </row>
    <row r="3156" spans="1:46" x14ac:dyDescent="0.25">
      <c r="A3156" s="258">
        <v>44920</v>
      </c>
      <c r="B31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1401.10.04</v>
      </c>
      <c r="C3156" s="195">
        <f t="shared" ca="1" si="85"/>
        <v>1401</v>
      </c>
      <c r="D31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56" s="195">
        <f>_xlfn.NUMBERVALUE(RIGHT(Table11[[#This Row],[تاریخ شمسی]],2))</f>
        <v>4</v>
      </c>
      <c r="F31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10-04</v>
      </c>
      <c r="G3156" s="195" t="s">
        <v>3307</v>
      </c>
      <c r="L3156" s="259">
        <v>44920</v>
      </c>
      <c r="M3156">
        <v>290864</v>
      </c>
      <c r="O3156" s="283">
        <f>IFERROR(DATE(Table7[[#This Row],[year]],MONTH(DATEVALUE(Table7[[#This Row],[month]]&amp;"1")),Table7[[#This Row],[day]]),"")</f>
        <v>40519</v>
      </c>
      <c r="P3156" s="257" t="s">
        <v>6581</v>
      </c>
      <c r="Q3156" s="257">
        <v>2010</v>
      </c>
      <c r="R3156" s="257" t="s">
        <v>3452</v>
      </c>
      <c r="S3156" s="257">
        <v>7</v>
      </c>
      <c r="T3156" s="257">
        <v>1426</v>
      </c>
      <c r="U3156" s="257">
        <v>2448</v>
      </c>
      <c r="V3156" s="257">
        <v>4272575</v>
      </c>
      <c r="X3156" s="260">
        <v>40602</v>
      </c>
      <c r="Z3156" s="260">
        <v>7</v>
      </c>
      <c r="AB3156" s="260" t="str">
        <f>IFERROR(IFERROR(VLOOKUP(Table_Merge1[[#This Row],[Column1]],Table11[#All],2,FALSE),LEFT(AB3157,8)&amp;IF(LEN((RIGHT(AB3157,2)+1))&lt;2,"0"&amp;(RIGHT(AB3157,2)+1),(RIGHT(AB3157,2)-1))),"")</f>
        <v/>
      </c>
      <c r="AC3156" s="259" t="str">
        <f>LEFT(Table_Merge1[[#This Row],[Column2]],4)</f>
        <v/>
      </c>
      <c r="AD3156" s="259" t="str">
        <f>RIGHT(LEFT(Table_Merge1[[#This Row],[Column2]],7),2)</f>
        <v/>
      </c>
      <c r="AE3156" s="259" t="str">
        <f>RIGHT(Table_Merge1[[#This Row],[Column2]],2)</f>
        <v/>
      </c>
      <c r="AH3156" s="260">
        <v>2011</v>
      </c>
      <c r="AI3156" t="s">
        <v>3433</v>
      </c>
      <c r="AJ3156" s="260">
        <v>28</v>
      </c>
      <c r="AK3156">
        <v>1409.75</v>
      </c>
      <c r="AL3156">
        <v>2507.5</v>
      </c>
      <c r="AM3156">
        <v>4619400</v>
      </c>
      <c r="AP3156" s="287" t="str">
        <f>IFERROR(IF(Table_Merge1[[#This Row],[LME Zinc stock]]*Table_Merge1[[#This Row],[Nima.مقدار]]=0,"",Table_Merge1[[#This Row],[LME Zinc stock]]*Table_Merge1[[#This Row],[Nima.مقدار]]),"")</f>
        <v/>
      </c>
      <c r="AQ3156" s="287" t="str">
        <f>IFERROR(IF(Table_Merge1[[#This Row],[LME Zinc 3-month]]*Table_Merge1[[#This Row],[Nima.مقدار]]=0,"",Table_Merge1[[#This Row],[LME Zinc 3-month]]*Table_Merge1[[#This Row],[Nima.مقدار]]),"")</f>
        <v/>
      </c>
      <c r="AR3156" s="288" t="str">
        <f>IFERROR(IF(Table_Merge1[[#This Row],[LME Zinc stock]]*Table_Merge1[[#This Row],[Azad.Sell]]=0,"",Table_Merge1[[#This Row],[LME Zinc stock]]*Table_Merge1[[#This Row],[Azad.Sell]]),"")</f>
        <v/>
      </c>
      <c r="AS3156" s="288" t="str">
        <f>IFERROR(IF(Table_Merge1[[#This Row],[LME Zinc 3-month]]*Table_Merge1[[#This Row],[Azad.Sell]]=0,"",Table_Merge1[[#This Row],[LME Zinc 3-month]]*Table_Merge1[[#This Row],[Azad.Sell]]),"")</f>
        <v/>
      </c>
      <c r="AT3156"/>
    </row>
    <row r="3157" spans="1:46" x14ac:dyDescent="0.25">
      <c r="A3157" s="258">
        <v>44921</v>
      </c>
      <c r="B31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1401.10.05</v>
      </c>
      <c r="C3157" s="195">
        <f t="shared" ca="1" si="85"/>
        <v>1401</v>
      </c>
      <c r="D31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57" s="195">
        <f>_xlfn.NUMBERVALUE(RIGHT(Table11[[#This Row],[تاریخ شمسی]],2))</f>
        <v>5</v>
      </c>
      <c r="F31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10-05</v>
      </c>
      <c r="G3157" s="195" t="s">
        <v>3308</v>
      </c>
      <c r="L3157" s="259">
        <v>44921</v>
      </c>
      <c r="M3157">
        <v>293065</v>
      </c>
      <c r="O3157" s="284">
        <f>IFERROR(DATE(Table7[[#This Row],[year]],MONTH(DATEVALUE(Table7[[#This Row],[month]]&amp;"1")),Table7[[#This Row],[day]]),"")</f>
        <v>40518</v>
      </c>
      <c r="P3157" s="195" t="s">
        <v>6582</v>
      </c>
      <c r="Q3157" s="195">
        <v>2010</v>
      </c>
      <c r="R3157" s="195" t="s">
        <v>3452</v>
      </c>
      <c r="S3157" s="195">
        <v>6</v>
      </c>
      <c r="T3157" s="195">
        <v>1411.5</v>
      </c>
      <c r="U3157" s="195">
        <v>2413.5</v>
      </c>
      <c r="V3157" s="195">
        <v>4275275</v>
      </c>
      <c r="X3157" s="260">
        <v>40599</v>
      </c>
      <c r="Z3157" s="260">
        <v>7</v>
      </c>
      <c r="AB3157" s="260" t="str">
        <f>IFERROR(IFERROR(VLOOKUP(Table_Merge1[[#This Row],[Column1]],Table11[#All],2,FALSE),LEFT(AB3158,8)&amp;IF(LEN((RIGHT(AB3158,2)+1))&lt;2,"0"&amp;(RIGHT(AB3158,2)+1),(RIGHT(AB3158,2)-1))),"")</f>
        <v/>
      </c>
      <c r="AC3157" s="259" t="str">
        <f>LEFT(Table_Merge1[[#This Row],[Column2]],4)</f>
        <v/>
      </c>
      <c r="AD3157" s="259" t="str">
        <f>RIGHT(LEFT(Table_Merge1[[#This Row],[Column2]],7),2)</f>
        <v/>
      </c>
      <c r="AE3157" s="259" t="str">
        <f>RIGHT(Table_Merge1[[#This Row],[Column2]],2)</f>
        <v/>
      </c>
      <c r="AH3157" s="260">
        <v>2011</v>
      </c>
      <c r="AI3157" t="s">
        <v>3433</v>
      </c>
      <c r="AJ3157" s="260">
        <v>25</v>
      </c>
      <c r="AK3157">
        <v>1405</v>
      </c>
      <c r="AL3157">
        <v>2501</v>
      </c>
      <c r="AM3157">
        <v>4620450</v>
      </c>
      <c r="AP3157" s="287" t="str">
        <f>IFERROR(IF(Table_Merge1[[#This Row],[LME Zinc stock]]*Table_Merge1[[#This Row],[Nima.مقدار]]=0,"",Table_Merge1[[#This Row],[LME Zinc stock]]*Table_Merge1[[#This Row],[Nima.مقدار]]),"")</f>
        <v/>
      </c>
      <c r="AQ3157" s="287" t="str">
        <f>IFERROR(IF(Table_Merge1[[#This Row],[LME Zinc 3-month]]*Table_Merge1[[#This Row],[Nima.مقدار]]=0,"",Table_Merge1[[#This Row],[LME Zinc 3-month]]*Table_Merge1[[#This Row],[Nima.مقدار]]),"")</f>
        <v/>
      </c>
      <c r="AR3157" s="288" t="str">
        <f>IFERROR(IF(Table_Merge1[[#This Row],[LME Zinc stock]]*Table_Merge1[[#This Row],[Azad.Sell]]=0,"",Table_Merge1[[#This Row],[LME Zinc stock]]*Table_Merge1[[#This Row],[Azad.Sell]]),"")</f>
        <v/>
      </c>
      <c r="AS3157" s="288" t="str">
        <f>IFERROR(IF(Table_Merge1[[#This Row],[LME Zinc 3-month]]*Table_Merge1[[#This Row],[Azad.Sell]]=0,"",Table_Merge1[[#This Row],[LME Zinc 3-month]]*Table_Merge1[[#This Row],[Azad.Sell]]),"")</f>
        <v/>
      </c>
      <c r="AT3157"/>
    </row>
    <row r="3158" spans="1:46" x14ac:dyDescent="0.25">
      <c r="A3158" s="258">
        <v>44923</v>
      </c>
      <c r="B31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1401.10.07</v>
      </c>
      <c r="C3158" s="195">
        <f t="shared" ca="1" si="85"/>
        <v>1401</v>
      </c>
      <c r="D31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58" s="195">
        <f>_xlfn.NUMBERVALUE(RIGHT(Table11[[#This Row],[تاریخ شمسی]],2))</f>
        <v>7</v>
      </c>
      <c r="F31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10-07</v>
      </c>
      <c r="G3158" s="195" t="s">
        <v>3309</v>
      </c>
      <c r="L3158" s="259">
        <v>44923</v>
      </c>
      <c r="M3158">
        <v>293497</v>
      </c>
      <c r="O3158" s="283">
        <f>IFERROR(DATE(Table7[[#This Row],[year]],MONTH(DATEVALUE(Table7[[#This Row],[month]]&amp;"1")),Table7[[#This Row],[day]]),"")</f>
        <v>40515</v>
      </c>
      <c r="P3158" s="257" t="s">
        <v>6583</v>
      </c>
      <c r="Q3158" s="257">
        <v>2010</v>
      </c>
      <c r="R3158" s="257" t="s">
        <v>3452</v>
      </c>
      <c r="S3158" s="257">
        <v>3</v>
      </c>
      <c r="T3158" s="257">
        <v>1391.75</v>
      </c>
      <c r="U3158" s="257">
        <v>2434</v>
      </c>
      <c r="V3158" s="257">
        <v>4281500</v>
      </c>
      <c r="X3158" s="260">
        <v>40598</v>
      </c>
      <c r="Z3158" s="260">
        <v>7</v>
      </c>
      <c r="AB3158" s="260" t="str">
        <f>IFERROR(IFERROR(VLOOKUP(Table_Merge1[[#This Row],[Column1]],Table11[#All],2,FALSE),LEFT(AB3159,8)&amp;IF(LEN((RIGHT(AB3159,2)+1))&lt;2,"0"&amp;(RIGHT(AB3159,2)+1),(RIGHT(AB3159,2)-1))),"")</f>
        <v/>
      </c>
      <c r="AC3158" s="259" t="str">
        <f>LEFT(Table_Merge1[[#This Row],[Column2]],4)</f>
        <v/>
      </c>
      <c r="AD3158" s="259" t="str">
        <f>RIGHT(LEFT(Table_Merge1[[#This Row],[Column2]],7),2)</f>
        <v/>
      </c>
      <c r="AE3158" s="259" t="str">
        <f>RIGHT(Table_Merge1[[#This Row],[Column2]],2)</f>
        <v/>
      </c>
      <c r="AH3158" s="260">
        <v>2011</v>
      </c>
      <c r="AI3158" t="s">
        <v>3433</v>
      </c>
      <c r="AJ3158" s="260">
        <v>24</v>
      </c>
      <c r="AK3158">
        <v>1414.5</v>
      </c>
      <c r="AL3158">
        <v>2509</v>
      </c>
      <c r="AM3158">
        <v>4624925</v>
      </c>
      <c r="AP3158" s="287" t="str">
        <f>IFERROR(IF(Table_Merge1[[#This Row],[LME Zinc stock]]*Table_Merge1[[#This Row],[Nima.مقدار]]=0,"",Table_Merge1[[#This Row],[LME Zinc stock]]*Table_Merge1[[#This Row],[Nima.مقدار]]),"")</f>
        <v/>
      </c>
      <c r="AQ3158" s="287" t="str">
        <f>IFERROR(IF(Table_Merge1[[#This Row],[LME Zinc 3-month]]*Table_Merge1[[#This Row],[Nima.مقدار]]=0,"",Table_Merge1[[#This Row],[LME Zinc 3-month]]*Table_Merge1[[#This Row],[Nima.مقدار]]),"")</f>
        <v/>
      </c>
      <c r="AR3158" s="288" t="str">
        <f>IFERROR(IF(Table_Merge1[[#This Row],[LME Zinc stock]]*Table_Merge1[[#This Row],[Azad.Sell]]=0,"",Table_Merge1[[#This Row],[LME Zinc stock]]*Table_Merge1[[#This Row],[Azad.Sell]]),"")</f>
        <v/>
      </c>
      <c r="AS3158" s="288" t="str">
        <f>IFERROR(IF(Table_Merge1[[#This Row],[LME Zinc 3-month]]*Table_Merge1[[#This Row],[Azad.Sell]]=0,"",Table_Merge1[[#This Row],[LME Zinc 3-month]]*Table_Merge1[[#This Row],[Azad.Sell]]),"")</f>
        <v/>
      </c>
      <c r="AT3158"/>
    </row>
    <row r="3159" spans="1:46" x14ac:dyDescent="0.25">
      <c r="A3159" s="258">
        <v>44924</v>
      </c>
      <c r="B31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1401.10.08</v>
      </c>
      <c r="C3159" s="195">
        <f t="shared" ca="1" si="85"/>
        <v>1401</v>
      </c>
      <c r="D31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59" s="195">
        <f>_xlfn.NUMBERVALUE(RIGHT(Table11[[#This Row],[تاریخ شمسی]],2))</f>
        <v>8</v>
      </c>
      <c r="F31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10-08</v>
      </c>
      <c r="G3159" s="195" t="s">
        <v>3310</v>
      </c>
      <c r="L3159" s="259">
        <v>44924</v>
      </c>
      <c r="M3159">
        <v>293994</v>
      </c>
      <c r="O3159" s="284">
        <f>IFERROR(DATE(Table7[[#This Row],[year]],MONTH(DATEVALUE(Table7[[#This Row],[month]]&amp;"1")),Table7[[#This Row],[day]]),"")</f>
        <v>40514</v>
      </c>
      <c r="P3159" s="195" t="s">
        <v>6584</v>
      </c>
      <c r="Q3159" s="195">
        <v>2010</v>
      </c>
      <c r="R3159" s="195" t="s">
        <v>3452</v>
      </c>
      <c r="S3159" s="195">
        <v>2</v>
      </c>
      <c r="T3159" s="195">
        <v>1390</v>
      </c>
      <c r="U3159" s="195">
        <v>2456</v>
      </c>
      <c r="V3159" s="195">
        <v>4275725</v>
      </c>
      <c r="X3159" s="260">
        <v>40597</v>
      </c>
      <c r="Z3159" s="260">
        <v>7</v>
      </c>
      <c r="AB3159" s="260" t="str">
        <f>IFERROR(IFERROR(VLOOKUP(Table_Merge1[[#This Row],[Column1]],Table11[#All],2,FALSE),LEFT(AB3160,8)&amp;IF(LEN((RIGHT(AB3160,2)+1))&lt;2,"0"&amp;(RIGHT(AB3160,2)+1),(RIGHT(AB3160,2)-1))),"")</f>
        <v/>
      </c>
      <c r="AC3159" s="259" t="str">
        <f>LEFT(Table_Merge1[[#This Row],[Column2]],4)</f>
        <v/>
      </c>
      <c r="AD3159" s="259" t="str">
        <f>RIGHT(LEFT(Table_Merge1[[#This Row],[Column2]],7),2)</f>
        <v/>
      </c>
      <c r="AE3159" s="259" t="str">
        <f>RIGHT(Table_Merge1[[#This Row],[Column2]],2)</f>
        <v/>
      </c>
      <c r="AH3159" s="260">
        <v>2011</v>
      </c>
      <c r="AI3159" t="s">
        <v>3433</v>
      </c>
      <c r="AJ3159" s="260">
        <v>23</v>
      </c>
      <c r="AK3159">
        <v>1401.25</v>
      </c>
      <c r="AL3159">
        <v>2537</v>
      </c>
      <c r="AM3159">
        <v>4585750</v>
      </c>
      <c r="AP3159" s="287" t="str">
        <f>IFERROR(IF(Table_Merge1[[#This Row],[LME Zinc stock]]*Table_Merge1[[#This Row],[Nima.مقدار]]=0,"",Table_Merge1[[#This Row],[LME Zinc stock]]*Table_Merge1[[#This Row],[Nima.مقدار]]),"")</f>
        <v/>
      </c>
      <c r="AQ3159" s="287" t="str">
        <f>IFERROR(IF(Table_Merge1[[#This Row],[LME Zinc 3-month]]*Table_Merge1[[#This Row],[Nima.مقدار]]=0,"",Table_Merge1[[#This Row],[LME Zinc 3-month]]*Table_Merge1[[#This Row],[Nima.مقدار]]),"")</f>
        <v/>
      </c>
      <c r="AR3159" s="288" t="str">
        <f>IFERROR(IF(Table_Merge1[[#This Row],[LME Zinc stock]]*Table_Merge1[[#This Row],[Azad.Sell]]=0,"",Table_Merge1[[#This Row],[LME Zinc stock]]*Table_Merge1[[#This Row],[Azad.Sell]]),"")</f>
        <v/>
      </c>
      <c r="AS3159" s="288" t="str">
        <f>IFERROR(IF(Table_Merge1[[#This Row],[LME Zinc 3-month]]*Table_Merge1[[#This Row],[Azad.Sell]]=0,"",Table_Merge1[[#This Row],[LME Zinc 3-month]]*Table_Merge1[[#This Row],[Azad.Sell]]),"")</f>
        <v/>
      </c>
      <c r="AT3159"/>
    </row>
    <row r="3160" spans="1:46" x14ac:dyDescent="0.25">
      <c r="A3160" s="258">
        <v>44926</v>
      </c>
      <c r="B31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1401.10.10</v>
      </c>
      <c r="C3160" s="195">
        <f t="shared" ca="1" si="85"/>
        <v>1401</v>
      </c>
      <c r="D31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60" s="195">
        <f>_xlfn.NUMBERVALUE(RIGHT(Table11[[#This Row],[تاریخ شمسی]],2))</f>
        <v>10</v>
      </c>
      <c r="F31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10-10</v>
      </c>
      <c r="G3160" s="195" t="s">
        <v>3311</v>
      </c>
      <c r="L3160" s="259">
        <v>44926</v>
      </c>
      <c r="M3160">
        <v>285000</v>
      </c>
      <c r="O3160" s="283">
        <f>IFERROR(DATE(Table7[[#This Row],[year]],MONTH(DATEVALUE(Table7[[#This Row],[month]]&amp;"1")),Table7[[#This Row],[day]]),"")</f>
        <v>40513</v>
      </c>
      <c r="P3160" s="257" t="s">
        <v>6585</v>
      </c>
      <c r="Q3160" s="257">
        <v>2010</v>
      </c>
      <c r="R3160" s="257" t="s">
        <v>3452</v>
      </c>
      <c r="S3160" s="257">
        <v>1</v>
      </c>
      <c r="T3160" s="257">
        <v>1391.5</v>
      </c>
      <c r="U3160" s="257">
        <v>2395</v>
      </c>
      <c r="V3160" s="257">
        <v>4279575</v>
      </c>
      <c r="X3160" s="260">
        <v>40596</v>
      </c>
      <c r="Z3160" s="260">
        <v>7</v>
      </c>
      <c r="AB3160" s="260" t="str">
        <f>IFERROR(IFERROR(VLOOKUP(Table_Merge1[[#This Row],[Column1]],Table11[#All],2,FALSE),LEFT(AB3161,8)&amp;IF(LEN((RIGHT(AB3161,2)+1))&lt;2,"0"&amp;(RIGHT(AB3161,2)+1),(RIGHT(AB3161,2)-1))),"")</f>
        <v/>
      </c>
      <c r="AC3160" s="259" t="str">
        <f>LEFT(Table_Merge1[[#This Row],[Column2]],4)</f>
        <v/>
      </c>
      <c r="AD3160" s="259" t="str">
        <f>RIGHT(LEFT(Table_Merge1[[#This Row],[Column2]],7),2)</f>
        <v/>
      </c>
      <c r="AE3160" s="259" t="str">
        <f>RIGHT(Table_Merge1[[#This Row],[Column2]],2)</f>
        <v/>
      </c>
      <c r="AH3160" s="260">
        <v>2011</v>
      </c>
      <c r="AI3160" t="s">
        <v>3433</v>
      </c>
      <c r="AJ3160" s="260">
        <v>22</v>
      </c>
      <c r="AK3160">
        <v>1394.5</v>
      </c>
      <c r="AL3160">
        <v>2534</v>
      </c>
      <c r="AM3160">
        <v>4590300</v>
      </c>
      <c r="AP3160" s="287" t="str">
        <f>IFERROR(IF(Table_Merge1[[#This Row],[LME Zinc stock]]*Table_Merge1[[#This Row],[Nima.مقدار]]=0,"",Table_Merge1[[#This Row],[LME Zinc stock]]*Table_Merge1[[#This Row],[Nima.مقدار]]),"")</f>
        <v/>
      </c>
      <c r="AQ3160" s="287" t="str">
        <f>IFERROR(IF(Table_Merge1[[#This Row],[LME Zinc 3-month]]*Table_Merge1[[#This Row],[Nima.مقدار]]=0,"",Table_Merge1[[#This Row],[LME Zinc 3-month]]*Table_Merge1[[#This Row],[Nima.مقدار]]),"")</f>
        <v/>
      </c>
      <c r="AR3160" s="288" t="str">
        <f>IFERROR(IF(Table_Merge1[[#This Row],[LME Zinc stock]]*Table_Merge1[[#This Row],[Azad.Sell]]=0,"",Table_Merge1[[#This Row],[LME Zinc stock]]*Table_Merge1[[#This Row],[Azad.Sell]]),"")</f>
        <v/>
      </c>
      <c r="AS3160" s="288" t="str">
        <f>IFERROR(IF(Table_Merge1[[#This Row],[LME Zinc 3-month]]*Table_Merge1[[#This Row],[Azad.Sell]]=0,"",Table_Merge1[[#This Row],[LME Zinc 3-month]]*Table_Merge1[[#This Row],[Azad.Sell]]),"")</f>
        <v/>
      </c>
      <c r="AT3160"/>
    </row>
    <row r="3161" spans="1:46" x14ac:dyDescent="0.25">
      <c r="A3161" s="258">
        <v>44927</v>
      </c>
      <c r="B31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1401.10.11</v>
      </c>
      <c r="C3161" s="195">
        <f t="shared" ca="1" si="85"/>
        <v>1401</v>
      </c>
      <c r="D31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61" s="195">
        <f>_xlfn.NUMBERVALUE(RIGHT(Table11[[#This Row],[تاریخ شمسی]],2))</f>
        <v>11</v>
      </c>
      <c r="F31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10-11</v>
      </c>
      <c r="G3161" s="195" t="s">
        <v>3312</v>
      </c>
      <c r="L3161" s="259">
        <v>44927</v>
      </c>
      <c r="M3161">
        <v>284999</v>
      </c>
      <c r="O3161" s="284">
        <f>IFERROR(DATE(Table7[[#This Row],[year]],MONTH(DATEVALUE(Table7[[#This Row],[month]]&amp;"1")),Table7[[#This Row],[day]]),"")</f>
        <v>40512</v>
      </c>
      <c r="P3161" s="195" t="s">
        <v>6586</v>
      </c>
      <c r="Q3161" s="195">
        <v>2010</v>
      </c>
      <c r="R3161" s="195" t="s">
        <v>3450</v>
      </c>
      <c r="S3161" s="195">
        <v>30</v>
      </c>
      <c r="T3161" s="195">
        <v>1375</v>
      </c>
      <c r="U3161" s="195">
        <v>2324</v>
      </c>
      <c r="V3161" s="195">
        <v>4287600</v>
      </c>
      <c r="X3161" s="260">
        <v>40595</v>
      </c>
      <c r="Z3161" s="260">
        <v>7</v>
      </c>
      <c r="AB3161" s="260" t="str">
        <f>IFERROR(IFERROR(VLOOKUP(Table_Merge1[[#This Row],[Column1]],Table11[#All],2,FALSE),LEFT(AB3162,8)&amp;IF(LEN((RIGHT(AB3162,2)+1))&lt;2,"0"&amp;(RIGHT(AB3162,2)+1),(RIGHT(AB3162,2)-1))),"")</f>
        <v/>
      </c>
      <c r="AC3161" s="259" t="str">
        <f>LEFT(Table_Merge1[[#This Row],[Column2]],4)</f>
        <v/>
      </c>
      <c r="AD3161" s="259" t="str">
        <f>RIGHT(LEFT(Table_Merge1[[#This Row],[Column2]],7),2)</f>
        <v/>
      </c>
      <c r="AE3161" s="259" t="str">
        <f>RIGHT(Table_Merge1[[#This Row],[Column2]],2)</f>
        <v/>
      </c>
      <c r="AH3161" s="260">
        <v>2011</v>
      </c>
      <c r="AI3161" t="s">
        <v>3433</v>
      </c>
      <c r="AJ3161" s="260">
        <v>21</v>
      </c>
      <c r="AK3161">
        <v>1399.5</v>
      </c>
      <c r="AL3161">
        <v>2584</v>
      </c>
      <c r="AM3161">
        <v>4597350</v>
      </c>
      <c r="AP3161" s="287" t="str">
        <f>IFERROR(IF(Table_Merge1[[#This Row],[LME Zinc stock]]*Table_Merge1[[#This Row],[Nima.مقدار]]=0,"",Table_Merge1[[#This Row],[LME Zinc stock]]*Table_Merge1[[#This Row],[Nima.مقدار]]),"")</f>
        <v/>
      </c>
      <c r="AQ3161" s="287" t="str">
        <f>IFERROR(IF(Table_Merge1[[#This Row],[LME Zinc 3-month]]*Table_Merge1[[#This Row],[Nima.مقدار]]=0,"",Table_Merge1[[#This Row],[LME Zinc 3-month]]*Table_Merge1[[#This Row],[Nima.مقدار]]),"")</f>
        <v/>
      </c>
      <c r="AR3161" s="288" t="str">
        <f>IFERROR(IF(Table_Merge1[[#This Row],[LME Zinc stock]]*Table_Merge1[[#This Row],[Azad.Sell]]=0,"",Table_Merge1[[#This Row],[LME Zinc stock]]*Table_Merge1[[#This Row],[Azad.Sell]]),"")</f>
        <v/>
      </c>
      <c r="AS3161" s="288" t="str">
        <f>IFERROR(IF(Table_Merge1[[#This Row],[LME Zinc 3-month]]*Table_Merge1[[#This Row],[Azad.Sell]]=0,"",Table_Merge1[[#This Row],[LME Zinc 3-month]]*Table_Merge1[[#This Row],[Azad.Sell]]),"")</f>
        <v/>
      </c>
      <c r="AT3161"/>
    </row>
    <row r="3162" spans="1:46" x14ac:dyDescent="0.25">
      <c r="A3162" s="258">
        <v>44928</v>
      </c>
      <c r="B31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1401.10.12</v>
      </c>
      <c r="C3162" s="195">
        <f t="shared" ca="1" si="85"/>
        <v>1401</v>
      </c>
      <c r="D31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62" s="195">
        <f>_xlfn.NUMBERVALUE(RIGHT(Table11[[#This Row],[تاریخ شمسی]],2))</f>
        <v>12</v>
      </c>
      <c r="F31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10-12</v>
      </c>
      <c r="G3162" s="195" t="s">
        <v>3313</v>
      </c>
      <c r="L3162" s="259">
        <v>44928</v>
      </c>
      <c r="M3162">
        <v>285008</v>
      </c>
      <c r="O3162" s="283">
        <f>IFERROR(DATE(Table7[[#This Row],[year]],MONTH(DATEVALUE(Table7[[#This Row],[month]]&amp;"1")),Table7[[#This Row],[day]]),"")</f>
        <v>40511</v>
      </c>
      <c r="P3162" s="257" t="s">
        <v>6587</v>
      </c>
      <c r="Q3162" s="257">
        <v>2010</v>
      </c>
      <c r="R3162" s="257" t="s">
        <v>3450</v>
      </c>
      <c r="S3162" s="257">
        <v>29</v>
      </c>
      <c r="T3162" s="257">
        <v>1360</v>
      </c>
      <c r="U3162" s="257">
        <v>2310</v>
      </c>
      <c r="V3162" s="257">
        <v>4289300</v>
      </c>
      <c r="X3162" s="260">
        <v>40592</v>
      </c>
      <c r="Z3162" s="260">
        <v>7</v>
      </c>
      <c r="AB3162" s="260" t="str">
        <f>IFERROR(IFERROR(VLOOKUP(Table_Merge1[[#This Row],[Column1]],Table11[#All],2,FALSE),LEFT(AB3163,8)&amp;IF(LEN((RIGHT(AB3163,2)+1))&lt;2,"0"&amp;(RIGHT(AB3163,2)+1),(RIGHT(AB3163,2)-1))),"")</f>
        <v/>
      </c>
      <c r="AC3162" s="259" t="str">
        <f>LEFT(Table_Merge1[[#This Row],[Column2]],4)</f>
        <v/>
      </c>
      <c r="AD3162" s="259" t="str">
        <f>RIGHT(LEFT(Table_Merge1[[#This Row],[Column2]],7),2)</f>
        <v/>
      </c>
      <c r="AE3162" s="259" t="str">
        <f>RIGHT(Table_Merge1[[#This Row],[Column2]],2)</f>
        <v/>
      </c>
      <c r="AH3162" s="260">
        <v>2011</v>
      </c>
      <c r="AI3162" t="s">
        <v>3433</v>
      </c>
      <c r="AJ3162" s="260">
        <v>18</v>
      </c>
      <c r="AK3162">
        <v>1385.5</v>
      </c>
      <c r="AL3162">
        <v>2614</v>
      </c>
      <c r="AM3162">
        <v>4602725</v>
      </c>
      <c r="AP3162" s="287" t="str">
        <f>IFERROR(IF(Table_Merge1[[#This Row],[LME Zinc stock]]*Table_Merge1[[#This Row],[Nima.مقدار]]=0,"",Table_Merge1[[#This Row],[LME Zinc stock]]*Table_Merge1[[#This Row],[Nima.مقدار]]),"")</f>
        <v/>
      </c>
      <c r="AQ3162" s="287" t="str">
        <f>IFERROR(IF(Table_Merge1[[#This Row],[LME Zinc 3-month]]*Table_Merge1[[#This Row],[Nima.مقدار]]=0,"",Table_Merge1[[#This Row],[LME Zinc 3-month]]*Table_Merge1[[#This Row],[Nima.مقدار]]),"")</f>
        <v/>
      </c>
      <c r="AR3162" s="288" t="str">
        <f>IFERROR(IF(Table_Merge1[[#This Row],[LME Zinc stock]]*Table_Merge1[[#This Row],[Azad.Sell]]=0,"",Table_Merge1[[#This Row],[LME Zinc stock]]*Table_Merge1[[#This Row],[Azad.Sell]]),"")</f>
        <v/>
      </c>
      <c r="AS3162" s="288" t="str">
        <f>IFERROR(IF(Table_Merge1[[#This Row],[LME Zinc 3-month]]*Table_Merge1[[#This Row],[Azad.Sell]]=0,"",Table_Merge1[[#This Row],[LME Zinc 3-month]]*Table_Merge1[[#This Row],[Azad.Sell]]),"")</f>
        <v/>
      </c>
      <c r="AT3162"/>
    </row>
    <row r="3163" spans="1:46" x14ac:dyDescent="0.25">
      <c r="A3163" s="258">
        <v>44929</v>
      </c>
      <c r="B31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1401.10.13</v>
      </c>
      <c r="C3163" s="195">
        <f t="shared" ca="1" si="85"/>
        <v>1401</v>
      </c>
      <c r="D31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63" s="195">
        <f>_xlfn.NUMBERVALUE(RIGHT(Table11[[#This Row],[تاریخ شمسی]],2))</f>
        <v>13</v>
      </c>
      <c r="F31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10-13</v>
      </c>
      <c r="G3163" s="195" t="s">
        <v>3314</v>
      </c>
      <c r="L3163" s="259">
        <v>44929</v>
      </c>
      <c r="M3163">
        <v>285000</v>
      </c>
      <c r="O3163" s="284">
        <f>IFERROR(DATE(Table7[[#This Row],[year]],MONTH(DATEVALUE(Table7[[#This Row],[month]]&amp;"1")),Table7[[#This Row],[day]]),"")</f>
        <v>40508</v>
      </c>
      <c r="P3163" s="195" t="s">
        <v>6588</v>
      </c>
      <c r="Q3163" s="195">
        <v>2010</v>
      </c>
      <c r="R3163" s="195" t="s">
        <v>3450</v>
      </c>
      <c r="S3163" s="195">
        <v>26</v>
      </c>
      <c r="T3163" s="195">
        <v>1366.5</v>
      </c>
      <c r="U3163" s="195">
        <v>2333</v>
      </c>
      <c r="V3163" s="195">
        <v>4293925</v>
      </c>
      <c r="X3163" s="260">
        <v>40591</v>
      </c>
      <c r="Z3163" s="260">
        <v>7</v>
      </c>
      <c r="AB3163" s="260" t="str">
        <f>IFERROR(IFERROR(VLOOKUP(Table_Merge1[[#This Row],[Column1]],Table11[#All],2,FALSE),LEFT(AB3164,8)&amp;IF(LEN((RIGHT(AB3164,2)+1))&lt;2,"0"&amp;(RIGHT(AB3164,2)+1),(RIGHT(AB3164,2)-1))),"")</f>
        <v/>
      </c>
      <c r="AC3163" s="259" t="str">
        <f>LEFT(Table_Merge1[[#This Row],[Column2]],4)</f>
        <v/>
      </c>
      <c r="AD3163" s="259" t="str">
        <f>RIGHT(LEFT(Table_Merge1[[#This Row],[Column2]],7),2)</f>
        <v/>
      </c>
      <c r="AE3163" s="259" t="str">
        <f>RIGHT(Table_Merge1[[#This Row],[Column2]],2)</f>
        <v/>
      </c>
      <c r="AH3163" s="260">
        <v>2011</v>
      </c>
      <c r="AI3163" t="s">
        <v>3433</v>
      </c>
      <c r="AJ3163" s="260">
        <v>17</v>
      </c>
      <c r="AK3163">
        <v>1377</v>
      </c>
      <c r="AL3163">
        <v>2564.5</v>
      </c>
      <c r="AM3163">
        <v>4601925</v>
      </c>
      <c r="AP3163" s="287" t="str">
        <f>IFERROR(IF(Table_Merge1[[#This Row],[LME Zinc stock]]*Table_Merge1[[#This Row],[Nima.مقدار]]=0,"",Table_Merge1[[#This Row],[LME Zinc stock]]*Table_Merge1[[#This Row],[Nima.مقدار]]),"")</f>
        <v/>
      </c>
      <c r="AQ3163" s="287" t="str">
        <f>IFERROR(IF(Table_Merge1[[#This Row],[LME Zinc 3-month]]*Table_Merge1[[#This Row],[Nima.مقدار]]=0,"",Table_Merge1[[#This Row],[LME Zinc 3-month]]*Table_Merge1[[#This Row],[Nima.مقدار]]),"")</f>
        <v/>
      </c>
      <c r="AR3163" s="288" t="str">
        <f>IFERROR(IF(Table_Merge1[[#This Row],[LME Zinc stock]]*Table_Merge1[[#This Row],[Azad.Sell]]=0,"",Table_Merge1[[#This Row],[LME Zinc stock]]*Table_Merge1[[#This Row],[Azad.Sell]]),"")</f>
        <v/>
      </c>
      <c r="AS3163" s="288" t="str">
        <f>IFERROR(IF(Table_Merge1[[#This Row],[LME Zinc 3-month]]*Table_Merge1[[#This Row],[Azad.Sell]]=0,"",Table_Merge1[[#This Row],[LME Zinc 3-month]]*Table_Merge1[[#This Row],[Azad.Sell]]),"")</f>
        <v/>
      </c>
      <c r="AT3163"/>
    </row>
    <row r="3164" spans="1:46" x14ac:dyDescent="0.25">
      <c r="A3164" s="258">
        <v>44930</v>
      </c>
      <c r="B31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1401.10.14</v>
      </c>
      <c r="C3164" s="195">
        <f t="shared" ca="1" si="85"/>
        <v>1401</v>
      </c>
      <c r="D31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64" s="195">
        <f>_xlfn.NUMBERVALUE(RIGHT(Table11[[#This Row],[تاریخ شمسی]],2))</f>
        <v>14</v>
      </c>
      <c r="F31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10-14</v>
      </c>
      <c r="G3164" s="195" t="s">
        <v>3315</v>
      </c>
      <c r="L3164" s="259">
        <v>44930</v>
      </c>
      <c r="M3164">
        <v>285000</v>
      </c>
      <c r="O3164" s="283">
        <f>IFERROR(DATE(Table7[[#This Row],[year]],MONTH(DATEVALUE(Table7[[#This Row],[month]]&amp;"1")),Table7[[#This Row],[day]]),"")</f>
        <v>40507</v>
      </c>
      <c r="P3164" s="257" t="s">
        <v>6589</v>
      </c>
      <c r="Q3164" s="257">
        <v>2010</v>
      </c>
      <c r="R3164" s="257" t="s">
        <v>3450</v>
      </c>
      <c r="S3164" s="257">
        <v>25</v>
      </c>
      <c r="T3164" s="257">
        <v>1370.5</v>
      </c>
      <c r="U3164" s="257">
        <v>2354</v>
      </c>
      <c r="V3164" s="257">
        <v>4283600</v>
      </c>
      <c r="X3164" s="260">
        <v>40590</v>
      </c>
      <c r="Z3164" s="260">
        <v>7</v>
      </c>
      <c r="AB3164" s="260" t="str">
        <f>IFERROR(IFERROR(VLOOKUP(Table_Merge1[[#This Row],[Column1]],Table11[#All],2,FALSE),LEFT(AB3165,8)&amp;IF(LEN((RIGHT(AB3165,2)+1))&lt;2,"0"&amp;(RIGHT(AB3165,2)+1),(RIGHT(AB3165,2)-1))),"")</f>
        <v/>
      </c>
      <c r="AC3164" s="259" t="str">
        <f>LEFT(Table_Merge1[[#This Row],[Column2]],4)</f>
        <v/>
      </c>
      <c r="AD3164" s="259" t="str">
        <f>RIGHT(LEFT(Table_Merge1[[#This Row],[Column2]],7),2)</f>
        <v/>
      </c>
      <c r="AE3164" s="259" t="str">
        <f>RIGHT(Table_Merge1[[#This Row],[Column2]],2)</f>
        <v/>
      </c>
      <c r="AH3164" s="260">
        <v>2011</v>
      </c>
      <c r="AI3164" t="s">
        <v>3433</v>
      </c>
      <c r="AJ3164" s="260">
        <v>16</v>
      </c>
      <c r="AK3164">
        <v>1374.5</v>
      </c>
      <c r="AL3164">
        <v>2602</v>
      </c>
      <c r="AM3164">
        <v>4602250</v>
      </c>
      <c r="AP3164" s="287" t="str">
        <f>IFERROR(IF(Table_Merge1[[#This Row],[LME Zinc stock]]*Table_Merge1[[#This Row],[Nima.مقدار]]=0,"",Table_Merge1[[#This Row],[LME Zinc stock]]*Table_Merge1[[#This Row],[Nima.مقدار]]),"")</f>
        <v/>
      </c>
      <c r="AQ3164" s="287" t="str">
        <f>IFERROR(IF(Table_Merge1[[#This Row],[LME Zinc 3-month]]*Table_Merge1[[#This Row],[Nima.مقدار]]=0,"",Table_Merge1[[#This Row],[LME Zinc 3-month]]*Table_Merge1[[#This Row],[Nima.مقدار]]),"")</f>
        <v/>
      </c>
      <c r="AR3164" s="288" t="str">
        <f>IFERROR(IF(Table_Merge1[[#This Row],[LME Zinc stock]]*Table_Merge1[[#This Row],[Azad.Sell]]=0,"",Table_Merge1[[#This Row],[LME Zinc stock]]*Table_Merge1[[#This Row],[Azad.Sell]]),"")</f>
        <v/>
      </c>
      <c r="AS3164" s="288" t="str">
        <f>IFERROR(IF(Table_Merge1[[#This Row],[LME Zinc 3-month]]*Table_Merge1[[#This Row],[Azad.Sell]]=0,"",Table_Merge1[[#This Row],[LME Zinc 3-month]]*Table_Merge1[[#This Row],[Azad.Sell]]),"")</f>
        <v/>
      </c>
      <c r="AT3164"/>
    </row>
    <row r="3165" spans="1:46" x14ac:dyDescent="0.25">
      <c r="A3165" s="258">
        <v>44931</v>
      </c>
      <c r="B31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1401.10.15</v>
      </c>
      <c r="C3165" s="195">
        <f t="shared" ca="1" si="85"/>
        <v>1401</v>
      </c>
      <c r="D31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65" s="195">
        <f>_xlfn.NUMBERVALUE(RIGHT(Table11[[#This Row],[تاریخ شمسی]],2))</f>
        <v>15</v>
      </c>
      <c r="F31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10-15</v>
      </c>
      <c r="G3165" s="195" t="s">
        <v>3316</v>
      </c>
      <c r="L3165" s="259">
        <v>44931</v>
      </c>
      <c r="M3165">
        <v>285000</v>
      </c>
      <c r="O3165" s="284">
        <f>IFERROR(DATE(Table7[[#This Row],[year]],MONTH(DATEVALUE(Table7[[#This Row],[month]]&amp;"1")),Table7[[#This Row],[day]]),"")</f>
        <v>40506</v>
      </c>
      <c r="P3165" s="195" t="s">
        <v>6590</v>
      </c>
      <c r="Q3165" s="195">
        <v>2010</v>
      </c>
      <c r="R3165" s="195" t="s">
        <v>3450</v>
      </c>
      <c r="S3165" s="195">
        <v>24</v>
      </c>
      <c r="T3165" s="195">
        <v>1376.25</v>
      </c>
      <c r="U3165" s="195">
        <v>2328</v>
      </c>
      <c r="V3165" s="195">
        <v>4272375</v>
      </c>
      <c r="X3165" s="260">
        <v>40589</v>
      </c>
      <c r="Z3165" s="260">
        <v>7</v>
      </c>
      <c r="AB3165" s="260" t="str">
        <f>IFERROR(IFERROR(VLOOKUP(Table_Merge1[[#This Row],[Column1]],Table11[#All],2,FALSE),LEFT(AB3166,8)&amp;IF(LEN((RIGHT(AB3166,2)+1))&lt;2,"0"&amp;(RIGHT(AB3166,2)+1),(RIGHT(AB3166,2)-1))),"")</f>
        <v/>
      </c>
      <c r="AC3165" s="259" t="str">
        <f>LEFT(Table_Merge1[[#This Row],[Column2]],4)</f>
        <v/>
      </c>
      <c r="AD3165" s="259" t="str">
        <f>RIGHT(LEFT(Table_Merge1[[#This Row],[Column2]],7),2)</f>
        <v/>
      </c>
      <c r="AE3165" s="259" t="str">
        <f>RIGHT(Table_Merge1[[#This Row],[Column2]],2)</f>
        <v/>
      </c>
      <c r="AH3165" s="260">
        <v>2011</v>
      </c>
      <c r="AI3165" t="s">
        <v>3433</v>
      </c>
      <c r="AJ3165" s="260">
        <v>15</v>
      </c>
      <c r="AK3165">
        <v>1372.25</v>
      </c>
      <c r="AL3165">
        <v>2619</v>
      </c>
      <c r="AM3165">
        <v>4606200</v>
      </c>
      <c r="AP3165" s="287" t="str">
        <f>IFERROR(IF(Table_Merge1[[#This Row],[LME Zinc stock]]*Table_Merge1[[#This Row],[Nima.مقدار]]=0,"",Table_Merge1[[#This Row],[LME Zinc stock]]*Table_Merge1[[#This Row],[Nima.مقدار]]),"")</f>
        <v/>
      </c>
      <c r="AQ3165" s="287" t="str">
        <f>IFERROR(IF(Table_Merge1[[#This Row],[LME Zinc 3-month]]*Table_Merge1[[#This Row],[Nima.مقدار]]=0,"",Table_Merge1[[#This Row],[LME Zinc 3-month]]*Table_Merge1[[#This Row],[Nima.مقدار]]),"")</f>
        <v/>
      </c>
      <c r="AR3165" s="288" t="str">
        <f>IFERROR(IF(Table_Merge1[[#This Row],[LME Zinc stock]]*Table_Merge1[[#This Row],[Azad.Sell]]=0,"",Table_Merge1[[#This Row],[LME Zinc stock]]*Table_Merge1[[#This Row],[Azad.Sell]]),"")</f>
        <v/>
      </c>
      <c r="AS3165" s="288" t="str">
        <f>IFERROR(IF(Table_Merge1[[#This Row],[LME Zinc 3-month]]*Table_Merge1[[#This Row],[Azad.Sell]]=0,"",Table_Merge1[[#This Row],[LME Zinc 3-month]]*Table_Merge1[[#This Row],[Azad.Sell]]),"")</f>
        <v/>
      </c>
      <c r="AT3165"/>
    </row>
    <row r="3166" spans="1:46" x14ac:dyDescent="0.25">
      <c r="A3166" s="258">
        <v>44933</v>
      </c>
      <c r="B31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1401.10.17</v>
      </c>
      <c r="C3166" s="195">
        <f t="shared" ca="1" si="85"/>
        <v>1401</v>
      </c>
      <c r="D31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66" s="195">
        <f>_xlfn.NUMBERVALUE(RIGHT(Table11[[#This Row],[تاریخ شمسی]],2))</f>
        <v>17</v>
      </c>
      <c r="F31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10-17</v>
      </c>
      <c r="G3166" s="195" t="s">
        <v>3317</v>
      </c>
      <c r="L3166" s="259">
        <v>44933</v>
      </c>
      <c r="M3166">
        <v>285000</v>
      </c>
      <c r="O3166" s="283">
        <f>IFERROR(DATE(Table7[[#This Row],[year]],MONTH(DATEVALUE(Table7[[#This Row],[month]]&amp;"1")),Table7[[#This Row],[day]]),"")</f>
        <v>40505</v>
      </c>
      <c r="P3166" s="257" t="s">
        <v>6591</v>
      </c>
      <c r="Q3166" s="257">
        <v>2010</v>
      </c>
      <c r="R3166" s="257" t="s">
        <v>3450</v>
      </c>
      <c r="S3166" s="257">
        <v>23</v>
      </c>
      <c r="T3166" s="257">
        <v>1361</v>
      </c>
      <c r="U3166" s="257">
        <v>2325</v>
      </c>
      <c r="V3166" s="257">
        <v>4274025</v>
      </c>
      <c r="X3166" s="260">
        <v>40588</v>
      </c>
      <c r="Z3166" s="260">
        <v>7</v>
      </c>
      <c r="AB3166" s="260" t="str">
        <f>IFERROR(IFERROR(VLOOKUP(Table_Merge1[[#This Row],[Column1]],Table11[#All],2,FALSE),LEFT(AB3167,8)&amp;IF(LEN((RIGHT(AB3167,2)+1))&lt;2,"0"&amp;(RIGHT(AB3167,2)+1),(RIGHT(AB3167,2)-1))),"")</f>
        <v/>
      </c>
      <c r="AC3166" s="259" t="str">
        <f>LEFT(Table_Merge1[[#This Row],[Column2]],4)</f>
        <v/>
      </c>
      <c r="AD3166" s="259" t="str">
        <f>RIGHT(LEFT(Table_Merge1[[#This Row],[Column2]],7),2)</f>
        <v/>
      </c>
      <c r="AE3166" s="259" t="str">
        <f>RIGHT(Table_Merge1[[#This Row],[Column2]],2)</f>
        <v/>
      </c>
      <c r="AH3166" s="260">
        <v>2011</v>
      </c>
      <c r="AI3166" t="s">
        <v>3433</v>
      </c>
      <c r="AJ3166" s="260">
        <v>14</v>
      </c>
      <c r="AK3166">
        <v>1356.75</v>
      </c>
      <c r="AL3166">
        <v>2614</v>
      </c>
      <c r="AM3166">
        <v>4598950</v>
      </c>
      <c r="AP3166" s="287" t="str">
        <f>IFERROR(IF(Table_Merge1[[#This Row],[LME Zinc stock]]*Table_Merge1[[#This Row],[Nima.مقدار]]=0,"",Table_Merge1[[#This Row],[LME Zinc stock]]*Table_Merge1[[#This Row],[Nima.مقدار]]),"")</f>
        <v/>
      </c>
      <c r="AQ3166" s="287" t="str">
        <f>IFERROR(IF(Table_Merge1[[#This Row],[LME Zinc 3-month]]*Table_Merge1[[#This Row],[Nima.مقدار]]=0,"",Table_Merge1[[#This Row],[LME Zinc 3-month]]*Table_Merge1[[#This Row],[Nima.مقدار]]),"")</f>
        <v/>
      </c>
      <c r="AR3166" s="288" t="str">
        <f>IFERROR(IF(Table_Merge1[[#This Row],[LME Zinc stock]]*Table_Merge1[[#This Row],[Azad.Sell]]=0,"",Table_Merge1[[#This Row],[LME Zinc stock]]*Table_Merge1[[#This Row],[Azad.Sell]]),"")</f>
        <v/>
      </c>
      <c r="AS3166" s="288" t="str">
        <f>IFERROR(IF(Table_Merge1[[#This Row],[LME Zinc 3-month]]*Table_Merge1[[#This Row],[Azad.Sell]]=0,"",Table_Merge1[[#This Row],[LME Zinc 3-month]]*Table_Merge1[[#This Row],[Azad.Sell]]),"")</f>
        <v/>
      </c>
      <c r="AT3166"/>
    </row>
    <row r="3167" spans="1:46" x14ac:dyDescent="0.25">
      <c r="A3167" s="258">
        <v>44934</v>
      </c>
      <c r="B31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1401.10.18</v>
      </c>
      <c r="C3167" s="195">
        <f t="shared" ca="1" si="85"/>
        <v>1401</v>
      </c>
      <c r="D31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67" s="195">
        <f>_xlfn.NUMBERVALUE(RIGHT(Table11[[#This Row],[تاریخ شمسی]],2))</f>
        <v>18</v>
      </c>
      <c r="F31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10-18</v>
      </c>
      <c r="G3167" s="195" t="s">
        <v>3318</v>
      </c>
      <c r="L3167" s="259">
        <v>44934</v>
      </c>
      <c r="M3167">
        <v>285000</v>
      </c>
      <c r="O3167" s="284">
        <f>IFERROR(DATE(Table7[[#This Row],[year]],MONTH(DATEVALUE(Table7[[#This Row],[month]]&amp;"1")),Table7[[#This Row],[day]]),"")</f>
        <v>40504</v>
      </c>
      <c r="P3167" s="195" t="s">
        <v>6592</v>
      </c>
      <c r="Q3167" s="195">
        <v>2010</v>
      </c>
      <c r="R3167" s="195" t="s">
        <v>3450</v>
      </c>
      <c r="S3167" s="195">
        <v>22</v>
      </c>
      <c r="T3167" s="195">
        <v>1357.5</v>
      </c>
      <c r="U3167" s="195">
        <v>2362</v>
      </c>
      <c r="V3167" s="195">
        <v>4278300</v>
      </c>
      <c r="X3167" s="260">
        <v>40585</v>
      </c>
      <c r="Z3167" s="260">
        <v>7</v>
      </c>
      <c r="AB3167" s="260" t="str">
        <f>IFERROR(IFERROR(VLOOKUP(Table_Merge1[[#This Row],[Column1]],Table11[#All],2,FALSE),LEFT(AB3168,8)&amp;IF(LEN((RIGHT(AB3168,2)+1))&lt;2,"0"&amp;(RIGHT(AB3168,2)+1),(RIGHT(AB3168,2)-1))),"")</f>
        <v/>
      </c>
      <c r="AC3167" s="259" t="str">
        <f>LEFT(Table_Merge1[[#This Row],[Column2]],4)</f>
        <v/>
      </c>
      <c r="AD3167" s="259" t="str">
        <f>RIGHT(LEFT(Table_Merge1[[#This Row],[Column2]],7),2)</f>
        <v/>
      </c>
      <c r="AE3167" s="259" t="str">
        <f>RIGHT(Table_Merge1[[#This Row],[Column2]],2)</f>
        <v/>
      </c>
      <c r="AH3167" s="260">
        <v>2011</v>
      </c>
      <c r="AI3167" t="s">
        <v>3433</v>
      </c>
      <c r="AJ3167" s="260">
        <v>11</v>
      </c>
      <c r="AK3167">
        <v>1359</v>
      </c>
      <c r="AL3167">
        <v>2585</v>
      </c>
      <c r="AM3167">
        <v>4604425</v>
      </c>
      <c r="AP3167" s="287" t="str">
        <f>IFERROR(IF(Table_Merge1[[#This Row],[LME Zinc stock]]*Table_Merge1[[#This Row],[Nima.مقدار]]=0,"",Table_Merge1[[#This Row],[LME Zinc stock]]*Table_Merge1[[#This Row],[Nima.مقدار]]),"")</f>
        <v/>
      </c>
      <c r="AQ3167" s="287" t="str">
        <f>IFERROR(IF(Table_Merge1[[#This Row],[LME Zinc 3-month]]*Table_Merge1[[#This Row],[Nima.مقدار]]=0,"",Table_Merge1[[#This Row],[LME Zinc 3-month]]*Table_Merge1[[#This Row],[Nima.مقدار]]),"")</f>
        <v/>
      </c>
      <c r="AR3167" s="288" t="str">
        <f>IFERROR(IF(Table_Merge1[[#This Row],[LME Zinc stock]]*Table_Merge1[[#This Row],[Azad.Sell]]=0,"",Table_Merge1[[#This Row],[LME Zinc stock]]*Table_Merge1[[#This Row],[Azad.Sell]]),"")</f>
        <v/>
      </c>
      <c r="AS3167" s="288" t="str">
        <f>IFERROR(IF(Table_Merge1[[#This Row],[LME Zinc 3-month]]*Table_Merge1[[#This Row],[Azad.Sell]]=0,"",Table_Merge1[[#This Row],[LME Zinc 3-month]]*Table_Merge1[[#This Row],[Azad.Sell]]),"")</f>
        <v/>
      </c>
      <c r="AT3167"/>
    </row>
    <row r="3168" spans="1:46" x14ac:dyDescent="0.25">
      <c r="A3168" s="258">
        <v>44935</v>
      </c>
      <c r="B31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1401.10.19</v>
      </c>
      <c r="C3168" s="195">
        <f t="shared" ca="1" si="85"/>
        <v>1401</v>
      </c>
      <c r="D31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68" s="195">
        <f>_xlfn.NUMBERVALUE(RIGHT(Table11[[#This Row],[تاریخ شمسی]],2))</f>
        <v>19</v>
      </c>
      <c r="F31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10-19</v>
      </c>
      <c r="G3168" s="195" t="s">
        <v>3319</v>
      </c>
      <c r="L3168" s="259">
        <v>44935</v>
      </c>
      <c r="M3168">
        <v>285000</v>
      </c>
      <c r="O3168" s="283">
        <f>IFERROR(DATE(Table7[[#This Row],[year]],MONTH(DATEVALUE(Table7[[#This Row],[month]]&amp;"1")),Table7[[#This Row],[day]]),"")</f>
        <v>40501</v>
      </c>
      <c r="P3168" s="257" t="s">
        <v>6593</v>
      </c>
      <c r="Q3168" s="257">
        <v>2010</v>
      </c>
      <c r="R3168" s="257" t="s">
        <v>3450</v>
      </c>
      <c r="S3168" s="257">
        <v>19</v>
      </c>
      <c r="T3168" s="257">
        <v>1357.5</v>
      </c>
      <c r="U3168" s="257">
        <v>2313</v>
      </c>
      <c r="V3168" s="257">
        <v>4281425</v>
      </c>
      <c r="X3168" s="260">
        <v>40584</v>
      </c>
      <c r="Z3168" s="260">
        <v>7</v>
      </c>
      <c r="AB3168" s="260" t="str">
        <f>IFERROR(IFERROR(VLOOKUP(Table_Merge1[[#This Row],[Column1]],Table11[#All],2,FALSE),LEFT(AB3169,8)&amp;IF(LEN((RIGHT(AB3169,2)+1))&lt;2,"0"&amp;(RIGHT(AB3169,2)+1),(RIGHT(AB3169,2)-1))),"")</f>
        <v/>
      </c>
      <c r="AC3168" s="259" t="str">
        <f>LEFT(Table_Merge1[[#This Row],[Column2]],4)</f>
        <v/>
      </c>
      <c r="AD3168" s="259" t="str">
        <f>RIGHT(LEFT(Table_Merge1[[#This Row],[Column2]],7),2)</f>
        <v/>
      </c>
      <c r="AE3168" s="259" t="str">
        <f>RIGHT(Table_Merge1[[#This Row],[Column2]],2)</f>
        <v/>
      </c>
      <c r="AH3168" s="260">
        <v>2011</v>
      </c>
      <c r="AI3168" t="s">
        <v>3433</v>
      </c>
      <c r="AJ3168" s="260">
        <v>10</v>
      </c>
      <c r="AK3168">
        <v>1358.75</v>
      </c>
      <c r="AL3168">
        <v>2613</v>
      </c>
      <c r="AM3168">
        <v>4606625</v>
      </c>
      <c r="AP3168" s="287" t="str">
        <f>IFERROR(IF(Table_Merge1[[#This Row],[LME Zinc stock]]*Table_Merge1[[#This Row],[Nima.مقدار]]=0,"",Table_Merge1[[#This Row],[LME Zinc stock]]*Table_Merge1[[#This Row],[Nima.مقدار]]),"")</f>
        <v/>
      </c>
      <c r="AQ3168" s="287" t="str">
        <f>IFERROR(IF(Table_Merge1[[#This Row],[LME Zinc 3-month]]*Table_Merge1[[#This Row],[Nima.مقدار]]=0,"",Table_Merge1[[#This Row],[LME Zinc 3-month]]*Table_Merge1[[#This Row],[Nima.مقدار]]),"")</f>
        <v/>
      </c>
      <c r="AR3168" s="288" t="str">
        <f>IFERROR(IF(Table_Merge1[[#This Row],[LME Zinc stock]]*Table_Merge1[[#This Row],[Azad.Sell]]=0,"",Table_Merge1[[#This Row],[LME Zinc stock]]*Table_Merge1[[#This Row],[Azad.Sell]]),"")</f>
        <v/>
      </c>
      <c r="AS3168" s="288" t="str">
        <f>IFERROR(IF(Table_Merge1[[#This Row],[LME Zinc 3-month]]*Table_Merge1[[#This Row],[Azad.Sell]]=0,"",Table_Merge1[[#This Row],[LME Zinc 3-month]]*Table_Merge1[[#This Row],[Azad.Sell]]),"")</f>
        <v/>
      </c>
      <c r="AT3168"/>
    </row>
    <row r="3169" spans="1:46" x14ac:dyDescent="0.25">
      <c r="A3169" s="258">
        <v>44936</v>
      </c>
      <c r="B316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1401.10.20</v>
      </c>
      <c r="C3169" s="195">
        <f t="shared" ca="1" si="85"/>
        <v>1401</v>
      </c>
      <c r="D316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69" s="195">
        <f>_xlfn.NUMBERVALUE(RIGHT(Table11[[#This Row],[تاریخ شمسی]],2))</f>
        <v>20</v>
      </c>
      <c r="F316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10-20</v>
      </c>
      <c r="G3169" s="195" t="s">
        <v>3320</v>
      </c>
      <c r="L3169" s="259">
        <v>44936</v>
      </c>
      <c r="M3169">
        <v>285000</v>
      </c>
      <c r="O3169" s="284">
        <f>IFERROR(DATE(Table7[[#This Row],[year]],MONTH(DATEVALUE(Table7[[#This Row],[month]]&amp;"1")),Table7[[#This Row],[day]]),"")</f>
        <v>40500</v>
      </c>
      <c r="P3169" s="195" t="s">
        <v>6594</v>
      </c>
      <c r="Q3169" s="195">
        <v>2010</v>
      </c>
      <c r="R3169" s="195" t="s">
        <v>3450</v>
      </c>
      <c r="S3169" s="195">
        <v>18</v>
      </c>
      <c r="T3169" s="195">
        <v>1356.75</v>
      </c>
      <c r="U3169" s="195">
        <v>2345.5</v>
      </c>
      <c r="V3169" s="195">
        <v>4287225</v>
      </c>
      <c r="X3169" s="260">
        <v>40583</v>
      </c>
      <c r="Z3169" s="260">
        <v>7</v>
      </c>
      <c r="AB3169" s="260" t="str">
        <f>IFERROR(IFERROR(VLOOKUP(Table_Merge1[[#This Row],[Column1]],Table11[#All],2,FALSE),LEFT(AB3170,8)&amp;IF(LEN((RIGHT(AB3170,2)+1))&lt;2,"0"&amp;(RIGHT(AB3170,2)+1),(RIGHT(AB3170,2)-1))),"")</f>
        <v/>
      </c>
      <c r="AC3169" s="259" t="str">
        <f>LEFT(Table_Merge1[[#This Row],[Column2]],4)</f>
        <v/>
      </c>
      <c r="AD3169" s="259" t="str">
        <f>RIGHT(LEFT(Table_Merge1[[#This Row],[Column2]],7),2)</f>
        <v/>
      </c>
      <c r="AE3169" s="259" t="str">
        <f>RIGHT(Table_Merge1[[#This Row],[Column2]],2)</f>
        <v/>
      </c>
      <c r="AH3169" s="260">
        <v>2011</v>
      </c>
      <c r="AI3169" t="s">
        <v>3433</v>
      </c>
      <c r="AJ3169" s="260">
        <v>9</v>
      </c>
      <c r="AK3169">
        <v>1362.5</v>
      </c>
      <c r="AL3169" t="s">
        <v>3621</v>
      </c>
      <c r="AM3169" t="s">
        <v>3621</v>
      </c>
      <c r="AP3169" s="287" t="str">
        <f>IFERROR(IF(Table_Merge1[[#This Row],[LME Zinc stock]]*Table_Merge1[[#This Row],[Nima.مقدار]]=0,"",Table_Merge1[[#This Row],[LME Zinc stock]]*Table_Merge1[[#This Row],[Nima.مقدار]]),"")</f>
        <v/>
      </c>
      <c r="AQ3169" s="287" t="str">
        <f>IFERROR(IF(Table_Merge1[[#This Row],[LME Zinc 3-month]]*Table_Merge1[[#This Row],[Nima.مقدار]]=0,"",Table_Merge1[[#This Row],[LME Zinc 3-month]]*Table_Merge1[[#This Row],[Nima.مقدار]]),"")</f>
        <v/>
      </c>
      <c r="AR3169" s="288" t="str">
        <f>IFERROR(IF(Table_Merge1[[#This Row],[LME Zinc stock]]*Table_Merge1[[#This Row],[Azad.Sell]]=0,"",Table_Merge1[[#This Row],[LME Zinc stock]]*Table_Merge1[[#This Row],[Azad.Sell]]),"")</f>
        <v/>
      </c>
      <c r="AS3169" s="288" t="str">
        <f>IFERROR(IF(Table_Merge1[[#This Row],[LME Zinc 3-month]]*Table_Merge1[[#This Row],[Azad.Sell]]=0,"",Table_Merge1[[#This Row],[LME Zinc 3-month]]*Table_Merge1[[#This Row],[Azad.Sell]]),"")</f>
        <v/>
      </c>
      <c r="AT3169"/>
    </row>
    <row r="3170" spans="1:46" x14ac:dyDescent="0.25">
      <c r="A3170" s="258">
        <v>44937</v>
      </c>
      <c r="B317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1401.10.21</v>
      </c>
      <c r="C3170" s="195">
        <f t="shared" ca="1" si="85"/>
        <v>1401</v>
      </c>
      <c r="D317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70" s="195">
        <f>_xlfn.NUMBERVALUE(RIGHT(Table11[[#This Row],[تاریخ شمسی]],2))</f>
        <v>21</v>
      </c>
      <c r="F317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10-21</v>
      </c>
      <c r="G3170" s="195" t="s">
        <v>3321</v>
      </c>
      <c r="L3170" s="259">
        <v>44937</v>
      </c>
      <c r="M3170">
        <v>285000</v>
      </c>
      <c r="O3170" s="283">
        <f>IFERROR(DATE(Table7[[#This Row],[year]],MONTH(DATEVALUE(Table7[[#This Row],[month]]&amp;"1")),Table7[[#This Row],[day]]),"")</f>
        <v>40499</v>
      </c>
      <c r="P3170" s="257" t="s">
        <v>6595</v>
      </c>
      <c r="Q3170" s="257">
        <v>2010</v>
      </c>
      <c r="R3170" s="257" t="s">
        <v>3450</v>
      </c>
      <c r="S3170" s="257">
        <v>17</v>
      </c>
      <c r="T3170" s="257">
        <v>1336.5</v>
      </c>
      <c r="U3170" s="257">
        <v>2298</v>
      </c>
      <c r="V3170" s="257">
        <v>4291725</v>
      </c>
      <c r="X3170" s="260">
        <v>40582</v>
      </c>
      <c r="Z3170" s="260">
        <v>7</v>
      </c>
      <c r="AB3170" s="260" t="str">
        <f>IFERROR(IFERROR(VLOOKUP(Table_Merge1[[#This Row],[Column1]],Table11[#All],2,FALSE),LEFT(AB3171,8)&amp;IF(LEN((RIGHT(AB3171,2)+1))&lt;2,"0"&amp;(RIGHT(AB3171,2)+1),(RIGHT(AB3171,2)-1))),"")</f>
        <v/>
      </c>
      <c r="AC3170" s="259" t="str">
        <f>LEFT(Table_Merge1[[#This Row],[Column2]],4)</f>
        <v/>
      </c>
      <c r="AD3170" s="259" t="str">
        <f>RIGHT(LEFT(Table_Merge1[[#This Row],[Column2]],7),2)</f>
        <v/>
      </c>
      <c r="AE3170" s="259" t="str">
        <f>RIGHT(Table_Merge1[[#This Row],[Column2]],2)</f>
        <v/>
      </c>
      <c r="AH3170" s="260">
        <v>2011</v>
      </c>
      <c r="AI3170" t="s">
        <v>3433</v>
      </c>
      <c r="AJ3170" s="260">
        <v>8</v>
      </c>
      <c r="AK3170">
        <v>1354</v>
      </c>
      <c r="AL3170">
        <v>2560</v>
      </c>
      <c r="AM3170">
        <v>4611475</v>
      </c>
      <c r="AP3170" s="287" t="str">
        <f>IFERROR(IF(Table_Merge1[[#This Row],[LME Zinc stock]]*Table_Merge1[[#This Row],[Nima.مقدار]]=0,"",Table_Merge1[[#This Row],[LME Zinc stock]]*Table_Merge1[[#This Row],[Nima.مقدار]]),"")</f>
        <v/>
      </c>
      <c r="AQ3170" s="287" t="str">
        <f>IFERROR(IF(Table_Merge1[[#This Row],[LME Zinc 3-month]]*Table_Merge1[[#This Row],[Nima.مقدار]]=0,"",Table_Merge1[[#This Row],[LME Zinc 3-month]]*Table_Merge1[[#This Row],[Nima.مقدار]]),"")</f>
        <v/>
      </c>
      <c r="AR3170" s="288" t="str">
        <f>IFERROR(IF(Table_Merge1[[#This Row],[LME Zinc stock]]*Table_Merge1[[#This Row],[Azad.Sell]]=0,"",Table_Merge1[[#This Row],[LME Zinc stock]]*Table_Merge1[[#This Row],[Azad.Sell]]),"")</f>
        <v/>
      </c>
      <c r="AS3170" s="288" t="str">
        <f>IFERROR(IF(Table_Merge1[[#This Row],[LME Zinc 3-month]]*Table_Merge1[[#This Row],[Azad.Sell]]=0,"",Table_Merge1[[#This Row],[LME Zinc 3-month]]*Table_Merge1[[#This Row],[Azad.Sell]]),"")</f>
        <v/>
      </c>
      <c r="AT3170"/>
    </row>
    <row r="3171" spans="1:46" x14ac:dyDescent="0.25">
      <c r="A3171" s="258">
        <v>44938</v>
      </c>
      <c r="B317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1401.10.22</v>
      </c>
      <c r="C3171" s="195">
        <f t="shared" ca="1" si="85"/>
        <v>1401</v>
      </c>
      <c r="D317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71" s="195">
        <f>_xlfn.NUMBERVALUE(RIGHT(Table11[[#This Row],[تاریخ شمسی]],2))</f>
        <v>22</v>
      </c>
      <c r="F317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10-22</v>
      </c>
      <c r="G3171" s="195" t="s">
        <v>3322</v>
      </c>
      <c r="L3171" s="259">
        <v>44938</v>
      </c>
      <c r="M3171">
        <v>285000</v>
      </c>
      <c r="O3171" s="284">
        <f>IFERROR(DATE(Table7[[#This Row],[year]],MONTH(DATEVALUE(Table7[[#This Row],[month]]&amp;"1")),Table7[[#This Row],[day]]),"")</f>
        <v>40498</v>
      </c>
      <c r="P3171" s="195" t="s">
        <v>6596</v>
      </c>
      <c r="Q3171" s="195">
        <v>2010</v>
      </c>
      <c r="R3171" s="195" t="s">
        <v>3450</v>
      </c>
      <c r="S3171" s="195">
        <v>16</v>
      </c>
      <c r="T3171" s="195">
        <v>1363.25</v>
      </c>
      <c r="U3171" s="195">
        <v>2337</v>
      </c>
      <c r="V3171" s="195">
        <v>4285500</v>
      </c>
      <c r="X3171" s="260">
        <v>40581</v>
      </c>
      <c r="Z3171" s="260">
        <v>8</v>
      </c>
      <c r="AB3171" s="260" t="str">
        <f>IFERROR(IFERROR(VLOOKUP(Table_Merge1[[#This Row],[Column1]],Table11[#All],2,FALSE),LEFT(AB3172,8)&amp;IF(LEN((RIGHT(AB3172,2)+1))&lt;2,"0"&amp;(RIGHT(AB3172,2)+1),(RIGHT(AB3172,2)-1))),"")</f>
        <v/>
      </c>
      <c r="AC3171" s="259" t="str">
        <f>LEFT(Table_Merge1[[#This Row],[Column2]],4)</f>
        <v/>
      </c>
      <c r="AD3171" s="259" t="str">
        <f>RIGHT(LEFT(Table_Merge1[[#This Row],[Column2]],7),2)</f>
        <v/>
      </c>
      <c r="AE3171" s="259" t="str">
        <f>RIGHT(Table_Merge1[[#This Row],[Column2]],2)</f>
        <v/>
      </c>
      <c r="AH3171" s="260">
        <v>2011</v>
      </c>
      <c r="AI3171" t="s">
        <v>3433</v>
      </c>
      <c r="AJ3171" s="260">
        <v>7</v>
      </c>
      <c r="AK3171">
        <v>1347</v>
      </c>
      <c r="AL3171">
        <v>2560</v>
      </c>
      <c r="AM3171">
        <v>4610875</v>
      </c>
      <c r="AP3171" s="287" t="str">
        <f>IFERROR(IF(Table_Merge1[[#This Row],[LME Zinc stock]]*Table_Merge1[[#This Row],[Nima.مقدار]]=0,"",Table_Merge1[[#This Row],[LME Zinc stock]]*Table_Merge1[[#This Row],[Nima.مقدار]]),"")</f>
        <v/>
      </c>
      <c r="AQ3171" s="287" t="str">
        <f>IFERROR(IF(Table_Merge1[[#This Row],[LME Zinc 3-month]]*Table_Merge1[[#This Row],[Nima.مقدار]]=0,"",Table_Merge1[[#This Row],[LME Zinc 3-month]]*Table_Merge1[[#This Row],[Nima.مقدار]]),"")</f>
        <v/>
      </c>
      <c r="AR3171" s="288" t="str">
        <f>IFERROR(IF(Table_Merge1[[#This Row],[LME Zinc stock]]*Table_Merge1[[#This Row],[Azad.Sell]]=0,"",Table_Merge1[[#This Row],[LME Zinc stock]]*Table_Merge1[[#This Row],[Azad.Sell]]),"")</f>
        <v/>
      </c>
      <c r="AS3171" s="288" t="str">
        <f>IFERROR(IF(Table_Merge1[[#This Row],[LME Zinc 3-month]]*Table_Merge1[[#This Row],[Azad.Sell]]=0,"",Table_Merge1[[#This Row],[LME Zinc 3-month]]*Table_Merge1[[#This Row],[Azad.Sell]]),"")</f>
        <v/>
      </c>
      <c r="AT3171"/>
    </row>
    <row r="3172" spans="1:46" x14ac:dyDescent="0.25">
      <c r="A3172" s="258">
        <v>44940</v>
      </c>
      <c r="B317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1401.10.24</v>
      </c>
      <c r="C3172" s="195">
        <f t="shared" ca="1" si="85"/>
        <v>1401</v>
      </c>
      <c r="D317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72" s="195">
        <f>_xlfn.NUMBERVALUE(RIGHT(Table11[[#This Row],[تاریخ شمسی]],2))</f>
        <v>24</v>
      </c>
      <c r="F317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10-24</v>
      </c>
      <c r="G3172" s="195" t="s">
        <v>3323</v>
      </c>
      <c r="L3172" s="259">
        <v>44940</v>
      </c>
      <c r="M3172">
        <v>285000</v>
      </c>
      <c r="O3172" s="283">
        <f>IFERROR(DATE(Table7[[#This Row],[year]],MONTH(DATEVALUE(Table7[[#This Row],[month]]&amp;"1")),Table7[[#This Row],[day]]),"")</f>
        <v>40497</v>
      </c>
      <c r="P3172" s="257" t="s">
        <v>6597</v>
      </c>
      <c r="Q3172" s="257">
        <v>2010</v>
      </c>
      <c r="R3172" s="257" t="s">
        <v>3450</v>
      </c>
      <c r="S3172" s="257">
        <v>15</v>
      </c>
      <c r="T3172" s="257">
        <v>1367</v>
      </c>
      <c r="U3172" s="257">
        <v>2352</v>
      </c>
      <c r="V3172" s="257">
        <v>4284300</v>
      </c>
      <c r="X3172" s="260">
        <v>40578</v>
      </c>
      <c r="Z3172" s="260">
        <v>8</v>
      </c>
      <c r="AB3172" s="260" t="str">
        <f>IFERROR(IFERROR(VLOOKUP(Table_Merge1[[#This Row],[Column1]],Table11[#All],2,FALSE),LEFT(AB3173,8)&amp;IF(LEN((RIGHT(AB3173,2)+1))&lt;2,"0"&amp;(RIGHT(AB3173,2)+1),(RIGHT(AB3173,2)-1))),"")</f>
        <v/>
      </c>
      <c r="AC3172" s="259" t="str">
        <f>LEFT(Table_Merge1[[#This Row],[Column2]],4)</f>
        <v/>
      </c>
      <c r="AD3172" s="259" t="str">
        <f>RIGHT(LEFT(Table_Merge1[[#This Row],[Column2]],7),2)</f>
        <v/>
      </c>
      <c r="AE3172" s="259" t="str">
        <f>RIGHT(Table_Merge1[[#This Row],[Column2]],2)</f>
        <v/>
      </c>
      <c r="AH3172" s="260">
        <v>2011</v>
      </c>
      <c r="AI3172" t="s">
        <v>3433</v>
      </c>
      <c r="AJ3172" s="260">
        <v>4</v>
      </c>
      <c r="AK3172">
        <v>1347.5</v>
      </c>
      <c r="AL3172">
        <v>2520</v>
      </c>
      <c r="AM3172">
        <v>4615500</v>
      </c>
      <c r="AP3172" s="287" t="str">
        <f>IFERROR(IF(Table_Merge1[[#This Row],[LME Zinc stock]]*Table_Merge1[[#This Row],[Nima.مقدار]]=0,"",Table_Merge1[[#This Row],[LME Zinc stock]]*Table_Merge1[[#This Row],[Nima.مقدار]]),"")</f>
        <v/>
      </c>
      <c r="AQ3172" s="287" t="str">
        <f>IFERROR(IF(Table_Merge1[[#This Row],[LME Zinc 3-month]]*Table_Merge1[[#This Row],[Nima.مقدار]]=0,"",Table_Merge1[[#This Row],[LME Zinc 3-month]]*Table_Merge1[[#This Row],[Nima.مقدار]]),"")</f>
        <v/>
      </c>
      <c r="AR3172" s="288" t="str">
        <f>IFERROR(IF(Table_Merge1[[#This Row],[LME Zinc stock]]*Table_Merge1[[#This Row],[Azad.Sell]]=0,"",Table_Merge1[[#This Row],[LME Zinc stock]]*Table_Merge1[[#This Row],[Azad.Sell]]),"")</f>
        <v/>
      </c>
      <c r="AS3172" s="288" t="str">
        <f>IFERROR(IF(Table_Merge1[[#This Row],[LME Zinc 3-month]]*Table_Merge1[[#This Row],[Azad.Sell]]=0,"",Table_Merge1[[#This Row],[LME Zinc 3-month]]*Table_Merge1[[#This Row],[Azad.Sell]]),"")</f>
        <v/>
      </c>
      <c r="AT3172"/>
    </row>
    <row r="3173" spans="1:46" x14ac:dyDescent="0.25">
      <c r="A3173" s="258">
        <v>44942</v>
      </c>
      <c r="B317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1401.10.26</v>
      </c>
      <c r="C3173" s="195">
        <f t="shared" ca="1" si="85"/>
        <v>1401</v>
      </c>
      <c r="D317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73" s="195">
        <f>_xlfn.NUMBERVALUE(RIGHT(Table11[[#This Row],[تاریخ شمسی]],2))</f>
        <v>26</v>
      </c>
      <c r="F317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10-26</v>
      </c>
      <c r="G3173" s="195" t="s">
        <v>3324</v>
      </c>
      <c r="L3173" s="259">
        <v>44942</v>
      </c>
      <c r="M3173">
        <v>285000</v>
      </c>
      <c r="O3173" s="284">
        <f>IFERROR(DATE(Table7[[#This Row],[year]],MONTH(DATEVALUE(Table7[[#This Row],[month]]&amp;"1")),Table7[[#This Row],[day]]),"")</f>
        <v>40494</v>
      </c>
      <c r="P3173" s="195" t="s">
        <v>6598</v>
      </c>
      <c r="Q3173" s="195">
        <v>2010</v>
      </c>
      <c r="R3173" s="195" t="s">
        <v>3450</v>
      </c>
      <c r="S3173" s="195">
        <v>12</v>
      </c>
      <c r="T3173" s="195">
        <v>1387</v>
      </c>
      <c r="U3173" s="195">
        <v>2309.5</v>
      </c>
      <c r="V3173" s="195">
        <v>4288750</v>
      </c>
      <c r="X3173" s="260">
        <v>40577</v>
      </c>
      <c r="Z3173" s="260">
        <v>8</v>
      </c>
      <c r="AB3173" s="260" t="str">
        <f>IFERROR(IFERROR(VLOOKUP(Table_Merge1[[#This Row],[Column1]],Table11[#All],2,FALSE),LEFT(AB3174,8)&amp;IF(LEN((RIGHT(AB3174,2)+1))&lt;2,"0"&amp;(RIGHT(AB3174,2)+1),(RIGHT(AB3174,2)-1))),"")</f>
        <v/>
      </c>
      <c r="AC3173" s="259" t="str">
        <f>LEFT(Table_Merge1[[#This Row],[Column2]],4)</f>
        <v/>
      </c>
      <c r="AD3173" s="259" t="str">
        <f>RIGHT(LEFT(Table_Merge1[[#This Row],[Column2]],7),2)</f>
        <v/>
      </c>
      <c r="AE3173" s="259" t="str">
        <f>RIGHT(Table_Merge1[[#This Row],[Column2]],2)</f>
        <v/>
      </c>
      <c r="AH3173" s="260">
        <v>2011</v>
      </c>
      <c r="AI3173" t="s">
        <v>3433</v>
      </c>
      <c r="AJ3173" s="260">
        <v>3</v>
      </c>
      <c r="AK3173">
        <v>1332.5</v>
      </c>
      <c r="AL3173">
        <v>2521</v>
      </c>
      <c r="AM3173">
        <v>4620500</v>
      </c>
      <c r="AP3173" s="287" t="str">
        <f>IFERROR(IF(Table_Merge1[[#This Row],[LME Zinc stock]]*Table_Merge1[[#This Row],[Nima.مقدار]]=0,"",Table_Merge1[[#This Row],[LME Zinc stock]]*Table_Merge1[[#This Row],[Nima.مقدار]]),"")</f>
        <v/>
      </c>
      <c r="AQ3173" s="287" t="str">
        <f>IFERROR(IF(Table_Merge1[[#This Row],[LME Zinc 3-month]]*Table_Merge1[[#This Row],[Nima.مقدار]]=0,"",Table_Merge1[[#This Row],[LME Zinc 3-month]]*Table_Merge1[[#This Row],[Nima.مقدار]]),"")</f>
        <v/>
      </c>
      <c r="AR3173" s="288" t="str">
        <f>IFERROR(IF(Table_Merge1[[#This Row],[LME Zinc stock]]*Table_Merge1[[#This Row],[Azad.Sell]]=0,"",Table_Merge1[[#This Row],[LME Zinc stock]]*Table_Merge1[[#This Row],[Azad.Sell]]),"")</f>
        <v/>
      </c>
      <c r="AS3173" s="288" t="str">
        <f>IFERROR(IF(Table_Merge1[[#This Row],[LME Zinc 3-month]]*Table_Merge1[[#This Row],[Azad.Sell]]=0,"",Table_Merge1[[#This Row],[LME Zinc 3-month]]*Table_Merge1[[#This Row],[Azad.Sell]]),"")</f>
        <v/>
      </c>
      <c r="AT3173"/>
    </row>
    <row r="3174" spans="1:46" x14ac:dyDescent="0.25">
      <c r="A3174" s="258">
        <v>44943</v>
      </c>
      <c r="B317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1401.10.27</v>
      </c>
      <c r="C3174" s="195">
        <f t="shared" ca="1" si="85"/>
        <v>1401</v>
      </c>
      <c r="D317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74" s="195">
        <f>_xlfn.NUMBERVALUE(RIGHT(Table11[[#This Row],[تاریخ شمسی]],2))</f>
        <v>27</v>
      </c>
      <c r="F317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10-27</v>
      </c>
      <c r="G3174" s="195" t="s">
        <v>3325</v>
      </c>
      <c r="L3174" s="259">
        <v>44943</v>
      </c>
      <c r="M3174">
        <v>285000</v>
      </c>
      <c r="O3174" s="283">
        <f>IFERROR(DATE(Table7[[#This Row],[year]],MONTH(DATEVALUE(Table7[[#This Row],[month]]&amp;"1")),Table7[[#This Row],[day]]),"")</f>
        <v>40493</v>
      </c>
      <c r="P3174" s="257" t="s">
        <v>6599</v>
      </c>
      <c r="Q3174" s="257">
        <v>2010</v>
      </c>
      <c r="R3174" s="257" t="s">
        <v>3450</v>
      </c>
      <c r="S3174" s="257">
        <v>11</v>
      </c>
      <c r="T3174" s="257">
        <v>1413</v>
      </c>
      <c r="U3174" s="257" t="s">
        <v>3621</v>
      </c>
      <c r="V3174" s="257" t="s">
        <v>3621</v>
      </c>
      <c r="X3174" s="260">
        <v>40576</v>
      </c>
      <c r="Z3174" s="260">
        <v>8</v>
      </c>
      <c r="AB3174" s="260" t="str">
        <f>IFERROR(IFERROR(VLOOKUP(Table_Merge1[[#This Row],[Column1]],Table11[#All],2,FALSE),LEFT(AB3175,8)&amp;IF(LEN((RIGHT(AB3175,2)+1))&lt;2,"0"&amp;(RIGHT(AB3175,2)+1),(RIGHT(AB3175,2)-1))),"")</f>
        <v/>
      </c>
      <c r="AC3174" s="259" t="str">
        <f>LEFT(Table_Merge1[[#This Row],[Column2]],4)</f>
        <v/>
      </c>
      <c r="AD3174" s="259" t="str">
        <f>RIGHT(LEFT(Table_Merge1[[#This Row],[Column2]],7),2)</f>
        <v/>
      </c>
      <c r="AE3174" s="259" t="str">
        <f>RIGHT(Table_Merge1[[#This Row],[Column2]],2)</f>
        <v/>
      </c>
      <c r="AH3174" s="260">
        <v>2011</v>
      </c>
      <c r="AI3174" t="s">
        <v>3433</v>
      </c>
      <c r="AJ3174" s="260">
        <v>2</v>
      </c>
      <c r="AK3174">
        <v>1337</v>
      </c>
      <c r="AL3174">
        <v>2506</v>
      </c>
      <c r="AM3174">
        <v>4621350</v>
      </c>
      <c r="AP3174" s="287" t="str">
        <f>IFERROR(IF(Table_Merge1[[#This Row],[LME Zinc stock]]*Table_Merge1[[#This Row],[Nima.مقدار]]=0,"",Table_Merge1[[#This Row],[LME Zinc stock]]*Table_Merge1[[#This Row],[Nima.مقدار]]),"")</f>
        <v/>
      </c>
      <c r="AQ3174" s="287" t="str">
        <f>IFERROR(IF(Table_Merge1[[#This Row],[LME Zinc 3-month]]*Table_Merge1[[#This Row],[Nima.مقدار]]=0,"",Table_Merge1[[#This Row],[LME Zinc 3-month]]*Table_Merge1[[#This Row],[Nima.مقدار]]),"")</f>
        <v/>
      </c>
      <c r="AR3174" s="288" t="str">
        <f>IFERROR(IF(Table_Merge1[[#This Row],[LME Zinc stock]]*Table_Merge1[[#This Row],[Azad.Sell]]=0,"",Table_Merge1[[#This Row],[LME Zinc stock]]*Table_Merge1[[#This Row],[Azad.Sell]]),"")</f>
        <v/>
      </c>
      <c r="AS3174" s="288" t="str">
        <f>IFERROR(IF(Table_Merge1[[#This Row],[LME Zinc 3-month]]*Table_Merge1[[#This Row],[Azad.Sell]]=0,"",Table_Merge1[[#This Row],[LME Zinc 3-month]]*Table_Merge1[[#This Row],[Azad.Sell]]),"")</f>
        <v/>
      </c>
      <c r="AT3174"/>
    </row>
    <row r="3175" spans="1:46" x14ac:dyDescent="0.25">
      <c r="A3175" s="258">
        <v>44944</v>
      </c>
      <c r="B317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1401.10.28</v>
      </c>
      <c r="C3175" s="195">
        <f t="shared" ca="1" si="85"/>
        <v>1401</v>
      </c>
      <c r="D317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75" s="195">
        <f>_xlfn.NUMBERVALUE(RIGHT(Table11[[#This Row],[تاریخ شمسی]],2))</f>
        <v>28</v>
      </c>
      <c r="F317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10-28</v>
      </c>
      <c r="G3175" s="195" t="s">
        <v>3326</v>
      </c>
      <c r="L3175" s="259">
        <v>44944</v>
      </c>
      <c r="M3175">
        <v>285000</v>
      </c>
      <c r="O3175" s="284">
        <f>IFERROR(DATE(Table7[[#This Row],[year]],MONTH(DATEVALUE(Table7[[#This Row],[month]]&amp;"1")),Table7[[#This Row],[day]]),"")</f>
        <v>40492</v>
      </c>
      <c r="P3175" s="195" t="s">
        <v>6600</v>
      </c>
      <c r="Q3175" s="195">
        <v>2010</v>
      </c>
      <c r="R3175" s="195" t="s">
        <v>3450</v>
      </c>
      <c r="S3175" s="195">
        <v>10</v>
      </c>
      <c r="T3175" s="195">
        <v>1402</v>
      </c>
      <c r="U3175" s="195">
        <v>2268</v>
      </c>
      <c r="V3175" s="195">
        <v>4288125</v>
      </c>
      <c r="X3175" s="260">
        <v>40575</v>
      </c>
      <c r="Z3175" s="260">
        <v>8</v>
      </c>
      <c r="AB3175" s="260" t="str">
        <f>IFERROR(IFERROR(VLOOKUP(Table_Merge1[[#This Row],[Column1]],Table11[#All],2,FALSE),LEFT(AB3176,8)&amp;IF(LEN((RIGHT(AB3176,2)+1))&lt;2,"0"&amp;(RIGHT(AB3176,2)+1),(RIGHT(AB3176,2)-1))),"")</f>
        <v/>
      </c>
      <c r="AC3175" s="259" t="str">
        <f>LEFT(Table_Merge1[[#This Row],[Column2]],4)</f>
        <v/>
      </c>
      <c r="AD3175" s="259" t="str">
        <f>RIGHT(LEFT(Table_Merge1[[#This Row],[Column2]],7),2)</f>
        <v/>
      </c>
      <c r="AE3175" s="259" t="str">
        <f>RIGHT(Table_Merge1[[#This Row],[Column2]],2)</f>
        <v/>
      </c>
      <c r="AH3175" s="260">
        <v>2011</v>
      </c>
      <c r="AI3175" t="s">
        <v>3433</v>
      </c>
      <c r="AJ3175" s="260">
        <v>1</v>
      </c>
      <c r="AK3175">
        <v>1337.5</v>
      </c>
      <c r="AL3175">
        <v>2567</v>
      </c>
      <c r="AM3175">
        <v>4621325</v>
      </c>
      <c r="AP3175" s="287" t="str">
        <f>IFERROR(IF(Table_Merge1[[#This Row],[LME Zinc stock]]*Table_Merge1[[#This Row],[Nima.مقدار]]=0,"",Table_Merge1[[#This Row],[LME Zinc stock]]*Table_Merge1[[#This Row],[Nima.مقدار]]),"")</f>
        <v/>
      </c>
      <c r="AQ3175" s="287" t="str">
        <f>IFERROR(IF(Table_Merge1[[#This Row],[LME Zinc 3-month]]*Table_Merge1[[#This Row],[Nima.مقدار]]=0,"",Table_Merge1[[#This Row],[LME Zinc 3-month]]*Table_Merge1[[#This Row],[Nima.مقدار]]),"")</f>
        <v/>
      </c>
      <c r="AR3175" s="288" t="str">
        <f>IFERROR(IF(Table_Merge1[[#This Row],[LME Zinc stock]]*Table_Merge1[[#This Row],[Azad.Sell]]=0,"",Table_Merge1[[#This Row],[LME Zinc stock]]*Table_Merge1[[#This Row],[Azad.Sell]]),"")</f>
        <v/>
      </c>
      <c r="AS3175" s="288" t="str">
        <f>IFERROR(IF(Table_Merge1[[#This Row],[LME Zinc 3-month]]*Table_Merge1[[#This Row],[Azad.Sell]]=0,"",Table_Merge1[[#This Row],[LME Zinc 3-month]]*Table_Merge1[[#This Row],[Azad.Sell]]),"")</f>
        <v/>
      </c>
      <c r="AT3175"/>
    </row>
    <row r="3176" spans="1:46" x14ac:dyDescent="0.25">
      <c r="A3176" s="258">
        <v>44945</v>
      </c>
      <c r="B317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1401.10.29</v>
      </c>
      <c r="C3176" s="195">
        <f t="shared" ca="1" si="85"/>
        <v>1401</v>
      </c>
      <c r="D317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10</v>
      </c>
      <c r="E3176" s="195">
        <f>_xlfn.NUMBERVALUE(RIGHT(Table11[[#This Row],[تاریخ شمسی]],2))</f>
        <v>29</v>
      </c>
      <c r="F317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10-29</v>
      </c>
      <c r="G3176" s="195" t="s">
        <v>3327</v>
      </c>
      <c r="L3176" s="259">
        <v>44945</v>
      </c>
      <c r="M3176">
        <v>285000</v>
      </c>
      <c r="O3176" s="283">
        <f>IFERROR(DATE(Table7[[#This Row],[year]],MONTH(DATEVALUE(Table7[[#This Row],[month]]&amp;"1")),Table7[[#This Row],[day]]),"")</f>
        <v>40491</v>
      </c>
      <c r="P3176" s="257" t="s">
        <v>6601</v>
      </c>
      <c r="Q3176" s="257">
        <v>2010</v>
      </c>
      <c r="R3176" s="257" t="s">
        <v>3450</v>
      </c>
      <c r="S3176" s="257">
        <v>9</v>
      </c>
      <c r="T3176" s="257">
        <v>1416.25</v>
      </c>
      <c r="U3176" s="257">
        <v>2274</v>
      </c>
      <c r="V3176" s="257">
        <v>4281325</v>
      </c>
      <c r="X3176" s="260">
        <v>40574</v>
      </c>
      <c r="Z3176" s="260">
        <v>8</v>
      </c>
      <c r="AB3176" s="260" t="str">
        <f>IFERROR(IFERROR(VLOOKUP(Table_Merge1[[#This Row],[Column1]],Table11[#All],2,FALSE),LEFT(AB3177,8)&amp;IF(LEN((RIGHT(AB3177,2)+1))&lt;2,"0"&amp;(RIGHT(AB3177,2)+1),(RIGHT(AB3177,2)-1))),"")</f>
        <v/>
      </c>
      <c r="AC3176" s="259" t="str">
        <f>LEFT(Table_Merge1[[#This Row],[Column2]],4)</f>
        <v/>
      </c>
      <c r="AD3176" s="259" t="str">
        <f>RIGHT(LEFT(Table_Merge1[[#This Row],[Column2]],7),2)</f>
        <v/>
      </c>
      <c r="AE3176" s="259" t="str">
        <f>RIGHT(Table_Merge1[[#This Row],[Column2]],2)</f>
        <v/>
      </c>
      <c r="AH3176" s="260">
        <v>2011</v>
      </c>
      <c r="AI3176" t="s">
        <v>3431</v>
      </c>
      <c r="AJ3176" s="260">
        <v>31</v>
      </c>
      <c r="AK3176">
        <v>1333.5</v>
      </c>
      <c r="AL3176">
        <v>2506</v>
      </c>
      <c r="AM3176">
        <v>4598200</v>
      </c>
      <c r="AP3176" s="287" t="str">
        <f>IFERROR(IF(Table_Merge1[[#This Row],[LME Zinc stock]]*Table_Merge1[[#This Row],[Nima.مقدار]]=0,"",Table_Merge1[[#This Row],[LME Zinc stock]]*Table_Merge1[[#This Row],[Nima.مقدار]]),"")</f>
        <v/>
      </c>
      <c r="AQ3176" s="287" t="str">
        <f>IFERROR(IF(Table_Merge1[[#This Row],[LME Zinc 3-month]]*Table_Merge1[[#This Row],[Nima.مقدار]]=0,"",Table_Merge1[[#This Row],[LME Zinc 3-month]]*Table_Merge1[[#This Row],[Nima.مقدار]]),"")</f>
        <v/>
      </c>
      <c r="AR3176" s="288" t="str">
        <f>IFERROR(IF(Table_Merge1[[#This Row],[LME Zinc stock]]*Table_Merge1[[#This Row],[Azad.Sell]]=0,"",Table_Merge1[[#This Row],[LME Zinc stock]]*Table_Merge1[[#This Row],[Azad.Sell]]),"")</f>
        <v/>
      </c>
      <c r="AS3176" s="288" t="str">
        <f>IFERROR(IF(Table_Merge1[[#This Row],[LME Zinc 3-month]]*Table_Merge1[[#This Row],[Azad.Sell]]=0,"",Table_Merge1[[#This Row],[LME Zinc 3-month]]*Table_Merge1[[#This Row],[Azad.Sell]]),"")</f>
        <v/>
      </c>
      <c r="AT3176"/>
    </row>
    <row r="3177" spans="1:46" x14ac:dyDescent="0.25">
      <c r="A3177" s="258">
        <v>44947</v>
      </c>
      <c r="B317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1401.11.01</v>
      </c>
      <c r="C3177" s="195">
        <f t="shared" ca="1" si="85"/>
        <v>1401</v>
      </c>
      <c r="D317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77" s="195">
        <f>_xlfn.NUMBERVALUE(RIGHT(Table11[[#This Row],[تاریخ شمسی]],2))</f>
        <v>1</v>
      </c>
      <c r="F317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11-01</v>
      </c>
      <c r="G3177" s="195" t="s">
        <v>3328</v>
      </c>
      <c r="L3177" s="259">
        <v>44947</v>
      </c>
      <c r="M3177">
        <v>285000</v>
      </c>
      <c r="O3177" s="284">
        <f>IFERROR(DATE(Table7[[#This Row],[year]],MONTH(DATEVALUE(Table7[[#This Row],[month]]&amp;"1")),Table7[[#This Row],[day]]),"")</f>
        <v>40490</v>
      </c>
      <c r="P3177" s="195" t="s">
        <v>6602</v>
      </c>
      <c r="Q3177" s="195">
        <v>2010</v>
      </c>
      <c r="R3177" s="195" t="s">
        <v>3450</v>
      </c>
      <c r="S3177" s="195">
        <v>8</v>
      </c>
      <c r="T3177" s="195">
        <v>1390</v>
      </c>
      <c r="U3177" s="195">
        <v>2266</v>
      </c>
      <c r="V3177" s="195">
        <v>4284125</v>
      </c>
      <c r="X3177" s="260">
        <v>40571</v>
      </c>
      <c r="Z3177" s="260">
        <v>8</v>
      </c>
      <c r="AB3177" s="260" t="str">
        <f>IFERROR(IFERROR(VLOOKUP(Table_Merge1[[#This Row],[Column1]],Table11[#All],2,FALSE),LEFT(AB3178,8)&amp;IF(LEN((RIGHT(AB3178,2)+1))&lt;2,"0"&amp;(RIGHT(AB3178,2)+1),(RIGHT(AB3178,2)-1))),"")</f>
        <v/>
      </c>
      <c r="AC3177" s="259" t="str">
        <f>LEFT(Table_Merge1[[#This Row],[Column2]],4)</f>
        <v/>
      </c>
      <c r="AD3177" s="259" t="str">
        <f>RIGHT(LEFT(Table_Merge1[[#This Row],[Column2]],7),2)</f>
        <v/>
      </c>
      <c r="AE3177" s="259" t="str">
        <f>RIGHT(Table_Merge1[[#This Row],[Column2]],2)</f>
        <v/>
      </c>
      <c r="AH3177" s="260">
        <v>2011</v>
      </c>
      <c r="AI3177" t="s">
        <v>3431</v>
      </c>
      <c r="AJ3177" s="260">
        <v>28</v>
      </c>
      <c r="AK3177">
        <v>1316</v>
      </c>
      <c r="AL3177">
        <v>2506</v>
      </c>
      <c r="AM3177">
        <v>4597925</v>
      </c>
      <c r="AP3177" s="287" t="str">
        <f>IFERROR(IF(Table_Merge1[[#This Row],[LME Zinc stock]]*Table_Merge1[[#This Row],[Nima.مقدار]]=0,"",Table_Merge1[[#This Row],[LME Zinc stock]]*Table_Merge1[[#This Row],[Nima.مقدار]]),"")</f>
        <v/>
      </c>
      <c r="AQ3177" s="287" t="str">
        <f>IFERROR(IF(Table_Merge1[[#This Row],[LME Zinc 3-month]]*Table_Merge1[[#This Row],[Nima.مقدار]]=0,"",Table_Merge1[[#This Row],[LME Zinc 3-month]]*Table_Merge1[[#This Row],[Nima.مقدار]]),"")</f>
        <v/>
      </c>
      <c r="AR3177" s="288" t="str">
        <f>IFERROR(IF(Table_Merge1[[#This Row],[LME Zinc stock]]*Table_Merge1[[#This Row],[Azad.Sell]]=0,"",Table_Merge1[[#This Row],[LME Zinc stock]]*Table_Merge1[[#This Row],[Azad.Sell]]),"")</f>
        <v/>
      </c>
      <c r="AS3177" s="288" t="str">
        <f>IFERROR(IF(Table_Merge1[[#This Row],[LME Zinc 3-month]]*Table_Merge1[[#This Row],[Azad.Sell]]=0,"",Table_Merge1[[#This Row],[LME Zinc 3-month]]*Table_Merge1[[#This Row],[Azad.Sell]]),"")</f>
        <v/>
      </c>
      <c r="AT3177"/>
    </row>
    <row r="3178" spans="1:46" x14ac:dyDescent="0.25">
      <c r="A3178" s="258">
        <v>44948</v>
      </c>
      <c r="B317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1401.11.02</v>
      </c>
      <c r="C3178" s="195">
        <f t="shared" ca="1" si="85"/>
        <v>1401</v>
      </c>
      <c r="D317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78" s="195">
        <f>_xlfn.NUMBERVALUE(RIGHT(Table11[[#This Row],[تاریخ شمسی]],2))</f>
        <v>2</v>
      </c>
      <c r="F317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11-02</v>
      </c>
      <c r="G3178" s="195" t="s">
        <v>3329</v>
      </c>
      <c r="L3178" s="259">
        <v>44948</v>
      </c>
      <c r="M3178">
        <v>285000</v>
      </c>
      <c r="O3178" s="283">
        <f>IFERROR(DATE(Table7[[#This Row],[year]],MONTH(DATEVALUE(Table7[[#This Row],[month]]&amp;"1")),Table7[[#This Row],[day]]),"")</f>
        <v>40487</v>
      </c>
      <c r="P3178" s="257" t="s">
        <v>6603</v>
      </c>
      <c r="Q3178" s="257">
        <v>2010</v>
      </c>
      <c r="R3178" s="257" t="s">
        <v>3450</v>
      </c>
      <c r="S3178" s="257">
        <v>5</v>
      </c>
      <c r="T3178" s="257">
        <v>1384.25</v>
      </c>
      <c r="U3178" s="257">
        <v>2272</v>
      </c>
      <c r="V3178" s="257">
        <v>4287900</v>
      </c>
      <c r="X3178" s="260">
        <v>40570</v>
      </c>
      <c r="Z3178" s="260">
        <v>8</v>
      </c>
      <c r="AB3178" s="260" t="str">
        <f>IFERROR(IFERROR(VLOOKUP(Table_Merge1[[#This Row],[Column1]],Table11[#All],2,FALSE),LEFT(AB3179,8)&amp;IF(LEN((RIGHT(AB3179,2)+1))&lt;2,"0"&amp;(RIGHT(AB3179,2)+1),(RIGHT(AB3179,2)-1))),"")</f>
        <v/>
      </c>
      <c r="AC3178" s="259" t="str">
        <f>LEFT(Table_Merge1[[#This Row],[Column2]],4)</f>
        <v/>
      </c>
      <c r="AD3178" s="259" t="str">
        <f>RIGHT(LEFT(Table_Merge1[[#This Row],[Column2]],7),2)</f>
        <v/>
      </c>
      <c r="AE3178" s="259" t="str">
        <f>RIGHT(Table_Merge1[[#This Row],[Column2]],2)</f>
        <v/>
      </c>
      <c r="AH3178" s="260">
        <v>2011</v>
      </c>
      <c r="AI3178" t="s">
        <v>3431</v>
      </c>
      <c r="AJ3178" s="260">
        <v>27</v>
      </c>
      <c r="AK3178">
        <v>1337.5</v>
      </c>
      <c r="AL3178">
        <v>2510</v>
      </c>
      <c r="AM3178">
        <v>4600225</v>
      </c>
      <c r="AP3178" s="287" t="str">
        <f>IFERROR(IF(Table_Merge1[[#This Row],[LME Zinc stock]]*Table_Merge1[[#This Row],[Nima.مقدار]]=0,"",Table_Merge1[[#This Row],[LME Zinc stock]]*Table_Merge1[[#This Row],[Nima.مقدار]]),"")</f>
        <v/>
      </c>
      <c r="AQ3178" s="287" t="str">
        <f>IFERROR(IF(Table_Merge1[[#This Row],[LME Zinc 3-month]]*Table_Merge1[[#This Row],[Nima.مقدار]]=0,"",Table_Merge1[[#This Row],[LME Zinc 3-month]]*Table_Merge1[[#This Row],[Nima.مقدار]]),"")</f>
        <v/>
      </c>
      <c r="AR3178" s="288" t="str">
        <f>IFERROR(IF(Table_Merge1[[#This Row],[LME Zinc stock]]*Table_Merge1[[#This Row],[Azad.Sell]]=0,"",Table_Merge1[[#This Row],[LME Zinc stock]]*Table_Merge1[[#This Row],[Azad.Sell]]),"")</f>
        <v/>
      </c>
      <c r="AS3178" s="288" t="str">
        <f>IFERROR(IF(Table_Merge1[[#This Row],[LME Zinc 3-month]]*Table_Merge1[[#This Row],[Azad.Sell]]=0,"",Table_Merge1[[#This Row],[LME Zinc 3-month]]*Table_Merge1[[#This Row],[Azad.Sell]]),"")</f>
        <v/>
      </c>
      <c r="AT3178"/>
    </row>
    <row r="3179" spans="1:46" x14ac:dyDescent="0.25">
      <c r="A3179" s="258">
        <v>44949</v>
      </c>
      <c r="B317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1401.11.03</v>
      </c>
      <c r="C3179" s="195">
        <f t="shared" ca="1" si="85"/>
        <v>1401</v>
      </c>
      <c r="D317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79" s="195">
        <f>_xlfn.NUMBERVALUE(RIGHT(Table11[[#This Row],[تاریخ شمسی]],2))</f>
        <v>3</v>
      </c>
      <c r="F317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11-03</v>
      </c>
      <c r="G3179" s="195" t="s">
        <v>3330</v>
      </c>
      <c r="L3179" s="259">
        <v>44949</v>
      </c>
      <c r="M3179">
        <v>285000</v>
      </c>
      <c r="O3179" s="284">
        <f>IFERROR(DATE(Table7[[#This Row],[year]],MONTH(DATEVALUE(Table7[[#This Row],[month]]&amp;"1")),Table7[[#This Row],[day]]),"")</f>
        <v>40486</v>
      </c>
      <c r="P3179" s="195" t="s">
        <v>6604</v>
      </c>
      <c r="Q3179" s="195">
        <v>2010</v>
      </c>
      <c r="R3179" s="195" t="s">
        <v>3450</v>
      </c>
      <c r="S3179" s="195">
        <v>4</v>
      </c>
      <c r="T3179" s="195">
        <v>1361</v>
      </c>
      <c r="U3179" s="195">
        <v>2263.5</v>
      </c>
      <c r="V3179" s="195">
        <v>4291675</v>
      </c>
      <c r="X3179" s="260">
        <v>40569</v>
      </c>
      <c r="Z3179" s="260">
        <v>8</v>
      </c>
      <c r="AB3179" s="260" t="str">
        <f>IFERROR(IFERROR(VLOOKUP(Table_Merge1[[#This Row],[Column1]],Table11[#All],2,FALSE),LEFT(AB3180,8)&amp;IF(LEN((RIGHT(AB3180,2)+1))&lt;2,"0"&amp;(RIGHT(AB3180,2)+1),(RIGHT(AB3180,2)-1))),"")</f>
        <v/>
      </c>
      <c r="AC3179" s="259" t="str">
        <f>LEFT(Table_Merge1[[#This Row],[Column2]],4)</f>
        <v/>
      </c>
      <c r="AD3179" s="259" t="str">
        <f>RIGHT(LEFT(Table_Merge1[[#This Row],[Column2]],7),2)</f>
        <v/>
      </c>
      <c r="AE3179" s="259" t="str">
        <f>RIGHT(Table_Merge1[[#This Row],[Column2]],2)</f>
        <v/>
      </c>
      <c r="AH3179" s="260">
        <v>2011</v>
      </c>
      <c r="AI3179" t="s">
        <v>3431</v>
      </c>
      <c r="AJ3179" s="260">
        <v>26</v>
      </c>
      <c r="AK3179">
        <v>1335.5</v>
      </c>
      <c r="AL3179">
        <v>2501</v>
      </c>
      <c r="AM3179">
        <v>4594725</v>
      </c>
      <c r="AP3179" s="287" t="str">
        <f>IFERROR(IF(Table_Merge1[[#This Row],[LME Zinc stock]]*Table_Merge1[[#This Row],[Nima.مقدار]]=0,"",Table_Merge1[[#This Row],[LME Zinc stock]]*Table_Merge1[[#This Row],[Nima.مقدار]]),"")</f>
        <v/>
      </c>
      <c r="AQ3179" s="287" t="str">
        <f>IFERROR(IF(Table_Merge1[[#This Row],[LME Zinc 3-month]]*Table_Merge1[[#This Row],[Nima.مقدار]]=0,"",Table_Merge1[[#This Row],[LME Zinc 3-month]]*Table_Merge1[[#This Row],[Nima.مقدار]]),"")</f>
        <v/>
      </c>
      <c r="AR3179" s="288" t="str">
        <f>IFERROR(IF(Table_Merge1[[#This Row],[LME Zinc stock]]*Table_Merge1[[#This Row],[Azad.Sell]]=0,"",Table_Merge1[[#This Row],[LME Zinc stock]]*Table_Merge1[[#This Row],[Azad.Sell]]),"")</f>
        <v/>
      </c>
      <c r="AS3179" s="288" t="str">
        <f>IFERROR(IF(Table_Merge1[[#This Row],[LME Zinc 3-month]]*Table_Merge1[[#This Row],[Azad.Sell]]=0,"",Table_Merge1[[#This Row],[LME Zinc 3-month]]*Table_Merge1[[#This Row],[Azad.Sell]]),"")</f>
        <v/>
      </c>
      <c r="AT3179"/>
    </row>
    <row r="3180" spans="1:46" x14ac:dyDescent="0.25">
      <c r="A3180" s="258">
        <v>44950</v>
      </c>
      <c r="B318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1401.11.04</v>
      </c>
      <c r="C3180" s="195">
        <f t="shared" ca="1" si="85"/>
        <v>1401</v>
      </c>
      <c r="D318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80" s="195">
        <f>_xlfn.NUMBERVALUE(RIGHT(Table11[[#This Row],[تاریخ شمسی]],2))</f>
        <v>4</v>
      </c>
      <c r="F318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11-04</v>
      </c>
      <c r="G3180" s="195" t="s">
        <v>3331</v>
      </c>
      <c r="L3180" s="259">
        <v>44950</v>
      </c>
      <c r="M3180">
        <v>285000</v>
      </c>
      <c r="O3180" s="283">
        <f>IFERROR(DATE(Table7[[#This Row],[year]],MONTH(DATEVALUE(Table7[[#This Row],[month]]&amp;"1")),Table7[[#This Row],[day]]),"")</f>
        <v>40485</v>
      </c>
      <c r="P3180" s="257" t="s">
        <v>6605</v>
      </c>
      <c r="Q3180" s="257">
        <v>2010</v>
      </c>
      <c r="R3180" s="257" t="s">
        <v>3450</v>
      </c>
      <c r="S3180" s="257">
        <v>3</v>
      </c>
      <c r="T3180" s="257">
        <v>1358.5</v>
      </c>
      <c r="U3180" s="257">
        <v>2250</v>
      </c>
      <c r="V3180" s="257">
        <v>4294600</v>
      </c>
      <c r="X3180" s="260">
        <v>40568</v>
      </c>
      <c r="Z3180" s="260">
        <v>8</v>
      </c>
      <c r="AB3180" s="260" t="str">
        <f>IFERROR(IFERROR(VLOOKUP(Table_Merge1[[#This Row],[Column1]],Table11[#All],2,FALSE),LEFT(AB3181,8)&amp;IF(LEN((RIGHT(AB3181,2)+1))&lt;2,"0"&amp;(RIGHT(AB3181,2)+1),(RIGHT(AB3181,2)-1))),"")</f>
        <v/>
      </c>
      <c r="AC3180" s="259" t="str">
        <f>LEFT(Table_Merge1[[#This Row],[Column2]],4)</f>
        <v/>
      </c>
      <c r="AD3180" s="259" t="str">
        <f>RIGHT(LEFT(Table_Merge1[[#This Row],[Column2]],7),2)</f>
        <v/>
      </c>
      <c r="AE3180" s="259" t="str">
        <f>RIGHT(Table_Merge1[[#This Row],[Column2]],2)</f>
        <v/>
      </c>
      <c r="AH3180" s="260">
        <v>2011</v>
      </c>
      <c r="AI3180" t="s">
        <v>3431</v>
      </c>
      <c r="AJ3180" s="260">
        <v>25</v>
      </c>
      <c r="AK3180">
        <v>1326</v>
      </c>
      <c r="AL3180">
        <v>2510</v>
      </c>
      <c r="AM3180">
        <v>4599450</v>
      </c>
      <c r="AP3180" s="287" t="str">
        <f>IFERROR(IF(Table_Merge1[[#This Row],[LME Zinc stock]]*Table_Merge1[[#This Row],[Nima.مقدار]]=0,"",Table_Merge1[[#This Row],[LME Zinc stock]]*Table_Merge1[[#This Row],[Nima.مقدار]]),"")</f>
        <v/>
      </c>
      <c r="AQ3180" s="287" t="str">
        <f>IFERROR(IF(Table_Merge1[[#This Row],[LME Zinc 3-month]]*Table_Merge1[[#This Row],[Nima.مقدار]]=0,"",Table_Merge1[[#This Row],[LME Zinc 3-month]]*Table_Merge1[[#This Row],[Nima.مقدار]]),"")</f>
        <v/>
      </c>
      <c r="AR3180" s="288" t="str">
        <f>IFERROR(IF(Table_Merge1[[#This Row],[LME Zinc stock]]*Table_Merge1[[#This Row],[Azad.Sell]]=0,"",Table_Merge1[[#This Row],[LME Zinc stock]]*Table_Merge1[[#This Row],[Azad.Sell]]),"")</f>
        <v/>
      </c>
      <c r="AS3180" s="288" t="str">
        <f>IFERROR(IF(Table_Merge1[[#This Row],[LME Zinc 3-month]]*Table_Merge1[[#This Row],[Azad.Sell]]=0,"",Table_Merge1[[#This Row],[LME Zinc 3-month]]*Table_Merge1[[#This Row],[Azad.Sell]]),"")</f>
        <v/>
      </c>
      <c r="AT3180"/>
    </row>
    <row r="3181" spans="1:46" x14ac:dyDescent="0.25">
      <c r="A3181" s="258">
        <v>44951</v>
      </c>
      <c r="B318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1401.11.05</v>
      </c>
      <c r="C3181" s="195">
        <f t="shared" ca="1" si="85"/>
        <v>1401</v>
      </c>
      <c r="D318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81" s="195">
        <f>_xlfn.NUMBERVALUE(RIGHT(Table11[[#This Row],[تاریخ شمسی]],2))</f>
        <v>5</v>
      </c>
      <c r="F318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11-05</v>
      </c>
      <c r="G3181" s="195" t="s">
        <v>3332</v>
      </c>
      <c r="L3181" s="259">
        <v>44951</v>
      </c>
      <c r="M3181">
        <v>285000</v>
      </c>
      <c r="O3181" s="284">
        <f>IFERROR(DATE(Table7[[#This Row],[year]],MONTH(DATEVALUE(Table7[[#This Row],[month]]&amp;"1")),Table7[[#This Row],[day]]),"")</f>
        <v>40484</v>
      </c>
      <c r="P3181" s="195" t="s">
        <v>6606</v>
      </c>
      <c r="Q3181" s="195">
        <v>2010</v>
      </c>
      <c r="R3181" s="195" t="s">
        <v>3450</v>
      </c>
      <c r="S3181" s="195">
        <v>2</v>
      </c>
      <c r="T3181" s="195">
        <v>1358</v>
      </c>
      <c r="U3181" s="195">
        <v>2290</v>
      </c>
      <c r="V3181" s="195">
        <v>4298025</v>
      </c>
      <c r="X3181" s="260">
        <v>40567</v>
      </c>
      <c r="Z3181" s="260">
        <v>8</v>
      </c>
      <c r="AB3181" s="260" t="str">
        <f>IFERROR(IFERROR(VLOOKUP(Table_Merge1[[#This Row],[Column1]],Table11[#All],2,FALSE),LEFT(AB3182,8)&amp;IF(LEN((RIGHT(AB3182,2)+1))&lt;2,"0"&amp;(RIGHT(AB3182,2)+1),(RIGHT(AB3182,2)-1))),"")</f>
        <v/>
      </c>
      <c r="AC3181" s="259" t="str">
        <f>LEFT(Table_Merge1[[#This Row],[Column2]],4)</f>
        <v/>
      </c>
      <c r="AD3181" s="259" t="str">
        <f>RIGHT(LEFT(Table_Merge1[[#This Row],[Column2]],7),2)</f>
        <v/>
      </c>
      <c r="AE3181" s="259" t="str">
        <f>RIGHT(Table_Merge1[[#This Row],[Column2]],2)</f>
        <v/>
      </c>
      <c r="AH3181" s="260">
        <v>2011</v>
      </c>
      <c r="AI3181" t="s">
        <v>3431</v>
      </c>
      <c r="AJ3181" s="260">
        <v>24</v>
      </c>
      <c r="AK3181">
        <v>1347.5</v>
      </c>
      <c r="AL3181">
        <v>2525.5</v>
      </c>
      <c r="AM3181">
        <v>4601775</v>
      </c>
      <c r="AP3181" s="287" t="str">
        <f>IFERROR(IF(Table_Merge1[[#This Row],[LME Zinc stock]]*Table_Merge1[[#This Row],[Nima.مقدار]]=0,"",Table_Merge1[[#This Row],[LME Zinc stock]]*Table_Merge1[[#This Row],[Nima.مقدار]]),"")</f>
        <v/>
      </c>
      <c r="AQ3181" s="287" t="str">
        <f>IFERROR(IF(Table_Merge1[[#This Row],[LME Zinc 3-month]]*Table_Merge1[[#This Row],[Nima.مقدار]]=0,"",Table_Merge1[[#This Row],[LME Zinc 3-month]]*Table_Merge1[[#This Row],[Nima.مقدار]]),"")</f>
        <v/>
      </c>
      <c r="AR3181" s="288" t="str">
        <f>IFERROR(IF(Table_Merge1[[#This Row],[LME Zinc stock]]*Table_Merge1[[#This Row],[Azad.Sell]]=0,"",Table_Merge1[[#This Row],[LME Zinc stock]]*Table_Merge1[[#This Row],[Azad.Sell]]),"")</f>
        <v/>
      </c>
      <c r="AS3181" s="288" t="str">
        <f>IFERROR(IF(Table_Merge1[[#This Row],[LME Zinc 3-month]]*Table_Merge1[[#This Row],[Azad.Sell]]=0,"",Table_Merge1[[#This Row],[LME Zinc 3-month]]*Table_Merge1[[#This Row],[Azad.Sell]]),"")</f>
        <v/>
      </c>
      <c r="AT3181"/>
    </row>
    <row r="3182" spans="1:46" x14ac:dyDescent="0.25">
      <c r="A3182" s="258">
        <v>44952</v>
      </c>
      <c r="B318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1401.11.06</v>
      </c>
      <c r="C3182" s="195">
        <f t="shared" ca="1" si="85"/>
        <v>1401</v>
      </c>
      <c r="D318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82" s="195">
        <f>_xlfn.NUMBERVALUE(RIGHT(Table11[[#This Row],[تاریخ شمسی]],2))</f>
        <v>6</v>
      </c>
      <c r="F318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11-06</v>
      </c>
      <c r="G3182" s="195" t="s">
        <v>3333</v>
      </c>
      <c r="L3182" s="259">
        <v>44952</v>
      </c>
      <c r="M3182">
        <v>285000</v>
      </c>
      <c r="O3182" s="283">
        <f>IFERROR(DATE(Table7[[#This Row],[year]],MONTH(DATEVALUE(Table7[[#This Row],[month]]&amp;"1")),Table7[[#This Row],[day]]),"")</f>
        <v>40483</v>
      </c>
      <c r="P3182" s="257" t="s">
        <v>6607</v>
      </c>
      <c r="Q3182" s="257">
        <v>2010</v>
      </c>
      <c r="R3182" s="257" t="s">
        <v>3450</v>
      </c>
      <c r="S3182" s="257">
        <v>1</v>
      </c>
      <c r="T3182" s="257">
        <v>1361.5</v>
      </c>
      <c r="U3182" s="257">
        <v>2285.5</v>
      </c>
      <c r="V3182" s="257">
        <v>4302125</v>
      </c>
      <c r="X3182" s="260">
        <v>40564</v>
      </c>
      <c r="Z3182" s="260">
        <v>8</v>
      </c>
      <c r="AB3182" s="260" t="str">
        <f>IFERROR(IFERROR(VLOOKUP(Table_Merge1[[#This Row],[Column1]],Table11[#All],2,FALSE),LEFT(AB3183,8)&amp;IF(LEN((RIGHT(AB3183,2)+1))&lt;2,"0"&amp;(RIGHT(AB3183,2)+1),(RIGHT(AB3183,2)-1))),"")</f>
        <v/>
      </c>
      <c r="AC3182" s="259" t="str">
        <f>LEFT(Table_Merge1[[#This Row],[Column2]],4)</f>
        <v/>
      </c>
      <c r="AD3182" s="259" t="str">
        <f>RIGHT(LEFT(Table_Merge1[[#This Row],[Column2]],7),2)</f>
        <v/>
      </c>
      <c r="AE3182" s="259" t="str">
        <f>RIGHT(Table_Merge1[[#This Row],[Column2]],2)</f>
        <v/>
      </c>
      <c r="AH3182" s="260">
        <v>2011</v>
      </c>
      <c r="AI3182" t="s">
        <v>3431</v>
      </c>
      <c r="AJ3182" s="260">
        <v>21</v>
      </c>
      <c r="AK3182">
        <v>1344</v>
      </c>
      <c r="AL3182">
        <v>2557.5</v>
      </c>
      <c r="AM3182">
        <v>4600650</v>
      </c>
      <c r="AP3182" s="287" t="str">
        <f>IFERROR(IF(Table_Merge1[[#This Row],[LME Zinc stock]]*Table_Merge1[[#This Row],[Nima.مقدار]]=0,"",Table_Merge1[[#This Row],[LME Zinc stock]]*Table_Merge1[[#This Row],[Nima.مقدار]]),"")</f>
        <v/>
      </c>
      <c r="AQ3182" s="287" t="str">
        <f>IFERROR(IF(Table_Merge1[[#This Row],[LME Zinc 3-month]]*Table_Merge1[[#This Row],[Nima.مقدار]]=0,"",Table_Merge1[[#This Row],[LME Zinc 3-month]]*Table_Merge1[[#This Row],[Nima.مقدار]]),"")</f>
        <v/>
      </c>
      <c r="AR3182" s="288" t="str">
        <f>IFERROR(IF(Table_Merge1[[#This Row],[LME Zinc stock]]*Table_Merge1[[#This Row],[Azad.Sell]]=0,"",Table_Merge1[[#This Row],[LME Zinc stock]]*Table_Merge1[[#This Row],[Azad.Sell]]),"")</f>
        <v/>
      </c>
      <c r="AS3182" s="288" t="str">
        <f>IFERROR(IF(Table_Merge1[[#This Row],[LME Zinc 3-month]]*Table_Merge1[[#This Row],[Azad.Sell]]=0,"",Table_Merge1[[#This Row],[LME Zinc 3-month]]*Table_Merge1[[#This Row],[Azad.Sell]]),"")</f>
        <v/>
      </c>
      <c r="AT3182"/>
    </row>
    <row r="3183" spans="1:46" x14ac:dyDescent="0.25">
      <c r="A3183" s="258">
        <v>44954</v>
      </c>
      <c r="B318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1401.11.08</v>
      </c>
      <c r="C3183" s="195">
        <f t="shared" ca="1" si="85"/>
        <v>1401</v>
      </c>
      <c r="D318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83" s="195">
        <f>_xlfn.NUMBERVALUE(RIGHT(Table11[[#This Row],[تاریخ شمسی]],2))</f>
        <v>8</v>
      </c>
      <c r="F318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11-08</v>
      </c>
      <c r="G3183" s="195" t="s">
        <v>3334</v>
      </c>
      <c r="L3183" s="259">
        <v>44954</v>
      </c>
      <c r="M3183">
        <v>285000</v>
      </c>
      <c r="O3183" s="284">
        <f>IFERROR(DATE(Table7[[#This Row],[year]],MONTH(DATEVALUE(Table7[[#This Row],[month]]&amp;"1")),Table7[[#This Row],[day]]),"")</f>
        <v>40480</v>
      </c>
      <c r="P3183" s="195" t="s">
        <v>6608</v>
      </c>
      <c r="Q3183" s="195">
        <v>2010</v>
      </c>
      <c r="R3183" s="195" t="s">
        <v>3448</v>
      </c>
      <c r="S3183" s="195">
        <v>29</v>
      </c>
      <c r="T3183" s="195">
        <v>1336.75</v>
      </c>
      <c r="U3183" s="195">
        <v>2257</v>
      </c>
      <c r="V3183" s="195">
        <v>4305900</v>
      </c>
      <c r="X3183" s="260">
        <v>40563</v>
      </c>
      <c r="Z3183" s="260">
        <v>8</v>
      </c>
      <c r="AB3183" s="260" t="str">
        <f>IFERROR(IFERROR(VLOOKUP(Table_Merge1[[#This Row],[Column1]],Table11[#All],2,FALSE),LEFT(AB3184,8)&amp;IF(LEN((RIGHT(AB3184,2)+1))&lt;2,"0"&amp;(RIGHT(AB3184,2)+1),(RIGHT(AB3184,2)-1))),"")</f>
        <v/>
      </c>
      <c r="AC3183" s="259" t="str">
        <f>LEFT(Table_Merge1[[#This Row],[Column2]],4)</f>
        <v/>
      </c>
      <c r="AD3183" s="259" t="str">
        <f>RIGHT(LEFT(Table_Merge1[[#This Row],[Column2]],7),2)</f>
        <v/>
      </c>
      <c r="AE3183" s="259" t="str">
        <f>RIGHT(Table_Merge1[[#This Row],[Column2]],2)</f>
        <v/>
      </c>
      <c r="AH3183" s="260">
        <v>2011</v>
      </c>
      <c r="AI3183" t="s">
        <v>3431</v>
      </c>
      <c r="AJ3183" s="260">
        <v>20</v>
      </c>
      <c r="AK3183">
        <v>1364.5</v>
      </c>
      <c r="AL3183">
        <v>2541</v>
      </c>
      <c r="AM3183">
        <v>4561425</v>
      </c>
      <c r="AP3183" s="287" t="str">
        <f>IFERROR(IF(Table_Merge1[[#This Row],[LME Zinc stock]]*Table_Merge1[[#This Row],[Nima.مقدار]]=0,"",Table_Merge1[[#This Row],[LME Zinc stock]]*Table_Merge1[[#This Row],[Nima.مقدار]]),"")</f>
        <v/>
      </c>
      <c r="AQ3183" s="287" t="str">
        <f>IFERROR(IF(Table_Merge1[[#This Row],[LME Zinc 3-month]]*Table_Merge1[[#This Row],[Nima.مقدار]]=0,"",Table_Merge1[[#This Row],[LME Zinc 3-month]]*Table_Merge1[[#This Row],[Nima.مقدار]]),"")</f>
        <v/>
      </c>
      <c r="AR3183" s="288" t="str">
        <f>IFERROR(IF(Table_Merge1[[#This Row],[LME Zinc stock]]*Table_Merge1[[#This Row],[Azad.Sell]]=0,"",Table_Merge1[[#This Row],[LME Zinc stock]]*Table_Merge1[[#This Row],[Azad.Sell]]),"")</f>
        <v/>
      </c>
      <c r="AS3183" s="288" t="str">
        <f>IFERROR(IF(Table_Merge1[[#This Row],[LME Zinc 3-month]]*Table_Merge1[[#This Row],[Azad.Sell]]=0,"",Table_Merge1[[#This Row],[LME Zinc 3-month]]*Table_Merge1[[#This Row],[Azad.Sell]]),"")</f>
        <v/>
      </c>
      <c r="AT3183"/>
    </row>
    <row r="3184" spans="1:46" x14ac:dyDescent="0.25">
      <c r="A3184" s="258">
        <v>44955</v>
      </c>
      <c r="B318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1401.11.09</v>
      </c>
      <c r="C3184" s="195">
        <f t="shared" ca="1" si="85"/>
        <v>1401</v>
      </c>
      <c r="D318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84" s="195">
        <f>_xlfn.NUMBERVALUE(RIGHT(Table11[[#This Row],[تاریخ شمسی]],2))</f>
        <v>9</v>
      </c>
      <c r="F318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11-09</v>
      </c>
      <c r="G3184" s="195" t="s">
        <v>3335</v>
      </c>
      <c r="L3184" s="259">
        <v>44955</v>
      </c>
      <c r="M3184">
        <v>285000</v>
      </c>
      <c r="O3184" s="283">
        <f>IFERROR(DATE(Table7[[#This Row],[year]],MONTH(DATEVALUE(Table7[[#This Row],[month]]&amp;"1")),Table7[[#This Row],[day]]),"")</f>
        <v>40479</v>
      </c>
      <c r="P3184" s="257" t="s">
        <v>6609</v>
      </c>
      <c r="Q3184" s="257">
        <v>2010</v>
      </c>
      <c r="R3184" s="257" t="s">
        <v>3448</v>
      </c>
      <c r="S3184" s="257">
        <v>28</v>
      </c>
      <c r="T3184" s="257">
        <v>1326.5</v>
      </c>
      <c r="U3184" s="257">
        <v>2357</v>
      </c>
      <c r="V3184" s="257">
        <v>4299125</v>
      </c>
      <c r="X3184" s="260">
        <v>40562</v>
      </c>
      <c r="Z3184" s="260">
        <v>8</v>
      </c>
      <c r="AB3184" s="260" t="str">
        <f>IFERROR(IFERROR(VLOOKUP(Table_Merge1[[#This Row],[Column1]],Table11[#All],2,FALSE),LEFT(AB3185,8)&amp;IF(LEN((RIGHT(AB3185,2)+1))&lt;2,"0"&amp;(RIGHT(AB3185,2)+1),(RIGHT(AB3185,2)-1))),"")</f>
        <v/>
      </c>
      <c r="AC3184" s="259" t="str">
        <f>LEFT(Table_Merge1[[#This Row],[Column2]],4)</f>
        <v/>
      </c>
      <c r="AD3184" s="259" t="str">
        <f>RIGHT(LEFT(Table_Merge1[[#This Row],[Column2]],7),2)</f>
        <v/>
      </c>
      <c r="AE3184" s="259" t="str">
        <f>RIGHT(Table_Merge1[[#This Row],[Column2]],2)</f>
        <v/>
      </c>
      <c r="AH3184" s="260">
        <v>2011</v>
      </c>
      <c r="AI3184" t="s">
        <v>3431</v>
      </c>
      <c r="AJ3184" s="260">
        <v>19</v>
      </c>
      <c r="AK3184">
        <v>1373.75</v>
      </c>
      <c r="AL3184">
        <v>2558</v>
      </c>
      <c r="AM3184">
        <v>4562625</v>
      </c>
      <c r="AP3184" s="287" t="str">
        <f>IFERROR(IF(Table_Merge1[[#This Row],[LME Zinc stock]]*Table_Merge1[[#This Row],[Nima.مقدار]]=0,"",Table_Merge1[[#This Row],[LME Zinc stock]]*Table_Merge1[[#This Row],[Nima.مقدار]]),"")</f>
        <v/>
      </c>
      <c r="AQ3184" s="287" t="str">
        <f>IFERROR(IF(Table_Merge1[[#This Row],[LME Zinc 3-month]]*Table_Merge1[[#This Row],[Nima.مقدار]]=0,"",Table_Merge1[[#This Row],[LME Zinc 3-month]]*Table_Merge1[[#This Row],[Nima.مقدار]]),"")</f>
        <v/>
      </c>
      <c r="AR3184" s="288" t="str">
        <f>IFERROR(IF(Table_Merge1[[#This Row],[LME Zinc stock]]*Table_Merge1[[#This Row],[Azad.Sell]]=0,"",Table_Merge1[[#This Row],[LME Zinc stock]]*Table_Merge1[[#This Row],[Azad.Sell]]),"")</f>
        <v/>
      </c>
      <c r="AS3184" s="288" t="str">
        <f>IFERROR(IF(Table_Merge1[[#This Row],[LME Zinc 3-month]]*Table_Merge1[[#This Row],[Azad.Sell]]=0,"",Table_Merge1[[#This Row],[LME Zinc 3-month]]*Table_Merge1[[#This Row],[Azad.Sell]]),"")</f>
        <v/>
      </c>
      <c r="AT3184"/>
    </row>
    <row r="3185" spans="1:46" x14ac:dyDescent="0.25">
      <c r="A3185" s="258">
        <v>44956</v>
      </c>
      <c r="B318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1401.11.10</v>
      </c>
      <c r="C3185" s="195">
        <f t="shared" ca="1" si="85"/>
        <v>1401</v>
      </c>
      <c r="D318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85" s="195">
        <f>_xlfn.NUMBERVALUE(RIGHT(Table11[[#This Row],[تاریخ شمسی]],2))</f>
        <v>10</v>
      </c>
      <c r="F318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11-10</v>
      </c>
      <c r="G3185" s="195" t="s">
        <v>3336</v>
      </c>
      <c r="L3185" s="259">
        <v>44956</v>
      </c>
      <c r="M3185">
        <v>285000</v>
      </c>
      <c r="O3185" s="284">
        <f>IFERROR(DATE(Table7[[#This Row],[year]],MONTH(DATEVALUE(Table7[[#This Row],[month]]&amp;"1")),Table7[[#This Row],[day]]),"")</f>
        <v>40478</v>
      </c>
      <c r="P3185" s="195" t="s">
        <v>6610</v>
      </c>
      <c r="Q3185" s="195">
        <v>2010</v>
      </c>
      <c r="R3185" s="195" t="s">
        <v>3448</v>
      </c>
      <c r="S3185" s="195">
        <v>27</v>
      </c>
      <c r="T3185" s="195">
        <v>1332.25</v>
      </c>
      <c r="U3185" s="195">
        <v>2370.5</v>
      </c>
      <c r="V3185" s="195">
        <v>4252125</v>
      </c>
      <c r="X3185" s="260">
        <v>40561</v>
      </c>
      <c r="Z3185" s="260">
        <v>8</v>
      </c>
      <c r="AB3185" s="260" t="str">
        <f>IFERROR(IFERROR(VLOOKUP(Table_Merge1[[#This Row],[Column1]],Table11[#All],2,FALSE),LEFT(AB3186,8)&amp;IF(LEN((RIGHT(AB3186,2)+1))&lt;2,"0"&amp;(RIGHT(AB3186,2)+1),(RIGHT(AB3186,2)-1))),"")</f>
        <v/>
      </c>
      <c r="AC3185" s="259" t="str">
        <f>LEFT(Table_Merge1[[#This Row],[Column2]],4)</f>
        <v/>
      </c>
      <c r="AD3185" s="259" t="str">
        <f>RIGHT(LEFT(Table_Merge1[[#This Row],[Column2]],7),2)</f>
        <v/>
      </c>
      <c r="AE3185" s="259" t="str">
        <f>RIGHT(Table_Merge1[[#This Row],[Column2]],2)</f>
        <v/>
      </c>
      <c r="AH3185" s="260">
        <v>2011</v>
      </c>
      <c r="AI3185" t="s">
        <v>3431</v>
      </c>
      <c r="AJ3185" s="260">
        <v>18</v>
      </c>
      <c r="AK3185">
        <v>1368.75</v>
      </c>
      <c r="AL3185">
        <v>2539</v>
      </c>
      <c r="AM3185">
        <v>4530975</v>
      </c>
      <c r="AP3185" s="287" t="str">
        <f>IFERROR(IF(Table_Merge1[[#This Row],[LME Zinc stock]]*Table_Merge1[[#This Row],[Nima.مقدار]]=0,"",Table_Merge1[[#This Row],[LME Zinc stock]]*Table_Merge1[[#This Row],[Nima.مقدار]]),"")</f>
        <v/>
      </c>
      <c r="AQ3185" s="287" t="str">
        <f>IFERROR(IF(Table_Merge1[[#This Row],[LME Zinc 3-month]]*Table_Merge1[[#This Row],[Nima.مقدار]]=0,"",Table_Merge1[[#This Row],[LME Zinc 3-month]]*Table_Merge1[[#This Row],[Nima.مقدار]]),"")</f>
        <v/>
      </c>
      <c r="AR3185" s="288" t="str">
        <f>IFERROR(IF(Table_Merge1[[#This Row],[LME Zinc stock]]*Table_Merge1[[#This Row],[Azad.Sell]]=0,"",Table_Merge1[[#This Row],[LME Zinc stock]]*Table_Merge1[[#This Row],[Azad.Sell]]),"")</f>
        <v/>
      </c>
      <c r="AS3185" s="288" t="str">
        <f>IFERROR(IF(Table_Merge1[[#This Row],[LME Zinc 3-month]]*Table_Merge1[[#This Row],[Azad.Sell]]=0,"",Table_Merge1[[#This Row],[LME Zinc 3-month]]*Table_Merge1[[#This Row],[Azad.Sell]]),"")</f>
        <v/>
      </c>
      <c r="AT3185"/>
    </row>
    <row r="3186" spans="1:46" x14ac:dyDescent="0.25">
      <c r="A3186" s="258">
        <v>44957</v>
      </c>
      <c r="B318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1401.11.11</v>
      </c>
      <c r="C3186" s="195">
        <f t="shared" ca="1" si="85"/>
        <v>1401</v>
      </c>
      <c r="D318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86" s="195">
        <f>_xlfn.NUMBERVALUE(RIGHT(Table11[[#This Row],[تاریخ شمسی]],2))</f>
        <v>11</v>
      </c>
      <c r="F318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11-11</v>
      </c>
      <c r="G3186" s="195" t="s">
        <v>3337</v>
      </c>
      <c r="L3186" s="259">
        <v>44957</v>
      </c>
      <c r="M3186">
        <v>285000</v>
      </c>
      <c r="O3186" s="283">
        <f>IFERROR(DATE(Table7[[#This Row],[year]],MONTH(DATEVALUE(Table7[[#This Row],[month]]&amp;"1")),Table7[[#This Row],[day]]),"")</f>
        <v>40477</v>
      </c>
      <c r="P3186" s="257" t="s">
        <v>6611</v>
      </c>
      <c r="Q3186" s="257">
        <v>2010</v>
      </c>
      <c r="R3186" s="257" t="s">
        <v>3448</v>
      </c>
      <c r="S3186" s="257">
        <v>26</v>
      </c>
      <c r="T3186" s="257">
        <v>1334</v>
      </c>
      <c r="U3186" s="257">
        <v>2457</v>
      </c>
      <c r="V3186" s="257">
        <v>4252550</v>
      </c>
      <c r="X3186" s="260">
        <v>40560</v>
      </c>
      <c r="Z3186" s="260">
        <v>8</v>
      </c>
      <c r="AB3186" s="260" t="str">
        <f>IFERROR(IFERROR(VLOOKUP(Table_Merge1[[#This Row],[Column1]],Table11[#All],2,FALSE),LEFT(AB3187,8)&amp;IF(LEN((RIGHT(AB3187,2)+1))&lt;2,"0"&amp;(RIGHT(AB3187,2)+1),(RIGHT(AB3187,2)-1))),"")</f>
        <v/>
      </c>
      <c r="AC3186" s="259" t="str">
        <f>LEFT(Table_Merge1[[#This Row],[Column2]],4)</f>
        <v/>
      </c>
      <c r="AD3186" s="259" t="str">
        <f>RIGHT(LEFT(Table_Merge1[[#This Row],[Column2]],7),2)</f>
        <v/>
      </c>
      <c r="AE3186" s="259" t="str">
        <f>RIGHT(Table_Merge1[[#This Row],[Column2]],2)</f>
        <v/>
      </c>
      <c r="AH3186" s="260">
        <v>2011</v>
      </c>
      <c r="AI3186" t="s">
        <v>3431</v>
      </c>
      <c r="AJ3186" s="260">
        <v>17</v>
      </c>
      <c r="AK3186">
        <v>1357.5</v>
      </c>
      <c r="AL3186">
        <v>2535.5</v>
      </c>
      <c r="AM3186">
        <v>4533875</v>
      </c>
      <c r="AP3186" s="287" t="str">
        <f>IFERROR(IF(Table_Merge1[[#This Row],[LME Zinc stock]]*Table_Merge1[[#This Row],[Nima.مقدار]]=0,"",Table_Merge1[[#This Row],[LME Zinc stock]]*Table_Merge1[[#This Row],[Nima.مقدار]]),"")</f>
        <v/>
      </c>
      <c r="AQ3186" s="287" t="str">
        <f>IFERROR(IF(Table_Merge1[[#This Row],[LME Zinc 3-month]]*Table_Merge1[[#This Row],[Nima.مقدار]]=0,"",Table_Merge1[[#This Row],[LME Zinc 3-month]]*Table_Merge1[[#This Row],[Nima.مقدار]]),"")</f>
        <v/>
      </c>
      <c r="AR3186" s="288" t="str">
        <f>IFERROR(IF(Table_Merge1[[#This Row],[LME Zinc stock]]*Table_Merge1[[#This Row],[Azad.Sell]]=0,"",Table_Merge1[[#This Row],[LME Zinc stock]]*Table_Merge1[[#This Row],[Azad.Sell]]),"")</f>
        <v/>
      </c>
      <c r="AS3186" s="288" t="str">
        <f>IFERROR(IF(Table_Merge1[[#This Row],[LME Zinc 3-month]]*Table_Merge1[[#This Row],[Azad.Sell]]=0,"",Table_Merge1[[#This Row],[LME Zinc 3-month]]*Table_Merge1[[#This Row],[Azad.Sell]]),"")</f>
        <v/>
      </c>
      <c r="AT3186"/>
    </row>
    <row r="3187" spans="1:46" x14ac:dyDescent="0.25">
      <c r="A3187" s="258">
        <v>44958</v>
      </c>
      <c r="B318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1401.11.12</v>
      </c>
      <c r="C3187" s="195">
        <f t="shared" ca="1" si="85"/>
        <v>1401</v>
      </c>
      <c r="D318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87" s="195">
        <f>_xlfn.NUMBERVALUE(RIGHT(Table11[[#This Row],[تاریخ شمسی]],2))</f>
        <v>12</v>
      </c>
      <c r="F318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11-12</v>
      </c>
      <c r="G3187" s="195" t="s">
        <v>3338</v>
      </c>
      <c r="L3187" s="259">
        <v>44958</v>
      </c>
      <c r="M3187">
        <v>285000</v>
      </c>
      <c r="O3187" s="284">
        <f>IFERROR(DATE(Table7[[#This Row],[year]],MONTH(DATEVALUE(Table7[[#This Row],[month]]&amp;"1")),Table7[[#This Row],[day]]),"")</f>
        <v>40476</v>
      </c>
      <c r="P3187" s="195" t="s">
        <v>6612</v>
      </c>
      <c r="Q3187" s="195">
        <v>2010</v>
      </c>
      <c r="R3187" s="195" t="s">
        <v>3448</v>
      </c>
      <c r="S3187" s="195">
        <v>25</v>
      </c>
      <c r="T3187" s="195">
        <v>1345</v>
      </c>
      <c r="U3187" s="195">
        <v>2473</v>
      </c>
      <c r="V3187" s="195">
        <v>4255175</v>
      </c>
      <c r="X3187" s="260">
        <v>40557</v>
      </c>
      <c r="Z3187" s="260">
        <v>8</v>
      </c>
      <c r="AB3187" s="260" t="str">
        <f>IFERROR(IFERROR(VLOOKUP(Table_Merge1[[#This Row],[Column1]],Table11[#All],2,FALSE),LEFT(AB3188,8)&amp;IF(LEN((RIGHT(AB3188,2)+1))&lt;2,"0"&amp;(RIGHT(AB3188,2)+1),(RIGHT(AB3188,2)-1))),"")</f>
        <v/>
      </c>
      <c r="AC3187" s="259" t="str">
        <f>LEFT(Table_Merge1[[#This Row],[Column2]],4)</f>
        <v/>
      </c>
      <c r="AD3187" s="259" t="str">
        <f>RIGHT(LEFT(Table_Merge1[[#This Row],[Column2]],7),2)</f>
        <v/>
      </c>
      <c r="AE3187" s="259" t="str">
        <f>RIGHT(Table_Merge1[[#This Row],[Column2]],2)</f>
        <v/>
      </c>
      <c r="AH3187" s="260">
        <v>2011</v>
      </c>
      <c r="AI3187" t="s">
        <v>3431</v>
      </c>
      <c r="AJ3187" s="260">
        <v>14</v>
      </c>
      <c r="AK3187">
        <v>1369.25</v>
      </c>
      <c r="AL3187">
        <v>2533</v>
      </c>
      <c r="AM3187">
        <v>4525550</v>
      </c>
      <c r="AP3187" s="287" t="str">
        <f>IFERROR(IF(Table_Merge1[[#This Row],[LME Zinc stock]]*Table_Merge1[[#This Row],[Nima.مقدار]]=0,"",Table_Merge1[[#This Row],[LME Zinc stock]]*Table_Merge1[[#This Row],[Nima.مقدار]]),"")</f>
        <v/>
      </c>
      <c r="AQ3187" s="287" t="str">
        <f>IFERROR(IF(Table_Merge1[[#This Row],[LME Zinc 3-month]]*Table_Merge1[[#This Row],[Nima.مقدار]]=0,"",Table_Merge1[[#This Row],[LME Zinc 3-month]]*Table_Merge1[[#This Row],[Nima.مقدار]]),"")</f>
        <v/>
      </c>
      <c r="AR3187" s="288" t="str">
        <f>IFERROR(IF(Table_Merge1[[#This Row],[LME Zinc stock]]*Table_Merge1[[#This Row],[Azad.Sell]]=0,"",Table_Merge1[[#This Row],[LME Zinc stock]]*Table_Merge1[[#This Row],[Azad.Sell]]),"")</f>
        <v/>
      </c>
      <c r="AS3187" s="288" t="str">
        <f>IFERROR(IF(Table_Merge1[[#This Row],[LME Zinc 3-month]]*Table_Merge1[[#This Row],[Azad.Sell]]=0,"",Table_Merge1[[#This Row],[LME Zinc 3-month]]*Table_Merge1[[#This Row],[Azad.Sell]]),"")</f>
        <v/>
      </c>
      <c r="AT3187"/>
    </row>
    <row r="3188" spans="1:46" x14ac:dyDescent="0.25">
      <c r="A3188" s="258">
        <v>44959</v>
      </c>
      <c r="B318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1401.11.13</v>
      </c>
      <c r="C3188" s="195">
        <f t="shared" ca="1" si="85"/>
        <v>1401</v>
      </c>
      <c r="D318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88" s="195">
        <f>_xlfn.NUMBERVALUE(RIGHT(Table11[[#This Row],[تاریخ شمسی]],2))</f>
        <v>13</v>
      </c>
      <c r="F318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11-13</v>
      </c>
      <c r="G3188" s="195" t="s">
        <v>3339</v>
      </c>
      <c r="L3188" s="259">
        <v>44959</v>
      </c>
      <c r="M3188">
        <v>285000</v>
      </c>
      <c r="O3188" s="283">
        <f>IFERROR(DATE(Table7[[#This Row],[year]],MONTH(DATEVALUE(Table7[[#This Row],[month]]&amp;"1")),Table7[[#This Row],[day]]),"")</f>
        <v>40473</v>
      </c>
      <c r="P3188" s="257" t="s">
        <v>6613</v>
      </c>
      <c r="Q3188" s="257">
        <v>2010</v>
      </c>
      <c r="R3188" s="257" t="s">
        <v>3448</v>
      </c>
      <c r="S3188" s="257">
        <v>22</v>
      </c>
      <c r="T3188" s="257">
        <v>1319</v>
      </c>
      <c r="U3188" s="257">
        <v>2458.5</v>
      </c>
      <c r="V3188" s="257">
        <v>4262400</v>
      </c>
      <c r="X3188" s="260">
        <v>40556</v>
      </c>
      <c r="Z3188" s="260">
        <v>8</v>
      </c>
      <c r="AB3188" s="260" t="str">
        <f>IFERROR(IFERROR(VLOOKUP(Table_Merge1[[#This Row],[Column1]],Table11[#All],2,FALSE),LEFT(AB3189,8)&amp;IF(LEN((RIGHT(AB3189,2)+1))&lt;2,"0"&amp;(RIGHT(AB3189,2)+1),(RIGHT(AB3189,2)-1))),"")</f>
        <v/>
      </c>
      <c r="AC3188" s="259" t="str">
        <f>LEFT(Table_Merge1[[#This Row],[Column2]],4)</f>
        <v/>
      </c>
      <c r="AD3188" s="259" t="str">
        <f>RIGHT(LEFT(Table_Merge1[[#This Row],[Column2]],7),2)</f>
        <v/>
      </c>
      <c r="AE3188" s="259" t="str">
        <f>RIGHT(Table_Merge1[[#This Row],[Column2]],2)</f>
        <v/>
      </c>
      <c r="AH3188" s="260">
        <v>2011</v>
      </c>
      <c r="AI3188" t="s">
        <v>3431</v>
      </c>
      <c r="AJ3188" s="260">
        <v>13</v>
      </c>
      <c r="AK3188">
        <v>1380.75</v>
      </c>
      <c r="AL3188">
        <v>2537.5</v>
      </c>
      <c r="AM3188">
        <v>4525850</v>
      </c>
      <c r="AP3188" s="287" t="str">
        <f>IFERROR(IF(Table_Merge1[[#This Row],[LME Zinc stock]]*Table_Merge1[[#This Row],[Nima.مقدار]]=0,"",Table_Merge1[[#This Row],[LME Zinc stock]]*Table_Merge1[[#This Row],[Nima.مقدار]]),"")</f>
        <v/>
      </c>
      <c r="AQ3188" s="287" t="str">
        <f>IFERROR(IF(Table_Merge1[[#This Row],[LME Zinc 3-month]]*Table_Merge1[[#This Row],[Nima.مقدار]]=0,"",Table_Merge1[[#This Row],[LME Zinc 3-month]]*Table_Merge1[[#This Row],[Nima.مقدار]]),"")</f>
        <v/>
      </c>
      <c r="AR3188" s="288" t="str">
        <f>IFERROR(IF(Table_Merge1[[#This Row],[LME Zinc stock]]*Table_Merge1[[#This Row],[Azad.Sell]]=0,"",Table_Merge1[[#This Row],[LME Zinc stock]]*Table_Merge1[[#This Row],[Azad.Sell]]),"")</f>
        <v/>
      </c>
      <c r="AS3188" s="288" t="str">
        <f>IFERROR(IF(Table_Merge1[[#This Row],[LME Zinc 3-month]]*Table_Merge1[[#This Row],[Azad.Sell]]=0,"",Table_Merge1[[#This Row],[LME Zinc 3-month]]*Table_Merge1[[#This Row],[Azad.Sell]]),"")</f>
        <v/>
      </c>
      <c r="AT3188"/>
    </row>
    <row r="3189" spans="1:46" x14ac:dyDescent="0.25">
      <c r="A3189" s="258">
        <v>44962</v>
      </c>
      <c r="B318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1401.11.16</v>
      </c>
      <c r="C3189" s="195">
        <f t="shared" ca="1" si="85"/>
        <v>1401</v>
      </c>
      <c r="D318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89" s="195">
        <f>_xlfn.NUMBERVALUE(RIGHT(Table11[[#This Row],[تاریخ شمسی]],2))</f>
        <v>16</v>
      </c>
      <c r="F318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11-16</v>
      </c>
      <c r="G3189" s="195" t="s">
        <v>3340</v>
      </c>
      <c r="L3189" s="259">
        <v>44962</v>
      </c>
      <c r="M3189">
        <v>285000</v>
      </c>
      <c r="O3189" s="284">
        <f>IFERROR(DATE(Table7[[#This Row],[year]],MONTH(DATEVALUE(Table7[[#This Row],[month]]&amp;"1")),Table7[[#This Row],[day]]),"")</f>
        <v>40472</v>
      </c>
      <c r="P3189" s="195" t="s">
        <v>6614</v>
      </c>
      <c r="Q3189" s="195">
        <v>2010</v>
      </c>
      <c r="R3189" s="195" t="s">
        <v>3448</v>
      </c>
      <c r="S3189" s="195">
        <v>21</v>
      </c>
      <c r="T3189" s="195">
        <v>1345.25</v>
      </c>
      <c r="U3189" s="195">
        <v>2452.5</v>
      </c>
      <c r="V3189" s="195">
        <v>4270975</v>
      </c>
      <c r="X3189" s="260">
        <v>40555</v>
      </c>
      <c r="Z3189" s="260">
        <v>8</v>
      </c>
      <c r="AB3189" s="260" t="str">
        <f>IFERROR(IFERROR(VLOOKUP(Table_Merge1[[#This Row],[Column1]],Table11[#All],2,FALSE),LEFT(AB3190,8)&amp;IF(LEN((RIGHT(AB3190,2)+1))&lt;2,"0"&amp;(RIGHT(AB3190,2)+1),(RIGHT(AB3190,2)-1))),"")</f>
        <v/>
      </c>
      <c r="AC3189" s="259" t="str">
        <f>LEFT(Table_Merge1[[#This Row],[Column2]],4)</f>
        <v/>
      </c>
      <c r="AD3189" s="259" t="str">
        <f>RIGHT(LEFT(Table_Merge1[[#This Row],[Column2]],7),2)</f>
        <v/>
      </c>
      <c r="AE3189" s="259" t="str">
        <f>RIGHT(Table_Merge1[[#This Row],[Column2]],2)</f>
        <v/>
      </c>
      <c r="AH3189" s="260">
        <v>2011</v>
      </c>
      <c r="AI3189" t="s">
        <v>3431</v>
      </c>
      <c r="AJ3189" s="260">
        <v>12</v>
      </c>
      <c r="AK3189">
        <v>1383.5</v>
      </c>
      <c r="AL3189" t="s">
        <v>3621</v>
      </c>
      <c r="AM3189" t="s">
        <v>3621</v>
      </c>
      <c r="AP3189" s="287" t="str">
        <f>IFERROR(IF(Table_Merge1[[#This Row],[LME Zinc stock]]*Table_Merge1[[#This Row],[Nima.مقدار]]=0,"",Table_Merge1[[#This Row],[LME Zinc stock]]*Table_Merge1[[#This Row],[Nima.مقدار]]),"")</f>
        <v/>
      </c>
      <c r="AQ3189" s="287" t="str">
        <f>IFERROR(IF(Table_Merge1[[#This Row],[LME Zinc 3-month]]*Table_Merge1[[#This Row],[Nima.مقدار]]=0,"",Table_Merge1[[#This Row],[LME Zinc 3-month]]*Table_Merge1[[#This Row],[Nima.مقدار]]),"")</f>
        <v/>
      </c>
      <c r="AR3189" s="288" t="str">
        <f>IFERROR(IF(Table_Merge1[[#This Row],[LME Zinc stock]]*Table_Merge1[[#This Row],[Azad.Sell]]=0,"",Table_Merge1[[#This Row],[LME Zinc stock]]*Table_Merge1[[#This Row],[Azad.Sell]]),"")</f>
        <v/>
      </c>
      <c r="AS3189" s="288" t="str">
        <f>IFERROR(IF(Table_Merge1[[#This Row],[LME Zinc 3-month]]*Table_Merge1[[#This Row],[Azad.Sell]]=0,"",Table_Merge1[[#This Row],[LME Zinc 3-month]]*Table_Merge1[[#This Row],[Azad.Sell]]),"")</f>
        <v/>
      </c>
      <c r="AT3189"/>
    </row>
    <row r="3190" spans="1:46" x14ac:dyDescent="0.25">
      <c r="A3190" s="258">
        <v>44963</v>
      </c>
      <c r="B319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1401.11.17</v>
      </c>
      <c r="C3190" s="195">
        <f t="shared" ca="1" si="85"/>
        <v>1401</v>
      </c>
      <c r="D319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90" s="195">
        <f>_xlfn.NUMBERVALUE(RIGHT(Table11[[#This Row],[تاریخ شمسی]],2))</f>
        <v>17</v>
      </c>
      <c r="F319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11-17</v>
      </c>
      <c r="G3190" s="195" t="s">
        <v>3341</v>
      </c>
      <c r="L3190" s="259">
        <v>44963</v>
      </c>
      <c r="M3190">
        <v>285000</v>
      </c>
      <c r="O3190" s="283">
        <f>IFERROR(DATE(Table7[[#This Row],[year]],MONTH(DATEVALUE(Table7[[#This Row],[month]]&amp;"1")),Table7[[#This Row],[day]]),"")</f>
        <v>40471</v>
      </c>
      <c r="P3190" s="257" t="s">
        <v>6615</v>
      </c>
      <c r="Q3190" s="257">
        <v>2010</v>
      </c>
      <c r="R3190" s="257" t="s">
        <v>3448</v>
      </c>
      <c r="S3190" s="257">
        <v>20</v>
      </c>
      <c r="T3190" s="257">
        <v>1340.5</v>
      </c>
      <c r="U3190" s="257">
        <v>2438</v>
      </c>
      <c r="V3190" s="257">
        <v>4281450</v>
      </c>
      <c r="X3190" s="260">
        <v>40554</v>
      </c>
      <c r="Z3190" s="260">
        <v>8</v>
      </c>
      <c r="AB3190" s="260" t="str">
        <f>IFERROR(IFERROR(VLOOKUP(Table_Merge1[[#This Row],[Column1]],Table11[#All],2,FALSE),LEFT(AB3191,8)&amp;IF(LEN((RIGHT(AB3191,2)+1))&lt;2,"0"&amp;(RIGHT(AB3191,2)+1),(RIGHT(AB3191,2)-1))),"")</f>
        <v/>
      </c>
      <c r="AC3190" s="259" t="str">
        <f>LEFT(Table_Merge1[[#This Row],[Column2]],4)</f>
        <v/>
      </c>
      <c r="AD3190" s="259" t="str">
        <f>RIGHT(LEFT(Table_Merge1[[#This Row],[Column2]],7),2)</f>
        <v/>
      </c>
      <c r="AE3190" s="259" t="str">
        <f>RIGHT(Table_Merge1[[#This Row],[Column2]],2)</f>
        <v/>
      </c>
      <c r="AH3190" s="260">
        <v>2011</v>
      </c>
      <c r="AI3190" t="s">
        <v>3431</v>
      </c>
      <c r="AJ3190" s="260">
        <v>11</v>
      </c>
      <c r="AK3190">
        <v>1381</v>
      </c>
      <c r="AL3190">
        <v>2495</v>
      </c>
      <c r="AM3190">
        <v>4521225</v>
      </c>
      <c r="AP3190" s="287" t="str">
        <f>IFERROR(IF(Table_Merge1[[#This Row],[LME Zinc stock]]*Table_Merge1[[#This Row],[Nima.مقدار]]=0,"",Table_Merge1[[#This Row],[LME Zinc stock]]*Table_Merge1[[#This Row],[Nima.مقدار]]),"")</f>
        <v/>
      </c>
      <c r="AQ3190" s="287" t="str">
        <f>IFERROR(IF(Table_Merge1[[#This Row],[LME Zinc 3-month]]*Table_Merge1[[#This Row],[Nima.مقدار]]=0,"",Table_Merge1[[#This Row],[LME Zinc 3-month]]*Table_Merge1[[#This Row],[Nima.مقدار]]),"")</f>
        <v/>
      </c>
      <c r="AR3190" s="288" t="str">
        <f>IFERROR(IF(Table_Merge1[[#This Row],[LME Zinc stock]]*Table_Merge1[[#This Row],[Azad.Sell]]=0,"",Table_Merge1[[#This Row],[LME Zinc stock]]*Table_Merge1[[#This Row],[Azad.Sell]]),"")</f>
        <v/>
      </c>
      <c r="AS3190" s="288" t="str">
        <f>IFERROR(IF(Table_Merge1[[#This Row],[LME Zinc 3-month]]*Table_Merge1[[#This Row],[Azad.Sell]]=0,"",Table_Merge1[[#This Row],[LME Zinc 3-month]]*Table_Merge1[[#This Row],[Azad.Sell]]),"")</f>
        <v/>
      </c>
      <c r="AT3190"/>
    </row>
    <row r="3191" spans="1:46" x14ac:dyDescent="0.25">
      <c r="A3191" s="258">
        <v>44964</v>
      </c>
      <c r="B319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1401.11.18</v>
      </c>
      <c r="C3191" s="195">
        <f t="shared" ca="1" si="85"/>
        <v>1401</v>
      </c>
      <c r="D319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91" s="195">
        <f>_xlfn.NUMBERVALUE(RIGHT(Table11[[#This Row],[تاریخ شمسی]],2))</f>
        <v>18</v>
      </c>
      <c r="F319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11-18</v>
      </c>
      <c r="G3191" s="195" t="s">
        <v>3342</v>
      </c>
      <c r="L3191" s="259">
        <v>44964</v>
      </c>
      <c r="M3191">
        <v>285000</v>
      </c>
      <c r="O3191" s="284">
        <f>IFERROR(DATE(Table7[[#This Row],[year]],MONTH(DATEVALUE(Table7[[#This Row],[month]]&amp;"1")),Table7[[#This Row],[day]]),"")</f>
        <v>40470</v>
      </c>
      <c r="P3191" s="195" t="s">
        <v>6616</v>
      </c>
      <c r="Q3191" s="195">
        <v>2010</v>
      </c>
      <c r="R3191" s="195" t="s">
        <v>3448</v>
      </c>
      <c r="S3191" s="195">
        <v>19</v>
      </c>
      <c r="T3191" s="195">
        <v>1367.75</v>
      </c>
      <c r="U3191" s="195">
        <v>2470</v>
      </c>
      <c r="V3191" s="195">
        <v>4284275</v>
      </c>
      <c r="X3191" s="260">
        <v>40553</v>
      </c>
      <c r="Z3191" s="260">
        <v>9</v>
      </c>
      <c r="AB3191" s="260" t="str">
        <f>IFERROR(IFERROR(VLOOKUP(Table_Merge1[[#This Row],[Column1]],Table11[#All],2,FALSE),LEFT(AB3192,8)&amp;IF(LEN((RIGHT(AB3192,2)+1))&lt;2,"0"&amp;(RIGHT(AB3192,2)+1),(RIGHT(AB3192,2)-1))),"")</f>
        <v/>
      </c>
      <c r="AC3191" s="259" t="str">
        <f>LEFT(Table_Merge1[[#This Row],[Column2]],4)</f>
        <v/>
      </c>
      <c r="AD3191" s="259" t="str">
        <f>RIGHT(LEFT(Table_Merge1[[#This Row],[Column2]],7),2)</f>
        <v/>
      </c>
      <c r="AE3191" s="259" t="str">
        <f>RIGHT(Table_Merge1[[#This Row],[Column2]],2)</f>
        <v/>
      </c>
      <c r="AH3191" s="260">
        <v>2011</v>
      </c>
      <c r="AI3191" t="s">
        <v>3431</v>
      </c>
      <c r="AJ3191" s="260">
        <v>10</v>
      </c>
      <c r="AK3191">
        <v>1368.25</v>
      </c>
      <c r="AL3191">
        <v>2456</v>
      </c>
      <c r="AM3191">
        <v>4524675</v>
      </c>
      <c r="AP3191" s="287" t="str">
        <f>IFERROR(IF(Table_Merge1[[#This Row],[LME Zinc stock]]*Table_Merge1[[#This Row],[Nima.مقدار]]=0,"",Table_Merge1[[#This Row],[LME Zinc stock]]*Table_Merge1[[#This Row],[Nima.مقدار]]),"")</f>
        <v/>
      </c>
      <c r="AQ3191" s="287" t="str">
        <f>IFERROR(IF(Table_Merge1[[#This Row],[LME Zinc 3-month]]*Table_Merge1[[#This Row],[Nima.مقدار]]=0,"",Table_Merge1[[#This Row],[LME Zinc 3-month]]*Table_Merge1[[#This Row],[Nima.مقدار]]),"")</f>
        <v/>
      </c>
      <c r="AR3191" s="288" t="str">
        <f>IFERROR(IF(Table_Merge1[[#This Row],[LME Zinc stock]]*Table_Merge1[[#This Row],[Azad.Sell]]=0,"",Table_Merge1[[#This Row],[LME Zinc stock]]*Table_Merge1[[#This Row],[Azad.Sell]]),"")</f>
        <v/>
      </c>
      <c r="AS3191" s="288" t="str">
        <f>IFERROR(IF(Table_Merge1[[#This Row],[LME Zinc 3-month]]*Table_Merge1[[#This Row],[Azad.Sell]]=0,"",Table_Merge1[[#This Row],[LME Zinc 3-month]]*Table_Merge1[[#This Row],[Azad.Sell]]),"")</f>
        <v/>
      </c>
      <c r="AT3191"/>
    </row>
    <row r="3192" spans="1:46" x14ac:dyDescent="0.25">
      <c r="A3192" s="258">
        <v>44965</v>
      </c>
      <c r="B319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1401.11.19</v>
      </c>
      <c r="C3192" s="195">
        <f t="shared" ca="1" si="85"/>
        <v>1401</v>
      </c>
      <c r="D319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92" s="195">
        <f>_xlfn.NUMBERVALUE(RIGHT(Table11[[#This Row],[تاریخ شمسی]],2))</f>
        <v>19</v>
      </c>
      <c r="F319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11-19</v>
      </c>
      <c r="G3192" s="195" t="s">
        <v>3343</v>
      </c>
      <c r="L3192" s="259">
        <v>44965</v>
      </c>
      <c r="M3192">
        <v>285000</v>
      </c>
      <c r="O3192" s="283">
        <f>IFERROR(DATE(Table7[[#This Row],[year]],MONTH(DATEVALUE(Table7[[#This Row],[month]]&amp;"1")),Table7[[#This Row],[day]]),"")</f>
        <v>40469</v>
      </c>
      <c r="P3192" s="257" t="s">
        <v>6617</v>
      </c>
      <c r="Q3192" s="257">
        <v>2010</v>
      </c>
      <c r="R3192" s="257" t="s">
        <v>3448</v>
      </c>
      <c r="S3192" s="257">
        <v>18</v>
      </c>
      <c r="T3192" s="257">
        <v>1359.75</v>
      </c>
      <c r="U3192" s="257">
        <v>2470</v>
      </c>
      <c r="V3192" s="257">
        <v>4294625</v>
      </c>
      <c r="X3192" s="260">
        <v>40550</v>
      </c>
      <c r="Z3192" s="260">
        <v>9</v>
      </c>
      <c r="AB3192" s="260" t="str">
        <f>IFERROR(IFERROR(VLOOKUP(Table_Merge1[[#This Row],[Column1]],Table11[#All],2,FALSE),LEFT(AB3193,8)&amp;IF(LEN((RIGHT(AB3193,2)+1))&lt;2,"0"&amp;(RIGHT(AB3193,2)+1),(RIGHT(AB3193,2)-1))),"")</f>
        <v/>
      </c>
      <c r="AC3192" s="259" t="str">
        <f>LEFT(Table_Merge1[[#This Row],[Column2]],4)</f>
        <v/>
      </c>
      <c r="AD3192" s="259" t="str">
        <f>RIGHT(LEFT(Table_Merge1[[#This Row],[Column2]],7),2)</f>
        <v/>
      </c>
      <c r="AE3192" s="259" t="str">
        <f>RIGHT(Table_Merge1[[#This Row],[Column2]],2)</f>
        <v/>
      </c>
      <c r="AH3192" s="260">
        <v>2011</v>
      </c>
      <c r="AI3192" t="s">
        <v>3431</v>
      </c>
      <c r="AJ3192" s="260">
        <v>7</v>
      </c>
      <c r="AK3192">
        <v>1358</v>
      </c>
      <c r="AL3192">
        <v>2413</v>
      </c>
      <c r="AM3192">
        <v>4530725</v>
      </c>
      <c r="AP3192" s="287" t="str">
        <f>IFERROR(IF(Table_Merge1[[#This Row],[LME Zinc stock]]*Table_Merge1[[#This Row],[Nima.مقدار]]=0,"",Table_Merge1[[#This Row],[LME Zinc stock]]*Table_Merge1[[#This Row],[Nima.مقدار]]),"")</f>
        <v/>
      </c>
      <c r="AQ3192" s="287" t="str">
        <f>IFERROR(IF(Table_Merge1[[#This Row],[LME Zinc 3-month]]*Table_Merge1[[#This Row],[Nima.مقدار]]=0,"",Table_Merge1[[#This Row],[LME Zinc 3-month]]*Table_Merge1[[#This Row],[Nima.مقدار]]),"")</f>
        <v/>
      </c>
      <c r="AR3192" s="288" t="str">
        <f>IFERROR(IF(Table_Merge1[[#This Row],[LME Zinc stock]]*Table_Merge1[[#This Row],[Azad.Sell]]=0,"",Table_Merge1[[#This Row],[LME Zinc stock]]*Table_Merge1[[#This Row],[Azad.Sell]]),"")</f>
        <v/>
      </c>
      <c r="AS3192" s="288" t="str">
        <f>IFERROR(IF(Table_Merge1[[#This Row],[LME Zinc 3-month]]*Table_Merge1[[#This Row],[Azad.Sell]]=0,"",Table_Merge1[[#This Row],[LME Zinc 3-month]]*Table_Merge1[[#This Row],[Azad.Sell]]),"")</f>
        <v/>
      </c>
      <c r="AT3192"/>
    </row>
    <row r="3193" spans="1:46" x14ac:dyDescent="0.25">
      <c r="A3193" s="258">
        <v>44966</v>
      </c>
      <c r="B319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1401.11.20</v>
      </c>
      <c r="C3193" s="195">
        <f t="shared" ca="1" si="85"/>
        <v>1401</v>
      </c>
      <c r="D319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93" s="195">
        <f>_xlfn.NUMBERVALUE(RIGHT(Table11[[#This Row],[تاریخ شمسی]],2))</f>
        <v>20</v>
      </c>
      <c r="F319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11-20</v>
      </c>
      <c r="G3193" s="195" t="s">
        <v>3344</v>
      </c>
      <c r="L3193" s="259">
        <v>44966</v>
      </c>
      <c r="M3193">
        <v>285000</v>
      </c>
      <c r="O3193" s="284">
        <f>IFERROR(DATE(Table7[[#This Row],[year]],MONTH(DATEVALUE(Table7[[#This Row],[month]]&amp;"1")),Table7[[#This Row],[day]]),"")</f>
        <v>40466</v>
      </c>
      <c r="P3193" s="195" t="s">
        <v>6618</v>
      </c>
      <c r="Q3193" s="195">
        <v>2010</v>
      </c>
      <c r="R3193" s="195" t="s">
        <v>3448</v>
      </c>
      <c r="S3193" s="195">
        <v>15</v>
      </c>
      <c r="T3193" s="195">
        <v>1377.25</v>
      </c>
      <c r="U3193" s="195">
        <v>2434.5</v>
      </c>
      <c r="V3193" s="195">
        <v>4299075</v>
      </c>
      <c r="X3193" s="260">
        <v>40549</v>
      </c>
      <c r="Z3193" s="260">
        <v>9</v>
      </c>
      <c r="AB3193" s="260" t="str">
        <f>IFERROR(IFERROR(VLOOKUP(Table_Merge1[[#This Row],[Column1]],Table11[#All],2,FALSE),LEFT(AB3194,8)&amp;IF(LEN((RIGHT(AB3194,2)+1))&lt;2,"0"&amp;(RIGHT(AB3194,2)+1),(RIGHT(AB3194,2)-1))),"")</f>
        <v/>
      </c>
      <c r="AC3193" s="259" t="str">
        <f>LEFT(Table_Merge1[[#This Row],[Column2]],4)</f>
        <v/>
      </c>
      <c r="AD3193" s="259" t="str">
        <f>RIGHT(LEFT(Table_Merge1[[#This Row],[Column2]],7),2)</f>
        <v/>
      </c>
      <c r="AE3193" s="259" t="str">
        <f>RIGHT(Table_Merge1[[#This Row],[Column2]],2)</f>
        <v/>
      </c>
      <c r="AH3193" s="260">
        <v>2011</v>
      </c>
      <c r="AI3193" t="s">
        <v>3431</v>
      </c>
      <c r="AJ3193" s="260">
        <v>6</v>
      </c>
      <c r="AK3193">
        <v>1376</v>
      </c>
      <c r="AL3193">
        <v>2389</v>
      </c>
      <c r="AM3193">
        <v>4536200</v>
      </c>
      <c r="AP3193" s="287" t="str">
        <f>IFERROR(IF(Table_Merge1[[#This Row],[LME Zinc stock]]*Table_Merge1[[#This Row],[Nima.مقدار]]=0,"",Table_Merge1[[#This Row],[LME Zinc stock]]*Table_Merge1[[#This Row],[Nima.مقدار]]),"")</f>
        <v/>
      </c>
      <c r="AQ3193" s="287" t="str">
        <f>IFERROR(IF(Table_Merge1[[#This Row],[LME Zinc 3-month]]*Table_Merge1[[#This Row],[Nima.مقدار]]=0,"",Table_Merge1[[#This Row],[LME Zinc 3-month]]*Table_Merge1[[#This Row],[Nima.مقدار]]),"")</f>
        <v/>
      </c>
      <c r="AR3193" s="288" t="str">
        <f>IFERROR(IF(Table_Merge1[[#This Row],[LME Zinc stock]]*Table_Merge1[[#This Row],[Azad.Sell]]=0,"",Table_Merge1[[#This Row],[LME Zinc stock]]*Table_Merge1[[#This Row],[Azad.Sell]]),"")</f>
        <v/>
      </c>
      <c r="AS3193" s="288" t="str">
        <f>IFERROR(IF(Table_Merge1[[#This Row],[LME Zinc 3-month]]*Table_Merge1[[#This Row],[Azad.Sell]]=0,"",Table_Merge1[[#This Row],[LME Zinc 3-month]]*Table_Merge1[[#This Row],[Azad.Sell]]),"")</f>
        <v/>
      </c>
      <c r="AT3193"/>
    </row>
    <row r="3194" spans="1:46" x14ac:dyDescent="0.25">
      <c r="A3194" s="258">
        <v>44969</v>
      </c>
      <c r="B319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1401.11.23</v>
      </c>
      <c r="C3194" s="195">
        <f t="shared" ca="1" si="85"/>
        <v>1401</v>
      </c>
      <c r="D319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94" s="195">
        <f>_xlfn.NUMBERVALUE(RIGHT(Table11[[#This Row],[تاریخ شمسی]],2))</f>
        <v>23</v>
      </c>
      <c r="F319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11-23</v>
      </c>
      <c r="G3194" s="195" t="s">
        <v>3345</v>
      </c>
      <c r="L3194" s="259">
        <v>44969</v>
      </c>
      <c r="M3194">
        <v>285000</v>
      </c>
      <c r="O3194" s="283">
        <f>IFERROR(DATE(Table7[[#This Row],[year]],MONTH(DATEVALUE(Table7[[#This Row],[month]]&amp;"1")),Table7[[#This Row],[day]]),"")</f>
        <v>40465</v>
      </c>
      <c r="P3194" s="257" t="s">
        <v>6619</v>
      </c>
      <c r="Q3194" s="257">
        <v>2010</v>
      </c>
      <c r="R3194" s="257" t="s">
        <v>3448</v>
      </c>
      <c r="S3194" s="257">
        <v>14</v>
      </c>
      <c r="T3194" s="257">
        <v>1380.75</v>
      </c>
      <c r="U3194" s="257">
        <v>2412.5</v>
      </c>
      <c r="V3194" s="257">
        <v>4297675</v>
      </c>
      <c r="X3194" s="260">
        <v>40548</v>
      </c>
      <c r="Z3194" s="260">
        <v>9</v>
      </c>
      <c r="AB3194" s="260" t="str">
        <f>IFERROR(IFERROR(VLOOKUP(Table_Merge1[[#This Row],[Column1]],Table11[#All],2,FALSE),LEFT(AB3195,8)&amp;IF(LEN((RIGHT(AB3195,2)+1))&lt;2,"0"&amp;(RIGHT(AB3195,2)+1),(RIGHT(AB3195,2)-1))),"")</f>
        <v/>
      </c>
      <c r="AC3194" s="259" t="str">
        <f>LEFT(Table_Merge1[[#This Row],[Column2]],4)</f>
        <v/>
      </c>
      <c r="AD3194" s="259" t="str">
        <f>RIGHT(LEFT(Table_Merge1[[#This Row],[Column2]],7),2)</f>
        <v/>
      </c>
      <c r="AE3194" s="259" t="str">
        <f>RIGHT(Table_Merge1[[#This Row],[Column2]],2)</f>
        <v/>
      </c>
      <c r="AH3194" s="260">
        <v>2011</v>
      </c>
      <c r="AI3194" t="s">
        <v>3431</v>
      </c>
      <c r="AJ3194" s="260">
        <v>5</v>
      </c>
      <c r="AK3194">
        <v>1382.75</v>
      </c>
      <c r="AL3194">
        <v>2382</v>
      </c>
      <c r="AM3194">
        <v>4541175</v>
      </c>
      <c r="AP3194" s="287" t="str">
        <f>IFERROR(IF(Table_Merge1[[#This Row],[LME Zinc stock]]*Table_Merge1[[#This Row],[Nima.مقدار]]=0,"",Table_Merge1[[#This Row],[LME Zinc stock]]*Table_Merge1[[#This Row],[Nima.مقدار]]),"")</f>
        <v/>
      </c>
      <c r="AQ3194" s="287" t="str">
        <f>IFERROR(IF(Table_Merge1[[#This Row],[LME Zinc 3-month]]*Table_Merge1[[#This Row],[Nima.مقدار]]=0,"",Table_Merge1[[#This Row],[LME Zinc 3-month]]*Table_Merge1[[#This Row],[Nima.مقدار]]),"")</f>
        <v/>
      </c>
      <c r="AR3194" s="288" t="str">
        <f>IFERROR(IF(Table_Merge1[[#This Row],[LME Zinc stock]]*Table_Merge1[[#This Row],[Azad.Sell]]=0,"",Table_Merge1[[#This Row],[LME Zinc stock]]*Table_Merge1[[#This Row],[Azad.Sell]]),"")</f>
        <v/>
      </c>
      <c r="AS3194" s="288" t="str">
        <f>IFERROR(IF(Table_Merge1[[#This Row],[LME Zinc 3-month]]*Table_Merge1[[#This Row],[Azad.Sell]]=0,"",Table_Merge1[[#This Row],[LME Zinc 3-month]]*Table_Merge1[[#This Row],[Azad.Sell]]),"")</f>
        <v/>
      </c>
      <c r="AT3194"/>
    </row>
    <row r="3195" spans="1:46" x14ac:dyDescent="0.25">
      <c r="A3195" s="258">
        <v>44970</v>
      </c>
      <c r="B319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1401.11.24</v>
      </c>
      <c r="C3195" s="195">
        <f t="shared" ca="1" si="85"/>
        <v>1401</v>
      </c>
      <c r="D319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95" s="195">
        <f>_xlfn.NUMBERVALUE(RIGHT(Table11[[#This Row],[تاریخ شمسی]],2))</f>
        <v>24</v>
      </c>
      <c r="F319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11-24</v>
      </c>
      <c r="G3195" s="195" t="s">
        <v>3346</v>
      </c>
      <c r="L3195" s="259">
        <v>44970</v>
      </c>
      <c r="M3195">
        <v>285000</v>
      </c>
      <c r="O3195" s="284">
        <f>IFERROR(DATE(Table7[[#This Row],[year]],MONTH(DATEVALUE(Table7[[#This Row],[month]]&amp;"1")),Table7[[#This Row],[day]]),"")</f>
        <v>40464</v>
      </c>
      <c r="P3195" s="195" t="s">
        <v>6620</v>
      </c>
      <c r="Q3195" s="195">
        <v>2010</v>
      </c>
      <c r="R3195" s="195" t="s">
        <v>3448</v>
      </c>
      <c r="S3195" s="195">
        <v>13</v>
      </c>
      <c r="T3195" s="195">
        <v>1358.5</v>
      </c>
      <c r="U3195" s="195">
        <v>2398</v>
      </c>
      <c r="V3195" s="195">
        <v>4303075</v>
      </c>
      <c r="X3195" s="260">
        <v>40547</v>
      </c>
      <c r="Z3195" s="260">
        <v>9</v>
      </c>
      <c r="AB3195" s="260" t="str">
        <f>IFERROR(IFERROR(VLOOKUP(Table_Merge1[[#This Row],[Column1]],Table11[#All],2,FALSE),LEFT(AB3196,8)&amp;IF(LEN((RIGHT(AB3196,2)+1))&lt;2,"0"&amp;(RIGHT(AB3196,2)+1),(RIGHT(AB3196,2)-1))),"")</f>
        <v/>
      </c>
      <c r="AC3195" s="259" t="str">
        <f>LEFT(Table_Merge1[[#This Row],[Column2]],4)</f>
        <v/>
      </c>
      <c r="AD3195" s="259" t="str">
        <f>RIGHT(LEFT(Table_Merge1[[#This Row],[Column2]],7),2)</f>
        <v/>
      </c>
      <c r="AE3195" s="259" t="str">
        <f>RIGHT(Table_Merge1[[#This Row],[Column2]],2)</f>
        <v/>
      </c>
      <c r="AH3195" s="260">
        <v>2011</v>
      </c>
      <c r="AI3195" t="s">
        <v>3431</v>
      </c>
      <c r="AJ3195" s="260">
        <v>4</v>
      </c>
      <c r="AK3195">
        <v>1405.5</v>
      </c>
      <c r="AL3195">
        <v>2419</v>
      </c>
      <c r="AM3195">
        <v>4545950</v>
      </c>
      <c r="AP3195" s="287" t="str">
        <f>IFERROR(IF(Table_Merge1[[#This Row],[LME Zinc stock]]*Table_Merge1[[#This Row],[Nima.مقدار]]=0,"",Table_Merge1[[#This Row],[LME Zinc stock]]*Table_Merge1[[#This Row],[Nima.مقدار]]),"")</f>
        <v/>
      </c>
      <c r="AQ3195" s="287" t="str">
        <f>IFERROR(IF(Table_Merge1[[#This Row],[LME Zinc 3-month]]*Table_Merge1[[#This Row],[Nima.مقدار]]=0,"",Table_Merge1[[#This Row],[LME Zinc 3-month]]*Table_Merge1[[#This Row],[Nima.مقدار]]),"")</f>
        <v/>
      </c>
      <c r="AR3195" s="288" t="str">
        <f>IFERROR(IF(Table_Merge1[[#This Row],[LME Zinc stock]]*Table_Merge1[[#This Row],[Azad.Sell]]=0,"",Table_Merge1[[#This Row],[LME Zinc stock]]*Table_Merge1[[#This Row],[Azad.Sell]]),"")</f>
        <v/>
      </c>
      <c r="AS3195" s="288" t="str">
        <f>IFERROR(IF(Table_Merge1[[#This Row],[LME Zinc 3-month]]*Table_Merge1[[#This Row],[Azad.Sell]]=0,"",Table_Merge1[[#This Row],[LME Zinc 3-month]]*Table_Merge1[[#This Row],[Azad.Sell]]),"")</f>
        <v/>
      </c>
      <c r="AT3195"/>
    </row>
    <row r="3196" spans="1:46" x14ac:dyDescent="0.25">
      <c r="A3196" s="258">
        <v>44971</v>
      </c>
      <c r="B319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1401.11.25</v>
      </c>
      <c r="C3196" s="195">
        <f t="shared" ca="1" si="85"/>
        <v>1401</v>
      </c>
      <c r="D319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96" s="195">
        <f>_xlfn.NUMBERVALUE(RIGHT(Table11[[#This Row],[تاریخ شمسی]],2))</f>
        <v>25</v>
      </c>
      <c r="F319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11-25</v>
      </c>
      <c r="G3196" s="195" t="s">
        <v>3347</v>
      </c>
      <c r="L3196" s="259">
        <v>44971</v>
      </c>
      <c r="M3196">
        <v>285000</v>
      </c>
      <c r="O3196" s="283">
        <f>IFERROR(DATE(Table7[[#This Row],[year]],MONTH(DATEVALUE(Table7[[#This Row],[month]]&amp;"1")),Table7[[#This Row],[day]]),"")</f>
        <v>40463</v>
      </c>
      <c r="P3196" s="257" t="s">
        <v>6621</v>
      </c>
      <c r="Q3196" s="257">
        <v>2010</v>
      </c>
      <c r="R3196" s="257" t="s">
        <v>3448</v>
      </c>
      <c r="S3196" s="257">
        <v>12</v>
      </c>
      <c r="T3196" s="257">
        <v>1343.5</v>
      </c>
      <c r="U3196" s="257" t="s">
        <v>3621</v>
      </c>
      <c r="V3196" s="257" t="s">
        <v>3621</v>
      </c>
      <c r="X3196" s="260">
        <v>40543</v>
      </c>
      <c r="Z3196" s="260">
        <v>9</v>
      </c>
      <c r="AB3196" s="260" t="str">
        <f>IFERROR(IFERROR(VLOOKUP(Table_Merge1[[#This Row],[Column1]],Table11[#All],2,FALSE),LEFT(AB3197,8)&amp;IF(LEN((RIGHT(AB3197,2)+1))&lt;2,"0"&amp;(RIGHT(AB3197,2)+1),(RIGHT(AB3197,2)-1))),"")</f>
        <v/>
      </c>
      <c r="AC3196" s="259" t="str">
        <f>LEFT(Table_Merge1[[#This Row],[Column2]],4)</f>
        <v/>
      </c>
      <c r="AD3196" s="259" t="str">
        <f>RIGHT(LEFT(Table_Merge1[[#This Row],[Column2]],7),2)</f>
        <v/>
      </c>
      <c r="AE3196" s="259" t="str">
        <f>RIGHT(Table_Merge1[[#This Row],[Column2]],2)</f>
        <v/>
      </c>
      <c r="AH3196" s="260">
        <v>2010</v>
      </c>
      <c r="AI3196" t="s">
        <v>3452</v>
      </c>
      <c r="AJ3196" s="260">
        <v>31</v>
      </c>
      <c r="AK3196">
        <v>1410.25</v>
      </c>
      <c r="AL3196">
        <v>2497</v>
      </c>
      <c r="AM3196">
        <v>4434950</v>
      </c>
      <c r="AP3196" s="287" t="str">
        <f>IFERROR(IF(Table_Merge1[[#This Row],[LME Zinc stock]]*Table_Merge1[[#This Row],[Nima.مقدار]]=0,"",Table_Merge1[[#This Row],[LME Zinc stock]]*Table_Merge1[[#This Row],[Nima.مقدار]]),"")</f>
        <v/>
      </c>
      <c r="AQ3196" s="287" t="str">
        <f>IFERROR(IF(Table_Merge1[[#This Row],[LME Zinc 3-month]]*Table_Merge1[[#This Row],[Nima.مقدار]]=0,"",Table_Merge1[[#This Row],[LME Zinc 3-month]]*Table_Merge1[[#This Row],[Nima.مقدار]]),"")</f>
        <v/>
      </c>
      <c r="AR3196" s="288" t="str">
        <f>IFERROR(IF(Table_Merge1[[#This Row],[LME Zinc stock]]*Table_Merge1[[#This Row],[Azad.Sell]]=0,"",Table_Merge1[[#This Row],[LME Zinc stock]]*Table_Merge1[[#This Row],[Azad.Sell]]),"")</f>
        <v/>
      </c>
      <c r="AS3196" s="288" t="str">
        <f>IFERROR(IF(Table_Merge1[[#This Row],[LME Zinc 3-month]]*Table_Merge1[[#This Row],[Azad.Sell]]=0,"",Table_Merge1[[#This Row],[LME Zinc 3-month]]*Table_Merge1[[#This Row],[Azad.Sell]]),"")</f>
        <v/>
      </c>
      <c r="AT3196"/>
    </row>
    <row r="3197" spans="1:46" x14ac:dyDescent="0.25">
      <c r="A3197" s="258">
        <v>44972</v>
      </c>
      <c r="B319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1401.11.26</v>
      </c>
      <c r="C3197" s="195">
        <f t="shared" ca="1" si="85"/>
        <v>1401</v>
      </c>
      <c r="D319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97" s="195">
        <f>_xlfn.NUMBERVALUE(RIGHT(Table11[[#This Row],[تاریخ شمسی]],2))</f>
        <v>26</v>
      </c>
      <c r="F319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11-26</v>
      </c>
      <c r="G3197" s="195" t="s">
        <v>3348</v>
      </c>
      <c r="L3197" s="259">
        <v>44972</v>
      </c>
      <c r="M3197">
        <v>285000</v>
      </c>
      <c r="O3197" s="284">
        <f>IFERROR(DATE(Table7[[#This Row],[year]],MONTH(DATEVALUE(Table7[[#This Row],[month]]&amp;"1")),Table7[[#This Row],[day]]),"")</f>
        <v>40462</v>
      </c>
      <c r="P3197" s="195" t="s">
        <v>6622</v>
      </c>
      <c r="Q3197" s="195">
        <v>2010</v>
      </c>
      <c r="R3197" s="195" t="s">
        <v>3448</v>
      </c>
      <c r="S3197" s="195">
        <v>11</v>
      </c>
      <c r="T3197" s="195">
        <v>1348.5</v>
      </c>
      <c r="U3197" s="195">
        <v>2330</v>
      </c>
      <c r="V3197" s="195">
        <v>4306350</v>
      </c>
      <c r="X3197" s="260">
        <v>40542</v>
      </c>
      <c r="Z3197" s="260">
        <v>9</v>
      </c>
      <c r="AB3197" s="260" t="str">
        <f>IFERROR(IFERROR(VLOOKUP(Table_Merge1[[#This Row],[Column1]],Table11[#All],2,FALSE),LEFT(AB3198,8)&amp;IF(LEN((RIGHT(AB3198,2)+1))&lt;2,"0"&amp;(RIGHT(AB3198,2)+1),(RIGHT(AB3198,2)-1))),"")</f>
        <v/>
      </c>
      <c r="AC3197" s="259" t="str">
        <f>LEFT(Table_Merge1[[#This Row],[Column2]],4)</f>
        <v/>
      </c>
      <c r="AD3197" s="259" t="str">
        <f>RIGHT(LEFT(Table_Merge1[[#This Row],[Column2]],7),2)</f>
        <v/>
      </c>
      <c r="AE3197" s="259" t="str">
        <f>RIGHT(Table_Merge1[[#This Row],[Column2]],2)</f>
        <v/>
      </c>
      <c r="AH3197" s="260">
        <v>2010</v>
      </c>
      <c r="AI3197" t="s">
        <v>3452</v>
      </c>
      <c r="AJ3197" s="260">
        <v>30</v>
      </c>
      <c r="AK3197">
        <v>1411.5</v>
      </c>
      <c r="AL3197">
        <v>2496</v>
      </c>
      <c r="AM3197">
        <v>4408350</v>
      </c>
      <c r="AP3197" s="287" t="str">
        <f>IFERROR(IF(Table_Merge1[[#This Row],[LME Zinc stock]]*Table_Merge1[[#This Row],[Nima.مقدار]]=0,"",Table_Merge1[[#This Row],[LME Zinc stock]]*Table_Merge1[[#This Row],[Nima.مقدار]]),"")</f>
        <v/>
      </c>
      <c r="AQ3197" s="287" t="str">
        <f>IFERROR(IF(Table_Merge1[[#This Row],[LME Zinc 3-month]]*Table_Merge1[[#This Row],[Nima.مقدار]]=0,"",Table_Merge1[[#This Row],[LME Zinc 3-month]]*Table_Merge1[[#This Row],[Nima.مقدار]]),"")</f>
        <v/>
      </c>
      <c r="AR3197" s="288" t="str">
        <f>IFERROR(IF(Table_Merge1[[#This Row],[LME Zinc stock]]*Table_Merge1[[#This Row],[Azad.Sell]]=0,"",Table_Merge1[[#This Row],[LME Zinc stock]]*Table_Merge1[[#This Row],[Azad.Sell]]),"")</f>
        <v/>
      </c>
      <c r="AS3197" s="288" t="str">
        <f>IFERROR(IF(Table_Merge1[[#This Row],[LME Zinc 3-month]]*Table_Merge1[[#This Row],[Azad.Sell]]=0,"",Table_Merge1[[#This Row],[LME Zinc 3-month]]*Table_Merge1[[#This Row],[Azad.Sell]]),"")</f>
        <v/>
      </c>
      <c r="AT3197"/>
    </row>
    <row r="3198" spans="1:46" x14ac:dyDescent="0.25">
      <c r="A3198" s="258">
        <v>44973</v>
      </c>
      <c r="B319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1401.11.27</v>
      </c>
      <c r="C3198" s="195">
        <f t="shared" ca="1" si="85"/>
        <v>1401</v>
      </c>
      <c r="D319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98" s="195">
        <f>_xlfn.NUMBERVALUE(RIGHT(Table11[[#This Row],[تاریخ شمسی]],2))</f>
        <v>27</v>
      </c>
      <c r="F319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11-27</v>
      </c>
      <c r="G3198" s="195" t="s">
        <v>3349</v>
      </c>
      <c r="L3198" s="259">
        <v>44973</v>
      </c>
      <c r="M3198">
        <v>285000</v>
      </c>
      <c r="O3198" s="283">
        <f>IFERROR(DATE(Table7[[#This Row],[year]],MONTH(DATEVALUE(Table7[[#This Row],[month]]&amp;"1")),Table7[[#This Row],[day]]),"")</f>
        <v>40459</v>
      </c>
      <c r="P3198" s="257" t="s">
        <v>6623</v>
      </c>
      <c r="Q3198" s="257">
        <v>2010</v>
      </c>
      <c r="R3198" s="257" t="s">
        <v>3448</v>
      </c>
      <c r="S3198" s="257">
        <v>8</v>
      </c>
      <c r="T3198" s="257">
        <v>1330.5</v>
      </c>
      <c r="U3198" s="257">
        <v>2338</v>
      </c>
      <c r="V3198" s="257">
        <v>4307375</v>
      </c>
      <c r="X3198" s="260">
        <v>40541</v>
      </c>
      <c r="Z3198" s="260">
        <v>9</v>
      </c>
      <c r="AB3198" s="260" t="str">
        <f>IFERROR(IFERROR(VLOOKUP(Table_Merge1[[#This Row],[Column1]],Table11[#All],2,FALSE),LEFT(AB3199,8)&amp;IF(LEN((RIGHT(AB3199,2)+1))&lt;2,"0"&amp;(RIGHT(AB3199,2)+1),(RIGHT(AB3199,2)-1))),"")</f>
        <v/>
      </c>
      <c r="AC3198" s="259" t="str">
        <f>LEFT(Table_Merge1[[#This Row],[Column2]],4)</f>
        <v/>
      </c>
      <c r="AD3198" s="259" t="str">
        <f>RIGHT(LEFT(Table_Merge1[[#This Row],[Column2]],7),2)</f>
        <v/>
      </c>
      <c r="AE3198" s="259" t="str">
        <f>RIGHT(Table_Merge1[[#This Row],[Column2]],2)</f>
        <v/>
      </c>
      <c r="AH3198" s="260">
        <v>2010</v>
      </c>
      <c r="AI3198" t="s">
        <v>3452</v>
      </c>
      <c r="AJ3198" s="260">
        <v>29</v>
      </c>
      <c r="AK3198">
        <v>1403.5</v>
      </c>
      <c r="AL3198">
        <v>2502.5</v>
      </c>
      <c r="AM3198">
        <v>4393700</v>
      </c>
      <c r="AP3198" s="287" t="str">
        <f>IFERROR(IF(Table_Merge1[[#This Row],[LME Zinc stock]]*Table_Merge1[[#This Row],[Nima.مقدار]]=0,"",Table_Merge1[[#This Row],[LME Zinc stock]]*Table_Merge1[[#This Row],[Nima.مقدار]]),"")</f>
        <v/>
      </c>
      <c r="AQ3198" s="287" t="str">
        <f>IFERROR(IF(Table_Merge1[[#This Row],[LME Zinc 3-month]]*Table_Merge1[[#This Row],[Nima.مقدار]]=0,"",Table_Merge1[[#This Row],[LME Zinc 3-month]]*Table_Merge1[[#This Row],[Nima.مقدار]]),"")</f>
        <v/>
      </c>
      <c r="AR3198" s="288" t="str">
        <f>IFERROR(IF(Table_Merge1[[#This Row],[LME Zinc stock]]*Table_Merge1[[#This Row],[Azad.Sell]]=0,"",Table_Merge1[[#This Row],[LME Zinc stock]]*Table_Merge1[[#This Row],[Azad.Sell]]),"")</f>
        <v/>
      </c>
      <c r="AS3198" s="288" t="str">
        <f>IFERROR(IF(Table_Merge1[[#This Row],[LME Zinc 3-month]]*Table_Merge1[[#This Row],[Azad.Sell]]=0,"",Table_Merge1[[#This Row],[LME Zinc 3-month]]*Table_Merge1[[#This Row],[Azad.Sell]]),"")</f>
        <v/>
      </c>
      <c r="AT3198"/>
    </row>
    <row r="3199" spans="1:46" x14ac:dyDescent="0.25">
      <c r="A3199" s="258">
        <v>44976</v>
      </c>
      <c r="B319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1401.11.30</v>
      </c>
      <c r="C3199" s="195">
        <f t="shared" ca="1" si="85"/>
        <v>1401</v>
      </c>
      <c r="D319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11</v>
      </c>
      <c r="E3199" s="195">
        <f>_xlfn.NUMBERVALUE(RIGHT(Table11[[#This Row],[تاریخ شمسی]],2))</f>
        <v>30</v>
      </c>
      <c r="F319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11-30</v>
      </c>
      <c r="G3199" s="195" t="s">
        <v>3350</v>
      </c>
      <c r="L3199" s="259">
        <v>44976</v>
      </c>
      <c r="M3199">
        <v>285000</v>
      </c>
      <c r="O3199" s="284">
        <f>IFERROR(DATE(Table7[[#This Row],[year]],MONTH(DATEVALUE(Table7[[#This Row],[month]]&amp;"1")),Table7[[#This Row],[day]]),"")</f>
        <v>40458</v>
      </c>
      <c r="P3199" s="195" t="s">
        <v>6624</v>
      </c>
      <c r="Q3199" s="195">
        <v>2010</v>
      </c>
      <c r="R3199" s="195" t="s">
        <v>3448</v>
      </c>
      <c r="S3199" s="195">
        <v>7</v>
      </c>
      <c r="T3199" s="195">
        <v>1359.5</v>
      </c>
      <c r="U3199" s="195">
        <v>2355.5</v>
      </c>
      <c r="V3199" s="195">
        <v>4310975</v>
      </c>
      <c r="X3199" s="260">
        <v>40536</v>
      </c>
      <c r="Z3199" s="260">
        <v>9</v>
      </c>
      <c r="AB3199" s="260" t="str">
        <f>IFERROR(IFERROR(VLOOKUP(Table_Merge1[[#This Row],[Column1]],Table11[#All],2,FALSE),LEFT(AB3200,8)&amp;IF(LEN((RIGHT(AB3200,2)+1))&lt;2,"0"&amp;(RIGHT(AB3200,2)+1),(RIGHT(AB3200,2)-1))),"")</f>
        <v/>
      </c>
      <c r="AC3199" s="259" t="str">
        <f>LEFT(Table_Merge1[[#This Row],[Column2]],4)</f>
        <v/>
      </c>
      <c r="AD3199" s="259" t="str">
        <f>RIGHT(LEFT(Table_Merge1[[#This Row],[Column2]],7),2)</f>
        <v/>
      </c>
      <c r="AE3199" s="259" t="str">
        <f>RIGHT(Table_Merge1[[#This Row],[Column2]],2)</f>
        <v/>
      </c>
      <c r="AH3199" s="260">
        <v>2010</v>
      </c>
      <c r="AI3199" t="s">
        <v>3452</v>
      </c>
      <c r="AJ3199" s="260">
        <v>24</v>
      </c>
      <c r="AK3199">
        <v>1380.5</v>
      </c>
      <c r="AL3199">
        <v>2481</v>
      </c>
      <c r="AM3199">
        <v>4369500</v>
      </c>
      <c r="AP3199" s="287" t="str">
        <f>IFERROR(IF(Table_Merge1[[#This Row],[LME Zinc stock]]*Table_Merge1[[#This Row],[Nima.مقدار]]=0,"",Table_Merge1[[#This Row],[LME Zinc stock]]*Table_Merge1[[#This Row],[Nima.مقدار]]),"")</f>
        <v/>
      </c>
      <c r="AQ3199" s="287" t="str">
        <f>IFERROR(IF(Table_Merge1[[#This Row],[LME Zinc 3-month]]*Table_Merge1[[#This Row],[Nima.مقدار]]=0,"",Table_Merge1[[#This Row],[LME Zinc 3-month]]*Table_Merge1[[#This Row],[Nima.مقدار]]),"")</f>
        <v/>
      </c>
      <c r="AR3199" s="288" t="str">
        <f>IFERROR(IF(Table_Merge1[[#This Row],[LME Zinc stock]]*Table_Merge1[[#This Row],[Azad.Sell]]=0,"",Table_Merge1[[#This Row],[LME Zinc stock]]*Table_Merge1[[#This Row],[Azad.Sell]]),"")</f>
        <v/>
      </c>
      <c r="AS3199" s="288" t="str">
        <f>IFERROR(IF(Table_Merge1[[#This Row],[LME Zinc 3-month]]*Table_Merge1[[#This Row],[Azad.Sell]]=0,"",Table_Merge1[[#This Row],[LME Zinc 3-month]]*Table_Merge1[[#This Row],[Azad.Sell]]),"")</f>
        <v/>
      </c>
      <c r="AT3199"/>
    </row>
    <row r="3200" spans="1:46" x14ac:dyDescent="0.25">
      <c r="A3200" s="258">
        <v>44977</v>
      </c>
      <c r="B320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1401.12.01</v>
      </c>
      <c r="C3200" s="195">
        <f t="shared" ca="1" si="85"/>
        <v>1401</v>
      </c>
      <c r="D320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3200" s="195">
        <f>_xlfn.NUMBERVALUE(RIGHT(Table11[[#This Row],[تاریخ شمسی]],2))</f>
        <v>1</v>
      </c>
      <c r="F320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12-01</v>
      </c>
      <c r="G3200" s="195" t="s">
        <v>3351</v>
      </c>
      <c r="L3200" s="259">
        <v>44977</v>
      </c>
      <c r="M3200">
        <v>285000</v>
      </c>
      <c r="O3200" s="283">
        <f>IFERROR(DATE(Table7[[#This Row],[year]],MONTH(DATEVALUE(Table7[[#This Row],[month]]&amp;"1")),Table7[[#This Row],[day]]),"")</f>
        <v>40457</v>
      </c>
      <c r="P3200" s="257" t="s">
        <v>6625</v>
      </c>
      <c r="Q3200" s="257">
        <v>2010</v>
      </c>
      <c r="R3200" s="257" t="s">
        <v>3448</v>
      </c>
      <c r="S3200" s="257">
        <v>6</v>
      </c>
      <c r="T3200" s="257">
        <v>1347</v>
      </c>
      <c r="U3200" s="257">
        <v>2362</v>
      </c>
      <c r="V3200" s="257">
        <v>4315075</v>
      </c>
      <c r="X3200" s="260">
        <v>40535</v>
      </c>
      <c r="Z3200" s="260">
        <v>9</v>
      </c>
      <c r="AB3200" s="260" t="str">
        <f>IFERROR(IFERROR(VLOOKUP(Table_Merge1[[#This Row],[Column1]],Table11[#All],2,FALSE),LEFT(AB3201,8)&amp;IF(LEN((RIGHT(AB3201,2)+1))&lt;2,"0"&amp;(RIGHT(AB3201,2)+1),(RIGHT(AB3201,2)-1))),"")</f>
        <v/>
      </c>
      <c r="AC3200" s="259" t="str">
        <f>LEFT(Table_Merge1[[#This Row],[Column2]],4)</f>
        <v/>
      </c>
      <c r="AD3200" s="259" t="str">
        <f>RIGHT(LEFT(Table_Merge1[[#This Row],[Column2]],7),2)</f>
        <v/>
      </c>
      <c r="AE3200" s="259" t="str">
        <f>RIGHT(Table_Merge1[[#This Row],[Column2]],2)</f>
        <v/>
      </c>
      <c r="AH3200" s="260">
        <v>2010</v>
      </c>
      <c r="AI3200" t="s">
        <v>3452</v>
      </c>
      <c r="AJ3200" s="260">
        <v>23</v>
      </c>
      <c r="AK3200">
        <v>1384</v>
      </c>
      <c r="AL3200">
        <v>2501.5</v>
      </c>
      <c r="AM3200">
        <v>4272400</v>
      </c>
      <c r="AP3200" s="287" t="str">
        <f>IFERROR(IF(Table_Merge1[[#This Row],[LME Zinc stock]]*Table_Merge1[[#This Row],[Nima.مقدار]]=0,"",Table_Merge1[[#This Row],[LME Zinc stock]]*Table_Merge1[[#This Row],[Nima.مقدار]]),"")</f>
        <v/>
      </c>
      <c r="AQ3200" s="287" t="str">
        <f>IFERROR(IF(Table_Merge1[[#This Row],[LME Zinc 3-month]]*Table_Merge1[[#This Row],[Nima.مقدار]]=0,"",Table_Merge1[[#This Row],[LME Zinc 3-month]]*Table_Merge1[[#This Row],[Nima.مقدار]]),"")</f>
        <v/>
      </c>
      <c r="AR3200" s="288" t="str">
        <f>IFERROR(IF(Table_Merge1[[#This Row],[LME Zinc stock]]*Table_Merge1[[#This Row],[Azad.Sell]]=0,"",Table_Merge1[[#This Row],[LME Zinc stock]]*Table_Merge1[[#This Row],[Azad.Sell]]),"")</f>
        <v/>
      </c>
      <c r="AS3200" s="288" t="str">
        <f>IFERROR(IF(Table_Merge1[[#This Row],[LME Zinc 3-month]]*Table_Merge1[[#This Row],[Azad.Sell]]=0,"",Table_Merge1[[#This Row],[LME Zinc 3-month]]*Table_Merge1[[#This Row],[Azad.Sell]]),"")</f>
        <v/>
      </c>
      <c r="AT3200"/>
    </row>
    <row r="3201" spans="1:46" x14ac:dyDescent="0.25">
      <c r="A3201" s="258">
        <v>44978</v>
      </c>
      <c r="B320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1401.12.02</v>
      </c>
      <c r="C3201" s="195">
        <f t="shared" ca="1" si="85"/>
        <v>1401</v>
      </c>
      <c r="D320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3201" s="195">
        <f>_xlfn.NUMBERVALUE(RIGHT(Table11[[#This Row],[تاریخ شمسی]],2))</f>
        <v>2</v>
      </c>
      <c r="F320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12-02</v>
      </c>
      <c r="G3201" s="195" t="s">
        <v>3352</v>
      </c>
      <c r="L3201" s="259">
        <v>44978</v>
      </c>
      <c r="M3201">
        <v>285000</v>
      </c>
      <c r="O3201" s="284">
        <f>IFERROR(DATE(Table7[[#This Row],[year]],MONTH(DATEVALUE(Table7[[#This Row],[month]]&amp;"1")),Table7[[#This Row],[day]]),"")</f>
        <v>40456</v>
      </c>
      <c r="P3201" s="195" t="s">
        <v>6626</v>
      </c>
      <c r="Q3201" s="195">
        <v>2010</v>
      </c>
      <c r="R3201" s="195" t="s">
        <v>3448</v>
      </c>
      <c r="S3201" s="195">
        <v>5</v>
      </c>
      <c r="T3201" s="195">
        <v>1325.75</v>
      </c>
      <c r="U3201" s="195">
        <v>2392.5</v>
      </c>
      <c r="V3201" s="195">
        <v>4319275</v>
      </c>
      <c r="X3201" s="260">
        <v>40534</v>
      </c>
      <c r="Z3201" s="260">
        <v>9</v>
      </c>
      <c r="AB3201" s="260" t="str">
        <f>IFERROR(IFERROR(VLOOKUP(Table_Merge1[[#This Row],[Column1]],Table11[#All],2,FALSE),LEFT(AB3202,8)&amp;IF(LEN((RIGHT(AB3202,2)+1))&lt;2,"0"&amp;(RIGHT(AB3202,2)+1),(RIGHT(AB3202,2)-1))),"")</f>
        <v/>
      </c>
      <c r="AC3201" s="259" t="str">
        <f>LEFT(Table_Merge1[[#This Row],[Column2]],4)</f>
        <v/>
      </c>
      <c r="AD3201" s="259" t="str">
        <f>RIGHT(LEFT(Table_Merge1[[#This Row],[Column2]],7),2)</f>
        <v/>
      </c>
      <c r="AE3201" s="259" t="str">
        <f>RIGHT(Table_Merge1[[#This Row],[Column2]],2)</f>
        <v/>
      </c>
      <c r="AH3201" s="260">
        <v>2010</v>
      </c>
      <c r="AI3201" t="s">
        <v>3452</v>
      </c>
      <c r="AJ3201" s="260">
        <v>22</v>
      </c>
      <c r="AK3201">
        <v>1389</v>
      </c>
      <c r="AL3201">
        <v>2480</v>
      </c>
      <c r="AM3201">
        <v>4274875</v>
      </c>
      <c r="AP3201" s="287" t="str">
        <f>IFERROR(IF(Table_Merge1[[#This Row],[LME Zinc stock]]*Table_Merge1[[#This Row],[Nima.مقدار]]=0,"",Table_Merge1[[#This Row],[LME Zinc stock]]*Table_Merge1[[#This Row],[Nima.مقدار]]),"")</f>
        <v/>
      </c>
      <c r="AQ3201" s="287" t="str">
        <f>IFERROR(IF(Table_Merge1[[#This Row],[LME Zinc 3-month]]*Table_Merge1[[#This Row],[Nima.مقدار]]=0,"",Table_Merge1[[#This Row],[LME Zinc 3-month]]*Table_Merge1[[#This Row],[Nima.مقدار]]),"")</f>
        <v/>
      </c>
      <c r="AR3201" s="288" t="str">
        <f>IFERROR(IF(Table_Merge1[[#This Row],[LME Zinc stock]]*Table_Merge1[[#This Row],[Azad.Sell]]=0,"",Table_Merge1[[#This Row],[LME Zinc stock]]*Table_Merge1[[#This Row],[Azad.Sell]]),"")</f>
        <v/>
      </c>
      <c r="AS3201" s="288" t="str">
        <f>IFERROR(IF(Table_Merge1[[#This Row],[LME Zinc 3-month]]*Table_Merge1[[#This Row],[Azad.Sell]]=0,"",Table_Merge1[[#This Row],[LME Zinc 3-month]]*Table_Merge1[[#This Row],[Azad.Sell]]),"")</f>
        <v/>
      </c>
      <c r="AT3201"/>
    </row>
    <row r="3202" spans="1:46" x14ac:dyDescent="0.25">
      <c r="A3202" s="258">
        <v>44979</v>
      </c>
      <c r="B320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1401.12.03</v>
      </c>
      <c r="C3202" s="195">
        <f t="shared" ref="C3202:C3268" ca="1" si="86">_xlfn.NUMBERVALUE(LEFT(G3202, LEN(G3202) - MAX(IF(ISNUMBER(MID(G3202, ROW(INDIRECT("1:"&amp;LEN(G3202))), 1) *1)=FALSE, ROW(INDIRECT("6:"&amp;LEN(G3202))), 6))))</f>
        <v>1401</v>
      </c>
      <c r="D320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3202" s="195">
        <f>_xlfn.NUMBERVALUE(RIGHT(Table11[[#This Row],[تاریخ شمسی]],2))</f>
        <v>3</v>
      </c>
      <c r="F320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12-03</v>
      </c>
      <c r="G3202" s="195" t="s">
        <v>3353</v>
      </c>
      <c r="L3202" s="259">
        <v>44979</v>
      </c>
      <c r="M3202">
        <v>285000</v>
      </c>
      <c r="O3202" s="283">
        <f>IFERROR(DATE(Table7[[#This Row],[year]],MONTH(DATEVALUE(Table7[[#This Row],[month]]&amp;"1")),Table7[[#This Row],[day]]),"")</f>
        <v>40455</v>
      </c>
      <c r="P3202" s="257" t="s">
        <v>6627</v>
      </c>
      <c r="Q3202" s="257">
        <v>2010</v>
      </c>
      <c r="R3202" s="257" t="s">
        <v>3448</v>
      </c>
      <c r="S3202" s="257">
        <v>4</v>
      </c>
      <c r="T3202" s="257">
        <v>1316</v>
      </c>
      <c r="U3202" s="257">
        <v>2364</v>
      </c>
      <c r="V3202" s="257">
        <v>4320950</v>
      </c>
      <c r="X3202" s="260">
        <v>40533</v>
      </c>
      <c r="Z3202" s="260">
        <v>9</v>
      </c>
      <c r="AB3202" s="260" t="str">
        <f>IFERROR(IFERROR(VLOOKUP(Table_Merge1[[#This Row],[Column1]],Table11[#All],2,FALSE),LEFT(AB3203,8)&amp;IF(LEN((RIGHT(AB3203,2)+1))&lt;2,"0"&amp;(RIGHT(AB3203,2)+1),(RIGHT(AB3203,2)-1))),"")</f>
        <v/>
      </c>
      <c r="AC3202" s="259" t="str">
        <f>LEFT(Table_Merge1[[#This Row],[Column2]],4)</f>
        <v/>
      </c>
      <c r="AD3202" s="259" t="str">
        <f>RIGHT(LEFT(Table_Merge1[[#This Row],[Column2]],7),2)</f>
        <v/>
      </c>
      <c r="AE3202" s="259" t="str">
        <f>RIGHT(Table_Merge1[[#This Row],[Column2]],2)</f>
        <v/>
      </c>
      <c r="AH3202" s="260">
        <v>2010</v>
      </c>
      <c r="AI3202" t="s">
        <v>3452</v>
      </c>
      <c r="AJ3202" s="260">
        <v>21</v>
      </c>
      <c r="AK3202">
        <v>1386</v>
      </c>
      <c r="AL3202">
        <v>2452</v>
      </c>
      <c r="AM3202">
        <v>4273950</v>
      </c>
      <c r="AP3202" s="287" t="str">
        <f>IFERROR(IF(Table_Merge1[[#This Row],[LME Zinc stock]]*Table_Merge1[[#This Row],[Nima.مقدار]]=0,"",Table_Merge1[[#This Row],[LME Zinc stock]]*Table_Merge1[[#This Row],[Nima.مقدار]]),"")</f>
        <v/>
      </c>
      <c r="AQ3202" s="287" t="str">
        <f>IFERROR(IF(Table_Merge1[[#This Row],[LME Zinc 3-month]]*Table_Merge1[[#This Row],[Nima.مقدار]]=0,"",Table_Merge1[[#This Row],[LME Zinc 3-month]]*Table_Merge1[[#This Row],[Nima.مقدار]]),"")</f>
        <v/>
      </c>
      <c r="AR3202" s="288" t="str">
        <f>IFERROR(IF(Table_Merge1[[#This Row],[LME Zinc stock]]*Table_Merge1[[#This Row],[Azad.Sell]]=0,"",Table_Merge1[[#This Row],[LME Zinc stock]]*Table_Merge1[[#This Row],[Azad.Sell]]),"")</f>
        <v/>
      </c>
      <c r="AS3202" s="288" t="str">
        <f>IFERROR(IF(Table_Merge1[[#This Row],[LME Zinc 3-month]]*Table_Merge1[[#This Row],[Azad.Sell]]=0,"",Table_Merge1[[#This Row],[LME Zinc 3-month]]*Table_Merge1[[#This Row],[Azad.Sell]]),"")</f>
        <v/>
      </c>
      <c r="AT3202"/>
    </row>
    <row r="3203" spans="1:46" x14ac:dyDescent="0.25">
      <c r="A3203" s="258">
        <v>44980</v>
      </c>
      <c r="B320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1401.12.04</v>
      </c>
      <c r="C3203" s="195">
        <f t="shared" ca="1" si="86"/>
        <v>1401</v>
      </c>
      <c r="D320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3203" s="195">
        <f>_xlfn.NUMBERVALUE(RIGHT(Table11[[#This Row],[تاریخ شمسی]],2))</f>
        <v>4</v>
      </c>
      <c r="F320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12-04</v>
      </c>
      <c r="G3203" s="195" t="s">
        <v>3354</v>
      </c>
      <c r="L3203" s="259">
        <v>44980</v>
      </c>
      <c r="M3203">
        <v>285000</v>
      </c>
      <c r="O3203" s="284">
        <f>IFERROR(DATE(Table7[[#This Row],[year]],MONTH(DATEVALUE(Table7[[#This Row],[month]]&amp;"1")),Table7[[#This Row],[day]]),"")</f>
        <v>40452</v>
      </c>
      <c r="P3203" s="195" t="s">
        <v>6628</v>
      </c>
      <c r="Q3203" s="195">
        <v>2010</v>
      </c>
      <c r="R3203" s="195" t="s">
        <v>3448</v>
      </c>
      <c r="S3203" s="195">
        <v>1</v>
      </c>
      <c r="T3203" s="195">
        <v>1313</v>
      </c>
      <c r="U3203" s="195">
        <v>2380.5</v>
      </c>
      <c r="V3203" s="195">
        <v>4325125</v>
      </c>
      <c r="X3203" s="260">
        <v>40532</v>
      </c>
      <c r="Z3203" s="260">
        <v>9</v>
      </c>
      <c r="AB3203" s="260" t="str">
        <f>IFERROR(IFERROR(VLOOKUP(Table_Merge1[[#This Row],[Column1]],Table11[#All],2,FALSE),LEFT(AB3204,8)&amp;IF(LEN((RIGHT(AB3204,2)+1))&lt;2,"0"&amp;(RIGHT(AB3204,2)+1),(RIGHT(AB3204,2)-1))),"")</f>
        <v/>
      </c>
      <c r="AC3203" s="259" t="str">
        <f>LEFT(Table_Merge1[[#This Row],[Column2]],4)</f>
        <v/>
      </c>
      <c r="AD3203" s="259" t="str">
        <f>RIGHT(LEFT(Table_Merge1[[#This Row],[Column2]],7),2)</f>
        <v/>
      </c>
      <c r="AE3203" s="259" t="str">
        <f>RIGHT(Table_Merge1[[#This Row],[Column2]],2)</f>
        <v/>
      </c>
      <c r="AH3203" s="260">
        <v>2010</v>
      </c>
      <c r="AI3203" t="s">
        <v>3452</v>
      </c>
      <c r="AJ3203" s="260">
        <v>20</v>
      </c>
      <c r="AK3203">
        <v>1381</v>
      </c>
      <c r="AL3203">
        <v>2476</v>
      </c>
      <c r="AM3203">
        <v>4274975</v>
      </c>
      <c r="AP3203" s="287" t="str">
        <f>IFERROR(IF(Table_Merge1[[#This Row],[LME Zinc stock]]*Table_Merge1[[#This Row],[Nima.مقدار]]=0,"",Table_Merge1[[#This Row],[LME Zinc stock]]*Table_Merge1[[#This Row],[Nima.مقدار]]),"")</f>
        <v/>
      </c>
      <c r="AQ3203" s="287" t="str">
        <f>IFERROR(IF(Table_Merge1[[#This Row],[LME Zinc 3-month]]*Table_Merge1[[#This Row],[Nima.مقدار]]=0,"",Table_Merge1[[#This Row],[LME Zinc 3-month]]*Table_Merge1[[#This Row],[Nima.مقدار]]),"")</f>
        <v/>
      </c>
      <c r="AR3203" s="288" t="str">
        <f>IFERROR(IF(Table_Merge1[[#This Row],[LME Zinc stock]]*Table_Merge1[[#This Row],[Azad.Sell]]=0,"",Table_Merge1[[#This Row],[LME Zinc stock]]*Table_Merge1[[#This Row],[Azad.Sell]]),"")</f>
        <v/>
      </c>
      <c r="AS3203" s="288" t="str">
        <f>IFERROR(IF(Table_Merge1[[#This Row],[LME Zinc 3-month]]*Table_Merge1[[#This Row],[Azad.Sell]]=0,"",Table_Merge1[[#This Row],[LME Zinc 3-month]]*Table_Merge1[[#This Row],[Azad.Sell]]),"")</f>
        <v/>
      </c>
      <c r="AT3203"/>
    </row>
    <row r="3204" spans="1:46" x14ac:dyDescent="0.25">
      <c r="A3204" s="258">
        <v>44982</v>
      </c>
      <c r="B320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1401.12.06</v>
      </c>
      <c r="C3204" s="195">
        <f t="shared" ca="1" si="86"/>
        <v>1401</v>
      </c>
      <c r="D320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3204" s="195">
        <f>_xlfn.NUMBERVALUE(RIGHT(Table11[[#This Row],[تاریخ شمسی]],2))</f>
        <v>6</v>
      </c>
      <c r="F320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12-06</v>
      </c>
      <c r="G3204" s="195" t="s">
        <v>3355</v>
      </c>
      <c r="L3204" s="259">
        <v>44982</v>
      </c>
      <c r="M3204">
        <v>285000</v>
      </c>
      <c r="O3204" s="283">
        <f>IFERROR(DATE(Table7[[#This Row],[year]],MONTH(DATEVALUE(Table7[[#This Row],[month]]&amp;"1")),Table7[[#This Row],[day]]),"")</f>
        <v>40451</v>
      </c>
      <c r="P3204" s="257" t="s">
        <v>6629</v>
      </c>
      <c r="Q3204" s="257">
        <v>2010</v>
      </c>
      <c r="R3204" s="257" t="s">
        <v>3447</v>
      </c>
      <c r="S3204" s="257">
        <v>30</v>
      </c>
      <c r="T3204" s="257">
        <v>1311</v>
      </c>
      <c r="U3204" s="257">
        <v>2386.5</v>
      </c>
      <c r="V3204" s="257">
        <v>4316325</v>
      </c>
      <c r="X3204" s="260">
        <v>40529</v>
      </c>
      <c r="Z3204" s="260">
        <v>9</v>
      </c>
      <c r="AB3204" s="260" t="str">
        <f>IFERROR(IFERROR(VLOOKUP(Table_Merge1[[#This Row],[Column1]],Table11[#All],2,FALSE),LEFT(AB3205,8)&amp;IF(LEN((RIGHT(AB3205,2)+1))&lt;2,"0"&amp;(RIGHT(AB3205,2)+1),(RIGHT(AB3205,2)-1))),"")</f>
        <v/>
      </c>
      <c r="AC3204" s="259" t="str">
        <f>LEFT(Table_Merge1[[#This Row],[Column2]],4)</f>
        <v/>
      </c>
      <c r="AD3204" s="259" t="str">
        <f>RIGHT(LEFT(Table_Merge1[[#This Row],[Column2]],7),2)</f>
        <v/>
      </c>
      <c r="AE3204" s="259" t="str">
        <f>RIGHT(Table_Merge1[[#This Row],[Column2]],2)</f>
        <v/>
      </c>
      <c r="AH3204" s="260">
        <v>2010</v>
      </c>
      <c r="AI3204" t="s">
        <v>3452</v>
      </c>
      <c r="AJ3204" s="260">
        <v>17</v>
      </c>
      <c r="AK3204">
        <v>1374.75</v>
      </c>
      <c r="AL3204">
        <v>0</v>
      </c>
      <c r="AM3204">
        <v>0</v>
      </c>
      <c r="AP3204" s="287" t="str">
        <f>IFERROR(IF(Table_Merge1[[#This Row],[LME Zinc stock]]*Table_Merge1[[#This Row],[Nima.مقدار]]=0,"",Table_Merge1[[#This Row],[LME Zinc stock]]*Table_Merge1[[#This Row],[Nima.مقدار]]),"")</f>
        <v/>
      </c>
      <c r="AQ3204" s="287" t="str">
        <f>IFERROR(IF(Table_Merge1[[#This Row],[LME Zinc 3-month]]*Table_Merge1[[#This Row],[Nima.مقدار]]=0,"",Table_Merge1[[#This Row],[LME Zinc 3-month]]*Table_Merge1[[#This Row],[Nima.مقدار]]),"")</f>
        <v/>
      </c>
      <c r="AR3204" s="288" t="str">
        <f>IFERROR(IF(Table_Merge1[[#This Row],[LME Zinc stock]]*Table_Merge1[[#This Row],[Azad.Sell]]=0,"",Table_Merge1[[#This Row],[LME Zinc stock]]*Table_Merge1[[#This Row],[Azad.Sell]]),"")</f>
        <v/>
      </c>
      <c r="AS3204" s="288" t="str">
        <f>IFERROR(IF(Table_Merge1[[#This Row],[LME Zinc 3-month]]*Table_Merge1[[#This Row],[Azad.Sell]]=0,"",Table_Merge1[[#This Row],[LME Zinc 3-month]]*Table_Merge1[[#This Row],[Azad.Sell]]),"")</f>
        <v/>
      </c>
      <c r="AT3204"/>
    </row>
    <row r="3205" spans="1:46" x14ac:dyDescent="0.25">
      <c r="A3205" s="258">
        <v>44983</v>
      </c>
      <c r="B320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1401.12.07</v>
      </c>
      <c r="C3205" s="195">
        <f t="shared" ca="1" si="86"/>
        <v>1401</v>
      </c>
      <c r="D320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3205" s="195">
        <f>_xlfn.NUMBERVALUE(RIGHT(Table11[[#This Row],[تاریخ شمسی]],2))</f>
        <v>7</v>
      </c>
      <c r="F320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12-07</v>
      </c>
      <c r="G3205" s="195" t="s">
        <v>3356</v>
      </c>
      <c r="L3205" s="259">
        <v>44983</v>
      </c>
      <c r="M3205">
        <v>285000</v>
      </c>
      <c r="O3205" s="284">
        <f>IFERROR(DATE(Table7[[#This Row],[year]],MONTH(DATEVALUE(Table7[[#This Row],[month]]&amp;"1")),Table7[[#This Row],[day]]),"")</f>
        <v>40450</v>
      </c>
      <c r="P3205" s="195" t="s">
        <v>6630</v>
      </c>
      <c r="Q3205" s="195">
        <v>2010</v>
      </c>
      <c r="R3205" s="195" t="s">
        <v>3447</v>
      </c>
      <c r="S3205" s="195">
        <v>29</v>
      </c>
      <c r="T3205" s="195">
        <v>1307.5</v>
      </c>
      <c r="U3205" s="195">
        <v>2380</v>
      </c>
      <c r="V3205" s="195">
        <v>4312375</v>
      </c>
      <c r="X3205" s="260">
        <v>40528</v>
      </c>
      <c r="Z3205" s="260">
        <v>9</v>
      </c>
      <c r="AB3205" s="260" t="str">
        <f>IFERROR(IFERROR(VLOOKUP(Table_Merge1[[#This Row],[Column1]],Table11[#All],2,FALSE),LEFT(AB3206,8)&amp;IF(LEN((RIGHT(AB3206,2)+1))&lt;2,"0"&amp;(RIGHT(AB3206,2)+1),(RIGHT(AB3206,2)-1))),"")</f>
        <v/>
      </c>
      <c r="AC3205" s="259" t="str">
        <f>LEFT(Table_Merge1[[#This Row],[Column2]],4)</f>
        <v/>
      </c>
      <c r="AD3205" s="259" t="str">
        <f>RIGHT(LEFT(Table_Merge1[[#This Row],[Column2]],7),2)</f>
        <v/>
      </c>
      <c r="AE3205" s="259" t="str">
        <f>RIGHT(Table_Merge1[[#This Row],[Column2]],2)</f>
        <v/>
      </c>
      <c r="AH3205" s="260">
        <v>2010</v>
      </c>
      <c r="AI3205" t="s">
        <v>3452</v>
      </c>
      <c r="AJ3205" s="260">
        <v>16</v>
      </c>
      <c r="AK3205">
        <v>1384</v>
      </c>
      <c r="AL3205">
        <v>0</v>
      </c>
      <c r="AM3205">
        <v>0</v>
      </c>
      <c r="AP3205" s="287" t="str">
        <f>IFERROR(IF(Table_Merge1[[#This Row],[LME Zinc stock]]*Table_Merge1[[#This Row],[Nima.مقدار]]=0,"",Table_Merge1[[#This Row],[LME Zinc stock]]*Table_Merge1[[#This Row],[Nima.مقدار]]),"")</f>
        <v/>
      </c>
      <c r="AQ3205" s="287" t="str">
        <f>IFERROR(IF(Table_Merge1[[#This Row],[LME Zinc 3-month]]*Table_Merge1[[#This Row],[Nima.مقدار]]=0,"",Table_Merge1[[#This Row],[LME Zinc 3-month]]*Table_Merge1[[#This Row],[Nima.مقدار]]),"")</f>
        <v/>
      </c>
      <c r="AR3205" s="288" t="str">
        <f>IFERROR(IF(Table_Merge1[[#This Row],[LME Zinc stock]]*Table_Merge1[[#This Row],[Azad.Sell]]=0,"",Table_Merge1[[#This Row],[LME Zinc stock]]*Table_Merge1[[#This Row],[Azad.Sell]]),"")</f>
        <v/>
      </c>
      <c r="AS3205" s="288" t="str">
        <f>IFERROR(IF(Table_Merge1[[#This Row],[LME Zinc 3-month]]*Table_Merge1[[#This Row],[Azad.Sell]]=0,"",Table_Merge1[[#This Row],[LME Zinc 3-month]]*Table_Merge1[[#This Row],[Azad.Sell]]),"")</f>
        <v/>
      </c>
      <c r="AT3205"/>
    </row>
    <row r="3206" spans="1:46" x14ac:dyDescent="0.25">
      <c r="A3206" s="258">
        <v>44984</v>
      </c>
      <c r="B320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1401.12.08</v>
      </c>
      <c r="C3206" s="195">
        <f t="shared" ca="1" si="86"/>
        <v>1401</v>
      </c>
      <c r="D320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3206" s="195">
        <f>_xlfn.NUMBERVALUE(RIGHT(Table11[[#This Row],[تاریخ شمسی]],2))</f>
        <v>8</v>
      </c>
      <c r="F320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12-08</v>
      </c>
      <c r="G3206" s="195" t="s">
        <v>3357</v>
      </c>
      <c r="L3206" s="259">
        <v>44984</v>
      </c>
      <c r="M3206">
        <v>285000</v>
      </c>
      <c r="O3206" s="283">
        <f>IFERROR(DATE(Table7[[#This Row],[year]],MONTH(DATEVALUE(Table7[[#This Row],[month]]&amp;"1")),Table7[[#This Row],[day]]),"")</f>
        <v>40449</v>
      </c>
      <c r="P3206" s="257" t="s">
        <v>6631</v>
      </c>
      <c r="Q3206" s="257">
        <v>2010</v>
      </c>
      <c r="R3206" s="257" t="s">
        <v>3447</v>
      </c>
      <c r="S3206" s="257">
        <v>28</v>
      </c>
      <c r="T3206" s="257">
        <v>1289</v>
      </c>
      <c r="U3206" s="257">
        <v>2404</v>
      </c>
      <c r="V3206" s="257">
        <v>4313975</v>
      </c>
      <c r="X3206" s="260">
        <v>40527</v>
      </c>
      <c r="Z3206" s="260">
        <v>9</v>
      </c>
      <c r="AB3206" s="260" t="str">
        <f>IFERROR(IFERROR(VLOOKUP(Table_Merge1[[#This Row],[Column1]],Table11[#All],2,FALSE),LEFT(AB3207,8)&amp;IF(LEN((RIGHT(AB3207,2)+1))&lt;2,"0"&amp;(RIGHT(AB3207,2)+1),(RIGHT(AB3207,2)-1))),"")</f>
        <v/>
      </c>
      <c r="AC3206" s="259" t="str">
        <f>LEFT(Table_Merge1[[#This Row],[Column2]],4)</f>
        <v/>
      </c>
      <c r="AD3206" s="259" t="str">
        <f>RIGHT(LEFT(Table_Merge1[[#This Row],[Column2]],7),2)</f>
        <v/>
      </c>
      <c r="AE3206" s="259" t="str">
        <f>RIGHT(Table_Merge1[[#This Row],[Column2]],2)</f>
        <v/>
      </c>
      <c r="AH3206" s="260">
        <v>2010</v>
      </c>
      <c r="AI3206" t="s">
        <v>3452</v>
      </c>
      <c r="AJ3206" s="260">
        <v>15</v>
      </c>
      <c r="AK3206">
        <v>1388.25</v>
      </c>
      <c r="AL3206">
        <v>0</v>
      </c>
      <c r="AM3206">
        <v>0</v>
      </c>
      <c r="AP3206" s="287" t="str">
        <f>IFERROR(IF(Table_Merge1[[#This Row],[LME Zinc stock]]*Table_Merge1[[#This Row],[Nima.مقدار]]=0,"",Table_Merge1[[#This Row],[LME Zinc stock]]*Table_Merge1[[#This Row],[Nima.مقدار]]),"")</f>
        <v/>
      </c>
      <c r="AQ3206" s="287" t="str">
        <f>IFERROR(IF(Table_Merge1[[#This Row],[LME Zinc 3-month]]*Table_Merge1[[#This Row],[Nima.مقدار]]=0,"",Table_Merge1[[#This Row],[LME Zinc 3-month]]*Table_Merge1[[#This Row],[Nima.مقدار]]),"")</f>
        <v/>
      </c>
      <c r="AR3206" s="288" t="str">
        <f>IFERROR(IF(Table_Merge1[[#This Row],[LME Zinc stock]]*Table_Merge1[[#This Row],[Azad.Sell]]=0,"",Table_Merge1[[#This Row],[LME Zinc stock]]*Table_Merge1[[#This Row],[Azad.Sell]]),"")</f>
        <v/>
      </c>
      <c r="AS3206" s="288" t="str">
        <f>IFERROR(IF(Table_Merge1[[#This Row],[LME Zinc 3-month]]*Table_Merge1[[#This Row],[Azad.Sell]]=0,"",Table_Merge1[[#This Row],[LME Zinc 3-month]]*Table_Merge1[[#This Row],[Azad.Sell]]),"")</f>
        <v/>
      </c>
      <c r="AT3206"/>
    </row>
    <row r="3207" spans="1:46" x14ac:dyDescent="0.25">
      <c r="A3207" s="258">
        <v>44985</v>
      </c>
      <c r="B320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1401.12.09</v>
      </c>
      <c r="C3207" s="195">
        <f t="shared" ca="1" si="86"/>
        <v>1401</v>
      </c>
      <c r="D320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3207" s="195">
        <f>_xlfn.NUMBERVALUE(RIGHT(Table11[[#This Row],[تاریخ شمسی]],2))</f>
        <v>9</v>
      </c>
      <c r="F320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12-09</v>
      </c>
      <c r="G3207" s="195" t="s">
        <v>3358</v>
      </c>
      <c r="L3207" s="259">
        <v>44985</v>
      </c>
      <c r="M3207">
        <v>285000</v>
      </c>
      <c r="O3207" s="284">
        <f>IFERROR(DATE(Table7[[#This Row],[year]],MONTH(DATEVALUE(Table7[[#This Row],[month]]&amp;"1")),Table7[[#This Row],[day]]),"")</f>
        <v>40448</v>
      </c>
      <c r="P3207" s="195" t="s">
        <v>6632</v>
      </c>
      <c r="Q3207" s="195">
        <v>2010</v>
      </c>
      <c r="R3207" s="195" t="s">
        <v>3447</v>
      </c>
      <c r="S3207" s="195">
        <v>27</v>
      </c>
      <c r="T3207" s="195">
        <v>1298.25</v>
      </c>
      <c r="U3207" s="195">
        <v>2434</v>
      </c>
      <c r="V3207" s="195">
        <v>4318100</v>
      </c>
      <c r="X3207" s="260">
        <v>40526</v>
      </c>
      <c r="Z3207" s="260">
        <v>9</v>
      </c>
      <c r="AB3207" s="260" t="str">
        <f>IFERROR(IFERROR(VLOOKUP(Table_Merge1[[#This Row],[Column1]],Table11[#All],2,FALSE),LEFT(AB3208,8)&amp;IF(LEN((RIGHT(AB3208,2)+1))&lt;2,"0"&amp;(RIGHT(AB3208,2)+1),(RIGHT(AB3208,2)-1))),"")</f>
        <v/>
      </c>
      <c r="AC3207" s="259" t="str">
        <f>LEFT(Table_Merge1[[#This Row],[Column2]],4)</f>
        <v/>
      </c>
      <c r="AD3207" s="259" t="str">
        <f>RIGHT(LEFT(Table_Merge1[[#This Row],[Column2]],7),2)</f>
        <v/>
      </c>
      <c r="AE3207" s="259" t="str">
        <f>RIGHT(Table_Merge1[[#This Row],[Column2]],2)</f>
        <v/>
      </c>
      <c r="AH3207" s="260">
        <v>2010</v>
      </c>
      <c r="AI3207" t="s">
        <v>3452</v>
      </c>
      <c r="AJ3207" s="260">
        <v>14</v>
      </c>
      <c r="AK3207">
        <v>1405</v>
      </c>
      <c r="AL3207">
        <v>0</v>
      </c>
      <c r="AM3207">
        <v>0</v>
      </c>
      <c r="AP3207" s="287" t="str">
        <f>IFERROR(IF(Table_Merge1[[#This Row],[LME Zinc stock]]*Table_Merge1[[#This Row],[Nima.مقدار]]=0,"",Table_Merge1[[#This Row],[LME Zinc stock]]*Table_Merge1[[#This Row],[Nima.مقدار]]),"")</f>
        <v/>
      </c>
      <c r="AQ3207" s="287" t="str">
        <f>IFERROR(IF(Table_Merge1[[#This Row],[LME Zinc 3-month]]*Table_Merge1[[#This Row],[Nima.مقدار]]=0,"",Table_Merge1[[#This Row],[LME Zinc 3-month]]*Table_Merge1[[#This Row],[Nima.مقدار]]),"")</f>
        <v/>
      </c>
      <c r="AR3207" s="288" t="str">
        <f>IFERROR(IF(Table_Merge1[[#This Row],[LME Zinc stock]]*Table_Merge1[[#This Row],[Azad.Sell]]=0,"",Table_Merge1[[#This Row],[LME Zinc stock]]*Table_Merge1[[#This Row],[Azad.Sell]]),"")</f>
        <v/>
      </c>
      <c r="AS3207" s="288" t="str">
        <f>IFERROR(IF(Table_Merge1[[#This Row],[LME Zinc 3-month]]*Table_Merge1[[#This Row],[Azad.Sell]]=0,"",Table_Merge1[[#This Row],[LME Zinc 3-month]]*Table_Merge1[[#This Row],[Azad.Sell]]),"")</f>
        <v/>
      </c>
      <c r="AT3207"/>
    </row>
    <row r="3208" spans="1:46" x14ac:dyDescent="0.25">
      <c r="A3208" s="258">
        <v>44986</v>
      </c>
      <c r="B320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1401.12.10</v>
      </c>
      <c r="C3208" s="195">
        <f t="shared" ca="1" si="86"/>
        <v>1401</v>
      </c>
      <c r="D320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3208" s="195">
        <f>_xlfn.NUMBERVALUE(RIGHT(Table11[[#This Row],[تاریخ شمسی]],2))</f>
        <v>10</v>
      </c>
      <c r="F320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12-10</v>
      </c>
      <c r="G3208" s="195" t="s">
        <v>3359</v>
      </c>
      <c r="L3208" s="259">
        <v>44986</v>
      </c>
      <c r="M3208">
        <v>285000</v>
      </c>
      <c r="O3208" s="283">
        <f>IFERROR(DATE(Table7[[#This Row],[year]],MONTH(DATEVALUE(Table7[[#This Row],[month]]&amp;"1")),Table7[[#This Row],[day]]),"")</f>
        <v>40445</v>
      </c>
      <c r="P3208" s="257" t="s">
        <v>6633</v>
      </c>
      <c r="Q3208" s="257">
        <v>2010</v>
      </c>
      <c r="R3208" s="257" t="s">
        <v>3447</v>
      </c>
      <c r="S3208" s="257">
        <v>24</v>
      </c>
      <c r="T3208" s="257">
        <v>1298</v>
      </c>
      <c r="U3208" s="257">
        <v>2425</v>
      </c>
      <c r="V3208" s="257">
        <v>4322250</v>
      </c>
      <c r="X3208" s="260">
        <v>40525</v>
      </c>
      <c r="Z3208" s="260">
        <v>9</v>
      </c>
      <c r="AB3208" s="260" t="str">
        <f>IFERROR(IFERROR(VLOOKUP(Table_Merge1[[#This Row],[Column1]],Table11[#All],2,FALSE),LEFT(AB3209,8)&amp;IF(LEN((RIGHT(AB3209,2)+1))&lt;2,"0"&amp;(RIGHT(AB3209,2)+1),(RIGHT(AB3209,2)-1))),"")</f>
        <v/>
      </c>
      <c r="AC3208" s="259" t="str">
        <f>LEFT(Table_Merge1[[#This Row],[Column2]],4)</f>
        <v/>
      </c>
      <c r="AD3208" s="259" t="str">
        <f>RIGHT(LEFT(Table_Merge1[[#This Row],[Column2]],7),2)</f>
        <v/>
      </c>
      <c r="AE3208" s="259" t="str">
        <f>RIGHT(Table_Merge1[[#This Row],[Column2]],2)</f>
        <v/>
      </c>
      <c r="AH3208" s="260">
        <v>2010</v>
      </c>
      <c r="AI3208" t="s">
        <v>3452</v>
      </c>
      <c r="AJ3208" s="260">
        <v>13</v>
      </c>
      <c r="AK3208">
        <v>1388.25</v>
      </c>
      <c r="AL3208">
        <v>0</v>
      </c>
      <c r="AM3208">
        <v>0</v>
      </c>
      <c r="AP3208" s="287" t="str">
        <f>IFERROR(IF(Table_Merge1[[#This Row],[LME Zinc stock]]*Table_Merge1[[#This Row],[Nima.مقدار]]=0,"",Table_Merge1[[#This Row],[LME Zinc stock]]*Table_Merge1[[#This Row],[Nima.مقدار]]),"")</f>
        <v/>
      </c>
      <c r="AQ3208" s="287" t="str">
        <f>IFERROR(IF(Table_Merge1[[#This Row],[LME Zinc 3-month]]*Table_Merge1[[#This Row],[Nima.مقدار]]=0,"",Table_Merge1[[#This Row],[LME Zinc 3-month]]*Table_Merge1[[#This Row],[Nima.مقدار]]),"")</f>
        <v/>
      </c>
      <c r="AR3208" s="288" t="str">
        <f>IFERROR(IF(Table_Merge1[[#This Row],[LME Zinc stock]]*Table_Merge1[[#This Row],[Azad.Sell]]=0,"",Table_Merge1[[#This Row],[LME Zinc stock]]*Table_Merge1[[#This Row],[Azad.Sell]]),"")</f>
        <v/>
      </c>
      <c r="AS3208" s="288" t="str">
        <f>IFERROR(IF(Table_Merge1[[#This Row],[LME Zinc 3-month]]*Table_Merge1[[#This Row],[Azad.Sell]]=0,"",Table_Merge1[[#This Row],[LME Zinc 3-month]]*Table_Merge1[[#This Row],[Azad.Sell]]),"")</f>
        <v/>
      </c>
      <c r="AT3208"/>
    </row>
    <row r="3209" spans="1:46" x14ac:dyDescent="0.25">
      <c r="A3209" s="258">
        <v>44987</v>
      </c>
      <c r="B320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1401.12.11</v>
      </c>
      <c r="C3209" s="195">
        <f t="shared" ca="1" si="86"/>
        <v>1401</v>
      </c>
      <c r="D320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3209" s="195">
        <f>_xlfn.NUMBERVALUE(RIGHT(Table11[[#This Row],[تاریخ شمسی]],2))</f>
        <v>11</v>
      </c>
      <c r="F320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12-11</v>
      </c>
      <c r="G3209" s="195" t="s">
        <v>3360</v>
      </c>
      <c r="L3209" s="259">
        <v>44987</v>
      </c>
      <c r="M3209">
        <v>285000</v>
      </c>
      <c r="O3209" s="284">
        <f>IFERROR(DATE(Table7[[#This Row],[year]],MONTH(DATEVALUE(Table7[[#This Row],[month]]&amp;"1")),Table7[[#This Row],[day]]),"")</f>
        <v>40444</v>
      </c>
      <c r="P3209" s="195" t="s">
        <v>6634</v>
      </c>
      <c r="Q3209" s="195">
        <v>2010</v>
      </c>
      <c r="R3209" s="195" t="s">
        <v>3447</v>
      </c>
      <c r="S3209" s="195">
        <v>23</v>
      </c>
      <c r="T3209" s="195">
        <v>1291.5</v>
      </c>
      <c r="U3209" s="195">
        <v>2418</v>
      </c>
      <c r="V3209" s="195">
        <v>4323750</v>
      </c>
      <c r="X3209" s="260">
        <v>40522</v>
      </c>
      <c r="Z3209" s="260">
        <v>9</v>
      </c>
      <c r="AB3209" s="260" t="str">
        <f>IFERROR(IFERROR(VLOOKUP(Table_Merge1[[#This Row],[Column1]],Table11[#All],2,FALSE),LEFT(AB3210,8)&amp;IF(LEN((RIGHT(AB3210,2)+1))&lt;2,"0"&amp;(RIGHT(AB3210,2)+1),(RIGHT(AB3210,2)-1))),"")</f>
        <v/>
      </c>
      <c r="AC3209" s="259" t="str">
        <f>LEFT(Table_Merge1[[#This Row],[Column2]],4)</f>
        <v/>
      </c>
      <c r="AD3209" s="259" t="str">
        <f>RIGHT(LEFT(Table_Merge1[[#This Row],[Column2]],7),2)</f>
        <v/>
      </c>
      <c r="AE3209" s="259" t="str">
        <f>RIGHT(Table_Merge1[[#This Row],[Column2]],2)</f>
        <v/>
      </c>
      <c r="AH3209" s="260">
        <v>2010</v>
      </c>
      <c r="AI3209" t="s">
        <v>3452</v>
      </c>
      <c r="AJ3209" s="260">
        <v>10</v>
      </c>
      <c r="AK3209">
        <v>1390</v>
      </c>
      <c r="AL3209" t="s">
        <v>3621</v>
      </c>
      <c r="AM3209" t="s">
        <v>3621</v>
      </c>
      <c r="AP3209" s="287" t="str">
        <f>IFERROR(IF(Table_Merge1[[#This Row],[LME Zinc stock]]*Table_Merge1[[#This Row],[Nima.مقدار]]=0,"",Table_Merge1[[#This Row],[LME Zinc stock]]*Table_Merge1[[#This Row],[Nima.مقدار]]),"")</f>
        <v/>
      </c>
      <c r="AQ3209" s="287" t="str">
        <f>IFERROR(IF(Table_Merge1[[#This Row],[LME Zinc 3-month]]*Table_Merge1[[#This Row],[Nima.مقدار]]=0,"",Table_Merge1[[#This Row],[LME Zinc 3-month]]*Table_Merge1[[#This Row],[Nima.مقدار]]),"")</f>
        <v/>
      </c>
      <c r="AR3209" s="288" t="str">
        <f>IFERROR(IF(Table_Merge1[[#This Row],[LME Zinc stock]]*Table_Merge1[[#This Row],[Azad.Sell]]=0,"",Table_Merge1[[#This Row],[LME Zinc stock]]*Table_Merge1[[#This Row],[Azad.Sell]]),"")</f>
        <v/>
      </c>
      <c r="AS3209" s="288" t="str">
        <f>IFERROR(IF(Table_Merge1[[#This Row],[LME Zinc 3-month]]*Table_Merge1[[#This Row],[Azad.Sell]]=0,"",Table_Merge1[[#This Row],[LME Zinc 3-month]]*Table_Merge1[[#This Row],[Azad.Sell]]),"")</f>
        <v/>
      </c>
      <c r="AT3209"/>
    </row>
    <row r="3210" spans="1:46" x14ac:dyDescent="0.25">
      <c r="A3210" s="258">
        <v>44989</v>
      </c>
      <c r="B321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1401.12.13</v>
      </c>
      <c r="C3210" s="195">
        <f t="shared" ca="1" si="86"/>
        <v>1401</v>
      </c>
      <c r="D321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3210" s="195">
        <f>_xlfn.NUMBERVALUE(RIGHT(Table11[[#This Row],[تاریخ شمسی]],2))</f>
        <v>13</v>
      </c>
      <c r="F321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12-13</v>
      </c>
      <c r="G3210" s="195" t="s">
        <v>3361</v>
      </c>
      <c r="L3210" s="259">
        <v>44989</v>
      </c>
      <c r="M3210">
        <v>389708</v>
      </c>
      <c r="O3210" s="283">
        <f>IFERROR(DATE(Table7[[#This Row],[year]],MONTH(DATEVALUE(Table7[[#This Row],[month]]&amp;"1")),Table7[[#This Row],[day]]),"")</f>
        <v>40443</v>
      </c>
      <c r="P3210" s="257" t="s">
        <v>6635</v>
      </c>
      <c r="Q3210" s="257">
        <v>2010</v>
      </c>
      <c r="R3210" s="257" t="s">
        <v>3447</v>
      </c>
      <c r="S3210" s="257">
        <v>22</v>
      </c>
      <c r="T3210" s="257">
        <v>1291.75</v>
      </c>
      <c r="U3210" s="257">
        <v>2424.5</v>
      </c>
      <c r="V3210" s="257">
        <v>4327575</v>
      </c>
      <c r="X3210" s="260">
        <v>40521</v>
      </c>
      <c r="Z3210" s="260">
        <v>9</v>
      </c>
      <c r="AB3210" s="260" t="str">
        <f>IFERROR(IFERROR(VLOOKUP(Table_Merge1[[#This Row],[Column1]],Table11[#All],2,FALSE),LEFT(AB3211,8)&amp;IF(LEN((RIGHT(AB3211,2)+1))&lt;2,"0"&amp;(RIGHT(AB3211,2)+1),(RIGHT(AB3211,2)-1))),"")</f>
        <v/>
      </c>
      <c r="AC3210" s="259" t="str">
        <f>LEFT(Table_Merge1[[#This Row],[Column2]],4)</f>
        <v/>
      </c>
      <c r="AD3210" s="259" t="str">
        <f>RIGHT(LEFT(Table_Merge1[[#This Row],[Column2]],7),2)</f>
        <v/>
      </c>
      <c r="AE3210" s="259" t="str">
        <f>RIGHT(Table_Merge1[[#This Row],[Column2]],2)</f>
        <v/>
      </c>
      <c r="AH3210" s="260">
        <v>2010</v>
      </c>
      <c r="AI3210" t="s">
        <v>3452</v>
      </c>
      <c r="AJ3210" s="260">
        <v>9</v>
      </c>
      <c r="AK3210">
        <v>1382</v>
      </c>
      <c r="AL3210">
        <v>2468</v>
      </c>
      <c r="AM3210">
        <v>4277050</v>
      </c>
      <c r="AP3210" s="287" t="str">
        <f>IFERROR(IF(Table_Merge1[[#This Row],[LME Zinc stock]]*Table_Merge1[[#This Row],[Nima.مقدار]]=0,"",Table_Merge1[[#This Row],[LME Zinc stock]]*Table_Merge1[[#This Row],[Nima.مقدار]]),"")</f>
        <v/>
      </c>
      <c r="AQ3210" s="287" t="str">
        <f>IFERROR(IF(Table_Merge1[[#This Row],[LME Zinc 3-month]]*Table_Merge1[[#This Row],[Nima.مقدار]]=0,"",Table_Merge1[[#This Row],[LME Zinc 3-month]]*Table_Merge1[[#This Row],[Nima.مقدار]]),"")</f>
        <v/>
      </c>
      <c r="AR3210" s="288" t="str">
        <f>IFERROR(IF(Table_Merge1[[#This Row],[LME Zinc stock]]*Table_Merge1[[#This Row],[Azad.Sell]]=0,"",Table_Merge1[[#This Row],[LME Zinc stock]]*Table_Merge1[[#This Row],[Azad.Sell]]),"")</f>
        <v/>
      </c>
      <c r="AS3210" s="288" t="str">
        <f>IFERROR(IF(Table_Merge1[[#This Row],[LME Zinc 3-month]]*Table_Merge1[[#This Row],[Azad.Sell]]=0,"",Table_Merge1[[#This Row],[LME Zinc 3-month]]*Table_Merge1[[#This Row],[Azad.Sell]]),"")</f>
        <v/>
      </c>
      <c r="AT3210"/>
    </row>
    <row r="3211" spans="1:46" x14ac:dyDescent="0.25">
      <c r="A3211" s="258">
        <v>44990</v>
      </c>
      <c r="B321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1401.12.14</v>
      </c>
      <c r="C3211" s="195">
        <f t="shared" ca="1" si="86"/>
        <v>1401</v>
      </c>
      <c r="D321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3211" s="195">
        <f>_xlfn.NUMBERVALUE(RIGHT(Table11[[#This Row],[تاریخ شمسی]],2))</f>
        <v>14</v>
      </c>
      <c r="F321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12-14</v>
      </c>
      <c r="G3211" s="195" t="s">
        <v>3362</v>
      </c>
      <c r="L3211" s="259">
        <v>44990</v>
      </c>
      <c r="M3211">
        <v>389100</v>
      </c>
      <c r="O3211" s="284">
        <f>IFERROR(DATE(Table7[[#This Row],[year]],MONTH(DATEVALUE(Table7[[#This Row],[month]]&amp;"1")),Table7[[#This Row],[day]]),"")</f>
        <v>40442</v>
      </c>
      <c r="P3211" s="195" t="s">
        <v>6636</v>
      </c>
      <c r="Q3211" s="195">
        <v>2010</v>
      </c>
      <c r="R3211" s="195" t="s">
        <v>3447</v>
      </c>
      <c r="S3211" s="195">
        <v>21</v>
      </c>
      <c r="T3211" s="195">
        <v>1278.75</v>
      </c>
      <c r="U3211" s="195">
        <v>2349.5</v>
      </c>
      <c r="V3211" s="195">
        <v>4331600</v>
      </c>
      <c r="X3211" s="260">
        <v>40520</v>
      </c>
      <c r="Z3211" s="260">
        <v>9</v>
      </c>
      <c r="AB3211" s="260" t="str">
        <f>IFERROR(IFERROR(VLOOKUP(Table_Merge1[[#This Row],[Column1]],Table11[#All],2,FALSE),LEFT(AB3212,8)&amp;IF(LEN((RIGHT(AB3212,2)+1))&lt;2,"0"&amp;(RIGHT(AB3212,2)+1),(RIGHT(AB3212,2)-1))),"")</f>
        <v/>
      </c>
      <c r="AC3211" s="259" t="str">
        <f>LEFT(Table_Merge1[[#This Row],[Column2]],4)</f>
        <v/>
      </c>
      <c r="AD3211" s="259" t="str">
        <f>RIGHT(LEFT(Table_Merge1[[#This Row],[Column2]],7),2)</f>
        <v/>
      </c>
      <c r="AE3211" s="259" t="str">
        <f>RIGHT(Table_Merge1[[#This Row],[Column2]],2)</f>
        <v/>
      </c>
      <c r="AH3211" s="260">
        <v>2010</v>
      </c>
      <c r="AI3211" t="s">
        <v>3452</v>
      </c>
      <c r="AJ3211" s="260">
        <v>8</v>
      </c>
      <c r="AK3211">
        <v>1395</v>
      </c>
      <c r="AL3211">
        <v>2460</v>
      </c>
      <c r="AM3211">
        <v>4280600</v>
      </c>
      <c r="AP3211" s="287" t="str">
        <f>IFERROR(IF(Table_Merge1[[#This Row],[LME Zinc stock]]*Table_Merge1[[#This Row],[Nima.مقدار]]=0,"",Table_Merge1[[#This Row],[LME Zinc stock]]*Table_Merge1[[#This Row],[Nima.مقدار]]),"")</f>
        <v/>
      </c>
      <c r="AQ3211" s="287" t="str">
        <f>IFERROR(IF(Table_Merge1[[#This Row],[LME Zinc 3-month]]*Table_Merge1[[#This Row],[Nima.مقدار]]=0,"",Table_Merge1[[#This Row],[LME Zinc 3-month]]*Table_Merge1[[#This Row],[Nima.مقدار]]),"")</f>
        <v/>
      </c>
      <c r="AR3211" s="288" t="str">
        <f>IFERROR(IF(Table_Merge1[[#This Row],[LME Zinc stock]]*Table_Merge1[[#This Row],[Azad.Sell]]=0,"",Table_Merge1[[#This Row],[LME Zinc stock]]*Table_Merge1[[#This Row],[Azad.Sell]]),"")</f>
        <v/>
      </c>
      <c r="AS3211" s="288" t="str">
        <f>IFERROR(IF(Table_Merge1[[#This Row],[LME Zinc 3-month]]*Table_Merge1[[#This Row],[Azad.Sell]]=0,"",Table_Merge1[[#This Row],[LME Zinc 3-month]]*Table_Merge1[[#This Row],[Azad.Sell]]),"")</f>
        <v/>
      </c>
      <c r="AT3211"/>
    </row>
    <row r="3212" spans="1:46" x14ac:dyDescent="0.25">
      <c r="A3212" s="258">
        <v>44991</v>
      </c>
      <c r="B321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1401.12.15</v>
      </c>
      <c r="C3212" s="195">
        <f t="shared" ca="1" si="86"/>
        <v>1401</v>
      </c>
      <c r="D321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3212" s="195">
        <f>_xlfn.NUMBERVALUE(RIGHT(Table11[[#This Row],[تاریخ شمسی]],2))</f>
        <v>15</v>
      </c>
      <c r="F321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12-15</v>
      </c>
      <c r="G3212" s="195" t="s">
        <v>3363</v>
      </c>
      <c r="L3212" s="259">
        <v>44991</v>
      </c>
      <c r="M3212">
        <v>387876</v>
      </c>
      <c r="O3212" s="283">
        <f>IFERROR(DATE(Table7[[#This Row],[year]],MONTH(DATEVALUE(Table7[[#This Row],[month]]&amp;"1")),Table7[[#This Row],[day]]),"")</f>
        <v>40441</v>
      </c>
      <c r="P3212" s="257" t="s">
        <v>6637</v>
      </c>
      <c r="Q3212" s="257">
        <v>2010</v>
      </c>
      <c r="R3212" s="257" t="s">
        <v>3447</v>
      </c>
      <c r="S3212" s="257">
        <v>20</v>
      </c>
      <c r="T3212" s="257">
        <v>1280.25</v>
      </c>
      <c r="U3212" s="257">
        <v>2376</v>
      </c>
      <c r="V3212" s="257">
        <v>4336675</v>
      </c>
      <c r="X3212" s="260">
        <v>40519</v>
      </c>
      <c r="Z3212" s="260">
        <v>9</v>
      </c>
      <c r="AB3212" s="260" t="str">
        <f>IFERROR(IFERROR(VLOOKUP(Table_Merge1[[#This Row],[Column1]],Table11[#All],2,FALSE),LEFT(AB3213,8)&amp;IF(LEN((RIGHT(AB3213,2)+1))&lt;2,"0"&amp;(RIGHT(AB3213,2)+1),(RIGHT(AB3213,2)-1))),"")</f>
        <v/>
      </c>
      <c r="AC3212" s="259" t="str">
        <f>LEFT(Table_Merge1[[#This Row],[Column2]],4)</f>
        <v/>
      </c>
      <c r="AD3212" s="259" t="str">
        <f>RIGHT(LEFT(Table_Merge1[[#This Row],[Column2]],7),2)</f>
        <v/>
      </c>
      <c r="AE3212" s="259" t="str">
        <f>RIGHT(Table_Merge1[[#This Row],[Column2]],2)</f>
        <v/>
      </c>
      <c r="AH3212" s="260">
        <v>2010</v>
      </c>
      <c r="AI3212" t="s">
        <v>3452</v>
      </c>
      <c r="AJ3212" s="260">
        <v>7</v>
      </c>
      <c r="AK3212">
        <v>1426</v>
      </c>
      <c r="AL3212">
        <v>2448</v>
      </c>
      <c r="AM3212">
        <v>4272575</v>
      </c>
      <c r="AP3212" s="287" t="str">
        <f>IFERROR(IF(Table_Merge1[[#This Row],[LME Zinc stock]]*Table_Merge1[[#This Row],[Nima.مقدار]]=0,"",Table_Merge1[[#This Row],[LME Zinc stock]]*Table_Merge1[[#This Row],[Nima.مقدار]]),"")</f>
        <v/>
      </c>
      <c r="AQ3212" s="287" t="str">
        <f>IFERROR(IF(Table_Merge1[[#This Row],[LME Zinc 3-month]]*Table_Merge1[[#This Row],[Nima.مقدار]]=0,"",Table_Merge1[[#This Row],[LME Zinc 3-month]]*Table_Merge1[[#This Row],[Nima.مقدار]]),"")</f>
        <v/>
      </c>
      <c r="AR3212" s="288" t="str">
        <f>IFERROR(IF(Table_Merge1[[#This Row],[LME Zinc stock]]*Table_Merge1[[#This Row],[Azad.Sell]]=0,"",Table_Merge1[[#This Row],[LME Zinc stock]]*Table_Merge1[[#This Row],[Azad.Sell]]),"")</f>
        <v/>
      </c>
      <c r="AS3212" s="288" t="str">
        <f>IFERROR(IF(Table_Merge1[[#This Row],[LME Zinc 3-month]]*Table_Merge1[[#This Row],[Azad.Sell]]=0,"",Table_Merge1[[#This Row],[LME Zinc 3-month]]*Table_Merge1[[#This Row],[Azad.Sell]]),"")</f>
        <v/>
      </c>
      <c r="AT3212"/>
    </row>
    <row r="3213" spans="1:46" x14ac:dyDescent="0.25">
      <c r="A3213" s="258">
        <v>44992</v>
      </c>
      <c r="B321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1401.12.16</v>
      </c>
      <c r="C3213" s="195">
        <f t="shared" ca="1" si="86"/>
        <v>1401</v>
      </c>
      <c r="D321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3213" s="195">
        <f>_xlfn.NUMBERVALUE(RIGHT(Table11[[#This Row],[تاریخ شمسی]],2))</f>
        <v>16</v>
      </c>
      <c r="F321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12-16</v>
      </c>
      <c r="G3213" s="195" t="s">
        <v>3364</v>
      </c>
      <c r="L3213" s="259">
        <v>44992</v>
      </c>
      <c r="M3213">
        <v>385876</v>
      </c>
      <c r="O3213" s="284">
        <f>IFERROR(DATE(Table7[[#This Row],[year]],MONTH(DATEVALUE(Table7[[#This Row],[month]]&amp;"1")),Table7[[#This Row],[day]]),"")</f>
        <v>40438</v>
      </c>
      <c r="P3213" s="195" t="s">
        <v>6638</v>
      </c>
      <c r="Q3213" s="195">
        <v>2010</v>
      </c>
      <c r="R3213" s="195" t="s">
        <v>3447</v>
      </c>
      <c r="S3213" s="195">
        <v>17</v>
      </c>
      <c r="T3213" s="195">
        <v>1281.5</v>
      </c>
      <c r="U3213" s="195">
        <v>2370</v>
      </c>
      <c r="V3213" s="195">
        <v>4340675</v>
      </c>
      <c r="X3213" s="260">
        <v>40518</v>
      </c>
      <c r="Z3213" s="260">
        <v>10</v>
      </c>
      <c r="AB3213" s="260" t="str">
        <f>IFERROR(IFERROR(VLOOKUP(Table_Merge1[[#This Row],[Column1]],Table11[#All],2,FALSE),LEFT(AB3214,8)&amp;IF(LEN((RIGHT(AB3214,2)+1))&lt;2,"0"&amp;(RIGHT(AB3214,2)+1),(RIGHT(AB3214,2)-1))),"")</f>
        <v/>
      </c>
      <c r="AC3213" s="259" t="str">
        <f>LEFT(Table_Merge1[[#This Row],[Column2]],4)</f>
        <v/>
      </c>
      <c r="AD3213" s="259" t="str">
        <f>RIGHT(LEFT(Table_Merge1[[#This Row],[Column2]],7),2)</f>
        <v/>
      </c>
      <c r="AE3213" s="259" t="str">
        <f>RIGHT(Table_Merge1[[#This Row],[Column2]],2)</f>
        <v/>
      </c>
      <c r="AH3213" s="260">
        <v>2010</v>
      </c>
      <c r="AI3213" t="s">
        <v>3452</v>
      </c>
      <c r="AJ3213" s="260">
        <v>6</v>
      </c>
      <c r="AK3213">
        <v>1411.5</v>
      </c>
      <c r="AL3213">
        <v>2413.5</v>
      </c>
      <c r="AM3213">
        <v>4275275</v>
      </c>
      <c r="AP3213" s="287" t="str">
        <f>IFERROR(IF(Table_Merge1[[#This Row],[LME Zinc stock]]*Table_Merge1[[#This Row],[Nima.مقدار]]=0,"",Table_Merge1[[#This Row],[LME Zinc stock]]*Table_Merge1[[#This Row],[Nima.مقدار]]),"")</f>
        <v/>
      </c>
      <c r="AQ3213" s="287" t="str">
        <f>IFERROR(IF(Table_Merge1[[#This Row],[LME Zinc 3-month]]*Table_Merge1[[#This Row],[Nima.مقدار]]=0,"",Table_Merge1[[#This Row],[LME Zinc 3-month]]*Table_Merge1[[#This Row],[Nima.مقدار]]),"")</f>
        <v/>
      </c>
      <c r="AR3213" s="288" t="str">
        <f>IFERROR(IF(Table_Merge1[[#This Row],[LME Zinc stock]]*Table_Merge1[[#This Row],[Azad.Sell]]=0,"",Table_Merge1[[#This Row],[LME Zinc stock]]*Table_Merge1[[#This Row],[Azad.Sell]]),"")</f>
        <v/>
      </c>
      <c r="AS3213" s="288" t="str">
        <f>IFERROR(IF(Table_Merge1[[#This Row],[LME Zinc 3-month]]*Table_Merge1[[#This Row],[Azad.Sell]]=0,"",Table_Merge1[[#This Row],[LME Zinc 3-month]]*Table_Merge1[[#This Row],[Azad.Sell]]),"")</f>
        <v/>
      </c>
      <c r="AT3213"/>
    </row>
    <row r="3214" spans="1:46" x14ac:dyDescent="0.25">
      <c r="A3214" s="258">
        <v>44997</v>
      </c>
      <c r="B321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1401.12.21</v>
      </c>
      <c r="C3214" s="195">
        <f t="shared" ca="1" si="86"/>
        <v>1401</v>
      </c>
      <c r="D321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3214" s="195">
        <f>_xlfn.NUMBERVALUE(RIGHT(Table11[[#This Row],[تاریخ شمسی]],2))</f>
        <v>21</v>
      </c>
      <c r="F321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12-21</v>
      </c>
      <c r="G3214" s="195" t="s">
        <v>3365</v>
      </c>
      <c r="L3214" s="259">
        <v>44997</v>
      </c>
      <c r="M3214">
        <v>369000</v>
      </c>
      <c r="O3214" s="283">
        <f>IFERROR(DATE(Table7[[#This Row],[year]],MONTH(DATEVALUE(Table7[[#This Row],[month]]&amp;"1")),Table7[[#This Row],[day]]),"")</f>
        <v>40437</v>
      </c>
      <c r="P3214" s="257" t="s">
        <v>6639</v>
      </c>
      <c r="Q3214" s="257">
        <v>2010</v>
      </c>
      <c r="R3214" s="257" t="s">
        <v>3447</v>
      </c>
      <c r="S3214" s="257">
        <v>16</v>
      </c>
      <c r="T3214" s="257">
        <v>1271.25</v>
      </c>
      <c r="U3214" s="257">
        <v>2367</v>
      </c>
      <c r="V3214" s="257">
        <v>4344500</v>
      </c>
      <c r="X3214" s="260">
        <v>40515</v>
      </c>
      <c r="Z3214" s="260">
        <v>10</v>
      </c>
      <c r="AB3214" s="260" t="str">
        <f>IFERROR(IFERROR(VLOOKUP(Table_Merge1[[#This Row],[Column1]],Table11[#All],2,FALSE),LEFT(AB3215,8)&amp;IF(LEN((RIGHT(AB3215,2)+1))&lt;2,"0"&amp;(RIGHT(AB3215,2)+1),(RIGHT(AB3215,2)-1))),"")</f>
        <v/>
      </c>
      <c r="AC3214" s="259" t="str">
        <f>LEFT(Table_Merge1[[#This Row],[Column2]],4)</f>
        <v/>
      </c>
      <c r="AD3214" s="259" t="str">
        <f>RIGHT(LEFT(Table_Merge1[[#This Row],[Column2]],7),2)</f>
        <v/>
      </c>
      <c r="AE3214" s="259" t="str">
        <f>RIGHT(Table_Merge1[[#This Row],[Column2]],2)</f>
        <v/>
      </c>
      <c r="AH3214" s="260">
        <v>2010</v>
      </c>
      <c r="AI3214" t="s">
        <v>3452</v>
      </c>
      <c r="AJ3214" s="260">
        <v>3</v>
      </c>
      <c r="AK3214">
        <v>1391.75</v>
      </c>
      <c r="AL3214">
        <v>2434</v>
      </c>
      <c r="AM3214">
        <v>4281500</v>
      </c>
      <c r="AP3214" s="287" t="str">
        <f>IFERROR(IF(Table_Merge1[[#This Row],[LME Zinc stock]]*Table_Merge1[[#This Row],[Nima.مقدار]]=0,"",Table_Merge1[[#This Row],[LME Zinc stock]]*Table_Merge1[[#This Row],[Nima.مقدار]]),"")</f>
        <v/>
      </c>
      <c r="AQ3214" s="287" t="str">
        <f>IFERROR(IF(Table_Merge1[[#This Row],[LME Zinc 3-month]]*Table_Merge1[[#This Row],[Nima.مقدار]]=0,"",Table_Merge1[[#This Row],[LME Zinc 3-month]]*Table_Merge1[[#This Row],[Nima.مقدار]]),"")</f>
        <v/>
      </c>
      <c r="AR3214" s="288" t="str">
        <f>IFERROR(IF(Table_Merge1[[#This Row],[LME Zinc stock]]*Table_Merge1[[#This Row],[Azad.Sell]]=0,"",Table_Merge1[[#This Row],[LME Zinc stock]]*Table_Merge1[[#This Row],[Azad.Sell]]),"")</f>
        <v/>
      </c>
      <c r="AS3214" s="288" t="str">
        <f>IFERROR(IF(Table_Merge1[[#This Row],[LME Zinc 3-month]]*Table_Merge1[[#This Row],[Azad.Sell]]=0,"",Table_Merge1[[#This Row],[LME Zinc 3-month]]*Table_Merge1[[#This Row],[Azad.Sell]]),"")</f>
        <v/>
      </c>
      <c r="AT3214"/>
    </row>
    <row r="3215" spans="1:46" x14ac:dyDescent="0.25">
      <c r="A3215" s="258">
        <v>44998</v>
      </c>
      <c r="B321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1401.12.22</v>
      </c>
      <c r="C3215" s="195">
        <f t="shared" ca="1" si="86"/>
        <v>1401</v>
      </c>
      <c r="D321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3215" s="195">
        <f>_xlfn.NUMBERVALUE(RIGHT(Table11[[#This Row],[تاریخ شمسی]],2))</f>
        <v>22</v>
      </c>
      <c r="F321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12-22</v>
      </c>
      <c r="G3215" s="195" t="s">
        <v>3366</v>
      </c>
      <c r="L3215" s="259">
        <v>44998</v>
      </c>
      <c r="M3215">
        <v>367000</v>
      </c>
      <c r="O3215" s="284">
        <f>IFERROR(DATE(Table7[[#This Row],[year]],MONTH(DATEVALUE(Table7[[#This Row],[month]]&amp;"1")),Table7[[#This Row],[day]]),"")</f>
        <v>40436</v>
      </c>
      <c r="P3215" s="195" t="s">
        <v>6640</v>
      </c>
      <c r="Q3215" s="195">
        <v>2010</v>
      </c>
      <c r="R3215" s="195" t="s">
        <v>3447</v>
      </c>
      <c r="S3215" s="195">
        <v>15</v>
      </c>
      <c r="T3215" s="195">
        <v>1270.4000000000001</v>
      </c>
      <c r="U3215" s="195">
        <v>2354</v>
      </c>
      <c r="V3215" s="195">
        <v>4348850</v>
      </c>
      <c r="X3215" s="260">
        <v>40514</v>
      </c>
      <c r="Z3215" s="260">
        <v>10</v>
      </c>
      <c r="AB3215" s="260" t="str">
        <f>IFERROR(IFERROR(VLOOKUP(Table_Merge1[[#This Row],[Column1]],Table11[#All],2,FALSE),LEFT(AB3216,8)&amp;IF(LEN((RIGHT(AB3216,2)+1))&lt;2,"0"&amp;(RIGHT(AB3216,2)+1),(RIGHT(AB3216,2)-1))),"")</f>
        <v/>
      </c>
      <c r="AC3215" s="259" t="str">
        <f>LEFT(Table_Merge1[[#This Row],[Column2]],4)</f>
        <v/>
      </c>
      <c r="AD3215" s="259" t="str">
        <f>RIGHT(LEFT(Table_Merge1[[#This Row],[Column2]],7),2)</f>
        <v/>
      </c>
      <c r="AE3215" s="259" t="str">
        <f>RIGHT(Table_Merge1[[#This Row],[Column2]],2)</f>
        <v/>
      </c>
      <c r="AH3215" s="260">
        <v>2010</v>
      </c>
      <c r="AI3215" t="s">
        <v>3452</v>
      </c>
      <c r="AJ3215" s="260">
        <v>2</v>
      </c>
      <c r="AK3215">
        <v>1390</v>
      </c>
      <c r="AL3215">
        <v>2456</v>
      </c>
      <c r="AM3215">
        <v>4275725</v>
      </c>
      <c r="AP3215" s="287" t="str">
        <f>IFERROR(IF(Table_Merge1[[#This Row],[LME Zinc stock]]*Table_Merge1[[#This Row],[Nima.مقدار]]=0,"",Table_Merge1[[#This Row],[LME Zinc stock]]*Table_Merge1[[#This Row],[Nima.مقدار]]),"")</f>
        <v/>
      </c>
      <c r="AQ3215" s="287" t="str">
        <f>IFERROR(IF(Table_Merge1[[#This Row],[LME Zinc 3-month]]*Table_Merge1[[#This Row],[Nima.مقدار]]=0,"",Table_Merge1[[#This Row],[LME Zinc 3-month]]*Table_Merge1[[#This Row],[Nima.مقدار]]),"")</f>
        <v/>
      </c>
      <c r="AR3215" s="288" t="str">
        <f>IFERROR(IF(Table_Merge1[[#This Row],[LME Zinc stock]]*Table_Merge1[[#This Row],[Azad.Sell]]=0,"",Table_Merge1[[#This Row],[LME Zinc stock]]*Table_Merge1[[#This Row],[Azad.Sell]]),"")</f>
        <v/>
      </c>
      <c r="AS3215" s="288" t="str">
        <f>IFERROR(IF(Table_Merge1[[#This Row],[LME Zinc 3-month]]*Table_Merge1[[#This Row],[Azad.Sell]]=0,"",Table_Merge1[[#This Row],[LME Zinc 3-month]]*Table_Merge1[[#This Row],[Azad.Sell]]),"")</f>
        <v/>
      </c>
      <c r="AT3215"/>
    </row>
    <row r="3216" spans="1:46" x14ac:dyDescent="0.25">
      <c r="A3216" s="258">
        <v>45001</v>
      </c>
      <c r="B321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1401.12.25</v>
      </c>
      <c r="C3216" s="195">
        <f t="shared" ca="1" si="86"/>
        <v>1401</v>
      </c>
      <c r="D321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3216" s="195">
        <f>_xlfn.NUMBERVALUE(RIGHT(Table11[[#This Row],[تاریخ شمسی]],2))</f>
        <v>25</v>
      </c>
      <c r="F321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12-25</v>
      </c>
      <c r="G3216" s="195" t="s">
        <v>3367</v>
      </c>
      <c r="L3216" s="259">
        <v>45001</v>
      </c>
      <c r="M3216">
        <v>366000</v>
      </c>
      <c r="O3216" s="283">
        <f>IFERROR(DATE(Table7[[#This Row],[year]],MONTH(DATEVALUE(Table7[[#This Row],[month]]&amp;"1")),Table7[[#This Row],[day]]),"")</f>
        <v>40435</v>
      </c>
      <c r="P3216" s="257" t="s">
        <v>6641</v>
      </c>
      <c r="Q3216" s="257">
        <v>2010</v>
      </c>
      <c r="R3216" s="257" t="s">
        <v>3447</v>
      </c>
      <c r="S3216" s="257">
        <v>14</v>
      </c>
      <c r="T3216" s="257">
        <v>1253.25</v>
      </c>
      <c r="U3216" s="257">
        <v>2374</v>
      </c>
      <c r="V3216" s="257">
        <v>4352000</v>
      </c>
      <c r="X3216" s="260">
        <v>40513</v>
      </c>
      <c r="Z3216" s="260">
        <v>10</v>
      </c>
      <c r="AB3216" s="260" t="str">
        <f>IFERROR(IFERROR(VLOOKUP(Table_Merge1[[#This Row],[Column1]],Table11[#All],2,FALSE),LEFT(AB3217,8)&amp;IF(LEN((RIGHT(AB3217,2)+1))&lt;2,"0"&amp;(RIGHT(AB3217,2)+1),(RIGHT(AB3217,2)-1))),"")</f>
        <v/>
      </c>
      <c r="AC3216" s="259" t="str">
        <f>LEFT(Table_Merge1[[#This Row],[Column2]],4)</f>
        <v/>
      </c>
      <c r="AD3216" s="259" t="str">
        <f>RIGHT(LEFT(Table_Merge1[[#This Row],[Column2]],7),2)</f>
        <v/>
      </c>
      <c r="AE3216" s="259" t="str">
        <f>RIGHT(Table_Merge1[[#This Row],[Column2]],2)</f>
        <v/>
      </c>
      <c r="AH3216" s="260">
        <v>2010</v>
      </c>
      <c r="AI3216" t="s">
        <v>3452</v>
      </c>
      <c r="AJ3216" s="260">
        <v>1</v>
      </c>
      <c r="AK3216">
        <v>1391.5</v>
      </c>
      <c r="AL3216">
        <v>2395</v>
      </c>
      <c r="AM3216">
        <v>4279575</v>
      </c>
      <c r="AP3216" s="287" t="str">
        <f>IFERROR(IF(Table_Merge1[[#This Row],[LME Zinc stock]]*Table_Merge1[[#This Row],[Nima.مقدار]]=0,"",Table_Merge1[[#This Row],[LME Zinc stock]]*Table_Merge1[[#This Row],[Nima.مقدار]]),"")</f>
        <v/>
      </c>
      <c r="AQ3216" s="287" t="str">
        <f>IFERROR(IF(Table_Merge1[[#This Row],[LME Zinc 3-month]]*Table_Merge1[[#This Row],[Nima.مقدار]]=0,"",Table_Merge1[[#This Row],[LME Zinc 3-month]]*Table_Merge1[[#This Row],[Nima.مقدار]]),"")</f>
        <v/>
      </c>
      <c r="AR3216" s="288" t="str">
        <f>IFERROR(IF(Table_Merge1[[#This Row],[LME Zinc stock]]*Table_Merge1[[#This Row],[Azad.Sell]]=0,"",Table_Merge1[[#This Row],[LME Zinc stock]]*Table_Merge1[[#This Row],[Azad.Sell]]),"")</f>
        <v/>
      </c>
      <c r="AS3216" s="288" t="str">
        <f>IFERROR(IF(Table_Merge1[[#This Row],[LME Zinc 3-month]]*Table_Merge1[[#This Row],[Azad.Sell]]=0,"",Table_Merge1[[#This Row],[LME Zinc 3-month]]*Table_Merge1[[#This Row],[Azad.Sell]]),"")</f>
        <v/>
      </c>
      <c r="AT3216"/>
    </row>
    <row r="3217" spans="1:46" x14ac:dyDescent="0.25">
      <c r="A3217" s="258">
        <v>45003</v>
      </c>
      <c r="B321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1401.12.27</v>
      </c>
      <c r="C3217" s="195">
        <f t="shared" ca="1" si="86"/>
        <v>1401</v>
      </c>
      <c r="D321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3217" s="195">
        <f>_xlfn.NUMBERVALUE(RIGHT(Table11[[#This Row],[تاریخ شمسی]],2))</f>
        <v>27</v>
      </c>
      <c r="F321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12-27</v>
      </c>
      <c r="G3217" s="195" t="s">
        <v>3368</v>
      </c>
      <c r="L3217" s="259">
        <v>45003</v>
      </c>
      <c r="M3217">
        <v>366000</v>
      </c>
      <c r="O3217" s="284">
        <f>IFERROR(DATE(Table7[[#This Row],[year]],MONTH(DATEVALUE(Table7[[#This Row],[month]]&amp;"1")),Table7[[#This Row],[day]]),"")</f>
        <v>40434</v>
      </c>
      <c r="P3217" s="195" t="s">
        <v>6642</v>
      </c>
      <c r="Q3217" s="195">
        <v>2010</v>
      </c>
      <c r="R3217" s="195" t="s">
        <v>3447</v>
      </c>
      <c r="S3217" s="195">
        <v>13</v>
      </c>
      <c r="T3217" s="195">
        <v>1243</v>
      </c>
      <c r="U3217" s="195" t="s">
        <v>3621</v>
      </c>
      <c r="V3217" s="195" t="s">
        <v>3621</v>
      </c>
      <c r="X3217" s="260">
        <v>40512</v>
      </c>
      <c r="Z3217" s="260">
        <v>10</v>
      </c>
      <c r="AB3217" s="260" t="str">
        <f>IFERROR(IFERROR(VLOOKUP(Table_Merge1[[#This Row],[Column1]],Table11[#All],2,FALSE),LEFT(AB3218,8)&amp;IF(LEN((RIGHT(AB3218,2)+1))&lt;2,"0"&amp;(RIGHT(AB3218,2)+1),(RIGHT(AB3218,2)-1))),"")</f>
        <v/>
      </c>
      <c r="AC3217" s="259" t="str">
        <f>LEFT(Table_Merge1[[#This Row],[Column2]],4)</f>
        <v/>
      </c>
      <c r="AD3217" s="259" t="str">
        <f>RIGHT(LEFT(Table_Merge1[[#This Row],[Column2]],7),2)</f>
        <v/>
      </c>
      <c r="AE3217" s="259" t="str">
        <f>RIGHT(Table_Merge1[[#This Row],[Column2]],2)</f>
        <v/>
      </c>
      <c r="AH3217" s="260">
        <v>2010</v>
      </c>
      <c r="AI3217" t="s">
        <v>3450</v>
      </c>
      <c r="AJ3217" s="260">
        <v>30</v>
      </c>
      <c r="AK3217">
        <v>1375</v>
      </c>
      <c r="AL3217">
        <v>2324</v>
      </c>
      <c r="AM3217">
        <v>4287600</v>
      </c>
      <c r="AP3217" s="287" t="str">
        <f>IFERROR(IF(Table_Merge1[[#This Row],[LME Zinc stock]]*Table_Merge1[[#This Row],[Nima.مقدار]]=0,"",Table_Merge1[[#This Row],[LME Zinc stock]]*Table_Merge1[[#This Row],[Nima.مقدار]]),"")</f>
        <v/>
      </c>
      <c r="AQ3217" s="287" t="str">
        <f>IFERROR(IF(Table_Merge1[[#This Row],[LME Zinc 3-month]]*Table_Merge1[[#This Row],[Nima.مقدار]]=0,"",Table_Merge1[[#This Row],[LME Zinc 3-month]]*Table_Merge1[[#This Row],[Nima.مقدار]]),"")</f>
        <v/>
      </c>
      <c r="AR3217" s="288" t="str">
        <f>IFERROR(IF(Table_Merge1[[#This Row],[LME Zinc stock]]*Table_Merge1[[#This Row],[Azad.Sell]]=0,"",Table_Merge1[[#This Row],[LME Zinc stock]]*Table_Merge1[[#This Row],[Azad.Sell]]),"")</f>
        <v/>
      </c>
      <c r="AS3217" s="288" t="str">
        <f>IFERROR(IF(Table_Merge1[[#This Row],[LME Zinc 3-month]]*Table_Merge1[[#This Row],[Azad.Sell]]=0,"",Table_Merge1[[#This Row],[LME Zinc 3-month]]*Table_Merge1[[#This Row],[Azad.Sell]]),"")</f>
        <v/>
      </c>
      <c r="AT3217"/>
    </row>
    <row r="3218" spans="1:46" x14ac:dyDescent="0.25">
      <c r="A3218" s="258">
        <v>45004</v>
      </c>
      <c r="B321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1401.12.28</v>
      </c>
      <c r="C3218" s="195">
        <f t="shared" ca="1" si="86"/>
        <v>1401</v>
      </c>
      <c r="D321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12</v>
      </c>
      <c r="E3218" s="195">
        <f>_xlfn.NUMBERVALUE(RIGHT(Table11[[#This Row],[تاریخ شمسی]],2))</f>
        <v>28</v>
      </c>
      <c r="F321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12-28</v>
      </c>
      <c r="G3218" s="195" t="s">
        <v>3369</v>
      </c>
      <c r="L3218" s="259">
        <v>45004</v>
      </c>
      <c r="M3218">
        <v>366000</v>
      </c>
      <c r="O3218" s="283">
        <f>IFERROR(DATE(Table7[[#This Row],[year]],MONTH(DATEVALUE(Table7[[#This Row],[month]]&amp;"1")),Table7[[#This Row],[day]]),"")</f>
        <v>40431</v>
      </c>
      <c r="P3218" s="257" t="s">
        <v>6643</v>
      </c>
      <c r="Q3218" s="257">
        <v>2010</v>
      </c>
      <c r="R3218" s="257" t="s">
        <v>3447</v>
      </c>
      <c r="S3218" s="257">
        <v>10</v>
      </c>
      <c r="T3218" s="257">
        <v>1248.75</v>
      </c>
      <c r="U3218" s="257">
        <v>2348</v>
      </c>
      <c r="V3218" s="257">
        <v>4355650</v>
      </c>
      <c r="X3218" s="260">
        <v>40511</v>
      </c>
      <c r="Z3218" s="260">
        <v>10</v>
      </c>
      <c r="AB3218" s="260" t="str">
        <f>IFERROR(IFERROR(VLOOKUP(Table_Merge1[[#This Row],[Column1]],Table11[#All],2,FALSE),LEFT(AB3219,8)&amp;IF(LEN((RIGHT(AB3219,2)+1))&lt;2,"0"&amp;(RIGHT(AB3219,2)+1),(RIGHT(AB3219,2)-1))),"")</f>
        <v/>
      </c>
      <c r="AC3218" s="259" t="str">
        <f>LEFT(Table_Merge1[[#This Row],[Column2]],4)</f>
        <v/>
      </c>
      <c r="AD3218" s="259" t="str">
        <f>RIGHT(LEFT(Table_Merge1[[#This Row],[Column2]],7),2)</f>
        <v/>
      </c>
      <c r="AE3218" s="259" t="str">
        <f>RIGHT(Table_Merge1[[#This Row],[Column2]],2)</f>
        <v/>
      </c>
      <c r="AH3218" s="260">
        <v>2010</v>
      </c>
      <c r="AI3218" t="s">
        <v>3450</v>
      </c>
      <c r="AJ3218" s="260">
        <v>29</v>
      </c>
      <c r="AK3218">
        <v>1360</v>
      </c>
      <c r="AL3218">
        <v>2310</v>
      </c>
      <c r="AM3218">
        <v>4289300</v>
      </c>
      <c r="AP3218" s="287" t="str">
        <f>IFERROR(IF(Table_Merge1[[#This Row],[LME Zinc stock]]*Table_Merge1[[#This Row],[Nima.مقدار]]=0,"",Table_Merge1[[#This Row],[LME Zinc stock]]*Table_Merge1[[#This Row],[Nima.مقدار]]),"")</f>
        <v/>
      </c>
      <c r="AQ3218" s="287" t="str">
        <f>IFERROR(IF(Table_Merge1[[#This Row],[LME Zinc 3-month]]*Table_Merge1[[#This Row],[Nima.مقدار]]=0,"",Table_Merge1[[#This Row],[LME Zinc 3-month]]*Table_Merge1[[#This Row],[Nima.مقدار]]),"")</f>
        <v/>
      </c>
      <c r="AR3218" s="288" t="str">
        <f>IFERROR(IF(Table_Merge1[[#This Row],[LME Zinc stock]]*Table_Merge1[[#This Row],[Azad.Sell]]=0,"",Table_Merge1[[#This Row],[LME Zinc stock]]*Table_Merge1[[#This Row],[Azad.Sell]]),"")</f>
        <v/>
      </c>
      <c r="AS3218" s="288" t="str">
        <f>IFERROR(IF(Table_Merge1[[#This Row],[LME Zinc 3-month]]*Table_Merge1[[#This Row],[Azad.Sell]]=0,"",Table_Merge1[[#This Row],[LME Zinc 3-month]]*Table_Merge1[[#This Row],[Azad.Sell]]),"")</f>
        <v/>
      </c>
      <c r="AT3218"/>
    </row>
    <row r="3219" spans="1:46" x14ac:dyDescent="0.25">
      <c r="A3219" s="258">
        <v>45010</v>
      </c>
      <c r="B321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1402.01.05</v>
      </c>
      <c r="C3219" s="195">
        <f t="shared" ca="1" si="86"/>
        <v>1402</v>
      </c>
      <c r="D321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19" s="195">
        <f>_xlfn.NUMBERVALUE(RIGHT(Table11[[#This Row],[تاریخ شمسی]],2))</f>
        <v>5</v>
      </c>
      <c r="F321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01-05</v>
      </c>
      <c r="G3219" s="195" t="s">
        <v>3370</v>
      </c>
      <c r="L3219" s="259">
        <v>45010</v>
      </c>
      <c r="M3219">
        <v>366000</v>
      </c>
      <c r="O3219" s="284">
        <f>IFERROR(DATE(Table7[[#This Row],[year]],MONTH(DATEVALUE(Table7[[#This Row],[month]]&amp;"1")),Table7[[#This Row],[day]]),"")</f>
        <v>40430</v>
      </c>
      <c r="P3219" s="195" t="s">
        <v>6644</v>
      </c>
      <c r="Q3219" s="195">
        <v>2010</v>
      </c>
      <c r="R3219" s="195" t="s">
        <v>3447</v>
      </c>
      <c r="S3219" s="195">
        <v>9</v>
      </c>
      <c r="T3219" s="195">
        <v>1253.5</v>
      </c>
      <c r="U3219" s="195">
        <v>2329</v>
      </c>
      <c r="V3219" s="195">
        <v>4358800</v>
      </c>
      <c r="X3219" s="260">
        <v>40508</v>
      </c>
      <c r="Z3219" s="260">
        <v>10</v>
      </c>
      <c r="AB3219" s="260" t="str">
        <f>IFERROR(IFERROR(VLOOKUP(Table_Merge1[[#This Row],[Column1]],Table11[#All],2,FALSE),LEFT(AB3220,8)&amp;IF(LEN((RIGHT(AB3220,2)+1))&lt;2,"0"&amp;(RIGHT(AB3220,2)+1),(RIGHT(AB3220,2)-1))),"")</f>
        <v/>
      </c>
      <c r="AC3219" s="259" t="str">
        <f>LEFT(Table_Merge1[[#This Row],[Column2]],4)</f>
        <v/>
      </c>
      <c r="AD3219" s="259" t="str">
        <f>RIGHT(LEFT(Table_Merge1[[#This Row],[Column2]],7),2)</f>
        <v/>
      </c>
      <c r="AE3219" s="259" t="str">
        <f>RIGHT(Table_Merge1[[#This Row],[Column2]],2)</f>
        <v/>
      </c>
      <c r="AH3219" s="260">
        <v>2010</v>
      </c>
      <c r="AI3219" t="s">
        <v>3450</v>
      </c>
      <c r="AJ3219" s="260">
        <v>26</v>
      </c>
      <c r="AK3219">
        <v>1366.5</v>
      </c>
      <c r="AL3219">
        <v>2333</v>
      </c>
      <c r="AM3219">
        <v>4293925</v>
      </c>
      <c r="AP3219" s="287" t="str">
        <f>IFERROR(IF(Table_Merge1[[#This Row],[LME Zinc stock]]*Table_Merge1[[#This Row],[Nima.مقدار]]=0,"",Table_Merge1[[#This Row],[LME Zinc stock]]*Table_Merge1[[#This Row],[Nima.مقدار]]),"")</f>
        <v/>
      </c>
      <c r="AQ3219" s="287" t="str">
        <f>IFERROR(IF(Table_Merge1[[#This Row],[LME Zinc 3-month]]*Table_Merge1[[#This Row],[Nima.مقدار]]=0,"",Table_Merge1[[#This Row],[LME Zinc 3-month]]*Table_Merge1[[#This Row],[Nima.مقدار]]),"")</f>
        <v/>
      </c>
      <c r="AR3219" s="288" t="str">
        <f>IFERROR(IF(Table_Merge1[[#This Row],[LME Zinc stock]]*Table_Merge1[[#This Row],[Azad.Sell]]=0,"",Table_Merge1[[#This Row],[LME Zinc stock]]*Table_Merge1[[#This Row],[Azad.Sell]]),"")</f>
        <v/>
      </c>
      <c r="AS3219" s="288" t="str">
        <f>IFERROR(IF(Table_Merge1[[#This Row],[LME Zinc 3-month]]*Table_Merge1[[#This Row],[Azad.Sell]]=0,"",Table_Merge1[[#This Row],[LME Zinc 3-month]]*Table_Merge1[[#This Row],[Azad.Sell]]),"")</f>
        <v/>
      </c>
      <c r="AT3219"/>
    </row>
    <row r="3220" spans="1:46" x14ac:dyDescent="0.25">
      <c r="A3220" s="258">
        <v>45011</v>
      </c>
      <c r="B322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1402.01.06</v>
      </c>
      <c r="C3220" s="195">
        <f t="shared" ca="1" si="86"/>
        <v>1402</v>
      </c>
      <c r="D322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20" s="195">
        <f>_xlfn.NUMBERVALUE(RIGHT(Table11[[#This Row],[تاریخ شمسی]],2))</f>
        <v>6</v>
      </c>
      <c r="F322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01-06</v>
      </c>
      <c r="G3220" s="195" t="s">
        <v>3371</v>
      </c>
      <c r="L3220" s="259">
        <v>45011</v>
      </c>
      <c r="M3220">
        <v>366000</v>
      </c>
      <c r="O3220" s="283">
        <f>IFERROR(DATE(Table7[[#This Row],[year]],MONTH(DATEVALUE(Table7[[#This Row],[month]]&amp;"1")),Table7[[#This Row],[day]]),"")</f>
        <v>40429</v>
      </c>
      <c r="P3220" s="257" t="s">
        <v>6645</v>
      </c>
      <c r="Q3220" s="257">
        <v>2010</v>
      </c>
      <c r="R3220" s="257" t="s">
        <v>3447</v>
      </c>
      <c r="S3220" s="257">
        <v>8</v>
      </c>
      <c r="T3220" s="257">
        <v>1258</v>
      </c>
      <c r="U3220" s="257">
        <v>2269</v>
      </c>
      <c r="V3220" s="257">
        <v>4362150</v>
      </c>
      <c r="X3220" s="260">
        <v>40507</v>
      </c>
      <c r="Z3220" s="260">
        <v>10</v>
      </c>
      <c r="AB3220" s="260" t="str">
        <f>IFERROR(IFERROR(VLOOKUP(Table_Merge1[[#This Row],[Column1]],Table11[#All],2,FALSE),LEFT(AB3221,8)&amp;IF(LEN((RIGHT(AB3221,2)+1))&lt;2,"0"&amp;(RIGHT(AB3221,2)+1),(RIGHT(AB3221,2)-1))),"")</f>
        <v/>
      </c>
      <c r="AC3220" s="259" t="str">
        <f>LEFT(Table_Merge1[[#This Row],[Column2]],4)</f>
        <v/>
      </c>
      <c r="AD3220" s="259" t="str">
        <f>RIGHT(LEFT(Table_Merge1[[#This Row],[Column2]],7),2)</f>
        <v/>
      </c>
      <c r="AE3220" s="259" t="str">
        <f>RIGHT(Table_Merge1[[#This Row],[Column2]],2)</f>
        <v/>
      </c>
      <c r="AH3220" s="260">
        <v>2010</v>
      </c>
      <c r="AI3220" t="s">
        <v>3450</v>
      </c>
      <c r="AJ3220" s="260">
        <v>25</v>
      </c>
      <c r="AK3220">
        <v>1370.5</v>
      </c>
      <c r="AL3220">
        <v>2354</v>
      </c>
      <c r="AM3220">
        <v>4283600</v>
      </c>
      <c r="AP3220" s="287" t="str">
        <f>IFERROR(IF(Table_Merge1[[#This Row],[LME Zinc stock]]*Table_Merge1[[#This Row],[Nima.مقدار]]=0,"",Table_Merge1[[#This Row],[LME Zinc stock]]*Table_Merge1[[#This Row],[Nima.مقدار]]),"")</f>
        <v/>
      </c>
      <c r="AQ3220" s="287" t="str">
        <f>IFERROR(IF(Table_Merge1[[#This Row],[LME Zinc 3-month]]*Table_Merge1[[#This Row],[Nima.مقدار]]=0,"",Table_Merge1[[#This Row],[LME Zinc 3-month]]*Table_Merge1[[#This Row],[Nima.مقدار]]),"")</f>
        <v/>
      </c>
      <c r="AR3220" s="288" t="str">
        <f>IFERROR(IF(Table_Merge1[[#This Row],[LME Zinc stock]]*Table_Merge1[[#This Row],[Azad.Sell]]=0,"",Table_Merge1[[#This Row],[LME Zinc stock]]*Table_Merge1[[#This Row],[Azad.Sell]]),"")</f>
        <v/>
      </c>
      <c r="AS3220" s="288" t="str">
        <f>IFERROR(IF(Table_Merge1[[#This Row],[LME Zinc 3-month]]*Table_Merge1[[#This Row],[Azad.Sell]]=0,"",Table_Merge1[[#This Row],[LME Zinc 3-month]]*Table_Merge1[[#This Row],[Azad.Sell]]),"")</f>
        <v/>
      </c>
      <c r="AT3220"/>
    </row>
    <row r="3221" spans="1:46" x14ac:dyDescent="0.25">
      <c r="A3221" s="258">
        <v>45012</v>
      </c>
      <c r="B322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1402.01.07</v>
      </c>
      <c r="C3221" s="195">
        <f t="shared" ca="1" si="86"/>
        <v>1402</v>
      </c>
      <c r="D322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21" s="195">
        <f>_xlfn.NUMBERVALUE(RIGHT(Table11[[#This Row],[تاریخ شمسی]],2))</f>
        <v>7</v>
      </c>
      <c r="F322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01-07</v>
      </c>
      <c r="G3221" s="195" t="s">
        <v>3372</v>
      </c>
      <c r="L3221" s="259">
        <v>45012</v>
      </c>
      <c r="M3221">
        <v>366000</v>
      </c>
      <c r="O3221" s="284">
        <f>IFERROR(DATE(Table7[[#This Row],[year]],MONTH(DATEVALUE(Table7[[#This Row],[month]]&amp;"1")),Table7[[#This Row],[day]]),"")</f>
        <v>40428</v>
      </c>
      <c r="P3221" s="195" t="s">
        <v>6646</v>
      </c>
      <c r="Q3221" s="195">
        <v>2010</v>
      </c>
      <c r="R3221" s="195" t="s">
        <v>3447</v>
      </c>
      <c r="S3221" s="195">
        <v>7</v>
      </c>
      <c r="T3221" s="195">
        <v>1247.25</v>
      </c>
      <c r="U3221" s="195">
        <v>2316</v>
      </c>
      <c r="V3221" s="195">
        <v>4365150</v>
      </c>
      <c r="X3221" s="260">
        <v>40506</v>
      </c>
      <c r="Z3221" s="260">
        <v>10</v>
      </c>
      <c r="AB3221" s="260" t="str">
        <f>IFERROR(IFERROR(VLOOKUP(Table_Merge1[[#This Row],[Column1]],Table11[#All],2,FALSE),LEFT(AB3222,8)&amp;IF(LEN((RIGHT(AB3222,2)+1))&lt;2,"0"&amp;(RIGHT(AB3222,2)+1),(RIGHT(AB3222,2)-1))),"")</f>
        <v/>
      </c>
      <c r="AC3221" s="259" t="str">
        <f>LEFT(Table_Merge1[[#This Row],[Column2]],4)</f>
        <v/>
      </c>
      <c r="AD3221" s="259" t="str">
        <f>RIGHT(LEFT(Table_Merge1[[#This Row],[Column2]],7),2)</f>
        <v/>
      </c>
      <c r="AE3221" s="259" t="str">
        <f>RIGHT(Table_Merge1[[#This Row],[Column2]],2)</f>
        <v/>
      </c>
      <c r="AH3221" s="260">
        <v>2010</v>
      </c>
      <c r="AI3221" t="s">
        <v>3450</v>
      </c>
      <c r="AJ3221" s="260">
        <v>24</v>
      </c>
      <c r="AK3221">
        <v>1376.25</v>
      </c>
      <c r="AL3221">
        <v>2328</v>
      </c>
      <c r="AM3221">
        <v>4272375</v>
      </c>
      <c r="AP3221" s="287" t="str">
        <f>IFERROR(IF(Table_Merge1[[#This Row],[LME Zinc stock]]*Table_Merge1[[#This Row],[Nima.مقدار]]=0,"",Table_Merge1[[#This Row],[LME Zinc stock]]*Table_Merge1[[#This Row],[Nima.مقدار]]),"")</f>
        <v/>
      </c>
      <c r="AQ3221" s="287" t="str">
        <f>IFERROR(IF(Table_Merge1[[#This Row],[LME Zinc 3-month]]*Table_Merge1[[#This Row],[Nima.مقدار]]=0,"",Table_Merge1[[#This Row],[LME Zinc 3-month]]*Table_Merge1[[#This Row],[Nima.مقدار]]),"")</f>
        <v/>
      </c>
      <c r="AR3221" s="288" t="str">
        <f>IFERROR(IF(Table_Merge1[[#This Row],[LME Zinc stock]]*Table_Merge1[[#This Row],[Azad.Sell]]=0,"",Table_Merge1[[#This Row],[LME Zinc stock]]*Table_Merge1[[#This Row],[Azad.Sell]]),"")</f>
        <v/>
      </c>
      <c r="AS3221" s="288" t="str">
        <f>IFERROR(IF(Table_Merge1[[#This Row],[LME Zinc 3-month]]*Table_Merge1[[#This Row],[Azad.Sell]]=0,"",Table_Merge1[[#This Row],[LME Zinc 3-month]]*Table_Merge1[[#This Row],[Azad.Sell]]),"")</f>
        <v/>
      </c>
      <c r="AT3221"/>
    </row>
    <row r="3222" spans="1:46" x14ac:dyDescent="0.25">
      <c r="A3222" s="258">
        <v>45013</v>
      </c>
      <c r="B322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1402.01.08</v>
      </c>
      <c r="C3222" s="195">
        <f t="shared" ca="1" si="86"/>
        <v>1402</v>
      </c>
      <c r="D322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22" s="195">
        <f>_xlfn.NUMBERVALUE(RIGHT(Table11[[#This Row],[تاریخ شمسی]],2))</f>
        <v>8</v>
      </c>
      <c r="F322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01-08</v>
      </c>
      <c r="G3222" s="195" t="s">
        <v>3373</v>
      </c>
      <c r="L3222" s="259">
        <v>45013</v>
      </c>
      <c r="M3222">
        <v>366000</v>
      </c>
      <c r="O3222" s="283">
        <f>IFERROR(DATE(Table7[[#This Row],[year]],MONTH(DATEVALUE(Table7[[#This Row],[month]]&amp;"1")),Table7[[#This Row],[day]]),"")</f>
        <v>40427</v>
      </c>
      <c r="P3222" s="257" t="s">
        <v>6647</v>
      </c>
      <c r="Q3222" s="257">
        <v>2010</v>
      </c>
      <c r="R3222" s="257" t="s">
        <v>3447</v>
      </c>
      <c r="S3222" s="257">
        <v>6</v>
      </c>
      <c r="T3222" s="257">
        <v>1249.5</v>
      </c>
      <c r="U3222" s="257">
        <v>2306</v>
      </c>
      <c r="V3222" s="257">
        <v>4369550</v>
      </c>
      <c r="X3222" s="260">
        <v>40505</v>
      </c>
      <c r="Z3222" s="260">
        <v>10</v>
      </c>
      <c r="AB3222" s="260" t="str">
        <f>IFERROR(IFERROR(VLOOKUP(Table_Merge1[[#This Row],[Column1]],Table11[#All],2,FALSE),LEFT(AB3223,8)&amp;IF(LEN((RIGHT(AB3223,2)+1))&lt;2,"0"&amp;(RIGHT(AB3223,2)+1),(RIGHT(AB3223,2)-1))),"")</f>
        <v/>
      </c>
      <c r="AC3222" s="259" t="str">
        <f>LEFT(Table_Merge1[[#This Row],[Column2]],4)</f>
        <v/>
      </c>
      <c r="AD3222" s="259" t="str">
        <f>RIGHT(LEFT(Table_Merge1[[#This Row],[Column2]],7),2)</f>
        <v/>
      </c>
      <c r="AE3222" s="259" t="str">
        <f>RIGHT(Table_Merge1[[#This Row],[Column2]],2)</f>
        <v/>
      </c>
      <c r="AH3222" s="260">
        <v>2010</v>
      </c>
      <c r="AI3222" t="s">
        <v>3450</v>
      </c>
      <c r="AJ3222" s="260">
        <v>23</v>
      </c>
      <c r="AK3222">
        <v>1361</v>
      </c>
      <c r="AL3222">
        <v>2325</v>
      </c>
      <c r="AM3222">
        <v>4274025</v>
      </c>
      <c r="AP3222" s="287" t="str">
        <f>IFERROR(IF(Table_Merge1[[#This Row],[LME Zinc stock]]*Table_Merge1[[#This Row],[Nima.مقدار]]=0,"",Table_Merge1[[#This Row],[LME Zinc stock]]*Table_Merge1[[#This Row],[Nima.مقدار]]),"")</f>
        <v/>
      </c>
      <c r="AQ3222" s="287" t="str">
        <f>IFERROR(IF(Table_Merge1[[#This Row],[LME Zinc 3-month]]*Table_Merge1[[#This Row],[Nima.مقدار]]=0,"",Table_Merge1[[#This Row],[LME Zinc 3-month]]*Table_Merge1[[#This Row],[Nima.مقدار]]),"")</f>
        <v/>
      </c>
      <c r="AR3222" s="288" t="str">
        <f>IFERROR(IF(Table_Merge1[[#This Row],[LME Zinc stock]]*Table_Merge1[[#This Row],[Azad.Sell]]=0,"",Table_Merge1[[#This Row],[LME Zinc stock]]*Table_Merge1[[#This Row],[Azad.Sell]]),"")</f>
        <v/>
      </c>
      <c r="AS3222" s="288" t="str">
        <f>IFERROR(IF(Table_Merge1[[#This Row],[LME Zinc 3-month]]*Table_Merge1[[#This Row],[Azad.Sell]]=0,"",Table_Merge1[[#This Row],[LME Zinc 3-month]]*Table_Merge1[[#This Row],[Azad.Sell]]),"")</f>
        <v/>
      </c>
      <c r="AT3222"/>
    </row>
    <row r="3223" spans="1:46" x14ac:dyDescent="0.25">
      <c r="A3223" s="258">
        <v>45014</v>
      </c>
      <c r="B322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1402.01.09</v>
      </c>
      <c r="C3223" s="195">
        <f t="shared" ca="1" si="86"/>
        <v>1402</v>
      </c>
      <c r="D322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23" s="195">
        <f>_xlfn.NUMBERVALUE(RIGHT(Table11[[#This Row],[تاریخ شمسی]],2))</f>
        <v>9</v>
      </c>
      <c r="F322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01-09</v>
      </c>
      <c r="G3223" s="195" t="s">
        <v>3374</v>
      </c>
      <c r="L3223" s="259">
        <v>45014</v>
      </c>
      <c r="M3223">
        <v>366000</v>
      </c>
      <c r="O3223" s="284">
        <f>IFERROR(DATE(Table7[[#This Row],[year]],MONTH(DATEVALUE(Table7[[#This Row],[month]]&amp;"1")),Table7[[#This Row],[day]]),"")</f>
        <v>40424</v>
      </c>
      <c r="P3223" s="195" t="s">
        <v>6648</v>
      </c>
      <c r="Q3223" s="195">
        <v>2010</v>
      </c>
      <c r="R3223" s="195" t="s">
        <v>3447</v>
      </c>
      <c r="S3223" s="195">
        <v>3</v>
      </c>
      <c r="T3223" s="195">
        <v>1252</v>
      </c>
      <c r="U3223" s="195">
        <v>2266.5</v>
      </c>
      <c r="V3223" s="195">
        <v>4374375</v>
      </c>
      <c r="X3223" s="260">
        <v>40504</v>
      </c>
      <c r="Z3223" s="260">
        <v>10</v>
      </c>
      <c r="AB3223" s="260" t="str">
        <f>IFERROR(IFERROR(VLOOKUP(Table_Merge1[[#This Row],[Column1]],Table11[#All],2,FALSE),LEFT(AB3224,8)&amp;IF(LEN((RIGHT(AB3224,2)+1))&lt;2,"0"&amp;(RIGHT(AB3224,2)+1),(RIGHT(AB3224,2)-1))),"")</f>
        <v/>
      </c>
      <c r="AC3223" s="259" t="str">
        <f>LEFT(Table_Merge1[[#This Row],[Column2]],4)</f>
        <v/>
      </c>
      <c r="AD3223" s="259" t="str">
        <f>RIGHT(LEFT(Table_Merge1[[#This Row],[Column2]],7),2)</f>
        <v/>
      </c>
      <c r="AE3223" s="259" t="str">
        <f>RIGHT(Table_Merge1[[#This Row],[Column2]],2)</f>
        <v/>
      </c>
      <c r="AH3223" s="260">
        <v>2010</v>
      </c>
      <c r="AI3223" t="s">
        <v>3450</v>
      </c>
      <c r="AJ3223" s="260">
        <v>22</v>
      </c>
      <c r="AK3223">
        <v>1357.5</v>
      </c>
      <c r="AL3223">
        <v>2362</v>
      </c>
      <c r="AM3223">
        <v>4278300</v>
      </c>
      <c r="AP3223" s="287" t="str">
        <f>IFERROR(IF(Table_Merge1[[#This Row],[LME Zinc stock]]*Table_Merge1[[#This Row],[Nima.مقدار]]=0,"",Table_Merge1[[#This Row],[LME Zinc stock]]*Table_Merge1[[#This Row],[Nima.مقدار]]),"")</f>
        <v/>
      </c>
      <c r="AQ3223" s="287" t="str">
        <f>IFERROR(IF(Table_Merge1[[#This Row],[LME Zinc 3-month]]*Table_Merge1[[#This Row],[Nima.مقدار]]=0,"",Table_Merge1[[#This Row],[LME Zinc 3-month]]*Table_Merge1[[#This Row],[Nima.مقدار]]),"")</f>
        <v/>
      </c>
      <c r="AR3223" s="288" t="str">
        <f>IFERROR(IF(Table_Merge1[[#This Row],[LME Zinc stock]]*Table_Merge1[[#This Row],[Azad.Sell]]=0,"",Table_Merge1[[#This Row],[LME Zinc stock]]*Table_Merge1[[#This Row],[Azad.Sell]]),"")</f>
        <v/>
      </c>
      <c r="AS3223" s="288" t="str">
        <f>IFERROR(IF(Table_Merge1[[#This Row],[LME Zinc 3-month]]*Table_Merge1[[#This Row],[Azad.Sell]]=0,"",Table_Merge1[[#This Row],[LME Zinc 3-month]]*Table_Merge1[[#This Row],[Azad.Sell]]),"")</f>
        <v/>
      </c>
      <c r="AT3223"/>
    </row>
    <row r="3224" spans="1:46" x14ac:dyDescent="0.25">
      <c r="A3224" s="258">
        <v>45015</v>
      </c>
      <c r="B322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1402.01.10</v>
      </c>
      <c r="C3224" s="195">
        <f t="shared" ca="1" si="86"/>
        <v>1402</v>
      </c>
      <c r="D322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24" s="195">
        <f>_xlfn.NUMBERVALUE(RIGHT(Table11[[#This Row],[تاریخ شمسی]],2))</f>
        <v>10</v>
      </c>
      <c r="F322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01-10</v>
      </c>
      <c r="G3224" s="195" t="s">
        <v>3375</v>
      </c>
      <c r="L3224" s="259">
        <v>45015</v>
      </c>
      <c r="M3224">
        <v>366000</v>
      </c>
      <c r="O3224" s="283">
        <f>IFERROR(DATE(Table7[[#This Row],[year]],MONTH(DATEVALUE(Table7[[#This Row],[month]]&amp;"1")),Table7[[#This Row],[day]]),"")</f>
        <v>40423</v>
      </c>
      <c r="P3224" s="257" t="s">
        <v>6649</v>
      </c>
      <c r="Q3224" s="257">
        <v>2010</v>
      </c>
      <c r="R3224" s="257" t="s">
        <v>3447</v>
      </c>
      <c r="S3224" s="257">
        <v>2</v>
      </c>
      <c r="T3224" s="257">
        <v>1247.75</v>
      </c>
      <c r="U3224" s="257">
        <v>2190</v>
      </c>
      <c r="V3224" s="257">
        <v>4378775</v>
      </c>
      <c r="X3224" s="260">
        <v>40501</v>
      </c>
      <c r="Z3224" s="260">
        <v>10</v>
      </c>
      <c r="AB3224" s="260" t="str">
        <f>IFERROR(IFERROR(VLOOKUP(Table_Merge1[[#This Row],[Column1]],Table11[#All],2,FALSE),LEFT(AB3225,8)&amp;IF(LEN((RIGHT(AB3225,2)+1))&lt;2,"0"&amp;(RIGHT(AB3225,2)+1),(RIGHT(AB3225,2)-1))),"")</f>
        <v/>
      </c>
      <c r="AC3224" s="259" t="str">
        <f>LEFT(Table_Merge1[[#This Row],[Column2]],4)</f>
        <v/>
      </c>
      <c r="AD3224" s="259" t="str">
        <f>RIGHT(LEFT(Table_Merge1[[#This Row],[Column2]],7),2)</f>
        <v/>
      </c>
      <c r="AE3224" s="259" t="str">
        <f>RIGHT(Table_Merge1[[#This Row],[Column2]],2)</f>
        <v/>
      </c>
      <c r="AH3224" s="260">
        <v>2010</v>
      </c>
      <c r="AI3224" t="s">
        <v>3450</v>
      </c>
      <c r="AJ3224" s="260">
        <v>19</v>
      </c>
      <c r="AK3224">
        <v>1357.5</v>
      </c>
      <c r="AL3224">
        <v>2313</v>
      </c>
      <c r="AM3224">
        <v>4281425</v>
      </c>
      <c r="AP3224" s="287" t="str">
        <f>IFERROR(IF(Table_Merge1[[#This Row],[LME Zinc stock]]*Table_Merge1[[#This Row],[Nima.مقدار]]=0,"",Table_Merge1[[#This Row],[LME Zinc stock]]*Table_Merge1[[#This Row],[Nima.مقدار]]),"")</f>
        <v/>
      </c>
      <c r="AQ3224" s="287" t="str">
        <f>IFERROR(IF(Table_Merge1[[#This Row],[LME Zinc 3-month]]*Table_Merge1[[#This Row],[Nima.مقدار]]=0,"",Table_Merge1[[#This Row],[LME Zinc 3-month]]*Table_Merge1[[#This Row],[Nima.مقدار]]),"")</f>
        <v/>
      </c>
      <c r="AR3224" s="288" t="str">
        <f>IFERROR(IF(Table_Merge1[[#This Row],[LME Zinc stock]]*Table_Merge1[[#This Row],[Azad.Sell]]=0,"",Table_Merge1[[#This Row],[LME Zinc stock]]*Table_Merge1[[#This Row],[Azad.Sell]]),"")</f>
        <v/>
      </c>
      <c r="AS3224" s="288" t="str">
        <f>IFERROR(IF(Table_Merge1[[#This Row],[LME Zinc 3-month]]*Table_Merge1[[#This Row],[Azad.Sell]]=0,"",Table_Merge1[[#This Row],[LME Zinc 3-month]]*Table_Merge1[[#This Row],[Azad.Sell]]),"")</f>
        <v/>
      </c>
      <c r="AT3224"/>
    </row>
    <row r="3225" spans="1:46" x14ac:dyDescent="0.25">
      <c r="A3225" s="258">
        <v>45019</v>
      </c>
      <c r="B322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1402.01.14</v>
      </c>
      <c r="C3225" s="195">
        <f t="shared" ca="1" si="86"/>
        <v>1402</v>
      </c>
      <c r="D322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25" s="195">
        <f>_xlfn.NUMBERVALUE(RIGHT(Table11[[#This Row],[تاریخ شمسی]],2))</f>
        <v>14</v>
      </c>
      <c r="F322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01-14</v>
      </c>
      <c r="G3225" s="195" t="s">
        <v>3376</v>
      </c>
      <c r="L3225" s="259">
        <v>45019</v>
      </c>
      <c r="M3225">
        <v>366000</v>
      </c>
      <c r="O3225" s="284">
        <f>IFERROR(DATE(Table7[[#This Row],[year]],MONTH(DATEVALUE(Table7[[#This Row],[month]]&amp;"1")),Table7[[#This Row],[day]]),"")</f>
        <v>40422</v>
      </c>
      <c r="P3225" s="195" t="s">
        <v>6650</v>
      </c>
      <c r="Q3225" s="195">
        <v>2010</v>
      </c>
      <c r="R3225" s="195" t="s">
        <v>3447</v>
      </c>
      <c r="S3225" s="195">
        <v>1</v>
      </c>
      <c r="T3225" s="195">
        <v>1250</v>
      </c>
      <c r="U3225" s="195">
        <v>2198</v>
      </c>
      <c r="V3225" s="195">
        <v>4384425</v>
      </c>
      <c r="X3225" s="260">
        <v>40500</v>
      </c>
      <c r="Z3225" s="260">
        <v>10</v>
      </c>
      <c r="AB3225" s="260" t="str">
        <f>IFERROR(IFERROR(VLOOKUP(Table_Merge1[[#This Row],[Column1]],Table11[#All],2,FALSE),LEFT(AB3226,8)&amp;IF(LEN((RIGHT(AB3226,2)+1))&lt;2,"0"&amp;(RIGHT(AB3226,2)+1),(RIGHT(AB3226,2)-1))),"")</f>
        <v/>
      </c>
      <c r="AC3225" s="259" t="str">
        <f>LEFT(Table_Merge1[[#This Row],[Column2]],4)</f>
        <v/>
      </c>
      <c r="AD3225" s="259" t="str">
        <f>RIGHT(LEFT(Table_Merge1[[#This Row],[Column2]],7),2)</f>
        <v/>
      </c>
      <c r="AE3225" s="259" t="str">
        <f>RIGHT(Table_Merge1[[#This Row],[Column2]],2)</f>
        <v/>
      </c>
      <c r="AH3225" s="260">
        <v>2010</v>
      </c>
      <c r="AI3225" t="s">
        <v>3450</v>
      </c>
      <c r="AJ3225" s="260">
        <v>18</v>
      </c>
      <c r="AK3225">
        <v>1356.75</v>
      </c>
      <c r="AL3225">
        <v>2345.5</v>
      </c>
      <c r="AM3225">
        <v>4287225</v>
      </c>
      <c r="AP3225" s="287" t="str">
        <f>IFERROR(IF(Table_Merge1[[#This Row],[LME Zinc stock]]*Table_Merge1[[#This Row],[Nima.مقدار]]=0,"",Table_Merge1[[#This Row],[LME Zinc stock]]*Table_Merge1[[#This Row],[Nima.مقدار]]),"")</f>
        <v/>
      </c>
      <c r="AQ3225" s="287" t="str">
        <f>IFERROR(IF(Table_Merge1[[#This Row],[LME Zinc 3-month]]*Table_Merge1[[#This Row],[Nima.مقدار]]=0,"",Table_Merge1[[#This Row],[LME Zinc 3-month]]*Table_Merge1[[#This Row],[Nima.مقدار]]),"")</f>
        <v/>
      </c>
      <c r="AR3225" s="288" t="str">
        <f>IFERROR(IF(Table_Merge1[[#This Row],[LME Zinc stock]]*Table_Merge1[[#This Row],[Azad.Sell]]=0,"",Table_Merge1[[#This Row],[LME Zinc stock]]*Table_Merge1[[#This Row],[Azad.Sell]]),"")</f>
        <v/>
      </c>
      <c r="AS3225" s="288" t="str">
        <f>IFERROR(IF(Table_Merge1[[#This Row],[LME Zinc 3-month]]*Table_Merge1[[#This Row],[Azad.Sell]]=0,"",Table_Merge1[[#This Row],[LME Zinc 3-month]]*Table_Merge1[[#This Row],[Azad.Sell]]),"")</f>
        <v/>
      </c>
      <c r="AT3225"/>
    </row>
    <row r="3226" spans="1:46" x14ac:dyDescent="0.25">
      <c r="A3226" s="258">
        <v>45020</v>
      </c>
      <c r="B322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1402.01.15</v>
      </c>
      <c r="C3226" s="195">
        <f t="shared" ca="1" si="86"/>
        <v>1402</v>
      </c>
      <c r="D322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26" s="195">
        <f>_xlfn.NUMBERVALUE(RIGHT(Table11[[#This Row],[تاریخ شمسی]],2))</f>
        <v>15</v>
      </c>
      <c r="F322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01-15</v>
      </c>
      <c r="G3226" s="195" t="s">
        <v>3377</v>
      </c>
      <c r="L3226" s="259">
        <v>45020</v>
      </c>
      <c r="M3226">
        <v>366000</v>
      </c>
      <c r="O3226" s="283">
        <f>IFERROR(DATE(Table7[[#This Row],[year]],MONTH(DATEVALUE(Table7[[#This Row],[month]]&amp;"1")),Table7[[#This Row],[day]]),"")</f>
        <v>40421</v>
      </c>
      <c r="P3226" s="257" t="s">
        <v>6651</v>
      </c>
      <c r="Q3226" s="257">
        <v>2010</v>
      </c>
      <c r="R3226" s="257" t="s">
        <v>3445</v>
      </c>
      <c r="S3226" s="257">
        <v>31</v>
      </c>
      <c r="T3226" s="257">
        <v>1233.5</v>
      </c>
      <c r="U3226" s="257">
        <v>2190</v>
      </c>
      <c r="V3226" s="257">
        <v>4393425</v>
      </c>
      <c r="X3226" s="260">
        <v>40499</v>
      </c>
      <c r="Z3226" s="260">
        <v>10</v>
      </c>
      <c r="AB3226" s="260" t="str">
        <f>IFERROR(IFERROR(VLOOKUP(Table_Merge1[[#This Row],[Column1]],Table11[#All],2,FALSE),LEFT(AB3227,8)&amp;IF(LEN((RIGHT(AB3227,2)+1))&lt;2,"0"&amp;(RIGHT(AB3227,2)+1),(RIGHT(AB3227,2)-1))),"")</f>
        <v/>
      </c>
      <c r="AC3226" s="259" t="str">
        <f>LEFT(Table_Merge1[[#This Row],[Column2]],4)</f>
        <v/>
      </c>
      <c r="AD3226" s="259" t="str">
        <f>RIGHT(LEFT(Table_Merge1[[#This Row],[Column2]],7),2)</f>
        <v/>
      </c>
      <c r="AE3226" s="259" t="str">
        <f>RIGHT(Table_Merge1[[#This Row],[Column2]],2)</f>
        <v/>
      </c>
      <c r="AH3226" s="260">
        <v>2010</v>
      </c>
      <c r="AI3226" t="s">
        <v>3450</v>
      </c>
      <c r="AJ3226" s="260">
        <v>17</v>
      </c>
      <c r="AK3226">
        <v>1336.5</v>
      </c>
      <c r="AL3226">
        <v>2298</v>
      </c>
      <c r="AM3226">
        <v>4291725</v>
      </c>
      <c r="AP3226" s="287" t="str">
        <f>IFERROR(IF(Table_Merge1[[#This Row],[LME Zinc stock]]*Table_Merge1[[#This Row],[Nima.مقدار]]=0,"",Table_Merge1[[#This Row],[LME Zinc stock]]*Table_Merge1[[#This Row],[Nima.مقدار]]),"")</f>
        <v/>
      </c>
      <c r="AQ3226" s="287" t="str">
        <f>IFERROR(IF(Table_Merge1[[#This Row],[LME Zinc 3-month]]*Table_Merge1[[#This Row],[Nima.مقدار]]=0,"",Table_Merge1[[#This Row],[LME Zinc 3-month]]*Table_Merge1[[#This Row],[Nima.مقدار]]),"")</f>
        <v/>
      </c>
      <c r="AR3226" s="288" t="str">
        <f>IFERROR(IF(Table_Merge1[[#This Row],[LME Zinc stock]]*Table_Merge1[[#This Row],[Azad.Sell]]=0,"",Table_Merge1[[#This Row],[LME Zinc stock]]*Table_Merge1[[#This Row],[Azad.Sell]]),"")</f>
        <v/>
      </c>
      <c r="AS3226" s="288" t="str">
        <f>IFERROR(IF(Table_Merge1[[#This Row],[LME Zinc 3-month]]*Table_Merge1[[#This Row],[Azad.Sell]]=0,"",Table_Merge1[[#This Row],[LME Zinc 3-month]]*Table_Merge1[[#This Row],[Azad.Sell]]),"")</f>
        <v/>
      </c>
      <c r="AT3226"/>
    </row>
    <row r="3227" spans="1:46" x14ac:dyDescent="0.25">
      <c r="A3227" s="258">
        <v>45021</v>
      </c>
      <c r="B322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1402.01.16</v>
      </c>
      <c r="C3227" s="195">
        <f t="shared" ca="1" si="86"/>
        <v>1402</v>
      </c>
      <c r="D322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27" s="195">
        <f>_xlfn.NUMBERVALUE(RIGHT(Table11[[#This Row],[تاریخ شمسی]],2))</f>
        <v>16</v>
      </c>
      <c r="F322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01-16</v>
      </c>
      <c r="G3227" s="195" t="s">
        <v>3378</v>
      </c>
      <c r="L3227" s="259">
        <v>45021</v>
      </c>
      <c r="M3227">
        <v>366000</v>
      </c>
      <c r="O3227" s="284">
        <f>IFERROR(DATE(Table7[[#This Row],[year]],MONTH(DATEVALUE(Table7[[#This Row],[month]]&amp;"1")),Table7[[#This Row],[day]]),"")</f>
        <v>40417</v>
      </c>
      <c r="P3227" s="195" t="s">
        <v>6652</v>
      </c>
      <c r="Q3227" s="195">
        <v>2010</v>
      </c>
      <c r="R3227" s="195" t="s">
        <v>3445</v>
      </c>
      <c r="S3227" s="195">
        <v>27</v>
      </c>
      <c r="T3227" s="195">
        <v>1234.5</v>
      </c>
      <c r="U3227" s="195">
        <v>2167.5</v>
      </c>
      <c r="V3227" s="195">
        <v>4397400</v>
      </c>
      <c r="X3227" s="260">
        <v>40498</v>
      </c>
      <c r="Z3227" s="260">
        <v>10</v>
      </c>
      <c r="AB3227" s="260" t="str">
        <f>IFERROR(IFERROR(VLOOKUP(Table_Merge1[[#This Row],[Column1]],Table11[#All],2,FALSE),LEFT(AB3228,8)&amp;IF(LEN((RIGHT(AB3228,2)+1))&lt;2,"0"&amp;(RIGHT(AB3228,2)+1),(RIGHT(AB3228,2)-1))),"")</f>
        <v/>
      </c>
      <c r="AC3227" s="259" t="str">
        <f>LEFT(Table_Merge1[[#This Row],[Column2]],4)</f>
        <v/>
      </c>
      <c r="AD3227" s="259" t="str">
        <f>RIGHT(LEFT(Table_Merge1[[#This Row],[Column2]],7),2)</f>
        <v/>
      </c>
      <c r="AE3227" s="259" t="str">
        <f>RIGHT(Table_Merge1[[#This Row],[Column2]],2)</f>
        <v/>
      </c>
      <c r="AH3227" s="260">
        <v>2010</v>
      </c>
      <c r="AI3227" t="s">
        <v>3450</v>
      </c>
      <c r="AJ3227" s="260">
        <v>16</v>
      </c>
      <c r="AK3227">
        <v>1363.25</v>
      </c>
      <c r="AL3227">
        <v>2337</v>
      </c>
      <c r="AM3227">
        <v>4285500</v>
      </c>
      <c r="AP3227" s="287" t="str">
        <f>IFERROR(IF(Table_Merge1[[#This Row],[LME Zinc stock]]*Table_Merge1[[#This Row],[Nima.مقدار]]=0,"",Table_Merge1[[#This Row],[LME Zinc stock]]*Table_Merge1[[#This Row],[Nima.مقدار]]),"")</f>
        <v/>
      </c>
      <c r="AQ3227" s="287" t="str">
        <f>IFERROR(IF(Table_Merge1[[#This Row],[LME Zinc 3-month]]*Table_Merge1[[#This Row],[Nima.مقدار]]=0,"",Table_Merge1[[#This Row],[LME Zinc 3-month]]*Table_Merge1[[#This Row],[Nima.مقدار]]),"")</f>
        <v/>
      </c>
      <c r="AR3227" s="288" t="str">
        <f>IFERROR(IF(Table_Merge1[[#This Row],[LME Zinc stock]]*Table_Merge1[[#This Row],[Azad.Sell]]=0,"",Table_Merge1[[#This Row],[LME Zinc stock]]*Table_Merge1[[#This Row],[Azad.Sell]]),"")</f>
        <v/>
      </c>
      <c r="AS3227" s="288" t="str">
        <f>IFERROR(IF(Table_Merge1[[#This Row],[LME Zinc 3-month]]*Table_Merge1[[#This Row],[Azad.Sell]]=0,"",Table_Merge1[[#This Row],[LME Zinc 3-month]]*Table_Merge1[[#This Row],[Azad.Sell]]),"")</f>
        <v/>
      </c>
      <c r="AT3227"/>
    </row>
    <row r="3228" spans="1:46" x14ac:dyDescent="0.25">
      <c r="A3228" s="258">
        <v>45022</v>
      </c>
      <c r="B322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1402.01.17</v>
      </c>
      <c r="C3228" s="195">
        <f t="shared" ca="1" si="86"/>
        <v>1402</v>
      </c>
      <c r="D322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28" s="195">
        <f>_xlfn.NUMBERVALUE(RIGHT(Table11[[#This Row],[تاریخ شمسی]],2))</f>
        <v>17</v>
      </c>
      <c r="F322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01-17</v>
      </c>
      <c r="G3228" s="195" t="s">
        <v>3379</v>
      </c>
      <c r="L3228" s="259">
        <v>45022</v>
      </c>
      <c r="M3228">
        <v>370632</v>
      </c>
      <c r="O3228" s="283">
        <f>IFERROR(DATE(Table7[[#This Row],[year]],MONTH(DATEVALUE(Table7[[#This Row],[month]]&amp;"1")),Table7[[#This Row],[day]]),"")</f>
        <v>40416</v>
      </c>
      <c r="P3228" s="257" t="s">
        <v>6653</v>
      </c>
      <c r="Q3228" s="257">
        <v>2010</v>
      </c>
      <c r="R3228" s="257" t="s">
        <v>3445</v>
      </c>
      <c r="S3228" s="257">
        <v>26</v>
      </c>
      <c r="T3228" s="257">
        <v>1240.25</v>
      </c>
      <c r="U3228" s="257">
        <v>2151</v>
      </c>
      <c r="V3228" s="257">
        <v>4402150</v>
      </c>
      <c r="X3228" s="260">
        <v>40497</v>
      </c>
      <c r="Z3228" s="260">
        <v>10</v>
      </c>
      <c r="AB3228" s="260" t="str">
        <f>IFERROR(IFERROR(VLOOKUP(Table_Merge1[[#This Row],[Column1]],Table11[#All],2,FALSE),LEFT(AB3229,8)&amp;IF(LEN((RIGHT(AB3229,2)+1))&lt;2,"0"&amp;(RIGHT(AB3229,2)+1),(RIGHT(AB3229,2)-1))),"")</f>
        <v/>
      </c>
      <c r="AC3228" s="259" t="str">
        <f>LEFT(Table_Merge1[[#This Row],[Column2]],4)</f>
        <v/>
      </c>
      <c r="AD3228" s="259" t="str">
        <f>RIGHT(LEFT(Table_Merge1[[#This Row],[Column2]],7),2)</f>
        <v/>
      </c>
      <c r="AE3228" s="259" t="str">
        <f>RIGHT(Table_Merge1[[#This Row],[Column2]],2)</f>
        <v/>
      </c>
      <c r="AH3228" s="260">
        <v>2010</v>
      </c>
      <c r="AI3228" t="s">
        <v>3450</v>
      </c>
      <c r="AJ3228" s="260">
        <v>15</v>
      </c>
      <c r="AK3228">
        <v>1367</v>
      </c>
      <c r="AL3228">
        <v>2352</v>
      </c>
      <c r="AM3228">
        <v>4284300</v>
      </c>
      <c r="AP3228" s="287" t="str">
        <f>IFERROR(IF(Table_Merge1[[#This Row],[LME Zinc stock]]*Table_Merge1[[#This Row],[Nima.مقدار]]=0,"",Table_Merge1[[#This Row],[LME Zinc stock]]*Table_Merge1[[#This Row],[Nima.مقدار]]),"")</f>
        <v/>
      </c>
      <c r="AQ3228" s="287" t="str">
        <f>IFERROR(IF(Table_Merge1[[#This Row],[LME Zinc 3-month]]*Table_Merge1[[#This Row],[Nima.مقدار]]=0,"",Table_Merge1[[#This Row],[LME Zinc 3-month]]*Table_Merge1[[#This Row],[Nima.مقدار]]),"")</f>
        <v/>
      </c>
      <c r="AR3228" s="288" t="str">
        <f>IFERROR(IF(Table_Merge1[[#This Row],[LME Zinc stock]]*Table_Merge1[[#This Row],[Azad.Sell]]=0,"",Table_Merge1[[#This Row],[LME Zinc stock]]*Table_Merge1[[#This Row],[Azad.Sell]]),"")</f>
        <v/>
      </c>
      <c r="AS3228" s="288" t="str">
        <f>IFERROR(IF(Table_Merge1[[#This Row],[LME Zinc 3-month]]*Table_Merge1[[#This Row],[Azad.Sell]]=0,"",Table_Merge1[[#This Row],[LME Zinc 3-month]]*Table_Merge1[[#This Row],[Azad.Sell]]),"")</f>
        <v/>
      </c>
      <c r="AT3228"/>
    </row>
    <row r="3229" spans="1:46" x14ac:dyDescent="0.25">
      <c r="A3229" s="258">
        <v>45024</v>
      </c>
      <c r="B322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1402.01.19</v>
      </c>
      <c r="C3229" s="195">
        <f t="shared" ca="1" si="86"/>
        <v>1402</v>
      </c>
      <c r="D322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29" s="195">
        <f>_xlfn.NUMBERVALUE(RIGHT(Table11[[#This Row],[تاریخ شمسی]],2))</f>
        <v>19</v>
      </c>
      <c r="F322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01-19</v>
      </c>
      <c r="G3229" s="195" t="s">
        <v>3380</v>
      </c>
      <c r="L3229" s="259">
        <v>45024</v>
      </c>
      <c r="M3229">
        <v>369454</v>
      </c>
      <c r="O3229" s="284">
        <f>IFERROR(DATE(Table7[[#This Row],[year]],MONTH(DATEVALUE(Table7[[#This Row],[month]]&amp;"1")),Table7[[#This Row],[day]]),"")</f>
        <v>40415</v>
      </c>
      <c r="P3229" s="195" t="s">
        <v>6654</v>
      </c>
      <c r="Q3229" s="195">
        <v>2010</v>
      </c>
      <c r="R3229" s="195" t="s">
        <v>3445</v>
      </c>
      <c r="S3229" s="195">
        <v>25</v>
      </c>
      <c r="T3229" s="195">
        <v>1237.5</v>
      </c>
      <c r="U3229" s="195">
        <v>2135</v>
      </c>
      <c r="V3229" s="195">
        <v>4401525</v>
      </c>
      <c r="X3229" s="260">
        <v>40494</v>
      </c>
      <c r="Z3229" s="260">
        <v>10</v>
      </c>
      <c r="AB3229" s="260" t="str">
        <f>IFERROR(IFERROR(VLOOKUP(Table_Merge1[[#This Row],[Column1]],Table11[#All],2,FALSE),LEFT(AB3230,8)&amp;IF(LEN((RIGHT(AB3230,2)+1))&lt;2,"0"&amp;(RIGHT(AB3230,2)+1),(RIGHT(AB3230,2)-1))),"")</f>
        <v/>
      </c>
      <c r="AC3229" s="259" t="str">
        <f>LEFT(Table_Merge1[[#This Row],[Column2]],4)</f>
        <v/>
      </c>
      <c r="AD3229" s="259" t="str">
        <f>RIGHT(LEFT(Table_Merge1[[#This Row],[Column2]],7),2)</f>
        <v/>
      </c>
      <c r="AE3229" s="259" t="str">
        <f>RIGHT(Table_Merge1[[#This Row],[Column2]],2)</f>
        <v/>
      </c>
      <c r="AH3229" s="260">
        <v>2010</v>
      </c>
      <c r="AI3229" t="s">
        <v>3450</v>
      </c>
      <c r="AJ3229" s="260">
        <v>12</v>
      </c>
      <c r="AK3229">
        <v>1387</v>
      </c>
      <c r="AL3229">
        <v>2309.5</v>
      </c>
      <c r="AM3229">
        <v>4288750</v>
      </c>
      <c r="AP3229" s="287" t="str">
        <f>IFERROR(IF(Table_Merge1[[#This Row],[LME Zinc stock]]*Table_Merge1[[#This Row],[Nima.مقدار]]=0,"",Table_Merge1[[#This Row],[LME Zinc stock]]*Table_Merge1[[#This Row],[Nima.مقدار]]),"")</f>
        <v/>
      </c>
      <c r="AQ3229" s="287" t="str">
        <f>IFERROR(IF(Table_Merge1[[#This Row],[LME Zinc 3-month]]*Table_Merge1[[#This Row],[Nima.مقدار]]=0,"",Table_Merge1[[#This Row],[LME Zinc 3-month]]*Table_Merge1[[#This Row],[Nima.مقدار]]),"")</f>
        <v/>
      </c>
      <c r="AR3229" s="288" t="str">
        <f>IFERROR(IF(Table_Merge1[[#This Row],[LME Zinc stock]]*Table_Merge1[[#This Row],[Azad.Sell]]=0,"",Table_Merge1[[#This Row],[LME Zinc stock]]*Table_Merge1[[#This Row],[Azad.Sell]]),"")</f>
        <v/>
      </c>
      <c r="AS3229" s="288" t="str">
        <f>IFERROR(IF(Table_Merge1[[#This Row],[LME Zinc 3-month]]*Table_Merge1[[#This Row],[Azad.Sell]]=0,"",Table_Merge1[[#This Row],[LME Zinc 3-month]]*Table_Merge1[[#This Row],[Azad.Sell]]),"")</f>
        <v/>
      </c>
      <c r="AT3229"/>
    </row>
    <row r="3230" spans="1:46" x14ac:dyDescent="0.25">
      <c r="A3230" s="258">
        <v>45025</v>
      </c>
      <c r="B323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1402.01.20</v>
      </c>
      <c r="C3230" s="195">
        <f t="shared" ca="1" si="86"/>
        <v>1402</v>
      </c>
      <c r="D323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30" s="195">
        <f>_xlfn.NUMBERVALUE(RIGHT(Table11[[#This Row],[تاریخ شمسی]],2))</f>
        <v>20</v>
      </c>
      <c r="F323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01-20</v>
      </c>
      <c r="G3230" s="195" t="s">
        <v>3381</v>
      </c>
      <c r="L3230" s="259">
        <v>45025</v>
      </c>
      <c r="M3230">
        <v>372709</v>
      </c>
      <c r="O3230" s="283">
        <f>IFERROR(DATE(Table7[[#This Row],[year]],MONTH(DATEVALUE(Table7[[#This Row],[month]]&amp;"1")),Table7[[#This Row],[day]]),"")</f>
        <v>40414</v>
      </c>
      <c r="P3230" s="257" t="s">
        <v>6655</v>
      </c>
      <c r="Q3230" s="257">
        <v>2010</v>
      </c>
      <c r="R3230" s="257" t="s">
        <v>3445</v>
      </c>
      <c r="S3230" s="257">
        <v>24</v>
      </c>
      <c r="T3230" s="257">
        <v>1218</v>
      </c>
      <c r="U3230" s="257">
        <v>2147</v>
      </c>
      <c r="V3230" s="257">
        <v>4400575</v>
      </c>
      <c r="X3230" s="260">
        <v>40493</v>
      </c>
      <c r="Z3230" s="260">
        <v>10</v>
      </c>
      <c r="AB3230" s="260" t="str">
        <f>IFERROR(IFERROR(VLOOKUP(Table_Merge1[[#This Row],[Column1]],Table11[#All],2,FALSE),LEFT(AB3231,8)&amp;IF(LEN((RIGHT(AB3231,2)+1))&lt;2,"0"&amp;(RIGHT(AB3231,2)+1),(RIGHT(AB3231,2)-1))),"")</f>
        <v/>
      </c>
      <c r="AC3230" s="259" t="str">
        <f>LEFT(Table_Merge1[[#This Row],[Column2]],4)</f>
        <v/>
      </c>
      <c r="AD3230" s="259" t="str">
        <f>RIGHT(LEFT(Table_Merge1[[#This Row],[Column2]],7),2)</f>
        <v/>
      </c>
      <c r="AE3230" s="259" t="str">
        <f>RIGHT(Table_Merge1[[#This Row],[Column2]],2)</f>
        <v/>
      </c>
      <c r="AH3230" s="260">
        <v>2010</v>
      </c>
      <c r="AI3230" t="s">
        <v>3450</v>
      </c>
      <c r="AJ3230" s="260">
        <v>11</v>
      </c>
      <c r="AK3230">
        <v>1413</v>
      </c>
      <c r="AL3230" t="s">
        <v>3621</v>
      </c>
      <c r="AM3230" t="s">
        <v>3621</v>
      </c>
      <c r="AP3230" s="287" t="str">
        <f>IFERROR(IF(Table_Merge1[[#This Row],[LME Zinc stock]]*Table_Merge1[[#This Row],[Nima.مقدار]]=0,"",Table_Merge1[[#This Row],[LME Zinc stock]]*Table_Merge1[[#This Row],[Nima.مقدار]]),"")</f>
        <v/>
      </c>
      <c r="AQ3230" s="287" t="str">
        <f>IFERROR(IF(Table_Merge1[[#This Row],[LME Zinc 3-month]]*Table_Merge1[[#This Row],[Nima.مقدار]]=0,"",Table_Merge1[[#This Row],[LME Zinc 3-month]]*Table_Merge1[[#This Row],[Nima.مقدار]]),"")</f>
        <v/>
      </c>
      <c r="AR3230" s="288" t="str">
        <f>IFERROR(IF(Table_Merge1[[#This Row],[LME Zinc stock]]*Table_Merge1[[#This Row],[Azad.Sell]]=0,"",Table_Merge1[[#This Row],[LME Zinc stock]]*Table_Merge1[[#This Row],[Azad.Sell]]),"")</f>
        <v/>
      </c>
      <c r="AS3230" s="288" t="str">
        <f>IFERROR(IF(Table_Merge1[[#This Row],[LME Zinc 3-month]]*Table_Merge1[[#This Row],[Azad.Sell]]=0,"",Table_Merge1[[#This Row],[LME Zinc 3-month]]*Table_Merge1[[#This Row],[Azad.Sell]]),"")</f>
        <v/>
      </c>
      <c r="AT3230"/>
    </row>
    <row r="3231" spans="1:46" x14ac:dyDescent="0.25">
      <c r="A3231" s="258">
        <v>45026</v>
      </c>
      <c r="B323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1402.01.21</v>
      </c>
      <c r="C3231" s="195">
        <f t="shared" ca="1" si="86"/>
        <v>1402</v>
      </c>
      <c r="D323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31" s="195">
        <f>_xlfn.NUMBERVALUE(RIGHT(Table11[[#This Row],[تاریخ شمسی]],2))</f>
        <v>21</v>
      </c>
      <c r="F323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01-21</v>
      </c>
      <c r="G3231" s="195" t="s">
        <v>3382</v>
      </c>
      <c r="L3231" s="259">
        <v>45026</v>
      </c>
      <c r="M3231">
        <v>377206</v>
      </c>
      <c r="O3231" s="284">
        <f>IFERROR(DATE(Table7[[#This Row],[year]],MONTH(DATEVALUE(Table7[[#This Row],[month]]&amp;"1")),Table7[[#This Row],[day]]),"")</f>
        <v>40413</v>
      </c>
      <c r="P3231" s="195" t="s">
        <v>6656</v>
      </c>
      <c r="Q3231" s="195">
        <v>2010</v>
      </c>
      <c r="R3231" s="195" t="s">
        <v>3445</v>
      </c>
      <c r="S3231" s="195">
        <v>23</v>
      </c>
      <c r="T3231" s="195">
        <v>1227</v>
      </c>
      <c r="U3231" s="195">
        <v>2113.5</v>
      </c>
      <c r="V3231" s="195">
        <v>4405700</v>
      </c>
      <c r="X3231" s="260">
        <v>40492</v>
      </c>
      <c r="Z3231" s="260">
        <v>10</v>
      </c>
      <c r="AB3231" s="260" t="str">
        <f>IFERROR(IFERROR(VLOOKUP(Table_Merge1[[#This Row],[Column1]],Table11[#All],2,FALSE),LEFT(AB3232,8)&amp;IF(LEN((RIGHT(AB3232,2)+1))&lt;2,"0"&amp;(RIGHT(AB3232,2)+1),(RIGHT(AB3232,2)-1))),"")</f>
        <v/>
      </c>
      <c r="AC3231" s="259" t="str">
        <f>LEFT(Table_Merge1[[#This Row],[Column2]],4)</f>
        <v/>
      </c>
      <c r="AD3231" s="259" t="str">
        <f>RIGHT(LEFT(Table_Merge1[[#This Row],[Column2]],7),2)</f>
        <v/>
      </c>
      <c r="AE3231" s="259" t="str">
        <f>RIGHT(Table_Merge1[[#This Row],[Column2]],2)</f>
        <v/>
      </c>
      <c r="AH3231" s="260">
        <v>2010</v>
      </c>
      <c r="AI3231" t="s">
        <v>3450</v>
      </c>
      <c r="AJ3231" s="260">
        <v>10</v>
      </c>
      <c r="AK3231">
        <v>1402</v>
      </c>
      <c r="AL3231">
        <v>2268</v>
      </c>
      <c r="AM3231">
        <v>4288125</v>
      </c>
      <c r="AP3231" s="287" t="str">
        <f>IFERROR(IF(Table_Merge1[[#This Row],[LME Zinc stock]]*Table_Merge1[[#This Row],[Nima.مقدار]]=0,"",Table_Merge1[[#This Row],[LME Zinc stock]]*Table_Merge1[[#This Row],[Nima.مقدار]]),"")</f>
        <v/>
      </c>
      <c r="AQ3231" s="287" t="str">
        <f>IFERROR(IF(Table_Merge1[[#This Row],[LME Zinc 3-month]]*Table_Merge1[[#This Row],[Nima.مقدار]]=0,"",Table_Merge1[[#This Row],[LME Zinc 3-month]]*Table_Merge1[[#This Row],[Nima.مقدار]]),"")</f>
        <v/>
      </c>
      <c r="AR3231" s="288" t="str">
        <f>IFERROR(IF(Table_Merge1[[#This Row],[LME Zinc stock]]*Table_Merge1[[#This Row],[Azad.Sell]]=0,"",Table_Merge1[[#This Row],[LME Zinc stock]]*Table_Merge1[[#This Row],[Azad.Sell]]),"")</f>
        <v/>
      </c>
      <c r="AS3231" s="288" t="str">
        <f>IFERROR(IF(Table_Merge1[[#This Row],[LME Zinc 3-month]]*Table_Merge1[[#This Row],[Azad.Sell]]=0,"",Table_Merge1[[#This Row],[LME Zinc 3-month]]*Table_Merge1[[#This Row],[Azad.Sell]]),"")</f>
        <v/>
      </c>
      <c r="AT3231"/>
    </row>
    <row r="3232" spans="1:46" x14ac:dyDescent="0.25">
      <c r="A3232" s="258">
        <v>45027</v>
      </c>
      <c r="B323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1402.01.22</v>
      </c>
      <c r="C3232" s="195">
        <f t="shared" ca="1" si="86"/>
        <v>1402</v>
      </c>
      <c r="D323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32" s="195">
        <f>_xlfn.NUMBERVALUE(RIGHT(Table11[[#This Row],[تاریخ شمسی]],2))</f>
        <v>22</v>
      </c>
      <c r="F323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01-22</v>
      </c>
      <c r="G3232" s="195" t="s">
        <v>3383</v>
      </c>
      <c r="L3232" s="259">
        <v>45027</v>
      </c>
      <c r="M3232">
        <v>379206</v>
      </c>
      <c r="O3232" s="283">
        <f>IFERROR(DATE(Table7[[#This Row],[year]],MONTH(DATEVALUE(Table7[[#This Row],[month]]&amp;"1")),Table7[[#This Row],[day]]),"")</f>
        <v>40410</v>
      </c>
      <c r="P3232" s="257" t="s">
        <v>6657</v>
      </c>
      <c r="Q3232" s="257">
        <v>2010</v>
      </c>
      <c r="R3232" s="257" t="s">
        <v>3445</v>
      </c>
      <c r="S3232" s="257">
        <v>20</v>
      </c>
      <c r="T3232" s="257">
        <v>1230.5</v>
      </c>
      <c r="U3232" s="257">
        <v>2111</v>
      </c>
      <c r="V3232" s="257">
        <v>4410800</v>
      </c>
      <c r="X3232" s="260">
        <v>40491</v>
      </c>
      <c r="Z3232" s="260">
        <v>10</v>
      </c>
      <c r="AB3232" s="260" t="str">
        <f>IFERROR(IFERROR(VLOOKUP(Table_Merge1[[#This Row],[Column1]],Table11[#All],2,FALSE),LEFT(AB3233,8)&amp;IF(LEN((RIGHT(AB3233,2)+1))&lt;2,"0"&amp;(RIGHT(AB3233,2)+1),(RIGHT(AB3233,2)-1))),"")</f>
        <v/>
      </c>
      <c r="AC3232" s="259" t="str">
        <f>LEFT(Table_Merge1[[#This Row],[Column2]],4)</f>
        <v/>
      </c>
      <c r="AD3232" s="259" t="str">
        <f>RIGHT(LEFT(Table_Merge1[[#This Row],[Column2]],7),2)</f>
        <v/>
      </c>
      <c r="AE3232" s="259" t="str">
        <f>RIGHT(Table_Merge1[[#This Row],[Column2]],2)</f>
        <v/>
      </c>
      <c r="AH3232" s="260">
        <v>2010</v>
      </c>
      <c r="AI3232" t="s">
        <v>3450</v>
      </c>
      <c r="AJ3232" s="260">
        <v>9</v>
      </c>
      <c r="AK3232">
        <v>1416.25</v>
      </c>
      <c r="AL3232">
        <v>2274</v>
      </c>
      <c r="AM3232">
        <v>4281325</v>
      </c>
      <c r="AP3232" s="287" t="str">
        <f>IFERROR(IF(Table_Merge1[[#This Row],[LME Zinc stock]]*Table_Merge1[[#This Row],[Nima.مقدار]]=0,"",Table_Merge1[[#This Row],[LME Zinc stock]]*Table_Merge1[[#This Row],[Nima.مقدار]]),"")</f>
        <v/>
      </c>
      <c r="AQ3232" s="287" t="str">
        <f>IFERROR(IF(Table_Merge1[[#This Row],[LME Zinc 3-month]]*Table_Merge1[[#This Row],[Nima.مقدار]]=0,"",Table_Merge1[[#This Row],[LME Zinc 3-month]]*Table_Merge1[[#This Row],[Nima.مقدار]]),"")</f>
        <v/>
      </c>
      <c r="AR3232" s="288" t="str">
        <f>IFERROR(IF(Table_Merge1[[#This Row],[LME Zinc stock]]*Table_Merge1[[#This Row],[Azad.Sell]]=0,"",Table_Merge1[[#This Row],[LME Zinc stock]]*Table_Merge1[[#This Row],[Azad.Sell]]),"")</f>
        <v/>
      </c>
      <c r="AS3232" s="288" t="str">
        <f>IFERROR(IF(Table_Merge1[[#This Row],[LME Zinc 3-month]]*Table_Merge1[[#This Row],[Azad.Sell]]=0,"",Table_Merge1[[#This Row],[LME Zinc 3-month]]*Table_Merge1[[#This Row],[Azad.Sell]]),"")</f>
        <v/>
      </c>
      <c r="AT3232"/>
    </row>
    <row r="3233" spans="1:46" x14ac:dyDescent="0.25">
      <c r="A3233" s="258">
        <v>45029</v>
      </c>
      <c r="B323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1402.01.24</v>
      </c>
      <c r="C3233" s="195">
        <f t="shared" ca="1" si="86"/>
        <v>1402</v>
      </c>
      <c r="D323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33" s="195">
        <f>_xlfn.NUMBERVALUE(RIGHT(Table11[[#This Row],[تاریخ شمسی]],2))</f>
        <v>24</v>
      </c>
      <c r="F323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01-24</v>
      </c>
      <c r="G3233" s="195" t="s">
        <v>3384</v>
      </c>
      <c r="L3233" s="259">
        <v>45029</v>
      </c>
      <c r="M3233">
        <v>379206</v>
      </c>
      <c r="O3233" s="284">
        <f>IFERROR(DATE(Table7[[#This Row],[year]],MONTH(DATEVALUE(Table7[[#This Row],[month]]&amp;"1")),Table7[[#This Row],[day]]),"")</f>
        <v>40409</v>
      </c>
      <c r="P3233" s="195" t="s">
        <v>6658</v>
      </c>
      <c r="Q3233" s="195">
        <v>2010</v>
      </c>
      <c r="R3233" s="195" t="s">
        <v>3445</v>
      </c>
      <c r="S3233" s="195">
        <v>19</v>
      </c>
      <c r="T3233" s="195">
        <v>1228</v>
      </c>
      <c r="U3233" s="195">
        <v>2150</v>
      </c>
      <c r="V3233" s="195">
        <v>4415950</v>
      </c>
      <c r="X3233" s="260">
        <v>40490</v>
      </c>
      <c r="Z3233" s="260">
        <v>10</v>
      </c>
      <c r="AB3233" s="260" t="str">
        <f>IFERROR(IFERROR(VLOOKUP(Table_Merge1[[#This Row],[Column1]],Table11[#All],2,FALSE),LEFT(AB3234,8)&amp;IF(LEN((RIGHT(AB3234,2)+1))&lt;2,"0"&amp;(RIGHT(AB3234,2)+1),(RIGHT(AB3234,2)-1))),"")</f>
        <v/>
      </c>
      <c r="AC3233" s="259" t="str">
        <f>LEFT(Table_Merge1[[#This Row],[Column2]],4)</f>
        <v/>
      </c>
      <c r="AD3233" s="259" t="str">
        <f>RIGHT(LEFT(Table_Merge1[[#This Row],[Column2]],7),2)</f>
        <v/>
      </c>
      <c r="AE3233" s="259" t="str">
        <f>RIGHT(Table_Merge1[[#This Row],[Column2]],2)</f>
        <v/>
      </c>
      <c r="AH3233" s="260">
        <v>2010</v>
      </c>
      <c r="AI3233" t="s">
        <v>3450</v>
      </c>
      <c r="AJ3233" s="260">
        <v>8</v>
      </c>
      <c r="AK3233">
        <v>1390</v>
      </c>
      <c r="AL3233">
        <v>2266</v>
      </c>
      <c r="AM3233">
        <v>4284125</v>
      </c>
      <c r="AP3233" s="287" t="str">
        <f>IFERROR(IF(Table_Merge1[[#This Row],[LME Zinc stock]]*Table_Merge1[[#This Row],[Nima.مقدار]]=0,"",Table_Merge1[[#This Row],[LME Zinc stock]]*Table_Merge1[[#This Row],[Nima.مقدار]]),"")</f>
        <v/>
      </c>
      <c r="AQ3233" s="287" t="str">
        <f>IFERROR(IF(Table_Merge1[[#This Row],[LME Zinc 3-month]]*Table_Merge1[[#This Row],[Nima.مقدار]]=0,"",Table_Merge1[[#This Row],[LME Zinc 3-month]]*Table_Merge1[[#This Row],[Nima.مقدار]]),"")</f>
        <v/>
      </c>
      <c r="AR3233" s="288" t="str">
        <f>IFERROR(IF(Table_Merge1[[#This Row],[LME Zinc stock]]*Table_Merge1[[#This Row],[Azad.Sell]]=0,"",Table_Merge1[[#This Row],[LME Zinc stock]]*Table_Merge1[[#This Row],[Azad.Sell]]),"")</f>
        <v/>
      </c>
      <c r="AS3233" s="288" t="str">
        <f>IFERROR(IF(Table_Merge1[[#This Row],[LME Zinc 3-month]]*Table_Merge1[[#This Row],[Azad.Sell]]=0,"",Table_Merge1[[#This Row],[LME Zinc 3-month]]*Table_Merge1[[#This Row],[Azad.Sell]]),"")</f>
        <v/>
      </c>
      <c r="AT3233"/>
    </row>
    <row r="3234" spans="1:46" x14ac:dyDescent="0.25">
      <c r="A3234" s="258">
        <v>45031</v>
      </c>
      <c r="B323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1402.01.26</v>
      </c>
      <c r="C3234" s="195">
        <f t="shared" ca="1" si="86"/>
        <v>1402</v>
      </c>
      <c r="D323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34" s="195">
        <f>_xlfn.NUMBERVALUE(RIGHT(Table11[[#This Row],[تاریخ شمسی]],2))</f>
        <v>26</v>
      </c>
      <c r="F323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01-26</v>
      </c>
      <c r="G3234" s="195" t="s">
        <v>3385</v>
      </c>
      <c r="L3234" s="259">
        <v>45031</v>
      </c>
      <c r="M3234">
        <v>379310</v>
      </c>
      <c r="O3234" s="283">
        <f>IFERROR(DATE(Table7[[#This Row],[year]],MONTH(DATEVALUE(Table7[[#This Row],[month]]&amp;"1")),Table7[[#This Row],[day]]),"")</f>
        <v>40408</v>
      </c>
      <c r="P3234" s="257" t="s">
        <v>6659</v>
      </c>
      <c r="Q3234" s="257">
        <v>2010</v>
      </c>
      <c r="R3234" s="257" t="s">
        <v>3445</v>
      </c>
      <c r="S3234" s="257">
        <v>18</v>
      </c>
      <c r="T3234" s="257">
        <v>1223</v>
      </c>
      <c r="U3234" s="257">
        <v>2138</v>
      </c>
      <c r="V3234" s="257">
        <v>4417075</v>
      </c>
      <c r="X3234" s="260">
        <v>40487</v>
      </c>
      <c r="Z3234" s="260">
        <v>10</v>
      </c>
      <c r="AB3234" s="260" t="str">
        <f>IFERROR(IFERROR(VLOOKUP(Table_Merge1[[#This Row],[Column1]],Table11[#All],2,FALSE),LEFT(AB3235,8)&amp;IF(LEN((RIGHT(AB3235,2)+1))&lt;2,"0"&amp;(RIGHT(AB3235,2)+1),(RIGHT(AB3235,2)-1))),"")</f>
        <v/>
      </c>
      <c r="AC3234" s="259" t="str">
        <f>LEFT(Table_Merge1[[#This Row],[Column2]],4)</f>
        <v/>
      </c>
      <c r="AD3234" s="259" t="str">
        <f>RIGHT(LEFT(Table_Merge1[[#This Row],[Column2]],7),2)</f>
        <v/>
      </c>
      <c r="AE3234" s="259" t="str">
        <f>RIGHT(Table_Merge1[[#This Row],[Column2]],2)</f>
        <v/>
      </c>
      <c r="AH3234" s="260">
        <v>2010</v>
      </c>
      <c r="AI3234" t="s">
        <v>3450</v>
      </c>
      <c r="AJ3234" s="260">
        <v>5</v>
      </c>
      <c r="AK3234">
        <v>1384.25</v>
      </c>
      <c r="AL3234">
        <v>2272</v>
      </c>
      <c r="AM3234">
        <v>4287900</v>
      </c>
      <c r="AP3234" s="287" t="str">
        <f>IFERROR(IF(Table_Merge1[[#This Row],[LME Zinc stock]]*Table_Merge1[[#This Row],[Nima.مقدار]]=0,"",Table_Merge1[[#This Row],[LME Zinc stock]]*Table_Merge1[[#This Row],[Nima.مقدار]]),"")</f>
        <v/>
      </c>
      <c r="AQ3234" s="287" t="str">
        <f>IFERROR(IF(Table_Merge1[[#This Row],[LME Zinc 3-month]]*Table_Merge1[[#This Row],[Nima.مقدار]]=0,"",Table_Merge1[[#This Row],[LME Zinc 3-month]]*Table_Merge1[[#This Row],[Nima.مقدار]]),"")</f>
        <v/>
      </c>
      <c r="AR3234" s="288" t="str">
        <f>IFERROR(IF(Table_Merge1[[#This Row],[LME Zinc stock]]*Table_Merge1[[#This Row],[Azad.Sell]]=0,"",Table_Merge1[[#This Row],[LME Zinc stock]]*Table_Merge1[[#This Row],[Azad.Sell]]),"")</f>
        <v/>
      </c>
      <c r="AS3234" s="288" t="str">
        <f>IFERROR(IF(Table_Merge1[[#This Row],[LME Zinc 3-month]]*Table_Merge1[[#This Row],[Azad.Sell]]=0,"",Table_Merge1[[#This Row],[LME Zinc 3-month]]*Table_Merge1[[#This Row],[Azad.Sell]]),"")</f>
        <v/>
      </c>
      <c r="AT3234"/>
    </row>
    <row r="3235" spans="1:46" x14ac:dyDescent="0.25">
      <c r="A3235" s="258">
        <v>45032</v>
      </c>
      <c r="B323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1402.01.27</v>
      </c>
      <c r="C3235" s="195">
        <f t="shared" ca="1" si="86"/>
        <v>1402</v>
      </c>
      <c r="D323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35" s="195">
        <f>_xlfn.NUMBERVALUE(RIGHT(Table11[[#This Row],[تاریخ شمسی]],2))</f>
        <v>27</v>
      </c>
      <c r="F323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01-27</v>
      </c>
      <c r="G3235" s="195" t="s">
        <v>3386</v>
      </c>
      <c r="L3235" s="259">
        <v>45032</v>
      </c>
      <c r="M3235">
        <v>381012</v>
      </c>
      <c r="O3235" s="284">
        <f>IFERROR(DATE(Table7[[#This Row],[year]],MONTH(DATEVALUE(Table7[[#This Row],[month]]&amp;"1")),Table7[[#This Row],[day]]),"")</f>
        <v>40407</v>
      </c>
      <c r="P3235" s="195" t="s">
        <v>6660</v>
      </c>
      <c r="Q3235" s="195">
        <v>2010</v>
      </c>
      <c r="R3235" s="195" t="s">
        <v>3445</v>
      </c>
      <c r="S3235" s="195">
        <v>17</v>
      </c>
      <c r="T3235" s="195">
        <v>1226.25</v>
      </c>
      <c r="U3235" s="195">
        <v>2179</v>
      </c>
      <c r="V3235" s="195">
        <v>4421650</v>
      </c>
      <c r="X3235" s="260">
        <v>40486</v>
      </c>
      <c r="Z3235" s="260">
        <v>11</v>
      </c>
      <c r="AB3235" s="260" t="str">
        <f>IFERROR(IFERROR(VLOOKUP(Table_Merge1[[#This Row],[Column1]],Table11[#All],2,FALSE),LEFT(AB3236,8)&amp;IF(LEN((RIGHT(AB3236,2)+1))&lt;2,"0"&amp;(RIGHT(AB3236,2)+1),(RIGHT(AB3236,2)-1))),"")</f>
        <v/>
      </c>
      <c r="AC3235" s="259" t="str">
        <f>LEFT(Table_Merge1[[#This Row],[Column2]],4)</f>
        <v/>
      </c>
      <c r="AD3235" s="259" t="str">
        <f>RIGHT(LEFT(Table_Merge1[[#This Row],[Column2]],7),2)</f>
        <v/>
      </c>
      <c r="AE3235" s="259" t="str">
        <f>RIGHT(Table_Merge1[[#This Row],[Column2]],2)</f>
        <v/>
      </c>
      <c r="AH3235" s="260">
        <v>2010</v>
      </c>
      <c r="AI3235" t="s">
        <v>3450</v>
      </c>
      <c r="AJ3235" s="260">
        <v>4</v>
      </c>
      <c r="AK3235">
        <v>1361</v>
      </c>
      <c r="AL3235">
        <v>2263.5</v>
      </c>
      <c r="AM3235">
        <v>4291675</v>
      </c>
      <c r="AP3235" s="287" t="str">
        <f>IFERROR(IF(Table_Merge1[[#This Row],[LME Zinc stock]]*Table_Merge1[[#This Row],[Nima.مقدار]]=0,"",Table_Merge1[[#This Row],[LME Zinc stock]]*Table_Merge1[[#This Row],[Nima.مقدار]]),"")</f>
        <v/>
      </c>
      <c r="AQ3235" s="287" t="str">
        <f>IFERROR(IF(Table_Merge1[[#This Row],[LME Zinc 3-month]]*Table_Merge1[[#This Row],[Nima.مقدار]]=0,"",Table_Merge1[[#This Row],[LME Zinc 3-month]]*Table_Merge1[[#This Row],[Nima.مقدار]]),"")</f>
        <v/>
      </c>
      <c r="AR3235" s="288" t="str">
        <f>IFERROR(IF(Table_Merge1[[#This Row],[LME Zinc stock]]*Table_Merge1[[#This Row],[Azad.Sell]]=0,"",Table_Merge1[[#This Row],[LME Zinc stock]]*Table_Merge1[[#This Row],[Azad.Sell]]),"")</f>
        <v/>
      </c>
      <c r="AS3235" s="288" t="str">
        <f>IFERROR(IF(Table_Merge1[[#This Row],[LME Zinc 3-month]]*Table_Merge1[[#This Row],[Azad.Sell]]=0,"",Table_Merge1[[#This Row],[LME Zinc 3-month]]*Table_Merge1[[#This Row],[Azad.Sell]]),"")</f>
        <v/>
      </c>
      <c r="AT3235"/>
    </row>
    <row r="3236" spans="1:46" x14ac:dyDescent="0.25">
      <c r="A3236" s="258">
        <v>45033</v>
      </c>
      <c r="B323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1402.01.28</v>
      </c>
      <c r="C3236" s="195">
        <f t="shared" ca="1" si="86"/>
        <v>1402</v>
      </c>
      <c r="D323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36" s="195">
        <f>_xlfn.NUMBERVALUE(RIGHT(Table11[[#This Row],[تاریخ شمسی]],2))</f>
        <v>28</v>
      </c>
      <c r="F323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01-28</v>
      </c>
      <c r="G3236" s="195" t="s">
        <v>3387</v>
      </c>
      <c r="L3236" s="259">
        <v>45033</v>
      </c>
      <c r="M3236">
        <v>382069</v>
      </c>
      <c r="O3236" s="283">
        <f>IFERROR(DATE(Table7[[#This Row],[year]],MONTH(DATEVALUE(Table7[[#This Row],[month]]&amp;"1")),Table7[[#This Row],[day]]),"")</f>
        <v>40406</v>
      </c>
      <c r="P3236" s="257" t="s">
        <v>6661</v>
      </c>
      <c r="Q3236" s="257">
        <v>2010</v>
      </c>
      <c r="R3236" s="257" t="s">
        <v>3445</v>
      </c>
      <c r="S3236" s="257">
        <v>16</v>
      </c>
      <c r="T3236" s="257">
        <v>1222</v>
      </c>
      <c r="U3236" s="257">
        <v>2155</v>
      </c>
      <c r="V3236" s="257">
        <v>4426825</v>
      </c>
      <c r="X3236" s="260">
        <v>40485</v>
      </c>
      <c r="Z3236" s="260">
        <v>11</v>
      </c>
      <c r="AB3236" s="260" t="str">
        <f>IFERROR(IFERROR(VLOOKUP(Table_Merge1[[#This Row],[Column1]],Table11[#All],2,FALSE),LEFT(AB3237,8)&amp;IF(LEN((RIGHT(AB3237,2)+1))&lt;2,"0"&amp;(RIGHT(AB3237,2)+1),(RIGHT(AB3237,2)-1))),"")</f>
        <v/>
      </c>
      <c r="AC3236" s="259" t="str">
        <f>LEFT(Table_Merge1[[#This Row],[Column2]],4)</f>
        <v/>
      </c>
      <c r="AD3236" s="259" t="str">
        <f>RIGHT(LEFT(Table_Merge1[[#This Row],[Column2]],7),2)</f>
        <v/>
      </c>
      <c r="AE3236" s="259" t="str">
        <f>RIGHT(Table_Merge1[[#This Row],[Column2]],2)</f>
        <v/>
      </c>
      <c r="AH3236" s="260">
        <v>2010</v>
      </c>
      <c r="AI3236" t="s">
        <v>3450</v>
      </c>
      <c r="AJ3236" s="260">
        <v>3</v>
      </c>
      <c r="AK3236">
        <v>1358.5</v>
      </c>
      <c r="AL3236">
        <v>2250</v>
      </c>
      <c r="AM3236">
        <v>4294600</v>
      </c>
      <c r="AP3236" s="287" t="str">
        <f>IFERROR(IF(Table_Merge1[[#This Row],[LME Zinc stock]]*Table_Merge1[[#This Row],[Nima.مقدار]]=0,"",Table_Merge1[[#This Row],[LME Zinc stock]]*Table_Merge1[[#This Row],[Nima.مقدار]]),"")</f>
        <v/>
      </c>
      <c r="AQ3236" s="287" t="str">
        <f>IFERROR(IF(Table_Merge1[[#This Row],[LME Zinc 3-month]]*Table_Merge1[[#This Row],[Nima.مقدار]]=0,"",Table_Merge1[[#This Row],[LME Zinc 3-month]]*Table_Merge1[[#This Row],[Nima.مقدار]]),"")</f>
        <v/>
      </c>
      <c r="AR3236" s="288" t="str">
        <f>IFERROR(IF(Table_Merge1[[#This Row],[LME Zinc stock]]*Table_Merge1[[#This Row],[Azad.Sell]]=0,"",Table_Merge1[[#This Row],[LME Zinc stock]]*Table_Merge1[[#This Row],[Azad.Sell]]),"")</f>
        <v/>
      </c>
      <c r="AS3236" s="288" t="str">
        <f>IFERROR(IF(Table_Merge1[[#This Row],[LME Zinc 3-month]]*Table_Merge1[[#This Row],[Azad.Sell]]=0,"",Table_Merge1[[#This Row],[LME Zinc 3-month]]*Table_Merge1[[#This Row],[Azad.Sell]]),"")</f>
        <v/>
      </c>
      <c r="AT3236"/>
    </row>
    <row r="3237" spans="1:46" x14ac:dyDescent="0.25">
      <c r="A3237" s="258">
        <v>45034</v>
      </c>
      <c r="B323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1402.01.29</v>
      </c>
      <c r="C3237" s="195">
        <f t="shared" ca="1" si="86"/>
        <v>1402</v>
      </c>
      <c r="D323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37" s="195">
        <f>_xlfn.NUMBERVALUE(RIGHT(Table11[[#This Row],[تاریخ شمسی]],2))</f>
        <v>29</v>
      </c>
      <c r="F323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01-29</v>
      </c>
      <c r="G3237" s="195" t="s">
        <v>3388</v>
      </c>
      <c r="L3237" s="259">
        <v>45034</v>
      </c>
      <c r="M3237">
        <v>383338</v>
      </c>
      <c r="O3237" s="284">
        <f>IFERROR(DATE(Table7[[#This Row],[year]],MONTH(DATEVALUE(Table7[[#This Row],[month]]&amp;"1")),Table7[[#This Row],[day]]),"")</f>
        <v>40403</v>
      </c>
      <c r="P3237" s="195" t="s">
        <v>6662</v>
      </c>
      <c r="Q3237" s="195">
        <v>2010</v>
      </c>
      <c r="R3237" s="195" t="s">
        <v>3445</v>
      </c>
      <c r="S3237" s="195">
        <v>13</v>
      </c>
      <c r="T3237" s="195">
        <v>1215</v>
      </c>
      <c r="U3237" s="195">
        <v>2122</v>
      </c>
      <c r="V3237" s="195">
        <v>4432200</v>
      </c>
      <c r="X3237" s="260">
        <v>40484</v>
      </c>
      <c r="Z3237" s="260">
        <v>11</v>
      </c>
      <c r="AB3237" s="260" t="str">
        <f>IFERROR(IFERROR(VLOOKUP(Table_Merge1[[#This Row],[Column1]],Table11[#All],2,FALSE),LEFT(AB3238,8)&amp;IF(LEN((RIGHT(AB3238,2)+1))&lt;2,"0"&amp;(RIGHT(AB3238,2)+1),(RIGHT(AB3238,2)-1))),"")</f>
        <v/>
      </c>
      <c r="AC3237" s="259" t="str">
        <f>LEFT(Table_Merge1[[#This Row],[Column2]],4)</f>
        <v/>
      </c>
      <c r="AD3237" s="259" t="str">
        <f>RIGHT(LEFT(Table_Merge1[[#This Row],[Column2]],7),2)</f>
        <v/>
      </c>
      <c r="AE3237" s="259" t="str">
        <f>RIGHT(Table_Merge1[[#This Row],[Column2]],2)</f>
        <v/>
      </c>
      <c r="AH3237" s="260">
        <v>2010</v>
      </c>
      <c r="AI3237" t="s">
        <v>3450</v>
      </c>
      <c r="AJ3237" s="260">
        <v>2</v>
      </c>
      <c r="AK3237">
        <v>1358</v>
      </c>
      <c r="AL3237">
        <v>2290</v>
      </c>
      <c r="AM3237">
        <v>4298025</v>
      </c>
      <c r="AP3237" s="287" t="str">
        <f>IFERROR(IF(Table_Merge1[[#This Row],[LME Zinc stock]]*Table_Merge1[[#This Row],[Nima.مقدار]]=0,"",Table_Merge1[[#This Row],[LME Zinc stock]]*Table_Merge1[[#This Row],[Nima.مقدار]]),"")</f>
        <v/>
      </c>
      <c r="AQ3237" s="287" t="str">
        <f>IFERROR(IF(Table_Merge1[[#This Row],[LME Zinc 3-month]]*Table_Merge1[[#This Row],[Nima.مقدار]]=0,"",Table_Merge1[[#This Row],[LME Zinc 3-month]]*Table_Merge1[[#This Row],[Nima.مقدار]]),"")</f>
        <v/>
      </c>
      <c r="AR3237" s="288" t="str">
        <f>IFERROR(IF(Table_Merge1[[#This Row],[LME Zinc stock]]*Table_Merge1[[#This Row],[Azad.Sell]]=0,"",Table_Merge1[[#This Row],[LME Zinc stock]]*Table_Merge1[[#This Row],[Azad.Sell]]),"")</f>
        <v/>
      </c>
      <c r="AS3237" s="288" t="str">
        <f>IFERROR(IF(Table_Merge1[[#This Row],[LME Zinc 3-month]]*Table_Merge1[[#This Row],[Azad.Sell]]=0,"",Table_Merge1[[#This Row],[LME Zinc 3-month]]*Table_Merge1[[#This Row],[Azad.Sell]]),"")</f>
        <v/>
      </c>
      <c r="AT3237"/>
    </row>
    <row r="3238" spans="1:46" x14ac:dyDescent="0.25">
      <c r="A3238" s="258">
        <v>45035</v>
      </c>
      <c r="B323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1402.01.30</v>
      </c>
      <c r="C3238" s="195">
        <f t="shared" ca="1" si="86"/>
        <v>1402</v>
      </c>
      <c r="D323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38" s="195">
        <f>_xlfn.NUMBERVALUE(RIGHT(Table11[[#This Row],[تاریخ شمسی]],2))</f>
        <v>30</v>
      </c>
      <c r="F323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01-30</v>
      </c>
      <c r="G3238" s="195" t="s">
        <v>3389</v>
      </c>
      <c r="L3238" s="259">
        <v>45035</v>
      </c>
      <c r="M3238">
        <v>384433</v>
      </c>
      <c r="O3238" s="283">
        <f>IFERROR(DATE(Table7[[#This Row],[year]],MONTH(DATEVALUE(Table7[[#This Row],[month]]&amp;"1")),Table7[[#This Row],[day]]),"")</f>
        <v>40402</v>
      </c>
      <c r="P3238" s="257" t="s">
        <v>6663</v>
      </c>
      <c r="Q3238" s="257">
        <v>2010</v>
      </c>
      <c r="R3238" s="257" t="s">
        <v>3445</v>
      </c>
      <c r="S3238" s="257">
        <v>12</v>
      </c>
      <c r="T3238" s="257">
        <v>1200</v>
      </c>
      <c r="U3238" s="257">
        <v>2074</v>
      </c>
      <c r="V3238" s="257">
        <v>4435475</v>
      </c>
      <c r="X3238" s="260">
        <v>40483</v>
      </c>
      <c r="Z3238" s="260">
        <v>11</v>
      </c>
      <c r="AB3238" s="260" t="str">
        <f>IFERROR(IFERROR(VLOOKUP(Table_Merge1[[#This Row],[Column1]],Table11[#All],2,FALSE),LEFT(AB3239,8)&amp;IF(LEN((RIGHT(AB3239,2)+1))&lt;2,"0"&amp;(RIGHT(AB3239,2)+1),(RIGHT(AB3239,2)-1))),"")</f>
        <v/>
      </c>
      <c r="AC3238" s="259" t="str">
        <f>LEFT(Table_Merge1[[#This Row],[Column2]],4)</f>
        <v/>
      </c>
      <c r="AD3238" s="259" t="str">
        <f>RIGHT(LEFT(Table_Merge1[[#This Row],[Column2]],7),2)</f>
        <v/>
      </c>
      <c r="AE3238" s="259" t="str">
        <f>RIGHT(Table_Merge1[[#This Row],[Column2]],2)</f>
        <v/>
      </c>
      <c r="AH3238" s="260">
        <v>2010</v>
      </c>
      <c r="AI3238" t="s">
        <v>3450</v>
      </c>
      <c r="AJ3238" s="260">
        <v>1</v>
      </c>
      <c r="AK3238">
        <v>1361.5</v>
      </c>
      <c r="AL3238">
        <v>2285.5</v>
      </c>
      <c r="AM3238">
        <v>4302125</v>
      </c>
      <c r="AP3238" s="287" t="str">
        <f>IFERROR(IF(Table_Merge1[[#This Row],[LME Zinc stock]]*Table_Merge1[[#This Row],[Nima.مقدار]]=0,"",Table_Merge1[[#This Row],[LME Zinc stock]]*Table_Merge1[[#This Row],[Nima.مقدار]]),"")</f>
        <v/>
      </c>
      <c r="AQ3238" s="287" t="str">
        <f>IFERROR(IF(Table_Merge1[[#This Row],[LME Zinc 3-month]]*Table_Merge1[[#This Row],[Nima.مقدار]]=0,"",Table_Merge1[[#This Row],[LME Zinc 3-month]]*Table_Merge1[[#This Row],[Nima.مقدار]]),"")</f>
        <v/>
      </c>
      <c r="AR3238" s="288" t="str">
        <f>IFERROR(IF(Table_Merge1[[#This Row],[LME Zinc stock]]*Table_Merge1[[#This Row],[Azad.Sell]]=0,"",Table_Merge1[[#This Row],[LME Zinc stock]]*Table_Merge1[[#This Row],[Azad.Sell]]),"")</f>
        <v/>
      </c>
      <c r="AS3238" s="288" t="str">
        <f>IFERROR(IF(Table_Merge1[[#This Row],[LME Zinc 3-month]]*Table_Merge1[[#This Row],[Azad.Sell]]=0,"",Table_Merge1[[#This Row],[LME Zinc 3-month]]*Table_Merge1[[#This Row],[Azad.Sell]]),"")</f>
        <v/>
      </c>
      <c r="AT3238"/>
    </row>
    <row r="3239" spans="1:46" x14ac:dyDescent="0.25">
      <c r="A3239" s="258">
        <v>45036</v>
      </c>
      <c r="B323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1402.01.31</v>
      </c>
      <c r="C3239" s="195">
        <f t="shared" ca="1" si="86"/>
        <v>1402</v>
      </c>
      <c r="D323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1</v>
      </c>
      <c r="E3239" s="195">
        <f>_xlfn.NUMBERVALUE(RIGHT(Table11[[#This Row],[تاریخ شمسی]],2))</f>
        <v>31</v>
      </c>
      <c r="F323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01-31</v>
      </c>
      <c r="G3239" s="195" t="s">
        <v>3390</v>
      </c>
      <c r="L3239" s="259">
        <v>45036</v>
      </c>
      <c r="M3239">
        <v>385916</v>
      </c>
      <c r="O3239" s="284">
        <f>IFERROR(DATE(Table7[[#This Row],[year]],MONTH(DATEVALUE(Table7[[#This Row],[month]]&amp;"1")),Table7[[#This Row],[day]]),"")</f>
        <v>40401</v>
      </c>
      <c r="P3239" s="195" t="s">
        <v>6664</v>
      </c>
      <c r="Q3239" s="195">
        <v>2010</v>
      </c>
      <c r="R3239" s="195" t="s">
        <v>3445</v>
      </c>
      <c r="S3239" s="195">
        <v>11</v>
      </c>
      <c r="T3239" s="195">
        <v>1198</v>
      </c>
      <c r="U3239" s="195" t="s">
        <v>3621</v>
      </c>
      <c r="V3239" s="195" t="s">
        <v>3621</v>
      </c>
      <c r="X3239" s="260">
        <v>40480</v>
      </c>
      <c r="Z3239" s="260">
        <v>11</v>
      </c>
      <c r="AB3239" s="260" t="str">
        <f>IFERROR(IFERROR(VLOOKUP(Table_Merge1[[#This Row],[Column1]],Table11[#All],2,FALSE),LEFT(AB3240,8)&amp;IF(LEN((RIGHT(AB3240,2)+1))&lt;2,"0"&amp;(RIGHT(AB3240,2)+1),(RIGHT(AB3240,2)-1))),"")</f>
        <v/>
      </c>
      <c r="AC3239" s="259" t="str">
        <f>LEFT(Table_Merge1[[#This Row],[Column2]],4)</f>
        <v/>
      </c>
      <c r="AD3239" s="259" t="str">
        <f>RIGHT(LEFT(Table_Merge1[[#This Row],[Column2]],7),2)</f>
        <v/>
      </c>
      <c r="AE3239" s="259" t="str">
        <f>RIGHT(Table_Merge1[[#This Row],[Column2]],2)</f>
        <v/>
      </c>
      <c r="AH3239" s="260">
        <v>2010</v>
      </c>
      <c r="AI3239" t="s">
        <v>3448</v>
      </c>
      <c r="AJ3239" s="260">
        <v>29</v>
      </c>
      <c r="AK3239">
        <v>1336.75</v>
      </c>
      <c r="AL3239">
        <v>2257</v>
      </c>
      <c r="AM3239">
        <v>4305900</v>
      </c>
      <c r="AP3239" s="287" t="str">
        <f>IFERROR(IF(Table_Merge1[[#This Row],[LME Zinc stock]]*Table_Merge1[[#This Row],[Nima.مقدار]]=0,"",Table_Merge1[[#This Row],[LME Zinc stock]]*Table_Merge1[[#This Row],[Nima.مقدار]]),"")</f>
        <v/>
      </c>
      <c r="AQ3239" s="287" t="str">
        <f>IFERROR(IF(Table_Merge1[[#This Row],[LME Zinc 3-month]]*Table_Merge1[[#This Row],[Nima.مقدار]]=0,"",Table_Merge1[[#This Row],[LME Zinc 3-month]]*Table_Merge1[[#This Row],[Nima.مقدار]]),"")</f>
        <v/>
      </c>
      <c r="AR3239" s="288" t="str">
        <f>IFERROR(IF(Table_Merge1[[#This Row],[LME Zinc stock]]*Table_Merge1[[#This Row],[Azad.Sell]]=0,"",Table_Merge1[[#This Row],[LME Zinc stock]]*Table_Merge1[[#This Row],[Azad.Sell]]),"")</f>
        <v/>
      </c>
      <c r="AS3239" s="288" t="str">
        <f>IFERROR(IF(Table_Merge1[[#This Row],[LME Zinc 3-month]]*Table_Merge1[[#This Row],[Azad.Sell]]=0,"",Table_Merge1[[#This Row],[LME Zinc 3-month]]*Table_Merge1[[#This Row],[Azad.Sell]]),"")</f>
        <v/>
      </c>
      <c r="AT3239"/>
    </row>
    <row r="3240" spans="1:46" x14ac:dyDescent="0.25">
      <c r="A3240" s="258">
        <v>45040</v>
      </c>
      <c r="B324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1402.02.04</v>
      </c>
      <c r="C3240" s="195">
        <f t="shared" ca="1" si="86"/>
        <v>1402</v>
      </c>
      <c r="D324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40" s="195">
        <f>_xlfn.NUMBERVALUE(RIGHT(Table11[[#This Row],[تاریخ شمسی]],2))</f>
        <v>4</v>
      </c>
      <c r="F324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02-04</v>
      </c>
      <c r="G3240" s="195" t="s">
        <v>3391</v>
      </c>
      <c r="L3240" s="259">
        <v>45040</v>
      </c>
      <c r="M3240">
        <v>382900</v>
      </c>
      <c r="O3240" s="283">
        <f>IFERROR(DATE(Table7[[#This Row],[year]],MONTH(DATEVALUE(Table7[[#This Row],[month]]&amp;"1")),Table7[[#This Row],[day]]),"")</f>
        <v>40400</v>
      </c>
      <c r="P3240" s="257" t="s">
        <v>6665</v>
      </c>
      <c r="Q3240" s="257">
        <v>2010</v>
      </c>
      <c r="R3240" s="257" t="s">
        <v>3445</v>
      </c>
      <c r="S3240" s="257">
        <v>10</v>
      </c>
      <c r="T3240" s="257">
        <v>1196.75</v>
      </c>
      <c r="U3240" s="257">
        <v>2050</v>
      </c>
      <c r="V3240" s="257">
        <v>4442475</v>
      </c>
      <c r="X3240" s="260">
        <v>40479</v>
      </c>
      <c r="Z3240" s="260">
        <v>11</v>
      </c>
      <c r="AB3240" s="260" t="str">
        <f>IFERROR(IFERROR(VLOOKUP(Table_Merge1[[#This Row],[Column1]],Table11[#All],2,FALSE),LEFT(AB3241,8)&amp;IF(LEN((RIGHT(AB3241,2)+1))&lt;2,"0"&amp;(RIGHT(AB3241,2)+1),(RIGHT(AB3241,2)-1))),"")</f>
        <v/>
      </c>
      <c r="AC3240" s="259" t="str">
        <f>LEFT(Table_Merge1[[#This Row],[Column2]],4)</f>
        <v/>
      </c>
      <c r="AD3240" s="259" t="str">
        <f>RIGHT(LEFT(Table_Merge1[[#This Row],[Column2]],7),2)</f>
        <v/>
      </c>
      <c r="AE3240" s="259" t="str">
        <f>RIGHT(Table_Merge1[[#This Row],[Column2]],2)</f>
        <v/>
      </c>
      <c r="AH3240" s="260">
        <v>2010</v>
      </c>
      <c r="AI3240" t="s">
        <v>3448</v>
      </c>
      <c r="AJ3240" s="260">
        <v>28</v>
      </c>
      <c r="AK3240">
        <v>1326.5</v>
      </c>
      <c r="AL3240">
        <v>2357</v>
      </c>
      <c r="AM3240">
        <v>4299125</v>
      </c>
      <c r="AP3240" s="287" t="str">
        <f>IFERROR(IF(Table_Merge1[[#This Row],[LME Zinc stock]]*Table_Merge1[[#This Row],[Nima.مقدار]]=0,"",Table_Merge1[[#This Row],[LME Zinc stock]]*Table_Merge1[[#This Row],[Nima.مقدار]]),"")</f>
        <v/>
      </c>
      <c r="AQ3240" s="287" t="str">
        <f>IFERROR(IF(Table_Merge1[[#This Row],[LME Zinc 3-month]]*Table_Merge1[[#This Row],[Nima.مقدار]]=0,"",Table_Merge1[[#This Row],[LME Zinc 3-month]]*Table_Merge1[[#This Row],[Nima.مقدار]]),"")</f>
        <v/>
      </c>
      <c r="AR3240" s="288" t="str">
        <f>IFERROR(IF(Table_Merge1[[#This Row],[LME Zinc stock]]*Table_Merge1[[#This Row],[Azad.Sell]]=0,"",Table_Merge1[[#This Row],[LME Zinc stock]]*Table_Merge1[[#This Row],[Azad.Sell]]),"")</f>
        <v/>
      </c>
      <c r="AS3240" s="288" t="str">
        <f>IFERROR(IF(Table_Merge1[[#This Row],[LME Zinc 3-month]]*Table_Merge1[[#This Row],[Azad.Sell]]=0,"",Table_Merge1[[#This Row],[LME Zinc 3-month]]*Table_Merge1[[#This Row],[Azad.Sell]]),"")</f>
        <v/>
      </c>
      <c r="AT3240"/>
    </row>
    <row r="3241" spans="1:46" x14ac:dyDescent="0.25">
      <c r="A3241" s="258">
        <v>45041</v>
      </c>
      <c r="B324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1402.02.05</v>
      </c>
      <c r="C3241" s="195">
        <f t="shared" ca="1" si="86"/>
        <v>1402</v>
      </c>
      <c r="D324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41" s="195">
        <f>_xlfn.NUMBERVALUE(RIGHT(Table11[[#This Row],[تاریخ شمسی]],2))</f>
        <v>5</v>
      </c>
      <c r="F324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02-05</v>
      </c>
      <c r="G3241" s="195" t="s">
        <v>3392</v>
      </c>
      <c r="L3241" s="259">
        <v>45041</v>
      </c>
      <c r="M3241">
        <v>382009</v>
      </c>
      <c r="O3241" s="284">
        <f>IFERROR(DATE(Table7[[#This Row],[year]],MONTH(DATEVALUE(Table7[[#This Row],[month]]&amp;"1")),Table7[[#This Row],[day]]),"")</f>
        <v>40399</v>
      </c>
      <c r="P3241" s="195" t="s">
        <v>6666</v>
      </c>
      <c r="Q3241" s="195">
        <v>2010</v>
      </c>
      <c r="R3241" s="195" t="s">
        <v>3445</v>
      </c>
      <c r="S3241" s="195">
        <v>9</v>
      </c>
      <c r="T3241" s="195">
        <v>1206</v>
      </c>
      <c r="U3241" s="195">
        <v>2014</v>
      </c>
      <c r="V3241" s="195">
        <v>4445600</v>
      </c>
      <c r="X3241" s="260">
        <v>40478</v>
      </c>
      <c r="Z3241" s="260">
        <v>11</v>
      </c>
      <c r="AB3241" s="260" t="str">
        <f>IFERROR(IFERROR(VLOOKUP(Table_Merge1[[#This Row],[Column1]],Table11[#All],2,FALSE),LEFT(AB3242,8)&amp;IF(LEN((RIGHT(AB3242,2)+1))&lt;2,"0"&amp;(RIGHT(AB3242,2)+1),(RIGHT(AB3242,2)-1))),"")</f>
        <v/>
      </c>
      <c r="AC3241" s="259" t="str">
        <f>LEFT(Table_Merge1[[#This Row],[Column2]],4)</f>
        <v/>
      </c>
      <c r="AD3241" s="259" t="str">
        <f>RIGHT(LEFT(Table_Merge1[[#This Row],[Column2]],7),2)</f>
        <v/>
      </c>
      <c r="AE3241" s="259" t="str">
        <f>RIGHT(Table_Merge1[[#This Row],[Column2]],2)</f>
        <v/>
      </c>
      <c r="AH3241" s="260">
        <v>2010</v>
      </c>
      <c r="AI3241" t="s">
        <v>3448</v>
      </c>
      <c r="AJ3241" s="260">
        <v>27</v>
      </c>
      <c r="AK3241">
        <v>1332.25</v>
      </c>
      <c r="AL3241">
        <v>2370.5</v>
      </c>
      <c r="AM3241">
        <v>4252125</v>
      </c>
      <c r="AP3241" s="287" t="str">
        <f>IFERROR(IF(Table_Merge1[[#This Row],[LME Zinc stock]]*Table_Merge1[[#This Row],[Nima.مقدار]]=0,"",Table_Merge1[[#This Row],[LME Zinc stock]]*Table_Merge1[[#This Row],[Nima.مقدار]]),"")</f>
        <v/>
      </c>
      <c r="AQ3241" s="287" t="str">
        <f>IFERROR(IF(Table_Merge1[[#This Row],[LME Zinc 3-month]]*Table_Merge1[[#This Row],[Nima.مقدار]]=0,"",Table_Merge1[[#This Row],[LME Zinc 3-month]]*Table_Merge1[[#This Row],[Nima.مقدار]]),"")</f>
        <v/>
      </c>
      <c r="AR3241" s="288" t="str">
        <f>IFERROR(IF(Table_Merge1[[#This Row],[LME Zinc stock]]*Table_Merge1[[#This Row],[Azad.Sell]]=0,"",Table_Merge1[[#This Row],[LME Zinc stock]]*Table_Merge1[[#This Row],[Azad.Sell]]),"")</f>
        <v/>
      </c>
      <c r="AS3241" s="288" t="str">
        <f>IFERROR(IF(Table_Merge1[[#This Row],[LME Zinc 3-month]]*Table_Merge1[[#This Row],[Azad.Sell]]=0,"",Table_Merge1[[#This Row],[LME Zinc 3-month]]*Table_Merge1[[#This Row],[Azad.Sell]]),"")</f>
        <v/>
      </c>
      <c r="AT3241"/>
    </row>
    <row r="3242" spans="1:46" x14ac:dyDescent="0.25">
      <c r="A3242" s="258">
        <v>45042</v>
      </c>
      <c r="B324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1402.02.06</v>
      </c>
      <c r="C3242" s="195">
        <f t="shared" ca="1" si="86"/>
        <v>1402</v>
      </c>
      <c r="D324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42" s="195">
        <f>_xlfn.NUMBERVALUE(RIGHT(Table11[[#This Row],[تاریخ شمسی]],2))</f>
        <v>6</v>
      </c>
      <c r="F324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02-06</v>
      </c>
      <c r="G3242" s="195" t="s">
        <v>3393</v>
      </c>
      <c r="L3242" s="259">
        <v>45042</v>
      </c>
      <c r="M3242">
        <v>381509</v>
      </c>
      <c r="O3242" s="283">
        <f>IFERROR(DATE(Table7[[#This Row],[year]],MONTH(DATEVALUE(Table7[[#This Row],[month]]&amp;"1")),Table7[[#This Row],[day]]),"")</f>
        <v>40396</v>
      </c>
      <c r="P3242" s="257" t="s">
        <v>6667</v>
      </c>
      <c r="Q3242" s="257">
        <v>2010</v>
      </c>
      <c r="R3242" s="257" t="s">
        <v>3445</v>
      </c>
      <c r="S3242" s="257">
        <v>6</v>
      </c>
      <c r="T3242" s="257">
        <v>1194.5</v>
      </c>
      <c r="U3242" s="257">
        <v>2006</v>
      </c>
      <c r="V3242" s="257">
        <v>4448800</v>
      </c>
      <c r="X3242" s="260">
        <v>40477</v>
      </c>
      <c r="Z3242" s="260">
        <v>11</v>
      </c>
      <c r="AB3242" s="260" t="str">
        <f>IFERROR(IFERROR(VLOOKUP(Table_Merge1[[#This Row],[Column1]],Table11[#All],2,FALSE),LEFT(AB3243,8)&amp;IF(LEN((RIGHT(AB3243,2)+1))&lt;2,"0"&amp;(RIGHT(AB3243,2)+1),(RIGHT(AB3243,2)-1))),"")</f>
        <v/>
      </c>
      <c r="AC3242" s="259" t="str">
        <f>LEFT(Table_Merge1[[#This Row],[Column2]],4)</f>
        <v/>
      </c>
      <c r="AD3242" s="259" t="str">
        <f>RIGHT(LEFT(Table_Merge1[[#This Row],[Column2]],7),2)</f>
        <v/>
      </c>
      <c r="AE3242" s="259" t="str">
        <f>RIGHT(Table_Merge1[[#This Row],[Column2]],2)</f>
        <v/>
      </c>
      <c r="AH3242" s="260">
        <v>2010</v>
      </c>
      <c r="AI3242" t="s">
        <v>3448</v>
      </c>
      <c r="AJ3242" s="260">
        <v>26</v>
      </c>
      <c r="AK3242">
        <v>1334</v>
      </c>
      <c r="AL3242">
        <v>2457</v>
      </c>
      <c r="AM3242">
        <v>4252550</v>
      </c>
      <c r="AP3242" s="287" t="str">
        <f>IFERROR(IF(Table_Merge1[[#This Row],[LME Zinc stock]]*Table_Merge1[[#This Row],[Nima.مقدار]]=0,"",Table_Merge1[[#This Row],[LME Zinc stock]]*Table_Merge1[[#This Row],[Nima.مقدار]]),"")</f>
        <v/>
      </c>
      <c r="AQ3242" s="287" t="str">
        <f>IFERROR(IF(Table_Merge1[[#This Row],[LME Zinc 3-month]]*Table_Merge1[[#This Row],[Nima.مقدار]]=0,"",Table_Merge1[[#This Row],[LME Zinc 3-month]]*Table_Merge1[[#This Row],[Nima.مقدار]]),"")</f>
        <v/>
      </c>
      <c r="AR3242" s="288" t="str">
        <f>IFERROR(IF(Table_Merge1[[#This Row],[LME Zinc stock]]*Table_Merge1[[#This Row],[Azad.Sell]]=0,"",Table_Merge1[[#This Row],[LME Zinc stock]]*Table_Merge1[[#This Row],[Azad.Sell]]),"")</f>
        <v/>
      </c>
      <c r="AS3242" s="288" t="str">
        <f>IFERROR(IF(Table_Merge1[[#This Row],[LME Zinc 3-month]]*Table_Merge1[[#This Row],[Azad.Sell]]=0,"",Table_Merge1[[#This Row],[LME Zinc 3-month]]*Table_Merge1[[#This Row],[Azad.Sell]]),"")</f>
        <v/>
      </c>
      <c r="AT3242"/>
    </row>
    <row r="3243" spans="1:46" x14ac:dyDescent="0.25">
      <c r="A3243" s="258">
        <v>45043</v>
      </c>
      <c r="B324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1402.02.07</v>
      </c>
      <c r="C3243" s="195">
        <f t="shared" ca="1" si="86"/>
        <v>1402</v>
      </c>
      <c r="D324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43" s="195">
        <f>_xlfn.NUMBERVALUE(RIGHT(Table11[[#This Row],[تاریخ شمسی]],2))</f>
        <v>7</v>
      </c>
      <c r="F324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02-07</v>
      </c>
      <c r="G3243" s="195" t="s">
        <v>3394</v>
      </c>
      <c r="L3243" s="259">
        <v>45043</v>
      </c>
      <c r="M3243">
        <v>381509</v>
      </c>
      <c r="O3243" s="284">
        <f>IFERROR(DATE(Table7[[#This Row],[year]],MONTH(DATEVALUE(Table7[[#This Row],[month]]&amp;"1")),Table7[[#This Row],[day]]),"")</f>
        <v>40395</v>
      </c>
      <c r="P3243" s="195" t="s">
        <v>6668</v>
      </c>
      <c r="Q3243" s="195">
        <v>2010</v>
      </c>
      <c r="R3243" s="195" t="s">
        <v>3445</v>
      </c>
      <c r="S3243" s="195">
        <v>5</v>
      </c>
      <c r="T3243" s="195">
        <v>1195.5</v>
      </c>
      <c r="U3243" s="195">
        <v>2013</v>
      </c>
      <c r="V3243" s="195">
        <v>4452700</v>
      </c>
      <c r="X3243" s="260">
        <v>40476</v>
      </c>
      <c r="Z3243" s="260">
        <v>11</v>
      </c>
      <c r="AB3243" s="260" t="str">
        <f>IFERROR(IFERROR(VLOOKUP(Table_Merge1[[#This Row],[Column1]],Table11[#All],2,FALSE),LEFT(AB3244,8)&amp;IF(LEN((RIGHT(AB3244,2)+1))&lt;2,"0"&amp;(RIGHT(AB3244,2)+1),(RIGHT(AB3244,2)-1))),"")</f>
        <v/>
      </c>
      <c r="AC3243" s="259" t="str">
        <f>LEFT(Table_Merge1[[#This Row],[Column2]],4)</f>
        <v/>
      </c>
      <c r="AD3243" s="259" t="str">
        <f>RIGHT(LEFT(Table_Merge1[[#This Row],[Column2]],7),2)</f>
        <v/>
      </c>
      <c r="AE3243" s="259" t="str">
        <f>RIGHT(Table_Merge1[[#This Row],[Column2]],2)</f>
        <v/>
      </c>
      <c r="AH3243" s="260">
        <v>2010</v>
      </c>
      <c r="AI3243" t="s">
        <v>3448</v>
      </c>
      <c r="AJ3243" s="260">
        <v>25</v>
      </c>
      <c r="AK3243">
        <v>1345</v>
      </c>
      <c r="AL3243">
        <v>2473</v>
      </c>
      <c r="AM3243">
        <v>4255175</v>
      </c>
      <c r="AP3243" s="287" t="str">
        <f>IFERROR(IF(Table_Merge1[[#This Row],[LME Zinc stock]]*Table_Merge1[[#This Row],[Nima.مقدار]]=0,"",Table_Merge1[[#This Row],[LME Zinc stock]]*Table_Merge1[[#This Row],[Nima.مقدار]]),"")</f>
        <v/>
      </c>
      <c r="AQ3243" s="287" t="str">
        <f>IFERROR(IF(Table_Merge1[[#This Row],[LME Zinc 3-month]]*Table_Merge1[[#This Row],[Nima.مقدار]]=0,"",Table_Merge1[[#This Row],[LME Zinc 3-month]]*Table_Merge1[[#This Row],[Nima.مقدار]]),"")</f>
        <v/>
      </c>
      <c r="AR3243" s="288" t="str">
        <f>IFERROR(IF(Table_Merge1[[#This Row],[LME Zinc stock]]*Table_Merge1[[#This Row],[Azad.Sell]]=0,"",Table_Merge1[[#This Row],[LME Zinc stock]]*Table_Merge1[[#This Row],[Azad.Sell]]),"")</f>
        <v/>
      </c>
      <c r="AS3243" s="288" t="str">
        <f>IFERROR(IF(Table_Merge1[[#This Row],[LME Zinc 3-month]]*Table_Merge1[[#This Row],[Azad.Sell]]=0,"",Table_Merge1[[#This Row],[LME Zinc 3-month]]*Table_Merge1[[#This Row],[Azad.Sell]]),"")</f>
        <v/>
      </c>
      <c r="AT3243"/>
    </row>
    <row r="3244" spans="1:46" x14ac:dyDescent="0.25">
      <c r="A3244" s="258">
        <v>45045</v>
      </c>
      <c r="B324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1402.02.09</v>
      </c>
      <c r="C3244" s="195">
        <f t="shared" ca="1" si="86"/>
        <v>1402</v>
      </c>
      <c r="D324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44" s="195">
        <f>_xlfn.NUMBERVALUE(RIGHT(Table11[[#This Row],[تاریخ شمسی]],2))</f>
        <v>9</v>
      </c>
      <c r="F324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02-09</v>
      </c>
      <c r="G3244" s="195" t="s">
        <v>3395</v>
      </c>
      <c r="L3244" s="259">
        <v>45045</v>
      </c>
      <c r="M3244">
        <v>381509</v>
      </c>
      <c r="O3244" s="283">
        <f>IFERROR(DATE(Table7[[#This Row],[year]],MONTH(DATEVALUE(Table7[[#This Row],[month]]&amp;"1")),Table7[[#This Row],[day]]),"")</f>
        <v>40394</v>
      </c>
      <c r="P3244" s="257" t="s">
        <v>6669</v>
      </c>
      <c r="Q3244" s="257">
        <v>2010</v>
      </c>
      <c r="R3244" s="257" t="s">
        <v>3445</v>
      </c>
      <c r="S3244" s="257">
        <v>4</v>
      </c>
      <c r="T3244" s="257">
        <v>1194.5</v>
      </c>
      <c r="U3244" s="257">
        <v>2032</v>
      </c>
      <c r="V3244" s="257">
        <v>4456375</v>
      </c>
      <c r="X3244" s="260">
        <v>40473</v>
      </c>
      <c r="Z3244" s="260">
        <v>11</v>
      </c>
      <c r="AB3244" s="260" t="str">
        <f>IFERROR(IFERROR(VLOOKUP(Table_Merge1[[#This Row],[Column1]],Table11[#All],2,FALSE),LEFT(AB3245,8)&amp;IF(LEN((RIGHT(AB3245,2)+1))&lt;2,"0"&amp;(RIGHT(AB3245,2)+1),(RIGHT(AB3245,2)-1))),"")</f>
        <v/>
      </c>
      <c r="AC3244" s="259" t="str">
        <f>LEFT(Table_Merge1[[#This Row],[Column2]],4)</f>
        <v/>
      </c>
      <c r="AD3244" s="259" t="str">
        <f>RIGHT(LEFT(Table_Merge1[[#This Row],[Column2]],7),2)</f>
        <v/>
      </c>
      <c r="AE3244" s="259" t="str">
        <f>RIGHT(Table_Merge1[[#This Row],[Column2]],2)</f>
        <v/>
      </c>
      <c r="AH3244" s="260">
        <v>2010</v>
      </c>
      <c r="AI3244" t="s">
        <v>3448</v>
      </c>
      <c r="AJ3244" s="260">
        <v>22</v>
      </c>
      <c r="AK3244">
        <v>1319</v>
      </c>
      <c r="AL3244">
        <v>2458.5</v>
      </c>
      <c r="AM3244">
        <v>4262400</v>
      </c>
      <c r="AP3244" s="287" t="str">
        <f>IFERROR(IF(Table_Merge1[[#This Row],[LME Zinc stock]]*Table_Merge1[[#This Row],[Nima.مقدار]]=0,"",Table_Merge1[[#This Row],[LME Zinc stock]]*Table_Merge1[[#This Row],[Nima.مقدار]]),"")</f>
        <v/>
      </c>
      <c r="AQ3244" s="287" t="str">
        <f>IFERROR(IF(Table_Merge1[[#This Row],[LME Zinc 3-month]]*Table_Merge1[[#This Row],[Nima.مقدار]]=0,"",Table_Merge1[[#This Row],[LME Zinc 3-month]]*Table_Merge1[[#This Row],[Nima.مقدار]]),"")</f>
        <v/>
      </c>
      <c r="AR3244" s="288" t="str">
        <f>IFERROR(IF(Table_Merge1[[#This Row],[LME Zinc stock]]*Table_Merge1[[#This Row],[Azad.Sell]]=0,"",Table_Merge1[[#This Row],[LME Zinc stock]]*Table_Merge1[[#This Row],[Azad.Sell]]),"")</f>
        <v/>
      </c>
      <c r="AS3244" s="288" t="str">
        <f>IFERROR(IF(Table_Merge1[[#This Row],[LME Zinc 3-month]]*Table_Merge1[[#This Row],[Azad.Sell]]=0,"",Table_Merge1[[#This Row],[LME Zinc 3-month]]*Table_Merge1[[#This Row],[Azad.Sell]]),"")</f>
        <v/>
      </c>
      <c r="AT3244"/>
    </row>
    <row r="3245" spans="1:46" x14ac:dyDescent="0.25">
      <c r="A3245" s="258">
        <v>45046</v>
      </c>
      <c r="B324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1402.02.10</v>
      </c>
      <c r="C3245" s="195">
        <f t="shared" ca="1" si="86"/>
        <v>1402</v>
      </c>
      <c r="D324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45" s="195">
        <f>_xlfn.NUMBERVALUE(RIGHT(Table11[[#This Row],[تاریخ شمسی]],2))</f>
        <v>10</v>
      </c>
      <c r="F324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02-10</v>
      </c>
      <c r="G3245" s="195" t="s">
        <v>3396</v>
      </c>
      <c r="L3245" s="259">
        <v>45046</v>
      </c>
      <c r="M3245">
        <v>381509</v>
      </c>
      <c r="O3245" s="284">
        <f>IFERROR(DATE(Table7[[#This Row],[year]],MONTH(DATEVALUE(Table7[[#This Row],[month]]&amp;"1")),Table7[[#This Row],[day]]),"")</f>
        <v>40393</v>
      </c>
      <c r="P3245" s="195" t="s">
        <v>6670</v>
      </c>
      <c r="Q3245" s="195">
        <v>2010</v>
      </c>
      <c r="R3245" s="195" t="s">
        <v>3445</v>
      </c>
      <c r="S3245" s="195">
        <v>3</v>
      </c>
      <c r="T3245" s="195">
        <v>1184</v>
      </c>
      <c r="U3245" s="195">
        <v>2055</v>
      </c>
      <c r="V3245" s="195">
        <v>4460150</v>
      </c>
      <c r="X3245" s="260">
        <v>40472</v>
      </c>
      <c r="Z3245" s="260">
        <v>11</v>
      </c>
      <c r="AB3245" s="260" t="str">
        <f>IFERROR(IFERROR(VLOOKUP(Table_Merge1[[#This Row],[Column1]],Table11[#All],2,FALSE),LEFT(AB3246,8)&amp;IF(LEN((RIGHT(AB3246,2)+1))&lt;2,"0"&amp;(RIGHT(AB3246,2)+1),(RIGHT(AB3246,2)-1))),"")</f>
        <v/>
      </c>
      <c r="AC3245" s="259" t="str">
        <f>LEFT(Table_Merge1[[#This Row],[Column2]],4)</f>
        <v/>
      </c>
      <c r="AD3245" s="259" t="str">
        <f>RIGHT(LEFT(Table_Merge1[[#This Row],[Column2]],7),2)</f>
        <v/>
      </c>
      <c r="AE3245" s="259" t="str">
        <f>RIGHT(Table_Merge1[[#This Row],[Column2]],2)</f>
        <v/>
      </c>
      <c r="AH3245" s="260">
        <v>2010</v>
      </c>
      <c r="AI3245" t="s">
        <v>3448</v>
      </c>
      <c r="AJ3245" s="260">
        <v>21</v>
      </c>
      <c r="AK3245">
        <v>1345.25</v>
      </c>
      <c r="AL3245">
        <v>2452.5</v>
      </c>
      <c r="AM3245">
        <v>4270975</v>
      </c>
      <c r="AP3245" s="287" t="str">
        <f>IFERROR(IF(Table_Merge1[[#This Row],[LME Zinc stock]]*Table_Merge1[[#This Row],[Nima.مقدار]]=0,"",Table_Merge1[[#This Row],[LME Zinc stock]]*Table_Merge1[[#This Row],[Nima.مقدار]]),"")</f>
        <v/>
      </c>
      <c r="AQ3245" s="287" t="str">
        <f>IFERROR(IF(Table_Merge1[[#This Row],[LME Zinc 3-month]]*Table_Merge1[[#This Row],[Nima.مقدار]]=0,"",Table_Merge1[[#This Row],[LME Zinc 3-month]]*Table_Merge1[[#This Row],[Nima.مقدار]]),"")</f>
        <v/>
      </c>
      <c r="AR3245" s="288" t="str">
        <f>IFERROR(IF(Table_Merge1[[#This Row],[LME Zinc stock]]*Table_Merge1[[#This Row],[Azad.Sell]]=0,"",Table_Merge1[[#This Row],[LME Zinc stock]]*Table_Merge1[[#This Row],[Azad.Sell]]),"")</f>
        <v/>
      </c>
      <c r="AS3245" s="288" t="str">
        <f>IFERROR(IF(Table_Merge1[[#This Row],[LME Zinc 3-month]]*Table_Merge1[[#This Row],[Azad.Sell]]=0,"",Table_Merge1[[#This Row],[LME Zinc 3-month]]*Table_Merge1[[#This Row],[Azad.Sell]]),"")</f>
        <v/>
      </c>
      <c r="AT3245"/>
    </row>
    <row r="3246" spans="1:46" x14ac:dyDescent="0.25">
      <c r="A3246" s="258">
        <v>45047</v>
      </c>
      <c r="B324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1402.02.11</v>
      </c>
      <c r="C3246" s="195">
        <f t="shared" ca="1" si="86"/>
        <v>1402</v>
      </c>
      <c r="D324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46" s="195">
        <f>_xlfn.NUMBERVALUE(RIGHT(Table11[[#This Row],[تاریخ شمسی]],2))</f>
        <v>11</v>
      </c>
      <c r="F324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02-11</v>
      </c>
      <c r="G3246" s="195" t="s">
        <v>3397</v>
      </c>
      <c r="L3246" s="259">
        <v>45047</v>
      </c>
      <c r="M3246">
        <v>381509</v>
      </c>
      <c r="O3246" s="283">
        <f>IFERROR(DATE(Table7[[#This Row],[year]],MONTH(DATEVALUE(Table7[[#This Row],[month]]&amp;"1")),Table7[[#This Row],[day]]),"")</f>
        <v>40392</v>
      </c>
      <c r="P3246" s="257" t="s">
        <v>6671</v>
      </c>
      <c r="Q3246" s="257">
        <v>2010</v>
      </c>
      <c r="R3246" s="257" t="s">
        <v>3445</v>
      </c>
      <c r="S3246" s="257">
        <v>2</v>
      </c>
      <c r="T3246" s="257">
        <v>1178</v>
      </c>
      <c r="U3246" s="257">
        <v>2026</v>
      </c>
      <c r="V3246" s="257">
        <v>4464825</v>
      </c>
      <c r="X3246" s="260">
        <v>40471</v>
      </c>
      <c r="Z3246" s="260">
        <v>11</v>
      </c>
      <c r="AB3246" s="260" t="str">
        <f>IFERROR(IFERROR(VLOOKUP(Table_Merge1[[#This Row],[Column1]],Table11[#All],2,FALSE),LEFT(AB3247,8)&amp;IF(LEN((RIGHT(AB3247,2)+1))&lt;2,"0"&amp;(RIGHT(AB3247,2)+1),(RIGHT(AB3247,2)-1))),"")</f>
        <v/>
      </c>
      <c r="AC3246" s="259" t="str">
        <f>LEFT(Table_Merge1[[#This Row],[Column2]],4)</f>
        <v/>
      </c>
      <c r="AD3246" s="259" t="str">
        <f>RIGHT(LEFT(Table_Merge1[[#This Row],[Column2]],7),2)</f>
        <v/>
      </c>
      <c r="AE3246" s="259" t="str">
        <f>RIGHT(Table_Merge1[[#This Row],[Column2]],2)</f>
        <v/>
      </c>
      <c r="AH3246" s="260">
        <v>2010</v>
      </c>
      <c r="AI3246" t="s">
        <v>3448</v>
      </c>
      <c r="AJ3246" s="260">
        <v>20</v>
      </c>
      <c r="AK3246">
        <v>1340.5</v>
      </c>
      <c r="AL3246">
        <v>2438</v>
      </c>
      <c r="AM3246">
        <v>4281450</v>
      </c>
      <c r="AP3246" s="287" t="str">
        <f>IFERROR(IF(Table_Merge1[[#This Row],[LME Zinc stock]]*Table_Merge1[[#This Row],[Nima.مقدار]]=0,"",Table_Merge1[[#This Row],[LME Zinc stock]]*Table_Merge1[[#This Row],[Nima.مقدار]]),"")</f>
        <v/>
      </c>
      <c r="AQ3246" s="287" t="str">
        <f>IFERROR(IF(Table_Merge1[[#This Row],[LME Zinc 3-month]]*Table_Merge1[[#This Row],[Nima.مقدار]]=0,"",Table_Merge1[[#This Row],[LME Zinc 3-month]]*Table_Merge1[[#This Row],[Nima.مقدار]]),"")</f>
        <v/>
      </c>
      <c r="AR3246" s="288" t="str">
        <f>IFERROR(IF(Table_Merge1[[#This Row],[LME Zinc stock]]*Table_Merge1[[#This Row],[Azad.Sell]]=0,"",Table_Merge1[[#This Row],[LME Zinc stock]]*Table_Merge1[[#This Row],[Azad.Sell]]),"")</f>
        <v/>
      </c>
      <c r="AS3246" s="288" t="str">
        <f>IFERROR(IF(Table_Merge1[[#This Row],[LME Zinc 3-month]]*Table_Merge1[[#This Row],[Azad.Sell]]=0,"",Table_Merge1[[#This Row],[LME Zinc 3-month]]*Table_Merge1[[#This Row],[Azad.Sell]]),"")</f>
        <v/>
      </c>
      <c r="AT3246"/>
    </row>
    <row r="3247" spans="1:46" x14ac:dyDescent="0.25">
      <c r="A3247" s="258">
        <v>45048</v>
      </c>
      <c r="B324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1402.02.12</v>
      </c>
      <c r="C3247" s="195">
        <f t="shared" ca="1" si="86"/>
        <v>1402</v>
      </c>
      <c r="D324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47" s="195">
        <f>_xlfn.NUMBERVALUE(RIGHT(Table11[[#This Row],[تاریخ شمسی]],2))</f>
        <v>12</v>
      </c>
      <c r="F324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02-12</v>
      </c>
      <c r="G3247" s="195" t="s">
        <v>3398</v>
      </c>
      <c r="L3247" s="259">
        <v>45048</v>
      </c>
      <c r="M3247">
        <v>382604</v>
      </c>
      <c r="O3247" s="284">
        <f>IFERROR(DATE(Table7[[#This Row],[year]],MONTH(DATEVALUE(Table7[[#This Row],[month]]&amp;"1")),Table7[[#This Row],[day]]),"")</f>
        <v>40389</v>
      </c>
      <c r="P3247" s="195" t="s">
        <v>6672</v>
      </c>
      <c r="Q3247" s="195">
        <v>2010</v>
      </c>
      <c r="R3247" s="195" t="s">
        <v>3443</v>
      </c>
      <c r="S3247" s="195">
        <v>30</v>
      </c>
      <c r="T3247" s="195">
        <v>1168</v>
      </c>
      <c r="U3247" s="195">
        <v>2135</v>
      </c>
      <c r="V3247" s="195">
        <v>4469775</v>
      </c>
      <c r="X3247" s="260">
        <v>40470</v>
      </c>
      <c r="Z3247" s="260">
        <v>11</v>
      </c>
      <c r="AB3247" s="260" t="str">
        <f>IFERROR(IFERROR(VLOOKUP(Table_Merge1[[#This Row],[Column1]],Table11[#All],2,FALSE),LEFT(AB3248,8)&amp;IF(LEN((RIGHT(AB3248,2)+1))&lt;2,"0"&amp;(RIGHT(AB3248,2)+1),(RIGHT(AB3248,2)-1))),"")</f>
        <v/>
      </c>
      <c r="AC3247" s="259" t="str">
        <f>LEFT(Table_Merge1[[#This Row],[Column2]],4)</f>
        <v/>
      </c>
      <c r="AD3247" s="259" t="str">
        <f>RIGHT(LEFT(Table_Merge1[[#This Row],[Column2]],7),2)</f>
        <v/>
      </c>
      <c r="AE3247" s="259" t="str">
        <f>RIGHT(Table_Merge1[[#This Row],[Column2]],2)</f>
        <v/>
      </c>
      <c r="AH3247" s="260">
        <v>2010</v>
      </c>
      <c r="AI3247" t="s">
        <v>3448</v>
      </c>
      <c r="AJ3247" s="260">
        <v>19</v>
      </c>
      <c r="AK3247">
        <v>1367.75</v>
      </c>
      <c r="AL3247">
        <v>2470</v>
      </c>
      <c r="AM3247">
        <v>4284275</v>
      </c>
      <c r="AP3247" s="287" t="str">
        <f>IFERROR(IF(Table_Merge1[[#This Row],[LME Zinc stock]]*Table_Merge1[[#This Row],[Nima.مقدار]]=0,"",Table_Merge1[[#This Row],[LME Zinc stock]]*Table_Merge1[[#This Row],[Nima.مقدار]]),"")</f>
        <v/>
      </c>
      <c r="AQ3247" s="287" t="str">
        <f>IFERROR(IF(Table_Merge1[[#This Row],[LME Zinc 3-month]]*Table_Merge1[[#This Row],[Nima.مقدار]]=0,"",Table_Merge1[[#This Row],[LME Zinc 3-month]]*Table_Merge1[[#This Row],[Nima.مقدار]]),"")</f>
        <v/>
      </c>
      <c r="AR3247" s="288" t="str">
        <f>IFERROR(IF(Table_Merge1[[#This Row],[LME Zinc stock]]*Table_Merge1[[#This Row],[Azad.Sell]]=0,"",Table_Merge1[[#This Row],[LME Zinc stock]]*Table_Merge1[[#This Row],[Azad.Sell]]),"")</f>
        <v/>
      </c>
      <c r="AS3247" s="288" t="str">
        <f>IFERROR(IF(Table_Merge1[[#This Row],[LME Zinc 3-month]]*Table_Merge1[[#This Row],[Azad.Sell]]=0,"",Table_Merge1[[#This Row],[LME Zinc 3-month]]*Table_Merge1[[#This Row],[Azad.Sell]]),"")</f>
        <v/>
      </c>
      <c r="AT3247"/>
    </row>
    <row r="3248" spans="1:46" x14ac:dyDescent="0.25">
      <c r="A3248" s="258">
        <v>45049</v>
      </c>
      <c r="B324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1402.02.13</v>
      </c>
      <c r="C3248" s="195">
        <f t="shared" ca="1" si="86"/>
        <v>1402</v>
      </c>
      <c r="D324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48" s="195">
        <f>_xlfn.NUMBERVALUE(RIGHT(Table11[[#This Row],[تاریخ شمسی]],2))</f>
        <v>13</v>
      </c>
      <c r="F324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02-13</v>
      </c>
      <c r="G3248" s="195" t="s">
        <v>3399</v>
      </c>
      <c r="L3248" s="259">
        <v>45049</v>
      </c>
      <c r="M3248">
        <v>384601</v>
      </c>
      <c r="O3248" s="283">
        <f>IFERROR(DATE(Table7[[#This Row],[year]],MONTH(DATEVALUE(Table7[[#This Row],[month]]&amp;"1")),Table7[[#This Row],[day]]),"")</f>
        <v>40388</v>
      </c>
      <c r="P3248" s="257" t="s">
        <v>6673</v>
      </c>
      <c r="Q3248" s="257">
        <v>2010</v>
      </c>
      <c r="R3248" s="257" t="s">
        <v>3443</v>
      </c>
      <c r="S3248" s="257">
        <v>29</v>
      </c>
      <c r="T3248" s="257">
        <v>1166</v>
      </c>
      <c r="U3248" s="257">
        <v>2147.5</v>
      </c>
      <c r="V3248" s="257">
        <v>4448800</v>
      </c>
      <c r="X3248" s="260">
        <v>40469</v>
      </c>
      <c r="Z3248" s="260">
        <v>11</v>
      </c>
      <c r="AB3248" s="260" t="str">
        <f>IFERROR(IFERROR(VLOOKUP(Table_Merge1[[#This Row],[Column1]],Table11[#All],2,FALSE),LEFT(AB3249,8)&amp;IF(LEN((RIGHT(AB3249,2)+1))&lt;2,"0"&amp;(RIGHT(AB3249,2)+1),(RIGHT(AB3249,2)-1))),"")</f>
        <v/>
      </c>
      <c r="AC3248" s="259" t="str">
        <f>LEFT(Table_Merge1[[#This Row],[Column2]],4)</f>
        <v/>
      </c>
      <c r="AD3248" s="259" t="str">
        <f>RIGHT(LEFT(Table_Merge1[[#This Row],[Column2]],7),2)</f>
        <v/>
      </c>
      <c r="AE3248" s="259" t="str">
        <f>RIGHT(Table_Merge1[[#This Row],[Column2]],2)</f>
        <v/>
      </c>
      <c r="AH3248" s="260">
        <v>2010</v>
      </c>
      <c r="AI3248" t="s">
        <v>3448</v>
      </c>
      <c r="AJ3248" s="260">
        <v>18</v>
      </c>
      <c r="AK3248">
        <v>1359.75</v>
      </c>
      <c r="AL3248">
        <v>2470</v>
      </c>
      <c r="AM3248">
        <v>4294625</v>
      </c>
      <c r="AP3248" s="287" t="str">
        <f>IFERROR(IF(Table_Merge1[[#This Row],[LME Zinc stock]]*Table_Merge1[[#This Row],[Nima.مقدار]]=0,"",Table_Merge1[[#This Row],[LME Zinc stock]]*Table_Merge1[[#This Row],[Nima.مقدار]]),"")</f>
        <v/>
      </c>
      <c r="AQ3248" s="287" t="str">
        <f>IFERROR(IF(Table_Merge1[[#This Row],[LME Zinc 3-month]]*Table_Merge1[[#This Row],[Nima.مقدار]]=0,"",Table_Merge1[[#This Row],[LME Zinc 3-month]]*Table_Merge1[[#This Row],[Nima.مقدار]]),"")</f>
        <v/>
      </c>
      <c r="AR3248" s="288" t="str">
        <f>IFERROR(IF(Table_Merge1[[#This Row],[LME Zinc stock]]*Table_Merge1[[#This Row],[Azad.Sell]]=0,"",Table_Merge1[[#This Row],[LME Zinc stock]]*Table_Merge1[[#This Row],[Azad.Sell]]),"")</f>
        <v/>
      </c>
      <c r="AS3248" s="288" t="str">
        <f>IFERROR(IF(Table_Merge1[[#This Row],[LME Zinc 3-month]]*Table_Merge1[[#This Row],[Azad.Sell]]=0,"",Table_Merge1[[#This Row],[LME Zinc 3-month]]*Table_Merge1[[#This Row],[Azad.Sell]]),"")</f>
        <v/>
      </c>
      <c r="AT3248"/>
    </row>
    <row r="3249" spans="1:46" x14ac:dyDescent="0.25">
      <c r="A3249" s="258">
        <v>45050</v>
      </c>
      <c r="B324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1402.02.14</v>
      </c>
      <c r="C3249" s="195">
        <f t="shared" ca="1" si="86"/>
        <v>1402</v>
      </c>
      <c r="D324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49" s="195">
        <f>_xlfn.NUMBERVALUE(RIGHT(Table11[[#This Row],[تاریخ شمسی]],2))</f>
        <v>14</v>
      </c>
      <c r="F324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02-14</v>
      </c>
      <c r="G3249" s="195" t="s">
        <v>3400</v>
      </c>
      <c r="L3249" s="259">
        <v>45050</v>
      </c>
      <c r="M3249">
        <v>384601</v>
      </c>
      <c r="O3249" s="284">
        <f>IFERROR(DATE(Table7[[#This Row],[year]],MONTH(DATEVALUE(Table7[[#This Row],[month]]&amp;"1")),Table7[[#This Row],[day]]),"")</f>
        <v>40387</v>
      </c>
      <c r="P3249" s="195" t="s">
        <v>6674</v>
      </c>
      <c r="Q3249" s="195">
        <v>2010</v>
      </c>
      <c r="R3249" s="195" t="s">
        <v>3443</v>
      </c>
      <c r="S3249" s="195">
        <v>28</v>
      </c>
      <c r="T3249" s="195">
        <v>1164</v>
      </c>
      <c r="U3249" s="195">
        <v>2119</v>
      </c>
      <c r="V3249" s="195">
        <v>4377975</v>
      </c>
      <c r="X3249" s="260">
        <v>40466</v>
      </c>
      <c r="Z3249" s="260">
        <v>11</v>
      </c>
      <c r="AB3249" s="260" t="str">
        <f>IFERROR(IFERROR(VLOOKUP(Table_Merge1[[#This Row],[Column1]],Table11[#All],2,FALSE),LEFT(AB3250,8)&amp;IF(LEN((RIGHT(AB3250,2)+1))&lt;2,"0"&amp;(RIGHT(AB3250,2)+1),(RIGHT(AB3250,2)-1))),"")</f>
        <v/>
      </c>
      <c r="AC3249" s="259" t="str">
        <f>LEFT(Table_Merge1[[#This Row],[Column2]],4)</f>
        <v/>
      </c>
      <c r="AD3249" s="259" t="str">
        <f>RIGHT(LEFT(Table_Merge1[[#This Row],[Column2]],7),2)</f>
        <v/>
      </c>
      <c r="AE3249" s="259" t="str">
        <f>RIGHT(Table_Merge1[[#This Row],[Column2]],2)</f>
        <v/>
      </c>
      <c r="AH3249" s="260">
        <v>2010</v>
      </c>
      <c r="AI3249" t="s">
        <v>3448</v>
      </c>
      <c r="AJ3249" s="260">
        <v>15</v>
      </c>
      <c r="AK3249">
        <v>1377.25</v>
      </c>
      <c r="AL3249">
        <v>2434.5</v>
      </c>
      <c r="AM3249">
        <v>4299075</v>
      </c>
      <c r="AP3249" s="287" t="str">
        <f>IFERROR(IF(Table_Merge1[[#This Row],[LME Zinc stock]]*Table_Merge1[[#This Row],[Nima.مقدار]]=0,"",Table_Merge1[[#This Row],[LME Zinc stock]]*Table_Merge1[[#This Row],[Nima.مقدار]]),"")</f>
        <v/>
      </c>
      <c r="AQ3249" s="287" t="str">
        <f>IFERROR(IF(Table_Merge1[[#This Row],[LME Zinc 3-month]]*Table_Merge1[[#This Row],[Nima.مقدار]]=0,"",Table_Merge1[[#This Row],[LME Zinc 3-month]]*Table_Merge1[[#This Row],[Nima.مقدار]]),"")</f>
        <v/>
      </c>
      <c r="AR3249" s="288" t="str">
        <f>IFERROR(IF(Table_Merge1[[#This Row],[LME Zinc stock]]*Table_Merge1[[#This Row],[Azad.Sell]]=0,"",Table_Merge1[[#This Row],[LME Zinc stock]]*Table_Merge1[[#This Row],[Azad.Sell]]),"")</f>
        <v/>
      </c>
      <c r="AS3249" s="288" t="str">
        <f>IFERROR(IF(Table_Merge1[[#This Row],[LME Zinc 3-month]]*Table_Merge1[[#This Row],[Azad.Sell]]=0,"",Table_Merge1[[#This Row],[LME Zinc 3-month]]*Table_Merge1[[#This Row],[Azad.Sell]]),"")</f>
        <v/>
      </c>
      <c r="AT3249"/>
    </row>
    <row r="3250" spans="1:46" x14ac:dyDescent="0.25">
      <c r="A3250" s="258">
        <v>45052</v>
      </c>
      <c r="B325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1402.02.16</v>
      </c>
      <c r="C3250" s="195">
        <f t="shared" ca="1" si="86"/>
        <v>1402</v>
      </c>
      <c r="D325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50" s="195">
        <f>_xlfn.NUMBERVALUE(RIGHT(Table11[[#This Row],[تاریخ شمسی]],2))</f>
        <v>16</v>
      </c>
      <c r="F325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02-16</v>
      </c>
      <c r="G3250" s="195" t="s">
        <v>3401</v>
      </c>
      <c r="L3250" s="259">
        <v>45052</v>
      </c>
      <c r="M3250">
        <v>384601</v>
      </c>
      <c r="O3250" s="283">
        <f>IFERROR(DATE(Table7[[#This Row],[year]],MONTH(DATEVALUE(Table7[[#This Row],[month]]&amp;"1")),Table7[[#This Row],[day]]),"")</f>
        <v>40386</v>
      </c>
      <c r="P3250" s="257" t="s">
        <v>6675</v>
      </c>
      <c r="Q3250" s="257">
        <v>2010</v>
      </c>
      <c r="R3250" s="257" t="s">
        <v>3443</v>
      </c>
      <c r="S3250" s="257">
        <v>27</v>
      </c>
      <c r="T3250" s="257">
        <v>1184</v>
      </c>
      <c r="U3250" s="257">
        <v>2149</v>
      </c>
      <c r="V3250" s="257">
        <v>4382400</v>
      </c>
      <c r="X3250" s="260">
        <v>40465</v>
      </c>
      <c r="Z3250" s="260">
        <v>11</v>
      </c>
      <c r="AB3250" s="260" t="str">
        <f>IFERROR(IFERROR(VLOOKUP(Table_Merge1[[#This Row],[Column1]],Table11[#All],2,FALSE),LEFT(AB3251,8)&amp;IF(LEN((RIGHT(AB3251,2)+1))&lt;2,"0"&amp;(RIGHT(AB3251,2)+1),(RIGHT(AB3251,2)-1))),"")</f>
        <v/>
      </c>
      <c r="AC3250" s="259" t="str">
        <f>LEFT(Table_Merge1[[#This Row],[Column2]],4)</f>
        <v/>
      </c>
      <c r="AD3250" s="259" t="str">
        <f>RIGHT(LEFT(Table_Merge1[[#This Row],[Column2]],7),2)</f>
        <v/>
      </c>
      <c r="AE3250" s="259" t="str">
        <f>RIGHT(Table_Merge1[[#This Row],[Column2]],2)</f>
        <v/>
      </c>
      <c r="AH3250" s="260">
        <v>2010</v>
      </c>
      <c r="AI3250" t="s">
        <v>3448</v>
      </c>
      <c r="AJ3250" s="260">
        <v>14</v>
      </c>
      <c r="AK3250">
        <v>1380.75</v>
      </c>
      <c r="AL3250">
        <v>2412.5</v>
      </c>
      <c r="AM3250">
        <v>4297675</v>
      </c>
      <c r="AP3250" s="287" t="str">
        <f>IFERROR(IF(Table_Merge1[[#This Row],[LME Zinc stock]]*Table_Merge1[[#This Row],[Nima.مقدار]]=0,"",Table_Merge1[[#This Row],[LME Zinc stock]]*Table_Merge1[[#This Row],[Nima.مقدار]]),"")</f>
        <v/>
      </c>
      <c r="AQ3250" s="287" t="str">
        <f>IFERROR(IF(Table_Merge1[[#This Row],[LME Zinc 3-month]]*Table_Merge1[[#This Row],[Nima.مقدار]]=0,"",Table_Merge1[[#This Row],[LME Zinc 3-month]]*Table_Merge1[[#This Row],[Nima.مقدار]]),"")</f>
        <v/>
      </c>
      <c r="AR3250" s="288" t="str">
        <f>IFERROR(IF(Table_Merge1[[#This Row],[LME Zinc stock]]*Table_Merge1[[#This Row],[Azad.Sell]]=0,"",Table_Merge1[[#This Row],[LME Zinc stock]]*Table_Merge1[[#This Row],[Azad.Sell]]),"")</f>
        <v/>
      </c>
      <c r="AS3250" s="288" t="str">
        <f>IFERROR(IF(Table_Merge1[[#This Row],[LME Zinc 3-month]]*Table_Merge1[[#This Row],[Azad.Sell]]=0,"",Table_Merge1[[#This Row],[LME Zinc 3-month]]*Table_Merge1[[#This Row],[Azad.Sell]]),"")</f>
        <v/>
      </c>
      <c r="AT3250"/>
    </row>
    <row r="3251" spans="1:46" x14ac:dyDescent="0.25">
      <c r="A3251" s="258">
        <v>45053</v>
      </c>
      <c r="B325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1402.02.17</v>
      </c>
      <c r="C3251" s="195">
        <f t="shared" ca="1" si="86"/>
        <v>1402</v>
      </c>
      <c r="D325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51" s="195">
        <f>_xlfn.NUMBERVALUE(RIGHT(Table11[[#This Row],[تاریخ شمسی]],2))</f>
        <v>17</v>
      </c>
      <c r="F325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02-17</v>
      </c>
      <c r="G3251" s="195" t="s">
        <v>3402</v>
      </c>
      <c r="L3251" s="259">
        <v>45053</v>
      </c>
      <c r="M3251">
        <v>384601</v>
      </c>
      <c r="O3251" s="284">
        <f>IFERROR(DATE(Table7[[#This Row],[year]],MONTH(DATEVALUE(Table7[[#This Row],[month]]&amp;"1")),Table7[[#This Row],[day]]),"")</f>
        <v>40385</v>
      </c>
      <c r="P3251" s="195" t="s">
        <v>6676</v>
      </c>
      <c r="Q3251" s="195">
        <v>2010</v>
      </c>
      <c r="R3251" s="195" t="s">
        <v>3443</v>
      </c>
      <c r="S3251" s="195">
        <v>26</v>
      </c>
      <c r="T3251" s="195">
        <v>1189</v>
      </c>
      <c r="U3251" s="195">
        <v>2138</v>
      </c>
      <c r="V3251" s="195">
        <v>4384250</v>
      </c>
      <c r="X3251" s="260">
        <v>40464</v>
      </c>
      <c r="Z3251" s="260">
        <v>11</v>
      </c>
      <c r="AB3251" s="260" t="str">
        <f>IFERROR(IFERROR(VLOOKUP(Table_Merge1[[#This Row],[Column1]],Table11[#All],2,FALSE),LEFT(AB3252,8)&amp;IF(LEN((RIGHT(AB3252,2)+1))&lt;2,"0"&amp;(RIGHT(AB3252,2)+1),(RIGHT(AB3252,2)-1))),"")</f>
        <v/>
      </c>
      <c r="AC3251" s="259" t="str">
        <f>LEFT(Table_Merge1[[#This Row],[Column2]],4)</f>
        <v/>
      </c>
      <c r="AD3251" s="259" t="str">
        <f>RIGHT(LEFT(Table_Merge1[[#This Row],[Column2]],7),2)</f>
        <v/>
      </c>
      <c r="AE3251" s="259" t="str">
        <f>RIGHT(Table_Merge1[[#This Row],[Column2]],2)</f>
        <v/>
      </c>
      <c r="AH3251" s="260">
        <v>2010</v>
      </c>
      <c r="AI3251" t="s">
        <v>3448</v>
      </c>
      <c r="AJ3251" s="260">
        <v>13</v>
      </c>
      <c r="AK3251">
        <v>1358.5</v>
      </c>
      <c r="AL3251">
        <v>2398</v>
      </c>
      <c r="AM3251">
        <v>4303075</v>
      </c>
      <c r="AP3251" s="287" t="str">
        <f>IFERROR(IF(Table_Merge1[[#This Row],[LME Zinc stock]]*Table_Merge1[[#This Row],[Nima.مقدار]]=0,"",Table_Merge1[[#This Row],[LME Zinc stock]]*Table_Merge1[[#This Row],[Nima.مقدار]]),"")</f>
        <v/>
      </c>
      <c r="AQ3251" s="287" t="str">
        <f>IFERROR(IF(Table_Merge1[[#This Row],[LME Zinc 3-month]]*Table_Merge1[[#This Row],[Nima.مقدار]]=0,"",Table_Merge1[[#This Row],[LME Zinc 3-month]]*Table_Merge1[[#This Row],[Nima.مقدار]]),"")</f>
        <v/>
      </c>
      <c r="AR3251" s="288" t="str">
        <f>IFERROR(IF(Table_Merge1[[#This Row],[LME Zinc stock]]*Table_Merge1[[#This Row],[Azad.Sell]]=0,"",Table_Merge1[[#This Row],[LME Zinc stock]]*Table_Merge1[[#This Row],[Azad.Sell]]),"")</f>
        <v/>
      </c>
      <c r="AS3251" s="288" t="str">
        <f>IFERROR(IF(Table_Merge1[[#This Row],[LME Zinc 3-month]]*Table_Merge1[[#This Row],[Azad.Sell]]=0,"",Table_Merge1[[#This Row],[LME Zinc 3-month]]*Table_Merge1[[#This Row],[Azad.Sell]]),"")</f>
        <v/>
      </c>
      <c r="AT3251"/>
    </row>
    <row r="3252" spans="1:46" x14ac:dyDescent="0.25">
      <c r="A3252" s="258">
        <v>45054</v>
      </c>
      <c r="B325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1402.02.18</v>
      </c>
      <c r="C3252" s="195">
        <f t="shared" ca="1" si="86"/>
        <v>1402</v>
      </c>
      <c r="D325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52" s="195">
        <f>_xlfn.NUMBERVALUE(RIGHT(Table11[[#This Row],[تاریخ شمسی]],2))</f>
        <v>18</v>
      </c>
      <c r="F325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02-18</v>
      </c>
      <c r="G3252" s="195" t="s">
        <v>3403</v>
      </c>
      <c r="L3252" s="259">
        <v>45054</v>
      </c>
      <c r="M3252">
        <v>384601</v>
      </c>
      <c r="O3252" s="283">
        <f>IFERROR(DATE(Table7[[#This Row],[year]],MONTH(DATEVALUE(Table7[[#This Row],[month]]&amp;"1")),Table7[[#This Row],[day]]),"")</f>
        <v>40382</v>
      </c>
      <c r="P3252" s="257" t="s">
        <v>6677</v>
      </c>
      <c r="Q3252" s="257">
        <v>2010</v>
      </c>
      <c r="R3252" s="257" t="s">
        <v>3443</v>
      </c>
      <c r="S3252" s="257">
        <v>23</v>
      </c>
      <c r="T3252" s="257">
        <v>1198.75</v>
      </c>
      <c r="U3252" s="257">
        <v>2158</v>
      </c>
      <c r="V3252" s="257">
        <v>4388375</v>
      </c>
      <c r="X3252" s="260">
        <v>40463</v>
      </c>
      <c r="Z3252" s="260">
        <v>11</v>
      </c>
      <c r="AB3252" s="260" t="str">
        <f>IFERROR(IFERROR(VLOOKUP(Table_Merge1[[#This Row],[Column1]],Table11[#All],2,FALSE),LEFT(AB3253,8)&amp;IF(LEN((RIGHT(AB3253,2)+1))&lt;2,"0"&amp;(RIGHT(AB3253,2)+1),(RIGHT(AB3253,2)-1))),"")</f>
        <v/>
      </c>
      <c r="AC3252" s="259" t="str">
        <f>LEFT(Table_Merge1[[#This Row],[Column2]],4)</f>
        <v/>
      </c>
      <c r="AD3252" s="259" t="str">
        <f>RIGHT(LEFT(Table_Merge1[[#This Row],[Column2]],7),2)</f>
        <v/>
      </c>
      <c r="AE3252" s="259" t="str">
        <f>RIGHT(Table_Merge1[[#This Row],[Column2]],2)</f>
        <v/>
      </c>
      <c r="AH3252" s="260">
        <v>2010</v>
      </c>
      <c r="AI3252" t="s">
        <v>3448</v>
      </c>
      <c r="AJ3252" s="260">
        <v>12</v>
      </c>
      <c r="AK3252">
        <v>1343.5</v>
      </c>
      <c r="AL3252" t="s">
        <v>3621</v>
      </c>
      <c r="AM3252" t="s">
        <v>3621</v>
      </c>
      <c r="AP3252" s="287" t="str">
        <f>IFERROR(IF(Table_Merge1[[#This Row],[LME Zinc stock]]*Table_Merge1[[#This Row],[Nima.مقدار]]=0,"",Table_Merge1[[#This Row],[LME Zinc stock]]*Table_Merge1[[#This Row],[Nima.مقدار]]),"")</f>
        <v/>
      </c>
      <c r="AQ3252" s="287" t="str">
        <f>IFERROR(IF(Table_Merge1[[#This Row],[LME Zinc 3-month]]*Table_Merge1[[#This Row],[Nima.مقدار]]=0,"",Table_Merge1[[#This Row],[LME Zinc 3-month]]*Table_Merge1[[#This Row],[Nima.مقدار]]),"")</f>
        <v/>
      </c>
      <c r="AR3252" s="288" t="str">
        <f>IFERROR(IF(Table_Merge1[[#This Row],[LME Zinc stock]]*Table_Merge1[[#This Row],[Azad.Sell]]=0,"",Table_Merge1[[#This Row],[LME Zinc stock]]*Table_Merge1[[#This Row],[Azad.Sell]]),"")</f>
        <v/>
      </c>
      <c r="AS3252" s="288" t="str">
        <f>IFERROR(IF(Table_Merge1[[#This Row],[LME Zinc 3-month]]*Table_Merge1[[#This Row],[Azad.Sell]]=0,"",Table_Merge1[[#This Row],[LME Zinc 3-month]]*Table_Merge1[[#This Row],[Azad.Sell]]),"")</f>
        <v/>
      </c>
      <c r="AT3252"/>
    </row>
    <row r="3253" spans="1:46" x14ac:dyDescent="0.25">
      <c r="A3253" s="258">
        <v>45055</v>
      </c>
      <c r="B325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1402.02.19</v>
      </c>
      <c r="C3253" s="195">
        <f t="shared" ca="1" si="86"/>
        <v>1402</v>
      </c>
      <c r="D325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53" s="195">
        <f>_xlfn.NUMBERVALUE(RIGHT(Table11[[#This Row],[تاریخ شمسی]],2))</f>
        <v>19</v>
      </c>
      <c r="F325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02-19</v>
      </c>
      <c r="G3253" s="195" t="s">
        <v>3404</v>
      </c>
      <c r="L3253" s="259">
        <v>45055</v>
      </c>
      <c r="M3253">
        <v>384601</v>
      </c>
      <c r="O3253" s="284">
        <f>IFERROR(DATE(Table7[[#This Row],[year]],MONTH(DATEVALUE(Table7[[#This Row],[month]]&amp;"1")),Table7[[#This Row],[day]]),"")</f>
        <v>40381</v>
      </c>
      <c r="P3253" s="195" t="s">
        <v>6678</v>
      </c>
      <c r="Q3253" s="195">
        <v>2010</v>
      </c>
      <c r="R3253" s="195" t="s">
        <v>3443</v>
      </c>
      <c r="S3253" s="195">
        <v>22</v>
      </c>
      <c r="T3253" s="195">
        <v>1187</v>
      </c>
      <c r="U3253" s="195">
        <v>2155</v>
      </c>
      <c r="V3253" s="195">
        <v>4386475</v>
      </c>
      <c r="X3253" s="260">
        <v>40462</v>
      </c>
      <c r="Z3253" s="260">
        <v>11</v>
      </c>
      <c r="AB3253" s="260" t="str">
        <f>IFERROR(IFERROR(VLOOKUP(Table_Merge1[[#This Row],[Column1]],Table11[#All],2,FALSE),LEFT(AB3254,8)&amp;IF(LEN((RIGHT(AB3254,2)+1))&lt;2,"0"&amp;(RIGHT(AB3254,2)+1),(RIGHT(AB3254,2)-1))),"")</f>
        <v/>
      </c>
      <c r="AC3253" s="259" t="str">
        <f>LEFT(Table_Merge1[[#This Row],[Column2]],4)</f>
        <v/>
      </c>
      <c r="AD3253" s="259" t="str">
        <f>RIGHT(LEFT(Table_Merge1[[#This Row],[Column2]],7),2)</f>
        <v/>
      </c>
      <c r="AE3253" s="259" t="str">
        <f>RIGHT(Table_Merge1[[#This Row],[Column2]],2)</f>
        <v/>
      </c>
      <c r="AH3253" s="260">
        <v>2010</v>
      </c>
      <c r="AI3253" t="s">
        <v>3448</v>
      </c>
      <c r="AJ3253" s="260">
        <v>11</v>
      </c>
      <c r="AK3253">
        <v>1348.5</v>
      </c>
      <c r="AL3253">
        <v>2330</v>
      </c>
      <c r="AM3253">
        <v>4306350</v>
      </c>
      <c r="AP3253" s="287" t="str">
        <f>IFERROR(IF(Table_Merge1[[#This Row],[LME Zinc stock]]*Table_Merge1[[#This Row],[Nima.مقدار]]=0,"",Table_Merge1[[#This Row],[LME Zinc stock]]*Table_Merge1[[#This Row],[Nima.مقدار]]),"")</f>
        <v/>
      </c>
      <c r="AQ3253" s="287" t="str">
        <f>IFERROR(IF(Table_Merge1[[#This Row],[LME Zinc 3-month]]*Table_Merge1[[#This Row],[Nima.مقدار]]=0,"",Table_Merge1[[#This Row],[LME Zinc 3-month]]*Table_Merge1[[#This Row],[Nima.مقدار]]),"")</f>
        <v/>
      </c>
      <c r="AR3253" s="288" t="str">
        <f>IFERROR(IF(Table_Merge1[[#This Row],[LME Zinc stock]]*Table_Merge1[[#This Row],[Azad.Sell]]=0,"",Table_Merge1[[#This Row],[LME Zinc stock]]*Table_Merge1[[#This Row],[Azad.Sell]]),"")</f>
        <v/>
      </c>
      <c r="AS3253" s="288" t="str">
        <f>IFERROR(IF(Table_Merge1[[#This Row],[LME Zinc 3-month]]*Table_Merge1[[#This Row],[Azad.Sell]]=0,"",Table_Merge1[[#This Row],[LME Zinc 3-month]]*Table_Merge1[[#This Row],[Azad.Sell]]),"")</f>
        <v/>
      </c>
      <c r="AT3253"/>
    </row>
    <row r="3254" spans="1:46" x14ac:dyDescent="0.25">
      <c r="A3254" s="258">
        <v>45056</v>
      </c>
      <c r="B325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1402.02.20</v>
      </c>
      <c r="C3254" s="195">
        <f t="shared" ca="1" si="86"/>
        <v>1402</v>
      </c>
      <c r="D325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54" s="195">
        <f>_xlfn.NUMBERVALUE(RIGHT(Table11[[#This Row],[تاریخ شمسی]],2))</f>
        <v>20</v>
      </c>
      <c r="F325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02-20</v>
      </c>
      <c r="G3254" s="195" t="s">
        <v>3405</v>
      </c>
      <c r="L3254" s="259">
        <v>45056</v>
      </c>
      <c r="M3254">
        <v>384601</v>
      </c>
      <c r="O3254" s="283">
        <f>IFERROR(DATE(Table7[[#This Row],[year]],MONTH(DATEVALUE(Table7[[#This Row],[month]]&amp;"1")),Table7[[#This Row],[day]]),"")</f>
        <v>40380</v>
      </c>
      <c r="P3254" s="257" t="s">
        <v>6679</v>
      </c>
      <c r="Q3254" s="257">
        <v>2010</v>
      </c>
      <c r="R3254" s="257" t="s">
        <v>3443</v>
      </c>
      <c r="S3254" s="257">
        <v>21</v>
      </c>
      <c r="T3254" s="257">
        <v>1191.25</v>
      </c>
      <c r="U3254" s="257">
        <v>2206</v>
      </c>
      <c r="V3254" s="257">
        <v>4391650</v>
      </c>
      <c r="X3254" s="260">
        <v>40459</v>
      </c>
      <c r="Z3254" s="260">
        <v>12</v>
      </c>
      <c r="AB3254" s="260" t="str">
        <f>IFERROR(IFERROR(VLOOKUP(Table_Merge1[[#This Row],[Column1]],Table11[#All],2,FALSE),LEFT(AB3255,8)&amp;IF(LEN((RIGHT(AB3255,2)+1))&lt;2,"0"&amp;(RIGHT(AB3255,2)+1),(RIGHT(AB3255,2)-1))),"")</f>
        <v/>
      </c>
      <c r="AC3254" s="259" t="str">
        <f>LEFT(Table_Merge1[[#This Row],[Column2]],4)</f>
        <v/>
      </c>
      <c r="AD3254" s="259" t="str">
        <f>RIGHT(LEFT(Table_Merge1[[#This Row],[Column2]],7),2)</f>
        <v/>
      </c>
      <c r="AE3254" s="259" t="str">
        <f>RIGHT(Table_Merge1[[#This Row],[Column2]],2)</f>
        <v/>
      </c>
      <c r="AH3254" s="260">
        <v>2010</v>
      </c>
      <c r="AI3254" t="s">
        <v>3448</v>
      </c>
      <c r="AJ3254" s="260">
        <v>8</v>
      </c>
      <c r="AK3254">
        <v>1330.5</v>
      </c>
      <c r="AL3254">
        <v>2338</v>
      </c>
      <c r="AM3254">
        <v>4307375</v>
      </c>
      <c r="AP3254" s="287" t="str">
        <f>IFERROR(IF(Table_Merge1[[#This Row],[LME Zinc stock]]*Table_Merge1[[#This Row],[Nima.مقدار]]=0,"",Table_Merge1[[#This Row],[LME Zinc stock]]*Table_Merge1[[#This Row],[Nima.مقدار]]),"")</f>
        <v/>
      </c>
      <c r="AQ3254" s="287" t="str">
        <f>IFERROR(IF(Table_Merge1[[#This Row],[LME Zinc 3-month]]*Table_Merge1[[#This Row],[Nima.مقدار]]=0,"",Table_Merge1[[#This Row],[LME Zinc 3-month]]*Table_Merge1[[#This Row],[Nima.مقدار]]),"")</f>
        <v/>
      </c>
      <c r="AR3254" s="288" t="str">
        <f>IFERROR(IF(Table_Merge1[[#This Row],[LME Zinc stock]]*Table_Merge1[[#This Row],[Azad.Sell]]=0,"",Table_Merge1[[#This Row],[LME Zinc stock]]*Table_Merge1[[#This Row],[Azad.Sell]]),"")</f>
        <v/>
      </c>
      <c r="AS3254" s="288" t="str">
        <f>IFERROR(IF(Table_Merge1[[#This Row],[LME Zinc 3-month]]*Table_Merge1[[#This Row],[Azad.Sell]]=0,"",Table_Merge1[[#This Row],[LME Zinc 3-month]]*Table_Merge1[[#This Row],[Azad.Sell]]),"")</f>
        <v/>
      </c>
      <c r="AT3254"/>
    </row>
    <row r="3255" spans="1:46" x14ac:dyDescent="0.25">
      <c r="A3255" s="258">
        <v>45057</v>
      </c>
      <c r="B325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1402.02.21</v>
      </c>
      <c r="C3255" s="195">
        <f t="shared" ca="1" si="86"/>
        <v>1402</v>
      </c>
      <c r="D325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55" s="195">
        <f>_xlfn.NUMBERVALUE(RIGHT(Table11[[#This Row],[تاریخ شمسی]],2))</f>
        <v>21</v>
      </c>
      <c r="F325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02-21</v>
      </c>
      <c r="G3255" s="195" t="s">
        <v>3406</v>
      </c>
      <c r="L3255" s="259">
        <v>45057</v>
      </c>
      <c r="M3255">
        <v>384601</v>
      </c>
      <c r="O3255" s="284">
        <f>IFERROR(DATE(Table7[[#This Row],[year]],MONTH(DATEVALUE(Table7[[#This Row],[month]]&amp;"1")),Table7[[#This Row],[day]]),"")</f>
        <v>40379</v>
      </c>
      <c r="P3255" s="195" t="s">
        <v>6680</v>
      </c>
      <c r="Q3255" s="195">
        <v>2010</v>
      </c>
      <c r="R3255" s="195" t="s">
        <v>3443</v>
      </c>
      <c r="S3255" s="195">
        <v>20</v>
      </c>
      <c r="T3255" s="195">
        <v>1181.5</v>
      </c>
      <c r="U3255" s="195">
        <v>2217.5</v>
      </c>
      <c r="V3255" s="195">
        <v>4397675</v>
      </c>
      <c r="X3255" s="260">
        <v>40458</v>
      </c>
      <c r="Z3255" s="260">
        <v>11</v>
      </c>
      <c r="AB3255" s="260" t="str">
        <f>IFERROR(IFERROR(VLOOKUP(Table_Merge1[[#This Row],[Column1]],Table11[#All],2,FALSE),LEFT(AB3256,8)&amp;IF(LEN((RIGHT(AB3256,2)+1))&lt;2,"0"&amp;(RIGHT(AB3256,2)+1),(RIGHT(AB3256,2)-1))),"")</f>
        <v/>
      </c>
      <c r="AC3255" s="259" t="str">
        <f>LEFT(Table_Merge1[[#This Row],[Column2]],4)</f>
        <v/>
      </c>
      <c r="AD3255" s="259" t="str">
        <f>RIGHT(LEFT(Table_Merge1[[#This Row],[Column2]],7),2)</f>
        <v/>
      </c>
      <c r="AE3255" s="259" t="str">
        <f>RIGHT(Table_Merge1[[#This Row],[Column2]],2)</f>
        <v/>
      </c>
      <c r="AH3255" s="260">
        <v>2010</v>
      </c>
      <c r="AI3255" t="s">
        <v>3448</v>
      </c>
      <c r="AJ3255" s="260">
        <v>7</v>
      </c>
      <c r="AK3255">
        <v>1359.5</v>
      </c>
      <c r="AL3255">
        <v>2355.5</v>
      </c>
      <c r="AM3255">
        <v>4310975</v>
      </c>
      <c r="AP3255" s="287" t="str">
        <f>IFERROR(IF(Table_Merge1[[#This Row],[LME Zinc stock]]*Table_Merge1[[#This Row],[Nima.مقدار]]=0,"",Table_Merge1[[#This Row],[LME Zinc stock]]*Table_Merge1[[#This Row],[Nima.مقدار]]),"")</f>
        <v/>
      </c>
      <c r="AQ3255" s="287" t="str">
        <f>IFERROR(IF(Table_Merge1[[#This Row],[LME Zinc 3-month]]*Table_Merge1[[#This Row],[Nima.مقدار]]=0,"",Table_Merge1[[#This Row],[LME Zinc 3-month]]*Table_Merge1[[#This Row],[Nima.مقدار]]),"")</f>
        <v/>
      </c>
      <c r="AR3255" s="288" t="str">
        <f>IFERROR(IF(Table_Merge1[[#This Row],[LME Zinc stock]]*Table_Merge1[[#This Row],[Azad.Sell]]=0,"",Table_Merge1[[#This Row],[LME Zinc stock]]*Table_Merge1[[#This Row],[Azad.Sell]]),"")</f>
        <v/>
      </c>
      <c r="AS3255" s="288" t="str">
        <f>IFERROR(IF(Table_Merge1[[#This Row],[LME Zinc 3-month]]*Table_Merge1[[#This Row],[Azad.Sell]]=0,"",Table_Merge1[[#This Row],[LME Zinc 3-month]]*Table_Merge1[[#This Row],[Azad.Sell]]),"")</f>
        <v/>
      </c>
      <c r="AT3255"/>
    </row>
    <row r="3256" spans="1:46" x14ac:dyDescent="0.25">
      <c r="A3256" s="258">
        <v>45059</v>
      </c>
      <c r="B325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1402.02.23</v>
      </c>
      <c r="C3256" s="195">
        <f t="shared" ca="1" si="86"/>
        <v>1402</v>
      </c>
      <c r="D325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56" s="195">
        <f>_xlfn.NUMBERVALUE(RIGHT(Table11[[#This Row],[تاریخ شمسی]],2))</f>
        <v>23</v>
      </c>
      <c r="F325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02-23</v>
      </c>
      <c r="G3256" s="195" t="s">
        <v>3407</v>
      </c>
      <c r="L3256" s="259">
        <v>45059</v>
      </c>
      <c r="M3256">
        <v>385025</v>
      </c>
      <c r="O3256" s="283">
        <f>IFERROR(DATE(Table7[[#This Row],[year]],MONTH(DATEVALUE(Table7[[#This Row],[month]]&amp;"1")),Table7[[#This Row],[day]]),"")</f>
        <v>40378</v>
      </c>
      <c r="P3256" s="257" t="s">
        <v>6681</v>
      </c>
      <c r="Q3256" s="257">
        <v>2010</v>
      </c>
      <c r="R3256" s="257" t="s">
        <v>3443</v>
      </c>
      <c r="S3256" s="257">
        <v>19</v>
      </c>
      <c r="T3256" s="257">
        <v>1190.25</v>
      </c>
      <c r="U3256" s="257">
        <v>2222</v>
      </c>
      <c r="V3256" s="257">
        <v>4400500</v>
      </c>
      <c r="X3256" s="260">
        <v>40457</v>
      </c>
      <c r="Z3256" s="260">
        <v>11</v>
      </c>
      <c r="AB3256" s="260" t="str">
        <f>IFERROR(IFERROR(VLOOKUP(Table_Merge1[[#This Row],[Column1]],Table11[#All],2,FALSE),LEFT(AB3257,8)&amp;IF(LEN((RIGHT(AB3257,2)+1))&lt;2,"0"&amp;(RIGHT(AB3257,2)+1),(RIGHT(AB3257,2)-1))),"")</f>
        <v/>
      </c>
      <c r="AC3256" s="259" t="str">
        <f>LEFT(Table_Merge1[[#This Row],[Column2]],4)</f>
        <v/>
      </c>
      <c r="AD3256" s="259" t="str">
        <f>RIGHT(LEFT(Table_Merge1[[#This Row],[Column2]],7),2)</f>
        <v/>
      </c>
      <c r="AE3256" s="259" t="str">
        <f>RIGHT(Table_Merge1[[#This Row],[Column2]],2)</f>
        <v/>
      </c>
      <c r="AH3256" s="260">
        <v>2010</v>
      </c>
      <c r="AI3256" t="s">
        <v>3448</v>
      </c>
      <c r="AJ3256" s="260">
        <v>6</v>
      </c>
      <c r="AK3256">
        <v>1347</v>
      </c>
      <c r="AL3256">
        <v>2362</v>
      </c>
      <c r="AM3256">
        <v>4315075</v>
      </c>
      <c r="AP3256" s="287" t="str">
        <f>IFERROR(IF(Table_Merge1[[#This Row],[LME Zinc stock]]*Table_Merge1[[#This Row],[Nima.مقدار]]=0,"",Table_Merge1[[#This Row],[LME Zinc stock]]*Table_Merge1[[#This Row],[Nima.مقدار]]),"")</f>
        <v/>
      </c>
      <c r="AQ3256" s="287" t="str">
        <f>IFERROR(IF(Table_Merge1[[#This Row],[LME Zinc 3-month]]*Table_Merge1[[#This Row],[Nima.مقدار]]=0,"",Table_Merge1[[#This Row],[LME Zinc 3-month]]*Table_Merge1[[#This Row],[Nima.مقدار]]),"")</f>
        <v/>
      </c>
      <c r="AR3256" s="288" t="str">
        <f>IFERROR(IF(Table_Merge1[[#This Row],[LME Zinc stock]]*Table_Merge1[[#This Row],[Azad.Sell]]=0,"",Table_Merge1[[#This Row],[LME Zinc stock]]*Table_Merge1[[#This Row],[Azad.Sell]]),"")</f>
        <v/>
      </c>
      <c r="AS3256" s="288" t="str">
        <f>IFERROR(IF(Table_Merge1[[#This Row],[LME Zinc 3-month]]*Table_Merge1[[#This Row],[Azad.Sell]]=0,"",Table_Merge1[[#This Row],[LME Zinc 3-month]]*Table_Merge1[[#This Row],[Azad.Sell]]),"")</f>
        <v/>
      </c>
      <c r="AT3256"/>
    </row>
    <row r="3257" spans="1:46" x14ac:dyDescent="0.25">
      <c r="A3257" s="258">
        <v>45060</v>
      </c>
      <c r="B325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1402.02.24</v>
      </c>
      <c r="C3257" s="195">
        <f t="shared" ca="1" si="86"/>
        <v>1402</v>
      </c>
      <c r="D325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57" s="195">
        <f>_xlfn.NUMBERVALUE(RIGHT(Table11[[#This Row],[تاریخ شمسی]],2))</f>
        <v>24</v>
      </c>
      <c r="F325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02-24</v>
      </c>
      <c r="G3257" s="195" t="s">
        <v>3408</v>
      </c>
      <c r="L3257" s="259">
        <v>45060</v>
      </c>
      <c r="M3257">
        <v>385025</v>
      </c>
      <c r="O3257" s="284">
        <f>IFERROR(DATE(Table7[[#This Row],[year]],MONTH(DATEVALUE(Table7[[#This Row],[month]]&amp;"1")),Table7[[#This Row],[day]]),"")</f>
        <v>40375</v>
      </c>
      <c r="P3257" s="195" t="s">
        <v>6682</v>
      </c>
      <c r="Q3257" s="195">
        <v>2010</v>
      </c>
      <c r="R3257" s="195" t="s">
        <v>3443</v>
      </c>
      <c r="S3257" s="195">
        <v>16</v>
      </c>
      <c r="T3257" s="195">
        <v>1204.75</v>
      </c>
      <c r="U3257" s="195">
        <v>2210.5</v>
      </c>
      <c r="V3257" s="195">
        <v>4404975</v>
      </c>
      <c r="X3257" s="260">
        <v>40456</v>
      </c>
      <c r="Z3257" s="260">
        <v>12</v>
      </c>
      <c r="AB3257" s="260" t="str">
        <f>IFERROR(IFERROR(VLOOKUP(Table_Merge1[[#This Row],[Column1]],Table11[#All],2,FALSE),LEFT(AB3258,8)&amp;IF(LEN((RIGHT(AB3258,2)+1))&lt;2,"0"&amp;(RIGHT(AB3258,2)+1),(RIGHT(AB3258,2)-1))),"")</f>
        <v/>
      </c>
      <c r="AC3257" s="259" t="str">
        <f>LEFT(Table_Merge1[[#This Row],[Column2]],4)</f>
        <v/>
      </c>
      <c r="AD3257" s="259" t="str">
        <f>RIGHT(LEFT(Table_Merge1[[#This Row],[Column2]],7),2)</f>
        <v/>
      </c>
      <c r="AE3257" s="259" t="str">
        <f>RIGHT(Table_Merge1[[#This Row],[Column2]],2)</f>
        <v/>
      </c>
      <c r="AH3257" s="260">
        <v>2010</v>
      </c>
      <c r="AI3257" t="s">
        <v>3448</v>
      </c>
      <c r="AJ3257" s="260">
        <v>5</v>
      </c>
      <c r="AK3257">
        <v>1325.75</v>
      </c>
      <c r="AL3257">
        <v>2392.5</v>
      </c>
      <c r="AM3257">
        <v>4319275</v>
      </c>
      <c r="AP3257" s="287" t="str">
        <f>IFERROR(IF(Table_Merge1[[#This Row],[LME Zinc stock]]*Table_Merge1[[#This Row],[Nima.مقدار]]=0,"",Table_Merge1[[#This Row],[LME Zinc stock]]*Table_Merge1[[#This Row],[Nima.مقدار]]),"")</f>
        <v/>
      </c>
      <c r="AQ3257" s="287" t="str">
        <f>IFERROR(IF(Table_Merge1[[#This Row],[LME Zinc 3-month]]*Table_Merge1[[#This Row],[Nima.مقدار]]=0,"",Table_Merge1[[#This Row],[LME Zinc 3-month]]*Table_Merge1[[#This Row],[Nima.مقدار]]),"")</f>
        <v/>
      </c>
      <c r="AR3257" s="288" t="str">
        <f>IFERROR(IF(Table_Merge1[[#This Row],[LME Zinc stock]]*Table_Merge1[[#This Row],[Azad.Sell]]=0,"",Table_Merge1[[#This Row],[LME Zinc stock]]*Table_Merge1[[#This Row],[Azad.Sell]]),"")</f>
        <v/>
      </c>
      <c r="AS3257" s="288" t="str">
        <f>IFERROR(IF(Table_Merge1[[#This Row],[LME Zinc 3-month]]*Table_Merge1[[#This Row],[Azad.Sell]]=0,"",Table_Merge1[[#This Row],[LME Zinc 3-month]]*Table_Merge1[[#This Row],[Azad.Sell]]),"")</f>
        <v/>
      </c>
      <c r="AT3257"/>
    </row>
    <row r="3258" spans="1:46" x14ac:dyDescent="0.25">
      <c r="A3258" s="258">
        <v>45061</v>
      </c>
      <c r="B325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1402.02.25</v>
      </c>
      <c r="C3258" s="195">
        <f t="shared" ca="1" si="86"/>
        <v>1402</v>
      </c>
      <c r="D325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58" s="195">
        <f>_xlfn.NUMBERVALUE(RIGHT(Table11[[#This Row],[تاریخ شمسی]],2))</f>
        <v>25</v>
      </c>
      <c r="F325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02-25</v>
      </c>
      <c r="G3258" s="195" t="s">
        <v>3409</v>
      </c>
      <c r="L3258" s="259">
        <v>45061</v>
      </c>
      <c r="M3258">
        <v>385025</v>
      </c>
      <c r="O3258" s="283">
        <f>IFERROR(DATE(Table7[[#This Row],[year]],MONTH(DATEVALUE(Table7[[#This Row],[month]]&amp;"1")),Table7[[#This Row],[day]]),"")</f>
        <v>40374</v>
      </c>
      <c r="P3258" s="257" t="s">
        <v>6683</v>
      </c>
      <c r="Q3258" s="257">
        <v>2010</v>
      </c>
      <c r="R3258" s="257" t="s">
        <v>3443</v>
      </c>
      <c r="S3258" s="257">
        <v>15</v>
      </c>
      <c r="T3258" s="257">
        <v>1211.75</v>
      </c>
      <c r="U3258" s="257">
        <v>2206</v>
      </c>
      <c r="V3258" s="257">
        <v>4403750</v>
      </c>
      <c r="X3258" s="260">
        <v>40455</v>
      </c>
      <c r="Z3258" s="260">
        <v>12</v>
      </c>
      <c r="AB3258" s="260" t="str">
        <f>IFERROR(IFERROR(VLOOKUP(Table_Merge1[[#This Row],[Column1]],Table11[#All],2,FALSE),LEFT(AB3259,8)&amp;IF(LEN((RIGHT(AB3259,2)+1))&lt;2,"0"&amp;(RIGHT(AB3259,2)+1),(RIGHT(AB3259,2)-1))),"")</f>
        <v/>
      </c>
      <c r="AC3258" s="259" t="str">
        <f>LEFT(Table_Merge1[[#This Row],[Column2]],4)</f>
        <v/>
      </c>
      <c r="AD3258" s="259" t="str">
        <f>RIGHT(LEFT(Table_Merge1[[#This Row],[Column2]],7),2)</f>
        <v/>
      </c>
      <c r="AE3258" s="259" t="str">
        <f>RIGHT(Table_Merge1[[#This Row],[Column2]],2)</f>
        <v/>
      </c>
      <c r="AH3258" s="260">
        <v>2010</v>
      </c>
      <c r="AI3258" t="s">
        <v>3448</v>
      </c>
      <c r="AJ3258" s="260">
        <v>4</v>
      </c>
      <c r="AK3258">
        <v>1316</v>
      </c>
      <c r="AL3258">
        <v>2364</v>
      </c>
      <c r="AM3258">
        <v>4320950</v>
      </c>
      <c r="AP3258" s="287" t="str">
        <f>IFERROR(IF(Table_Merge1[[#This Row],[LME Zinc stock]]*Table_Merge1[[#This Row],[Nima.مقدار]]=0,"",Table_Merge1[[#This Row],[LME Zinc stock]]*Table_Merge1[[#This Row],[Nima.مقدار]]),"")</f>
        <v/>
      </c>
      <c r="AQ3258" s="287" t="str">
        <f>IFERROR(IF(Table_Merge1[[#This Row],[LME Zinc 3-month]]*Table_Merge1[[#This Row],[Nima.مقدار]]=0,"",Table_Merge1[[#This Row],[LME Zinc 3-month]]*Table_Merge1[[#This Row],[Nima.مقدار]]),"")</f>
        <v/>
      </c>
      <c r="AR3258" s="288" t="str">
        <f>IFERROR(IF(Table_Merge1[[#This Row],[LME Zinc stock]]*Table_Merge1[[#This Row],[Azad.Sell]]=0,"",Table_Merge1[[#This Row],[LME Zinc stock]]*Table_Merge1[[#This Row],[Azad.Sell]]),"")</f>
        <v/>
      </c>
      <c r="AS3258" s="288" t="str">
        <f>IFERROR(IF(Table_Merge1[[#This Row],[LME Zinc 3-month]]*Table_Merge1[[#This Row],[Azad.Sell]]=0,"",Table_Merge1[[#This Row],[LME Zinc 3-month]]*Table_Merge1[[#This Row],[Azad.Sell]]),"")</f>
        <v/>
      </c>
      <c r="AT3258"/>
    </row>
    <row r="3259" spans="1:46" x14ac:dyDescent="0.25">
      <c r="A3259" s="258">
        <v>45063</v>
      </c>
      <c r="B3259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1402.02.27</v>
      </c>
      <c r="C3259" s="195">
        <f t="shared" ca="1" si="86"/>
        <v>1402</v>
      </c>
      <c r="D3259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59" s="195">
        <f>_xlfn.NUMBERVALUE(RIGHT(Table11[[#This Row],[تاریخ شمسی]],2))</f>
        <v>27</v>
      </c>
      <c r="F3259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02-27</v>
      </c>
      <c r="G3259" s="195" t="s">
        <v>3410</v>
      </c>
      <c r="L3259" s="259">
        <v>45063</v>
      </c>
      <c r="M3259">
        <v>385025</v>
      </c>
      <c r="O3259" s="284">
        <f>IFERROR(DATE(Table7[[#This Row],[year]],MONTH(DATEVALUE(Table7[[#This Row],[month]]&amp;"1")),Table7[[#This Row],[day]]),"")</f>
        <v>40373</v>
      </c>
      <c r="P3259" s="195" t="s">
        <v>6684</v>
      </c>
      <c r="Q3259" s="195">
        <v>2010</v>
      </c>
      <c r="R3259" s="195" t="s">
        <v>3443</v>
      </c>
      <c r="S3259" s="195">
        <v>14</v>
      </c>
      <c r="T3259" s="195">
        <v>1212.25</v>
      </c>
      <c r="U3259" s="195">
        <v>2191.5</v>
      </c>
      <c r="V3259" s="195">
        <v>4381100</v>
      </c>
      <c r="X3259" s="260">
        <v>40452</v>
      </c>
      <c r="Z3259" s="260">
        <v>12</v>
      </c>
      <c r="AB3259" s="260" t="str">
        <f>IFERROR(IFERROR(VLOOKUP(Table_Merge1[[#This Row],[Column1]],Table11[#All],2,FALSE),LEFT(AB3260,8)&amp;IF(LEN((RIGHT(AB3260,2)+1))&lt;2,"0"&amp;(RIGHT(AB3260,2)+1),(RIGHT(AB3260,2)-1))),"")</f>
        <v/>
      </c>
      <c r="AC3259" s="259" t="str">
        <f>LEFT(Table_Merge1[[#This Row],[Column2]],4)</f>
        <v/>
      </c>
      <c r="AD3259" s="259" t="str">
        <f>RIGHT(LEFT(Table_Merge1[[#This Row],[Column2]],7),2)</f>
        <v/>
      </c>
      <c r="AE3259" s="259" t="str">
        <f>RIGHT(Table_Merge1[[#This Row],[Column2]],2)</f>
        <v/>
      </c>
      <c r="AH3259" s="260">
        <v>2010</v>
      </c>
      <c r="AI3259" t="s">
        <v>3448</v>
      </c>
      <c r="AJ3259" s="260">
        <v>1</v>
      </c>
      <c r="AK3259">
        <v>1313</v>
      </c>
      <c r="AL3259">
        <v>2380.5</v>
      </c>
      <c r="AM3259">
        <v>4325125</v>
      </c>
      <c r="AP3259" s="287" t="str">
        <f>IFERROR(IF(Table_Merge1[[#This Row],[LME Zinc stock]]*Table_Merge1[[#This Row],[Nima.مقدار]]=0,"",Table_Merge1[[#This Row],[LME Zinc stock]]*Table_Merge1[[#This Row],[Nima.مقدار]]),"")</f>
        <v/>
      </c>
      <c r="AQ3259" s="287" t="str">
        <f>IFERROR(IF(Table_Merge1[[#This Row],[LME Zinc 3-month]]*Table_Merge1[[#This Row],[Nima.مقدار]]=0,"",Table_Merge1[[#This Row],[LME Zinc 3-month]]*Table_Merge1[[#This Row],[Nima.مقدار]]),"")</f>
        <v/>
      </c>
      <c r="AR3259" s="288" t="str">
        <f>IFERROR(IF(Table_Merge1[[#This Row],[LME Zinc stock]]*Table_Merge1[[#This Row],[Azad.Sell]]=0,"",Table_Merge1[[#This Row],[LME Zinc stock]]*Table_Merge1[[#This Row],[Azad.Sell]]),"")</f>
        <v/>
      </c>
      <c r="AS3259" s="288" t="str">
        <f>IFERROR(IF(Table_Merge1[[#This Row],[LME Zinc 3-month]]*Table_Merge1[[#This Row],[Azad.Sell]]=0,"",Table_Merge1[[#This Row],[LME Zinc 3-month]]*Table_Merge1[[#This Row],[Azad.Sell]]),"")</f>
        <v/>
      </c>
      <c r="AT3259"/>
    </row>
    <row r="3260" spans="1:46" x14ac:dyDescent="0.25">
      <c r="A3260" s="258">
        <v>45064</v>
      </c>
      <c r="B3260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1402.02.28</v>
      </c>
      <c r="C3260" s="195">
        <f t="shared" ca="1" si="86"/>
        <v>1402</v>
      </c>
      <c r="D3260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60" s="195">
        <f>_xlfn.NUMBERVALUE(RIGHT(Table11[[#This Row],[تاریخ شمسی]],2))</f>
        <v>28</v>
      </c>
      <c r="F3260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02-28</v>
      </c>
      <c r="G3260" s="195" t="s">
        <v>3411</v>
      </c>
      <c r="L3260" s="259">
        <v>45064</v>
      </c>
      <c r="M3260">
        <v>385025</v>
      </c>
      <c r="O3260" s="283">
        <f>IFERROR(DATE(Table7[[#This Row],[year]],MONTH(DATEVALUE(Table7[[#This Row],[month]]&amp;"1")),Table7[[#This Row],[day]]),"")</f>
        <v>40372</v>
      </c>
      <c r="P3260" s="257" t="s">
        <v>6685</v>
      </c>
      <c r="Q3260" s="257">
        <v>2010</v>
      </c>
      <c r="R3260" s="257" t="s">
        <v>3443</v>
      </c>
      <c r="S3260" s="257">
        <v>13</v>
      </c>
      <c r="T3260" s="257">
        <v>1206.5</v>
      </c>
      <c r="U3260" s="257" t="s">
        <v>3621</v>
      </c>
      <c r="V3260" s="257" t="s">
        <v>3621</v>
      </c>
      <c r="X3260" s="260">
        <v>40451</v>
      </c>
      <c r="Z3260" s="260">
        <v>12</v>
      </c>
      <c r="AB3260" s="260" t="str">
        <f>IFERROR(IFERROR(VLOOKUP(Table_Merge1[[#This Row],[Column1]],Table11[#All],2,FALSE),LEFT(AB3261,8)&amp;IF(LEN((RIGHT(AB3261,2)+1))&lt;2,"0"&amp;(RIGHT(AB3261,2)+1),(RIGHT(AB3261,2)-1))),"")</f>
        <v/>
      </c>
      <c r="AC3260" s="259" t="str">
        <f>LEFT(Table_Merge1[[#This Row],[Column2]],4)</f>
        <v/>
      </c>
      <c r="AD3260" s="259" t="str">
        <f>RIGHT(LEFT(Table_Merge1[[#This Row],[Column2]],7),2)</f>
        <v/>
      </c>
      <c r="AE3260" s="259" t="str">
        <f>RIGHT(Table_Merge1[[#This Row],[Column2]],2)</f>
        <v/>
      </c>
      <c r="AH3260" s="260">
        <v>2010</v>
      </c>
      <c r="AI3260" t="s">
        <v>3447</v>
      </c>
      <c r="AJ3260" s="260">
        <v>30</v>
      </c>
      <c r="AK3260">
        <v>1311</v>
      </c>
      <c r="AL3260">
        <v>2386.5</v>
      </c>
      <c r="AM3260">
        <v>4316325</v>
      </c>
      <c r="AP3260" s="287" t="str">
        <f>IFERROR(IF(Table_Merge1[[#This Row],[LME Zinc stock]]*Table_Merge1[[#This Row],[Nima.مقدار]]=0,"",Table_Merge1[[#This Row],[LME Zinc stock]]*Table_Merge1[[#This Row],[Nima.مقدار]]),"")</f>
        <v/>
      </c>
      <c r="AQ3260" s="287" t="str">
        <f>IFERROR(IF(Table_Merge1[[#This Row],[LME Zinc 3-month]]*Table_Merge1[[#This Row],[Nima.مقدار]]=0,"",Table_Merge1[[#This Row],[LME Zinc 3-month]]*Table_Merge1[[#This Row],[Nima.مقدار]]),"")</f>
        <v/>
      </c>
      <c r="AR3260" s="288" t="str">
        <f>IFERROR(IF(Table_Merge1[[#This Row],[LME Zinc stock]]*Table_Merge1[[#This Row],[Azad.Sell]]=0,"",Table_Merge1[[#This Row],[LME Zinc stock]]*Table_Merge1[[#This Row],[Azad.Sell]]),"")</f>
        <v/>
      </c>
      <c r="AS3260" s="288" t="str">
        <f>IFERROR(IF(Table_Merge1[[#This Row],[LME Zinc 3-month]]*Table_Merge1[[#This Row],[Azad.Sell]]=0,"",Table_Merge1[[#This Row],[LME Zinc 3-month]]*Table_Merge1[[#This Row],[Azad.Sell]]),"")</f>
        <v/>
      </c>
      <c r="AT3260"/>
    </row>
    <row r="3261" spans="1:46" x14ac:dyDescent="0.25">
      <c r="A3261" s="258">
        <v>45066</v>
      </c>
      <c r="B3261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1402.02.30</v>
      </c>
      <c r="C3261" s="195">
        <f t="shared" ca="1" si="86"/>
        <v>1402</v>
      </c>
      <c r="D3261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61" s="195">
        <f>_xlfn.NUMBERVALUE(RIGHT(Table11[[#This Row],[تاریخ شمسی]],2))</f>
        <v>30</v>
      </c>
      <c r="F3261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02-30</v>
      </c>
      <c r="G3261" s="195" t="s">
        <v>3412</v>
      </c>
      <c r="L3261" s="259">
        <v>45066</v>
      </c>
      <c r="M3261">
        <v>385025</v>
      </c>
      <c r="O3261" s="284">
        <f>IFERROR(DATE(Table7[[#This Row],[year]],MONTH(DATEVALUE(Table7[[#This Row],[month]]&amp;"1")),Table7[[#This Row],[day]]),"")</f>
        <v>40371</v>
      </c>
      <c r="P3261" s="195" t="s">
        <v>6686</v>
      </c>
      <c r="Q3261" s="195">
        <v>2010</v>
      </c>
      <c r="R3261" s="195" t="s">
        <v>3443</v>
      </c>
      <c r="S3261" s="195">
        <v>12</v>
      </c>
      <c r="T3261" s="195">
        <v>1203.75</v>
      </c>
      <c r="U3261" s="195">
        <v>2138</v>
      </c>
      <c r="V3261" s="195">
        <v>4385300</v>
      </c>
      <c r="X3261" s="260">
        <v>40450</v>
      </c>
      <c r="Z3261" s="260">
        <v>12</v>
      </c>
      <c r="AB3261" s="260" t="str">
        <f>IFERROR(IFERROR(VLOOKUP(Table_Merge1[[#This Row],[Column1]],Table11[#All],2,FALSE),LEFT(AB3262,8)&amp;IF(LEN((RIGHT(AB3262,2)+1))&lt;2,"0"&amp;(RIGHT(AB3262,2)+1),(RIGHT(AB3262,2)-1))),"")</f>
        <v/>
      </c>
      <c r="AC3261" s="259" t="str">
        <f>LEFT(Table_Merge1[[#This Row],[Column2]],4)</f>
        <v/>
      </c>
      <c r="AD3261" s="259" t="str">
        <f>RIGHT(LEFT(Table_Merge1[[#This Row],[Column2]],7),2)</f>
        <v/>
      </c>
      <c r="AE3261" s="259" t="str">
        <f>RIGHT(Table_Merge1[[#This Row],[Column2]],2)</f>
        <v/>
      </c>
      <c r="AH3261" s="260">
        <v>2010</v>
      </c>
      <c r="AI3261" t="s">
        <v>3447</v>
      </c>
      <c r="AJ3261" s="260">
        <v>29</v>
      </c>
      <c r="AK3261">
        <v>1307.5</v>
      </c>
      <c r="AL3261">
        <v>2380</v>
      </c>
      <c r="AM3261">
        <v>4312375</v>
      </c>
      <c r="AP3261" s="287" t="str">
        <f>IFERROR(IF(Table_Merge1[[#This Row],[LME Zinc stock]]*Table_Merge1[[#This Row],[Nima.مقدار]]=0,"",Table_Merge1[[#This Row],[LME Zinc stock]]*Table_Merge1[[#This Row],[Nima.مقدار]]),"")</f>
        <v/>
      </c>
      <c r="AQ3261" s="287" t="str">
        <f>IFERROR(IF(Table_Merge1[[#This Row],[LME Zinc 3-month]]*Table_Merge1[[#This Row],[Nima.مقدار]]=0,"",Table_Merge1[[#This Row],[LME Zinc 3-month]]*Table_Merge1[[#This Row],[Nima.مقدار]]),"")</f>
        <v/>
      </c>
      <c r="AR3261" s="288" t="str">
        <f>IFERROR(IF(Table_Merge1[[#This Row],[LME Zinc stock]]*Table_Merge1[[#This Row],[Azad.Sell]]=0,"",Table_Merge1[[#This Row],[LME Zinc stock]]*Table_Merge1[[#This Row],[Azad.Sell]]),"")</f>
        <v/>
      </c>
      <c r="AS3261" s="288" t="str">
        <f>IFERROR(IF(Table_Merge1[[#This Row],[LME Zinc 3-month]]*Table_Merge1[[#This Row],[Azad.Sell]]=0,"",Table_Merge1[[#This Row],[LME Zinc 3-month]]*Table_Merge1[[#This Row],[Azad.Sell]]),"")</f>
        <v/>
      </c>
      <c r="AT3261"/>
    </row>
    <row r="3262" spans="1:46" x14ac:dyDescent="0.25">
      <c r="A3262" s="258">
        <v>45067</v>
      </c>
      <c r="B3262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1402.02.31</v>
      </c>
      <c r="C3262" s="195">
        <f t="shared" ca="1" si="86"/>
        <v>1402</v>
      </c>
      <c r="D3262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2</v>
      </c>
      <c r="E3262" s="195">
        <f>_xlfn.NUMBERVALUE(RIGHT(Table11[[#This Row],[تاریخ شمسی]],2))</f>
        <v>31</v>
      </c>
      <c r="F3262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02-31</v>
      </c>
      <c r="G3262" s="195" t="s">
        <v>3413</v>
      </c>
      <c r="L3262" s="259">
        <v>45067</v>
      </c>
      <c r="M3262">
        <v>385025</v>
      </c>
      <c r="O3262" s="283">
        <f>IFERROR(DATE(Table7[[#This Row],[year]],MONTH(DATEVALUE(Table7[[#This Row],[month]]&amp;"1")),Table7[[#This Row],[day]]),"")</f>
        <v>40368</v>
      </c>
      <c r="P3262" s="257" t="s">
        <v>6687</v>
      </c>
      <c r="Q3262" s="257">
        <v>2010</v>
      </c>
      <c r="R3262" s="257" t="s">
        <v>3443</v>
      </c>
      <c r="S3262" s="257">
        <v>9</v>
      </c>
      <c r="T3262" s="257">
        <v>1196.25</v>
      </c>
      <c r="U3262" s="257">
        <v>2098</v>
      </c>
      <c r="V3262" s="257">
        <v>4390625</v>
      </c>
      <c r="X3262" s="260">
        <v>40449</v>
      </c>
      <c r="Z3262" s="260">
        <v>12</v>
      </c>
      <c r="AB3262" s="260" t="str">
        <f>IFERROR(IFERROR(VLOOKUP(Table_Merge1[[#This Row],[Column1]],Table11[#All],2,FALSE),LEFT(AB3263,8)&amp;IF(LEN((RIGHT(AB3263,2)+1))&lt;2,"0"&amp;(RIGHT(AB3263,2)+1),(RIGHT(AB3263,2)-1))),"")</f>
        <v/>
      </c>
      <c r="AC3262" s="259" t="str">
        <f>LEFT(Table_Merge1[[#This Row],[Column2]],4)</f>
        <v/>
      </c>
      <c r="AD3262" s="259" t="str">
        <f>RIGHT(LEFT(Table_Merge1[[#This Row],[Column2]],7),2)</f>
        <v/>
      </c>
      <c r="AE3262" s="259" t="str">
        <f>RIGHT(Table_Merge1[[#This Row],[Column2]],2)</f>
        <v/>
      </c>
      <c r="AH3262" s="260">
        <v>2010</v>
      </c>
      <c r="AI3262" t="s">
        <v>3447</v>
      </c>
      <c r="AJ3262" s="260">
        <v>28</v>
      </c>
      <c r="AK3262">
        <v>1289</v>
      </c>
      <c r="AL3262">
        <v>2404</v>
      </c>
      <c r="AM3262">
        <v>4313975</v>
      </c>
      <c r="AP3262" s="287" t="str">
        <f>IFERROR(IF(Table_Merge1[[#This Row],[LME Zinc stock]]*Table_Merge1[[#This Row],[Nima.مقدار]]=0,"",Table_Merge1[[#This Row],[LME Zinc stock]]*Table_Merge1[[#This Row],[Nima.مقدار]]),"")</f>
        <v/>
      </c>
      <c r="AQ3262" s="287" t="str">
        <f>IFERROR(IF(Table_Merge1[[#This Row],[LME Zinc 3-month]]*Table_Merge1[[#This Row],[Nima.مقدار]]=0,"",Table_Merge1[[#This Row],[LME Zinc 3-month]]*Table_Merge1[[#This Row],[Nima.مقدار]]),"")</f>
        <v/>
      </c>
      <c r="AR3262" s="288" t="str">
        <f>IFERROR(IF(Table_Merge1[[#This Row],[LME Zinc stock]]*Table_Merge1[[#This Row],[Azad.Sell]]=0,"",Table_Merge1[[#This Row],[LME Zinc stock]]*Table_Merge1[[#This Row],[Azad.Sell]]),"")</f>
        <v/>
      </c>
      <c r="AS3262" s="288" t="str">
        <f>IFERROR(IF(Table_Merge1[[#This Row],[LME Zinc 3-month]]*Table_Merge1[[#This Row],[Azad.Sell]]=0,"",Table_Merge1[[#This Row],[LME Zinc 3-month]]*Table_Merge1[[#This Row],[Azad.Sell]]),"")</f>
        <v/>
      </c>
      <c r="AT3262"/>
    </row>
    <row r="3263" spans="1:46" x14ac:dyDescent="0.25">
      <c r="A3263" s="258">
        <v>45068</v>
      </c>
      <c r="B3263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1402.03.01</v>
      </c>
      <c r="C3263" s="195">
        <f t="shared" ca="1" si="86"/>
        <v>1402</v>
      </c>
      <c r="D3263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263" s="195">
        <f>_xlfn.NUMBERVALUE(RIGHT(Table11[[#This Row],[تاریخ شمسی]],2))</f>
        <v>1</v>
      </c>
      <c r="F3263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03-01</v>
      </c>
      <c r="G3263" s="195" t="s">
        <v>3414</v>
      </c>
      <c r="L3263" s="259">
        <v>45068</v>
      </c>
      <c r="M3263">
        <v>385025</v>
      </c>
      <c r="O3263" s="284">
        <f>IFERROR(DATE(Table7[[#This Row],[year]],MONTH(DATEVALUE(Table7[[#This Row],[month]]&amp;"1")),Table7[[#This Row],[day]]),"")</f>
        <v>40367</v>
      </c>
      <c r="P3263" s="195" t="s">
        <v>6688</v>
      </c>
      <c r="Q3263" s="195">
        <v>2010</v>
      </c>
      <c r="R3263" s="195" t="s">
        <v>3443</v>
      </c>
      <c r="S3263" s="195">
        <v>8</v>
      </c>
      <c r="T3263" s="195">
        <v>1201.25</v>
      </c>
      <c r="U3263" s="195">
        <v>2077</v>
      </c>
      <c r="V3263" s="195">
        <v>4395125</v>
      </c>
      <c r="X3263" s="260">
        <v>40448</v>
      </c>
      <c r="Z3263" s="260">
        <v>12</v>
      </c>
      <c r="AB3263" s="260" t="str">
        <f>IFERROR(IFERROR(VLOOKUP(Table_Merge1[[#This Row],[Column1]],Table11[#All],2,FALSE),LEFT(AB3264,8)&amp;IF(LEN((RIGHT(AB3264,2)+1))&lt;2,"0"&amp;(RIGHT(AB3264,2)+1),(RIGHT(AB3264,2)-1))),"")</f>
        <v/>
      </c>
      <c r="AC3263" s="259" t="str">
        <f>LEFT(Table_Merge1[[#This Row],[Column2]],4)</f>
        <v/>
      </c>
      <c r="AD3263" s="259" t="str">
        <f>RIGHT(LEFT(Table_Merge1[[#This Row],[Column2]],7),2)</f>
        <v/>
      </c>
      <c r="AE3263" s="259" t="str">
        <f>RIGHT(Table_Merge1[[#This Row],[Column2]],2)</f>
        <v/>
      </c>
      <c r="AH3263" s="260">
        <v>2010</v>
      </c>
      <c r="AI3263" t="s">
        <v>3447</v>
      </c>
      <c r="AJ3263" s="260">
        <v>27</v>
      </c>
      <c r="AK3263">
        <v>1298.25</v>
      </c>
      <c r="AL3263">
        <v>2434</v>
      </c>
      <c r="AM3263">
        <v>4318100</v>
      </c>
      <c r="AP3263" s="287" t="str">
        <f>IFERROR(IF(Table_Merge1[[#This Row],[LME Zinc stock]]*Table_Merge1[[#This Row],[Nima.مقدار]]=0,"",Table_Merge1[[#This Row],[LME Zinc stock]]*Table_Merge1[[#This Row],[Nima.مقدار]]),"")</f>
        <v/>
      </c>
      <c r="AQ3263" s="287" t="str">
        <f>IFERROR(IF(Table_Merge1[[#This Row],[LME Zinc 3-month]]*Table_Merge1[[#This Row],[Nima.مقدار]]=0,"",Table_Merge1[[#This Row],[LME Zinc 3-month]]*Table_Merge1[[#This Row],[Nima.مقدار]]),"")</f>
        <v/>
      </c>
      <c r="AR3263" s="288" t="str">
        <f>IFERROR(IF(Table_Merge1[[#This Row],[LME Zinc stock]]*Table_Merge1[[#This Row],[Azad.Sell]]=0,"",Table_Merge1[[#This Row],[LME Zinc stock]]*Table_Merge1[[#This Row],[Azad.Sell]]),"")</f>
        <v/>
      </c>
      <c r="AS3263" s="288" t="str">
        <f>IFERROR(IF(Table_Merge1[[#This Row],[LME Zinc 3-month]]*Table_Merge1[[#This Row],[Azad.Sell]]=0,"",Table_Merge1[[#This Row],[LME Zinc 3-month]]*Table_Merge1[[#This Row],[Azad.Sell]]),"")</f>
        <v/>
      </c>
      <c r="AT3263"/>
    </row>
    <row r="3264" spans="1:46" x14ac:dyDescent="0.25">
      <c r="A3264" s="258">
        <v>45069</v>
      </c>
      <c r="B3264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1402.03.02</v>
      </c>
      <c r="C3264" s="195">
        <f t="shared" ca="1" si="86"/>
        <v>1402</v>
      </c>
      <c r="D3264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264" s="195">
        <f>_xlfn.NUMBERVALUE(RIGHT(Table11[[#This Row],[تاریخ شمسی]],2))</f>
        <v>2</v>
      </c>
      <c r="F3264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03-02</v>
      </c>
      <c r="G3264" s="195" t="s">
        <v>3415</v>
      </c>
      <c r="L3264" s="259">
        <v>45069</v>
      </c>
      <c r="M3264">
        <v>386025</v>
      </c>
      <c r="O3264" s="283">
        <f>IFERROR(DATE(Table7[[#This Row],[year]],MONTH(DATEVALUE(Table7[[#This Row],[month]]&amp;"1")),Table7[[#This Row],[day]]),"")</f>
        <v>40366</v>
      </c>
      <c r="P3264" s="257" t="s">
        <v>6689</v>
      </c>
      <c r="Q3264" s="257">
        <v>2010</v>
      </c>
      <c r="R3264" s="257" t="s">
        <v>3443</v>
      </c>
      <c r="S3264" s="257">
        <v>7</v>
      </c>
      <c r="T3264" s="257">
        <v>1186</v>
      </c>
      <c r="U3264" s="257">
        <v>2063</v>
      </c>
      <c r="V3264" s="257">
        <v>4399775</v>
      </c>
      <c r="X3264" s="260">
        <v>40445</v>
      </c>
      <c r="Z3264" s="260">
        <v>12</v>
      </c>
      <c r="AB3264" s="260" t="str">
        <f>IFERROR(IFERROR(VLOOKUP(Table_Merge1[[#This Row],[Column1]],Table11[#All],2,FALSE),LEFT(AB3265,8)&amp;IF(LEN((RIGHT(AB3265,2)+1))&lt;2,"0"&amp;(RIGHT(AB3265,2)+1),(RIGHT(AB3265,2)-1))),"")</f>
        <v/>
      </c>
      <c r="AC3264" s="259" t="str">
        <f>LEFT(Table_Merge1[[#This Row],[Column2]],4)</f>
        <v/>
      </c>
      <c r="AD3264" s="259" t="str">
        <f>RIGHT(LEFT(Table_Merge1[[#This Row],[Column2]],7),2)</f>
        <v/>
      </c>
      <c r="AE3264" s="259" t="str">
        <f>RIGHT(Table_Merge1[[#This Row],[Column2]],2)</f>
        <v/>
      </c>
      <c r="AH3264" s="260">
        <v>2010</v>
      </c>
      <c r="AI3264" t="s">
        <v>3447</v>
      </c>
      <c r="AJ3264" s="260">
        <v>24</v>
      </c>
      <c r="AK3264">
        <v>1298</v>
      </c>
      <c r="AL3264">
        <v>2425</v>
      </c>
      <c r="AM3264">
        <v>4322250</v>
      </c>
      <c r="AP3264" s="287" t="str">
        <f>IFERROR(IF(Table_Merge1[[#This Row],[LME Zinc stock]]*Table_Merge1[[#This Row],[Nima.مقدار]]=0,"",Table_Merge1[[#This Row],[LME Zinc stock]]*Table_Merge1[[#This Row],[Nima.مقدار]]),"")</f>
        <v/>
      </c>
      <c r="AQ3264" s="287" t="str">
        <f>IFERROR(IF(Table_Merge1[[#This Row],[LME Zinc 3-month]]*Table_Merge1[[#This Row],[Nima.مقدار]]=0,"",Table_Merge1[[#This Row],[LME Zinc 3-month]]*Table_Merge1[[#This Row],[Nima.مقدار]]),"")</f>
        <v/>
      </c>
      <c r="AR3264" s="288" t="str">
        <f>IFERROR(IF(Table_Merge1[[#This Row],[LME Zinc stock]]*Table_Merge1[[#This Row],[Azad.Sell]]=0,"",Table_Merge1[[#This Row],[LME Zinc stock]]*Table_Merge1[[#This Row],[Azad.Sell]]),"")</f>
        <v/>
      </c>
      <c r="AS3264" s="288" t="str">
        <f>IFERROR(IF(Table_Merge1[[#This Row],[LME Zinc 3-month]]*Table_Merge1[[#This Row],[Azad.Sell]]=0,"",Table_Merge1[[#This Row],[LME Zinc 3-month]]*Table_Merge1[[#This Row],[Azad.Sell]]),"")</f>
        <v/>
      </c>
      <c r="AT3264"/>
    </row>
    <row r="3265" spans="1:46" x14ac:dyDescent="0.25">
      <c r="A3265" s="258">
        <v>45070</v>
      </c>
      <c r="B3265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1402.03.03</v>
      </c>
      <c r="C3265" s="195">
        <f t="shared" ca="1" si="86"/>
        <v>1402</v>
      </c>
      <c r="D3265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265" s="195">
        <f>_xlfn.NUMBERVALUE(RIGHT(Table11[[#This Row],[تاریخ شمسی]],2))</f>
        <v>3</v>
      </c>
      <c r="F3265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03-03</v>
      </c>
      <c r="G3265" s="195" t="s">
        <v>3416</v>
      </c>
      <c r="L3265" s="259">
        <v>45070</v>
      </c>
      <c r="M3265">
        <v>386225</v>
      </c>
      <c r="O3265" s="284">
        <f>IFERROR(DATE(Table7[[#This Row],[year]],MONTH(DATEVALUE(Table7[[#This Row],[month]]&amp;"1")),Table7[[#This Row],[day]]),"")</f>
        <v>40365</v>
      </c>
      <c r="P3265" s="195" t="s">
        <v>6690</v>
      </c>
      <c r="Q3265" s="195">
        <v>2010</v>
      </c>
      <c r="R3265" s="195" t="s">
        <v>3443</v>
      </c>
      <c r="S3265" s="195">
        <v>6</v>
      </c>
      <c r="T3265" s="195">
        <v>1210.75</v>
      </c>
      <c r="U3265" s="195">
        <v>2040.5</v>
      </c>
      <c r="V3265" s="195">
        <v>4404650</v>
      </c>
      <c r="X3265" s="260">
        <v>40444</v>
      </c>
      <c r="Z3265" s="260">
        <v>12</v>
      </c>
      <c r="AB3265" s="260" t="str">
        <f>IFERROR(IFERROR(VLOOKUP(Table_Merge1[[#This Row],[Column1]],Table11[#All],2,FALSE),LEFT(AB3266,8)&amp;IF(LEN((RIGHT(AB3266,2)+1))&lt;2,"0"&amp;(RIGHT(AB3266,2)+1),(RIGHT(AB3266,2)-1))),"")</f>
        <v/>
      </c>
      <c r="AC3265" s="259" t="str">
        <f>LEFT(Table_Merge1[[#This Row],[Column2]],4)</f>
        <v/>
      </c>
      <c r="AD3265" s="259" t="str">
        <f>RIGHT(LEFT(Table_Merge1[[#This Row],[Column2]],7),2)</f>
        <v/>
      </c>
      <c r="AE3265" s="259" t="str">
        <f>RIGHT(Table_Merge1[[#This Row],[Column2]],2)</f>
        <v/>
      </c>
      <c r="AH3265" s="260">
        <v>2010</v>
      </c>
      <c r="AI3265" t="s">
        <v>3447</v>
      </c>
      <c r="AJ3265" s="260">
        <v>23</v>
      </c>
      <c r="AK3265">
        <v>1291.5</v>
      </c>
      <c r="AL3265">
        <v>2418</v>
      </c>
      <c r="AM3265">
        <v>4323750</v>
      </c>
      <c r="AP3265" s="287" t="str">
        <f>IFERROR(IF(Table_Merge1[[#This Row],[LME Zinc stock]]*Table_Merge1[[#This Row],[Nima.مقدار]]=0,"",Table_Merge1[[#This Row],[LME Zinc stock]]*Table_Merge1[[#This Row],[Nima.مقدار]]),"")</f>
        <v/>
      </c>
      <c r="AQ3265" s="287" t="str">
        <f>IFERROR(IF(Table_Merge1[[#This Row],[LME Zinc 3-month]]*Table_Merge1[[#This Row],[Nima.مقدار]]=0,"",Table_Merge1[[#This Row],[LME Zinc 3-month]]*Table_Merge1[[#This Row],[Nima.مقدار]]),"")</f>
        <v/>
      </c>
      <c r="AR3265" s="288" t="str">
        <f>IFERROR(IF(Table_Merge1[[#This Row],[LME Zinc stock]]*Table_Merge1[[#This Row],[Azad.Sell]]=0,"",Table_Merge1[[#This Row],[LME Zinc stock]]*Table_Merge1[[#This Row],[Azad.Sell]]),"")</f>
        <v/>
      </c>
      <c r="AS3265" s="288" t="str">
        <f>IFERROR(IF(Table_Merge1[[#This Row],[LME Zinc 3-month]]*Table_Merge1[[#This Row],[Azad.Sell]]=0,"",Table_Merge1[[#This Row],[LME Zinc 3-month]]*Table_Merge1[[#This Row],[Azad.Sell]]),"")</f>
        <v/>
      </c>
      <c r="AT3265"/>
    </row>
    <row r="3266" spans="1:46" x14ac:dyDescent="0.25">
      <c r="A3266" s="258">
        <v>45071</v>
      </c>
      <c r="B3266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1402.03.04</v>
      </c>
      <c r="C3266" s="195">
        <f t="shared" ca="1" si="86"/>
        <v>1402</v>
      </c>
      <c r="D3266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266" s="195">
        <f>_xlfn.NUMBERVALUE(RIGHT(Table11[[#This Row],[تاریخ شمسی]],2))</f>
        <v>4</v>
      </c>
      <c r="F3266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03-04</v>
      </c>
      <c r="G3266" s="195" t="s">
        <v>3417</v>
      </c>
      <c r="L3266" s="259">
        <v>45071</v>
      </c>
      <c r="M3266">
        <v>386425</v>
      </c>
      <c r="O3266" s="283">
        <f>IFERROR(DATE(Table7[[#This Row],[year]],MONTH(DATEVALUE(Table7[[#This Row],[month]]&amp;"1")),Table7[[#This Row],[day]]),"")</f>
        <v>40364</v>
      </c>
      <c r="P3266" s="257" t="s">
        <v>6691</v>
      </c>
      <c r="Q3266" s="257">
        <v>2010</v>
      </c>
      <c r="R3266" s="257" t="s">
        <v>3443</v>
      </c>
      <c r="S3266" s="257">
        <v>5</v>
      </c>
      <c r="T3266" s="257">
        <v>1208.5</v>
      </c>
      <c r="U3266" s="257">
        <v>2024</v>
      </c>
      <c r="V3266" s="257">
        <v>4409975</v>
      </c>
      <c r="X3266" s="260">
        <v>40443</v>
      </c>
      <c r="Z3266" s="260">
        <v>12</v>
      </c>
      <c r="AB3266" s="260" t="str">
        <f>IFERROR(IFERROR(VLOOKUP(Table_Merge1[[#This Row],[Column1]],Table11[#All],2,FALSE),LEFT(AB3267,8)&amp;IF(LEN((RIGHT(AB3267,2)+1))&lt;2,"0"&amp;(RIGHT(AB3267,2)+1),(RIGHT(AB3267,2)-1))),"")</f>
        <v/>
      </c>
      <c r="AC3266" s="259" t="str">
        <f>LEFT(Table_Merge1[[#This Row],[Column2]],4)</f>
        <v/>
      </c>
      <c r="AD3266" s="259" t="str">
        <f>RIGHT(LEFT(Table_Merge1[[#This Row],[Column2]],7),2)</f>
        <v/>
      </c>
      <c r="AE3266" s="259" t="str">
        <f>RIGHT(Table_Merge1[[#This Row],[Column2]],2)</f>
        <v/>
      </c>
      <c r="AH3266" s="260">
        <v>2010</v>
      </c>
      <c r="AI3266" t="s">
        <v>3447</v>
      </c>
      <c r="AJ3266" s="260">
        <v>22</v>
      </c>
      <c r="AK3266">
        <v>1291.75</v>
      </c>
      <c r="AL3266">
        <v>2424.5</v>
      </c>
      <c r="AM3266">
        <v>4327575</v>
      </c>
      <c r="AP3266" s="287" t="str">
        <f>IFERROR(IF(Table_Merge1[[#This Row],[LME Zinc stock]]*Table_Merge1[[#This Row],[Nima.مقدار]]=0,"",Table_Merge1[[#This Row],[LME Zinc stock]]*Table_Merge1[[#This Row],[Nima.مقدار]]),"")</f>
        <v/>
      </c>
      <c r="AQ3266" s="287" t="str">
        <f>IFERROR(IF(Table_Merge1[[#This Row],[LME Zinc 3-month]]*Table_Merge1[[#This Row],[Nima.مقدار]]=0,"",Table_Merge1[[#This Row],[LME Zinc 3-month]]*Table_Merge1[[#This Row],[Nima.مقدار]]),"")</f>
        <v/>
      </c>
      <c r="AR3266" s="288" t="str">
        <f>IFERROR(IF(Table_Merge1[[#This Row],[LME Zinc stock]]*Table_Merge1[[#This Row],[Azad.Sell]]=0,"",Table_Merge1[[#This Row],[LME Zinc stock]]*Table_Merge1[[#This Row],[Azad.Sell]]),"")</f>
        <v/>
      </c>
      <c r="AS3266" s="288" t="str">
        <f>IFERROR(IF(Table_Merge1[[#This Row],[LME Zinc 3-month]]*Table_Merge1[[#This Row],[Azad.Sell]]=0,"",Table_Merge1[[#This Row],[LME Zinc 3-month]]*Table_Merge1[[#This Row],[Azad.Sell]]),"")</f>
        <v/>
      </c>
      <c r="AT3266"/>
    </row>
    <row r="3267" spans="1:46" x14ac:dyDescent="0.25">
      <c r="A3267" s="258">
        <v>45073</v>
      </c>
      <c r="B3267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1402.03.06</v>
      </c>
      <c r="C3267" s="195">
        <f t="shared" ca="1" si="86"/>
        <v>1402</v>
      </c>
      <c r="D3267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267" s="195">
        <f>_xlfn.NUMBERVALUE(RIGHT(Table11[[#This Row],[تاریخ شمسی]],2))</f>
        <v>6</v>
      </c>
      <c r="F3267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03-06</v>
      </c>
      <c r="G3267" s="195" t="s">
        <v>3418</v>
      </c>
      <c r="L3267" s="259">
        <v>45073</v>
      </c>
      <c r="M3267">
        <v>386425</v>
      </c>
      <c r="O3267" s="284">
        <f>IFERROR(DATE(Table7[[#This Row],[year]],MONTH(DATEVALUE(Table7[[#This Row],[month]]&amp;"1")),Table7[[#This Row],[day]]),"")</f>
        <v>40361</v>
      </c>
      <c r="P3267" s="195" t="s">
        <v>6692</v>
      </c>
      <c r="Q3267" s="195">
        <v>2010</v>
      </c>
      <c r="R3267" s="195" t="s">
        <v>3443</v>
      </c>
      <c r="S3267" s="195">
        <v>2</v>
      </c>
      <c r="T3267" s="195">
        <v>1210.5</v>
      </c>
      <c r="U3267" s="195">
        <v>2025</v>
      </c>
      <c r="V3267" s="195">
        <v>4415950</v>
      </c>
      <c r="X3267" s="260">
        <v>40442</v>
      </c>
      <c r="Z3267" s="260">
        <v>12</v>
      </c>
      <c r="AB3267" s="260" t="str">
        <f>IFERROR(IFERROR(VLOOKUP(Table_Merge1[[#This Row],[Column1]],Table11[#All],2,FALSE),LEFT(AB3268,8)&amp;IF(LEN((RIGHT(AB3268,2)+1))&lt;2,"0"&amp;(RIGHT(AB3268,2)+1),(RIGHT(AB3268,2)-1))),"")</f>
        <v/>
      </c>
      <c r="AC3267" s="259" t="str">
        <f>LEFT(Table_Merge1[[#This Row],[Column2]],4)</f>
        <v/>
      </c>
      <c r="AD3267" s="259" t="str">
        <f>RIGHT(LEFT(Table_Merge1[[#This Row],[Column2]],7),2)</f>
        <v/>
      </c>
      <c r="AE3267" s="259" t="str">
        <f>RIGHT(Table_Merge1[[#This Row],[Column2]],2)</f>
        <v/>
      </c>
      <c r="AH3267" s="260">
        <v>2010</v>
      </c>
      <c r="AI3267" t="s">
        <v>3447</v>
      </c>
      <c r="AJ3267" s="260">
        <v>21</v>
      </c>
      <c r="AK3267">
        <v>1278.75</v>
      </c>
      <c r="AL3267">
        <v>2349.5</v>
      </c>
      <c r="AM3267">
        <v>4331600</v>
      </c>
      <c r="AP3267" s="287" t="str">
        <f>IFERROR(IF(Table_Merge1[[#This Row],[LME Zinc stock]]*Table_Merge1[[#This Row],[Nima.مقدار]]=0,"",Table_Merge1[[#This Row],[LME Zinc stock]]*Table_Merge1[[#This Row],[Nima.مقدار]]),"")</f>
        <v/>
      </c>
      <c r="AQ3267" s="287" t="str">
        <f>IFERROR(IF(Table_Merge1[[#This Row],[LME Zinc 3-month]]*Table_Merge1[[#This Row],[Nima.مقدار]]=0,"",Table_Merge1[[#This Row],[LME Zinc 3-month]]*Table_Merge1[[#This Row],[Nima.مقدار]]),"")</f>
        <v/>
      </c>
      <c r="AR3267" s="288" t="str">
        <f>IFERROR(IF(Table_Merge1[[#This Row],[LME Zinc stock]]*Table_Merge1[[#This Row],[Azad.Sell]]=0,"",Table_Merge1[[#This Row],[LME Zinc stock]]*Table_Merge1[[#This Row],[Azad.Sell]]),"")</f>
        <v/>
      </c>
      <c r="AS3267" s="288" t="str">
        <f>IFERROR(IF(Table_Merge1[[#This Row],[LME Zinc 3-month]]*Table_Merge1[[#This Row],[Azad.Sell]]=0,"",Table_Merge1[[#This Row],[LME Zinc 3-month]]*Table_Merge1[[#This Row],[Azad.Sell]]),"")</f>
        <v/>
      </c>
      <c r="AT3267"/>
    </row>
    <row r="3268" spans="1:46" x14ac:dyDescent="0.25">
      <c r="A3268" s="258">
        <v>45074</v>
      </c>
      <c r="B3268" s="195" t="str">
        <f ca="1">Table11[[#This Row],[Column23]]&amp;"."&amp;IF(LEN(Table11[[#This Row],[Column24]])&lt;2,"0"&amp;Table11[[#This Row],[Column24]],Table11[[#This Row],[Column24]])&amp;"."&amp;IF(LEN(Table11[[#This Row],[Column3]])&lt;2,"0"&amp;Table11[[#This Row],[Column3]],Table11[[#This Row],[Column3]])</f>
        <v>1402.03.07</v>
      </c>
      <c r="C3268" s="195">
        <f t="shared" ca="1" si="86"/>
        <v>1402</v>
      </c>
      <c r="D3268" s="195">
        <f ca="1">_xlfn.NUMBERVALUE(LEFT(Table11[[#This Row],[Column22]], LEN(Table11[[#This Row],[Column22]]) - MAX(IF(ISNUMBER(MID(Table11[[#This Row],[Column22]], ROW(INDIRECT("1:"&amp;LEN(Table11[[#This Row],[Column22]]))), 1) *1)=FALSE, ROW(INDIRECT("3:"&amp;LEN(Table11[[#This Row],[Column22]]))), 3))))</f>
        <v>3</v>
      </c>
      <c r="E3268" s="195">
        <f>_xlfn.NUMBERVALUE(RIGHT(Table11[[#This Row],[تاریخ شمسی]],2))</f>
        <v>7</v>
      </c>
      <c r="F3268" s="195" t="str">
        <f ca="1">RIGHT(Table11[[#This Row],[تاریخ شمسی]], LEN(Table11[[#This Row],[تاریخ شمسی]]) - MAX(IF(ISNUMBER(MID(Table11[[#This Row],[تاریخ شمسی]], ROW(INDIRECT("1:"&amp;LEN(Table11[[#This Row],[تاریخ شمسی]]))), 1) *1)=FALSE, ROW(INDIRECT("5:"&amp;LEN(Table11[[#This Row],[تاریخ شمسی]]))), 5)))</f>
        <v>03-07</v>
      </c>
      <c r="G3268" s="195" t="s">
        <v>3419</v>
      </c>
      <c r="L3268" s="259">
        <v>45074</v>
      </c>
      <c r="M3268">
        <v>386425</v>
      </c>
      <c r="O3268" s="283">
        <f>IFERROR(DATE(Table7[[#This Row],[year]],MONTH(DATEVALUE(Table7[[#This Row],[month]]&amp;"1")),Table7[[#This Row],[day]]),"")</f>
        <v>40360</v>
      </c>
      <c r="P3268" s="257" t="s">
        <v>6693</v>
      </c>
      <c r="Q3268" s="257">
        <v>2010</v>
      </c>
      <c r="R3268" s="257" t="s">
        <v>3443</v>
      </c>
      <c r="S3268" s="257">
        <v>1</v>
      </c>
      <c r="T3268" s="257">
        <v>1240</v>
      </c>
      <c r="U3268" s="257">
        <v>1995</v>
      </c>
      <c r="V3268" s="257">
        <v>4420025</v>
      </c>
      <c r="X3268" s="260">
        <v>40441</v>
      </c>
      <c r="Z3268" s="260">
        <v>12</v>
      </c>
      <c r="AB3268" s="260" t="str">
        <f>IFERROR(IFERROR(VLOOKUP(Table_Merge1[[#This Row],[Column1]],Table11[#All],2,FALSE),LEFT(AB3269,8)&amp;IF(LEN((RIGHT(AB3269,2)+1))&lt;2,"0"&amp;(RIGHT(AB3269,2)+1),(RIGHT(AB3269,2)-1))),"")</f>
        <v/>
      </c>
      <c r="AC3268" s="259" t="str">
        <f>LEFT(Table_Merge1[[#This Row],[Column2]],4)</f>
        <v/>
      </c>
      <c r="AD3268" s="259" t="str">
        <f>RIGHT(LEFT(Table_Merge1[[#This Row],[Column2]],7),2)</f>
        <v/>
      </c>
      <c r="AE3268" s="259" t="str">
        <f>RIGHT(Table_Merge1[[#This Row],[Column2]],2)</f>
        <v/>
      </c>
      <c r="AH3268" s="260">
        <v>2010</v>
      </c>
      <c r="AI3268" t="s">
        <v>3447</v>
      </c>
      <c r="AJ3268" s="260">
        <v>20</v>
      </c>
      <c r="AK3268">
        <v>1280.25</v>
      </c>
      <c r="AL3268">
        <v>2376</v>
      </c>
      <c r="AM3268">
        <v>4336675</v>
      </c>
      <c r="AP3268" s="287" t="str">
        <f>IFERROR(IF(Table_Merge1[[#This Row],[LME Zinc stock]]*Table_Merge1[[#This Row],[Nima.مقدار]]=0,"",Table_Merge1[[#This Row],[LME Zinc stock]]*Table_Merge1[[#This Row],[Nima.مقدار]]),"")</f>
        <v/>
      </c>
      <c r="AQ3268" s="287" t="str">
        <f>IFERROR(IF(Table_Merge1[[#This Row],[LME Zinc 3-month]]*Table_Merge1[[#This Row],[Nima.مقدار]]=0,"",Table_Merge1[[#This Row],[LME Zinc 3-month]]*Table_Merge1[[#This Row],[Nima.مقدار]]),"")</f>
        <v/>
      </c>
      <c r="AR3268" s="288" t="str">
        <f>IFERROR(IF(Table_Merge1[[#This Row],[LME Zinc stock]]*Table_Merge1[[#This Row],[Azad.Sell]]=0,"",Table_Merge1[[#This Row],[LME Zinc stock]]*Table_Merge1[[#This Row],[Azad.Sell]]),"")</f>
        <v/>
      </c>
      <c r="AS3268" s="288" t="str">
        <f>IFERROR(IF(Table_Merge1[[#This Row],[LME Zinc 3-month]]*Table_Merge1[[#This Row],[Azad.Sell]]=0,"",Table_Merge1[[#This Row],[LME Zinc 3-month]]*Table_Merge1[[#This Row],[Azad.Sell]]),"")</f>
        <v/>
      </c>
      <c r="AT3268"/>
    </row>
    <row r="3269" spans="1:46" x14ac:dyDescent="0.25">
      <c r="O3269" s="284">
        <f>IFERROR(DATE(Table7[[#This Row],[year]],MONTH(DATEVALUE(Table7[[#This Row],[month]]&amp;"1")),Table7[[#This Row],[day]]),"")</f>
        <v>40359</v>
      </c>
      <c r="P3269" s="195" t="s">
        <v>6694</v>
      </c>
      <c r="Q3269" s="195">
        <v>2010</v>
      </c>
      <c r="R3269" s="195" t="s">
        <v>3441</v>
      </c>
      <c r="S3269" s="195">
        <v>30</v>
      </c>
      <c r="T3269" s="195">
        <v>1240.5</v>
      </c>
      <c r="U3269" s="195">
        <v>1972</v>
      </c>
      <c r="V3269" s="195">
        <v>4368825</v>
      </c>
      <c r="X3269" s="260">
        <v>40438</v>
      </c>
      <c r="Z3269" s="260">
        <v>12</v>
      </c>
      <c r="AB3269" s="260" t="str">
        <f>IFERROR(IFERROR(VLOOKUP(Table_Merge1[[#This Row],[Column1]],Table11[#All],2,FALSE),LEFT(AB3270,8)&amp;IF(LEN((RIGHT(AB3270,2)+1))&lt;2,"0"&amp;(RIGHT(AB3270,2)+1),(RIGHT(AB3270,2)-1))),"")</f>
        <v/>
      </c>
      <c r="AC3269" s="259" t="str">
        <f>LEFT(Table_Merge1[[#This Row],[Column2]],4)</f>
        <v/>
      </c>
      <c r="AD3269" s="259" t="str">
        <f>RIGHT(LEFT(Table_Merge1[[#This Row],[Column2]],7),2)</f>
        <v/>
      </c>
      <c r="AE3269" s="259" t="str">
        <f>RIGHT(Table_Merge1[[#This Row],[Column2]],2)</f>
        <v/>
      </c>
      <c r="AH3269" s="260">
        <v>2010</v>
      </c>
      <c r="AI3269" t="s">
        <v>3447</v>
      </c>
      <c r="AJ3269" s="260">
        <v>17</v>
      </c>
      <c r="AK3269">
        <v>1281.5</v>
      </c>
      <c r="AL3269">
        <v>2370</v>
      </c>
      <c r="AM3269">
        <v>4340675</v>
      </c>
      <c r="AP3269" s="287" t="str">
        <f>IFERROR(IF(Table_Merge1[[#This Row],[LME Zinc stock]]*Table_Merge1[[#This Row],[Nima.مقدار]]=0,"",Table_Merge1[[#This Row],[LME Zinc stock]]*Table_Merge1[[#This Row],[Nima.مقدار]]),"")</f>
        <v/>
      </c>
      <c r="AQ3269" s="287" t="str">
        <f>IFERROR(IF(Table_Merge1[[#This Row],[LME Zinc 3-month]]*Table_Merge1[[#This Row],[Nima.مقدار]]=0,"",Table_Merge1[[#This Row],[LME Zinc 3-month]]*Table_Merge1[[#This Row],[Nima.مقدار]]),"")</f>
        <v/>
      </c>
      <c r="AR3269" s="288" t="str">
        <f>IFERROR(IF(Table_Merge1[[#This Row],[LME Zinc stock]]*Table_Merge1[[#This Row],[Azad.Sell]]=0,"",Table_Merge1[[#This Row],[LME Zinc stock]]*Table_Merge1[[#This Row],[Azad.Sell]]),"")</f>
        <v/>
      </c>
      <c r="AS3269" s="288" t="str">
        <f>IFERROR(IF(Table_Merge1[[#This Row],[LME Zinc 3-month]]*Table_Merge1[[#This Row],[Azad.Sell]]=0,"",Table_Merge1[[#This Row],[LME Zinc 3-month]]*Table_Merge1[[#This Row],[Azad.Sell]]),"")</f>
        <v/>
      </c>
      <c r="AT3269"/>
    </row>
    <row r="3270" spans="1:46" x14ac:dyDescent="0.25">
      <c r="O3270" s="283">
        <f>IFERROR(DATE(Table7[[#This Row],[year]],MONTH(DATEVALUE(Table7[[#This Row],[month]]&amp;"1")),Table7[[#This Row],[day]]),"")</f>
        <v>40358</v>
      </c>
      <c r="P3270" s="257" t="s">
        <v>6695</v>
      </c>
      <c r="Q3270" s="257">
        <v>2010</v>
      </c>
      <c r="R3270" s="257" t="s">
        <v>3441</v>
      </c>
      <c r="S3270" s="257">
        <v>29</v>
      </c>
      <c r="T3270" s="257">
        <v>1236</v>
      </c>
      <c r="U3270" s="257">
        <v>2025</v>
      </c>
      <c r="V3270" s="257">
        <v>4375150</v>
      </c>
      <c r="X3270" s="260">
        <v>40437</v>
      </c>
      <c r="Z3270" s="260">
        <v>12</v>
      </c>
      <c r="AB3270" s="260" t="str">
        <f>IFERROR(IFERROR(VLOOKUP(Table_Merge1[[#This Row],[Column1]],Table11[#All],2,FALSE),LEFT(AB3271,8)&amp;IF(LEN((RIGHT(AB3271,2)+1))&lt;2,"0"&amp;(RIGHT(AB3271,2)+1),(RIGHT(AB3271,2)-1))),"")</f>
        <v/>
      </c>
      <c r="AC3270" s="259" t="str">
        <f>LEFT(Table_Merge1[[#This Row],[Column2]],4)</f>
        <v/>
      </c>
      <c r="AD3270" s="259" t="str">
        <f>RIGHT(LEFT(Table_Merge1[[#This Row],[Column2]],7),2)</f>
        <v/>
      </c>
      <c r="AE3270" s="259" t="str">
        <f>RIGHT(Table_Merge1[[#This Row],[Column2]],2)</f>
        <v/>
      </c>
      <c r="AH3270" s="260">
        <v>2010</v>
      </c>
      <c r="AI3270" t="s">
        <v>3447</v>
      </c>
      <c r="AJ3270" s="260">
        <v>16</v>
      </c>
      <c r="AK3270">
        <v>1271.25</v>
      </c>
      <c r="AL3270">
        <v>2367</v>
      </c>
      <c r="AM3270">
        <v>4344500</v>
      </c>
      <c r="AP3270" s="287" t="str">
        <f>IFERROR(IF(Table_Merge1[[#This Row],[LME Zinc stock]]*Table_Merge1[[#This Row],[Nima.مقدار]]=0,"",Table_Merge1[[#This Row],[LME Zinc stock]]*Table_Merge1[[#This Row],[Nima.مقدار]]),"")</f>
        <v/>
      </c>
      <c r="AQ3270" s="287" t="str">
        <f>IFERROR(IF(Table_Merge1[[#This Row],[LME Zinc 3-month]]*Table_Merge1[[#This Row],[Nima.مقدار]]=0,"",Table_Merge1[[#This Row],[LME Zinc 3-month]]*Table_Merge1[[#This Row],[Nima.مقدار]]),"")</f>
        <v/>
      </c>
      <c r="AR3270" s="288" t="str">
        <f>IFERROR(IF(Table_Merge1[[#This Row],[LME Zinc stock]]*Table_Merge1[[#This Row],[Azad.Sell]]=0,"",Table_Merge1[[#This Row],[LME Zinc stock]]*Table_Merge1[[#This Row],[Azad.Sell]]),"")</f>
        <v/>
      </c>
      <c r="AS3270" s="288" t="str">
        <f>IFERROR(IF(Table_Merge1[[#This Row],[LME Zinc 3-month]]*Table_Merge1[[#This Row],[Azad.Sell]]=0,"",Table_Merge1[[#This Row],[LME Zinc 3-month]]*Table_Merge1[[#This Row],[Azad.Sell]]),"")</f>
        <v/>
      </c>
      <c r="AT3270"/>
    </row>
    <row r="3271" spans="1:46" x14ac:dyDescent="0.25">
      <c r="O3271" s="284">
        <f>IFERROR(DATE(Table7[[#This Row],[year]],MONTH(DATEVALUE(Table7[[#This Row],[month]]&amp;"1")),Table7[[#This Row],[day]]),"")</f>
        <v>40357</v>
      </c>
      <c r="P3271" s="195" t="s">
        <v>6696</v>
      </c>
      <c r="Q3271" s="195">
        <v>2010</v>
      </c>
      <c r="R3271" s="195" t="s">
        <v>3441</v>
      </c>
      <c r="S3271" s="195">
        <v>28</v>
      </c>
      <c r="T3271" s="195">
        <v>1256</v>
      </c>
      <c r="U3271" s="195">
        <v>2011</v>
      </c>
      <c r="V3271" s="195">
        <v>4381725</v>
      </c>
      <c r="X3271" s="260">
        <v>40436</v>
      </c>
      <c r="Z3271" s="260">
        <v>12</v>
      </c>
      <c r="AB3271" s="260" t="str">
        <f>IFERROR(IFERROR(VLOOKUP(Table_Merge1[[#This Row],[Column1]],Table11[#All],2,FALSE),LEFT(AB3272,8)&amp;IF(LEN((RIGHT(AB3272,2)+1))&lt;2,"0"&amp;(RIGHT(AB3272,2)+1),(RIGHT(AB3272,2)-1))),"")</f>
        <v/>
      </c>
      <c r="AC3271" s="259" t="str">
        <f>LEFT(Table_Merge1[[#This Row],[Column2]],4)</f>
        <v/>
      </c>
      <c r="AD3271" s="259" t="str">
        <f>RIGHT(LEFT(Table_Merge1[[#This Row],[Column2]],7),2)</f>
        <v/>
      </c>
      <c r="AE3271" s="259" t="str">
        <f>RIGHT(Table_Merge1[[#This Row],[Column2]],2)</f>
        <v/>
      </c>
      <c r="AH3271" s="260">
        <v>2010</v>
      </c>
      <c r="AI3271" t="s">
        <v>3447</v>
      </c>
      <c r="AJ3271" s="260">
        <v>15</v>
      </c>
      <c r="AK3271">
        <v>1270.4000000000001</v>
      </c>
      <c r="AL3271">
        <v>2354</v>
      </c>
      <c r="AM3271">
        <v>4348850</v>
      </c>
      <c r="AP3271" s="287" t="str">
        <f>IFERROR(IF(Table_Merge1[[#This Row],[LME Zinc stock]]*Table_Merge1[[#This Row],[Nima.مقدار]]=0,"",Table_Merge1[[#This Row],[LME Zinc stock]]*Table_Merge1[[#This Row],[Nima.مقدار]]),"")</f>
        <v/>
      </c>
      <c r="AQ3271" s="287" t="str">
        <f>IFERROR(IF(Table_Merge1[[#This Row],[LME Zinc 3-month]]*Table_Merge1[[#This Row],[Nima.مقدار]]=0,"",Table_Merge1[[#This Row],[LME Zinc 3-month]]*Table_Merge1[[#This Row],[Nima.مقدار]]),"")</f>
        <v/>
      </c>
      <c r="AR3271" s="288" t="str">
        <f>IFERROR(IF(Table_Merge1[[#This Row],[LME Zinc stock]]*Table_Merge1[[#This Row],[Azad.Sell]]=0,"",Table_Merge1[[#This Row],[LME Zinc stock]]*Table_Merge1[[#This Row],[Azad.Sell]]),"")</f>
        <v/>
      </c>
      <c r="AS3271" s="288" t="str">
        <f>IFERROR(IF(Table_Merge1[[#This Row],[LME Zinc 3-month]]*Table_Merge1[[#This Row],[Azad.Sell]]=0,"",Table_Merge1[[#This Row],[LME Zinc 3-month]]*Table_Merge1[[#This Row],[Azad.Sell]]),"")</f>
        <v/>
      </c>
      <c r="AT3271"/>
    </row>
    <row r="3272" spans="1:46" x14ac:dyDescent="0.25">
      <c r="O3272" s="283">
        <f>IFERROR(DATE(Table7[[#This Row],[year]],MONTH(DATEVALUE(Table7[[#This Row],[month]]&amp;"1")),Table7[[#This Row],[day]]),"")</f>
        <v>40354</v>
      </c>
      <c r="P3272" s="257" t="s">
        <v>6697</v>
      </c>
      <c r="Q3272" s="257">
        <v>2010</v>
      </c>
      <c r="R3272" s="257" t="s">
        <v>3441</v>
      </c>
      <c r="S3272" s="257">
        <v>25</v>
      </c>
      <c r="T3272" s="257">
        <v>1242.5</v>
      </c>
      <c r="U3272" s="257">
        <v>2019</v>
      </c>
      <c r="V3272" s="257">
        <v>4375900</v>
      </c>
      <c r="X3272" s="260">
        <v>40435</v>
      </c>
      <c r="Z3272" s="260">
        <v>12</v>
      </c>
      <c r="AB3272" s="260" t="str">
        <f>IFERROR(IFERROR(VLOOKUP(Table_Merge1[[#This Row],[Column1]],Table11[#All],2,FALSE),LEFT(AB3273,8)&amp;IF(LEN((RIGHT(AB3273,2)+1))&lt;2,"0"&amp;(RIGHT(AB3273,2)+1),(RIGHT(AB3273,2)-1))),"")</f>
        <v/>
      </c>
      <c r="AC3272" s="259" t="str">
        <f>LEFT(Table_Merge1[[#This Row],[Column2]],4)</f>
        <v/>
      </c>
      <c r="AD3272" s="259" t="str">
        <f>RIGHT(LEFT(Table_Merge1[[#This Row],[Column2]],7),2)</f>
        <v/>
      </c>
      <c r="AE3272" s="259" t="str">
        <f>RIGHT(Table_Merge1[[#This Row],[Column2]],2)</f>
        <v/>
      </c>
      <c r="AH3272" s="260">
        <v>2010</v>
      </c>
      <c r="AI3272" t="s">
        <v>3447</v>
      </c>
      <c r="AJ3272" s="260">
        <v>14</v>
      </c>
      <c r="AK3272">
        <v>1253.25</v>
      </c>
      <c r="AL3272">
        <v>2374</v>
      </c>
      <c r="AM3272">
        <v>4352000</v>
      </c>
      <c r="AP3272" s="287" t="str">
        <f>IFERROR(IF(Table_Merge1[[#This Row],[LME Zinc stock]]*Table_Merge1[[#This Row],[Nima.مقدار]]=0,"",Table_Merge1[[#This Row],[LME Zinc stock]]*Table_Merge1[[#This Row],[Nima.مقدار]]),"")</f>
        <v/>
      </c>
      <c r="AQ3272" s="287" t="str">
        <f>IFERROR(IF(Table_Merge1[[#This Row],[LME Zinc 3-month]]*Table_Merge1[[#This Row],[Nima.مقدار]]=0,"",Table_Merge1[[#This Row],[LME Zinc 3-month]]*Table_Merge1[[#This Row],[Nima.مقدار]]),"")</f>
        <v/>
      </c>
      <c r="AR3272" s="288" t="str">
        <f>IFERROR(IF(Table_Merge1[[#This Row],[LME Zinc stock]]*Table_Merge1[[#This Row],[Azad.Sell]]=0,"",Table_Merge1[[#This Row],[LME Zinc stock]]*Table_Merge1[[#This Row],[Azad.Sell]]),"")</f>
        <v/>
      </c>
      <c r="AS3272" s="288" t="str">
        <f>IFERROR(IF(Table_Merge1[[#This Row],[LME Zinc 3-month]]*Table_Merge1[[#This Row],[Azad.Sell]]=0,"",Table_Merge1[[#This Row],[LME Zinc 3-month]]*Table_Merge1[[#This Row],[Azad.Sell]]),"")</f>
        <v/>
      </c>
      <c r="AT3272"/>
    </row>
    <row r="3273" spans="1:46" x14ac:dyDescent="0.25">
      <c r="O3273" s="284">
        <f>IFERROR(DATE(Table7[[#This Row],[year]],MONTH(DATEVALUE(Table7[[#This Row],[month]]&amp;"1")),Table7[[#This Row],[day]]),"")</f>
        <v>40353</v>
      </c>
      <c r="P3273" s="195" t="s">
        <v>6698</v>
      </c>
      <c r="Q3273" s="195">
        <v>2010</v>
      </c>
      <c r="R3273" s="195" t="s">
        <v>3441</v>
      </c>
      <c r="S3273" s="195">
        <v>24</v>
      </c>
      <c r="T3273" s="195">
        <v>1233.25</v>
      </c>
      <c r="U3273" s="195">
        <v>1962.5</v>
      </c>
      <c r="V3273" s="195">
        <v>4383550</v>
      </c>
      <c r="X3273" s="260">
        <v>40434</v>
      </c>
      <c r="Z3273" s="260">
        <v>12</v>
      </c>
      <c r="AB3273" s="260" t="str">
        <f>IFERROR(IFERROR(VLOOKUP(Table_Merge1[[#This Row],[Column1]],Table11[#All],2,FALSE),LEFT(AB3274,8)&amp;IF(LEN((RIGHT(AB3274,2)+1))&lt;2,"0"&amp;(RIGHT(AB3274,2)+1),(RIGHT(AB3274,2)-1))),"")</f>
        <v/>
      </c>
      <c r="AC3273" s="259" t="str">
        <f>LEFT(Table_Merge1[[#This Row],[Column2]],4)</f>
        <v/>
      </c>
      <c r="AD3273" s="259" t="str">
        <f>RIGHT(LEFT(Table_Merge1[[#This Row],[Column2]],7),2)</f>
        <v/>
      </c>
      <c r="AE3273" s="259" t="str">
        <f>RIGHT(Table_Merge1[[#This Row],[Column2]],2)</f>
        <v/>
      </c>
      <c r="AH3273" s="260">
        <v>2010</v>
      </c>
      <c r="AI3273" t="s">
        <v>3447</v>
      </c>
      <c r="AJ3273" s="260">
        <v>13</v>
      </c>
      <c r="AK3273">
        <v>1243</v>
      </c>
      <c r="AL3273" t="s">
        <v>3621</v>
      </c>
      <c r="AM3273" t="s">
        <v>3621</v>
      </c>
      <c r="AP3273" s="287" t="str">
        <f>IFERROR(IF(Table_Merge1[[#This Row],[LME Zinc stock]]*Table_Merge1[[#This Row],[Nima.مقدار]]=0,"",Table_Merge1[[#This Row],[LME Zinc stock]]*Table_Merge1[[#This Row],[Nima.مقدار]]),"")</f>
        <v/>
      </c>
      <c r="AQ3273" s="287" t="str">
        <f>IFERROR(IF(Table_Merge1[[#This Row],[LME Zinc 3-month]]*Table_Merge1[[#This Row],[Nima.مقدار]]=0,"",Table_Merge1[[#This Row],[LME Zinc 3-month]]*Table_Merge1[[#This Row],[Nima.مقدار]]),"")</f>
        <v/>
      </c>
      <c r="AR3273" s="288" t="str">
        <f>IFERROR(IF(Table_Merge1[[#This Row],[LME Zinc stock]]*Table_Merge1[[#This Row],[Azad.Sell]]=0,"",Table_Merge1[[#This Row],[LME Zinc stock]]*Table_Merge1[[#This Row],[Azad.Sell]]),"")</f>
        <v/>
      </c>
      <c r="AS3273" s="288" t="str">
        <f>IFERROR(IF(Table_Merge1[[#This Row],[LME Zinc 3-month]]*Table_Merge1[[#This Row],[Azad.Sell]]=0,"",Table_Merge1[[#This Row],[LME Zinc 3-month]]*Table_Merge1[[#This Row],[Azad.Sell]]),"")</f>
        <v/>
      </c>
      <c r="AT3273"/>
    </row>
    <row r="3274" spans="1:46" x14ac:dyDescent="0.25">
      <c r="O3274" s="283">
        <f>IFERROR(DATE(Table7[[#This Row],[year]],MONTH(DATEVALUE(Table7[[#This Row],[month]]&amp;"1")),Table7[[#This Row],[day]]),"")</f>
        <v>40352</v>
      </c>
      <c r="P3274" s="257" t="s">
        <v>6699</v>
      </c>
      <c r="Q3274" s="257">
        <v>2010</v>
      </c>
      <c r="R3274" s="257" t="s">
        <v>3441</v>
      </c>
      <c r="S3274" s="257">
        <v>23</v>
      </c>
      <c r="T3274" s="257">
        <v>1243</v>
      </c>
      <c r="U3274" s="257">
        <v>1983</v>
      </c>
      <c r="V3274" s="257">
        <v>4389925</v>
      </c>
      <c r="X3274" s="260">
        <v>40431</v>
      </c>
      <c r="Z3274" s="260">
        <v>12</v>
      </c>
      <c r="AB3274" s="260" t="str">
        <f>IFERROR(IFERROR(VLOOKUP(Table_Merge1[[#This Row],[Column1]],Table11[#All],2,FALSE),LEFT(AB3275,8)&amp;IF(LEN((RIGHT(AB3275,2)+1))&lt;2,"0"&amp;(RIGHT(AB3275,2)+1),(RIGHT(AB3275,2)-1))),"")</f>
        <v/>
      </c>
      <c r="AC3274" s="259" t="str">
        <f>LEFT(Table_Merge1[[#This Row],[Column2]],4)</f>
        <v/>
      </c>
      <c r="AD3274" s="259" t="str">
        <f>RIGHT(LEFT(Table_Merge1[[#This Row],[Column2]],7),2)</f>
        <v/>
      </c>
      <c r="AE3274" s="259" t="str">
        <f>RIGHT(Table_Merge1[[#This Row],[Column2]],2)</f>
        <v/>
      </c>
      <c r="AH3274" s="260">
        <v>2010</v>
      </c>
      <c r="AI3274" t="s">
        <v>3447</v>
      </c>
      <c r="AJ3274" s="260">
        <v>10</v>
      </c>
      <c r="AK3274">
        <v>1248.75</v>
      </c>
      <c r="AL3274">
        <v>2348</v>
      </c>
      <c r="AM3274">
        <v>4355650</v>
      </c>
      <c r="AP3274" s="287" t="str">
        <f>IFERROR(IF(Table_Merge1[[#This Row],[LME Zinc stock]]*Table_Merge1[[#This Row],[Nima.مقدار]]=0,"",Table_Merge1[[#This Row],[LME Zinc stock]]*Table_Merge1[[#This Row],[Nima.مقدار]]),"")</f>
        <v/>
      </c>
      <c r="AQ3274" s="287" t="str">
        <f>IFERROR(IF(Table_Merge1[[#This Row],[LME Zinc 3-month]]*Table_Merge1[[#This Row],[Nima.مقدار]]=0,"",Table_Merge1[[#This Row],[LME Zinc 3-month]]*Table_Merge1[[#This Row],[Nima.مقدار]]),"")</f>
        <v/>
      </c>
      <c r="AR3274" s="288" t="str">
        <f>IFERROR(IF(Table_Merge1[[#This Row],[LME Zinc stock]]*Table_Merge1[[#This Row],[Azad.Sell]]=0,"",Table_Merge1[[#This Row],[LME Zinc stock]]*Table_Merge1[[#This Row],[Azad.Sell]]),"")</f>
        <v/>
      </c>
      <c r="AS3274" s="288" t="str">
        <f>IFERROR(IF(Table_Merge1[[#This Row],[LME Zinc 3-month]]*Table_Merge1[[#This Row],[Azad.Sell]]=0,"",Table_Merge1[[#This Row],[LME Zinc 3-month]]*Table_Merge1[[#This Row],[Azad.Sell]]),"")</f>
        <v/>
      </c>
      <c r="AT3274"/>
    </row>
    <row r="3275" spans="1:46" x14ac:dyDescent="0.25">
      <c r="O3275" s="284">
        <f>IFERROR(DATE(Table7[[#This Row],[year]],MONTH(DATEVALUE(Table7[[#This Row],[month]]&amp;"1")),Table7[[#This Row],[day]]),"")</f>
        <v>40351</v>
      </c>
      <c r="P3275" s="195" t="s">
        <v>6700</v>
      </c>
      <c r="Q3275" s="195">
        <v>2010</v>
      </c>
      <c r="R3275" s="195" t="s">
        <v>3441</v>
      </c>
      <c r="S3275" s="195">
        <v>22</v>
      </c>
      <c r="T3275" s="195">
        <v>1235.25</v>
      </c>
      <c r="U3275" s="195">
        <v>1993</v>
      </c>
      <c r="V3275" s="195">
        <v>4398000</v>
      </c>
      <c r="X3275" s="260">
        <v>40430</v>
      </c>
      <c r="Z3275" s="260">
        <v>1</v>
      </c>
      <c r="AB3275" s="260" t="str">
        <f>IFERROR(IFERROR(VLOOKUP(Table_Merge1[[#This Row],[Column1]],Table11[#All],2,FALSE),LEFT(AB3276,8)&amp;IF(LEN((RIGHT(AB3276,2)+1))&lt;2,"0"&amp;(RIGHT(AB3276,2)+1),(RIGHT(AB3276,2)-1))),"")</f>
        <v/>
      </c>
      <c r="AC3275" s="259" t="str">
        <f>LEFT(Table_Merge1[[#This Row],[Column2]],4)</f>
        <v/>
      </c>
      <c r="AD3275" s="259" t="str">
        <f>RIGHT(LEFT(Table_Merge1[[#This Row],[Column2]],7),2)</f>
        <v/>
      </c>
      <c r="AE3275" s="259" t="str">
        <f>RIGHT(Table_Merge1[[#This Row],[Column2]],2)</f>
        <v/>
      </c>
      <c r="AH3275" s="260">
        <v>2010</v>
      </c>
      <c r="AI3275" t="s">
        <v>3447</v>
      </c>
      <c r="AJ3275" s="260">
        <v>9</v>
      </c>
      <c r="AK3275">
        <v>1253.5</v>
      </c>
      <c r="AL3275">
        <v>2329</v>
      </c>
      <c r="AM3275">
        <v>4358800</v>
      </c>
      <c r="AP3275" s="287" t="str">
        <f>IFERROR(IF(Table_Merge1[[#This Row],[LME Zinc stock]]*Table_Merge1[[#This Row],[Nima.مقدار]]=0,"",Table_Merge1[[#This Row],[LME Zinc stock]]*Table_Merge1[[#This Row],[Nima.مقدار]]),"")</f>
        <v/>
      </c>
      <c r="AQ3275" s="287" t="str">
        <f>IFERROR(IF(Table_Merge1[[#This Row],[LME Zinc 3-month]]*Table_Merge1[[#This Row],[Nima.مقدار]]=0,"",Table_Merge1[[#This Row],[LME Zinc 3-month]]*Table_Merge1[[#This Row],[Nima.مقدار]]),"")</f>
        <v/>
      </c>
      <c r="AR3275" s="288" t="str">
        <f>IFERROR(IF(Table_Merge1[[#This Row],[LME Zinc stock]]*Table_Merge1[[#This Row],[Azad.Sell]]=0,"",Table_Merge1[[#This Row],[LME Zinc stock]]*Table_Merge1[[#This Row],[Azad.Sell]]),"")</f>
        <v/>
      </c>
      <c r="AS3275" s="288" t="str">
        <f>IFERROR(IF(Table_Merge1[[#This Row],[LME Zinc 3-month]]*Table_Merge1[[#This Row],[Azad.Sell]]=0,"",Table_Merge1[[#This Row],[LME Zinc 3-month]]*Table_Merge1[[#This Row],[Azad.Sell]]),"")</f>
        <v/>
      </c>
      <c r="AT3275"/>
    </row>
    <row r="3276" spans="1:46" x14ac:dyDescent="0.25">
      <c r="O3276" s="283">
        <f>IFERROR(DATE(Table7[[#This Row],[year]],MONTH(DATEVALUE(Table7[[#This Row],[month]]&amp;"1")),Table7[[#This Row],[day]]),"")</f>
        <v>40350</v>
      </c>
      <c r="P3276" s="257" t="s">
        <v>6701</v>
      </c>
      <c r="Q3276" s="257">
        <v>2010</v>
      </c>
      <c r="R3276" s="257" t="s">
        <v>3441</v>
      </c>
      <c r="S3276" s="257">
        <v>21</v>
      </c>
      <c r="T3276" s="257">
        <v>1259.5</v>
      </c>
      <c r="U3276" s="257">
        <v>1993</v>
      </c>
      <c r="V3276" s="257">
        <v>4403875</v>
      </c>
      <c r="X3276" s="260">
        <v>40429</v>
      </c>
      <c r="Z3276" s="260">
        <v>12</v>
      </c>
      <c r="AB3276" s="260" t="str">
        <f>IFERROR(IFERROR(VLOOKUP(Table_Merge1[[#This Row],[Column1]],Table11[#All],2,FALSE),LEFT(AB3277,8)&amp;IF(LEN((RIGHT(AB3277,2)+1))&lt;2,"0"&amp;(RIGHT(AB3277,2)+1),(RIGHT(AB3277,2)-1))),"")</f>
        <v/>
      </c>
      <c r="AC3276" s="259" t="str">
        <f>LEFT(Table_Merge1[[#This Row],[Column2]],4)</f>
        <v/>
      </c>
      <c r="AD3276" s="259" t="str">
        <f>RIGHT(LEFT(Table_Merge1[[#This Row],[Column2]],7),2)</f>
        <v/>
      </c>
      <c r="AE3276" s="259" t="str">
        <f>RIGHT(Table_Merge1[[#This Row],[Column2]],2)</f>
        <v/>
      </c>
      <c r="AH3276" s="260">
        <v>2010</v>
      </c>
      <c r="AI3276" t="s">
        <v>3447</v>
      </c>
      <c r="AJ3276" s="260">
        <v>8</v>
      </c>
      <c r="AK3276">
        <v>1258</v>
      </c>
      <c r="AL3276">
        <v>2269</v>
      </c>
      <c r="AM3276">
        <v>4362150</v>
      </c>
      <c r="AP3276" s="287" t="str">
        <f>IFERROR(IF(Table_Merge1[[#This Row],[LME Zinc stock]]*Table_Merge1[[#This Row],[Nima.مقدار]]=0,"",Table_Merge1[[#This Row],[LME Zinc stock]]*Table_Merge1[[#This Row],[Nima.مقدار]]),"")</f>
        <v/>
      </c>
      <c r="AQ3276" s="287" t="str">
        <f>IFERROR(IF(Table_Merge1[[#This Row],[LME Zinc 3-month]]*Table_Merge1[[#This Row],[Nima.مقدار]]=0,"",Table_Merge1[[#This Row],[LME Zinc 3-month]]*Table_Merge1[[#This Row],[Nima.مقدار]]),"")</f>
        <v/>
      </c>
      <c r="AR3276" s="288" t="str">
        <f>IFERROR(IF(Table_Merge1[[#This Row],[LME Zinc stock]]*Table_Merge1[[#This Row],[Azad.Sell]]=0,"",Table_Merge1[[#This Row],[LME Zinc stock]]*Table_Merge1[[#This Row],[Azad.Sell]]),"")</f>
        <v/>
      </c>
      <c r="AS3276" s="288" t="str">
        <f>IFERROR(IF(Table_Merge1[[#This Row],[LME Zinc 3-month]]*Table_Merge1[[#This Row],[Azad.Sell]]=0,"",Table_Merge1[[#This Row],[LME Zinc 3-month]]*Table_Merge1[[#This Row],[Azad.Sell]]),"")</f>
        <v/>
      </c>
      <c r="AT3276"/>
    </row>
    <row r="3277" spans="1:46" x14ac:dyDescent="0.25">
      <c r="O3277" s="284">
        <f>IFERROR(DATE(Table7[[#This Row],[year]],MONTH(DATEVALUE(Table7[[#This Row],[month]]&amp;"1")),Table7[[#This Row],[day]]),"")</f>
        <v>40347</v>
      </c>
      <c r="P3277" s="195" t="s">
        <v>6702</v>
      </c>
      <c r="Q3277" s="195">
        <v>2010</v>
      </c>
      <c r="R3277" s="195" t="s">
        <v>3441</v>
      </c>
      <c r="S3277" s="195">
        <v>18</v>
      </c>
      <c r="T3277" s="195">
        <v>1244</v>
      </c>
      <c r="U3277" s="195">
        <v>1975</v>
      </c>
      <c r="V3277" s="195">
        <v>4409550</v>
      </c>
      <c r="X3277" s="260">
        <v>40428</v>
      </c>
      <c r="Z3277" s="260">
        <v>12</v>
      </c>
      <c r="AB3277" s="260" t="str">
        <f>IFERROR(IFERROR(VLOOKUP(Table_Merge1[[#This Row],[Column1]],Table11[#All],2,FALSE),LEFT(AB3278,8)&amp;IF(LEN((RIGHT(AB3278,2)+1))&lt;2,"0"&amp;(RIGHT(AB3278,2)+1),(RIGHT(AB3278,2)-1))),"")</f>
        <v/>
      </c>
      <c r="AC3277" s="259" t="str">
        <f>LEFT(Table_Merge1[[#This Row],[Column2]],4)</f>
        <v/>
      </c>
      <c r="AD3277" s="259" t="str">
        <f>RIGHT(LEFT(Table_Merge1[[#This Row],[Column2]],7),2)</f>
        <v/>
      </c>
      <c r="AE3277" s="259" t="str">
        <f>RIGHT(Table_Merge1[[#This Row],[Column2]],2)</f>
        <v/>
      </c>
      <c r="AH3277" s="260">
        <v>2010</v>
      </c>
      <c r="AI3277" t="s">
        <v>3447</v>
      </c>
      <c r="AJ3277" s="260">
        <v>7</v>
      </c>
      <c r="AK3277">
        <v>1247.25</v>
      </c>
      <c r="AL3277">
        <v>2316</v>
      </c>
      <c r="AM3277">
        <v>4365150</v>
      </c>
      <c r="AP3277" s="287" t="str">
        <f>IFERROR(IF(Table_Merge1[[#This Row],[LME Zinc stock]]*Table_Merge1[[#This Row],[Nima.مقدار]]=0,"",Table_Merge1[[#This Row],[LME Zinc stock]]*Table_Merge1[[#This Row],[Nima.مقدار]]),"")</f>
        <v/>
      </c>
      <c r="AQ3277" s="287" t="str">
        <f>IFERROR(IF(Table_Merge1[[#This Row],[LME Zinc 3-month]]*Table_Merge1[[#This Row],[Nima.مقدار]]=0,"",Table_Merge1[[#This Row],[LME Zinc 3-month]]*Table_Merge1[[#This Row],[Nima.مقدار]]),"")</f>
        <v/>
      </c>
      <c r="AR3277" s="288" t="str">
        <f>IFERROR(IF(Table_Merge1[[#This Row],[LME Zinc stock]]*Table_Merge1[[#This Row],[Azad.Sell]]=0,"",Table_Merge1[[#This Row],[LME Zinc stock]]*Table_Merge1[[#This Row],[Azad.Sell]]),"")</f>
        <v/>
      </c>
      <c r="AS3277" s="288" t="str">
        <f>IFERROR(IF(Table_Merge1[[#This Row],[LME Zinc 3-month]]*Table_Merge1[[#This Row],[Azad.Sell]]=0,"",Table_Merge1[[#This Row],[LME Zinc 3-month]]*Table_Merge1[[#This Row],[Azad.Sell]]),"")</f>
        <v/>
      </c>
      <c r="AT3277"/>
    </row>
    <row r="3278" spans="1:46" x14ac:dyDescent="0.25">
      <c r="O3278" s="283">
        <f>IFERROR(DATE(Table7[[#This Row],[year]],MONTH(DATEVALUE(Table7[[#This Row],[month]]&amp;"1")),Table7[[#This Row],[day]]),"")</f>
        <v>40346</v>
      </c>
      <c r="P3278" s="257" t="s">
        <v>6703</v>
      </c>
      <c r="Q3278" s="257">
        <v>2010</v>
      </c>
      <c r="R3278" s="257" t="s">
        <v>3441</v>
      </c>
      <c r="S3278" s="257">
        <v>17</v>
      </c>
      <c r="T3278" s="257">
        <v>1234.5</v>
      </c>
      <c r="U3278" s="257">
        <v>1968</v>
      </c>
      <c r="V3278" s="257">
        <v>4404850</v>
      </c>
      <c r="X3278" s="260">
        <v>40427</v>
      </c>
      <c r="Z3278" s="260">
        <v>1</v>
      </c>
      <c r="AB3278" s="260" t="str">
        <f>IFERROR(IFERROR(VLOOKUP(Table_Merge1[[#This Row],[Column1]],Table11[#All],2,FALSE),LEFT(AB3279,8)&amp;IF(LEN((RIGHT(AB3279,2)+1))&lt;2,"0"&amp;(RIGHT(AB3279,2)+1),(RIGHT(AB3279,2)-1))),"")</f>
        <v/>
      </c>
      <c r="AC3278" s="259" t="str">
        <f>LEFT(Table_Merge1[[#This Row],[Column2]],4)</f>
        <v/>
      </c>
      <c r="AD3278" s="259" t="str">
        <f>RIGHT(LEFT(Table_Merge1[[#This Row],[Column2]],7),2)</f>
        <v/>
      </c>
      <c r="AE3278" s="259" t="str">
        <f>RIGHT(Table_Merge1[[#This Row],[Column2]],2)</f>
        <v/>
      </c>
      <c r="AH3278" s="260">
        <v>2010</v>
      </c>
      <c r="AI3278" t="s">
        <v>3447</v>
      </c>
      <c r="AJ3278" s="260">
        <v>6</v>
      </c>
      <c r="AK3278">
        <v>1249.5</v>
      </c>
      <c r="AL3278">
        <v>2306</v>
      </c>
      <c r="AM3278">
        <v>4369550</v>
      </c>
      <c r="AP3278" s="287" t="str">
        <f>IFERROR(IF(Table_Merge1[[#This Row],[LME Zinc stock]]*Table_Merge1[[#This Row],[Nima.مقدار]]=0,"",Table_Merge1[[#This Row],[LME Zinc stock]]*Table_Merge1[[#This Row],[Nima.مقدار]]),"")</f>
        <v/>
      </c>
      <c r="AQ3278" s="287" t="str">
        <f>IFERROR(IF(Table_Merge1[[#This Row],[LME Zinc 3-month]]*Table_Merge1[[#This Row],[Nima.مقدار]]=0,"",Table_Merge1[[#This Row],[LME Zinc 3-month]]*Table_Merge1[[#This Row],[Nima.مقدار]]),"")</f>
        <v/>
      </c>
      <c r="AR3278" s="288" t="str">
        <f>IFERROR(IF(Table_Merge1[[#This Row],[LME Zinc stock]]*Table_Merge1[[#This Row],[Azad.Sell]]=0,"",Table_Merge1[[#This Row],[LME Zinc stock]]*Table_Merge1[[#This Row],[Azad.Sell]]),"")</f>
        <v/>
      </c>
      <c r="AS3278" s="288" t="str">
        <f>IFERROR(IF(Table_Merge1[[#This Row],[LME Zinc 3-month]]*Table_Merge1[[#This Row],[Azad.Sell]]=0,"",Table_Merge1[[#This Row],[LME Zinc 3-month]]*Table_Merge1[[#This Row],[Azad.Sell]]),"")</f>
        <v/>
      </c>
      <c r="AT3278"/>
    </row>
    <row r="3279" spans="1:46" x14ac:dyDescent="0.25">
      <c r="O3279" s="284">
        <f>IFERROR(DATE(Table7[[#This Row],[year]],MONTH(DATEVALUE(Table7[[#This Row],[month]]&amp;"1")),Table7[[#This Row],[day]]),"")</f>
        <v>40345</v>
      </c>
      <c r="P3279" s="195" t="s">
        <v>6704</v>
      </c>
      <c r="Q3279" s="195">
        <v>2010</v>
      </c>
      <c r="R3279" s="195" t="s">
        <v>3441</v>
      </c>
      <c r="S3279" s="195">
        <v>16</v>
      </c>
      <c r="T3279" s="195">
        <v>1235.5</v>
      </c>
      <c r="U3279" s="195">
        <v>1934</v>
      </c>
      <c r="V3279" s="195">
        <v>4410775</v>
      </c>
      <c r="X3279" s="260">
        <v>40424</v>
      </c>
      <c r="Z3279" s="260">
        <v>1</v>
      </c>
      <c r="AB3279" s="260" t="str">
        <f>IFERROR(IFERROR(VLOOKUP(Table_Merge1[[#This Row],[Column1]],Table11[#All],2,FALSE),LEFT(AB3280,8)&amp;IF(LEN((RIGHT(AB3280,2)+1))&lt;2,"0"&amp;(RIGHT(AB3280,2)+1),(RIGHT(AB3280,2)-1))),"")</f>
        <v/>
      </c>
      <c r="AC3279" s="259" t="str">
        <f>LEFT(Table_Merge1[[#This Row],[Column2]],4)</f>
        <v/>
      </c>
      <c r="AD3279" s="259" t="str">
        <f>RIGHT(LEFT(Table_Merge1[[#This Row],[Column2]],7),2)</f>
        <v/>
      </c>
      <c r="AE3279" s="259" t="str">
        <f>RIGHT(Table_Merge1[[#This Row],[Column2]],2)</f>
        <v/>
      </c>
      <c r="AH3279" s="260">
        <v>2010</v>
      </c>
      <c r="AI3279" t="s">
        <v>3447</v>
      </c>
      <c r="AJ3279" s="260">
        <v>3</v>
      </c>
      <c r="AK3279">
        <v>1252</v>
      </c>
      <c r="AL3279">
        <v>2266.5</v>
      </c>
      <c r="AM3279">
        <v>4374375</v>
      </c>
      <c r="AP3279" s="287" t="str">
        <f>IFERROR(IF(Table_Merge1[[#This Row],[LME Zinc stock]]*Table_Merge1[[#This Row],[Nima.مقدار]]=0,"",Table_Merge1[[#This Row],[LME Zinc stock]]*Table_Merge1[[#This Row],[Nima.مقدار]]),"")</f>
        <v/>
      </c>
      <c r="AQ3279" s="287" t="str">
        <f>IFERROR(IF(Table_Merge1[[#This Row],[LME Zinc 3-month]]*Table_Merge1[[#This Row],[Nima.مقدار]]=0,"",Table_Merge1[[#This Row],[LME Zinc 3-month]]*Table_Merge1[[#This Row],[Nima.مقدار]]),"")</f>
        <v/>
      </c>
      <c r="AR3279" s="288" t="str">
        <f>IFERROR(IF(Table_Merge1[[#This Row],[LME Zinc stock]]*Table_Merge1[[#This Row],[Azad.Sell]]=0,"",Table_Merge1[[#This Row],[LME Zinc stock]]*Table_Merge1[[#This Row],[Azad.Sell]]),"")</f>
        <v/>
      </c>
      <c r="AS3279" s="288" t="str">
        <f>IFERROR(IF(Table_Merge1[[#This Row],[LME Zinc 3-month]]*Table_Merge1[[#This Row],[Azad.Sell]]=0,"",Table_Merge1[[#This Row],[LME Zinc 3-month]]*Table_Merge1[[#This Row],[Azad.Sell]]),"")</f>
        <v/>
      </c>
      <c r="AT3279"/>
    </row>
    <row r="3280" spans="1:46" x14ac:dyDescent="0.25">
      <c r="O3280" s="283">
        <f>IFERROR(DATE(Table7[[#This Row],[year]],MONTH(DATEVALUE(Table7[[#This Row],[month]]&amp;"1")),Table7[[#This Row],[day]]),"")</f>
        <v>40344</v>
      </c>
      <c r="P3280" s="257" t="s">
        <v>6705</v>
      </c>
      <c r="Q3280" s="257">
        <v>2010</v>
      </c>
      <c r="R3280" s="257" t="s">
        <v>3441</v>
      </c>
      <c r="S3280" s="257">
        <v>15</v>
      </c>
      <c r="T3280" s="257">
        <v>1223</v>
      </c>
      <c r="U3280" s="257">
        <v>1956</v>
      </c>
      <c r="V3280" s="257">
        <v>4416875</v>
      </c>
      <c r="X3280" s="260">
        <v>40423</v>
      </c>
      <c r="Z3280" s="260">
        <v>1</v>
      </c>
      <c r="AB3280" s="260" t="str">
        <f>IFERROR(IFERROR(VLOOKUP(Table_Merge1[[#This Row],[Column1]],Table11[#All],2,FALSE),LEFT(AB3281,8)&amp;IF(LEN((RIGHT(AB3281,2)+1))&lt;2,"0"&amp;(RIGHT(AB3281,2)+1),(RIGHT(AB3281,2)-1))),"")</f>
        <v/>
      </c>
      <c r="AC3280" s="259" t="str">
        <f>LEFT(Table_Merge1[[#This Row],[Column2]],4)</f>
        <v/>
      </c>
      <c r="AD3280" s="259" t="str">
        <f>RIGHT(LEFT(Table_Merge1[[#This Row],[Column2]],7),2)</f>
        <v/>
      </c>
      <c r="AE3280" s="259" t="str">
        <f>RIGHT(Table_Merge1[[#This Row],[Column2]],2)</f>
        <v/>
      </c>
      <c r="AH3280" s="260">
        <v>2010</v>
      </c>
      <c r="AI3280" t="s">
        <v>3447</v>
      </c>
      <c r="AJ3280" s="260">
        <v>2</v>
      </c>
      <c r="AK3280">
        <v>1247.75</v>
      </c>
      <c r="AL3280">
        <v>2190</v>
      </c>
      <c r="AM3280">
        <v>4378775</v>
      </c>
      <c r="AP3280" s="287" t="str">
        <f>IFERROR(IF(Table_Merge1[[#This Row],[LME Zinc stock]]*Table_Merge1[[#This Row],[Nima.مقدار]]=0,"",Table_Merge1[[#This Row],[LME Zinc stock]]*Table_Merge1[[#This Row],[Nima.مقدار]]),"")</f>
        <v/>
      </c>
      <c r="AQ3280" s="287" t="str">
        <f>IFERROR(IF(Table_Merge1[[#This Row],[LME Zinc 3-month]]*Table_Merge1[[#This Row],[Nima.مقدار]]=0,"",Table_Merge1[[#This Row],[LME Zinc 3-month]]*Table_Merge1[[#This Row],[Nima.مقدار]]),"")</f>
        <v/>
      </c>
      <c r="AR3280" s="288" t="str">
        <f>IFERROR(IF(Table_Merge1[[#This Row],[LME Zinc stock]]*Table_Merge1[[#This Row],[Azad.Sell]]=0,"",Table_Merge1[[#This Row],[LME Zinc stock]]*Table_Merge1[[#This Row],[Azad.Sell]]),"")</f>
        <v/>
      </c>
      <c r="AS3280" s="288" t="str">
        <f>IFERROR(IF(Table_Merge1[[#This Row],[LME Zinc 3-month]]*Table_Merge1[[#This Row],[Azad.Sell]]=0,"",Table_Merge1[[#This Row],[LME Zinc 3-month]]*Table_Merge1[[#This Row],[Azad.Sell]]),"")</f>
        <v/>
      </c>
      <c r="AT3280"/>
    </row>
    <row r="3281" spans="15:46" x14ac:dyDescent="0.25">
      <c r="O3281" s="284">
        <f>IFERROR(DATE(Table7[[#This Row],[year]],MONTH(DATEVALUE(Table7[[#This Row],[month]]&amp;"1")),Table7[[#This Row],[day]]),"")</f>
        <v>40343</v>
      </c>
      <c r="P3281" s="195" t="s">
        <v>6706</v>
      </c>
      <c r="Q3281" s="195">
        <v>2010</v>
      </c>
      <c r="R3281" s="195" t="s">
        <v>3441</v>
      </c>
      <c r="S3281" s="195">
        <v>14</v>
      </c>
      <c r="T3281" s="195">
        <v>1229.5</v>
      </c>
      <c r="U3281" s="195">
        <v>1950</v>
      </c>
      <c r="V3281" s="195">
        <v>4422025</v>
      </c>
      <c r="X3281" s="260">
        <v>40422</v>
      </c>
      <c r="Z3281" s="260">
        <v>1</v>
      </c>
      <c r="AB3281" s="260" t="str">
        <f>IFERROR(IFERROR(VLOOKUP(Table_Merge1[[#This Row],[Column1]],Table11[#All],2,FALSE),LEFT(AB3282,8)&amp;IF(LEN((RIGHT(AB3282,2)+1))&lt;2,"0"&amp;(RIGHT(AB3282,2)+1),(RIGHT(AB3282,2)-1))),"")</f>
        <v/>
      </c>
      <c r="AC3281" s="259" t="str">
        <f>LEFT(Table_Merge1[[#This Row],[Column2]],4)</f>
        <v/>
      </c>
      <c r="AD3281" s="259" t="str">
        <f>RIGHT(LEFT(Table_Merge1[[#This Row],[Column2]],7),2)</f>
        <v/>
      </c>
      <c r="AE3281" s="259" t="str">
        <f>RIGHT(Table_Merge1[[#This Row],[Column2]],2)</f>
        <v/>
      </c>
      <c r="AH3281" s="260">
        <v>2010</v>
      </c>
      <c r="AI3281" t="s">
        <v>3447</v>
      </c>
      <c r="AJ3281" s="260">
        <v>1</v>
      </c>
      <c r="AK3281">
        <v>1250</v>
      </c>
      <c r="AL3281">
        <v>2198</v>
      </c>
      <c r="AM3281">
        <v>4384425</v>
      </c>
      <c r="AP3281" s="287" t="str">
        <f>IFERROR(IF(Table_Merge1[[#This Row],[LME Zinc stock]]*Table_Merge1[[#This Row],[Nima.مقدار]]=0,"",Table_Merge1[[#This Row],[LME Zinc stock]]*Table_Merge1[[#This Row],[Nima.مقدار]]),"")</f>
        <v/>
      </c>
      <c r="AQ3281" s="287" t="str">
        <f>IFERROR(IF(Table_Merge1[[#This Row],[LME Zinc 3-month]]*Table_Merge1[[#This Row],[Nima.مقدار]]=0,"",Table_Merge1[[#This Row],[LME Zinc 3-month]]*Table_Merge1[[#This Row],[Nima.مقدار]]),"")</f>
        <v/>
      </c>
      <c r="AR3281" s="288" t="str">
        <f>IFERROR(IF(Table_Merge1[[#This Row],[LME Zinc stock]]*Table_Merge1[[#This Row],[Azad.Sell]]=0,"",Table_Merge1[[#This Row],[LME Zinc stock]]*Table_Merge1[[#This Row],[Azad.Sell]]),"")</f>
        <v/>
      </c>
      <c r="AS3281" s="288" t="str">
        <f>IFERROR(IF(Table_Merge1[[#This Row],[LME Zinc 3-month]]*Table_Merge1[[#This Row],[Azad.Sell]]=0,"",Table_Merge1[[#This Row],[LME Zinc 3-month]]*Table_Merge1[[#This Row],[Azad.Sell]]),"")</f>
        <v/>
      </c>
      <c r="AT3281"/>
    </row>
    <row r="3282" spans="15:46" x14ac:dyDescent="0.25">
      <c r="O3282" s="283">
        <f>IFERROR(DATE(Table7[[#This Row],[year]],MONTH(DATEVALUE(Table7[[#This Row],[month]]&amp;"1")),Table7[[#This Row],[day]]),"")</f>
        <v>40340</v>
      </c>
      <c r="P3282" s="257" t="s">
        <v>6707</v>
      </c>
      <c r="Q3282" s="257">
        <v>2010</v>
      </c>
      <c r="R3282" s="257" t="s">
        <v>3441</v>
      </c>
      <c r="S3282" s="257">
        <v>11</v>
      </c>
      <c r="T3282" s="257">
        <v>1220.5</v>
      </c>
      <c r="U3282" s="257" t="s">
        <v>3621</v>
      </c>
      <c r="V3282" s="257" t="s">
        <v>3621</v>
      </c>
      <c r="X3282" s="260">
        <v>40421</v>
      </c>
      <c r="Z3282" s="260">
        <v>1</v>
      </c>
      <c r="AB3282" s="260" t="str">
        <f>IFERROR(IFERROR(VLOOKUP(Table_Merge1[[#This Row],[Column1]],Table11[#All],2,FALSE),LEFT(AB3283,8)&amp;IF(LEN((RIGHT(AB3283,2)+1))&lt;2,"0"&amp;(RIGHT(AB3283,2)+1),(RIGHT(AB3283,2)-1))),"")</f>
        <v/>
      </c>
      <c r="AC3282" s="259" t="str">
        <f>LEFT(Table_Merge1[[#This Row],[Column2]],4)</f>
        <v/>
      </c>
      <c r="AD3282" s="259" t="str">
        <f>RIGHT(LEFT(Table_Merge1[[#This Row],[Column2]],7),2)</f>
        <v/>
      </c>
      <c r="AE3282" s="259" t="str">
        <f>RIGHT(Table_Merge1[[#This Row],[Column2]],2)</f>
        <v/>
      </c>
      <c r="AH3282" s="260">
        <v>2010</v>
      </c>
      <c r="AI3282" t="s">
        <v>3445</v>
      </c>
      <c r="AJ3282" s="260">
        <v>31</v>
      </c>
      <c r="AK3282">
        <v>1233.5</v>
      </c>
      <c r="AL3282">
        <v>2190</v>
      </c>
      <c r="AM3282">
        <v>4393425</v>
      </c>
      <c r="AP3282" s="287" t="str">
        <f>IFERROR(IF(Table_Merge1[[#This Row],[LME Zinc stock]]*Table_Merge1[[#This Row],[Nima.مقدار]]=0,"",Table_Merge1[[#This Row],[LME Zinc stock]]*Table_Merge1[[#This Row],[Nima.مقدار]]),"")</f>
        <v/>
      </c>
      <c r="AQ3282" s="287" t="str">
        <f>IFERROR(IF(Table_Merge1[[#This Row],[LME Zinc 3-month]]*Table_Merge1[[#This Row],[Nima.مقدار]]=0,"",Table_Merge1[[#This Row],[LME Zinc 3-month]]*Table_Merge1[[#This Row],[Nima.مقدار]]),"")</f>
        <v/>
      </c>
      <c r="AR3282" s="288" t="str">
        <f>IFERROR(IF(Table_Merge1[[#This Row],[LME Zinc stock]]*Table_Merge1[[#This Row],[Azad.Sell]]=0,"",Table_Merge1[[#This Row],[LME Zinc stock]]*Table_Merge1[[#This Row],[Azad.Sell]]),"")</f>
        <v/>
      </c>
      <c r="AS3282" s="288" t="str">
        <f>IFERROR(IF(Table_Merge1[[#This Row],[LME Zinc 3-month]]*Table_Merge1[[#This Row],[Azad.Sell]]=0,"",Table_Merge1[[#This Row],[LME Zinc 3-month]]*Table_Merge1[[#This Row],[Azad.Sell]]),"")</f>
        <v/>
      </c>
      <c r="AT3282"/>
    </row>
    <row r="3283" spans="15:46" x14ac:dyDescent="0.25">
      <c r="O3283" s="284">
        <f>IFERROR(DATE(Table7[[#This Row],[year]],MONTH(DATEVALUE(Table7[[#This Row],[month]]&amp;"1")),Table7[[#This Row],[day]]),"")</f>
        <v>40339</v>
      </c>
      <c r="P3283" s="195" t="s">
        <v>6708</v>
      </c>
      <c r="Q3283" s="195">
        <v>2010</v>
      </c>
      <c r="R3283" s="195" t="s">
        <v>3441</v>
      </c>
      <c r="S3283" s="195">
        <v>10</v>
      </c>
      <c r="T3283" s="195">
        <v>1220</v>
      </c>
      <c r="U3283" s="195">
        <v>1954</v>
      </c>
      <c r="V3283" s="195">
        <v>4428075</v>
      </c>
      <c r="X3283" s="260">
        <v>40417</v>
      </c>
      <c r="Z3283" s="260">
        <v>1</v>
      </c>
      <c r="AB3283" s="260" t="str">
        <f>IFERROR(IFERROR(VLOOKUP(Table_Merge1[[#This Row],[Column1]],Table11[#All],2,FALSE),LEFT(AB3284,8)&amp;IF(LEN((RIGHT(AB3284,2)+1))&lt;2,"0"&amp;(RIGHT(AB3284,2)+1),(RIGHT(AB3284,2)-1))),"")</f>
        <v/>
      </c>
      <c r="AC3283" s="259" t="str">
        <f>LEFT(Table_Merge1[[#This Row],[Column2]],4)</f>
        <v/>
      </c>
      <c r="AD3283" s="259" t="str">
        <f>RIGHT(LEFT(Table_Merge1[[#This Row],[Column2]],7),2)</f>
        <v/>
      </c>
      <c r="AE3283" s="259" t="str">
        <f>RIGHT(Table_Merge1[[#This Row],[Column2]],2)</f>
        <v/>
      </c>
      <c r="AH3283" s="260">
        <v>2010</v>
      </c>
      <c r="AI3283" t="s">
        <v>3445</v>
      </c>
      <c r="AJ3283" s="260">
        <v>27</v>
      </c>
      <c r="AK3283">
        <v>1234.5</v>
      </c>
      <c r="AL3283">
        <v>2167.5</v>
      </c>
      <c r="AM3283">
        <v>4397400</v>
      </c>
      <c r="AP3283" s="287" t="str">
        <f>IFERROR(IF(Table_Merge1[[#This Row],[LME Zinc stock]]*Table_Merge1[[#This Row],[Nima.مقدار]]=0,"",Table_Merge1[[#This Row],[LME Zinc stock]]*Table_Merge1[[#This Row],[Nima.مقدار]]),"")</f>
        <v/>
      </c>
      <c r="AQ3283" s="287" t="str">
        <f>IFERROR(IF(Table_Merge1[[#This Row],[LME Zinc 3-month]]*Table_Merge1[[#This Row],[Nima.مقدار]]=0,"",Table_Merge1[[#This Row],[LME Zinc 3-month]]*Table_Merge1[[#This Row],[Nima.مقدار]]),"")</f>
        <v/>
      </c>
      <c r="AR3283" s="288" t="str">
        <f>IFERROR(IF(Table_Merge1[[#This Row],[LME Zinc stock]]*Table_Merge1[[#This Row],[Azad.Sell]]=0,"",Table_Merge1[[#This Row],[LME Zinc stock]]*Table_Merge1[[#This Row],[Azad.Sell]]),"")</f>
        <v/>
      </c>
      <c r="AS3283" s="288" t="str">
        <f>IFERROR(IF(Table_Merge1[[#This Row],[LME Zinc 3-month]]*Table_Merge1[[#This Row],[Azad.Sell]]=0,"",Table_Merge1[[#This Row],[LME Zinc 3-month]]*Table_Merge1[[#This Row],[Azad.Sell]]),"")</f>
        <v/>
      </c>
      <c r="AT3283"/>
    </row>
    <row r="3284" spans="15:46" x14ac:dyDescent="0.25">
      <c r="O3284" s="283">
        <f>IFERROR(DATE(Table7[[#This Row],[year]],MONTH(DATEVALUE(Table7[[#This Row],[month]]&amp;"1")),Table7[[#This Row],[day]]),"")</f>
        <v>40338</v>
      </c>
      <c r="P3284" s="257" t="s">
        <v>6709</v>
      </c>
      <c r="Q3284" s="257">
        <v>2010</v>
      </c>
      <c r="R3284" s="257" t="s">
        <v>3441</v>
      </c>
      <c r="S3284" s="257">
        <v>9</v>
      </c>
      <c r="T3284" s="257">
        <v>1235</v>
      </c>
      <c r="U3284" s="257">
        <v>1987</v>
      </c>
      <c r="V3284" s="257">
        <v>4433550</v>
      </c>
      <c r="X3284" s="260">
        <v>40416</v>
      </c>
      <c r="Z3284" s="260">
        <v>1</v>
      </c>
      <c r="AB3284" s="260" t="str">
        <f>IFERROR(IFERROR(VLOOKUP(Table_Merge1[[#This Row],[Column1]],Table11[#All],2,FALSE),LEFT(AB3285,8)&amp;IF(LEN((RIGHT(AB3285,2)+1))&lt;2,"0"&amp;(RIGHT(AB3285,2)+1),(RIGHT(AB3285,2)-1))),"")</f>
        <v/>
      </c>
      <c r="AC3284" s="259" t="str">
        <f>LEFT(Table_Merge1[[#This Row],[Column2]],4)</f>
        <v/>
      </c>
      <c r="AD3284" s="259" t="str">
        <f>RIGHT(LEFT(Table_Merge1[[#This Row],[Column2]],7),2)</f>
        <v/>
      </c>
      <c r="AE3284" s="259" t="str">
        <f>RIGHT(Table_Merge1[[#This Row],[Column2]],2)</f>
        <v/>
      </c>
      <c r="AH3284" s="260">
        <v>2010</v>
      </c>
      <c r="AI3284" t="s">
        <v>3445</v>
      </c>
      <c r="AJ3284" s="260">
        <v>26</v>
      </c>
      <c r="AK3284">
        <v>1240.25</v>
      </c>
      <c r="AL3284">
        <v>2151</v>
      </c>
      <c r="AM3284">
        <v>4402150</v>
      </c>
      <c r="AP3284" s="287" t="str">
        <f>IFERROR(IF(Table_Merge1[[#This Row],[LME Zinc stock]]*Table_Merge1[[#This Row],[Nima.مقدار]]=0,"",Table_Merge1[[#This Row],[LME Zinc stock]]*Table_Merge1[[#This Row],[Nima.مقدار]]),"")</f>
        <v/>
      </c>
      <c r="AQ3284" s="287" t="str">
        <f>IFERROR(IF(Table_Merge1[[#This Row],[LME Zinc 3-month]]*Table_Merge1[[#This Row],[Nima.مقدار]]=0,"",Table_Merge1[[#This Row],[LME Zinc 3-month]]*Table_Merge1[[#This Row],[Nima.مقدار]]),"")</f>
        <v/>
      </c>
      <c r="AR3284" s="288" t="str">
        <f>IFERROR(IF(Table_Merge1[[#This Row],[LME Zinc stock]]*Table_Merge1[[#This Row],[Azad.Sell]]=0,"",Table_Merge1[[#This Row],[LME Zinc stock]]*Table_Merge1[[#This Row],[Azad.Sell]]),"")</f>
        <v/>
      </c>
      <c r="AS3284" s="288" t="str">
        <f>IFERROR(IF(Table_Merge1[[#This Row],[LME Zinc 3-month]]*Table_Merge1[[#This Row],[Azad.Sell]]=0,"",Table_Merge1[[#This Row],[LME Zinc 3-month]]*Table_Merge1[[#This Row],[Azad.Sell]]),"")</f>
        <v/>
      </c>
      <c r="AT3284"/>
    </row>
    <row r="3285" spans="15:46" x14ac:dyDescent="0.25">
      <c r="O3285" s="284">
        <f>IFERROR(DATE(Table7[[#This Row],[year]],MONTH(DATEVALUE(Table7[[#This Row],[month]]&amp;"1")),Table7[[#This Row],[day]]),"")</f>
        <v>40337</v>
      </c>
      <c r="P3285" s="195" t="s">
        <v>6710</v>
      </c>
      <c r="Q3285" s="195">
        <v>2010</v>
      </c>
      <c r="R3285" s="195" t="s">
        <v>3441</v>
      </c>
      <c r="S3285" s="195">
        <v>8</v>
      </c>
      <c r="T3285" s="195">
        <v>1248</v>
      </c>
      <c r="U3285" s="195">
        <v>2022</v>
      </c>
      <c r="V3285" s="195">
        <v>4440625</v>
      </c>
      <c r="X3285" s="260">
        <v>40415</v>
      </c>
      <c r="Z3285" s="260">
        <v>1</v>
      </c>
      <c r="AB3285" s="260" t="str">
        <f>IFERROR(IFERROR(VLOOKUP(Table_Merge1[[#This Row],[Column1]],Table11[#All],2,FALSE),LEFT(AB3286,8)&amp;IF(LEN((RIGHT(AB3286,2)+1))&lt;2,"0"&amp;(RIGHT(AB3286,2)+1),(RIGHT(AB3286,2)-1))),"")</f>
        <v/>
      </c>
      <c r="AC3285" s="259" t="str">
        <f>LEFT(Table_Merge1[[#This Row],[Column2]],4)</f>
        <v/>
      </c>
      <c r="AD3285" s="259" t="str">
        <f>RIGHT(LEFT(Table_Merge1[[#This Row],[Column2]],7),2)</f>
        <v/>
      </c>
      <c r="AE3285" s="259" t="str">
        <f>RIGHT(Table_Merge1[[#This Row],[Column2]],2)</f>
        <v/>
      </c>
      <c r="AH3285" s="260">
        <v>2010</v>
      </c>
      <c r="AI3285" t="s">
        <v>3445</v>
      </c>
      <c r="AJ3285" s="260">
        <v>25</v>
      </c>
      <c r="AK3285">
        <v>1237.5</v>
      </c>
      <c r="AL3285">
        <v>2135</v>
      </c>
      <c r="AM3285">
        <v>4401525</v>
      </c>
      <c r="AP3285" s="287" t="str">
        <f>IFERROR(IF(Table_Merge1[[#This Row],[LME Zinc stock]]*Table_Merge1[[#This Row],[Nima.مقدار]]=0,"",Table_Merge1[[#This Row],[LME Zinc stock]]*Table_Merge1[[#This Row],[Nima.مقدار]]),"")</f>
        <v/>
      </c>
      <c r="AQ3285" s="287" t="str">
        <f>IFERROR(IF(Table_Merge1[[#This Row],[LME Zinc 3-month]]*Table_Merge1[[#This Row],[Nima.مقدار]]=0,"",Table_Merge1[[#This Row],[LME Zinc 3-month]]*Table_Merge1[[#This Row],[Nima.مقدار]]),"")</f>
        <v/>
      </c>
      <c r="AR3285" s="288" t="str">
        <f>IFERROR(IF(Table_Merge1[[#This Row],[LME Zinc stock]]*Table_Merge1[[#This Row],[Azad.Sell]]=0,"",Table_Merge1[[#This Row],[LME Zinc stock]]*Table_Merge1[[#This Row],[Azad.Sell]]),"")</f>
        <v/>
      </c>
      <c r="AS3285" s="288" t="str">
        <f>IFERROR(IF(Table_Merge1[[#This Row],[LME Zinc 3-month]]*Table_Merge1[[#This Row],[Azad.Sell]]=0,"",Table_Merge1[[#This Row],[LME Zinc 3-month]]*Table_Merge1[[#This Row],[Azad.Sell]]),"")</f>
        <v/>
      </c>
      <c r="AT3285"/>
    </row>
    <row r="3286" spans="15:46" x14ac:dyDescent="0.25">
      <c r="O3286" s="283">
        <f>IFERROR(DATE(Table7[[#This Row],[year]],MONTH(DATEVALUE(Table7[[#This Row],[month]]&amp;"1")),Table7[[#This Row],[day]]),"")</f>
        <v>40336</v>
      </c>
      <c r="P3286" s="257" t="s">
        <v>6711</v>
      </c>
      <c r="Q3286" s="257">
        <v>2010</v>
      </c>
      <c r="R3286" s="257" t="s">
        <v>3441</v>
      </c>
      <c r="S3286" s="257">
        <v>7</v>
      </c>
      <c r="T3286" s="257">
        <v>1212.4000000000001</v>
      </c>
      <c r="U3286" s="257">
        <v>1978</v>
      </c>
      <c r="V3286" s="257">
        <v>4446400</v>
      </c>
      <c r="X3286" s="260">
        <v>40414</v>
      </c>
      <c r="Z3286" s="260">
        <v>1</v>
      </c>
      <c r="AB3286" s="260" t="str">
        <f>IFERROR(IFERROR(VLOOKUP(Table_Merge1[[#This Row],[Column1]],Table11[#All],2,FALSE),LEFT(AB3287,8)&amp;IF(LEN((RIGHT(AB3287,2)+1))&lt;2,"0"&amp;(RIGHT(AB3287,2)+1),(RIGHT(AB3287,2)-1))),"")</f>
        <v/>
      </c>
      <c r="AC3286" s="259" t="str">
        <f>LEFT(Table_Merge1[[#This Row],[Column2]],4)</f>
        <v/>
      </c>
      <c r="AD3286" s="259" t="str">
        <f>RIGHT(LEFT(Table_Merge1[[#This Row],[Column2]],7),2)</f>
        <v/>
      </c>
      <c r="AE3286" s="259" t="str">
        <f>RIGHT(Table_Merge1[[#This Row],[Column2]],2)</f>
        <v/>
      </c>
      <c r="AH3286" s="260">
        <v>2010</v>
      </c>
      <c r="AI3286" t="s">
        <v>3445</v>
      </c>
      <c r="AJ3286" s="260">
        <v>24</v>
      </c>
      <c r="AK3286">
        <v>1218</v>
      </c>
      <c r="AL3286">
        <v>2147</v>
      </c>
      <c r="AM3286">
        <v>4400575</v>
      </c>
      <c r="AP3286" s="287" t="str">
        <f>IFERROR(IF(Table_Merge1[[#This Row],[LME Zinc stock]]*Table_Merge1[[#This Row],[Nima.مقدار]]=0,"",Table_Merge1[[#This Row],[LME Zinc stock]]*Table_Merge1[[#This Row],[Nima.مقدار]]),"")</f>
        <v/>
      </c>
      <c r="AQ3286" s="287" t="str">
        <f>IFERROR(IF(Table_Merge1[[#This Row],[LME Zinc 3-month]]*Table_Merge1[[#This Row],[Nima.مقدار]]=0,"",Table_Merge1[[#This Row],[LME Zinc 3-month]]*Table_Merge1[[#This Row],[Nima.مقدار]]),"")</f>
        <v/>
      </c>
      <c r="AR3286" s="288" t="str">
        <f>IFERROR(IF(Table_Merge1[[#This Row],[LME Zinc stock]]*Table_Merge1[[#This Row],[Azad.Sell]]=0,"",Table_Merge1[[#This Row],[LME Zinc stock]]*Table_Merge1[[#This Row],[Azad.Sell]]),"")</f>
        <v/>
      </c>
      <c r="AS3286" s="288" t="str">
        <f>IFERROR(IF(Table_Merge1[[#This Row],[LME Zinc 3-month]]*Table_Merge1[[#This Row],[Azad.Sell]]=0,"",Table_Merge1[[#This Row],[LME Zinc 3-month]]*Table_Merge1[[#This Row],[Azad.Sell]]),"")</f>
        <v/>
      </c>
      <c r="AT3286"/>
    </row>
    <row r="3287" spans="15:46" x14ac:dyDescent="0.25">
      <c r="O3287" s="284">
        <f>IFERROR(DATE(Table7[[#This Row],[year]],MONTH(DATEVALUE(Table7[[#This Row],[month]]&amp;"1")),Table7[[#This Row],[day]]),"")</f>
        <v>40333</v>
      </c>
      <c r="P3287" s="195" t="s">
        <v>6712</v>
      </c>
      <c r="Q3287" s="195">
        <v>2010</v>
      </c>
      <c r="R3287" s="195" t="s">
        <v>3441</v>
      </c>
      <c r="S3287" s="195">
        <v>4</v>
      </c>
      <c r="T3287" s="195">
        <v>1203.5</v>
      </c>
      <c r="U3287" s="195">
        <v>1941</v>
      </c>
      <c r="V3287" s="195">
        <v>4453375</v>
      </c>
      <c r="X3287" s="260">
        <v>40413</v>
      </c>
      <c r="Z3287" s="260">
        <v>1</v>
      </c>
      <c r="AB3287" s="260" t="str">
        <f>IFERROR(IFERROR(VLOOKUP(Table_Merge1[[#This Row],[Column1]],Table11[#All],2,FALSE),LEFT(AB3288,8)&amp;IF(LEN((RIGHT(AB3288,2)+1))&lt;2,"0"&amp;(RIGHT(AB3288,2)+1),(RIGHT(AB3288,2)-1))),"")</f>
        <v/>
      </c>
      <c r="AC3287" s="259" t="str">
        <f>LEFT(Table_Merge1[[#This Row],[Column2]],4)</f>
        <v/>
      </c>
      <c r="AD3287" s="259" t="str">
        <f>RIGHT(LEFT(Table_Merge1[[#This Row],[Column2]],7),2)</f>
        <v/>
      </c>
      <c r="AE3287" s="259" t="str">
        <f>RIGHT(Table_Merge1[[#This Row],[Column2]],2)</f>
        <v/>
      </c>
      <c r="AH3287" s="260">
        <v>2010</v>
      </c>
      <c r="AI3287" t="s">
        <v>3445</v>
      </c>
      <c r="AJ3287" s="260">
        <v>23</v>
      </c>
      <c r="AK3287">
        <v>1227</v>
      </c>
      <c r="AL3287">
        <v>2113.5</v>
      </c>
      <c r="AM3287">
        <v>4405700</v>
      </c>
      <c r="AP3287" s="287" t="str">
        <f>IFERROR(IF(Table_Merge1[[#This Row],[LME Zinc stock]]*Table_Merge1[[#This Row],[Nima.مقدار]]=0,"",Table_Merge1[[#This Row],[LME Zinc stock]]*Table_Merge1[[#This Row],[Nima.مقدار]]),"")</f>
        <v/>
      </c>
      <c r="AQ3287" s="287" t="str">
        <f>IFERROR(IF(Table_Merge1[[#This Row],[LME Zinc 3-month]]*Table_Merge1[[#This Row],[Nima.مقدار]]=0,"",Table_Merge1[[#This Row],[LME Zinc 3-month]]*Table_Merge1[[#This Row],[Nima.مقدار]]),"")</f>
        <v/>
      </c>
      <c r="AR3287" s="288" t="str">
        <f>IFERROR(IF(Table_Merge1[[#This Row],[LME Zinc stock]]*Table_Merge1[[#This Row],[Azad.Sell]]=0,"",Table_Merge1[[#This Row],[LME Zinc stock]]*Table_Merge1[[#This Row],[Azad.Sell]]),"")</f>
        <v/>
      </c>
      <c r="AS3287" s="288" t="str">
        <f>IFERROR(IF(Table_Merge1[[#This Row],[LME Zinc 3-month]]*Table_Merge1[[#This Row],[Azad.Sell]]=0,"",Table_Merge1[[#This Row],[LME Zinc 3-month]]*Table_Merge1[[#This Row],[Azad.Sell]]),"")</f>
        <v/>
      </c>
      <c r="AT3287"/>
    </row>
    <row r="3288" spans="15:46" x14ac:dyDescent="0.25">
      <c r="O3288" s="283">
        <f>IFERROR(DATE(Table7[[#This Row],[year]],MONTH(DATEVALUE(Table7[[#This Row],[month]]&amp;"1")),Table7[[#This Row],[day]]),"")</f>
        <v>40332</v>
      </c>
      <c r="P3288" s="257" t="s">
        <v>6713</v>
      </c>
      <c r="Q3288" s="257">
        <v>2010</v>
      </c>
      <c r="R3288" s="257" t="s">
        <v>3441</v>
      </c>
      <c r="S3288" s="257">
        <v>3</v>
      </c>
      <c r="T3288" s="257">
        <v>1219.75</v>
      </c>
      <c r="U3288" s="257">
        <v>1948</v>
      </c>
      <c r="V3288" s="257">
        <v>4463675</v>
      </c>
      <c r="X3288" s="260">
        <v>40410</v>
      </c>
      <c r="Z3288" s="260">
        <v>1</v>
      </c>
      <c r="AB3288" s="260" t="str">
        <f>IFERROR(IFERROR(VLOOKUP(Table_Merge1[[#This Row],[Column1]],Table11[#All],2,FALSE),LEFT(AB3289,8)&amp;IF(LEN((RIGHT(AB3289,2)+1))&lt;2,"0"&amp;(RIGHT(AB3289,2)+1),(RIGHT(AB3289,2)-1))),"")</f>
        <v/>
      </c>
      <c r="AC3288" s="259" t="str">
        <f>LEFT(Table_Merge1[[#This Row],[Column2]],4)</f>
        <v/>
      </c>
      <c r="AD3288" s="259" t="str">
        <f>RIGHT(LEFT(Table_Merge1[[#This Row],[Column2]],7),2)</f>
        <v/>
      </c>
      <c r="AE3288" s="259" t="str">
        <f>RIGHT(Table_Merge1[[#This Row],[Column2]],2)</f>
        <v/>
      </c>
      <c r="AH3288" s="260">
        <v>2010</v>
      </c>
      <c r="AI3288" t="s">
        <v>3445</v>
      </c>
      <c r="AJ3288" s="260">
        <v>20</v>
      </c>
      <c r="AK3288">
        <v>1230.5</v>
      </c>
      <c r="AL3288">
        <v>2111</v>
      </c>
      <c r="AM3288">
        <v>4410800</v>
      </c>
      <c r="AP3288" s="287" t="str">
        <f>IFERROR(IF(Table_Merge1[[#This Row],[LME Zinc stock]]*Table_Merge1[[#This Row],[Nima.مقدار]]=0,"",Table_Merge1[[#This Row],[LME Zinc stock]]*Table_Merge1[[#This Row],[Nima.مقدار]]),"")</f>
        <v/>
      </c>
      <c r="AQ3288" s="287" t="str">
        <f>IFERROR(IF(Table_Merge1[[#This Row],[LME Zinc 3-month]]*Table_Merge1[[#This Row],[Nima.مقدار]]=0,"",Table_Merge1[[#This Row],[LME Zinc 3-month]]*Table_Merge1[[#This Row],[Nima.مقدار]]),"")</f>
        <v/>
      </c>
      <c r="AR3288" s="288" t="str">
        <f>IFERROR(IF(Table_Merge1[[#This Row],[LME Zinc stock]]*Table_Merge1[[#This Row],[Azad.Sell]]=0,"",Table_Merge1[[#This Row],[LME Zinc stock]]*Table_Merge1[[#This Row],[Azad.Sell]]),"")</f>
        <v/>
      </c>
      <c r="AS3288" s="288" t="str">
        <f>IFERROR(IF(Table_Merge1[[#This Row],[LME Zinc 3-month]]*Table_Merge1[[#This Row],[Azad.Sell]]=0,"",Table_Merge1[[#This Row],[LME Zinc 3-month]]*Table_Merge1[[#This Row],[Azad.Sell]]),"")</f>
        <v/>
      </c>
      <c r="AT3288"/>
    </row>
    <row r="3289" spans="15:46" x14ac:dyDescent="0.25">
      <c r="O3289" s="284">
        <f>IFERROR(DATE(Table7[[#This Row],[year]],MONTH(DATEVALUE(Table7[[#This Row],[month]]&amp;"1")),Table7[[#This Row],[day]]),"")</f>
        <v>40331</v>
      </c>
      <c r="P3289" s="195" t="s">
        <v>6714</v>
      </c>
      <c r="Q3289" s="195">
        <v>2010</v>
      </c>
      <c r="R3289" s="195" t="s">
        <v>3441</v>
      </c>
      <c r="S3289" s="195">
        <v>2</v>
      </c>
      <c r="T3289" s="195">
        <v>1221</v>
      </c>
      <c r="U3289" s="195">
        <v>1938</v>
      </c>
      <c r="V3289" s="195">
        <v>4457350</v>
      </c>
      <c r="X3289" s="260">
        <v>40409</v>
      </c>
      <c r="Z3289" s="260">
        <v>1</v>
      </c>
      <c r="AB3289" s="260" t="str">
        <f>IFERROR(IFERROR(VLOOKUP(Table_Merge1[[#This Row],[Column1]],Table11[#All],2,FALSE),LEFT(AB3290,8)&amp;IF(LEN((RIGHT(AB3290,2)+1))&lt;2,"0"&amp;(RIGHT(AB3290,2)+1),(RIGHT(AB3290,2)-1))),"")</f>
        <v/>
      </c>
      <c r="AC3289" s="259" t="str">
        <f>LEFT(Table_Merge1[[#This Row],[Column2]],4)</f>
        <v/>
      </c>
      <c r="AD3289" s="259" t="str">
        <f>RIGHT(LEFT(Table_Merge1[[#This Row],[Column2]],7),2)</f>
        <v/>
      </c>
      <c r="AE3289" s="259" t="str">
        <f>RIGHT(Table_Merge1[[#This Row],[Column2]],2)</f>
        <v/>
      </c>
      <c r="AH3289" s="260">
        <v>2010</v>
      </c>
      <c r="AI3289" t="s">
        <v>3445</v>
      </c>
      <c r="AJ3289" s="260">
        <v>19</v>
      </c>
      <c r="AK3289">
        <v>1228</v>
      </c>
      <c r="AL3289">
        <v>2150</v>
      </c>
      <c r="AM3289">
        <v>4415950</v>
      </c>
      <c r="AP3289" s="287" t="str">
        <f>IFERROR(IF(Table_Merge1[[#This Row],[LME Zinc stock]]*Table_Merge1[[#This Row],[Nima.مقدار]]=0,"",Table_Merge1[[#This Row],[LME Zinc stock]]*Table_Merge1[[#This Row],[Nima.مقدار]]),"")</f>
        <v/>
      </c>
      <c r="AQ3289" s="287" t="str">
        <f>IFERROR(IF(Table_Merge1[[#This Row],[LME Zinc 3-month]]*Table_Merge1[[#This Row],[Nima.مقدار]]=0,"",Table_Merge1[[#This Row],[LME Zinc 3-month]]*Table_Merge1[[#This Row],[Nima.مقدار]]),"")</f>
        <v/>
      </c>
      <c r="AR3289" s="288" t="str">
        <f>IFERROR(IF(Table_Merge1[[#This Row],[LME Zinc stock]]*Table_Merge1[[#This Row],[Azad.Sell]]=0,"",Table_Merge1[[#This Row],[LME Zinc stock]]*Table_Merge1[[#This Row],[Azad.Sell]]),"")</f>
        <v/>
      </c>
      <c r="AS3289" s="288" t="str">
        <f>IFERROR(IF(Table_Merge1[[#This Row],[LME Zinc 3-month]]*Table_Merge1[[#This Row],[Azad.Sell]]=0,"",Table_Merge1[[#This Row],[LME Zinc 3-month]]*Table_Merge1[[#This Row],[Azad.Sell]]),"")</f>
        <v/>
      </c>
      <c r="AT3289"/>
    </row>
    <row r="3290" spans="15:46" x14ac:dyDescent="0.25">
      <c r="O3290" s="283">
        <f>IFERROR(DATE(Table7[[#This Row],[year]],MONTH(DATEVALUE(Table7[[#This Row],[month]]&amp;"1")),Table7[[#This Row],[day]]),"")</f>
        <v>40330</v>
      </c>
      <c r="P3290" s="257" t="s">
        <v>6715</v>
      </c>
      <c r="Q3290" s="257">
        <v>2010</v>
      </c>
      <c r="R3290" s="257" t="s">
        <v>3441</v>
      </c>
      <c r="S3290" s="257">
        <v>1</v>
      </c>
      <c r="T3290" s="257">
        <v>1219.75</v>
      </c>
      <c r="U3290" s="257">
        <v>1996</v>
      </c>
      <c r="V3290" s="257">
        <v>4467350</v>
      </c>
      <c r="X3290" s="260">
        <v>40408</v>
      </c>
      <c r="Z3290" s="260">
        <v>1</v>
      </c>
      <c r="AB3290" s="260" t="str">
        <f>IFERROR(IFERROR(VLOOKUP(Table_Merge1[[#This Row],[Column1]],Table11[#All],2,FALSE),LEFT(AB3291,8)&amp;IF(LEN((RIGHT(AB3291,2)+1))&lt;2,"0"&amp;(RIGHT(AB3291,2)+1),(RIGHT(AB3291,2)-1))),"")</f>
        <v/>
      </c>
      <c r="AC3290" s="259" t="str">
        <f>LEFT(Table_Merge1[[#This Row],[Column2]],4)</f>
        <v/>
      </c>
      <c r="AD3290" s="259" t="str">
        <f>RIGHT(LEFT(Table_Merge1[[#This Row],[Column2]],7),2)</f>
        <v/>
      </c>
      <c r="AE3290" s="259" t="str">
        <f>RIGHT(Table_Merge1[[#This Row],[Column2]],2)</f>
        <v/>
      </c>
      <c r="AH3290" s="260">
        <v>2010</v>
      </c>
      <c r="AI3290" t="s">
        <v>3445</v>
      </c>
      <c r="AJ3290" s="260">
        <v>18</v>
      </c>
      <c r="AK3290">
        <v>1223</v>
      </c>
      <c r="AL3290">
        <v>2138</v>
      </c>
      <c r="AM3290">
        <v>4417075</v>
      </c>
      <c r="AP3290" s="287" t="str">
        <f>IFERROR(IF(Table_Merge1[[#This Row],[LME Zinc stock]]*Table_Merge1[[#This Row],[Nima.مقدار]]=0,"",Table_Merge1[[#This Row],[LME Zinc stock]]*Table_Merge1[[#This Row],[Nima.مقدار]]),"")</f>
        <v/>
      </c>
      <c r="AQ3290" s="287" t="str">
        <f>IFERROR(IF(Table_Merge1[[#This Row],[LME Zinc 3-month]]*Table_Merge1[[#This Row],[Nima.مقدار]]=0,"",Table_Merge1[[#This Row],[LME Zinc 3-month]]*Table_Merge1[[#This Row],[Nima.مقدار]]),"")</f>
        <v/>
      </c>
      <c r="AR3290" s="288" t="str">
        <f>IFERROR(IF(Table_Merge1[[#This Row],[LME Zinc stock]]*Table_Merge1[[#This Row],[Azad.Sell]]=0,"",Table_Merge1[[#This Row],[LME Zinc stock]]*Table_Merge1[[#This Row],[Azad.Sell]]),"")</f>
        <v/>
      </c>
      <c r="AS3290" s="288" t="str">
        <f>IFERROR(IF(Table_Merge1[[#This Row],[LME Zinc 3-month]]*Table_Merge1[[#This Row],[Azad.Sell]]=0,"",Table_Merge1[[#This Row],[LME Zinc 3-month]]*Table_Merge1[[#This Row],[Azad.Sell]]),"")</f>
        <v/>
      </c>
      <c r="AT3290"/>
    </row>
    <row r="3291" spans="15:46" x14ac:dyDescent="0.25">
      <c r="O3291" s="284">
        <f>IFERROR(DATE(Table7[[#This Row],[year]],MONTH(DATEVALUE(Table7[[#This Row],[month]]&amp;"1")),Table7[[#This Row],[day]]),"")</f>
        <v>40326</v>
      </c>
      <c r="P3291" s="195" t="s">
        <v>6716</v>
      </c>
      <c r="Q3291" s="195">
        <v>2010</v>
      </c>
      <c r="R3291" s="195" t="s">
        <v>3439</v>
      </c>
      <c r="S3291" s="195">
        <v>28</v>
      </c>
      <c r="T3291" s="195">
        <v>1214</v>
      </c>
      <c r="U3291" s="195">
        <v>1980.5</v>
      </c>
      <c r="V3291" s="195">
        <v>4481200</v>
      </c>
      <c r="X3291" s="260">
        <v>40407</v>
      </c>
      <c r="Z3291" s="260">
        <v>1</v>
      </c>
      <c r="AB3291" s="260" t="str">
        <f>IFERROR(IFERROR(VLOOKUP(Table_Merge1[[#This Row],[Column1]],Table11[#All],2,FALSE),LEFT(AB3292,8)&amp;IF(LEN((RIGHT(AB3292,2)+1))&lt;2,"0"&amp;(RIGHT(AB3292,2)+1),(RIGHT(AB3292,2)-1))),"")</f>
        <v/>
      </c>
      <c r="AC3291" s="259" t="str">
        <f>LEFT(Table_Merge1[[#This Row],[Column2]],4)</f>
        <v/>
      </c>
      <c r="AD3291" s="259" t="str">
        <f>RIGHT(LEFT(Table_Merge1[[#This Row],[Column2]],7),2)</f>
        <v/>
      </c>
      <c r="AE3291" s="259" t="str">
        <f>RIGHT(Table_Merge1[[#This Row],[Column2]],2)</f>
        <v/>
      </c>
      <c r="AH3291" s="260">
        <v>2010</v>
      </c>
      <c r="AI3291" t="s">
        <v>3445</v>
      </c>
      <c r="AJ3291" s="260">
        <v>17</v>
      </c>
      <c r="AK3291">
        <v>1226.25</v>
      </c>
      <c r="AL3291">
        <v>2179</v>
      </c>
      <c r="AM3291">
        <v>4421650</v>
      </c>
      <c r="AP3291" s="287" t="str">
        <f>IFERROR(IF(Table_Merge1[[#This Row],[LME Zinc stock]]*Table_Merge1[[#This Row],[Nima.مقدار]]=0,"",Table_Merge1[[#This Row],[LME Zinc stock]]*Table_Merge1[[#This Row],[Nima.مقدار]]),"")</f>
        <v/>
      </c>
      <c r="AQ3291" s="287" t="str">
        <f>IFERROR(IF(Table_Merge1[[#This Row],[LME Zinc 3-month]]*Table_Merge1[[#This Row],[Nima.مقدار]]=0,"",Table_Merge1[[#This Row],[LME Zinc 3-month]]*Table_Merge1[[#This Row],[Nima.مقدار]]),"")</f>
        <v/>
      </c>
      <c r="AR3291" s="288" t="str">
        <f>IFERROR(IF(Table_Merge1[[#This Row],[LME Zinc stock]]*Table_Merge1[[#This Row],[Azad.Sell]]=0,"",Table_Merge1[[#This Row],[LME Zinc stock]]*Table_Merge1[[#This Row],[Azad.Sell]]),"")</f>
        <v/>
      </c>
      <c r="AS3291" s="288" t="str">
        <f>IFERROR(IF(Table_Merge1[[#This Row],[LME Zinc 3-month]]*Table_Merge1[[#This Row],[Azad.Sell]]=0,"",Table_Merge1[[#This Row],[LME Zinc 3-month]]*Table_Merge1[[#This Row],[Azad.Sell]]),"")</f>
        <v/>
      </c>
      <c r="AT3291"/>
    </row>
    <row r="3292" spans="15:46" x14ac:dyDescent="0.25">
      <c r="O3292" s="283">
        <f>IFERROR(DATE(Table7[[#This Row],[year]],MONTH(DATEVALUE(Table7[[#This Row],[month]]&amp;"1")),Table7[[#This Row],[day]]),"")</f>
        <v>40325</v>
      </c>
      <c r="P3292" s="257" t="s">
        <v>6717</v>
      </c>
      <c r="Q3292" s="257">
        <v>2010</v>
      </c>
      <c r="R3292" s="257" t="s">
        <v>3439</v>
      </c>
      <c r="S3292" s="257">
        <v>27</v>
      </c>
      <c r="T3292" s="257">
        <v>1210.75</v>
      </c>
      <c r="U3292" s="257">
        <v>2001</v>
      </c>
      <c r="V3292" s="257">
        <v>4487925</v>
      </c>
      <c r="X3292" s="260">
        <v>40406</v>
      </c>
      <c r="Z3292" s="260">
        <v>1</v>
      </c>
      <c r="AB3292" s="260" t="str">
        <f>IFERROR(IFERROR(VLOOKUP(Table_Merge1[[#This Row],[Column1]],Table11[#All],2,FALSE),LEFT(AB3293,8)&amp;IF(LEN((RIGHT(AB3293,2)+1))&lt;2,"0"&amp;(RIGHT(AB3293,2)+1),(RIGHT(AB3293,2)-1))),"")</f>
        <v/>
      </c>
      <c r="AC3292" s="259" t="str">
        <f>LEFT(Table_Merge1[[#This Row],[Column2]],4)</f>
        <v/>
      </c>
      <c r="AD3292" s="259" t="str">
        <f>RIGHT(LEFT(Table_Merge1[[#This Row],[Column2]],7),2)</f>
        <v/>
      </c>
      <c r="AE3292" s="259" t="str">
        <f>RIGHT(Table_Merge1[[#This Row],[Column2]],2)</f>
        <v/>
      </c>
      <c r="AH3292" s="260">
        <v>2010</v>
      </c>
      <c r="AI3292" t="s">
        <v>3445</v>
      </c>
      <c r="AJ3292" s="260">
        <v>16</v>
      </c>
      <c r="AK3292">
        <v>1222</v>
      </c>
      <c r="AL3292">
        <v>2155</v>
      </c>
      <c r="AM3292">
        <v>4426825</v>
      </c>
      <c r="AP3292" s="287" t="str">
        <f>IFERROR(IF(Table_Merge1[[#This Row],[LME Zinc stock]]*Table_Merge1[[#This Row],[Nima.مقدار]]=0,"",Table_Merge1[[#This Row],[LME Zinc stock]]*Table_Merge1[[#This Row],[Nima.مقدار]]),"")</f>
        <v/>
      </c>
      <c r="AQ3292" s="287" t="str">
        <f>IFERROR(IF(Table_Merge1[[#This Row],[LME Zinc 3-month]]*Table_Merge1[[#This Row],[Nima.مقدار]]=0,"",Table_Merge1[[#This Row],[LME Zinc 3-month]]*Table_Merge1[[#This Row],[Nima.مقدار]]),"")</f>
        <v/>
      </c>
      <c r="AR3292" s="288" t="str">
        <f>IFERROR(IF(Table_Merge1[[#This Row],[LME Zinc stock]]*Table_Merge1[[#This Row],[Azad.Sell]]=0,"",Table_Merge1[[#This Row],[LME Zinc stock]]*Table_Merge1[[#This Row],[Azad.Sell]]),"")</f>
        <v/>
      </c>
      <c r="AS3292" s="288" t="str">
        <f>IFERROR(IF(Table_Merge1[[#This Row],[LME Zinc 3-month]]*Table_Merge1[[#This Row],[Azad.Sell]]=0,"",Table_Merge1[[#This Row],[LME Zinc 3-month]]*Table_Merge1[[#This Row],[Azad.Sell]]),"")</f>
        <v/>
      </c>
      <c r="AT3292"/>
    </row>
    <row r="3293" spans="15:46" x14ac:dyDescent="0.25">
      <c r="O3293" s="284">
        <f>IFERROR(DATE(Table7[[#This Row],[year]],MONTH(DATEVALUE(Table7[[#This Row],[month]]&amp;"1")),Table7[[#This Row],[day]]),"")</f>
        <v>40324</v>
      </c>
      <c r="P3293" s="195" t="s">
        <v>6718</v>
      </c>
      <c r="Q3293" s="195">
        <v>2010</v>
      </c>
      <c r="R3293" s="195" t="s">
        <v>3439</v>
      </c>
      <c r="S3293" s="195">
        <v>26</v>
      </c>
      <c r="T3293" s="195">
        <v>1212.5</v>
      </c>
      <c r="U3293" s="195">
        <v>1991</v>
      </c>
      <c r="V3293" s="195">
        <v>4495775</v>
      </c>
      <c r="X3293" s="260">
        <v>40403</v>
      </c>
      <c r="Z3293" s="260">
        <v>1</v>
      </c>
      <c r="AB3293" s="260" t="str">
        <f>IFERROR(IFERROR(VLOOKUP(Table_Merge1[[#This Row],[Column1]],Table11[#All],2,FALSE),LEFT(AB3294,8)&amp;IF(LEN((RIGHT(AB3294,2)+1))&lt;2,"0"&amp;(RIGHT(AB3294,2)+1),(RIGHT(AB3294,2)-1))),"")</f>
        <v/>
      </c>
      <c r="AC3293" s="259" t="str">
        <f>LEFT(Table_Merge1[[#This Row],[Column2]],4)</f>
        <v/>
      </c>
      <c r="AD3293" s="259" t="str">
        <f>RIGHT(LEFT(Table_Merge1[[#This Row],[Column2]],7),2)</f>
        <v/>
      </c>
      <c r="AE3293" s="259" t="str">
        <f>RIGHT(Table_Merge1[[#This Row],[Column2]],2)</f>
        <v/>
      </c>
      <c r="AH3293" s="260">
        <v>2010</v>
      </c>
      <c r="AI3293" t="s">
        <v>3445</v>
      </c>
      <c r="AJ3293" s="260">
        <v>13</v>
      </c>
      <c r="AK3293">
        <v>1215</v>
      </c>
      <c r="AL3293">
        <v>2122</v>
      </c>
      <c r="AM3293">
        <v>4432200</v>
      </c>
      <c r="AP3293" s="287" t="str">
        <f>IFERROR(IF(Table_Merge1[[#This Row],[LME Zinc stock]]*Table_Merge1[[#This Row],[Nima.مقدار]]=0,"",Table_Merge1[[#This Row],[LME Zinc stock]]*Table_Merge1[[#This Row],[Nima.مقدار]]),"")</f>
        <v/>
      </c>
      <c r="AQ3293" s="287" t="str">
        <f>IFERROR(IF(Table_Merge1[[#This Row],[LME Zinc 3-month]]*Table_Merge1[[#This Row],[Nima.مقدار]]=0,"",Table_Merge1[[#This Row],[LME Zinc 3-month]]*Table_Merge1[[#This Row],[Nima.مقدار]]),"")</f>
        <v/>
      </c>
      <c r="AR3293" s="288" t="str">
        <f>IFERROR(IF(Table_Merge1[[#This Row],[LME Zinc stock]]*Table_Merge1[[#This Row],[Azad.Sell]]=0,"",Table_Merge1[[#This Row],[LME Zinc stock]]*Table_Merge1[[#This Row],[Azad.Sell]]),"")</f>
        <v/>
      </c>
      <c r="AS3293" s="288" t="str">
        <f>IFERROR(IF(Table_Merge1[[#This Row],[LME Zinc 3-month]]*Table_Merge1[[#This Row],[Azad.Sell]]=0,"",Table_Merge1[[#This Row],[LME Zinc 3-month]]*Table_Merge1[[#This Row],[Azad.Sell]]),"")</f>
        <v/>
      </c>
      <c r="AT3293"/>
    </row>
    <row r="3294" spans="15:46" x14ac:dyDescent="0.25">
      <c r="O3294" s="283">
        <f>IFERROR(DATE(Table7[[#This Row],[year]],MONTH(DATEVALUE(Table7[[#This Row],[month]]&amp;"1")),Table7[[#This Row],[day]]),"")</f>
        <v>40323</v>
      </c>
      <c r="P3294" s="257" t="s">
        <v>6719</v>
      </c>
      <c r="Q3294" s="257">
        <v>2010</v>
      </c>
      <c r="R3294" s="257" t="s">
        <v>3439</v>
      </c>
      <c r="S3294" s="257">
        <v>25</v>
      </c>
      <c r="T3294" s="257">
        <v>1189.5</v>
      </c>
      <c r="U3294" s="257">
        <v>1975</v>
      </c>
      <c r="V3294" s="257">
        <v>4486225</v>
      </c>
      <c r="X3294" s="260">
        <v>40402</v>
      </c>
      <c r="Z3294" s="260">
        <v>1</v>
      </c>
      <c r="AB3294" s="260" t="str">
        <f>IFERROR(IFERROR(VLOOKUP(Table_Merge1[[#This Row],[Column1]],Table11[#All],2,FALSE),LEFT(AB3295,8)&amp;IF(LEN((RIGHT(AB3295,2)+1))&lt;2,"0"&amp;(RIGHT(AB3295,2)+1),(RIGHT(AB3295,2)-1))),"")</f>
        <v/>
      </c>
      <c r="AC3294" s="259" t="str">
        <f>LEFT(Table_Merge1[[#This Row],[Column2]],4)</f>
        <v/>
      </c>
      <c r="AD3294" s="259" t="str">
        <f>RIGHT(LEFT(Table_Merge1[[#This Row],[Column2]],7),2)</f>
        <v/>
      </c>
      <c r="AE3294" s="259" t="str">
        <f>RIGHT(Table_Merge1[[#This Row],[Column2]],2)</f>
        <v/>
      </c>
      <c r="AH3294" s="260">
        <v>2010</v>
      </c>
      <c r="AI3294" t="s">
        <v>3445</v>
      </c>
      <c r="AJ3294" s="260">
        <v>12</v>
      </c>
      <c r="AK3294">
        <v>1200</v>
      </c>
      <c r="AL3294">
        <v>2074</v>
      </c>
      <c r="AM3294">
        <v>4435475</v>
      </c>
      <c r="AP3294" s="287" t="str">
        <f>IFERROR(IF(Table_Merge1[[#This Row],[LME Zinc stock]]*Table_Merge1[[#This Row],[Nima.مقدار]]=0,"",Table_Merge1[[#This Row],[LME Zinc stock]]*Table_Merge1[[#This Row],[Nima.مقدار]]),"")</f>
        <v/>
      </c>
      <c r="AQ3294" s="287" t="str">
        <f>IFERROR(IF(Table_Merge1[[#This Row],[LME Zinc 3-month]]*Table_Merge1[[#This Row],[Nima.مقدار]]=0,"",Table_Merge1[[#This Row],[LME Zinc 3-month]]*Table_Merge1[[#This Row],[Nima.مقدار]]),"")</f>
        <v/>
      </c>
      <c r="AR3294" s="288" t="str">
        <f>IFERROR(IF(Table_Merge1[[#This Row],[LME Zinc stock]]*Table_Merge1[[#This Row],[Azad.Sell]]=0,"",Table_Merge1[[#This Row],[LME Zinc stock]]*Table_Merge1[[#This Row],[Azad.Sell]]),"")</f>
        <v/>
      </c>
      <c r="AS3294" s="288" t="str">
        <f>IFERROR(IF(Table_Merge1[[#This Row],[LME Zinc 3-month]]*Table_Merge1[[#This Row],[Azad.Sell]]=0,"",Table_Merge1[[#This Row],[LME Zinc 3-month]]*Table_Merge1[[#This Row],[Azad.Sell]]),"")</f>
        <v/>
      </c>
      <c r="AT3294"/>
    </row>
    <row r="3295" spans="15:46" x14ac:dyDescent="0.25">
      <c r="O3295" s="284">
        <f>IFERROR(DATE(Table7[[#This Row],[year]],MONTH(DATEVALUE(Table7[[#This Row],[month]]&amp;"1")),Table7[[#This Row],[day]]),"")</f>
        <v>40322</v>
      </c>
      <c r="P3295" s="195" t="s">
        <v>6720</v>
      </c>
      <c r="Q3295" s="195">
        <v>2010</v>
      </c>
      <c r="R3295" s="195" t="s">
        <v>3439</v>
      </c>
      <c r="S3295" s="195">
        <v>24</v>
      </c>
      <c r="T3295" s="195">
        <v>1183.75</v>
      </c>
      <c r="U3295" s="195">
        <v>1964</v>
      </c>
      <c r="V3295" s="195">
        <v>4496725</v>
      </c>
      <c r="X3295" s="260">
        <v>40401</v>
      </c>
      <c r="Z3295" s="260">
        <v>1</v>
      </c>
      <c r="AB3295" s="260" t="str">
        <f>IFERROR(IFERROR(VLOOKUP(Table_Merge1[[#This Row],[Column1]],Table11[#All],2,FALSE),LEFT(AB3296,8)&amp;IF(LEN((RIGHT(AB3296,2)+1))&lt;2,"0"&amp;(RIGHT(AB3296,2)+1),(RIGHT(AB3296,2)-1))),"")</f>
        <v/>
      </c>
      <c r="AC3295" s="259" t="str">
        <f>LEFT(Table_Merge1[[#This Row],[Column2]],4)</f>
        <v/>
      </c>
      <c r="AD3295" s="259" t="str">
        <f>RIGHT(LEFT(Table_Merge1[[#This Row],[Column2]],7),2)</f>
        <v/>
      </c>
      <c r="AE3295" s="259" t="str">
        <f>RIGHT(Table_Merge1[[#This Row],[Column2]],2)</f>
        <v/>
      </c>
      <c r="AH3295" s="260">
        <v>2010</v>
      </c>
      <c r="AI3295" t="s">
        <v>3445</v>
      </c>
      <c r="AJ3295" s="260">
        <v>11</v>
      </c>
      <c r="AK3295">
        <v>1198</v>
      </c>
      <c r="AL3295" t="s">
        <v>3621</v>
      </c>
      <c r="AM3295" t="s">
        <v>3621</v>
      </c>
      <c r="AP3295" s="287" t="str">
        <f>IFERROR(IF(Table_Merge1[[#This Row],[LME Zinc stock]]*Table_Merge1[[#This Row],[Nima.مقدار]]=0,"",Table_Merge1[[#This Row],[LME Zinc stock]]*Table_Merge1[[#This Row],[Nima.مقدار]]),"")</f>
        <v/>
      </c>
      <c r="AQ3295" s="287" t="str">
        <f>IFERROR(IF(Table_Merge1[[#This Row],[LME Zinc 3-month]]*Table_Merge1[[#This Row],[Nima.مقدار]]=0,"",Table_Merge1[[#This Row],[LME Zinc 3-month]]*Table_Merge1[[#This Row],[Nima.مقدار]]),"")</f>
        <v/>
      </c>
      <c r="AR3295" s="288" t="str">
        <f>IFERROR(IF(Table_Merge1[[#This Row],[LME Zinc stock]]*Table_Merge1[[#This Row],[Azad.Sell]]=0,"",Table_Merge1[[#This Row],[LME Zinc stock]]*Table_Merge1[[#This Row],[Azad.Sell]]),"")</f>
        <v/>
      </c>
      <c r="AS3295" s="288" t="str">
        <f>IFERROR(IF(Table_Merge1[[#This Row],[LME Zinc 3-month]]*Table_Merge1[[#This Row],[Azad.Sell]]=0,"",Table_Merge1[[#This Row],[LME Zinc 3-month]]*Table_Merge1[[#This Row],[Azad.Sell]]),"")</f>
        <v/>
      </c>
      <c r="AT3295"/>
    </row>
    <row r="3296" spans="15:46" x14ac:dyDescent="0.25">
      <c r="O3296" s="283">
        <f>IFERROR(DATE(Table7[[#This Row],[year]],MONTH(DATEVALUE(Table7[[#This Row],[month]]&amp;"1")),Table7[[#This Row],[day]]),"")</f>
        <v>40319</v>
      </c>
      <c r="P3296" s="257" t="s">
        <v>6721</v>
      </c>
      <c r="Q3296" s="257">
        <v>2010</v>
      </c>
      <c r="R3296" s="257" t="s">
        <v>3439</v>
      </c>
      <c r="S3296" s="257">
        <v>21</v>
      </c>
      <c r="T3296" s="257">
        <v>1183.5</v>
      </c>
      <c r="U3296" s="257">
        <v>1931</v>
      </c>
      <c r="V3296" s="257">
        <v>4503325</v>
      </c>
      <c r="X3296" s="260">
        <v>40400</v>
      </c>
      <c r="Z3296" s="260">
        <v>2</v>
      </c>
      <c r="AB3296" s="260" t="str">
        <f>IFERROR(IFERROR(VLOOKUP(Table_Merge1[[#This Row],[Column1]],Table11[#All],2,FALSE),LEFT(AB3297,8)&amp;IF(LEN((RIGHT(AB3297,2)+1))&lt;2,"0"&amp;(RIGHT(AB3297,2)+1),(RIGHT(AB3297,2)-1))),"")</f>
        <v/>
      </c>
      <c r="AC3296" s="259" t="str">
        <f>LEFT(Table_Merge1[[#This Row],[Column2]],4)</f>
        <v/>
      </c>
      <c r="AD3296" s="259" t="str">
        <f>RIGHT(LEFT(Table_Merge1[[#This Row],[Column2]],7),2)</f>
        <v/>
      </c>
      <c r="AE3296" s="259" t="str">
        <f>RIGHT(Table_Merge1[[#This Row],[Column2]],2)</f>
        <v/>
      </c>
      <c r="AH3296" s="260">
        <v>2010</v>
      </c>
      <c r="AI3296" t="s">
        <v>3445</v>
      </c>
      <c r="AJ3296" s="260">
        <v>10</v>
      </c>
      <c r="AK3296">
        <v>1196.75</v>
      </c>
      <c r="AL3296">
        <v>2050</v>
      </c>
      <c r="AM3296">
        <v>4442475</v>
      </c>
      <c r="AP3296" s="287" t="str">
        <f>IFERROR(IF(Table_Merge1[[#This Row],[LME Zinc stock]]*Table_Merge1[[#This Row],[Nima.مقدار]]=0,"",Table_Merge1[[#This Row],[LME Zinc stock]]*Table_Merge1[[#This Row],[Nima.مقدار]]),"")</f>
        <v/>
      </c>
      <c r="AQ3296" s="287" t="str">
        <f>IFERROR(IF(Table_Merge1[[#This Row],[LME Zinc 3-month]]*Table_Merge1[[#This Row],[Nima.مقدار]]=0,"",Table_Merge1[[#This Row],[LME Zinc 3-month]]*Table_Merge1[[#This Row],[Nima.مقدار]]),"")</f>
        <v/>
      </c>
      <c r="AR3296" s="288" t="str">
        <f>IFERROR(IF(Table_Merge1[[#This Row],[LME Zinc stock]]*Table_Merge1[[#This Row],[Azad.Sell]]=0,"",Table_Merge1[[#This Row],[LME Zinc stock]]*Table_Merge1[[#This Row],[Azad.Sell]]),"")</f>
        <v/>
      </c>
      <c r="AS3296" s="288" t="str">
        <f>IFERROR(IF(Table_Merge1[[#This Row],[LME Zinc 3-month]]*Table_Merge1[[#This Row],[Azad.Sell]]=0,"",Table_Merge1[[#This Row],[LME Zinc 3-month]]*Table_Merge1[[#This Row],[Azad.Sell]]),"")</f>
        <v/>
      </c>
      <c r="AT3296"/>
    </row>
    <row r="3297" spans="15:46" x14ac:dyDescent="0.25">
      <c r="O3297" s="284">
        <f>IFERROR(DATE(Table7[[#This Row],[year]],MONTH(DATEVALUE(Table7[[#This Row],[month]]&amp;"1")),Table7[[#This Row],[day]]),"")</f>
        <v>40318</v>
      </c>
      <c r="P3297" s="195" t="s">
        <v>6722</v>
      </c>
      <c r="Q3297" s="195">
        <v>2010</v>
      </c>
      <c r="R3297" s="195" t="s">
        <v>3439</v>
      </c>
      <c r="S3297" s="195">
        <v>20</v>
      </c>
      <c r="T3297" s="195">
        <v>1187.25</v>
      </c>
      <c r="U3297" s="195">
        <v>1945</v>
      </c>
      <c r="V3297" s="195">
        <v>4510900</v>
      </c>
      <c r="X3297" s="260">
        <v>40399</v>
      </c>
      <c r="Z3297" s="260">
        <v>1</v>
      </c>
      <c r="AB3297" s="260" t="str">
        <f>IFERROR(IFERROR(VLOOKUP(Table_Merge1[[#This Row],[Column1]],Table11[#All],2,FALSE),LEFT(AB3298,8)&amp;IF(LEN((RIGHT(AB3298,2)+1))&lt;2,"0"&amp;(RIGHT(AB3298,2)+1),(RIGHT(AB3298,2)-1))),"")</f>
        <v/>
      </c>
      <c r="AC3297" s="259" t="str">
        <f>LEFT(Table_Merge1[[#This Row],[Column2]],4)</f>
        <v/>
      </c>
      <c r="AD3297" s="259" t="str">
        <f>RIGHT(LEFT(Table_Merge1[[#This Row],[Column2]],7),2)</f>
        <v/>
      </c>
      <c r="AE3297" s="259" t="str">
        <f>RIGHT(Table_Merge1[[#This Row],[Column2]],2)</f>
        <v/>
      </c>
      <c r="AH3297" s="260">
        <v>2010</v>
      </c>
      <c r="AI3297" t="s">
        <v>3445</v>
      </c>
      <c r="AJ3297" s="260">
        <v>9</v>
      </c>
      <c r="AK3297">
        <v>1206</v>
      </c>
      <c r="AL3297">
        <v>2014</v>
      </c>
      <c r="AM3297">
        <v>4445600</v>
      </c>
      <c r="AP3297" s="287" t="str">
        <f>IFERROR(IF(Table_Merge1[[#This Row],[LME Zinc stock]]*Table_Merge1[[#This Row],[Nima.مقدار]]=0,"",Table_Merge1[[#This Row],[LME Zinc stock]]*Table_Merge1[[#This Row],[Nima.مقدار]]),"")</f>
        <v/>
      </c>
      <c r="AQ3297" s="287" t="str">
        <f>IFERROR(IF(Table_Merge1[[#This Row],[LME Zinc 3-month]]*Table_Merge1[[#This Row],[Nima.مقدار]]=0,"",Table_Merge1[[#This Row],[LME Zinc 3-month]]*Table_Merge1[[#This Row],[Nima.مقدار]]),"")</f>
        <v/>
      </c>
      <c r="AR3297" s="288" t="str">
        <f>IFERROR(IF(Table_Merge1[[#This Row],[LME Zinc stock]]*Table_Merge1[[#This Row],[Azad.Sell]]=0,"",Table_Merge1[[#This Row],[LME Zinc stock]]*Table_Merge1[[#This Row],[Azad.Sell]]),"")</f>
        <v/>
      </c>
      <c r="AS3297" s="288" t="str">
        <f>IFERROR(IF(Table_Merge1[[#This Row],[LME Zinc 3-month]]*Table_Merge1[[#This Row],[Azad.Sell]]=0,"",Table_Merge1[[#This Row],[LME Zinc 3-month]]*Table_Merge1[[#This Row],[Azad.Sell]]),"")</f>
        <v/>
      </c>
      <c r="AT3297"/>
    </row>
    <row r="3298" spans="15:46" x14ac:dyDescent="0.25">
      <c r="O3298" s="283">
        <f>IFERROR(DATE(Table7[[#This Row],[year]],MONTH(DATEVALUE(Table7[[#This Row],[month]]&amp;"1")),Table7[[#This Row],[day]]),"")</f>
        <v>40317</v>
      </c>
      <c r="P3298" s="257" t="s">
        <v>6723</v>
      </c>
      <c r="Q3298" s="257">
        <v>2010</v>
      </c>
      <c r="R3298" s="257" t="s">
        <v>3439</v>
      </c>
      <c r="S3298" s="257">
        <v>19</v>
      </c>
      <c r="T3298" s="257">
        <v>1209.5</v>
      </c>
      <c r="U3298" s="257">
        <v>1885</v>
      </c>
      <c r="V3298" s="257">
        <v>4517225</v>
      </c>
      <c r="X3298" s="260">
        <v>40396</v>
      </c>
      <c r="Z3298" s="260">
        <v>2</v>
      </c>
      <c r="AB3298" s="260" t="str">
        <f>IFERROR(IFERROR(VLOOKUP(Table_Merge1[[#This Row],[Column1]],Table11[#All],2,FALSE),LEFT(AB3299,8)&amp;IF(LEN((RIGHT(AB3299,2)+1))&lt;2,"0"&amp;(RIGHT(AB3299,2)+1),(RIGHT(AB3299,2)-1))),"")</f>
        <v/>
      </c>
      <c r="AC3298" s="259" t="str">
        <f>LEFT(Table_Merge1[[#This Row],[Column2]],4)</f>
        <v/>
      </c>
      <c r="AD3298" s="259" t="str">
        <f>RIGHT(LEFT(Table_Merge1[[#This Row],[Column2]],7),2)</f>
        <v/>
      </c>
      <c r="AE3298" s="259" t="str">
        <f>RIGHT(Table_Merge1[[#This Row],[Column2]],2)</f>
        <v/>
      </c>
      <c r="AH3298" s="260">
        <v>2010</v>
      </c>
      <c r="AI3298" t="s">
        <v>3445</v>
      </c>
      <c r="AJ3298" s="260">
        <v>6</v>
      </c>
      <c r="AK3298">
        <v>1194.5</v>
      </c>
      <c r="AL3298">
        <v>2006</v>
      </c>
      <c r="AM3298">
        <v>4448800</v>
      </c>
      <c r="AP3298" s="287" t="str">
        <f>IFERROR(IF(Table_Merge1[[#This Row],[LME Zinc stock]]*Table_Merge1[[#This Row],[Nima.مقدار]]=0,"",Table_Merge1[[#This Row],[LME Zinc stock]]*Table_Merge1[[#This Row],[Nima.مقدار]]),"")</f>
        <v/>
      </c>
      <c r="AQ3298" s="287" t="str">
        <f>IFERROR(IF(Table_Merge1[[#This Row],[LME Zinc 3-month]]*Table_Merge1[[#This Row],[Nima.مقدار]]=0,"",Table_Merge1[[#This Row],[LME Zinc 3-month]]*Table_Merge1[[#This Row],[Nima.مقدار]]),"")</f>
        <v/>
      </c>
      <c r="AR3298" s="288" t="str">
        <f>IFERROR(IF(Table_Merge1[[#This Row],[LME Zinc stock]]*Table_Merge1[[#This Row],[Azad.Sell]]=0,"",Table_Merge1[[#This Row],[LME Zinc stock]]*Table_Merge1[[#This Row],[Azad.Sell]]),"")</f>
        <v/>
      </c>
      <c r="AS3298" s="288" t="str">
        <f>IFERROR(IF(Table_Merge1[[#This Row],[LME Zinc 3-month]]*Table_Merge1[[#This Row],[Azad.Sell]]=0,"",Table_Merge1[[#This Row],[LME Zinc 3-month]]*Table_Merge1[[#This Row],[Azad.Sell]]),"")</f>
        <v/>
      </c>
      <c r="AT3298"/>
    </row>
    <row r="3299" spans="15:46" x14ac:dyDescent="0.25">
      <c r="O3299" s="284">
        <f>IFERROR(DATE(Table7[[#This Row],[year]],MONTH(DATEVALUE(Table7[[#This Row],[month]]&amp;"1")),Table7[[#This Row],[day]]),"")</f>
        <v>40316</v>
      </c>
      <c r="P3299" s="195" t="s">
        <v>6724</v>
      </c>
      <c r="Q3299" s="195">
        <v>2010</v>
      </c>
      <c r="R3299" s="195" t="s">
        <v>3439</v>
      </c>
      <c r="S3299" s="195">
        <v>18</v>
      </c>
      <c r="T3299" s="195">
        <v>1215</v>
      </c>
      <c r="U3299" s="195">
        <v>1858</v>
      </c>
      <c r="V3299" s="195">
        <v>4525100</v>
      </c>
      <c r="X3299" s="260">
        <v>40395</v>
      </c>
      <c r="Z3299" s="260">
        <v>2</v>
      </c>
      <c r="AB3299" s="260" t="str">
        <f>IFERROR(IFERROR(VLOOKUP(Table_Merge1[[#This Row],[Column1]],Table11[#All],2,FALSE),LEFT(AB3300,8)&amp;IF(LEN((RIGHT(AB3300,2)+1))&lt;2,"0"&amp;(RIGHT(AB3300,2)+1),(RIGHT(AB3300,2)-1))),"")</f>
        <v/>
      </c>
      <c r="AC3299" s="259" t="str">
        <f>LEFT(Table_Merge1[[#This Row],[Column2]],4)</f>
        <v/>
      </c>
      <c r="AD3299" s="259" t="str">
        <f>RIGHT(LEFT(Table_Merge1[[#This Row],[Column2]],7),2)</f>
        <v/>
      </c>
      <c r="AE3299" s="259" t="str">
        <f>RIGHT(Table_Merge1[[#This Row],[Column2]],2)</f>
        <v/>
      </c>
      <c r="AH3299" s="260">
        <v>2010</v>
      </c>
      <c r="AI3299" t="s">
        <v>3445</v>
      </c>
      <c r="AJ3299" s="260">
        <v>5</v>
      </c>
      <c r="AK3299">
        <v>1195.5</v>
      </c>
      <c r="AL3299">
        <v>2013</v>
      </c>
      <c r="AM3299">
        <v>4452700</v>
      </c>
      <c r="AP3299" s="287" t="str">
        <f>IFERROR(IF(Table_Merge1[[#This Row],[LME Zinc stock]]*Table_Merge1[[#This Row],[Nima.مقدار]]=0,"",Table_Merge1[[#This Row],[LME Zinc stock]]*Table_Merge1[[#This Row],[Nima.مقدار]]),"")</f>
        <v/>
      </c>
      <c r="AQ3299" s="287" t="str">
        <f>IFERROR(IF(Table_Merge1[[#This Row],[LME Zinc 3-month]]*Table_Merge1[[#This Row],[Nima.مقدار]]=0,"",Table_Merge1[[#This Row],[LME Zinc 3-month]]*Table_Merge1[[#This Row],[Nima.مقدار]]),"")</f>
        <v/>
      </c>
      <c r="AR3299" s="288" t="str">
        <f>IFERROR(IF(Table_Merge1[[#This Row],[LME Zinc stock]]*Table_Merge1[[#This Row],[Azad.Sell]]=0,"",Table_Merge1[[#This Row],[LME Zinc stock]]*Table_Merge1[[#This Row],[Azad.Sell]]),"")</f>
        <v/>
      </c>
      <c r="AS3299" s="288" t="str">
        <f>IFERROR(IF(Table_Merge1[[#This Row],[LME Zinc 3-month]]*Table_Merge1[[#This Row],[Azad.Sell]]=0,"",Table_Merge1[[#This Row],[LME Zinc 3-month]]*Table_Merge1[[#This Row],[Azad.Sell]]),"")</f>
        <v/>
      </c>
      <c r="AT3299"/>
    </row>
    <row r="3300" spans="15:46" x14ac:dyDescent="0.25">
      <c r="O3300" s="283">
        <f>IFERROR(DATE(Table7[[#This Row],[year]],MONTH(DATEVALUE(Table7[[#This Row],[month]]&amp;"1")),Table7[[#This Row],[day]]),"")</f>
        <v>40315</v>
      </c>
      <c r="P3300" s="257" t="s">
        <v>6725</v>
      </c>
      <c r="Q3300" s="257">
        <v>2010</v>
      </c>
      <c r="R3300" s="257" t="s">
        <v>3439</v>
      </c>
      <c r="S3300" s="257">
        <v>17</v>
      </c>
      <c r="T3300" s="257">
        <v>1230.25</v>
      </c>
      <c r="U3300" s="257">
        <v>1943</v>
      </c>
      <c r="V3300" s="257">
        <v>4532075</v>
      </c>
      <c r="X3300" s="260">
        <v>40394</v>
      </c>
      <c r="Z3300" s="260">
        <v>2</v>
      </c>
      <c r="AB3300" s="260" t="str">
        <f>IFERROR(IFERROR(VLOOKUP(Table_Merge1[[#This Row],[Column1]],Table11[#All],2,FALSE),LEFT(AB3301,8)&amp;IF(LEN((RIGHT(AB3301,2)+1))&lt;2,"0"&amp;(RIGHT(AB3301,2)+1),(RIGHT(AB3301,2)-1))),"")</f>
        <v/>
      </c>
      <c r="AC3300" s="259" t="str">
        <f>LEFT(Table_Merge1[[#This Row],[Column2]],4)</f>
        <v/>
      </c>
      <c r="AD3300" s="259" t="str">
        <f>RIGHT(LEFT(Table_Merge1[[#This Row],[Column2]],7),2)</f>
        <v/>
      </c>
      <c r="AE3300" s="259" t="str">
        <f>RIGHT(Table_Merge1[[#This Row],[Column2]],2)</f>
        <v/>
      </c>
      <c r="AH3300" s="260">
        <v>2010</v>
      </c>
      <c r="AI3300" t="s">
        <v>3445</v>
      </c>
      <c r="AJ3300" s="260">
        <v>4</v>
      </c>
      <c r="AK3300">
        <v>1194.5</v>
      </c>
      <c r="AL3300">
        <v>2032</v>
      </c>
      <c r="AM3300">
        <v>4456375</v>
      </c>
      <c r="AP3300" s="287" t="str">
        <f>IFERROR(IF(Table_Merge1[[#This Row],[LME Zinc stock]]*Table_Merge1[[#This Row],[Nima.مقدار]]=0,"",Table_Merge1[[#This Row],[LME Zinc stock]]*Table_Merge1[[#This Row],[Nima.مقدار]]),"")</f>
        <v/>
      </c>
      <c r="AQ3300" s="287" t="str">
        <f>IFERROR(IF(Table_Merge1[[#This Row],[LME Zinc 3-month]]*Table_Merge1[[#This Row],[Nima.مقدار]]=0,"",Table_Merge1[[#This Row],[LME Zinc 3-month]]*Table_Merge1[[#This Row],[Nima.مقدار]]),"")</f>
        <v/>
      </c>
      <c r="AR3300" s="288" t="str">
        <f>IFERROR(IF(Table_Merge1[[#This Row],[LME Zinc stock]]*Table_Merge1[[#This Row],[Azad.Sell]]=0,"",Table_Merge1[[#This Row],[LME Zinc stock]]*Table_Merge1[[#This Row],[Azad.Sell]]),"")</f>
        <v/>
      </c>
      <c r="AS3300" s="288" t="str">
        <f>IFERROR(IF(Table_Merge1[[#This Row],[LME Zinc 3-month]]*Table_Merge1[[#This Row],[Azad.Sell]]=0,"",Table_Merge1[[#This Row],[LME Zinc 3-month]]*Table_Merge1[[#This Row],[Azad.Sell]]),"")</f>
        <v/>
      </c>
      <c r="AT3300"/>
    </row>
    <row r="3301" spans="15:46" x14ac:dyDescent="0.25">
      <c r="O3301" s="284">
        <f>IFERROR(DATE(Table7[[#This Row],[year]],MONTH(DATEVALUE(Table7[[#This Row],[month]]&amp;"1")),Table7[[#This Row],[day]]),"")</f>
        <v>40312</v>
      </c>
      <c r="P3301" s="195" t="s">
        <v>6726</v>
      </c>
      <c r="Q3301" s="195">
        <v>2010</v>
      </c>
      <c r="R3301" s="195" t="s">
        <v>3439</v>
      </c>
      <c r="S3301" s="195">
        <v>14</v>
      </c>
      <c r="T3301" s="195">
        <v>1238.75</v>
      </c>
      <c r="U3301" s="195">
        <v>1984</v>
      </c>
      <c r="V3301" s="195">
        <v>4541150</v>
      </c>
      <c r="X3301" s="260">
        <v>40393</v>
      </c>
      <c r="Z3301" s="260">
        <v>2</v>
      </c>
      <c r="AB3301" s="260" t="str">
        <f>IFERROR(IFERROR(VLOOKUP(Table_Merge1[[#This Row],[Column1]],Table11[#All],2,FALSE),LEFT(AB3302,8)&amp;IF(LEN((RIGHT(AB3302,2)+1))&lt;2,"0"&amp;(RIGHT(AB3302,2)+1),(RIGHT(AB3302,2)-1))),"")</f>
        <v/>
      </c>
      <c r="AC3301" s="259" t="str">
        <f>LEFT(Table_Merge1[[#This Row],[Column2]],4)</f>
        <v/>
      </c>
      <c r="AD3301" s="259" t="str">
        <f>RIGHT(LEFT(Table_Merge1[[#This Row],[Column2]],7),2)</f>
        <v/>
      </c>
      <c r="AE3301" s="259" t="str">
        <f>RIGHT(Table_Merge1[[#This Row],[Column2]],2)</f>
        <v/>
      </c>
      <c r="AH3301" s="260">
        <v>2010</v>
      </c>
      <c r="AI3301" t="s">
        <v>3445</v>
      </c>
      <c r="AJ3301" s="260">
        <v>3</v>
      </c>
      <c r="AK3301">
        <v>1184</v>
      </c>
      <c r="AL3301">
        <v>2055</v>
      </c>
      <c r="AM3301">
        <v>4460150</v>
      </c>
      <c r="AP3301" s="287" t="str">
        <f>IFERROR(IF(Table_Merge1[[#This Row],[LME Zinc stock]]*Table_Merge1[[#This Row],[Nima.مقدار]]=0,"",Table_Merge1[[#This Row],[LME Zinc stock]]*Table_Merge1[[#This Row],[Nima.مقدار]]),"")</f>
        <v/>
      </c>
      <c r="AQ3301" s="287" t="str">
        <f>IFERROR(IF(Table_Merge1[[#This Row],[LME Zinc 3-month]]*Table_Merge1[[#This Row],[Nima.مقدار]]=0,"",Table_Merge1[[#This Row],[LME Zinc 3-month]]*Table_Merge1[[#This Row],[Nima.مقدار]]),"")</f>
        <v/>
      </c>
      <c r="AR3301" s="288" t="str">
        <f>IFERROR(IF(Table_Merge1[[#This Row],[LME Zinc stock]]*Table_Merge1[[#This Row],[Azad.Sell]]=0,"",Table_Merge1[[#This Row],[LME Zinc stock]]*Table_Merge1[[#This Row],[Azad.Sell]]),"")</f>
        <v/>
      </c>
      <c r="AS3301" s="288" t="str">
        <f>IFERROR(IF(Table_Merge1[[#This Row],[LME Zinc 3-month]]*Table_Merge1[[#This Row],[Azad.Sell]]=0,"",Table_Merge1[[#This Row],[LME Zinc 3-month]]*Table_Merge1[[#This Row],[Azad.Sell]]),"")</f>
        <v/>
      </c>
      <c r="AT3301"/>
    </row>
    <row r="3302" spans="15:46" x14ac:dyDescent="0.25">
      <c r="O3302" s="283">
        <f>IFERROR(DATE(Table7[[#This Row],[year]],MONTH(DATEVALUE(Table7[[#This Row],[month]]&amp;"1")),Table7[[#This Row],[day]]),"")</f>
        <v>40311</v>
      </c>
      <c r="P3302" s="257" t="s">
        <v>6727</v>
      </c>
      <c r="Q3302" s="257">
        <v>2010</v>
      </c>
      <c r="R3302" s="257" t="s">
        <v>3439</v>
      </c>
      <c r="S3302" s="257">
        <v>13</v>
      </c>
      <c r="T3302" s="257">
        <v>1235</v>
      </c>
      <c r="U3302" s="257">
        <v>1984.5</v>
      </c>
      <c r="V3302" s="257">
        <v>4548450</v>
      </c>
      <c r="X3302" s="260">
        <v>40392</v>
      </c>
      <c r="Z3302" s="260">
        <v>2</v>
      </c>
      <c r="AB3302" s="260" t="str">
        <f>IFERROR(IFERROR(VLOOKUP(Table_Merge1[[#This Row],[Column1]],Table11[#All],2,FALSE),LEFT(AB3303,8)&amp;IF(LEN((RIGHT(AB3303,2)+1))&lt;2,"0"&amp;(RIGHT(AB3303,2)+1),(RIGHT(AB3303,2)-1))),"")</f>
        <v/>
      </c>
      <c r="AC3302" s="259" t="str">
        <f>LEFT(Table_Merge1[[#This Row],[Column2]],4)</f>
        <v/>
      </c>
      <c r="AD3302" s="259" t="str">
        <f>RIGHT(LEFT(Table_Merge1[[#This Row],[Column2]],7),2)</f>
        <v/>
      </c>
      <c r="AE3302" s="259" t="str">
        <f>RIGHT(Table_Merge1[[#This Row],[Column2]],2)</f>
        <v/>
      </c>
      <c r="AH3302" s="260">
        <v>2010</v>
      </c>
      <c r="AI3302" t="s">
        <v>3445</v>
      </c>
      <c r="AJ3302" s="260">
        <v>2</v>
      </c>
      <c r="AK3302">
        <v>1178</v>
      </c>
      <c r="AL3302">
        <v>2026</v>
      </c>
      <c r="AM3302">
        <v>4464825</v>
      </c>
      <c r="AP3302" s="287" t="str">
        <f>IFERROR(IF(Table_Merge1[[#This Row],[LME Zinc stock]]*Table_Merge1[[#This Row],[Nima.مقدار]]=0,"",Table_Merge1[[#This Row],[LME Zinc stock]]*Table_Merge1[[#This Row],[Nima.مقدار]]),"")</f>
        <v/>
      </c>
      <c r="AQ3302" s="287" t="str">
        <f>IFERROR(IF(Table_Merge1[[#This Row],[LME Zinc 3-month]]*Table_Merge1[[#This Row],[Nima.مقدار]]=0,"",Table_Merge1[[#This Row],[LME Zinc 3-month]]*Table_Merge1[[#This Row],[Nima.مقدار]]),"")</f>
        <v/>
      </c>
      <c r="AR3302" s="288" t="str">
        <f>IFERROR(IF(Table_Merge1[[#This Row],[LME Zinc stock]]*Table_Merge1[[#This Row],[Azad.Sell]]=0,"",Table_Merge1[[#This Row],[LME Zinc stock]]*Table_Merge1[[#This Row],[Azad.Sell]]),"")</f>
        <v/>
      </c>
      <c r="AS3302" s="288" t="str">
        <f>IFERROR(IF(Table_Merge1[[#This Row],[LME Zinc 3-month]]*Table_Merge1[[#This Row],[Azad.Sell]]=0,"",Table_Merge1[[#This Row],[LME Zinc 3-month]]*Table_Merge1[[#This Row],[Azad.Sell]]),"")</f>
        <v/>
      </c>
      <c r="AT3302"/>
    </row>
    <row r="3303" spans="15:46" x14ac:dyDescent="0.25">
      <c r="O3303" s="284">
        <f>IFERROR(DATE(Table7[[#This Row],[year]],MONTH(DATEVALUE(Table7[[#This Row],[month]]&amp;"1")),Table7[[#This Row],[day]]),"")</f>
        <v>40310</v>
      </c>
      <c r="P3303" s="195" t="s">
        <v>6728</v>
      </c>
      <c r="Q3303" s="195">
        <v>2010</v>
      </c>
      <c r="R3303" s="195" t="s">
        <v>3439</v>
      </c>
      <c r="S3303" s="195">
        <v>12</v>
      </c>
      <c r="T3303" s="195">
        <v>1241.25</v>
      </c>
      <c r="U3303" s="195">
        <v>1979</v>
      </c>
      <c r="V3303" s="195">
        <v>4556175</v>
      </c>
      <c r="X3303" s="260">
        <v>40389</v>
      </c>
      <c r="Z3303" s="260">
        <v>2</v>
      </c>
      <c r="AB3303" s="260" t="str">
        <f>IFERROR(IFERROR(VLOOKUP(Table_Merge1[[#This Row],[Column1]],Table11[#All],2,FALSE),LEFT(AB3304,8)&amp;IF(LEN((RIGHT(AB3304,2)+1))&lt;2,"0"&amp;(RIGHT(AB3304,2)+1),(RIGHT(AB3304,2)-1))),"")</f>
        <v/>
      </c>
      <c r="AC3303" s="259" t="str">
        <f>LEFT(Table_Merge1[[#This Row],[Column2]],4)</f>
        <v/>
      </c>
      <c r="AD3303" s="259" t="str">
        <f>RIGHT(LEFT(Table_Merge1[[#This Row],[Column2]],7),2)</f>
        <v/>
      </c>
      <c r="AE3303" s="259" t="str">
        <f>RIGHT(Table_Merge1[[#This Row],[Column2]],2)</f>
        <v/>
      </c>
      <c r="AH3303" s="260">
        <v>2010</v>
      </c>
      <c r="AI3303" t="s">
        <v>3443</v>
      </c>
      <c r="AJ3303" s="260">
        <v>30</v>
      </c>
      <c r="AK3303">
        <v>1168</v>
      </c>
      <c r="AL3303">
        <v>2135</v>
      </c>
      <c r="AM3303">
        <v>4469775</v>
      </c>
      <c r="AP3303" s="287" t="str">
        <f>IFERROR(IF(Table_Merge1[[#This Row],[LME Zinc stock]]*Table_Merge1[[#This Row],[Nima.مقدار]]=0,"",Table_Merge1[[#This Row],[LME Zinc stock]]*Table_Merge1[[#This Row],[Nima.مقدار]]),"")</f>
        <v/>
      </c>
      <c r="AQ3303" s="287" t="str">
        <f>IFERROR(IF(Table_Merge1[[#This Row],[LME Zinc 3-month]]*Table_Merge1[[#This Row],[Nima.مقدار]]=0,"",Table_Merge1[[#This Row],[LME Zinc 3-month]]*Table_Merge1[[#This Row],[Nima.مقدار]]),"")</f>
        <v/>
      </c>
      <c r="AR3303" s="288" t="str">
        <f>IFERROR(IF(Table_Merge1[[#This Row],[LME Zinc stock]]*Table_Merge1[[#This Row],[Azad.Sell]]=0,"",Table_Merge1[[#This Row],[LME Zinc stock]]*Table_Merge1[[#This Row],[Azad.Sell]]),"")</f>
        <v/>
      </c>
      <c r="AS3303" s="288" t="str">
        <f>IFERROR(IF(Table_Merge1[[#This Row],[LME Zinc 3-month]]*Table_Merge1[[#This Row],[Azad.Sell]]=0,"",Table_Merge1[[#This Row],[LME Zinc 3-month]]*Table_Merge1[[#This Row],[Azad.Sell]]),"")</f>
        <v/>
      </c>
      <c r="AT3303"/>
    </row>
    <row r="3304" spans="15:46" x14ac:dyDescent="0.25">
      <c r="O3304" s="283">
        <f>IFERROR(DATE(Table7[[#This Row],[year]],MONTH(DATEVALUE(Table7[[#This Row],[month]]&amp;"1")),Table7[[#This Row],[day]]),"")</f>
        <v>40309</v>
      </c>
      <c r="P3304" s="257" t="s">
        <v>6729</v>
      </c>
      <c r="Q3304" s="257">
        <v>2010</v>
      </c>
      <c r="R3304" s="257" t="s">
        <v>3439</v>
      </c>
      <c r="S3304" s="257">
        <v>11</v>
      </c>
      <c r="T3304" s="257">
        <v>1209</v>
      </c>
      <c r="U3304" s="257" t="s">
        <v>3621</v>
      </c>
      <c r="V3304" s="257" t="s">
        <v>3621</v>
      </c>
      <c r="X3304" s="260">
        <v>40388</v>
      </c>
      <c r="Z3304" s="260">
        <v>2</v>
      </c>
      <c r="AB3304" s="260" t="str">
        <f>IFERROR(IFERROR(VLOOKUP(Table_Merge1[[#This Row],[Column1]],Table11[#All],2,FALSE),LEFT(AB3305,8)&amp;IF(LEN((RIGHT(AB3305,2)+1))&lt;2,"0"&amp;(RIGHT(AB3305,2)+1),(RIGHT(AB3305,2)-1))),"")</f>
        <v/>
      </c>
      <c r="AC3304" s="259" t="str">
        <f>LEFT(Table_Merge1[[#This Row],[Column2]],4)</f>
        <v/>
      </c>
      <c r="AD3304" s="259" t="str">
        <f>RIGHT(LEFT(Table_Merge1[[#This Row],[Column2]],7),2)</f>
        <v/>
      </c>
      <c r="AE3304" s="259" t="str">
        <f>RIGHT(Table_Merge1[[#This Row],[Column2]],2)</f>
        <v/>
      </c>
      <c r="AH3304" s="260">
        <v>2010</v>
      </c>
      <c r="AI3304" t="s">
        <v>3443</v>
      </c>
      <c r="AJ3304" s="260">
        <v>29</v>
      </c>
      <c r="AK3304">
        <v>1166</v>
      </c>
      <c r="AL3304">
        <v>2147.5</v>
      </c>
      <c r="AM3304">
        <v>4448800</v>
      </c>
      <c r="AP3304" s="287" t="str">
        <f>IFERROR(IF(Table_Merge1[[#This Row],[LME Zinc stock]]*Table_Merge1[[#This Row],[Nima.مقدار]]=0,"",Table_Merge1[[#This Row],[LME Zinc stock]]*Table_Merge1[[#This Row],[Nima.مقدار]]),"")</f>
        <v/>
      </c>
      <c r="AQ3304" s="287" t="str">
        <f>IFERROR(IF(Table_Merge1[[#This Row],[LME Zinc 3-month]]*Table_Merge1[[#This Row],[Nima.مقدار]]=0,"",Table_Merge1[[#This Row],[LME Zinc 3-month]]*Table_Merge1[[#This Row],[Nima.مقدار]]),"")</f>
        <v/>
      </c>
      <c r="AR3304" s="288" t="str">
        <f>IFERROR(IF(Table_Merge1[[#This Row],[LME Zinc stock]]*Table_Merge1[[#This Row],[Azad.Sell]]=0,"",Table_Merge1[[#This Row],[LME Zinc stock]]*Table_Merge1[[#This Row],[Azad.Sell]]),"")</f>
        <v/>
      </c>
      <c r="AS3304" s="288" t="str">
        <f>IFERROR(IF(Table_Merge1[[#This Row],[LME Zinc 3-month]]*Table_Merge1[[#This Row],[Azad.Sell]]=0,"",Table_Merge1[[#This Row],[LME Zinc 3-month]]*Table_Merge1[[#This Row],[Azad.Sell]]),"")</f>
        <v/>
      </c>
      <c r="AT3304"/>
    </row>
    <row r="3305" spans="15:46" x14ac:dyDescent="0.25">
      <c r="O3305" s="284">
        <f>IFERROR(DATE(Table7[[#This Row],[year]],MONTH(DATEVALUE(Table7[[#This Row],[month]]&amp;"1")),Table7[[#This Row],[day]]),"")</f>
        <v>40308</v>
      </c>
      <c r="P3305" s="195" t="s">
        <v>6730</v>
      </c>
      <c r="Q3305" s="195">
        <v>2010</v>
      </c>
      <c r="R3305" s="195" t="s">
        <v>3439</v>
      </c>
      <c r="S3305" s="195">
        <v>10</v>
      </c>
      <c r="T3305" s="195">
        <v>1188.25</v>
      </c>
      <c r="U3305" s="195">
        <v>2070.5</v>
      </c>
      <c r="V3305" s="195">
        <v>4561400</v>
      </c>
      <c r="X3305" s="260">
        <v>40387</v>
      </c>
      <c r="Z3305" s="260">
        <v>2</v>
      </c>
      <c r="AB3305" s="260" t="str">
        <f>IFERROR(IFERROR(VLOOKUP(Table_Merge1[[#This Row],[Column1]],Table11[#All],2,FALSE),LEFT(AB3306,8)&amp;IF(LEN((RIGHT(AB3306,2)+1))&lt;2,"0"&amp;(RIGHT(AB3306,2)+1),(RIGHT(AB3306,2)-1))),"")</f>
        <v/>
      </c>
      <c r="AC3305" s="259" t="str">
        <f>LEFT(Table_Merge1[[#This Row],[Column2]],4)</f>
        <v/>
      </c>
      <c r="AD3305" s="259" t="str">
        <f>RIGHT(LEFT(Table_Merge1[[#This Row],[Column2]],7),2)</f>
        <v/>
      </c>
      <c r="AE3305" s="259" t="str">
        <f>RIGHT(Table_Merge1[[#This Row],[Column2]],2)</f>
        <v/>
      </c>
      <c r="AH3305" s="260">
        <v>2010</v>
      </c>
      <c r="AI3305" t="s">
        <v>3443</v>
      </c>
      <c r="AJ3305" s="260">
        <v>28</v>
      </c>
      <c r="AK3305">
        <v>1164</v>
      </c>
      <c r="AL3305">
        <v>2119</v>
      </c>
      <c r="AM3305">
        <v>4377975</v>
      </c>
      <c r="AP3305" s="287" t="str">
        <f>IFERROR(IF(Table_Merge1[[#This Row],[LME Zinc stock]]*Table_Merge1[[#This Row],[Nima.مقدار]]=0,"",Table_Merge1[[#This Row],[LME Zinc stock]]*Table_Merge1[[#This Row],[Nima.مقدار]]),"")</f>
        <v/>
      </c>
      <c r="AQ3305" s="287" t="str">
        <f>IFERROR(IF(Table_Merge1[[#This Row],[LME Zinc 3-month]]*Table_Merge1[[#This Row],[Nima.مقدار]]=0,"",Table_Merge1[[#This Row],[LME Zinc 3-month]]*Table_Merge1[[#This Row],[Nima.مقدار]]),"")</f>
        <v/>
      </c>
      <c r="AR3305" s="288" t="str">
        <f>IFERROR(IF(Table_Merge1[[#This Row],[LME Zinc stock]]*Table_Merge1[[#This Row],[Azad.Sell]]=0,"",Table_Merge1[[#This Row],[LME Zinc stock]]*Table_Merge1[[#This Row],[Azad.Sell]]),"")</f>
        <v/>
      </c>
      <c r="AS3305" s="288" t="str">
        <f>IFERROR(IF(Table_Merge1[[#This Row],[LME Zinc 3-month]]*Table_Merge1[[#This Row],[Azad.Sell]]=0,"",Table_Merge1[[#This Row],[LME Zinc 3-month]]*Table_Merge1[[#This Row],[Azad.Sell]]),"")</f>
        <v/>
      </c>
      <c r="AT3305"/>
    </row>
    <row r="3306" spans="15:46" x14ac:dyDescent="0.25">
      <c r="O3306" s="283">
        <f>IFERROR(DATE(Table7[[#This Row],[year]],MONTH(DATEVALUE(Table7[[#This Row],[month]]&amp;"1")),Table7[[#This Row],[day]]),"")</f>
        <v>40305</v>
      </c>
      <c r="P3306" s="257" t="s">
        <v>6731</v>
      </c>
      <c r="Q3306" s="257">
        <v>2010</v>
      </c>
      <c r="R3306" s="257" t="s">
        <v>3439</v>
      </c>
      <c r="S3306" s="257">
        <v>7</v>
      </c>
      <c r="T3306" s="257">
        <v>1199.5999999999999</v>
      </c>
      <c r="U3306" s="257">
        <v>2034.5</v>
      </c>
      <c r="V3306" s="257">
        <v>4566625</v>
      </c>
      <c r="X3306" s="260">
        <v>40386</v>
      </c>
      <c r="Z3306" s="260">
        <v>2</v>
      </c>
      <c r="AB3306" s="260" t="str">
        <f>IFERROR(IFERROR(VLOOKUP(Table_Merge1[[#This Row],[Column1]],Table11[#All],2,FALSE),LEFT(AB3307,8)&amp;IF(LEN((RIGHT(AB3307,2)+1))&lt;2,"0"&amp;(RIGHT(AB3307,2)+1),(RIGHT(AB3307,2)-1))),"")</f>
        <v/>
      </c>
      <c r="AC3306" s="259" t="str">
        <f>LEFT(Table_Merge1[[#This Row],[Column2]],4)</f>
        <v/>
      </c>
      <c r="AD3306" s="259" t="str">
        <f>RIGHT(LEFT(Table_Merge1[[#This Row],[Column2]],7),2)</f>
        <v/>
      </c>
      <c r="AE3306" s="259" t="str">
        <f>RIGHT(Table_Merge1[[#This Row],[Column2]],2)</f>
        <v/>
      </c>
      <c r="AH3306" s="260">
        <v>2010</v>
      </c>
      <c r="AI3306" t="s">
        <v>3443</v>
      </c>
      <c r="AJ3306" s="260">
        <v>27</v>
      </c>
      <c r="AK3306">
        <v>1184</v>
      </c>
      <c r="AL3306">
        <v>2149</v>
      </c>
      <c r="AM3306">
        <v>4382400</v>
      </c>
      <c r="AP3306" s="287" t="str">
        <f>IFERROR(IF(Table_Merge1[[#This Row],[LME Zinc stock]]*Table_Merge1[[#This Row],[Nima.مقدار]]=0,"",Table_Merge1[[#This Row],[LME Zinc stock]]*Table_Merge1[[#This Row],[Nima.مقدار]]),"")</f>
        <v/>
      </c>
      <c r="AQ3306" s="287" t="str">
        <f>IFERROR(IF(Table_Merge1[[#This Row],[LME Zinc 3-month]]*Table_Merge1[[#This Row],[Nima.مقدار]]=0,"",Table_Merge1[[#This Row],[LME Zinc 3-month]]*Table_Merge1[[#This Row],[Nima.مقدار]]),"")</f>
        <v/>
      </c>
      <c r="AR3306" s="288" t="str">
        <f>IFERROR(IF(Table_Merge1[[#This Row],[LME Zinc stock]]*Table_Merge1[[#This Row],[Azad.Sell]]=0,"",Table_Merge1[[#This Row],[LME Zinc stock]]*Table_Merge1[[#This Row],[Azad.Sell]]),"")</f>
        <v/>
      </c>
      <c r="AS3306" s="288" t="str">
        <f>IFERROR(IF(Table_Merge1[[#This Row],[LME Zinc 3-month]]*Table_Merge1[[#This Row],[Azad.Sell]]=0,"",Table_Merge1[[#This Row],[LME Zinc 3-month]]*Table_Merge1[[#This Row],[Azad.Sell]]),"")</f>
        <v/>
      </c>
      <c r="AT3306"/>
    </row>
    <row r="3307" spans="15:46" x14ac:dyDescent="0.25">
      <c r="O3307" s="284">
        <f>IFERROR(DATE(Table7[[#This Row],[year]],MONTH(DATEVALUE(Table7[[#This Row],[month]]&amp;"1")),Table7[[#This Row],[day]]),"")</f>
        <v>40304</v>
      </c>
      <c r="P3307" s="195" t="s">
        <v>6732</v>
      </c>
      <c r="Q3307" s="195">
        <v>2010</v>
      </c>
      <c r="R3307" s="195" t="s">
        <v>3439</v>
      </c>
      <c r="S3307" s="195">
        <v>6</v>
      </c>
      <c r="T3307" s="195">
        <v>1178</v>
      </c>
      <c r="U3307" s="195">
        <v>2041.5</v>
      </c>
      <c r="V3307" s="195">
        <v>4570150</v>
      </c>
      <c r="X3307" s="260">
        <v>40385</v>
      </c>
      <c r="Z3307" s="260">
        <v>2</v>
      </c>
      <c r="AB3307" s="260" t="str">
        <f>IFERROR(IFERROR(VLOOKUP(Table_Merge1[[#This Row],[Column1]],Table11[#All],2,FALSE),LEFT(AB3308,8)&amp;IF(LEN((RIGHT(AB3308,2)+1))&lt;2,"0"&amp;(RIGHT(AB3308,2)+1),(RIGHT(AB3308,2)-1))),"")</f>
        <v/>
      </c>
      <c r="AC3307" s="259" t="str">
        <f>LEFT(Table_Merge1[[#This Row],[Column2]],4)</f>
        <v/>
      </c>
      <c r="AD3307" s="259" t="str">
        <f>RIGHT(LEFT(Table_Merge1[[#This Row],[Column2]],7),2)</f>
        <v/>
      </c>
      <c r="AE3307" s="259" t="str">
        <f>RIGHT(Table_Merge1[[#This Row],[Column2]],2)</f>
        <v/>
      </c>
      <c r="AH3307" s="260">
        <v>2010</v>
      </c>
      <c r="AI3307" t="s">
        <v>3443</v>
      </c>
      <c r="AJ3307" s="260">
        <v>26</v>
      </c>
      <c r="AK3307">
        <v>1189</v>
      </c>
      <c r="AL3307">
        <v>2138</v>
      </c>
      <c r="AM3307">
        <v>4384250</v>
      </c>
      <c r="AP3307" s="287" t="str">
        <f>IFERROR(IF(Table_Merge1[[#This Row],[LME Zinc stock]]*Table_Merge1[[#This Row],[Nima.مقدار]]=0,"",Table_Merge1[[#This Row],[LME Zinc stock]]*Table_Merge1[[#This Row],[Nima.مقدار]]),"")</f>
        <v/>
      </c>
      <c r="AQ3307" s="287" t="str">
        <f>IFERROR(IF(Table_Merge1[[#This Row],[LME Zinc 3-month]]*Table_Merge1[[#This Row],[Nima.مقدار]]=0,"",Table_Merge1[[#This Row],[LME Zinc 3-month]]*Table_Merge1[[#This Row],[Nima.مقدار]]),"")</f>
        <v/>
      </c>
      <c r="AR3307" s="288" t="str">
        <f>IFERROR(IF(Table_Merge1[[#This Row],[LME Zinc stock]]*Table_Merge1[[#This Row],[Azad.Sell]]=0,"",Table_Merge1[[#This Row],[LME Zinc stock]]*Table_Merge1[[#This Row],[Azad.Sell]]),"")</f>
        <v/>
      </c>
      <c r="AS3307" s="288" t="str">
        <f>IFERROR(IF(Table_Merge1[[#This Row],[LME Zinc 3-month]]*Table_Merge1[[#This Row],[Azad.Sell]]=0,"",Table_Merge1[[#This Row],[LME Zinc 3-month]]*Table_Merge1[[#This Row],[Azad.Sell]]),"")</f>
        <v/>
      </c>
      <c r="AT3307"/>
    </row>
    <row r="3308" spans="15:46" x14ac:dyDescent="0.25">
      <c r="O3308" s="283">
        <f>IFERROR(DATE(Table7[[#This Row],[year]],MONTH(DATEVALUE(Table7[[#This Row],[month]]&amp;"1")),Table7[[#This Row],[day]]),"")</f>
        <v>40303</v>
      </c>
      <c r="P3308" s="257" t="s">
        <v>6733</v>
      </c>
      <c r="Q3308" s="257">
        <v>2010</v>
      </c>
      <c r="R3308" s="257" t="s">
        <v>3439</v>
      </c>
      <c r="S3308" s="257">
        <v>5</v>
      </c>
      <c r="T3308" s="257">
        <v>1172</v>
      </c>
      <c r="U3308" s="257">
        <v>2012</v>
      </c>
      <c r="V3308" s="257">
        <v>4573750</v>
      </c>
      <c r="X3308" s="260">
        <v>40382</v>
      </c>
      <c r="Z3308" s="260">
        <v>2</v>
      </c>
      <c r="AB3308" s="260" t="str">
        <f>IFERROR(IFERROR(VLOOKUP(Table_Merge1[[#This Row],[Column1]],Table11[#All],2,FALSE),LEFT(AB3309,8)&amp;IF(LEN((RIGHT(AB3309,2)+1))&lt;2,"0"&amp;(RIGHT(AB3309,2)+1),(RIGHT(AB3309,2)-1))),"")</f>
        <v/>
      </c>
      <c r="AC3308" s="259" t="str">
        <f>LEFT(Table_Merge1[[#This Row],[Column2]],4)</f>
        <v/>
      </c>
      <c r="AD3308" s="259" t="str">
        <f>RIGHT(LEFT(Table_Merge1[[#This Row],[Column2]],7),2)</f>
        <v/>
      </c>
      <c r="AE3308" s="259" t="str">
        <f>RIGHT(Table_Merge1[[#This Row],[Column2]],2)</f>
        <v/>
      </c>
      <c r="AH3308" s="260">
        <v>2010</v>
      </c>
      <c r="AI3308" t="s">
        <v>3443</v>
      </c>
      <c r="AJ3308" s="260">
        <v>23</v>
      </c>
      <c r="AK3308">
        <v>1198.75</v>
      </c>
      <c r="AL3308">
        <v>2158</v>
      </c>
      <c r="AM3308">
        <v>4388375</v>
      </c>
      <c r="AP3308" s="287" t="str">
        <f>IFERROR(IF(Table_Merge1[[#This Row],[LME Zinc stock]]*Table_Merge1[[#This Row],[Nima.مقدار]]=0,"",Table_Merge1[[#This Row],[LME Zinc stock]]*Table_Merge1[[#This Row],[Nima.مقدار]]),"")</f>
        <v/>
      </c>
      <c r="AQ3308" s="287" t="str">
        <f>IFERROR(IF(Table_Merge1[[#This Row],[LME Zinc 3-month]]*Table_Merge1[[#This Row],[Nima.مقدار]]=0,"",Table_Merge1[[#This Row],[LME Zinc 3-month]]*Table_Merge1[[#This Row],[Nima.مقدار]]),"")</f>
        <v/>
      </c>
      <c r="AR3308" s="288" t="str">
        <f>IFERROR(IF(Table_Merge1[[#This Row],[LME Zinc stock]]*Table_Merge1[[#This Row],[Azad.Sell]]=0,"",Table_Merge1[[#This Row],[LME Zinc stock]]*Table_Merge1[[#This Row],[Azad.Sell]]),"")</f>
        <v/>
      </c>
      <c r="AS3308" s="288" t="str">
        <f>IFERROR(IF(Table_Merge1[[#This Row],[LME Zinc 3-month]]*Table_Merge1[[#This Row],[Azad.Sell]]=0,"",Table_Merge1[[#This Row],[LME Zinc 3-month]]*Table_Merge1[[#This Row],[Azad.Sell]]),"")</f>
        <v/>
      </c>
      <c r="AT3308"/>
    </row>
    <row r="3309" spans="15:46" x14ac:dyDescent="0.25">
      <c r="O3309" s="284">
        <f>IFERROR(DATE(Table7[[#This Row],[year]],MONTH(DATEVALUE(Table7[[#This Row],[month]]&amp;"1")),Table7[[#This Row],[day]]),"")</f>
        <v>40302</v>
      </c>
      <c r="P3309" s="195" t="s">
        <v>6734</v>
      </c>
      <c r="Q3309" s="195">
        <v>2010</v>
      </c>
      <c r="R3309" s="195" t="s">
        <v>3439</v>
      </c>
      <c r="S3309" s="195">
        <v>4</v>
      </c>
      <c r="T3309" s="195">
        <v>1184.25</v>
      </c>
      <c r="U3309" s="195">
        <v>2038</v>
      </c>
      <c r="V3309" s="195">
        <v>4578725</v>
      </c>
      <c r="X3309" s="260">
        <v>40381</v>
      </c>
      <c r="Z3309" s="260">
        <v>2</v>
      </c>
      <c r="AB3309" s="260" t="str">
        <f>IFERROR(IFERROR(VLOOKUP(Table_Merge1[[#This Row],[Column1]],Table11[#All],2,FALSE),LEFT(AB3310,8)&amp;IF(LEN((RIGHT(AB3310,2)+1))&lt;2,"0"&amp;(RIGHT(AB3310,2)+1),(RIGHT(AB3310,2)-1))),"")</f>
        <v/>
      </c>
      <c r="AC3309" s="259" t="str">
        <f>LEFT(Table_Merge1[[#This Row],[Column2]],4)</f>
        <v/>
      </c>
      <c r="AD3309" s="259" t="str">
        <f>RIGHT(LEFT(Table_Merge1[[#This Row],[Column2]],7),2)</f>
        <v/>
      </c>
      <c r="AE3309" s="259" t="str">
        <f>RIGHT(Table_Merge1[[#This Row],[Column2]],2)</f>
        <v/>
      </c>
      <c r="AH3309" s="260">
        <v>2010</v>
      </c>
      <c r="AI3309" t="s">
        <v>3443</v>
      </c>
      <c r="AJ3309" s="260">
        <v>22</v>
      </c>
      <c r="AK3309">
        <v>1187</v>
      </c>
      <c r="AL3309">
        <v>2155</v>
      </c>
      <c r="AM3309">
        <v>4386475</v>
      </c>
      <c r="AP3309" s="287" t="str">
        <f>IFERROR(IF(Table_Merge1[[#This Row],[LME Zinc stock]]*Table_Merge1[[#This Row],[Nima.مقدار]]=0,"",Table_Merge1[[#This Row],[LME Zinc stock]]*Table_Merge1[[#This Row],[Nima.مقدار]]),"")</f>
        <v/>
      </c>
      <c r="AQ3309" s="287" t="str">
        <f>IFERROR(IF(Table_Merge1[[#This Row],[LME Zinc 3-month]]*Table_Merge1[[#This Row],[Nima.مقدار]]=0,"",Table_Merge1[[#This Row],[LME Zinc 3-month]]*Table_Merge1[[#This Row],[Nima.مقدار]]),"")</f>
        <v/>
      </c>
      <c r="AR3309" s="288" t="str">
        <f>IFERROR(IF(Table_Merge1[[#This Row],[LME Zinc stock]]*Table_Merge1[[#This Row],[Azad.Sell]]=0,"",Table_Merge1[[#This Row],[LME Zinc stock]]*Table_Merge1[[#This Row],[Azad.Sell]]),"")</f>
        <v/>
      </c>
      <c r="AS3309" s="288" t="str">
        <f>IFERROR(IF(Table_Merge1[[#This Row],[LME Zinc 3-month]]*Table_Merge1[[#This Row],[Azad.Sell]]=0,"",Table_Merge1[[#This Row],[LME Zinc 3-month]]*Table_Merge1[[#This Row],[Azad.Sell]]),"")</f>
        <v/>
      </c>
      <c r="AT3309"/>
    </row>
    <row r="3310" spans="15:46" x14ac:dyDescent="0.25">
      <c r="O3310" s="283">
        <f>IFERROR(DATE(Table7[[#This Row],[year]],MONTH(DATEVALUE(Table7[[#This Row],[month]]&amp;"1")),Table7[[#This Row],[day]]),"")</f>
        <v>40298</v>
      </c>
      <c r="P3310" s="257" t="s">
        <v>6735</v>
      </c>
      <c r="Q3310" s="257">
        <v>2010</v>
      </c>
      <c r="R3310" s="257" t="s">
        <v>3437</v>
      </c>
      <c r="S3310" s="257">
        <v>30</v>
      </c>
      <c r="T3310" s="257">
        <v>1175.25</v>
      </c>
      <c r="U3310" s="257">
        <v>1976</v>
      </c>
      <c r="V3310" s="257">
        <v>4588700</v>
      </c>
      <c r="X3310" s="260">
        <v>40380</v>
      </c>
      <c r="Z3310" s="260">
        <v>2</v>
      </c>
      <c r="AB3310" s="260" t="str">
        <f>IFERROR(IFERROR(VLOOKUP(Table_Merge1[[#This Row],[Column1]],Table11[#All],2,FALSE),LEFT(AB3311,8)&amp;IF(LEN((RIGHT(AB3311,2)+1))&lt;2,"0"&amp;(RIGHT(AB3311,2)+1),(RIGHT(AB3311,2)-1))),"")</f>
        <v/>
      </c>
      <c r="AC3310" s="259" t="str">
        <f>LEFT(Table_Merge1[[#This Row],[Column2]],4)</f>
        <v/>
      </c>
      <c r="AD3310" s="259" t="str">
        <f>RIGHT(LEFT(Table_Merge1[[#This Row],[Column2]],7),2)</f>
        <v/>
      </c>
      <c r="AE3310" s="259" t="str">
        <f>RIGHT(Table_Merge1[[#This Row],[Column2]],2)</f>
        <v/>
      </c>
      <c r="AH3310" s="260">
        <v>2010</v>
      </c>
      <c r="AI3310" t="s">
        <v>3443</v>
      </c>
      <c r="AJ3310" s="260">
        <v>21</v>
      </c>
      <c r="AK3310">
        <v>1191.25</v>
      </c>
      <c r="AL3310">
        <v>2206</v>
      </c>
      <c r="AM3310">
        <v>4391650</v>
      </c>
      <c r="AP3310" s="287" t="str">
        <f>IFERROR(IF(Table_Merge1[[#This Row],[LME Zinc stock]]*Table_Merge1[[#This Row],[Nima.مقدار]]=0,"",Table_Merge1[[#This Row],[LME Zinc stock]]*Table_Merge1[[#This Row],[Nima.مقدار]]),"")</f>
        <v/>
      </c>
      <c r="AQ3310" s="287" t="str">
        <f>IFERROR(IF(Table_Merge1[[#This Row],[LME Zinc 3-month]]*Table_Merge1[[#This Row],[Nima.مقدار]]=0,"",Table_Merge1[[#This Row],[LME Zinc 3-month]]*Table_Merge1[[#This Row],[Nima.مقدار]]),"")</f>
        <v/>
      </c>
      <c r="AR3310" s="288" t="str">
        <f>IFERROR(IF(Table_Merge1[[#This Row],[LME Zinc stock]]*Table_Merge1[[#This Row],[Azad.Sell]]=0,"",Table_Merge1[[#This Row],[LME Zinc stock]]*Table_Merge1[[#This Row],[Azad.Sell]]),"")</f>
        <v/>
      </c>
      <c r="AS3310" s="288" t="str">
        <f>IFERROR(IF(Table_Merge1[[#This Row],[LME Zinc 3-month]]*Table_Merge1[[#This Row],[Azad.Sell]]=0,"",Table_Merge1[[#This Row],[LME Zinc 3-month]]*Table_Merge1[[#This Row],[Azad.Sell]]),"")</f>
        <v/>
      </c>
      <c r="AT3310"/>
    </row>
    <row r="3311" spans="15:46" x14ac:dyDescent="0.25">
      <c r="O3311" s="284">
        <f>IFERROR(DATE(Table7[[#This Row],[year]],MONTH(DATEVALUE(Table7[[#This Row],[month]]&amp;"1")),Table7[[#This Row],[day]]),"")</f>
        <v>40297</v>
      </c>
      <c r="P3311" s="195" t="s">
        <v>6736</v>
      </c>
      <c r="Q3311" s="195">
        <v>2010</v>
      </c>
      <c r="R3311" s="195" t="s">
        <v>3437</v>
      </c>
      <c r="S3311" s="195">
        <v>29</v>
      </c>
      <c r="T3311" s="195">
        <v>1170</v>
      </c>
      <c r="U3311" s="195">
        <v>1998</v>
      </c>
      <c r="V3311" s="195">
        <v>4549625</v>
      </c>
      <c r="X3311" s="260">
        <v>40379</v>
      </c>
      <c r="Z3311" s="260">
        <v>2</v>
      </c>
      <c r="AB3311" s="260" t="str">
        <f>IFERROR(IFERROR(VLOOKUP(Table_Merge1[[#This Row],[Column1]],Table11[#All],2,FALSE),LEFT(AB3312,8)&amp;IF(LEN((RIGHT(AB3312,2)+1))&lt;2,"0"&amp;(RIGHT(AB3312,2)+1),(RIGHT(AB3312,2)-1))),"")</f>
        <v/>
      </c>
      <c r="AC3311" s="259" t="str">
        <f>LEFT(Table_Merge1[[#This Row],[Column2]],4)</f>
        <v/>
      </c>
      <c r="AD3311" s="259" t="str">
        <f>RIGHT(LEFT(Table_Merge1[[#This Row],[Column2]],7),2)</f>
        <v/>
      </c>
      <c r="AE3311" s="259" t="str">
        <f>RIGHT(Table_Merge1[[#This Row],[Column2]],2)</f>
        <v/>
      </c>
      <c r="AH3311" s="260">
        <v>2010</v>
      </c>
      <c r="AI3311" t="s">
        <v>3443</v>
      </c>
      <c r="AJ3311" s="260">
        <v>20</v>
      </c>
      <c r="AK3311">
        <v>1181.5</v>
      </c>
      <c r="AL3311">
        <v>2217.5</v>
      </c>
      <c r="AM3311">
        <v>4397675</v>
      </c>
      <c r="AP3311" s="287" t="str">
        <f>IFERROR(IF(Table_Merge1[[#This Row],[LME Zinc stock]]*Table_Merge1[[#This Row],[Nima.مقدار]]=0,"",Table_Merge1[[#This Row],[LME Zinc stock]]*Table_Merge1[[#This Row],[Nima.مقدار]]),"")</f>
        <v/>
      </c>
      <c r="AQ3311" s="287" t="str">
        <f>IFERROR(IF(Table_Merge1[[#This Row],[LME Zinc 3-month]]*Table_Merge1[[#This Row],[Nima.مقدار]]=0,"",Table_Merge1[[#This Row],[LME Zinc 3-month]]*Table_Merge1[[#This Row],[Nima.مقدار]]),"")</f>
        <v/>
      </c>
      <c r="AR3311" s="288" t="str">
        <f>IFERROR(IF(Table_Merge1[[#This Row],[LME Zinc stock]]*Table_Merge1[[#This Row],[Azad.Sell]]=0,"",Table_Merge1[[#This Row],[LME Zinc stock]]*Table_Merge1[[#This Row],[Azad.Sell]]),"")</f>
        <v/>
      </c>
      <c r="AS3311" s="288" t="str">
        <f>IFERROR(IF(Table_Merge1[[#This Row],[LME Zinc 3-month]]*Table_Merge1[[#This Row],[Azad.Sell]]=0,"",Table_Merge1[[#This Row],[LME Zinc 3-month]]*Table_Merge1[[#This Row],[Azad.Sell]]),"")</f>
        <v/>
      </c>
      <c r="AT3311"/>
    </row>
    <row r="3312" spans="15:46" x14ac:dyDescent="0.25">
      <c r="O3312" s="283">
        <f>IFERROR(DATE(Table7[[#This Row],[year]],MONTH(DATEVALUE(Table7[[#This Row],[month]]&amp;"1")),Table7[[#This Row],[day]]),"")</f>
        <v>40296</v>
      </c>
      <c r="P3312" s="257" t="s">
        <v>6737</v>
      </c>
      <c r="Q3312" s="257">
        <v>2010</v>
      </c>
      <c r="R3312" s="257" t="s">
        <v>3437</v>
      </c>
      <c r="S3312" s="257">
        <v>28</v>
      </c>
      <c r="T3312" s="257">
        <v>1164.25</v>
      </c>
      <c r="U3312" s="257">
        <v>2036</v>
      </c>
      <c r="V3312" s="257">
        <v>4511025</v>
      </c>
      <c r="X3312" s="260">
        <v>40378</v>
      </c>
      <c r="Z3312" s="260">
        <v>2</v>
      </c>
      <c r="AB3312" s="260" t="str">
        <f>IFERROR(IFERROR(VLOOKUP(Table_Merge1[[#This Row],[Column1]],Table11[#All],2,FALSE),LEFT(AB3313,8)&amp;IF(LEN((RIGHT(AB3313,2)+1))&lt;2,"0"&amp;(RIGHT(AB3313,2)+1),(RIGHT(AB3313,2)-1))),"")</f>
        <v/>
      </c>
      <c r="AC3312" s="259" t="str">
        <f>LEFT(Table_Merge1[[#This Row],[Column2]],4)</f>
        <v/>
      </c>
      <c r="AD3312" s="259" t="str">
        <f>RIGHT(LEFT(Table_Merge1[[#This Row],[Column2]],7),2)</f>
        <v/>
      </c>
      <c r="AE3312" s="259" t="str">
        <f>RIGHT(Table_Merge1[[#This Row],[Column2]],2)</f>
        <v/>
      </c>
      <c r="AH3312" s="260">
        <v>2010</v>
      </c>
      <c r="AI3312" t="s">
        <v>3443</v>
      </c>
      <c r="AJ3312" s="260">
        <v>19</v>
      </c>
      <c r="AK3312">
        <v>1190.25</v>
      </c>
      <c r="AL3312">
        <v>2222</v>
      </c>
      <c r="AM3312">
        <v>4400500</v>
      </c>
      <c r="AP3312" s="287" t="str">
        <f>IFERROR(IF(Table_Merge1[[#This Row],[LME Zinc stock]]*Table_Merge1[[#This Row],[Nima.مقدار]]=0,"",Table_Merge1[[#This Row],[LME Zinc stock]]*Table_Merge1[[#This Row],[Nima.مقدار]]),"")</f>
        <v/>
      </c>
      <c r="AQ3312" s="287" t="str">
        <f>IFERROR(IF(Table_Merge1[[#This Row],[LME Zinc 3-month]]*Table_Merge1[[#This Row],[Nima.مقدار]]=0,"",Table_Merge1[[#This Row],[LME Zinc 3-month]]*Table_Merge1[[#This Row],[Nima.مقدار]]),"")</f>
        <v/>
      </c>
      <c r="AR3312" s="288" t="str">
        <f>IFERROR(IF(Table_Merge1[[#This Row],[LME Zinc stock]]*Table_Merge1[[#This Row],[Azad.Sell]]=0,"",Table_Merge1[[#This Row],[LME Zinc stock]]*Table_Merge1[[#This Row],[Azad.Sell]]),"")</f>
        <v/>
      </c>
      <c r="AS3312" s="288" t="str">
        <f>IFERROR(IF(Table_Merge1[[#This Row],[LME Zinc 3-month]]*Table_Merge1[[#This Row],[Azad.Sell]]=0,"",Table_Merge1[[#This Row],[LME Zinc 3-month]]*Table_Merge1[[#This Row],[Azad.Sell]]),"")</f>
        <v/>
      </c>
      <c r="AT3312"/>
    </row>
    <row r="3313" spans="15:46" x14ac:dyDescent="0.25">
      <c r="O3313" s="284">
        <f>IFERROR(DATE(Table7[[#This Row],[year]],MONTH(DATEVALUE(Table7[[#This Row],[month]]&amp;"1")),Table7[[#This Row],[day]]),"")</f>
        <v>40295</v>
      </c>
      <c r="P3313" s="195" t="s">
        <v>6738</v>
      </c>
      <c r="Q3313" s="195">
        <v>2010</v>
      </c>
      <c r="R3313" s="195" t="s">
        <v>3437</v>
      </c>
      <c r="S3313" s="195">
        <v>27</v>
      </c>
      <c r="T3313" s="195">
        <v>1152.25</v>
      </c>
      <c r="U3313" s="195">
        <v>2040</v>
      </c>
      <c r="V3313" s="195">
        <v>4474425</v>
      </c>
      <c r="X3313" s="260">
        <v>40375</v>
      </c>
      <c r="Z3313" s="260">
        <v>2</v>
      </c>
      <c r="AB3313" s="260" t="str">
        <f>IFERROR(IFERROR(VLOOKUP(Table_Merge1[[#This Row],[Column1]],Table11[#All],2,FALSE),LEFT(AB3314,8)&amp;IF(LEN((RIGHT(AB3314,2)+1))&lt;2,"0"&amp;(RIGHT(AB3314,2)+1),(RIGHT(AB3314,2)-1))),"")</f>
        <v/>
      </c>
      <c r="AC3313" s="259" t="str">
        <f>LEFT(Table_Merge1[[#This Row],[Column2]],4)</f>
        <v/>
      </c>
      <c r="AD3313" s="259" t="str">
        <f>RIGHT(LEFT(Table_Merge1[[#This Row],[Column2]],7),2)</f>
        <v/>
      </c>
      <c r="AE3313" s="259" t="str">
        <f>RIGHT(Table_Merge1[[#This Row],[Column2]],2)</f>
        <v/>
      </c>
      <c r="AH3313" s="260">
        <v>2010</v>
      </c>
      <c r="AI3313" t="s">
        <v>3443</v>
      </c>
      <c r="AJ3313" s="260">
        <v>16</v>
      </c>
      <c r="AK3313">
        <v>1204.75</v>
      </c>
      <c r="AL3313">
        <v>2210.5</v>
      </c>
      <c r="AM3313">
        <v>4404975</v>
      </c>
      <c r="AP3313" s="287" t="str">
        <f>IFERROR(IF(Table_Merge1[[#This Row],[LME Zinc stock]]*Table_Merge1[[#This Row],[Nima.مقدار]]=0,"",Table_Merge1[[#This Row],[LME Zinc stock]]*Table_Merge1[[#This Row],[Nima.مقدار]]),"")</f>
        <v/>
      </c>
      <c r="AQ3313" s="287" t="str">
        <f>IFERROR(IF(Table_Merge1[[#This Row],[LME Zinc 3-month]]*Table_Merge1[[#This Row],[Nima.مقدار]]=0,"",Table_Merge1[[#This Row],[LME Zinc 3-month]]*Table_Merge1[[#This Row],[Nima.مقدار]]),"")</f>
        <v/>
      </c>
      <c r="AR3313" s="288" t="str">
        <f>IFERROR(IF(Table_Merge1[[#This Row],[LME Zinc stock]]*Table_Merge1[[#This Row],[Azad.Sell]]=0,"",Table_Merge1[[#This Row],[LME Zinc stock]]*Table_Merge1[[#This Row],[Azad.Sell]]),"")</f>
        <v/>
      </c>
      <c r="AS3313" s="288" t="str">
        <f>IFERROR(IF(Table_Merge1[[#This Row],[LME Zinc 3-month]]*Table_Merge1[[#This Row],[Azad.Sell]]=0,"",Table_Merge1[[#This Row],[LME Zinc 3-month]]*Table_Merge1[[#This Row],[Azad.Sell]]),"")</f>
        <v/>
      </c>
      <c r="AT3313"/>
    </row>
    <row r="3314" spans="15:46" x14ac:dyDescent="0.25">
      <c r="O3314" s="283">
        <f>IFERROR(DATE(Table7[[#This Row],[year]],MONTH(DATEVALUE(Table7[[#This Row],[month]]&amp;"1")),Table7[[#This Row],[day]]),"")</f>
        <v>40294</v>
      </c>
      <c r="P3314" s="257" t="s">
        <v>6739</v>
      </c>
      <c r="Q3314" s="257">
        <v>2010</v>
      </c>
      <c r="R3314" s="257" t="s">
        <v>3437</v>
      </c>
      <c r="S3314" s="257">
        <v>26</v>
      </c>
      <c r="T3314" s="257">
        <v>1154</v>
      </c>
      <c r="U3314" s="257">
        <v>2108</v>
      </c>
      <c r="V3314" s="257">
        <v>4478750</v>
      </c>
      <c r="X3314" s="260">
        <v>40374</v>
      </c>
      <c r="Z3314" s="260">
        <v>2</v>
      </c>
      <c r="AB3314" s="260" t="str">
        <f>IFERROR(IFERROR(VLOOKUP(Table_Merge1[[#This Row],[Column1]],Table11[#All],2,FALSE),LEFT(AB3315,8)&amp;IF(LEN((RIGHT(AB3315,2)+1))&lt;2,"0"&amp;(RIGHT(AB3315,2)+1),(RIGHT(AB3315,2)-1))),"")</f>
        <v/>
      </c>
      <c r="AC3314" s="259" t="str">
        <f>LEFT(Table_Merge1[[#This Row],[Column2]],4)</f>
        <v/>
      </c>
      <c r="AD3314" s="259" t="str">
        <f>RIGHT(LEFT(Table_Merge1[[#This Row],[Column2]],7),2)</f>
        <v/>
      </c>
      <c r="AE3314" s="259" t="str">
        <f>RIGHT(Table_Merge1[[#This Row],[Column2]],2)</f>
        <v/>
      </c>
      <c r="AH3314" s="260">
        <v>2010</v>
      </c>
      <c r="AI3314" t="s">
        <v>3443</v>
      </c>
      <c r="AJ3314" s="260">
        <v>15</v>
      </c>
      <c r="AK3314">
        <v>1211.75</v>
      </c>
      <c r="AL3314">
        <v>2206</v>
      </c>
      <c r="AM3314">
        <v>4403750</v>
      </c>
      <c r="AP3314" s="287" t="str">
        <f>IFERROR(IF(Table_Merge1[[#This Row],[LME Zinc stock]]*Table_Merge1[[#This Row],[Nima.مقدار]]=0,"",Table_Merge1[[#This Row],[LME Zinc stock]]*Table_Merge1[[#This Row],[Nima.مقدار]]),"")</f>
        <v/>
      </c>
      <c r="AQ3314" s="287" t="str">
        <f>IFERROR(IF(Table_Merge1[[#This Row],[LME Zinc 3-month]]*Table_Merge1[[#This Row],[Nima.مقدار]]=0,"",Table_Merge1[[#This Row],[LME Zinc 3-month]]*Table_Merge1[[#This Row],[Nima.مقدار]]),"")</f>
        <v/>
      </c>
      <c r="AR3314" s="288" t="str">
        <f>IFERROR(IF(Table_Merge1[[#This Row],[LME Zinc stock]]*Table_Merge1[[#This Row],[Azad.Sell]]=0,"",Table_Merge1[[#This Row],[LME Zinc stock]]*Table_Merge1[[#This Row],[Azad.Sell]]),"")</f>
        <v/>
      </c>
      <c r="AS3314" s="288" t="str">
        <f>IFERROR(IF(Table_Merge1[[#This Row],[LME Zinc 3-month]]*Table_Merge1[[#This Row],[Azad.Sell]]=0,"",Table_Merge1[[#This Row],[LME Zinc 3-month]]*Table_Merge1[[#This Row],[Azad.Sell]]),"")</f>
        <v/>
      </c>
      <c r="AT3314"/>
    </row>
    <row r="3315" spans="15:46" x14ac:dyDescent="0.25">
      <c r="O3315" s="284">
        <f>IFERROR(DATE(Table7[[#This Row],[year]],MONTH(DATEVALUE(Table7[[#This Row],[month]]&amp;"1")),Table7[[#This Row],[day]]),"")</f>
        <v>40291</v>
      </c>
      <c r="P3315" s="195" t="s">
        <v>6740</v>
      </c>
      <c r="Q3315" s="195">
        <v>2010</v>
      </c>
      <c r="R3315" s="195" t="s">
        <v>3437</v>
      </c>
      <c r="S3315" s="195">
        <v>23</v>
      </c>
      <c r="T3315" s="195">
        <v>1140</v>
      </c>
      <c r="U3315" s="195">
        <v>2137</v>
      </c>
      <c r="V3315" s="195">
        <v>4482475</v>
      </c>
      <c r="X3315" s="260">
        <v>40373</v>
      </c>
      <c r="Z3315" s="260">
        <v>2</v>
      </c>
      <c r="AB3315" s="260" t="str">
        <f>IFERROR(IFERROR(VLOOKUP(Table_Merge1[[#This Row],[Column1]],Table11[#All],2,FALSE),LEFT(AB3316,8)&amp;IF(LEN((RIGHT(AB3316,2)+1))&lt;2,"0"&amp;(RIGHT(AB3316,2)+1),(RIGHT(AB3316,2)-1))),"")</f>
        <v/>
      </c>
      <c r="AC3315" s="259" t="str">
        <f>LEFT(Table_Merge1[[#This Row],[Column2]],4)</f>
        <v/>
      </c>
      <c r="AD3315" s="259" t="str">
        <f>RIGHT(LEFT(Table_Merge1[[#This Row],[Column2]],7),2)</f>
        <v/>
      </c>
      <c r="AE3315" s="259" t="str">
        <f>RIGHT(Table_Merge1[[#This Row],[Column2]],2)</f>
        <v/>
      </c>
      <c r="AH3315" s="260">
        <v>2010</v>
      </c>
      <c r="AI3315" t="s">
        <v>3443</v>
      </c>
      <c r="AJ3315" s="260">
        <v>14</v>
      </c>
      <c r="AK3315">
        <v>1212.25</v>
      </c>
      <c r="AL3315">
        <v>2191.5</v>
      </c>
      <c r="AM3315">
        <v>4381100</v>
      </c>
      <c r="AP3315" s="287" t="str">
        <f>IFERROR(IF(Table_Merge1[[#This Row],[LME Zinc stock]]*Table_Merge1[[#This Row],[Nima.مقدار]]=0,"",Table_Merge1[[#This Row],[LME Zinc stock]]*Table_Merge1[[#This Row],[Nima.مقدار]]),"")</f>
        <v/>
      </c>
      <c r="AQ3315" s="287" t="str">
        <f>IFERROR(IF(Table_Merge1[[#This Row],[LME Zinc 3-month]]*Table_Merge1[[#This Row],[Nima.مقدار]]=0,"",Table_Merge1[[#This Row],[LME Zinc 3-month]]*Table_Merge1[[#This Row],[Nima.مقدار]]),"")</f>
        <v/>
      </c>
      <c r="AR3315" s="288" t="str">
        <f>IFERROR(IF(Table_Merge1[[#This Row],[LME Zinc stock]]*Table_Merge1[[#This Row],[Azad.Sell]]=0,"",Table_Merge1[[#This Row],[LME Zinc stock]]*Table_Merge1[[#This Row],[Azad.Sell]]),"")</f>
        <v/>
      </c>
      <c r="AS3315" s="288" t="str">
        <f>IFERROR(IF(Table_Merge1[[#This Row],[LME Zinc 3-month]]*Table_Merge1[[#This Row],[Azad.Sell]]=0,"",Table_Merge1[[#This Row],[LME Zinc 3-month]]*Table_Merge1[[#This Row],[Azad.Sell]]),"")</f>
        <v/>
      </c>
      <c r="AT3315"/>
    </row>
    <row r="3316" spans="15:46" x14ac:dyDescent="0.25">
      <c r="O3316" s="283">
        <f>IFERROR(DATE(Table7[[#This Row],[year]],MONTH(DATEVALUE(Table7[[#This Row],[month]]&amp;"1")),Table7[[#This Row],[day]]),"")</f>
        <v>40290</v>
      </c>
      <c r="P3316" s="257" t="s">
        <v>6741</v>
      </c>
      <c r="Q3316" s="257">
        <v>2010</v>
      </c>
      <c r="R3316" s="257" t="s">
        <v>3437</v>
      </c>
      <c r="S3316" s="257">
        <v>22</v>
      </c>
      <c r="T3316" s="257">
        <v>1144.25</v>
      </c>
      <c r="U3316" s="257">
        <v>2125</v>
      </c>
      <c r="V3316" s="257">
        <v>4488500</v>
      </c>
      <c r="X3316" s="260">
        <v>40372</v>
      </c>
      <c r="Z3316" s="260">
        <v>2</v>
      </c>
      <c r="AB3316" s="260" t="str">
        <f>IFERROR(IFERROR(VLOOKUP(Table_Merge1[[#This Row],[Column1]],Table11[#All],2,FALSE),LEFT(AB3317,8)&amp;IF(LEN((RIGHT(AB3317,2)+1))&lt;2,"0"&amp;(RIGHT(AB3317,2)+1),(RIGHT(AB3317,2)-1))),"")</f>
        <v/>
      </c>
      <c r="AC3316" s="259" t="str">
        <f>LEFT(Table_Merge1[[#This Row],[Column2]],4)</f>
        <v/>
      </c>
      <c r="AD3316" s="259" t="str">
        <f>RIGHT(LEFT(Table_Merge1[[#This Row],[Column2]],7),2)</f>
        <v/>
      </c>
      <c r="AE3316" s="259" t="str">
        <f>RIGHT(Table_Merge1[[#This Row],[Column2]],2)</f>
        <v/>
      </c>
      <c r="AH3316" s="260">
        <v>2010</v>
      </c>
      <c r="AI3316" t="s">
        <v>3443</v>
      </c>
      <c r="AJ3316" s="260">
        <v>13</v>
      </c>
      <c r="AK3316">
        <v>1206.5</v>
      </c>
      <c r="AL3316" t="s">
        <v>3621</v>
      </c>
      <c r="AM3316" t="s">
        <v>3621</v>
      </c>
      <c r="AP3316" s="287" t="str">
        <f>IFERROR(IF(Table_Merge1[[#This Row],[LME Zinc stock]]*Table_Merge1[[#This Row],[Nima.مقدار]]=0,"",Table_Merge1[[#This Row],[LME Zinc stock]]*Table_Merge1[[#This Row],[Nima.مقدار]]),"")</f>
        <v/>
      </c>
      <c r="AQ3316" s="287" t="str">
        <f>IFERROR(IF(Table_Merge1[[#This Row],[LME Zinc 3-month]]*Table_Merge1[[#This Row],[Nima.مقدار]]=0,"",Table_Merge1[[#This Row],[LME Zinc 3-month]]*Table_Merge1[[#This Row],[Nima.مقدار]]),"")</f>
        <v/>
      </c>
      <c r="AR3316" s="288" t="str">
        <f>IFERROR(IF(Table_Merge1[[#This Row],[LME Zinc stock]]*Table_Merge1[[#This Row],[Azad.Sell]]=0,"",Table_Merge1[[#This Row],[LME Zinc stock]]*Table_Merge1[[#This Row],[Azad.Sell]]),"")</f>
        <v/>
      </c>
      <c r="AS3316" s="288" t="str">
        <f>IFERROR(IF(Table_Merge1[[#This Row],[LME Zinc 3-month]]*Table_Merge1[[#This Row],[Azad.Sell]]=0,"",Table_Merge1[[#This Row],[LME Zinc 3-month]]*Table_Merge1[[#This Row],[Azad.Sell]]),"")</f>
        <v/>
      </c>
      <c r="AT3316"/>
    </row>
    <row r="3317" spans="15:46" x14ac:dyDescent="0.25">
      <c r="O3317" s="284">
        <f>IFERROR(DATE(Table7[[#This Row],[year]],MONTH(DATEVALUE(Table7[[#This Row],[month]]&amp;"1")),Table7[[#This Row],[day]]),"")</f>
        <v>40289</v>
      </c>
      <c r="P3317" s="195" t="s">
        <v>6742</v>
      </c>
      <c r="Q3317" s="195">
        <v>2010</v>
      </c>
      <c r="R3317" s="195" t="s">
        <v>3437</v>
      </c>
      <c r="S3317" s="195">
        <v>21</v>
      </c>
      <c r="T3317" s="195">
        <v>1143.75</v>
      </c>
      <c r="U3317" s="195">
        <v>2056.5</v>
      </c>
      <c r="V3317" s="195">
        <v>4495775</v>
      </c>
      <c r="X3317" s="260">
        <v>40371</v>
      </c>
      <c r="Z3317" s="260">
        <v>2</v>
      </c>
      <c r="AB3317" s="260" t="str">
        <f>IFERROR(IFERROR(VLOOKUP(Table_Merge1[[#This Row],[Column1]],Table11[#All],2,FALSE),LEFT(AB3318,8)&amp;IF(LEN((RIGHT(AB3318,2)+1))&lt;2,"0"&amp;(RIGHT(AB3318,2)+1),(RIGHT(AB3318,2)-1))),"")</f>
        <v/>
      </c>
      <c r="AC3317" s="259" t="str">
        <f>LEFT(Table_Merge1[[#This Row],[Column2]],4)</f>
        <v/>
      </c>
      <c r="AD3317" s="259" t="str">
        <f>RIGHT(LEFT(Table_Merge1[[#This Row],[Column2]],7),2)</f>
        <v/>
      </c>
      <c r="AE3317" s="259" t="str">
        <f>RIGHT(Table_Merge1[[#This Row],[Column2]],2)</f>
        <v/>
      </c>
      <c r="AH3317" s="260">
        <v>2010</v>
      </c>
      <c r="AI3317" t="s">
        <v>3443</v>
      </c>
      <c r="AJ3317" s="260">
        <v>12</v>
      </c>
      <c r="AK3317">
        <v>1203.75</v>
      </c>
      <c r="AL3317">
        <v>2138</v>
      </c>
      <c r="AM3317">
        <v>4385300</v>
      </c>
      <c r="AP3317" s="287" t="str">
        <f>IFERROR(IF(Table_Merge1[[#This Row],[LME Zinc stock]]*Table_Merge1[[#This Row],[Nima.مقدار]]=0,"",Table_Merge1[[#This Row],[LME Zinc stock]]*Table_Merge1[[#This Row],[Nima.مقدار]]),"")</f>
        <v/>
      </c>
      <c r="AQ3317" s="287" t="str">
        <f>IFERROR(IF(Table_Merge1[[#This Row],[LME Zinc 3-month]]*Table_Merge1[[#This Row],[Nima.مقدار]]=0,"",Table_Merge1[[#This Row],[LME Zinc 3-month]]*Table_Merge1[[#This Row],[Nima.مقدار]]),"")</f>
        <v/>
      </c>
      <c r="AR3317" s="288" t="str">
        <f>IFERROR(IF(Table_Merge1[[#This Row],[LME Zinc stock]]*Table_Merge1[[#This Row],[Azad.Sell]]=0,"",Table_Merge1[[#This Row],[LME Zinc stock]]*Table_Merge1[[#This Row],[Azad.Sell]]),"")</f>
        <v/>
      </c>
      <c r="AS3317" s="288" t="str">
        <f>IFERROR(IF(Table_Merge1[[#This Row],[LME Zinc 3-month]]*Table_Merge1[[#This Row],[Azad.Sell]]=0,"",Table_Merge1[[#This Row],[LME Zinc 3-month]]*Table_Merge1[[#This Row],[Azad.Sell]]),"")</f>
        <v/>
      </c>
      <c r="AT3317"/>
    </row>
    <row r="3318" spans="15:46" x14ac:dyDescent="0.25">
      <c r="O3318" s="283">
        <f>IFERROR(DATE(Table7[[#This Row],[year]],MONTH(DATEVALUE(Table7[[#This Row],[month]]&amp;"1")),Table7[[#This Row],[day]]),"")</f>
        <v>40288</v>
      </c>
      <c r="P3318" s="257" t="s">
        <v>6743</v>
      </c>
      <c r="Q3318" s="257">
        <v>2010</v>
      </c>
      <c r="R3318" s="257" t="s">
        <v>3437</v>
      </c>
      <c r="S3318" s="257">
        <v>20</v>
      </c>
      <c r="T3318" s="257">
        <v>1142.5</v>
      </c>
      <c r="U3318" s="257">
        <v>2138.5</v>
      </c>
      <c r="V3318" s="257">
        <v>4501100</v>
      </c>
      <c r="X3318" s="260">
        <v>40368</v>
      </c>
      <c r="Z3318" s="260">
        <v>2</v>
      </c>
      <c r="AB3318" s="260" t="str">
        <f>IFERROR(IFERROR(VLOOKUP(Table_Merge1[[#This Row],[Column1]],Table11[#All],2,FALSE),LEFT(AB3319,8)&amp;IF(LEN((RIGHT(AB3319,2)+1))&lt;2,"0"&amp;(RIGHT(AB3319,2)+1),(RIGHT(AB3319,2)-1))),"")</f>
        <v/>
      </c>
      <c r="AC3318" s="259" t="str">
        <f>LEFT(Table_Merge1[[#This Row],[Column2]],4)</f>
        <v/>
      </c>
      <c r="AD3318" s="259" t="str">
        <f>RIGHT(LEFT(Table_Merge1[[#This Row],[Column2]],7),2)</f>
        <v/>
      </c>
      <c r="AE3318" s="259" t="str">
        <f>RIGHT(Table_Merge1[[#This Row],[Column2]],2)</f>
        <v/>
      </c>
      <c r="AH3318" s="260">
        <v>2010</v>
      </c>
      <c r="AI3318" t="s">
        <v>3443</v>
      </c>
      <c r="AJ3318" s="260">
        <v>9</v>
      </c>
      <c r="AK3318">
        <v>1196.25</v>
      </c>
      <c r="AL3318">
        <v>2098</v>
      </c>
      <c r="AM3318">
        <v>4390625</v>
      </c>
      <c r="AP3318" s="287" t="str">
        <f>IFERROR(IF(Table_Merge1[[#This Row],[LME Zinc stock]]*Table_Merge1[[#This Row],[Nima.مقدار]]=0,"",Table_Merge1[[#This Row],[LME Zinc stock]]*Table_Merge1[[#This Row],[Nima.مقدار]]),"")</f>
        <v/>
      </c>
      <c r="AQ3318" s="287" t="str">
        <f>IFERROR(IF(Table_Merge1[[#This Row],[LME Zinc 3-month]]*Table_Merge1[[#This Row],[Nima.مقدار]]=0,"",Table_Merge1[[#This Row],[LME Zinc 3-month]]*Table_Merge1[[#This Row],[Nima.مقدار]]),"")</f>
        <v/>
      </c>
      <c r="AR3318" s="288" t="str">
        <f>IFERROR(IF(Table_Merge1[[#This Row],[LME Zinc stock]]*Table_Merge1[[#This Row],[Azad.Sell]]=0,"",Table_Merge1[[#This Row],[LME Zinc stock]]*Table_Merge1[[#This Row],[Azad.Sell]]),"")</f>
        <v/>
      </c>
      <c r="AS3318" s="288" t="str">
        <f>IFERROR(IF(Table_Merge1[[#This Row],[LME Zinc 3-month]]*Table_Merge1[[#This Row],[Azad.Sell]]=0,"",Table_Merge1[[#This Row],[LME Zinc 3-month]]*Table_Merge1[[#This Row],[Azad.Sell]]),"")</f>
        <v/>
      </c>
      <c r="AT3318"/>
    </row>
    <row r="3319" spans="15:46" x14ac:dyDescent="0.25">
      <c r="O3319" s="284">
        <f>IFERROR(DATE(Table7[[#This Row],[year]],MONTH(DATEVALUE(Table7[[#This Row],[month]]&amp;"1")),Table7[[#This Row],[day]]),"")</f>
        <v>40287</v>
      </c>
      <c r="P3319" s="195" t="s">
        <v>6744</v>
      </c>
      <c r="Q3319" s="195">
        <v>2010</v>
      </c>
      <c r="R3319" s="195" t="s">
        <v>3437</v>
      </c>
      <c r="S3319" s="195">
        <v>19</v>
      </c>
      <c r="T3319" s="195">
        <v>1127.5</v>
      </c>
      <c r="U3319" s="195">
        <v>2092</v>
      </c>
      <c r="V3319" s="195">
        <v>4506225</v>
      </c>
      <c r="X3319" s="260">
        <v>40367</v>
      </c>
      <c r="Z3319" s="260">
        <v>2</v>
      </c>
      <c r="AB3319" s="260" t="str">
        <f>IFERROR(IFERROR(VLOOKUP(Table_Merge1[[#This Row],[Column1]],Table11[#All],2,FALSE),LEFT(AB3320,8)&amp;IF(LEN((RIGHT(AB3320,2)+1))&lt;2,"0"&amp;(RIGHT(AB3320,2)+1),(RIGHT(AB3320,2)-1))),"")</f>
        <v/>
      </c>
      <c r="AC3319" s="259" t="str">
        <f>LEFT(Table_Merge1[[#This Row],[Column2]],4)</f>
        <v/>
      </c>
      <c r="AD3319" s="259" t="str">
        <f>RIGHT(LEFT(Table_Merge1[[#This Row],[Column2]],7),2)</f>
        <v/>
      </c>
      <c r="AE3319" s="259" t="str">
        <f>RIGHT(Table_Merge1[[#This Row],[Column2]],2)</f>
        <v/>
      </c>
      <c r="AH3319" s="260">
        <v>2010</v>
      </c>
      <c r="AI3319" t="s">
        <v>3443</v>
      </c>
      <c r="AJ3319" s="260">
        <v>8</v>
      </c>
      <c r="AK3319">
        <v>1201.25</v>
      </c>
      <c r="AL3319">
        <v>2077</v>
      </c>
      <c r="AM3319">
        <v>4395125</v>
      </c>
      <c r="AP3319" s="287" t="str">
        <f>IFERROR(IF(Table_Merge1[[#This Row],[LME Zinc stock]]*Table_Merge1[[#This Row],[Nima.مقدار]]=0,"",Table_Merge1[[#This Row],[LME Zinc stock]]*Table_Merge1[[#This Row],[Nima.مقدار]]),"")</f>
        <v/>
      </c>
      <c r="AQ3319" s="287" t="str">
        <f>IFERROR(IF(Table_Merge1[[#This Row],[LME Zinc 3-month]]*Table_Merge1[[#This Row],[Nima.مقدار]]=0,"",Table_Merge1[[#This Row],[LME Zinc 3-month]]*Table_Merge1[[#This Row],[Nima.مقدار]]),"")</f>
        <v/>
      </c>
      <c r="AR3319" s="288" t="str">
        <f>IFERROR(IF(Table_Merge1[[#This Row],[LME Zinc stock]]*Table_Merge1[[#This Row],[Azad.Sell]]=0,"",Table_Merge1[[#This Row],[LME Zinc stock]]*Table_Merge1[[#This Row],[Azad.Sell]]),"")</f>
        <v/>
      </c>
      <c r="AS3319" s="288" t="str">
        <f>IFERROR(IF(Table_Merge1[[#This Row],[LME Zinc 3-month]]*Table_Merge1[[#This Row],[Azad.Sell]]=0,"",Table_Merge1[[#This Row],[LME Zinc 3-month]]*Table_Merge1[[#This Row],[Azad.Sell]]),"")</f>
        <v/>
      </c>
      <c r="AT3319"/>
    </row>
    <row r="3320" spans="15:46" x14ac:dyDescent="0.25">
      <c r="O3320" s="283">
        <f>IFERROR(DATE(Table7[[#This Row],[year]],MONTH(DATEVALUE(Table7[[#This Row],[month]]&amp;"1")),Table7[[#This Row],[day]]),"")</f>
        <v>40284</v>
      </c>
      <c r="P3320" s="257" t="s">
        <v>6745</v>
      </c>
      <c r="Q3320" s="257">
        <v>2010</v>
      </c>
      <c r="R3320" s="257" t="s">
        <v>3437</v>
      </c>
      <c r="S3320" s="257">
        <v>16</v>
      </c>
      <c r="T3320" s="257">
        <v>1157</v>
      </c>
      <c r="U3320" s="257">
        <v>2082.5</v>
      </c>
      <c r="V3320" s="257">
        <v>4511675</v>
      </c>
      <c r="X3320" s="260">
        <v>40366</v>
      </c>
      <c r="Z3320" s="260">
        <v>2</v>
      </c>
      <c r="AB3320" s="260" t="str">
        <f>IFERROR(IFERROR(VLOOKUP(Table_Merge1[[#This Row],[Column1]],Table11[#All],2,FALSE),LEFT(AB3321,8)&amp;IF(LEN((RIGHT(AB3321,2)+1))&lt;2,"0"&amp;(RIGHT(AB3321,2)+1),(RIGHT(AB3321,2)-1))),"")</f>
        <v/>
      </c>
      <c r="AC3320" s="259" t="str">
        <f>LEFT(Table_Merge1[[#This Row],[Column2]],4)</f>
        <v/>
      </c>
      <c r="AD3320" s="259" t="str">
        <f>RIGHT(LEFT(Table_Merge1[[#This Row],[Column2]],7),2)</f>
        <v/>
      </c>
      <c r="AE3320" s="259" t="str">
        <f>RIGHT(Table_Merge1[[#This Row],[Column2]],2)</f>
        <v/>
      </c>
      <c r="AH3320" s="260">
        <v>2010</v>
      </c>
      <c r="AI3320" t="s">
        <v>3443</v>
      </c>
      <c r="AJ3320" s="260">
        <v>7</v>
      </c>
      <c r="AK3320">
        <v>1186</v>
      </c>
      <c r="AL3320">
        <v>2063</v>
      </c>
      <c r="AM3320">
        <v>4399775</v>
      </c>
      <c r="AP3320" s="287" t="str">
        <f>IFERROR(IF(Table_Merge1[[#This Row],[LME Zinc stock]]*Table_Merge1[[#This Row],[Nima.مقدار]]=0,"",Table_Merge1[[#This Row],[LME Zinc stock]]*Table_Merge1[[#This Row],[Nima.مقدار]]),"")</f>
        <v/>
      </c>
      <c r="AQ3320" s="287" t="str">
        <f>IFERROR(IF(Table_Merge1[[#This Row],[LME Zinc 3-month]]*Table_Merge1[[#This Row],[Nima.مقدار]]=0,"",Table_Merge1[[#This Row],[LME Zinc 3-month]]*Table_Merge1[[#This Row],[Nima.مقدار]]),"")</f>
        <v/>
      </c>
      <c r="AR3320" s="288" t="str">
        <f>IFERROR(IF(Table_Merge1[[#This Row],[LME Zinc stock]]*Table_Merge1[[#This Row],[Azad.Sell]]=0,"",Table_Merge1[[#This Row],[LME Zinc stock]]*Table_Merge1[[#This Row],[Azad.Sell]]),"")</f>
        <v/>
      </c>
      <c r="AS3320" s="288" t="str">
        <f>IFERROR(IF(Table_Merge1[[#This Row],[LME Zinc 3-month]]*Table_Merge1[[#This Row],[Azad.Sell]]=0,"",Table_Merge1[[#This Row],[LME Zinc 3-month]]*Table_Merge1[[#This Row],[Azad.Sell]]),"")</f>
        <v/>
      </c>
      <c r="AT3320"/>
    </row>
    <row r="3321" spans="15:46" x14ac:dyDescent="0.25">
      <c r="O3321" s="284">
        <f>IFERROR(DATE(Table7[[#This Row],[year]],MONTH(DATEVALUE(Table7[[#This Row],[month]]&amp;"1")),Table7[[#This Row],[day]]),"")</f>
        <v>40283</v>
      </c>
      <c r="P3321" s="195" t="s">
        <v>6746</v>
      </c>
      <c r="Q3321" s="195">
        <v>2010</v>
      </c>
      <c r="R3321" s="195" t="s">
        <v>3437</v>
      </c>
      <c r="S3321" s="195">
        <v>15</v>
      </c>
      <c r="T3321" s="195">
        <v>1151.25</v>
      </c>
      <c r="U3321" s="195">
        <v>2121</v>
      </c>
      <c r="V3321" s="195">
        <v>4518075</v>
      </c>
      <c r="X3321" s="260">
        <v>40365</v>
      </c>
      <c r="Z3321" s="260">
        <v>2</v>
      </c>
      <c r="AB3321" s="260" t="str">
        <f>IFERROR(IFERROR(VLOOKUP(Table_Merge1[[#This Row],[Column1]],Table11[#All],2,FALSE),LEFT(AB3322,8)&amp;IF(LEN((RIGHT(AB3322,2)+1))&lt;2,"0"&amp;(RIGHT(AB3322,2)+1),(RIGHT(AB3322,2)-1))),"")</f>
        <v/>
      </c>
      <c r="AC3321" s="259" t="str">
        <f>LEFT(Table_Merge1[[#This Row],[Column2]],4)</f>
        <v/>
      </c>
      <c r="AD3321" s="259" t="str">
        <f>RIGHT(LEFT(Table_Merge1[[#This Row],[Column2]],7),2)</f>
        <v/>
      </c>
      <c r="AE3321" s="259" t="str">
        <f>RIGHT(Table_Merge1[[#This Row],[Column2]],2)</f>
        <v/>
      </c>
      <c r="AH3321" s="260">
        <v>2010</v>
      </c>
      <c r="AI3321" t="s">
        <v>3443</v>
      </c>
      <c r="AJ3321" s="260">
        <v>6</v>
      </c>
      <c r="AK3321">
        <v>1210.75</v>
      </c>
      <c r="AL3321">
        <v>2040.5</v>
      </c>
      <c r="AM3321">
        <v>4404650</v>
      </c>
      <c r="AP3321" s="287" t="str">
        <f>IFERROR(IF(Table_Merge1[[#This Row],[LME Zinc stock]]*Table_Merge1[[#This Row],[Nima.مقدار]]=0,"",Table_Merge1[[#This Row],[LME Zinc stock]]*Table_Merge1[[#This Row],[Nima.مقدار]]),"")</f>
        <v/>
      </c>
      <c r="AQ3321" s="287" t="str">
        <f>IFERROR(IF(Table_Merge1[[#This Row],[LME Zinc 3-month]]*Table_Merge1[[#This Row],[Nima.مقدار]]=0,"",Table_Merge1[[#This Row],[LME Zinc 3-month]]*Table_Merge1[[#This Row],[Nima.مقدار]]),"")</f>
        <v/>
      </c>
      <c r="AR3321" s="288" t="str">
        <f>IFERROR(IF(Table_Merge1[[#This Row],[LME Zinc stock]]*Table_Merge1[[#This Row],[Azad.Sell]]=0,"",Table_Merge1[[#This Row],[LME Zinc stock]]*Table_Merge1[[#This Row],[Azad.Sell]]),"")</f>
        <v/>
      </c>
      <c r="AS3321" s="288" t="str">
        <f>IFERROR(IF(Table_Merge1[[#This Row],[LME Zinc 3-month]]*Table_Merge1[[#This Row],[Azad.Sell]]=0,"",Table_Merge1[[#This Row],[LME Zinc 3-month]]*Table_Merge1[[#This Row],[Azad.Sell]]),"")</f>
        <v/>
      </c>
      <c r="AT3321"/>
    </row>
    <row r="3322" spans="15:46" x14ac:dyDescent="0.25">
      <c r="O3322" s="283">
        <f>IFERROR(DATE(Table7[[#This Row],[year]],MONTH(DATEVALUE(Table7[[#This Row],[month]]&amp;"1")),Table7[[#This Row],[day]]),"")</f>
        <v>40282</v>
      </c>
      <c r="P3322" s="257" t="s">
        <v>6747</v>
      </c>
      <c r="Q3322" s="257">
        <v>2010</v>
      </c>
      <c r="R3322" s="257" t="s">
        <v>3437</v>
      </c>
      <c r="S3322" s="257">
        <v>14</v>
      </c>
      <c r="T3322" s="257">
        <v>1159</v>
      </c>
      <c r="U3322" s="257">
        <v>2195.5</v>
      </c>
      <c r="V3322" s="257">
        <v>4529550</v>
      </c>
      <c r="X3322" s="260">
        <v>40364</v>
      </c>
      <c r="Z3322" s="260">
        <v>2</v>
      </c>
      <c r="AB3322" s="260" t="str">
        <f>IFERROR(IFERROR(VLOOKUP(Table_Merge1[[#This Row],[Column1]],Table11[#All],2,FALSE),LEFT(AB3323,8)&amp;IF(LEN((RIGHT(AB3323,2)+1))&lt;2,"0"&amp;(RIGHT(AB3323,2)+1),(RIGHT(AB3323,2)-1))),"")</f>
        <v/>
      </c>
      <c r="AC3322" s="259" t="str">
        <f>LEFT(Table_Merge1[[#This Row],[Column2]],4)</f>
        <v/>
      </c>
      <c r="AD3322" s="259" t="str">
        <f>RIGHT(LEFT(Table_Merge1[[#This Row],[Column2]],7),2)</f>
        <v/>
      </c>
      <c r="AE3322" s="259" t="str">
        <f>RIGHT(Table_Merge1[[#This Row],[Column2]],2)</f>
        <v/>
      </c>
      <c r="AH3322" s="260">
        <v>2010</v>
      </c>
      <c r="AI3322" t="s">
        <v>3443</v>
      </c>
      <c r="AJ3322" s="260">
        <v>5</v>
      </c>
      <c r="AK3322">
        <v>1208.5</v>
      </c>
      <c r="AL3322">
        <v>2024</v>
      </c>
      <c r="AM3322">
        <v>4409975</v>
      </c>
      <c r="AP3322" s="287" t="str">
        <f>IFERROR(IF(Table_Merge1[[#This Row],[LME Zinc stock]]*Table_Merge1[[#This Row],[Nima.مقدار]]=0,"",Table_Merge1[[#This Row],[LME Zinc stock]]*Table_Merge1[[#This Row],[Nima.مقدار]]),"")</f>
        <v/>
      </c>
      <c r="AQ3322" s="287" t="str">
        <f>IFERROR(IF(Table_Merge1[[#This Row],[LME Zinc 3-month]]*Table_Merge1[[#This Row],[Nima.مقدار]]=0,"",Table_Merge1[[#This Row],[LME Zinc 3-month]]*Table_Merge1[[#This Row],[Nima.مقدار]]),"")</f>
        <v/>
      </c>
      <c r="AR3322" s="288" t="str">
        <f>IFERROR(IF(Table_Merge1[[#This Row],[LME Zinc stock]]*Table_Merge1[[#This Row],[Azad.Sell]]=0,"",Table_Merge1[[#This Row],[LME Zinc stock]]*Table_Merge1[[#This Row],[Azad.Sell]]),"")</f>
        <v/>
      </c>
      <c r="AS3322" s="288" t="str">
        <f>IFERROR(IF(Table_Merge1[[#This Row],[LME Zinc 3-month]]*Table_Merge1[[#This Row],[Azad.Sell]]=0,"",Table_Merge1[[#This Row],[LME Zinc 3-month]]*Table_Merge1[[#This Row],[Azad.Sell]]),"")</f>
        <v/>
      </c>
      <c r="AT3322"/>
    </row>
    <row r="3323" spans="15:46" x14ac:dyDescent="0.25">
      <c r="O3323" s="284">
        <f>IFERROR(DATE(Table7[[#This Row],[year]],MONTH(DATEVALUE(Table7[[#This Row],[month]]&amp;"1")),Table7[[#This Row],[day]]),"")</f>
        <v>40281</v>
      </c>
      <c r="P3323" s="195" t="s">
        <v>6748</v>
      </c>
      <c r="Q3323" s="195">
        <v>2010</v>
      </c>
      <c r="R3323" s="195" t="s">
        <v>3437</v>
      </c>
      <c r="S3323" s="195">
        <v>13</v>
      </c>
      <c r="T3323" s="195">
        <v>1149.25</v>
      </c>
      <c r="U3323" s="195" t="s">
        <v>3621</v>
      </c>
      <c r="V3323" s="195" t="s">
        <v>3621</v>
      </c>
      <c r="X3323" s="260">
        <v>40361</v>
      </c>
      <c r="Z3323" s="260">
        <v>2</v>
      </c>
      <c r="AB3323" s="260" t="str">
        <f>IFERROR(IFERROR(VLOOKUP(Table_Merge1[[#This Row],[Column1]],Table11[#All],2,FALSE),LEFT(AB3324,8)&amp;IF(LEN((RIGHT(AB3324,2)+1))&lt;2,"0"&amp;(RIGHT(AB3324,2)+1),(RIGHT(AB3324,2)-1))),"")</f>
        <v/>
      </c>
      <c r="AC3323" s="259" t="str">
        <f>LEFT(Table_Merge1[[#This Row],[Column2]],4)</f>
        <v/>
      </c>
      <c r="AD3323" s="259" t="str">
        <f>RIGHT(LEFT(Table_Merge1[[#This Row],[Column2]],7),2)</f>
        <v/>
      </c>
      <c r="AE3323" s="259" t="str">
        <f>RIGHT(Table_Merge1[[#This Row],[Column2]],2)</f>
        <v/>
      </c>
      <c r="AH3323" s="260">
        <v>2010</v>
      </c>
      <c r="AI3323" t="s">
        <v>3443</v>
      </c>
      <c r="AJ3323" s="260">
        <v>2</v>
      </c>
      <c r="AK3323">
        <v>1210.5</v>
      </c>
      <c r="AL3323">
        <v>2025</v>
      </c>
      <c r="AM3323">
        <v>4415950</v>
      </c>
      <c r="AP3323" s="287" t="str">
        <f>IFERROR(IF(Table_Merge1[[#This Row],[LME Zinc stock]]*Table_Merge1[[#This Row],[Nima.مقدار]]=0,"",Table_Merge1[[#This Row],[LME Zinc stock]]*Table_Merge1[[#This Row],[Nima.مقدار]]),"")</f>
        <v/>
      </c>
      <c r="AQ3323" s="287" t="str">
        <f>IFERROR(IF(Table_Merge1[[#This Row],[LME Zinc 3-month]]*Table_Merge1[[#This Row],[Nima.مقدار]]=0,"",Table_Merge1[[#This Row],[LME Zinc 3-month]]*Table_Merge1[[#This Row],[Nima.مقدار]]),"")</f>
        <v/>
      </c>
      <c r="AR3323" s="288" t="str">
        <f>IFERROR(IF(Table_Merge1[[#This Row],[LME Zinc stock]]*Table_Merge1[[#This Row],[Azad.Sell]]=0,"",Table_Merge1[[#This Row],[LME Zinc stock]]*Table_Merge1[[#This Row],[Azad.Sell]]),"")</f>
        <v/>
      </c>
      <c r="AS3323" s="288" t="str">
        <f>IFERROR(IF(Table_Merge1[[#This Row],[LME Zinc 3-month]]*Table_Merge1[[#This Row],[Azad.Sell]]=0,"",Table_Merge1[[#This Row],[LME Zinc 3-month]]*Table_Merge1[[#This Row],[Azad.Sell]]),"")</f>
        <v/>
      </c>
      <c r="AT3323"/>
    </row>
    <row r="3324" spans="15:46" x14ac:dyDescent="0.25">
      <c r="O3324" s="283">
        <f>IFERROR(DATE(Table7[[#This Row],[year]],MONTH(DATEVALUE(Table7[[#This Row],[month]]&amp;"1")),Table7[[#This Row],[day]]),"")</f>
        <v>40280</v>
      </c>
      <c r="P3324" s="257" t="s">
        <v>6749</v>
      </c>
      <c r="Q3324" s="257">
        <v>2010</v>
      </c>
      <c r="R3324" s="257" t="s">
        <v>3437</v>
      </c>
      <c r="S3324" s="257">
        <v>12</v>
      </c>
      <c r="T3324" s="257">
        <v>1163.5</v>
      </c>
      <c r="U3324" s="257">
        <v>2210</v>
      </c>
      <c r="V3324" s="257">
        <v>4535450</v>
      </c>
      <c r="X3324" s="260">
        <v>40360</v>
      </c>
      <c r="Z3324" s="260">
        <v>2</v>
      </c>
      <c r="AB3324" s="260" t="str">
        <f>IFERROR(IFERROR(VLOOKUP(Table_Merge1[[#This Row],[Column1]],Table11[#All],2,FALSE),LEFT(AB3325,8)&amp;IF(LEN((RIGHT(AB3325,2)+1))&lt;2,"0"&amp;(RIGHT(AB3325,2)+1),(RIGHT(AB3325,2)-1))),"")</f>
        <v/>
      </c>
      <c r="AC3324" s="259" t="str">
        <f>LEFT(Table_Merge1[[#This Row],[Column2]],4)</f>
        <v/>
      </c>
      <c r="AD3324" s="259" t="str">
        <f>RIGHT(LEFT(Table_Merge1[[#This Row],[Column2]],7),2)</f>
        <v/>
      </c>
      <c r="AE3324" s="259" t="str">
        <f>RIGHT(Table_Merge1[[#This Row],[Column2]],2)</f>
        <v/>
      </c>
      <c r="AH3324" s="260">
        <v>2010</v>
      </c>
      <c r="AI3324" t="s">
        <v>3443</v>
      </c>
      <c r="AJ3324" s="260">
        <v>1</v>
      </c>
      <c r="AK3324">
        <v>1240</v>
      </c>
      <c r="AL3324">
        <v>1995</v>
      </c>
      <c r="AM3324">
        <v>4420025</v>
      </c>
      <c r="AP3324" s="287" t="str">
        <f>IFERROR(IF(Table_Merge1[[#This Row],[LME Zinc stock]]*Table_Merge1[[#This Row],[Nima.مقدار]]=0,"",Table_Merge1[[#This Row],[LME Zinc stock]]*Table_Merge1[[#This Row],[Nima.مقدار]]),"")</f>
        <v/>
      </c>
      <c r="AQ3324" s="287" t="str">
        <f>IFERROR(IF(Table_Merge1[[#This Row],[LME Zinc 3-month]]*Table_Merge1[[#This Row],[Nima.مقدار]]=0,"",Table_Merge1[[#This Row],[LME Zinc 3-month]]*Table_Merge1[[#This Row],[Nima.مقدار]]),"")</f>
        <v/>
      </c>
      <c r="AR3324" s="288" t="str">
        <f>IFERROR(IF(Table_Merge1[[#This Row],[LME Zinc stock]]*Table_Merge1[[#This Row],[Azad.Sell]]=0,"",Table_Merge1[[#This Row],[LME Zinc stock]]*Table_Merge1[[#This Row],[Azad.Sell]]),"")</f>
        <v/>
      </c>
      <c r="AS3324" s="288" t="str">
        <f>IFERROR(IF(Table_Merge1[[#This Row],[LME Zinc 3-month]]*Table_Merge1[[#This Row],[Azad.Sell]]=0,"",Table_Merge1[[#This Row],[LME Zinc 3-month]]*Table_Merge1[[#This Row],[Azad.Sell]]),"")</f>
        <v/>
      </c>
      <c r="AT3324"/>
    </row>
    <row r="3325" spans="15:46" x14ac:dyDescent="0.25">
      <c r="O3325" s="284">
        <f>IFERROR(DATE(Table7[[#This Row],[year]],MONTH(DATEVALUE(Table7[[#This Row],[month]]&amp;"1")),Table7[[#This Row],[day]]),"")</f>
        <v>40277</v>
      </c>
      <c r="P3325" s="195" t="s">
        <v>6750</v>
      </c>
      <c r="Q3325" s="195">
        <v>2010</v>
      </c>
      <c r="R3325" s="195" t="s">
        <v>3437</v>
      </c>
      <c r="S3325" s="195">
        <v>9</v>
      </c>
      <c r="T3325" s="195">
        <v>1156</v>
      </c>
      <c r="U3325" s="195">
        <v>2224</v>
      </c>
      <c r="V3325" s="195">
        <v>4541700</v>
      </c>
      <c r="X3325" s="260">
        <v>40359</v>
      </c>
      <c r="Z3325" s="260">
        <v>2</v>
      </c>
      <c r="AB3325" s="260" t="str">
        <f>IFERROR(IFERROR(VLOOKUP(Table_Merge1[[#This Row],[Column1]],Table11[#All],2,FALSE),LEFT(AB3326,8)&amp;IF(LEN((RIGHT(AB3326,2)+1))&lt;2,"0"&amp;(RIGHT(AB3326,2)+1),(RIGHT(AB3326,2)-1))),"")</f>
        <v/>
      </c>
      <c r="AC3325" s="259" t="str">
        <f>LEFT(Table_Merge1[[#This Row],[Column2]],4)</f>
        <v/>
      </c>
      <c r="AD3325" s="259" t="str">
        <f>RIGHT(LEFT(Table_Merge1[[#This Row],[Column2]],7),2)</f>
        <v/>
      </c>
      <c r="AE3325" s="259" t="str">
        <f>RIGHT(Table_Merge1[[#This Row],[Column2]],2)</f>
        <v/>
      </c>
      <c r="AH3325" s="260">
        <v>2010</v>
      </c>
      <c r="AI3325" t="s">
        <v>3441</v>
      </c>
      <c r="AJ3325" s="260">
        <v>30</v>
      </c>
      <c r="AK3325">
        <v>1240.5</v>
      </c>
      <c r="AL3325">
        <v>1972</v>
      </c>
      <c r="AM3325">
        <v>4368825</v>
      </c>
      <c r="AP3325" s="287" t="str">
        <f>IFERROR(IF(Table_Merge1[[#This Row],[LME Zinc stock]]*Table_Merge1[[#This Row],[Nima.مقدار]]=0,"",Table_Merge1[[#This Row],[LME Zinc stock]]*Table_Merge1[[#This Row],[Nima.مقدار]]),"")</f>
        <v/>
      </c>
      <c r="AQ3325" s="287" t="str">
        <f>IFERROR(IF(Table_Merge1[[#This Row],[LME Zinc 3-month]]*Table_Merge1[[#This Row],[Nima.مقدار]]=0,"",Table_Merge1[[#This Row],[LME Zinc 3-month]]*Table_Merge1[[#This Row],[Nima.مقدار]]),"")</f>
        <v/>
      </c>
      <c r="AR3325" s="288" t="str">
        <f>IFERROR(IF(Table_Merge1[[#This Row],[LME Zinc stock]]*Table_Merge1[[#This Row],[Azad.Sell]]=0,"",Table_Merge1[[#This Row],[LME Zinc stock]]*Table_Merge1[[#This Row],[Azad.Sell]]),"")</f>
        <v/>
      </c>
      <c r="AS3325" s="288" t="str">
        <f>IFERROR(IF(Table_Merge1[[#This Row],[LME Zinc 3-month]]*Table_Merge1[[#This Row],[Azad.Sell]]=0,"",Table_Merge1[[#This Row],[LME Zinc 3-month]]*Table_Merge1[[#This Row],[Azad.Sell]]),"")</f>
        <v/>
      </c>
      <c r="AT3325"/>
    </row>
    <row r="3326" spans="15:46" x14ac:dyDescent="0.25">
      <c r="O3326" s="283">
        <f>IFERROR(DATE(Table7[[#This Row],[year]],MONTH(DATEVALUE(Table7[[#This Row],[month]]&amp;"1")),Table7[[#This Row],[day]]),"")</f>
        <v>40276</v>
      </c>
      <c r="P3326" s="257" t="s">
        <v>6751</v>
      </c>
      <c r="Q3326" s="257">
        <v>2010</v>
      </c>
      <c r="R3326" s="257" t="s">
        <v>3437</v>
      </c>
      <c r="S3326" s="257">
        <v>8</v>
      </c>
      <c r="T3326" s="257">
        <v>1146.5</v>
      </c>
      <c r="U3326" s="257">
        <v>2143</v>
      </c>
      <c r="V3326" s="257">
        <v>4546450</v>
      </c>
      <c r="X3326" s="260">
        <v>40358</v>
      </c>
      <c r="Z3326" s="260">
        <v>2</v>
      </c>
      <c r="AB3326" s="260" t="str">
        <f>IFERROR(IFERROR(VLOOKUP(Table_Merge1[[#This Row],[Column1]],Table11[#All],2,FALSE),LEFT(AB3327,8)&amp;IF(LEN((RIGHT(AB3327,2)+1))&lt;2,"0"&amp;(RIGHT(AB3327,2)+1),(RIGHT(AB3327,2)-1))),"")</f>
        <v/>
      </c>
      <c r="AC3326" s="259" t="str">
        <f>LEFT(Table_Merge1[[#This Row],[Column2]],4)</f>
        <v/>
      </c>
      <c r="AD3326" s="259" t="str">
        <f>RIGHT(LEFT(Table_Merge1[[#This Row],[Column2]],7),2)</f>
        <v/>
      </c>
      <c r="AE3326" s="259" t="str">
        <f>RIGHT(Table_Merge1[[#This Row],[Column2]],2)</f>
        <v/>
      </c>
      <c r="AH3326" s="260">
        <v>2010</v>
      </c>
      <c r="AI3326" t="s">
        <v>3441</v>
      </c>
      <c r="AJ3326" s="260">
        <v>29</v>
      </c>
      <c r="AK3326">
        <v>1236</v>
      </c>
      <c r="AL3326">
        <v>2025</v>
      </c>
      <c r="AM3326">
        <v>4375150</v>
      </c>
      <c r="AP3326" s="287" t="str">
        <f>IFERROR(IF(Table_Merge1[[#This Row],[LME Zinc stock]]*Table_Merge1[[#This Row],[Nima.مقدار]]=0,"",Table_Merge1[[#This Row],[LME Zinc stock]]*Table_Merge1[[#This Row],[Nima.مقدار]]),"")</f>
        <v/>
      </c>
      <c r="AQ3326" s="287" t="str">
        <f>IFERROR(IF(Table_Merge1[[#This Row],[LME Zinc 3-month]]*Table_Merge1[[#This Row],[Nima.مقدار]]=0,"",Table_Merge1[[#This Row],[LME Zinc 3-month]]*Table_Merge1[[#This Row],[Nima.مقدار]]),"")</f>
        <v/>
      </c>
      <c r="AR3326" s="288" t="str">
        <f>IFERROR(IF(Table_Merge1[[#This Row],[LME Zinc stock]]*Table_Merge1[[#This Row],[Azad.Sell]]=0,"",Table_Merge1[[#This Row],[LME Zinc stock]]*Table_Merge1[[#This Row],[Azad.Sell]]),"")</f>
        <v/>
      </c>
      <c r="AS3326" s="288" t="str">
        <f>IFERROR(IF(Table_Merge1[[#This Row],[LME Zinc 3-month]]*Table_Merge1[[#This Row],[Azad.Sell]]=0,"",Table_Merge1[[#This Row],[LME Zinc 3-month]]*Table_Merge1[[#This Row],[Azad.Sell]]),"")</f>
        <v/>
      </c>
      <c r="AT3326"/>
    </row>
    <row r="3327" spans="15:46" x14ac:dyDescent="0.25">
      <c r="O3327" s="284">
        <f>IFERROR(DATE(Table7[[#This Row],[year]],MONTH(DATEVALUE(Table7[[#This Row],[month]]&amp;"1")),Table7[[#This Row],[day]]),"")</f>
        <v>40275</v>
      </c>
      <c r="P3327" s="195" t="s">
        <v>6752</v>
      </c>
      <c r="Q3327" s="195">
        <v>2010</v>
      </c>
      <c r="R3327" s="195" t="s">
        <v>3437</v>
      </c>
      <c r="S3327" s="195">
        <v>7</v>
      </c>
      <c r="T3327" s="195">
        <v>1133.25</v>
      </c>
      <c r="U3327" s="195">
        <v>2290</v>
      </c>
      <c r="V3327" s="195">
        <v>4551825</v>
      </c>
      <c r="X3327" s="260">
        <v>40357</v>
      </c>
      <c r="Z3327" s="260">
        <v>2</v>
      </c>
      <c r="AB3327" s="260" t="str">
        <f>IFERROR(IFERROR(VLOOKUP(Table_Merge1[[#This Row],[Column1]],Table11[#All],2,FALSE),LEFT(AB3328,8)&amp;IF(LEN((RIGHT(AB3328,2)+1))&lt;2,"0"&amp;(RIGHT(AB3328,2)+1),(RIGHT(AB3328,2)-1))),"")</f>
        <v/>
      </c>
      <c r="AC3327" s="259" t="str">
        <f>LEFT(Table_Merge1[[#This Row],[Column2]],4)</f>
        <v/>
      </c>
      <c r="AD3327" s="259" t="str">
        <f>RIGHT(LEFT(Table_Merge1[[#This Row],[Column2]],7),2)</f>
        <v/>
      </c>
      <c r="AE3327" s="259" t="str">
        <f>RIGHT(Table_Merge1[[#This Row],[Column2]],2)</f>
        <v/>
      </c>
      <c r="AH3327" s="260">
        <v>2010</v>
      </c>
      <c r="AI3327" t="s">
        <v>3441</v>
      </c>
      <c r="AJ3327" s="260">
        <v>28</v>
      </c>
      <c r="AK3327">
        <v>1256</v>
      </c>
      <c r="AL3327">
        <v>2011</v>
      </c>
      <c r="AM3327">
        <v>4381725</v>
      </c>
      <c r="AP3327" s="287" t="str">
        <f>IFERROR(IF(Table_Merge1[[#This Row],[LME Zinc stock]]*Table_Merge1[[#This Row],[Nima.مقدار]]=0,"",Table_Merge1[[#This Row],[LME Zinc stock]]*Table_Merge1[[#This Row],[Nima.مقدار]]),"")</f>
        <v/>
      </c>
      <c r="AQ3327" s="287" t="str">
        <f>IFERROR(IF(Table_Merge1[[#This Row],[LME Zinc 3-month]]*Table_Merge1[[#This Row],[Nima.مقدار]]=0,"",Table_Merge1[[#This Row],[LME Zinc 3-month]]*Table_Merge1[[#This Row],[Nima.مقدار]]),"")</f>
        <v/>
      </c>
      <c r="AR3327" s="288" t="str">
        <f>IFERROR(IF(Table_Merge1[[#This Row],[LME Zinc stock]]*Table_Merge1[[#This Row],[Azad.Sell]]=0,"",Table_Merge1[[#This Row],[LME Zinc stock]]*Table_Merge1[[#This Row],[Azad.Sell]]),"")</f>
        <v/>
      </c>
      <c r="AS3327" s="288" t="str">
        <f>IFERROR(IF(Table_Merge1[[#This Row],[LME Zinc 3-month]]*Table_Merge1[[#This Row],[Azad.Sell]]=0,"",Table_Merge1[[#This Row],[LME Zinc 3-month]]*Table_Merge1[[#This Row],[Azad.Sell]]),"")</f>
        <v/>
      </c>
      <c r="AT3327"/>
    </row>
    <row r="3328" spans="15:46" x14ac:dyDescent="0.25">
      <c r="O3328" s="283">
        <f>IFERROR(DATE(Table7[[#This Row],[year]],MONTH(DATEVALUE(Table7[[#This Row],[month]]&amp;"1")),Table7[[#This Row],[day]]),"")</f>
        <v>40274</v>
      </c>
      <c r="P3328" s="257" t="s">
        <v>6753</v>
      </c>
      <c r="Q3328" s="257">
        <v>2010</v>
      </c>
      <c r="R3328" s="257" t="s">
        <v>3437</v>
      </c>
      <c r="S3328" s="257">
        <v>6</v>
      </c>
      <c r="T3328" s="257">
        <v>1124</v>
      </c>
      <c r="U3328" s="257">
        <v>2323</v>
      </c>
      <c r="V3328" s="257">
        <v>4558000</v>
      </c>
      <c r="X3328" s="260">
        <v>40354</v>
      </c>
      <c r="Z3328" s="260">
        <v>2</v>
      </c>
      <c r="AB3328" s="260" t="str">
        <f>IFERROR(IFERROR(VLOOKUP(Table_Merge1[[#This Row],[Column1]],Table11[#All],2,FALSE),LEFT(AB3329,8)&amp;IF(LEN((RIGHT(AB3329,2)+1))&lt;2,"0"&amp;(RIGHT(AB3329,2)+1),(RIGHT(AB3329,2)-1))),"")</f>
        <v/>
      </c>
      <c r="AC3328" s="259" t="str">
        <f>LEFT(Table_Merge1[[#This Row],[Column2]],4)</f>
        <v/>
      </c>
      <c r="AD3328" s="259" t="str">
        <f>RIGHT(LEFT(Table_Merge1[[#This Row],[Column2]],7),2)</f>
        <v/>
      </c>
      <c r="AE3328" s="259" t="str">
        <f>RIGHT(Table_Merge1[[#This Row],[Column2]],2)</f>
        <v/>
      </c>
      <c r="AH3328" s="260">
        <v>2010</v>
      </c>
      <c r="AI3328" t="s">
        <v>3441</v>
      </c>
      <c r="AJ3328" s="260">
        <v>25</v>
      </c>
      <c r="AK3328">
        <v>1242.5</v>
      </c>
      <c r="AL3328">
        <v>2019</v>
      </c>
      <c r="AM3328">
        <v>4375900</v>
      </c>
      <c r="AP3328" s="287" t="str">
        <f>IFERROR(IF(Table_Merge1[[#This Row],[LME Zinc stock]]*Table_Merge1[[#This Row],[Nima.مقدار]]=0,"",Table_Merge1[[#This Row],[LME Zinc stock]]*Table_Merge1[[#This Row],[Nima.مقدار]]),"")</f>
        <v/>
      </c>
      <c r="AQ3328" s="287" t="str">
        <f>IFERROR(IF(Table_Merge1[[#This Row],[LME Zinc 3-month]]*Table_Merge1[[#This Row],[Nima.مقدار]]=0,"",Table_Merge1[[#This Row],[LME Zinc 3-month]]*Table_Merge1[[#This Row],[Nima.مقدار]]),"")</f>
        <v/>
      </c>
      <c r="AR3328" s="288" t="str">
        <f>IFERROR(IF(Table_Merge1[[#This Row],[LME Zinc stock]]*Table_Merge1[[#This Row],[Azad.Sell]]=0,"",Table_Merge1[[#This Row],[LME Zinc stock]]*Table_Merge1[[#This Row],[Azad.Sell]]),"")</f>
        <v/>
      </c>
      <c r="AS3328" s="288" t="str">
        <f>IFERROR(IF(Table_Merge1[[#This Row],[LME Zinc 3-month]]*Table_Merge1[[#This Row],[Azad.Sell]]=0,"",Table_Merge1[[#This Row],[LME Zinc 3-month]]*Table_Merge1[[#This Row],[Azad.Sell]]),"")</f>
        <v/>
      </c>
      <c r="AT3328"/>
    </row>
    <row r="3329" spans="15:46" x14ac:dyDescent="0.25">
      <c r="O3329" s="284">
        <f>IFERROR(DATE(Table7[[#This Row],[year]],MONTH(DATEVALUE(Table7[[#This Row],[month]]&amp;"1")),Table7[[#This Row],[day]]),"")</f>
        <v>40269</v>
      </c>
      <c r="P3329" s="195" t="s">
        <v>6754</v>
      </c>
      <c r="Q3329" s="195">
        <v>2010</v>
      </c>
      <c r="R3329" s="195" t="s">
        <v>3437</v>
      </c>
      <c r="S3329" s="195">
        <v>1</v>
      </c>
      <c r="T3329" s="195">
        <v>1116</v>
      </c>
      <c r="U3329" s="195">
        <v>2297</v>
      </c>
      <c r="V3329" s="195">
        <v>4567000</v>
      </c>
      <c r="X3329" s="260">
        <v>40353</v>
      </c>
      <c r="Z3329" s="260">
        <v>2</v>
      </c>
      <c r="AB3329" s="260" t="str">
        <f>IFERROR(IFERROR(VLOOKUP(Table_Merge1[[#This Row],[Column1]],Table11[#All],2,FALSE),LEFT(AB3330,8)&amp;IF(LEN((RIGHT(AB3330,2)+1))&lt;2,"0"&amp;(RIGHT(AB3330,2)+1),(RIGHT(AB3330,2)-1))),"")</f>
        <v/>
      </c>
      <c r="AC3329" s="259" t="str">
        <f>LEFT(Table_Merge1[[#This Row],[Column2]],4)</f>
        <v/>
      </c>
      <c r="AD3329" s="259" t="str">
        <f>RIGHT(LEFT(Table_Merge1[[#This Row],[Column2]],7),2)</f>
        <v/>
      </c>
      <c r="AE3329" s="259" t="str">
        <f>RIGHT(Table_Merge1[[#This Row],[Column2]],2)</f>
        <v/>
      </c>
      <c r="AH3329" s="260">
        <v>2010</v>
      </c>
      <c r="AI3329" t="s">
        <v>3441</v>
      </c>
      <c r="AJ3329" s="260">
        <v>24</v>
      </c>
      <c r="AK3329">
        <v>1233.25</v>
      </c>
      <c r="AL3329">
        <v>1962.5</v>
      </c>
      <c r="AM3329">
        <v>4383550</v>
      </c>
      <c r="AP3329" s="287" t="str">
        <f>IFERROR(IF(Table_Merge1[[#This Row],[LME Zinc stock]]*Table_Merge1[[#This Row],[Nima.مقدار]]=0,"",Table_Merge1[[#This Row],[LME Zinc stock]]*Table_Merge1[[#This Row],[Nima.مقدار]]),"")</f>
        <v/>
      </c>
      <c r="AQ3329" s="287" t="str">
        <f>IFERROR(IF(Table_Merge1[[#This Row],[LME Zinc 3-month]]*Table_Merge1[[#This Row],[Nima.مقدار]]=0,"",Table_Merge1[[#This Row],[LME Zinc 3-month]]*Table_Merge1[[#This Row],[Nima.مقدار]]),"")</f>
        <v/>
      </c>
      <c r="AR3329" s="288" t="str">
        <f>IFERROR(IF(Table_Merge1[[#This Row],[LME Zinc stock]]*Table_Merge1[[#This Row],[Azad.Sell]]=0,"",Table_Merge1[[#This Row],[LME Zinc stock]]*Table_Merge1[[#This Row],[Azad.Sell]]),"")</f>
        <v/>
      </c>
      <c r="AS3329" s="288" t="str">
        <f>IFERROR(IF(Table_Merge1[[#This Row],[LME Zinc 3-month]]*Table_Merge1[[#This Row],[Azad.Sell]]=0,"",Table_Merge1[[#This Row],[LME Zinc 3-month]]*Table_Merge1[[#This Row],[Azad.Sell]]),"")</f>
        <v/>
      </c>
      <c r="AT3329"/>
    </row>
    <row r="3330" spans="15:46" x14ac:dyDescent="0.25">
      <c r="O3330" s="283">
        <f>IFERROR(DATE(Table7[[#This Row],[year]],MONTH(DATEVALUE(Table7[[#This Row],[month]]&amp;"1")),Table7[[#This Row],[day]]),"")</f>
        <v>40268</v>
      </c>
      <c r="P3330" s="257" t="s">
        <v>6755</v>
      </c>
      <c r="Q3330" s="257">
        <v>2010</v>
      </c>
      <c r="R3330" s="257" t="s">
        <v>3435</v>
      </c>
      <c r="S3330" s="257">
        <v>31</v>
      </c>
      <c r="T3330" s="257">
        <v>1109.5</v>
      </c>
      <c r="U3330" s="257">
        <v>2355.5</v>
      </c>
      <c r="V3330" s="257">
        <v>4570575</v>
      </c>
      <c r="X3330" s="260">
        <v>40352</v>
      </c>
      <c r="Z3330" s="260">
        <v>2</v>
      </c>
      <c r="AB3330" s="260" t="str">
        <f>IFERROR(IFERROR(VLOOKUP(Table_Merge1[[#This Row],[Column1]],Table11[#All],2,FALSE),LEFT(AB3331,8)&amp;IF(LEN((RIGHT(AB3331,2)+1))&lt;2,"0"&amp;(RIGHT(AB3331,2)+1),(RIGHT(AB3331,2)-1))),"")</f>
        <v/>
      </c>
      <c r="AC3330" s="259" t="str">
        <f>LEFT(Table_Merge1[[#This Row],[Column2]],4)</f>
        <v/>
      </c>
      <c r="AD3330" s="259" t="str">
        <f>RIGHT(LEFT(Table_Merge1[[#This Row],[Column2]],7),2)</f>
        <v/>
      </c>
      <c r="AE3330" s="259" t="str">
        <f>RIGHT(Table_Merge1[[#This Row],[Column2]],2)</f>
        <v/>
      </c>
      <c r="AH3330" s="260">
        <v>2010</v>
      </c>
      <c r="AI3330" t="s">
        <v>3441</v>
      </c>
      <c r="AJ3330" s="260">
        <v>23</v>
      </c>
      <c r="AK3330">
        <v>1243</v>
      </c>
      <c r="AL3330">
        <v>1983</v>
      </c>
      <c r="AM3330">
        <v>4389925</v>
      </c>
      <c r="AP3330" s="287" t="str">
        <f>IFERROR(IF(Table_Merge1[[#This Row],[LME Zinc stock]]*Table_Merge1[[#This Row],[Nima.مقدار]]=0,"",Table_Merge1[[#This Row],[LME Zinc stock]]*Table_Merge1[[#This Row],[Nima.مقدار]]),"")</f>
        <v/>
      </c>
      <c r="AQ3330" s="287" t="str">
        <f>IFERROR(IF(Table_Merge1[[#This Row],[LME Zinc 3-month]]*Table_Merge1[[#This Row],[Nima.مقدار]]=0,"",Table_Merge1[[#This Row],[LME Zinc 3-month]]*Table_Merge1[[#This Row],[Nima.مقدار]]),"")</f>
        <v/>
      </c>
      <c r="AR3330" s="288" t="str">
        <f>IFERROR(IF(Table_Merge1[[#This Row],[LME Zinc stock]]*Table_Merge1[[#This Row],[Azad.Sell]]=0,"",Table_Merge1[[#This Row],[LME Zinc stock]]*Table_Merge1[[#This Row],[Azad.Sell]]),"")</f>
        <v/>
      </c>
      <c r="AS3330" s="288" t="str">
        <f>IFERROR(IF(Table_Merge1[[#This Row],[LME Zinc 3-month]]*Table_Merge1[[#This Row],[Azad.Sell]]=0,"",Table_Merge1[[#This Row],[LME Zinc 3-month]]*Table_Merge1[[#This Row],[Azad.Sell]]),"")</f>
        <v/>
      </c>
      <c r="AT3330"/>
    </row>
    <row r="3331" spans="15:46" x14ac:dyDescent="0.25">
      <c r="O3331" s="284">
        <f>IFERROR(DATE(Table7[[#This Row],[year]],MONTH(DATEVALUE(Table7[[#This Row],[month]]&amp;"1")),Table7[[#This Row],[day]]),"")</f>
        <v>40267</v>
      </c>
      <c r="P3331" s="195" t="s">
        <v>6756</v>
      </c>
      <c r="Q3331" s="195">
        <v>2010</v>
      </c>
      <c r="R3331" s="195" t="s">
        <v>3435</v>
      </c>
      <c r="S3331" s="195">
        <v>30</v>
      </c>
      <c r="T3331" s="195">
        <v>1109.75</v>
      </c>
      <c r="U3331" s="195">
        <v>2413</v>
      </c>
      <c r="V3331" s="195">
        <v>4570375</v>
      </c>
      <c r="X3331" s="260">
        <v>40351</v>
      </c>
      <c r="Z3331" s="260">
        <v>2</v>
      </c>
      <c r="AB3331" s="260" t="str">
        <f>IFERROR(IFERROR(VLOOKUP(Table_Merge1[[#This Row],[Column1]],Table11[#All],2,FALSE),LEFT(AB3332,8)&amp;IF(LEN((RIGHT(AB3332,2)+1))&lt;2,"0"&amp;(RIGHT(AB3332,2)+1),(RIGHT(AB3332,2)-1))),"")</f>
        <v/>
      </c>
      <c r="AC3331" s="259" t="str">
        <f>LEFT(Table_Merge1[[#This Row],[Column2]],4)</f>
        <v/>
      </c>
      <c r="AD3331" s="259" t="str">
        <f>RIGHT(LEFT(Table_Merge1[[#This Row],[Column2]],7),2)</f>
        <v/>
      </c>
      <c r="AE3331" s="259" t="str">
        <f>RIGHT(Table_Merge1[[#This Row],[Column2]],2)</f>
        <v/>
      </c>
      <c r="AH3331" s="260">
        <v>2010</v>
      </c>
      <c r="AI3331" t="s">
        <v>3441</v>
      </c>
      <c r="AJ3331" s="260">
        <v>22</v>
      </c>
      <c r="AK3331">
        <v>1235.25</v>
      </c>
      <c r="AL3331">
        <v>1993</v>
      </c>
      <c r="AM3331">
        <v>4398000</v>
      </c>
      <c r="AP3331" s="287" t="str">
        <f>IFERROR(IF(Table_Merge1[[#This Row],[LME Zinc stock]]*Table_Merge1[[#This Row],[Nima.مقدار]]=0,"",Table_Merge1[[#This Row],[LME Zinc stock]]*Table_Merge1[[#This Row],[Nima.مقدار]]),"")</f>
        <v/>
      </c>
      <c r="AQ3331" s="287" t="str">
        <f>IFERROR(IF(Table_Merge1[[#This Row],[LME Zinc 3-month]]*Table_Merge1[[#This Row],[Nima.مقدار]]=0,"",Table_Merge1[[#This Row],[LME Zinc 3-month]]*Table_Merge1[[#This Row],[Nima.مقدار]]),"")</f>
        <v/>
      </c>
      <c r="AR3331" s="288" t="str">
        <f>IFERROR(IF(Table_Merge1[[#This Row],[LME Zinc stock]]*Table_Merge1[[#This Row],[Azad.Sell]]=0,"",Table_Merge1[[#This Row],[LME Zinc stock]]*Table_Merge1[[#This Row],[Azad.Sell]]),"")</f>
        <v/>
      </c>
      <c r="AS3331" s="288" t="str">
        <f>IFERROR(IF(Table_Merge1[[#This Row],[LME Zinc 3-month]]*Table_Merge1[[#This Row],[Azad.Sell]]=0,"",Table_Merge1[[#This Row],[LME Zinc 3-month]]*Table_Merge1[[#This Row],[Azad.Sell]]),"")</f>
        <v/>
      </c>
      <c r="AT3331"/>
    </row>
    <row r="3332" spans="15:46" x14ac:dyDescent="0.25">
      <c r="O3332" s="283">
        <f>IFERROR(DATE(Table7[[#This Row],[year]],MONTH(DATEVALUE(Table7[[#This Row],[month]]&amp;"1")),Table7[[#This Row],[day]]),"")</f>
        <v>40266</v>
      </c>
      <c r="P3332" s="257" t="s">
        <v>6757</v>
      </c>
      <c r="Q3332" s="257">
        <v>2010</v>
      </c>
      <c r="R3332" s="257" t="s">
        <v>3435</v>
      </c>
      <c r="S3332" s="257">
        <v>29</v>
      </c>
      <c r="T3332" s="257">
        <v>1111.25</v>
      </c>
      <c r="U3332" s="257">
        <v>2368</v>
      </c>
      <c r="V3332" s="257">
        <v>4560275</v>
      </c>
      <c r="X3332" s="260">
        <v>40350</v>
      </c>
      <c r="Z3332" s="260">
        <v>2</v>
      </c>
      <c r="AB3332" s="260" t="str">
        <f>IFERROR(IFERROR(VLOOKUP(Table_Merge1[[#This Row],[Column1]],Table11[#All],2,FALSE),LEFT(AB3333,8)&amp;IF(LEN((RIGHT(AB3333,2)+1))&lt;2,"0"&amp;(RIGHT(AB3333,2)+1),(RIGHT(AB3333,2)-1))),"")</f>
        <v/>
      </c>
      <c r="AC3332" s="259" t="str">
        <f>LEFT(Table_Merge1[[#This Row],[Column2]],4)</f>
        <v/>
      </c>
      <c r="AD3332" s="259" t="str">
        <f>RIGHT(LEFT(Table_Merge1[[#This Row],[Column2]],7),2)</f>
        <v/>
      </c>
      <c r="AE3332" s="259" t="str">
        <f>RIGHT(Table_Merge1[[#This Row],[Column2]],2)</f>
        <v/>
      </c>
      <c r="AH3332" s="260">
        <v>2010</v>
      </c>
      <c r="AI3332" t="s">
        <v>3441</v>
      </c>
      <c r="AJ3332" s="260">
        <v>21</v>
      </c>
      <c r="AK3332">
        <v>1259.5</v>
      </c>
      <c r="AL3332">
        <v>1993</v>
      </c>
      <c r="AM3332">
        <v>4403875</v>
      </c>
      <c r="AP3332" s="287" t="str">
        <f>IFERROR(IF(Table_Merge1[[#This Row],[LME Zinc stock]]*Table_Merge1[[#This Row],[Nima.مقدار]]=0,"",Table_Merge1[[#This Row],[LME Zinc stock]]*Table_Merge1[[#This Row],[Nima.مقدار]]),"")</f>
        <v/>
      </c>
      <c r="AQ3332" s="287" t="str">
        <f>IFERROR(IF(Table_Merge1[[#This Row],[LME Zinc 3-month]]*Table_Merge1[[#This Row],[Nima.مقدار]]=0,"",Table_Merge1[[#This Row],[LME Zinc 3-month]]*Table_Merge1[[#This Row],[Nima.مقدار]]),"")</f>
        <v/>
      </c>
      <c r="AR3332" s="288" t="str">
        <f>IFERROR(IF(Table_Merge1[[#This Row],[LME Zinc stock]]*Table_Merge1[[#This Row],[Azad.Sell]]=0,"",Table_Merge1[[#This Row],[LME Zinc stock]]*Table_Merge1[[#This Row],[Azad.Sell]]),"")</f>
        <v/>
      </c>
      <c r="AS3332" s="288" t="str">
        <f>IFERROR(IF(Table_Merge1[[#This Row],[LME Zinc 3-month]]*Table_Merge1[[#This Row],[Azad.Sell]]=0,"",Table_Merge1[[#This Row],[LME Zinc 3-month]]*Table_Merge1[[#This Row],[Azad.Sell]]),"")</f>
        <v/>
      </c>
      <c r="AT3332"/>
    </row>
    <row r="3333" spans="15:46" x14ac:dyDescent="0.25">
      <c r="O3333" s="284">
        <f>IFERROR(DATE(Table7[[#This Row],[year]],MONTH(DATEVALUE(Table7[[#This Row],[month]]&amp;"1")),Table7[[#This Row],[day]]),"")</f>
        <v>40263</v>
      </c>
      <c r="P3333" s="195" t="s">
        <v>6758</v>
      </c>
      <c r="Q3333" s="195">
        <v>2010</v>
      </c>
      <c r="R3333" s="195" t="s">
        <v>3435</v>
      </c>
      <c r="S3333" s="195">
        <v>26</v>
      </c>
      <c r="T3333" s="195">
        <v>1098</v>
      </c>
      <c r="U3333" s="195">
        <v>2482</v>
      </c>
      <c r="V3333" s="195">
        <v>4565000</v>
      </c>
      <c r="X3333" s="260">
        <v>40347</v>
      </c>
      <c r="Z3333" s="260">
        <v>2</v>
      </c>
      <c r="AB3333" s="260" t="str">
        <f>IFERROR(IFERROR(VLOOKUP(Table_Merge1[[#This Row],[Column1]],Table11[#All],2,FALSE),LEFT(AB3334,8)&amp;IF(LEN((RIGHT(AB3334,2)+1))&lt;2,"0"&amp;(RIGHT(AB3334,2)+1),(RIGHT(AB3334,2)-1))),"")</f>
        <v/>
      </c>
      <c r="AC3333" s="259" t="str">
        <f>LEFT(Table_Merge1[[#This Row],[Column2]],4)</f>
        <v/>
      </c>
      <c r="AD3333" s="259" t="str">
        <f>RIGHT(LEFT(Table_Merge1[[#This Row],[Column2]],7),2)</f>
        <v/>
      </c>
      <c r="AE3333" s="259" t="str">
        <f>RIGHT(Table_Merge1[[#This Row],[Column2]],2)</f>
        <v/>
      </c>
      <c r="AH3333" s="260">
        <v>2010</v>
      </c>
      <c r="AI3333" t="s">
        <v>3441</v>
      </c>
      <c r="AJ3333" s="260">
        <v>18</v>
      </c>
      <c r="AK3333">
        <v>1244</v>
      </c>
      <c r="AL3333">
        <v>1975</v>
      </c>
      <c r="AM3333">
        <v>4409550</v>
      </c>
      <c r="AP3333" s="287" t="str">
        <f>IFERROR(IF(Table_Merge1[[#This Row],[LME Zinc stock]]*Table_Merge1[[#This Row],[Nima.مقدار]]=0,"",Table_Merge1[[#This Row],[LME Zinc stock]]*Table_Merge1[[#This Row],[Nima.مقدار]]),"")</f>
        <v/>
      </c>
      <c r="AQ3333" s="287" t="str">
        <f>IFERROR(IF(Table_Merge1[[#This Row],[LME Zinc 3-month]]*Table_Merge1[[#This Row],[Nima.مقدار]]=0,"",Table_Merge1[[#This Row],[LME Zinc 3-month]]*Table_Merge1[[#This Row],[Nima.مقدار]]),"")</f>
        <v/>
      </c>
      <c r="AR3333" s="288" t="str">
        <f>IFERROR(IF(Table_Merge1[[#This Row],[LME Zinc stock]]*Table_Merge1[[#This Row],[Azad.Sell]]=0,"",Table_Merge1[[#This Row],[LME Zinc stock]]*Table_Merge1[[#This Row],[Azad.Sell]]),"")</f>
        <v/>
      </c>
      <c r="AS3333" s="288" t="str">
        <f>IFERROR(IF(Table_Merge1[[#This Row],[LME Zinc 3-month]]*Table_Merge1[[#This Row],[Azad.Sell]]=0,"",Table_Merge1[[#This Row],[LME Zinc 3-month]]*Table_Merge1[[#This Row],[Azad.Sell]]),"")</f>
        <v/>
      </c>
      <c r="AT3333"/>
    </row>
    <row r="3334" spans="15:46" x14ac:dyDescent="0.25">
      <c r="O3334" s="283">
        <f>IFERROR(DATE(Table7[[#This Row],[year]],MONTH(DATEVALUE(Table7[[#This Row],[month]]&amp;"1")),Table7[[#This Row],[day]]),"")</f>
        <v>40262</v>
      </c>
      <c r="P3334" s="257" t="s">
        <v>6759</v>
      </c>
      <c r="Q3334" s="257">
        <v>2010</v>
      </c>
      <c r="R3334" s="257" t="s">
        <v>3435</v>
      </c>
      <c r="S3334" s="257">
        <v>25</v>
      </c>
      <c r="T3334" s="257">
        <v>1093.5</v>
      </c>
      <c r="U3334" s="257">
        <v>2452</v>
      </c>
      <c r="V3334" s="257">
        <v>4561850</v>
      </c>
      <c r="X3334" s="260">
        <v>40346</v>
      </c>
      <c r="Z3334" s="260">
        <v>2</v>
      </c>
      <c r="AB3334" s="260" t="str">
        <f>IFERROR(IFERROR(VLOOKUP(Table_Merge1[[#This Row],[Column1]],Table11[#All],2,FALSE),LEFT(AB3335,8)&amp;IF(LEN((RIGHT(AB3335,2)+1))&lt;2,"0"&amp;(RIGHT(AB3335,2)+1),(RIGHT(AB3335,2)-1))),"")</f>
        <v/>
      </c>
      <c r="AC3334" s="259" t="str">
        <f>LEFT(Table_Merge1[[#This Row],[Column2]],4)</f>
        <v/>
      </c>
      <c r="AD3334" s="259" t="str">
        <f>RIGHT(LEFT(Table_Merge1[[#This Row],[Column2]],7),2)</f>
        <v/>
      </c>
      <c r="AE3334" s="259" t="str">
        <f>RIGHT(Table_Merge1[[#This Row],[Column2]],2)</f>
        <v/>
      </c>
      <c r="AH3334" s="260">
        <v>2010</v>
      </c>
      <c r="AI3334" t="s">
        <v>3441</v>
      </c>
      <c r="AJ3334" s="260">
        <v>17</v>
      </c>
      <c r="AK3334">
        <v>1234.5</v>
      </c>
      <c r="AL3334">
        <v>1968</v>
      </c>
      <c r="AM3334">
        <v>4404850</v>
      </c>
      <c r="AP3334" s="287" t="str">
        <f>IFERROR(IF(Table_Merge1[[#This Row],[LME Zinc stock]]*Table_Merge1[[#This Row],[Nima.مقدار]]=0,"",Table_Merge1[[#This Row],[LME Zinc stock]]*Table_Merge1[[#This Row],[Nima.مقدار]]),"")</f>
        <v/>
      </c>
      <c r="AQ3334" s="287" t="str">
        <f>IFERROR(IF(Table_Merge1[[#This Row],[LME Zinc 3-month]]*Table_Merge1[[#This Row],[Nima.مقدار]]=0,"",Table_Merge1[[#This Row],[LME Zinc 3-month]]*Table_Merge1[[#This Row],[Nima.مقدار]]),"")</f>
        <v/>
      </c>
      <c r="AR3334" s="288" t="str">
        <f>IFERROR(IF(Table_Merge1[[#This Row],[LME Zinc stock]]*Table_Merge1[[#This Row],[Azad.Sell]]=0,"",Table_Merge1[[#This Row],[LME Zinc stock]]*Table_Merge1[[#This Row],[Azad.Sell]]),"")</f>
        <v/>
      </c>
      <c r="AS3334" s="288" t="str">
        <f>IFERROR(IF(Table_Merge1[[#This Row],[LME Zinc 3-month]]*Table_Merge1[[#This Row],[Azad.Sell]]=0,"",Table_Merge1[[#This Row],[LME Zinc 3-month]]*Table_Merge1[[#This Row],[Azad.Sell]]),"")</f>
        <v/>
      </c>
      <c r="AT3334"/>
    </row>
    <row r="3335" spans="15:46" x14ac:dyDescent="0.25">
      <c r="O3335" s="284">
        <f>IFERROR(DATE(Table7[[#This Row],[year]],MONTH(DATEVALUE(Table7[[#This Row],[month]]&amp;"1")),Table7[[#This Row],[day]]),"")</f>
        <v>40261</v>
      </c>
      <c r="P3335" s="195" t="s">
        <v>6760</v>
      </c>
      <c r="Q3335" s="195">
        <v>2010</v>
      </c>
      <c r="R3335" s="195" t="s">
        <v>3435</v>
      </c>
      <c r="S3335" s="195">
        <v>24</v>
      </c>
      <c r="T3335" s="195">
        <v>1094</v>
      </c>
      <c r="U3335" s="195">
        <v>2455</v>
      </c>
      <c r="V3335" s="195">
        <v>4568075</v>
      </c>
      <c r="X3335" s="260">
        <v>40345</v>
      </c>
      <c r="Z3335" s="260">
        <v>2</v>
      </c>
      <c r="AB3335" s="260" t="str">
        <f>IFERROR(IFERROR(VLOOKUP(Table_Merge1[[#This Row],[Column1]],Table11[#All],2,FALSE),LEFT(AB3336,8)&amp;IF(LEN((RIGHT(AB3336,2)+1))&lt;2,"0"&amp;(RIGHT(AB3336,2)+1),(RIGHT(AB3336,2)-1))),"")</f>
        <v/>
      </c>
      <c r="AC3335" s="259" t="str">
        <f>LEFT(Table_Merge1[[#This Row],[Column2]],4)</f>
        <v/>
      </c>
      <c r="AD3335" s="259" t="str">
        <f>RIGHT(LEFT(Table_Merge1[[#This Row],[Column2]],7),2)</f>
        <v/>
      </c>
      <c r="AE3335" s="259" t="str">
        <f>RIGHT(Table_Merge1[[#This Row],[Column2]],2)</f>
        <v/>
      </c>
      <c r="AH3335" s="260">
        <v>2010</v>
      </c>
      <c r="AI3335" t="s">
        <v>3441</v>
      </c>
      <c r="AJ3335" s="260">
        <v>16</v>
      </c>
      <c r="AK3335">
        <v>1235.5</v>
      </c>
      <c r="AL3335">
        <v>1934</v>
      </c>
      <c r="AM3335">
        <v>4410775</v>
      </c>
      <c r="AP3335" s="287" t="str">
        <f>IFERROR(IF(Table_Merge1[[#This Row],[LME Zinc stock]]*Table_Merge1[[#This Row],[Nima.مقدار]]=0,"",Table_Merge1[[#This Row],[LME Zinc stock]]*Table_Merge1[[#This Row],[Nima.مقدار]]),"")</f>
        <v/>
      </c>
      <c r="AQ3335" s="287" t="str">
        <f>IFERROR(IF(Table_Merge1[[#This Row],[LME Zinc 3-month]]*Table_Merge1[[#This Row],[Nima.مقدار]]=0,"",Table_Merge1[[#This Row],[LME Zinc 3-month]]*Table_Merge1[[#This Row],[Nima.مقدار]]),"")</f>
        <v/>
      </c>
      <c r="AR3335" s="288" t="str">
        <f>IFERROR(IF(Table_Merge1[[#This Row],[LME Zinc stock]]*Table_Merge1[[#This Row],[Azad.Sell]]=0,"",Table_Merge1[[#This Row],[LME Zinc stock]]*Table_Merge1[[#This Row],[Azad.Sell]]),"")</f>
        <v/>
      </c>
      <c r="AS3335" s="288" t="str">
        <f>IFERROR(IF(Table_Merge1[[#This Row],[LME Zinc 3-month]]*Table_Merge1[[#This Row],[Azad.Sell]]=0,"",Table_Merge1[[#This Row],[LME Zinc 3-month]]*Table_Merge1[[#This Row],[Azad.Sell]]),"")</f>
        <v/>
      </c>
      <c r="AT3335"/>
    </row>
    <row r="3336" spans="15:46" x14ac:dyDescent="0.25">
      <c r="O3336" s="283">
        <f>IFERROR(DATE(Table7[[#This Row],[year]],MONTH(DATEVALUE(Table7[[#This Row],[month]]&amp;"1")),Table7[[#This Row],[day]]),"")</f>
        <v>40260</v>
      </c>
      <c r="P3336" s="257" t="s">
        <v>6761</v>
      </c>
      <c r="Q3336" s="257">
        <v>2010</v>
      </c>
      <c r="R3336" s="257" t="s">
        <v>3435</v>
      </c>
      <c r="S3336" s="257">
        <v>23</v>
      </c>
      <c r="T3336" s="257">
        <v>1100.75</v>
      </c>
      <c r="U3336" s="257">
        <v>2401</v>
      </c>
      <c r="V3336" s="257">
        <v>4570650</v>
      </c>
      <c r="X3336" s="260">
        <v>40344</v>
      </c>
      <c r="Z3336" s="260">
        <v>3</v>
      </c>
      <c r="AB3336" s="260" t="str">
        <f>IFERROR(IFERROR(VLOOKUP(Table_Merge1[[#This Row],[Column1]],Table11[#All],2,FALSE),LEFT(AB3337,8)&amp;IF(LEN((RIGHT(AB3337,2)+1))&lt;2,"0"&amp;(RIGHT(AB3337,2)+1),(RIGHT(AB3337,2)-1))),"")</f>
        <v/>
      </c>
      <c r="AC3336" s="259" t="str">
        <f>LEFT(Table_Merge1[[#This Row],[Column2]],4)</f>
        <v/>
      </c>
      <c r="AD3336" s="259" t="str">
        <f>RIGHT(LEFT(Table_Merge1[[#This Row],[Column2]],7),2)</f>
        <v/>
      </c>
      <c r="AE3336" s="259" t="str">
        <f>RIGHT(Table_Merge1[[#This Row],[Column2]],2)</f>
        <v/>
      </c>
      <c r="AH3336" s="260">
        <v>2010</v>
      </c>
      <c r="AI3336" t="s">
        <v>3441</v>
      </c>
      <c r="AJ3336" s="260">
        <v>15</v>
      </c>
      <c r="AK3336">
        <v>1223</v>
      </c>
      <c r="AL3336">
        <v>1956</v>
      </c>
      <c r="AM3336">
        <v>4416875</v>
      </c>
      <c r="AP3336" s="287" t="str">
        <f>IFERROR(IF(Table_Merge1[[#This Row],[LME Zinc stock]]*Table_Merge1[[#This Row],[Nima.مقدار]]=0,"",Table_Merge1[[#This Row],[LME Zinc stock]]*Table_Merge1[[#This Row],[Nima.مقدار]]),"")</f>
        <v/>
      </c>
      <c r="AQ3336" s="287" t="str">
        <f>IFERROR(IF(Table_Merge1[[#This Row],[LME Zinc 3-month]]*Table_Merge1[[#This Row],[Nima.مقدار]]=0,"",Table_Merge1[[#This Row],[LME Zinc 3-month]]*Table_Merge1[[#This Row],[Nima.مقدار]]),"")</f>
        <v/>
      </c>
      <c r="AR3336" s="288" t="str">
        <f>IFERROR(IF(Table_Merge1[[#This Row],[LME Zinc stock]]*Table_Merge1[[#This Row],[Azad.Sell]]=0,"",Table_Merge1[[#This Row],[LME Zinc stock]]*Table_Merge1[[#This Row],[Azad.Sell]]),"")</f>
        <v/>
      </c>
      <c r="AS3336" s="288" t="str">
        <f>IFERROR(IF(Table_Merge1[[#This Row],[LME Zinc 3-month]]*Table_Merge1[[#This Row],[Azad.Sell]]=0,"",Table_Merge1[[#This Row],[LME Zinc 3-month]]*Table_Merge1[[#This Row],[Azad.Sell]]),"")</f>
        <v/>
      </c>
      <c r="AT3336"/>
    </row>
    <row r="3337" spans="15:46" x14ac:dyDescent="0.25">
      <c r="O3337" s="284">
        <f>IFERROR(DATE(Table7[[#This Row],[year]],MONTH(DATEVALUE(Table7[[#This Row],[month]]&amp;"1")),Table7[[#This Row],[day]]),"")</f>
        <v>40259</v>
      </c>
      <c r="P3337" s="195" t="s">
        <v>6762</v>
      </c>
      <c r="Q3337" s="195">
        <v>2010</v>
      </c>
      <c r="R3337" s="195" t="s">
        <v>3435</v>
      </c>
      <c r="S3337" s="195">
        <v>22</v>
      </c>
      <c r="T3337" s="195">
        <v>1104.25</v>
      </c>
      <c r="U3337" s="195">
        <v>2415</v>
      </c>
      <c r="V3337" s="195">
        <v>4575650</v>
      </c>
      <c r="X3337" s="260">
        <v>40343</v>
      </c>
      <c r="Z3337" s="260">
        <v>2</v>
      </c>
      <c r="AB3337" s="260" t="str">
        <f>IFERROR(IFERROR(VLOOKUP(Table_Merge1[[#This Row],[Column1]],Table11[#All],2,FALSE),LEFT(AB3338,8)&amp;IF(LEN((RIGHT(AB3338,2)+1))&lt;2,"0"&amp;(RIGHT(AB3338,2)+1),(RIGHT(AB3338,2)-1))),"")</f>
        <v/>
      </c>
      <c r="AC3337" s="259" t="str">
        <f>LEFT(Table_Merge1[[#This Row],[Column2]],4)</f>
        <v/>
      </c>
      <c r="AD3337" s="259" t="str">
        <f>RIGHT(LEFT(Table_Merge1[[#This Row],[Column2]],7),2)</f>
        <v/>
      </c>
      <c r="AE3337" s="259" t="str">
        <f>RIGHT(Table_Merge1[[#This Row],[Column2]],2)</f>
        <v/>
      </c>
      <c r="AH3337" s="260">
        <v>2010</v>
      </c>
      <c r="AI3337" t="s">
        <v>3441</v>
      </c>
      <c r="AJ3337" s="260">
        <v>14</v>
      </c>
      <c r="AK3337">
        <v>1229.5</v>
      </c>
      <c r="AL3337">
        <v>1950</v>
      </c>
      <c r="AM3337">
        <v>4422025</v>
      </c>
      <c r="AP3337" s="287" t="str">
        <f>IFERROR(IF(Table_Merge1[[#This Row],[LME Zinc stock]]*Table_Merge1[[#This Row],[Nima.مقدار]]=0,"",Table_Merge1[[#This Row],[LME Zinc stock]]*Table_Merge1[[#This Row],[Nima.مقدار]]),"")</f>
        <v/>
      </c>
      <c r="AQ3337" s="287" t="str">
        <f>IFERROR(IF(Table_Merge1[[#This Row],[LME Zinc 3-month]]*Table_Merge1[[#This Row],[Nima.مقدار]]=0,"",Table_Merge1[[#This Row],[LME Zinc 3-month]]*Table_Merge1[[#This Row],[Nima.مقدار]]),"")</f>
        <v/>
      </c>
      <c r="AR3337" s="288" t="str">
        <f>IFERROR(IF(Table_Merge1[[#This Row],[LME Zinc stock]]*Table_Merge1[[#This Row],[Azad.Sell]]=0,"",Table_Merge1[[#This Row],[LME Zinc stock]]*Table_Merge1[[#This Row],[Azad.Sell]]),"")</f>
        <v/>
      </c>
      <c r="AS3337" s="288" t="str">
        <f>IFERROR(IF(Table_Merge1[[#This Row],[LME Zinc 3-month]]*Table_Merge1[[#This Row],[Azad.Sell]]=0,"",Table_Merge1[[#This Row],[LME Zinc 3-month]]*Table_Merge1[[#This Row],[Azad.Sell]]),"")</f>
        <v/>
      </c>
      <c r="AT3337"/>
    </row>
    <row r="3338" spans="15:46" x14ac:dyDescent="0.25">
      <c r="O3338" s="283">
        <f>IFERROR(DATE(Table7[[#This Row],[year]],MONTH(DATEVALUE(Table7[[#This Row],[month]]&amp;"1")),Table7[[#This Row],[day]]),"")</f>
        <v>40256</v>
      </c>
      <c r="P3338" s="257" t="s">
        <v>6763</v>
      </c>
      <c r="Q3338" s="257">
        <v>2010</v>
      </c>
      <c r="R3338" s="257" t="s">
        <v>3435</v>
      </c>
      <c r="S3338" s="257">
        <v>19</v>
      </c>
      <c r="T3338" s="257">
        <v>1121.5</v>
      </c>
      <c r="U3338" s="257">
        <v>2388</v>
      </c>
      <c r="V3338" s="257">
        <v>4581000</v>
      </c>
      <c r="X3338" s="260">
        <v>40340</v>
      </c>
      <c r="Z3338" s="260">
        <v>3</v>
      </c>
      <c r="AB3338" s="260" t="str">
        <f>IFERROR(IFERROR(VLOOKUP(Table_Merge1[[#This Row],[Column1]],Table11[#All],2,FALSE),LEFT(AB3339,8)&amp;IF(LEN((RIGHT(AB3339,2)+1))&lt;2,"0"&amp;(RIGHT(AB3339,2)+1),(RIGHT(AB3339,2)-1))),"")</f>
        <v/>
      </c>
      <c r="AC3338" s="259" t="str">
        <f>LEFT(Table_Merge1[[#This Row],[Column2]],4)</f>
        <v/>
      </c>
      <c r="AD3338" s="259" t="str">
        <f>RIGHT(LEFT(Table_Merge1[[#This Row],[Column2]],7),2)</f>
        <v/>
      </c>
      <c r="AE3338" s="259" t="str">
        <f>RIGHT(Table_Merge1[[#This Row],[Column2]],2)</f>
        <v/>
      </c>
      <c r="AH3338" s="260">
        <v>2010</v>
      </c>
      <c r="AI3338" t="s">
        <v>3441</v>
      </c>
      <c r="AJ3338" s="260">
        <v>11</v>
      </c>
      <c r="AK3338">
        <v>1220.5</v>
      </c>
      <c r="AL3338" t="s">
        <v>3621</v>
      </c>
      <c r="AM3338" t="s">
        <v>3621</v>
      </c>
      <c r="AP3338" s="287" t="str">
        <f>IFERROR(IF(Table_Merge1[[#This Row],[LME Zinc stock]]*Table_Merge1[[#This Row],[Nima.مقدار]]=0,"",Table_Merge1[[#This Row],[LME Zinc stock]]*Table_Merge1[[#This Row],[Nima.مقدار]]),"")</f>
        <v/>
      </c>
      <c r="AQ3338" s="287" t="str">
        <f>IFERROR(IF(Table_Merge1[[#This Row],[LME Zinc 3-month]]*Table_Merge1[[#This Row],[Nima.مقدار]]=0,"",Table_Merge1[[#This Row],[LME Zinc 3-month]]*Table_Merge1[[#This Row],[Nima.مقدار]]),"")</f>
        <v/>
      </c>
      <c r="AR3338" s="288" t="str">
        <f>IFERROR(IF(Table_Merge1[[#This Row],[LME Zinc stock]]*Table_Merge1[[#This Row],[Azad.Sell]]=0,"",Table_Merge1[[#This Row],[LME Zinc stock]]*Table_Merge1[[#This Row],[Azad.Sell]]),"")</f>
        <v/>
      </c>
      <c r="AS3338" s="288" t="str">
        <f>IFERROR(IF(Table_Merge1[[#This Row],[LME Zinc 3-month]]*Table_Merge1[[#This Row],[Azad.Sell]]=0,"",Table_Merge1[[#This Row],[LME Zinc 3-month]]*Table_Merge1[[#This Row],[Azad.Sell]]),"")</f>
        <v/>
      </c>
      <c r="AT3338"/>
    </row>
    <row r="3339" spans="15:46" x14ac:dyDescent="0.25">
      <c r="O3339" s="284">
        <f>IFERROR(DATE(Table7[[#This Row],[year]],MONTH(DATEVALUE(Table7[[#This Row],[month]]&amp;"1")),Table7[[#This Row],[day]]),"")</f>
        <v>40255</v>
      </c>
      <c r="P3339" s="195" t="s">
        <v>6764</v>
      </c>
      <c r="Q3339" s="195">
        <v>2010</v>
      </c>
      <c r="R3339" s="195" t="s">
        <v>3435</v>
      </c>
      <c r="S3339" s="195">
        <v>18</v>
      </c>
      <c r="T3339" s="195">
        <v>1122.75</v>
      </c>
      <c r="U3339" s="195">
        <v>2325.5</v>
      </c>
      <c r="V3339" s="195">
        <v>4586125</v>
      </c>
      <c r="X3339" s="260">
        <v>40339</v>
      </c>
      <c r="Z3339" s="260">
        <v>3</v>
      </c>
      <c r="AB3339" s="260" t="str">
        <f>IFERROR(IFERROR(VLOOKUP(Table_Merge1[[#This Row],[Column1]],Table11[#All],2,FALSE),LEFT(AB3340,8)&amp;IF(LEN((RIGHT(AB3340,2)+1))&lt;2,"0"&amp;(RIGHT(AB3340,2)+1),(RIGHT(AB3340,2)-1))),"")</f>
        <v/>
      </c>
      <c r="AC3339" s="259" t="str">
        <f>LEFT(Table_Merge1[[#This Row],[Column2]],4)</f>
        <v/>
      </c>
      <c r="AD3339" s="259" t="str">
        <f>RIGHT(LEFT(Table_Merge1[[#This Row],[Column2]],7),2)</f>
        <v/>
      </c>
      <c r="AE3339" s="259" t="str">
        <f>RIGHT(Table_Merge1[[#This Row],[Column2]],2)</f>
        <v/>
      </c>
      <c r="AH3339" s="260">
        <v>2010</v>
      </c>
      <c r="AI3339" t="s">
        <v>3441</v>
      </c>
      <c r="AJ3339" s="260">
        <v>10</v>
      </c>
      <c r="AK3339">
        <v>1220</v>
      </c>
      <c r="AL3339">
        <v>1954</v>
      </c>
      <c r="AM3339">
        <v>4428075</v>
      </c>
      <c r="AP3339" s="287" t="str">
        <f>IFERROR(IF(Table_Merge1[[#This Row],[LME Zinc stock]]*Table_Merge1[[#This Row],[Nima.مقدار]]=0,"",Table_Merge1[[#This Row],[LME Zinc stock]]*Table_Merge1[[#This Row],[Nima.مقدار]]),"")</f>
        <v/>
      </c>
      <c r="AQ3339" s="287" t="str">
        <f>IFERROR(IF(Table_Merge1[[#This Row],[LME Zinc 3-month]]*Table_Merge1[[#This Row],[Nima.مقدار]]=0,"",Table_Merge1[[#This Row],[LME Zinc 3-month]]*Table_Merge1[[#This Row],[Nima.مقدار]]),"")</f>
        <v/>
      </c>
      <c r="AR3339" s="288" t="str">
        <f>IFERROR(IF(Table_Merge1[[#This Row],[LME Zinc stock]]*Table_Merge1[[#This Row],[Azad.Sell]]=0,"",Table_Merge1[[#This Row],[LME Zinc stock]]*Table_Merge1[[#This Row],[Azad.Sell]]),"")</f>
        <v/>
      </c>
      <c r="AS3339" s="288" t="str">
        <f>IFERROR(IF(Table_Merge1[[#This Row],[LME Zinc 3-month]]*Table_Merge1[[#This Row],[Azad.Sell]]=0,"",Table_Merge1[[#This Row],[LME Zinc 3-month]]*Table_Merge1[[#This Row],[Azad.Sell]]),"")</f>
        <v/>
      </c>
      <c r="AT3339"/>
    </row>
    <row r="3340" spans="15:46" x14ac:dyDescent="0.25">
      <c r="O3340" s="283">
        <f>IFERROR(DATE(Table7[[#This Row],[year]],MONTH(DATEVALUE(Table7[[#This Row],[month]]&amp;"1")),Table7[[#This Row],[day]]),"")</f>
        <v>40254</v>
      </c>
      <c r="P3340" s="257" t="s">
        <v>6765</v>
      </c>
      <c r="Q3340" s="257">
        <v>2010</v>
      </c>
      <c r="R3340" s="257" t="s">
        <v>3435</v>
      </c>
      <c r="S3340" s="257">
        <v>17</v>
      </c>
      <c r="T3340" s="257">
        <v>1131.25</v>
      </c>
      <c r="U3340" s="257">
        <v>2352.5</v>
      </c>
      <c r="V3340" s="257">
        <v>4590825</v>
      </c>
      <c r="X3340" s="260">
        <v>40338</v>
      </c>
      <c r="Z3340" s="260">
        <v>3</v>
      </c>
      <c r="AB3340" s="260" t="str">
        <f>IFERROR(IFERROR(VLOOKUP(Table_Merge1[[#This Row],[Column1]],Table11[#All],2,FALSE),LEFT(AB3341,8)&amp;IF(LEN((RIGHT(AB3341,2)+1))&lt;2,"0"&amp;(RIGHT(AB3341,2)+1),(RIGHT(AB3341,2)-1))),"")</f>
        <v/>
      </c>
      <c r="AC3340" s="259" t="str">
        <f>LEFT(Table_Merge1[[#This Row],[Column2]],4)</f>
        <v/>
      </c>
      <c r="AD3340" s="259" t="str">
        <f>RIGHT(LEFT(Table_Merge1[[#This Row],[Column2]],7),2)</f>
        <v/>
      </c>
      <c r="AE3340" s="259" t="str">
        <f>RIGHT(Table_Merge1[[#This Row],[Column2]],2)</f>
        <v/>
      </c>
      <c r="AH3340" s="260">
        <v>2010</v>
      </c>
      <c r="AI3340" t="s">
        <v>3441</v>
      </c>
      <c r="AJ3340" s="260">
        <v>9</v>
      </c>
      <c r="AK3340">
        <v>1235</v>
      </c>
      <c r="AL3340">
        <v>1987</v>
      </c>
      <c r="AM3340">
        <v>4433550</v>
      </c>
      <c r="AP3340" s="287" t="str">
        <f>IFERROR(IF(Table_Merge1[[#This Row],[LME Zinc stock]]*Table_Merge1[[#This Row],[Nima.مقدار]]=0,"",Table_Merge1[[#This Row],[LME Zinc stock]]*Table_Merge1[[#This Row],[Nima.مقدار]]),"")</f>
        <v/>
      </c>
      <c r="AQ3340" s="287" t="str">
        <f>IFERROR(IF(Table_Merge1[[#This Row],[LME Zinc 3-month]]*Table_Merge1[[#This Row],[Nima.مقدار]]=0,"",Table_Merge1[[#This Row],[LME Zinc 3-month]]*Table_Merge1[[#This Row],[Nima.مقدار]]),"")</f>
        <v/>
      </c>
      <c r="AR3340" s="288" t="str">
        <f>IFERROR(IF(Table_Merge1[[#This Row],[LME Zinc stock]]*Table_Merge1[[#This Row],[Azad.Sell]]=0,"",Table_Merge1[[#This Row],[LME Zinc stock]]*Table_Merge1[[#This Row],[Azad.Sell]]),"")</f>
        <v/>
      </c>
      <c r="AS3340" s="288" t="str">
        <f>IFERROR(IF(Table_Merge1[[#This Row],[LME Zinc 3-month]]*Table_Merge1[[#This Row],[Azad.Sell]]=0,"",Table_Merge1[[#This Row],[LME Zinc 3-month]]*Table_Merge1[[#This Row],[Azad.Sell]]),"")</f>
        <v/>
      </c>
      <c r="AT3340"/>
    </row>
    <row r="3341" spans="15:46" x14ac:dyDescent="0.25">
      <c r="O3341" s="284">
        <f>IFERROR(DATE(Table7[[#This Row],[year]],MONTH(DATEVALUE(Table7[[#This Row],[month]]&amp;"1")),Table7[[#This Row],[day]]),"")</f>
        <v>40253</v>
      </c>
      <c r="P3341" s="195" t="s">
        <v>6766</v>
      </c>
      <c r="Q3341" s="195">
        <v>2010</v>
      </c>
      <c r="R3341" s="195" t="s">
        <v>3435</v>
      </c>
      <c r="S3341" s="195">
        <v>16</v>
      </c>
      <c r="T3341" s="195">
        <v>1113.25</v>
      </c>
      <c r="U3341" s="195">
        <v>2356.5</v>
      </c>
      <c r="V3341" s="195">
        <v>4588425</v>
      </c>
      <c r="X3341" s="260">
        <v>40337</v>
      </c>
      <c r="Z3341" s="260">
        <v>3</v>
      </c>
      <c r="AB3341" s="260" t="str">
        <f>IFERROR(IFERROR(VLOOKUP(Table_Merge1[[#This Row],[Column1]],Table11[#All],2,FALSE),LEFT(AB3342,8)&amp;IF(LEN((RIGHT(AB3342,2)+1))&lt;2,"0"&amp;(RIGHT(AB3342,2)+1),(RIGHT(AB3342,2)-1))),"")</f>
        <v/>
      </c>
      <c r="AC3341" s="259" t="str">
        <f>LEFT(Table_Merge1[[#This Row],[Column2]],4)</f>
        <v/>
      </c>
      <c r="AD3341" s="259" t="str">
        <f>RIGHT(LEFT(Table_Merge1[[#This Row],[Column2]],7),2)</f>
        <v/>
      </c>
      <c r="AE3341" s="259" t="str">
        <f>RIGHT(Table_Merge1[[#This Row],[Column2]],2)</f>
        <v/>
      </c>
      <c r="AH3341" s="260">
        <v>2010</v>
      </c>
      <c r="AI3341" t="s">
        <v>3441</v>
      </c>
      <c r="AJ3341" s="260">
        <v>8</v>
      </c>
      <c r="AK3341">
        <v>1248</v>
      </c>
      <c r="AL3341">
        <v>2022</v>
      </c>
      <c r="AM3341">
        <v>4440625</v>
      </c>
      <c r="AP3341" s="287" t="str">
        <f>IFERROR(IF(Table_Merge1[[#This Row],[LME Zinc stock]]*Table_Merge1[[#This Row],[Nima.مقدار]]=0,"",Table_Merge1[[#This Row],[LME Zinc stock]]*Table_Merge1[[#This Row],[Nima.مقدار]]),"")</f>
        <v/>
      </c>
      <c r="AQ3341" s="287" t="str">
        <f>IFERROR(IF(Table_Merge1[[#This Row],[LME Zinc 3-month]]*Table_Merge1[[#This Row],[Nima.مقدار]]=0,"",Table_Merge1[[#This Row],[LME Zinc 3-month]]*Table_Merge1[[#This Row],[Nima.مقدار]]),"")</f>
        <v/>
      </c>
      <c r="AR3341" s="288" t="str">
        <f>IFERROR(IF(Table_Merge1[[#This Row],[LME Zinc stock]]*Table_Merge1[[#This Row],[Azad.Sell]]=0,"",Table_Merge1[[#This Row],[LME Zinc stock]]*Table_Merge1[[#This Row],[Azad.Sell]]),"")</f>
        <v/>
      </c>
      <c r="AS3341" s="288" t="str">
        <f>IFERROR(IF(Table_Merge1[[#This Row],[LME Zinc 3-month]]*Table_Merge1[[#This Row],[Azad.Sell]]=0,"",Table_Merge1[[#This Row],[LME Zinc 3-month]]*Table_Merge1[[#This Row],[Azad.Sell]]),"")</f>
        <v/>
      </c>
      <c r="AT3341"/>
    </row>
    <row r="3342" spans="15:46" x14ac:dyDescent="0.25">
      <c r="O3342" s="283">
        <f>IFERROR(DATE(Table7[[#This Row],[year]],MONTH(DATEVALUE(Table7[[#This Row],[month]]&amp;"1")),Table7[[#This Row],[day]]),"")</f>
        <v>40252</v>
      </c>
      <c r="P3342" s="257" t="s">
        <v>6767</v>
      </c>
      <c r="Q3342" s="257">
        <v>2010</v>
      </c>
      <c r="R3342" s="257" t="s">
        <v>3435</v>
      </c>
      <c r="S3342" s="257">
        <v>15</v>
      </c>
      <c r="T3342" s="257">
        <v>1104</v>
      </c>
      <c r="U3342" s="257">
        <v>2353.5</v>
      </c>
      <c r="V3342" s="257">
        <v>4594300</v>
      </c>
      <c r="X3342" s="260">
        <v>40336</v>
      </c>
      <c r="Z3342" s="260">
        <v>3</v>
      </c>
      <c r="AB3342" s="260" t="str">
        <f>IFERROR(IFERROR(VLOOKUP(Table_Merge1[[#This Row],[Column1]],Table11[#All],2,FALSE),LEFT(AB3343,8)&amp;IF(LEN((RIGHT(AB3343,2)+1))&lt;2,"0"&amp;(RIGHT(AB3343,2)+1),(RIGHT(AB3343,2)-1))),"")</f>
        <v/>
      </c>
      <c r="AC3342" s="259" t="str">
        <f>LEFT(Table_Merge1[[#This Row],[Column2]],4)</f>
        <v/>
      </c>
      <c r="AD3342" s="259" t="str">
        <f>RIGHT(LEFT(Table_Merge1[[#This Row],[Column2]],7),2)</f>
        <v/>
      </c>
      <c r="AE3342" s="259" t="str">
        <f>RIGHT(Table_Merge1[[#This Row],[Column2]],2)</f>
        <v/>
      </c>
      <c r="AH3342" s="260">
        <v>2010</v>
      </c>
      <c r="AI3342" t="s">
        <v>3441</v>
      </c>
      <c r="AJ3342" s="260">
        <v>7</v>
      </c>
      <c r="AK3342">
        <v>1212.4000000000001</v>
      </c>
      <c r="AL3342">
        <v>1978</v>
      </c>
      <c r="AM3342">
        <v>4446400</v>
      </c>
      <c r="AP3342" s="287" t="str">
        <f>IFERROR(IF(Table_Merge1[[#This Row],[LME Zinc stock]]*Table_Merge1[[#This Row],[Nima.مقدار]]=0,"",Table_Merge1[[#This Row],[LME Zinc stock]]*Table_Merge1[[#This Row],[Nima.مقدار]]),"")</f>
        <v/>
      </c>
      <c r="AQ3342" s="287" t="str">
        <f>IFERROR(IF(Table_Merge1[[#This Row],[LME Zinc 3-month]]*Table_Merge1[[#This Row],[Nima.مقدار]]=0,"",Table_Merge1[[#This Row],[LME Zinc 3-month]]*Table_Merge1[[#This Row],[Nima.مقدار]]),"")</f>
        <v/>
      </c>
      <c r="AR3342" s="288" t="str">
        <f>IFERROR(IF(Table_Merge1[[#This Row],[LME Zinc stock]]*Table_Merge1[[#This Row],[Azad.Sell]]=0,"",Table_Merge1[[#This Row],[LME Zinc stock]]*Table_Merge1[[#This Row],[Azad.Sell]]),"")</f>
        <v/>
      </c>
      <c r="AS3342" s="288" t="str">
        <f>IFERROR(IF(Table_Merge1[[#This Row],[LME Zinc 3-month]]*Table_Merge1[[#This Row],[Azad.Sell]]=0,"",Table_Merge1[[#This Row],[LME Zinc 3-month]]*Table_Merge1[[#This Row],[Azad.Sell]]),"")</f>
        <v/>
      </c>
      <c r="AT3342"/>
    </row>
    <row r="3343" spans="15:46" x14ac:dyDescent="0.25">
      <c r="O3343" s="284">
        <f>IFERROR(DATE(Table7[[#This Row],[year]],MONTH(DATEVALUE(Table7[[#This Row],[month]]&amp;"1")),Table7[[#This Row],[day]]),"")</f>
        <v>40249</v>
      </c>
      <c r="P3343" s="195" t="s">
        <v>6768</v>
      </c>
      <c r="Q3343" s="195">
        <v>2010</v>
      </c>
      <c r="R3343" s="195" t="s">
        <v>3435</v>
      </c>
      <c r="S3343" s="195">
        <v>12</v>
      </c>
      <c r="T3343" s="195">
        <v>1118.75</v>
      </c>
      <c r="U3343" s="195" t="s">
        <v>3621</v>
      </c>
      <c r="V3343" s="195" t="s">
        <v>3621</v>
      </c>
      <c r="X3343" s="260">
        <v>40333</v>
      </c>
      <c r="Z3343" s="260">
        <v>3</v>
      </c>
      <c r="AB3343" s="260" t="str">
        <f>IFERROR(IFERROR(VLOOKUP(Table_Merge1[[#This Row],[Column1]],Table11[#All],2,FALSE),LEFT(AB3344,8)&amp;IF(LEN((RIGHT(AB3344,2)+1))&lt;2,"0"&amp;(RIGHT(AB3344,2)+1),(RIGHT(AB3344,2)-1))),"")</f>
        <v/>
      </c>
      <c r="AC3343" s="259" t="str">
        <f>LEFT(Table_Merge1[[#This Row],[Column2]],4)</f>
        <v/>
      </c>
      <c r="AD3343" s="259" t="str">
        <f>RIGHT(LEFT(Table_Merge1[[#This Row],[Column2]],7),2)</f>
        <v/>
      </c>
      <c r="AE3343" s="259" t="str">
        <f>RIGHT(Table_Merge1[[#This Row],[Column2]],2)</f>
        <v/>
      </c>
      <c r="AH3343" s="260">
        <v>2010</v>
      </c>
      <c r="AI3343" t="s">
        <v>3441</v>
      </c>
      <c r="AJ3343" s="260">
        <v>4</v>
      </c>
      <c r="AK3343">
        <v>1203.5</v>
      </c>
      <c r="AL3343">
        <v>1941</v>
      </c>
      <c r="AM3343">
        <v>4453375</v>
      </c>
      <c r="AP3343" s="287" t="str">
        <f>IFERROR(IF(Table_Merge1[[#This Row],[LME Zinc stock]]*Table_Merge1[[#This Row],[Nima.مقدار]]=0,"",Table_Merge1[[#This Row],[LME Zinc stock]]*Table_Merge1[[#This Row],[Nima.مقدار]]),"")</f>
        <v/>
      </c>
      <c r="AQ3343" s="287" t="str">
        <f>IFERROR(IF(Table_Merge1[[#This Row],[LME Zinc 3-month]]*Table_Merge1[[#This Row],[Nima.مقدار]]=0,"",Table_Merge1[[#This Row],[LME Zinc 3-month]]*Table_Merge1[[#This Row],[Nima.مقدار]]),"")</f>
        <v/>
      </c>
      <c r="AR3343" s="288" t="str">
        <f>IFERROR(IF(Table_Merge1[[#This Row],[LME Zinc stock]]*Table_Merge1[[#This Row],[Azad.Sell]]=0,"",Table_Merge1[[#This Row],[LME Zinc stock]]*Table_Merge1[[#This Row],[Azad.Sell]]),"")</f>
        <v/>
      </c>
      <c r="AS3343" s="288" t="str">
        <f>IFERROR(IF(Table_Merge1[[#This Row],[LME Zinc 3-month]]*Table_Merge1[[#This Row],[Azad.Sell]]=0,"",Table_Merge1[[#This Row],[LME Zinc 3-month]]*Table_Merge1[[#This Row],[Azad.Sell]]),"")</f>
        <v/>
      </c>
      <c r="AT3343"/>
    </row>
    <row r="3344" spans="15:46" x14ac:dyDescent="0.25">
      <c r="O3344" s="283">
        <f>IFERROR(DATE(Table7[[#This Row],[year]],MONTH(DATEVALUE(Table7[[#This Row],[month]]&amp;"1")),Table7[[#This Row],[day]]),"")</f>
        <v>40248</v>
      </c>
      <c r="P3344" s="257" t="s">
        <v>6769</v>
      </c>
      <c r="Q3344" s="257">
        <v>2010</v>
      </c>
      <c r="R3344" s="257" t="s">
        <v>3435</v>
      </c>
      <c r="S3344" s="257">
        <v>11</v>
      </c>
      <c r="T3344" s="257">
        <v>1106</v>
      </c>
      <c r="U3344" s="257">
        <v>2320</v>
      </c>
      <c r="V3344" s="257">
        <v>4600150</v>
      </c>
      <c r="X3344" s="260">
        <v>40332</v>
      </c>
      <c r="Z3344" s="260">
        <v>3</v>
      </c>
      <c r="AB3344" s="260" t="str">
        <f>IFERROR(IFERROR(VLOOKUP(Table_Merge1[[#This Row],[Column1]],Table11[#All],2,FALSE),LEFT(AB3345,8)&amp;IF(LEN((RIGHT(AB3345,2)+1))&lt;2,"0"&amp;(RIGHT(AB3345,2)+1),(RIGHT(AB3345,2)-1))),"")</f>
        <v/>
      </c>
      <c r="AC3344" s="259" t="str">
        <f>LEFT(Table_Merge1[[#This Row],[Column2]],4)</f>
        <v/>
      </c>
      <c r="AD3344" s="259" t="str">
        <f>RIGHT(LEFT(Table_Merge1[[#This Row],[Column2]],7),2)</f>
        <v/>
      </c>
      <c r="AE3344" s="259" t="str">
        <f>RIGHT(Table_Merge1[[#This Row],[Column2]],2)</f>
        <v/>
      </c>
      <c r="AH3344" s="260">
        <v>2010</v>
      </c>
      <c r="AI3344" t="s">
        <v>3441</v>
      </c>
      <c r="AJ3344" s="260">
        <v>3</v>
      </c>
      <c r="AK3344">
        <v>1219.75</v>
      </c>
      <c r="AL3344">
        <v>1948</v>
      </c>
      <c r="AM3344">
        <v>4463675</v>
      </c>
      <c r="AP3344" s="287" t="str">
        <f>IFERROR(IF(Table_Merge1[[#This Row],[LME Zinc stock]]*Table_Merge1[[#This Row],[Nima.مقدار]]=0,"",Table_Merge1[[#This Row],[LME Zinc stock]]*Table_Merge1[[#This Row],[Nima.مقدار]]),"")</f>
        <v/>
      </c>
      <c r="AQ3344" s="287" t="str">
        <f>IFERROR(IF(Table_Merge1[[#This Row],[LME Zinc 3-month]]*Table_Merge1[[#This Row],[Nima.مقدار]]=0,"",Table_Merge1[[#This Row],[LME Zinc 3-month]]*Table_Merge1[[#This Row],[Nima.مقدار]]),"")</f>
        <v/>
      </c>
      <c r="AR3344" s="288" t="str">
        <f>IFERROR(IF(Table_Merge1[[#This Row],[LME Zinc stock]]*Table_Merge1[[#This Row],[Azad.Sell]]=0,"",Table_Merge1[[#This Row],[LME Zinc stock]]*Table_Merge1[[#This Row],[Azad.Sell]]),"")</f>
        <v/>
      </c>
      <c r="AS3344" s="288" t="str">
        <f>IFERROR(IF(Table_Merge1[[#This Row],[LME Zinc 3-month]]*Table_Merge1[[#This Row],[Azad.Sell]]=0,"",Table_Merge1[[#This Row],[LME Zinc 3-month]]*Table_Merge1[[#This Row],[Azad.Sell]]),"")</f>
        <v/>
      </c>
      <c r="AT3344"/>
    </row>
    <row r="3345" spans="15:46" x14ac:dyDescent="0.25">
      <c r="O3345" s="284">
        <f>IFERROR(DATE(Table7[[#This Row],[year]],MONTH(DATEVALUE(Table7[[#This Row],[month]]&amp;"1")),Table7[[#This Row],[day]]),"")</f>
        <v>40247</v>
      </c>
      <c r="P3345" s="195" t="s">
        <v>6770</v>
      </c>
      <c r="Q3345" s="195">
        <v>2010</v>
      </c>
      <c r="R3345" s="195" t="s">
        <v>3435</v>
      </c>
      <c r="S3345" s="195">
        <v>10</v>
      </c>
      <c r="T3345" s="195">
        <v>1124.5</v>
      </c>
      <c r="U3345" s="195">
        <v>2298</v>
      </c>
      <c r="V3345" s="195">
        <v>4604850</v>
      </c>
      <c r="X3345" s="260">
        <v>40331</v>
      </c>
      <c r="Z3345" s="260">
        <v>3</v>
      </c>
      <c r="AB3345" s="260" t="str">
        <f>IFERROR(IFERROR(VLOOKUP(Table_Merge1[[#This Row],[Column1]],Table11[#All],2,FALSE),LEFT(AB3346,8)&amp;IF(LEN((RIGHT(AB3346,2)+1))&lt;2,"0"&amp;(RIGHT(AB3346,2)+1),(RIGHT(AB3346,2)-1))),"")</f>
        <v/>
      </c>
      <c r="AC3345" s="259" t="str">
        <f>LEFT(Table_Merge1[[#This Row],[Column2]],4)</f>
        <v/>
      </c>
      <c r="AD3345" s="259" t="str">
        <f>RIGHT(LEFT(Table_Merge1[[#This Row],[Column2]],7),2)</f>
        <v/>
      </c>
      <c r="AE3345" s="259" t="str">
        <f>RIGHT(Table_Merge1[[#This Row],[Column2]],2)</f>
        <v/>
      </c>
      <c r="AH3345" s="260">
        <v>2010</v>
      </c>
      <c r="AI3345" t="s">
        <v>3441</v>
      </c>
      <c r="AJ3345" s="260">
        <v>2</v>
      </c>
      <c r="AK3345">
        <v>1221</v>
      </c>
      <c r="AL3345">
        <v>1938</v>
      </c>
      <c r="AM3345">
        <v>4457350</v>
      </c>
      <c r="AP3345" s="287" t="str">
        <f>IFERROR(IF(Table_Merge1[[#This Row],[LME Zinc stock]]*Table_Merge1[[#This Row],[Nima.مقدار]]=0,"",Table_Merge1[[#This Row],[LME Zinc stock]]*Table_Merge1[[#This Row],[Nima.مقدار]]),"")</f>
        <v/>
      </c>
      <c r="AQ3345" s="287" t="str">
        <f>IFERROR(IF(Table_Merge1[[#This Row],[LME Zinc 3-month]]*Table_Merge1[[#This Row],[Nima.مقدار]]=0,"",Table_Merge1[[#This Row],[LME Zinc 3-month]]*Table_Merge1[[#This Row],[Nima.مقدار]]),"")</f>
        <v/>
      </c>
      <c r="AR3345" s="288" t="str">
        <f>IFERROR(IF(Table_Merge1[[#This Row],[LME Zinc stock]]*Table_Merge1[[#This Row],[Azad.Sell]]=0,"",Table_Merge1[[#This Row],[LME Zinc stock]]*Table_Merge1[[#This Row],[Azad.Sell]]),"")</f>
        <v/>
      </c>
      <c r="AS3345" s="288" t="str">
        <f>IFERROR(IF(Table_Merge1[[#This Row],[LME Zinc 3-month]]*Table_Merge1[[#This Row],[Azad.Sell]]=0,"",Table_Merge1[[#This Row],[LME Zinc 3-month]]*Table_Merge1[[#This Row],[Azad.Sell]]),"")</f>
        <v/>
      </c>
      <c r="AT3345"/>
    </row>
    <row r="3346" spans="15:46" x14ac:dyDescent="0.25">
      <c r="O3346" s="283">
        <f>IFERROR(DATE(Table7[[#This Row],[year]],MONTH(DATEVALUE(Table7[[#This Row],[month]]&amp;"1")),Table7[[#This Row],[day]]),"")</f>
        <v>40246</v>
      </c>
      <c r="P3346" s="257" t="s">
        <v>6771</v>
      </c>
      <c r="Q3346" s="257">
        <v>2010</v>
      </c>
      <c r="R3346" s="257" t="s">
        <v>3435</v>
      </c>
      <c r="S3346" s="257">
        <v>9</v>
      </c>
      <c r="T3346" s="257">
        <v>1120</v>
      </c>
      <c r="U3346" s="257">
        <v>2252.5</v>
      </c>
      <c r="V3346" s="257">
        <v>4574775</v>
      </c>
      <c r="X3346" s="260">
        <v>40330</v>
      </c>
      <c r="Z3346" s="260">
        <v>3</v>
      </c>
      <c r="AB3346" s="260" t="str">
        <f>IFERROR(IFERROR(VLOOKUP(Table_Merge1[[#This Row],[Column1]],Table11[#All],2,FALSE),LEFT(AB3347,8)&amp;IF(LEN((RIGHT(AB3347,2)+1))&lt;2,"0"&amp;(RIGHT(AB3347,2)+1),(RIGHT(AB3347,2)-1))),"")</f>
        <v/>
      </c>
      <c r="AC3346" s="259" t="str">
        <f>LEFT(Table_Merge1[[#This Row],[Column2]],4)</f>
        <v/>
      </c>
      <c r="AD3346" s="259" t="str">
        <f>RIGHT(LEFT(Table_Merge1[[#This Row],[Column2]],7),2)</f>
        <v/>
      </c>
      <c r="AE3346" s="259" t="str">
        <f>RIGHT(Table_Merge1[[#This Row],[Column2]],2)</f>
        <v/>
      </c>
      <c r="AH3346" s="260">
        <v>2010</v>
      </c>
      <c r="AI3346" t="s">
        <v>3441</v>
      </c>
      <c r="AJ3346" s="260">
        <v>1</v>
      </c>
      <c r="AK3346">
        <v>1219.75</v>
      </c>
      <c r="AL3346">
        <v>1996</v>
      </c>
      <c r="AM3346">
        <v>4467350</v>
      </c>
      <c r="AP3346" s="287" t="str">
        <f>IFERROR(IF(Table_Merge1[[#This Row],[LME Zinc stock]]*Table_Merge1[[#This Row],[Nima.مقدار]]=0,"",Table_Merge1[[#This Row],[LME Zinc stock]]*Table_Merge1[[#This Row],[Nima.مقدار]]),"")</f>
        <v/>
      </c>
      <c r="AQ3346" s="287" t="str">
        <f>IFERROR(IF(Table_Merge1[[#This Row],[LME Zinc 3-month]]*Table_Merge1[[#This Row],[Nima.مقدار]]=0,"",Table_Merge1[[#This Row],[LME Zinc 3-month]]*Table_Merge1[[#This Row],[Nima.مقدار]]),"")</f>
        <v/>
      </c>
      <c r="AR3346" s="288" t="str">
        <f>IFERROR(IF(Table_Merge1[[#This Row],[LME Zinc stock]]*Table_Merge1[[#This Row],[Azad.Sell]]=0,"",Table_Merge1[[#This Row],[LME Zinc stock]]*Table_Merge1[[#This Row],[Azad.Sell]]),"")</f>
        <v/>
      </c>
      <c r="AS3346" s="288" t="str">
        <f>IFERROR(IF(Table_Merge1[[#This Row],[LME Zinc 3-month]]*Table_Merge1[[#This Row],[Azad.Sell]]=0,"",Table_Merge1[[#This Row],[LME Zinc 3-month]]*Table_Merge1[[#This Row],[Azad.Sell]]),"")</f>
        <v/>
      </c>
      <c r="AT3346"/>
    </row>
    <row r="3347" spans="15:46" x14ac:dyDescent="0.25">
      <c r="O3347" s="284">
        <f>IFERROR(DATE(Table7[[#This Row],[year]],MONTH(DATEVALUE(Table7[[#This Row],[month]]&amp;"1")),Table7[[#This Row],[day]]),"")</f>
        <v>40245</v>
      </c>
      <c r="P3347" s="195" t="s">
        <v>6772</v>
      </c>
      <c r="Q3347" s="195">
        <v>2010</v>
      </c>
      <c r="R3347" s="195" t="s">
        <v>3435</v>
      </c>
      <c r="S3347" s="195">
        <v>8</v>
      </c>
      <c r="T3347" s="195">
        <v>1134</v>
      </c>
      <c r="U3347" s="195">
        <v>2230</v>
      </c>
      <c r="V3347" s="195">
        <v>4579375</v>
      </c>
      <c r="X3347" s="260">
        <v>40326</v>
      </c>
      <c r="Z3347" s="260">
        <v>3</v>
      </c>
      <c r="AB3347" s="260" t="str">
        <f>IFERROR(IFERROR(VLOOKUP(Table_Merge1[[#This Row],[Column1]],Table11[#All],2,FALSE),LEFT(AB3348,8)&amp;IF(LEN((RIGHT(AB3348,2)+1))&lt;2,"0"&amp;(RIGHT(AB3348,2)+1),(RIGHT(AB3348,2)-1))),"")</f>
        <v/>
      </c>
      <c r="AC3347" s="259" t="str">
        <f>LEFT(Table_Merge1[[#This Row],[Column2]],4)</f>
        <v/>
      </c>
      <c r="AD3347" s="259" t="str">
        <f>RIGHT(LEFT(Table_Merge1[[#This Row],[Column2]],7),2)</f>
        <v/>
      </c>
      <c r="AE3347" s="259" t="str">
        <f>RIGHT(Table_Merge1[[#This Row],[Column2]],2)</f>
        <v/>
      </c>
      <c r="AH3347" s="260">
        <v>2010</v>
      </c>
      <c r="AI3347" t="s">
        <v>3439</v>
      </c>
      <c r="AJ3347" s="260">
        <v>28</v>
      </c>
      <c r="AK3347">
        <v>1214</v>
      </c>
      <c r="AL3347">
        <v>1980.5</v>
      </c>
      <c r="AM3347">
        <v>4481200</v>
      </c>
      <c r="AP3347" s="287" t="str">
        <f>IFERROR(IF(Table_Merge1[[#This Row],[LME Zinc stock]]*Table_Merge1[[#This Row],[Nima.مقدار]]=0,"",Table_Merge1[[#This Row],[LME Zinc stock]]*Table_Merge1[[#This Row],[Nima.مقدار]]),"")</f>
        <v/>
      </c>
      <c r="AQ3347" s="287" t="str">
        <f>IFERROR(IF(Table_Merge1[[#This Row],[LME Zinc 3-month]]*Table_Merge1[[#This Row],[Nima.مقدار]]=0,"",Table_Merge1[[#This Row],[LME Zinc 3-month]]*Table_Merge1[[#This Row],[Nima.مقدار]]),"")</f>
        <v/>
      </c>
      <c r="AR3347" s="288" t="str">
        <f>IFERROR(IF(Table_Merge1[[#This Row],[LME Zinc stock]]*Table_Merge1[[#This Row],[Azad.Sell]]=0,"",Table_Merge1[[#This Row],[LME Zinc stock]]*Table_Merge1[[#This Row],[Azad.Sell]]),"")</f>
        <v/>
      </c>
      <c r="AS3347" s="288" t="str">
        <f>IFERROR(IF(Table_Merge1[[#This Row],[LME Zinc 3-month]]*Table_Merge1[[#This Row],[Azad.Sell]]=0,"",Table_Merge1[[#This Row],[LME Zinc 3-month]]*Table_Merge1[[#This Row],[Azad.Sell]]),"")</f>
        <v/>
      </c>
      <c r="AT3347"/>
    </row>
    <row r="3348" spans="15:46" x14ac:dyDescent="0.25">
      <c r="O3348" s="283">
        <f>IFERROR(DATE(Table7[[#This Row],[year]],MONTH(DATEVALUE(Table7[[#This Row],[month]]&amp;"1")),Table7[[#This Row],[day]]),"")</f>
        <v>40242</v>
      </c>
      <c r="P3348" s="257" t="s">
        <v>6773</v>
      </c>
      <c r="Q3348" s="257">
        <v>2010</v>
      </c>
      <c r="R3348" s="257" t="s">
        <v>3435</v>
      </c>
      <c r="S3348" s="257">
        <v>5</v>
      </c>
      <c r="T3348" s="257">
        <v>1135</v>
      </c>
      <c r="U3348" s="257">
        <v>2208</v>
      </c>
      <c r="V3348" s="257">
        <v>4586350</v>
      </c>
      <c r="X3348" s="260">
        <v>40325</v>
      </c>
      <c r="Z3348" s="260">
        <v>3</v>
      </c>
      <c r="AB3348" s="260" t="str">
        <f>IFERROR(IFERROR(VLOOKUP(Table_Merge1[[#This Row],[Column1]],Table11[#All],2,FALSE),LEFT(AB3349,8)&amp;IF(LEN((RIGHT(AB3349,2)+1))&lt;2,"0"&amp;(RIGHT(AB3349,2)+1),(RIGHT(AB3349,2)-1))),"")</f>
        <v/>
      </c>
      <c r="AC3348" s="259" t="str">
        <f>LEFT(Table_Merge1[[#This Row],[Column2]],4)</f>
        <v/>
      </c>
      <c r="AD3348" s="259" t="str">
        <f>RIGHT(LEFT(Table_Merge1[[#This Row],[Column2]],7),2)</f>
        <v/>
      </c>
      <c r="AE3348" s="259" t="str">
        <f>RIGHT(Table_Merge1[[#This Row],[Column2]],2)</f>
        <v/>
      </c>
      <c r="AH3348" s="260">
        <v>2010</v>
      </c>
      <c r="AI3348" t="s">
        <v>3439</v>
      </c>
      <c r="AJ3348" s="260">
        <v>27</v>
      </c>
      <c r="AK3348">
        <v>1210.75</v>
      </c>
      <c r="AL3348">
        <v>2001</v>
      </c>
      <c r="AM3348">
        <v>4487925</v>
      </c>
      <c r="AP3348" s="287" t="str">
        <f>IFERROR(IF(Table_Merge1[[#This Row],[LME Zinc stock]]*Table_Merge1[[#This Row],[Nima.مقدار]]=0,"",Table_Merge1[[#This Row],[LME Zinc stock]]*Table_Merge1[[#This Row],[Nima.مقدار]]),"")</f>
        <v/>
      </c>
      <c r="AQ3348" s="287" t="str">
        <f>IFERROR(IF(Table_Merge1[[#This Row],[LME Zinc 3-month]]*Table_Merge1[[#This Row],[Nima.مقدار]]=0,"",Table_Merge1[[#This Row],[LME Zinc 3-month]]*Table_Merge1[[#This Row],[Nima.مقدار]]),"")</f>
        <v/>
      </c>
      <c r="AR3348" s="288" t="str">
        <f>IFERROR(IF(Table_Merge1[[#This Row],[LME Zinc stock]]*Table_Merge1[[#This Row],[Azad.Sell]]=0,"",Table_Merge1[[#This Row],[LME Zinc stock]]*Table_Merge1[[#This Row],[Azad.Sell]]),"")</f>
        <v/>
      </c>
      <c r="AS3348" s="288" t="str">
        <f>IFERROR(IF(Table_Merge1[[#This Row],[LME Zinc 3-month]]*Table_Merge1[[#This Row],[Azad.Sell]]=0,"",Table_Merge1[[#This Row],[LME Zinc 3-month]]*Table_Merge1[[#This Row],[Azad.Sell]]),"")</f>
        <v/>
      </c>
      <c r="AT3348"/>
    </row>
    <row r="3349" spans="15:46" x14ac:dyDescent="0.25">
      <c r="O3349" s="284">
        <f>IFERROR(DATE(Table7[[#This Row],[year]],MONTH(DATEVALUE(Table7[[#This Row],[month]]&amp;"1")),Table7[[#This Row],[day]]),"")</f>
        <v>40241</v>
      </c>
      <c r="P3349" s="195" t="s">
        <v>6774</v>
      </c>
      <c r="Q3349" s="195">
        <v>2010</v>
      </c>
      <c r="R3349" s="195" t="s">
        <v>3435</v>
      </c>
      <c r="S3349" s="195">
        <v>4</v>
      </c>
      <c r="T3349" s="195">
        <v>1136.25</v>
      </c>
      <c r="U3349" s="195">
        <v>2225.5</v>
      </c>
      <c r="V3349" s="195">
        <v>4592900</v>
      </c>
      <c r="X3349" s="260">
        <v>40324</v>
      </c>
      <c r="Z3349" s="260">
        <v>3</v>
      </c>
      <c r="AB3349" s="260" t="str">
        <f>IFERROR(IFERROR(VLOOKUP(Table_Merge1[[#This Row],[Column1]],Table11[#All],2,FALSE),LEFT(AB3350,8)&amp;IF(LEN((RIGHT(AB3350,2)+1))&lt;2,"0"&amp;(RIGHT(AB3350,2)+1),(RIGHT(AB3350,2)-1))),"")</f>
        <v/>
      </c>
      <c r="AC3349" s="259" t="str">
        <f>LEFT(Table_Merge1[[#This Row],[Column2]],4)</f>
        <v/>
      </c>
      <c r="AD3349" s="259" t="str">
        <f>RIGHT(LEFT(Table_Merge1[[#This Row],[Column2]],7),2)</f>
        <v/>
      </c>
      <c r="AE3349" s="259" t="str">
        <f>RIGHT(Table_Merge1[[#This Row],[Column2]],2)</f>
        <v/>
      </c>
      <c r="AH3349" s="260">
        <v>2010</v>
      </c>
      <c r="AI3349" t="s">
        <v>3439</v>
      </c>
      <c r="AJ3349" s="260">
        <v>26</v>
      </c>
      <c r="AK3349">
        <v>1212.5</v>
      </c>
      <c r="AL3349">
        <v>1991</v>
      </c>
      <c r="AM3349">
        <v>4495775</v>
      </c>
      <c r="AP3349" s="287" t="str">
        <f>IFERROR(IF(Table_Merge1[[#This Row],[LME Zinc stock]]*Table_Merge1[[#This Row],[Nima.مقدار]]=0,"",Table_Merge1[[#This Row],[LME Zinc stock]]*Table_Merge1[[#This Row],[Nima.مقدار]]),"")</f>
        <v/>
      </c>
      <c r="AQ3349" s="287" t="str">
        <f>IFERROR(IF(Table_Merge1[[#This Row],[LME Zinc 3-month]]*Table_Merge1[[#This Row],[Nima.مقدار]]=0,"",Table_Merge1[[#This Row],[LME Zinc 3-month]]*Table_Merge1[[#This Row],[Nima.مقدار]]),"")</f>
        <v/>
      </c>
      <c r="AR3349" s="288" t="str">
        <f>IFERROR(IF(Table_Merge1[[#This Row],[LME Zinc stock]]*Table_Merge1[[#This Row],[Azad.Sell]]=0,"",Table_Merge1[[#This Row],[LME Zinc stock]]*Table_Merge1[[#This Row],[Azad.Sell]]),"")</f>
        <v/>
      </c>
      <c r="AS3349" s="288" t="str">
        <f>IFERROR(IF(Table_Merge1[[#This Row],[LME Zinc 3-month]]*Table_Merge1[[#This Row],[Azad.Sell]]=0,"",Table_Merge1[[#This Row],[LME Zinc 3-month]]*Table_Merge1[[#This Row],[Azad.Sell]]),"")</f>
        <v/>
      </c>
      <c r="AT3349"/>
    </row>
    <row r="3350" spans="15:46" x14ac:dyDescent="0.25">
      <c r="O3350" s="283">
        <f>IFERROR(DATE(Table7[[#This Row],[year]],MONTH(DATEVALUE(Table7[[#This Row],[month]]&amp;"1")),Table7[[#This Row],[day]]),"")</f>
        <v>40240</v>
      </c>
      <c r="P3350" s="257" t="s">
        <v>6775</v>
      </c>
      <c r="Q3350" s="257">
        <v>2010</v>
      </c>
      <c r="R3350" s="257" t="s">
        <v>3435</v>
      </c>
      <c r="S3350" s="257">
        <v>3</v>
      </c>
      <c r="T3350" s="257">
        <v>1136.25</v>
      </c>
      <c r="U3350" s="257">
        <v>2258</v>
      </c>
      <c r="V3350" s="257">
        <v>4596350</v>
      </c>
      <c r="X3350" s="260">
        <v>40323</v>
      </c>
      <c r="Z3350" s="260">
        <v>3</v>
      </c>
      <c r="AB3350" s="260" t="str">
        <f>IFERROR(IFERROR(VLOOKUP(Table_Merge1[[#This Row],[Column1]],Table11[#All],2,FALSE),LEFT(AB3351,8)&amp;IF(LEN((RIGHT(AB3351,2)+1))&lt;2,"0"&amp;(RIGHT(AB3351,2)+1),(RIGHT(AB3351,2)-1))),"")</f>
        <v/>
      </c>
      <c r="AC3350" s="259" t="str">
        <f>LEFT(Table_Merge1[[#This Row],[Column2]],4)</f>
        <v/>
      </c>
      <c r="AD3350" s="259" t="str">
        <f>RIGHT(LEFT(Table_Merge1[[#This Row],[Column2]],7),2)</f>
        <v/>
      </c>
      <c r="AE3350" s="259" t="str">
        <f>RIGHT(Table_Merge1[[#This Row],[Column2]],2)</f>
        <v/>
      </c>
      <c r="AH3350" s="260">
        <v>2010</v>
      </c>
      <c r="AI3350" t="s">
        <v>3439</v>
      </c>
      <c r="AJ3350" s="260">
        <v>25</v>
      </c>
      <c r="AK3350">
        <v>1189.5</v>
      </c>
      <c r="AL3350">
        <v>1975</v>
      </c>
      <c r="AM3350">
        <v>4486225</v>
      </c>
      <c r="AP3350" s="287" t="str">
        <f>IFERROR(IF(Table_Merge1[[#This Row],[LME Zinc stock]]*Table_Merge1[[#This Row],[Nima.مقدار]]=0,"",Table_Merge1[[#This Row],[LME Zinc stock]]*Table_Merge1[[#This Row],[Nima.مقدار]]),"")</f>
        <v/>
      </c>
      <c r="AQ3350" s="287" t="str">
        <f>IFERROR(IF(Table_Merge1[[#This Row],[LME Zinc 3-month]]*Table_Merge1[[#This Row],[Nima.مقدار]]=0,"",Table_Merge1[[#This Row],[LME Zinc 3-month]]*Table_Merge1[[#This Row],[Nima.مقدار]]),"")</f>
        <v/>
      </c>
      <c r="AR3350" s="288" t="str">
        <f>IFERROR(IF(Table_Merge1[[#This Row],[LME Zinc stock]]*Table_Merge1[[#This Row],[Azad.Sell]]=0,"",Table_Merge1[[#This Row],[LME Zinc stock]]*Table_Merge1[[#This Row],[Azad.Sell]]),"")</f>
        <v/>
      </c>
      <c r="AS3350" s="288" t="str">
        <f>IFERROR(IF(Table_Merge1[[#This Row],[LME Zinc 3-month]]*Table_Merge1[[#This Row],[Azad.Sell]]=0,"",Table_Merge1[[#This Row],[LME Zinc 3-month]]*Table_Merge1[[#This Row],[Azad.Sell]]),"")</f>
        <v/>
      </c>
      <c r="AT3350"/>
    </row>
    <row r="3351" spans="15:46" x14ac:dyDescent="0.25">
      <c r="O3351" s="284">
        <f>IFERROR(DATE(Table7[[#This Row],[year]],MONTH(DATEVALUE(Table7[[#This Row],[month]]&amp;"1")),Table7[[#This Row],[day]]),"")</f>
        <v>40239</v>
      </c>
      <c r="P3351" s="195" t="s">
        <v>6776</v>
      </c>
      <c r="Q3351" s="195">
        <v>2010</v>
      </c>
      <c r="R3351" s="195" t="s">
        <v>3435</v>
      </c>
      <c r="S3351" s="195">
        <v>2</v>
      </c>
      <c r="T3351" s="195">
        <v>1116</v>
      </c>
      <c r="U3351" s="195">
        <v>2228</v>
      </c>
      <c r="V3351" s="195">
        <v>4603275</v>
      </c>
      <c r="X3351" s="260">
        <v>40322</v>
      </c>
      <c r="Z3351" s="260">
        <v>3</v>
      </c>
      <c r="AB3351" s="260" t="str">
        <f>IFERROR(IFERROR(VLOOKUP(Table_Merge1[[#This Row],[Column1]],Table11[#All],2,FALSE),LEFT(AB3352,8)&amp;IF(LEN((RIGHT(AB3352,2)+1))&lt;2,"0"&amp;(RIGHT(AB3352,2)+1),(RIGHT(AB3352,2)-1))),"")</f>
        <v/>
      </c>
      <c r="AC3351" s="259" t="str">
        <f>LEFT(Table_Merge1[[#This Row],[Column2]],4)</f>
        <v/>
      </c>
      <c r="AD3351" s="259" t="str">
        <f>RIGHT(LEFT(Table_Merge1[[#This Row],[Column2]],7),2)</f>
        <v/>
      </c>
      <c r="AE3351" s="259" t="str">
        <f>RIGHT(Table_Merge1[[#This Row],[Column2]],2)</f>
        <v/>
      </c>
      <c r="AH3351" s="260">
        <v>2010</v>
      </c>
      <c r="AI3351" t="s">
        <v>3439</v>
      </c>
      <c r="AJ3351" s="260">
        <v>24</v>
      </c>
      <c r="AK3351">
        <v>1183.75</v>
      </c>
      <c r="AL3351">
        <v>1964</v>
      </c>
      <c r="AM3351">
        <v>4496725</v>
      </c>
      <c r="AP3351" s="287" t="str">
        <f>IFERROR(IF(Table_Merge1[[#This Row],[LME Zinc stock]]*Table_Merge1[[#This Row],[Nima.مقدار]]=0,"",Table_Merge1[[#This Row],[LME Zinc stock]]*Table_Merge1[[#This Row],[Nima.مقدار]]),"")</f>
        <v/>
      </c>
      <c r="AQ3351" s="287" t="str">
        <f>IFERROR(IF(Table_Merge1[[#This Row],[LME Zinc 3-month]]*Table_Merge1[[#This Row],[Nima.مقدار]]=0,"",Table_Merge1[[#This Row],[LME Zinc 3-month]]*Table_Merge1[[#This Row],[Nima.مقدار]]),"")</f>
        <v/>
      </c>
      <c r="AR3351" s="288" t="str">
        <f>IFERROR(IF(Table_Merge1[[#This Row],[LME Zinc stock]]*Table_Merge1[[#This Row],[Azad.Sell]]=0,"",Table_Merge1[[#This Row],[LME Zinc stock]]*Table_Merge1[[#This Row],[Azad.Sell]]),"")</f>
        <v/>
      </c>
      <c r="AS3351" s="288" t="str">
        <f>IFERROR(IF(Table_Merge1[[#This Row],[LME Zinc 3-month]]*Table_Merge1[[#This Row],[Azad.Sell]]=0,"",Table_Merge1[[#This Row],[LME Zinc 3-month]]*Table_Merge1[[#This Row],[Azad.Sell]]),"")</f>
        <v/>
      </c>
      <c r="AT3351"/>
    </row>
    <row r="3352" spans="15:46" x14ac:dyDescent="0.25">
      <c r="O3352" s="283">
        <f>IFERROR(DATE(Table7[[#This Row],[year]],MONTH(DATEVALUE(Table7[[#This Row],[month]]&amp;"1")),Table7[[#This Row],[day]]),"")</f>
        <v>40238</v>
      </c>
      <c r="P3352" s="257" t="s">
        <v>6777</v>
      </c>
      <c r="Q3352" s="257">
        <v>2010</v>
      </c>
      <c r="R3352" s="257" t="s">
        <v>3435</v>
      </c>
      <c r="S3352" s="257">
        <v>1</v>
      </c>
      <c r="T3352" s="257">
        <v>1117.25</v>
      </c>
      <c r="U3352" s="257">
        <v>2267</v>
      </c>
      <c r="V3352" s="257">
        <v>4611725</v>
      </c>
      <c r="X3352" s="260">
        <v>40319</v>
      </c>
      <c r="Z3352" s="260">
        <v>3</v>
      </c>
      <c r="AB3352" s="260" t="str">
        <f>IFERROR(IFERROR(VLOOKUP(Table_Merge1[[#This Row],[Column1]],Table11[#All],2,FALSE),LEFT(AB3353,8)&amp;IF(LEN((RIGHT(AB3353,2)+1))&lt;2,"0"&amp;(RIGHT(AB3353,2)+1),(RIGHT(AB3353,2)-1))),"")</f>
        <v/>
      </c>
      <c r="AC3352" s="259" t="str">
        <f>LEFT(Table_Merge1[[#This Row],[Column2]],4)</f>
        <v/>
      </c>
      <c r="AD3352" s="259" t="str">
        <f>RIGHT(LEFT(Table_Merge1[[#This Row],[Column2]],7),2)</f>
        <v/>
      </c>
      <c r="AE3352" s="259" t="str">
        <f>RIGHT(Table_Merge1[[#This Row],[Column2]],2)</f>
        <v/>
      </c>
      <c r="AH3352" s="260">
        <v>2010</v>
      </c>
      <c r="AI3352" t="s">
        <v>3439</v>
      </c>
      <c r="AJ3352" s="260">
        <v>21</v>
      </c>
      <c r="AK3352">
        <v>1183.5</v>
      </c>
      <c r="AL3352">
        <v>1931</v>
      </c>
      <c r="AM3352">
        <v>4503325</v>
      </c>
      <c r="AP3352" s="287" t="str">
        <f>IFERROR(IF(Table_Merge1[[#This Row],[LME Zinc stock]]*Table_Merge1[[#This Row],[Nima.مقدار]]=0,"",Table_Merge1[[#This Row],[LME Zinc stock]]*Table_Merge1[[#This Row],[Nima.مقدار]]),"")</f>
        <v/>
      </c>
      <c r="AQ3352" s="287" t="str">
        <f>IFERROR(IF(Table_Merge1[[#This Row],[LME Zinc 3-month]]*Table_Merge1[[#This Row],[Nima.مقدار]]=0,"",Table_Merge1[[#This Row],[LME Zinc 3-month]]*Table_Merge1[[#This Row],[Nima.مقدار]]),"")</f>
        <v/>
      </c>
      <c r="AR3352" s="288" t="str">
        <f>IFERROR(IF(Table_Merge1[[#This Row],[LME Zinc stock]]*Table_Merge1[[#This Row],[Azad.Sell]]=0,"",Table_Merge1[[#This Row],[LME Zinc stock]]*Table_Merge1[[#This Row],[Azad.Sell]]),"")</f>
        <v/>
      </c>
      <c r="AS3352" s="288" t="str">
        <f>IFERROR(IF(Table_Merge1[[#This Row],[LME Zinc 3-month]]*Table_Merge1[[#This Row],[Azad.Sell]]=0,"",Table_Merge1[[#This Row],[LME Zinc 3-month]]*Table_Merge1[[#This Row],[Azad.Sell]]),"")</f>
        <v/>
      </c>
      <c r="AT3352"/>
    </row>
    <row r="3353" spans="15:46" x14ac:dyDescent="0.25">
      <c r="O3353" s="284">
        <f>IFERROR(DATE(Table7[[#This Row],[year]],MONTH(DATEVALUE(Table7[[#This Row],[month]]&amp;"1")),Table7[[#This Row],[day]]),"")</f>
        <v>40235</v>
      </c>
      <c r="P3353" s="195" t="s">
        <v>6778</v>
      </c>
      <c r="Q3353" s="195">
        <v>2010</v>
      </c>
      <c r="R3353" s="195" t="s">
        <v>3433</v>
      </c>
      <c r="S3353" s="195">
        <v>26</v>
      </c>
      <c r="T3353" s="195">
        <v>1112.5</v>
      </c>
      <c r="U3353" s="195">
        <v>2277.5</v>
      </c>
      <c r="V3353" s="195">
        <v>4546025</v>
      </c>
      <c r="X3353" s="260">
        <v>40318</v>
      </c>
      <c r="Z3353" s="260">
        <v>3</v>
      </c>
      <c r="AB3353" s="260" t="str">
        <f>IFERROR(IFERROR(VLOOKUP(Table_Merge1[[#This Row],[Column1]],Table11[#All],2,FALSE),LEFT(AB3354,8)&amp;IF(LEN((RIGHT(AB3354,2)+1))&lt;2,"0"&amp;(RIGHT(AB3354,2)+1),(RIGHT(AB3354,2)-1))),"")</f>
        <v/>
      </c>
      <c r="AC3353" s="259" t="str">
        <f>LEFT(Table_Merge1[[#This Row],[Column2]],4)</f>
        <v/>
      </c>
      <c r="AD3353" s="259" t="str">
        <f>RIGHT(LEFT(Table_Merge1[[#This Row],[Column2]],7),2)</f>
        <v/>
      </c>
      <c r="AE3353" s="259" t="str">
        <f>RIGHT(Table_Merge1[[#This Row],[Column2]],2)</f>
        <v/>
      </c>
      <c r="AH3353" s="260">
        <v>2010</v>
      </c>
      <c r="AI3353" t="s">
        <v>3439</v>
      </c>
      <c r="AJ3353" s="260">
        <v>20</v>
      </c>
      <c r="AK3353">
        <v>1187.25</v>
      </c>
      <c r="AL3353">
        <v>1945</v>
      </c>
      <c r="AM3353">
        <v>4510900</v>
      </c>
      <c r="AP3353" s="287" t="str">
        <f>IFERROR(IF(Table_Merge1[[#This Row],[LME Zinc stock]]*Table_Merge1[[#This Row],[Nima.مقدار]]=0,"",Table_Merge1[[#This Row],[LME Zinc stock]]*Table_Merge1[[#This Row],[Nima.مقدار]]),"")</f>
        <v/>
      </c>
      <c r="AQ3353" s="287" t="str">
        <f>IFERROR(IF(Table_Merge1[[#This Row],[LME Zinc 3-month]]*Table_Merge1[[#This Row],[Nima.مقدار]]=0,"",Table_Merge1[[#This Row],[LME Zinc 3-month]]*Table_Merge1[[#This Row],[Nima.مقدار]]),"")</f>
        <v/>
      </c>
      <c r="AR3353" s="288" t="str">
        <f>IFERROR(IF(Table_Merge1[[#This Row],[LME Zinc stock]]*Table_Merge1[[#This Row],[Azad.Sell]]=0,"",Table_Merge1[[#This Row],[LME Zinc stock]]*Table_Merge1[[#This Row],[Azad.Sell]]),"")</f>
        <v/>
      </c>
      <c r="AS3353" s="288" t="str">
        <f>IFERROR(IF(Table_Merge1[[#This Row],[LME Zinc 3-month]]*Table_Merge1[[#This Row],[Azad.Sell]]=0,"",Table_Merge1[[#This Row],[LME Zinc 3-month]]*Table_Merge1[[#This Row],[Azad.Sell]]),"")</f>
        <v/>
      </c>
      <c r="AT3353"/>
    </row>
    <row r="3354" spans="15:46" x14ac:dyDescent="0.25">
      <c r="O3354" s="283">
        <f>IFERROR(DATE(Table7[[#This Row],[year]],MONTH(DATEVALUE(Table7[[#This Row],[month]]&amp;"1")),Table7[[#This Row],[day]]),"")</f>
        <v>40234</v>
      </c>
      <c r="P3354" s="257" t="s">
        <v>6779</v>
      </c>
      <c r="Q3354" s="257">
        <v>2010</v>
      </c>
      <c r="R3354" s="257" t="s">
        <v>3433</v>
      </c>
      <c r="S3354" s="257">
        <v>25</v>
      </c>
      <c r="T3354" s="257">
        <v>1092.75</v>
      </c>
      <c r="U3354" s="257">
        <v>2249</v>
      </c>
      <c r="V3354" s="257">
        <v>4537775</v>
      </c>
      <c r="X3354" s="260">
        <v>40317</v>
      </c>
      <c r="Z3354" s="260">
        <v>3</v>
      </c>
      <c r="AB3354" s="260" t="str">
        <f>IFERROR(IFERROR(VLOOKUP(Table_Merge1[[#This Row],[Column1]],Table11[#All],2,FALSE),LEFT(AB3355,8)&amp;IF(LEN((RIGHT(AB3355,2)+1))&lt;2,"0"&amp;(RIGHT(AB3355,2)+1),(RIGHT(AB3355,2)-1))),"")</f>
        <v/>
      </c>
      <c r="AC3354" s="259" t="str">
        <f>LEFT(Table_Merge1[[#This Row],[Column2]],4)</f>
        <v/>
      </c>
      <c r="AD3354" s="259" t="str">
        <f>RIGHT(LEFT(Table_Merge1[[#This Row],[Column2]],7),2)</f>
        <v/>
      </c>
      <c r="AE3354" s="259" t="str">
        <f>RIGHT(Table_Merge1[[#This Row],[Column2]],2)</f>
        <v/>
      </c>
      <c r="AH3354" s="260">
        <v>2010</v>
      </c>
      <c r="AI3354" t="s">
        <v>3439</v>
      </c>
      <c r="AJ3354" s="260">
        <v>19</v>
      </c>
      <c r="AK3354">
        <v>1209.5</v>
      </c>
      <c r="AL3354">
        <v>1885</v>
      </c>
      <c r="AM3354">
        <v>4517225</v>
      </c>
      <c r="AP3354" s="287" t="str">
        <f>IFERROR(IF(Table_Merge1[[#This Row],[LME Zinc stock]]*Table_Merge1[[#This Row],[Nima.مقدار]]=0,"",Table_Merge1[[#This Row],[LME Zinc stock]]*Table_Merge1[[#This Row],[Nima.مقدار]]),"")</f>
        <v/>
      </c>
      <c r="AQ3354" s="287" t="str">
        <f>IFERROR(IF(Table_Merge1[[#This Row],[LME Zinc 3-month]]*Table_Merge1[[#This Row],[Nima.مقدار]]=0,"",Table_Merge1[[#This Row],[LME Zinc 3-month]]*Table_Merge1[[#This Row],[Nima.مقدار]]),"")</f>
        <v/>
      </c>
      <c r="AR3354" s="288" t="str">
        <f>IFERROR(IF(Table_Merge1[[#This Row],[LME Zinc stock]]*Table_Merge1[[#This Row],[Azad.Sell]]=0,"",Table_Merge1[[#This Row],[LME Zinc stock]]*Table_Merge1[[#This Row],[Azad.Sell]]),"")</f>
        <v/>
      </c>
      <c r="AS3354" s="288" t="str">
        <f>IFERROR(IF(Table_Merge1[[#This Row],[LME Zinc 3-month]]*Table_Merge1[[#This Row],[Azad.Sell]]=0,"",Table_Merge1[[#This Row],[LME Zinc 3-month]]*Table_Merge1[[#This Row],[Azad.Sell]]),"")</f>
        <v/>
      </c>
      <c r="AT3354"/>
    </row>
    <row r="3355" spans="15:46" x14ac:dyDescent="0.25">
      <c r="O3355" s="284">
        <f>IFERROR(DATE(Table7[[#This Row],[year]],MONTH(DATEVALUE(Table7[[#This Row],[month]]&amp;"1")),Table7[[#This Row],[day]]),"")</f>
        <v>40233</v>
      </c>
      <c r="P3355" s="195" t="s">
        <v>6780</v>
      </c>
      <c r="Q3355" s="195">
        <v>2010</v>
      </c>
      <c r="R3355" s="195" t="s">
        <v>3433</v>
      </c>
      <c r="S3355" s="195">
        <v>24</v>
      </c>
      <c r="T3355" s="195">
        <v>1093</v>
      </c>
      <c r="U3355" s="195">
        <v>2239</v>
      </c>
      <c r="V3355" s="195">
        <v>4512725</v>
      </c>
      <c r="X3355" s="260">
        <v>40316</v>
      </c>
      <c r="Z3355" s="260">
        <v>3</v>
      </c>
      <c r="AB3355" s="260" t="str">
        <f>IFERROR(IFERROR(VLOOKUP(Table_Merge1[[#This Row],[Column1]],Table11[#All],2,FALSE),LEFT(AB3356,8)&amp;IF(LEN((RIGHT(AB3356,2)+1))&lt;2,"0"&amp;(RIGHT(AB3356,2)+1),(RIGHT(AB3356,2)-1))),"")</f>
        <v/>
      </c>
      <c r="AC3355" s="259" t="str">
        <f>LEFT(Table_Merge1[[#This Row],[Column2]],4)</f>
        <v/>
      </c>
      <c r="AD3355" s="259" t="str">
        <f>RIGHT(LEFT(Table_Merge1[[#This Row],[Column2]],7),2)</f>
        <v/>
      </c>
      <c r="AE3355" s="259" t="str">
        <f>RIGHT(Table_Merge1[[#This Row],[Column2]],2)</f>
        <v/>
      </c>
      <c r="AH3355" s="260">
        <v>2010</v>
      </c>
      <c r="AI3355" t="s">
        <v>3439</v>
      </c>
      <c r="AJ3355" s="260">
        <v>18</v>
      </c>
      <c r="AK3355">
        <v>1215</v>
      </c>
      <c r="AL3355">
        <v>1858</v>
      </c>
      <c r="AM3355">
        <v>4525100</v>
      </c>
      <c r="AP3355" s="287" t="str">
        <f>IFERROR(IF(Table_Merge1[[#This Row],[LME Zinc stock]]*Table_Merge1[[#This Row],[Nima.مقدار]]=0,"",Table_Merge1[[#This Row],[LME Zinc stock]]*Table_Merge1[[#This Row],[Nima.مقدار]]),"")</f>
        <v/>
      </c>
      <c r="AQ3355" s="287" t="str">
        <f>IFERROR(IF(Table_Merge1[[#This Row],[LME Zinc 3-month]]*Table_Merge1[[#This Row],[Nima.مقدار]]=0,"",Table_Merge1[[#This Row],[LME Zinc 3-month]]*Table_Merge1[[#This Row],[Nima.مقدار]]),"")</f>
        <v/>
      </c>
      <c r="AR3355" s="288" t="str">
        <f>IFERROR(IF(Table_Merge1[[#This Row],[LME Zinc stock]]*Table_Merge1[[#This Row],[Azad.Sell]]=0,"",Table_Merge1[[#This Row],[LME Zinc stock]]*Table_Merge1[[#This Row],[Azad.Sell]]),"")</f>
        <v/>
      </c>
      <c r="AS3355" s="288" t="str">
        <f>IFERROR(IF(Table_Merge1[[#This Row],[LME Zinc 3-month]]*Table_Merge1[[#This Row],[Azad.Sell]]=0,"",Table_Merge1[[#This Row],[LME Zinc 3-month]]*Table_Merge1[[#This Row],[Azad.Sell]]),"")</f>
        <v/>
      </c>
      <c r="AT3355"/>
    </row>
    <row r="3356" spans="15:46" x14ac:dyDescent="0.25">
      <c r="O3356" s="283">
        <f>IFERROR(DATE(Table7[[#This Row],[year]],MONTH(DATEVALUE(Table7[[#This Row],[month]]&amp;"1")),Table7[[#This Row],[day]]),"")</f>
        <v>40232</v>
      </c>
      <c r="P3356" s="257" t="s">
        <v>6781</v>
      </c>
      <c r="Q3356" s="257">
        <v>2010</v>
      </c>
      <c r="R3356" s="257" t="s">
        <v>3433</v>
      </c>
      <c r="S3356" s="257">
        <v>23</v>
      </c>
      <c r="T3356" s="257">
        <v>1112</v>
      </c>
      <c r="U3356" s="257">
        <v>2245.5</v>
      </c>
      <c r="V3356" s="257">
        <v>4518800</v>
      </c>
      <c r="X3356" s="260">
        <v>40315</v>
      </c>
      <c r="Z3356" s="260">
        <v>3</v>
      </c>
      <c r="AB3356" s="260" t="str">
        <f>IFERROR(IFERROR(VLOOKUP(Table_Merge1[[#This Row],[Column1]],Table11[#All],2,FALSE),LEFT(AB3357,8)&amp;IF(LEN((RIGHT(AB3357,2)+1))&lt;2,"0"&amp;(RIGHT(AB3357,2)+1),(RIGHT(AB3357,2)-1))),"")</f>
        <v/>
      </c>
      <c r="AC3356" s="259" t="str">
        <f>LEFT(Table_Merge1[[#This Row],[Column2]],4)</f>
        <v/>
      </c>
      <c r="AD3356" s="259" t="str">
        <f>RIGHT(LEFT(Table_Merge1[[#This Row],[Column2]],7),2)</f>
        <v/>
      </c>
      <c r="AE3356" s="259" t="str">
        <f>RIGHT(Table_Merge1[[#This Row],[Column2]],2)</f>
        <v/>
      </c>
      <c r="AH3356" s="260">
        <v>2010</v>
      </c>
      <c r="AI3356" t="s">
        <v>3439</v>
      </c>
      <c r="AJ3356" s="260">
        <v>17</v>
      </c>
      <c r="AK3356">
        <v>1230.25</v>
      </c>
      <c r="AL3356">
        <v>1943</v>
      </c>
      <c r="AM3356">
        <v>4532075</v>
      </c>
      <c r="AP3356" s="287" t="str">
        <f>IFERROR(IF(Table_Merge1[[#This Row],[LME Zinc stock]]*Table_Merge1[[#This Row],[Nima.مقدار]]=0,"",Table_Merge1[[#This Row],[LME Zinc stock]]*Table_Merge1[[#This Row],[Nima.مقدار]]),"")</f>
        <v/>
      </c>
      <c r="AQ3356" s="287" t="str">
        <f>IFERROR(IF(Table_Merge1[[#This Row],[LME Zinc 3-month]]*Table_Merge1[[#This Row],[Nima.مقدار]]=0,"",Table_Merge1[[#This Row],[LME Zinc 3-month]]*Table_Merge1[[#This Row],[Nima.مقدار]]),"")</f>
        <v/>
      </c>
      <c r="AR3356" s="288" t="str">
        <f>IFERROR(IF(Table_Merge1[[#This Row],[LME Zinc stock]]*Table_Merge1[[#This Row],[Azad.Sell]]=0,"",Table_Merge1[[#This Row],[LME Zinc stock]]*Table_Merge1[[#This Row],[Azad.Sell]]),"")</f>
        <v/>
      </c>
      <c r="AS3356" s="288" t="str">
        <f>IFERROR(IF(Table_Merge1[[#This Row],[LME Zinc 3-month]]*Table_Merge1[[#This Row],[Azad.Sell]]=0,"",Table_Merge1[[#This Row],[LME Zinc 3-month]]*Table_Merge1[[#This Row],[Azad.Sell]]),"")</f>
        <v/>
      </c>
      <c r="AT3356"/>
    </row>
    <row r="3357" spans="15:46" x14ac:dyDescent="0.25">
      <c r="O3357" s="284">
        <f>IFERROR(DATE(Table7[[#This Row],[year]],MONTH(DATEVALUE(Table7[[#This Row],[month]]&amp;"1")),Table7[[#This Row],[day]]),"")</f>
        <v>40231</v>
      </c>
      <c r="P3357" s="195" t="s">
        <v>6782</v>
      </c>
      <c r="Q3357" s="195">
        <v>2010</v>
      </c>
      <c r="R3357" s="195" t="s">
        <v>3433</v>
      </c>
      <c r="S3357" s="195">
        <v>22</v>
      </c>
      <c r="T3357" s="195">
        <v>1119.75</v>
      </c>
      <c r="U3357" s="195">
        <v>2226.5</v>
      </c>
      <c r="V3357" s="195">
        <v>4523200</v>
      </c>
      <c r="X3357" s="260">
        <v>40312</v>
      </c>
      <c r="Z3357" s="260">
        <v>3</v>
      </c>
      <c r="AB3357" s="260" t="str">
        <f>IFERROR(IFERROR(VLOOKUP(Table_Merge1[[#This Row],[Column1]],Table11[#All],2,FALSE),LEFT(AB3358,8)&amp;IF(LEN((RIGHT(AB3358,2)+1))&lt;2,"0"&amp;(RIGHT(AB3358,2)+1),(RIGHT(AB3358,2)-1))),"")</f>
        <v/>
      </c>
      <c r="AC3357" s="259" t="str">
        <f>LEFT(Table_Merge1[[#This Row],[Column2]],4)</f>
        <v/>
      </c>
      <c r="AD3357" s="259" t="str">
        <f>RIGHT(LEFT(Table_Merge1[[#This Row],[Column2]],7),2)</f>
        <v/>
      </c>
      <c r="AE3357" s="259" t="str">
        <f>RIGHT(Table_Merge1[[#This Row],[Column2]],2)</f>
        <v/>
      </c>
      <c r="AH3357" s="260">
        <v>2010</v>
      </c>
      <c r="AI3357" t="s">
        <v>3439</v>
      </c>
      <c r="AJ3357" s="260">
        <v>14</v>
      </c>
      <c r="AK3357">
        <v>1238.75</v>
      </c>
      <c r="AL3357">
        <v>1984</v>
      </c>
      <c r="AM3357">
        <v>4541150</v>
      </c>
      <c r="AP3357" s="287" t="str">
        <f>IFERROR(IF(Table_Merge1[[#This Row],[LME Zinc stock]]*Table_Merge1[[#This Row],[Nima.مقدار]]=0,"",Table_Merge1[[#This Row],[LME Zinc stock]]*Table_Merge1[[#This Row],[Nima.مقدار]]),"")</f>
        <v/>
      </c>
      <c r="AQ3357" s="287" t="str">
        <f>IFERROR(IF(Table_Merge1[[#This Row],[LME Zinc 3-month]]*Table_Merge1[[#This Row],[Nima.مقدار]]=0,"",Table_Merge1[[#This Row],[LME Zinc 3-month]]*Table_Merge1[[#This Row],[Nima.مقدار]]),"")</f>
        <v/>
      </c>
      <c r="AR3357" s="288" t="str">
        <f>IFERROR(IF(Table_Merge1[[#This Row],[LME Zinc stock]]*Table_Merge1[[#This Row],[Azad.Sell]]=0,"",Table_Merge1[[#This Row],[LME Zinc stock]]*Table_Merge1[[#This Row],[Azad.Sell]]),"")</f>
        <v/>
      </c>
      <c r="AS3357" s="288" t="str">
        <f>IFERROR(IF(Table_Merge1[[#This Row],[LME Zinc 3-month]]*Table_Merge1[[#This Row],[Azad.Sell]]=0,"",Table_Merge1[[#This Row],[LME Zinc 3-month]]*Table_Merge1[[#This Row],[Azad.Sell]]),"")</f>
        <v/>
      </c>
      <c r="AT3357"/>
    </row>
    <row r="3358" spans="15:46" x14ac:dyDescent="0.25">
      <c r="O3358" s="283">
        <f>IFERROR(DATE(Table7[[#This Row],[year]],MONTH(DATEVALUE(Table7[[#This Row],[month]]&amp;"1")),Table7[[#This Row],[day]]),"")</f>
        <v>40228</v>
      </c>
      <c r="P3358" s="257" t="s">
        <v>6783</v>
      </c>
      <c r="Q3358" s="257">
        <v>2010</v>
      </c>
      <c r="R3358" s="257" t="s">
        <v>3433</v>
      </c>
      <c r="S3358" s="257">
        <v>19</v>
      </c>
      <c r="T3358" s="257">
        <v>1107</v>
      </c>
      <c r="U3358" s="257">
        <v>2260</v>
      </c>
      <c r="V3358" s="257">
        <v>4527825</v>
      </c>
      <c r="X3358" s="260">
        <v>40311</v>
      </c>
      <c r="Z3358" s="260">
        <v>3</v>
      </c>
      <c r="AB3358" s="260" t="str">
        <f>IFERROR(IFERROR(VLOOKUP(Table_Merge1[[#This Row],[Column1]],Table11[#All],2,FALSE),LEFT(AB3359,8)&amp;IF(LEN((RIGHT(AB3359,2)+1))&lt;2,"0"&amp;(RIGHT(AB3359,2)+1),(RIGHT(AB3359,2)-1))),"")</f>
        <v/>
      </c>
      <c r="AC3358" s="259" t="str">
        <f>LEFT(Table_Merge1[[#This Row],[Column2]],4)</f>
        <v/>
      </c>
      <c r="AD3358" s="259" t="str">
        <f>RIGHT(LEFT(Table_Merge1[[#This Row],[Column2]],7),2)</f>
        <v/>
      </c>
      <c r="AE3358" s="259" t="str">
        <f>RIGHT(Table_Merge1[[#This Row],[Column2]],2)</f>
        <v/>
      </c>
      <c r="AH3358" s="260">
        <v>2010</v>
      </c>
      <c r="AI3358" t="s">
        <v>3439</v>
      </c>
      <c r="AJ3358" s="260">
        <v>13</v>
      </c>
      <c r="AK3358">
        <v>1235</v>
      </c>
      <c r="AL3358">
        <v>1984.5</v>
      </c>
      <c r="AM3358">
        <v>4548450</v>
      </c>
      <c r="AP3358" s="287" t="str">
        <f>IFERROR(IF(Table_Merge1[[#This Row],[LME Zinc stock]]*Table_Merge1[[#This Row],[Nima.مقدار]]=0,"",Table_Merge1[[#This Row],[LME Zinc stock]]*Table_Merge1[[#This Row],[Nima.مقدار]]),"")</f>
        <v/>
      </c>
      <c r="AQ3358" s="287" t="str">
        <f>IFERROR(IF(Table_Merge1[[#This Row],[LME Zinc 3-month]]*Table_Merge1[[#This Row],[Nima.مقدار]]=0,"",Table_Merge1[[#This Row],[LME Zinc 3-month]]*Table_Merge1[[#This Row],[Nima.مقدار]]),"")</f>
        <v/>
      </c>
      <c r="AR3358" s="288" t="str">
        <f>IFERROR(IF(Table_Merge1[[#This Row],[LME Zinc stock]]*Table_Merge1[[#This Row],[Azad.Sell]]=0,"",Table_Merge1[[#This Row],[LME Zinc stock]]*Table_Merge1[[#This Row],[Azad.Sell]]),"")</f>
        <v/>
      </c>
      <c r="AS3358" s="288" t="str">
        <f>IFERROR(IF(Table_Merge1[[#This Row],[LME Zinc 3-month]]*Table_Merge1[[#This Row],[Azad.Sell]]=0,"",Table_Merge1[[#This Row],[LME Zinc 3-month]]*Table_Merge1[[#This Row],[Azad.Sell]]),"")</f>
        <v/>
      </c>
      <c r="AT3358"/>
    </row>
    <row r="3359" spans="15:46" x14ac:dyDescent="0.25">
      <c r="O3359" s="284">
        <f>IFERROR(DATE(Table7[[#This Row],[year]],MONTH(DATEVALUE(Table7[[#This Row],[month]]&amp;"1")),Table7[[#This Row],[day]]),"")</f>
        <v>40227</v>
      </c>
      <c r="P3359" s="195" t="s">
        <v>6784</v>
      </c>
      <c r="Q3359" s="195">
        <v>2010</v>
      </c>
      <c r="R3359" s="195" t="s">
        <v>3433</v>
      </c>
      <c r="S3359" s="195">
        <v>18</v>
      </c>
      <c r="T3359" s="195">
        <v>1105.5</v>
      </c>
      <c r="U3359" s="195">
        <v>2228</v>
      </c>
      <c r="V3359" s="195">
        <v>4532975</v>
      </c>
      <c r="X3359" s="260">
        <v>40310</v>
      </c>
      <c r="Z3359" s="260">
        <v>4</v>
      </c>
      <c r="AB3359" s="260" t="str">
        <f>IFERROR(IFERROR(VLOOKUP(Table_Merge1[[#This Row],[Column1]],Table11[#All],2,FALSE),LEFT(AB3360,8)&amp;IF(LEN((RIGHT(AB3360,2)+1))&lt;2,"0"&amp;(RIGHT(AB3360,2)+1),(RIGHT(AB3360,2)-1))),"")</f>
        <v/>
      </c>
      <c r="AC3359" s="259" t="str">
        <f>LEFT(Table_Merge1[[#This Row],[Column2]],4)</f>
        <v/>
      </c>
      <c r="AD3359" s="259" t="str">
        <f>RIGHT(LEFT(Table_Merge1[[#This Row],[Column2]],7),2)</f>
        <v/>
      </c>
      <c r="AE3359" s="259" t="str">
        <f>RIGHT(Table_Merge1[[#This Row],[Column2]],2)</f>
        <v/>
      </c>
      <c r="AH3359" s="260">
        <v>2010</v>
      </c>
      <c r="AI3359" t="s">
        <v>3439</v>
      </c>
      <c r="AJ3359" s="260">
        <v>12</v>
      </c>
      <c r="AK3359">
        <v>1241.25</v>
      </c>
      <c r="AL3359">
        <v>1979</v>
      </c>
      <c r="AM3359">
        <v>4556175</v>
      </c>
      <c r="AP3359" s="287" t="str">
        <f>IFERROR(IF(Table_Merge1[[#This Row],[LME Zinc stock]]*Table_Merge1[[#This Row],[Nima.مقدار]]=0,"",Table_Merge1[[#This Row],[LME Zinc stock]]*Table_Merge1[[#This Row],[Nima.مقدار]]),"")</f>
        <v/>
      </c>
      <c r="AQ3359" s="287" t="str">
        <f>IFERROR(IF(Table_Merge1[[#This Row],[LME Zinc 3-month]]*Table_Merge1[[#This Row],[Nima.مقدار]]=0,"",Table_Merge1[[#This Row],[LME Zinc 3-month]]*Table_Merge1[[#This Row],[Nima.مقدار]]),"")</f>
        <v/>
      </c>
      <c r="AR3359" s="288" t="str">
        <f>IFERROR(IF(Table_Merge1[[#This Row],[LME Zinc stock]]*Table_Merge1[[#This Row],[Azad.Sell]]=0,"",Table_Merge1[[#This Row],[LME Zinc stock]]*Table_Merge1[[#This Row],[Azad.Sell]]),"")</f>
        <v/>
      </c>
      <c r="AS3359" s="288" t="str">
        <f>IFERROR(IF(Table_Merge1[[#This Row],[LME Zinc 3-month]]*Table_Merge1[[#This Row],[Azad.Sell]]=0,"",Table_Merge1[[#This Row],[LME Zinc 3-month]]*Table_Merge1[[#This Row],[Azad.Sell]]),"")</f>
        <v/>
      </c>
      <c r="AT3359"/>
    </row>
    <row r="3360" spans="15:46" x14ac:dyDescent="0.25">
      <c r="O3360" s="283">
        <f>IFERROR(DATE(Table7[[#This Row],[year]],MONTH(DATEVALUE(Table7[[#This Row],[month]]&amp;"1")),Table7[[#This Row],[day]]),"")</f>
        <v>40226</v>
      </c>
      <c r="P3360" s="257" t="s">
        <v>6785</v>
      </c>
      <c r="Q3360" s="257">
        <v>2010</v>
      </c>
      <c r="R3360" s="257" t="s">
        <v>3433</v>
      </c>
      <c r="S3360" s="257">
        <v>17</v>
      </c>
      <c r="T3360" s="257">
        <v>1118.25</v>
      </c>
      <c r="U3360" s="257">
        <v>2254</v>
      </c>
      <c r="V3360" s="257">
        <v>4538900</v>
      </c>
      <c r="X3360" s="260">
        <v>40309</v>
      </c>
      <c r="Z3360" s="260">
        <v>3</v>
      </c>
      <c r="AB3360" s="260" t="str">
        <f>IFERROR(IFERROR(VLOOKUP(Table_Merge1[[#This Row],[Column1]],Table11[#All],2,FALSE),LEFT(AB3361,8)&amp;IF(LEN((RIGHT(AB3361,2)+1))&lt;2,"0"&amp;(RIGHT(AB3361,2)+1),(RIGHT(AB3361,2)-1))),"")</f>
        <v/>
      </c>
      <c r="AC3360" s="259" t="str">
        <f>LEFT(Table_Merge1[[#This Row],[Column2]],4)</f>
        <v/>
      </c>
      <c r="AD3360" s="259" t="str">
        <f>RIGHT(LEFT(Table_Merge1[[#This Row],[Column2]],7),2)</f>
        <v/>
      </c>
      <c r="AE3360" s="259" t="str">
        <f>RIGHT(Table_Merge1[[#This Row],[Column2]],2)</f>
        <v/>
      </c>
      <c r="AH3360" s="260">
        <v>2010</v>
      </c>
      <c r="AI3360" t="s">
        <v>3439</v>
      </c>
      <c r="AJ3360" s="260">
        <v>11</v>
      </c>
      <c r="AK3360">
        <v>1209</v>
      </c>
      <c r="AL3360" t="s">
        <v>3621</v>
      </c>
      <c r="AM3360" t="s">
        <v>3621</v>
      </c>
      <c r="AP3360" s="287" t="str">
        <f>IFERROR(IF(Table_Merge1[[#This Row],[LME Zinc stock]]*Table_Merge1[[#This Row],[Nima.مقدار]]=0,"",Table_Merge1[[#This Row],[LME Zinc stock]]*Table_Merge1[[#This Row],[Nima.مقدار]]),"")</f>
        <v/>
      </c>
      <c r="AQ3360" s="287" t="str">
        <f>IFERROR(IF(Table_Merge1[[#This Row],[LME Zinc 3-month]]*Table_Merge1[[#This Row],[Nima.مقدار]]=0,"",Table_Merge1[[#This Row],[LME Zinc 3-month]]*Table_Merge1[[#This Row],[Nima.مقدار]]),"")</f>
        <v/>
      </c>
      <c r="AR3360" s="288" t="str">
        <f>IFERROR(IF(Table_Merge1[[#This Row],[LME Zinc stock]]*Table_Merge1[[#This Row],[Azad.Sell]]=0,"",Table_Merge1[[#This Row],[LME Zinc stock]]*Table_Merge1[[#This Row],[Azad.Sell]]),"")</f>
        <v/>
      </c>
      <c r="AS3360" s="288" t="str">
        <f>IFERROR(IF(Table_Merge1[[#This Row],[LME Zinc 3-month]]*Table_Merge1[[#This Row],[Azad.Sell]]=0,"",Table_Merge1[[#This Row],[LME Zinc 3-month]]*Table_Merge1[[#This Row],[Azad.Sell]]),"")</f>
        <v/>
      </c>
      <c r="AT3360"/>
    </row>
    <row r="3361" spans="15:46" x14ac:dyDescent="0.25">
      <c r="O3361" s="284">
        <f>IFERROR(DATE(Table7[[#This Row],[year]],MONTH(DATEVALUE(Table7[[#This Row],[month]]&amp;"1")),Table7[[#This Row],[day]]),"")</f>
        <v>40225</v>
      </c>
      <c r="P3361" s="195" t="s">
        <v>6786</v>
      </c>
      <c r="Q3361" s="195">
        <v>2010</v>
      </c>
      <c r="R3361" s="195" t="s">
        <v>3433</v>
      </c>
      <c r="S3361" s="195">
        <v>16</v>
      </c>
      <c r="T3361" s="195">
        <v>1115.25</v>
      </c>
      <c r="U3361" s="195">
        <v>2233</v>
      </c>
      <c r="V3361" s="195">
        <v>4545125</v>
      </c>
      <c r="X3361" s="260">
        <v>40308</v>
      </c>
      <c r="Z3361" s="260">
        <v>4</v>
      </c>
      <c r="AB3361" s="260" t="str">
        <f>IFERROR(IFERROR(VLOOKUP(Table_Merge1[[#This Row],[Column1]],Table11[#All],2,FALSE),LEFT(AB3362,8)&amp;IF(LEN((RIGHT(AB3362,2)+1))&lt;2,"0"&amp;(RIGHT(AB3362,2)+1),(RIGHT(AB3362,2)-1))),"")</f>
        <v/>
      </c>
      <c r="AC3361" s="259" t="str">
        <f>LEFT(Table_Merge1[[#This Row],[Column2]],4)</f>
        <v/>
      </c>
      <c r="AD3361" s="259" t="str">
        <f>RIGHT(LEFT(Table_Merge1[[#This Row],[Column2]],7),2)</f>
        <v/>
      </c>
      <c r="AE3361" s="259" t="str">
        <f>RIGHT(Table_Merge1[[#This Row],[Column2]],2)</f>
        <v/>
      </c>
      <c r="AH3361" s="260">
        <v>2010</v>
      </c>
      <c r="AI3361" t="s">
        <v>3439</v>
      </c>
      <c r="AJ3361" s="260">
        <v>10</v>
      </c>
      <c r="AK3361">
        <v>1188.25</v>
      </c>
      <c r="AL3361">
        <v>2070.5</v>
      </c>
      <c r="AM3361">
        <v>4561400</v>
      </c>
      <c r="AP3361" s="287" t="str">
        <f>IFERROR(IF(Table_Merge1[[#This Row],[LME Zinc stock]]*Table_Merge1[[#This Row],[Nima.مقدار]]=0,"",Table_Merge1[[#This Row],[LME Zinc stock]]*Table_Merge1[[#This Row],[Nima.مقدار]]),"")</f>
        <v/>
      </c>
      <c r="AQ3361" s="287" t="str">
        <f>IFERROR(IF(Table_Merge1[[#This Row],[LME Zinc 3-month]]*Table_Merge1[[#This Row],[Nima.مقدار]]=0,"",Table_Merge1[[#This Row],[LME Zinc 3-month]]*Table_Merge1[[#This Row],[Nima.مقدار]]),"")</f>
        <v/>
      </c>
      <c r="AR3361" s="288" t="str">
        <f>IFERROR(IF(Table_Merge1[[#This Row],[LME Zinc stock]]*Table_Merge1[[#This Row],[Azad.Sell]]=0,"",Table_Merge1[[#This Row],[LME Zinc stock]]*Table_Merge1[[#This Row],[Azad.Sell]]),"")</f>
        <v/>
      </c>
      <c r="AS3361" s="288" t="str">
        <f>IFERROR(IF(Table_Merge1[[#This Row],[LME Zinc 3-month]]*Table_Merge1[[#This Row],[Azad.Sell]]=0,"",Table_Merge1[[#This Row],[LME Zinc 3-month]]*Table_Merge1[[#This Row],[Azad.Sell]]),"")</f>
        <v/>
      </c>
      <c r="AT3361"/>
    </row>
    <row r="3362" spans="15:46" x14ac:dyDescent="0.25">
      <c r="O3362" s="283">
        <f>IFERROR(DATE(Table7[[#This Row],[year]],MONTH(DATEVALUE(Table7[[#This Row],[month]]&amp;"1")),Table7[[#This Row],[day]]),"")</f>
        <v>40224</v>
      </c>
      <c r="P3362" s="257" t="s">
        <v>6787</v>
      </c>
      <c r="Q3362" s="257">
        <v>2010</v>
      </c>
      <c r="R3362" s="257" t="s">
        <v>3433</v>
      </c>
      <c r="S3362" s="257">
        <v>15</v>
      </c>
      <c r="T3362" s="257">
        <v>1099.5</v>
      </c>
      <c r="U3362" s="257">
        <v>2233</v>
      </c>
      <c r="V3362" s="257">
        <v>4551975</v>
      </c>
      <c r="X3362" s="260">
        <v>40305</v>
      </c>
      <c r="Z3362" s="260">
        <v>4</v>
      </c>
      <c r="AB3362" s="260" t="str">
        <f>IFERROR(IFERROR(VLOOKUP(Table_Merge1[[#This Row],[Column1]],Table11[#All],2,FALSE),LEFT(AB3363,8)&amp;IF(LEN((RIGHT(AB3363,2)+1))&lt;2,"0"&amp;(RIGHT(AB3363,2)+1),(RIGHT(AB3363,2)-1))),"")</f>
        <v/>
      </c>
      <c r="AC3362" s="259" t="str">
        <f>LEFT(Table_Merge1[[#This Row],[Column2]],4)</f>
        <v/>
      </c>
      <c r="AD3362" s="259" t="str">
        <f>RIGHT(LEFT(Table_Merge1[[#This Row],[Column2]],7),2)</f>
        <v/>
      </c>
      <c r="AE3362" s="259" t="str">
        <f>RIGHT(Table_Merge1[[#This Row],[Column2]],2)</f>
        <v/>
      </c>
      <c r="AH3362" s="260">
        <v>2010</v>
      </c>
      <c r="AI3362" t="s">
        <v>3439</v>
      </c>
      <c r="AJ3362" s="260">
        <v>7</v>
      </c>
      <c r="AK3362">
        <v>1199.5999999999999</v>
      </c>
      <c r="AL3362">
        <v>2034.5</v>
      </c>
      <c r="AM3362">
        <v>4566625</v>
      </c>
      <c r="AP3362" s="287" t="str">
        <f>IFERROR(IF(Table_Merge1[[#This Row],[LME Zinc stock]]*Table_Merge1[[#This Row],[Nima.مقدار]]=0,"",Table_Merge1[[#This Row],[LME Zinc stock]]*Table_Merge1[[#This Row],[Nima.مقدار]]),"")</f>
        <v/>
      </c>
      <c r="AQ3362" s="287" t="str">
        <f>IFERROR(IF(Table_Merge1[[#This Row],[LME Zinc 3-month]]*Table_Merge1[[#This Row],[Nima.مقدار]]=0,"",Table_Merge1[[#This Row],[LME Zinc 3-month]]*Table_Merge1[[#This Row],[Nima.مقدار]]),"")</f>
        <v/>
      </c>
      <c r="AR3362" s="288" t="str">
        <f>IFERROR(IF(Table_Merge1[[#This Row],[LME Zinc stock]]*Table_Merge1[[#This Row],[Azad.Sell]]=0,"",Table_Merge1[[#This Row],[LME Zinc stock]]*Table_Merge1[[#This Row],[Azad.Sell]]),"")</f>
        <v/>
      </c>
      <c r="AS3362" s="288" t="str">
        <f>IFERROR(IF(Table_Merge1[[#This Row],[LME Zinc 3-month]]*Table_Merge1[[#This Row],[Azad.Sell]]=0,"",Table_Merge1[[#This Row],[LME Zinc 3-month]]*Table_Merge1[[#This Row],[Azad.Sell]]),"")</f>
        <v/>
      </c>
      <c r="AT3362"/>
    </row>
    <row r="3363" spans="15:46" x14ac:dyDescent="0.25">
      <c r="O3363" s="284">
        <f>IFERROR(DATE(Table7[[#This Row],[year]],MONTH(DATEVALUE(Table7[[#This Row],[month]]&amp;"1")),Table7[[#This Row],[day]]),"")</f>
        <v>40221</v>
      </c>
      <c r="P3363" s="195" t="s">
        <v>6788</v>
      </c>
      <c r="Q3363" s="195">
        <v>2010</v>
      </c>
      <c r="R3363" s="195" t="s">
        <v>3433</v>
      </c>
      <c r="S3363" s="195">
        <v>12</v>
      </c>
      <c r="T3363" s="195">
        <v>1078.25</v>
      </c>
      <c r="U3363" s="195">
        <v>2165.5</v>
      </c>
      <c r="V3363" s="195">
        <v>4557950</v>
      </c>
      <c r="X3363" s="260">
        <v>40304</v>
      </c>
      <c r="Z3363" s="260">
        <v>4</v>
      </c>
      <c r="AB3363" s="260" t="str">
        <f>IFERROR(IFERROR(VLOOKUP(Table_Merge1[[#This Row],[Column1]],Table11[#All],2,FALSE),LEFT(AB3364,8)&amp;IF(LEN((RIGHT(AB3364,2)+1))&lt;2,"0"&amp;(RIGHT(AB3364,2)+1),(RIGHT(AB3364,2)-1))),"")</f>
        <v/>
      </c>
      <c r="AC3363" s="259" t="str">
        <f>LEFT(Table_Merge1[[#This Row],[Column2]],4)</f>
        <v/>
      </c>
      <c r="AD3363" s="259" t="str">
        <f>RIGHT(LEFT(Table_Merge1[[#This Row],[Column2]],7),2)</f>
        <v/>
      </c>
      <c r="AE3363" s="259" t="str">
        <f>RIGHT(Table_Merge1[[#This Row],[Column2]],2)</f>
        <v/>
      </c>
      <c r="AH3363" s="260">
        <v>2010</v>
      </c>
      <c r="AI3363" t="s">
        <v>3439</v>
      </c>
      <c r="AJ3363" s="260">
        <v>6</v>
      </c>
      <c r="AK3363">
        <v>1178</v>
      </c>
      <c r="AL3363">
        <v>2041.5</v>
      </c>
      <c r="AM3363">
        <v>4570150</v>
      </c>
      <c r="AP3363" s="287" t="str">
        <f>IFERROR(IF(Table_Merge1[[#This Row],[LME Zinc stock]]*Table_Merge1[[#This Row],[Nima.مقدار]]=0,"",Table_Merge1[[#This Row],[LME Zinc stock]]*Table_Merge1[[#This Row],[Nima.مقدار]]),"")</f>
        <v/>
      </c>
      <c r="AQ3363" s="287" t="str">
        <f>IFERROR(IF(Table_Merge1[[#This Row],[LME Zinc 3-month]]*Table_Merge1[[#This Row],[Nima.مقدار]]=0,"",Table_Merge1[[#This Row],[LME Zinc 3-month]]*Table_Merge1[[#This Row],[Nima.مقدار]]),"")</f>
        <v/>
      </c>
      <c r="AR3363" s="288" t="str">
        <f>IFERROR(IF(Table_Merge1[[#This Row],[LME Zinc stock]]*Table_Merge1[[#This Row],[Azad.Sell]]=0,"",Table_Merge1[[#This Row],[LME Zinc stock]]*Table_Merge1[[#This Row],[Azad.Sell]]),"")</f>
        <v/>
      </c>
      <c r="AS3363" s="288" t="str">
        <f>IFERROR(IF(Table_Merge1[[#This Row],[LME Zinc 3-month]]*Table_Merge1[[#This Row],[Azad.Sell]]=0,"",Table_Merge1[[#This Row],[LME Zinc 3-month]]*Table_Merge1[[#This Row],[Azad.Sell]]),"")</f>
        <v/>
      </c>
      <c r="AT3363"/>
    </row>
    <row r="3364" spans="15:46" x14ac:dyDescent="0.25">
      <c r="O3364" s="283">
        <f>IFERROR(DATE(Table7[[#This Row],[year]],MONTH(DATEVALUE(Table7[[#This Row],[month]]&amp;"1")),Table7[[#This Row],[day]]),"")</f>
        <v>40220</v>
      </c>
      <c r="P3364" s="257" t="s">
        <v>6789</v>
      </c>
      <c r="Q3364" s="257">
        <v>2010</v>
      </c>
      <c r="R3364" s="257" t="s">
        <v>3433</v>
      </c>
      <c r="S3364" s="257">
        <v>11</v>
      </c>
      <c r="T3364" s="257">
        <v>1079.5</v>
      </c>
      <c r="U3364" s="257">
        <v>2140</v>
      </c>
      <c r="V3364" s="257">
        <v>4566775</v>
      </c>
      <c r="X3364" s="260">
        <v>40303</v>
      </c>
      <c r="Z3364" s="260">
        <v>4</v>
      </c>
      <c r="AB3364" s="260" t="str">
        <f>IFERROR(IFERROR(VLOOKUP(Table_Merge1[[#This Row],[Column1]],Table11[#All],2,FALSE),LEFT(AB3365,8)&amp;IF(LEN((RIGHT(AB3365,2)+1))&lt;2,"0"&amp;(RIGHT(AB3365,2)+1),(RIGHT(AB3365,2)-1))),"")</f>
        <v/>
      </c>
      <c r="AC3364" s="259" t="str">
        <f>LEFT(Table_Merge1[[#This Row],[Column2]],4)</f>
        <v/>
      </c>
      <c r="AD3364" s="259" t="str">
        <f>RIGHT(LEFT(Table_Merge1[[#This Row],[Column2]],7),2)</f>
        <v/>
      </c>
      <c r="AE3364" s="259" t="str">
        <f>RIGHT(Table_Merge1[[#This Row],[Column2]],2)</f>
        <v/>
      </c>
      <c r="AH3364" s="260">
        <v>2010</v>
      </c>
      <c r="AI3364" t="s">
        <v>3439</v>
      </c>
      <c r="AJ3364" s="260">
        <v>5</v>
      </c>
      <c r="AK3364">
        <v>1172</v>
      </c>
      <c r="AL3364">
        <v>2012</v>
      </c>
      <c r="AM3364">
        <v>4573750</v>
      </c>
      <c r="AP3364" s="287" t="str">
        <f>IFERROR(IF(Table_Merge1[[#This Row],[LME Zinc stock]]*Table_Merge1[[#This Row],[Nima.مقدار]]=0,"",Table_Merge1[[#This Row],[LME Zinc stock]]*Table_Merge1[[#This Row],[Nima.مقدار]]),"")</f>
        <v/>
      </c>
      <c r="AQ3364" s="287" t="str">
        <f>IFERROR(IF(Table_Merge1[[#This Row],[LME Zinc 3-month]]*Table_Merge1[[#This Row],[Nima.مقدار]]=0,"",Table_Merge1[[#This Row],[LME Zinc 3-month]]*Table_Merge1[[#This Row],[Nima.مقدار]]),"")</f>
        <v/>
      </c>
      <c r="AR3364" s="288" t="str">
        <f>IFERROR(IF(Table_Merge1[[#This Row],[LME Zinc stock]]*Table_Merge1[[#This Row],[Azad.Sell]]=0,"",Table_Merge1[[#This Row],[LME Zinc stock]]*Table_Merge1[[#This Row],[Azad.Sell]]),"")</f>
        <v/>
      </c>
      <c r="AS3364" s="288" t="str">
        <f>IFERROR(IF(Table_Merge1[[#This Row],[LME Zinc 3-month]]*Table_Merge1[[#This Row],[Azad.Sell]]=0,"",Table_Merge1[[#This Row],[LME Zinc 3-month]]*Table_Merge1[[#This Row],[Azad.Sell]]),"")</f>
        <v/>
      </c>
      <c r="AT3364"/>
    </row>
    <row r="3365" spans="15:46" x14ac:dyDescent="0.25">
      <c r="O3365" s="284">
        <f>IFERROR(DATE(Table7[[#This Row],[year]],MONTH(DATEVALUE(Table7[[#This Row],[month]]&amp;"1")),Table7[[#This Row],[day]]),"")</f>
        <v>40219</v>
      </c>
      <c r="P3365" s="195" t="s">
        <v>6790</v>
      </c>
      <c r="Q3365" s="195">
        <v>2010</v>
      </c>
      <c r="R3365" s="195" t="s">
        <v>3433</v>
      </c>
      <c r="S3365" s="195">
        <v>10</v>
      </c>
      <c r="T3365" s="195">
        <v>1075.5</v>
      </c>
      <c r="U3365" s="195">
        <v>2132</v>
      </c>
      <c r="V3365" s="195">
        <v>4570075</v>
      </c>
      <c r="X3365" s="260">
        <v>40302</v>
      </c>
      <c r="Z3365" s="260">
        <v>4</v>
      </c>
      <c r="AB3365" s="260" t="str">
        <f>IFERROR(IFERROR(VLOOKUP(Table_Merge1[[#This Row],[Column1]],Table11[#All],2,FALSE),LEFT(AB3366,8)&amp;IF(LEN((RIGHT(AB3366,2)+1))&lt;2,"0"&amp;(RIGHT(AB3366,2)+1),(RIGHT(AB3366,2)-1))),"")</f>
        <v/>
      </c>
      <c r="AC3365" s="259" t="str">
        <f>LEFT(Table_Merge1[[#This Row],[Column2]],4)</f>
        <v/>
      </c>
      <c r="AD3365" s="259" t="str">
        <f>RIGHT(LEFT(Table_Merge1[[#This Row],[Column2]],7),2)</f>
        <v/>
      </c>
      <c r="AE3365" s="259" t="str">
        <f>RIGHT(Table_Merge1[[#This Row],[Column2]],2)</f>
        <v/>
      </c>
      <c r="AH3365" s="260">
        <v>2010</v>
      </c>
      <c r="AI3365" t="s">
        <v>3439</v>
      </c>
      <c r="AJ3365" s="260">
        <v>4</v>
      </c>
      <c r="AK3365">
        <v>1184.25</v>
      </c>
      <c r="AL3365">
        <v>2038</v>
      </c>
      <c r="AM3365">
        <v>4578725</v>
      </c>
      <c r="AP3365" s="287" t="str">
        <f>IFERROR(IF(Table_Merge1[[#This Row],[LME Zinc stock]]*Table_Merge1[[#This Row],[Nima.مقدار]]=0,"",Table_Merge1[[#This Row],[LME Zinc stock]]*Table_Merge1[[#This Row],[Nima.مقدار]]),"")</f>
        <v/>
      </c>
      <c r="AQ3365" s="287" t="str">
        <f>IFERROR(IF(Table_Merge1[[#This Row],[LME Zinc 3-month]]*Table_Merge1[[#This Row],[Nima.مقدار]]=0,"",Table_Merge1[[#This Row],[LME Zinc 3-month]]*Table_Merge1[[#This Row],[Nima.مقدار]]),"")</f>
        <v/>
      </c>
      <c r="AR3365" s="288" t="str">
        <f>IFERROR(IF(Table_Merge1[[#This Row],[LME Zinc stock]]*Table_Merge1[[#This Row],[Azad.Sell]]=0,"",Table_Merge1[[#This Row],[LME Zinc stock]]*Table_Merge1[[#This Row],[Azad.Sell]]),"")</f>
        <v/>
      </c>
      <c r="AS3365" s="288" t="str">
        <f>IFERROR(IF(Table_Merge1[[#This Row],[LME Zinc 3-month]]*Table_Merge1[[#This Row],[Azad.Sell]]=0,"",Table_Merge1[[#This Row],[LME Zinc 3-month]]*Table_Merge1[[#This Row],[Azad.Sell]]),"")</f>
        <v/>
      </c>
      <c r="AT3365"/>
    </row>
    <row r="3366" spans="15:46" x14ac:dyDescent="0.25">
      <c r="O3366" s="283">
        <f>IFERROR(DATE(Table7[[#This Row],[year]],MONTH(DATEVALUE(Table7[[#This Row],[month]]&amp;"1")),Table7[[#This Row],[day]]),"")</f>
        <v>40218</v>
      </c>
      <c r="P3366" s="257" t="s">
        <v>6791</v>
      </c>
      <c r="Q3366" s="257">
        <v>2010</v>
      </c>
      <c r="R3366" s="257" t="s">
        <v>3433</v>
      </c>
      <c r="S3366" s="257">
        <v>9</v>
      </c>
      <c r="T3366" s="257">
        <v>1068</v>
      </c>
      <c r="U3366" s="257" t="s">
        <v>3621</v>
      </c>
      <c r="V3366" s="257" t="s">
        <v>3621</v>
      </c>
      <c r="X3366" s="260">
        <v>40298</v>
      </c>
      <c r="Z3366" s="260">
        <v>4</v>
      </c>
      <c r="AB3366" s="260" t="str">
        <f>IFERROR(IFERROR(VLOOKUP(Table_Merge1[[#This Row],[Column1]],Table11[#All],2,FALSE),LEFT(AB3367,8)&amp;IF(LEN((RIGHT(AB3367,2)+1))&lt;2,"0"&amp;(RIGHT(AB3367,2)+1),(RIGHT(AB3367,2)-1))),"")</f>
        <v/>
      </c>
      <c r="AC3366" s="259" t="str">
        <f>LEFT(Table_Merge1[[#This Row],[Column2]],4)</f>
        <v/>
      </c>
      <c r="AD3366" s="259" t="str">
        <f>RIGHT(LEFT(Table_Merge1[[#This Row],[Column2]],7),2)</f>
        <v/>
      </c>
      <c r="AE3366" s="259" t="str">
        <f>RIGHT(Table_Merge1[[#This Row],[Column2]],2)</f>
        <v/>
      </c>
      <c r="AH3366" s="260">
        <v>2010</v>
      </c>
      <c r="AI3366" t="s">
        <v>3437</v>
      </c>
      <c r="AJ3366" s="260">
        <v>30</v>
      </c>
      <c r="AK3366">
        <v>1175.25</v>
      </c>
      <c r="AL3366">
        <v>1976</v>
      </c>
      <c r="AM3366">
        <v>4588700</v>
      </c>
      <c r="AP3366" s="287" t="str">
        <f>IFERROR(IF(Table_Merge1[[#This Row],[LME Zinc stock]]*Table_Merge1[[#This Row],[Nima.مقدار]]=0,"",Table_Merge1[[#This Row],[LME Zinc stock]]*Table_Merge1[[#This Row],[Nima.مقدار]]),"")</f>
        <v/>
      </c>
      <c r="AQ3366" s="287" t="str">
        <f>IFERROR(IF(Table_Merge1[[#This Row],[LME Zinc 3-month]]*Table_Merge1[[#This Row],[Nima.مقدار]]=0,"",Table_Merge1[[#This Row],[LME Zinc 3-month]]*Table_Merge1[[#This Row],[Nima.مقدار]]),"")</f>
        <v/>
      </c>
      <c r="AR3366" s="288" t="str">
        <f>IFERROR(IF(Table_Merge1[[#This Row],[LME Zinc stock]]*Table_Merge1[[#This Row],[Azad.Sell]]=0,"",Table_Merge1[[#This Row],[LME Zinc stock]]*Table_Merge1[[#This Row],[Azad.Sell]]),"")</f>
        <v/>
      </c>
      <c r="AS3366" s="288" t="str">
        <f>IFERROR(IF(Table_Merge1[[#This Row],[LME Zinc 3-month]]*Table_Merge1[[#This Row],[Azad.Sell]]=0,"",Table_Merge1[[#This Row],[LME Zinc 3-month]]*Table_Merge1[[#This Row],[Azad.Sell]]),"")</f>
        <v/>
      </c>
      <c r="AT3366"/>
    </row>
    <row r="3367" spans="15:46" x14ac:dyDescent="0.25">
      <c r="O3367" s="284">
        <f>IFERROR(DATE(Table7[[#This Row],[year]],MONTH(DATEVALUE(Table7[[#This Row],[month]]&amp;"1")),Table7[[#This Row],[day]]),"")</f>
        <v>40217</v>
      </c>
      <c r="P3367" s="195" t="s">
        <v>6792</v>
      </c>
      <c r="Q3367" s="195">
        <v>2010</v>
      </c>
      <c r="R3367" s="195" t="s">
        <v>3433</v>
      </c>
      <c r="S3367" s="195">
        <v>8</v>
      </c>
      <c r="T3367" s="195">
        <v>1070</v>
      </c>
      <c r="U3367" s="195">
        <v>2088.5</v>
      </c>
      <c r="V3367" s="195">
        <v>4575350</v>
      </c>
      <c r="X3367" s="260">
        <v>40297</v>
      </c>
      <c r="Z3367" s="260">
        <v>4</v>
      </c>
      <c r="AB3367" s="260" t="str">
        <f>IFERROR(IFERROR(VLOOKUP(Table_Merge1[[#This Row],[Column1]],Table11[#All],2,FALSE),LEFT(AB3368,8)&amp;IF(LEN((RIGHT(AB3368,2)+1))&lt;2,"0"&amp;(RIGHT(AB3368,2)+1),(RIGHT(AB3368,2)-1))),"")</f>
        <v/>
      </c>
      <c r="AC3367" s="259" t="str">
        <f>LEFT(Table_Merge1[[#This Row],[Column2]],4)</f>
        <v/>
      </c>
      <c r="AD3367" s="259" t="str">
        <f>RIGHT(LEFT(Table_Merge1[[#This Row],[Column2]],7),2)</f>
        <v/>
      </c>
      <c r="AE3367" s="259" t="str">
        <f>RIGHT(Table_Merge1[[#This Row],[Column2]],2)</f>
        <v/>
      </c>
      <c r="AH3367" s="260">
        <v>2010</v>
      </c>
      <c r="AI3367" t="s">
        <v>3437</v>
      </c>
      <c r="AJ3367" s="260">
        <v>29</v>
      </c>
      <c r="AK3367">
        <v>1170</v>
      </c>
      <c r="AL3367">
        <v>1998</v>
      </c>
      <c r="AM3367">
        <v>4549625</v>
      </c>
      <c r="AP3367" s="287" t="str">
        <f>IFERROR(IF(Table_Merge1[[#This Row],[LME Zinc stock]]*Table_Merge1[[#This Row],[Nima.مقدار]]=0,"",Table_Merge1[[#This Row],[LME Zinc stock]]*Table_Merge1[[#This Row],[Nima.مقدار]]),"")</f>
        <v/>
      </c>
      <c r="AQ3367" s="287" t="str">
        <f>IFERROR(IF(Table_Merge1[[#This Row],[LME Zinc 3-month]]*Table_Merge1[[#This Row],[Nima.مقدار]]=0,"",Table_Merge1[[#This Row],[LME Zinc 3-month]]*Table_Merge1[[#This Row],[Nima.مقدار]]),"")</f>
        <v/>
      </c>
      <c r="AR3367" s="288" t="str">
        <f>IFERROR(IF(Table_Merge1[[#This Row],[LME Zinc stock]]*Table_Merge1[[#This Row],[Azad.Sell]]=0,"",Table_Merge1[[#This Row],[LME Zinc stock]]*Table_Merge1[[#This Row],[Azad.Sell]]),"")</f>
        <v/>
      </c>
      <c r="AS3367" s="288" t="str">
        <f>IFERROR(IF(Table_Merge1[[#This Row],[LME Zinc 3-month]]*Table_Merge1[[#This Row],[Azad.Sell]]=0,"",Table_Merge1[[#This Row],[LME Zinc 3-month]]*Table_Merge1[[#This Row],[Azad.Sell]]),"")</f>
        <v/>
      </c>
      <c r="AT3367"/>
    </row>
    <row r="3368" spans="15:46" x14ac:dyDescent="0.25">
      <c r="O3368" s="283">
        <f>IFERROR(DATE(Table7[[#This Row],[year]],MONTH(DATEVALUE(Table7[[#This Row],[month]]&amp;"1")),Table7[[#This Row],[day]]),"")</f>
        <v>40214</v>
      </c>
      <c r="P3368" s="257" t="s">
        <v>6793</v>
      </c>
      <c r="Q3368" s="257">
        <v>2010</v>
      </c>
      <c r="R3368" s="257" t="s">
        <v>3433</v>
      </c>
      <c r="S3368" s="257">
        <v>5</v>
      </c>
      <c r="T3368" s="257">
        <v>1052.25</v>
      </c>
      <c r="U3368" s="257">
        <v>2090.5</v>
      </c>
      <c r="V3368" s="257">
        <v>4579875</v>
      </c>
      <c r="X3368" s="260">
        <v>40296</v>
      </c>
      <c r="Z3368" s="260">
        <v>4</v>
      </c>
      <c r="AB3368" s="260" t="str">
        <f>IFERROR(IFERROR(VLOOKUP(Table_Merge1[[#This Row],[Column1]],Table11[#All],2,FALSE),LEFT(AB3369,8)&amp;IF(LEN((RIGHT(AB3369,2)+1))&lt;2,"0"&amp;(RIGHT(AB3369,2)+1),(RIGHT(AB3369,2)-1))),"")</f>
        <v/>
      </c>
      <c r="AC3368" s="259" t="str">
        <f>LEFT(Table_Merge1[[#This Row],[Column2]],4)</f>
        <v/>
      </c>
      <c r="AD3368" s="259" t="str">
        <f>RIGHT(LEFT(Table_Merge1[[#This Row],[Column2]],7),2)</f>
        <v/>
      </c>
      <c r="AE3368" s="259" t="str">
        <f>RIGHT(Table_Merge1[[#This Row],[Column2]],2)</f>
        <v/>
      </c>
      <c r="AH3368" s="260">
        <v>2010</v>
      </c>
      <c r="AI3368" t="s">
        <v>3437</v>
      </c>
      <c r="AJ3368" s="260">
        <v>28</v>
      </c>
      <c r="AK3368">
        <v>1164.25</v>
      </c>
      <c r="AL3368">
        <v>2036</v>
      </c>
      <c r="AM3368">
        <v>4511025</v>
      </c>
      <c r="AP3368" s="287" t="str">
        <f>IFERROR(IF(Table_Merge1[[#This Row],[LME Zinc stock]]*Table_Merge1[[#This Row],[Nima.مقدار]]=0,"",Table_Merge1[[#This Row],[LME Zinc stock]]*Table_Merge1[[#This Row],[Nima.مقدار]]),"")</f>
        <v/>
      </c>
      <c r="AQ3368" s="287" t="str">
        <f>IFERROR(IF(Table_Merge1[[#This Row],[LME Zinc 3-month]]*Table_Merge1[[#This Row],[Nima.مقدار]]=0,"",Table_Merge1[[#This Row],[LME Zinc 3-month]]*Table_Merge1[[#This Row],[Nima.مقدار]]),"")</f>
        <v/>
      </c>
      <c r="AR3368" s="288" t="str">
        <f>IFERROR(IF(Table_Merge1[[#This Row],[LME Zinc stock]]*Table_Merge1[[#This Row],[Azad.Sell]]=0,"",Table_Merge1[[#This Row],[LME Zinc stock]]*Table_Merge1[[#This Row],[Azad.Sell]]),"")</f>
        <v/>
      </c>
      <c r="AS3368" s="288" t="str">
        <f>IFERROR(IF(Table_Merge1[[#This Row],[LME Zinc 3-month]]*Table_Merge1[[#This Row],[Azad.Sell]]=0,"",Table_Merge1[[#This Row],[LME Zinc 3-month]]*Table_Merge1[[#This Row],[Azad.Sell]]),"")</f>
        <v/>
      </c>
      <c r="AT3368"/>
    </row>
    <row r="3369" spans="15:46" x14ac:dyDescent="0.25">
      <c r="O3369" s="284">
        <f>IFERROR(DATE(Table7[[#This Row],[year]],MONTH(DATEVALUE(Table7[[#This Row],[month]]&amp;"1")),Table7[[#This Row],[day]]),"")</f>
        <v>40213</v>
      </c>
      <c r="P3369" s="195" t="s">
        <v>6794</v>
      </c>
      <c r="Q3369" s="195">
        <v>2010</v>
      </c>
      <c r="R3369" s="195" t="s">
        <v>3433</v>
      </c>
      <c r="S3369" s="195">
        <v>4</v>
      </c>
      <c r="T3369" s="195">
        <v>1102.5</v>
      </c>
      <c r="U3369" s="195">
        <v>2113.5</v>
      </c>
      <c r="V3369" s="195">
        <v>4583875</v>
      </c>
      <c r="X3369" s="260">
        <v>40295</v>
      </c>
      <c r="Z3369" s="260">
        <v>4</v>
      </c>
      <c r="AB3369" s="260" t="str">
        <f>IFERROR(IFERROR(VLOOKUP(Table_Merge1[[#This Row],[Column1]],Table11[#All],2,FALSE),LEFT(AB3370,8)&amp;IF(LEN((RIGHT(AB3370,2)+1))&lt;2,"0"&amp;(RIGHT(AB3370,2)+1),(RIGHT(AB3370,2)-1))),"")</f>
        <v/>
      </c>
      <c r="AC3369" s="259" t="str">
        <f>LEFT(Table_Merge1[[#This Row],[Column2]],4)</f>
        <v/>
      </c>
      <c r="AD3369" s="259" t="str">
        <f>RIGHT(LEFT(Table_Merge1[[#This Row],[Column2]],7),2)</f>
        <v/>
      </c>
      <c r="AE3369" s="259" t="str">
        <f>RIGHT(Table_Merge1[[#This Row],[Column2]],2)</f>
        <v/>
      </c>
      <c r="AH3369" s="260">
        <v>2010</v>
      </c>
      <c r="AI3369" t="s">
        <v>3437</v>
      </c>
      <c r="AJ3369" s="260">
        <v>27</v>
      </c>
      <c r="AK3369">
        <v>1152.25</v>
      </c>
      <c r="AL3369">
        <v>2040</v>
      </c>
      <c r="AM3369">
        <v>4474425</v>
      </c>
      <c r="AP3369" s="287" t="str">
        <f>IFERROR(IF(Table_Merge1[[#This Row],[LME Zinc stock]]*Table_Merge1[[#This Row],[Nima.مقدار]]=0,"",Table_Merge1[[#This Row],[LME Zinc stock]]*Table_Merge1[[#This Row],[Nima.مقدار]]),"")</f>
        <v/>
      </c>
      <c r="AQ3369" s="287" t="str">
        <f>IFERROR(IF(Table_Merge1[[#This Row],[LME Zinc 3-month]]*Table_Merge1[[#This Row],[Nima.مقدار]]=0,"",Table_Merge1[[#This Row],[LME Zinc 3-month]]*Table_Merge1[[#This Row],[Nima.مقدار]]),"")</f>
        <v/>
      </c>
      <c r="AR3369" s="288" t="str">
        <f>IFERROR(IF(Table_Merge1[[#This Row],[LME Zinc stock]]*Table_Merge1[[#This Row],[Azad.Sell]]=0,"",Table_Merge1[[#This Row],[LME Zinc stock]]*Table_Merge1[[#This Row],[Azad.Sell]]),"")</f>
        <v/>
      </c>
      <c r="AS3369" s="288" t="str">
        <f>IFERROR(IF(Table_Merge1[[#This Row],[LME Zinc 3-month]]*Table_Merge1[[#This Row],[Azad.Sell]]=0,"",Table_Merge1[[#This Row],[LME Zinc 3-month]]*Table_Merge1[[#This Row],[Azad.Sell]]),"")</f>
        <v/>
      </c>
      <c r="AT3369"/>
    </row>
    <row r="3370" spans="15:46" x14ac:dyDescent="0.25">
      <c r="O3370" s="283">
        <f>IFERROR(DATE(Table7[[#This Row],[year]],MONTH(DATEVALUE(Table7[[#This Row],[month]]&amp;"1")),Table7[[#This Row],[day]]),"")</f>
        <v>40212</v>
      </c>
      <c r="P3370" s="257" t="s">
        <v>6795</v>
      </c>
      <c r="Q3370" s="257">
        <v>2010</v>
      </c>
      <c r="R3370" s="257" t="s">
        <v>3433</v>
      </c>
      <c r="S3370" s="257">
        <v>3</v>
      </c>
      <c r="T3370" s="257">
        <v>1118.5</v>
      </c>
      <c r="U3370" s="257">
        <v>2150</v>
      </c>
      <c r="V3370" s="257">
        <v>4588350</v>
      </c>
      <c r="X3370" s="260">
        <v>40294</v>
      </c>
      <c r="Z3370" s="260">
        <v>4</v>
      </c>
      <c r="AB3370" s="260" t="str">
        <f>IFERROR(IFERROR(VLOOKUP(Table_Merge1[[#This Row],[Column1]],Table11[#All],2,FALSE),LEFT(AB3371,8)&amp;IF(LEN((RIGHT(AB3371,2)+1))&lt;2,"0"&amp;(RIGHT(AB3371,2)+1),(RIGHT(AB3371,2)-1))),"")</f>
        <v/>
      </c>
      <c r="AC3370" s="259" t="str">
        <f>LEFT(Table_Merge1[[#This Row],[Column2]],4)</f>
        <v/>
      </c>
      <c r="AD3370" s="259" t="str">
        <f>RIGHT(LEFT(Table_Merge1[[#This Row],[Column2]],7),2)</f>
        <v/>
      </c>
      <c r="AE3370" s="259" t="str">
        <f>RIGHT(Table_Merge1[[#This Row],[Column2]],2)</f>
        <v/>
      </c>
      <c r="AH3370" s="260">
        <v>2010</v>
      </c>
      <c r="AI3370" t="s">
        <v>3437</v>
      </c>
      <c r="AJ3370" s="260">
        <v>26</v>
      </c>
      <c r="AK3370">
        <v>1154</v>
      </c>
      <c r="AL3370">
        <v>2108</v>
      </c>
      <c r="AM3370">
        <v>4478750</v>
      </c>
      <c r="AP3370" s="287" t="str">
        <f>IFERROR(IF(Table_Merge1[[#This Row],[LME Zinc stock]]*Table_Merge1[[#This Row],[Nima.مقدار]]=0,"",Table_Merge1[[#This Row],[LME Zinc stock]]*Table_Merge1[[#This Row],[Nima.مقدار]]),"")</f>
        <v/>
      </c>
      <c r="AQ3370" s="287" t="str">
        <f>IFERROR(IF(Table_Merge1[[#This Row],[LME Zinc 3-month]]*Table_Merge1[[#This Row],[Nima.مقدار]]=0,"",Table_Merge1[[#This Row],[LME Zinc 3-month]]*Table_Merge1[[#This Row],[Nima.مقدار]]),"")</f>
        <v/>
      </c>
      <c r="AR3370" s="288" t="str">
        <f>IFERROR(IF(Table_Merge1[[#This Row],[LME Zinc stock]]*Table_Merge1[[#This Row],[Azad.Sell]]=0,"",Table_Merge1[[#This Row],[LME Zinc stock]]*Table_Merge1[[#This Row],[Azad.Sell]]),"")</f>
        <v/>
      </c>
      <c r="AS3370" s="288" t="str">
        <f>IFERROR(IF(Table_Merge1[[#This Row],[LME Zinc 3-month]]*Table_Merge1[[#This Row],[Azad.Sell]]=0,"",Table_Merge1[[#This Row],[LME Zinc 3-month]]*Table_Merge1[[#This Row],[Azad.Sell]]),"")</f>
        <v/>
      </c>
      <c r="AT3370"/>
    </row>
    <row r="3371" spans="15:46" x14ac:dyDescent="0.25">
      <c r="O3371" s="284">
        <f>IFERROR(DATE(Table7[[#This Row],[year]],MONTH(DATEVALUE(Table7[[#This Row],[month]]&amp;"1")),Table7[[#This Row],[day]]),"")</f>
        <v>40211</v>
      </c>
      <c r="P3371" s="195" t="s">
        <v>6796</v>
      </c>
      <c r="Q3371" s="195">
        <v>2010</v>
      </c>
      <c r="R3371" s="195" t="s">
        <v>3433</v>
      </c>
      <c r="S3371" s="195">
        <v>2</v>
      </c>
      <c r="T3371" s="195">
        <v>1114</v>
      </c>
      <c r="U3371" s="195">
        <v>2146</v>
      </c>
      <c r="V3371" s="195">
        <v>4591375</v>
      </c>
      <c r="X3371" s="260">
        <v>40291</v>
      </c>
      <c r="Z3371" s="260">
        <v>4</v>
      </c>
      <c r="AB3371" s="260" t="str">
        <f>IFERROR(IFERROR(VLOOKUP(Table_Merge1[[#This Row],[Column1]],Table11[#All],2,FALSE),LEFT(AB3372,8)&amp;IF(LEN((RIGHT(AB3372,2)+1))&lt;2,"0"&amp;(RIGHT(AB3372,2)+1),(RIGHT(AB3372,2)-1))),"")</f>
        <v/>
      </c>
      <c r="AC3371" s="259" t="str">
        <f>LEFT(Table_Merge1[[#This Row],[Column2]],4)</f>
        <v/>
      </c>
      <c r="AD3371" s="259" t="str">
        <f>RIGHT(LEFT(Table_Merge1[[#This Row],[Column2]],7),2)</f>
        <v/>
      </c>
      <c r="AE3371" s="259" t="str">
        <f>RIGHT(Table_Merge1[[#This Row],[Column2]],2)</f>
        <v/>
      </c>
      <c r="AH3371" s="260">
        <v>2010</v>
      </c>
      <c r="AI3371" t="s">
        <v>3437</v>
      </c>
      <c r="AJ3371" s="260">
        <v>23</v>
      </c>
      <c r="AK3371">
        <v>1140</v>
      </c>
      <c r="AL3371">
        <v>2137</v>
      </c>
      <c r="AM3371">
        <v>4482475</v>
      </c>
      <c r="AP3371" s="287" t="str">
        <f>IFERROR(IF(Table_Merge1[[#This Row],[LME Zinc stock]]*Table_Merge1[[#This Row],[Nima.مقدار]]=0,"",Table_Merge1[[#This Row],[LME Zinc stock]]*Table_Merge1[[#This Row],[Nima.مقدار]]),"")</f>
        <v/>
      </c>
      <c r="AQ3371" s="287" t="str">
        <f>IFERROR(IF(Table_Merge1[[#This Row],[LME Zinc 3-month]]*Table_Merge1[[#This Row],[Nima.مقدار]]=0,"",Table_Merge1[[#This Row],[LME Zinc 3-month]]*Table_Merge1[[#This Row],[Nima.مقدار]]),"")</f>
        <v/>
      </c>
      <c r="AR3371" s="288" t="str">
        <f>IFERROR(IF(Table_Merge1[[#This Row],[LME Zinc stock]]*Table_Merge1[[#This Row],[Azad.Sell]]=0,"",Table_Merge1[[#This Row],[LME Zinc stock]]*Table_Merge1[[#This Row],[Azad.Sell]]),"")</f>
        <v/>
      </c>
      <c r="AS3371" s="288" t="str">
        <f>IFERROR(IF(Table_Merge1[[#This Row],[LME Zinc 3-month]]*Table_Merge1[[#This Row],[Azad.Sell]]=0,"",Table_Merge1[[#This Row],[LME Zinc 3-month]]*Table_Merge1[[#This Row],[Azad.Sell]]),"")</f>
        <v/>
      </c>
      <c r="AT3371"/>
    </row>
    <row r="3372" spans="15:46" x14ac:dyDescent="0.25">
      <c r="O3372" s="283">
        <f>IFERROR(DATE(Table7[[#This Row],[year]],MONTH(DATEVALUE(Table7[[#This Row],[month]]&amp;"1")),Table7[[#This Row],[day]]),"")</f>
        <v>40210</v>
      </c>
      <c r="P3372" s="257" t="s">
        <v>6797</v>
      </c>
      <c r="Q3372" s="257">
        <v>2010</v>
      </c>
      <c r="R3372" s="257" t="s">
        <v>3433</v>
      </c>
      <c r="S3372" s="257">
        <v>1</v>
      </c>
      <c r="T3372" s="257">
        <v>1082</v>
      </c>
      <c r="U3372" s="257">
        <v>2105</v>
      </c>
      <c r="V3372" s="257">
        <v>4598650</v>
      </c>
      <c r="X3372" s="260">
        <v>40290</v>
      </c>
      <c r="Z3372" s="260">
        <v>4</v>
      </c>
      <c r="AB3372" s="260" t="str">
        <f>IFERROR(IFERROR(VLOOKUP(Table_Merge1[[#This Row],[Column1]],Table11[#All],2,FALSE),LEFT(AB3373,8)&amp;IF(LEN((RIGHT(AB3373,2)+1))&lt;2,"0"&amp;(RIGHT(AB3373,2)+1),(RIGHT(AB3373,2)-1))),"")</f>
        <v/>
      </c>
      <c r="AC3372" s="259" t="str">
        <f>LEFT(Table_Merge1[[#This Row],[Column2]],4)</f>
        <v/>
      </c>
      <c r="AD3372" s="259" t="str">
        <f>RIGHT(LEFT(Table_Merge1[[#This Row],[Column2]],7),2)</f>
        <v/>
      </c>
      <c r="AE3372" s="259" t="str">
        <f>RIGHT(Table_Merge1[[#This Row],[Column2]],2)</f>
        <v/>
      </c>
      <c r="AH3372" s="260">
        <v>2010</v>
      </c>
      <c r="AI3372" t="s">
        <v>3437</v>
      </c>
      <c r="AJ3372" s="260">
        <v>22</v>
      </c>
      <c r="AK3372">
        <v>1144.25</v>
      </c>
      <c r="AL3372">
        <v>2125</v>
      </c>
      <c r="AM3372">
        <v>4488500</v>
      </c>
      <c r="AP3372" s="287" t="str">
        <f>IFERROR(IF(Table_Merge1[[#This Row],[LME Zinc stock]]*Table_Merge1[[#This Row],[Nima.مقدار]]=0,"",Table_Merge1[[#This Row],[LME Zinc stock]]*Table_Merge1[[#This Row],[Nima.مقدار]]),"")</f>
        <v/>
      </c>
      <c r="AQ3372" s="287" t="str">
        <f>IFERROR(IF(Table_Merge1[[#This Row],[LME Zinc 3-month]]*Table_Merge1[[#This Row],[Nima.مقدار]]=0,"",Table_Merge1[[#This Row],[LME Zinc 3-month]]*Table_Merge1[[#This Row],[Nima.مقدار]]),"")</f>
        <v/>
      </c>
      <c r="AR3372" s="288" t="str">
        <f>IFERROR(IF(Table_Merge1[[#This Row],[LME Zinc stock]]*Table_Merge1[[#This Row],[Azad.Sell]]=0,"",Table_Merge1[[#This Row],[LME Zinc stock]]*Table_Merge1[[#This Row],[Azad.Sell]]),"")</f>
        <v/>
      </c>
      <c r="AS3372" s="288" t="str">
        <f>IFERROR(IF(Table_Merge1[[#This Row],[LME Zinc 3-month]]*Table_Merge1[[#This Row],[Azad.Sell]]=0,"",Table_Merge1[[#This Row],[LME Zinc 3-month]]*Table_Merge1[[#This Row],[Azad.Sell]]),"")</f>
        <v/>
      </c>
      <c r="AT3372"/>
    </row>
    <row r="3373" spans="15:46" x14ac:dyDescent="0.25">
      <c r="O3373" s="284">
        <f>IFERROR(DATE(Table7[[#This Row],[year]],MONTH(DATEVALUE(Table7[[#This Row],[month]]&amp;"1")),Table7[[#This Row],[day]]),"")</f>
        <v>40207</v>
      </c>
      <c r="P3373" s="195" t="s">
        <v>6798</v>
      </c>
      <c r="Q3373" s="195">
        <v>2010</v>
      </c>
      <c r="R3373" s="195" t="s">
        <v>3431</v>
      </c>
      <c r="S3373" s="195">
        <v>29</v>
      </c>
      <c r="T3373" s="195">
        <v>1082.75</v>
      </c>
      <c r="U3373" s="195">
        <v>2123</v>
      </c>
      <c r="V3373" s="195">
        <v>4609575</v>
      </c>
      <c r="X3373" s="260">
        <v>40289</v>
      </c>
      <c r="Z3373" s="260">
        <v>4</v>
      </c>
      <c r="AB3373" s="260" t="str">
        <f>IFERROR(IFERROR(VLOOKUP(Table_Merge1[[#This Row],[Column1]],Table11[#All],2,FALSE),LEFT(AB3374,8)&amp;IF(LEN((RIGHT(AB3374,2)+1))&lt;2,"0"&amp;(RIGHT(AB3374,2)+1),(RIGHT(AB3374,2)-1))),"")</f>
        <v/>
      </c>
      <c r="AC3373" s="259" t="str">
        <f>LEFT(Table_Merge1[[#This Row],[Column2]],4)</f>
        <v/>
      </c>
      <c r="AD3373" s="259" t="str">
        <f>RIGHT(LEFT(Table_Merge1[[#This Row],[Column2]],7),2)</f>
        <v/>
      </c>
      <c r="AE3373" s="259" t="str">
        <f>RIGHT(Table_Merge1[[#This Row],[Column2]],2)</f>
        <v/>
      </c>
      <c r="AH3373" s="260">
        <v>2010</v>
      </c>
      <c r="AI3373" t="s">
        <v>3437</v>
      </c>
      <c r="AJ3373" s="260">
        <v>21</v>
      </c>
      <c r="AK3373">
        <v>1143.75</v>
      </c>
      <c r="AL3373">
        <v>2056.5</v>
      </c>
      <c r="AM3373">
        <v>4495775</v>
      </c>
      <c r="AP3373" s="287" t="str">
        <f>IFERROR(IF(Table_Merge1[[#This Row],[LME Zinc stock]]*Table_Merge1[[#This Row],[Nima.مقدار]]=0,"",Table_Merge1[[#This Row],[LME Zinc stock]]*Table_Merge1[[#This Row],[Nima.مقدار]]),"")</f>
        <v/>
      </c>
      <c r="AQ3373" s="287" t="str">
        <f>IFERROR(IF(Table_Merge1[[#This Row],[LME Zinc 3-month]]*Table_Merge1[[#This Row],[Nima.مقدار]]=0,"",Table_Merge1[[#This Row],[LME Zinc 3-month]]*Table_Merge1[[#This Row],[Nima.مقدار]]),"")</f>
        <v/>
      </c>
      <c r="AR3373" s="288" t="str">
        <f>IFERROR(IF(Table_Merge1[[#This Row],[LME Zinc stock]]*Table_Merge1[[#This Row],[Azad.Sell]]=0,"",Table_Merge1[[#This Row],[LME Zinc stock]]*Table_Merge1[[#This Row],[Azad.Sell]]),"")</f>
        <v/>
      </c>
      <c r="AS3373" s="288" t="str">
        <f>IFERROR(IF(Table_Merge1[[#This Row],[LME Zinc 3-month]]*Table_Merge1[[#This Row],[Azad.Sell]]=0,"",Table_Merge1[[#This Row],[LME Zinc 3-month]]*Table_Merge1[[#This Row],[Azad.Sell]]),"")</f>
        <v/>
      </c>
      <c r="AT3373"/>
    </row>
    <row r="3374" spans="15:46" x14ac:dyDescent="0.25">
      <c r="O3374" s="283">
        <f>IFERROR(DATE(Table7[[#This Row],[year]],MONTH(DATEVALUE(Table7[[#This Row],[month]]&amp;"1")),Table7[[#This Row],[day]]),"")</f>
        <v>40206</v>
      </c>
      <c r="P3374" s="257" t="s">
        <v>6799</v>
      </c>
      <c r="Q3374" s="257">
        <v>2010</v>
      </c>
      <c r="R3374" s="257" t="s">
        <v>3431</v>
      </c>
      <c r="S3374" s="257">
        <v>28</v>
      </c>
      <c r="T3374" s="257">
        <v>1091.75</v>
      </c>
      <c r="U3374" s="257">
        <v>2081</v>
      </c>
      <c r="V3374" s="257">
        <v>4586825</v>
      </c>
      <c r="X3374" s="260">
        <v>40288</v>
      </c>
      <c r="Z3374" s="260">
        <v>4</v>
      </c>
      <c r="AB3374" s="260" t="str">
        <f>IFERROR(IFERROR(VLOOKUP(Table_Merge1[[#This Row],[Column1]],Table11[#All],2,FALSE),LEFT(AB3375,8)&amp;IF(LEN((RIGHT(AB3375,2)+1))&lt;2,"0"&amp;(RIGHT(AB3375,2)+1),(RIGHT(AB3375,2)-1))),"")</f>
        <v/>
      </c>
      <c r="AC3374" s="259" t="str">
        <f>LEFT(Table_Merge1[[#This Row],[Column2]],4)</f>
        <v/>
      </c>
      <c r="AD3374" s="259" t="str">
        <f>RIGHT(LEFT(Table_Merge1[[#This Row],[Column2]],7),2)</f>
        <v/>
      </c>
      <c r="AE3374" s="259" t="str">
        <f>RIGHT(Table_Merge1[[#This Row],[Column2]],2)</f>
        <v/>
      </c>
      <c r="AH3374" s="260">
        <v>2010</v>
      </c>
      <c r="AI3374" t="s">
        <v>3437</v>
      </c>
      <c r="AJ3374" s="260">
        <v>20</v>
      </c>
      <c r="AK3374">
        <v>1142.5</v>
      </c>
      <c r="AL3374">
        <v>2138.5</v>
      </c>
      <c r="AM3374">
        <v>4501100</v>
      </c>
      <c r="AP3374" s="287" t="str">
        <f>IFERROR(IF(Table_Merge1[[#This Row],[LME Zinc stock]]*Table_Merge1[[#This Row],[Nima.مقدار]]=0,"",Table_Merge1[[#This Row],[LME Zinc stock]]*Table_Merge1[[#This Row],[Nima.مقدار]]),"")</f>
        <v/>
      </c>
      <c r="AQ3374" s="287" t="str">
        <f>IFERROR(IF(Table_Merge1[[#This Row],[LME Zinc 3-month]]*Table_Merge1[[#This Row],[Nima.مقدار]]=0,"",Table_Merge1[[#This Row],[LME Zinc 3-month]]*Table_Merge1[[#This Row],[Nima.مقدار]]),"")</f>
        <v/>
      </c>
      <c r="AR3374" s="288" t="str">
        <f>IFERROR(IF(Table_Merge1[[#This Row],[LME Zinc stock]]*Table_Merge1[[#This Row],[Azad.Sell]]=0,"",Table_Merge1[[#This Row],[LME Zinc stock]]*Table_Merge1[[#This Row],[Azad.Sell]]),"")</f>
        <v/>
      </c>
      <c r="AS3374" s="288" t="str">
        <f>IFERROR(IF(Table_Merge1[[#This Row],[LME Zinc 3-month]]*Table_Merge1[[#This Row],[Azad.Sell]]=0,"",Table_Merge1[[#This Row],[LME Zinc 3-month]]*Table_Merge1[[#This Row],[Azad.Sell]]),"")</f>
        <v/>
      </c>
      <c r="AT3374"/>
    </row>
    <row r="3375" spans="15:46" x14ac:dyDescent="0.25">
      <c r="O3375" s="284">
        <f>IFERROR(DATE(Table7[[#This Row],[year]],MONTH(DATEVALUE(Table7[[#This Row],[month]]&amp;"1")),Table7[[#This Row],[day]]),"")</f>
        <v>40205</v>
      </c>
      <c r="P3375" s="195" t="s">
        <v>6800</v>
      </c>
      <c r="Q3375" s="195">
        <v>2010</v>
      </c>
      <c r="R3375" s="195" t="s">
        <v>3431</v>
      </c>
      <c r="S3375" s="195">
        <v>27</v>
      </c>
      <c r="T3375" s="195">
        <v>1094.75</v>
      </c>
      <c r="U3375" s="195">
        <v>2066</v>
      </c>
      <c r="V3375" s="195">
        <v>4550025</v>
      </c>
      <c r="X3375" s="260">
        <v>40287</v>
      </c>
      <c r="Z3375" s="260">
        <v>4</v>
      </c>
      <c r="AB3375" s="260" t="str">
        <f>IFERROR(IFERROR(VLOOKUP(Table_Merge1[[#This Row],[Column1]],Table11[#All],2,FALSE),LEFT(AB3376,8)&amp;IF(LEN((RIGHT(AB3376,2)+1))&lt;2,"0"&amp;(RIGHT(AB3376,2)+1),(RIGHT(AB3376,2)-1))),"")</f>
        <v/>
      </c>
      <c r="AC3375" s="259" t="str">
        <f>LEFT(Table_Merge1[[#This Row],[Column2]],4)</f>
        <v/>
      </c>
      <c r="AD3375" s="259" t="str">
        <f>RIGHT(LEFT(Table_Merge1[[#This Row],[Column2]],7),2)</f>
        <v/>
      </c>
      <c r="AE3375" s="259" t="str">
        <f>RIGHT(Table_Merge1[[#This Row],[Column2]],2)</f>
        <v/>
      </c>
      <c r="AH3375" s="260">
        <v>2010</v>
      </c>
      <c r="AI3375" t="s">
        <v>3437</v>
      </c>
      <c r="AJ3375" s="260">
        <v>19</v>
      </c>
      <c r="AK3375">
        <v>1127.5</v>
      </c>
      <c r="AL3375">
        <v>2092</v>
      </c>
      <c r="AM3375">
        <v>4506225</v>
      </c>
      <c r="AP3375" s="287" t="str">
        <f>IFERROR(IF(Table_Merge1[[#This Row],[LME Zinc stock]]*Table_Merge1[[#This Row],[Nima.مقدار]]=0,"",Table_Merge1[[#This Row],[LME Zinc stock]]*Table_Merge1[[#This Row],[Nima.مقدار]]),"")</f>
        <v/>
      </c>
      <c r="AQ3375" s="287" t="str">
        <f>IFERROR(IF(Table_Merge1[[#This Row],[LME Zinc 3-month]]*Table_Merge1[[#This Row],[Nima.مقدار]]=0,"",Table_Merge1[[#This Row],[LME Zinc 3-month]]*Table_Merge1[[#This Row],[Nima.مقدار]]),"")</f>
        <v/>
      </c>
      <c r="AR3375" s="288" t="str">
        <f>IFERROR(IF(Table_Merge1[[#This Row],[LME Zinc stock]]*Table_Merge1[[#This Row],[Azad.Sell]]=0,"",Table_Merge1[[#This Row],[LME Zinc stock]]*Table_Merge1[[#This Row],[Azad.Sell]]),"")</f>
        <v/>
      </c>
      <c r="AS3375" s="288" t="str">
        <f>IFERROR(IF(Table_Merge1[[#This Row],[LME Zinc 3-month]]*Table_Merge1[[#This Row],[Azad.Sell]]=0,"",Table_Merge1[[#This Row],[LME Zinc 3-month]]*Table_Merge1[[#This Row],[Azad.Sell]]),"")</f>
        <v/>
      </c>
      <c r="AT3375"/>
    </row>
    <row r="3376" spans="15:46" x14ac:dyDescent="0.25">
      <c r="O3376" s="283">
        <f>IFERROR(DATE(Table7[[#This Row],[year]],MONTH(DATEVALUE(Table7[[#This Row],[month]]&amp;"1")),Table7[[#This Row],[day]]),"")</f>
        <v>40204</v>
      </c>
      <c r="P3376" s="257" t="s">
        <v>6801</v>
      </c>
      <c r="Q3376" s="257">
        <v>2010</v>
      </c>
      <c r="R3376" s="257" t="s">
        <v>3431</v>
      </c>
      <c r="S3376" s="257">
        <v>26</v>
      </c>
      <c r="T3376" s="257">
        <v>1090.75</v>
      </c>
      <c r="U3376" s="257">
        <v>2034.5</v>
      </c>
      <c r="V3376" s="257">
        <v>4555800</v>
      </c>
      <c r="X3376" s="260">
        <v>40284</v>
      </c>
      <c r="Z3376" s="260">
        <v>4</v>
      </c>
      <c r="AB3376" s="260" t="str">
        <f>IFERROR(IFERROR(VLOOKUP(Table_Merge1[[#This Row],[Column1]],Table11[#All],2,FALSE),LEFT(AB3377,8)&amp;IF(LEN((RIGHT(AB3377,2)+1))&lt;2,"0"&amp;(RIGHT(AB3377,2)+1),(RIGHT(AB3377,2)-1))),"")</f>
        <v/>
      </c>
      <c r="AC3376" s="259" t="str">
        <f>LEFT(Table_Merge1[[#This Row],[Column2]],4)</f>
        <v/>
      </c>
      <c r="AD3376" s="259" t="str">
        <f>RIGHT(LEFT(Table_Merge1[[#This Row],[Column2]],7),2)</f>
        <v/>
      </c>
      <c r="AE3376" s="259" t="str">
        <f>RIGHT(Table_Merge1[[#This Row],[Column2]],2)</f>
        <v/>
      </c>
      <c r="AH3376" s="260">
        <v>2010</v>
      </c>
      <c r="AI3376" t="s">
        <v>3437</v>
      </c>
      <c r="AJ3376" s="260">
        <v>16</v>
      </c>
      <c r="AK3376">
        <v>1157</v>
      </c>
      <c r="AL3376">
        <v>2082.5</v>
      </c>
      <c r="AM3376">
        <v>4511675</v>
      </c>
      <c r="AP3376" s="287" t="str">
        <f>IFERROR(IF(Table_Merge1[[#This Row],[LME Zinc stock]]*Table_Merge1[[#This Row],[Nima.مقدار]]=0,"",Table_Merge1[[#This Row],[LME Zinc stock]]*Table_Merge1[[#This Row],[Nima.مقدار]]),"")</f>
        <v/>
      </c>
      <c r="AQ3376" s="287" t="str">
        <f>IFERROR(IF(Table_Merge1[[#This Row],[LME Zinc 3-month]]*Table_Merge1[[#This Row],[Nima.مقدار]]=0,"",Table_Merge1[[#This Row],[LME Zinc 3-month]]*Table_Merge1[[#This Row],[Nima.مقدار]]),"")</f>
        <v/>
      </c>
      <c r="AR3376" s="288" t="str">
        <f>IFERROR(IF(Table_Merge1[[#This Row],[LME Zinc stock]]*Table_Merge1[[#This Row],[Azad.Sell]]=0,"",Table_Merge1[[#This Row],[LME Zinc stock]]*Table_Merge1[[#This Row],[Azad.Sell]]),"")</f>
        <v/>
      </c>
      <c r="AS3376" s="288" t="str">
        <f>IFERROR(IF(Table_Merge1[[#This Row],[LME Zinc 3-month]]*Table_Merge1[[#This Row],[Azad.Sell]]=0,"",Table_Merge1[[#This Row],[LME Zinc 3-month]]*Table_Merge1[[#This Row],[Azad.Sell]]),"")</f>
        <v/>
      </c>
      <c r="AT3376"/>
    </row>
    <row r="3377" spans="15:46" x14ac:dyDescent="0.25">
      <c r="O3377" s="284">
        <f>IFERROR(DATE(Table7[[#This Row],[year]],MONTH(DATEVALUE(Table7[[#This Row],[month]]&amp;"1")),Table7[[#This Row],[day]]),"")</f>
        <v>40203</v>
      </c>
      <c r="P3377" s="195" t="s">
        <v>6802</v>
      </c>
      <c r="Q3377" s="195">
        <v>2010</v>
      </c>
      <c r="R3377" s="195" t="s">
        <v>3431</v>
      </c>
      <c r="S3377" s="195">
        <v>25</v>
      </c>
      <c r="T3377" s="195">
        <v>1103.5</v>
      </c>
      <c r="U3377" s="195">
        <v>2045</v>
      </c>
      <c r="V3377" s="195">
        <v>4561275</v>
      </c>
      <c r="X3377" s="260">
        <v>40283</v>
      </c>
      <c r="Z3377" s="260">
        <v>4</v>
      </c>
      <c r="AB3377" s="260" t="str">
        <f>IFERROR(IFERROR(VLOOKUP(Table_Merge1[[#This Row],[Column1]],Table11[#All],2,FALSE),LEFT(AB3378,8)&amp;IF(LEN((RIGHT(AB3378,2)+1))&lt;2,"0"&amp;(RIGHT(AB3378,2)+1),(RIGHT(AB3378,2)-1))),"")</f>
        <v/>
      </c>
      <c r="AC3377" s="259" t="str">
        <f>LEFT(Table_Merge1[[#This Row],[Column2]],4)</f>
        <v/>
      </c>
      <c r="AD3377" s="259" t="str">
        <f>RIGHT(LEFT(Table_Merge1[[#This Row],[Column2]],7),2)</f>
        <v/>
      </c>
      <c r="AE3377" s="259" t="str">
        <f>RIGHT(Table_Merge1[[#This Row],[Column2]],2)</f>
        <v/>
      </c>
      <c r="AH3377" s="260">
        <v>2010</v>
      </c>
      <c r="AI3377" t="s">
        <v>3437</v>
      </c>
      <c r="AJ3377" s="260">
        <v>15</v>
      </c>
      <c r="AK3377">
        <v>1151.25</v>
      </c>
      <c r="AL3377">
        <v>2121</v>
      </c>
      <c r="AM3377">
        <v>4518075</v>
      </c>
      <c r="AP3377" s="287" t="str">
        <f>IFERROR(IF(Table_Merge1[[#This Row],[LME Zinc stock]]*Table_Merge1[[#This Row],[Nima.مقدار]]=0,"",Table_Merge1[[#This Row],[LME Zinc stock]]*Table_Merge1[[#This Row],[Nima.مقدار]]),"")</f>
        <v/>
      </c>
      <c r="AQ3377" s="287" t="str">
        <f>IFERROR(IF(Table_Merge1[[#This Row],[LME Zinc 3-month]]*Table_Merge1[[#This Row],[Nima.مقدار]]=0,"",Table_Merge1[[#This Row],[LME Zinc 3-month]]*Table_Merge1[[#This Row],[Nima.مقدار]]),"")</f>
        <v/>
      </c>
      <c r="AR3377" s="288" t="str">
        <f>IFERROR(IF(Table_Merge1[[#This Row],[LME Zinc stock]]*Table_Merge1[[#This Row],[Azad.Sell]]=0,"",Table_Merge1[[#This Row],[LME Zinc stock]]*Table_Merge1[[#This Row],[Azad.Sell]]),"")</f>
        <v/>
      </c>
      <c r="AS3377" s="288" t="str">
        <f>IFERROR(IF(Table_Merge1[[#This Row],[LME Zinc 3-month]]*Table_Merge1[[#This Row],[Azad.Sell]]=0,"",Table_Merge1[[#This Row],[LME Zinc 3-month]]*Table_Merge1[[#This Row],[Azad.Sell]]),"")</f>
        <v/>
      </c>
      <c r="AT3377"/>
    </row>
    <row r="3378" spans="15:46" x14ac:dyDescent="0.25">
      <c r="O3378" s="283">
        <f>IFERROR(DATE(Table7[[#This Row],[year]],MONTH(DATEVALUE(Table7[[#This Row],[month]]&amp;"1")),Table7[[#This Row],[day]]),"")</f>
        <v>40200</v>
      </c>
      <c r="P3378" s="257" t="s">
        <v>6803</v>
      </c>
      <c r="Q3378" s="257">
        <v>2010</v>
      </c>
      <c r="R3378" s="257" t="s">
        <v>3431</v>
      </c>
      <c r="S3378" s="257">
        <v>22</v>
      </c>
      <c r="T3378" s="257">
        <v>1096.5</v>
      </c>
      <c r="U3378" s="257">
        <v>2053</v>
      </c>
      <c r="V3378" s="257">
        <v>4566225</v>
      </c>
      <c r="X3378" s="260">
        <v>40282</v>
      </c>
      <c r="Z3378" s="260">
        <v>4</v>
      </c>
      <c r="AB3378" s="260" t="str">
        <f>IFERROR(IFERROR(VLOOKUP(Table_Merge1[[#This Row],[Column1]],Table11[#All],2,FALSE),LEFT(AB3379,8)&amp;IF(LEN((RIGHT(AB3379,2)+1))&lt;2,"0"&amp;(RIGHT(AB3379,2)+1),(RIGHT(AB3379,2)-1))),"")</f>
        <v/>
      </c>
      <c r="AC3378" s="259" t="str">
        <f>LEFT(Table_Merge1[[#This Row],[Column2]],4)</f>
        <v/>
      </c>
      <c r="AD3378" s="259" t="str">
        <f>RIGHT(LEFT(Table_Merge1[[#This Row],[Column2]],7),2)</f>
        <v/>
      </c>
      <c r="AE3378" s="259" t="str">
        <f>RIGHT(Table_Merge1[[#This Row],[Column2]],2)</f>
        <v/>
      </c>
      <c r="AH3378" s="260">
        <v>2010</v>
      </c>
      <c r="AI3378" t="s">
        <v>3437</v>
      </c>
      <c r="AJ3378" s="260">
        <v>14</v>
      </c>
      <c r="AK3378">
        <v>1159</v>
      </c>
      <c r="AL3378">
        <v>2195.5</v>
      </c>
      <c r="AM3378">
        <v>4529550</v>
      </c>
      <c r="AP3378" s="287" t="str">
        <f>IFERROR(IF(Table_Merge1[[#This Row],[LME Zinc stock]]*Table_Merge1[[#This Row],[Nima.مقدار]]=0,"",Table_Merge1[[#This Row],[LME Zinc stock]]*Table_Merge1[[#This Row],[Nima.مقدار]]),"")</f>
        <v/>
      </c>
      <c r="AQ3378" s="287" t="str">
        <f>IFERROR(IF(Table_Merge1[[#This Row],[LME Zinc 3-month]]*Table_Merge1[[#This Row],[Nima.مقدار]]=0,"",Table_Merge1[[#This Row],[LME Zinc 3-month]]*Table_Merge1[[#This Row],[Nima.مقدار]]),"")</f>
        <v/>
      </c>
      <c r="AR3378" s="288" t="str">
        <f>IFERROR(IF(Table_Merge1[[#This Row],[LME Zinc stock]]*Table_Merge1[[#This Row],[Azad.Sell]]=0,"",Table_Merge1[[#This Row],[LME Zinc stock]]*Table_Merge1[[#This Row],[Azad.Sell]]),"")</f>
        <v/>
      </c>
      <c r="AS3378" s="288" t="str">
        <f>IFERROR(IF(Table_Merge1[[#This Row],[LME Zinc 3-month]]*Table_Merge1[[#This Row],[Azad.Sell]]=0,"",Table_Merge1[[#This Row],[LME Zinc 3-month]]*Table_Merge1[[#This Row],[Azad.Sell]]),"")</f>
        <v/>
      </c>
      <c r="AT3378"/>
    </row>
    <row r="3379" spans="15:46" x14ac:dyDescent="0.25">
      <c r="O3379" s="284">
        <f>IFERROR(DATE(Table7[[#This Row],[year]],MONTH(DATEVALUE(Table7[[#This Row],[month]]&amp;"1")),Table7[[#This Row],[day]]),"")</f>
        <v>40199</v>
      </c>
      <c r="P3379" s="195" t="s">
        <v>6804</v>
      </c>
      <c r="Q3379" s="195">
        <v>2010</v>
      </c>
      <c r="R3379" s="195" t="s">
        <v>3431</v>
      </c>
      <c r="S3379" s="195">
        <v>21</v>
      </c>
      <c r="T3379" s="195">
        <v>1104</v>
      </c>
      <c r="U3379" s="195">
        <v>2035.5</v>
      </c>
      <c r="V3379" s="195">
        <v>4571975</v>
      </c>
      <c r="X3379" s="260">
        <v>40281</v>
      </c>
      <c r="Z3379" s="260">
        <v>5</v>
      </c>
      <c r="AB3379" s="260" t="str">
        <f>IFERROR(IFERROR(VLOOKUP(Table_Merge1[[#This Row],[Column1]],Table11[#All],2,FALSE),LEFT(AB3380,8)&amp;IF(LEN((RIGHT(AB3380,2)+1))&lt;2,"0"&amp;(RIGHT(AB3380,2)+1),(RIGHT(AB3380,2)-1))),"")</f>
        <v/>
      </c>
      <c r="AC3379" s="259" t="str">
        <f>LEFT(Table_Merge1[[#This Row],[Column2]],4)</f>
        <v/>
      </c>
      <c r="AD3379" s="259" t="str">
        <f>RIGHT(LEFT(Table_Merge1[[#This Row],[Column2]],7),2)</f>
        <v/>
      </c>
      <c r="AE3379" s="259" t="str">
        <f>RIGHT(Table_Merge1[[#This Row],[Column2]],2)</f>
        <v/>
      </c>
      <c r="AH3379" s="260">
        <v>2010</v>
      </c>
      <c r="AI3379" t="s">
        <v>3437</v>
      </c>
      <c r="AJ3379" s="260">
        <v>13</v>
      </c>
      <c r="AK3379">
        <v>1149.25</v>
      </c>
      <c r="AL3379" t="s">
        <v>3621</v>
      </c>
      <c r="AM3379" t="s">
        <v>3621</v>
      </c>
      <c r="AP3379" s="287" t="str">
        <f>IFERROR(IF(Table_Merge1[[#This Row],[LME Zinc stock]]*Table_Merge1[[#This Row],[Nima.مقدار]]=0,"",Table_Merge1[[#This Row],[LME Zinc stock]]*Table_Merge1[[#This Row],[Nima.مقدار]]),"")</f>
        <v/>
      </c>
      <c r="AQ3379" s="287" t="str">
        <f>IFERROR(IF(Table_Merge1[[#This Row],[LME Zinc 3-month]]*Table_Merge1[[#This Row],[Nima.مقدار]]=0,"",Table_Merge1[[#This Row],[LME Zinc 3-month]]*Table_Merge1[[#This Row],[Nima.مقدار]]),"")</f>
        <v/>
      </c>
      <c r="AR3379" s="288" t="str">
        <f>IFERROR(IF(Table_Merge1[[#This Row],[LME Zinc stock]]*Table_Merge1[[#This Row],[Azad.Sell]]=0,"",Table_Merge1[[#This Row],[LME Zinc stock]]*Table_Merge1[[#This Row],[Azad.Sell]]),"")</f>
        <v/>
      </c>
      <c r="AS3379" s="288" t="str">
        <f>IFERROR(IF(Table_Merge1[[#This Row],[LME Zinc 3-month]]*Table_Merge1[[#This Row],[Azad.Sell]]=0,"",Table_Merge1[[#This Row],[LME Zinc 3-month]]*Table_Merge1[[#This Row],[Azad.Sell]]),"")</f>
        <v/>
      </c>
      <c r="AT3379"/>
    </row>
    <row r="3380" spans="15:46" x14ac:dyDescent="0.25">
      <c r="O3380" s="283">
        <f>IFERROR(DATE(Table7[[#This Row],[year]],MONTH(DATEVALUE(Table7[[#This Row],[month]]&amp;"1")),Table7[[#This Row],[day]]),"")</f>
        <v>40198</v>
      </c>
      <c r="P3380" s="257" t="s">
        <v>6805</v>
      </c>
      <c r="Q3380" s="257">
        <v>2010</v>
      </c>
      <c r="R3380" s="257" t="s">
        <v>3431</v>
      </c>
      <c r="S3380" s="257">
        <v>20</v>
      </c>
      <c r="T3380" s="257">
        <v>1129</v>
      </c>
      <c r="U3380" s="257">
        <v>2002.5</v>
      </c>
      <c r="V3380" s="257">
        <v>4580225</v>
      </c>
      <c r="X3380" s="260">
        <v>40280</v>
      </c>
      <c r="Z3380" s="260">
        <v>4</v>
      </c>
      <c r="AB3380" s="260" t="str">
        <f>IFERROR(IFERROR(VLOOKUP(Table_Merge1[[#This Row],[Column1]],Table11[#All],2,FALSE),LEFT(AB3381,8)&amp;IF(LEN((RIGHT(AB3381,2)+1))&lt;2,"0"&amp;(RIGHT(AB3381,2)+1),(RIGHT(AB3381,2)-1))),"")</f>
        <v/>
      </c>
      <c r="AC3380" s="259" t="str">
        <f>LEFT(Table_Merge1[[#This Row],[Column2]],4)</f>
        <v/>
      </c>
      <c r="AD3380" s="259" t="str">
        <f>RIGHT(LEFT(Table_Merge1[[#This Row],[Column2]],7),2)</f>
        <v/>
      </c>
      <c r="AE3380" s="259" t="str">
        <f>RIGHT(Table_Merge1[[#This Row],[Column2]],2)</f>
        <v/>
      </c>
      <c r="AH3380" s="260">
        <v>2010</v>
      </c>
      <c r="AI3380" t="s">
        <v>3437</v>
      </c>
      <c r="AJ3380" s="260">
        <v>12</v>
      </c>
      <c r="AK3380">
        <v>1163.5</v>
      </c>
      <c r="AL3380">
        <v>2210</v>
      </c>
      <c r="AM3380">
        <v>4535450</v>
      </c>
      <c r="AP3380" s="287" t="str">
        <f>IFERROR(IF(Table_Merge1[[#This Row],[LME Zinc stock]]*Table_Merge1[[#This Row],[Nima.مقدار]]=0,"",Table_Merge1[[#This Row],[LME Zinc stock]]*Table_Merge1[[#This Row],[Nima.مقدار]]),"")</f>
        <v/>
      </c>
      <c r="AQ3380" s="287" t="str">
        <f>IFERROR(IF(Table_Merge1[[#This Row],[LME Zinc 3-month]]*Table_Merge1[[#This Row],[Nima.مقدار]]=0,"",Table_Merge1[[#This Row],[LME Zinc 3-month]]*Table_Merge1[[#This Row],[Nima.مقدار]]),"")</f>
        <v/>
      </c>
      <c r="AR3380" s="288" t="str">
        <f>IFERROR(IF(Table_Merge1[[#This Row],[LME Zinc stock]]*Table_Merge1[[#This Row],[Azad.Sell]]=0,"",Table_Merge1[[#This Row],[LME Zinc stock]]*Table_Merge1[[#This Row],[Azad.Sell]]),"")</f>
        <v/>
      </c>
      <c r="AS3380" s="288" t="str">
        <f>IFERROR(IF(Table_Merge1[[#This Row],[LME Zinc 3-month]]*Table_Merge1[[#This Row],[Azad.Sell]]=0,"",Table_Merge1[[#This Row],[LME Zinc 3-month]]*Table_Merge1[[#This Row],[Azad.Sell]]),"")</f>
        <v/>
      </c>
      <c r="AT3380"/>
    </row>
    <row r="3381" spans="15:46" x14ac:dyDescent="0.25">
      <c r="O3381" s="284">
        <f>IFERROR(DATE(Table7[[#This Row],[year]],MONTH(DATEVALUE(Table7[[#This Row],[month]]&amp;"1")),Table7[[#This Row],[day]]),"")</f>
        <v>40197</v>
      </c>
      <c r="P3381" s="195" t="s">
        <v>6806</v>
      </c>
      <c r="Q3381" s="195">
        <v>2010</v>
      </c>
      <c r="R3381" s="195" t="s">
        <v>3431</v>
      </c>
      <c r="S3381" s="195">
        <v>19</v>
      </c>
      <c r="T3381" s="195">
        <v>1134</v>
      </c>
      <c r="U3381" s="195">
        <v>1983</v>
      </c>
      <c r="V3381" s="195">
        <v>4587675</v>
      </c>
      <c r="X3381" s="260">
        <v>40277</v>
      </c>
      <c r="Z3381" s="260">
        <v>5</v>
      </c>
      <c r="AB3381" s="260" t="str">
        <f>IFERROR(IFERROR(VLOOKUP(Table_Merge1[[#This Row],[Column1]],Table11[#All],2,FALSE),LEFT(AB3382,8)&amp;IF(LEN((RIGHT(AB3382,2)+1))&lt;2,"0"&amp;(RIGHT(AB3382,2)+1),(RIGHT(AB3382,2)-1))),"")</f>
        <v/>
      </c>
      <c r="AC3381" s="259" t="str">
        <f>LEFT(Table_Merge1[[#This Row],[Column2]],4)</f>
        <v/>
      </c>
      <c r="AD3381" s="259" t="str">
        <f>RIGHT(LEFT(Table_Merge1[[#This Row],[Column2]],7),2)</f>
        <v/>
      </c>
      <c r="AE3381" s="259" t="str">
        <f>RIGHT(Table_Merge1[[#This Row],[Column2]],2)</f>
        <v/>
      </c>
      <c r="AH3381" s="260">
        <v>2010</v>
      </c>
      <c r="AI3381" t="s">
        <v>3437</v>
      </c>
      <c r="AJ3381" s="260">
        <v>9</v>
      </c>
      <c r="AK3381">
        <v>1156</v>
      </c>
      <c r="AL3381">
        <v>2224</v>
      </c>
      <c r="AM3381">
        <v>4541700</v>
      </c>
      <c r="AP3381" s="287" t="str">
        <f>IFERROR(IF(Table_Merge1[[#This Row],[LME Zinc stock]]*Table_Merge1[[#This Row],[Nima.مقدار]]=0,"",Table_Merge1[[#This Row],[LME Zinc stock]]*Table_Merge1[[#This Row],[Nima.مقدار]]),"")</f>
        <v/>
      </c>
      <c r="AQ3381" s="287" t="str">
        <f>IFERROR(IF(Table_Merge1[[#This Row],[LME Zinc 3-month]]*Table_Merge1[[#This Row],[Nima.مقدار]]=0,"",Table_Merge1[[#This Row],[LME Zinc 3-month]]*Table_Merge1[[#This Row],[Nima.مقدار]]),"")</f>
        <v/>
      </c>
      <c r="AR3381" s="288" t="str">
        <f>IFERROR(IF(Table_Merge1[[#This Row],[LME Zinc stock]]*Table_Merge1[[#This Row],[Azad.Sell]]=0,"",Table_Merge1[[#This Row],[LME Zinc stock]]*Table_Merge1[[#This Row],[Azad.Sell]]),"")</f>
        <v/>
      </c>
      <c r="AS3381" s="288" t="str">
        <f>IFERROR(IF(Table_Merge1[[#This Row],[LME Zinc 3-month]]*Table_Merge1[[#This Row],[Azad.Sell]]=0,"",Table_Merge1[[#This Row],[LME Zinc 3-month]]*Table_Merge1[[#This Row],[Azad.Sell]]),"")</f>
        <v/>
      </c>
      <c r="AT3381"/>
    </row>
    <row r="3382" spans="15:46" x14ac:dyDescent="0.25">
      <c r="O3382" s="283">
        <f>IFERROR(DATE(Table7[[#This Row],[year]],MONTH(DATEVALUE(Table7[[#This Row],[month]]&amp;"1")),Table7[[#This Row],[day]]),"")</f>
        <v>40196</v>
      </c>
      <c r="P3382" s="257" t="s">
        <v>6807</v>
      </c>
      <c r="Q3382" s="257">
        <v>2010</v>
      </c>
      <c r="R3382" s="257" t="s">
        <v>3431</v>
      </c>
      <c r="S3382" s="257">
        <v>18</v>
      </c>
      <c r="T3382" s="257">
        <v>1135.75</v>
      </c>
      <c r="U3382" s="257">
        <v>2078</v>
      </c>
      <c r="V3382" s="257">
        <v>4595575</v>
      </c>
      <c r="X3382" s="260">
        <v>40276</v>
      </c>
      <c r="Z3382" s="260">
        <v>5</v>
      </c>
      <c r="AB3382" s="260" t="str">
        <f>IFERROR(IFERROR(VLOOKUP(Table_Merge1[[#This Row],[Column1]],Table11[#All],2,FALSE),LEFT(AB3383,8)&amp;IF(LEN((RIGHT(AB3383,2)+1))&lt;2,"0"&amp;(RIGHT(AB3383,2)+1),(RIGHT(AB3383,2)-1))),"")</f>
        <v/>
      </c>
      <c r="AC3382" s="259" t="str">
        <f>LEFT(Table_Merge1[[#This Row],[Column2]],4)</f>
        <v/>
      </c>
      <c r="AD3382" s="259" t="str">
        <f>RIGHT(LEFT(Table_Merge1[[#This Row],[Column2]],7),2)</f>
        <v/>
      </c>
      <c r="AE3382" s="259" t="str">
        <f>RIGHT(Table_Merge1[[#This Row],[Column2]],2)</f>
        <v/>
      </c>
      <c r="AH3382" s="260">
        <v>2010</v>
      </c>
      <c r="AI3382" t="s">
        <v>3437</v>
      </c>
      <c r="AJ3382" s="260">
        <v>8</v>
      </c>
      <c r="AK3382">
        <v>1146.5</v>
      </c>
      <c r="AL3382">
        <v>2143</v>
      </c>
      <c r="AM3382">
        <v>4546450</v>
      </c>
      <c r="AP3382" s="287" t="str">
        <f>IFERROR(IF(Table_Merge1[[#This Row],[LME Zinc stock]]*Table_Merge1[[#This Row],[Nima.مقدار]]=0,"",Table_Merge1[[#This Row],[LME Zinc stock]]*Table_Merge1[[#This Row],[Nima.مقدار]]),"")</f>
        <v/>
      </c>
      <c r="AQ3382" s="287" t="str">
        <f>IFERROR(IF(Table_Merge1[[#This Row],[LME Zinc 3-month]]*Table_Merge1[[#This Row],[Nima.مقدار]]=0,"",Table_Merge1[[#This Row],[LME Zinc 3-month]]*Table_Merge1[[#This Row],[Nima.مقدار]]),"")</f>
        <v/>
      </c>
      <c r="AR3382" s="288" t="str">
        <f>IFERROR(IF(Table_Merge1[[#This Row],[LME Zinc stock]]*Table_Merge1[[#This Row],[Azad.Sell]]=0,"",Table_Merge1[[#This Row],[LME Zinc stock]]*Table_Merge1[[#This Row],[Azad.Sell]]),"")</f>
        <v/>
      </c>
      <c r="AS3382" s="288" t="str">
        <f>IFERROR(IF(Table_Merge1[[#This Row],[LME Zinc 3-month]]*Table_Merge1[[#This Row],[Azad.Sell]]=0,"",Table_Merge1[[#This Row],[LME Zinc 3-month]]*Table_Merge1[[#This Row],[Azad.Sell]]),"")</f>
        <v/>
      </c>
      <c r="AT3382"/>
    </row>
    <row r="3383" spans="15:46" x14ac:dyDescent="0.25">
      <c r="O3383" s="284">
        <f>IFERROR(DATE(Table7[[#This Row],[year]],MONTH(DATEVALUE(Table7[[#This Row],[month]]&amp;"1")),Table7[[#This Row],[day]]),"")</f>
        <v>40193</v>
      </c>
      <c r="P3383" s="195" t="s">
        <v>6808</v>
      </c>
      <c r="Q3383" s="195">
        <v>2010</v>
      </c>
      <c r="R3383" s="195" t="s">
        <v>3431</v>
      </c>
      <c r="S3383" s="195">
        <v>15</v>
      </c>
      <c r="T3383" s="195">
        <v>1132</v>
      </c>
      <c r="U3383" s="195">
        <v>2118.5</v>
      </c>
      <c r="V3383" s="195">
        <v>4601625</v>
      </c>
      <c r="X3383" s="260">
        <v>40275</v>
      </c>
      <c r="Z3383" s="260">
        <v>5</v>
      </c>
      <c r="AB3383" s="260" t="str">
        <f>IFERROR(IFERROR(VLOOKUP(Table_Merge1[[#This Row],[Column1]],Table11[#All],2,FALSE),LEFT(AB3384,8)&amp;IF(LEN((RIGHT(AB3384,2)+1))&lt;2,"0"&amp;(RIGHT(AB3384,2)+1),(RIGHT(AB3384,2)-1))),"")</f>
        <v/>
      </c>
      <c r="AC3383" s="259" t="str">
        <f>LEFT(Table_Merge1[[#This Row],[Column2]],4)</f>
        <v/>
      </c>
      <c r="AD3383" s="259" t="str">
        <f>RIGHT(LEFT(Table_Merge1[[#This Row],[Column2]],7),2)</f>
        <v/>
      </c>
      <c r="AE3383" s="259" t="str">
        <f>RIGHT(Table_Merge1[[#This Row],[Column2]],2)</f>
        <v/>
      </c>
      <c r="AH3383" s="260">
        <v>2010</v>
      </c>
      <c r="AI3383" t="s">
        <v>3437</v>
      </c>
      <c r="AJ3383" s="260">
        <v>7</v>
      </c>
      <c r="AK3383">
        <v>1133.25</v>
      </c>
      <c r="AL3383">
        <v>2290</v>
      </c>
      <c r="AM3383">
        <v>4551825</v>
      </c>
      <c r="AP3383" s="287" t="str">
        <f>IFERROR(IF(Table_Merge1[[#This Row],[LME Zinc stock]]*Table_Merge1[[#This Row],[Nima.مقدار]]=0,"",Table_Merge1[[#This Row],[LME Zinc stock]]*Table_Merge1[[#This Row],[Nima.مقدار]]),"")</f>
        <v/>
      </c>
      <c r="AQ3383" s="287" t="str">
        <f>IFERROR(IF(Table_Merge1[[#This Row],[LME Zinc 3-month]]*Table_Merge1[[#This Row],[Nima.مقدار]]=0,"",Table_Merge1[[#This Row],[LME Zinc 3-month]]*Table_Merge1[[#This Row],[Nima.مقدار]]),"")</f>
        <v/>
      </c>
      <c r="AR3383" s="288" t="str">
        <f>IFERROR(IF(Table_Merge1[[#This Row],[LME Zinc stock]]*Table_Merge1[[#This Row],[Azad.Sell]]=0,"",Table_Merge1[[#This Row],[LME Zinc stock]]*Table_Merge1[[#This Row],[Azad.Sell]]),"")</f>
        <v/>
      </c>
      <c r="AS3383" s="288" t="str">
        <f>IFERROR(IF(Table_Merge1[[#This Row],[LME Zinc 3-month]]*Table_Merge1[[#This Row],[Azad.Sell]]=0,"",Table_Merge1[[#This Row],[LME Zinc 3-month]]*Table_Merge1[[#This Row],[Azad.Sell]]),"")</f>
        <v/>
      </c>
      <c r="AT3383"/>
    </row>
    <row r="3384" spans="15:46" x14ac:dyDescent="0.25">
      <c r="O3384" s="283">
        <f>IFERROR(DATE(Table7[[#This Row],[year]],MONTH(DATEVALUE(Table7[[#This Row],[month]]&amp;"1")),Table7[[#This Row],[day]]),"")</f>
        <v>40192</v>
      </c>
      <c r="P3384" s="257" t="s">
        <v>6809</v>
      </c>
      <c r="Q3384" s="257">
        <v>2010</v>
      </c>
      <c r="R3384" s="257" t="s">
        <v>3431</v>
      </c>
      <c r="S3384" s="257">
        <v>14</v>
      </c>
      <c r="T3384" s="257">
        <v>1137.5</v>
      </c>
      <c r="U3384" s="257">
        <v>2100</v>
      </c>
      <c r="V3384" s="257">
        <v>4608225</v>
      </c>
      <c r="X3384" s="260">
        <v>40274</v>
      </c>
      <c r="Z3384" s="260">
        <v>5</v>
      </c>
      <c r="AB3384" s="260" t="str">
        <f>IFERROR(IFERROR(VLOOKUP(Table_Merge1[[#This Row],[Column1]],Table11[#All],2,FALSE),LEFT(AB3385,8)&amp;IF(LEN((RIGHT(AB3385,2)+1))&lt;2,"0"&amp;(RIGHT(AB3385,2)+1),(RIGHT(AB3385,2)-1))),"")</f>
        <v/>
      </c>
      <c r="AC3384" s="259" t="str">
        <f>LEFT(Table_Merge1[[#This Row],[Column2]],4)</f>
        <v/>
      </c>
      <c r="AD3384" s="259" t="str">
        <f>RIGHT(LEFT(Table_Merge1[[#This Row],[Column2]],7),2)</f>
        <v/>
      </c>
      <c r="AE3384" s="259" t="str">
        <f>RIGHT(Table_Merge1[[#This Row],[Column2]],2)</f>
        <v/>
      </c>
      <c r="AH3384" s="260">
        <v>2010</v>
      </c>
      <c r="AI3384" t="s">
        <v>3437</v>
      </c>
      <c r="AJ3384" s="260">
        <v>6</v>
      </c>
      <c r="AK3384">
        <v>1124</v>
      </c>
      <c r="AL3384">
        <v>2323</v>
      </c>
      <c r="AM3384">
        <v>4558000</v>
      </c>
      <c r="AP3384" s="287" t="str">
        <f>IFERROR(IF(Table_Merge1[[#This Row],[LME Zinc stock]]*Table_Merge1[[#This Row],[Nima.مقدار]]=0,"",Table_Merge1[[#This Row],[LME Zinc stock]]*Table_Merge1[[#This Row],[Nima.مقدار]]),"")</f>
        <v/>
      </c>
      <c r="AQ3384" s="287" t="str">
        <f>IFERROR(IF(Table_Merge1[[#This Row],[LME Zinc 3-month]]*Table_Merge1[[#This Row],[Nima.مقدار]]=0,"",Table_Merge1[[#This Row],[LME Zinc 3-month]]*Table_Merge1[[#This Row],[Nima.مقدار]]),"")</f>
        <v/>
      </c>
      <c r="AR3384" s="288" t="str">
        <f>IFERROR(IF(Table_Merge1[[#This Row],[LME Zinc stock]]*Table_Merge1[[#This Row],[Azad.Sell]]=0,"",Table_Merge1[[#This Row],[LME Zinc stock]]*Table_Merge1[[#This Row],[Azad.Sell]]),"")</f>
        <v/>
      </c>
      <c r="AS3384" s="288" t="str">
        <f>IFERROR(IF(Table_Merge1[[#This Row],[LME Zinc 3-month]]*Table_Merge1[[#This Row],[Azad.Sell]]=0,"",Table_Merge1[[#This Row],[LME Zinc 3-month]]*Table_Merge1[[#This Row],[Azad.Sell]]),"")</f>
        <v/>
      </c>
      <c r="AT3384"/>
    </row>
    <row r="3385" spans="15:46" x14ac:dyDescent="0.25">
      <c r="O3385" s="284">
        <f>IFERROR(DATE(Table7[[#This Row],[year]],MONTH(DATEVALUE(Table7[[#This Row],[month]]&amp;"1")),Table7[[#This Row],[day]]),"")</f>
        <v>40191</v>
      </c>
      <c r="P3385" s="195" t="s">
        <v>6810</v>
      </c>
      <c r="Q3385" s="195">
        <v>2010</v>
      </c>
      <c r="R3385" s="195" t="s">
        <v>3431</v>
      </c>
      <c r="S3385" s="195">
        <v>13</v>
      </c>
      <c r="T3385" s="195">
        <v>1132.75</v>
      </c>
      <c r="U3385" s="195">
        <v>2077.5</v>
      </c>
      <c r="V3385" s="195">
        <v>4611350</v>
      </c>
      <c r="X3385" s="260">
        <v>40269</v>
      </c>
      <c r="Z3385" s="260">
        <v>5</v>
      </c>
      <c r="AB3385" s="260" t="str">
        <f>IFERROR(IFERROR(VLOOKUP(Table_Merge1[[#This Row],[Column1]],Table11[#All],2,FALSE),LEFT(AB3386,8)&amp;IF(LEN((RIGHT(AB3386,2)+1))&lt;2,"0"&amp;(RIGHT(AB3386,2)+1),(RIGHT(AB3386,2)-1))),"")</f>
        <v/>
      </c>
      <c r="AC3385" s="259" t="str">
        <f>LEFT(Table_Merge1[[#This Row],[Column2]],4)</f>
        <v/>
      </c>
      <c r="AD3385" s="259" t="str">
        <f>RIGHT(LEFT(Table_Merge1[[#This Row],[Column2]],7),2)</f>
        <v/>
      </c>
      <c r="AE3385" s="259" t="str">
        <f>RIGHT(Table_Merge1[[#This Row],[Column2]],2)</f>
        <v/>
      </c>
      <c r="AH3385" s="260">
        <v>2010</v>
      </c>
      <c r="AI3385" t="s">
        <v>3437</v>
      </c>
      <c r="AJ3385" s="260">
        <v>1</v>
      </c>
      <c r="AK3385">
        <v>1116</v>
      </c>
      <c r="AL3385">
        <v>2297</v>
      </c>
      <c r="AM3385">
        <v>4567000</v>
      </c>
      <c r="AP3385" s="287" t="str">
        <f>IFERROR(IF(Table_Merge1[[#This Row],[LME Zinc stock]]*Table_Merge1[[#This Row],[Nima.مقدار]]=0,"",Table_Merge1[[#This Row],[LME Zinc stock]]*Table_Merge1[[#This Row],[Nima.مقدار]]),"")</f>
        <v/>
      </c>
      <c r="AQ3385" s="287" t="str">
        <f>IFERROR(IF(Table_Merge1[[#This Row],[LME Zinc 3-month]]*Table_Merge1[[#This Row],[Nima.مقدار]]=0,"",Table_Merge1[[#This Row],[LME Zinc 3-month]]*Table_Merge1[[#This Row],[Nima.مقدار]]),"")</f>
        <v/>
      </c>
      <c r="AR3385" s="288" t="str">
        <f>IFERROR(IF(Table_Merge1[[#This Row],[LME Zinc stock]]*Table_Merge1[[#This Row],[Azad.Sell]]=0,"",Table_Merge1[[#This Row],[LME Zinc stock]]*Table_Merge1[[#This Row],[Azad.Sell]]),"")</f>
        <v/>
      </c>
      <c r="AS3385" s="288" t="str">
        <f>IFERROR(IF(Table_Merge1[[#This Row],[LME Zinc 3-month]]*Table_Merge1[[#This Row],[Azad.Sell]]=0,"",Table_Merge1[[#This Row],[LME Zinc 3-month]]*Table_Merge1[[#This Row],[Azad.Sell]]),"")</f>
        <v/>
      </c>
      <c r="AT3385"/>
    </row>
    <row r="3386" spans="15:46" x14ac:dyDescent="0.25">
      <c r="O3386" s="283">
        <f>IFERROR(DATE(Table7[[#This Row],[year]],MONTH(DATEVALUE(Table7[[#This Row],[month]]&amp;"1")),Table7[[#This Row],[day]]),"")</f>
        <v>40190</v>
      </c>
      <c r="P3386" s="257" t="s">
        <v>6811</v>
      </c>
      <c r="Q3386" s="257">
        <v>2010</v>
      </c>
      <c r="R3386" s="257" t="s">
        <v>3431</v>
      </c>
      <c r="S3386" s="257">
        <v>12</v>
      </c>
      <c r="T3386" s="257">
        <v>1152.75</v>
      </c>
      <c r="U3386" s="257" t="s">
        <v>3621</v>
      </c>
      <c r="V3386" s="257" t="s">
        <v>3621</v>
      </c>
      <c r="X3386" s="260">
        <v>40268</v>
      </c>
      <c r="Z3386" s="260">
        <v>5</v>
      </c>
      <c r="AB3386" s="260" t="str">
        <f>IFERROR(IFERROR(VLOOKUP(Table_Merge1[[#This Row],[Column1]],Table11[#All],2,FALSE),LEFT(AB3387,8)&amp;IF(LEN((RIGHT(AB3387,2)+1))&lt;2,"0"&amp;(RIGHT(AB3387,2)+1),(RIGHT(AB3387,2)-1))),"")</f>
        <v/>
      </c>
      <c r="AC3386" s="259" t="str">
        <f>LEFT(Table_Merge1[[#This Row],[Column2]],4)</f>
        <v/>
      </c>
      <c r="AD3386" s="259" t="str">
        <f>RIGHT(LEFT(Table_Merge1[[#This Row],[Column2]],7),2)</f>
        <v/>
      </c>
      <c r="AE3386" s="259" t="str">
        <f>RIGHT(Table_Merge1[[#This Row],[Column2]],2)</f>
        <v/>
      </c>
      <c r="AH3386" s="260">
        <v>2010</v>
      </c>
      <c r="AI3386" t="s">
        <v>3435</v>
      </c>
      <c r="AJ3386" s="260">
        <v>31</v>
      </c>
      <c r="AK3386">
        <v>1109.5</v>
      </c>
      <c r="AL3386">
        <v>2355.5</v>
      </c>
      <c r="AM3386">
        <v>4570575</v>
      </c>
      <c r="AP3386" s="287" t="str">
        <f>IFERROR(IF(Table_Merge1[[#This Row],[LME Zinc stock]]*Table_Merge1[[#This Row],[Nima.مقدار]]=0,"",Table_Merge1[[#This Row],[LME Zinc stock]]*Table_Merge1[[#This Row],[Nima.مقدار]]),"")</f>
        <v/>
      </c>
      <c r="AQ3386" s="287" t="str">
        <f>IFERROR(IF(Table_Merge1[[#This Row],[LME Zinc 3-month]]*Table_Merge1[[#This Row],[Nima.مقدار]]=0,"",Table_Merge1[[#This Row],[LME Zinc 3-month]]*Table_Merge1[[#This Row],[Nima.مقدار]]),"")</f>
        <v/>
      </c>
      <c r="AR3386" s="288" t="str">
        <f>IFERROR(IF(Table_Merge1[[#This Row],[LME Zinc stock]]*Table_Merge1[[#This Row],[Azad.Sell]]=0,"",Table_Merge1[[#This Row],[LME Zinc stock]]*Table_Merge1[[#This Row],[Azad.Sell]]),"")</f>
        <v/>
      </c>
      <c r="AS3386" s="288" t="str">
        <f>IFERROR(IF(Table_Merge1[[#This Row],[LME Zinc 3-month]]*Table_Merge1[[#This Row],[Azad.Sell]]=0,"",Table_Merge1[[#This Row],[LME Zinc 3-month]]*Table_Merge1[[#This Row],[Azad.Sell]]),"")</f>
        <v/>
      </c>
      <c r="AT3386"/>
    </row>
    <row r="3387" spans="15:46" x14ac:dyDescent="0.25">
      <c r="O3387" s="284">
        <f>IFERROR(DATE(Table7[[#This Row],[year]],MONTH(DATEVALUE(Table7[[#This Row],[month]]&amp;"1")),Table7[[#This Row],[day]]),"")</f>
        <v>40189</v>
      </c>
      <c r="P3387" s="195" t="s">
        <v>6812</v>
      </c>
      <c r="Q3387" s="195">
        <v>2010</v>
      </c>
      <c r="R3387" s="195" t="s">
        <v>3431</v>
      </c>
      <c r="S3387" s="195">
        <v>11</v>
      </c>
      <c r="T3387" s="195">
        <v>1158</v>
      </c>
      <c r="U3387" s="195">
        <v>2096</v>
      </c>
      <c r="V3387" s="195">
        <v>4611975</v>
      </c>
      <c r="X3387" s="260">
        <v>40267</v>
      </c>
      <c r="Z3387" s="260">
        <v>5</v>
      </c>
      <c r="AB3387" s="260" t="str">
        <f>IFERROR(IFERROR(VLOOKUP(Table_Merge1[[#This Row],[Column1]],Table11[#All],2,FALSE),LEFT(AB3388,8)&amp;IF(LEN((RIGHT(AB3388,2)+1))&lt;2,"0"&amp;(RIGHT(AB3388,2)+1),(RIGHT(AB3388,2)-1))),"")</f>
        <v/>
      </c>
      <c r="AC3387" s="259" t="str">
        <f>LEFT(Table_Merge1[[#This Row],[Column2]],4)</f>
        <v/>
      </c>
      <c r="AD3387" s="259" t="str">
        <f>RIGHT(LEFT(Table_Merge1[[#This Row],[Column2]],7),2)</f>
        <v/>
      </c>
      <c r="AE3387" s="259" t="str">
        <f>RIGHT(Table_Merge1[[#This Row],[Column2]],2)</f>
        <v/>
      </c>
      <c r="AH3387" s="260">
        <v>2010</v>
      </c>
      <c r="AI3387" t="s">
        <v>3435</v>
      </c>
      <c r="AJ3387" s="260">
        <v>30</v>
      </c>
      <c r="AK3387">
        <v>1109.75</v>
      </c>
      <c r="AL3387">
        <v>2413</v>
      </c>
      <c r="AM3387">
        <v>4570375</v>
      </c>
      <c r="AP3387" s="287" t="str">
        <f>IFERROR(IF(Table_Merge1[[#This Row],[LME Zinc stock]]*Table_Merge1[[#This Row],[Nima.مقدار]]=0,"",Table_Merge1[[#This Row],[LME Zinc stock]]*Table_Merge1[[#This Row],[Nima.مقدار]]),"")</f>
        <v/>
      </c>
      <c r="AQ3387" s="287" t="str">
        <f>IFERROR(IF(Table_Merge1[[#This Row],[LME Zinc 3-month]]*Table_Merge1[[#This Row],[Nima.مقدار]]=0,"",Table_Merge1[[#This Row],[LME Zinc 3-month]]*Table_Merge1[[#This Row],[Nima.مقدار]]),"")</f>
        <v/>
      </c>
      <c r="AR3387" s="288" t="str">
        <f>IFERROR(IF(Table_Merge1[[#This Row],[LME Zinc stock]]*Table_Merge1[[#This Row],[Azad.Sell]]=0,"",Table_Merge1[[#This Row],[LME Zinc stock]]*Table_Merge1[[#This Row],[Azad.Sell]]),"")</f>
        <v/>
      </c>
      <c r="AS3387" s="288" t="str">
        <f>IFERROR(IF(Table_Merge1[[#This Row],[LME Zinc 3-month]]*Table_Merge1[[#This Row],[Azad.Sell]]=0,"",Table_Merge1[[#This Row],[LME Zinc 3-month]]*Table_Merge1[[#This Row],[Azad.Sell]]),"")</f>
        <v/>
      </c>
      <c r="AT3387"/>
    </row>
    <row r="3388" spans="15:46" x14ac:dyDescent="0.25">
      <c r="O3388" s="283">
        <f>IFERROR(DATE(Table7[[#This Row],[year]],MONTH(DATEVALUE(Table7[[#This Row],[month]]&amp;"1")),Table7[[#This Row],[day]]),"")</f>
        <v>40186</v>
      </c>
      <c r="P3388" s="257" t="s">
        <v>6813</v>
      </c>
      <c r="Q3388" s="257">
        <v>2010</v>
      </c>
      <c r="R3388" s="257" t="s">
        <v>3431</v>
      </c>
      <c r="S3388" s="257">
        <v>8</v>
      </c>
      <c r="T3388" s="257">
        <v>1121.75</v>
      </c>
      <c r="U3388" s="257">
        <v>2155</v>
      </c>
      <c r="V3388" s="257">
        <v>4619200</v>
      </c>
      <c r="X3388" s="260">
        <v>40266</v>
      </c>
      <c r="Z3388" s="260">
        <v>5</v>
      </c>
      <c r="AB3388" s="260" t="str">
        <f>IFERROR(IFERROR(VLOOKUP(Table_Merge1[[#This Row],[Column1]],Table11[#All],2,FALSE),LEFT(AB3389,8)&amp;IF(LEN((RIGHT(AB3389,2)+1))&lt;2,"0"&amp;(RIGHT(AB3389,2)+1),(RIGHT(AB3389,2)-1))),"")</f>
        <v/>
      </c>
      <c r="AC3388" s="259" t="str">
        <f>LEFT(Table_Merge1[[#This Row],[Column2]],4)</f>
        <v/>
      </c>
      <c r="AD3388" s="259" t="str">
        <f>RIGHT(LEFT(Table_Merge1[[#This Row],[Column2]],7),2)</f>
        <v/>
      </c>
      <c r="AE3388" s="259" t="str">
        <f>RIGHT(Table_Merge1[[#This Row],[Column2]],2)</f>
        <v/>
      </c>
      <c r="AH3388" s="260">
        <v>2010</v>
      </c>
      <c r="AI3388" t="s">
        <v>3435</v>
      </c>
      <c r="AJ3388" s="260">
        <v>29</v>
      </c>
      <c r="AK3388">
        <v>1111.25</v>
      </c>
      <c r="AL3388">
        <v>2368</v>
      </c>
      <c r="AM3388">
        <v>4560275</v>
      </c>
      <c r="AP3388" s="287" t="str">
        <f>IFERROR(IF(Table_Merge1[[#This Row],[LME Zinc stock]]*Table_Merge1[[#This Row],[Nima.مقدار]]=0,"",Table_Merge1[[#This Row],[LME Zinc stock]]*Table_Merge1[[#This Row],[Nima.مقدار]]),"")</f>
        <v/>
      </c>
      <c r="AQ3388" s="287" t="str">
        <f>IFERROR(IF(Table_Merge1[[#This Row],[LME Zinc 3-month]]*Table_Merge1[[#This Row],[Nima.مقدار]]=0,"",Table_Merge1[[#This Row],[LME Zinc 3-month]]*Table_Merge1[[#This Row],[Nima.مقدار]]),"")</f>
        <v/>
      </c>
      <c r="AR3388" s="288" t="str">
        <f>IFERROR(IF(Table_Merge1[[#This Row],[LME Zinc stock]]*Table_Merge1[[#This Row],[Azad.Sell]]=0,"",Table_Merge1[[#This Row],[LME Zinc stock]]*Table_Merge1[[#This Row],[Azad.Sell]]),"")</f>
        <v/>
      </c>
      <c r="AS3388" s="288" t="str">
        <f>IFERROR(IF(Table_Merge1[[#This Row],[LME Zinc 3-month]]*Table_Merge1[[#This Row],[Azad.Sell]]=0,"",Table_Merge1[[#This Row],[LME Zinc 3-month]]*Table_Merge1[[#This Row],[Azad.Sell]]),"")</f>
        <v/>
      </c>
      <c r="AT3388"/>
    </row>
    <row r="3389" spans="15:46" x14ac:dyDescent="0.25">
      <c r="O3389" s="284">
        <f>IFERROR(DATE(Table7[[#This Row],[year]],MONTH(DATEVALUE(Table7[[#This Row],[month]]&amp;"1")),Table7[[#This Row],[day]]),"")</f>
        <v>40185</v>
      </c>
      <c r="P3389" s="195" t="s">
        <v>6814</v>
      </c>
      <c r="Q3389" s="195">
        <v>2010</v>
      </c>
      <c r="R3389" s="195" t="s">
        <v>3431</v>
      </c>
      <c r="S3389" s="195">
        <v>7</v>
      </c>
      <c r="T3389" s="195">
        <v>1130.75</v>
      </c>
      <c r="U3389" s="195">
        <v>2184.5</v>
      </c>
      <c r="V3389" s="195">
        <v>4623800</v>
      </c>
      <c r="X3389" s="260">
        <v>40263</v>
      </c>
      <c r="Z3389" s="260">
        <v>5</v>
      </c>
      <c r="AB3389" s="260" t="str">
        <f>IFERROR(IFERROR(VLOOKUP(Table_Merge1[[#This Row],[Column1]],Table11[#All],2,FALSE),LEFT(AB3390,8)&amp;IF(LEN((RIGHT(AB3390,2)+1))&lt;2,"0"&amp;(RIGHT(AB3390,2)+1),(RIGHT(AB3390,2)-1))),"")</f>
        <v/>
      </c>
      <c r="AC3389" s="259" t="str">
        <f>LEFT(Table_Merge1[[#This Row],[Column2]],4)</f>
        <v/>
      </c>
      <c r="AD3389" s="259" t="str">
        <f>RIGHT(LEFT(Table_Merge1[[#This Row],[Column2]],7),2)</f>
        <v/>
      </c>
      <c r="AE3389" s="259" t="str">
        <f>RIGHT(Table_Merge1[[#This Row],[Column2]],2)</f>
        <v/>
      </c>
      <c r="AH3389" s="260">
        <v>2010</v>
      </c>
      <c r="AI3389" t="s">
        <v>3435</v>
      </c>
      <c r="AJ3389" s="260">
        <v>26</v>
      </c>
      <c r="AK3389">
        <v>1098</v>
      </c>
      <c r="AL3389">
        <v>2482</v>
      </c>
      <c r="AM3389">
        <v>4565000</v>
      </c>
      <c r="AP3389" s="287" t="str">
        <f>IFERROR(IF(Table_Merge1[[#This Row],[LME Zinc stock]]*Table_Merge1[[#This Row],[Nima.مقدار]]=0,"",Table_Merge1[[#This Row],[LME Zinc stock]]*Table_Merge1[[#This Row],[Nima.مقدار]]),"")</f>
        <v/>
      </c>
      <c r="AQ3389" s="287" t="str">
        <f>IFERROR(IF(Table_Merge1[[#This Row],[LME Zinc 3-month]]*Table_Merge1[[#This Row],[Nima.مقدار]]=0,"",Table_Merge1[[#This Row],[LME Zinc 3-month]]*Table_Merge1[[#This Row],[Nima.مقدار]]),"")</f>
        <v/>
      </c>
      <c r="AR3389" s="288" t="str">
        <f>IFERROR(IF(Table_Merge1[[#This Row],[LME Zinc stock]]*Table_Merge1[[#This Row],[Azad.Sell]]=0,"",Table_Merge1[[#This Row],[LME Zinc stock]]*Table_Merge1[[#This Row],[Azad.Sell]]),"")</f>
        <v/>
      </c>
      <c r="AS3389" s="288" t="str">
        <f>IFERROR(IF(Table_Merge1[[#This Row],[LME Zinc 3-month]]*Table_Merge1[[#This Row],[Azad.Sell]]=0,"",Table_Merge1[[#This Row],[LME Zinc 3-month]]*Table_Merge1[[#This Row],[Azad.Sell]]),"")</f>
        <v/>
      </c>
      <c r="AT3389"/>
    </row>
    <row r="3390" spans="15:46" x14ac:dyDescent="0.25">
      <c r="O3390" s="283">
        <f>IFERROR(DATE(Table7[[#This Row],[year]],MONTH(DATEVALUE(Table7[[#This Row],[month]]&amp;"1")),Table7[[#This Row],[day]]),"")</f>
        <v>40184</v>
      </c>
      <c r="P3390" s="257" t="s">
        <v>6815</v>
      </c>
      <c r="Q3390" s="257">
        <v>2010</v>
      </c>
      <c r="R3390" s="257" t="s">
        <v>3431</v>
      </c>
      <c r="S3390" s="257">
        <v>6</v>
      </c>
      <c r="T3390" s="257">
        <v>1125</v>
      </c>
      <c r="U3390" s="257">
        <v>2217</v>
      </c>
      <c r="V3390" s="257">
        <v>4627700</v>
      </c>
      <c r="X3390" s="260">
        <v>40262</v>
      </c>
      <c r="Z3390" s="260">
        <v>5</v>
      </c>
      <c r="AB3390" s="260" t="str">
        <f>IFERROR(IFERROR(VLOOKUP(Table_Merge1[[#This Row],[Column1]],Table11[#All],2,FALSE),LEFT(AB3391,8)&amp;IF(LEN((RIGHT(AB3391,2)+1))&lt;2,"0"&amp;(RIGHT(AB3391,2)+1),(RIGHT(AB3391,2)-1))),"")</f>
        <v/>
      </c>
      <c r="AC3390" s="259" t="str">
        <f>LEFT(Table_Merge1[[#This Row],[Column2]],4)</f>
        <v/>
      </c>
      <c r="AD3390" s="259" t="str">
        <f>RIGHT(LEFT(Table_Merge1[[#This Row],[Column2]],7),2)</f>
        <v/>
      </c>
      <c r="AE3390" s="259" t="str">
        <f>RIGHT(Table_Merge1[[#This Row],[Column2]],2)</f>
        <v/>
      </c>
      <c r="AH3390" s="260">
        <v>2010</v>
      </c>
      <c r="AI3390" t="s">
        <v>3435</v>
      </c>
      <c r="AJ3390" s="260">
        <v>25</v>
      </c>
      <c r="AK3390">
        <v>1093.5</v>
      </c>
      <c r="AL3390">
        <v>2452</v>
      </c>
      <c r="AM3390">
        <v>4561850</v>
      </c>
      <c r="AP3390" s="287" t="str">
        <f>IFERROR(IF(Table_Merge1[[#This Row],[LME Zinc stock]]*Table_Merge1[[#This Row],[Nima.مقدار]]=0,"",Table_Merge1[[#This Row],[LME Zinc stock]]*Table_Merge1[[#This Row],[Nima.مقدار]]),"")</f>
        <v/>
      </c>
      <c r="AQ3390" s="287" t="str">
        <f>IFERROR(IF(Table_Merge1[[#This Row],[LME Zinc 3-month]]*Table_Merge1[[#This Row],[Nima.مقدار]]=0,"",Table_Merge1[[#This Row],[LME Zinc 3-month]]*Table_Merge1[[#This Row],[Nima.مقدار]]),"")</f>
        <v/>
      </c>
      <c r="AR3390" s="288" t="str">
        <f>IFERROR(IF(Table_Merge1[[#This Row],[LME Zinc stock]]*Table_Merge1[[#This Row],[Azad.Sell]]=0,"",Table_Merge1[[#This Row],[LME Zinc stock]]*Table_Merge1[[#This Row],[Azad.Sell]]),"")</f>
        <v/>
      </c>
      <c r="AS3390" s="288" t="str">
        <f>IFERROR(IF(Table_Merge1[[#This Row],[LME Zinc 3-month]]*Table_Merge1[[#This Row],[Azad.Sell]]=0,"",Table_Merge1[[#This Row],[LME Zinc 3-month]]*Table_Merge1[[#This Row],[Azad.Sell]]),"")</f>
        <v/>
      </c>
      <c r="AT3390"/>
    </row>
    <row r="3391" spans="15:46" x14ac:dyDescent="0.25">
      <c r="O3391" s="284">
        <f>IFERROR(DATE(Table7[[#This Row],[year]],MONTH(DATEVALUE(Table7[[#This Row],[month]]&amp;"1")),Table7[[#This Row],[day]]),"")</f>
        <v>40183</v>
      </c>
      <c r="P3391" s="195" t="s">
        <v>6816</v>
      </c>
      <c r="Q3391" s="195">
        <v>2010</v>
      </c>
      <c r="R3391" s="195" t="s">
        <v>3431</v>
      </c>
      <c r="S3391" s="195">
        <v>5</v>
      </c>
      <c r="T3391" s="195">
        <v>1125.25</v>
      </c>
      <c r="U3391" s="195">
        <v>2246.5</v>
      </c>
      <c r="V3391" s="195">
        <v>4630825</v>
      </c>
      <c r="X3391" s="260">
        <v>40261</v>
      </c>
      <c r="Z3391" s="260">
        <v>5</v>
      </c>
      <c r="AB3391" s="260" t="str">
        <f>IFERROR(IFERROR(VLOOKUP(Table_Merge1[[#This Row],[Column1]],Table11[#All],2,FALSE),LEFT(AB3392,8)&amp;IF(LEN((RIGHT(AB3392,2)+1))&lt;2,"0"&amp;(RIGHT(AB3392,2)+1),(RIGHT(AB3392,2)-1))),"")</f>
        <v/>
      </c>
      <c r="AC3391" s="259" t="str">
        <f>LEFT(Table_Merge1[[#This Row],[Column2]],4)</f>
        <v/>
      </c>
      <c r="AD3391" s="259" t="str">
        <f>RIGHT(LEFT(Table_Merge1[[#This Row],[Column2]],7),2)</f>
        <v/>
      </c>
      <c r="AE3391" s="259" t="str">
        <f>RIGHT(Table_Merge1[[#This Row],[Column2]],2)</f>
        <v/>
      </c>
      <c r="AH3391" s="260">
        <v>2010</v>
      </c>
      <c r="AI3391" t="s">
        <v>3435</v>
      </c>
      <c r="AJ3391" s="260">
        <v>24</v>
      </c>
      <c r="AK3391">
        <v>1094</v>
      </c>
      <c r="AL3391">
        <v>2455</v>
      </c>
      <c r="AM3391">
        <v>4568075</v>
      </c>
      <c r="AP3391" s="287" t="str">
        <f>IFERROR(IF(Table_Merge1[[#This Row],[LME Zinc stock]]*Table_Merge1[[#This Row],[Nima.مقدار]]=0,"",Table_Merge1[[#This Row],[LME Zinc stock]]*Table_Merge1[[#This Row],[Nima.مقدار]]),"")</f>
        <v/>
      </c>
      <c r="AQ3391" s="287" t="str">
        <f>IFERROR(IF(Table_Merge1[[#This Row],[LME Zinc 3-month]]*Table_Merge1[[#This Row],[Nima.مقدار]]=0,"",Table_Merge1[[#This Row],[LME Zinc 3-month]]*Table_Merge1[[#This Row],[Nima.مقدار]]),"")</f>
        <v/>
      </c>
      <c r="AR3391" s="288" t="str">
        <f>IFERROR(IF(Table_Merge1[[#This Row],[LME Zinc stock]]*Table_Merge1[[#This Row],[Azad.Sell]]=0,"",Table_Merge1[[#This Row],[LME Zinc stock]]*Table_Merge1[[#This Row],[Azad.Sell]]),"")</f>
        <v/>
      </c>
      <c r="AS3391" s="288" t="str">
        <f>IFERROR(IF(Table_Merge1[[#This Row],[LME Zinc 3-month]]*Table_Merge1[[#This Row],[Azad.Sell]]=0,"",Table_Merge1[[#This Row],[LME Zinc 3-month]]*Table_Merge1[[#This Row],[Azad.Sell]]),"")</f>
        <v/>
      </c>
      <c r="AT3391"/>
    </row>
    <row r="3392" spans="15:46" x14ac:dyDescent="0.25">
      <c r="O3392" s="283">
        <f>IFERROR(DATE(Table7[[#This Row],[year]],MONTH(DATEVALUE(Table7[[#This Row],[month]]&amp;"1")),Table7[[#This Row],[day]]),"")</f>
        <v>40182</v>
      </c>
      <c r="P3392" s="257" t="s">
        <v>6817</v>
      </c>
      <c r="Q3392" s="257">
        <v>2010</v>
      </c>
      <c r="R3392" s="257" t="s">
        <v>3431</v>
      </c>
      <c r="S3392" s="257">
        <v>4</v>
      </c>
      <c r="T3392" s="257">
        <v>1113</v>
      </c>
      <c r="U3392" s="257">
        <v>2220</v>
      </c>
      <c r="V3392" s="257">
        <v>4635075</v>
      </c>
      <c r="X3392" s="260">
        <v>40260</v>
      </c>
      <c r="Z3392" s="260">
        <v>5</v>
      </c>
      <c r="AB3392" s="260" t="str">
        <f>IFERROR(IFERROR(VLOOKUP(Table_Merge1[[#This Row],[Column1]],Table11[#All],2,FALSE),LEFT(AB3393,8)&amp;IF(LEN((RIGHT(AB3393,2)+1))&lt;2,"0"&amp;(RIGHT(AB3393,2)+1),(RIGHT(AB3393,2)-1))),"")</f>
        <v/>
      </c>
      <c r="AC3392" s="259" t="str">
        <f>LEFT(Table_Merge1[[#This Row],[Column2]],4)</f>
        <v/>
      </c>
      <c r="AD3392" s="259" t="str">
        <f>RIGHT(LEFT(Table_Merge1[[#This Row],[Column2]],7),2)</f>
        <v/>
      </c>
      <c r="AE3392" s="259" t="str">
        <f>RIGHT(Table_Merge1[[#This Row],[Column2]],2)</f>
        <v/>
      </c>
      <c r="AH3392" s="260">
        <v>2010</v>
      </c>
      <c r="AI3392" t="s">
        <v>3435</v>
      </c>
      <c r="AJ3392" s="260">
        <v>23</v>
      </c>
      <c r="AK3392">
        <v>1100.75</v>
      </c>
      <c r="AL3392">
        <v>2401</v>
      </c>
      <c r="AM3392">
        <v>4570650</v>
      </c>
      <c r="AP3392" s="287" t="str">
        <f>IFERROR(IF(Table_Merge1[[#This Row],[LME Zinc stock]]*Table_Merge1[[#This Row],[Nima.مقدار]]=0,"",Table_Merge1[[#This Row],[LME Zinc stock]]*Table_Merge1[[#This Row],[Nima.مقدار]]),"")</f>
        <v/>
      </c>
      <c r="AQ3392" s="287" t="str">
        <f>IFERROR(IF(Table_Merge1[[#This Row],[LME Zinc 3-month]]*Table_Merge1[[#This Row],[Nima.مقدار]]=0,"",Table_Merge1[[#This Row],[LME Zinc 3-month]]*Table_Merge1[[#This Row],[Nima.مقدار]]),"")</f>
        <v/>
      </c>
      <c r="AR3392" s="288" t="str">
        <f>IFERROR(IF(Table_Merge1[[#This Row],[LME Zinc stock]]*Table_Merge1[[#This Row],[Azad.Sell]]=0,"",Table_Merge1[[#This Row],[LME Zinc stock]]*Table_Merge1[[#This Row],[Azad.Sell]]),"")</f>
        <v/>
      </c>
      <c r="AS3392" s="288" t="str">
        <f>IFERROR(IF(Table_Merge1[[#This Row],[LME Zinc 3-month]]*Table_Merge1[[#This Row],[Azad.Sell]]=0,"",Table_Merge1[[#This Row],[LME Zinc 3-month]]*Table_Merge1[[#This Row],[Azad.Sell]]),"")</f>
        <v/>
      </c>
      <c r="AT3392"/>
    </row>
    <row r="3393" spans="15:46" x14ac:dyDescent="0.25">
      <c r="O3393" s="284">
        <f>IFERROR(DATE(Table7[[#This Row],[year]],MONTH(DATEVALUE(Table7[[#This Row],[month]]&amp;"1")),Table7[[#This Row],[day]]),"")</f>
        <v>40178</v>
      </c>
      <c r="P3393" s="195" t="s">
        <v>6818</v>
      </c>
      <c r="Q3393" s="195">
        <v>2009</v>
      </c>
      <c r="R3393" s="195" t="s">
        <v>3452</v>
      </c>
      <c r="S3393" s="195">
        <v>31</v>
      </c>
      <c r="T3393" s="195">
        <v>1104</v>
      </c>
      <c r="U3393" s="195">
        <v>2283</v>
      </c>
      <c r="V3393" s="195">
        <v>4598975</v>
      </c>
      <c r="X3393" s="260">
        <v>40259</v>
      </c>
      <c r="Z3393" s="260">
        <v>5</v>
      </c>
      <c r="AB3393" s="260" t="str">
        <f>IFERROR(IFERROR(VLOOKUP(Table_Merge1[[#This Row],[Column1]],Table11[#All],2,FALSE),LEFT(AB3394,8)&amp;IF(LEN((RIGHT(AB3394,2)+1))&lt;2,"0"&amp;(RIGHT(AB3394,2)+1),(RIGHT(AB3394,2)-1))),"")</f>
        <v/>
      </c>
      <c r="AC3393" s="259" t="str">
        <f>LEFT(Table_Merge1[[#This Row],[Column2]],4)</f>
        <v/>
      </c>
      <c r="AD3393" s="259" t="str">
        <f>RIGHT(LEFT(Table_Merge1[[#This Row],[Column2]],7),2)</f>
        <v/>
      </c>
      <c r="AE3393" s="259" t="str">
        <f>RIGHT(Table_Merge1[[#This Row],[Column2]],2)</f>
        <v/>
      </c>
      <c r="AH3393" s="260">
        <v>2010</v>
      </c>
      <c r="AI3393" t="s">
        <v>3435</v>
      </c>
      <c r="AJ3393" s="260">
        <v>22</v>
      </c>
      <c r="AK3393">
        <v>1104.25</v>
      </c>
      <c r="AL3393">
        <v>2415</v>
      </c>
      <c r="AM3393">
        <v>4575650</v>
      </c>
      <c r="AP3393" s="287" t="str">
        <f>IFERROR(IF(Table_Merge1[[#This Row],[LME Zinc stock]]*Table_Merge1[[#This Row],[Nima.مقدار]]=0,"",Table_Merge1[[#This Row],[LME Zinc stock]]*Table_Merge1[[#This Row],[Nima.مقدار]]),"")</f>
        <v/>
      </c>
      <c r="AQ3393" s="287" t="str">
        <f>IFERROR(IF(Table_Merge1[[#This Row],[LME Zinc 3-month]]*Table_Merge1[[#This Row],[Nima.مقدار]]=0,"",Table_Merge1[[#This Row],[LME Zinc 3-month]]*Table_Merge1[[#This Row],[Nima.مقدار]]),"")</f>
        <v/>
      </c>
      <c r="AR3393" s="288" t="str">
        <f>IFERROR(IF(Table_Merge1[[#This Row],[LME Zinc stock]]*Table_Merge1[[#This Row],[Azad.Sell]]=0,"",Table_Merge1[[#This Row],[LME Zinc stock]]*Table_Merge1[[#This Row],[Azad.Sell]]),"")</f>
        <v/>
      </c>
      <c r="AS3393" s="288" t="str">
        <f>IFERROR(IF(Table_Merge1[[#This Row],[LME Zinc 3-month]]*Table_Merge1[[#This Row],[Azad.Sell]]=0,"",Table_Merge1[[#This Row],[LME Zinc 3-month]]*Table_Merge1[[#This Row],[Azad.Sell]]),"")</f>
        <v/>
      </c>
      <c r="AT3393"/>
    </row>
    <row r="3394" spans="15:46" x14ac:dyDescent="0.25">
      <c r="O3394" s="283">
        <f>IFERROR(DATE(Table7[[#This Row],[year]],MONTH(DATEVALUE(Table7[[#This Row],[month]]&amp;"1")),Table7[[#This Row],[day]]),"")</f>
        <v>40177</v>
      </c>
      <c r="P3394" s="257" t="s">
        <v>6819</v>
      </c>
      <c r="Q3394" s="257">
        <v>2009</v>
      </c>
      <c r="R3394" s="257" t="s">
        <v>3452</v>
      </c>
      <c r="S3394" s="257">
        <v>30</v>
      </c>
      <c r="T3394" s="257">
        <v>1092.5</v>
      </c>
      <c r="U3394" s="257">
        <v>2292.5</v>
      </c>
      <c r="V3394" s="257">
        <v>4604225</v>
      </c>
      <c r="X3394" s="260">
        <v>40256</v>
      </c>
      <c r="Z3394" s="260">
        <v>5</v>
      </c>
      <c r="AB3394" s="260" t="str">
        <f>IFERROR(IFERROR(VLOOKUP(Table_Merge1[[#This Row],[Column1]],Table11[#All],2,FALSE),LEFT(AB3395,8)&amp;IF(LEN((RIGHT(AB3395,2)+1))&lt;2,"0"&amp;(RIGHT(AB3395,2)+1),(RIGHT(AB3395,2)-1))),"")</f>
        <v/>
      </c>
      <c r="AC3394" s="259" t="str">
        <f>LEFT(Table_Merge1[[#This Row],[Column2]],4)</f>
        <v/>
      </c>
      <c r="AD3394" s="259" t="str">
        <f>RIGHT(LEFT(Table_Merge1[[#This Row],[Column2]],7),2)</f>
        <v/>
      </c>
      <c r="AE3394" s="259" t="str">
        <f>RIGHT(Table_Merge1[[#This Row],[Column2]],2)</f>
        <v/>
      </c>
      <c r="AH3394" s="260">
        <v>2010</v>
      </c>
      <c r="AI3394" t="s">
        <v>3435</v>
      </c>
      <c r="AJ3394" s="260">
        <v>19</v>
      </c>
      <c r="AK3394">
        <v>1121.5</v>
      </c>
      <c r="AL3394">
        <v>2388</v>
      </c>
      <c r="AM3394">
        <v>4581000</v>
      </c>
      <c r="AP3394" s="287" t="str">
        <f>IFERROR(IF(Table_Merge1[[#This Row],[LME Zinc stock]]*Table_Merge1[[#This Row],[Nima.مقدار]]=0,"",Table_Merge1[[#This Row],[LME Zinc stock]]*Table_Merge1[[#This Row],[Nima.مقدار]]),"")</f>
        <v/>
      </c>
      <c r="AQ3394" s="287" t="str">
        <f>IFERROR(IF(Table_Merge1[[#This Row],[LME Zinc 3-month]]*Table_Merge1[[#This Row],[Nima.مقدار]]=0,"",Table_Merge1[[#This Row],[LME Zinc 3-month]]*Table_Merge1[[#This Row],[Nima.مقدار]]),"")</f>
        <v/>
      </c>
      <c r="AR3394" s="288" t="str">
        <f>IFERROR(IF(Table_Merge1[[#This Row],[LME Zinc stock]]*Table_Merge1[[#This Row],[Azad.Sell]]=0,"",Table_Merge1[[#This Row],[LME Zinc stock]]*Table_Merge1[[#This Row],[Azad.Sell]]),"")</f>
        <v/>
      </c>
      <c r="AS3394" s="288" t="str">
        <f>IFERROR(IF(Table_Merge1[[#This Row],[LME Zinc 3-month]]*Table_Merge1[[#This Row],[Azad.Sell]]=0,"",Table_Merge1[[#This Row],[LME Zinc 3-month]]*Table_Merge1[[#This Row],[Azad.Sell]]),"")</f>
        <v/>
      </c>
      <c r="AT3394"/>
    </row>
    <row r="3395" spans="15:46" x14ac:dyDescent="0.25">
      <c r="O3395" s="284">
        <f>IFERROR(DATE(Table7[[#This Row],[year]],MONTH(DATEVALUE(Table7[[#This Row],[month]]&amp;"1")),Table7[[#This Row],[day]]),"")</f>
        <v>40176</v>
      </c>
      <c r="P3395" s="195" t="s">
        <v>6820</v>
      </c>
      <c r="Q3395" s="195">
        <v>2009</v>
      </c>
      <c r="R3395" s="195" t="s">
        <v>3452</v>
      </c>
      <c r="S3395" s="195">
        <v>29</v>
      </c>
      <c r="T3395" s="195">
        <v>1103</v>
      </c>
      <c r="U3395" s="195">
        <v>2357</v>
      </c>
      <c r="V3395" s="195">
        <v>4607900</v>
      </c>
      <c r="X3395" s="260">
        <v>40255</v>
      </c>
      <c r="Z3395" s="260">
        <v>5</v>
      </c>
      <c r="AB3395" s="260" t="str">
        <f>IFERROR(IFERROR(VLOOKUP(Table_Merge1[[#This Row],[Column1]],Table11[#All],2,FALSE),LEFT(AB3396,8)&amp;IF(LEN((RIGHT(AB3396,2)+1))&lt;2,"0"&amp;(RIGHT(AB3396,2)+1),(RIGHT(AB3396,2)-1))),"")</f>
        <v/>
      </c>
      <c r="AC3395" s="259" t="str">
        <f>LEFT(Table_Merge1[[#This Row],[Column2]],4)</f>
        <v/>
      </c>
      <c r="AD3395" s="259" t="str">
        <f>RIGHT(LEFT(Table_Merge1[[#This Row],[Column2]],7),2)</f>
        <v/>
      </c>
      <c r="AE3395" s="259" t="str">
        <f>RIGHT(Table_Merge1[[#This Row],[Column2]],2)</f>
        <v/>
      </c>
      <c r="AH3395" s="260">
        <v>2010</v>
      </c>
      <c r="AI3395" t="s">
        <v>3435</v>
      </c>
      <c r="AJ3395" s="260">
        <v>18</v>
      </c>
      <c r="AK3395">
        <v>1122.75</v>
      </c>
      <c r="AL3395">
        <v>2325.5</v>
      </c>
      <c r="AM3395">
        <v>4586125</v>
      </c>
      <c r="AP3395" s="287" t="str">
        <f>IFERROR(IF(Table_Merge1[[#This Row],[LME Zinc stock]]*Table_Merge1[[#This Row],[Nima.مقدار]]=0,"",Table_Merge1[[#This Row],[LME Zinc stock]]*Table_Merge1[[#This Row],[Nima.مقدار]]),"")</f>
        <v/>
      </c>
      <c r="AQ3395" s="287" t="str">
        <f>IFERROR(IF(Table_Merge1[[#This Row],[LME Zinc 3-month]]*Table_Merge1[[#This Row],[Nima.مقدار]]=0,"",Table_Merge1[[#This Row],[LME Zinc 3-month]]*Table_Merge1[[#This Row],[Nima.مقدار]]),"")</f>
        <v/>
      </c>
      <c r="AR3395" s="288" t="str">
        <f>IFERROR(IF(Table_Merge1[[#This Row],[LME Zinc stock]]*Table_Merge1[[#This Row],[Azad.Sell]]=0,"",Table_Merge1[[#This Row],[LME Zinc stock]]*Table_Merge1[[#This Row],[Azad.Sell]]),"")</f>
        <v/>
      </c>
      <c r="AS3395" s="288" t="str">
        <f>IFERROR(IF(Table_Merge1[[#This Row],[LME Zinc 3-month]]*Table_Merge1[[#This Row],[Azad.Sell]]=0,"",Table_Merge1[[#This Row],[LME Zinc 3-month]]*Table_Merge1[[#This Row],[Azad.Sell]]),"")</f>
        <v/>
      </c>
      <c r="AT3395"/>
    </row>
    <row r="3396" spans="15:46" x14ac:dyDescent="0.25">
      <c r="O3396" s="283">
        <f>IFERROR(DATE(Table7[[#This Row],[year]],MONTH(DATEVALUE(Table7[[#This Row],[month]]&amp;"1")),Table7[[#This Row],[day]]),"")</f>
        <v>40171</v>
      </c>
      <c r="P3396" s="257" t="s">
        <v>6821</v>
      </c>
      <c r="Q3396" s="257">
        <v>2009</v>
      </c>
      <c r="R3396" s="257" t="s">
        <v>3452</v>
      </c>
      <c r="S3396" s="257">
        <v>24</v>
      </c>
      <c r="T3396" s="257">
        <v>1104.5</v>
      </c>
      <c r="U3396" s="257">
        <v>2292.5</v>
      </c>
      <c r="V3396" s="257">
        <v>4613400</v>
      </c>
      <c r="X3396" s="260">
        <v>40254</v>
      </c>
      <c r="Z3396" s="260">
        <v>5</v>
      </c>
      <c r="AB3396" s="260" t="str">
        <f>IFERROR(IFERROR(VLOOKUP(Table_Merge1[[#This Row],[Column1]],Table11[#All],2,FALSE),LEFT(AB3397,8)&amp;IF(LEN((RIGHT(AB3397,2)+1))&lt;2,"0"&amp;(RIGHT(AB3397,2)+1),(RIGHT(AB3397,2)-1))),"")</f>
        <v/>
      </c>
      <c r="AC3396" s="259" t="str">
        <f>LEFT(Table_Merge1[[#This Row],[Column2]],4)</f>
        <v/>
      </c>
      <c r="AD3396" s="259" t="str">
        <f>RIGHT(LEFT(Table_Merge1[[#This Row],[Column2]],7),2)</f>
        <v/>
      </c>
      <c r="AE3396" s="259" t="str">
        <f>RIGHT(Table_Merge1[[#This Row],[Column2]],2)</f>
        <v/>
      </c>
      <c r="AH3396" s="260">
        <v>2010</v>
      </c>
      <c r="AI3396" t="s">
        <v>3435</v>
      </c>
      <c r="AJ3396" s="260">
        <v>17</v>
      </c>
      <c r="AK3396">
        <v>1131.25</v>
      </c>
      <c r="AL3396">
        <v>2352.5</v>
      </c>
      <c r="AM3396">
        <v>4590825</v>
      </c>
      <c r="AP3396" s="287" t="str">
        <f>IFERROR(IF(Table_Merge1[[#This Row],[LME Zinc stock]]*Table_Merge1[[#This Row],[Nima.مقدار]]=0,"",Table_Merge1[[#This Row],[LME Zinc stock]]*Table_Merge1[[#This Row],[Nima.مقدار]]),"")</f>
        <v/>
      </c>
      <c r="AQ3396" s="287" t="str">
        <f>IFERROR(IF(Table_Merge1[[#This Row],[LME Zinc 3-month]]*Table_Merge1[[#This Row],[Nima.مقدار]]=0,"",Table_Merge1[[#This Row],[LME Zinc 3-month]]*Table_Merge1[[#This Row],[Nima.مقدار]]),"")</f>
        <v/>
      </c>
      <c r="AR3396" s="288" t="str">
        <f>IFERROR(IF(Table_Merge1[[#This Row],[LME Zinc stock]]*Table_Merge1[[#This Row],[Azad.Sell]]=0,"",Table_Merge1[[#This Row],[LME Zinc stock]]*Table_Merge1[[#This Row],[Azad.Sell]]),"")</f>
        <v/>
      </c>
      <c r="AS3396" s="288" t="str">
        <f>IFERROR(IF(Table_Merge1[[#This Row],[LME Zinc 3-month]]*Table_Merge1[[#This Row],[Azad.Sell]]=0,"",Table_Merge1[[#This Row],[LME Zinc 3-month]]*Table_Merge1[[#This Row],[Azad.Sell]]),"")</f>
        <v/>
      </c>
      <c r="AT3396"/>
    </row>
    <row r="3397" spans="15:46" x14ac:dyDescent="0.25">
      <c r="O3397" s="284">
        <f>IFERROR(DATE(Table7[[#This Row],[year]],MONTH(DATEVALUE(Table7[[#This Row],[month]]&amp;"1")),Table7[[#This Row],[day]]),"")</f>
        <v>40170</v>
      </c>
      <c r="P3397" s="195" t="s">
        <v>6822</v>
      </c>
      <c r="Q3397" s="195">
        <v>2009</v>
      </c>
      <c r="R3397" s="195" t="s">
        <v>3452</v>
      </c>
      <c r="S3397" s="195">
        <v>23</v>
      </c>
      <c r="T3397" s="195">
        <v>1080.5</v>
      </c>
      <c r="U3397" s="195">
        <v>2337.5</v>
      </c>
      <c r="V3397" s="195">
        <v>4615400</v>
      </c>
      <c r="X3397" s="260">
        <v>40253</v>
      </c>
      <c r="Z3397" s="260">
        <v>5</v>
      </c>
      <c r="AB3397" s="260" t="str">
        <f>IFERROR(IFERROR(VLOOKUP(Table_Merge1[[#This Row],[Column1]],Table11[#All],2,FALSE),LEFT(AB3398,8)&amp;IF(LEN((RIGHT(AB3398,2)+1))&lt;2,"0"&amp;(RIGHT(AB3398,2)+1),(RIGHT(AB3398,2)-1))),"")</f>
        <v/>
      </c>
      <c r="AC3397" s="259" t="str">
        <f>LEFT(Table_Merge1[[#This Row],[Column2]],4)</f>
        <v/>
      </c>
      <c r="AD3397" s="259" t="str">
        <f>RIGHT(LEFT(Table_Merge1[[#This Row],[Column2]],7),2)</f>
        <v/>
      </c>
      <c r="AE3397" s="259" t="str">
        <f>RIGHT(Table_Merge1[[#This Row],[Column2]],2)</f>
        <v/>
      </c>
      <c r="AH3397" s="260">
        <v>2010</v>
      </c>
      <c r="AI3397" t="s">
        <v>3435</v>
      </c>
      <c r="AJ3397" s="260">
        <v>16</v>
      </c>
      <c r="AK3397">
        <v>1113.25</v>
      </c>
      <c r="AL3397">
        <v>2356.5</v>
      </c>
      <c r="AM3397">
        <v>4588425</v>
      </c>
      <c r="AP3397" s="287" t="str">
        <f>IFERROR(IF(Table_Merge1[[#This Row],[LME Zinc stock]]*Table_Merge1[[#This Row],[Nima.مقدار]]=0,"",Table_Merge1[[#This Row],[LME Zinc stock]]*Table_Merge1[[#This Row],[Nima.مقدار]]),"")</f>
        <v/>
      </c>
      <c r="AQ3397" s="287" t="str">
        <f>IFERROR(IF(Table_Merge1[[#This Row],[LME Zinc 3-month]]*Table_Merge1[[#This Row],[Nima.مقدار]]=0,"",Table_Merge1[[#This Row],[LME Zinc 3-month]]*Table_Merge1[[#This Row],[Nima.مقدار]]),"")</f>
        <v/>
      </c>
      <c r="AR3397" s="288" t="str">
        <f>IFERROR(IF(Table_Merge1[[#This Row],[LME Zinc stock]]*Table_Merge1[[#This Row],[Azad.Sell]]=0,"",Table_Merge1[[#This Row],[LME Zinc stock]]*Table_Merge1[[#This Row],[Azad.Sell]]),"")</f>
        <v/>
      </c>
      <c r="AS3397" s="288" t="str">
        <f>IFERROR(IF(Table_Merge1[[#This Row],[LME Zinc 3-month]]*Table_Merge1[[#This Row],[Azad.Sell]]=0,"",Table_Merge1[[#This Row],[LME Zinc 3-month]]*Table_Merge1[[#This Row],[Azad.Sell]]),"")</f>
        <v/>
      </c>
      <c r="AT3397"/>
    </row>
    <row r="3398" spans="15:46" x14ac:dyDescent="0.25">
      <c r="O3398" s="283">
        <f>IFERROR(DATE(Table7[[#This Row],[year]],MONTH(DATEVALUE(Table7[[#This Row],[month]]&amp;"1")),Table7[[#This Row],[day]]),"")</f>
        <v>40169</v>
      </c>
      <c r="P3398" s="257" t="s">
        <v>6823</v>
      </c>
      <c r="Q3398" s="257">
        <v>2009</v>
      </c>
      <c r="R3398" s="257" t="s">
        <v>3452</v>
      </c>
      <c r="S3398" s="257">
        <v>22</v>
      </c>
      <c r="T3398" s="257">
        <v>1094.25</v>
      </c>
      <c r="U3398" s="257">
        <v>2334</v>
      </c>
      <c r="V3398" s="257">
        <v>4619850</v>
      </c>
      <c r="X3398" s="260">
        <v>40252</v>
      </c>
      <c r="Z3398" s="260">
        <v>5</v>
      </c>
      <c r="AB3398" s="260" t="str">
        <f>IFERROR(IFERROR(VLOOKUP(Table_Merge1[[#This Row],[Column1]],Table11[#All],2,FALSE),LEFT(AB3399,8)&amp;IF(LEN((RIGHT(AB3399,2)+1))&lt;2,"0"&amp;(RIGHT(AB3399,2)+1),(RIGHT(AB3399,2)-1))),"")</f>
        <v/>
      </c>
      <c r="AC3398" s="259" t="str">
        <f>LEFT(Table_Merge1[[#This Row],[Column2]],4)</f>
        <v/>
      </c>
      <c r="AD3398" s="259" t="str">
        <f>RIGHT(LEFT(Table_Merge1[[#This Row],[Column2]],7),2)</f>
        <v/>
      </c>
      <c r="AE3398" s="259" t="str">
        <f>RIGHT(Table_Merge1[[#This Row],[Column2]],2)</f>
        <v/>
      </c>
      <c r="AH3398" s="260">
        <v>2010</v>
      </c>
      <c r="AI3398" t="s">
        <v>3435</v>
      </c>
      <c r="AJ3398" s="260">
        <v>15</v>
      </c>
      <c r="AK3398">
        <v>1104</v>
      </c>
      <c r="AL3398">
        <v>2353.5</v>
      </c>
      <c r="AM3398">
        <v>4594300</v>
      </c>
      <c r="AP3398" s="287" t="str">
        <f>IFERROR(IF(Table_Merge1[[#This Row],[LME Zinc stock]]*Table_Merge1[[#This Row],[Nima.مقدار]]=0,"",Table_Merge1[[#This Row],[LME Zinc stock]]*Table_Merge1[[#This Row],[Nima.مقدار]]),"")</f>
        <v/>
      </c>
      <c r="AQ3398" s="287" t="str">
        <f>IFERROR(IF(Table_Merge1[[#This Row],[LME Zinc 3-month]]*Table_Merge1[[#This Row],[Nima.مقدار]]=0,"",Table_Merge1[[#This Row],[LME Zinc 3-month]]*Table_Merge1[[#This Row],[Nima.مقدار]]),"")</f>
        <v/>
      </c>
      <c r="AR3398" s="288" t="str">
        <f>IFERROR(IF(Table_Merge1[[#This Row],[LME Zinc stock]]*Table_Merge1[[#This Row],[Azad.Sell]]=0,"",Table_Merge1[[#This Row],[LME Zinc stock]]*Table_Merge1[[#This Row],[Azad.Sell]]),"")</f>
        <v/>
      </c>
      <c r="AS3398" s="288" t="str">
        <f>IFERROR(IF(Table_Merge1[[#This Row],[LME Zinc 3-month]]*Table_Merge1[[#This Row],[Azad.Sell]]=0,"",Table_Merge1[[#This Row],[LME Zinc 3-month]]*Table_Merge1[[#This Row],[Azad.Sell]]),"")</f>
        <v/>
      </c>
      <c r="AT3398"/>
    </row>
    <row r="3399" spans="15:46" x14ac:dyDescent="0.25">
      <c r="O3399" s="284">
        <f>IFERROR(DATE(Table7[[#This Row],[year]],MONTH(DATEVALUE(Table7[[#This Row],[month]]&amp;"1")),Table7[[#This Row],[day]]),"")</f>
        <v>40168</v>
      </c>
      <c r="P3399" s="195" t="s">
        <v>6824</v>
      </c>
      <c r="Q3399" s="195">
        <v>2009</v>
      </c>
      <c r="R3399" s="195" t="s">
        <v>3452</v>
      </c>
      <c r="S3399" s="195">
        <v>21</v>
      </c>
      <c r="T3399" s="195">
        <v>1113.25</v>
      </c>
      <c r="U3399" s="195">
        <v>2280.5</v>
      </c>
      <c r="V3399" s="195">
        <v>4624125</v>
      </c>
      <c r="X3399" s="260">
        <v>40249</v>
      </c>
      <c r="Z3399" s="260">
        <v>5</v>
      </c>
      <c r="AB3399" s="260" t="str">
        <f>IFERROR(IFERROR(VLOOKUP(Table_Merge1[[#This Row],[Column1]],Table11[#All],2,FALSE),LEFT(AB3400,8)&amp;IF(LEN((RIGHT(AB3400,2)+1))&lt;2,"0"&amp;(RIGHT(AB3400,2)+1),(RIGHT(AB3400,2)-1))),"")</f>
        <v/>
      </c>
      <c r="AC3399" s="259" t="str">
        <f>LEFT(Table_Merge1[[#This Row],[Column2]],4)</f>
        <v/>
      </c>
      <c r="AD3399" s="259" t="str">
        <f>RIGHT(LEFT(Table_Merge1[[#This Row],[Column2]],7),2)</f>
        <v/>
      </c>
      <c r="AE3399" s="259" t="str">
        <f>RIGHT(Table_Merge1[[#This Row],[Column2]],2)</f>
        <v/>
      </c>
      <c r="AH3399" s="260">
        <v>2010</v>
      </c>
      <c r="AI3399" t="s">
        <v>3435</v>
      </c>
      <c r="AJ3399" s="260">
        <v>12</v>
      </c>
      <c r="AK3399">
        <v>1118.75</v>
      </c>
      <c r="AL3399" t="s">
        <v>3621</v>
      </c>
      <c r="AM3399" t="s">
        <v>3621</v>
      </c>
      <c r="AP3399" s="287" t="str">
        <f>IFERROR(IF(Table_Merge1[[#This Row],[LME Zinc stock]]*Table_Merge1[[#This Row],[Nima.مقدار]]=0,"",Table_Merge1[[#This Row],[LME Zinc stock]]*Table_Merge1[[#This Row],[Nima.مقدار]]),"")</f>
        <v/>
      </c>
      <c r="AQ3399" s="287" t="str">
        <f>IFERROR(IF(Table_Merge1[[#This Row],[LME Zinc 3-month]]*Table_Merge1[[#This Row],[Nima.مقدار]]=0,"",Table_Merge1[[#This Row],[LME Zinc 3-month]]*Table_Merge1[[#This Row],[Nima.مقدار]]),"")</f>
        <v/>
      </c>
      <c r="AR3399" s="288" t="str">
        <f>IFERROR(IF(Table_Merge1[[#This Row],[LME Zinc stock]]*Table_Merge1[[#This Row],[Azad.Sell]]=0,"",Table_Merge1[[#This Row],[LME Zinc stock]]*Table_Merge1[[#This Row],[Azad.Sell]]),"")</f>
        <v/>
      </c>
      <c r="AS3399" s="288" t="str">
        <f>IFERROR(IF(Table_Merge1[[#This Row],[LME Zinc 3-month]]*Table_Merge1[[#This Row],[Azad.Sell]]=0,"",Table_Merge1[[#This Row],[LME Zinc 3-month]]*Table_Merge1[[#This Row],[Azad.Sell]]),"")</f>
        <v/>
      </c>
      <c r="AT3399"/>
    </row>
    <row r="3400" spans="15:46" x14ac:dyDescent="0.25">
      <c r="O3400" s="283">
        <f>IFERROR(DATE(Table7[[#This Row],[year]],MONTH(DATEVALUE(Table7[[#This Row],[month]]&amp;"1")),Table7[[#This Row],[day]]),"")</f>
        <v>40165</v>
      </c>
      <c r="P3400" s="257" t="s">
        <v>6825</v>
      </c>
      <c r="Q3400" s="257">
        <v>2009</v>
      </c>
      <c r="R3400" s="257" t="s">
        <v>3452</v>
      </c>
      <c r="S3400" s="257">
        <v>18</v>
      </c>
      <c r="T3400" s="257">
        <v>1106.5</v>
      </c>
      <c r="U3400" s="257">
        <v>2259</v>
      </c>
      <c r="V3400" s="257">
        <v>4624425</v>
      </c>
      <c r="X3400" s="260">
        <v>40248</v>
      </c>
      <c r="Z3400" s="260">
        <v>5</v>
      </c>
      <c r="AB3400" s="260" t="str">
        <f>IFERROR(IFERROR(VLOOKUP(Table_Merge1[[#This Row],[Column1]],Table11[#All],2,FALSE),LEFT(AB3401,8)&amp;IF(LEN((RIGHT(AB3401,2)+1))&lt;2,"0"&amp;(RIGHT(AB3401,2)+1),(RIGHT(AB3401,2)-1))),"")</f>
        <v/>
      </c>
      <c r="AC3400" s="259" t="str">
        <f>LEFT(Table_Merge1[[#This Row],[Column2]],4)</f>
        <v/>
      </c>
      <c r="AD3400" s="259" t="str">
        <f>RIGHT(LEFT(Table_Merge1[[#This Row],[Column2]],7),2)</f>
        <v/>
      </c>
      <c r="AE3400" s="259" t="str">
        <f>RIGHT(Table_Merge1[[#This Row],[Column2]],2)</f>
        <v/>
      </c>
      <c r="AH3400" s="260">
        <v>2010</v>
      </c>
      <c r="AI3400" t="s">
        <v>3435</v>
      </c>
      <c r="AJ3400" s="260">
        <v>11</v>
      </c>
      <c r="AK3400">
        <v>1106</v>
      </c>
      <c r="AL3400">
        <v>2320</v>
      </c>
      <c r="AM3400">
        <v>4600150</v>
      </c>
      <c r="AP3400" s="287" t="str">
        <f>IFERROR(IF(Table_Merge1[[#This Row],[LME Zinc stock]]*Table_Merge1[[#This Row],[Nima.مقدار]]=0,"",Table_Merge1[[#This Row],[LME Zinc stock]]*Table_Merge1[[#This Row],[Nima.مقدار]]),"")</f>
        <v/>
      </c>
      <c r="AQ3400" s="287" t="str">
        <f>IFERROR(IF(Table_Merge1[[#This Row],[LME Zinc 3-month]]*Table_Merge1[[#This Row],[Nima.مقدار]]=0,"",Table_Merge1[[#This Row],[LME Zinc 3-month]]*Table_Merge1[[#This Row],[Nima.مقدار]]),"")</f>
        <v/>
      </c>
      <c r="AR3400" s="288" t="str">
        <f>IFERROR(IF(Table_Merge1[[#This Row],[LME Zinc stock]]*Table_Merge1[[#This Row],[Azad.Sell]]=0,"",Table_Merge1[[#This Row],[LME Zinc stock]]*Table_Merge1[[#This Row],[Azad.Sell]]),"")</f>
        <v/>
      </c>
      <c r="AS3400" s="288" t="str">
        <f>IFERROR(IF(Table_Merge1[[#This Row],[LME Zinc 3-month]]*Table_Merge1[[#This Row],[Azad.Sell]]=0,"",Table_Merge1[[#This Row],[LME Zinc 3-month]]*Table_Merge1[[#This Row],[Azad.Sell]]),"")</f>
        <v/>
      </c>
      <c r="AT3400"/>
    </row>
    <row r="3401" spans="15:46" x14ac:dyDescent="0.25">
      <c r="O3401" s="284">
        <f>IFERROR(DATE(Table7[[#This Row],[year]],MONTH(DATEVALUE(Table7[[#This Row],[month]]&amp;"1")),Table7[[#This Row],[day]]),"")</f>
        <v>40164</v>
      </c>
      <c r="P3401" s="195" t="s">
        <v>6826</v>
      </c>
      <c r="Q3401" s="195">
        <v>2009</v>
      </c>
      <c r="R3401" s="195" t="s">
        <v>3452</v>
      </c>
      <c r="S3401" s="195">
        <v>17</v>
      </c>
      <c r="T3401" s="195">
        <v>1121.5</v>
      </c>
      <c r="U3401" s="195">
        <v>0</v>
      </c>
      <c r="V3401" s="195">
        <v>0</v>
      </c>
      <c r="X3401" s="260">
        <v>40247</v>
      </c>
      <c r="Z3401" s="260">
        <v>5</v>
      </c>
      <c r="AB3401" s="260" t="str">
        <f>IFERROR(IFERROR(VLOOKUP(Table_Merge1[[#This Row],[Column1]],Table11[#All],2,FALSE),LEFT(AB3402,8)&amp;IF(LEN((RIGHT(AB3402,2)+1))&lt;2,"0"&amp;(RIGHT(AB3402,2)+1),(RIGHT(AB3402,2)-1))),"")</f>
        <v/>
      </c>
      <c r="AC3401" s="259" t="str">
        <f>LEFT(Table_Merge1[[#This Row],[Column2]],4)</f>
        <v/>
      </c>
      <c r="AD3401" s="259" t="str">
        <f>RIGHT(LEFT(Table_Merge1[[#This Row],[Column2]],7),2)</f>
        <v/>
      </c>
      <c r="AE3401" s="259" t="str">
        <f>RIGHT(Table_Merge1[[#This Row],[Column2]],2)</f>
        <v/>
      </c>
      <c r="AH3401" s="260">
        <v>2010</v>
      </c>
      <c r="AI3401" t="s">
        <v>3435</v>
      </c>
      <c r="AJ3401" s="260">
        <v>10</v>
      </c>
      <c r="AK3401">
        <v>1124.5</v>
      </c>
      <c r="AL3401">
        <v>2298</v>
      </c>
      <c r="AM3401">
        <v>4604850</v>
      </c>
      <c r="AP3401" s="287" t="str">
        <f>IFERROR(IF(Table_Merge1[[#This Row],[LME Zinc stock]]*Table_Merge1[[#This Row],[Nima.مقدار]]=0,"",Table_Merge1[[#This Row],[LME Zinc stock]]*Table_Merge1[[#This Row],[Nima.مقدار]]),"")</f>
        <v/>
      </c>
      <c r="AQ3401" s="287" t="str">
        <f>IFERROR(IF(Table_Merge1[[#This Row],[LME Zinc 3-month]]*Table_Merge1[[#This Row],[Nima.مقدار]]=0,"",Table_Merge1[[#This Row],[LME Zinc 3-month]]*Table_Merge1[[#This Row],[Nima.مقدار]]),"")</f>
        <v/>
      </c>
      <c r="AR3401" s="288" t="str">
        <f>IFERROR(IF(Table_Merge1[[#This Row],[LME Zinc stock]]*Table_Merge1[[#This Row],[Azad.Sell]]=0,"",Table_Merge1[[#This Row],[LME Zinc stock]]*Table_Merge1[[#This Row],[Azad.Sell]]),"")</f>
        <v/>
      </c>
      <c r="AS3401" s="288" t="str">
        <f>IFERROR(IF(Table_Merge1[[#This Row],[LME Zinc 3-month]]*Table_Merge1[[#This Row],[Azad.Sell]]=0,"",Table_Merge1[[#This Row],[LME Zinc 3-month]]*Table_Merge1[[#This Row],[Azad.Sell]]),"")</f>
        <v/>
      </c>
      <c r="AT3401"/>
    </row>
    <row r="3402" spans="15:46" x14ac:dyDescent="0.25">
      <c r="O3402" s="283">
        <f>IFERROR(DATE(Table7[[#This Row],[year]],MONTH(DATEVALUE(Table7[[#This Row],[month]]&amp;"1")),Table7[[#This Row],[day]]),"")</f>
        <v>40163</v>
      </c>
      <c r="P3402" s="257" t="s">
        <v>6827</v>
      </c>
      <c r="Q3402" s="257">
        <v>2009</v>
      </c>
      <c r="R3402" s="257" t="s">
        <v>3452</v>
      </c>
      <c r="S3402" s="257">
        <v>16</v>
      </c>
      <c r="T3402" s="257">
        <v>1134</v>
      </c>
      <c r="U3402" s="257">
        <v>0</v>
      </c>
      <c r="V3402" s="257">
        <v>0</v>
      </c>
      <c r="X3402" s="260">
        <v>40246</v>
      </c>
      <c r="Z3402" s="260">
        <v>5</v>
      </c>
      <c r="AB3402" s="260" t="str">
        <f>IFERROR(IFERROR(VLOOKUP(Table_Merge1[[#This Row],[Column1]],Table11[#All],2,FALSE),LEFT(AB3403,8)&amp;IF(LEN((RIGHT(AB3403,2)+1))&lt;2,"0"&amp;(RIGHT(AB3403,2)+1),(RIGHT(AB3403,2)-1))),"")</f>
        <v/>
      </c>
      <c r="AC3402" s="259" t="str">
        <f>LEFT(Table_Merge1[[#This Row],[Column2]],4)</f>
        <v/>
      </c>
      <c r="AD3402" s="259" t="str">
        <f>RIGHT(LEFT(Table_Merge1[[#This Row],[Column2]],7),2)</f>
        <v/>
      </c>
      <c r="AE3402" s="259" t="str">
        <f>RIGHT(Table_Merge1[[#This Row],[Column2]],2)</f>
        <v/>
      </c>
      <c r="AH3402" s="260">
        <v>2010</v>
      </c>
      <c r="AI3402" t="s">
        <v>3435</v>
      </c>
      <c r="AJ3402" s="260">
        <v>9</v>
      </c>
      <c r="AK3402">
        <v>1120</v>
      </c>
      <c r="AL3402">
        <v>2252.5</v>
      </c>
      <c r="AM3402">
        <v>4574775</v>
      </c>
      <c r="AP3402" s="287" t="str">
        <f>IFERROR(IF(Table_Merge1[[#This Row],[LME Zinc stock]]*Table_Merge1[[#This Row],[Nima.مقدار]]=0,"",Table_Merge1[[#This Row],[LME Zinc stock]]*Table_Merge1[[#This Row],[Nima.مقدار]]),"")</f>
        <v/>
      </c>
      <c r="AQ3402" s="287" t="str">
        <f>IFERROR(IF(Table_Merge1[[#This Row],[LME Zinc 3-month]]*Table_Merge1[[#This Row],[Nima.مقدار]]=0,"",Table_Merge1[[#This Row],[LME Zinc 3-month]]*Table_Merge1[[#This Row],[Nima.مقدار]]),"")</f>
        <v/>
      </c>
      <c r="AR3402" s="288" t="str">
        <f>IFERROR(IF(Table_Merge1[[#This Row],[LME Zinc stock]]*Table_Merge1[[#This Row],[Azad.Sell]]=0,"",Table_Merge1[[#This Row],[LME Zinc stock]]*Table_Merge1[[#This Row],[Azad.Sell]]),"")</f>
        <v/>
      </c>
      <c r="AS3402" s="288" t="str">
        <f>IFERROR(IF(Table_Merge1[[#This Row],[LME Zinc 3-month]]*Table_Merge1[[#This Row],[Azad.Sell]]=0,"",Table_Merge1[[#This Row],[LME Zinc 3-month]]*Table_Merge1[[#This Row],[Azad.Sell]]),"")</f>
        <v/>
      </c>
      <c r="AT3402"/>
    </row>
    <row r="3403" spans="15:46" x14ac:dyDescent="0.25">
      <c r="O3403" s="284">
        <f>IFERROR(DATE(Table7[[#This Row],[year]],MONTH(DATEVALUE(Table7[[#This Row],[month]]&amp;"1")),Table7[[#This Row],[day]]),"")</f>
        <v>40162</v>
      </c>
      <c r="P3403" s="195" t="s">
        <v>6828</v>
      </c>
      <c r="Q3403" s="195">
        <v>2009</v>
      </c>
      <c r="R3403" s="195" t="s">
        <v>3452</v>
      </c>
      <c r="S3403" s="195">
        <v>15</v>
      </c>
      <c r="T3403" s="195">
        <v>1115</v>
      </c>
      <c r="U3403" s="195">
        <v>0</v>
      </c>
      <c r="V3403" s="195">
        <v>0</v>
      </c>
      <c r="X3403" s="260">
        <v>40245</v>
      </c>
      <c r="Z3403" s="260">
        <v>5</v>
      </c>
      <c r="AB3403" s="260" t="str">
        <f>IFERROR(IFERROR(VLOOKUP(Table_Merge1[[#This Row],[Column1]],Table11[#All],2,FALSE),LEFT(AB3404,8)&amp;IF(LEN((RIGHT(AB3404,2)+1))&lt;2,"0"&amp;(RIGHT(AB3404,2)+1),(RIGHT(AB3404,2)-1))),"")</f>
        <v/>
      </c>
      <c r="AC3403" s="259" t="str">
        <f>LEFT(Table_Merge1[[#This Row],[Column2]],4)</f>
        <v/>
      </c>
      <c r="AD3403" s="259" t="str">
        <f>RIGHT(LEFT(Table_Merge1[[#This Row],[Column2]],7),2)</f>
        <v/>
      </c>
      <c r="AE3403" s="259" t="str">
        <f>RIGHT(Table_Merge1[[#This Row],[Column2]],2)</f>
        <v/>
      </c>
      <c r="AH3403" s="260">
        <v>2010</v>
      </c>
      <c r="AI3403" t="s">
        <v>3435</v>
      </c>
      <c r="AJ3403" s="260">
        <v>8</v>
      </c>
      <c r="AK3403">
        <v>1134</v>
      </c>
      <c r="AL3403">
        <v>2230</v>
      </c>
      <c r="AM3403">
        <v>4579375</v>
      </c>
      <c r="AP3403" s="287" t="str">
        <f>IFERROR(IF(Table_Merge1[[#This Row],[LME Zinc stock]]*Table_Merge1[[#This Row],[Nima.مقدار]]=0,"",Table_Merge1[[#This Row],[LME Zinc stock]]*Table_Merge1[[#This Row],[Nima.مقدار]]),"")</f>
        <v/>
      </c>
      <c r="AQ3403" s="287" t="str">
        <f>IFERROR(IF(Table_Merge1[[#This Row],[LME Zinc 3-month]]*Table_Merge1[[#This Row],[Nima.مقدار]]=0,"",Table_Merge1[[#This Row],[LME Zinc 3-month]]*Table_Merge1[[#This Row],[Nima.مقدار]]),"")</f>
        <v/>
      </c>
      <c r="AR3403" s="288" t="str">
        <f>IFERROR(IF(Table_Merge1[[#This Row],[LME Zinc stock]]*Table_Merge1[[#This Row],[Azad.Sell]]=0,"",Table_Merge1[[#This Row],[LME Zinc stock]]*Table_Merge1[[#This Row],[Azad.Sell]]),"")</f>
        <v/>
      </c>
      <c r="AS3403" s="288" t="str">
        <f>IFERROR(IF(Table_Merge1[[#This Row],[LME Zinc 3-month]]*Table_Merge1[[#This Row],[Azad.Sell]]=0,"",Table_Merge1[[#This Row],[LME Zinc 3-month]]*Table_Merge1[[#This Row],[Azad.Sell]]),"")</f>
        <v/>
      </c>
      <c r="AT3403"/>
    </row>
    <row r="3404" spans="15:46" x14ac:dyDescent="0.25">
      <c r="O3404" s="283">
        <f>IFERROR(DATE(Table7[[#This Row],[year]],MONTH(DATEVALUE(Table7[[#This Row],[month]]&amp;"1")),Table7[[#This Row],[day]]),"")</f>
        <v>40161</v>
      </c>
      <c r="P3404" s="257" t="s">
        <v>6829</v>
      </c>
      <c r="Q3404" s="257">
        <v>2009</v>
      </c>
      <c r="R3404" s="257" t="s">
        <v>3452</v>
      </c>
      <c r="S3404" s="257">
        <v>14</v>
      </c>
      <c r="T3404" s="257">
        <v>1120</v>
      </c>
      <c r="U3404" s="257">
        <v>0</v>
      </c>
      <c r="V3404" s="257">
        <v>0</v>
      </c>
      <c r="X3404" s="260">
        <v>40242</v>
      </c>
      <c r="Z3404" s="260">
        <v>5</v>
      </c>
      <c r="AB3404" s="260" t="str">
        <f>IFERROR(IFERROR(VLOOKUP(Table_Merge1[[#This Row],[Column1]],Table11[#All],2,FALSE),LEFT(AB3405,8)&amp;IF(LEN((RIGHT(AB3405,2)+1))&lt;2,"0"&amp;(RIGHT(AB3405,2)+1),(RIGHT(AB3405,2)-1))),"")</f>
        <v/>
      </c>
      <c r="AC3404" s="259" t="str">
        <f>LEFT(Table_Merge1[[#This Row],[Column2]],4)</f>
        <v/>
      </c>
      <c r="AD3404" s="259" t="str">
        <f>RIGHT(LEFT(Table_Merge1[[#This Row],[Column2]],7),2)</f>
        <v/>
      </c>
      <c r="AE3404" s="259" t="str">
        <f>RIGHT(Table_Merge1[[#This Row],[Column2]],2)</f>
        <v/>
      </c>
      <c r="AH3404" s="260">
        <v>2010</v>
      </c>
      <c r="AI3404" t="s">
        <v>3435</v>
      </c>
      <c r="AJ3404" s="260">
        <v>5</v>
      </c>
      <c r="AK3404">
        <v>1135</v>
      </c>
      <c r="AL3404">
        <v>2208</v>
      </c>
      <c r="AM3404">
        <v>4586350</v>
      </c>
      <c r="AP3404" s="287" t="str">
        <f>IFERROR(IF(Table_Merge1[[#This Row],[LME Zinc stock]]*Table_Merge1[[#This Row],[Nima.مقدار]]=0,"",Table_Merge1[[#This Row],[LME Zinc stock]]*Table_Merge1[[#This Row],[Nima.مقدار]]),"")</f>
        <v/>
      </c>
      <c r="AQ3404" s="287" t="str">
        <f>IFERROR(IF(Table_Merge1[[#This Row],[LME Zinc 3-month]]*Table_Merge1[[#This Row],[Nima.مقدار]]=0,"",Table_Merge1[[#This Row],[LME Zinc 3-month]]*Table_Merge1[[#This Row],[Nima.مقدار]]),"")</f>
        <v/>
      </c>
      <c r="AR3404" s="288" t="str">
        <f>IFERROR(IF(Table_Merge1[[#This Row],[LME Zinc stock]]*Table_Merge1[[#This Row],[Azad.Sell]]=0,"",Table_Merge1[[#This Row],[LME Zinc stock]]*Table_Merge1[[#This Row],[Azad.Sell]]),"")</f>
        <v/>
      </c>
      <c r="AS3404" s="288" t="str">
        <f>IFERROR(IF(Table_Merge1[[#This Row],[LME Zinc 3-month]]*Table_Merge1[[#This Row],[Azad.Sell]]=0,"",Table_Merge1[[#This Row],[LME Zinc 3-month]]*Table_Merge1[[#This Row],[Azad.Sell]]),"")</f>
        <v/>
      </c>
      <c r="AT3404"/>
    </row>
    <row r="3405" spans="15:46" x14ac:dyDescent="0.25">
      <c r="O3405" s="284">
        <f>IFERROR(DATE(Table7[[#This Row],[year]],MONTH(DATEVALUE(Table7[[#This Row],[month]]&amp;"1")),Table7[[#This Row],[day]]),"")</f>
        <v>40158</v>
      </c>
      <c r="P3405" s="195" t="s">
        <v>6830</v>
      </c>
      <c r="Q3405" s="195">
        <v>2009</v>
      </c>
      <c r="R3405" s="195" t="s">
        <v>3452</v>
      </c>
      <c r="S3405" s="195">
        <v>11</v>
      </c>
      <c r="T3405" s="195">
        <v>1140</v>
      </c>
      <c r="U3405" s="195">
        <v>0</v>
      </c>
      <c r="V3405" s="195">
        <v>0</v>
      </c>
      <c r="X3405" s="260">
        <v>40241</v>
      </c>
      <c r="Z3405" s="260">
        <v>5</v>
      </c>
      <c r="AB3405" s="260" t="str">
        <f>IFERROR(IFERROR(VLOOKUP(Table_Merge1[[#This Row],[Column1]],Table11[#All],2,FALSE),LEFT(AB3406,8)&amp;IF(LEN((RIGHT(AB3406,2)+1))&lt;2,"0"&amp;(RIGHT(AB3406,2)+1),(RIGHT(AB3406,2)-1))),"")</f>
        <v/>
      </c>
      <c r="AC3405" s="259" t="str">
        <f>LEFT(Table_Merge1[[#This Row],[Column2]],4)</f>
        <v/>
      </c>
      <c r="AD3405" s="259" t="str">
        <f>RIGHT(LEFT(Table_Merge1[[#This Row],[Column2]],7),2)</f>
        <v/>
      </c>
      <c r="AE3405" s="259" t="str">
        <f>RIGHT(Table_Merge1[[#This Row],[Column2]],2)</f>
        <v/>
      </c>
      <c r="AH3405" s="260">
        <v>2010</v>
      </c>
      <c r="AI3405" t="s">
        <v>3435</v>
      </c>
      <c r="AJ3405" s="260">
        <v>4</v>
      </c>
      <c r="AK3405">
        <v>1136.25</v>
      </c>
      <c r="AL3405">
        <v>2225.5</v>
      </c>
      <c r="AM3405">
        <v>4592900</v>
      </c>
      <c r="AP3405" s="287" t="str">
        <f>IFERROR(IF(Table_Merge1[[#This Row],[LME Zinc stock]]*Table_Merge1[[#This Row],[Nima.مقدار]]=0,"",Table_Merge1[[#This Row],[LME Zinc stock]]*Table_Merge1[[#This Row],[Nima.مقدار]]),"")</f>
        <v/>
      </c>
      <c r="AQ3405" s="287" t="str">
        <f>IFERROR(IF(Table_Merge1[[#This Row],[LME Zinc 3-month]]*Table_Merge1[[#This Row],[Nima.مقدار]]=0,"",Table_Merge1[[#This Row],[LME Zinc 3-month]]*Table_Merge1[[#This Row],[Nima.مقدار]]),"")</f>
        <v/>
      </c>
      <c r="AR3405" s="288" t="str">
        <f>IFERROR(IF(Table_Merge1[[#This Row],[LME Zinc stock]]*Table_Merge1[[#This Row],[Azad.Sell]]=0,"",Table_Merge1[[#This Row],[LME Zinc stock]]*Table_Merge1[[#This Row],[Azad.Sell]]),"")</f>
        <v/>
      </c>
      <c r="AS3405" s="288" t="str">
        <f>IFERROR(IF(Table_Merge1[[#This Row],[LME Zinc 3-month]]*Table_Merge1[[#This Row],[Azad.Sell]]=0,"",Table_Merge1[[#This Row],[LME Zinc 3-month]]*Table_Merge1[[#This Row],[Azad.Sell]]),"")</f>
        <v/>
      </c>
      <c r="AT3405"/>
    </row>
    <row r="3406" spans="15:46" x14ac:dyDescent="0.25">
      <c r="O3406" s="283">
        <f>IFERROR(DATE(Table7[[#This Row],[year]],MONTH(DATEVALUE(Table7[[#This Row],[month]]&amp;"1")),Table7[[#This Row],[day]]),"")</f>
        <v>40157</v>
      </c>
      <c r="P3406" s="257" t="s">
        <v>6831</v>
      </c>
      <c r="Q3406" s="257">
        <v>2009</v>
      </c>
      <c r="R3406" s="257" t="s">
        <v>3452</v>
      </c>
      <c r="S3406" s="257">
        <v>10</v>
      </c>
      <c r="T3406" s="257">
        <v>1125.75</v>
      </c>
      <c r="U3406" s="257" t="s">
        <v>3621</v>
      </c>
      <c r="V3406" s="257" t="s">
        <v>3621</v>
      </c>
      <c r="X3406" s="260">
        <v>40240</v>
      </c>
      <c r="Z3406" s="260">
        <v>5</v>
      </c>
      <c r="AB3406" s="260" t="str">
        <f>IFERROR(IFERROR(VLOOKUP(Table_Merge1[[#This Row],[Column1]],Table11[#All],2,FALSE),LEFT(AB3407,8)&amp;IF(LEN((RIGHT(AB3407,2)+1))&lt;2,"0"&amp;(RIGHT(AB3407,2)+1),(RIGHT(AB3407,2)-1))),"")</f>
        <v/>
      </c>
      <c r="AC3406" s="259" t="str">
        <f>LEFT(Table_Merge1[[#This Row],[Column2]],4)</f>
        <v/>
      </c>
      <c r="AD3406" s="259" t="str">
        <f>RIGHT(LEFT(Table_Merge1[[#This Row],[Column2]],7),2)</f>
        <v/>
      </c>
      <c r="AE3406" s="259" t="str">
        <f>RIGHT(Table_Merge1[[#This Row],[Column2]],2)</f>
        <v/>
      </c>
      <c r="AH3406" s="260">
        <v>2010</v>
      </c>
      <c r="AI3406" t="s">
        <v>3435</v>
      </c>
      <c r="AJ3406" s="260">
        <v>3</v>
      </c>
      <c r="AK3406">
        <v>1136.25</v>
      </c>
      <c r="AL3406">
        <v>2258</v>
      </c>
      <c r="AM3406">
        <v>4596350</v>
      </c>
      <c r="AP3406" s="287" t="str">
        <f>IFERROR(IF(Table_Merge1[[#This Row],[LME Zinc stock]]*Table_Merge1[[#This Row],[Nima.مقدار]]=0,"",Table_Merge1[[#This Row],[LME Zinc stock]]*Table_Merge1[[#This Row],[Nima.مقدار]]),"")</f>
        <v/>
      </c>
      <c r="AQ3406" s="287" t="str">
        <f>IFERROR(IF(Table_Merge1[[#This Row],[LME Zinc 3-month]]*Table_Merge1[[#This Row],[Nima.مقدار]]=0,"",Table_Merge1[[#This Row],[LME Zinc 3-month]]*Table_Merge1[[#This Row],[Nima.مقدار]]),"")</f>
        <v/>
      </c>
      <c r="AR3406" s="288" t="str">
        <f>IFERROR(IF(Table_Merge1[[#This Row],[LME Zinc stock]]*Table_Merge1[[#This Row],[Azad.Sell]]=0,"",Table_Merge1[[#This Row],[LME Zinc stock]]*Table_Merge1[[#This Row],[Azad.Sell]]),"")</f>
        <v/>
      </c>
      <c r="AS3406" s="288" t="str">
        <f>IFERROR(IF(Table_Merge1[[#This Row],[LME Zinc 3-month]]*Table_Merge1[[#This Row],[Azad.Sell]]=0,"",Table_Merge1[[#This Row],[LME Zinc 3-month]]*Table_Merge1[[#This Row],[Azad.Sell]]),"")</f>
        <v/>
      </c>
      <c r="AT3406"/>
    </row>
    <row r="3407" spans="15:46" x14ac:dyDescent="0.25">
      <c r="O3407" s="284">
        <f>IFERROR(DATE(Table7[[#This Row],[year]],MONTH(DATEVALUE(Table7[[#This Row],[month]]&amp;"1")),Table7[[#This Row],[day]]),"")</f>
        <v>40156</v>
      </c>
      <c r="P3407" s="195" t="s">
        <v>6832</v>
      </c>
      <c r="Q3407" s="195">
        <v>2009</v>
      </c>
      <c r="R3407" s="195" t="s">
        <v>3452</v>
      </c>
      <c r="S3407" s="195">
        <v>9</v>
      </c>
      <c r="T3407" s="195">
        <v>1142.25</v>
      </c>
      <c r="U3407" s="195">
        <v>2242</v>
      </c>
      <c r="V3407" s="195">
        <v>4628900</v>
      </c>
      <c r="X3407" s="260">
        <v>40239</v>
      </c>
      <c r="Z3407" s="260">
        <v>5</v>
      </c>
      <c r="AB3407" s="260" t="str">
        <f>IFERROR(IFERROR(VLOOKUP(Table_Merge1[[#This Row],[Column1]],Table11[#All],2,FALSE),LEFT(AB3408,8)&amp;IF(LEN((RIGHT(AB3408,2)+1))&lt;2,"0"&amp;(RIGHT(AB3408,2)+1),(RIGHT(AB3408,2)-1))),"")</f>
        <v/>
      </c>
      <c r="AC3407" s="259" t="str">
        <f>LEFT(Table_Merge1[[#This Row],[Column2]],4)</f>
        <v/>
      </c>
      <c r="AD3407" s="259" t="str">
        <f>RIGHT(LEFT(Table_Merge1[[#This Row],[Column2]],7),2)</f>
        <v/>
      </c>
      <c r="AE3407" s="259" t="str">
        <f>RIGHT(Table_Merge1[[#This Row],[Column2]],2)</f>
        <v/>
      </c>
      <c r="AH3407" s="260">
        <v>2010</v>
      </c>
      <c r="AI3407" t="s">
        <v>3435</v>
      </c>
      <c r="AJ3407" s="260">
        <v>2</v>
      </c>
      <c r="AK3407">
        <v>1116</v>
      </c>
      <c r="AL3407">
        <v>2228</v>
      </c>
      <c r="AM3407">
        <v>4603275</v>
      </c>
      <c r="AP3407" s="287" t="str">
        <f>IFERROR(IF(Table_Merge1[[#This Row],[LME Zinc stock]]*Table_Merge1[[#This Row],[Nima.مقدار]]=0,"",Table_Merge1[[#This Row],[LME Zinc stock]]*Table_Merge1[[#This Row],[Nima.مقدار]]),"")</f>
        <v/>
      </c>
      <c r="AQ3407" s="287" t="str">
        <f>IFERROR(IF(Table_Merge1[[#This Row],[LME Zinc 3-month]]*Table_Merge1[[#This Row],[Nima.مقدار]]=0,"",Table_Merge1[[#This Row],[LME Zinc 3-month]]*Table_Merge1[[#This Row],[Nima.مقدار]]),"")</f>
        <v/>
      </c>
      <c r="AR3407" s="288" t="str">
        <f>IFERROR(IF(Table_Merge1[[#This Row],[LME Zinc stock]]*Table_Merge1[[#This Row],[Azad.Sell]]=0,"",Table_Merge1[[#This Row],[LME Zinc stock]]*Table_Merge1[[#This Row],[Azad.Sell]]),"")</f>
        <v/>
      </c>
      <c r="AS3407" s="288" t="str">
        <f>IFERROR(IF(Table_Merge1[[#This Row],[LME Zinc 3-month]]*Table_Merge1[[#This Row],[Azad.Sell]]=0,"",Table_Merge1[[#This Row],[LME Zinc 3-month]]*Table_Merge1[[#This Row],[Azad.Sell]]),"")</f>
        <v/>
      </c>
      <c r="AT3407"/>
    </row>
    <row r="3408" spans="15:46" x14ac:dyDescent="0.25">
      <c r="O3408" s="283">
        <f>IFERROR(DATE(Table7[[#This Row],[year]],MONTH(DATEVALUE(Table7[[#This Row],[month]]&amp;"1")),Table7[[#This Row],[day]]),"")</f>
        <v>40155</v>
      </c>
      <c r="P3408" s="257" t="s">
        <v>6833</v>
      </c>
      <c r="Q3408" s="257">
        <v>2009</v>
      </c>
      <c r="R3408" s="257" t="s">
        <v>3452</v>
      </c>
      <c r="S3408" s="257">
        <v>8</v>
      </c>
      <c r="T3408" s="257">
        <v>1164.25</v>
      </c>
      <c r="U3408" s="257">
        <v>2263</v>
      </c>
      <c r="V3408" s="257">
        <v>4628425</v>
      </c>
      <c r="X3408" s="260">
        <v>40238</v>
      </c>
      <c r="Z3408" s="260">
        <v>5</v>
      </c>
      <c r="AB3408" s="260" t="str">
        <f>IFERROR(IFERROR(VLOOKUP(Table_Merge1[[#This Row],[Column1]],Table11[#All],2,FALSE),LEFT(AB3409,8)&amp;IF(LEN((RIGHT(AB3409,2)+1))&lt;2,"0"&amp;(RIGHT(AB3409,2)+1),(RIGHT(AB3409,2)-1))),"")</f>
        <v/>
      </c>
      <c r="AC3408" s="259" t="str">
        <f>LEFT(Table_Merge1[[#This Row],[Column2]],4)</f>
        <v/>
      </c>
      <c r="AD3408" s="259" t="str">
        <f>RIGHT(LEFT(Table_Merge1[[#This Row],[Column2]],7),2)</f>
        <v/>
      </c>
      <c r="AE3408" s="259" t="str">
        <f>RIGHT(Table_Merge1[[#This Row],[Column2]],2)</f>
        <v/>
      </c>
      <c r="AH3408" s="260">
        <v>2010</v>
      </c>
      <c r="AI3408" t="s">
        <v>3435</v>
      </c>
      <c r="AJ3408" s="260">
        <v>1</v>
      </c>
      <c r="AK3408">
        <v>1117.25</v>
      </c>
      <c r="AL3408">
        <v>2267</v>
      </c>
      <c r="AM3408">
        <v>4611725</v>
      </c>
      <c r="AP3408" s="287" t="str">
        <f>IFERROR(IF(Table_Merge1[[#This Row],[LME Zinc stock]]*Table_Merge1[[#This Row],[Nima.مقدار]]=0,"",Table_Merge1[[#This Row],[LME Zinc stock]]*Table_Merge1[[#This Row],[Nima.مقدار]]),"")</f>
        <v/>
      </c>
      <c r="AQ3408" s="287" t="str">
        <f>IFERROR(IF(Table_Merge1[[#This Row],[LME Zinc 3-month]]*Table_Merge1[[#This Row],[Nima.مقدار]]=0,"",Table_Merge1[[#This Row],[LME Zinc 3-month]]*Table_Merge1[[#This Row],[Nima.مقدار]]),"")</f>
        <v/>
      </c>
      <c r="AR3408" s="288" t="str">
        <f>IFERROR(IF(Table_Merge1[[#This Row],[LME Zinc stock]]*Table_Merge1[[#This Row],[Azad.Sell]]=0,"",Table_Merge1[[#This Row],[LME Zinc stock]]*Table_Merge1[[#This Row],[Azad.Sell]]),"")</f>
        <v/>
      </c>
      <c r="AS3408" s="288" t="str">
        <f>IFERROR(IF(Table_Merge1[[#This Row],[LME Zinc 3-month]]*Table_Merge1[[#This Row],[Azad.Sell]]=0,"",Table_Merge1[[#This Row],[LME Zinc 3-month]]*Table_Merge1[[#This Row],[Azad.Sell]]),"")</f>
        <v/>
      </c>
      <c r="AT3408"/>
    </row>
    <row r="3409" spans="15:46" x14ac:dyDescent="0.25">
      <c r="O3409" s="284">
        <f>IFERROR(DATE(Table7[[#This Row],[year]],MONTH(DATEVALUE(Table7[[#This Row],[month]]&amp;"1")),Table7[[#This Row],[day]]),"")</f>
        <v>40154</v>
      </c>
      <c r="P3409" s="195" t="s">
        <v>6834</v>
      </c>
      <c r="Q3409" s="195">
        <v>2009</v>
      </c>
      <c r="R3409" s="195" t="s">
        <v>3452</v>
      </c>
      <c r="S3409" s="195">
        <v>7</v>
      </c>
      <c r="T3409" s="195">
        <v>1147.5</v>
      </c>
      <c r="U3409" s="195">
        <v>2276.5</v>
      </c>
      <c r="V3409" s="195">
        <v>4630225</v>
      </c>
      <c r="X3409" s="260">
        <v>40235</v>
      </c>
      <c r="Z3409" s="260">
        <v>5</v>
      </c>
      <c r="AB3409" s="260" t="str">
        <f>IFERROR(IFERROR(VLOOKUP(Table_Merge1[[#This Row],[Column1]],Table11[#All],2,FALSE),LEFT(AB3410,8)&amp;IF(LEN((RIGHT(AB3410,2)+1))&lt;2,"0"&amp;(RIGHT(AB3410,2)+1),(RIGHT(AB3410,2)-1))),"")</f>
        <v/>
      </c>
      <c r="AC3409" s="259" t="str">
        <f>LEFT(Table_Merge1[[#This Row],[Column2]],4)</f>
        <v/>
      </c>
      <c r="AD3409" s="259" t="str">
        <f>RIGHT(LEFT(Table_Merge1[[#This Row],[Column2]],7),2)</f>
        <v/>
      </c>
      <c r="AE3409" s="259" t="str">
        <f>RIGHT(Table_Merge1[[#This Row],[Column2]],2)</f>
        <v/>
      </c>
      <c r="AH3409" s="260">
        <v>2010</v>
      </c>
      <c r="AI3409" t="s">
        <v>3433</v>
      </c>
      <c r="AJ3409" s="260">
        <v>26</v>
      </c>
      <c r="AK3409">
        <v>1112.5</v>
      </c>
      <c r="AL3409">
        <v>2277.5</v>
      </c>
      <c r="AM3409">
        <v>4546025</v>
      </c>
      <c r="AP3409" s="287" t="str">
        <f>IFERROR(IF(Table_Merge1[[#This Row],[LME Zinc stock]]*Table_Merge1[[#This Row],[Nima.مقدار]]=0,"",Table_Merge1[[#This Row],[LME Zinc stock]]*Table_Merge1[[#This Row],[Nima.مقدار]]),"")</f>
        <v/>
      </c>
      <c r="AQ3409" s="287" t="str">
        <f>IFERROR(IF(Table_Merge1[[#This Row],[LME Zinc 3-month]]*Table_Merge1[[#This Row],[Nima.مقدار]]=0,"",Table_Merge1[[#This Row],[LME Zinc 3-month]]*Table_Merge1[[#This Row],[Nima.مقدار]]),"")</f>
        <v/>
      </c>
      <c r="AR3409" s="288" t="str">
        <f>IFERROR(IF(Table_Merge1[[#This Row],[LME Zinc stock]]*Table_Merge1[[#This Row],[Azad.Sell]]=0,"",Table_Merge1[[#This Row],[LME Zinc stock]]*Table_Merge1[[#This Row],[Azad.Sell]]),"")</f>
        <v/>
      </c>
      <c r="AS3409" s="288" t="str">
        <f>IFERROR(IF(Table_Merge1[[#This Row],[LME Zinc 3-month]]*Table_Merge1[[#This Row],[Azad.Sell]]=0,"",Table_Merge1[[#This Row],[LME Zinc 3-month]]*Table_Merge1[[#This Row],[Azad.Sell]]),"")</f>
        <v/>
      </c>
      <c r="AT3409"/>
    </row>
    <row r="3410" spans="15:46" x14ac:dyDescent="0.25">
      <c r="O3410" s="283">
        <f>IFERROR(DATE(Table7[[#This Row],[year]],MONTH(DATEVALUE(Table7[[#This Row],[month]]&amp;"1")),Table7[[#This Row],[day]]),"")</f>
        <v>40151</v>
      </c>
      <c r="P3410" s="257" t="s">
        <v>6835</v>
      </c>
      <c r="Q3410" s="257">
        <v>2009</v>
      </c>
      <c r="R3410" s="257" t="s">
        <v>3452</v>
      </c>
      <c r="S3410" s="257">
        <v>4</v>
      </c>
      <c r="T3410" s="257">
        <v>1203.25</v>
      </c>
      <c r="U3410" s="257">
        <v>2248</v>
      </c>
      <c r="V3410" s="257">
        <v>4633800</v>
      </c>
      <c r="X3410" s="260">
        <v>40234</v>
      </c>
      <c r="Z3410" s="260">
        <v>5</v>
      </c>
      <c r="AB3410" s="260" t="str">
        <f>IFERROR(IFERROR(VLOOKUP(Table_Merge1[[#This Row],[Column1]],Table11[#All],2,FALSE),LEFT(AB3411,8)&amp;IF(LEN((RIGHT(AB3411,2)+1))&lt;2,"0"&amp;(RIGHT(AB3411,2)+1),(RIGHT(AB3411,2)-1))),"")</f>
        <v/>
      </c>
      <c r="AC3410" s="259" t="str">
        <f>LEFT(Table_Merge1[[#This Row],[Column2]],4)</f>
        <v/>
      </c>
      <c r="AD3410" s="259" t="str">
        <f>RIGHT(LEFT(Table_Merge1[[#This Row],[Column2]],7),2)</f>
        <v/>
      </c>
      <c r="AE3410" s="259" t="str">
        <f>RIGHT(Table_Merge1[[#This Row],[Column2]],2)</f>
        <v/>
      </c>
      <c r="AH3410" s="260">
        <v>2010</v>
      </c>
      <c r="AI3410" t="s">
        <v>3433</v>
      </c>
      <c r="AJ3410" s="260">
        <v>25</v>
      </c>
      <c r="AK3410">
        <v>1092.75</v>
      </c>
      <c r="AL3410">
        <v>2249</v>
      </c>
      <c r="AM3410">
        <v>4537775</v>
      </c>
      <c r="AP3410" s="287" t="str">
        <f>IFERROR(IF(Table_Merge1[[#This Row],[LME Zinc stock]]*Table_Merge1[[#This Row],[Nima.مقدار]]=0,"",Table_Merge1[[#This Row],[LME Zinc stock]]*Table_Merge1[[#This Row],[Nima.مقدار]]),"")</f>
        <v/>
      </c>
      <c r="AQ3410" s="287" t="str">
        <f>IFERROR(IF(Table_Merge1[[#This Row],[LME Zinc 3-month]]*Table_Merge1[[#This Row],[Nima.مقدار]]=0,"",Table_Merge1[[#This Row],[LME Zinc 3-month]]*Table_Merge1[[#This Row],[Nima.مقدار]]),"")</f>
        <v/>
      </c>
      <c r="AR3410" s="288" t="str">
        <f>IFERROR(IF(Table_Merge1[[#This Row],[LME Zinc stock]]*Table_Merge1[[#This Row],[Azad.Sell]]=0,"",Table_Merge1[[#This Row],[LME Zinc stock]]*Table_Merge1[[#This Row],[Azad.Sell]]),"")</f>
        <v/>
      </c>
      <c r="AS3410" s="288" t="str">
        <f>IFERROR(IF(Table_Merge1[[#This Row],[LME Zinc 3-month]]*Table_Merge1[[#This Row],[Azad.Sell]]=0,"",Table_Merge1[[#This Row],[LME Zinc 3-month]]*Table_Merge1[[#This Row],[Azad.Sell]]),"")</f>
        <v/>
      </c>
      <c r="AT3410"/>
    </row>
    <row r="3411" spans="15:46" x14ac:dyDescent="0.25">
      <c r="O3411" s="284">
        <f>IFERROR(DATE(Table7[[#This Row],[year]],MONTH(DATEVALUE(Table7[[#This Row],[month]]&amp;"1")),Table7[[#This Row],[day]]),"")</f>
        <v>40150</v>
      </c>
      <c r="P3411" s="195" t="s">
        <v>6836</v>
      </c>
      <c r="Q3411" s="195">
        <v>2009</v>
      </c>
      <c r="R3411" s="195" t="s">
        <v>3452</v>
      </c>
      <c r="S3411" s="195">
        <v>3</v>
      </c>
      <c r="T3411" s="195">
        <v>1218.25</v>
      </c>
      <c r="U3411" s="195">
        <v>2249.5</v>
      </c>
      <c r="V3411" s="195">
        <v>4632100</v>
      </c>
      <c r="X3411" s="260">
        <v>40233</v>
      </c>
      <c r="Z3411" s="260">
        <v>5</v>
      </c>
      <c r="AB3411" s="260" t="str">
        <f>IFERROR(IFERROR(VLOOKUP(Table_Merge1[[#This Row],[Column1]],Table11[#All],2,FALSE),LEFT(AB3412,8)&amp;IF(LEN((RIGHT(AB3412,2)+1))&lt;2,"0"&amp;(RIGHT(AB3412,2)+1),(RIGHT(AB3412,2)-1))),"")</f>
        <v/>
      </c>
      <c r="AC3411" s="259" t="str">
        <f>LEFT(Table_Merge1[[#This Row],[Column2]],4)</f>
        <v/>
      </c>
      <c r="AD3411" s="259" t="str">
        <f>RIGHT(LEFT(Table_Merge1[[#This Row],[Column2]],7),2)</f>
        <v/>
      </c>
      <c r="AE3411" s="259" t="str">
        <f>RIGHT(Table_Merge1[[#This Row],[Column2]],2)</f>
        <v/>
      </c>
      <c r="AH3411" s="260">
        <v>2010</v>
      </c>
      <c r="AI3411" t="s">
        <v>3433</v>
      </c>
      <c r="AJ3411" s="260">
        <v>24</v>
      </c>
      <c r="AK3411">
        <v>1093</v>
      </c>
      <c r="AL3411">
        <v>2239</v>
      </c>
      <c r="AM3411">
        <v>4512725</v>
      </c>
      <c r="AP3411" s="287" t="str">
        <f>IFERROR(IF(Table_Merge1[[#This Row],[LME Zinc stock]]*Table_Merge1[[#This Row],[Nima.مقدار]]=0,"",Table_Merge1[[#This Row],[LME Zinc stock]]*Table_Merge1[[#This Row],[Nima.مقدار]]),"")</f>
        <v/>
      </c>
      <c r="AQ3411" s="287" t="str">
        <f>IFERROR(IF(Table_Merge1[[#This Row],[LME Zinc 3-month]]*Table_Merge1[[#This Row],[Nima.مقدار]]=0,"",Table_Merge1[[#This Row],[LME Zinc 3-month]]*Table_Merge1[[#This Row],[Nima.مقدار]]),"")</f>
        <v/>
      </c>
      <c r="AR3411" s="288" t="str">
        <f>IFERROR(IF(Table_Merge1[[#This Row],[LME Zinc stock]]*Table_Merge1[[#This Row],[Azad.Sell]]=0,"",Table_Merge1[[#This Row],[LME Zinc stock]]*Table_Merge1[[#This Row],[Azad.Sell]]),"")</f>
        <v/>
      </c>
      <c r="AS3411" s="288" t="str">
        <f>IFERROR(IF(Table_Merge1[[#This Row],[LME Zinc 3-month]]*Table_Merge1[[#This Row],[Azad.Sell]]=0,"",Table_Merge1[[#This Row],[LME Zinc 3-month]]*Table_Merge1[[#This Row],[Azad.Sell]]),"")</f>
        <v/>
      </c>
      <c r="AT3411"/>
    </row>
    <row r="3412" spans="15:46" x14ac:dyDescent="0.25">
      <c r="O3412" s="283">
        <f>IFERROR(DATE(Table7[[#This Row],[year]],MONTH(DATEVALUE(Table7[[#This Row],[month]]&amp;"1")),Table7[[#This Row],[day]]),"")</f>
        <v>40149</v>
      </c>
      <c r="P3412" s="257" t="s">
        <v>6837</v>
      </c>
      <c r="Q3412" s="257">
        <v>2009</v>
      </c>
      <c r="R3412" s="257" t="s">
        <v>3452</v>
      </c>
      <c r="S3412" s="257">
        <v>2</v>
      </c>
      <c r="T3412" s="257">
        <v>1211.5</v>
      </c>
      <c r="U3412" s="257">
        <v>2242</v>
      </c>
      <c r="V3412" s="257">
        <v>4633150</v>
      </c>
      <c r="X3412" s="260">
        <v>40232</v>
      </c>
      <c r="Z3412" s="260">
        <v>5</v>
      </c>
      <c r="AB3412" s="260" t="str">
        <f>IFERROR(IFERROR(VLOOKUP(Table_Merge1[[#This Row],[Column1]],Table11[#All],2,FALSE),LEFT(AB3413,8)&amp;IF(LEN((RIGHT(AB3413,2)+1))&lt;2,"0"&amp;(RIGHT(AB3413,2)+1),(RIGHT(AB3413,2)-1))),"")</f>
        <v/>
      </c>
      <c r="AC3412" s="259" t="str">
        <f>LEFT(Table_Merge1[[#This Row],[Column2]],4)</f>
        <v/>
      </c>
      <c r="AD3412" s="259" t="str">
        <f>RIGHT(LEFT(Table_Merge1[[#This Row],[Column2]],7),2)</f>
        <v/>
      </c>
      <c r="AE3412" s="259" t="str">
        <f>RIGHT(Table_Merge1[[#This Row],[Column2]],2)</f>
        <v/>
      </c>
      <c r="AH3412" s="260">
        <v>2010</v>
      </c>
      <c r="AI3412" t="s">
        <v>3433</v>
      </c>
      <c r="AJ3412" s="260">
        <v>23</v>
      </c>
      <c r="AK3412">
        <v>1112</v>
      </c>
      <c r="AL3412">
        <v>2245.5</v>
      </c>
      <c r="AM3412">
        <v>4518800</v>
      </c>
      <c r="AP3412" s="287" t="str">
        <f>IFERROR(IF(Table_Merge1[[#This Row],[LME Zinc stock]]*Table_Merge1[[#This Row],[Nima.مقدار]]=0,"",Table_Merge1[[#This Row],[LME Zinc stock]]*Table_Merge1[[#This Row],[Nima.مقدار]]),"")</f>
        <v/>
      </c>
      <c r="AQ3412" s="287" t="str">
        <f>IFERROR(IF(Table_Merge1[[#This Row],[LME Zinc 3-month]]*Table_Merge1[[#This Row],[Nima.مقدار]]=0,"",Table_Merge1[[#This Row],[LME Zinc 3-month]]*Table_Merge1[[#This Row],[Nima.مقدار]]),"")</f>
        <v/>
      </c>
      <c r="AR3412" s="288" t="str">
        <f>IFERROR(IF(Table_Merge1[[#This Row],[LME Zinc stock]]*Table_Merge1[[#This Row],[Azad.Sell]]=0,"",Table_Merge1[[#This Row],[LME Zinc stock]]*Table_Merge1[[#This Row],[Azad.Sell]]),"")</f>
        <v/>
      </c>
      <c r="AS3412" s="288" t="str">
        <f>IFERROR(IF(Table_Merge1[[#This Row],[LME Zinc 3-month]]*Table_Merge1[[#This Row],[Azad.Sell]]=0,"",Table_Merge1[[#This Row],[LME Zinc 3-month]]*Table_Merge1[[#This Row],[Azad.Sell]]),"")</f>
        <v/>
      </c>
      <c r="AT3412"/>
    </row>
    <row r="3413" spans="15:46" x14ac:dyDescent="0.25">
      <c r="O3413" s="284">
        <f>IFERROR(DATE(Table7[[#This Row],[year]],MONTH(DATEVALUE(Table7[[#This Row],[month]]&amp;"1")),Table7[[#This Row],[day]]),"")</f>
        <v>40148</v>
      </c>
      <c r="P3413" s="195" t="s">
        <v>6838</v>
      </c>
      <c r="Q3413" s="195">
        <v>2009</v>
      </c>
      <c r="R3413" s="195" t="s">
        <v>3452</v>
      </c>
      <c r="S3413" s="195">
        <v>1</v>
      </c>
      <c r="T3413" s="195">
        <v>1193.5</v>
      </c>
      <c r="U3413" s="195">
        <v>2268.5</v>
      </c>
      <c r="V3413" s="195">
        <v>4636675</v>
      </c>
      <c r="X3413" s="260">
        <v>40231</v>
      </c>
      <c r="Z3413" s="260">
        <v>5</v>
      </c>
      <c r="AB3413" s="260" t="str">
        <f>IFERROR(IFERROR(VLOOKUP(Table_Merge1[[#This Row],[Column1]],Table11[#All],2,FALSE),LEFT(AB3414,8)&amp;IF(LEN((RIGHT(AB3414,2)+1))&lt;2,"0"&amp;(RIGHT(AB3414,2)+1),(RIGHT(AB3414,2)-1))),"")</f>
        <v/>
      </c>
      <c r="AC3413" s="259" t="str">
        <f>LEFT(Table_Merge1[[#This Row],[Column2]],4)</f>
        <v/>
      </c>
      <c r="AD3413" s="259" t="str">
        <f>RIGHT(LEFT(Table_Merge1[[#This Row],[Column2]],7),2)</f>
        <v/>
      </c>
      <c r="AE3413" s="259" t="str">
        <f>RIGHT(Table_Merge1[[#This Row],[Column2]],2)</f>
        <v/>
      </c>
      <c r="AH3413" s="260">
        <v>2010</v>
      </c>
      <c r="AI3413" t="s">
        <v>3433</v>
      </c>
      <c r="AJ3413" s="260">
        <v>22</v>
      </c>
      <c r="AK3413">
        <v>1119.75</v>
      </c>
      <c r="AL3413">
        <v>2226.5</v>
      </c>
      <c r="AM3413">
        <v>4523200</v>
      </c>
      <c r="AP3413" s="287" t="str">
        <f>IFERROR(IF(Table_Merge1[[#This Row],[LME Zinc stock]]*Table_Merge1[[#This Row],[Nima.مقدار]]=0,"",Table_Merge1[[#This Row],[LME Zinc stock]]*Table_Merge1[[#This Row],[Nima.مقدار]]),"")</f>
        <v/>
      </c>
      <c r="AQ3413" s="287" t="str">
        <f>IFERROR(IF(Table_Merge1[[#This Row],[LME Zinc 3-month]]*Table_Merge1[[#This Row],[Nima.مقدار]]=0,"",Table_Merge1[[#This Row],[LME Zinc 3-month]]*Table_Merge1[[#This Row],[Nima.مقدار]]),"")</f>
        <v/>
      </c>
      <c r="AR3413" s="288" t="str">
        <f>IFERROR(IF(Table_Merge1[[#This Row],[LME Zinc stock]]*Table_Merge1[[#This Row],[Azad.Sell]]=0,"",Table_Merge1[[#This Row],[LME Zinc stock]]*Table_Merge1[[#This Row],[Azad.Sell]]),"")</f>
        <v/>
      </c>
      <c r="AS3413" s="288" t="str">
        <f>IFERROR(IF(Table_Merge1[[#This Row],[LME Zinc 3-month]]*Table_Merge1[[#This Row],[Azad.Sell]]=0,"",Table_Merge1[[#This Row],[LME Zinc 3-month]]*Table_Merge1[[#This Row],[Azad.Sell]]),"")</f>
        <v/>
      </c>
      <c r="AT3413"/>
    </row>
    <row r="3414" spans="15:46" x14ac:dyDescent="0.25">
      <c r="O3414" s="283">
        <f>IFERROR(DATE(Table7[[#This Row],[year]],MONTH(DATEVALUE(Table7[[#This Row],[month]]&amp;"1")),Table7[[#This Row],[day]]),"")</f>
        <v>40147</v>
      </c>
      <c r="P3414" s="257" t="s">
        <v>6839</v>
      </c>
      <c r="Q3414" s="257">
        <v>2009</v>
      </c>
      <c r="R3414" s="257" t="s">
        <v>3450</v>
      </c>
      <c r="S3414" s="257">
        <v>30</v>
      </c>
      <c r="T3414" s="257">
        <v>1172</v>
      </c>
      <c r="U3414" s="257">
        <v>2245.5</v>
      </c>
      <c r="V3414" s="257">
        <v>4637475</v>
      </c>
      <c r="X3414" s="260">
        <v>40228</v>
      </c>
      <c r="Z3414" s="260">
        <v>5</v>
      </c>
      <c r="AB3414" s="260" t="str">
        <f>IFERROR(IFERROR(VLOOKUP(Table_Merge1[[#This Row],[Column1]],Table11[#All],2,FALSE),LEFT(AB3415,8)&amp;IF(LEN((RIGHT(AB3415,2)+1))&lt;2,"0"&amp;(RIGHT(AB3415,2)+1),(RIGHT(AB3415,2)-1))),"")</f>
        <v/>
      </c>
      <c r="AC3414" s="259" t="str">
        <f>LEFT(Table_Merge1[[#This Row],[Column2]],4)</f>
        <v/>
      </c>
      <c r="AD3414" s="259" t="str">
        <f>RIGHT(LEFT(Table_Merge1[[#This Row],[Column2]],7),2)</f>
        <v/>
      </c>
      <c r="AE3414" s="259" t="str">
        <f>RIGHT(Table_Merge1[[#This Row],[Column2]],2)</f>
        <v/>
      </c>
      <c r="AH3414" s="260">
        <v>2010</v>
      </c>
      <c r="AI3414" t="s">
        <v>3433</v>
      </c>
      <c r="AJ3414" s="260">
        <v>19</v>
      </c>
      <c r="AK3414">
        <v>1107</v>
      </c>
      <c r="AL3414">
        <v>2260</v>
      </c>
      <c r="AM3414">
        <v>4527825</v>
      </c>
      <c r="AP3414" s="287" t="str">
        <f>IFERROR(IF(Table_Merge1[[#This Row],[LME Zinc stock]]*Table_Merge1[[#This Row],[Nima.مقدار]]=0,"",Table_Merge1[[#This Row],[LME Zinc stock]]*Table_Merge1[[#This Row],[Nima.مقدار]]),"")</f>
        <v/>
      </c>
      <c r="AQ3414" s="287" t="str">
        <f>IFERROR(IF(Table_Merge1[[#This Row],[LME Zinc 3-month]]*Table_Merge1[[#This Row],[Nima.مقدار]]=0,"",Table_Merge1[[#This Row],[LME Zinc 3-month]]*Table_Merge1[[#This Row],[Nima.مقدار]]),"")</f>
        <v/>
      </c>
      <c r="AR3414" s="288" t="str">
        <f>IFERROR(IF(Table_Merge1[[#This Row],[LME Zinc stock]]*Table_Merge1[[#This Row],[Azad.Sell]]=0,"",Table_Merge1[[#This Row],[LME Zinc stock]]*Table_Merge1[[#This Row],[Azad.Sell]]),"")</f>
        <v/>
      </c>
      <c r="AS3414" s="288" t="str">
        <f>IFERROR(IF(Table_Merge1[[#This Row],[LME Zinc 3-month]]*Table_Merge1[[#This Row],[Azad.Sell]]=0,"",Table_Merge1[[#This Row],[LME Zinc 3-month]]*Table_Merge1[[#This Row],[Azad.Sell]]),"")</f>
        <v/>
      </c>
      <c r="AT3414"/>
    </row>
    <row r="3415" spans="15:46" x14ac:dyDescent="0.25">
      <c r="O3415" s="284">
        <f>IFERROR(DATE(Table7[[#This Row],[year]],MONTH(DATEVALUE(Table7[[#This Row],[month]]&amp;"1")),Table7[[#This Row],[day]]),"")</f>
        <v>40144</v>
      </c>
      <c r="P3415" s="195" t="s">
        <v>6840</v>
      </c>
      <c r="Q3415" s="195">
        <v>2009</v>
      </c>
      <c r="R3415" s="195" t="s">
        <v>3450</v>
      </c>
      <c r="S3415" s="195">
        <v>27</v>
      </c>
      <c r="T3415" s="195">
        <v>1164.5</v>
      </c>
      <c r="U3415" s="195">
        <v>2279.5</v>
      </c>
      <c r="V3415" s="195">
        <v>4625375</v>
      </c>
      <c r="X3415" s="260">
        <v>40227</v>
      </c>
      <c r="Z3415" s="260">
        <v>5</v>
      </c>
      <c r="AB3415" s="260" t="str">
        <f>IFERROR(IFERROR(VLOOKUP(Table_Merge1[[#This Row],[Column1]],Table11[#All],2,FALSE),LEFT(AB3416,8)&amp;IF(LEN((RIGHT(AB3416,2)+1))&lt;2,"0"&amp;(RIGHT(AB3416,2)+1),(RIGHT(AB3416,2)-1))),"")</f>
        <v/>
      </c>
      <c r="AC3415" s="259" t="str">
        <f>LEFT(Table_Merge1[[#This Row],[Column2]],4)</f>
        <v/>
      </c>
      <c r="AD3415" s="259" t="str">
        <f>RIGHT(LEFT(Table_Merge1[[#This Row],[Column2]],7),2)</f>
        <v/>
      </c>
      <c r="AE3415" s="259" t="str">
        <f>RIGHT(Table_Merge1[[#This Row],[Column2]],2)</f>
        <v/>
      </c>
      <c r="AH3415" s="260">
        <v>2010</v>
      </c>
      <c r="AI3415" t="s">
        <v>3433</v>
      </c>
      <c r="AJ3415" s="260">
        <v>18</v>
      </c>
      <c r="AK3415">
        <v>1105.5</v>
      </c>
      <c r="AL3415">
        <v>2228</v>
      </c>
      <c r="AM3415">
        <v>4532975</v>
      </c>
      <c r="AP3415" s="287" t="str">
        <f>IFERROR(IF(Table_Merge1[[#This Row],[LME Zinc stock]]*Table_Merge1[[#This Row],[Nima.مقدار]]=0,"",Table_Merge1[[#This Row],[LME Zinc stock]]*Table_Merge1[[#This Row],[Nima.مقدار]]),"")</f>
        <v/>
      </c>
      <c r="AQ3415" s="287" t="str">
        <f>IFERROR(IF(Table_Merge1[[#This Row],[LME Zinc 3-month]]*Table_Merge1[[#This Row],[Nima.مقدار]]=0,"",Table_Merge1[[#This Row],[LME Zinc 3-month]]*Table_Merge1[[#This Row],[Nima.مقدار]]),"")</f>
        <v/>
      </c>
      <c r="AR3415" s="288" t="str">
        <f>IFERROR(IF(Table_Merge1[[#This Row],[LME Zinc stock]]*Table_Merge1[[#This Row],[Azad.Sell]]=0,"",Table_Merge1[[#This Row],[LME Zinc stock]]*Table_Merge1[[#This Row],[Azad.Sell]]),"")</f>
        <v/>
      </c>
      <c r="AS3415" s="288" t="str">
        <f>IFERROR(IF(Table_Merge1[[#This Row],[LME Zinc 3-month]]*Table_Merge1[[#This Row],[Azad.Sell]]=0,"",Table_Merge1[[#This Row],[LME Zinc 3-month]]*Table_Merge1[[#This Row],[Azad.Sell]]),"")</f>
        <v/>
      </c>
      <c r="AT3415"/>
    </row>
    <row r="3416" spans="15:46" x14ac:dyDescent="0.25">
      <c r="O3416" s="283">
        <f>IFERROR(DATE(Table7[[#This Row],[year]],MONTH(DATEVALUE(Table7[[#This Row],[month]]&amp;"1")),Table7[[#This Row],[day]]),"")</f>
        <v>40143</v>
      </c>
      <c r="P3416" s="257" t="s">
        <v>6841</v>
      </c>
      <c r="Q3416" s="257">
        <v>2009</v>
      </c>
      <c r="R3416" s="257" t="s">
        <v>3450</v>
      </c>
      <c r="S3416" s="257">
        <v>26</v>
      </c>
      <c r="T3416" s="257">
        <v>1183</v>
      </c>
      <c r="U3416" s="257">
        <v>2233.5</v>
      </c>
      <c r="V3416" s="257">
        <v>4605600</v>
      </c>
      <c r="X3416" s="260">
        <v>40226</v>
      </c>
      <c r="Z3416" s="260">
        <v>5</v>
      </c>
      <c r="AB3416" s="260" t="str">
        <f>IFERROR(IFERROR(VLOOKUP(Table_Merge1[[#This Row],[Column1]],Table11[#All],2,FALSE),LEFT(AB3417,8)&amp;IF(LEN((RIGHT(AB3417,2)+1))&lt;2,"0"&amp;(RIGHT(AB3417,2)+1),(RIGHT(AB3417,2)-1))),"")</f>
        <v/>
      </c>
      <c r="AC3416" s="259" t="str">
        <f>LEFT(Table_Merge1[[#This Row],[Column2]],4)</f>
        <v/>
      </c>
      <c r="AD3416" s="259" t="str">
        <f>RIGHT(LEFT(Table_Merge1[[#This Row],[Column2]],7),2)</f>
        <v/>
      </c>
      <c r="AE3416" s="259" t="str">
        <f>RIGHT(Table_Merge1[[#This Row],[Column2]],2)</f>
        <v/>
      </c>
      <c r="AH3416" s="260">
        <v>2010</v>
      </c>
      <c r="AI3416" t="s">
        <v>3433</v>
      </c>
      <c r="AJ3416" s="260">
        <v>17</v>
      </c>
      <c r="AK3416">
        <v>1118.25</v>
      </c>
      <c r="AL3416">
        <v>2254</v>
      </c>
      <c r="AM3416">
        <v>4538900</v>
      </c>
      <c r="AP3416" s="287" t="str">
        <f>IFERROR(IF(Table_Merge1[[#This Row],[LME Zinc stock]]*Table_Merge1[[#This Row],[Nima.مقدار]]=0,"",Table_Merge1[[#This Row],[LME Zinc stock]]*Table_Merge1[[#This Row],[Nima.مقدار]]),"")</f>
        <v/>
      </c>
      <c r="AQ3416" s="287" t="str">
        <f>IFERROR(IF(Table_Merge1[[#This Row],[LME Zinc 3-month]]*Table_Merge1[[#This Row],[Nima.مقدار]]=0,"",Table_Merge1[[#This Row],[LME Zinc 3-month]]*Table_Merge1[[#This Row],[Nima.مقدار]]),"")</f>
        <v/>
      </c>
      <c r="AR3416" s="288" t="str">
        <f>IFERROR(IF(Table_Merge1[[#This Row],[LME Zinc stock]]*Table_Merge1[[#This Row],[Azad.Sell]]=0,"",Table_Merge1[[#This Row],[LME Zinc stock]]*Table_Merge1[[#This Row],[Azad.Sell]]),"")</f>
        <v/>
      </c>
      <c r="AS3416" s="288" t="str">
        <f>IFERROR(IF(Table_Merge1[[#This Row],[LME Zinc 3-month]]*Table_Merge1[[#This Row],[Azad.Sell]]=0,"",Table_Merge1[[#This Row],[LME Zinc 3-month]]*Table_Merge1[[#This Row],[Azad.Sell]]),"")</f>
        <v/>
      </c>
      <c r="AT3416"/>
    </row>
    <row r="3417" spans="15:46" x14ac:dyDescent="0.25">
      <c r="O3417" s="284">
        <f>IFERROR(DATE(Table7[[#This Row],[year]],MONTH(DATEVALUE(Table7[[#This Row],[month]]&amp;"1")),Table7[[#This Row],[day]]),"")</f>
        <v>40142</v>
      </c>
      <c r="P3417" s="195" t="s">
        <v>6842</v>
      </c>
      <c r="Q3417" s="195">
        <v>2009</v>
      </c>
      <c r="R3417" s="195" t="s">
        <v>3450</v>
      </c>
      <c r="S3417" s="195">
        <v>25</v>
      </c>
      <c r="T3417" s="195">
        <v>1176.5</v>
      </c>
      <c r="U3417" s="195">
        <v>2284</v>
      </c>
      <c r="V3417" s="195">
        <v>4584200</v>
      </c>
      <c r="X3417" s="260">
        <v>40225</v>
      </c>
      <c r="Z3417" s="260">
        <v>5</v>
      </c>
      <c r="AB3417" s="260" t="str">
        <f>IFERROR(IFERROR(VLOOKUP(Table_Merge1[[#This Row],[Column1]],Table11[#All],2,FALSE),LEFT(AB3418,8)&amp;IF(LEN((RIGHT(AB3418,2)+1))&lt;2,"0"&amp;(RIGHT(AB3418,2)+1),(RIGHT(AB3418,2)-1))),"")</f>
        <v/>
      </c>
      <c r="AC3417" s="259" t="str">
        <f>LEFT(Table_Merge1[[#This Row],[Column2]],4)</f>
        <v/>
      </c>
      <c r="AD3417" s="259" t="str">
        <f>RIGHT(LEFT(Table_Merge1[[#This Row],[Column2]],7),2)</f>
        <v/>
      </c>
      <c r="AE3417" s="259" t="str">
        <f>RIGHT(Table_Merge1[[#This Row],[Column2]],2)</f>
        <v/>
      </c>
      <c r="AH3417" s="260">
        <v>2010</v>
      </c>
      <c r="AI3417" t="s">
        <v>3433</v>
      </c>
      <c r="AJ3417" s="260">
        <v>16</v>
      </c>
      <c r="AK3417">
        <v>1115.25</v>
      </c>
      <c r="AL3417">
        <v>2233</v>
      </c>
      <c r="AM3417">
        <v>4545125</v>
      </c>
      <c r="AP3417" s="287" t="str">
        <f>IFERROR(IF(Table_Merge1[[#This Row],[LME Zinc stock]]*Table_Merge1[[#This Row],[Nima.مقدار]]=0,"",Table_Merge1[[#This Row],[LME Zinc stock]]*Table_Merge1[[#This Row],[Nima.مقدار]]),"")</f>
        <v/>
      </c>
      <c r="AQ3417" s="287" t="str">
        <f>IFERROR(IF(Table_Merge1[[#This Row],[LME Zinc 3-month]]*Table_Merge1[[#This Row],[Nima.مقدار]]=0,"",Table_Merge1[[#This Row],[LME Zinc 3-month]]*Table_Merge1[[#This Row],[Nima.مقدار]]),"")</f>
        <v/>
      </c>
      <c r="AR3417" s="288" t="str">
        <f>IFERROR(IF(Table_Merge1[[#This Row],[LME Zinc stock]]*Table_Merge1[[#This Row],[Azad.Sell]]=0,"",Table_Merge1[[#This Row],[LME Zinc stock]]*Table_Merge1[[#This Row],[Azad.Sell]]),"")</f>
        <v/>
      </c>
      <c r="AS3417" s="288" t="str">
        <f>IFERROR(IF(Table_Merge1[[#This Row],[LME Zinc 3-month]]*Table_Merge1[[#This Row],[Azad.Sell]]=0,"",Table_Merge1[[#This Row],[LME Zinc 3-month]]*Table_Merge1[[#This Row],[Azad.Sell]]),"")</f>
        <v/>
      </c>
      <c r="AT3417"/>
    </row>
    <row r="3418" spans="15:46" x14ac:dyDescent="0.25">
      <c r="O3418" s="283">
        <f>IFERROR(DATE(Table7[[#This Row],[year]],MONTH(DATEVALUE(Table7[[#This Row],[month]]&amp;"1")),Table7[[#This Row],[day]]),"")</f>
        <v>40141</v>
      </c>
      <c r="P3418" s="257" t="s">
        <v>6843</v>
      </c>
      <c r="Q3418" s="257">
        <v>2009</v>
      </c>
      <c r="R3418" s="257" t="s">
        <v>3450</v>
      </c>
      <c r="S3418" s="257">
        <v>24</v>
      </c>
      <c r="T3418" s="257">
        <v>1170.25</v>
      </c>
      <c r="U3418" s="257">
        <v>2245.5</v>
      </c>
      <c r="V3418" s="257">
        <v>4586125</v>
      </c>
      <c r="X3418" s="260">
        <v>40224</v>
      </c>
      <c r="Z3418" s="260">
        <v>5</v>
      </c>
      <c r="AB3418" s="260" t="str">
        <f>IFERROR(IFERROR(VLOOKUP(Table_Merge1[[#This Row],[Column1]],Table11[#All],2,FALSE),LEFT(AB3419,8)&amp;IF(LEN((RIGHT(AB3419,2)+1))&lt;2,"0"&amp;(RIGHT(AB3419,2)+1),(RIGHT(AB3419,2)-1))),"")</f>
        <v/>
      </c>
      <c r="AC3418" s="259" t="str">
        <f>LEFT(Table_Merge1[[#This Row],[Column2]],4)</f>
        <v/>
      </c>
      <c r="AD3418" s="259" t="str">
        <f>RIGHT(LEFT(Table_Merge1[[#This Row],[Column2]],7),2)</f>
        <v/>
      </c>
      <c r="AE3418" s="259" t="str">
        <f>RIGHT(Table_Merge1[[#This Row],[Column2]],2)</f>
        <v/>
      </c>
      <c r="AH3418" s="260">
        <v>2010</v>
      </c>
      <c r="AI3418" t="s">
        <v>3433</v>
      </c>
      <c r="AJ3418" s="260">
        <v>15</v>
      </c>
      <c r="AK3418">
        <v>1099.5</v>
      </c>
      <c r="AL3418">
        <v>2233</v>
      </c>
      <c r="AM3418">
        <v>4551975</v>
      </c>
      <c r="AP3418" s="287" t="str">
        <f>IFERROR(IF(Table_Merge1[[#This Row],[LME Zinc stock]]*Table_Merge1[[#This Row],[Nima.مقدار]]=0,"",Table_Merge1[[#This Row],[LME Zinc stock]]*Table_Merge1[[#This Row],[Nima.مقدار]]),"")</f>
        <v/>
      </c>
      <c r="AQ3418" s="287" t="str">
        <f>IFERROR(IF(Table_Merge1[[#This Row],[LME Zinc 3-month]]*Table_Merge1[[#This Row],[Nima.مقدار]]=0,"",Table_Merge1[[#This Row],[LME Zinc 3-month]]*Table_Merge1[[#This Row],[Nima.مقدار]]),"")</f>
        <v/>
      </c>
      <c r="AR3418" s="288" t="str">
        <f>IFERROR(IF(Table_Merge1[[#This Row],[LME Zinc stock]]*Table_Merge1[[#This Row],[Azad.Sell]]=0,"",Table_Merge1[[#This Row],[LME Zinc stock]]*Table_Merge1[[#This Row],[Azad.Sell]]),"")</f>
        <v/>
      </c>
      <c r="AS3418" s="288" t="str">
        <f>IFERROR(IF(Table_Merge1[[#This Row],[LME Zinc 3-month]]*Table_Merge1[[#This Row],[Azad.Sell]]=0,"",Table_Merge1[[#This Row],[LME Zinc 3-month]]*Table_Merge1[[#This Row],[Azad.Sell]]),"")</f>
        <v/>
      </c>
      <c r="AT3418"/>
    </row>
    <row r="3419" spans="15:46" x14ac:dyDescent="0.25">
      <c r="O3419" s="284">
        <f>IFERROR(DATE(Table7[[#This Row],[year]],MONTH(DATEVALUE(Table7[[#This Row],[month]]&amp;"1")),Table7[[#This Row],[day]]),"")</f>
        <v>40140</v>
      </c>
      <c r="P3419" s="195" t="s">
        <v>6844</v>
      </c>
      <c r="Q3419" s="195">
        <v>2009</v>
      </c>
      <c r="R3419" s="195" t="s">
        <v>3450</v>
      </c>
      <c r="S3419" s="195">
        <v>23</v>
      </c>
      <c r="T3419" s="195">
        <v>1166</v>
      </c>
      <c r="U3419" s="195">
        <v>2200.5</v>
      </c>
      <c r="V3419" s="195">
        <v>4590000</v>
      </c>
      <c r="X3419" s="260">
        <v>40221</v>
      </c>
      <c r="Z3419" s="260">
        <v>5</v>
      </c>
      <c r="AB3419" s="260" t="str">
        <f>IFERROR(IFERROR(VLOOKUP(Table_Merge1[[#This Row],[Column1]],Table11[#All],2,FALSE),LEFT(AB3420,8)&amp;IF(LEN((RIGHT(AB3420,2)+1))&lt;2,"0"&amp;(RIGHT(AB3420,2)+1),(RIGHT(AB3420,2)-1))),"")</f>
        <v/>
      </c>
      <c r="AC3419" s="259" t="str">
        <f>LEFT(Table_Merge1[[#This Row],[Column2]],4)</f>
        <v/>
      </c>
      <c r="AD3419" s="259" t="str">
        <f>RIGHT(LEFT(Table_Merge1[[#This Row],[Column2]],7),2)</f>
        <v/>
      </c>
      <c r="AE3419" s="259" t="str">
        <f>RIGHT(Table_Merge1[[#This Row],[Column2]],2)</f>
        <v/>
      </c>
      <c r="AH3419" s="260">
        <v>2010</v>
      </c>
      <c r="AI3419" t="s">
        <v>3433</v>
      </c>
      <c r="AJ3419" s="260">
        <v>12</v>
      </c>
      <c r="AK3419">
        <v>1078.25</v>
      </c>
      <c r="AL3419">
        <v>2165.5</v>
      </c>
      <c r="AM3419">
        <v>4557950</v>
      </c>
      <c r="AP3419" s="287" t="str">
        <f>IFERROR(IF(Table_Merge1[[#This Row],[LME Zinc stock]]*Table_Merge1[[#This Row],[Nima.مقدار]]=0,"",Table_Merge1[[#This Row],[LME Zinc stock]]*Table_Merge1[[#This Row],[Nima.مقدار]]),"")</f>
        <v/>
      </c>
      <c r="AQ3419" s="287" t="str">
        <f>IFERROR(IF(Table_Merge1[[#This Row],[LME Zinc 3-month]]*Table_Merge1[[#This Row],[Nima.مقدار]]=0,"",Table_Merge1[[#This Row],[LME Zinc 3-month]]*Table_Merge1[[#This Row],[Nima.مقدار]]),"")</f>
        <v/>
      </c>
      <c r="AR3419" s="288" t="str">
        <f>IFERROR(IF(Table_Merge1[[#This Row],[LME Zinc stock]]*Table_Merge1[[#This Row],[Azad.Sell]]=0,"",Table_Merge1[[#This Row],[LME Zinc stock]]*Table_Merge1[[#This Row],[Azad.Sell]]),"")</f>
        <v/>
      </c>
      <c r="AS3419" s="288" t="str">
        <f>IFERROR(IF(Table_Merge1[[#This Row],[LME Zinc 3-month]]*Table_Merge1[[#This Row],[Azad.Sell]]=0,"",Table_Merge1[[#This Row],[LME Zinc 3-month]]*Table_Merge1[[#This Row],[Azad.Sell]]),"")</f>
        <v/>
      </c>
      <c r="AT3419"/>
    </row>
    <row r="3420" spans="15:46" x14ac:dyDescent="0.25">
      <c r="O3420" s="283">
        <f>IFERROR(DATE(Table7[[#This Row],[year]],MONTH(DATEVALUE(Table7[[#This Row],[month]]&amp;"1")),Table7[[#This Row],[day]]),"")</f>
        <v>40137</v>
      </c>
      <c r="P3420" s="257" t="s">
        <v>6845</v>
      </c>
      <c r="Q3420" s="257">
        <v>2009</v>
      </c>
      <c r="R3420" s="257" t="s">
        <v>3450</v>
      </c>
      <c r="S3420" s="257">
        <v>20</v>
      </c>
      <c r="T3420" s="257">
        <v>1142.5</v>
      </c>
      <c r="U3420" s="257">
        <v>2163</v>
      </c>
      <c r="V3420" s="257">
        <v>4593150</v>
      </c>
      <c r="X3420" s="260">
        <v>40220</v>
      </c>
      <c r="Z3420" s="260">
        <v>5</v>
      </c>
      <c r="AB3420" s="260" t="str">
        <f>IFERROR(IFERROR(VLOOKUP(Table_Merge1[[#This Row],[Column1]],Table11[#All],2,FALSE),LEFT(AB3421,8)&amp;IF(LEN((RIGHT(AB3421,2)+1))&lt;2,"0"&amp;(RIGHT(AB3421,2)+1),(RIGHT(AB3421,2)-1))),"")</f>
        <v/>
      </c>
      <c r="AC3420" s="259" t="str">
        <f>LEFT(Table_Merge1[[#This Row],[Column2]],4)</f>
        <v/>
      </c>
      <c r="AD3420" s="259" t="str">
        <f>RIGHT(LEFT(Table_Merge1[[#This Row],[Column2]],7),2)</f>
        <v/>
      </c>
      <c r="AE3420" s="259" t="str">
        <f>RIGHT(Table_Merge1[[#This Row],[Column2]],2)</f>
        <v/>
      </c>
      <c r="AH3420" s="260">
        <v>2010</v>
      </c>
      <c r="AI3420" t="s">
        <v>3433</v>
      </c>
      <c r="AJ3420" s="260">
        <v>11</v>
      </c>
      <c r="AK3420">
        <v>1079.5</v>
      </c>
      <c r="AL3420">
        <v>2140</v>
      </c>
      <c r="AM3420">
        <v>4566775</v>
      </c>
      <c r="AP3420" s="287" t="str">
        <f>IFERROR(IF(Table_Merge1[[#This Row],[LME Zinc stock]]*Table_Merge1[[#This Row],[Nima.مقدار]]=0,"",Table_Merge1[[#This Row],[LME Zinc stock]]*Table_Merge1[[#This Row],[Nima.مقدار]]),"")</f>
        <v/>
      </c>
      <c r="AQ3420" s="287" t="str">
        <f>IFERROR(IF(Table_Merge1[[#This Row],[LME Zinc 3-month]]*Table_Merge1[[#This Row],[Nima.مقدار]]=0,"",Table_Merge1[[#This Row],[LME Zinc 3-month]]*Table_Merge1[[#This Row],[Nima.مقدار]]),"")</f>
        <v/>
      </c>
      <c r="AR3420" s="288" t="str">
        <f>IFERROR(IF(Table_Merge1[[#This Row],[LME Zinc stock]]*Table_Merge1[[#This Row],[Azad.Sell]]=0,"",Table_Merge1[[#This Row],[LME Zinc stock]]*Table_Merge1[[#This Row],[Azad.Sell]]),"")</f>
        <v/>
      </c>
      <c r="AS3420" s="288" t="str">
        <f>IFERROR(IF(Table_Merge1[[#This Row],[LME Zinc 3-month]]*Table_Merge1[[#This Row],[Azad.Sell]]=0,"",Table_Merge1[[#This Row],[LME Zinc 3-month]]*Table_Merge1[[#This Row],[Azad.Sell]]),"")</f>
        <v/>
      </c>
      <c r="AT3420"/>
    </row>
    <row r="3421" spans="15:46" x14ac:dyDescent="0.25">
      <c r="O3421" s="284">
        <f>IFERROR(DATE(Table7[[#This Row],[year]],MONTH(DATEVALUE(Table7[[#This Row],[month]]&amp;"1")),Table7[[#This Row],[day]]),"")</f>
        <v>40136</v>
      </c>
      <c r="P3421" s="195" t="s">
        <v>6846</v>
      </c>
      <c r="Q3421" s="195">
        <v>2009</v>
      </c>
      <c r="R3421" s="195" t="s">
        <v>3450</v>
      </c>
      <c r="S3421" s="195">
        <v>19</v>
      </c>
      <c r="T3421" s="195">
        <v>1136</v>
      </c>
      <c r="U3421" s="195">
        <v>2164.5</v>
      </c>
      <c r="V3421" s="195">
        <v>4595200</v>
      </c>
      <c r="X3421" s="260">
        <v>40219</v>
      </c>
      <c r="Z3421" s="260">
        <v>5</v>
      </c>
      <c r="AB3421" s="260" t="str">
        <f>IFERROR(IFERROR(VLOOKUP(Table_Merge1[[#This Row],[Column1]],Table11[#All],2,FALSE),LEFT(AB3422,8)&amp;IF(LEN((RIGHT(AB3422,2)+1))&lt;2,"0"&amp;(RIGHT(AB3422,2)+1),(RIGHT(AB3422,2)-1))),"")</f>
        <v/>
      </c>
      <c r="AC3421" s="259" t="str">
        <f>LEFT(Table_Merge1[[#This Row],[Column2]],4)</f>
        <v/>
      </c>
      <c r="AD3421" s="259" t="str">
        <f>RIGHT(LEFT(Table_Merge1[[#This Row],[Column2]],7),2)</f>
        <v/>
      </c>
      <c r="AE3421" s="259" t="str">
        <f>RIGHT(Table_Merge1[[#This Row],[Column2]],2)</f>
        <v/>
      </c>
      <c r="AH3421" s="260">
        <v>2010</v>
      </c>
      <c r="AI3421" t="s">
        <v>3433</v>
      </c>
      <c r="AJ3421" s="260">
        <v>10</v>
      </c>
      <c r="AK3421">
        <v>1075.5</v>
      </c>
      <c r="AL3421">
        <v>2132</v>
      </c>
      <c r="AM3421">
        <v>4570075</v>
      </c>
      <c r="AP3421" s="287" t="str">
        <f>IFERROR(IF(Table_Merge1[[#This Row],[LME Zinc stock]]*Table_Merge1[[#This Row],[Nima.مقدار]]=0,"",Table_Merge1[[#This Row],[LME Zinc stock]]*Table_Merge1[[#This Row],[Nima.مقدار]]),"")</f>
        <v/>
      </c>
      <c r="AQ3421" s="287" t="str">
        <f>IFERROR(IF(Table_Merge1[[#This Row],[LME Zinc 3-month]]*Table_Merge1[[#This Row],[Nima.مقدار]]=0,"",Table_Merge1[[#This Row],[LME Zinc 3-month]]*Table_Merge1[[#This Row],[Nima.مقدار]]),"")</f>
        <v/>
      </c>
      <c r="AR3421" s="288" t="str">
        <f>IFERROR(IF(Table_Merge1[[#This Row],[LME Zinc stock]]*Table_Merge1[[#This Row],[Azad.Sell]]=0,"",Table_Merge1[[#This Row],[LME Zinc stock]]*Table_Merge1[[#This Row],[Azad.Sell]]),"")</f>
        <v/>
      </c>
      <c r="AS3421" s="288" t="str">
        <f>IFERROR(IF(Table_Merge1[[#This Row],[LME Zinc 3-month]]*Table_Merge1[[#This Row],[Azad.Sell]]=0,"",Table_Merge1[[#This Row],[LME Zinc 3-month]]*Table_Merge1[[#This Row],[Azad.Sell]]),"")</f>
        <v/>
      </c>
      <c r="AT3421"/>
    </row>
    <row r="3422" spans="15:46" x14ac:dyDescent="0.25">
      <c r="O3422" s="283">
        <f>IFERROR(DATE(Table7[[#This Row],[year]],MONTH(DATEVALUE(Table7[[#This Row],[month]]&amp;"1")),Table7[[#This Row],[day]]),"")</f>
        <v>40135</v>
      </c>
      <c r="P3422" s="257" t="s">
        <v>6847</v>
      </c>
      <c r="Q3422" s="257">
        <v>2009</v>
      </c>
      <c r="R3422" s="257" t="s">
        <v>3450</v>
      </c>
      <c r="S3422" s="257">
        <v>18</v>
      </c>
      <c r="T3422" s="257">
        <v>1146</v>
      </c>
      <c r="U3422" s="257">
        <v>2134</v>
      </c>
      <c r="V3422" s="257">
        <v>4590150</v>
      </c>
      <c r="X3422" s="260">
        <v>40218</v>
      </c>
      <c r="Z3422" s="260">
        <v>5</v>
      </c>
      <c r="AB3422" s="260" t="str">
        <f>IFERROR(IFERROR(VLOOKUP(Table_Merge1[[#This Row],[Column1]],Table11[#All],2,FALSE),LEFT(AB3423,8)&amp;IF(LEN((RIGHT(AB3423,2)+1))&lt;2,"0"&amp;(RIGHT(AB3423,2)+1),(RIGHT(AB3423,2)-1))),"")</f>
        <v/>
      </c>
      <c r="AC3422" s="259" t="str">
        <f>LEFT(Table_Merge1[[#This Row],[Column2]],4)</f>
        <v/>
      </c>
      <c r="AD3422" s="259" t="str">
        <f>RIGHT(LEFT(Table_Merge1[[#This Row],[Column2]],7),2)</f>
        <v/>
      </c>
      <c r="AE3422" s="259" t="str">
        <f>RIGHT(Table_Merge1[[#This Row],[Column2]],2)</f>
        <v/>
      </c>
      <c r="AH3422" s="260">
        <v>2010</v>
      </c>
      <c r="AI3422" t="s">
        <v>3433</v>
      </c>
      <c r="AJ3422" s="260">
        <v>9</v>
      </c>
      <c r="AK3422">
        <v>1068</v>
      </c>
      <c r="AL3422" t="s">
        <v>3621</v>
      </c>
      <c r="AM3422" t="s">
        <v>3621</v>
      </c>
      <c r="AP3422" s="287" t="str">
        <f>IFERROR(IF(Table_Merge1[[#This Row],[LME Zinc stock]]*Table_Merge1[[#This Row],[Nima.مقدار]]=0,"",Table_Merge1[[#This Row],[LME Zinc stock]]*Table_Merge1[[#This Row],[Nima.مقدار]]),"")</f>
        <v/>
      </c>
      <c r="AQ3422" s="287" t="str">
        <f>IFERROR(IF(Table_Merge1[[#This Row],[LME Zinc 3-month]]*Table_Merge1[[#This Row],[Nima.مقدار]]=0,"",Table_Merge1[[#This Row],[LME Zinc 3-month]]*Table_Merge1[[#This Row],[Nima.مقدار]]),"")</f>
        <v/>
      </c>
      <c r="AR3422" s="288" t="str">
        <f>IFERROR(IF(Table_Merge1[[#This Row],[LME Zinc stock]]*Table_Merge1[[#This Row],[Azad.Sell]]=0,"",Table_Merge1[[#This Row],[LME Zinc stock]]*Table_Merge1[[#This Row],[Azad.Sell]]),"")</f>
        <v/>
      </c>
      <c r="AS3422" s="288" t="str">
        <f>IFERROR(IF(Table_Merge1[[#This Row],[LME Zinc 3-month]]*Table_Merge1[[#This Row],[Azad.Sell]]=0,"",Table_Merge1[[#This Row],[LME Zinc 3-month]]*Table_Merge1[[#This Row],[Azad.Sell]]),"")</f>
        <v/>
      </c>
      <c r="AT3422"/>
    </row>
    <row r="3423" spans="15:46" x14ac:dyDescent="0.25">
      <c r="O3423" s="284">
        <f>IFERROR(DATE(Table7[[#This Row],[year]],MONTH(DATEVALUE(Table7[[#This Row],[month]]&amp;"1")),Table7[[#This Row],[day]]),"")</f>
        <v>40134</v>
      </c>
      <c r="P3423" s="195" t="s">
        <v>6848</v>
      </c>
      <c r="Q3423" s="195">
        <v>2009</v>
      </c>
      <c r="R3423" s="195" t="s">
        <v>3450</v>
      </c>
      <c r="S3423" s="195">
        <v>17</v>
      </c>
      <c r="T3423" s="195">
        <v>1131.75</v>
      </c>
      <c r="U3423" s="195">
        <v>2138</v>
      </c>
      <c r="V3423" s="195">
        <v>4594100</v>
      </c>
      <c r="X3423" s="260">
        <v>40217</v>
      </c>
      <c r="Z3423" s="260">
        <v>5</v>
      </c>
      <c r="AB3423" s="260" t="str">
        <f>IFERROR(IFERROR(VLOOKUP(Table_Merge1[[#This Row],[Column1]],Table11[#All],2,FALSE),LEFT(AB3424,8)&amp;IF(LEN((RIGHT(AB3424,2)+1))&lt;2,"0"&amp;(RIGHT(AB3424,2)+1),(RIGHT(AB3424,2)-1))),"")</f>
        <v/>
      </c>
      <c r="AC3423" s="259" t="str">
        <f>LEFT(Table_Merge1[[#This Row],[Column2]],4)</f>
        <v/>
      </c>
      <c r="AD3423" s="259" t="str">
        <f>RIGHT(LEFT(Table_Merge1[[#This Row],[Column2]],7),2)</f>
        <v/>
      </c>
      <c r="AE3423" s="259" t="str">
        <f>RIGHT(Table_Merge1[[#This Row],[Column2]],2)</f>
        <v/>
      </c>
      <c r="AH3423" s="260">
        <v>2010</v>
      </c>
      <c r="AI3423" t="s">
        <v>3433</v>
      </c>
      <c r="AJ3423" s="260">
        <v>8</v>
      </c>
      <c r="AK3423">
        <v>1070</v>
      </c>
      <c r="AL3423">
        <v>2088.5</v>
      </c>
      <c r="AM3423">
        <v>4575350</v>
      </c>
      <c r="AP3423" s="287" t="str">
        <f>IFERROR(IF(Table_Merge1[[#This Row],[LME Zinc stock]]*Table_Merge1[[#This Row],[Nima.مقدار]]=0,"",Table_Merge1[[#This Row],[LME Zinc stock]]*Table_Merge1[[#This Row],[Nima.مقدار]]),"")</f>
        <v/>
      </c>
      <c r="AQ3423" s="287" t="str">
        <f>IFERROR(IF(Table_Merge1[[#This Row],[LME Zinc 3-month]]*Table_Merge1[[#This Row],[Nima.مقدار]]=0,"",Table_Merge1[[#This Row],[LME Zinc 3-month]]*Table_Merge1[[#This Row],[Nima.مقدار]]),"")</f>
        <v/>
      </c>
      <c r="AR3423" s="288" t="str">
        <f>IFERROR(IF(Table_Merge1[[#This Row],[LME Zinc stock]]*Table_Merge1[[#This Row],[Azad.Sell]]=0,"",Table_Merge1[[#This Row],[LME Zinc stock]]*Table_Merge1[[#This Row],[Azad.Sell]]),"")</f>
        <v/>
      </c>
      <c r="AS3423" s="288" t="str">
        <f>IFERROR(IF(Table_Merge1[[#This Row],[LME Zinc 3-month]]*Table_Merge1[[#This Row],[Azad.Sell]]=0,"",Table_Merge1[[#This Row],[LME Zinc 3-month]]*Table_Merge1[[#This Row],[Azad.Sell]]),"")</f>
        <v/>
      </c>
      <c r="AT3423"/>
    </row>
    <row r="3424" spans="15:46" x14ac:dyDescent="0.25">
      <c r="O3424" s="283">
        <f>IFERROR(DATE(Table7[[#This Row],[year]],MONTH(DATEVALUE(Table7[[#This Row],[month]]&amp;"1")),Table7[[#This Row],[day]]),"")</f>
        <v>40133</v>
      </c>
      <c r="P3424" s="257" t="s">
        <v>6849</v>
      </c>
      <c r="Q3424" s="257">
        <v>2009</v>
      </c>
      <c r="R3424" s="257" t="s">
        <v>3450</v>
      </c>
      <c r="S3424" s="257">
        <v>16</v>
      </c>
      <c r="T3424" s="257">
        <v>1128.75</v>
      </c>
      <c r="U3424" s="257">
        <v>2144</v>
      </c>
      <c r="V3424" s="257">
        <v>4593075</v>
      </c>
      <c r="X3424" s="260">
        <v>40214</v>
      </c>
      <c r="Z3424" s="260">
        <v>5</v>
      </c>
      <c r="AB3424" s="260" t="str">
        <f>IFERROR(IFERROR(VLOOKUP(Table_Merge1[[#This Row],[Column1]],Table11[#All],2,FALSE),LEFT(AB3425,8)&amp;IF(LEN((RIGHT(AB3425,2)+1))&lt;2,"0"&amp;(RIGHT(AB3425,2)+1),(RIGHT(AB3425,2)-1))),"")</f>
        <v/>
      </c>
      <c r="AC3424" s="259" t="str">
        <f>LEFT(Table_Merge1[[#This Row],[Column2]],4)</f>
        <v/>
      </c>
      <c r="AD3424" s="259" t="str">
        <f>RIGHT(LEFT(Table_Merge1[[#This Row],[Column2]],7),2)</f>
        <v/>
      </c>
      <c r="AE3424" s="259" t="str">
        <f>RIGHT(Table_Merge1[[#This Row],[Column2]],2)</f>
        <v/>
      </c>
      <c r="AH3424" s="260">
        <v>2010</v>
      </c>
      <c r="AI3424" t="s">
        <v>3433</v>
      </c>
      <c r="AJ3424" s="260">
        <v>5</v>
      </c>
      <c r="AK3424">
        <v>1052.25</v>
      </c>
      <c r="AL3424">
        <v>2090.5</v>
      </c>
      <c r="AM3424">
        <v>4579875</v>
      </c>
      <c r="AP3424" s="287" t="str">
        <f>IFERROR(IF(Table_Merge1[[#This Row],[LME Zinc stock]]*Table_Merge1[[#This Row],[Nima.مقدار]]=0,"",Table_Merge1[[#This Row],[LME Zinc stock]]*Table_Merge1[[#This Row],[Nima.مقدار]]),"")</f>
        <v/>
      </c>
      <c r="AQ3424" s="287" t="str">
        <f>IFERROR(IF(Table_Merge1[[#This Row],[LME Zinc 3-month]]*Table_Merge1[[#This Row],[Nima.مقدار]]=0,"",Table_Merge1[[#This Row],[LME Zinc 3-month]]*Table_Merge1[[#This Row],[Nima.مقدار]]),"")</f>
        <v/>
      </c>
      <c r="AR3424" s="288" t="str">
        <f>IFERROR(IF(Table_Merge1[[#This Row],[LME Zinc stock]]*Table_Merge1[[#This Row],[Azad.Sell]]=0,"",Table_Merge1[[#This Row],[LME Zinc stock]]*Table_Merge1[[#This Row],[Azad.Sell]]),"")</f>
        <v/>
      </c>
      <c r="AS3424" s="288" t="str">
        <f>IFERROR(IF(Table_Merge1[[#This Row],[LME Zinc 3-month]]*Table_Merge1[[#This Row],[Azad.Sell]]=0,"",Table_Merge1[[#This Row],[LME Zinc 3-month]]*Table_Merge1[[#This Row],[Azad.Sell]]),"")</f>
        <v/>
      </c>
      <c r="AT3424"/>
    </row>
    <row r="3425" spans="15:46" x14ac:dyDescent="0.25">
      <c r="O3425" s="284">
        <f>IFERROR(DATE(Table7[[#This Row],[year]],MONTH(DATEVALUE(Table7[[#This Row],[month]]&amp;"1")),Table7[[#This Row],[day]]),"")</f>
        <v>40130</v>
      </c>
      <c r="P3425" s="195" t="s">
        <v>6850</v>
      </c>
      <c r="Q3425" s="195">
        <v>2009</v>
      </c>
      <c r="R3425" s="195" t="s">
        <v>3450</v>
      </c>
      <c r="S3425" s="195">
        <v>13</v>
      </c>
      <c r="T3425" s="195">
        <v>1107.5</v>
      </c>
      <c r="U3425" s="195">
        <v>2130.5</v>
      </c>
      <c r="V3425" s="195">
        <v>4595900</v>
      </c>
      <c r="X3425" s="260">
        <v>40213</v>
      </c>
      <c r="Z3425" s="260">
        <v>5</v>
      </c>
      <c r="AB3425" s="260" t="str">
        <f>IFERROR(IFERROR(VLOOKUP(Table_Merge1[[#This Row],[Column1]],Table11[#All],2,FALSE),LEFT(AB3426,8)&amp;IF(LEN((RIGHT(AB3426,2)+1))&lt;2,"0"&amp;(RIGHT(AB3426,2)+1),(RIGHT(AB3426,2)-1))),"")</f>
        <v/>
      </c>
      <c r="AC3425" s="259" t="str">
        <f>LEFT(Table_Merge1[[#This Row],[Column2]],4)</f>
        <v/>
      </c>
      <c r="AD3425" s="259" t="str">
        <f>RIGHT(LEFT(Table_Merge1[[#This Row],[Column2]],7),2)</f>
        <v/>
      </c>
      <c r="AE3425" s="259" t="str">
        <f>RIGHT(Table_Merge1[[#This Row],[Column2]],2)</f>
        <v/>
      </c>
      <c r="AH3425" s="260">
        <v>2010</v>
      </c>
      <c r="AI3425" t="s">
        <v>3433</v>
      </c>
      <c r="AJ3425" s="260">
        <v>4</v>
      </c>
      <c r="AK3425">
        <v>1102.5</v>
      </c>
      <c r="AL3425">
        <v>2113.5</v>
      </c>
      <c r="AM3425">
        <v>4583875</v>
      </c>
      <c r="AP3425" s="287" t="str">
        <f>IFERROR(IF(Table_Merge1[[#This Row],[LME Zinc stock]]*Table_Merge1[[#This Row],[Nima.مقدار]]=0,"",Table_Merge1[[#This Row],[LME Zinc stock]]*Table_Merge1[[#This Row],[Nima.مقدار]]),"")</f>
        <v/>
      </c>
      <c r="AQ3425" s="287" t="str">
        <f>IFERROR(IF(Table_Merge1[[#This Row],[LME Zinc 3-month]]*Table_Merge1[[#This Row],[Nima.مقدار]]=0,"",Table_Merge1[[#This Row],[LME Zinc 3-month]]*Table_Merge1[[#This Row],[Nima.مقدار]]),"")</f>
        <v/>
      </c>
      <c r="AR3425" s="288" t="str">
        <f>IFERROR(IF(Table_Merge1[[#This Row],[LME Zinc stock]]*Table_Merge1[[#This Row],[Azad.Sell]]=0,"",Table_Merge1[[#This Row],[LME Zinc stock]]*Table_Merge1[[#This Row],[Azad.Sell]]),"")</f>
        <v/>
      </c>
      <c r="AS3425" s="288" t="str">
        <f>IFERROR(IF(Table_Merge1[[#This Row],[LME Zinc 3-month]]*Table_Merge1[[#This Row],[Azad.Sell]]=0,"",Table_Merge1[[#This Row],[LME Zinc 3-month]]*Table_Merge1[[#This Row],[Azad.Sell]]),"")</f>
        <v/>
      </c>
      <c r="AT3425"/>
    </row>
    <row r="3426" spans="15:46" x14ac:dyDescent="0.25">
      <c r="O3426" s="283">
        <f>IFERROR(DATE(Table7[[#This Row],[year]],MONTH(DATEVALUE(Table7[[#This Row],[month]]&amp;"1")),Table7[[#This Row],[day]]),"")</f>
        <v>40129</v>
      </c>
      <c r="P3426" s="257" t="s">
        <v>6851</v>
      </c>
      <c r="Q3426" s="257">
        <v>2009</v>
      </c>
      <c r="R3426" s="257" t="s">
        <v>3450</v>
      </c>
      <c r="S3426" s="257">
        <v>12</v>
      </c>
      <c r="T3426" s="257">
        <v>1116</v>
      </c>
      <c r="U3426" s="257">
        <v>2080.5</v>
      </c>
      <c r="V3426" s="257">
        <v>4599700</v>
      </c>
      <c r="X3426" s="260">
        <v>40212</v>
      </c>
      <c r="Z3426" s="260">
        <v>5</v>
      </c>
      <c r="AB3426" s="260" t="str">
        <f>IFERROR(IFERROR(VLOOKUP(Table_Merge1[[#This Row],[Column1]],Table11[#All],2,FALSE),LEFT(AB3427,8)&amp;IF(LEN((RIGHT(AB3427,2)+1))&lt;2,"0"&amp;(RIGHT(AB3427,2)+1),(RIGHT(AB3427,2)-1))),"")</f>
        <v/>
      </c>
      <c r="AC3426" s="259" t="str">
        <f>LEFT(Table_Merge1[[#This Row],[Column2]],4)</f>
        <v/>
      </c>
      <c r="AD3426" s="259" t="str">
        <f>RIGHT(LEFT(Table_Merge1[[#This Row],[Column2]],7),2)</f>
        <v/>
      </c>
      <c r="AE3426" s="259" t="str">
        <f>RIGHT(Table_Merge1[[#This Row],[Column2]],2)</f>
        <v/>
      </c>
      <c r="AH3426" s="260">
        <v>2010</v>
      </c>
      <c r="AI3426" t="s">
        <v>3433</v>
      </c>
      <c r="AJ3426" s="260">
        <v>3</v>
      </c>
      <c r="AK3426">
        <v>1118.5</v>
      </c>
      <c r="AL3426">
        <v>2150</v>
      </c>
      <c r="AM3426">
        <v>4588350</v>
      </c>
      <c r="AP3426" s="287" t="str">
        <f>IFERROR(IF(Table_Merge1[[#This Row],[LME Zinc stock]]*Table_Merge1[[#This Row],[Nima.مقدار]]=0,"",Table_Merge1[[#This Row],[LME Zinc stock]]*Table_Merge1[[#This Row],[Nima.مقدار]]),"")</f>
        <v/>
      </c>
      <c r="AQ3426" s="287" t="str">
        <f>IFERROR(IF(Table_Merge1[[#This Row],[LME Zinc 3-month]]*Table_Merge1[[#This Row],[Nima.مقدار]]=0,"",Table_Merge1[[#This Row],[LME Zinc 3-month]]*Table_Merge1[[#This Row],[Nima.مقدار]]),"")</f>
        <v/>
      </c>
      <c r="AR3426" s="288" t="str">
        <f>IFERROR(IF(Table_Merge1[[#This Row],[LME Zinc stock]]*Table_Merge1[[#This Row],[Azad.Sell]]=0,"",Table_Merge1[[#This Row],[LME Zinc stock]]*Table_Merge1[[#This Row],[Azad.Sell]]),"")</f>
        <v/>
      </c>
      <c r="AS3426" s="288" t="str">
        <f>IFERROR(IF(Table_Merge1[[#This Row],[LME Zinc 3-month]]*Table_Merge1[[#This Row],[Azad.Sell]]=0,"",Table_Merge1[[#This Row],[LME Zinc 3-month]]*Table_Merge1[[#This Row],[Azad.Sell]]),"")</f>
        <v/>
      </c>
      <c r="AT3426"/>
    </row>
    <row r="3427" spans="15:46" x14ac:dyDescent="0.25">
      <c r="O3427" s="284">
        <f>IFERROR(DATE(Table7[[#This Row],[year]],MONTH(DATEVALUE(Table7[[#This Row],[month]]&amp;"1")),Table7[[#This Row],[day]]),"")</f>
        <v>40128</v>
      </c>
      <c r="P3427" s="195" t="s">
        <v>6852</v>
      </c>
      <c r="Q3427" s="195">
        <v>2009</v>
      </c>
      <c r="R3427" s="195" t="s">
        <v>3450</v>
      </c>
      <c r="S3427" s="195">
        <v>11</v>
      </c>
      <c r="T3427" s="195">
        <v>1114.75</v>
      </c>
      <c r="U3427" s="195" t="s">
        <v>3621</v>
      </c>
      <c r="V3427" s="195" t="s">
        <v>3621</v>
      </c>
      <c r="X3427" s="260">
        <v>40211</v>
      </c>
      <c r="Z3427" s="260">
        <v>5</v>
      </c>
      <c r="AB3427" s="260" t="str">
        <f>IFERROR(IFERROR(VLOOKUP(Table_Merge1[[#This Row],[Column1]],Table11[#All],2,FALSE),LEFT(AB3428,8)&amp;IF(LEN((RIGHT(AB3428,2)+1))&lt;2,"0"&amp;(RIGHT(AB3428,2)+1),(RIGHT(AB3428,2)-1))),"")</f>
        <v/>
      </c>
      <c r="AC3427" s="259" t="str">
        <f>LEFT(Table_Merge1[[#This Row],[Column2]],4)</f>
        <v/>
      </c>
      <c r="AD3427" s="259" t="str">
        <f>RIGHT(LEFT(Table_Merge1[[#This Row],[Column2]],7),2)</f>
        <v/>
      </c>
      <c r="AE3427" s="259" t="str">
        <f>RIGHT(Table_Merge1[[#This Row],[Column2]],2)</f>
        <v/>
      </c>
      <c r="AH3427" s="260">
        <v>2010</v>
      </c>
      <c r="AI3427" t="s">
        <v>3433</v>
      </c>
      <c r="AJ3427" s="260">
        <v>2</v>
      </c>
      <c r="AK3427">
        <v>1114</v>
      </c>
      <c r="AL3427">
        <v>2146</v>
      </c>
      <c r="AM3427">
        <v>4591375</v>
      </c>
      <c r="AP3427" s="287" t="str">
        <f>IFERROR(IF(Table_Merge1[[#This Row],[LME Zinc stock]]*Table_Merge1[[#This Row],[Nima.مقدار]]=0,"",Table_Merge1[[#This Row],[LME Zinc stock]]*Table_Merge1[[#This Row],[Nima.مقدار]]),"")</f>
        <v/>
      </c>
      <c r="AQ3427" s="287" t="str">
        <f>IFERROR(IF(Table_Merge1[[#This Row],[LME Zinc 3-month]]*Table_Merge1[[#This Row],[Nima.مقدار]]=0,"",Table_Merge1[[#This Row],[LME Zinc 3-month]]*Table_Merge1[[#This Row],[Nima.مقدار]]),"")</f>
        <v/>
      </c>
      <c r="AR3427" s="288" t="str">
        <f>IFERROR(IF(Table_Merge1[[#This Row],[LME Zinc stock]]*Table_Merge1[[#This Row],[Azad.Sell]]=0,"",Table_Merge1[[#This Row],[LME Zinc stock]]*Table_Merge1[[#This Row],[Azad.Sell]]),"")</f>
        <v/>
      </c>
      <c r="AS3427" s="288" t="str">
        <f>IFERROR(IF(Table_Merge1[[#This Row],[LME Zinc 3-month]]*Table_Merge1[[#This Row],[Azad.Sell]]=0,"",Table_Merge1[[#This Row],[LME Zinc 3-month]]*Table_Merge1[[#This Row],[Azad.Sell]]),"")</f>
        <v/>
      </c>
      <c r="AT3427"/>
    </row>
    <row r="3428" spans="15:46" x14ac:dyDescent="0.25">
      <c r="O3428" s="283">
        <f>IFERROR(DATE(Table7[[#This Row],[year]],MONTH(DATEVALUE(Table7[[#This Row],[month]]&amp;"1")),Table7[[#This Row],[day]]),"")</f>
        <v>40127</v>
      </c>
      <c r="P3428" s="257" t="s">
        <v>6853</v>
      </c>
      <c r="Q3428" s="257">
        <v>2009</v>
      </c>
      <c r="R3428" s="257" t="s">
        <v>3450</v>
      </c>
      <c r="S3428" s="257">
        <v>10</v>
      </c>
      <c r="T3428" s="257">
        <v>1099.75</v>
      </c>
      <c r="U3428" s="257">
        <v>2035</v>
      </c>
      <c r="V3428" s="257">
        <v>4599475</v>
      </c>
      <c r="X3428" s="260">
        <v>40210</v>
      </c>
      <c r="Z3428" s="260">
        <v>5</v>
      </c>
      <c r="AB3428" s="260" t="str">
        <f>IFERROR(IFERROR(VLOOKUP(Table_Merge1[[#This Row],[Column1]],Table11[#All],2,FALSE),LEFT(AB3429,8)&amp;IF(LEN((RIGHT(AB3429,2)+1))&lt;2,"0"&amp;(RIGHT(AB3429,2)+1),(RIGHT(AB3429,2)-1))),"")</f>
        <v/>
      </c>
      <c r="AC3428" s="259" t="str">
        <f>LEFT(Table_Merge1[[#This Row],[Column2]],4)</f>
        <v/>
      </c>
      <c r="AD3428" s="259" t="str">
        <f>RIGHT(LEFT(Table_Merge1[[#This Row],[Column2]],7),2)</f>
        <v/>
      </c>
      <c r="AE3428" s="259" t="str">
        <f>RIGHT(Table_Merge1[[#This Row],[Column2]],2)</f>
        <v/>
      </c>
      <c r="AH3428" s="260">
        <v>2010</v>
      </c>
      <c r="AI3428" t="s">
        <v>3433</v>
      </c>
      <c r="AJ3428" s="260">
        <v>1</v>
      </c>
      <c r="AK3428">
        <v>1082</v>
      </c>
      <c r="AL3428">
        <v>2105</v>
      </c>
      <c r="AM3428">
        <v>4598650</v>
      </c>
      <c r="AP3428" s="287" t="str">
        <f>IFERROR(IF(Table_Merge1[[#This Row],[LME Zinc stock]]*Table_Merge1[[#This Row],[Nima.مقدار]]=0,"",Table_Merge1[[#This Row],[LME Zinc stock]]*Table_Merge1[[#This Row],[Nima.مقدار]]),"")</f>
        <v/>
      </c>
      <c r="AQ3428" s="287" t="str">
        <f>IFERROR(IF(Table_Merge1[[#This Row],[LME Zinc 3-month]]*Table_Merge1[[#This Row],[Nima.مقدار]]=0,"",Table_Merge1[[#This Row],[LME Zinc 3-month]]*Table_Merge1[[#This Row],[Nima.مقدار]]),"")</f>
        <v/>
      </c>
      <c r="AR3428" s="288" t="str">
        <f>IFERROR(IF(Table_Merge1[[#This Row],[LME Zinc stock]]*Table_Merge1[[#This Row],[Azad.Sell]]=0,"",Table_Merge1[[#This Row],[LME Zinc stock]]*Table_Merge1[[#This Row],[Azad.Sell]]),"")</f>
        <v/>
      </c>
      <c r="AS3428" s="288" t="str">
        <f>IFERROR(IF(Table_Merge1[[#This Row],[LME Zinc 3-month]]*Table_Merge1[[#This Row],[Azad.Sell]]=0,"",Table_Merge1[[#This Row],[LME Zinc 3-month]]*Table_Merge1[[#This Row],[Azad.Sell]]),"")</f>
        <v/>
      </c>
      <c r="AT3428"/>
    </row>
    <row r="3429" spans="15:46" x14ac:dyDescent="0.25">
      <c r="O3429" s="284">
        <f>IFERROR(DATE(Table7[[#This Row],[year]],MONTH(DATEVALUE(Table7[[#This Row],[month]]&amp;"1")),Table7[[#This Row],[day]]),"")</f>
        <v>40126</v>
      </c>
      <c r="P3429" s="195" t="s">
        <v>6854</v>
      </c>
      <c r="Q3429" s="195">
        <v>2009</v>
      </c>
      <c r="R3429" s="195" t="s">
        <v>3450</v>
      </c>
      <c r="S3429" s="195">
        <v>9</v>
      </c>
      <c r="T3429" s="195">
        <v>1108.5</v>
      </c>
      <c r="U3429" s="195">
        <v>1987.5</v>
      </c>
      <c r="V3429" s="195">
        <v>4600375</v>
      </c>
      <c r="X3429" s="260">
        <v>40207</v>
      </c>
      <c r="Z3429" s="260">
        <v>5</v>
      </c>
      <c r="AB3429" s="260" t="str">
        <f>IFERROR(IFERROR(VLOOKUP(Table_Merge1[[#This Row],[Column1]],Table11[#All],2,FALSE),LEFT(AB3430,8)&amp;IF(LEN((RIGHT(AB3430,2)+1))&lt;2,"0"&amp;(RIGHT(AB3430,2)+1),(RIGHT(AB3430,2)-1))),"")</f>
        <v/>
      </c>
      <c r="AC3429" s="259" t="str">
        <f>LEFT(Table_Merge1[[#This Row],[Column2]],4)</f>
        <v/>
      </c>
      <c r="AD3429" s="259" t="str">
        <f>RIGHT(LEFT(Table_Merge1[[#This Row],[Column2]],7),2)</f>
        <v/>
      </c>
      <c r="AE3429" s="259" t="str">
        <f>RIGHT(Table_Merge1[[#This Row],[Column2]],2)</f>
        <v/>
      </c>
      <c r="AH3429" s="260">
        <v>2010</v>
      </c>
      <c r="AI3429" t="s">
        <v>3431</v>
      </c>
      <c r="AJ3429" s="260">
        <v>29</v>
      </c>
      <c r="AK3429">
        <v>1082.75</v>
      </c>
      <c r="AL3429">
        <v>2123</v>
      </c>
      <c r="AM3429">
        <v>4609575</v>
      </c>
      <c r="AP3429" s="287" t="str">
        <f>IFERROR(IF(Table_Merge1[[#This Row],[LME Zinc stock]]*Table_Merge1[[#This Row],[Nima.مقدار]]=0,"",Table_Merge1[[#This Row],[LME Zinc stock]]*Table_Merge1[[#This Row],[Nima.مقدار]]),"")</f>
        <v/>
      </c>
      <c r="AQ3429" s="287" t="str">
        <f>IFERROR(IF(Table_Merge1[[#This Row],[LME Zinc 3-month]]*Table_Merge1[[#This Row],[Nima.مقدار]]=0,"",Table_Merge1[[#This Row],[LME Zinc 3-month]]*Table_Merge1[[#This Row],[Nima.مقدار]]),"")</f>
        <v/>
      </c>
      <c r="AR3429" s="288" t="str">
        <f>IFERROR(IF(Table_Merge1[[#This Row],[LME Zinc stock]]*Table_Merge1[[#This Row],[Azad.Sell]]=0,"",Table_Merge1[[#This Row],[LME Zinc stock]]*Table_Merge1[[#This Row],[Azad.Sell]]),"")</f>
        <v/>
      </c>
      <c r="AS3429" s="288" t="str">
        <f>IFERROR(IF(Table_Merge1[[#This Row],[LME Zinc 3-month]]*Table_Merge1[[#This Row],[Azad.Sell]]=0,"",Table_Merge1[[#This Row],[LME Zinc 3-month]]*Table_Merge1[[#This Row],[Azad.Sell]]),"")</f>
        <v/>
      </c>
      <c r="AT3429"/>
    </row>
    <row r="3430" spans="15:46" x14ac:dyDescent="0.25">
      <c r="O3430" s="283">
        <f>IFERROR(DATE(Table7[[#This Row],[year]],MONTH(DATEVALUE(Table7[[#This Row],[month]]&amp;"1")),Table7[[#This Row],[day]]),"")</f>
        <v>40123</v>
      </c>
      <c r="P3430" s="257" t="s">
        <v>6855</v>
      </c>
      <c r="Q3430" s="257">
        <v>2009</v>
      </c>
      <c r="R3430" s="257" t="s">
        <v>3450</v>
      </c>
      <c r="S3430" s="257">
        <v>6</v>
      </c>
      <c r="T3430" s="257">
        <v>1095</v>
      </c>
      <c r="U3430" s="257">
        <v>2035</v>
      </c>
      <c r="V3430" s="257">
        <v>4602725</v>
      </c>
      <c r="X3430" s="260">
        <v>40206</v>
      </c>
      <c r="Z3430" s="260">
        <v>5</v>
      </c>
      <c r="AB3430" s="260" t="str">
        <f>IFERROR(IFERROR(VLOOKUP(Table_Merge1[[#This Row],[Column1]],Table11[#All],2,FALSE),LEFT(AB3431,8)&amp;IF(LEN((RIGHT(AB3431,2)+1))&lt;2,"0"&amp;(RIGHT(AB3431,2)+1),(RIGHT(AB3431,2)-1))),"")</f>
        <v/>
      </c>
      <c r="AC3430" s="259" t="str">
        <f>LEFT(Table_Merge1[[#This Row],[Column2]],4)</f>
        <v/>
      </c>
      <c r="AD3430" s="259" t="str">
        <f>RIGHT(LEFT(Table_Merge1[[#This Row],[Column2]],7),2)</f>
        <v/>
      </c>
      <c r="AE3430" s="259" t="str">
        <f>RIGHT(Table_Merge1[[#This Row],[Column2]],2)</f>
        <v/>
      </c>
      <c r="AH3430" s="260">
        <v>2010</v>
      </c>
      <c r="AI3430" t="s">
        <v>3431</v>
      </c>
      <c r="AJ3430" s="260">
        <v>28</v>
      </c>
      <c r="AK3430">
        <v>1091.75</v>
      </c>
      <c r="AL3430">
        <v>2081</v>
      </c>
      <c r="AM3430">
        <v>4586825</v>
      </c>
      <c r="AP3430" s="287" t="str">
        <f>IFERROR(IF(Table_Merge1[[#This Row],[LME Zinc stock]]*Table_Merge1[[#This Row],[Nima.مقدار]]=0,"",Table_Merge1[[#This Row],[LME Zinc stock]]*Table_Merge1[[#This Row],[Nima.مقدار]]),"")</f>
        <v/>
      </c>
      <c r="AQ3430" s="287" t="str">
        <f>IFERROR(IF(Table_Merge1[[#This Row],[LME Zinc 3-month]]*Table_Merge1[[#This Row],[Nima.مقدار]]=0,"",Table_Merge1[[#This Row],[LME Zinc 3-month]]*Table_Merge1[[#This Row],[Nima.مقدار]]),"")</f>
        <v/>
      </c>
      <c r="AR3430" s="288" t="str">
        <f>IFERROR(IF(Table_Merge1[[#This Row],[LME Zinc stock]]*Table_Merge1[[#This Row],[Azad.Sell]]=0,"",Table_Merge1[[#This Row],[LME Zinc stock]]*Table_Merge1[[#This Row],[Azad.Sell]]),"")</f>
        <v/>
      </c>
      <c r="AS3430" s="288" t="str">
        <f>IFERROR(IF(Table_Merge1[[#This Row],[LME Zinc 3-month]]*Table_Merge1[[#This Row],[Azad.Sell]]=0,"",Table_Merge1[[#This Row],[LME Zinc 3-month]]*Table_Merge1[[#This Row],[Azad.Sell]]),"")</f>
        <v/>
      </c>
      <c r="AT3430"/>
    </row>
    <row r="3431" spans="15:46" x14ac:dyDescent="0.25">
      <c r="O3431" s="284">
        <f>IFERROR(DATE(Table7[[#This Row],[year]],MONTH(DATEVALUE(Table7[[#This Row],[month]]&amp;"1")),Table7[[#This Row],[day]]),"")</f>
        <v>40122</v>
      </c>
      <c r="P3431" s="195" t="s">
        <v>6856</v>
      </c>
      <c r="Q3431" s="195">
        <v>2009</v>
      </c>
      <c r="R3431" s="195" t="s">
        <v>3450</v>
      </c>
      <c r="S3431" s="195">
        <v>5</v>
      </c>
      <c r="T3431" s="195">
        <v>1088</v>
      </c>
      <c r="U3431" s="195">
        <v>2040</v>
      </c>
      <c r="V3431" s="195">
        <v>4594650</v>
      </c>
      <c r="X3431" s="260">
        <v>40205</v>
      </c>
      <c r="Z3431" s="260">
        <v>5</v>
      </c>
      <c r="AB3431" s="260" t="str">
        <f>IFERROR(IFERROR(VLOOKUP(Table_Merge1[[#This Row],[Column1]],Table11[#All],2,FALSE),LEFT(AB3432,8)&amp;IF(LEN((RIGHT(AB3432,2)+1))&lt;2,"0"&amp;(RIGHT(AB3432,2)+1),(RIGHT(AB3432,2)-1))),"")</f>
        <v/>
      </c>
      <c r="AC3431" s="259" t="str">
        <f>LEFT(Table_Merge1[[#This Row],[Column2]],4)</f>
        <v/>
      </c>
      <c r="AD3431" s="259" t="str">
        <f>RIGHT(LEFT(Table_Merge1[[#This Row],[Column2]],7),2)</f>
        <v/>
      </c>
      <c r="AE3431" s="259" t="str">
        <f>RIGHT(Table_Merge1[[#This Row],[Column2]],2)</f>
        <v/>
      </c>
      <c r="AH3431" s="260">
        <v>2010</v>
      </c>
      <c r="AI3431" t="s">
        <v>3431</v>
      </c>
      <c r="AJ3431" s="260">
        <v>27</v>
      </c>
      <c r="AK3431">
        <v>1094.75</v>
      </c>
      <c r="AL3431">
        <v>2066</v>
      </c>
      <c r="AM3431">
        <v>4550025</v>
      </c>
      <c r="AP3431" s="287" t="str">
        <f>IFERROR(IF(Table_Merge1[[#This Row],[LME Zinc stock]]*Table_Merge1[[#This Row],[Nima.مقدار]]=0,"",Table_Merge1[[#This Row],[LME Zinc stock]]*Table_Merge1[[#This Row],[Nima.مقدار]]),"")</f>
        <v/>
      </c>
      <c r="AQ3431" s="287" t="str">
        <f>IFERROR(IF(Table_Merge1[[#This Row],[LME Zinc 3-month]]*Table_Merge1[[#This Row],[Nima.مقدار]]=0,"",Table_Merge1[[#This Row],[LME Zinc 3-month]]*Table_Merge1[[#This Row],[Nima.مقدار]]),"")</f>
        <v/>
      </c>
      <c r="AR3431" s="288" t="str">
        <f>IFERROR(IF(Table_Merge1[[#This Row],[LME Zinc stock]]*Table_Merge1[[#This Row],[Azad.Sell]]=0,"",Table_Merge1[[#This Row],[LME Zinc stock]]*Table_Merge1[[#This Row],[Azad.Sell]]),"")</f>
        <v/>
      </c>
      <c r="AS3431" s="288" t="str">
        <f>IFERROR(IF(Table_Merge1[[#This Row],[LME Zinc 3-month]]*Table_Merge1[[#This Row],[Azad.Sell]]=0,"",Table_Merge1[[#This Row],[LME Zinc 3-month]]*Table_Merge1[[#This Row],[Azad.Sell]]),"")</f>
        <v/>
      </c>
      <c r="AT3431"/>
    </row>
    <row r="3432" spans="15:46" x14ac:dyDescent="0.25">
      <c r="O3432" s="283">
        <f>IFERROR(DATE(Table7[[#This Row],[year]],MONTH(DATEVALUE(Table7[[#This Row],[month]]&amp;"1")),Table7[[#This Row],[day]]),"")</f>
        <v>40121</v>
      </c>
      <c r="P3432" s="257" t="s">
        <v>6857</v>
      </c>
      <c r="Q3432" s="257">
        <v>2009</v>
      </c>
      <c r="R3432" s="257" t="s">
        <v>3450</v>
      </c>
      <c r="S3432" s="257">
        <v>4</v>
      </c>
      <c r="T3432" s="257">
        <v>1091.75</v>
      </c>
      <c r="U3432" s="257">
        <v>2028.5</v>
      </c>
      <c r="V3432" s="257">
        <v>4586550</v>
      </c>
      <c r="X3432" s="260">
        <v>40204</v>
      </c>
      <c r="Z3432" s="260">
        <v>5</v>
      </c>
      <c r="AB3432" s="260" t="str">
        <f>IFERROR(IFERROR(VLOOKUP(Table_Merge1[[#This Row],[Column1]],Table11[#All],2,FALSE),LEFT(AB3433,8)&amp;IF(LEN((RIGHT(AB3433,2)+1))&lt;2,"0"&amp;(RIGHT(AB3433,2)+1),(RIGHT(AB3433,2)-1))),"")</f>
        <v/>
      </c>
      <c r="AC3432" s="259" t="str">
        <f>LEFT(Table_Merge1[[#This Row],[Column2]],4)</f>
        <v/>
      </c>
      <c r="AD3432" s="259" t="str">
        <f>RIGHT(LEFT(Table_Merge1[[#This Row],[Column2]],7),2)</f>
        <v/>
      </c>
      <c r="AE3432" s="259" t="str">
        <f>RIGHT(Table_Merge1[[#This Row],[Column2]],2)</f>
        <v/>
      </c>
      <c r="AH3432" s="260">
        <v>2010</v>
      </c>
      <c r="AI3432" t="s">
        <v>3431</v>
      </c>
      <c r="AJ3432" s="260">
        <v>26</v>
      </c>
      <c r="AK3432">
        <v>1090.75</v>
      </c>
      <c r="AL3432">
        <v>2034.5</v>
      </c>
      <c r="AM3432">
        <v>4555800</v>
      </c>
      <c r="AP3432" s="287" t="str">
        <f>IFERROR(IF(Table_Merge1[[#This Row],[LME Zinc stock]]*Table_Merge1[[#This Row],[Nima.مقدار]]=0,"",Table_Merge1[[#This Row],[LME Zinc stock]]*Table_Merge1[[#This Row],[Nima.مقدار]]),"")</f>
        <v/>
      </c>
      <c r="AQ3432" s="287" t="str">
        <f>IFERROR(IF(Table_Merge1[[#This Row],[LME Zinc 3-month]]*Table_Merge1[[#This Row],[Nima.مقدار]]=0,"",Table_Merge1[[#This Row],[LME Zinc 3-month]]*Table_Merge1[[#This Row],[Nima.مقدار]]),"")</f>
        <v/>
      </c>
      <c r="AR3432" s="288" t="str">
        <f>IFERROR(IF(Table_Merge1[[#This Row],[LME Zinc stock]]*Table_Merge1[[#This Row],[Azad.Sell]]=0,"",Table_Merge1[[#This Row],[LME Zinc stock]]*Table_Merge1[[#This Row],[Azad.Sell]]),"")</f>
        <v/>
      </c>
      <c r="AS3432" s="288" t="str">
        <f>IFERROR(IF(Table_Merge1[[#This Row],[LME Zinc 3-month]]*Table_Merge1[[#This Row],[Azad.Sell]]=0,"",Table_Merge1[[#This Row],[LME Zinc 3-month]]*Table_Merge1[[#This Row],[Azad.Sell]]),"")</f>
        <v/>
      </c>
      <c r="AT3432"/>
    </row>
    <row r="3433" spans="15:46" x14ac:dyDescent="0.25">
      <c r="O3433" s="284">
        <f>IFERROR(DATE(Table7[[#This Row],[year]],MONTH(DATEVALUE(Table7[[#This Row],[month]]&amp;"1")),Table7[[#This Row],[day]]),"")</f>
        <v>40120</v>
      </c>
      <c r="P3433" s="195" t="s">
        <v>6858</v>
      </c>
      <c r="Q3433" s="195">
        <v>2009</v>
      </c>
      <c r="R3433" s="195" t="s">
        <v>3450</v>
      </c>
      <c r="S3433" s="195">
        <v>3</v>
      </c>
      <c r="T3433" s="195">
        <v>1058</v>
      </c>
      <c r="U3433" s="195">
        <v>2057.5</v>
      </c>
      <c r="V3433" s="195">
        <v>4590350</v>
      </c>
      <c r="X3433" s="260">
        <v>40203</v>
      </c>
      <c r="Z3433" s="260">
        <v>5</v>
      </c>
      <c r="AB3433" s="260" t="str">
        <f>IFERROR(IFERROR(VLOOKUP(Table_Merge1[[#This Row],[Column1]],Table11[#All],2,FALSE),LEFT(AB3434,8)&amp;IF(LEN((RIGHT(AB3434,2)+1))&lt;2,"0"&amp;(RIGHT(AB3434,2)+1),(RIGHT(AB3434,2)-1))),"")</f>
        <v/>
      </c>
      <c r="AC3433" s="259" t="str">
        <f>LEFT(Table_Merge1[[#This Row],[Column2]],4)</f>
        <v/>
      </c>
      <c r="AD3433" s="259" t="str">
        <f>RIGHT(LEFT(Table_Merge1[[#This Row],[Column2]],7),2)</f>
        <v/>
      </c>
      <c r="AE3433" s="259" t="str">
        <f>RIGHT(Table_Merge1[[#This Row],[Column2]],2)</f>
        <v/>
      </c>
      <c r="AH3433" s="260">
        <v>2010</v>
      </c>
      <c r="AI3433" t="s">
        <v>3431</v>
      </c>
      <c r="AJ3433" s="260">
        <v>25</v>
      </c>
      <c r="AK3433">
        <v>1103.5</v>
      </c>
      <c r="AL3433">
        <v>2045</v>
      </c>
      <c r="AM3433">
        <v>4561275</v>
      </c>
      <c r="AP3433" s="287" t="str">
        <f>IFERROR(IF(Table_Merge1[[#This Row],[LME Zinc stock]]*Table_Merge1[[#This Row],[Nima.مقدار]]=0,"",Table_Merge1[[#This Row],[LME Zinc stock]]*Table_Merge1[[#This Row],[Nima.مقدار]]),"")</f>
        <v/>
      </c>
      <c r="AQ3433" s="287" t="str">
        <f>IFERROR(IF(Table_Merge1[[#This Row],[LME Zinc 3-month]]*Table_Merge1[[#This Row],[Nima.مقدار]]=0,"",Table_Merge1[[#This Row],[LME Zinc 3-month]]*Table_Merge1[[#This Row],[Nima.مقدار]]),"")</f>
        <v/>
      </c>
      <c r="AR3433" s="288" t="str">
        <f>IFERROR(IF(Table_Merge1[[#This Row],[LME Zinc stock]]*Table_Merge1[[#This Row],[Azad.Sell]]=0,"",Table_Merge1[[#This Row],[LME Zinc stock]]*Table_Merge1[[#This Row],[Azad.Sell]]),"")</f>
        <v/>
      </c>
      <c r="AS3433" s="288" t="str">
        <f>IFERROR(IF(Table_Merge1[[#This Row],[LME Zinc 3-month]]*Table_Merge1[[#This Row],[Azad.Sell]]=0,"",Table_Merge1[[#This Row],[LME Zinc 3-month]]*Table_Merge1[[#This Row],[Azad.Sell]]),"")</f>
        <v/>
      </c>
      <c r="AT3433"/>
    </row>
    <row r="3434" spans="15:46" x14ac:dyDescent="0.25">
      <c r="O3434" s="283">
        <f>IFERROR(DATE(Table7[[#This Row],[year]],MONTH(DATEVALUE(Table7[[#This Row],[month]]&amp;"1")),Table7[[#This Row],[day]]),"")</f>
        <v>40119</v>
      </c>
      <c r="P3434" s="257" t="s">
        <v>6859</v>
      </c>
      <c r="Q3434" s="257">
        <v>2009</v>
      </c>
      <c r="R3434" s="257" t="s">
        <v>3450</v>
      </c>
      <c r="S3434" s="257">
        <v>2</v>
      </c>
      <c r="T3434" s="257">
        <v>1052</v>
      </c>
      <c r="U3434" s="257">
        <v>2016</v>
      </c>
      <c r="V3434" s="257">
        <v>4592850</v>
      </c>
      <c r="X3434" s="260">
        <v>40200</v>
      </c>
      <c r="Z3434" s="260">
        <v>5</v>
      </c>
      <c r="AB3434" s="260" t="str">
        <f>IFERROR(IFERROR(VLOOKUP(Table_Merge1[[#This Row],[Column1]],Table11[#All],2,FALSE),LEFT(AB3435,8)&amp;IF(LEN((RIGHT(AB3435,2)+1))&lt;2,"0"&amp;(RIGHT(AB3435,2)+1),(RIGHT(AB3435,2)-1))),"")</f>
        <v/>
      </c>
      <c r="AC3434" s="259" t="str">
        <f>LEFT(Table_Merge1[[#This Row],[Column2]],4)</f>
        <v/>
      </c>
      <c r="AD3434" s="259" t="str">
        <f>RIGHT(LEFT(Table_Merge1[[#This Row],[Column2]],7),2)</f>
        <v/>
      </c>
      <c r="AE3434" s="259" t="str">
        <f>RIGHT(Table_Merge1[[#This Row],[Column2]],2)</f>
        <v/>
      </c>
      <c r="AH3434" s="260">
        <v>2010</v>
      </c>
      <c r="AI3434" t="s">
        <v>3431</v>
      </c>
      <c r="AJ3434" s="260">
        <v>22</v>
      </c>
      <c r="AK3434">
        <v>1096.5</v>
      </c>
      <c r="AL3434">
        <v>2053</v>
      </c>
      <c r="AM3434">
        <v>4566225</v>
      </c>
      <c r="AP3434" s="287" t="str">
        <f>IFERROR(IF(Table_Merge1[[#This Row],[LME Zinc stock]]*Table_Merge1[[#This Row],[Nima.مقدار]]=0,"",Table_Merge1[[#This Row],[LME Zinc stock]]*Table_Merge1[[#This Row],[Nima.مقدار]]),"")</f>
        <v/>
      </c>
      <c r="AQ3434" s="287" t="str">
        <f>IFERROR(IF(Table_Merge1[[#This Row],[LME Zinc 3-month]]*Table_Merge1[[#This Row],[Nima.مقدار]]=0,"",Table_Merge1[[#This Row],[LME Zinc 3-month]]*Table_Merge1[[#This Row],[Nima.مقدار]]),"")</f>
        <v/>
      </c>
      <c r="AR3434" s="288" t="str">
        <f>IFERROR(IF(Table_Merge1[[#This Row],[LME Zinc stock]]*Table_Merge1[[#This Row],[Azad.Sell]]=0,"",Table_Merge1[[#This Row],[LME Zinc stock]]*Table_Merge1[[#This Row],[Azad.Sell]]),"")</f>
        <v/>
      </c>
      <c r="AS3434" s="288" t="str">
        <f>IFERROR(IF(Table_Merge1[[#This Row],[LME Zinc 3-month]]*Table_Merge1[[#This Row],[Azad.Sell]]=0,"",Table_Merge1[[#This Row],[LME Zinc 3-month]]*Table_Merge1[[#This Row],[Azad.Sell]]),"")</f>
        <v/>
      </c>
      <c r="AT3434"/>
    </row>
    <row r="3435" spans="15:46" x14ac:dyDescent="0.25">
      <c r="O3435" s="284">
        <f>IFERROR(DATE(Table7[[#This Row],[year]],MONTH(DATEVALUE(Table7[[#This Row],[month]]&amp;"1")),Table7[[#This Row],[day]]),"")</f>
        <v>40116</v>
      </c>
      <c r="P3435" s="195" t="s">
        <v>6860</v>
      </c>
      <c r="Q3435" s="195">
        <v>2009</v>
      </c>
      <c r="R3435" s="195" t="s">
        <v>3448</v>
      </c>
      <c r="S3435" s="195">
        <v>30</v>
      </c>
      <c r="T3435" s="195">
        <v>1044.5</v>
      </c>
      <c r="U3435" s="195">
        <v>2070</v>
      </c>
      <c r="V3435" s="195">
        <v>4559325</v>
      </c>
      <c r="X3435" s="260">
        <v>40199</v>
      </c>
      <c r="Z3435" s="260">
        <v>5</v>
      </c>
      <c r="AB3435" s="260" t="str">
        <f>IFERROR(IFERROR(VLOOKUP(Table_Merge1[[#This Row],[Column1]],Table11[#All],2,FALSE),LEFT(AB3436,8)&amp;IF(LEN((RIGHT(AB3436,2)+1))&lt;2,"0"&amp;(RIGHT(AB3436,2)+1),(RIGHT(AB3436,2)-1))),"")</f>
        <v/>
      </c>
      <c r="AC3435" s="259" t="str">
        <f>LEFT(Table_Merge1[[#This Row],[Column2]],4)</f>
        <v/>
      </c>
      <c r="AD3435" s="259" t="str">
        <f>RIGHT(LEFT(Table_Merge1[[#This Row],[Column2]],7),2)</f>
        <v/>
      </c>
      <c r="AE3435" s="259" t="str">
        <f>RIGHT(Table_Merge1[[#This Row],[Column2]],2)</f>
        <v/>
      </c>
      <c r="AH3435" s="260">
        <v>2010</v>
      </c>
      <c r="AI3435" t="s">
        <v>3431</v>
      </c>
      <c r="AJ3435" s="260">
        <v>21</v>
      </c>
      <c r="AK3435">
        <v>1104</v>
      </c>
      <c r="AL3435">
        <v>2035.5</v>
      </c>
      <c r="AM3435">
        <v>4571975</v>
      </c>
      <c r="AP3435" s="287" t="str">
        <f>IFERROR(IF(Table_Merge1[[#This Row],[LME Zinc stock]]*Table_Merge1[[#This Row],[Nima.مقدار]]=0,"",Table_Merge1[[#This Row],[LME Zinc stock]]*Table_Merge1[[#This Row],[Nima.مقدار]]),"")</f>
        <v/>
      </c>
      <c r="AQ3435" s="287" t="str">
        <f>IFERROR(IF(Table_Merge1[[#This Row],[LME Zinc 3-month]]*Table_Merge1[[#This Row],[Nima.مقدار]]=0,"",Table_Merge1[[#This Row],[LME Zinc 3-month]]*Table_Merge1[[#This Row],[Nima.مقدار]]),"")</f>
        <v/>
      </c>
      <c r="AR3435" s="288" t="str">
        <f>IFERROR(IF(Table_Merge1[[#This Row],[LME Zinc stock]]*Table_Merge1[[#This Row],[Azad.Sell]]=0,"",Table_Merge1[[#This Row],[LME Zinc stock]]*Table_Merge1[[#This Row],[Azad.Sell]]),"")</f>
        <v/>
      </c>
      <c r="AS3435" s="288" t="str">
        <f>IFERROR(IF(Table_Merge1[[#This Row],[LME Zinc 3-month]]*Table_Merge1[[#This Row],[Azad.Sell]]=0,"",Table_Merge1[[#This Row],[LME Zinc 3-month]]*Table_Merge1[[#This Row],[Azad.Sell]]),"")</f>
        <v/>
      </c>
      <c r="AT3435"/>
    </row>
    <row r="3436" spans="15:46" x14ac:dyDescent="0.25">
      <c r="O3436" s="283">
        <f>IFERROR(DATE(Table7[[#This Row],[year]],MONTH(DATEVALUE(Table7[[#This Row],[month]]&amp;"1")),Table7[[#This Row],[day]]),"")</f>
        <v>40115</v>
      </c>
      <c r="P3436" s="257" t="s">
        <v>6861</v>
      </c>
      <c r="Q3436" s="257">
        <v>2009</v>
      </c>
      <c r="R3436" s="257" t="s">
        <v>3448</v>
      </c>
      <c r="S3436" s="257">
        <v>29</v>
      </c>
      <c r="T3436" s="257">
        <v>1034</v>
      </c>
      <c r="U3436" s="257">
        <v>2037.5</v>
      </c>
      <c r="V3436" s="257">
        <v>4560325</v>
      </c>
      <c r="X3436" s="260">
        <v>40198</v>
      </c>
      <c r="Z3436" s="260">
        <v>6</v>
      </c>
      <c r="AB3436" s="260" t="str">
        <f>IFERROR(IFERROR(VLOOKUP(Table_Merge1[[#This Row],[Column1]],Table11[#All],2,FALSE),LEFT(AB3437,8)&amp;IF(LEN((RIGHT(AB3437,2)+1))&lt;2,"0"&amp;(RIGHT(AB3437,2)+1),(RIGHT(AB3437,2)-1))),"")</f>
        <v/>
      </c>
      <c r="AC3436" s="259" t="str">
        <f>LEFT(Table_Merge1[[#This Row],[Column2]],4)</f>
        <v/>
      </c>
      <c r="AD3436" s="259" t="str">
        <f>RIGHT(LEFT(Table_Merge1[[#This Row],[Column2]],7),2)</f>
        <v/>
      </c>
      <c r="AE3436" s="259" t="str">
        <f>RIGHT(Table_Merge1[[#This Row],[Column2]],2)</f>
        <v/>
      </c>
      <c r="AH3436" s="260">
        <v>2010</v>
      </c>
      <c r="AI3436" t="s">
        <v>3431</v>
      </c>
      <c r="AJ3436" s="260">
        <v>20</v>
      </c>
      <c r="AK3436">
        <v>1129</v>
      </c>
      <c r="AL3436">
        <v>2002.5</v>
      </c>
      <c r="AM3436">
        <v>4580225</v>
      </c>
      <c r="AP3436" s="287" t="str">
        <f>IFERROR(IF(Table_Merge1[[#This Row],[LME Zinc stock]]*Table_Merge1[[#This Row],[Nima.مقدار]]=0,"",Table_Merge1[[#This Row],[LME Zinc stock]]*Table_Merge1[[#This Row],[Nima.مقدار]]),"")</f>
        <v/>
      </c>
      <c r="AQ3436" s="287" t="str">
        <f>IFERROR(IF(Table_Merge1[[#This Row],[LME Zinc 3-month]]*Table_Merge1[[#This Row],[Nima.مقدار]]=0,"",Table_Merge1[[#This Row],[LME Zinc 3-month]]*Table_Merge1[[#This Row],[Nima.مقدار]]),"")</f>
        <v/>
      </c>
      <c r="AR3436" s="288" t="str">
        <f>IFERROR(IF(Table_Merge1[[#This Row],[LME Zinc stock]]*Table_Merge1[[#This Row],[Azad.Sell]]=0,"",Table_Merge1[[#This Row],[LME Zinc stock]]*Table_Merge1[[#This Row],[Azad.Sell]]),"")</f>
        <v/>
      </c>
      <c r="AS3436" s="288" t="str">
        <f>IFERROR(IF(Table_Merge1[[#This Row],[LME Zinc 3-month]]*Table_Merge1[[#This Row],[Azad.Sell]]=0,"",Table_Merge1[[#This Row],[LME Zinc 3-month]]*Table_Merge1[[#This Row],[Azad.Sell]]),"")</f>
        <v/>
      </c>
      <c r="AT3436"/>
    </row>
    <row r="3437" spans="15:46" x14ac:dyDescent="0.25">
      <c r="O3437" s="284">
        <f>IFERROR(DATE(Table7[[#This Row],[year]],MONTH(DATEVALUE(Table7[[#This Row],[month]]&amp;"1")),Table7[[#This Row],[day]]),"")</f>
        <v>40114</v>
      </c>
      <c r="P3437" s="195" t="s">
        <v>6862</v>
      </c>
      <c r="Q3437" s="195">
        <v>2009</v>
      </c>
      <c r="R3437" s="195" t="s">
        <v>3448</v>
      </c>
      <c r="S3437" s="195">
        <v>28</v>
      </c>
      <c r="T3437" s="195">
        <v>1035.5</v>
      </c>
      <c r="U3437" s="195">
        <v>1971</v>
      </c>
      <c r="V3437" s="195">
        <v>4537025</v>
      </c>
      <c r="X3437" s="260">
        <v>40197</v>
      </c>
      <c r="Z3437" s="260">
        <v>5</v>
      </c>
      <c r="AB3437" s="260" t="str">
        <f>IFERROR(IFERROR(VLOOKUP(Table_Merge1[[#This Row],[Column1]],Table11[#All],2,FALSE),LEFT(AB3438,8)&amp;IF(LEN((RIGHT(AB3438,2)+1))&lt;2,"0"&amp;(RIGHT(AB3438,2)+1),(RIGHT(AB3438,2)-1))),"")</f>
        <v/>
      </c>
      <c r="AC3437" s="259" t="str">
        <f>LEFT(Table_Merge1[[#This Row],[Column2]],4)</f>
        <v/>
      </c>
      <c r="AD3437" s="259" t="str">
        <f>RIGHT(LEFT(Table_Merge1[[#This Row],[Column2]],7),2)</f>
        <v/>
      </c>
      <c r="AE3437" s="259" t="str">
        <f>RIGHT(Table_Merge1[[#This Row],[Column2]],2)</f>
        <v/>
      </c>
      <c r="AH3437" s="260">
        <v>2010</v>
      </c>
      <c r="AI3437" t="s">
        <v>3431</v>
      </c>
      <c r="AJ3437" s="260">
        <v>19</v>
      </c>
      <c r="AK3437">
        <v>1134</v>
      </c>
      <c r="AL3437">
        <v>1983</v>
      </c>
      <c r="AM3437">
        <v>4587675</v>
      </c>
      <c r="AP3437" s="287" t="str">
        <f>IFERROR(IF(Table_Merge1[[#This Row],[LME Zinc stock]]*Table_Merge1[[#This Row],[Nima.مقدار]]=0,"",Table_Merge1[[#This Row],[LME Zinc stock]]*Table_Merge1[[#This Row],[Nima.مقدار]]),"")</f>
        <v/>
      </c>
      <c r="AQ3437" s="287" t="str">
        <f>IFERROR(IF(Table_Merge1[[#This Row],[LME Zinc 3-month]]*Table_Merge1[[#This Row],[Nima.مقدار]]=0,"",Table_Merge1[[#This Row],[LME Zinc 3-month]]*Table_Merge1[[#This Row],[Nima.مقدار]]),"")</f>
        <v/>
      </c>
      <c r="AR3437" s="288" t="str">
        <f>IFERROR(IF(Table_Merge1[[#This Row],[LME Zinc stock]]*Table_Merge1[[#This Row],[Azad.Sell]]=0,"",Table_Merge1[[#This Row],[LME Zinc stock]]*Table_Merge1[[#This Row],[Azad.Sell]]),"")</f>
        <v/>
      </c>
      <c r="AS3437" s="288" t="str">
        <f>IFERROR(IF(Table_Merge1[[#This Row],[LME Zinc 3-month]]*Table_Merge1[[#This Row],[Azad.Sell]]=0,"",Table_Merge1[[#This Row],[LME Zinc 3-month]]*Table_Merge1[[#This Row],[Azad.Sell]]),"")</f>
        <v/>
      </c>
      <c r="AT3437"/>
    </row>
    <row r="3438" spans="15:46" x14ac:dyDescent="0.25">
      <c r="O3438" s="283">
        <f>IFERROR(DATE(Table7[[#This Row],[year]],MONTH(DATEVALUE(Table7[[#This Row],[month]]&amp;"1")),Table7[[#This Row],[day]]),"")</f>
        <v>40113</v>
      </c>
      <c r="P3438" s="257" t="s">
        <v>6863</v>
      </c>
      <c r="Q3438" s="257">
        <v>2009</v>
      </c>
      <c r="R3438" s="257" t="s">
        <v>3448</v>
      </c>
      <c r="S3438" s="257">
        <v>27</v>
      </c>
      <c r="T3438" s="257">
        <v>1040.75</v>
      </c>
      <c r="U3438" s="257">
        <v>1936.5</v>
      </c>
      <c r="V3438" s="257">
        <v>4537200</v>
      </c>
      <c r="X3438" s="260">
        <v>40196</v>
      </c>
      <c r="Z3438" s="260">
        <v>6</v>
      </c>
      <c r="AB3438" s="260" t="str">
        <f>IFERROR(IFERROR(VLOOKUP(Table_Merge1[[#This Row],[Column1]],Table11[#All],2,FALSE),LEFT(AB3439,8)&amp;IF(LEN((RIGHT(AB3439,2)+1))&lt;2,"0"&amp;(RIGHT(AB3439,2)+1),(RIGHT(AB3439,2)-1))),"")</f>
        <v/>
      </c>
      <c r="AC3438" s="259" t="str">
        <f>LEFT(Table_Merge1[[#This Row],[Column2]],4)</f>
        <v/>
      </c>
      <c r="AD3438" s="259" t="str">
        <f>RIGHT(LEFT(Table_Merge1[[#This Row],[Column2]],7),2)</f>
        <v/>
      </c>
      <c r="AE3438" s="259" t="str">
        <f>RIGHT(Table_Merge1[[#This Row],[Column2]],2)</f>
        <v/>
      </c>
      <c r="AH3438" s="260">
        <v>2010</v>
      </c>
      <c r="AI3438" t="s">
        <v>3431</v>
      </c>
      <c r="AJ3438" s="260">
        <v>18</v>
      </c>
      <c r="AK3438">
        <v>1135.75</v>
      </c>
      <c r="AL3438">
        <v>2078</v>
      </c>
      <c r="AM3438">
        <v>4595575</v>
      </c>
      <c r="AP3438" s="287" t="str">
        <f>IFERROR(IF(Table_Merge1[[#This Row],[LME Zinc stock]]*Table_Merge1[[#This Row],[Nima.مقدار]]=0,"",Table_Merge1[[#This Row],[LME Zinc stock]]*Table_Merge1[[#This Row],[Nima.مقدار]]),"")</f>
        <v/>
      </c>
      <c r="AQ3438" s="287" t="str">
        <f>IFERROR(IF(Table_Merge1[[#This Row],[LME Zinc 3-month]]*Table_Merge1[[#This Row],[Nima.مقدار]]=0,"",Table_Merge1[[#This Row],[LME Zinc 3-month]]*Table_Merge1[[#This Row],[Nima.مقدار]]),"")</f>
        <v/>
      </c>
      <c r="AR3438" s="288" t="str">
        <f>IFERROR(IF(Table_Merge1[[#This Row],[LME Zinc stock]]*Table_Merge1[[#This Row],[Azad.Sell]]=0,"",Table_Merge1[[#This Row],[LME Zinc stock]]*Table_Merge1[[#This Row],[Azad.Sell]]),"")</f>
        <v/>
      </c>
      <c r="AS3438" s="288" t="str">
        <f>IFERROR(IF(Table_Merge1[[#This Row],[LME Zinc 3-month]]*Table_Merge1[[#This Row],[Azad.Sell]]=0,"",Table_Merge1[[#This Row],[LME Zinc 3-month]]*Table_Merge1[[#This Row],[Azad.Sell]]),"")</f>
        <v/>
      </c>
      <c r="AT3438"/>
    </row>
    <row r="3439" spans="15:46" x14ac:dyDescent="0.25">
      <c r="O3439" s="284">
        <f>IFERROR(DATE(Table7[[#This Row],[year]],MONTH(DATEVALUE(Table7[[#This Row],[month]]&amp;"1")),Table7[[#This Row],[day]]),"")</f>
        <v>40112</v>
      </c>
      <c r="P3439" s="195" t="s">
        <v>6864</v>
      </c>
      <c r="Q3439" s="195">
        <v>2009</v>
      </c>
      <c r="R3439" s="195" t="s">
        <v>3448</v>
      </c>
      <c r="S3439" s="195">
        <v>26</v>
      </c>
      <c r="T3439" s="195">
        <v>1055</v>
      </c>
      <c r="U3439" s="195">
        <v>1951</v>
      </c>
      <c r="V3439" s="195">
        <v>4539925</v>
      </c>
      <c r="X3439" s="260">
        <v>40193</v>
      </c>
      <c r="Z3439" s="260">
        <v>6</v>
      </c>
      <c r="AB3439" s="260" t="str">
        <f>IFERROR(IFERROR(VLOOKUP(Table_Merge1[[#This Row],[Column1]],Table11[#All],2,FALSE),LEFT(AB3440,8)&amp;IF(LEN((RIGHT(AB3440,2)+1))&lt;2,"0"&amp;(RIGHT(AB3440,2)+1),(RIGHT(AB3440,2)-1))),"")</f>
        <v/>
      </c>
      <c r="AC3439" s="259" t="str">
        <f>LEFT(Table_Merge1[[#This Row],[Column2]],4)</f>
        <v/>
      </c>
      <c r="AD3439" s="259" t="str">
        <f>RIGHT(LEFT(Table_Merge1[[#This Row],[Column2]],7),2)</f>
        <v/>
      </c>
      <c r="AE3439" s="259" t="str">
        <f>RIGHT(Table_Merge1[[#This Row],[Column2]],2)</f>
        <v/>
      </c>
      <c r="AH3439" s="260">
        <v>2010</v>
      </c>
      <c r="AI3439" t="s">
        <v>3431</v>
      </c>
      <c r="AJ3439" s="260">
        <v>15</v>
      </c>
      <c r="AK3439">
        <v>1132</v>
      </c>
      <c r="AL3439">
        <v>2118.5</v>
      </c>
      <c r="AM3439">
        <v>4601625</v>
      </c>
      <c r="AP3439" s="287" t="str">
        <f>IFERROR(IF(Table_Merge1[[#This Row],[LME Zinc stock]]*Table_Merge1[[#This Row],[Nima.مقدار]]=0,"",Table_Merge1[[#This Row],[LME Zinc stock]]*Table_Merge1[[#This Row],[Nima.مقدار]]),"")</f>
        <v/>
      </c>
      <c r="AQ3439" s="287" t="str">
        <f>IFERROR(IF(Table_Merge1[[#This Row],[LME Zinc 3-month]]*Table_Merge1[[#This Row],[Nima.مقدار]]=0,"",Table_Merge1[[#This Row],[LME Zinc 3-month]]*Table_Merge1[[#This Row],[Nima.مقدار]]),"")</f>
        <v/>
      </c>
      <c r="AR3439" s="288" t="str">
        <f>IFERROR(IF(Table_Merge1[[#This Row],[LME Zinc stock]]*Table_Merge1[[#This Row],[Azad.Sell]]=0,"",Table_Merge1[[#This Row],[LME Zinc stock]]*Table_Merge1[[#This Row],[Azad.Sell]]),"")</f>
        <v/>
      </c>
      <c r="AS3439" s="288" t="str">
        <f>IFERROR(IF(Table_Merge1[[#This Row],[LME Zinc 3-month]]*Table_Merge1[[#This Row],[Azad.Sell]]=0,"",Table_Merge1[[#This Row],[LME Zinc 3-month]]*Table_Merge1[[#This Row],[Azad.Sell]]),"")</f>
        <v/>
      </c>
      <c r="AT3439"/>
    </row>
    <row r="3440" spans="15:46" x14ac:dyDescent="0.25">
      <c r="O3440" s="283">
        <f>IFERROR(DATE(Table7[[#This Row],[year]],MONTH(DATEVALUE(Table7[[#This Row],[month]]&amp;"1")),Table7[[#This Row],[day]]),"")</f>
        <v>40109</v>
      </c>
      <c r="P3440" s="257" t="s">
        <v>6865</v>
      </c>
      <c r="Q3440" s="257">
        <v>2009</v>
      </c>
      <c r="R3440" s="257" t="s">
        <v>3448</v>
      </c>
      <c r="S3440" s="257">
        <v>23</v>
      </c>
      <c r="T3440" s="257">
        <v>1061.25</v>
      </c>
      <c r="U3440" s="257">
        <v>1971</v>
      </c>
      <c r="V3440" s="257">
        <v>4543075</v>
      </c>
      <c r="X3440" s="260">
        <v>40192</v>
      </c>
      <c r="Z3440" s="260">
        <v>6</v>
      </c>
      <c r="AB3440" s="260" t="str">
        <f>IFERROR(IFERROR(VLOOKUP(Table_Merge1[[#This Row],[Column1]],Table11[#All],2,FALSE),LEFT(AB3441,8)&amp;IF(LEN((RIGHT(AB3441,2)+1))&lt;2,"0"&amp;(RIGHT(AB3441,2)+1),(RIGHT(AB3441,2)-1))),"")</f>
        <v/>
      </c>
      <c r="AC3440" s="259" t="str">
        <f>LEFT(Table_Merge1[[#This Row],[Column2]],4)</f>
        <v/>
      </c>
      <c r="AD3440" s="259" t="str">
        <f>RIGHT(LEFT(Table_Merge1[[#This Row],[Column2]],7),2)</f>
        <v/>
      </c>
      <c r="AE3440" s="259" t="str">
        <f>RIGHT(Table_Merge1[[#This Row],[Column2]],2)</f>
        <v/>
      </c>
      <c r="AH3440" s="260">
        <v>2010</v>
      </c>
      <c r="AI3440" t="s">
        <v>3431</v>
      </c>
      <c r="AJ3440" s="260">
        <v>14</v>
      </c>
      <c r="AK3440">
        <v>1137.5</v>
      </c>
      <c r="AL3440">
        <v>2100</v>
      </c>
      <c r="AM3440">
        <v>4608225</v>
      </c>
      <c r="AP3440" s="287" t="str">
        <f>IFERROR(IF(Table_Merge1[[#This Row],[LME Zinc stock]]*Table_Merge1[[#This Row],[Nima.مقدار]]=0,"",Table_Merge1[[#This Row],[LME Zinc stock]]*Table_Merge1[[#This Row],[Nima.مقدار]]),"")</f>
        <v/>
      </c>
      <c r="AQ3440" s="287" t="str">
        <f>IFERROR(IF(Table_Merge1[[#This Row],[LME Zinc 3-month]]*Table_Merge1[[#This Row],[Nima.مقدار]]=0,"",Table_Merge1[[#This Row],[LME Zinc 3-month]]*Table_Merge1[[#This Row],[Nima.مقدار]]),"")</f>
        <v/>
      </c>
      <c r="AR3440" s="288" t="str">
        <f>IFERROR(IF(Table_Merge1[[#This Row],[LME Zinc stock]]*Table_Merge1[[#This Row],[Azad.Sell]]=0,"",Table_Merge1[[#This Row],[LME Zinc stock]]*Table_Merge1[[#This Row],[Azad.Sell]]),"")</f>
        <v/>
      </c>
      <c r="AS3440" s="288" t="str">
        <f>IFERROR(IF(Table_Merge1[[#This Row],[LME Zinc 3-month]]*Table_Merge1[[#This Row],[Azad.Sell]]=0,"",Table_Merge1[[#This Row],[LME Zinc 3-month]]*Table_Merge1[[#This Row],[Azad.Sell]]),"")</f>
        <v/>
      </c>
      <c r="AT3440"/>
    </row>
    <row r="3441" spans="15:46" x14ac:dyDescent="0.25">
      <c r="O3441" s="284">
        <f>IFERROR(DATE(Table7[[#This Row],[year]],MONTH(DATEVALUE(Table7[[#This Row],[month]]&amp;"1")),Table7[[#This Row],[day]]),"")</f>
        <v>40108</v>
      </c>
      <c r="P3441" s="195" t="s">
        <v>6866</v>
      </c>
      <c r="Q3441" s="195">
        <v>2009</v>
      </c>
      <c r="R3441" s="195" t="s">
        <v>3448</v>
      </c>
      <c r="S3441" s="195">
        <v>22</v>
      </c>
      <c r="T3441" s="195">
        <v>1054.75</v>
      </c>
      <c r="U3441" s="195">
        <v>1947</v>
      </c>
      <c r="V3441" s="195">
        <v>4535900</v>
      </c>
      <c r="X3441" s="260">
        <v>40191</v>
      </c>
      <c r="Z3441" s="260">
        <v>6</v>
      </c>
      <c r="AB3441" s="260" t="str">
        <f>IFERROR(IFERROR(VLOOKUP(Table_Merge1[[#This Row],[Column1]],Table11[#All],2,FALSE),LEFT(AB3442,8)&amp;IF(LEN((RIGHT(AB3442,2)+1))&lt;2,"0"&amp;(RIGHT(AB3442,2)+1),(RIGHT(AB3442,2)-1))),"")</f>
        <v/>
      </c>
      <c r="AC3441" s="259" t="str">
        <f>LEFT(Table_Merge1[[#This Row],[Column2]],4)</f>
        <v/>
      </c>
      <c r="AD3441" s="259" t="str">
        <f>RIGHT(LEFT(Table_Merge1[[#This Row],[Column2]],7),2)</f>
        <v/>
      </c>
      <c r="AE3441" s="259" t="str">
        <f>RIGHT(Table_Merge1[[#This Row],[Column2]],2)</f>
        <v/>
      </c>
      <c r="AH3441" s="260">
        <v>2010</v>
      </c>
      <c r="AI3441" t="s">
        <v>3431</v>
      </c>
      <c r="AJ3441" s="260">
        <v>13</v>
      </c>
      <c r="AK3441">
        <v>1132.75</v>
      </c>
      <c r="AL3441">
        <v>2077.5</v>
      </c>
      <c r="AM3441">
        <v>4611350</v>
      </c>
      <c r="AP3441" s="287" t="str">
        <f>IFERROR(IF(Table_Merge1[[#This Row],[LME Zinc stock]]*Table_Merge1[[#This Row],[Nima.مقدار]]=0,"",Table_Merge1[[#This Row],[LME Zinc stock]]*Table_Merge1[[#This Row],[Nima.مقدار]]),"")</f>
        <v/>
      </c>
      <c r="AQ3441" s="287" t="str">
        <f>IFERROR(IF(Table_Merge1[[#This Row],[LME Zinc 3-month]]*Table_Merge1[[#This Row],[Nima.مقدار]]=0,"",Table_Merge1[[#This Row],[LME Zinc 3-month]]*Table_Merge1[[#This Row],[Nima.مقدار]]),"")</f>
        <v/>
      </c>
      <c r="AR3441" s="288" t="str">
        <f>IFERROR(IF(Table_Merge1[[#This Row],[LME Zinc stock]]*Table_Merge1[[#This Row],[Azad.Sell]]=0,"",Table_Merge1[[#This Row],[LME Zinc stock]]*Table_Merge1[[#This Row],[Azad.Sell]]),"")</f>
        <v/>
      </c>
      <c r="AS3441" s="288" t="str">
        <f>IFERROR(IF(Table_Merge1[[#This Row],[LME Zinc 3-month]]*Table_Merge1[[#This Row],[Azad.Sell]]=0,"",Table_Merge1[[#This Row],[LME Zinc 3-month]]*Table_Merge1[[#This Row],[Azad.Sell]]),"")</f>
        <v/>
      </c>
      <c r="AT3441"/>
    </row>
    <row r="3442" spans="15:46" x14ac:dyDescent="0.25">
      <c r="O3442" s="283">
        <f>IFERROR(DATE(Table7[[#This Row],[year]],MONTH(DATEVALUE(Table7[[#This Row],[month]]&amp;"1")),Table7[[#This Row],[day]]),"")</f>
        <v>40107</v>
      </c>
      <c r="P3442" s="257" t="s">
        <v>6867</v>
      </c>
      <c r="Q3442" s="257">
        <v>2009</v>
      </c>
      <c r="R3442" s="257" t="s">
        <v>3448</v>
      </c>
      <c r="S3442" s="257">
        <v>21</v>
      </c>
      <c r="T3442" s="257">
        <v>1053.5</v>
      </c>
      <c r="U3442" s="257">
        <v>1927.5</v>
      </c>
      <c r="V3442" s="257">
        <v>4539625</v>
      </c>
      <c r="X3442" s="260">
        <v>40190</v>
      </c>
      <c r="Z3442" s="260">
        <v>6</v>
      </c>
      <c r="AB3442" s="260" t="str">
        <f>IFERROR(IFERROR(VLOOKUP(Table_Merge1[[#This Row],[Column1]],Table11[#All],2,FALSE),LEFT(AB3443,8)&amp;IF(LEN((RIGHT(AB3443,2)+1))&lt;2,"0"&amp;(RIGHT(AB3443,2)+1),(RIGHT(AB3443,2)-1))),"")</f>
        <v/>
      </c>
      <c r="AC3442" s="259" t="str">
        <f>LEFT(Table_Merge1[[#This Row],[Column2]],4)</f>
        <v/>
      </c>
      <c r="AD3442" s="259" t="str">
        <f>RIGHT(LEFT(Table_Merge1[[#This Row],[Column2]],7),2)</f>
        <v/>
      </c>
      <c r="AE3442" s="259" t="str">
        <f>RIGHT(Table_Merge1[[#This Row],[Column2]],2)</f>
        <v/>
      </c>
      <c r="AH3442" s="260">
        <v>2010</v>
      </c>
      <c r="AI3442" t="s">
        <v>3431</v>
      </c>
      <c r="AJ3442" s="260">
        <v>12</v>
      </c>
      <c r="AK3442">
        <v>1152.75</v>
      </c>
      <c r="AL3442" t="s">
        <v>3621</v>
      </c>
      <c r="AM3442" t="s">
        <v>3621</v>
      </c>
      <c r="AP3442" s="287" t="str">
        <f>IFERROR(IF(Table_Merge1[[#This Row],[LME Zinc stock]]*Table_Merge1[[#This Row],[Nima.مقدار]]=0,"",Table_Merge1[[#This Row],[LME Zinc stock]]*Table_Merge1[[#This Row],[Nima.مقدار]]),"")</f>
        <v/>
      </c>
      <c r="AQ3442" s="287" t="str">
        <f>IFERROR(IF(Table_Merge1[[#This Row],[LME Zinc 3-month]]*Table_Merge1[[#This Row],[Nima.مقدار]]=0,"",Table_Merge1[[#This Row],[LME Zinc 3-month]]*Table_Merge1[[#This Row],[Nima.مقدار]]),"")</f>
        <v/>
      </c>
      <c r="AR3442" s="288" t="str">
        <f>IFERROR(IF(Table_Merge1[[#This Row],[LME Zinc stock]]*Table_Merge1[[#This Row],[Azad.Sell]]=0,"",Table_Merge1[[#This Row],[LME Zinc stock]]*Table_Merge1[[#This Row],[Azad.Sell]]),"")</f>
        <v/>
      </c>
      <c r="AS3442" s="288" t="str">
        <f>IFERROR(IF(Table_Merge1[[#This Row],[LME Zinc 3-month]]*Table_Merge1[[#This Row],[Azad.Sell]]=0,"",Table_Merge1[[#This Row],[LME Zinc 3-month]]*Table_Merge1[[#This Row],[Azad.Sell]]),"")</f>
        <v/>
      </c>
      <c r="AT3442"/>
    </row>
    <row r="3443" spans="15:46" x14ac:dyDescent="0.25">
      <c r="O3443" s="284">
        <f>IFERROR(DATE(Table7[[#This Row],[year]],MONTH(DATEVALUE(Table7[[#This Row],[month]]&amp;"1")),Table7[[#This Row],[day]]),"")</f>
        <v>40106</v>
      </c>
      <c r="P3443" s="195" t="s">
        <v>6868</v>
      </c>
      <c r="Q3443" s="195">
        <v>2009</v>
      </c>
      <c r="R3443" s="195" t="s">
        <v>3448</v>
      </c>
      <c r="S3443" s="195">
        <v>20</v>
      </c>
      <c r="T3443" s="195">
        <v>1064</v>
      </c>
      <c r="U3443" s="195">
        <v>1917.5</v>
      </c>
      <c r="V3443" s="195">
        <v>4542100</v>
      </c>
      <c r="X3443" s="260">
        <v>40189</v>
      </c>
      <c r="Z3443" s="260">
        <v>6</v>
      </c>
      <c r="AB3443" s="260" t="str">
        <f>IFERROR(IFERROR(VLOOKUP(Table_Merge1[[#This Row],[Column1]],Table11[#All],2,FALSE),LEFT(AB3444,8)&amp;IF(LEN((RIGHT(AB3444,2)+1))&lt;2,"0"&amp;(RIGHT(AB3444,2)+1),(RIGHT(AB3444,2)-1))),"")</f>
        <v/>
      </c>
      <c r="AC3443" s="259" t="str">
        <f>LEFT(Table_Merge1[[#This Row],[Column2]],4)</f>
        <v/>
      </c>
      <c r="AD3443" s="259" t="str">
        <f>RIGHT(LEFT(Table_Merge1[[#This Row],[Column2]],7),2)</f>
        <v/>
      </c>
      <c r="AE3443" s="259" t="str">
        <f>RIGHT(Table_Merge1[[#This Row],[Column2]],2)</f>
        <v/>
      </c>
      <c r="AH3443" s="260">
        <v>2010</v>
      </c>
      <c r="AI3443" t="s">
        <v>3431</v>
      </c>
      <c r="AJ3443" s="260">
        <v>11</v>
      </c>
      <c r="AK3443">
        <v>1158</v>
      </c>
      <c r="AL3443">
        <v>2096</v>
      </c>
      <c r="AM3443">
        <v>4611975</v>
      </c>
      <c r="AP3443" s="287" t="str">
        <f>IFERROR(IF(Table_Merge1[[#This Row],[LME Zinc stock]]*Table_Merge1[[#This Row],[Nima.مقدار]]=0,"",Table_Merge1[[#This Row],[LME Zinc stock]]*Table_Merge1[[#This Row],[Nima.مقدار]]),"")</f>
        <v/>
      </c>
      <c r="AQ3443" s="287" t="str">
        <f>IFERROR(IF(Table_Merge1[[#This Row],[LME Zinc 3-month]]*Table_Merge1[[#This Row],[Nima.مقدار]]=0,"",Table_Merge1[[#This Row],[LME Zinc 3-month]]*Table_Merge1[[#This Row],[Nima.مقدار]]),"")</f>
        <v/>
      </c>
      <c r="AR3443" s="288" t="str">
        <f>IFERROR(IF(Table_Merge1[[#This Row],[LME Zinc stock]]*Table_Merge1[[#This Row],[Azad.Sell]]=0,"",Table_Merge1[[#This Row],[LME Zinc stock]]*Table_Merge1[[#This Row],[Azad.Sell]]),"")</f>
        <v/>
      </c>
      <c r="AS3443" s="288" t="str">
        <f>IFERROR(IF(Table_Merge1[[#This Row],[LME Zinc 3-month]]*Table_Merge1[[#This Row],[Azad.Sell]]=0,"",Table_Merge1[[#This Row],[LME Zinc 3-month]]*Table_Merge1[[#This Row],[Azad.Sell]]),"")</f>
        <v/>
      </c>
      <c r="AT3443"/>
    </row>
    <row r="3444" spans="15:46" x14ac:dyDescent="0.25">
      <c r="O3444" s="283">
        <f>IFERROR(DATE(Table7[[#This Row],[year]],MONTH(DATEVALUE(Table7[[#This Row],[month]]&amp;"1")),Table7[[#This Row],[day]]),"")</f>
        <v>40105</v>
      </c>
      <c r="P3444" s="257" t="s">
        <v>6869</v>
      </c>
      <c r="Q3444" s="257">
        <v>2009</v>
      </c>
      <c r="R3444" s="257" t="s">
        <v>3448</v>
      </c>
      <c r="S3444" s="257">
        <v>19</v>
      </c>
      <c r="T3444" s="257">
        <v>1054.5</v>
      </c>
      <c r="U3444" s="257">
        <v>1919.5</v>
      </c>
      <c r="V3444" s="257">
        <v>4545375</v>
      </c>
      <c r="X3444" s="260">
        <v>40186</v>
      </c>
      <c r="Z3444" s="260">
        <v>6</v>
      </c>
      <c r="AB3444" s="260" t="str">
        <f>IFERROR(IFERROR(VLOOKUP(Table_Merge1[[#This Row],[Column1]],Table11[#All],2,FALSE),LEFT(AB3445,8)&amp;IF(LEN((RIGHT(AB3445,2)+1))&lt;2,"0"&amp;(RIGHT(AB3445,2)+1),(RIGHT(AB3445,2)-1))),"")</f>
        <v/>
      </c>
      <c r="AC3444" s="259" t="str">
        <f>LEFT(Table_Merge1[[#This Row],[Column2]],4)</f>
        <v/>
      </c>
      <c r="AD3444" s="259" t="str">
        <f>RIGHT(LEFT(Table_Merge1[[#This Row],[Column2]],7),2)</f>
        <v/>
      </c>
      <c r="AE3444" s="259" t="str">
        <f>RIGHT(Table_Merge1[[#This Row],[Column2]],2)</f>
        <v/>
      </c>
      <c r="AH3444" s="260">
        <v>2010</v>
      </c>
      <c r="AI3444" t="s">
        <v>3431</v>
      </c>
      <c r="AJ3444" s="260">
        <v>8</v>
      </c>
      <c r="AK3444">
        <v>1121.75</v>
      </c>
      <c r="AL3444">
        <v>2155</v>
      </c>
      <c r="AM3444">
        <v>4619200</v>
      </c>
      <c r="AP3444" s="287" t="str">
        <f>IFERROR(IF(Table_Merge1[[#This Row],[LME Zinc stock]]*Table_Merge1[[#This Row],[Nima.مقدار]]=0,"",Table_Merge1[[#This Row],[LME Zinc stock]]*Table_Merge1[[#This Row],[Nima.مقدار]]),"")</f>
        <v/>
      </c>
      <c r="AQ3444" s="287" t="str">
        <f>IFERROR(IF(Table_Merge1[[#This Row],[LME Zinc 3-month]]*Table_Merge1[[#This Row],[Nima.مقدار]]=0,"",Table_Merge1[[#This Row],[LME Zinc 3-month]]*Table_Merge1[[#This Row],[Nima.مقدار]]),"")</f>
        <v/>
      </c>
      <c r="AR3444" s="288" t="str">
        <f>IFERROR(IF(Table_Merge1[[#This Row],[LME Zinc stock]]*Table_Merge1[[#This Row],[Azad.Sell]]=0,"",Table_Merge1[[#This Row],[LME Zinc stock]]*Table_Merge1[[#This Row],[Azad.Sell]]),"")</f>
        <v/>
      </c>
      <c r="AS3444" s="288" t="str">
        <f>IFERROR(IF(Table_Merge1[[#This Row],[LME Zinc 3-month]]*Table_Merge1[[#This Row],[Azad.Sell]]=0,"",Table_Merge1[[#This Row],[LME Zinc 3-month]]*Table_Merge1[[#This Row],[Azad.Sell]]),"")</f>
        <v/>
      </c>
      <c r="AT3444"/>
    </row>
    <row r="3445" spans="15:46" x14ac:dyDescent="0.25">
      <c r="O3445" s="284">
        <f>IFERROR(DATE(Table7[[#This Row],[year]],MONTH(DATEVALUE(Table7[[#This Row],[month]]&amp;"1")),Table7[[#This Row],[day]]),"")</f>
        <v>40102</v>
      </c>
      <c r="P3445" s="195" t="s">
        <v>6870</v>
      </c>
      <c r="Q3445" s="195">
        <v>2009</v>
      </c>
      <c r="R3445" s="195" t="s">
        <v>3448</v>
      </c>
      <c r="S3445" s="195">
        <v>16</v>
      </c>
      <c r="T3445" s="195">
        <v>1047.75</v>
      </c>
      <c r="U3445" s="195">
        <v>1927.5</v>
      </c>
      <c r="V3445" s="195">
        <v>4547675</v>
      </c>
      <c r="X3445" s="260">
        <v>40185</v>
      </c>
      <c r="Z3445" s="260">
        <v>6</v>
      </c>
      <c r="AB3445" s="260" t="str">
        <f>IFERROR(IFERROR(VLOOKUP(Table_Merge1[[#This Row],[Column1]],Table11[#All],2,FALSE),LEFT(AB3446,8)&amp;IF(LEN((RIGHT(AB3446,2)+1))&lt;2,"0"&amp;(RIGHT(AB3446,2)+1),(RIGHT(AB3446,2)-1))),"")</f>
        <v/>
      </c>
      <c r="AC3445" s="259" t="str">
        <f>LEFT(Table_Merge1[[#This Row],[Column2]],4)</f>
        <v/>
      </c>
      <c r="AD3445" s="259" t="str">
        <f>RIGHT(LEFT(Table_Merge1[[#This Row],[Column2]],7),2)</f>
        <v/>
      </c>
      <c r="AE3445" s="259" t="str">
        <f>RIGHT(Table_Merge1[[#This Row],[Column2]],2)</f>
        <v/>
      </c>
      <c r="AH3445" s="260">
        <v>2010</v>
      </c>
      <c r="AI3445" t="s">
        <v>3431</v>
      </c>
      <c r="AJ3445" s="260">
        <v>7</v>
      </c>
      <c r="AK3445">
        <v>1130.75</v>
      </c>
      <c r="AL3445">
        <v>2184.5</v>
      </c>
      <c r="AM3445">
        <v>4623800</v>
      </c>
      <c r="AP3445" s="287" t="str">
        <f>IFERROR(IF(Table_Merge1[[#This Row],[LME Zinc stock]]*Table_Merge1[[#This Row],[Nima.مقدار]]=0,"",Table_Merge1[[#This Row],[LME Zinc stock]]*Table_Merge1[[#This Row],[Nima.مقدار]]),"")</f>
        <v/>
      </c>
      <c r="AQ3445" s="287" t="str">
        <f>IFERROR(IF(Table_Merge1[[#This Row],[LME Zinc 3-month]]*Table_Merge1[[#This Row],[Nima.مقدار]]=0,"",Table_Merge1[[#This Row],[LME Zinc 3-month]]*Table_Merge1[[#This Row],[Nima.مقدار]]),"")</f>
        <v/>
      </c>
      <c r="AR3445" s="288" t="str">
        <f>IFERROR(IF(Table_Merge1[[#This Row],[LME Zinc stock]]*Table_Merge1[[#This Row],[Azad.Sell]]=0,"",Table_Merge1[[#This Row],[LME Zinc stock]]*Table_Merge1[[#This Row],[Azad.Sell]]),"")</f>
        <v/>
      </c>
      <c r="AS3445" s="288" t="str">
        <f>IFERROR(IF(Table_Merge1[[#This Row],[LME Zinc 3-month]]*Table_Merge1[[#This Row],[Azad.Sell]]=0,"",Table_Merge1[[#This Row],[LME Zinc 3-month]]*Table_Merge1[[#This Row],[Azad.Sell]]),"")</f>
        <v/>
      </c>
      <c r="AT3445"/>
    </row>
    <row r="3446" spans="15:46" x14ac:dyDescent="0.25">
      <c r="O3446" s="283">
        <f>IFERROR(DATE(Table7[[#This Row],[year]],MONTH(DATEVALUE(Table7[[#This Row],[month]]&amp;"1")),Table7[[#This Row],[day]]),"")</f>
        <v>40101</v>
      </c>
      <c r="P3446" s="257" t="s">
        <v>6871</v>
      </c>
      <c r="Q3446" s="257">
        <v>2009</v>
      </c>
      <c r="R3446" s="257" t="s">
        <v>3448</v>
      </c>
      <c r="S3446" s="257">
        <v>15</v>
      </c>
      <c r="T3446" s="257">
        <v>1052.5</v>
      </c>
      <c r="U3446" s="257">
        <v>1898</v>
      </c>
      <c r="V3446" s="257">
        <v>4552050</v>
      </c>
      <c r="X3446" s="260">
        <v>40184</v>
      </c>
      <c r="Z3446" s="260">
        <v>6</v>
      </c>
      <c r="AB3446" s="260" t="str">
        <f>IFERROR(IFERROR(VLOOKUP(Table_Merge1[[#This Row],[Column1]],Table11[#All],2,FALSE),LEFT(AB3447,8)&amp;IF(LEN((RIGHT(AB3447,2)+1))&lt;2,"0"&amp;(RIGHT(AB3447,2)+1),(RIGHT(AB3447,2)-1))),"")</f>
        <v/>
      </c>
      <c r="AC3446" s="259" t="str">
        <f>LEFT(Table_Merge1[[#This Row],[Column2]],4)</f>
        <v/>
      </c>
      <c r="AD3446" s="259" t="str">
        <f>RIGHT(LEFT(Table_Merge1[[#This Row],[Column2]],7),2)</f>
        <v/>
      </c>
      <c r="AE3446" s="259" t="str">
        <f>RIGHT(Table_Merge1[[#This Row],[Column2]],2)</f>
        <v/>
      </c>
      <c r="AH3446" s="260">
        <v>2010</v>
      </c>
      <c r="AI3446" t="s">
        <v>3431</v>
      </c>
      <c r="AJ3446" s="260">
        <v>6</v>
      </c>
      <c r="AK3446">
        <v>1125</v>
      </c>
      <c r="AL3446">
        <v>2217</v>
      </c>
      <c r="AM3446">
        <v>4627700</v>
      </c>
      <c r="AP3446" s="287" t="str">
        <f>IFERROR(IF(Table_Merge1[[#This Row],[LME Zinc stock]]*Table_Merge1[[#This Row],[Nima.مقدار]]=0,"",Table_Merge1[[#This Row],[LME Zinc stock]]*Table_Merge1[[#This Row],[Nima.مقدار]]),"")</f>
        <v/>
      </c>
      <c r="AQ3446" s="287" t="str">
        <f>IFERROR(IF(Table_Merge1[[#This Row],[LME Zinc 3-month]]*Table_Merge1[[#This Row],[Nima.مقدار]]=0,"",Table_Merge1[[#This Row],[LME Zinc 3-month]]*Table_Merge1[[#This Row],[Nima.مقدار]]),"")</f>
        <v/>
      </c>
      <c r="AR3446" s="288" t="str">
        <f>IFERROR(IF(Table_Merge1[[#This Row],[LME Zinc stock]]*Table_Merge1[[#This Row],[Azad.Sell]]=0,"",Table_Merge1[[#This Row],[LME Zinc stock]]*Table_Merge1[[#This Row],[Azad.Sell]]),"")</f>
        <v/>
      </c>
      <c r="AS3446" s="288" t="str">
        <f>IFERROR(IF(Table_Merge1[[#This Row],[LME Zinc 3-month]]*Table_Merge1[[#This Row],[Azad.Sell]]=0,"",Table_Merge1[[#This Row],[LME Zinc 3-month]]*Table_Merge1[[#This Row],[Azad.Sell]]),"")</f>
        <v/>
      </c>
      <c r="AT3446"/>
    </row>
    <row r="3447" spans="15:46" x14ac:dyDescent="0.25">
      <c r="O3447" s="284">
        <f>IFERROR(DATE(Table7[[#This Row],[year]],MONTH(DATEVALUE(Table7[[#This Row],[month]]&amp;"1")),Table7[[#This Row],[day]]),"")</f>
        <v>40100</v>
      </c>
      <c r="P3447" s="195" t="s">
        <v>6872</v>
      </c>
      <c r="Q3447" s="195">
        <v>2009</v>
      </c>
      <c r="R3447" s="195" t="s">
        <v>3448</v>
      </c>
      <c r="S3447" s="195">
        <v>14</v>
      </c>
      <c r="T3447" s="195">
        <v>1066</v>
      </c>
      <c r="U3447" s="195">
        <v>1910</v>
      </c>
      <c r="V3447" s="195">
        <v>4555525</v>
      </c>
      <c r="X3447" s="260">
        <v>40183</v>
      </c>
      <c r="Z3447" s="260">
        <v>6</v>
      </c>
      <c r="AB3447" s="260" t="str">
        <f>IFERROR(IFERROR(VLOOKUP(Table_Merge1[[#This Row],[Column1]],Table11[#All],2,FALSE),LEFT(AB3448,8)&amp;IF(LEN((RIGHT(AB3448,2)+1))&lt;2,"0"&amp;(RIGHT(AB3448,2)+1),(RIGHT(AB3448,2)-1))),"")</f>
        <v/>
      </c>
      <c r="AC3447" s="259" t="str">
        <f>LEFT(Table_Merge1[[#This Row],[Column2]],4)</f>
        <v/>
      </c>
      <c r="AD3447" s="259" t="str">
        <f>RIGHT(LEFT(Table_Merge1[[#This Row],[Column2]],7),2)</f>
        <v/>
      </c>
      <c r="AE3447" s="259" t="str">
        <f>RIGHT(Table_Merge1[[#This Row],[Column2]],2)</f>
        <v/>
      </c>
      <c r="AH3447" s="260">
        <v>2010</v>
      </c>
      <c r="AI3447" t="s">
        <v>3431</v>
      </c>
      <c r="AJ3447" s="260">
        <v>5</v>
      </c>
      <c r="AK3447">
        <v>1125.25</v>
      </c>
      <c r="AL3447">
        <v>2246.5</v>
      </c>
      <c r="AM3447">
        <v>4630825</v>
      </c>
      <c r="AP3447" s="287" t="str">
        <f>IFERROR(IF(Table_Merge1[[#This Row],[LME Zinc stock]]*Table_Merge1[[#This Row],[Nima.مقدار]]=0,"",Table_Merge1[[#This Row],[LME Zinc stock]]*Table_Merge1[[#This Row],[Nima.مقدار]]),"")</f>
        <v/>
      </c>
      <c r="AQ3447" s="287" t="str">
        <f>IFERROR(IF(Table_Merge1[[#This Row],[LME Zinc 3-month]]*Table_Merge1[[#This Row],[Nima.مقدار]]=0,"",Table_Merge1[[#This Row],[LME Zinc 3-month]]*Table_Merge1[[#This Row],[Nima.مقدار]]),"")</f>
        <v/>
      </c>
      <c r="AR3447" s="288" t="str">
        <f>IFERROR(IF(Table_Merge1[[#This Row],[LME Zinc stock]]*Table_Merge1[[#This Row],[Azad.Sell]]=0,"",Table_Merge1[[#This Row],[LME Zinc stock]]*Table_Merge1[[#This Row],[Azad.Sell]]),"")</f>
        <v/>
      </c>
      <c r="AS3447" s="288" t="str">
        <f>IFERROR(IF(Table_Merge1[[#This Row],[LME Zinc 3-month]]*Table_Merge1[[#This Row],[Azad.Sell]]=0,"",Table_Merge1[[#This Row],[LME Zinc 3-month]]*Table_Merge1[[#This Row],[Azad.Sell]]),"")</f>
        <v/>
      </c>
      <c r="AT3447"/>
    </row>
    <row r="3448" spans="15:46" x14ac:dyDescent="0.25">
      <c r="O3448" s="283">
        <f>IFERROR(DATE(Table7[[#This Row],[year]],MONTH(DATEVALUE(Table7[[#This Row],[month]]&amp;"1")),Table7[[#This Row],[day]]),"")</f>
        <v>40099</v>
      </c>
      <c r="P3448" s="257" t="s">
        <v>6873</v>
      </c>
      <c r="Q3448" s="257">
        <v>2009</v>
      </c>
      <c r="R3448" s="257" t="s">
        <v>3448</v>
      </c>
      <c r="S3448" s="257">
        <v>13</v>
      </c>
      <c r="T3448" s="257">
        <v>1064.5</v>
      </c>
      <c r="U3448" s="257" t="s">
        <v>3621</v>
      </c>
      <c r="V3448" s="257" t="s">
        <v>3621</v>
      </c>
      <c r="X3448" s="260">
        <v>40182</v>
      </c>
      <c r="Z3448" s="260">
        <v>6</v>
      </c>
      <c r="AB3448" s="260" t="str">
        <f>IFERROR(IFERROR(VLOOKUP(Table_Merge1[[#This Row],[Column1]],Table11[#All],2,FALSE),LEFT(AB3449,8)&amp;IF(LEN((RIGHT(AB3449,2)+1))&lt;2,"0"&amp;(RIGHT(AB3449,2)+1),(RIGHT(AB3449,2)-1))),"")</f>
        <v/>
      </c>
      <c r="AC3448" s="259" t="str">
        <f>LEFT(Table_Merge1[[#This Row],[Column2]],4)</f>
        <v/>
      </c>
      <c r="AD3448" s="259" t="str">
        <f>RIGHT(LEFT(Table_Merge1[[#This Row],[Column2]],7),2)</f>
        <v/>
      </c>
      <c r="AE3448" s="259" t="str">
        <f>RIGHT(Table_Merge1[[#This Row],[Column2]],2)</f>
        <v/>
      </c>
      <c r="AH3448" s="260">
        <v>2010</v>
      </c>
      <c r="AI3448" t="s">
        <v>3431</v>
      </c>
      <c r="AJ3448" s="260">
        <v>4</v>
      </c>
      <c r="AK3448">
        <v>1113</v>
      </c>
      <c r="AL3448">
        <v>2220</v>
      </c>
      <c r="AM3448">
        <v>4635075</v>
      </c>
      <c r="AP3448" s="287" t="str">
        <f>IFERROR(IF(Table_Merge1[[#This Row],[LME Zinc stock]]*Table_Merge1[[#This Row],[Nima.مقدار]]=0,"",Table_Merge1[[#This Row],[LME Zinc stock]]*Table_Merge1[[#This Row],[Nima.مقدار]]),"")</f>
        <v/>
      </c>
      <c r="AQ3448" s="287" t="str">
        <f>IFERROR(IF(Table_Merge1[[#This Row],[LME Zinc 3-month]]*Table_Merge1[[#This Row],[Nima.مقدار]]=0,"",Table_Merge1[[#This Row],[LME Zinc 3-month]]*Table_Merge1[[#This Row],[Nima.مقدار]]),"")</f>
        <v/>
      </c>
      <c r="AR3448" s="288" t="str">
        <f>IFERROR(IF(Table_Merge1[[#This Row],[LME Zinc stock]]*Table_Merge1[[#This Row],[Azad.Sell]]=0,"",Table_Merge1[[#This Row],[LME Zinc stock]]*Table_Merge1[[#This Row],[Azad.Sell]]),"")</f>
        <v/>
      </c>
      <c r="AS3448" s="288" t="str">
        <f>IFERROR(IF(Table_Merge1[[#This Row],[LME Zinc 3-month]]*Table_Merge1[[#This Row],[Azad.Sell]]=0,"",Table_Merge1[[#This Row],[LME Zinc 3-month]]*Table_Merge1[[#This Row],[Azad.Sell]]),"")</f>
        <v/>
      </c>
      <c r="AT3448"/>
    </row>
    <row r="3449" spans="15:46" x14ac:dyDescent="0.25">
      <c r="O3449" s="284">
        <f>IFERROR(DATE(Table7[[#This Row],[year]],MONTH(DATEVALUE(Table7[[#This Row],[month]]&amp;"1")),Table7[[#This Row],[day]]),"")</f>
        <v>40098</v>
      </c>
      <c r="P3449" s="195" t="s">
        <v>6874</v>
      </c>
      <c r="Q3449" s="195">
        <v>2009</v>
      </c>
      <c r="R3449" s="195" t="s">
        <v>3448</v>
      </c>
      <c r="S3449" s="195">
        <v>12</v>
      </c>
      <c r="T3449" s="195">
        <v>1052</v>
      </c>
      <c r="U3449" s="195">
        <v>1934.5</v>
      </c>
      <c r="V3449" s="195">
        <v>4559025</v>
      </c>
      <c r="X3449" s="260">
        <v>40178</v>
      </c>
      <c r="Z3449" s="260">
        <v>6</v>
      </c>
      <c r="AB3449" s="260" t="str">
        <f>IFERROR(IFERROR(VLOOKUP(Table_Merge1[[#This Row],[Column1]],Table11[#All],2,FALSE),LEFT(AB3450,8)&amp;IF(LEN((RIGHT(AB3450,2)+1))&lt;2,"0"&amp;(RIGHT(AB3450,2)+1),(RIGHT(AB3450,2)-1))),"")</f>
        <v/>
      </c>
      <c r="AC3449" s="259" t="str">
        <f>LEFT(Table_Merge1[[#This Row],[Column2]],4)</f>
        <v/>
      </c>
      <c r="AD3449" s="259" t="str">
        <f>RIGHT(LEFT(Table_Merge1[[#This Row],[Column2]],7),2)</f>
        <v/>
      </c>
      <c r="AE3449" s="259" t="str">
        <f>RIGHT(Table_Merge1[[#This Row],[Column2]],2)</f>
        <v/>
      </c>
      <c r="AH3449" s="260">
        <v>2009</v>
      </c>
      <c r="AI3449" t="s">
        <v>3452</v>
      </c>
      <c r="AJ3449" s="260">
        <v>31</v>
      </c>
      <c r="AK3449">
        <v>1104</v>
      </c>
      <c r="AL3449">
        <v>2283</v>
      </c>
      <c r="AM3449">
        <v>4598975</v>
      </c>
      <c r="AP3449" s="287" t="str">
        <f>IFERROR(IF(Table_Merge1[[#This Row],[LME Zinc stock]]*Table_Merge1[[#This Row],[Nima.مقدار]]=0,"",Table_Merge1[[#This Row],[LME Zinc stock]]*Table_Merge1[[#This Row],[Nima.مقدار]]),"")</f>
        <v/>
      </c>
      <c r="AQ3449" s="287" t="str">
        <f>IFERROR(IF(Table_Merge1[[#This Row],[LME Zinc 3-month]]*Table_Merge1[[#This Row],[Nima.مقدار]]=0,"",Table_Merge1[[#This Row],[LME Zinc 3-month]]*Table_Merge1[[#This Row],[Nima.مقدار]]),"")</f>
        <v/>
      </c>
      <c r="AR3449" s="288" t="str">
        <f>IFERROR(IF(Table_Merge1[[#This Row],[LME Zinc stock]]*Table_Merge1[[#This Row],[Azad.Sell]]=0,"",Table_Merge1[[#This Row],[LME Zinc stock]]*Table_Merge1[[#This Row],[Azad.Sell]]),"")</f>
        <v/>
      </c>
      <c r="AS3449" s="288" t="str">
        <f>IFERROR(IF(Table_Merge1[[#This Row],[LME Zinc 3-month]]*Table_Merge1[[#This Row],[Azad.Sell]]=0,"",Table_Merge1[[#This Row],[LME Zinc 3-month]]*Table_Merge1[[#This Row],[Azad.Sell]]),"")</f>
        <v/>
      </c>
      <c r="AT3449"/>
    </row>
    <row r="3450" spans="15:46" x14ac:dyDescent="0.25">
      <c r="O3450" s="283">
        <f>IFERROR(DATE(Table7[[#This Row],[year]],MONTH(DATEVALUE(Table7[[#This Row],[month]]&amp;"1")),Table7[[#This Row],[day]]),"")</f>
        <v>40095</v>
      </c>
      <c r="P3450" s="257" t="s">
        <v>6875</v>
      </c>
      <c r="Q3450" s="257">
        <v>2009</v>
      </c>
      <c r="R3450" s="257" t="s">
        <v>3448</v>
      </c>
      <c r="S3450" s="257">
        <v>9</v>
      </c>
      <c r="T3450" s="257">
        <v>1046.75</v>
      </c>
      <c r="U3450" s="257">
        <v>1937</v>
      </c>
      <c r="V3450" s="257">
        <v>4564575</v>
      </c>
      <c r="X3450" s="260">
        <v>40177</v>
      </c>
      <c r="Z3450" s="260">
        <v>6</v>
      </c>
      <c r="AB3450" s="260" t="str">
        <f>IFERROR(IFERROR(VLOOKUP(Table_Merge1[[#This Row],[Column1]],Table11[#All],2,FALSE),LEFT(AB3451,8)&amp;IF(LEN((RIGHT(AB3451,2)+1))&lt;2,"0"&amp;(RIGHT(AB3451,2)+1),(RIGHT(AB3451,2)-1))),"")</f>
        <v/>
      </c>
      <c r="AC3450" s="259" t="str">
        <f>LEFT(Table_Merge1[[#This Row],[Column2]],4)</f>
        <v/>
      </c>
      <c r="AD3450" s="259" t="str">
        <f>RIGHT(LEFT(Table_Merge1[[#This Row],[Column2]],7),2)</f>
        <v/>
      </c>
      <c r="AE3450" s="259" t="str">
        <f>RIGHT(Table_Merge1[[#This Row],[Column2]],2)</f>
        <v/>
      </c>
      <c r="AH3450" s="260">
        <v>2009</v>
      </c>
      <c r="AI3450" t="s">
        <v>3452</v>
      </c>
      <c r="AJ3450" s="260">
        <v>30</v>
      </c>
      <c r="AK3450">
        <v>1092.5</v>
      </c>
      <c r="AL3450">
        <v>2292.5</v>
      </c>
      <c r="AM3450">
        <v>4604225</v>
      </c>
      <c r="AP3450" s="287" t="str">
        <f>IFERROR(IF(Table_Merge1[[#This Row],[LME Zinc stock]]*Table_Merge1[[#This Row],[Nima.مقدار]]=0,"",Table_Merge1[[#This Row],[LME Zinc stock]]*Table_Merge1[[#This Row],[Nima.مقدار]]),"")</f>
        <v/>
      </c>
      <c r="AQ3450" s="287" t="str">
        <f>IFERROR(IF(Table_Merge1[[#This Row],[LME Zinc 3-month]]*Table_Merge1[[#This Row],[Nima.مقدار]]=0,"",Table_Merge1[[#This Row],[LME Zinc 3-month]]*Table_Merge1[[#This Row],[Nima.مقدار]]),"")</f>
        <v/>
      </c>
      <c r="AR3450" s="288" t="str">
        <f>IFERROR(IF(Table_Merge1[[#This Row],[LME Zinc stock]]*Table_Merge1[[#This Row],[Azad.Sell]]=0,"",Table_Merge1[[#This Row],[LME Zinc stock]]*Table_Merge1[[#This Row],[Azad.Sell]]),"")</f>
        <v/>
      </c>
      <c r="AS3450" s="288" t="str">
        <f>IFERROR(IF(Table_Merge1[[#This Row],[LME Zinc 3-month]]*Table_Merge1[[#This Row],[Azad.Sell]]=0,"",Table_Merge1[[#This Row],[LME Zinc 3-month]]*Table_Merge1[[#This Row],[Azad.Sell]]),"")</f>
        <v/>
      </c>
      <c r="AT3450"/>
    </row>
    <row r="3451" spans="15:46" x14ac:dyDescent="0.25">
      <c r="O3451" s="284">
        <f>IFERROR(DATE(Table7[[#This Row],[year]],MONTH(DATEVALUE(Table7[[#This Row],[month]]&amp;"1")),Table7[[#This Row],[day]]),"")</f>
        <v>40094</v>
      </c>
      <c r="P3451" s="195" t="s">
        <v>6876</v>
      </c>
      <c r="Q3451" s="195">
        <v>2009</v>
      </c>
      <c r="R3451" s="195" t="s">
        <v>3448</v>
      </c>
      <c r="S3451" s="195">
        <v>8</v>
      </c>
      <c r="T3451" s="195">
        <v>1054.75</v>
      </c>
      <c r="U3451" s="195">
        <v>1962</v>
      </c>
      <c r="V3451" s="195">
        <v>4570025</v>
      </c>
      <c r="X3451" s="260">
        <v>40176</v>
      </c>
      <c r="Z3451" s="260">
        <v>6</v>
      </c>
      <c r="AB3451" s="260" t="str">
        <f>IFERROR(IFERROR(VLOOKUP(Table_Merge1[[#This Row],[Column1]],Table11[#All],2,FALSE),LEFT(AB3452,8)&amp;IF(LEN((RIGHT(AB3452,2)+1))&lt;2,"0"&amp;(RIGHT(AB3452,2)+1),(RIGHT(AB3452,2)-1))),"")</f>
        <v/>
      </c>
      <c r="AC3451" s="259" t="str">
        <f>LEFT(Table_Merge1[[#This Row],[Column2]],4)</f>
        <v/>
      </c>
      <c r="AD3451" s="259" t="str">
        <f>RIGHT(LEFT(Table_Merge1[[#This Row],[Column2]],7),2)</f>
        <v/>
      </c>
      <c r="AE3451" s="259" t="str">
        <f>RIGHT(Table_Merge1[[#This Row],[Column2]],2)</f>
        <v/>
      </c>
      <c r="AH3451" s="260">
        <v>2009</v>
      </c>
      <c r="AI3451" t="s">
        <v>3452</v>
      </c>
      <c r="AJ3451" s="260">
        <v>29</v>
      </c>
      <c r="AK3451">
        <v>1103</v>
      </c>
      <c r="AL3451">
        <v>2357</v>
      </c>
      <c r="AM3451">
        <v>4607900</v>
      </c>
      <c r="AP3451" s="287" t="str">
        <f>IFERROR(IF(Table_Merge1[[#This Row],[LME Zinc stock]]*Table_Merge1[[#This Row],[Nima.مقدار]]=0,"",Table_Merge1[[#This Row],[LME Zinc stock]]*Table_Merge1[[#This Row],[Nima.مقدار]]),"")</f>
        <v/>
      </c>
      <c r="AQ3451" s="287" t="str">
        <f>IFERROR(IF(Table_Merge1[[#This Row],[LME Zinc 3-month]]*Table_Merge1[[#This Row],[Nima.مقدار]]=0,"",Table_Merge1[[#This Row],[LME Zinc 3-month]]*Table_Merge1[[#This Row],[Nima.مقدار]]),"")</f>
        <v/>
      </c>
      <c r="AR3451" s="288" t="str">
        <f>IFERROR(IF(Table_Merge1[[#This Row],[LME Zinc stock]]*Table_Merge1[[#This Row],[Azad.Sell]]=0,"",Table_Merge1[[#This Row],[LME Zinc stock]]*Table_Merge1[[#This Row],[Azad.Sell]]),"")</f>
        <v/>
      </c>
      <c r="AS3451" s="288" t="str">
        <f>IFERROR(IF(Table_Merge1[[#This Row],[LME Zinc 3-month]]*Table_Merge1[[#This Row],[Azad.Sell]]=0,"",Table_Merge1[[#This Row],[LME Zinc 3-month]]*Table_Merge1[[#This Row],[Azad.Sell]]),"")</f>
        <v/>
      </c>
      <c r="AT3451"/>
    </row>
    <row r="3452" spans="15:46" x14ac:dyDescent="0.25">
      <c r="O3452" s="283">
        <f>IFERROR(DATE(Table7[[#This Row],[year]],MONTH(DATEVALUE(Table7[[#This Row],[month]]&amp;"1")),Table7[[#This Row],[day]]),"")</f>
        <v>40093</v>
      </c>
      <c r="P3452" s="257" t="s">
        <v>6877</v>
      </c>
      <c r="Q3452" s="257">
        <v>2009</v>
      </c>
      <c r="R3452" s="257" t="s">
        <v>3448</v>
      </c>
      <c r="S3452" s="257">
        <v>7</v>
      </c>
      <c r="T3452" s="257">
        <v>1047</v>
      </c>
      <c r="U3452" s="257">
        <v>2017.5</v>
      </c>
      <c r="V3452" s="257">
        <v>4571400</v>
      </c>
      <c r="X3452" s="260">
        <v>40171</v>
      </c>
      <c r="Z3452" s="260">
        <v>6</v>
      </c>
      <c r="AB3452" s="260" t="str">
        <f>IFERROR(IFERROR(VLOOKUP(Table_Merge1[[#This Row],[Column1]],Table11[#All],2,FALSE),LEFT(AB3453,8)&amp;IF(LEN((RIGHT(AB3453,2)+1))&lt;2,"0"&amp;(RIGHT(AB3453,2)+1),(RIGHT(AB3453,2)-1))),"")</f>
        <v/>
      </c>
      <c r="AC3452" s="259" t="str">
        <f>LEFT(Table_Merge1[[#This Row],[Column2]],4)</f>
        <v/>
      </c>
      <c r="AD3452" s="259" t="str">
        <f>RIGHT(LEFT(Table_Merge1[[#This Row],[Column2]],7),2)</f>
        <v/>
      </c>
      <c r="AE3452" s="259" t="str">
        <f>RIGHT(Table_Merge1[[#This Row],[Column2]],2)</f>
        <v/>
      </c>
      <c r="AH3452" s="260">
        <v>2009</v>
      </c>
      <c r="AI3452" t="s">
        <v>3452</v>
      </c>
      <c r="AJ3452" s="260">
        <v>24</v>
      </c>
      <c r="AK3452">
        <v>1104.5</v>
      </c>
      <c r="AL3452">
        <v>2292.5</v>
      </c>
      <c r="AM3452">
        <v>4613400</v>
      </c>
      <c r="AP3452" s="287" t="str">
        <f>IFERROR(IF(Table_Merge1[[#This Row],[LME Zinc stock]]*Table_Merge1[[#This Row],[Nima.مقدار]]=0,"",Table_Merge1[[#This Row],[LME Zinc stock]]*Table_Merge1[[#This Row],[Nima.مقدار]]),"")</f>
        <v/>
      </c>
      <c r="AQ3452" s="287" t="str">
        <f>IFERROR(IF(Table_Merge1[[#This Row],[LME Zinc 3-month]]*Table_Merge1[[#This Row],[Nima.مقدار]]=0,"",Table_Merge1[[#This Row],[LME Zinc 3-month]]*Table_Merge1[[#This Row],[Nima.مقدار]]),"")</f>
        <v/>
      </c>
      <c r="AR3452" s="288" t="str">
        <f>IFERROR(IF(Table_Merge1[[#This Row],[LME Zinc stock]]*Table_Merge1[[#This Row],[Azad.Sell]]=0,"",Table_Merge1[[#This Row],[LME Zinc stock]]*Table_Merge1[[#This Row],[Azad.Sell]]),"")</f>
        <v/>
      </c>
      <c r="AS3452" s="288" t="str">
        <f>IFERROR(IF(Table_Merge1[[#This Row],[LME Zinc 3-month]]*Table_Merge1[[#This Row],[Azad.Sell]]=0,"",Table_Merge1[[#This Row],[LME Zinc 3-month]]*Table_Merge1[[#This Row],[Azad.Sell]]),"")</f>
        <v/>
      </c>
      <c r="AT3452"/>
    </row>
    <row r="3453" spans="15:46" x14ac:dyDescent="0.25">
      <c r="O3453" s="284">
        <f>IFERROR(DATE(Table7[[#This Row],[year]],MONTH(DATEVALUE(Table7[[#This Row],[month]]&amp;"1")),Table7[[#This Row],[day]]),"")</f>
        <v>40092</v>
      </c>
      <c r="P3453" s="195" t="s">
        <v>6878</v>
      </c>
      <c r="Q3453" s="195">
        <v>2009</v>
      </c>
      <c r="R3453" s="195" t="s">
        <v>3448</v>
      </c>
      <c r="S3453" s="195">
        <v>6</v>
      </c>
      <c r="T3453" s="195">
        <v>1020.25</v>
      </c>
      <c r="U3453" s="195">
        <v>2010.5</v>
      </c>
      <c r="V3453" s="195">
        <v>4575875</v>
      </c>
      <c r="X3453" s="260">
        <v>40170</v>
      </c>
      <c r="Z3453" s="260">
        <v>6</v>
      </c>
      <c r="AB3453" s="260" t="str">
        <f>IFERROR(IFERROR(VLOOKUP(Table_Merge1[[#This Row],[Column1]],Table11[#All],2,FALSE),LEFT(AB3454,8)&amp;IF(LEN((RIGHT(AB3454,2)+1))&lt;2,"0"&amp;(RIGHT(AB3454,2)+1),(RIGHT(AB3454,2)-1))),"")</f>
        <v/>
      </c>
      <c r="AC3453" s="259" t="str">
        <f>LEFT(Table_Merge1[[#This Row],[Column2]],4)</f>
        <v/>
      </c>
      <c r="AD3453" s="259" t="str">
        <f>RIGHT(LEFT(Table_Merge1[[#This Row],[Column2]],7),2)</f>
        <v/>
      </c>
      <c r="AE3453" s="259" t="str">
        <f>RIGHT(Table_Merge1[[#This Row],[Column2]],2)</f>
        <v/>
      </c>
      <c r="AH3453" s="260">
        <v>2009</v>
      </c>
      <c r="AI3453" t="s">
        <v>3452</v>
      </c>
      <c r="AJ3453" s="260">
        <v>23</v>
      </c>
      <c r="AK3453">
        <v>1080.5</v>
      </c>
      <c r="AL3453">
        <v>2337.5</v>
      </c>
      <c r="AM3453">
        <v>4615400</v>
      </c>
      <c r="AP3453" s="287" t="str">
        <f>IFERROR(IF(Table_Merge1[[#This Row],[LME Zinc stock]]*Table_Merge1[[#This Row],[Nima.مقدار]]=0,"",Table_Merge1[[#This Row],[LME Zinc stock]]*Table_Merge1[[#This Row],[Nima.مقدار]]),"")</f>
        <v/>
      </c>
      <c r="AQ3453" s="287" t="str">
        <f>IFERROR(IF(Table_Merge1[[#This Row],[LME Zinc 3-month]]*Table_Merge1[[#This Row],[Nima.مقدار]]=0,"",Table_Merge1[[#This Row],[LME Zinc 3-month]]*Table_Merge1[[#This Row],[Nima.مقدار]]),"")</f>
        <v/>
      </c>
      <c r="AR3453" s="288" t="str">
        <f>IFERROR(IF(Table_Merge1[[#This Row],[LME Zinc stock]]*Table_Merge1[[#This Row],[Azad.Sell]]=0,"",Table_Merge1[[#This Row],[LME Zinc stock]]*Table_Merge1[[#This Row],[Azad.Sell]]),"")</f>
        <v/>
      </c>
      <c r="AS3453" s="288" t="str">
        <f>IFERROR(IF(Table_Merge1[[#This Row],[LME Zinc 3-month]]*Table_Merge1[[#This Row],[Azad.Sell]]=0,"",Table_Merge1[[#This Row],[LME Zinc 3-month]]*Table_Merge1[[#This Row],[Azad.Sell]]),"")</f>
        <v/>
      </c>
      <c r="AT3453"/>
    </row>
    <row r="3454" spans="15:46" x14ac:dyDescent="0.25">
      <c r="O3454" s="283">
        <f>IFERROR(DATE(Table7[[#This Row],[year]],MONTH(DATEVALUE(Table7[[#This Row],[month]]&amp;"1")),Table7[[#This Row],[day]]),"")</f>
        <v>40091</v>
      </c>
      <c r="P3454" s="257" t="s">
        <v>6879</v>
      </c>
      <c r="Q3454" s="257">
        <v>2009</v>
      </c>
      <c r="R3454" s="257" t="s">
        <v>3448</v>
      </c>
      <c r="S3454" s="257">
        <v>5</v>
      </c>
      <c r="T3454" s="257">
        <v>1004.25</v>
      </c>
      <c r="U3454" s="257">
        <v>1984</v>
      </c>
      <c r="V3454" s="257">
        <v>4580225</v>
      </c>
      <c r="X3454" s="260">
        <v>40169</v>
      </c>
      <c r="Z3454" s="260">
        <v>6</v>
      </c>
      <c r="AB3454" s="260" t="str">
        <f>IFERROR(IFERROR(VLOOKUP(Table_Merge1[[#This Row],[Column1]],Table11[#All],2,FALSE),LEFT(AB3455,8)&amp;IF(LEN((RIGHT(AB3455,2)+1))&lt;2,"0"&amp;(RIGHT(AB3455,2)+1),(RIGHT(AB3455,2)-1))),"")</f>
        <v/>
      </c>
      <c r="AC3454" s="259" t="str">
        <f>LEFT(Table_Merge1[[#This Row],[Column2]],4)</f>
        <v/>
      </c>
      <c r="AD3454" s="259" t="str">
        <f>RIGHT(LEFT(Table_Merge1[[#This Row],[Column2]],7),2)</f>
        <v/>
      </c>
      <c r="AE3454" s="259" t="str">
        <f>RIGHT(Table_Merge1[[#This Row],[Column2]],2)</f>
        <v/>
      </c>
      <c r="AH3454" s="260">
        <v>2009</v>
      </c>
      <c r="AI3454" t="s">
        <v>3452</v>
      </c>
      <c r="AJ3454" s="260">
        <v>22</v>
      </c>
      <c r="AK3454">
        <v>1094.25</v>
      </c>
      <c r="AL3454">
        <v>2334</v>
      </c>
      <c r="AM3454">
        <v>4619850</v>
      </c>
      <c r="AP3454" s="287" t="str">
        <f>IFERROR(IF(Table_Merge1[[#This Row],[LME Zinc stock]]*Table_Merge1[[#This Row],[Nima.مقدار]]=0,"",Table_Merge1[[#This Row],[LME Zinc stock]]*Table_Merge1[[#This Row],[Nima.مقدار]]),"")</f>
        <v/>
      </c>
      <c r="AQ3454" s="287" t="str">
        <f>IFERROR(IF(Table_Merge1[[#This Row],[LME Zinc 3-month]]*Table_Merge1[[#This Row],[Nima.مقدار]]=0,"",Table_Merge1[[#This Row],[LME Zinc 3-month]]*Table_Merge1[[#This Row],[Nima.مقدار]]),"")</f>
        <v/>
      </c>
      <c r="AR3454" s="288" t="str">
        <f>IFERROR(IF(Table_Merge1[[#This Row],[LME Zinc stock]]*Table_Merge1[[#This Row],[Azad.Sell]]=0,"",Table_Merge1[[#This Row],[LME Zinc stock]]*Table_Merge1[[#This Row],[Azad.Sell]]),"")</f>
        <v/>
      </c>
      <c r="AS3454" s="288" t="str">
        <f>IFERROR(IF(Table_Merge1[[#This Row],[LME Zinc 3-month]]*Table_Merge1[[#This Row],[Azad.Sell]]=0,"",Table_Merge1[[#This Row],[LME Zinc 3-month]]*Table_Merge1[[#This Row],[Azad.Sell]]),"")</f>
        <v/>
      </c>
      <c r="AT3454"/>
    </row>
    <row r="3455" spans="15:46" x14ac:dyDescent="0.25">
      <c r="O3455" s="284">
        <f>IFERROR(DATE(Table7[[#This Row],[year]],MONTH(DATEVALUE(Table7[[#This Row],[month]]&amp;"1")),Table7[[#This Row],[day]]),"")</f>
        <v>40088</v>
      </c>
      <c r="P3455" s="195" t="s">
        <v>6880</v>
      </c>
      <c r="Q3455" s="195">
        <v>2009</v>
      </c>
      <c r="R3455" s="195" t="s">
        <v>3448</v>
      </c>
      <c r="S3455" s="195">
        <v>2</v>
      </c>
      <c r="T3455" s="195">
        <v>998</v>
      </c>
      <c r="U3455" s="195">
        <v>1983.5</v>
      </c>
      <c r="V3455" s="195">
        <v>4585500</v>
      </c>
      <c r="X3455" s="260">
        <v>40168</v>
      </c>
      <c r="Z3455" s="260">
        <v>6</v>
      </c>
      <c r="AB3455" s="260" t="str">
        <f>IFERROR(IFERROR(VLOOKUP(Table_Merge1[[#This Row],[Column1]],Table11[#All],2,FALSE),LEFT(AB3456,8)&amp;IF(LEN((RIGHT(AB3456,2)+1))&lt;2,"0"&amp;(RIGHT(AB3456,2)+1),(RIGHT(AB3456,2)-1))),"")</f>
        <v/>
      </c>
      <c r="AC3455" s="259" t="str">
        <f>LEFT(Table_Merge1[[#This Row],[Column2]],4)</f>
        <v/>
      </c>
      <c r="AD3455" s="259" t="str">
        <f>RIGHT(LEFT(Table_Merge1[[#This Row],[Column2]],7),2)</f>
        <v/>
      </c>
      <c r="AE3455" s="259" t="str">
        <f>RIGHT(Table_Merge1[[#This Row],[Column2]],2)</f>
        <v/>
      </c>
      <c r="AH3455" s="260">
        <v>2009</v>
      </c>
      <c r="AI3455" t="s">
        <v>3452</v>
      </c>
      <c r="AJ3455" s="260">
        <v>21</v>
      </c>
      <c r="AK3455">
        <v>1113.25</v>
      </c>
      <c r="AL3455">
        <v>2280.5</v>
      </c>
      <c r="AM3455">
        <v>4624125</v>
      </c>
      <c r="AP3455" s="287" t="str">
        <f>IFERROR(IF(Table_Merge1[[#This Row],[LME Zinc stock]]*Table_Merge1[[#This Row],[Nima.مقدار]]=0,"",Table_Merge1[[#This Row],[LME Zinc stock]]*Table_Merge1[[#This Row],[Nima.مقدار]]),"")</f>
        <v/>
      </c>
      <c r="AQ3455" s="287" t="str">
        <f>IFERROR(IF(Table_Merge1[[#This Row],[LME Zinc 3-month]]*Table_Merge1[[#This Row],[Nima.مقدار]]=0,"",Table_Merge1[[#This Row],[LME Zinc 3-month]]*Table_Merge1[[#This Row],[Nima.مقدار]]),"")</f>
        <v/>
      </c>
      <c r="AR3455" s="288" t="str">
        <f>IFERROR(IF(Table_Merge1[[#This Row],[LME Zinc stock]]*Table_Merge1[[#This Row],[Azad.Sell]]=0,"",Table_Merge1[[#This Row],[LME Zinc stock]]*Table_Merge1[[#This Row],[Azad.Sell]]),"")</f>
        <v/>
      </c>
      <c r="AS3455" s="288" t="str">
        <f>IFERROR(IF(Table_Merge1[[#This Row],[LME Zinc 3-month]]*Table_Merge1[[#This Row],[Azad.Sell]]=0,"",Table_Merge1[[#This Row],[LME Zinc 3-month]]*Table_Merge1[[#This Row],[Azad.Sell]]),"")</f>
        <v/>
      </c>
      <c r="AT3455"/>
    </row>
    <row r="3456" spans="15:46" x14ac:dyDescent="0.25">
      <c r="O3456" s="283">
        <f>IFERROR(DATE(Table7[[#This Row],[year]],MONTH(DATEVALUE(Table7[[#This Row],[month]]&amp;"1")),Table7[[#This Row],[day]]),"")</f>
        <v>40087</v>
      </c>
      <c r="P3456" s="257" t="s">
        <v>6881</v>
      </c>
      <c r="Q3456" s="257">
        <v>2009</v>
      </c>
      <c r="R3456" s="257" t="s">
        <v>3448</v>
      </c>
      <c r="S3456" s="257">
        <v>1</v>
      </c>
      <c r="T3456" s="257">
        <v>1005.75</v>
      </c>
      <c r="U3456" s="257">
        <v>1903</v>
      </c>
      <c r="V3456" s="257">
        <v>4589900</v>
      </c>
      <c r="X3456" s="260">
        <v>40165</v>
      </c>
      <c r="Z3456" s="260">
        <v>6</v>
      </c>
      <c r="AB3456" s="260" t="str">
        <f>IFERROR(IFERROR(VLOOKUP(Table_Merge1[[#This Row],[Column1]],Table11[#All],2,FALSE),LEFT(AB3457,8)&amp;IF(LEN((RIGHT(AB3457,2)+1))&lt;2,"0"&amp;(RIGHT(AB3457,2)+1),(RIGHT(AB3457,2)-1))),"")</f>
        <v/>
      </c>
      <c r="AC3456" s="259" t="str">
        <f>LEFT(Table_Merge1[[#This Row],[Column2]],4)</f>
        <v/>
      </c>
      <c r="AD3456" s="259" t="str">
        <f>RIGHT(LEFT(Table_Merge1[[#This Row],[Column2]],7),2)</f>
        <v/>
      </c>
      <c r="AE3456" s="259" t="str">
        <f>RIGHT(Table_Merge1[[#This Row],[Column2]],2)</f>
        <v/>
      </c>
      <c r="AH3456" s="260">
        <v>2009</v>
      </c>
      <c r="AI3456" t="s">
        <v>3452</v>
      </c>
      <c r="AJ3456" s="260">
        <v>18</v>
      </c>
      <c r="AK3456">
        <v>1106.5</v>
      </c>
      <c r="AL3456">
        <v>2259</v>
      </c>
      <c r="AM3456">
        <v>4624425</v>
      </c>
      <c r="AP3456" s="287" t="str">
        <f>IFERROR(IF(Table_Merge1[[#This Row],[LME Zinc stock]]*Table_Merge1[[#This Row],[Nima.مقدار]]=0,"",Table_Merge1[[#This Row],[LME Zinc stock]]*Table_Merge1[[#This Row],[Nima.مقدار]]),"")</f>
        <v/>
      </c>
      <c r="AQ3456" s="287" t="str">
        <f>IFERROR(IF(Table_Merge1[[#This Row],[LME Zinc 3-month]]*Table_Merge1[[#This Row],[Nima.مقدار]]=0,"",Table_Merge1[[#This Row],[LME Zinc 3-month]]*Table_Merge1[[#This Row],[Nima.مقدار]]),"")</f>
        <v/>
      </c>
      <c r="AR3456" s="288" t="str">
        <f>IFERROR(IF(Table_Merge1[[#This Row],[LME Zinc stock]]*Table_Merge1[[#This Row],[Azad.Sell]]=0,"",Table_Merge1[[#This Row],[LME Zinc stock]]*Table_Merge1[[#This Row],[Azad.Sell]]),"")</f>
        <v/>
      </c>
      <c r="AS3456" s="288" t="str">
        <f>IFERROR(IF(Table_Merge1[[#This Row],[LME Zinc 3-month]]*Table_Merge1[[#This Row],[Azad.Sell]]=0,"",Table_Merge1[[#This Row],[LME Zinc 3-month]]*Table_Merge1[[#This Row],[Azad.Sell]]),"")</f>
        <v/>
      </c>
      <c r="AT3456"/>
    </row>
    <row r="3457" spans="15:46" x14ac:dyDescent="0.25">
      <c r="O3457" s="284">
        <f>IFERROR(DATE(Table7[[#This Row],[year]],MONTH(DATEVALUE(Table7[[#This Row],[month]]&amp;"1")),Table7[[#This Row],[day]]),"")</f>
        <v>40086</v>
      </c>
      <c r="P3457" s="195" t="s">
        <v>6882</v>
      </c>
      <c r="Q3457" s="195">
        <v>2009</v>
      </c>
      <c r="R3457" s="195" t="s">
        <v>3447</v>
      </c>
      <c r="S3457" s="195">
        <v>30</v>
      </c>
      <c r="T3457" s="195">
        <v>1001.25</v>
      </c>
      <c r="U3457" s="195">
        <v>1905</v>
      </c>
      <c r="V3457" s="195">
        <v>4544875</v>
      </c>
      <c r="X3457" s="260">
        <v>40164</v>
      </c>
      <c r="Z3457" s="260">
        <v>6</v>
      </c>
      <c r="AB3457" s="260" t="str">
        <f>IFERROR(IFERROR(VLOOKUP(Table_Merge1[[#This Row],[Column1]],Table11[#All],2,FALSE),LEFT(AB3458,8)&amp;IF(LEN((RIGHT(AB3458,2)+1))&lt;2,"0"&amp;(RIGHT(AB3458,2)+1),(RIGHT(AB3458,2)-1))),"")</f>
        <v/>
      </c>
      <c r="AC3457" s="259" t="str">
        <f>LEFT(Table_Merge1[[#This Row],[Column2]],4)</f>
        <v/>
      </c>
      <c r="AD3457" s="259" t="str">
        <f>RIGHT(LEFT(Table_Merge1[[#This Row],[Column2]],7),2)</f>
        <v/>
      </c>
      <c r="AE3457" s="259" t="str">
        <f>RIGHT(Table_Merge1[[#This Row],[Column2]],2)</f>
        <v/>
      </c>
      <c r="AH3457" s="260">
        <v>2009</v>
      </c>
      <c r="AI3457" t="s">
        <v>3452</v>
      </c>
      <c r="AJ3457" s="260">
        <v>17</v>
      </c>
      <c r="AK3457">
        <v>1121.5</v>
      </c>
      <c r="AL3457">
        <v>0</v>
      </c>
      <c r="AM3457">
        <v>0</v>
      </c>
      <c r="AP3457" s="287" t="str">
        <f>IFERROR(IF(Table_Merge1[[#This Row],[LME Zinc stock]]*Table_Merge1[[#This Row],[Nima.مقدار]]=0,"",Table_Merge1[[#This Row],[LME Zinc stock]]*Table_Merge1[[#This Row],[Nima.مقدار]]),"")</f>
        <v/>
      </c>
      <c r="AQ3457" s="287" t="str">
        <f>IFERROR(IF(Table_Merge1[[#This Row],[LME Zinc 3-month]]*Table_Merge1[[#This Row],[Nima.مقدار]]=0,"",Table_Merge1[[#This Row],[LME Zinc 3-month]]*Table_Merge1[[#This Row],[Nima.مقدار]]),"")</f>
        <v/>
      </c>
      <c r="AR3457" s="288" t="str">
        <f>IFERROR(IF(Table_Merge1[[#This Row],[LME Zinc stock]]*Table_Merge1[[#This Row],[Azad.Sell]]=0,"",Table_Merge1[[#This Row],[LME Zinc stock]]*Table_Merge1[[#This Row],[Azad.Sell]]),"")</f>
        <v/>
      </c>
      <c r="AS3457" s="288" t="str">
        <f>IFERROR(IF(Table_Merge1[[#This Row],[LME Zinc 3-month]]*Table_Merge1[[#This Row],[Azad.Sell]]=0,"",Table_Merge1[[#This Row],[LME Zinc 3-month]]*Table_Merge1[[#This Row],[Azad.Sell]]),"")</f>
        <v/>
      </c>
      <c r="AT3457"/>
    </row>
    <row r="3458" spans="15:46" x14ac:dyDescent="0.25">
      <c r="O3458" s="283">
        <f>IFERROR(DATE(Table7[[#This Row],[year]],MONTH(DATEVALUE(Table7[[#This Row],[month]]&amp;"1")),Table7[[#This Row],[day]]),"")</f>
        <v>40085</v>
      </c>
      <c r="P3458" s="257" t="s">
        <v>6883</v>
      </c>
      <c r="Q3458" s="257">
        <v>2009</v>
      </c>
      <c r="R3458" s="257" t="s">
        <v>3447</v>
      </c>
      <c r="S3458" s="257">
        <v>29</v>
      </c>
      <c r="T3458" s="257">
        <v>991.75</v>
      </c>
      <c r="U3458" s="257">
        <v>1901</v>
      </c>
      <c r="V3458" s="257">
        <v>4544775</v>
      </c>
      <c r="X3458" s="260">
        <v>40163</v>
      </c>
      <c r="Z3458" s="260">
        <v>6</v>
      </c>
      <c r="AB3458" s="260" t="str">
        <f>IFERROR(IFERROR(VLOOKUP(Table_Merge1[[#This Row],[Column1]],Table11[#All],2,FALSE),LEFT(AB3459,8)&amp;IF(LEN((RIGHT(AB3459,2)+1))&lt;2,"0"&amp;(RIGHT(AB3459,2)+1),(RIGHT(AB3459,2)-1))),"")</f>
        <v/>
      </c>
      <c r="AC3458" s="259" t="str">
        <f>LEFT(Table_Merge1[[#This Row],[Column2]],4)</f>
        <v/>
      </c>
      <c r="AD3458" s="259" t="str">
        <f>RIGHT(LEFT(Table_Merge1[[#This Row],[Column2]],7),2)</f>
        <v/>
      </c>
      <c r="AE3458" s="259" t="str">
        <f>RIGHT(Table_Merge1[[#This Row],[Column2]],2)</f>
        <v/>
      </c>
      <c r="AH3458" s="260">
        <v>2009</v>
      </c>
      <c r="AI3458" t="s">
        <v>3452</v>
      </c>
      <c r="AJ3458" s="260">
        <v>16</v>
      </c>
      <c r="AK3458">
        <v>1134</v>
      </c>
      <c r="AL3458">
        <v>0</v>
      </c>
      <c r="AM3458">
        <v>0</v>
      </c>
      <c r="AP3458" s="287" t="str">
        <f>IFERROR(IF(Table_Merge1[[#This Row],[LME Zinc stock]]*Table_Merge1[[#This Row],[Nima.مقدار]]=0,"",Table_Merge1[[#This Row],[LME Zinc stock]]*Table_Merge1[[#This Row],[Nima.مقدار]]),"")</f>
        <v/>
      </c>
      <c r="AQ3458" s="287" t="str">
        <f>IFERROR(IF(Table_Merge1[[#This Row],[LME Zinc 3-month]]*Table_Merge1[[#This Row],[Nima.مقدار]]=0,"",Table_Merge1[[#This Row],[LME Zinc 3-month]]*Table_Merge1[[#This Row],[Nima.مقدار]]),"")</f>
        <v/>
      </c>
      <c r="AR3458" s="288" t="str">
        <f>IFERROR(IF(Table_Merge1[[#This Row],[LME Zinc stock]]*Table_Merge1[[#This Row],[Azad.Sell]]=0,"",Table_Merge1[[#This Row],[LME Zinc stock]]*Table_Merge1[[#This Row],[Azad.Sell]]),"")</f>
        <v/>
      </c>
      <c r="AS3458" s="288" t="str">
        <f>IFERROR(IF(Table_Merge1[[#This Row],[LME Zinc 3-month]]*Table_Merge1[[#This Row],[Azad.Sell]]=0,"",Table_Merge1[[#This Row],[LME Zinc 3-month]]*Table_Merge1[[#This Row],[Azad.Sell]]),"")</f>
        <v/>
      </c>
      <c r="AT3458"/>
    </row>
    <row r="3459" spans="15:46" x14ac:dyDescent="0.25">
      <c r="O3459" s="284">
        <f>IFERROR(DATE(Table7[[#This Row],[year]],MONTH(DATEVALUE(Table7[[#This Row],[month]]&amp;"1")),Table7[[#This Row],[day]]),"")</f>
        <v>40084</v>
      </c>
      <c r="P3459" s="195" t="s">
        <v>6884</v>
      </c>
      <c r="Q3459" s="195">
        <v>2009</v>
      </c>
      <c r="R3459" s="195" t="s">
        <v>3447</v>
      </c>
      <c r="S3459" s="195">
        <v>28</v>
      </c>
      <c r="T3459" s="195">
        <v>990.5</v>
      </c>
      <c r="U3459" s="195">
        <v>1873.5</v>
      </c>
      <c r="V3459" s="195">
        <v>4548375</v>
      </c>
      <c r="X3459" s="260">
        <v>40162</v>
      </c>
      <c r="Z3459" s="260">
        <v>7</v>
      </c>
      <c r="AB3459" s="260" t="str">
        <f>IFERROR(IFERROR(VLOOKUP(Table_Merge1[[#This Row],[Column1]],Table11[#All],2,FALSE),LEFT(AB3460,8)&amp;IF(LEN((RIGHT(AB3460,2)+1))&lt;2,"0"&amp;(RIGHT(AB3460,2)+1),(RIGHT(AB3460,2)-1))),"")</f>
        <v/>
      </c>
      <c r="AC3459" s="259" t="str">
        <f>LEFT(Table_Merge1[[#This Row],[Column2]],4)</f>
        <v/>
      </c>
      <c r="AD3459" s="259" t="str">
        <f>RIGHT(LEFT(Table_Merge1[[#This Row],[Column2]],7),2)</f>
        <v/>
      </c>
      <c r="AE3459" s="259" t="str">
        <f>RIGHT(Table_Merge1[[#This Row],[Column2]],2)</f>
        <v/>
      </c>
      <c r="AH3459" s="260">
        <v>2009</v>
      </c>
      <c r="AI3459" t="s">
        <v>3452</v>
      </c>
      <c r="AJ3459" s="260">
        <v>15</v>
      </c>
      <c r="AK3459">
        <v>1115</v>
      </c>
      <c r="AL3459">
        <v>0</v>
      </c>
      <c r="AM3459">
        <v>0</v>
      </c>
      <c r="AP3459" s="287" t="str">
        <f>IFERROR(IF(Table_Merge1[[#This Row],[LME Zinc stock]]*Table_Merge1[[#This Row],[Nima.مقدار]]=0,"",Table_Merge1[[#This Row],[LME Zinc stock]]*Table_Merge1[[#This Row],[Nima.مقدار]]),"")</f>
        <v/>
      </c>
      <c r="AQ3459" s="287" t="str">
        <f>IFERROR(IF(Table_Merge1[[#This Row],[LME Zinc 3-month]]*Table_Merge1[[#This Row],[Nima.مقدار]]=0,"",Table_Merge1[[#This Row],[LME Zinc 3-month]]*Table_Merge1[[#This Row],[Nima.مقدار]]),"")</f>
        <v/>
      </c>
      <c r="AR3459" s="288" t="str">
        <f>IFERROR(IF(Table_Merge1[[#This Row],[LME Zinc stock]]*Table_Merge1[[#This Row],[Azad.Sell]]=0,"",Table_Merge1[[#This Row],[LME Zinc stock]]*Table_Merge1[[#This Row],[Azad.Sell]]),"")</f>
        <v/>
      </c>
      <c r="AS3459" s="288" t="str">
        <f>IFERROR(IF(Table_Merge1[[#This Row],[LME Zinc 3-month]]*Table_Merge1[[#This Row],[Azad.Sell]]=0,"",Table_Merge1[[#This Row],[LME Zinc 3-month]]*Table_Merge1[[#This Row],[Azad.Sell]]),"")</f>
        <v/>
      </c>
      <c r="AT3459"/>
    </row>
    <row r="3460" spans="15:46" x14ac:dyDescent="0.25">
      <c r="O3460" s="283">
        <f>IFERROR(DATE(Table7[[#This Row],[year]],MONTH(DATEVALUE(Table7[[#This Row],[month]]&amp;"1")),Table7[[#This Row],[day]]),"")</f>
        <v>40081</v>
      </c>
      <c r="P3460" s="257" t="s">
        <v>6885</v>
      </c>
      <c r="Q3460" s="257">
        <v>2009</v>
      </c>
      <c r="R3460" s="257" t="s">
        <v>3447</v>
      </c>
      <c r="S3460" s="257">
        <v>25</v>
      </c>
      <c r="T3460" s="257">
        <v>997</v>
      </c>
      <c r="U3460" s="257">
        <v>1896.5</v>
      </c>
      <c r="V3460" s="257">
        <v>4554850</v>
      </c>
      <c r="X3460" s="260">
        <v>40161</v>
      </c>
      <c r="Z3460" s="260">
        <v>7</v>
      </c>
      <c r="AB3460" s="260" t="str">
        <f>IFERROR(IFERROR(VLOOKUP(Table_Merge1[[#This Row],[Column1]],Table11[#All],2,FALSE),LEFT(AB3461,8)&amp;IF(LEN((RIGHT(AB3461,2)+1))&lt;2,"0"&amp;(RIGHT(AB3461,2)+1),(RIGHT(AB3461,2)-1))),"")</f>
        <v/>
      </c>
      <c r="AC3460" s="259" t="str">
        <f>LEFT(Table_Merge1[[#This Row],[Column2]],4)</f>
        <v/>
      </c>
      <c r="AD3460" s="259" t="str">
        <f>RIGHT(LEFT(Table_Merge1[[#This Row],[Column2]],7),2)</f>
        <v/>
      </c>
      <c r="AE3460" s="259" t="str">
        <f>RIGHT(Table_Merge1[[#This Row],[Column2]],2)</f>
        <v/>
      </c>
      <c r="AH3460" s="260">
        <v>2009</v>
      </c>
      <c r="AI3460" t="s">
        <v>3452</v>
      </c>
      <c r="AJ3460" s="260">
        <v>14</v>
      </c>
      <c r="AK3460">
        <v>1120</v>
      </c>
      <c r="AL3460">
        <v>0</v>
      </c>
      <c r="AM3460">
        <v>0</v>
      </c>
      <c r="AP3460" s="287" t="str">
        <f>IFERROR(IF(Table_Merge1[[#This Row],[LME Zinc stock]]*Table_Merge1[[#This Row],[Nima.مقدار]]=0,"",Table_Merge1[[#This Row],[LME Zinc stock]]*Table_Merge1[[#This Row],[Nima.مقدار]]),"")</f>
        <v/>
      </c>
      <c r="AQ3460" s="287" t="str">
        <f>IFERROR(IF(Table_Merge1[[#This Row],[LME Zinc 3-month]]*Table_Merge1[[#This Row],[Nima.مقدار]]=0,"",Table_Merge1[[#This Row],[LME Zinc 3-month]]*Table_Merge1[[#This Row],[Nima.مقدار]]),"")</f>
        <v/>
      </c>
      <c r="AR3460" s="288" t="str">
        <f>IFERROR(IF(Table_Merge1[[#This Row],[LME Zinc stock]]*Table_Merge1[[#This Row],[Azad.Sell]]=0,"",Table_Merge1[[#This Row],[LME Zinc stock]]*Table_Merge1[[#This Row],[Azad.Sell]]),"")</f>
        <v/>
      </c>
      <c r="AS3460" s="288" t="str">
        <f>IFERROR(IF(Table_Merge1[[#This Row],[LME Zinc 3-month]]*Table_Merge1[[#This Row],[Azad.Sell]]=0,"",Table_Merge1[[#This Row],[LME Zinc 3-month]]*Table_Merge1[[#This Row],[Azad.Sell]]),"")</f>
        <v/>
      </c>
      <c r="AT3460"/>
    </row>
    <row r="3461" spans="15:46" x14ac:dyDescent="0.25">
      <c r="O3461" s="284">
        <f>IFERROR(DATE(Table7[[#This Row],[year]],MONTH(DATEVALUE(Table7[[#This Row],[month]]&amp;"1")),Table7[[#This Row],[day]]),"")</f>
        <v>40080</v>
      </c>
      <c r="P3461" s="195" t="s">
        <v>6886</v>
      </c>
      <c r="Q3461" s="195">
        <v>2009</v>
      </c>
      <c r="R3461" s="195" t="s">
        <v>3447</v>
      </c>
      <c r="S3461" s="195">
        <v>24</v>
      </c>
      <c r="T3461" s="195">
        <v>1014</v>
      </c>
      <c r="U3461" s="195">
        <v>1944</v>
      </c>
      <c r="V3461" s="195">
        <v>4558800</v>
      </c>
      <c r="X3461" s="260">
        <v>40158</v>
      </c>
      <c r="Z3461" s="260">
        <v>7</v>
      </c>
      <c r="AB3461" s="260" t="str">
        <f>IFERROR(IFERROR(VLOOKUP(Table_Merge1[[#This Row],[Column1]],Table11[#All],2,FALSE),LEFT(AB3462,8)&amp;IF(LEN((RIGHT(AB3462,2)+1))&lt;2,"0"&amp;(RIGHT(AB3462,2)+1),(RIGHT(AB3462,2)-1))),"")</f>
        <v/>
      </c>
      <c r="AC3461" s="259" t="str">
        <f>LEFT(Table_Merge1[[#This Row],[Column2]],4)</f>
        <v/>
      </c>
      <c r="AD3461" s="259" t="str">
        <f>RIGHT(LEFT(Table_Merge1[[#This Row],[Column2]],7),2)</f>
        <v/>
      </c>
      <c r="AE3461" s="259" t="str">
        <f>RIGHT(Table_Merge1[[#This Row],[Column2]],2)</f>
        <v/>
      </c>
      <c r="AH3461" s="260">
        <v>2009</v>
      </c>
      <c r="AI3461" t="s">
        <v>3452</v>
      </c>
      <c r="AJ3461" s="260">
        <v>11</v>
      </c>
      <c r="AK3461">
        <v>1140</v>
      </c>
      <c r="AL3461">
        <v>0</v>
      </c>
      <c r="AM3461">
        <v>0</v>
      </c>
      <c r="AP3461" s="287" t="str">
        <f>IFERROR(IF(Table_Merge1[[#This Row],[LME Zinc stock]]*Table_Merge1[[#This Row],[Nima.مقدار]]=0,"",Table_Merge1[[#This Row],[LME Zinc stock]]*Table_Merge1[[#This Row],[Nima.مقدار]]),"")</f>
        <v/>
      </c>
      <c r="AQ3461" s="287" t="str">
        <f>IFERROR(IF(Table_Merge1[[#This Row],[LME Zinc 3-month]]*Table_Merge1[[#This Row],[Nima.مقدار]]=0,"",Table_Merge1[[#This Row],[LME Zinc 3-month]]*Table_Merge1[[#This Row],[Nima.مقدار]]),"")</f>
        <v/>
      </c>
      <c r="AR3461" s="288" t="str">
        <f>IFERROR(IF(Table_Merge1[[#This Row],[LME Zinc stock]]*Table_Merge1[[#This Row],[Azad.Sell]]=0,"",Table_Merge1[[#This Row],[LME Zinc stock]]*Table_Merge1[[#This Row],[Azad.Sell]]),"")</f>
        <v/>
      </c>
      <c r="AS3461" s="288" t="str">
        <f>IFERROR(IF(Table_Merge1[[#This Row],[LME Zinc 3-month]]*Table_Merge1[[#This Row],[Azad.Sell]]=0,"",Table_Merge1[[#This Row],[LME Zinc 3-month]]*Table_Merge1[[#This Row],[Azad.Sell]]),"")</f>
        <v/>
      </c>
      <c r="AT3461"/>
    </row>
    <row r="3462" spans="15:46" x14ac:dyDescent="0.25">
      <c r="O3462" s="283">
        <f>IFERROR(DATE(Table7[[#This Row],[year]],MONTH(DATEVALUE(Table7[[#This Row],[month]]&amp;"1")),Table7[[#This Row],[day]]),"")</f>
        <v>40079</v>
      </c>
      <c r="P3462" s="257" t="s">
        <v>6887</v>
      </c>
      <c r="Q3462" s="257">
        <v>2009</v>
      </c>
      <c r="R3462" s="257" t="s">
        <v>3447</v>
      </c>
      <c r="S3462" s="257">
        <v>23</v>
      </c>
      <c r="T3462" s="257">
        <v>1014.75</v>
      </c>
      <c r="U3462" s="257">
        <v>1949</v>
      </c>
      <c r="V3462" s="257">
        <v>4561225</v>
      </c>
      <c r="X3462" s="260">
        <v>40157</v>
      </c>
      <c r="Z3462" s="260">
        <v>7</v>
      </c>
      <c r="AB3462" s="260" t="str">
        <f>IFERROR(IFERROR(VLOOKUP(Table_Merge1[[#This Row],[Column1]],Table11[#All],2,FALSE),LEFT(AB3463,8)&amp;IF(LEN((RIGHT(AB3463,2)+1))&lt;2,"0"&amp;(RIGHT(AB3463,2)+1),(RIGHT(AB3463,2)-1))),"")</f>
        <v/>
      </c>
      <c r="AC3462" s="259" t="str">
        <f>LEFT(Table_Merge1[[#This Row],[Column2]],4)</f>
        <v/>
      </c>
      <c r="AD3462" s="259" t="str">
        <f>RIGHT(LEFT(Table_Merge1[[#This Row],[Column2]],7),2)</f>
        <v/>
      </c>
      <c r="AE3462" s="259" t="str">
        <f>RIGHT(Table_Merge1[[#This Row],[Column2]],2)</f>
        <v/>
      </c>
      <c r="AH3462" s="260">
        <v>2009</v>
      </c>
      <c r="AI3462" t="s">
        <v>3452</v>
      </c>
      <c r="AJ3462" s="260">
        <v>10</v>
      </c>
      <c r="AK3462">
        <v>1125.75</v>
      </c>
      <c r="AL3462" t="s">
        <v>3621</v>
      </c>
      <c r="AM3462" t="s">
        <v>3621</v>
      </c>
      <c r="AP3462" s="287" t="str">
        <f>IFERROR(IF(Table_Merge1[[#This Row],[LME Zinc stock]]*Table_Merge1[[#This Row],[Nima.مقدار]]=0,"",Table_Merge1[[#This Row],[LME Zinc stock]]*Table_Merge1[[#This Row],[Nima.مقدار]]),"")</f>
        <v/>
      </c>
      <c r="AQ3462" s="287" t="str">
        <f>IFERROR(IF(Table_Merge1[[#This Row],[LME Zinc 3-month]]*Table_Merge1[[#This Row],[Nima.مقدار]]=0,"",Table_Merge1[[#This Row],[LME Zinc 3-month]]*Table_Merge1[[#This Row],[Nima.مقدار]]),"")</f>
        <v/>
      </c>
      <c r="AR3462" s="288" t="str">
        <f>IFERROR(IF(Table_Merge1[[#This Row],[LME Zinc stock]]*Table_Merge1[[#This Row],[Azad.Sell]]=0,"",Table_Merge1[[#This Row],[LME Zinc stock]]*Table_Merge1[[#This Row],[Azad.Sell]]),"")</f>
        <v/>
      </c>
      <c r="AS3462" s="288" t="str">
        <f>IFERROR(IF(Table_Merge1[[#This Row],[LME Zinc 3-month]]*Table_Merge1[[#This Row],[Azad.Sell]]=0,"",Table_Merge1[[#This Row],[LME Zinc 3-month]]*Table_Merge1[[#This Row],[Azad.Sell]]),"")</f>
        <v/>
      </c>
      <c r="AT3462"/>
    </row>
    <row r="3463" spans="15:46" x14ac:dyDescent="0.25">
      <c r="O3463" s="284">
        <f>IFERROR(DATE(Table7[[#This Row],[year]],MONTH(DATEVALUE(Table7[[#This Row],[month]]&amp;"1")),Table7[[#This Row],[day]]),"")</f>
        <v>40078</v>
      </c>
      <c r="P3463" s="195" t="s">
        <v>6888</v>
      </c>
      <c r="Q3463" s="195">
        <v>2009</v>
      </c>
      <c r="R3463" s="195" t="s">
        <v>3447</v>
      </c>
      <c r="S3463" s="195">
        <v>22</v>
      </c>
      <c r="T3463" s="195">
        <v>1015.75</v>
      </c>
      <c r="U3463" s="195">
        <v>1901.5</v>
      </c>
      <c r="V3463" s="195">
        <v>4568200</v>
      </c>
      <c r="X3463" s="260">
        <v>40156</v>
      </c>
      <c r="Z3463" s="260">
        <v>7</v>
      </c>
      <c r="AB3463" s="260" t="str">
        <f>IFERROR(IFERROR(VLOOKUP(Table_Merge1[[#This Row],[Column1]],Table11[#All],2,FALSE),LEFT(AB3464,8)&amp;IF(LEN((RIGHT(AB3464,2)+1))&lt;2,"0"&amp;(RIGHT(AB3464,2)+1),(RIGHT(AB3464,2)-1))),"")</f>
        <v/>
      </c>
      <c r="AC3463" s="259" t="str">
        <f>LEFT(Table_Merge1[[#This Row],[Column2]],4)</f>
        <v/>
      </c>
      <c r="AD3463" s="259" t="str">
        <f>RIGHT(LEFT(Table_Merge1[[#This Row],[Column2]],7),2)</f>
        <v/>
      </c>
      <c r="AE3463" s="259" t="str">
        <f>RIGHT(Table_Merge1[[#This Row],[Column2]],2)</f>
        <v/>
      </c>
      <c r="AH3463" s="260">
        <v>2009</v>
      </c>
      <c r="AI3463" t="s">
        <v>3452</v>
      </c>
      <c r="AJ3463" s="260">
        <v>9</v>
      </c>
      <c r="AK3463">
        <v>1142.25</v>
      </c>
      <c r="AL3463">
        <v>2242</v>
      </c>
      <c r="AM3463">
        <v>4628900</v>
      </c>
      <c r="AP3463" s="287" t="str">
        <f>IFERROR(IF(Table_Merge1[[#This Row],[LME Zinc stock]]*Table_Merge1[[#This Row],[Nima.مقدار]]=0,"",Table_Merge1[[#This Row],[LME Zinc stock]]*Table_Merge1[[#This Row],[Nima.مقدار]]),"")</f>
        <v/>
      </c>
      <c r="AQ3463" s="287" t="str">
        <f>IFERROR(IF(Table_Merge1[[#This Row],[LME Zinc 3-month]]*Table_Merge1[[#This Row],[Nima.مقدار]]=0,"",Table_Merge1[[#This Row],[LME Zinc 3-month]]*Table_Merge1[[#This Row],[Nima.مقدار]]),"")</f>
        <v/>
      </c>
      <c r="AR3463" s="288" t="str">
        <f>IFERROR(IF(Table_Merge1[[#This Row],[LME Zinc stock]]*Table_Merge1[[#This Row],[Azad.Sell]]=0,"",Table_Merge1[[#This Row],[LME Zinc stock]]*Table_Merge1[[#This Row],[Azad.Sell]]),"")</f>
        <v/>
      </c>
      <c r="AS3463" s="288" t="str">
        <f>IFERROR(IF(Table_Merge1[[#This Row],[LME Zinc 3-month]]*Table_Merge1[[#This Row],[Azad.Sell]]=0,"",Table_Merge1[[#This Row],[LME Zinc 3-month]]*Table_Merge1[[#This Row],[Azad.Sell]]),"")</f>
        <v/>
      </c>
      <c r="AT3463"/>
    </row>
    <row r="3464" spans="15:46" x14ac:dyDescent="0.25">
      <c r="O3464" s="283">
        <f>IFERROR(DATE(Table7[[#This Row],[year]],MONTH(DATEVALUE(Table7[[#This Row],[month]]&amp;"1")),Table7[[#This Row],[day]]),"")</f>
        <v>40077</v>
      </c>
      <c r="P3464" s="257" t="s">
        <v>6889</v>
      </c>
      <c r="Q3464" s="257">
        <v>2009</v>
      </c>
      <c r="R3464" s="257" t="s">
        <v>3447</v>
      </c>
      <c r="S3464" s="257">
        <v>21</v>
      </c>
      <c r="T3464" s="257">
        <v>999.25</v>
      </c>
      <c r="U3464" s="257">
        <v>1898</v>
      </c>
      <c r="V3464" s="257">
        <v>4576150</v>
      </c>
      <c r="X3464" s="260">
        <v>40155</v>
      </c>
      <c r="Z3464" s="260">
        <v>7</v>
      </c>
      <c r="AB3464" s="260" t="str">
        <f>IFERROR(IFERROR(VLOOKUP(Table_Merge1[[#This Row],[Column1]],Table11[#All],2,FALSE),LEFT(AB3465,8)&amp;IF(LEN((RIGHT(AB3465,2)+1))&lt;2,"0"&amp;(RIGHT(AB3465,2)+1),(RIGHT(AB3465,2)-1))),"")</f>
        <v/>
      </c>
      <c r="AC3464" s="259" t="str">
        <f>LEFT(Table_Merge1[[#This Row],[Column2]],4)</f>
        <v/>
      </c>
      <c r="AD3464" s="259" t="str">
        <f>RIGHT(LEFT(Table_Merge1[[#This Row],[Column2]],7),2)</f>
        <v/>
      </c>
      <c r="AE3464" s="259" t="str">
        <f>RIGHT(Table_Merge1[[#This Row],[Column2]],2)</f>
        <v/>
      </c>
      <c r="AH3464" s="260">
        <v>2009</v>
      </c>
      <c r="AI3464" t="s">
        <v>3452</v>
      </c>
      <c r="AJ3464" s="260">
        <v>8</v>
      </c>
      <c r="AK3464">
        <v>1164.25</v>
      </c>
      <c r="AL3464">
        <v>2263</v>
      </c>
      <c r="AM3464">
        <v>4628425</v>
      </c>
      <c r="AP3464" s="287" t="str">
        <f>IFERROR(IF(Table_Merge1[[#This Row],[LME Zinc stock]]*Table_Merge1[[#This Row],[Nima.مقدار]]=0,"",Table_Merge1[[#This Row],[LME Zinc stock]]*Table_Merge1[[#This Row],[Nima.مقدار]]),"")</f>
        <v/>
      </c>
      <c r="AQ3464" s="287" t="str">
        <f>IFERROR(IF(Table_Merge1[[#This Row],[LME Zinc 3-month]]*Table_Merge1[[#This Row],[Nima.مقدار]]=0,"",Table_Merge1[[#This Row],[LME Zinc 3-month]]*Table_Merge1[[#This Row],[Nima.مقدار]]),"")</f>
        <v/>
      </c>
      <c r="AR3464" s="288" t="str">
        <f>IFERROR(IF(Table_Merge1[[#This Row],[LME Zinc stock]]*Table_Merge1[[#This Row],[Azad.Sell]]=0,"",Table_Merge1[[#This Row],[LME Zinc stock]]*Table_Merge1[[#This Row],[Azad.Sell]]),"")</f>
        <v/>
      </c>
      <c r="AS3464" s="288" t="str">
        <f>IFERROR(IF(Table_Merge1[[#This Row],[LME Zinc 3-month]]*Table_Merge1[[#This Row],[Azad.Sell]]=0,"",Table_Merge1[[#This Row],[LME Zinc 3-month]]*Table_Merge1[[#This Row],[Azad.Sell]]),"")</f>
        <v/>
      </c>
      <c r="AT3464"/>
    </row>
    <row r="3465" spans="15:46" x14ac:dyDescent="0.25">
      <c r="O3465" s="284">
        <f>IFERROR(DATE(Table7[[#This Row],[year]],MONTH(DATEVALUE(Table7[[#This Row],[month]]&amp;"1")),Table7[[#This Row],[day]]),"")</f>
        <v>40074</v>
      </c>
      <c r="P3465" s="195" t="s">
        <v>6890</v>
      </c>
      <c r="Q3465" s="195">
        <v>2009</v>
      </c>
      <c r="R3465" s="195" t="s">
        <v>3447</v>
      </c>
      <c r="S3465" s="195">
        <v>18</v>
      </c>
      <c r="T3465" s="195">
        <v>1014</v>
      </c>
      <c r="U3465" s="195">
        <v>1828</v>
      </c>
      <c r="V3465" s="195">
        <v>4579475</v>
      </c>
      <c r="X3465" s="260">
        <v>40154</v>
      </c>
      <c r="Z3465" s="260">
        <v>7</v>
      </c>
      <c r="AB3465" s="260" t="str">
        <f>IFERROR(IFERROR(VLOOKUP(Table_Merge1[[#This Row],[Column1]],Table11[#All],2,FALSE),LEFT(AB3466,8)&amp;IF(LEN((RIGHT(AB3466,2)+1))&lt;2,"0"&amp;(RIGHT(AB3466,2)+1),(RIGHT(AB3466,2)-1))),"")</f>
        <v/>
      </c>
      <c r="AC3465" s="259" t="str">
        <f>LEFT(Table_Merge1[[#This Row],[Column2]],4)</f>
        <v/>
      </c>
      <c r="AD3465" s="259" t="str">
        <f>RIGHT(LEFT(Table_Merge1[[#This Row],[Column2]],7),2)</f>
        <v/>
      </c>
      <c r="AE3465" s="259" t="str">
        <f>RIGHT(Table_Merge1[[#This Row],[Column2]],2)</f>
        <v/>
      </c>
      <c r="AH3465" s="260">
        <v>2009</v>
      </c>
      <c r="AI3465" t="s">
        <v>3452</v>
      </c>
      <c r="AJ3465" s="260">
        <v>7</v>
      </c>
      <c r="AK3465">
        <v>1147.5</v>
      </c>
      <c r="AL3465">
        <v>2276.5</v>
      </c>
      <c r="AM3465">
        <v>4630225</v>
      </c>
      <c r="AP3465" s="287" t="str">
        <f>IFERROR(IF(Table_Merge1[[#This Row],[LME Zinc stock]]*Table_Merge1[[#This Row],[Nima.مقدار]]=0,"",Table_Merge1[[#This Row],[LME Zinc stock]]*Table_Merge1[[#This Row],[Nima.مقدار]]),"")</f>
        <v/>
      </c>
      <c r="AQ3465" s="287" t="str">
        <f>IFERROR(IF(Table_Merge1[[#This Row],[LME Zinc 3-month]]*Table_Merge1[[#This Row],[Nima.مقدار]]=0,"",Table_Merge1[[#This Row],[LME Zinc 3-month]]*Table_Merge1[[#This Row],[Nima.مقدار]]),"")</f>
        <v/>
      </c>
      <c r="AR3465" s="288" t="str">
        <f>IFERROR(IF(Table_Merge1[[#This Row],[LME Zinc stock]]*Table_Merge1[[#This Row],[Azad.Sell]]=0,"",Table_Merge1[[#This Row],[LME Zinc stock]]*Table_Merge1[[#This Row],[Azad.Sell]]),"")</f>
        <v/>
      </c>
      <c r="AS3465" s="288" t="str">
        <f>IFERROR(IF(Table_Merge1[[#This Row],[LME Zinc 3-month]]*Table_Merge1[[#This Row],[Azad.Sell]]=0,"",Table_Merge1[[#This Row],[LME Zinc 3-month]]*Table_Merge1[[#This Row],[Azad.Sell]]),"")</f>
        <v/>
      </c>
      <c r="AT3465"/>
    </row>
    <row r="3466" spans="15:46" x14ac:dyDescent="0.25">
      <c r="O3466" s="283">
        <f>IFERROR(DATE(Table7[[#This Row],[year]],MONTH(DATEVALUE(Table7[[#This Row],[month]]&amp;"1")),Table7[[#This Row],[day]]),"")</f>
        <v>40073</v>
      </c>
      <c r="P3466" s="257" t="s">
        <v>6891</v>
      </c>
      <c r="Q3466" s="257">
        <v>2009</v>
      </c>
      <c r="R3466" s="257" t="s">
        <v>3447</v>
      </c>
      <c r="S3466" s="257">
        <v>17</v>
      </c>
      <c r="T3466" s="257">
        <v>1020.5</v>
      </c>
      <c r="U3466" s="257">
        <v>1830.5</v>
      </c>
      <c r="V3466" s="257">
        <v>4582175</v>
      </c>
      <c r="X3466" s="260">
        <v>40151</v>
      </c>
      <c r="Z3466" s="260">
        <v>7</v>
      </c>
      <c r="AB3466" s="260" t="str">
        <f>IFERROR(IFERROR(VLOOKUP(Table_Merge1[[#This Row],[Column1]],Table11[#All],2,FALSE),LEFT(AB3467,8)&amp;IF(LEN((RIGHT(AB3467,2)+1))&lt;2,"0"&amp;(RIGHT(AB3467,2)+1),(RIGHT(AB3467,2)-1))),"")</f>
        <v/>
      </c>
      <c r="AC3466" s="259" t="str">
        <f>LEFT(Table_Merge1[[#This Row],[Column2]],4)</f>
        <v/>
      </c>
      <c r="AD3466" s="259" t="str">
        <f>RIGHT(LEFT(Table_Merge1[[#This Row],[Column2]],7),2)</f>
        <v/>
      </c>
      <c r="AE3466" s="259" t="str">
        <f>RIGHT(Table_Merge1[[#This Row],[Column2]],2)</f>
        <v/>
      </c>
      <c r="AH3466" s="260">
        <v>2009</v>
      </c>
      <c r="AI3466" t="s">
        <v>3452</v>
      </c>
      <c r="AJ3466" s="260">
        <v>4</v>
      </c>
      <c r="AK3466">
        <v>1203.25</v>
      </c>
      <c r="AL3466">
        <v>2248</v>
      </c>
      <c r="AM3466">
        <v>4633800</v>
      </c>
      <c r="AP3466" s="287" t="str">
        <f>IFERROR(IF(Table_Merge1[[#This Row],[LME Zinc stock]]*Table_Merge1[[#This Row],[Nima.مقدار]]=0,"",Table_Merge1[[#This Row],[LME Zinc stock]]*Table_Merge1[[#This Row],[Nima.مقدار]]),"")</f>
        <v/>
      </c>
      <c r="AQ3466" s="287" t="str">
        <f>IFERROR(IF(Table_Merge1[[#This Row],[LME Zinc 3-month]]*Table_Merge1[[#This Row],[Nima.مقدار]]=0,"",Table_Merge1[[#This Row],[LME Zinc 3-month]]*Table_Merge1[[#This Row],[Nima.مقدار]]),"")</f>
        <v/>
      </c>
      <c r="AR3466" s="288" t="str">
        <f>IFERROR(IF(Table_Merge1[[#This Row],[LME Zinc stock]]*Table_Merge1[[#This Row],[Azad.Sell]]=0,"",Table_Merge1[[#This Row],[LME Zinc stock]]*Table_Merge1[[#This Row],[Azad.Sell]]),"")</f>
        <v/>
      </c>
      <c r="AS3466" s="288" t="str">
        <f>IFERROR(IF(Table_Merge1[[#This Row],[LME Zinc 3-month]]*Table_Merge1[[#This Row],[Azad.Sell]]=0,"",Table_Merge1[[#This Row],[LME Zinc 3-month]]*Table_Merge1[[#This Row],[Azad.Sell]]),"")</f>
        <v/>
      </c>
      <c r="AT3466"/>
    </row>
    <row r="3467" spans="15:46" x14ac:dyDescent="0.25">
      <c r="O3467" s="284">
        <f>IFERROR(DATE(Table7[[#This Row],[year]],MONTH(DATEVALUE(Table7[[#This Row],[month]]&amp;"1")),Table7[[#This Row],[day]]),"")</f>
        <v>40072</v>
      </c>
      <c r="P3467" s="195" t="s">
        <v>6892</v>
      </c>
      <c r="Q3467" s="195">
        <v>2009</v>
      </c>
      <c r="R3467" s="195" t="s">
        <v>3447</v>
      </c>
      <c r="S3467" s="195">
        <v>16</v>
      </c>
      <c r="T3467" s="195">
        <v>1017</v>
      </c>
      <c r="U3467" s="195">
        <v>1794</v>
      </c>
      <c r="V3467" s="195">
        <v>4582025</v>
      </c>
      <c r="X3467" s="260">
        <v>40150</v>
      </c>
      <c r="Z3467" s="260">
        <v>7</v>
      </c>
      <c r="AB3467" s="260" t="str">
        <f>IFERROR(IFERROR(VLOOKUP(Table_Merge1[[#This Row],[Column1]],Table11[#All],2,FALSE),LEFT(AB3468,8)&amp;IF(LEN((RIGHT(AB3468,2)+1))&lt;2,"0"&amp;(RIGHT(AB3468,2)+1),(RIGHT(AB3468,2)-1))),"")</f>
        <v/>
      </c>
      <c r="AC3467" s="259" t="str">
        <f>LEFT(Table_Merge1[[#This Row],[Column2]],4)</f>
        <v/>
      </c>
      <c r="AD3467" s="259" t="str">
        <f>RIGHT(LEFT(Table_Merge1[[#This Row],[Column2]],7),2)</f>
        <v/>
      </c>
      <c r="AE3467" s="259" t="str">
        <f>RIGHT(Table_Merge1[[#This Row],[Column2]],2)</f>
        <v/>
      </c>
      <c r="AH3467" s="260">
        <v>2009</v>
      </c>
      <c r="AI3467" t="s">
        <v>3452</v>
      </c>
      <c r="AJ3467" s="260">
        <v>3</v>
      </c>
      <c r="AK3467">
        <v>1218.25</v>
      </c>
      <c r="AL3467">
        <v>2249.5</v>
      </c>
      <c r="AM3467">
        <v>4632100</v>
      </c>
      <c r="AP3467" s="287" t="str">
        <f>IFERROR(IF(Table_Merge1[[#This Row],[LME Zinc stock]]*Table_Merge1[[#This Row],[Nima.مقدار]]=0,"",Table_Merge1[[#This Row],[LME Zinc stock]]*Table_Merge1[[#This Row],[Nima.مقدار]]),"")</f>
        <v/>
      </c>
      <c r="AQ3467" s="287" t="str">
        <f>IFERROR(IF(Table_Merge1[[#This Row],[LME Zinc 3-month]]*Table_Merge1[[#This Row],[Nima.مقدار]]=0,"",Table_Merge1[[#This Row],[LME Zinc 3-month]]*Table_Merge1[[#This Row],[Nima.مقدار]]),"")</f>
        <v/>
      </c>
      <c r="AR3467" s="288" t="str">
        <f>IFERROR(IF(Table_Merge1[[#This Row],[LME Zinc stock]]*Table_Merge1[[#This Row],[Azad.Sell]]=0,"",Table_Merge1[[#This Row],[LME Zinc stock]]*Table_Merge1[[#This Row],[Azad.Sell]]),"")</f>
        <v/>
      </c>
      <c r="AS3467" s="288" t="str">
        <f>IFERROR(IF(Table_Merge1[[#This Row],[LME Zinc 3-month]]*Table_Merge1[[#This Row],[Azad.Sell]]=0,"",Table_Merge1[[#This Row],[LME Zinc 3-month]]*Table_Merge1[[#This Row],[Azad.Sell]]),"")</f>
        <v/>
      </c>
      <c r="AT3467"/>
    </row>
    <row r="3468" spans="15:46" x14ac:dyDescent="0.25">
      <c r="O3468" s="283">
        <f>IFERROR(DATE(Table7[[#This Row],[year]],MONTH(DATEVALUE(Table7[[#This Row],[month]]&amp;"1")),Table7[[#This Row],[day]]),"")</f>
        <v>40071</v>
      </c>
      <c r="P3468" s="257" t="s">
        <v>6893</v>
      </c>
      <c r="Q3468" s="257">
        <v>2009</v>
      </c>
      <c r="R3468" s="257" t="s">
        <v>3447</v>
      </c>
      <c r="S3468" s="257">
        <v>15</v>
      </c>
      <c r="T3468" s="257">
        <v>997.5</v>
      </c>
      <c r="U3468" s="257">
        <v>1823</v>
      </c>
      <c r="V3468" s="257">
        <v>4581100</v>
      </c>
      <c r="X3468" s="260">
        <v>40149</v>
      </c>
      <c r="Z3468" s="260">
        <v>7</v>
      </c>
      <c r="AB3468" s="260" t="str">
        <f>IFERROR(IFERROR(VLOOKUP(Table_Merge1[[#This Row],[Column1]],Table11[#All],2,FALSE),LEFT(AB3469,8)&amp;IF(LEN((RIGHT(AB3469,2)+1))&lt;2,"0"&amp;(RIGHT(AB3469,2)+1),(RIGHT(AB3469,2)-1))),"")</f>
        <v/>
      </c>
      <c r="AC3468" s="259" t="str">
        <f>LEFT(Table_Merge1[[#This Row],[Column2]],4)</f>
        <v/>
      </c>
      <c r="AD3468" s="259" t="str">
        <f>RIGHT(LEFT(Table_Merge1[[#This Row],[Column2]],7),2)</f>
        <v/>
      </c>
      <c r="AE3468" s="259" t="str">
        <f>RIGHT(Table_Merge1[[#This Row],[Column2]],2)</f>
        <v/>
      </c>
      <c r="AH3468" s="260">
        <v>2009</v>
      </c>
      <c r="AI3468" t="s">
        <v>3452</v>
      </c>
      <c r="AJ3468" s="260">
        <v>2</v>
      </c>
      <c r="AK3468">
        <v>1211.5</v>
      </c>
      <c r="AL3468">
        <v>2242</v>
      </c>
      <c r="AM3468">
        <v>4633150</v>
      </c>
      <c r="AP3468" s="287" t="str">
        <f>IFERROR(IF(Table_Merge1[[#This Row],[LME Zinc stock]]*Table_Merge1[[#This Row],[Nima.مقدار]]=0,"",Table_Merge1[[#This Row],[LME Zinc stock]]*Table_Merge1[[#This Row],[Nima.مقدار]]),"")</f>
        <v/>
      </c>
      <c r="AQ3468" s="287" t="str">
        <f>IFERROR(IF(Table_Merge1[[#This Row],[LME Zinc 3-month]]*Table_Merge1[[#This Row],[Nima.مقدار]]=0,"",Table_Merge1[[#This Row],[LME Zinc 3-month]]*Table_Merge1[[#This Row],[Nima.مقدار]]),"")</f>
        <v/>
      </c>
      <c r="AR3468" s="288" t="str">
        <f>IFERROR(IF(Table_Merge1[[#This Row],[LME Zinc stock]]*Table_Merge1[[#This Row],[Azad.Sell]]=0,"",Table_Merge1[[#This Row],[LME Zinc stock]]*Table_Merge1[[#This Row],[Azad.Sell]]),"")</f>
        <v/>
      </c>
      <c r="AS3468" s="288" t="str">
        <f>IFERROR(IF(Table_Merge1[[#This Row],[LME Zinc 3-month]]*Table_Merge1[[#This Row],[Azad.Sell]]=0,"",Table_Merge1[[#This Row],[LME Zinc 3-month]]*Table_Merge1[[#This Row],[Azad.Sell]]),"")</f>
        <v/>
      </c>
      <c r="AT3468"/>
    </row>
    <row r="3469" spans="15:46" x14ac:dyDescent="0.25">
      <c r="O3469" s="284">
        <f>IFERROR(DATE(Table7[[#This Row],[year]],MONTH(DATEVALUE(Table7[[#This Row],[month]]&amp;"1")),Table7[[#This Row],[day]]),"")</f>
        <v>40070</v>
      </c>
      <c r="P3469" s="195" t="s">
        <v>6894</v>
      </c>
      <c r="Q3469" s="195">
        <v>2009</v>
      </c>
      <c r="R3469" s="195" t="s">
        <v>3447</v>
      </c>
      <c r="S3469" s="195">
        <v>14</v>
      </c>
      <c r="T3469" s="195">
        <v>994.25</v>
      </c>
      <c r="U3469" s="195">
        <v>1894</v>
      </c>
      <c r="V3469" s="195">
        <v>4585350</v>
      </c>
      <c r="X3469" s="260">
        <v>40148</v>
      </c>
      <c r="Z3469" s="260">
        <v>7</v>
      </c>
      <c r="AB3469" s="260" t="str">
        <f>IFERROR(IFERROR(VLOOKUP(Table_Merge1[[#This Row],[Column1]],Table11[#All],2,FALSE),LEFT(AB3470,8)&amp;IF(LEN((RIGHT(AB3470,2)+1))&lt;2,"0"&amp;(RIGHT(AB3470,2)+1),(RIGHT(AB3470,2)-1))),"")</f>
        <v/>
      </c>
      <c r="AC3469" s="259" t="str">
        <f>LEFT(Table_Merge1[[#This Row],[Column2]],4)</f>
        <v/>
      </c>
      <c r="AD3469" s="259" t="str">
        <f>RIGHT(LEFT(Table_Merge1[[#This Row],[Column2]],7),2)</f>
        <v/>
      </c>
      <c r="AE3469" s="259" t="str">
        <f>RIGHT(Table_Merge1[[#This Row],[Column2]],2)</f>
        <v/>
      </c>
      <c r="AH3469" s="260">
        <v>2009</v>
      </c>
      <c r="AI3469" t="s">
        <v>3452</v>
      </c>
      <c r="AJ3469" s="260">
        <v>1</v>
      </c>
      <c r="AK3469">
        <v>1193.5</v>
      </c>
      <c r="AL3469">
        <v>2268.5</v>
      </c>
      <c r="AM3469">
        <v>4636675</v>
      </c>
      <c r="AP3469" s="287" t="str">
        <f>IFERROR(IF(Table_Merge1[[#This Row],[LME Zinc stock]]*Table_Merge1[[#This Row],[Nima.مقدار]]=0,"",Table_Merge1[[#This Row],[LME Zinc stock]]*Table_Merge1[[#This Row],[Nima.مقدار]]),"")</f>
        <v/>
      </c>
      <c r="AQ3469" s="287" t="str">
        <f>IFERROR(IF(Table_Merge1[[#This Row],[LME Zinc 3-month]]*Table_Merge1[[#This Row],[Nima.مقدار]]=0,"",Table_Merge1[[#This Row],[LME Zinc 3-month]]*Table_Merge1[[#This Row],[Nima.مقدار]]),"")</f>
        <v/>
      </c>
      <c r="AR3469" s="288" t="str">
        <f>IFERROR(IF(Table_Merge1[[#This Row],[LME Zinc stock]]*Table_Merge1[[#This Row],[Azad.Sell]]=0,"",Table_Merge1[[#This Row],[LME Zinc stock]]*Table_Merge1[[#This Row],[Azad.Sell]]),"")</f>
        <v/>
      </c>
      <c r="AS3469" s="288" t="str">
        <f>IFERROR(IF(Table_Merge1[[#This Row],[LME Zinc 3-month]]*Table_Merge1[[#This Row],[Azad.Sell]]=0,"",Table_Merge1[[#This Row],[LME Zinc 3-month]]*Table_Merge1[[#This Row],[Azad.Sell]]),"")</f>
        <v/>
      </c>
      <c r="AT3469"/>
    </row>
    <row r="3470" spans="15:46" x14ac:dyDescent="0.25">
      <c r="O3470" s="283">
        <f>IFERROR(DATE(Table7[[#This Row],[year]],MONTH(DATEVALUE(Table7[[#This Row],[month]]&amp;"1")),Table7[[#This Row],[day]]),"")</f>
        <v>40067</v>
      </c>
      <c r="P3470" s="257" t="s">
        <v>6895</v>
      </c>
      <c r="Q3470" s="257">
        <v>2009</v>
      </c>
      <c r="R3470" s="257" t="s">
        <v>3447</v>
      </c>
      <c r="S3470" s="257">
        <v>11</v>
      </c>
      <c r="T3470" s="257">
        <v>998.25</v>
      </c>
      <c r="U3470" s="257" t="s">
        <v>3621</v>
      </c>
      <c r="V3470" s="257" t="s">
        <v>3621</v>
      </c>
      <c r="X3470" s="260">
        <v>40147</v>
      </c>
      <c r="Z3470" s="260">
        <v>7</v>
      </c>
      <c r="AB3470" s="260" t="str">
        <f>IFERROR(IFERROR(VLOOKUP(Table_Merge1[[#This Row],[Column1]],Table11[#All],2,FALSE),LEFT(AB3471,8)&amp;IF(LEN((RIGHT(AB3471,2)+1))&lt;2,"0"&amp;(RIGHT(AB3471,2)+1),(RIGHT(AB3471,2)-1))),"")</f>
        <v/>
      </c>
      <c r="AC3470" s="259" t="str">
        <f>LEFT(Table_Merge1[[#This Row],[Column2]],4)</f>
        <v/>
      </c>
      <c r="AD3470" s="259" t="str">
        <f>RIGHT(LEFT(Table_Merge1[[#This Row],[Column2]],7),2)</f>
        <v/>
      </c>
      <c r="AE3470" s="259" t="str">
        <f>RIGHT(Table_Merge1[[#This Row],[Column2]],2)</f>
        <v/>
      </c>
      <c r="AH3470" s="260">
        <v>2009</v>
      </c>
      <c r="AI3470" t="s">
        <v>3450</v>
      </c>
      <c r="AJ3470" s="260">
        <v>30</v>
      </c>
      <c r="AK3470">
        <v>1172</v>
      </c>
      <c r="AL3470">
        <v>2245.5</v>
      </c>
      <c r="AM3470">
        <v>4637475</v>
      </c>
      <c r="AP3470" s="287" t="str">
        <f>IFERROR(IF(Table_Merge1[[#This Row],[LME Zinc stock]]*Table_Merge1[[#This Row],[Nima.مقدار]]=0,"",Table_Merge1[[#This Row],[LME Zinc stock]]*Table_Merge1[[#This Row],[Nima.مقدار]]),"")</f>
        <v/>
      </c>
      <c r="AQ3470" s="287" t="str">
        <f>IFERROR(IF(Table_Merge1[[#This Row],[LME Zinc 3-month]]*Table_Merge1[[#This Row],[Nima.مقدار]]=0,"",Table_Merge1[[#This Row],[LME Zinc 3-month]]*Table_Merge1[[#This Row],[Nima.مقدار]]),"")</f>
        <v/>
      </c>
      <c r="AR3470" s="288" t="str">
        <f>IFERROR(IF(Table_Merge1[[#This Row],[LME Zinc stock]]*Table_Merge1[[#This Row],[Azad.Sell]]=0,"",Table_Merge1[[#This Row],[LME Zinc stock]]*Table_Merge1[[#This Row],[Azad.Sell]]),"")</f>
        <v/>
      </c>
      <c r="AS3470" s="288" t="str">
        <f>IFERROR(IF(Table_Merge1[[#This Row],[LME Zinc 3-month]]*Table_Merge1[[#This Row],[Azad.Sell]]=0,"",Table_Merge1[[#This Row],[LME Zinc 3-month]]*Table_Merge1[[#This Row],[Azad.Sell]]),"")</f>
        <v/>
      </c>
      <c r="AT3470"/>
    </row>
    <row r="3471" spans="15:46" x14ac:dyDescent="0.25">
      <c r="O3471" s="284">
        <f>IFERROR(DATE(Table7[[#This Row],[year]],MONTH(DATEVALUE(Table7[[#This Row],[month]]&amp;"1")),Table7[[#This Row],[day]]),"")</f>
        <v>40066</v>
      </c>
      <c r="P3471" s="195" t="s">
        <v>6896</v>
      </c>
      <c r="Q3471" s="195">
        <v>2009</v>
      </c>
      <c r="R3471" s="195" t="s">
        <v>3447</v>
      </c>
      <c r="S3471" s="195">
        <v>10</v>
      </c>
      <c r="T3471" s="195">
        <v>988.5</v>
      </c>
      <c r="U3471" s="195">
        <v>1887</v>
      </c>
      <c r="V3471" s="195">
        <v>4586925</v>
      </c>
      <c r="X3471" s="260">
        <v>40144</v>
      </c>
      <c r="Z3471" s="260">
        <v>7</v>
      </c>
      <c r="AB3471" s="260" t="str">
        <f>IFERROR(IFERROR(VLOOKUP(Table_Merge1[[#This Row],[Column1]],Table11[#All],2,FALSE),LEFT(AB3472,8)&amp;IF(LEN((RIGHT(AB3472,2)+1))&lt;2,"0"&amp;(RIGHT(AB3472,2)+1),(RIGHT(AB3472,2)-1))),"")</f>
        <v/>
      </c>
      <c r="AC3471" s="259" t="str">
        <f>LEFT(Table_Merge1[[#This Row],[Column2]],4)</f>
        <v/>
      </c>
      <c r="AD3471" s="259" t="str">
        <f>RIGHT(LEFT(Table_Merge1[[#This Row],[Column2]],7),2)</f>
        <v/>
      </c>
      <c r="AE3471" s="259" t="str">
        <f>RIGHT(Table_Merge1[[#This Row],[Column2]],2)</f>
        <v/>
      </c>
      <c r="AH3471" s="260">
        <v>2009</v>
      </c>
      <c r="AI3471" t="s">
        <v>3450</v>
      </c>
      <c r="AJ3471" s="260">
        <v>27</v>
      </c>
      <c r="AK3471">
        <v>1164.5</v>
      </c>
      <c r="AL3471">
        <v>2279.5</v>
      </c>
      <c r="AM3471">
        <v>4625375</v>
      </c>
      <c r="AP3471" s="287" t="str">
        <f>IFERROR(IF(Table_Merge1[[#This Row],[LME Zinc stock]]*Table_Merge1[[#This Row],[Nima.مقدار]]=0,"",Table_Merge1[[#This Row],[LME Zinc stock]]*Table_Merge1[[#This Row],[Nima.مقدار]]),"")</f>
        <v/>
      </c>
      <c r="AQ3471" s="287" t="str">
        <f>IFERROR(IF(Table_Merge1[[#This Row],[LME Zinc 3-month]]*Table_Merge1[[#This Row],[Nima.مقدار]]=0,"",Table_Merge1[[#This Row],[LME Zinc 3-month]]*Table_Merge1[[#This Row],[Nima.مقدار]]),"")</f>
        <v/>
      </c>
      <c r="AR3471" s="288" t="str">
        <f>IFERROR(IF(Table_Merge1[[#This Row],[LME Zinc stock]]*Table_Merge1[[#This Row],[Azad.Sell]]=0,"",Table_Merge1[[#This Row],[LME Zinc stock]]*Table_Merge1[[#This Row],[Azad.Sell]]),"")</f>
        <v/>
      </c>
      <c r="AS3471" s="288" t="str">
        <f>IFERROR(IF(Table_Merge1[[#This Row],[LME Zinc 3-month]]*Table_Merge1[[#This Row],[Azad.Sell]]=0,"",Table_Merge1[[#This Row],[LME Zinc 3-month]]*Table_Merge1[[#This Row],[Azad.Sell]]),"")</f>
        <v/>
      </c>
      <c r="AT3471"/>
    </row>
    <row r="3472" spans="15:46" x14ac:dyDescent="0.25">
      <c r="O3472" s="283">
        <f>IFERROR(DATE(Table7[[#This Row],[year]],MONTH(DATEVALUE(Table7[[#This Row],[month]]&amp;"1")),Table7[[#This Row],[day]]),"")</f>
        <v>40065</v>
      </c>
      <c r="P3472" s="257" t="s">
        <v>6897</v>
      </c>
      <c r="Q3472" s="257">
        <v>2009</v>
      </c>
      <c r="R3472" s="257" t="s">
        <v>3447</v>
      </c>
      <c r="S3472" s="257">
        <v>9</v>
      </c>
      <c r="T3472" s="257">
        <v>995.75</v>
      </c>
      <c r="U3472" s="257">
        <v>1816.5</v>
      </c>
      <c r="V3472" s="257">
        <v>4583850</v>
      </c>
      <c r="X3472" s="260">
        <v>40143</v>
      </c>
      <c r="Z3472" s="260">
        <v>7</v>
      </c>
      <c r="AB3472" s="260" t="str">
        <f>IFERROR(IFERROR(VLOOKUP(Table_Merge1[[#This Row],[Column1]],Table11[#All],2,FALSE),LEFT(AB3473,8)&amp;IF(LEN((RIGHT(AB3473,2)+1))&lt;2,"0"&amp;(RIGHT(AB3473,2)+1),(RIGHT(AB3473,2)-1))),"")</f>
        <v/>
      </c>
      <c r="AC3472" s="259" t="str">
        <f>LEFT(Table_Merge1[[#This Row],[Column2]],4)</f>
        <v/>
      </c>
      <c r="AD3472" s="259" t="str">
        <f>RIGHT(LEFT(Table_Merge1[[#This Row],[Column2]],7),2)</f>
        <v/>
      </c>
      <c r="AE3472" s="259" t="str">
        <f>RIGHT(Table_Merge1[[#This Row],[Column2]],2)</f>
        <v/>
      </c>
      <c r="AH3472" s="260">
        <v>2009</v>
      </c>
      <c r="AI3472" t="s">
        <v>3450</v>
      </c>
      <c r="AJ3472" s="260">
        <v>26</v>
      </c>
      <c r="AK3472">
        <v>1183</v>
      </c>
      <c r="AL3472">
        <v>2233.5</v>
      </c>
      <c r="AM3472">
        <v>4605600</v>
      </c>
      <c r="AP3472" s="287" t="str">
        <f>IFERROR(IF(Table_Merge1[[#This Row],[LME Zinc stock]]*Table_Merge1[[#This Row],[Nima.مقدار]]=0,"",Table_Merge1[[#This Row],[LME Zinc stock]]*Table_Merge1[[#This Row],[Nima.مقدار]]),"")</f>
        <v/>
      </c>
      <c r="AQ3472" s="287" t="str">
        <f>IFERROR(IF(Table_Merge1[[#This Row],[LME Zinc 3-month]]*Table_Merge1[[#This Row],[Nima.مقدار]]=0,"",Table_Merge1[[#This Row],[LME Zinc 3-month]]*Table_Merge1[[#This Row],[Nima.مقدار]]),"")</f>
        <v/>
      </c>
      <c r="AR3472" s="288" t="str">
        <f>IFERROR(IF(Table_Merge1[[#This Row],[LME Zinc stock]]*Table_Merge1[[#This Row],[Azad.Sell]]=0,"",Table_Merge1[[#This Row],[LME Zinc stock]]*Table_Merge1[[#This Row],[Azad.Sell]]),"")</f>
        <v/>
      </c>
      <c r="AS3472" s="288" t="str">
        <f>IFERROR(IF(Table_Merge1[[#This Row],[LME Zinc 3-month]]*Table_Merge1[[#This Row],[Azad.Sell]]=0,"",Table_Merge1[[#This Row],[LME Zinc 3-month]]*Table_Merge1[[#This Row],[Azad.Sell]]),"")</f>
        <v/>
      </c>
      <c r="AT3472"/>
    </row>
    <row r="3473" spans="15:46" x14ac:dyDescent="0.25">
      <c r="O3473" s="284">
        <f>IFERROR(DATE(Table7[[#This Row],[year]],MONTH(DATEVALUE(Table7[[#This Row],[month]]&amp;"1")),Table7[[#This Row],[day]]),"")</f>
        <v>40064</v>
      </c>
      <c r="P3473" s="195" t="s">
        <v>6898</v>
      </c>
      <c r="Q3473" s="195">
        <v>2009</v>
      </c>
      <c r="R3473" s="195" t="s">
        <v>3447</v>
      </c>
      <c r="S3473" s="195">
        <v>8</v>
      </c>
      <c r="T3473" s="195">
        <v>1004.5</v>
      </c>
      <c r="U3473" s="195">
        <v>1792</v>
      </c>
      <c r="V3473" s="195">
        <v>4587700</v>
      </c>
      <c r="X3473" s="260">
        <v>40142</v>
      </c>
      <c r="Z3473" s="260">
        <v>7</v>
      </c>
      <c r="AB3473" s="260" t="str">
        <f>IFERROR(IFERROR(VLOOKUP(Table_Merge1[[#This Row],[Column1]],Table11[#All],2,FALSE),LEFT(AB3474,8)&amp;IF(LEN((RIGHT(AB3474,2)+1))&lt;2,"0"&amp;(RIGHT(AB3474,2)+1),(RIGHT(AB3474,2)-1))),"")</f>
        <v/>
      </c>
      <c r="AC3473" s="259" t="str">
        <f>LEFT(Table_Merge1[[#This Row],[Column2]],4)</f>
        <v/>
      </c>
      <c r="AD3473" s="259" t="str">
        <f>RIGHT(LEFT(Table_Merge1[[#This Row],[Column2]],7),2)</f>
        <v/>
      </c>
      <c r="AE3473" s="259" t="str">
        <f>RIGHT(Table_Merge1[[#This Row],[Column2]],2)</f>
        <v/>
      </c>
      <c r="AH3473" s="260">
        <v>2009</v>
      </c>
      <c r="AI3473" t="s">
        <v>3450</v>
      </c>
      <c r="AJ3473" s="260">
        <v>25</v>
      </c>
      <c r="AK3473">
        <v>1176.5</v>
      </c>
      <c r="AL3473">
        <v>2284</v>
      </c>
      <c r="AM3473">
        <v>4584200</v>
      </c>
      <c r="AP3473" s="287" t="str">
        <f>IFERROR(IF(Table_Merge1[[#This Row],[LME Zinc stock]]*Table_Merge1[[#This Row],[Nima.مقدار]]=0,"",Table_Merge1[[#This Row],[LME Zinc stock]]*Table_Merge1[[#This Row],[Nima.مقدار]]),"")</f>
        <v/>
      </c>
      <c r="AQ3473" s="287" t="str">
        <f>IFERROR(IF(Table_Merge1[[#This Row],[LME Zinc 3-month]]*Table_Merge1[[#This Row],[Nima.مقدار]]=0,"",Table_Merge1[[#This Row],[LME Zinc 3-month]]*Table_Merge1[[#This Row],[Nima.مقدار]]),"")</f>
        <v/>
      </c>
      <c r="AR3473" s="288" t="str">
        <f>IFERROR(IF(Table_Merge1[[#This Row],[LME Zinc stock]]*Table_Merge1[[#This Row],[Azad.Sell]]=0,"",Table_Merge1[[#This Row],[LME Zinc stock]]*Table_Merge1[[#This Row],[Azad.Sell]]),"")</f>
        <v/>
      </c>
      <c r="AS3473" s="288" t="str">
        <f>IFERROR(IF(Table_Merge1[[#This Row],[LME Zinc 3-month]]*Table_Merge1[[#This Row],[Azad.Sell]]=0,"",Table_Merge1[[#This Row],[LME Zinc 3-month]]*Table_Merge1[[#This Row],[Azad.Sell]]),"")</f>
        <v/>
      </c>
      <c r="AT3473"/>
    </row>
    <row r="3474" spans="15:46" x14ac:dyDescent="0.25">
      <c r="O3474" s="283">
        <f>IFERROR(DATE(Table7[[#This Row],[year]],MONTH(DATEVALUE(Table7[[#This Row],[month]]&amp;"1")),Table7[[#This Row],[day]]),"")</f>
        <v>40063</v>
      </c>
      <c r="P3474" s="257" t="s">
        <v>6899</v>
      </c>
      <c r="Q3474" s="257">
        <v>2009</v>
      </c>
      <c r="R3474" s="257" t="s">
        <v>3447</v>
      </c>
      <c r="S3474" s="257">
        <v>7</v>
      </c>
      <c r="T3474" s="257">
        <v>992.75</v>
      </c>
      <c r="U3474" s="257">
        <v>1827</v>
      </c>
      <c r="V3474" s="257">
        <v>4593225</v>
      </c>
      <c r="X3474" s="260">
        <v>40141</v>
      </c>
      <c r="Z3474" s="260">
        <v>7</v>
      </c>
      <c r="AB3474" s="260" t="str">
        <f>IFERROR(IFERROR(VLOOKUP(Table_Merge1[[#This Row],[Column1]],Table11[#All],2,FALSE),LEFT(AB3475,8)&amp;IF(LEN((RIGHT(AB3475,2)+1))&lt;2,"0"&amp;(RIGHT(AB3475,2)+1),(RIGHT(AB3475,2)-1))),"")</f>
        <v/>
      </c>
      <c r="AC3474" s="259" t="str">
        <f>LEFT(Table_Merge1[[#This Row],[Column2]],4)</f>
        <v/>
      </c>
      <c r="AD3474" s="259" t="str">
        <f>RIGHT(LEFT(Table_Merge1[[#This Row],[Column2]],7),2)</f>
        <v/>
      </c>
      <c r="AE3474" s="259" t="str">
        <f>RIGHT(Table_Merge1[[#This Row],[Column2]],2)</f>
        <v/>
      </c>
      <c r="AH3474" s="260">
        <v>2009</v>
      </c>
      <c r="AI3474" t="s">
        <v>3450</v>
      </c>
      <c r="AJ3474" s="260">
        <v>24</v>
      </c>
      <c r="AK3474">
        <v>1170.25</v>
      </c>
      <c r="AL3474">
        <v>2245.5</v>
      </c>
      <c r="AM3474">
        <v>4586125</v>
      </c>
      <c r="AP3474" s="287" t="str">
        <f>IFERROR(IF(Table_Merge1[[#This Row],[LME Zinc stock]]*Table_Merge1[[#This Row],[Nima.مقدار]]=0,"",Table_Merge1[[#This Row],[LME Zinc stock]]*Table_Merge1[[#This Row],[Nima.مقدار]]),"")</f>
        <v/>
      </c>
      <c r="AQ3474" s="287" t="str">
        <f>IFERROR(IF(Table_Merge1[[#This Row],[LME Zinc 3-month]]*Table_Merge1[[#This Row],[Nima.مقدار]]=0,"",Table_Merge1[[#This Row],[LME Zinc 3-month]]*Table_Merge1[[#This Row],[Nima.مقدار]]),"")</f>
        <v/>
      </c>
      <c r="AR3474" s="288" t="str">
        <f>IFERROR(IF(Table_Merge1[[#This Row],[LME Zinc stock]]*Table_Merge1[[#This Row],[Azad.Sell]]=0,"",Table_Merge1[[#This Row],[LME Zinc stock]]*Table_Merge1[[#This Row],[Azad.Sell]]),"")</f>
        <v/>
      </c>
      <c r="AS3474" s="288" t="str">
        <f>IFERROR(IF(Table_Merge1[[#This Row],[LME Zinc 3-month]]*Table_Merge1[[#This Row],[Azad.Sell]]=0,"",Table_Merge1[[#This Row],[LME Zinc 3-month]]*Table_Merge1[[#This Row],[Azad.Sell]]),"")</f>
        <v/>
      </c>
      <c r="AT3474"/>
    </row>
    <row r="3475" spans="15:46" x14ac:dyDescent="0.25">
      <c r="O3475" s="284">
        <f>IFERROR(DATE(Table7[[#This Row],[year]],MONTH(DATEVALUE(Table7[[#This Row],[month]]&amp;"1")),Table7[[#This Row],[day]]),"")</f>
        <v>40060</v>
      </c>
      <c r="P3475" s="195" t="s">
        <v>6900</v>
      </c>
      <c r="Q3475" s="195">
        <v>2009</v>
      </c>
      <c r="R3475" s="195" t="s">
        <v>3447</v>
      </c>
      <c r="S3475" s="195">
        <v>4</v>
      </c>
      <c r="T3475" s="195">
        <v>987.25</v>
      </c>
      <c r="U3475" s="195">
        <v>1864</v>
      </c>
      <c r="V3475" s="195">
        <v>4597675</v>
      </c>
      <c r="X3475" s="260">
        <v>40140</v>
      </c>
      <c r="Z3475" s="260">
        <v>7</v>
      </c>
      <c r="AB3475" s="260" t="str">
        <f>IFERROR(IFERROR(VLOOKUP(Table_Merge1[[#This Row],[Column1]],Table11[#All],2,FALSE),LEFT(AB3476,8)&amp;IF(LEN((RIGHT(AB3476,2)+1))&lt;2,"0"&amp;(RIGHT(AB3476,2)+1),(RIGHT(AB3476,2)-1))),"")</f>
        <v/>
      </c>
      <c r="AC3475" s="259" t="str">
        <f>LEFT(Table_Merge1[[#This Row],[Column2]],4)</f>
        <v/>
      </c>
      <c r="AD3475" s="259" t="str">
        <f>RIGHT(LEFT(Table_Merge1[[#This Row],[Column2]],7),2)</f>
        <v/>
      </c>
      <c r="AE3475" s="259" t="str">
        <f>RIGHT(Table_Merge1[[#This Row],[Column2]],2)</f>
        <v/>
      </c>
      <c r="AH3475" s="260">
        <v>2009</v>
      </c>
      <c r="AI3475" t="s">
        <v>3450</v>
      </c>
      <c r="AJ3475" s="260">
        <v>23</v>
      </c>
      <c r="AK3475">
        <v>1166</v>
      </c>
      <c r="AL3475">
        <v>2200.5</v>
      </c>
      <c r="AM3475">
        <v>4590000</v>
      </c>
      <c r="AP3475" s="287" t="str">
        <f>IFERROR(IF(Table_Merge1[[#This Row],[LME Zinc stock]]*Table_Merge1[[#This Row],[Nima.مقدار]]=0,"",Table_Merge1[[#This Row],[LME Zinc stock]]*Table_Merge1[[#This Row],[Nima.مقدار]]),"")</f>
        <v/>
      </c>
      <c r="AQ3475" s="287" t="str">
        <f>IFERROR(IF(Table_Merge1[[#This Row],[LME Zinc 3-month]]*Table_Merge1[[#This Row],[Nima.مقدار]]=0,"",Table_Merge1[[#This Row],[LME Zinc 3-month]]*Table_Merge1[[#This Row],[Nima.مقدار]]),"")</f>
        <v/>
      </c>
      <c r="AR3475" s="288" t="str">
        <f>IFERROR(IF(Table_Merge1[[#This Row],[LME Zinc stock]]*Table_Merge1[[#This Row],[Azad.Sell]]=0,"",Table_Merge1[[#This Row],[LME Zinc stock]]*Table_Merge1[[#This Row],[Azad.Sell]]),"")</f>
        <v/>
      </c>
      <c r="AS3475" s="288" t="str">
        <f>IFERROR(IF(Table_Merge1[[#This Row],[LME Zinc 3-month]]*Table_Merge1[[#This Row],[Azad.Sell]]=0,"",Table_Merge1[[#This Row],[LME Zinc 3-month]]*Table_Merge1[[#This Row],[Azad.Sell]]),"")</f>
        <v/>
      </c>
      <c r="AT3475"/>
    </row>
    <row r="3476" spans="15:46" x14ac:dyDescent="0.25">
      <c r="O3476" s="283">
        <f>IFERROR(DATE(Table7[[#This Row],[year]],MONTH(DATEVALUE(Table7[[#This Row],[month]]&amp;"1")),Table7[[#This Row],[day]]),"")</f>
        <v>40059</v>
      </c>
      <c r="P3476" s="257" t="s">
        <v>6901</v>
      </c>
      <c r="Q3476" s="257">
        <v>2009</v>
      </c>
      <c r="R3476" s="257" t="s">
        <v>3447</v>
      </c>
      <c r="S3476" s="257">
        <v>3</v>
      </c>
      <c r="T3476" s="257">
        <v>982.5</v>
      </c>
      <c r="U3476" s="257">
        <v>1881</v>
      </c>
      <c r="V3476" s="257">
        <v>4603250</v>
      </c>
      <c r="X3476" s="260">
        <v>40137</v>
      </c>
      <c r="Z3476" s="260">
        <v>7</v>
      </c>
      <c r="AB3476" s="260" t="str">
        <f>IFERROR(IFERROR(VLOOKUP(Table_Merge1[[#This Row],[Column1]],Table11[#All],2,FALSE),LEFT(AB3477,8)&amp;IF(LEN((RIGHT(AB3477,2)+1))&lt;2,"0"&amp;(RIGHT(AB3477,2)+1),(RIGHT(AB3477,2)-1))),"")</f>
        <v/>
      </c>
      <c r="AC3476" s="259" t="str">
        <f>LEFT(Table_Merge1[[#This Row],[Column2]],4)</f>
        <v/>
      </c>
      <c r="AD3476" s="259" t="str">
        <f>RIGHT(LEFT(Table_Merge1[[#This Row],[Column2]],7),2)</f>
        <v/>
      </c>
      <c r="AE3476" s="259" t="str">
        <f>RIGHT(Table_Merge1[[#This Row],[Column2]],2)</f>
        <v/>
      </c>
      <c r="AH3476" s="260">
        <v>2009</v>
      </c>
      <c r="AI3476" t="s">
        <v>3450</v>
      </c>
      <c r="AJ3476" s="260">
        <v>20</v>
      </c>
      <c r="AK3476">
        <v>1142.5</v>
      </c>
      <c r="AL3476">
        <v>2163</v>
      </c>
      <c r="AM3476">
        <v>4593150</v>
      </c>
      <c r="AP3476" s="287" t="str">
        <f>IFERROR(IF(Table_Merge1[[#This Row],[LME Zinc stock]]*Table_Merge1[[#This Row],[Nima.مقدار]]=0,"",Table_Merge1[[#This Row],[LME Zinc stock]]*Table_Merge1[[#This Row],[Nima.مقدار]]),"")</f>
        <v/>
      </c>
      <c r="AQ3476" s="287" t="str">
        <f>IFERROR(IF(Table_Merge1[[#This Row],[LME Zinc 3-month]]*Table_Merge1[[#This Row],[Nima.مقدار]]=0,"",Table_Merge1[[#This Row],[LME Zinc 3-month]]*Table_Merge1[[#This Row],[Nima.مقدار]]),"")</f>
        <v/>
      </c>
      <c r="AR3476" s="288" t="str">
        <f>IFERROR(IF(Table_Merge1[[#This Row],[LME Zinc stock]]*Table_Merge1[[#This Row],[Azad.Sell]]=0,"",Table_Merge1[[#This Row],[LME Zinc stock]]*Table_Merge1[[#This Row],[Azad.Sell]]),"")</f>
        <v/>
      </c>
      <c r="AS3476" s="288" t="str">
        <f>IFERROR(IF(Table_Merge1[[#This Row],[LME Zinc 3-month]]*Table_Merge1[[#This Row],[Azad.Sell]]=0,"",Table_Merge1[[#This Row],[LME Zinc 3-month]]*Table_Merge1[[#This Row],[Azad.Sell]]),"")</f>
        <v/>
      </c>
      <c r="AT3476"/>
    </row>
    <row r="3477" spans="15:46" x14ac:dyDescent="0.25">
      <c r="O3477" s="284">
        <f>IFERROR(DATE(Table7[[#This Row],[year]],MONTH(DATEVALUE(Table7[[#This Row],[month]]&amp;"1")),Table7[[#This Row],[day]]),"")</f>
        <v>40058</v>
      </c>
      <c r="P3477" s="195" t="s">
        <v>6902</v>
      </c>
      <c r="Q3477" s="195">
        <v>2009</v>
      </c>
      <c r="R3477" s="195" t="s">
        <v>3447</v>
      </c>
      <c r="S3477" s="195">
        <v>2</v>
      </c>
      <c r="T3477" s="195">
        <v>955</v>
      </c>
      <c r="U3477" s="195">
        <v>1893.5</v>
      </c>
      <c r="V3477" s="195">
        <v>4607500</v>
      </c>
      <c r="X3477" s="260">
        <v>40136</v>
      </c>
      <c r="Z3477" s="260">
        <v>7</v>
      </c>
      <c r="AB3477" s="260" t="str">
        <f>IFERROR(IFERROR(VLOOKUP(Table_Merge1[[#This Row],[Column1]],Table11[#All],2,FALSE),LEFT(AB3478,8)&amp;IF(LEN((RIGHT(AB3478,2)+1))&lt;2,"0"&amp;(RIGHT(AB3478,2)+1),(RIGHT(AB3478,2)-1))),"")</f>
        <v/>
      </c>
      <c r="AC3477" s="259" t="str">
        <f>LEFT(Table_Merge1[[#This Row],[Column2]],4)</f>
        <v/>
      </c>
      <c r="AD3477" s="259" t="str">
        <f>RIGHT(LEFT(Table_Merge1[[#This Row],[Column2]],7),2)</f>
        <v/>
      </c>
      <c r="AE3477" s="259" t="str">
        <f>RIGHT(Table_Merge1[[#This Row],[Column2]],2)</f>
        <v/>
      </c>
      <c r="AH3477" s="260">
        <v>2009</v>
      </c>
      <c r="AI3477" t="s">
        <v>3450</v>
      </c>
      <c r="AJ3477" s="260">
        <v>19</v>
      </c>
      <c r="AK3477">
        <v>1136</v>
      </c>
      <c r="AL3477">
        <v>2164.5</v>
      </c>
      <c r="AM3477">
        <v>4595200</v>
      </c>
      <c r="AP3477" s="287" t="str">
        <f>IFERROR(IF(Table_Merge1[[#This Row],[LME Zinc stock]]*Table_Merge1[[#This Row],[Nima.مقدار]]=0,"",Table_Merge1[[#This Row],[LME Zinc stock]]*Table_Merge1[[#This Row],[Nima.مقدار]]),"")</f>
        <v/>
      </c>
      <c r="AQ3477" s="287" t="str">
        <f>IFERROR(IF(Table_Merge1[[#This Row],[LME Zinc 3-month]]*Table_Merge1[[#This Row],[Nima.مقدار]]=0,"",Table_Merge1[[#This Row],[LME Zinc 3-month]]*Table_Merge1[[#This Row],[Nima.مقدار]]),"")</f>
        <v/>
      </c>
      <c r="AR3477" s="288" t="str">
        <f>IFERROR(IF(Table_Merge1[[#This Row],[LME Zinc stock]]*Table_Merge1[[#This Row],[Azad.Sell]]=0,"",Table_Merge1[[#This Row],[LME Zinc stock]]*Table_Merge1[[#This Row],[Azad.Sell]]),"")</f>
        <v/>
      </c>
      <c r="AS3477" s="288" t="str">
        <f>IFERROR(IF(Table_Merge1[[#This Row],[LME Zinc 3-month]]*Table_Merge1[[#This Row],[Azad.Sell]]=0,"",Table_Merge1[[#This Row],[LME Zinc 3-month]]*Table_Merge1[[#This Row],[Azad.Sell]]),"")</f>
        <v/>
      </c>
      <c r="AT3477"/>
    </row>
    <row r="3478" spans="15:46" x14ac:dyDescent="0.25">
      <c r="O3478" s="283">
        <f>IFERROR(DATE(Table7[[#This Row],[year]],MONTH(DATEVALUE(Table7[[#This Row],[month]]&amp;"1")),Table7[[#This Row],[day]]),"")</f>
        <v>40057</v>
      </c>
      <c r="P3478" s="257" t="s">
        <v>6903</v>
      </c>
      <c r="Q3478" s="257">
        <v>2009</v>
      </c>
      <c r="R3478" s="257" t="s">
        <v>3447</v>
      </c>
      <c r="S3478" s="257">
        <v>1</v>
      </c>
      <c r="T3478" s="257">
        <v>949.75</v>
      </c>
      <c r="U3478" s="257">
        <v>1871.5</v>
      </c>
      <c r="V3478" s="257">
        <v>4612325</v>
      </c>
      <c r="X3478" s="260">
        <v>40135</v>
      </c>
      <c r="Z3478" s="260">
        <v>7</v>
      </c>
      <c r="AB3478" s="260" t="str">
        <f>IFERROR(IFERROR(VLOOKUP(Table_Merge1[[#This Row],[Column1]],Table11[#All],2,FALSE),LEFT(AB3479,8)&amp;IF(LEN((RIGHT(AB3479,2)+1))&lt;2,"0"&amp;(RIGHT(AB3479,2)+1),(RIGHT(AB3479,2)-1))),"")</f>
        <v/>
      </c>
      <c r="AC3478" s="259" t="str">
        <f>LEFT(Table_Merge1[[#This Row],[Column2]],4)</f>
        <v/>
      </c>
      <c r="AD3478" s="259" t="str">
        <f>RIGHT(LEFT(Table_Merge1[[#This Row],[Column2]],7),2)</f>
        <v/>
      </c>
      <c r="AE3478" s="259" t="str">
        <f>RIGHT(Table_Merge1[[#This Row],[Column2]],2)</f>
        <v/>
      </c>
      <c r="AH3478" s="260">
        <v>2009</v>
      </c>
      <c r="AI3478" t="s">
        <v>3450</v>
      </c>
      <c r="AJ3478" s="260">
        <v>18</v>
      </c>
      <c r="AK3478">
        <v>1146</v>
      </c>
      <c r="AL3478">
        <v>2134</v>
      </c>
      <c r="AM3478">
        <v>4590150</v>
      </c>
      <c r="AP3478" s="287" t="str">
        <f>IFERROR(IF(Table_Merge1[[#This Row],[LME Zinc stock]]*Table_Merge1[[#This Row],[Nima.مقدار]]=0,"",Table_Merge1[[#This Row],[LME Zinc stock]]*Table_Merge1[[#This Row],[Nima.مقدار]]),"")</f>
        <v/>
      </c>
      <c r="AQ3478" s="287" t="str">
        <f>IFERROR(IF(Table_Merge1[[#This Row],[LME Zinc 3-month]]*Table_Merge1[[#This Row],[Nima.مقدار]]=0,"",Table_Merge1[[#This Row],[LME Zinc 3-month]]*Table_Merge1[[#This Row],[Nima.مقدار]]),"")</f>
        <v/>
      </c>
      <c r="AR3478" s="288" t="str">
        <f>IFERROR(IF(Table_Merge1[[#This Row],[LME Zinc stock]]*Table_Merge1[[#This Row],[Azad.Sell]]=0,"",Table_Merge1[[#This Row],[LME Zinc stock]]*Table_Merge1[[#This Row],[Azad.Sell]]),"")</f>
        <v/>
      </c>
      <c r="AS3478" s="288" t="str">
        <f>IFERROR(IF(Table_Merge1[[#This Row],[LME Zinc 3-month]]*Table_Merge1[[#This Row],[Azad.Sell]]=0,"",Table_Merge1[[#This Row],[LME Zinc 3-month]]*Table_Merge1[[#This Row],[Azad.Sell]]),"")</f>
        <v/>
      </c>
      <c r="AT3478"/>
    </row>
    <row r="3479" spans="15:46" x14ac:dyDescent="0.25">
      <c r="O3479" s="284">
        <f>IFERROR(DATE(Table7[[#This Row],[year]],MONTH(DATEVALUE(Table7[[#This Row],[month]]&amp;"1")),Table7[[#This Row],[day]]),"")</f>
        <v>40053</v>
      </c>
      <c r="P3479" s="195" t="s">
        <v>6904</v>
      </c>
      <c r="Q3479" s="195">
        <v>2009</v>
      </c>
      <c r="R3479" s="195" t="s">
        <v>3445</v>
      </c>
      <c r="S3479" s="195">
        <v>28</v>
      </c>
      <c r="T3479" s="195">
        <v>950.75</v>
      </c>
      <c r="U3479" s="195">
        <v>1946.5</v>
      </c>
      <c r="V3479" s="195">
        <v>4624150</v>
      </c>
      <c r="X3479" s="260">
        <v>40134</v>
      </c>
      <c r="Z3479" s="260">
        <v>7</v>
      </c>
      <c r="AB3479" s="260" t="str">
        <f>IFERROR(IFERROR(VLOOKUP(Table_Merge1[[#This Row],[Column1]],Table11[#All],2,FALSE),LEFT(AB3480,8)&amp;IF(LEN((RIGHT(AB3480,2)+1))&lt;2,"0"&amp;(RIGHT(AB3480,2)+1),(RIGHT(AB3480,2)-1))),"")</f>
        <v/>
      </c>
      <c r="AC3479" s="259" t="str">
        <f>LEFT(Table_Merge1[[#This Row],[Column2]],4)</f>
        <v/>
      </c>
      <c r="AD3479" s="259" t="str">
        <f>RIGHT(LEFT(Table_Merge1[[#This Row],[Column2]],7),2)</f>
        <v/>
      </c>
      <c r="AE3479" s="259" t="str">
        <f>RIGHT(Table_Merge1[[#This Row],[Column2]],2)</f>
        <v/>
      </c>
      <c r="AH3479" s="260">
        <v>2009</v>
      </c>
      <c r="AI3479" t="s">
        <v>3450</v>
      </c>
      <c r="AJ3479" s="260">
        <v>17</v>
      </c>
      <c r="AK3479">
        <v>1131.75</v>
      </c>
      <c r="AL3479">
        <v>2138</v>
      </c>
      <c r="AM3479">
        <v>4594100</v>
      </c>
      <c r="AP3479" s="287" t="str">
        <f>IFERROR(IF(Table_Merge1[[#This Row],[LME Zinc stock]]*Table_Merge1[[#This Row],[Nima.مقدار]]=0,"",Table_Merge1[[#This Row],[LME Zinc stock]]*Table_Merge1[[#This Row],[Nima.مقدار]]),"")</f>
        <v/>
      </c>
      <c r="AQ3479" s="287" t="str">
        <f>IFERROR(IF(Table_Merge1[[#This Row],[LME Zinc 3-month]]*Table_Merge1[[#This Row],[Nima.مقدار]]=0,"",Table_Merge1[[#This Row],[LME Zinc 3-month]]*Table_Merge1[[#This Row],[Nima.مقدار]]),"")</f>
        <v/>
      </c>
      <c r="AR3479" s="288" t="str">
        <f>IFERROR(IF(Table_Merge1[[#This Row],[LME Zinc stock]]*Table_Merge1[[#This Row],[Azad.Sell]]=0,"",Table_Merge1[[#This Row],[LME Zinc stock]]*Table_Merge1[[#This Row],[Azad.Sell]]),"")</f>
        <v/>
      </c>
      <c r="AS3479" s="288" t="str">
        <f>IFERROR(IF(Table_Merge1[[#This Row],[LME Zinc 3-month]]*Table_Merge1[[#This Row],[Azad.Sell]]=0,"",Table_Merge1[[#This Row],[LME Zinc 3-month]]*Table_Merge1[[#This Row],[Azad.Sell]]),"")</f>
        <v/>
      </c>
      <c r="AT3479"/>
    </row>
    <row r="3480" spans="15:46" x14ac:dyDescent="0.25">
      <c r="O3480" s="283">
        <f>IFERROR(DATE(Table7[[#This Row],[year]],MONTH(DATEVALUE(Table7[[#This Row],[month]]&amp;"1")),Table7[[#This Row],[day]]),"")</f>
        <v>40052</v>
      </c>
      <c r="P3480" s="257" t="s">
        <v>6905</v>
      </c>
      <c r="Q3480" s="257">
        <v>2009</v>
      </c>
      <c r="R3480" s="257" t="s">
        <v>3445</v>
      </c>
      <c r="S3480" s="257">
        <v>27</v>
      </c>
      <c r="T3480" s="257">
        <v>943.5</v>
      </c>
      <c r="U3480" s="257">
        <v>1888</v>
      </c>
      <c r="V3480" s="257">
        <v>4629000</v>
      </c>
      <c r="X3480" s="260">
        <v>40133</v>
      </c>
      <c r="Z3480" s="260">
        <v>7</v>
      </c>
      <c r="AB3480" s="260" t="str">
        <f>IFERROR(IFERROR(VLOOKUP(Table_Merge1[[#This Row],[Column1]],Table11[#All],2,FALSE),LEFT(AB3481,8)&amp;IF(LEN((RIGHT(AB3481,2)+1))&lt;2,"0"&amp;(RIGHT(AB3481,2)+1),(RIGHT(AB3481,2)-1))),"")</f>
        <v/>
      </c>
      <c r="AC3480" s="259" t="str">
        <f>LEFT(Table_Merge1[[#This Row],[Column2]],4)</f>
        <v/>
      </c>
      <c r="AD3480" s="259" t="str">
        <f>RIGHT(LEFT(Table_Merge1[[#This Row],[Column2]],7),2)</f>
        <v/>
      </c>
      <c r="AE3480" s="259" t="str">
        <f>RIGHT(Table_Merge1[[#This Row],[Column2]],2)</f>
        <v/>
      </c>
      <c r="AH3480" s="260">
        <v>2009</v>
      </c>
      <c r="AI3480" t="s">
        <v>3450</v>
      </c>
      <c r="AJ3480" s="260">
        <v>16</v>
      </c>
      <c r="AK3480">
        <v>1128.75</v>
      </c>
      <c r="AL3480">
        <v>2144</v>
      </c>
      <c r="AM3480">
        <v>4593075</v>
      </c>
      <c r="AP3480" s="287" t="str">
        <f>IFERROR(IF(Table_Merge1[[#This Row],[LME Zinc stock]]*Table_Merge1[[#This Row],[Nima.مقدار]]=0,"",Table_Merge1[[#This Row],[LME Zinc stock]]*Table_Merge1[[#This Row],[Nima.مقدار]]),"")</f>
        <v/>
      </c>
      <c r="AQ3480" s="287" t="str">
        <f>IFERROR(IF(Table_Merge1[[#This Row],[LME Zinc 3-month]]*Table_Merge1[[#This Row],[Nima.مقدار]]=0,"",Table_Merge1[[#This Row],[LME Zinc 3-month]]*Table_Merge1[[#This Row],[Nima.مقدار]]),"")</f>
        <v/>
      </c>
      <c r="AR3480" s="288" t="str">
        <f>IFERROR(IF(Table_Merge1[[#This Row],[LME Zinc stock]]*Table_Merge1[[#This Row],[Azad.Sell]]=0,"",Table_Merge1[[#This Row],[LME Zinc stock]]*Table_Merge1[[#This Row],[Azad.Sell]]),"")</f>
        <v/>
      </c>
      <c r="AS3480" s="288" t="str">
        <f>IFERROR(IF(Table_Merge1[[#This Row],[LME Zinc 3-month]]*Table_Merge1[[#This Row],[Azad.Sell]]=0,"",Table_Merge1[[#This Row],[LME Zinc 3-month]]*Table_Merge1[[#This Row],[Azad.Sell]]),"")</f>
        <v/>
      </c>
      <c r="AT3480"/>
    </row>
    <row r="3481" spans="15:46" x14ac:dyDescent="0.25">
      <c r="O3481" s="284">
        <f>IFERROR(DATE(Table7[[#This Row],[year]],MONTH(DATEVALUE(Table7[[#This Row],[month]]&amp;"1")),Table7[[#This Row],[day]]),"")</f>
        <v>40051</v>
      </c>
      <c r="P3481" s="195" t="s">
        <v>6906</v>
      </c>
      <c r="Q3481" s="195">
        <v>2009</v>
      </c>
      <c r="R3481" s="195" t="s">
        <v>3445</v>
      </c>
      <c r="S3481" s="195">
        <v>26</v>
      </c>
      <c r="T3481" s="195">
        <v>949.5</v>
      </c>
      <c r="U3481" s="195">
        <v>1842</v>
      </c>
      <c r="V3481" s="195">
        <v>4617900</v>
      </c>
      <c r="X3481" s="260">
        <v>40130</v>
      </c>
      <c r="Z3481" s="260">
        <v>8</v>
      </c>
      <c r="AB3481" s="260" t="str">
        <f>IFERROR(IFERROR(VLOOKUP(Table_Merge1[[#This Row],[Column1]],Table11[#All],2,FALSE),LEFT(AB3482,8)&amp;IF(LEN((RIGHT(AB3482,2)+1))&lt;2,"0"&amp;(RIGHT(AB3482,2)+1),(RIGHT(AB3482,2)-1))),"")</f>
        <v/>
      </c>
      <c r="AC3481" s="259" t="str">
        <f>LEFT(Table_Merge1[[#This Row],[Column2]],4)</f>
        <v/>
      </c>
      <c r="AD3481" s="259" t="str">
        <f>RIGHT(LEFT(Table_Merge1[[#This Row],[Column2]],7),2)</f>
        <v/>
      </c>
      <c r="AE3481" s="259" t="str">
        <f>RIGHT(Table_Merge1[[#This Row],[Column2]],2)</f>
        <v/>
      </c>
      <c r="AH3481" s="260">
        <v>2009</v>
      </c>
      <c r="AI3481" t="s">
        <v>3450</v>
      </c>
      <c r="AJ3481" s="260">
        <v>13</v>
      </c>
      <c r="AK3481">
        <v>1107.5</v>
      </c>
      <c r="AL3481">
        <v>2130.5</v>
      </c>
      <c r="AM3481">
        <v>4595900</v>
      </c>
      <c r="AP3481" s="287" t="str">
        <f>IFERROR(IF(Table_Merge1[[#This Row],[LME Zinc stock]]*Table_Merge1[[#This Row],[Nima.مقدار]]=0,"",Table_Merge1[[#This Row],[LME Zinc stock]]*Table_Merge1[[#This Row],[Nima.مقدار]]),"")</f>
        <v/>
      </c>
      <c r="AQ3481" s="287" t="str">
        <f>IFERROR(IF(Table_Merge1[[#This Row],[LME Zinc 3-month]]*Table_Merge1[[#This Row],[Nima.مقدار]]=0,"",Table_Merge1[[#This Row],[LME Zinc 3-month]]*Table_Merge1[[#This Row],[Nima.مقدار]]),"")</f>
        <v/>
      </c>
      <c r="AR3481" s="288" t="str">
        <f>IFERROR(IF(Table_Merge1[[#This Row],[LME Zinc stock]]*Table_Merge1[[#This Row],[Azad.Sell]]=0,"",Table_Merge1[[#This Row],[LME Zinc stock]]*Table_Merge1[[#This Row],[Azad.Sell]]),"")</f>
        <v/>
      </c>
      <c r="AS3481" s="288" t="str">
        <f>IFERROR(IF(Table_Merge1[[#This Row],[LME Zinc 3-month]]*Table_Merge1[[#This Row],[Azad.Sell]]=0,"",Table_Merge1[[#This Row],[LME Zinc 3-month]]*Table_Merge1[[#This Row],[Azad.Sell]]),"")</f>
        <v/>
      </c>
      <c r="AT3481"/>
    </row>
    <row r="3482" spans="15:46" x14ac:dyDescent="0.25">
      <c r="O3482" s="283">
        <f>IFERROR(DATE(Table7[[#This Row],[year]],MONTH(DATEVALUE(Table7[[#This Row],[month]]&amp;"1")),Table7[[#This Row],[day]]),"")</f>
        <v>40050</v>
      </c>
      <c r="P3482" s="257" t="s">
        <v>6907</v>
      </c>
      <c r="Q3482" s="257">
        <v>2009</v>
      </c>
      <c r="R3482" s="257" t="s">
        <v>3445</v>
      </c>
      <c r="S3482" s="257">
        <v>25</v>
      </c>
      <c r="T3482" s="257">
        <v>947.5</v>
      </c>
      <c r="U3482" s="257">
        <v>1831</v>
      </c>
      <c r="V3482" s="257">
        <v>4597275</v>
      </c>
      <c r="X3482" s="260">
        <v>40129</v>
      </c>
      <c r="Z3482" s="260">
        <v>8</v>
      </c>
      <c r="AB3482" s="260" t="str">
        <f>IFERROR(IFERROR(VLOOKUP(Table_Merge1[[#This Row],[Column1]],Table11[#All],2,FALSE),LEFT(AB3483,8)&amp;IF(LEN((RIGHT(AB3483,2)+1))&lt;2,"0"&amp;(RIGHT(AB3483,2)+1),(RIGHT(AB3483,2)-1))),"")</f>
        <v/>
      </c>
      <c r="AC3482" s="259" t="str">
        <f>LEFT(Table_Merge1[[#This Row],[Column2]],4)</f>
        <v/>
      </c>
      <c r="AD3482" s="259" t="str">
        <f>RIGHT(LEFT(Table_Merge1[[#This Row],[Column2]],7),2)</f>
        <v/>
      </c>
      <c r="AE3482" s="259" t="str">
        <f>RIGHT(Table_Merge1[[#This Row],[Column2]],2)</f>
        <v/>
      </c>
      <c r="AH3482" s="260">
        <v>2009</v>
      </c>
      <c r="AI3482" t="s">
        <v>3450</v>
      </c>
      <c r="AJ3482" s="260">
        <v>12</v>
      </c>
      <c r="AK3482">
        <v>1116</v>
      </c>
      <c r="AL3482">
        <v>2080.5</v>
      </c>
      <c r="AM3482">
        <v>4599700</v>
      </c>
      <c r="AP3482" s="287" t="str">
        <f>IFERROR(IF(Table_Merge1[[#This Row],[LME Zinc stock]]*Table_Merge1[[#This Row],[Nima.مقدار]]=0,"",Table_Merge1[[#This Row],[LME Zinc stock]]*Table_Merge1[[#This Row],[Nima.مقدار]]),"")</f>
        <v/>
      </c>
      <c r="AQ3482" s="287" t="str">
        <f>IFERROR(IF(Table_Merge1[[#This Row],[LME Zinc 3-month]]*Table_Merge1[[#This Row],[Nima.مقدار]]=0,"",Table_Merge1[[#This Row],[LME Zinc 3-month]]*Table_Merge1[[#This Row],[Nima.مقدار]]),"")</f>
        <v/>
      </c>
      <c r="AR3482" s="288" t="str">
        <f>IFERROR(IF(Table_Merge1[[#This Row],[LME Zinc stock]]*Table_Merge1[[#This Row],[Azad.Sell]]=0,"",Table_Merge1[[#This Row],[LME Zinc stock]]*Table_Merge1[[#This Row],[Azad.Sell]]),"")</f>
        <v/>
      </c>
      <c r="AS3482" s="288" t="str">
        <f>IFERROR(IF(Table_Merge1[[#This Row],[LME Zinc 3-month]]*Table_Merge1[[#This Row],[Azad.Sell]]=0,"",Table_Merge1[[#This Row],[LME Zinc 3-month]]*Table_Merge1[[#This Row],[Azad.Sell]]),"")</f>
        <v/>
      </c>
      <c r="AT3482"/>
    </row>
    <row r="3483" spans="15:46" x14ac:dyDescent="0.25">
      <c r="O3483" s="284">
        <f>IFERROR(DATE(Table7[[#This Row],[year]],MONTH(DATEVALUE(Table7[[#This Row],[month]]&amp;"1")),Table7[[#This Row],[day]]),"")</f>
        <v>40049</v>
      </c>
      <c r="P3483" s="195" t="s">
        <v>6908</v>
      </c>
      <c r="Q3483" s="195">
        <v>2009</v>
      </c>
      <c r="R3483" s="195" t="s">
        <v>3445</v>
      </c>
      <c r="S3483" s="195">
        <v>24</v>
      </c>
      <c r="T3483" s="195">
        <v>953.75</v>
      </c>
      <c r="U3483" s="195">
        <v>1856</v>
      </c>
      <c r="V3483" s="195">
        <v>4591625</v>
      </c>
      <c r="X3483" s="260">
        <v>40128</v>
      </c>
      <c r="Z3483" s="260">
        <v>8</v>
      </c>
      <c r="AB3483" s="260" t="str">
        <f>IFERROR(IFERROR(VLOOKUP(Table_Merge1[[#This Row],[Column1]],Table11[#All],2,FALSE),LEFT(AB3484,8)&amp;IF(LEN((RIGHT(AB3484,2)+1))&lt;2,"0"&amp;(RIGHT(AB3484,2)+1),(RIGHT(AB3484,2)-1))),"")</f>
        <v/>
      </c>
      <c r="AC3483" s="259" t="str">
        <f>LEFT(Table_Merge1[[#This Row],[Column2]],4)</f>
        <v/>
      </c>
      <c r="AD3483" s="259" t="str">
        <f>RIGHT(LEFT(Table_Merge1[[#This Row],[Column2]],7),2)</f>
        <v/>
      </c>
      <c r="AE3483" s="259" t="str">
        <f>RIGHT(Table_Merge1[[#This Row],[Column2]],2)</f>
        <v/>
      </c>
      <c r="AH3483" s="260">
        <v>2009</v>
      </c>
      <c r="AI3483" t="s">
        <v>3450</v>
      </c>
      <c r="AJ3483" s="260">
        <v>11</v>
      </c>
      <c r="AK3483">
        <v>1114.75</v>
      </c>
      <c r="AL3483" t="s">
        <v>3621</v>
      </c>
      <c r="AM3483" t="s">
        <v>3621</v>
      </c>
      <c r="AP3483" s="287" t="str">
        <f>IFERROR(IF(Table_Merge1[[#This Row],[LME Zinc stock]]*Table_Merge1[[#This Row],[Nima.مقدار]]=0,"",Table_Merge1[[#This Row],[LME Zinc stock]]*Table_Merge1[[#This Row],[Nima.مقدار]]),"")</f>
        <v/>
      </c>
      <c r="AQ3483" s="287" t="str">
        <f>IFERROR(IF(Table_Merge1[[#This Row],[LME Zinc 3-month]]*Table_Merge1[[#This Row],[Nima.مقدار]]=0,"",Table_Merge1[[#This Row],[LME Zinc 3-month]]*Table_Merge1[[#This Row],[Nima.مقدار]]),"")</f>
        <v/>
      </c>
      <c r="AR3483" s="288" t="str">
        <f>IFERROR(IF(Table_Merge1[[#This Row],[LME Zinc stock]]*Table_Merge1[[#This Row],[Azad.Sell]]=0,"",Table_Merge1[[#This Row],[LME Zinc stock]]*Table_Merge1[[#This Row],[Azad.Sell]]),"")</f>
        <v/>
      </c>
      <c r="AS3483" s="288" t="str">
        <f>IFERROR(IF(Table_Merge1[[#This Row],[LME Zinc 3-month]]*Table_Merge1[[#This Row],[Azad.Sell]]=0,"",Table_Merge1[[#This Row],[LME Zinc 3-month]]*Table_Merge1[[#This Row],[Azad.Sell]]),"")</f>
        <v/>
      </c>
      <c r="AT3483"/>
    </row>
    <row r="3484" spans="15:46" x14ac:dyDescent="0.25">
      <c r="O3484" s="283">
        <f>IFERROR(DATE(Table7[[#This Row],[year]],MONTH(DATEVALUE(Table7[[#This Row],[month]]&amp;"1")),Table7[[#This Row],[day]]),"")</f>
        <v>40046</v>
      </c>
      <c r="P3484" s="257" t="s">
        <v>6909</v>
      </c>
      <c r="Q3484" s="257">
        <v>2009</v>
      </c>
      <c r="R3484" s="257" t="s">
        <v>3445</v>
      </c>
      <c r="S3484" s="257">
        <v>21</v>
      </c>
      <c r="T3484" s="257">
        <v>941.5</v>
      </c>
      <c r="U3484" s="257">
        <v>1856.5</v>
      </c>
      <c r="V3484" s="257">
        <v>4593850</v>
      </c>
      <c r="X3484" s="260">
        <v>40127</v>
      </c>
      <c r="Z3484" s="260">
        <v>8</v>
      </c>
      <c r="AB3484" s="260" t="str">
        <f>IFERROR(IFERROR(VLOOKUP(Table_Merge1[[#This Row],[Column1]],Table11[#All],2,FALSE),LEFT(AB3485,8)&amp;IF(LEN((RIGHT(AB3485,2)+1))&lt;2,"0"&amp;(RIGHT(AB3485,2)+1),(RIGHT(AB3485,2)-1))),"")</f>
        <v/>
      </c>
      <c r="AC3484" s="259" t="str">
        <f>LEFT(Table_Merge1[[#This Row],[Column2]],4)</f>
        <v/>
      </c>
      <c r="AD3484" s="259" t="str">
        <f>RIGHT(LEFT(Table_Merge1[[#This Row],[Column2]],7),2)</f>
        <v/>
      </c>
      <c r="AE3484" s="259" t="str">
        <f>RIGHT(Table_Merge1[[#This Row],[Column2]],2)</f>
        <v/>
      </c>
      <c r="AH3484" s="260">
        <v>2009</v>
      </c>
      <c r="AI3484" t="s">
        <v>3450</v>
      </c>
      <c r="AJ3484" s="260">
        <v>10</v>
      </c>
      <c r="AK3484">
        <v>1099.75</v>
      </c>
      <c r="AL3484">
        <v>2035</v>
      </c>
      <c r="AM3484">
        <v>4599475</v>
      </c>
      <c r="AP3484" s="287" t="str">
        <f>IFERROR(IF(Table_Merge1[[#This Row],[LME Zinc stock]]*Table_Merge1[[#This Row],[Nima.مقدار]]=0,"",Table_Merge1[[#This Row],[LME Zinc stock]]*Table_Merge1[[#This Row],[Nima.مقدار]]),"")</f>
        <v/>
      </c>
      <c r="AQ3484" s="287" t="str">
        <f>IFERROR(IF(Table_Merge1[[#This Row],[LME Zinc 3-month]]*Table_Merge1[[#This Row],[Nima.مقدار]]=0,"",Table_Merge1[[#This Row],[LME Zinc 3-month]]*Table_Merge1[[#This Row],[Nima.مقدار]]),"")</f>
        <v/>
      </c>
      <c r="AR3484" s="288" t="str">
        <f>IFERROR(IF(Table_Merge1[[#This Row],[LME Zinc stock]]*Table_Merge1[[#This Row],[Azad.Sell]]=0,"",Table_Merge1[[#This Row],[LME Zinc stock]]*Table_Merge1[[#This Row],[Azad.Sell]]),"")</f>
        <v/>
      </c>
      <c r="AS3484" s="288" t="str">
        <f>IFERROR(IF(Table_Merge1[[#This Row],[LME Zinc 3-month]]*Table_Merge1[[#This Row],[Azad.Sell]]=0,"",Table_Merge1[[#This Row],[LME Zinc 3-month]]*Table_Merge1[[#This Row],[Azad.Sell]]),"")</f>
        <v/>
      </c>
      <c r="AT3484"/>
    </row>
    <row r="3485" spans="15:46" x14ac:dyDescent="0.25">
      <c r="O3485" s="284">
        <f>IFERROR(DATE(Table7[[#This Row],[year]],MONTH(DATEVALUE(Table7[[#This Row],[month]]&amp;"1")),Table7[[#This Row],[day]]),"")</f>
        <v>40045</v>
      </c>
      <c r="P3485" s="195" t="s">
        <v>6910</v>
      </c>
      <c r="Q3485" s="195">
        <v>2009</v>
      </c>
      <c r="R3485" s="195" t="s">
        <v>3445</v>
      </c>
      <c r="S3485" s="195">
        <v>20</v>
      </c>
      <c r="T3485" s="195">
        <v>943.5</v>
      </c>
      <c r="U3485" s="195">
        <v>1899</v>
      </c>
      <c r="V3485" s="195">
        <v>4598750</v>
      </c>
      <c r="X3485" s="260">
        <v>40126</v>
      </c>
      <c r="Z3485" s="260">
        <v>8</v>
      </c>
      <c r="AB3485" s="260" t="str">
        <f>IFERROR(IFERROR(VLOOKUP(Table_Merge1[[#This Row],[Column1]],Table11[#All],2,FALSE),LEFT(AB3486,8)&amp;IF(LEN((RIGHT(AB3486,2)+1))&lt;2,"0"&amp;(RIGHT(AB3486,2)+1),(RIGHT(AB3486,2)-1))),"")</f>
        <v/>
      </c>
      <c r="AC3485" s="259" t="str">
        <f>LEFT(Table_Merge1[[#This Row],[Column2]],4)</f>
        <v/>
      </c>
      <c r="AD3485" s="259" t="str">
        <f>RIGHT(LEFT(Table_Merge1[[#This Row],[Column2]],7),2)</f>
        <v/>
      </c>
      <c r="AE3485" s="259" t="str">
        <f>RIGHT(Table_Merge1[[#This Row],[Column2]],2)</f>
        <v/>
      </c>
      <c r="AH3485" s="260">
        <v>2009</v>
      </c>
      <c r="AI3485" t="s">
        <v>3450</v>
      </c>
      <c r="AJ3485" s="260">
        <v>9</v>
      </c>
      <c r="AK3485">
        <v>1108.5</v>
      </c>
      <c r="AL3485">
        <v>1987.5</v>
      </c>
      <c r="AM3485">
        <v>4600375</v>
      </c>
      <c r="AP3485" s="287" t="str">
        <f>IFERROR(IF(Table_Merge1[[#This Row],[LME Zinc stock]]*Table_Merge1[[#This Row],[Nima.مقدار]]=0,"",Table_Merge1[[#This Row],[LME Zinc stock]]*Table_Merge1[[#This Row],[Nima.مقدار]]),"")</f>
        <v/>
      </c>
      <c r="AQ3485" s="287" t="str">
        <f>IFERROR(IF(Table_Merge1[[#This Row],[LME Zinc 3-month]]*Table_Merge1[[#This Row],[Nima.مقدار]]=0,"",Table_Merge1[[#This Row],[LME Zinc 3-month]]*Table_Merge1[[#This Row],[Nima.مقدار]]),"")</f>
        <v/>
      </c>
      <c r="AR3485" s="288" t="str">
        <f>IFERROR(IF(Table_Merge1[[#This Row],[LME Zinc stock]]*Table_Merge1[[#This Row],[Azad.Sell]]=0,"",Table_Merge1[[#This Row],[LME Zinc stock]]*Table_Merge1[[#This Row],[Azad.Sell]]),"")</f>
        <v/>
      </c>
      <c r="AS3485" s="288" t="str">
        <f>IFERROR(IF(Table_Merge1[[#This Row],[LME Zinc 3-month]]*Table_Merge1[[#This Row],[Azad.Sell]]=0,"",Table_Merge1[[#This Row],[LME Zinc 3-month]]*Table_Merge1[[#This Row],[Azad.Sell]]),"")</f>
        <v/>
      </c>
      <c r="AT3485"/>
    </row>
    <row r="3486" spans="15:46" x14ac:dyDescent="0.25">
      <c r="O3486" s="283">
        <f>IFERROR(DATE(Table7[[#This Row],[year]],MONTH(DATEVALUE(Table7[[#This Row],[month]]&amp;"1")),Table7[[#This Row],[day]]),"")</f>
        <v>40044</v>
      </c>
      <c r="P3486" s="257" t="s">
        <v>6911</v>
      </c>
      <c r="Q3486" s="257">
        <v>2009</v>
      </c>
      <c r="R3486" s="257" t="s">
        <v>3445</v>
      </c>
      <c r="S3486" s="257">
        <v>19</v>
      </c>
      <c r="T3486" s="257">
        <v>934.25</v>
      </c>
      <c r="U3486" s="257">
        <v>1918.5</v>
      </c>
      <c r="V3486" s="257">
        <v>4600900</v>
      </c>
      <c r="X3486" s="260">
        <v>40123</v>
      </c>
      <c r="Z3486" s="260">
        <v>8</v>
      </c>
      <c r="AB3486" s="260" t="str">
        <f>IFERROR(IFERROR(VLOOKUP(Table_Merge1[[#This Row],[Column1]],Table11[#All],2,FALSE),LEFT(AB3487,8)&amp;IF(LEN((RIGHT(AB3487,2)+1))&lt;2,"0"&amp;(RIGHT(AB3487,2)+1),(RIGHT(AB3487,2)-1))),"")</f>
        <v/>
      </c>
      <c r="AC3486" s="259" t="str">
        <f>LEFT(Table_Merge1[[#This Row],[Column2]],4)</f>
        <v/>
      </c>
      <c r="AD3486" s="259" t="str">
        <f>RIGHT(LEFT(Table_Merge1[[#This Row],[Column2]],7),2)</f>
        <v/>
      </c>
      <c r="AE3486" s="259" t="str">
        <f>RIGHT(Table_Merge1[[#This Row],[Column2]],2)</f>
        <v/>
      </c>
      <c r="AH3486" s="260">
        <v>2009</v>
      </c>
      <c r="AI3486" t="s">
        <v>3450</v>
      </c>
      <c r="AJ3486" s="260">
        <v>6</v>
      </c>
      <c r="AK3486">
        <v>1095</v>
      </c>
      <c r="AL3486">
        <v>2035</v>
      </c>
      <c r="AM3486">
        <v>4602725</v>
      </c>
      <c r="AP3486" s="287" t="str">
        <f>IFERROR(IF(Table_Merge1[[#This Row],[LME Zinc stock]]*Table_Merge1[[#This Row],[Nima.مقدار]]=0,"",Table_Merge1[[#This Row],[LME Zinc stock]]*Table_Merge1[[#This Row],[Nima.مقدار]]),"")</f>
        <v/>
      </c>
      <c r="AQ3486" s="287" t="str">
        <f>IFERROR(IF(Table_Merge1[[#This Row],[LME Zinc 3-month]]*Table_Merge1[[#This Row],[Nima.مقدار]]=0,"",Table_Merge1[[#This Row],[LME Zinc 3-month]]*Table_Merge1[[#This Row],[Nima.مقدار]]),"")</f>
        <v/>
      </c>
      <c r="AR3486" s="288" t="str">
        <f>IFERROR(IF(Table_Merge1[[#This Row],[LME Zinc stock]]*Table_Merge1[[#This Row],[Azad.Sell]]=0,"",Table_Merge1[[#This Row],[LME Zinc stock]]*Table_Merge1[[#This Row],[Azad.Sell]]),"")</f>
        <v/>
      </c>
      <c r="AS3486" s="288" t="str">
        <f>IFERROR(IF(Table_Merge1[[#This Row],[LME Zinc 3-month]]*Table_Merge1[[#This Row],[Azad.Sell]]=0,"",Table_Merge1[[#This Row],[LME Zinc 3-month]]*Table_Merge1[[#This Row],[Azad.Sell]]),"")</f>
        <v/>
      </c>
      <c r="AT3486"/>
    </row>
    <row r="3487" spans="15:46" x14ac:dyDescent="0.25">
      <c r="O3487" s="284">
        <f>IFERROR(DATE(Table7[[#This Row],[year]],MONTH(DATEVALUE(Table7[[#This Row],[month]]&amp;"1")),Table7[[#This Row],[day]]),"")</f>
        <v>40043</v>
      </c>
      <c r="P3487" s="195" t="s">
        <v>6912</v>
      </c>
      <c r="Q3487" s="195">
        <v>2009</v>
      </c>
      <c r="R3487" s="195" t="s">
        <v>3445</v>
      </c>
      <c r="S3487" s="195">
        <v>18</v>
      </c>
      <c r="T3487" s="195">
        <v>938.25</v>
      </c>
      <c r="U3487" s="195">
        <v>1858</v>
      </c>
      <c r="V3487" s="195">
        <v>4602775</v>
      </c>
      <c r="X3487" s="260">
        <v>40122</v>
      </c>
      <c r="Z3487" s="260">
        <v>8</v>
      </c>
      <c r="AB3487" s="260" t="str">
        <f>IFERROR(IFERROR(VLOOKUP(Table_Merge1[[#This Row],[Column1]],Table11[#All],2,FALSE),LEFT(AB3488,8)&amp;IF(LEN((RIGHT(AB3488,2)+1))&lt;2,"0"&amp;(RIGHT(AB3488,2)+1),(RIGHT(AB3488,2)-1))),"")</f>
        <v/>
      </c>
      <c r="AC3487" s="259" t="str">
        <f>LEFT(Table_Merge1[[#This Row],[Column2]],4)</f>
        <v/>
      </c>
      <c r="AD3487" s="259" t="str">
        <f>RIGHT(LEFT(Table_Merge1[[#This Row],[Column2]],7),2)</f>
        <v/>
      </c>
      <c r="AE3487" s="259" t="str">
        <f>RIGHT(Table_Merge1[[#This Row],[Column2]],2)</f>
        <v/>
      </c>
      <c r="AH3487" s="260">
        <v>2009</v>
      </c>
      <c r="AI3487" t="s">
        <v>3450</v>
      </c>
      <c r="AJ3487" s="260">
        <v>5</v>
      </c>
      <c r="AK3487">
        <v>1088</v>
      </c>
      <c r="AL3487">
        <v>2040</v>
      </c>
      <c r="AM3487">
        <v>4594650</v>
      </c>
      <c r="AP3487" s="287" t="str">
        <f>IFERROR(IF(Table_Merge1[[#This Row],[LME Zinc stock]]*Table_Merge1[[#This Row],[Nima.مقدار]]=0,"",Table_Merge1[[#This Row],[LME Zinc stock]]*Table_Merge1[[#This Row],[Nima.مقدار]]),"")</f>
        <v/>
      </c>
      <c r="AQ3487" s="287" t="str">
        <f>IFERROR(IF(Table_Merge1[[#This Row],[LME Zinc 3-month]]*Table_Merge1[[#This Row],[Nima.مقدار]]=0,"",Table_Merge1[[#This Row],[LME Zinc 3-month]]*Table_Merge1[[#This Row],[Nima.مقدار]]),"")</f>
        <v/>
      </c>
      <c r="AR3487" s="288" t="str">
        <f>IFERROR(IF(Table_Merge1[[#This Row],[LME Zinc stock]]*Table_Merge1[[#This Row],[Azad.Sell]]=0,"",Table_Merge1[[#This Row],[LME Zinc stock]]*Table_Merge1[[#This Row],[Azad.Sell]]),"")</f>
        <v/>
      </c>
      <c r="AS3487" s="288" t="str">
        <f>IFERROR(IF(Table_Merge1[[#This Row],[LME Zinc 3-month]]*Table_Merge1[[#This Row],[Azad.Sell]]=0,"",Table_Merge1[[#This Row],[LME Zinc 3-month]]*Table_Merge1[[#This Row],[Azad.Sell]]),"")</f>
        <v/>
      </c>
      <c r="AT3487"/>
    </row>
    <row r="3488" spans="15:46" x14ac:dyDescent="0.25">
      <c r="O3488" s="283">
        <f>IFERROR(DATE(Table7[[#This Row],[year]],MONTH(DATEVALUE(Table7[[#This Row],[month]]&amp;"1")),Table7[[#This Row],[day]]),"")</f>
        <v>40042</v>
      </c>
      <c r="P3488" s="257" t="s">
        <v>6913</v>
      </c>
      <c r="Q3488" s="257">
        <v>2009</v>
      </c>
      <c r="R3488" s="257" t="s">
        <v>3445</v>
      </c>
      <c r="S3488" s="257">
        <v>17</v>
      </c>
      <c r="T3488" s="257">
        <v>937.5</v>
      </c>
      <c r="U3488" s="257">
        <v>1843</v>
      </c>
      <c r="V3488" s="257">
        <v>4607600</v>
      </c>
      <c r="X3488" s="260">
        <v>40121</v>
      </c>
      <c r="Z3488" s="260">
        <v>8</v>
      </c>
      <c r="AB3488" s="260" t="str">
        <f>IFERROR(IFERROR(VLOOKUP(Table_Merge1[[#This Row],[Column1]],Table11[#All],2,FALSE),LEFT(AB3489,8)&amp;IF(LEN((RIGHT(AB3489,2)+1))&lt;2,"0"&amp;(RIGHT(AB3489,2)+1),(RIGHT(AB3489,2)-1))),"")</f>
        <v/>
      </c>
      <c r="AC3488" s="259" t="str">
        <f>LEFT(Table_Merge1[[#This Row],[Column2]],4)</f>
        <v/>
      </c>
      <c r="AD3488" s="259" t="str">
        <f>RIGHT(LEFT(Table_Merge1[[#This Row],[Column2]],7),2)</f>
        <v/>
      </c>
      <c r="AE3488" s="259" t="str">
        <f>RIGHT(Table_Merge1[[#This Row],[Column2]],2)</f>
        <v/>
      </c>
      <c r="AH3488" s="260">
        <v>2009</v>
      </c>
      <c r="AI3488" t="s">
        <v>3450</v>
      </c>
      <c r="AJ3488" s="260">
        <v>4</v>
      </c>
      <c r="AK3488">
        <v>1091.75</v>
      </c>
      <c r="AL3488">
        <v>2028.5</v>
      </c>
      <c r="AM3488">
        <v>4586550</v>
      </c>
      <c r="AP3488" s="287" t="str">
        <f>IFERROR(IF(Table_Merge1[[#This Row],[LME Zinc stock]]*Table_Merge1[[#This Row],[Nima.مقدار]]=0,"",Table_Merge1[[#This Row],[LME Zinc stock]]*Table_Merge1[[#This Row],[Nima.مقدار]]),"")</f>
        <v/>
      </c>
      <c r="AQ3488" s="287" t="str">
        <f>IFERROR(IF(Table_Merge1[[#This Row],[LME Zinc 3-month]]*Table_Merge1[[#This Row],[Nima.مقدار]]=0,"",Table_Merge1[[#This Row],[LME Zinc 3-month]]*Table_Merge1[[#This Row],[Nima.مقدار]]),"")</f>
        <v/>
      </c>
      <c r="AR3488" s="288" t="str">
        <f>IFERROR(IF(Table_Merge1[[#This Row],[LME Zinc stock]]*Table_Merge1[[#This Row],[Azad.Sell]]=0,"",Table_Merge1[[#This Row],[LME Zinc stock]]*Table_Merge1[[#This Row],[Azad.Sell]]),"")</f>
        <v/>
      </c>
      <c r="AS3488" s="288" t="str">
        <f>IFERROR(IF(Table_Merge1[[#This Row],[LME Zinc 3-month]]*Table_Merge1[[#This Row],[Azad.Sell]]=0,"",Table_Merge1[[#This Row],[LME Zinc 3-month]]*Table_Merge1[[#This Row],[Azad.Sell]]),"")</f>
        <v/>
      </c>
      <c r="AT3488"/>
    </row>
    <row r="3489" spans="15:46" x14ac:dyDescent="0.25">
      <c r="O3489" s="284">
        <f>IFERROR(DATE(Table7[[#This Row],[year]],MONTH(DATEVALUE(Table7[[#This Row],[month]]&amp;"1")),Table7[[#This Row],[day]]),"")</f>
        <v>40039</v>
      </c>
      <c r="P3489" s="195" t="s">
        <v>6914</v>
      </c>
      <c r="Q3489" s="195">
        <v>2009</v>
      </c>
      <c r="R3489" s="195" t="s">
        <v>3445</v>
      </c>
      <c r="S3489" s="195">
        <v>14</v>
      </c>
      <c r="T3489" s="195">
        <v>957.5</v>
      </c>
      <c r="U3489" s="195">
        <v>1866</v>
      </c>
      <c r="V3489" s="195">
        <v>4611325</v>
      </c>
      <c r="X3489" s="260">
        <v>40120</v>
      </c>
      <c r="Z3489" s="260">
        <v>8</v>
      </c>
      <c r="AB3489" s="260" t="str">
        <f>IFERROR(IFERROR(VLOOKUP(Table_Merge1[[#This Row],[Column1]],Table11[#All],2,FALSE),LEFT(AB3490,8)&amp;IF(LEN((RIGHT(AB3490,2)+1))&lt;2,"0"&amp;(RIGHT(AB3490,2)+1),(RIGHT(AB3490,2)-1))),"")</f>
        <v/>
      </c>
      <c r="AC3489" s="259" t="str">
        <f>LEFT(Table_Merge1[[#This Row],[Column2]],4)</f>
        <v/>
      </c>
      <c r="AD3489" s="259" t="str">
        <f>RIGHT(LEFT(Table_Merge1[[#This Row],[Column2]],7),2)</f>
        <v/>
      </c>
      <c r="AE3489" s="259" t="str">
        <f>RIGHT(Table_Merge1[[#This Row],[Column2]],2)</f>
        <v/>
      </c>
      <c r="AH3489" s="260">
        <v>2009</v>
      </c>
      <c r="AI3489" t="s">
        <v>3450</v>
      </c>
      <c r="AJ3489" s="260">
        <v>3</v>
      </c>
      <c r="AK3489">
        <v>1058</v>
      </c>
      <c r="AL3489">
        <v>2057.5</v>
      </c>
      <c r="AM3489">
        <v>4590350</v>
      </c>
      <c r="AP3489" s="287" t="str">
        <f>IFERROR(IF(Table_Merge1[[#This Row],[LME Zinc stock]]*Table_Merge1[[#This Row],[Nima.مقدار]]=0,"",Table_Merge1[[#This Row],[LME Zinc stock]]*Table_Merge1[[#This Row],[Nima.مقدار]]),"")</f>
        <v/>
      </c>
      <c r="AQ3489" s="287" t="str">
        <f>IFERROR(IF(Table_Merge1[[#This Row],[LME Zinc 3-month]]*Table_Merge1[[#This Row],[Nima.مقدار]]=0,"",Table_Merge1[[#This Row],[LME Zinc 3-month]]*Table_Merge1[[#This Row],[Nima.مقدار]]),"")</f>
        <v/>
      </c>
      <c r="AR3489" s="288" t="str">
        <f>IFERROR(IF(Table_Merge1[[#This Row],[LME Zinc stock]]*Table_Merge1[[#This Row],[Azad.Sell]]=0,"",Table_Merge1[[#This Row],[LME Zinc stock]]*Table_Merge1[[#This Row],[Azad.Sell]]),"")</f>
        <v/>
      </c>
      <c r="AS3489" s="288" t="str">
        <f>IFERROR(IF(Table_Merge1[[#This Row],[LME Zinc 3-month]]*Table_Merge1[[#This Row],[Azad.Sell]]=0,"",Table_Merge1[[#This Row],[LME Zinc 3-month]]*Table_Merge1[[#This Row],[Azad.Sell]]),"")</f>
        <v/>
      </c>
      <c r="AT3489"/>
    </row>
    <row r="3490" spans="15:46" x14ac:dyDescent="0.25">
      <c r="O3490" s="283">
        <f>IFERROR(DATE(Table7[[#This Row],[year]],MONTH(DATEVALUE(Table7[[#This Row],[month]]&amp;"1")),Table7[[#This Row],[day]]),"")</f>
        <v>40038</v>
      </c>
      <c r="P3490" s="257" t="s">
        <v>6915</v>
      </c>
      <c r="Q3490" s="257">
        <v>2009</v>
      </c>
      <c r="R3490" s="257" t="s">
        <v>3445</v>
      </c>
      <c r="S3490" s="257">
        <v>13</v>
      </c>
      <c r="T3490" s="257">
        <v>956</v>
      </c>
      <c r="U3490" s="257">
        <v>1822</v>
      </c>
      <c r="V3490" s="257">
        <v>4614325</v>
      </c>
      <c r="X3490" s="260">
        <v>40119</v>
      </c>
      <c r="Z3490" s="260">
        <v>8</v>
      </c>
      <c r="AB3490" s="260" t="str">
        <f>IFERROR(IFERROR(VLOOKUP(Table_Merge1[[#This Row],[Column1]],Table11[#All],2,FALSE),LEFT(AB3491,8)&amp;IF(LEN((RIGHT(AB3491,2)+1))&lt;2,"0"&amp;(RIGHT(AB3491,2)+1),(RIGHT(AB3491,2)-1))),"")</f>
        <v/>
      </c>
      <c r="AC3490" s="259" t="str">
        <f>LEFT(Table_Merge1[[#This Row],[Column2]],4)</f>
        <v/>
      </c>
      <c r="AD3490" s="259" t="str">
        <f>RIGHT(LEFT(Table_Merge1[[#This Row],[Column2]],7),2)</f>
        <v/>
      </c>
      <c r="AE3490" s="259" t="str">
        <f>RIGHT(Table_Merge1[[#This Row],[Column2]],2)</f>
        <v/>
      </c>
      <c r="AH3490" s="260">
        <v>2009</v>
      </c>
      <c r="AI3490" t="s">
        <v>3450</v>
      </c>
      <c r="AJ3490" s="260">
        <v>2</v>
      </c>
      <c r="AK3490">
        <v>1052</v>
      </c>
      <c r="AL3490">
        <v>2016</v>
      </c>
      <c r="AM3490">
        <v>4592850</v>
      </c>
      <c r="AP3490" s="287" t="str">
        <f>IFERROR(IF(Table_Merge1[[#This Row],[LME Zinc stock]]*Table_Merge1[[#This Row],[Nima.مقدار]]=0,"",Table_Merge1[[#This Row],[LME Zinc stock]]*Table_Merge1[[#This Row],[Nima.مقدار]]),"")</f>
        <v/>
      </c>
      <c r="AQ3490" s="287" t="str">
        <f>IFERROR(IF(Table_Merge1[[#This Row],[LME Zinc 3-month]]*Table_Merge1[[#This Row],[Nima.مقدار]]=0,"",Table_Merge1[[#This Row],[LME Zinc 3-month]]*Table_Merge1[[#This Row],[Nima.مقدار]]),"")</f>
        <v/>
      </c>
      <c r="AR3490" s="288" t="str">
        <f>IFERROR(IF(Table_Merge1[[#This Row],[LME Zinc stock]]*Table_Merge1[[#This Row],[Azad.Sell]]=0,"",Table_Merge1[[#This Row],[LME Zinc stock]]*Table_Merge1[[#This Row],[Azad.Sell]]),"")</f>
        <v/>
      </c>
      <c r="AS3490" s="288" t="str">
        <f>IFERROR(IF(Table_Merge1[[#This Row],[LME Zinc 3-month]]*Table_Merge1[[#This Row],[Azad.Sell]]=0,"",Table_Merge1[[#This Row],[LME Zinc 3-month]]*Table_Merge1[[#This Row],[Azad.Sell]]),"")</f>
        <v/>
      </c>
      <c r="AT3490"/>
    </row>
    <row r="3491" spans="15:46" x14ac:dyDescent="0.25">
      <c r="O3491" s="284">
        <f>IFERROR(DATE(Table7[[#This Row],[year]],MONTH(DATEVALUE(Table7[[#This Row],[month]]&amp;"1")),Table7[[#This Row],[day]]),"")</f>
        <v>40037</v>
      </c>
      <c r="P3491" s="195" t="s">
        <v>6916</v>
      </c>
      <c r="Q3491" s="195">
        <v>2009</v>
      </c>
      <c r="R3491" s="195" t="s">
        <v>3445</v>
      </c>
      <c r="S3491" s="195">
        <v>12</v>
      </c>
      <c r="T3491" s="195">
        <v>943.5</v>
      </c>
      <c r="U3491" s="195">
        <v>1867</v>
      </c>
      <c r="V3491" s="195">
        <v>4612950</v>
      </c>
      <c r="X3491" s="260">
        <v>40116</v>
      </c>
      <c r="Z3491" s="260">
        <v>8</v>
      </c>
      <c r="AB3491" s="260" t="str">
        <f>IFERROR(IFERROR(VLOOKUP(Table_Merge1[[#This Row],[Column1]],Table11[#All],2,FALSE),LEFT(AB3492,8)&amp;IF(LEN((RIGHT(AB3492,2)+1))&lt;2,"0"&amp;(RIGHT(AB3492,2)+1),(RIGHT(AB3492,2)-1))),"")</f>
        <v/>
      </c>
      <c r="AC3491" s="259" t="str">
        <f>LEFT(Table_Merge1[[#This Row],[Column2]],4)</f>
        <v/>
      </c>
      <c r="AD3491" s="259" t="str">
        <f>RIGHT(LEFT(Table_Merge1[[#This Row],[Column2]],7),2)</f>
        <v/>
      </c>
      <c r="AE3491" s="259" t="str">
        <f>RIGHT(Table_Merge1[[#This Row],[Column2]],2)</f>
        <v/>
      </c>
      <c r="AH3491" s="260">
        <v>2009</v>
      </c>
      <c r="AI3491" t="s">
        <v>3448</v>
      </c>
      <c r="AJ3491" s="260">
        <v>30</v>
      </c>
      <c r="AK3491">
        <v>1044.5</v>
      </c>
      <c r="AL3491">
        <v>2070</v>
      </c>
      <c r="AM3491">
        <v>4559325</v>
      </c>
      <c r="AP3491" s="287" t="str">
        <f>IFERROR(IF(Table_Merge1[[#This Row],[LME Zinc stock]]*Table_Merge1[[#This Row],[Nima.مقدار]]=0,"",Table_Merge1[[#This Row],[LME Zinc stock]]*Table_Merge1[[#This Row],[Nima.مقدار]]),"")</f>
        <v/>
      </c>
      <c r="AQ3491" s="287" t="str">
        <f>IFERROR(IF(Table_Merge1[[#This Row],[LME Zinc 3-month]]*Table_Merge1[[#This Row],[Nima.مقدار]]=0,"",Table_Merge1[[#This Row],[LME Zinc 3-month]]*Table_Merge1[[#This Row],[Nima.مقدار]]),"")</f>
        <v/>
      </c>
      <c r="AR3491" s="288" t="str">
        <f>IFERROR(IF(Table_Merge1[[#This Row],[LME Zinc stock]]*Table_Merge1[[#This Row],[Azad.Sell]]=0,"",Table_Merge1[[#This Row],[LME Zinc stock]]*Table_Merge1[[#This Row],[Azad.Sell]]),"")</f>
        <v/>
      </c>
      <c r="AS3491" s="288" t="str">
        <f>IFERROR(IF(Table_Merge1[[#This Row],[LME Zinc 3-month]]*Table_Merge1[[#This Row],[Azad.Sell]]=0,"",Table_Merge1[[#This Row],[LME Zinc 3-month]]*Table_Merge1[[#This Row],[Azad.Sell]]),"")</f>
        <v/>
      </c>
      <c r="AT3491"/>
    </row>
    <row r="3492" spans="15:46" x14ac:dyDescent="0.25">
      <c r="O3492" s="283">
        <f>IFERROR(DATE(Table7[[#This Row],[year]],MONTH(DATEVALUE(Table7[[#This Row],[month]]&amp;"1")),Table7[[#This Row],[day]]),"")</f>
        <v>40036</v>
      </c>
      <c r="P3492" s="257" t="s">
        <v>6917</v>
      </c>
      <c r="Q3492" s="257">
        <v>2009</v>
      </c>
      <c r="R3492" s="257" t="s">
        <v>3445</v>
      </c>
      <c r="S3492" s="257">
        <v>11</v>
      </c>
      <c r="T3492" s="257">
        <v>946</v>
      </c>
      <c r="U3492" s="257" t="s">
        <v>3621</v>
      </c>
      <c r="V3492" s="257" t="s">
        <v>3621</v>
      </c>
      <c r="X3492" s="260">
        <v>40115</v>
      </c>
      <c r="Z3492" s="260">
        <v>8</v>
      </c>
      <c r="AB3492" s="260" t="str">
        <f>IFERROR(IFERROR(VLOOKUP(Table_Merge1[[#This Row],[Column1]],Table11[#All],2,FALSE),LEFT(AB3493,8)&amp;IF(LEN((RIGHT(AB3493,2)+1))&lt;2,"0"&amp;(RIGHT(AB3493,2)+1),(RIGHT(AB3493,2)-1))),"")</f>
        <v/>
      </c>
      <c r="AC3492" s="259" t="str">
        <f>LEFT(Table_Merge1[[#This Row],[Column2]],4)</f>
        <v/>
      </c>
      <c r="AD3492" s="259" t="str">
        <f>RIGHT(LEFT(Table_Merge1[[#This Row],[Column2]],7),2)</f>
        <v/>
      </c>
      <c r="AE3492" s="259" t="str">
        <f>RIGHT(Table_Merge1[[#This Row],[Column2]],2)</f>
        <v/>
      </c>
      <c r="AH3492" s="260">
        <v>2009</v>
      </c>
      <c r="AI3492" t="s">
        <v>3448</v>
      </c>
      <c r="AJ3492" s="260">
        <v>29</v>
      </c>
      <c r="AK3492">
        <v>1034</v>
      </c>
      <c r="AL3492">
        <v>2037.5</v>
      </c>
      <c r="AM3492">
        <v>4560325</v>
      </c>
      <c r="AP3492" s="287" t="str">
        <f>IFERROR(IF(Table_Merge1[[#This Row],[LME Zinc stock]]*Table_Merge1[[#This Row],[Nima.مقدار]]=0,"",Table_Merge1[[#This Row],[LME Zinc stock]]*Table_Merge1[[#This Row],[Nima.مقدار]]),"")</f>
        <v/>
      </c>
      <c r="AQ3492" s="287" t="str">
        <f>IFERROR(IF(Table_Merge1[[#This Row],[LME Zinc 3-month]]*Table_Merge1[[#This Row],[Nima.مقدار]]=0,"",Table_Merge1[[#This Row],[LME Zinc 3-month]]*Table_Merge1[[#This Row],[Nima.مقدار]]),"")</f>
        <v/>
      </c>
      <c r="AR3492" s="288" t="str">
        <f>IFERROR(IF(Table_Merge1[[#This Row],[LME Zinc stock]]*Table_Merge1[[#This Row],[Azad.Sell]]=0,"",Table_Merge1[[#This Row],[LME Zinc stock]]*Table_Merge1[[#This Row],[Azad.Sell]]),"")</f>
        <v/>
      </c>
      <c r="AS3492" s="288" t="str">
        <f>IFERROR(IF(Table_Merge1[[#This Row],[LME Zinc 3-month]]*Table_Merge1[[#This Row],[Azad.Sell]]=0,"",Table_Merge1[[#This Row],[LME Zinc 3-month]]*Table_Merge1[[#This Row],[Azad.Sell]]),"")</f>
        <v/>
      </c>
      <c r="AT3492"/>
    </row>
    <row r="3493" spans="15:46" x14ac:dyDescent="0.25">
      <c r="O3493" s="284">
        <f>IFERROR(DATE(Table7[[#This Row],[year]],MONTH(DATEVALUE(Table7[[#This Row],[month]]&amp;"1")),Table7[[#This Row],[day]]),"")</f>
        <v>40035</v>
      </c>
      <c r="P3493" s="195" t="s">
        <v>6918</v>
      </c>
      <c r="Q3493" s="195">
        <v>2009</v>
      </c>
      <c r="R3493" s="195" t="s">
        <v>3445</v>
      </c>
      <c r="S3493" s="195">
        <v>10</v>
      </c>
      <c r="T3493" s="195">
        <v>953.5</v>
      </c>
      <c r="U3493" s="195">
        <v>1913</v>
      </c>
      <c r="V3493" s="195">
        <v>4614350</v>
      </c>
      <c r="X3493" s="260">
        <v>40114</v>
      </c>
      <c r="Z3493" s="260">
        <v>8</v>
      </c>
      <c r="AB3493" s="260" t="str">
        <f>IFERROR(IFERROR(VLOOKUP(Table_Merge1[[#This Row],[Column1]],Table11[#All],2,FALSE),LEFT(AB3494,8)&amp;IF(LEN((RIGHT(AB3494,2)+1))&lt;2,"0"&amp;(RIGHT(AB3494,2)+1),(RIGHT(AB3494,2)-1))),"")</f>
        <v/>
      </c>
      <c r="AC3493" s="259" t="str">
        <f>LEFT(Table_Merge1[[#This Row],[Column2]],4)</f>
        <v/>
      </c>
      <c r="AD3493" s="259" t="str">
        <f>RIGHT(LEFT(Table_Merge1[[#This Row],[Column2]],7),2)</f>
        <v/>
      </c>
      <c r="AE3493" s="259" t="str">
        <f>RIGHT(Table_Merge1[[#This Row],[Column2]],2)</f>
        <v/>
      </c>
      <c r="AH3493" s="260">
        <v>2009</v>
      </c>
      <c r="AI3493" t="s">
        <v>3448</v>
      </c>
      <c r="AJ3493" s="260">
        <v>28</v>
      </c>
      <c r="AK3493">
        <v>1035.5</v>
      </c>
      <c r="AL3493">
        <v>1971</v>
      </c>
      <c r="AM3493">
        <v>4537025</v>
      </c>
      <c r="AP3493" s="287" t="str">
        <f>IFERROR(IF(Table_Merge1[[#This Row],[LME Zinc stock]]*Table_Merge1[[#This Row],[Nima.مقدار]]=0,"",Table_Merge1[[#This Row],[LME Zinc stock]]*Table_Merge1[[#This Row],[Nima.مقدار]]),"")</f>
        <v/>
      </c>
      <c r="AQ3493" s="287" t="str">
        <f>IFERROR(IF(Table_Merge1[[#This Row],[LME Zinc 3-month]]*Table_Merge1[[#This Row],[Nima.مقدار]]=0,"",Table_Merge1[[#This Row],[LME Zinc 3-month]]*Table_Merge1[[#This Row],[Nima.مقدار]]),"")</f>
        <v/>
      </c>
      <c r="AR3493" s="288" t="str">
        <f>IFERROR(IF(Table_Merge1[[#This Row],[LME Zinc stock]]*Table_Merge1[[#This Row],[Azad.Sell]]=0,"",Table_Merge1[[#This Row],[LME Zinc stock]]*Table_Merge1[[#This Row],[Azad.Sell]]),"")</f>
        <v/>
      </c>
      <c r="AS3493" s="288" t="str">
        <f>IFERROR(IF(Table_Merge1[[#This Row],[LME Zinc 3-month]]*Table_Merge1[[#This Row],[Azad.Sell]]=0,"",Table_Merge1[[#This Row],[LME Zinc 3-month]]*Table_Merge1[[#This Row],[Azad.Sell]]),"")</f>
        <v/>
      </c>
      <c r="AT3493"/>
    </row>
    <row r="3494" spans="15:46" x14ac:dyDescent="0.25">
      <c r="O3494" s="283">
        <f>IFERROR(DATE(Table7[[#This Row],[year]],MONTH(DATEVALUE(Table7[[#This Row],[month]]&amp;"1")),Table7[[#This Row],[day]]),"")</f>
        <v>40032</v>
      </c>
      <c r="P3494" s="257" t="s">
        <v>6919</v>
      </c>
      <c r="Q3494" s="257">
        <v>2009</v>
      </c>
      <c r="R3494" s="257" t="s">
        <v>3445</v>
      </c>
      <c r="S3494" s="257">
        <v>7</v>
      </c>
      <c r="T3494" s="257">
        <v>960.5</v>
      </c>
      <c r="U3494" s="257">
        <v>1864</v>
      </c>
      <c r="V3494" s="257">
        <v>4613725</v>
      </c>
      <c r="X3494" s="260">
        <v>40113</v>
      </c>
      <c r="Z3494" s="260">
        <v>8</v>
      </c>
      <c r="AB3494" s="260" t="str">
        <f>IFERROR(IFERROR(VLOOKUP(Table_Merge1[[#This Row],[Column1]],Table11[#All],2,FALSE),LEFT(AB3495,8)&amp;IF(LEN((RIGHT(AB3495,2)+1))&lt;2,"0"&amp;(RIGHT(AB3495,2)+1),(RIGHT(AB3495,2)-1))),"")</f>
        <v/>
      </c>
      <c r="AC3494" s="259" t="str">
        <f>LEFT(Table_Merge1[[#This Row],[Column2]],4)</f>
        <v/>
      </c>
      <c r="AD3494" s="259" t="str">
        <f>RIGHT(LEFT(Table_Merge1[[#This Row],[Column2]],7),2)</f>
        <v/>
      </c>
      <c r="AE3494" s="259" t="str">
        <f>RIGHT(Table_Merge1[[#This Row],[Column2]],2)</f>
        <v/>
      </c>
      <c r="AH3494" s="260">
        <v>2009</v>
      </c>
      <c r="AI3494" t="s">
        <v>3448</v>
      </c>
      <c r="AJ3494" s="260">
        <v>27</v>
      </c>
      <c r="AK3494">
        <v>1040.75</v>
      </c>
      <c r="AL3494">
        <v>1936.5</v>
      </c>
      <c r="AM3494">
        <v>4537200</v>
      </c>
      <c r="AP3494" s="287" t="str">
        <f>IFERROR(IF(Table_Merge1[[#This Row],[LME Zinc stock]]*Table_Merge1[[#This Row],[Nima.مقدار]]=0,"",Table_Merge1[[#This Row],[LME Zinc stock]]*Table_Merge1[[#This Row],[Nima.مقدار]]),"")</f>
        <v/>
      </c>
      <c r="AQ3494" s="287" t="str">
        <f>IFERROR(IF(Table_Merge1[[#This Row],[LME Zinc 3-month]]*Table_Merge1[[#This Row],[Nima.مقدار]]=0,"",Table_Merge1[[#This Row],[LME Zinc 3-month]]*Table_Merge1[[#This Row],[Nima.مقدار]]),"")</f>
        <v/>
      </c>
      <c r="AR3494" s="288" t="str">
        <f>IFERROR(IF(Table_Merge1[[#This Row],[LME Zinc stock]]*Table_Merge1[[#This Row],[Azad.Sell]]=0,"",Table_Merge1[[#This Row],[LME Zinc stock]]*Table_Merge1[[#This Row],[Azad.Sell]]),"")</f>
        <v/>
      </c>
      <c r="AS3494" s="288" t="str">
        <f>IFERROR(IF(Table_Merge1[[#This Row],[LME Zinc 3-month]]*Table_Merge1[[#This Row],[Azad.Sell]]=0,"",Table_Merge1[[#This Row],[LME Zinc 3-month]]*Table_Merge1[[#This Row],[Azad.Sell]]),"")</f>
        <v/>
      </c>
      <c r="AT3494"/>
    </row>
    <row r="3495" spans="15:46" x14ac:dyDescent="0.25">
      <c r="O3495" s="284">
        <f>IFERROR(DATE(Table7[[#This Row],[year]],MONTH(DATEVALUE(Table7[[#This Row],[month]]&amp;"1")),Table7[[#This Row],[day]]),"")</f>
        <v>40031</v>
      </c>
      <c r="P3495" s="195" t="s">
        <v>6920</v>
      </c>
      <c r="Q3495" s="195">
        <v>2009</v>
      </c>
      <c r="R3495" s="195" t="s">
        <v>3445</v>
      </c>
      <c r="S3495" s="195">
        <v>6</v>
      </c>
      <c r="T3495" s="195">
        <v>960.75</v>
      </c>
      <c r="U3495" s="195">
        <v>1890</v>
      </c>
      <c r="V3495" s="195">
        <v>4617975</v>
      </c>
      <c r="X3495" s="260">
        <v>40112</v>
      </c>
      <c r="Z3495" s="260">
        <v>8</v>
      </c>
      <c r="AB3495" s="260" t="str">
        <f>IFERROR(IFERROR(VLOOKUP(Table_Merge1[[#This Row],[Column1]],Table11[#All],2,FALSE),LEFT(AB3496,8)&amp;IF(LEN((RIGHT(AB3496,2)+1))&lt;2,"0"&amp;(RIGHT(AB3496,2)+1),(RIGHT(AB3496,2)-1))),"")</f>
        <v/>
      </c>
      <c r="AC3495" s="259" t="str">
        <f>LEFT(Table_Merge1[[#This Row],[Column2]],4)</f>
        <v/>
      </c>
      <c r="AD3495" s="259" t="str">
        <f>RIGHT(LEFT(Table_Merge1[[#This Row],[Column2]],7),2)</f>
        <v/>
      </c>
      <c r="AE3495" s="259" t="str">
        <f>RIGHT(Table_Merge1[[#This Row],[Column2]],2)</f>
        <v/>
      </c>
      <c r="AH3495" s="260">
        <v>2009</v>
      </c>
      <c r="AI3495" t="s">
        <v>3448</v>
      </c>
      <c r="AJ3495" s="260">
        <v>26</v>
      </c>
      <c r="AK3495">
        <v>1055</v>
      </c>
      <c r="AL3495">
        <v>1951</v>
      </c>
      <c r="AM3495">
        <v>4539925</v>
      </c>
      <c r="AP3495" s="287" t="str">
        <f>IFERROR(IF(Table_Merge1[[#This Row],[LME Zinc stock]]*Table_Merge1[[#This Row],[Nima.مقدار]]=0,"",Table_Merge1[[#This Row],[LME Zinc stock]]*Table_Merge1[[#This Row],[Nima.مقدار]]),"")</f>
        <v/>
      </c>
      <c r="AQ3495" s="287" t="str">
        <f>IFERROR(IF(Table_Merge1[[#This Row],[LME Zinc 3-month]]*Table_Merge1[[#This Row],[Nima.مقدار]]=0,"",Table_Merge1[[#This Row],[LME Zinc 3-month]]*Table_Merge1[[#This Row],[Nima.مقدار]]),"")</f>
        <v/>
      </c>
      <c r="AR3495" s="288" t="str">
        <f>IFERROR(IF(Table_Merge1[[#This Row],[LME Zinc stock]]*Table_Merge1[[#This Row],[Azad.Sell]]=0,"",Table_Merge1[[#This Row],[LME Zinc stock]]*Table_Merge1[[#This Row],[Azad.Sell]]),"")</f>
        <v/>
      </c>
      <c r="AS3495" s="288" t="str">
        <f>IFERROR(IF(Table_Merge1[[#This Row],[LME Zinc 3-month]]*Table_Merge1[[#This Row],[Azad.Sell]]=0,"",Table_Merge1[[#This Row],[LME Zinc 3-month]]*Table_Merge1[[#This Row],[Azad.Sell]]),"")</f>
        <v/>
      </c>
      <c r="AT3495"/>
    </row>
    <row r="3496" spans="15:46" x14ac:dyDescent="0.25">
      <c r="O3496" s="283">
        <f>IFERROR(DATE(Table7[[#This Row],[year]],MONTH(DATEVALUE(Table7[[#This Row],[month]]&amp;"1")),Table7[[#This Row],[day]]),"")</f>
        <v>40030</v>
      </c>
      <c r="P3496" s="257" t="s">
        <v>6921</v>
      </c>
      <c r="Q3496" s="257">
        <v>2009</v>
      </c>
      <c r="R3496" s="257" t="s">
        <v>3445</v>
      </c>
      <c r="S3496" s="257">
        <v>5</v>
      </c>
      <c r="T3496" s="257">
        <v>964.5</v>
      </c>
      <c r="U3496" s="257">
        <v>1925</v>
      </c>
      <c r="V3496" s="257">
        <v>4616500</v>
      </c>
      <c r="X3496" s="260">
        <v>40109</v>
      </c>
      <c r="Z3496" s="260">
        <v>8</v>
      </c>
      <c r="AB3496" s="260" t="str">
        <f>IFERROR(IFERROR(VLOOKUP(Table_Merge1[[#This Row],[Column1]],Table11[#All],2,FALSE),LEFT(AB3497,8)&amp;IF(LEN((RIGHT(AB3497,2)+1))&lt;2,"0"&amp;(RIGHT(AB3497,2)+1),(RIGHT(AB3497,2)-1))),"")</f>
        <v/>
      </c>
      <c r="AC3496" s="259" t="str">
        <f>LEFT(Table_Merge1[[#This Row],[Column2]],4)</f>
        <v/>
      </c>
      <c r="AD3496" s="259" t="str">
        <f>RIGHT(LEFT(Table_Merge1[[#This Row],[Column2]],7),2)</f>
        <v/>
      </c>
      <c r="AE3496" s="259" t="str">
        <f>RIGHT(Table_Merge1[[#This Row],[Column2]],2)</f>
        <v/>
      </c>
      <c r="AH3496" s="260">
        <v>2009</v>
      </c>
      <c r="AI3496" t="s">
        <v>3448</v>
      </c>
      <c r="AJ3496" s="260">
        <v>23</v>
      </c>
      <c r="AK3496">
        <v>1061.25</v>
      </c>
      <c r="AL3496">
        <v>1971</v>
      </c>
      <c r="AM3496">
        <v>4543075</v>
      </c>
      <c r="AP3496" s="287" t="str">
        <f>IFERROR(IF(Table_Merge1[[#This Row],[LME Zinc stock]]*Table_Merge1[[#This Row],[Nima.مقدار]]=0,"",Table_Merge1[[#This Row],[LME Zinc stock]]*Table_Merge1[[#This Row],[Nima.مقدار]]),"")</f>
        <v/>
      </c>
      <c r="AQ3496" s="287" t="str">
        <f>IFERROR(IF(Table_Merge1[[#This Row],[LME Zinc 3-month]]*Table_Merge1[[#This Row],[Nima.مقدار]]=0,"",Table_Merge1[[#This Row],[LME Zinc 3-month]]*Table_Merge1[[#This Row],[Nima.مقدار]]),"")</f>
        <v/>
      </c>
      <c r="AR3496" s="288" t="str">
        <f>IFERROR(IF(Table_Merge1[[#This Row],[LME Zinc stock]]*Table_Merge1[[#This Row],[Azad.Sell]]=0,"",Table_Merge1[[#This Row],[LME Zinc stock]]*Table_Merge1[[#This Row],[Azad.Sell]]),"")</f>
        <v/>
      </c>
      <c r="AS3496" s="288" t="str">
        <f>IFERROR(IF(Table_Merge1[[#This Row],[LME Zinc 3-month]]*Table_Merge1[[#This Row],[Azad.Sell]]=0,"",Table_Merge1[[#This Row],[LME Zinc 3-month]]*Table_Merge1[[#This Row],[Azad.Sell]]),"")</f>
        <v/>
      </c>
      <c r="AT3496"/>
    </row>
    <row r="3497" spans="15:46" x14ac:dyDescent="0.25">
      <c r="O3497" s="284">
        <f>IFERROR(DATE(Table7[[#This Row],[year]],MONTH(DATEVALUE(Table7[[#This Row],[month]]&amp;"1")),Table7[[#This Row],[day]]),"")</f>
        <v>40029</v>
      </c>
      <c r="P3497" s="195" t="s">
        <v>6922</v>
      </c>
      <c r="Q3497" s="195">
        <v>2009</v>
      </c>
      <c r="R3497" s="195" t="s">
        <v>3445</v>
      </c>
      <c r="S3497" s="195">
        <v>4</v>
      </c>
      <c r="T3497" s="195">
        <v>953.5</v>
      </c>
      <c r="U3497" s="195">
        <v>1916.5</v>
      </c>
      <c r="V3497" s="195">
        <v>4620075</v>
      </c>
      <c r="X3497" s="260">
        <v>40108</v>
      </c>
      <c r="Z3497" s="260">
        <v>8</v>
      </c>
      <c r="AB3497" s="260" t="str">
        <f>IFERROR(IFERROR(VLOOKUP(Table_Merge1[[#This Row],[Column1]],Table11[#All],2,FALSE),LEFT(AB3498,8)&amp;IF(LEN((RIGHT(AB3498,2)+1))&lt;2,"0"&amp;(RIGHT(AB3498,2)+1),(RIGHT(AB3498,2)-1))),"")</f>
        <v/>
      </c>
      <c r="AC3497" s="259" t="str">
        <f>LEFT(Table_Merge1[[#This Row],[Column2]],4)</f>
        <v/>
      </c>
      <c r="AD3497" s="259" t="str">
        <f>RIGHT(LEFT(Table_Merge1[[#This Row],[Column2]],7),2)</f>
        <v/>
      </c>
      <c r="AE3497" s="259" t="str">
        <f>RIGHT(Table_Merge1[[#This Row],[Column2]],2)</f>
        <v/>
      </c>
      <c r="AH3497" s="260">
        <v>2009</v>
      </c>
      <c r="AI3497" t="s">
        <v>3448</v>
      </c>
      <c r="AJ3497" s="260">
        <v>22</v>
      </c>
      <c r="AK3497">
        <v>1054.75</v>
      </c>
      <c r="AL3497">
        <v>1947</v>
      </c>
      <c r="AM3497">
        <v>4535900</v>
      </c>
      <c r="AP3497" s="287" t="str">
        <f>IFERROR(IF(Table_Merge1[[#This Row],[LME Zinc stock]]*Table_Merge1[[#This Row],[Nima.مقدار]]=0,"",Table_Merge1[[#This Row],[LME Zinc stock]]*Table_Merge1[[#This Row],[Nima.مقدار]]),"")</f>
        <v/>
      </c>
      <c r="AQ3497" s="287" t="str">
        <f>IFERROR(IF(Table_Merge1[[#This Row],[LME Zinc 3-month]]*Table_Merge1[[#This Row],[Nima.مقدار]]=0,"",Table_Merge1[[#This Row],[LME Zinc 3-month]]*Table_Merge1[[#This Row],[Nima.مقدار]]),"")</f>
        <v/>
      </c>
      <c r="AR3497" s="288" t="str">
        <f>IFERROR(IF(Table_Merge1[[#This Row],[LME Zinc stock]]*Table_Merge1[[#This Row],[Azad.Sell]]=0,"",Table_Merge1[[#This Row],[LME Zinc stock]]*Table_Merge1[[#This Row],[Azad.Sell]]),"")</f>
        <v/>
      </c>
      <c r="AS3497" s="288" t="str">
        <f>IFERROR(IF(Table_Merge1[[#This Row],[LME Zinc 3-month]]*Table_Merge1[[#This Row],[Azad.Sell]]=0,"",Table_Merge1[[#This Row],[LME Zinc 3-month]]*Table_Merge1[[#This Row],[Azad.Sell]]),"")</f>
        <v/>
      </c>
      <c r="AT3497"/>
    </row>
    <row r="3498" spans="15:46" x14ac:dyDescent="0.25">
      <c r="O3498" s="283">
        <f>IFERROR(DATE(Table7[[#This Row],[year]],MONTH(DATEVALUE(Table7[[#This Row],[month]]&amp;"1")),Table7[[#This Row],[day]]),"")</f>
        <v>40028</v>
      </c>
      <c r="P3498" s="257" t="s">
        <v>6923</v>
      </c>
      <c r="Q3498" s="257">
        <v>2009</v>
      </c>
      <c r="R3498" s="257" t="s">
        <v>3445</v>
      </c>
      <c r="S3498" s="257">
        <v>3</v>
      </c>
      <c r="T3498" s="257">
        <v>954.25</v>
      </c>
      <c r="U3498" s="257">
        <v>1939</v>
      </c>
      <c r="V3498" s="257">
        <v>4623325</v>
      </c>
      <c r="X3498" s="260">
        <v>40107</v>
      </c>
      <c r="Z3498" s="260">
        <v>8</v>
      </c>
      <c r="AB3498" s="260" t="str">
        <f>IFERROR(IFERROR(VLOOKUP(Table_Merge1[[#This Row],[Column1]],Table11[#All],2,FALSE),LEFT(AB3499,8)&amp;IF(LEN((RIGHT(AB3499,2)+1))&lt;2,"0"&amp;(RIGHT(AB3499,2)+1),(RIGHT(AB3499,2)-1))),"")</f>
        <v/>
      </c>
      <c r="AC3498" s="259" t="str">
        <f>LEFT(Table_Merge1[[#This Row],[Column2]],4)</f>
        <v/>
      </c>
      <c r="AD3498" s="259" t="str">
        <f>RIGHT(LEFT(Table_Merge1[[#This Row],[Column2]],7),2)</f>
        <v/>
      </c>
      <c r="AE3498" s="259" t="str">
        <f>RIGHT(Table_Merge1[[#This Row],[Column2]],2)</f>
        <v/>
      </c>
      <c r="AH3498" s="260">
        <v>2009</v>
      </c>
      <c r="AI3498" t="s">
        <v>3448</v>
      </c>
      <c r="AJ3498" s="260">
        <v>21</v>
      </c>
      <c r="AK3498">
        <v>1053.5</v>
      </c>
      <c r="AL3498">
        <v>1927.5</v>
      </c>
      <c r="AM3498">
        <v>4539625</v>
      </c>
      <c r="AP3498" s="287" t="str">
        <f>IFERROR(IF(Table_Merge1[[#This Row],[LME Zinc stock]]*Table_Merge1[[#This Row],[Nima.مقدار]]=0,"",Table_Merge1[[#This Row],[LME Zinc stock]]*Table_Merge1[[#This Row],[Nima.مقدار]]),"")</f>
        <v/>
      </c>
      <c r="AQ3498" s="287" t="str">
        <f>IFERROR(IF(Table_Merge1[[#This Row],[LME Zinc 3-month]]*Table_Merge1[[#This Row],[Nima.مقدار]]=0,"",Table_Merge1[[#This Row],[LME Zinc 3-month]]*Table_Merge1[[#This Row],[Nima.مقدار]]),"")</f>
        <v/>
      </c>
      <c r="AR3498" s="288" t="str">
        <f>IFERROR(IF(Table_Merge1[[#This Row],[LME Zinc stock]]*Table_Merge1[[#This Row],[Azad.Sell]]=0,"",Table_Merge1[[#This Row],[LME Zinc stock]]*Table_Merge1[[#This Row],[Azad.Sell]]),"")</f>
        <v/>
      </c>
      <c r="AS3498" s="288" t="str">
        <f>IFERROR(IF(Table_Merge1[[#This Row],[LME Zinc 3-month]]*Table_Merge1[[#This Row],[Azad.Sell]]=0,"",Table_Merge1[[#This Row],[LME Zinc 3-month]]*Table_Merge1[[#This Row],[Azad.Sell]]),"")</f>
        <v/>
      </c>
      <c r="AT3498"/>
    </row>
    <row r="3499" spans="15:46" x14ac:dyDescent="0.25">
      <c r="O3499" s="284">
        <f>IFERROR(DATE(Table7[[#This Row],[year]],MONTH(DATEVALUE(Table7[[#This Row],[month]]&amp;"1")),Table7[[#This Row],[day]]),"")</f>
        <v>40025</v>
      </c>
      <c r="P3499" s="195" t="s">
        <v>6924</v>
      </c>
      <c r="Q3499" s="195">
        <v>2009</v>
      </c>
      <c r="R3499" s="195" t="s">
        <v>3443</v>
      </c>
      <c r="S3499" s="195">
        <v>31</v>
      </c>
      <c r="T3499" s="195">
        <v>936.5</v>
      </c>
      <c r="U3499" s="195">
        <v>1940.5</v>
      </c>
      <c r="V3499" s="195">
        <v>4624575</v>
      </c>
      <c r="X3499" s="260">
        <v>40106</v>
      </c>
      <c r="Z3499" s="260">
        <v>8</v>
      </c>
      <c r="AB3499" s="260" t="str">
        <f>IFERROR(IFERROR(VLOOKUP(Table_Merge1[[#This Row],[Column1]],Table11[#All],2,FALSE),LEFT(AB3500,8)&amp;IF(LEN((RIGHT(AB3500,2)+1))&lt;2,"0"&amp;(RIGHT(AB3500,2)+1),(RIGHT(AB3500,2)-1))),"")</f>
        <v/>
      </c>
      <c r="AC3499" s="259" t="str">
        <f>LEFT(Table_Merge1[[#This Row],[Column2]],4)</f>
        <v/>
      </c>
      <c r="AD3499" s="259" t="str">
        <f>RIGHT(LEFT(Table_Merge1[[#This Row],[Column2]],7),2)</f>
        <v/>
      </c>
      <c r="AE3499" s="259" t="str">
        <f>RIGHT(Table_Merge1[[#This Row],[Column2]],2)</f>
        <v/>
      </c>
      <c r="AH3499" s="260">
        <v>2009</v>
      </c>
      <c r="AI3499" t="s">
        <v>3448</v>
      </c>
      <c r="AJ3499" s="260">
        <v>20</v>
      </c>
      <c r="AK3499">
        <v>1064</v>
      </c>
      <c r="AL3499">
        <v>1917.5</v>
      </c>
      <c r="AM3499">
        <v>4542100</v>
      </c>
      <c r="AP3499" s="287" t="str">
        <f>IFERROR(IF(Table_Merge1[[#This Row],[LME Zinc stock]]*Table_Merge1[[#This Row],[Nima.مقدار]]=0,"",Table_Merge1[[#This Row],[LME Zinc stock]]*Table_Merge1[[#This Row],[Nima.مقدار]]),"")</f>
        <v/>
      </c>
      <c r="AQ3499" s="287" t="str">
        <f>IFERROR(IF(Table_Merge1[[#This Row],[LME Zinc 3-month]]*Table_Merge1[[#This Row],[Nima.مقدار]]=0,"",Table_Merge1[[#This Row],[LME Zinc 3-month]]*Table_Merge1[[#This Row],[Nima.مقدار]]),"")</f>
        <v/>
      </c>
      <c r="AR3499" s="288" t="str">
        <f>IFERROR(IF(Table_Merge1[[#This Row],[LME Zinc stock]]*Table_Merge1[[#This Row],[Azad.Sell]]=0,"",Table_Merge1[[#This Row],[LME Zinc stock]]*Table_Merge1[[#This Row],[Azad.Sell]]),"")</f>
        <v/>
      </c>
      <c r="AS3499" s="288" t="str">
        <f>IFERROR(IF(Table_Merge1[[#This Row],[LME Zinc 3-month]]*Table_Merge1[[#This Row],[Azad.Sell]]=0,"",Table_Merge1[[#This Row],[LME Zinc 3-month]]*Table_Merge1[[#This Row],[Azad.Sell]]),"")</f>
        <v/>
      </c>
      <c r="AT3499"/>
    </row>
    <row r="3500" spans="15:46" x14ac:dyDescent="0.25">
      <c r="O3500" s="283">
        <f>IFERROR(DATE(Table7[[#This Row],[year]],MONTH(DATEVALUE(Table7[[#This Row],[month]]&amp;"1")),Table7[[#This Row],[day]]),"")</f>
        <v>40024</v>
      </c>
      <c r="P3500" s="257" t="s">
        <v>6925</v>
      </c>
      <c r="Q3500" s="257">
        <v>2009</v>
      </c>
      <c r="R3500" s="257" t="s">
        <v>3443</v>
      </c>
      <c r="S3500" s="257">
        <v>30</v>
      </c>
      <c r="T3500" s="257">
        <v>932</v>
      </c>
      <c r="U3500" s="257">
        <v>2026</v>
      </c>
      <c r="V3500" s="257">
        <v>4572050</v>
      </c>
      <c r="X3500" s="260">
        <v>40105</v>
      </c>
      <c r="Z3500" s="260">
        <v>8</v>
      </c>
      <c r="AB3500" s="260" t="str">
        <f>IFERROR(IFERROR(VLOOKUP(Table_Merge1[[#This Row],[Column1]],Table11[#All],2,FALSE),LEFT(AB3501,8)&amp;IF(LEN((RIGHT(AB3501,2)+1))&lt;2,"0"&amp;(RIGHT(AB3501,2)+1),(RIGHT(AB3501,2)-1))),"")</f>
        <v/>
      </c>
      <c r="AC3500" s="259" t="str">
        <f>LEFT(Table_Merge1[[#This Row],[Column2]],4)</f>
        <v/>
      </c>
      <c r="AD3500" s="259" t="str">
        <f>RIGHT(LEFT(Table_Merge1[[#This Row],[Column2]],7),2)</f>
        <v/>
      </c>
      <c r="AE3500" s="259" t="str">
        <f>RIGHT(Table_Merge1[[#This Row],[Column2]],2)</f>
        <v/>
      </c>
      <c r="AH3500" s="260">
        <v>2009</v>
      </c>
      <c r="AI3500" t="s">
        <v>3448</v>
      </c>
      <c r="AJ3500" s="260">
        <v>19</v>
      </c>
      <c r="AK3500">
        <v>1054.5</v>
      </c>
      <c r="AL3500">
        <v>1919.5</v>
      </c>
      <c r="AM3500">
        <v>4545375</v>
      </c>
      <c r="AP3500" s="287" t="str">
        <f>IFERROR(IF(Table_Merge1[[#This Row],[LME Zinc stock]]*Table_Merge1[[#This Row],[Nima.مقدار]]=0,"",Table_Merge1[[#This Row],[LME Zinc stock]]*Table_Merge1[[#This Row],[Nima.مقدار]]),"")</f>
        <v/>
      </c>
      <c r="AQ3500" s="287" t="str">
        <f>IFERROR(IF(Table_Merge1[[#This Row],[LME Zinc 3-month]]*Table_Merge1[[#This Row],[Nima.مقدار]]=0,"",Table_Merge1[[#This Row],[LME Zinc 3-month]]*Table_Merge1[[#This Row],[Nima.مقدار]]),"")</f>
        <v/>
      </c>
      <c r="AR3500" s="288" t="str">
        <f>IFERROR(IF(Table_Merge1[[#This Row],[LME Zinc stock]]*Table_Merge1[[#This Row],[Azad.Sell]]=0,"",Table_Merge1[[#This Row],[LME Zinc stock]]*Table_Merge1[[#This Row],[Azad.Sell]]),"")</f>
        <v/>
      </c>
      <c r="AS3500" s="288" t="str">
        <f>IFERROR(IF(Table_Merge1[[#This Row],[LME Zinc 3-month]]*Table_Merge1[[#This Row],[Azad.Sell]]=0,"",Table_Merge1[[#This Row],[LME Zinc 3-month]]*Table_Merge1[[#This Row],[Azad.Sell]]),"")</f>
        <v/>
      </c>
      <c r="AT3500"/>
    </row>
    <row r="3501" spans="15:46" x14ac:dyDescent="0.25">
      <c r="O3501" s="284">
        <f>IFERROR(DATE(Table7[[#This Row],[year]],MONTH(DATEVALUE(Table7[[#This Row],[month]]&amp;"1")),Table7[[#This Row],[day]]),"")</f>
        <v>40023</v>
      </c>
      <c r="P3501" s="195" t="s">
        <v>6926</v>
      </c>
      <c r="Q3501" s="195">
        <v>2009</v>
      </c>
      <c r="R3501" s="195" t="s">
        <v>3443</v>
      </c>
      <c r="S3501" s="195">
        <v>29</v>
      </c>
      <c r="T3501" s="195">
        <v>935.5</v>
      </c>
      <c r="U3501" s="195">
        <v>1947</v>
      </c>
      <c r="V3501" s="195">
        <v>4551600</v>
      </c>
      <c r="X3501" s="260">
        <v>40102</v>
      </c>
      <c r="Z3501" s="260">
        <v>8</v>
      </c>
      <c r="AB3501" s="260" t="str">
        <f>IFERROR(IFERROR(VLOOKUP(Table_Merge1[[#This Row],[Column1]],Table11[#All],2,FALSE),LEFT(AB3502,8)&amp;IF(LEN((RIGHT(AB3502,2)+1))&lt;2,"0"&amp;(RIGHT(AB3502,2)+1),(RIGHT(AB3502,2)-1))),"")</f>
        <v/>
      </c>
      <c r="AC3501" s="259" t="str">
        <f>LEFT(Table_Merge1[[#This Row],[Column2]],4)</f>
        <v/>
      </c>
      <c r="AD3501" s="259" t="str">
        <f>RIGHT(LEFT(Table_Merge1[[#This Row],[Column2]],7),2)</f>
        <v/>
      </c>
      <c r="AE3501" s="259" t="str">
        <f>RIGHT(Table_Merge1[[#This Row],[Column2]],2)</f>
        <v/>
      </c>
      <c r="AH3501" s="260">
        <v>2009</v>
      </c>
      <c r="AI3501" t="s">
        <v>3448</v>
      </c>
      <c r="AJ3501" s="260">
        <v>16</v>
      </c>
      <c r="AK3501">
        <v>1047.75</v>
      </c>
      <c r="AL3501">
        <v>1927.5</v>
      </c>
      <c r="AM3501">
        <v>4547675</v>
      </c>
      <c r="AP3501" s="287" t="str">
        <f>IFERROR(IF(Table_Merge1[[#This Row],[LME Zinc stock]]*Table_Merge1[[#This Row],[Nima.مقدار]]=0,"",Table_Merge1[[#This Row],[LME Zinc stock]]*Table_Merge1[[#This Row],[Nima.مقدار]]),"")</f>
        <v/>
      </c>
      <c r="AQ3501" s="287" t="str">
        <f>IFERROR(IF(Table_Merge1[[#This Row],[LME Zinc 3-month]]*Table_Merge1[[#This Row],[Nima.مقدار]]=0,"",Table_Merge1[[#This Row],[LME Zinc 3-month]]*Table_Merge1[[#This Row],[Nima.مقدار]]),"")</f>
        <v/>
      </c>
      <c r="AR3501" s="288" t="str">
        <f>IFERROR(IF(Table_Merge1[[#This Row],[LME Zinc stock]]*Table_Merge1[[#This Row],[Azad.Sell]]=0,"",Table_Merge1[[#This Row],[LME Zinc stock]]*Table_Merge1[[#This Row],[Azad.Sell]]),"")</f>
        <v/>
      </c>
      <c r="AS3501" s="288" t="str">
        <f>IFERROR(IF(Table_Merge1[[#This Row],[LME Zinc 3-month]]*Table_Merge1[[#This Row],[Azad.Sell]]=0,"",Table_Merge1[[#This Row],[LME Zinc 3-month]]*Table_Merge1[[#This Row],[Azad.Sell]]),"")</f>
        <v/>
      </c>
      <c r="AT3501"/>
    </row>
    <row r="3502" spans="15:46" x14ac:dyDescent="0.25">
      <c r="O3502" s="283">
        <f>IFERROR(DATE(Table7[[#This Row],[year]],MONTH(DATEVALUE(Table7[[#This Row],[month]]&amp;"1")),Table7[[#This Row],[day]]),"")</f>
        <v>40022</v>
      </c>
      <c r="P3502" s="257" t="s">
        <v>6927</v>
      </c>
      <c r="Q3502" s="257">
        <v>2009</v>
      </c>
      <c r="R3502" s="257" t="s">
        <v>3443</v>
      </c>
      <c r="S3502" s="257">
        <v>28</v>
      </c>
      <c r="T3502" s="257">
        <v>955</v>
      </c>
      <c r="U3502" s="257">
        <v>2050</v>
      </c>
      <c r="V3502" s="257">
        <v>4556675</v>
      </c>
      <c r="X3502" s="260">
        <v>40101</v>
      </c>
      <c r="Z3502" s="260">
        <v>9</v>
      </c>
      <c r="AB3502" s="260" t="str">
        <f>IFERROR(IFERROR(VLOOKUP(Table_Merge1[[#This Row],[Column1]],Table11[#All],2,FALSE),LEFT(AB3503,8)&amp;IF(LEN((RIGHT(AB3503,2)+1))&lt;2,"0"&amp;(RIGHT(AB3503,2)+1),(RIGHT(AB3503,2)-1))),"")</f>
        <v/>
      </c>
      <c r="AC3502" s="259" t="str">
        <f>LEFT(Table_Merge1[[#This Row],[Column2]],4)</f>
        <v/>
      </c>
      <c r="AD3502" s="259" t="str">
        <f>RIGHT(LEFT(Table_Merge1[[#This Row],[Column2]],7),2)</f>
        <v/>
      </c>
      <c r="AE3502" s="259" t="str">
        <f>RIGHT(Table_Merge1[[#This Row],[Column2]],2)</f>
        <v/>
      </c>
      <c r="AH3502" s="260">
        <v>2009</v>
      </c>
      <c r="AI3502" t="s">
        <v>3448</v>
      </c>
      <c r="AJ3502" s="260">
        <v>15</v>
      </c>
      <c r="AK3502">
        <v>1052.5</v>
      </c>
      <c r="AL3502">
        <v>1898</v>
      </c>
      <c r="AM3502">
        <v>4552050</v>
      </c>
      <c r="AP3502" s="287" t="str">
        <f>IFERROR(IF(Table_Merge1[[#This Row],[LME Zinc stock]]*Table_Merge1[[#This Row],[Nima.مقدار]]=0,"",Table_Merge1[[#This Row],[LME Zinc stock]]*Table_Merge1[[#This Row],[Nima.مقدار]]),"")</f>
        <v/>
      </c>
      <c r="AQ3502" s="287" t="str">
        <f>IFERROR(IF(Table_Merge1[[#This Row],[LME Zinc 3-month]]*Table_Merge1[[#This Row],[Nima.مقدار]]=0,"",Table_Merge1[[#This Row],[LME Zinc 3-month]]*Table_Merge1[[#This Row],[Nima.مقدار]]),"")</f>
        <v/>
      </c>
      <c r="AR3502" s="288" t="str">
        <f>IFERROR(IF(Table_Merge1[[#This Row],[LME Zinc stock]]*Table_Merge1[[#This Row],[Azad.Sell]]=0,"",Table_Merge1[[#This Row],[LME Zinc stock]]*Table_Merge1[[#This Row],[Azad.Sell]]),"")</f>
        <v/>
      </c>
      <c r="AS3502" s="288" t="str">
        <f>IFERROR(IF(Table_Merge1[[#This Row],[LME Zinc 3-month]]*Table_Merge1[[#This Row],[Azad.Sell]]=0,"",Table_Merge1[[#This Row],[LME Zinc 3-month]]*Table_Merge1[[#This Row],[Azad.Sell]]),"")</f>
        <v/>
      </c>
      <c r="AT3502"/>
    </row>
    <row r="3503" spans="15:46" x14ac:dyDescent="0.25">
      <c r="O3503" s="284">
        <f>IFERROR(DATE(Table7[[#This Row],[year]],MONTH(DATEVALUE(Table7[[#This Row],[month]]&amp;"1")),Table7[[#This Row],[day]]),"")</f>
        <v>40021</v>
      </c>
      <c r="P3503" s="195" t="s">
        <v>6928</v>
      </c>
      <c r="Q3503" s="195">
        <v>2009</v>
      </c>
      <c r="R3503" s="195" t="s">
        <v>3443</v>
      </c>
      <c r="S3503" s="195">
        <v>27</v>
      </c>
      <c r="T3503" s="195">
        <v>956</v>
      </c>
      <c r="U3503" s="195">
        <v>2065.5</v>
      </c>
      <c r="V3503" s="195">
        <v>4561925</v>
      </c>
      <c r="X3503" s="260">
        <v>40100</v>
      </c>
      <c r="Z3503" s="260">
        <v>9</v>
      </c>
      <c r="AB3503" s="260" t="str">
        <f>IFERROR(IFERROR(VLOOKUP(Table_Merge1[[#This Row],[Column1]],Table11[#All],2,FALSE),LEFT(AB3504,8)&amp;IF(LEN((RIGHT(AB3504,2)+1))&lt;2,"0"&amp;(RIGHT(AB3504,2)+1),(RIGHT(AB3504,2)-1))),"")</f>
        <v/>
      </c>
      <c r="AC3503" s="259" t="str">
        <f>LEFT(Table_Merge1[[#This Row],[Column2]],4)</f>
        <v/>
      </c>
      <c r="AD3503" s="259" t="str">
        <f>RIGHT(LEFT(Table_Merge1[[#This Row],[Column2]],7),2)</f>
        <v/>
      </c>
      <c r="AE3503" s="259" t="str">
        <f>RIGHT(Table_Merge1[[#This Row],[Column2]],2)</f>
        <v/>
      </c>
      <c r="AH3503" s="260">
        <v>2009</v>
      </c>
      <c r="AI3503" t="s">
        <v>3448</v>
      </c>
      <c r="AJ3503" s="260">
        <v>14</v>
      </c>
      <c r="AK3503">
        <v>1066</v>
      </c>
      <c r="AL3503">
        <v>1910</v>
      </c>
      <c r="AM3503">
        <v>4555525</v>
      </c>
      <c r="AP3503" s="287" t="str">
        <f>IFERROR(IF(Table_Merge1[[#This Row],[LME Zinc stock]]*Table_Merge1[[#This Row],[Nima.مقدار]]=0,"",Table_Merge1[[#This Row],[LME Zinc stock]]*Table_Merge1[[#This Row],[Nima.مقدار]]),"")</f>
        <v/>
      </c>
      <c r="AQ3503" s="287" t="str">
        <f>IFERROR(IF(Table_Merge1[[#This Row],[LME Zinc 3-month]]*Table_Merge1[[#This Row],[Nima.مقدار]]=0,"",Table_Merge1[[#This Row],[LME Zinc 3-month]]*Table_Merge1[[#This Row],[Nima.مقدار]]),"")</f>
        <v/>
      </c>
      <c r="AR3503" s="288" t="str">
        <f>IFERROR(IF(Table_Merge1[[#This Row],[LME Zinc stock]]*Table_Merge1[[#This Row],[Azad.Sell]]=0,"",Table_Merge1[[#This Row],[LME Zinc stock]]*Table_Merge1[[#This Row],[Azad.Sell]]),"")</f>
        <v/>
      </c>
      <c r="AS3503" s="288" t="str">
        <f>IFERROR(IF(Table_Merge1[[#This Row],[LME Zinc 3-month]]*Table_Merge1[[#This Row],[Azad.Sell]]=0,"",Table_Merge1[[#This Row],[LME Zinc 3-month]]*Table_Merge1[[#This Row],[Azad.Sell]]),"")</f>
        <v/>
      </c>
      <c r="AT3503"/>
    </row>
    <row r="3504" spans="15:46" x14ac:dyDescent="0.25">
      <c r="O3504" s="283">
        <f>IFERROR(DATE(Table7[[#This Row],[year]],MONTH(DATEVALUE(Table7[[#This Row],[month]]&amp;"1")),Table7[[#This Row],[day]]),"")</f>
        <v>40018</v>
      </c>
      <c r="P3504" s="257" t="s">
        <v>6929</v>
      </c>
      <c r="Q3504" s="257">
        <v>2009</v>
      </c>
      <c r="R3504" s="257" t="s">
        <v>3443</v>
      </c>
      <c r="S3504" s="257">
        <v>24</v>
      </c>
      <c r="T3504" s="257">
        <v>949.75</v>
      </c>
      <c r="U3504" s="257">
        <v>1925</v>
      </c>
      <c r="V3504" s="257">
        <v>4566175</v>
      </c>
      <c r="X3504" s="260">
        <v>40099</v>
      </c>
      <c r="Z3504" s="260">
        <v>9</v>
      </c>
      <c r="AB3504" s="260" t="str">
        <f>IFERROR(IFERROR(VLOOKUP(Table_Merge1[[#This Row],[Column1]],Table11[#All],2,FALSE),LEFT(AB3505,8)&amp;IF(LEN((RIGHT(AB3505,2)+1))&lt;2,"0"&amp;(RIGHT(AB3505,2)+1),(RIGHT(AB3505,2)-1))),"")</f>
        <v/>
      </c>
      <c r="AC3504" s="259" t="str">
        <f>LEFT(Table_Merge1[[#This Row],[Column2]],4)</f>
        <v/>
      </c>
      <c r="AD3504" s="259" t="str">
        <f>RIGHT(LEFT(Table_Merge1[[#This Row],[Column2]],7),2)</f>
        <v/>
      </c>
      <c r="AE3504" s="259" t="str">
        <f>RIGHT(Table_Merge1[[#This Row],[Column2]],2)</f>
        <v/>
      </c>
      <c r="AH3504" s="260">
        <v>2009</v>
      </c>
      <c r="AI3504" t="s">
        <v>3448</v>
      </c>
      <c r="AJ3504" s="260">
        <v>13</v>
      </c>
      <c r="AK3504">
        <v>1064.5</v>
      </c>
      <c r="AL3504" t="s">
        <v>3621</v>
      </c>
      <c r="AM3504" t="s">
        <v>3621</v>
      </c>
      <c r="AP3504" s="287" t="str">
        <f>IFERROR(IF(Table_Merge1[[#This Row],[LME Zinc stock]]*Table_Merge1[[#This Row],[Nima.مقدار]]=0,"",Table_Merge1[[#This Row],[LME Zinc stock]]*Table_Merge1[[#This Row],[Nima.مقدار]]),"")</f>
        <v/>
      </c>
      <c r="AQ3504" s="287" t="str">
        <f>IFERROR(IF(Table_Merge1[[#This Row],[LME Zinc 3-month]]*Table_Merge1[[#This Row],[Nima.مقدار]]=0,"",Table_Merge1[[#This Row],[LME Zinc 3-month]]*Table_Merge1[[#This Row],[Nima.مقدار]]),"")</f>
        <v/>
      </c>
      <c r="AR3504" s="288" t="str">
        <f>IFERROR(IF(Table_Merge1[[#This Row],[LME Zinc stock]]*Table_Merge1[[#This Row],[Azad.Sell]]=0,"",Table_Merge1[[#This Row],[LME Zinc stock]]*Table_Merge1[[#This Row],[Azad.Sell]]),"")</f>
        <v/>
      </c>
      <c r="AS3504" s="288" t="str">
        <f>IFERROR(IF(Table_Merge1[[#This Row],[LME Zinc 3-month]]*Table_Merge1[[#This Row],[Azad.Sell]]=0,"",Table_Merge1[[#This Row],[LME Zinc 3-month]]*Table_Merge1[[#This Row],[Azad.Sell]]),"")</f>
        <v/>
      </c>
      <c r="AT3504"/>
    </row>
    <row r="3505" spans="15:46" x14ac:dyDescent="0.25">
      <c r="O3505" s="284">
        <f>IFERROR(DATE(Table7[[#This Row],[year]],MONTH(DATEVALUE(Table7[[#This Row],[month]]&amp;"1")),Table7[[#This Row],[day]]),"")</f>
        <v>40017</v>
      </c>
      <c r="P3505" s="195" t="s">
        <v>6930</v>
      </c>
      <c r="Q3505" s="195">
        <v>2009</v>
      </c>
      <c r="R3505" s="195" t="s">
        <v>3443</v>
      </c>
      <c r="S3505" s="195">
        <v>23</v>
      </c>
      <c r="T3505" s="195">
        <v>955.25</v>
      </c>
      <c r="U3505" s="195">
        <v>1986</v>
      </c>
      <c r="V3505" s="195">
        <v>4566250</v>
      </c>
      <c r="X3505" s="260">
        <v>40098</v>
      </c>
      <c r="Z3505" s="260">
        <v>9</v>
      </c>
      <c r="AB3505" s="260" t="str">
        <f>IFERROR(IFERROR(VLOOKUP(Table_Merge1[[#This Row],[Column1]],Table11[#All],2,FALSE),LEFT(AB3506,8)&amp;IF(LEN((RIGHT(AB3506,2)+1))&lt;2,"0"&amp;(RIGHT(AB3506,2)+1),(RIGHT(AB3506,2)-1))),"")</f>
        <v/>
      </c>
      <c r="AC3505" s="259" t="str">
        <f>LEFT(Table_Merge1[[#This Row],[Column2]],4)</f>
        <v/>
      </c>
      <c r="AD3505" s="259" t="str">
        <f>RIGHT(LEFT(Table_Merge1[[#This Row],[Column2]],7),2)</f>
        <v/>
      </c>
      <c r="AE3505" s="259" t="str">
        <f>RIGHT(Table_Merge1[[#This Row],[Column2]],2)</f>
        <v/>
      </c>
      <c r="AH3505" s="260">
        <v>2009</v>
      </c>
      <c r="AI3505" t="s">
        <v>3448</v>
      </c>
      <c r="AJ3505" s="260">
        <v>12</v>
      </c>
      <c r="AK3505">
        <v>1052</v>
      </c>
      <c r="AL3505">
        <v>1934.5</v>
      </c>
      <c r="AM3505">
        <v>4559025</v>
      </c>
      <c r="AP3505" s="287" t="str">
        <f>IFERROR(IF(Table_Merge1[[#This Row],[LME Zinc stock]]*Table_Merge1[[#This Row],[Nima.مقدار]]=0,"",Table_Merge1[[#This Row],[LME Zinc stock]]*Table_Merge1[[#This Row],[Nima.مقدار]]),"")</f>
        <v/>
      </c>
      <c r="AQ3505" s="287" t="str">
        <f>IFERROR(IF(Table_Merge1[[#This Row],[LME Zinc 3-month]]*Table_Merge1[[#This Row],[Nima.مقدار]]=0,"",Table_Merge1[[#This Row],[LME Zinc 3-month]]*Table_Merge1[[#This Row],[Nima.مقدار]]),"")</f>
        <v/>
      </c>
      <c r="AR3505" s="288" t="str">
        <f>IFERROR(IF(Table_Merge1[[#This Row],[LME Zinc stock]]*Table_Merge1[[#This Row],[Azad.Sell]]=0,"",Table_Merge1[[#This Row],[LME Zinc stock]]*Table_Merge1[[#This Row],[Azad.Sell]]),"")</f>
        <v/>
      </c>
      <c r="AS3505" s="288" t="str">
        <f>IFERROR(IF(Table_Merge1[[#This Row],[LME Zinc 3-month]]*Table_Merge1[[#This Row],[Azad.Sell]]=0,"",Table_Merge1[[#This Row],[LME Zinc 3-month]]*Table_Merge1[[#This Row],[Azad.Sell]]),"")</f>
        <v/>
      </c>
      <c r="AT3505"/>
    </row>
    <row r="3506" spans="15:46" x14ac:dyDescent="0.25">
      <c r="O3506" s="283">
        <f>IFERROR(DATE(Table7[[#This Row],[year]],MONTH(DATEVALUE(Table7[[#This Row],[month]]&amp;"1")),Table7[[#This Row],[day]]),"")</f>
        <v>40016</v>
      </c>
      <c r="P3506" s="257" t="s">
        <v>6931</v>
      </c>
      <c r="Q3506" s="257">
        <v>2009</v>
      </c>
      <c r="R3506" s="257" t="s">
        <v>3443</v>
      </c>
      <c r="S3506" s="257">
        <v>22</v>
      </c>
      <c r="T3506" s="257">
        <v>945.5</v>
      </c>
      <c r="U3506" s="257">
        <v>2033</v>
      </c>
      <c r="V3506" s="257">
        <v>4566850</v>
      </c>
      <c r="X3506" s="260">
        <v>40095</v>
      </c>
      <c r="Z3506" s="260">
        <v>9</v>
      </c>
      <c r="AB3506" s="260" t="str">
        <f>IFERROR(IFERROR(VLOOKUP(Table_Merge1[[#This Row],[Column1]],Table11[#All],2,FALSE),LEFT(AB3507,8)&amp;IF(LEN((RIGHT(AB3507,2)+1))&lt;2,"0"&amp;(RIGHT(AB3507,2)+1),(RIGHT(AB3507,2)-1))),"")</f>
        <v/>
      </c>
      <c r="AC3506" s="259" t="str">
        <f>LEFT(Table_Merge1[[#This Row],[Column2]],4)</f>
        <v/>
      </c>
      <c r="AD3506" s="259" t="str">
        <f>RIGHT(LEFT(Table_Merge1[[#This Row],[Column2]],7),2)</f>
        <v/>
      </c>
      <c r="AE3506" s="259" t="str">
        <f>RIGHT(Table_Merge1[[#This Row],[Column2]],2)</f>
        <v/>
      </c>
      <c r="AH3506" s="260">
        <v>2009</v>
      </c>
      <c r="AI3506" t="s">
        <v>3448</v>
      </c>
      <c r="AJ3506" s="260">
        <v>9</v>
      </c>
      <c r="AK3506">
        <v>1046.75</v>
      </c>
      <c r="AL3506">
        <v>1937</v>
      </c>
      <c r="AM3506">
        <v>4564575</v>
      </c>
      <c r="AP3506" s="287" t="str">
        <f>IFERROR(IF(Table_Merge1[[#This Row],[LME Zinc stock]]*Table_Merge1[[#This Row],[Nima.مقدار]]=0,"",Table_Merge1[[#This Row],[LME Zinc stock]]*Table_Merge1[[#This Row],[Nima.مقدار]]),"")</f>
        <v/>
      </c>
      <c r="AQ3506" s="287" t="str">
        <f>IFERROR(IF(Table_Merge1[[#This Row],[LME Zinc 3-month]]*Table_Merge1[[#This Row],[Nima.مقدار]]=0,"",Table_Merge1[[#This Row],[LME Zinc 3-month]]*Table_Merge1[[#This Row],[Nima.مقدار]]),"")</f>
        <v/>
      </c>
      <c r="AR3506" s="288" t="str">
        <f>IFERROR(IF(Table_Merge1[[#This Row],[LME Zinc stock]]*Table_Merge1[[#This Row],[Azad.Sell]]=0,"",Table_Merge1[[#This Row],[LME Zinc stock]]*Table_Merge1[[#This Row],[Azad.Sell]]),"")</f>
        <v/>
      </c>
      <c r="AS3506" s="288" t="str">
        <f>IFERROR(IF(Table_Merge1[[#This Row],[LME Zinc 3-month]]*Table_Merge1[[#This Row],[Azad.Sell]]=0,"",Table_Merge1[[#This Row],[LME Zinc 3-month]]*Table_Merge1[[#This Row],[Azad.Sell]]),"")</f>
        <v/>
      </c>
      <c r="AT3506"/>
    </row>
    <row r="3507" spans="15:46" x14ac:dyDescent="0.25">
      <c r="O3507" s="284">
        <f>IFERROR(DATE(Table7[[#This Row],[year]],MONTH(DATEVALUE(Table7[[#This Row],[month]]&amp;"1")),Table7[[#This Row],[day]]),"")</f>
        <v>40015</v>
      </c>
      <c r="P3507" s="195" t="s">
        <v>6932</v>
      </c>
      <c r="Q3507" s="195">
        <v>2009</v>
      </c>
      <c r="R3507" s="195" t="s">
        <v>3443</v>
      </c>
      <c r="S3507" s="195">
        <v>21</v>
      </c>
      <c r="T3507" s="195">
        <v>947.75</v>
      </c>
      <c r="U3507" s="195">
        <v>2005</v>
      </c>
      <c r="V3507" s="195">
        <v>4562650</v>
      </c>
      <c r="X3507" s="260">
        <v>40094</v>
      </c>
      <c r="Z3507" s="260">
        <v>9</v>
      </c>
      <c r="AB3507" s="260" t="str">
        <f>IFERROR(IFERROR(VLOOKUP(Table_Merge1[[#This Row],[Column1]],Table11[#All],2,FALSE),LEFT(AB3508,8)&amp;IF(LEN((RIGHT(AB3508,2)+1))&lt;2,"0"&amp;(RIGHT(AB3508,2)+1),(RIGHT(AB3508,2)-1))),"")</f>
        <v/>
      </c>
      <c r="AC3507" s="259" t="str">
        <f>LEFT(Table_Merge1[[#This Row],[Column2]],4)</f>
        <v/>
      </c>
      <c r="AD3507" s="259" t="str">
        <f>RIGHT(LEFT(Table_Merge1[[#This Row],[Column2]],7),2)</f>
        <v/>
      </c>
      <c r="AE3507" s="259" t="str">
        <f>RIGHT(Table_Merge1[[#This Row],[Column2]],2)</f>
        <v/>
      </c>
      <c r="AH3507" s="260">
        <v>2009</v>
      </c>
      <c r="AI3507" t="s">
        <v>3448</v>
      </c>
      <c r="AJ3507" s="260">
        <v>8</v>
      </c>
      <c r="AK3507">
        <v>1054.75</v>
      </c>
      <c r="AL3507">
        <v>1962</v>
      </c>
      <c r="AM3507">
        <v>4570025</v>
      </c>
      <c r="AP3507" s="287" t="str">
        <f>IFERROR(IF(Table_Merge1[[#This Row],[LME Zinc stock]]*Table_Merge1[[#This Row],[Nima.مقدار]]=0,"",Table_Merge1[[#This Row],[LME Zinc stock]]*Table_Merge1[[#This Row],[Nima.مقدار]]),"")</f>
        <v/>
      </c>
      <c r="AQ3507" s="287" t="str">
        <f>IFERROR(IF(Table_Merge1[[#This Row],[LME Zinc 3-month]]*Table_Merge1[[#This Row],[Nima.مقدار]]=0,"",Table_Merge1[[#This Row],[LME Zinc 3-month]]*Table_Merge1[[#This Row],[Nima.مقدار]]),"")</f>
        <v/>
      </c>
      <c r="AR3507" s="288" t="str">
        <f>IFERROR(IF(Table_Merge1[[#This Row],[LME Zinc stock]]*Table_Merge1[[#This Row],[Azad.Sell]]=0,"",Table_Merge1[[#This Row],[LME Zinc stock]]*Table_Merge1[[#This Row],[Azad.Sell]]),"")</f>
        <v/>
      </c>
      <c r="AS3507" s="288" t="str">
        <f>IFERROR(IF(Table_Merge1[[#This Row],[LME Zinc 3-month]]*Table_Merge1[[#This Row],[Azad.Sell]]=0,"",Table_Merge1[[#This Row],[LME Zinc 3-month]]*Table_Merge1[[#This Row],[Azad.Sell]]),"")</f>
        <v/>
      </c>
      <c r="AT3507"/>
    </row>
    <row r="3508" spans="15:46" x14ac:dyDescent="0.25">
      <c r="O3508" s="283">
        <f>IFERROR(DATE(Table7[[#This Row],[year]],MONTH(DATEVALUE(Table7[[#This Row],[month]]&amp;"1")),Table7[[#This Row],[day]]),"")</f>
        <v>40014</v>
      </c>
      <c r="P3508" s="257" t="s">
        <v>6933</v>
      </c>
      <c r="Q3508" s="257">
        <v>2009</v>
      </c>
      <c r="R3508" s="257" t="s">
        <v>3443</v>
      </c>
      <c r="S3508" s="257">
        <v>20</v>
      </c>
      <c r="T3508" s="257">
        <v>952.25</v>
      </c>
      <c r="U3508" s="257">
        <v>2026</v>
      </c>
      <c r="V3508" s="257">
        <v>4569600</v>
      </c>
      <c r="X3508" s="260">
        <v>40093</v>
      </c>
      <c r="Z3508" s="260">
        <v>9</v>
      </c>
      <c r="AB3508" s="260" t="str">
        <f>IFERROR(IFERROR(VLOOKUP(Table_Merge1[[#This Row],[Column1]],Table11[#All],2,FALSE),LEFT(AB3509,8)&amp;IF(LEN((RIGHT(AB3509,2)+1))&lt;2,"0"&amp;(RIGHT(AB3509,2)+1),(RIGHT(AB3509,2)-1))),"")</f>
        <v/>
      </c>
      <c r="AC3508" s="259" t="str">
        <f>LEFT(Table_Merge1[[#This Row],[Column2]],4)</f>
        <v/>
      </c>
      <c r="AD3508" s="259" t="str">
        <f>RIGHT(LEFT(Table_Merge1[[#This Row],[Column2]],7),2)</f>
        <v/>
      </c>
      <c r="AE3508" s="259" t="str">
        <f>RIGHT(Table_Merge1[[#This Row],[Column2]],2)</f>
        <v/>
      </c>
      <c r="AH3508" s="260">
        <v>2009</v>
      </c>
      <c r="AI3508" t="s">
        <v>3448</v>
      </c>
      <c r="AJ3508" s="260">
        <v>7</v>
      </c>
      <c r="AK3508">
        <v>1047</v>
      </c>
      <c r="AL3508">
        <v>2017.5</v>
      </c>
      <c r="AM3508">
        <v>4571400</v>
      </c>
      <c r="AP3508" s="287" t="str">
        <f>IFERROR(IF(Table_Merge1[[#This Row],[LME Zinc stock]]*Table_Merge1[[#This Row],[Nima.مقدار]]=0,"",Table_Merge1[[#This Row],[LME Zinc stock]]*Table_Merge1[[#This Row],[Nima.مقدار]]),"")</f>
        <v/>
      </c>
      <c r="AQ3508" s="287" t="str">
        <f>IFERROR(IF(Table_Merge1[[#This Row],[LME Zinc 3-month]]*Table_Merge1[[#This Row],[Nima.مقدار]]=0,"",Table_Merge1[[#This Row],[LME Zinc 3-month]]*Table_Merge1[[#This Row],[Nima.مقدار]]),"")</f>
        <v/>
      </c>
      <c r="AR3508" s="288" t="str">
        <f>IFERROR(IF(Table_Merge1[[#This Row],[LME Zinc stock]]*Table_Merge1[[#This Row],[Azad.Sell]]=0,"",Table_Merge1[[#This Row],[LME Zinc stock]]*Table_Merge1[[#This Row],[Azad.Sell]]),"")</f>
        <v/>
      </c>
      <c r="AS3508" s="288" t="str">
        <f>IFERROR(IF(Table_Merge1[[#This Row],[LME Zinc 3-month]]*Table_Merge1[[#This Row],[Azad.Sell]]=0,"",Table_Merge1[[#This Row],[LME Zinc 3-month]]*Table_Merge1[[#This Row],[Azad.Sell]]),"")</f>
        <v/>
      </c>
      <c r="AT3508"/>
    </row>
    <row r="3509" spans="15:46" x14ac:dyDescent="0.25">
      <c r="O3509" s="284">
        <f>IFERROR(DATE(Table7[[#This Row],[year]],MONTH(DATEVALUE(Table7[[#This Row],[month]]&amp;"1")),Table7[[#This Row],[day]]),"")</f>
        <v>40011</v>
      </c>
      <c r="P3509" s="195" t="s">
        <v>6934</v>
      </c>
      <c r="Q3509" s="195">
        <v>2009</v>
      </c>
      <c r="R3509" s="195" t="s">
        <v>3443</v>
      </c>
      <c r="S3509" s="195">
        <v>17</v>
      </c>
      <c r="T3509" s="195">
        <v>934.5</v>
      </c>
      <c r="U3509" s="195">
        <v>2043</v>
      </c>
      <c r="V3509" s="195">
        <v>4567850</v>
      </c>
      <c r="X3509" s="260">
        <v>40092</v>
      </c>
      <c r="Z3509" s="260">
        <v>9</v>
      </c>
      <c r="AB3509" s="260" t="str">
        <f>IFERROR(IFERROR(VLOOKUP(Table_Merge1[[#This Row],[Column1]],Table11[#All],2,FALSE),LEFT(AB3510,8)&amp;IF(LEN((RIGHT(AB3510,2)+1))&lt;2,"0"&amp;(RIGHT(AB3510,2)+1),(RIGHT(AB3510,2)-1))),"")</f>
        <v/>
      </c>
      <c r="AC3509" s="259" t="str">
        <f>LEFT(Table_Merge1[[#This Row],[Column2]],4)</f>
        <v/>
      </c>
      <c r="AD3509" s="259" t="str">
        <f>RIGHT(LEFT(Table_Merge1[[#This Row],[Column2]],7),2)</f>
        <v/>
      </c>
      <c r="AE3509" s="259" t="str">
        <f>RIGHT(Table_Merge1[[#This Row],[Column2]],2)</f>
        <v/>
      </c>
      <c r="AH3509" s="260">
        <v>2009</v>
      </c>
      <c r="AI3509" t="s">
        <v>3448</v>
      </c>
      <c r="AJ3509" s="260">
        <v>6</v>
      </c>
      <c r="AK3509">
        <v>1020.25</v>
      </c>
      <c r="AL3509">
        <v>2010.5</v>
      </c>
      <c r="AM3509">
        <v>4575875</v>
      </c>
      <c r="AP3509" s="287" t="str">
        <f>IFERROR(IF(Table_Merge1[[#This Row],[LME Zinc stock]]*Table_Merge1[[#This Row],[Nima.مقدار]]=0,"",Table_Merge1[[#This Row],[LME Zinc stock]]*Table_Merge1[[#This Row],[Nima.مقدار]]),"")</f>
        <v/>
      </c>
      <c r="AQ3509" s="287" t="str">
        <f>IFERROR(IF(Table_Merge1[[#This Row],[LME Zinc 3-month]]*Table_Merge1[[#This Row],[Nima.مقدار]]=0,"",Table_Merge1[[#This Row],[LME Zinc 3-month]]*Table_Merge1[[#This Row],[Nima.مقدار]]),"")</f>
        <v/>
      </c>
      <c r="AR3509" s="288" t="str">
        <f>IFERROR(IF(Table_Merge1[[#This Row],[LME Zinc stock]]*Table_Merge1[[#This Row],[Azad.Sell]]=0,"",Table_Merge1[[#This Row],[LME Zinc stock]]*Table_Merge1[[#This Row],[Azad.Sell]]),"")</f>
        <v/>
      </c>
      <c r="AS3509" s="288" t="str">
        <f>IFERROR(IF(Table_Merge1[[#This Row],[LME Zinc 3-month]]*Table_Merge1[[#This Row],[Azad.Sell]]=0,"",Table_Merge1[[#This Row],[LME Zinc 3-month]]*Table_Merge1[[#This Row],[Azad.Sell]]),"")</f>
        <v/>
      </c>
      <c r="AT3509"/>
    </row>
    <row r="3510" spans="15:46" x14ac:dyDescent="0.25">
      <c r="O3510" s="283">
        <f>IFERROR(DATE(Table7[[#This Row],[year]],MONTH(DATEVALUE(Table7[[#This Row],[month]]&amp;"1")),Table7[[#This Row],[day]]),"")</f>
        <v>40010</v>
      </c>
      <c r="P3510" s="257" t="s">
        <v>6935</v>
      </c>
      <c r="Q3510" s="257">
        <v>2009</v>
      </c>
      <c r="R3510" s="257" t="s">
        <v>3443</v>
      </c>
      <c r="S3510" s="257">
        <v>16</v>
      </c>
      <c r="T3510" s="257">
        <v>935.25</v>
      </c>
      <c r="U3510" s="257">
        <v>1927.5</v>
      </c>
      <c r="V3510" s="257">
        <v>4561050</v>
      </c>
      <c r="X3510" s="260">
        <v>40091</v>
      </c>
      <c r="Z3510" s="260">
        <v>9</v>
      </c>
      <c r="AB3510" s="260" t="str">
        <f>IFERROR(IFERROR(VLOOKUP(Table_Merge1[[#This Row],[Column1]],Table11[#All],2,FALSE),LEFT(AB3511,8)&amp;IF(LEN((RIGHT(AB3511,2)+1))&lt;2,"0"&amp;(RIGHT(AB3511,2)+1),(RIGHT(AB3511,2)-1))),"")</f>
        <v/>
      </c>
      <c r="AC3510" s="259" t="str">
        <f>LEFT(Table_Merge1[[#This Row],[Column2]],4)</f>
        <v/>
      </c>
      <c r="AD3510" s="259" t="str">
        <f>RIGHT(LEFT(Table_Merge1[[#This Row],[Column2]],7),2)</f>
        <v/>
      </c>
      <c r="AE3510" s="259" t="str">
        <f>RIGHT(Table_Merge1[[#This Row],[Column2]],2)</f>
        <v/>
      </c>
      <c r="AH3510" s="260">
        <v>2009</v>
      </c>
      <c r="AI3510" t="s">
        <v>3448</v>
      </c>
      <c r="AJ3510" s="260">
        <v>5</v>
      </c>
      <c r="AK3510">
        <v>1004.25</v>
      </c>
      <c r="AL3510">
        <v>1984</v>
      </c>
      <c r="AM3510">
        <v>4580225</v>
      </c>
      <c r="AP3510" s="287" t="str">
        <f>IFERROR(IF(Table_Merge1[[#This Row],[LME Zinc stock]]*Table_Merge1[[#This Row],[Nima.مقدار]]=0,"",Table_Merge1[[#This Row],[LME Zinc stock]]*Table_Merge1[[#This Row],[Nima.مقدار]]),"")</f>
        <v/>
      </c>
      <c r="AQ3510" s="287" t="str">
        <f>IFERROR(IF(Table_Merge1[[#This Row],[LME Zinc 3-month]]*Table_Merge1[[#This Row],[Nima.مقدار]]=0,"",Table_Merge1[[#This Row],[LME Zinc 3-month]]*Table_Merge1[[#This Row],[Nima.مقدار]]),"")</f>
        <v/>
      </c>
      <c r="AR3510" s="288" t="str">
        <f>IFERROR(IF(Table_Merge1[[#This Row],[LME Zinc stock]]*Table_Merge1[[#This Row],[Azad.Sell]]=0,"",Table_Merge1[[#This Row],[LME Zinc stock]]*Table_Merge1[[#This Row],[Azad.Sell]]),"")</f>
        <v/>
      </c>
      <c r="AS3510" s="288" t="str">
        <f>IFERROR(IF(Table_Merge1[[#This Row],[LME Zinc 3-month]]*Table_Merge1[[#This Row],[Azad.Sell]]=0,"",Table_Merge1[[#This Row],[LME Zinc 3-month]]*Table_Merge1[[#This Row],[Azad.Sell]]),"")</f>
        <v/>
      </c>
      <c r="AT3510"/>
    </row>
    <row r="3511" spans="15:46" x14ac:dyDescent="0.25">
      <c r="O3511" s="284">
        <f>IFERROR(DATE(Table7[[#This Row],[year]],MONTH(DATEVALUE(Table7[[#This Row],[month]]&amp;"1")),Table7[[#This Row],[day]]),"")</f>
        <v>40009</v>
      </c>
      <c r="P3511" s="195" t="s">
        <v>6936</v>
      </c>
      <c r="Q3511" s="195">
        <v>2009</v>
      </c>
      <c r="R3511" s="195" t="s">
        <v>3443</v>
      </c>
      <c r="S3511" s="195">
        <v>15</v>
      </c>
      <c r="T3511" s="195">
        <v>930</v>
      </c>
      <c r="U3511" s="195">
        <v>1949.5</v>
      </c>
      <c r="V3511" s="195">
        <v>4564800</v>
      </c>
      <c r="X3511" s="260">
        <v>40088</v>
      </c>
      <c r="Z3511" s="260">
        <v>9</v>
      </c>
      <c r="AB3511" s="260" t="str">
        <f>IFERROR(IFERROR(VLOOKUP(Table_Merge1[[#This Row],[Column1]],Table11[#All],2,FALSE),LEFT(AB3512,8)&amp;IF(LEN((RIGHT(AB3512,2)+1))&lt;2,"0"&amp;(RIGHT(AB3512,2)+1),(RIGHT(AB3512,2)-1))),"")</f>
        <v/>
      </c>
      <c r="AC3511" s="259" t="str">
        <f>LEFT(Table_Merge1[[#This Row],[Column2]],4)</f>
        <v/>
      </c>
      <c r="AD3511" s="259" t="str">
        <f>RIGHT(LEFT(Table_Merge1[[#This Row],[Column2]],7),2)</f>
        <v/>
      </c>
      <c r="AE3511" s="259" t="str">
        <f>RIGHT(Table_Merge1[[#This Row],[Column2]],2)</f>
        <v/>
      </c>
      <c r="AH3511" s="260">
        <v>2009</v>
      </c>
      <c r="AI3511" t="s">
        <v>3448</v>
      </c>
      <c r="AJ3511" s="260">
        <v>2</v>
      </c>
      <c r="AK3511">
        <v>998</v>
      </c>
      <c r="AL3511">
        <v>1983.5</v>
      </c>
      <c r="AM3511">
        <v>4585500</v>
      </c>
      <c r="AP3511" s="287" t="str">
        <f>IFERROR(IF(Table_Merge1[[#This Row],[LME Zinc stock]]*Table_Merge1[[#This Row],[Nima.مقدار]]=0,"",Table_Merge1[[#This Row],[LME Zinc stock]]*Table_Merge1[[#This Row],[Nima.مقدار]]),"")</f>
        <v/>
      </c>
      <c r="AQ3511" s="287" t="str">
        <f>IFERROR(IF(Table_Merge1[[#This Row],[LME Zinc 3-month]]*Table_Merge1[[#This Row],[Nima.مقدار]]=0,"",Table_Merge1[[#This Row],[LME Zinc 3-month]]*Table_Merge1[[#This Row],[Nima.مقدار]]),"")</f>
        <v/>
      </c>
      <c r="AR3511" s="288" t="str">
        <f>IFERROR(IF(Table_Merge1[[#This Row],[LME Zinc stock]]*Table_Merge1[[#This Row],[Azad.Sell]]=0,"",Table_Merge1[[#This Row],[LME Zinc stock]]*Table_Merge1[[#This Row],[Azad.Sell]]),"")</f>
        <v/>
      </c>
      <c r="AS3511" s="288" t="str">
        <f>IFERROR(IF(Table_Merge1[[#This Row],[LME Zinc 3-month]]*Table_Merge1[[#This Row],[Azad.Sell]]=0,"",Table_Merge1[[#This Row],[LME Zinc 3-month]]*Table_Merge1[[#This Row],[Azad.Sell]]),"")</f>
        <v/>
      </c>
      <c r="AT3511"/>
    </row>
    <row r="3512" spans="15:46" x14ac:dyDescent="0.25">
      <c r="O3512" s="283">
        <f>IFERROR(DATE(Table7[[#This Row],[year]],MONTH(DATEVALUE(Table7[[#This Row],[month]]&amp;"1")),Table7[[#This Row],[day]]),"")</f>
        <v>40008</v>
      </c>
      <c r="P3512" s="257" t="s">
        <v>6937</v>
      </c>
      <c r="Q3512" s="257">
        <v>2009</v>
      </c>
      <c r="R3512" s="257" t="s">
        <v>3443</v>
      </c>
      <c r="S3512" s="257">
        <v>14</v>
      </c>
      <c r="T3512" s="257">
        <v>921.75</v>
      </c>
      <c r="U3512" s="257" t="s">
        <v>3621</v>
      </c>
      <c r="V3512" s="257" t="s">
        <v>3621</v>
      </c>
      <c r="X3512" s="260">
        <v>40087</v>
      </c>
      <c r="Z3512" s="260">
        <v>9</v>
      </c>
      <c r="AB3512" s="260" t="str">
        <f>IFERROR(IFERROR(VLOOKUP(Table_Merge1[[#This Row],[Column1]],Table11[#All],2,FALSE),LEFT(AB3513,8)&amp;IF(LEN((RIGHT(AB3513,2)+1))&lt;2,"0"&amp;(RIGHT(AB3513,2)+1),(RIGHT(AB3513,2)-1))),"")</f>
        <v/>
      </c>
      <c r="AC3512" s="259" t="str">
        <f>LEFT(Table_Merge1[[#This Row],[Column2]],4)</f>
        <v/>
      </c>
      <c r="AD3512" s="259" t="str">
        <f>RIGHT(LEFT(Table_Merge1[[#This Row],[Column2]],7),2)</f>
        <v/>
      </c>
      <c r="AE3512" s="259" t="str">
        <f>RIGHT(Table_Merge1[[#This Row],[Column2]],2)</f>
        <v/>
      </c>
      <c r="AH3512" s="260">
        <v>2009</v>
      </c>
      <c r="AI3512" t="s">
        <v>3448</v>
      </c>
      <c r="AJ3512" s="260">
        <v>1</v>
      </c>
      <c r="AK3512">
        <v>1005.75</v>
      </c>
      <c r="AL3512">
        <v>1903</v>
      </c>
      <c r="AM3512">
        <v>4589900</v>
      </c>
      <c r="AP3512" s="287" t="str">
        <f>IFERROR(IF(Table_Merge1[[#This Row],[LME Zinc stock]]*Table_Merge1[[#This Row],[Nima.مقدار]]=0,"",Table_Merge1[[#This Row],[LME Zinc stock]]*Table_Merge1[[#This Row],[Nima.مقدار]]),"")</f>
        <v/>
      </c>
      <c r="AQ3512" s="287" t="str">
        <f>IFERROR(IF(Table_Merge1[[#This Row],[LME Zinc 3-month]]*Table_Merge1[[#This Row],[Nima.مقدار]]=0,"",Table_Merge1[[#This Row],[LME Zinc 3-month]]*Table_Merge1[[#This Row],[Nima.مقدار]]),"")</f>
        <v/>
      </c>
      <c r="AR3512" s="288" t="str">
        <f>IFERROR(IF(Table_Merge1[[#This Row],[LME Zinc stock]]*Table_Merge1[[#This Row],[Azad.Sell]]=0,"",Table_Merge1[[#This Row],[LME Zinc stock]]*Table_Merge1[[#This Row],[Azad.Sell]]),"")</f>
        <v/>
      </c>
      <c r="AS3512" s="288" t="str">
        <f>IFERROR(IF(Table_Merge1[[#This Row],[LME Zinc 3-month]]*Table_Merge1[[#This Row],[Azad.Sell]]=0,"",Table_Merge1[[#This Row],[LME Zinc 3-month]]*Table_Merge1[[#This Row],[Azad.Sell]]),"")</f>
        <v/>
      </c>
      <c r="AT3512"/>
    </row>
    <row r="3513" spans="15:46" x14ac:dyDescent="0.25">
      <c r="O3513" s="284">
        <f>IFERROR(DATE(Table7[[#This Row],[year]],MONTH(DATEVALUE(Table7[[#This Row],[month]]&amp;"1")),Table7[[#This Row],[day]]),"")</f>
        <v>40007</v>
      </c>
      <c r="P3513" s="195" t="s">
        <v>6938</v>
      </c>
      <c r="Q3513" s="195">
        <v>2009</v>
      </c>
      <c r="R3513" s="195" t="s">
        <v>3443</v>
      </c>
      <c r="S3513" s="195">
        <v>13</v>
      </c>
      <c r="T3513" s="195">
        <v>908.5</v>
      </c>
      <c r="U3513" s="195">
        <v>1887.5</v>
      </c>
      <c r="V3513" s="195">
        <v>4560650</v>
      </c>
      <c r="X3513" s="260">
        <v>40086</v>
      </c>
      <c r="Z3513" s="260">
        <v>9</v>
      </c>
      <c r="AB3513" s="260" t="str">
        <f>IFERROR(IFERROR(VLOOKUP(Table_Merge1[[#This Row],[Column1]],Table11[#All],2,FALSE),LEFT(AB3514,8)&amp;IF(LEN((RIGHT(AB3514,2)+1))&lt;2,"0"&amp;(RIGHT(AB3514,2)+1),(RIGHT(AB3514,2)-1))),"")</f>
        <v/>
      </c>
      <c r="AC3513" s="259" t="str">
        <f>LEFT(Table_Merge1[[#This Row],[Column2]],4)</f>
        <v/>
      </c>
      <c r="AD3513" s="259" t="str">
        <f>RIGHT(LEFT(Table_Merge1[[#This Row],[Column2]],7),2)</f>
        <v/>
      </c>
      <c r="AE3513" s="259" t="str">
        <f>RIGHT(Table_Merge1[[#This Row],[Column2]],2)</f>
        <v/>
      </c>
      <c r="AH3513" s="260">
        <v>2009</v>
      </c>
      <c r="AI3513" t="s">
        <v>3447</v>
      </c>
      <c r="AJ3513" s="260">
        <v>30</v>
      </c>
      <c r="AK3513">
        <v>1001.25</v>
      </c>
      <c r="AL3513">
        <v>1905</v>
      </c>
      <c r="AM3513">
        <v>4544875</v>
      </c>
      <c r="AP3513" s="287" t="str">
        <f>IFERROR(IF(Table_Merge1[[#This Row],[LME Zinc stock]]*Table_Merge1[[#This Row],[Nima.مقدار]]=0,"",Table_Merge1[[#This Row],[LME Zinc stock]]*Table_Merge1[[#This Row],[Nima.مقدار]]),"")</f>
        <v/>
      </c>
      <c r="AQ3513" s="287" t="str">
        <f>IFERROR(IF(Table_Merge1[[#This Row],[LME Zinc 3-month]]*Table_Merge1[[#This Row],[Nima.مقدار]]=0,"",Table_Merge1[[#This Row],[LME Zinc 3-month]]*Table_Merge1[[#This Row],[Nima.مقدار]]),"")</f>
        <v/>
      </c>
      <c r="AR3513" s="288" t="str">
        <f>IFERROR(IF(Table_Merge1[[#This Row],[LME Zinc stock]]*Table_Merge1[[#This Row],[Azad.Sell]]=0,"",Table_Merge1[[#This Row],[LME Zinc stock]]*Table_Merge1[[#This Row],[Azad.Sell]]),"")</f>
        <v/>
      </c>
      <c r="AS3513" s="288" t="str">
        <f>IFERROR(IF(Table_Merge1[[#This Row],[LME Zinc 3-month]]*Table_Merge1[[#This Row],[Azad.Sell]]=0,"",Table_Merge1[[#This Row],[LME Zinc 3-month]]*Table_Merge1[[#This Row],[Azad.Sell]]),"")</f>
        <v/>
      </c>
      <c r="AT3513"/>
    </row>
    <row r="3514" spans="15:46" x14ac:dyDescent="0.25">
      <c r="O3514" s="283">
        <f>IFERROR(DATE(Table7[[#This Row],[year]],MONTH(DATEVALUE(Table7[[#This Row],[month]]&amp;"1")),Table7[[#This Row],[day]]),"")</f>
        <v>40004</v>
      </c>
      <c r="P3514" s="257" t="s">
        <v>6939</v>
      </c>
      <c r="Q3514" s="257">
        <v>2009</v>
      </c>
      <c r="R3514" s="257" t="s">
        <v>3443</v>
      </c>
      <c r="S3514" s="257">
        <v>10</v>
      </c>
      <c r="T3514" s="257">
        <v>910</v>
      </c>
      <c r="U3514" s="257">
        <v>1845</v>
      </c>
      <c r="V3514" s="257">
        <v>4543300</v>
      </c>
      <c r="X3514" s="260">
        <v>40085</v>
      </c>
      <c r="Z3514" s="260">
        <v>9</v>
      </c>
      <c r="AB3514" s="260" t="str">
        <f>IFERROR(IFERROR(VLOOKUP(Table_Merge1[[#This Row],[Column1]],Table11[#All],2,FALSE),LEFT(AB3515,8)&amp;IF(LEN((RIGHT(AB3515,2)+1))&lt;2,"0"&amp;(RIGHT(AB3515,2)+1),(RIGHT(AB3515,2)-1))),"")</f>
        <v/>
      </c>
      <c r="AC3514" s="259" t="str">
        <f>LEFT(Table_Merge1[[#This Row],[Column2]],4)</f>
        <v/>
      </c>
      <c r="AD3514" s="259" t="str">
        <f>RIGHT(LEFT(Table_Merge1[[#This Row],[Column2]],7),2)</f>
        <v/>
      </c>
      <c r="AE3514" s="259" t="str">
        <f>RIGHT(Table_Merge1[[#This Row],[Column2]],2)</f>
        <v/>
      </c>
      <c r="AH3514" s="260">
        <v>2009</v>
      </c>
      <c r="AI3514" t="s">
        <v>3447</v>
      </c>
      <c r="AJ3514" s="260">
        <v>29</v>
      </c>
      <c r="AK3514">
        <v>991.75</v>
      </c>
      <c r="AL3514">
        <v>1901</v>
      </c>
      <c r="AM3514">
        <v>4544775</v>
      </c>
      <c r="AP3514" s="287" t="str">
        <f>IFERROR(IF(Table_Merge1[[#This Row],[LME Zinc stock]]*Table_Merge1[[#This Row],[Nima.مقدار]]=0,"",Table_Merge1[[#This Row],[LME Zinc stock]]*Table_Merge1[[#This Row],[Nima.مقدار]]),"")</f>
        <v/>
      </c>
      <c r="AQ3514" s="287" t="str">
        <f>IFERROR(IF(Table_Merge1[[#This Row],[LME Zinc 3-month]]*Table_Merge1[[#This Row],[Nima.مقدار]]=0,"",Table_Merge1[[#This Row],[LME Zinc 3-month]]*Table_Merge1[[#This Row],[Nima.مقدار]]),"")</f>
        <v/>
      </c>
      <c r="AR3514" s="288" t="str">
        <f>IFERROR(IF(Table_Merge1[[#This Row],[LME Zinc stock]]*Table_Merge1[[#This Row],[Azad.Sell]]=0,"",Table_Merge1[[#This Row],[LME Zinc stock]]*Table_Merge1[[#This Row],[Azad.Sell]]),"")</f>
        <v/>
      </c>
      <c r="AS3514" s="288" t="str">
        <f>IFERROR(IF(Table_Merge1[[#This Row],[LME Zinc 3-month]]*Table_Merge1[[#This Row],[Azad.Sell]]=0,"",Table_Merge1[[#This Row],[LME Zinc 3-month]]*Table_Merge1[[#This Row],[Azad.Sell]]),"")</f>
        <v/>
      </c>
      <c r="AT3514"/>
    </row>
    <row r="3515" spans="15:46" x14ac:dyDescent="0.25">
      <c r="O3515" s="284">
        <f>IFERROR(DATE(Table7[[#This Row],[year]],MONTH(DATEVALUE(Table7[[#This Row],[month]]&amp;"1")),Table7[[#This Row],[day]]),"")</f>
        <v>40003</v>
      </c>
      <c r="P3515" s="195" t="s">
        <v>6940</v>
      </c>
      <c r="Q3515" s="195">
        <v>2009</v>
      </c>
      <c r="R3515" s="195" t="s">
        <v>3443</v>
      </c>
      <c r="S3515" s="195">
        <v>9</v>
      </c>
      <c r="T3515" s="195">
        <v>914.75</v>
      </c>
      <c r="U3515" s="195">
        <v>1803.5</v>
      </c>
      <c r="V3515" s="195">
        <v>4547025</v>
      </c>
      <c r="X3515" s="260">
        <v>40084</v>
      </c>
      <c r="Z3515" s="260">
        <v>9</v>
      </c>
      <c r="AB3515" s="260" t="str">
        <f>IFERROR(IFERROR(VLOOKUP(Table_Merge1[[#This Row],[Column1]],Table11[#All],2,FALSE),LEFT(AB3516,8)&amp;IF(LEN((RIGHT(AB3516,2)+1))&lt;2,"0"&amp;(RIGHT(AB3516,2)+1),(RIGHT(AB3516,2)-1))),"")</f>
        <v/>
      </c>
      <c r="AC3515" s="259" t="str">
        <f>LEFT(Table_Merge1[[#This Row],[Column2]],4)</f>
        <v/>
      </c>
      <c r="AD3515" s="259" t="str">
        <f>RIGHT(LEFT(Table_Merge1[[#This Row],[Column2]],7),2)</f>
        <v/>
      </c>
      <c r="AE3515" s="259" t="str">
        <f>RIGHT(Table_Merge1[[#This Row],[Column2]],2)</f>
        <v/>
      </c>
      <c r="AH3515" s="260">
        <v>2009</v>
      </c>
      <c r="AI3515" t="s">
        <v>3447</v>
      </c>
      <c r="AJ3515" s="260">
        <v>28</v>
      </c>
      <c r="AK3515">
        <v>990.5</v>
      </c>
      <c r="AL3515">
        <v>1873.5</v>
      </c>
      <c r="AM3515">
        <v>4548375</v>
      </c>
      <c r="AP3515" s="287" t="str">
        <f>IFERROR(IF(Table_Merge1[[#This Row],[LME Zinc stock]]*Table_Merge1[[#This Row],[Nima.مقدار]]=0,"",Table_Merge1[[#This Row],[LME Zinc stock]]*Table_Merge1[[#This Row],[Nima.مقدار]]),"")</f>
        <v/>
      </c>
      <c r="AQ3515" s="287" t="str">
        <f>IFERROR(IF(Table_Merge1[[#This Row],[LME Zinc 3-month]]*Table_Merge1[[#This Row],[Nima.مقدار]]=0,"",Table_Merge1[[#This Row],[LME Zinc 3-month]]*Table_Merge1[[#This Row],[Nima.مقدار]]),"")</f>
        <v/>
      </c>
      <c r="AR3515" s="288" t="str">
        <f>IFERROR(IF(Table_Merge1[[#This Row],[LME Zinc stock]]*Table_Merge1[[#This Row],[Azad.Sell]]=0,"",Table_Merge1[[#This Row],[LME Zinc stock]]*Table_Merge1[[#This Row],[Azad.Sell]]),"")</f>
        <v/>
      </c>
      <c r="AS3515" s="288" t="str">
        <f>IFERROR(IF(Table_Merge1[[#This Row],[LME Zinc 3-month]]*Table_Merge1[[#This Row],[Azad.Sell]]=0,"",Table_Merge1[[#This Row],[LME Zinc 3-month]]*Table_Merge1[[#This Row],[Azad.Sell]]),"")</f>
        <v/>
      </c>
      <c r="AT3515"/>
    </row>
    <row r="3516" spans="15:46" x14ac:dyDescent="0.25">
      <c r="O3516" s="283">
        <f>IFERROR(DATE(Table7[[#This Row],[year]],MONTH(DATEVALUE(Table7[[#This Row],[month]]&amp;"1")),Table7[[#This Row],[day]]),"")</f>
        <v>40002</v>
      </c>
      <c r="P3516" s="257" t="s">
        <v>6941</v>
      </c>
      <c r="Q3516" s="257">
        <v>2009</v>
      </c>
      <c r="R3516" s="257" t="s">
        <v>3443</v>
      </c>
      <c r="S3516" s="257">
        <v>8</v>
      </c>
      <c r="T3516" s="257">
        <v>920.75</v>
      </c>
      <c r="U3516" s="257">
        <v>1837</v>
      </c>
      <c r="V3516" s="257">
        <v>4550250</v>
      </c>
      <c r="X3516" s="260">
        <v>40081</v>
      </c>
      <c r="Z3516" s="260">
        <v>9</v>
      </c>
      <c r="AB3516" s="260" t="str">
        <f>IFERROR(IFERROR(VLOOKUP(Table_Merge1[[#This Row],[Column1]],Table11[#All],2,FALSE),LEFT(AB3517,8)&amp;IF(LEN((RIGHT(AB3517,2)+1))&lt;2,"0"&amp;(RIGHT(AB3517,2)+1),(RIGHT(AB3517,2)-1))),"")</f>
        <v/>
      </c>
      <c r="AC3516" s="259" t="str">
        <f>LEFT(Table_Merge1[[#This Row],[Column2]],4)</f>
        <v/>
      </c>
      <c r="AD3516" s="259" t="str">
        <f>RIGHT(LEFT(Table_Merge1[[#This Row],[Column2]],7),2)</f>
        <v/>
      </c>
      <c r="AE3516" s="259" t="str">
        <f>RIGHT(Table_Merge1[[#This Row],[Column2]],2)</f>
        <v/>
      </c>
      <c r="AH3516" s="260">
        <v>2009</v>
      </c>
      <c r="AI3516" t="s">
        <v>3447</v>
      </c>
      <c r="AJ3516" s="260">
        <v>25</v>
      </c>
      <c r="AK3516">
        <v>997</v>
      </c>
      <c r="AL3516">
        <v>1896.5</v>
      </c>
      <c r="AM3516">
        <v>4554850</v>
      </c>
      <c r="AP3516" s="287" t="str">
        <f>IFERROR(IF(Table_Merge1[[#This Row],[LME Zinc stock]]*Table_Merge1[[#This Row],[Nima.مقدار]]=0,"",Table_Merge1[[#This Row],[LME Zinc stock]]*Table_Merge1[[#This Row],[Nima.مقدار]]),"")</f>
        <v/>
      </c>
      <c r="AQ3516" s="287" t="str">
        <f>IFERROR(IF(Table_Merge1[[#This Row],[LME Zinc 3-month]]*Table_Merge1[[#This Row],[Nima.مقدار]]=0,"",Table_Merge1[[#This Row],[LME Zinc 3-month]]*Table_Merge1[[#This Row],[Nima.مقدار]]),"")</f>
        <v/>
      </c>
      <c r="AR3516" s="288" t="str">
        <f>IFERROR(IF(Table_Merge1[[#This Row],[LME Zinc stock]]*Table_Merge1[[#This Row],[Azad.Sell]]=0,"",Table_Merge1[[#This Row],[LME Zinc stock]]*Table_Merge1[[#This Row],[Azad.Sell]]),"")</f>
        <v/>
      </c>
      <c r="AS3516" s="288" t="str">
        <f>IFERROR(IF(Table_Merge1[[#This Row],[LME Zinc 3-month]]*Table_Merge1[[#This Row],[Azad.Sell]]=0,"",Table_Merge1[[#This Row],[LME Zinc 3-month]]*Table_Merge1[[#This Row],[Azad.Sell]]),"")</f>
        <v/>
      </c>
      <c r="AT3516"/>
    </row>
    <row r="3517" spans="15:46" x14ac:dyDescent="0.25">
      <c r="O3517" s="284">
        <f>IFERROR(DATE(Table7[[#This Row],[year]],MONTH(DATEVALUE(Table7[[#This Row],[month]]&amp;"1")),Table7[[#This Row],[day]]),"")</f>
        <v>40001</v>
      </c>
      <c r="P3517" s="195" t="s">
        <v>6942</v>
      </c>
      <c r="Q3517" s="195">
        <v>2009</v>
      </c>
      <c r="R3517" s="195" t="s">
        <v>3443</v>
      </c>
      <c r="S3517" s="195">
        <v>7</v>
      </c>
      <c r="T3517" s="195">
        <v>925.75</v>
      </c>
      <c r="U3517" s="195">
        <v>1846.5</v>
      </c>
      <c r="V3517" s="195">
        <v>4554475</v>
      </c>
      <c r="X3517" s="260">
        <v>40080</v>
      </c>
      <c r="Z3517" s="260">
        <v>9</v>
      </c>
      <c r="AB3517" s="260" t="str">
        <f>IFERROR(IFERROR(VLOOKUP(Table_Merge1[[#This Row],[Column1]],Table11[#All],2,FALSE),LEFT(AB3518,8)&amp;IF(LEN((RIGHT(AB3518,2)+1))&lt;2,"0"&amp;(RIGHT(AB3518,2)+1),(RIGHT(AB3518,2)-1))),"")</f>
        <v/>
      </c>
      <c r="AC3517" s="259" t="str">
        <f>LEFT(Table_Merge1[[#This Row],[Column2]],4)</f>
        <v/>
      </c>
      <c r="AD3517" s="259" t="str">
        <f>RIGHT(LEFT(Table_Merge1[[#This Row],[Column2]],7),2)</f>
        <v/>
      </c>
      <c r="AE3517" s="259" t="str">
        <f>RIGHT(Table_Merge1[[#This Row],[Column2]],2)</f>
        <v/>
      </c>
      <c r="AH3517" s="260">
        <v>2009</v>
      </c>
      <c r="AI3517" t="s">
        <v>3447</v>
      </c>
      <c r="AJ3517" s="260">
        <v>24</v>
      </c>
      <c r="AK3517">
        <v>1014</v>
      </c>
      <c r="AL3517">
        <v>1944</v>
      </c>
      <c r="AM3517">
        <v>4558800</v>
      </c>
      <c r="AP3517" s="287" t="str">
        <f>IFERROR(IF(Table_Merge1[[#This Row],[LME Zinc stock]]*Table_Merge1[[#This Row],[Nima.مقدار]]=0,"",Table_Merge1[[#This Row],[LME Zinc stock]]*Table_Merge1[[#This Row],[Nima.مقدار]]),"")</f>
        <v/>
      </c>
      <c r="AQ3517" s="287" t="str">
        <f>IFERROR(IF(Table_Merge1[[#This Row],[LME Zinc 3-month]]*Table_Merge1[[#This Row],[Nima.مقدار]]=0,"",Table_Merge1[[#This Row],[LME Zinc 3-month]]*Table_Merge1[[#This Row],[Nima.مقدار]]),"")</f>
        <v/>
      </c>
      <c r="AR3517" s="288" t="str">
        <f>IFERROR(IF(Table_Merge1[[#This Row],[LME Zinc stock]]*Table_Merge1[[#This Row],[Azad.Sell]]=0,"",Table_Merge1[[#This Row],[LME Zinc stock]]*Table_Merge1[[#This Row],[Azad.Sell]]),"")</f>
        <v/>
      </c>
      <c r="AS3517" s="288" t="str">
        <f>IFERROR(IF(Table_Merge1[[#This Row],[LME Zinc 3-month]]*Table_Merge1[[#This Row],[Azad.Sell]]=0,"",Table_Merge1[[#This Row],[LME Zinc 3-month]]*Table_Merge1[[#This Row],[Azad.Sell]]),"")</f>
        <v/>
      </c>
      <c r="AT3517"/>
    </row>
    <row r="3518" spans="15:46" x14ac:dyDescent="0.25">
      <c r="O3518" s="283">
        <f>IFERROR(DATE(Table7[[#This Row],[year]],MONTH(DATEVALUE(Table7[[#This Row],[month]]&amp;"1")),Table7[[#This Row],[day]]),"")</f>
        <v>40000</v>
      </c>
      <c r="P3518" s="257" t="s">
        <v>6943</v>
      </c>
      <c r="Q3518" s="257">
        <v>2009</v>
      </c>
      <c r="R3518" s="257" t="s">
        <v>3443</v>
      </c>
      <c r="S3518" s="257">
        <v>6</v>
      </c>
      <c r="T3518" s="257">
        <v>921.5</v>
      </c>
      <c r="U3518" s="257">
        <v>1811.5</v>
      </c>
      <c r="V3518" s="257">
        <v>4552525</v>
      </c>
      <c r="X3518" s="260">
        <v>40079</v>
      </c>
      <c r="Z3518" s="260">
        <v>9</v>
      </c>
      <c r="AB3518" s="260" t="str">
        <f>IFERROR(IFERROR(VLOOKUP(Table_Merge1[[#This Row],[Column1]],Table11[#All],2,FALSE),LEFT(AB3519,8)&amp;IF(LEN((RIGHT(AB3519,2)+1))&lt;2,"0"&amp;(RIGHT(AB3519,2)+1),(RIGHT(AB3519,2)-1))),"")</f>
        <v/>
      </c>
      <c r="AC3518" s="259" t="str">
        <f>LEFT(Table_Merge1[[#This Row],[Column2]],4)</f>
        <v/>
      </c>
      <c r="AD3518" s="259" t="str">
        <f>RIGHT(LEFT(Table_Merge1[[#This Row],[Column2]],7),2)</f>
        <v/>
      </c>
      <c r="AE3518" s="259" t="str">
        <f>RIGHT(Table_Merge1[[#This Row],[Column2]],2)</f>
        <v/>
      </c>
      <c r="AH3518" s="260">
        <v>2009</v>
      </c>
      <c r="AI3518" t="s">
        <v>3447</v>
      </c>
      <c r="AJ3518" s="260">
        <v>23</v>
      </c>
      <c r="AK3518">
        <v>1014.75</v>
      </c>
      <c r="AL3518">
        <v>1949</v>
      </c>
      <c r="AM3518">
        <v>4561225</v>
      </c>
      <c r="AP3518" s="287" t="str">
        <f>IFERROR(IF(Table_Merge1[[#This Row],[LME Zinc stock]]*Table_Merge1[[#This Row],[Nima.مقدار]]=0,"",Table_Merge1[[#This Row],[LME Zinc stock]]*Table_Merge1[[#This Row],[Nima.مقدار]]),"")</f>
        <v/>
      </c>
      <c r="AQ3518" s="287" t="str">
        <f>IFERROR(IF(Table_Merge1[[#This Row],[LME Zinc 3-month]]*Table_Merge1[[#This Row],[Nima.مقدار]]=0,"",Table_Merge1[[#This Row],[LME Zinc 3-month]]*Table_Merge1[[#This Row],[Nima.مقدار]]),"")</f>
        <v/>
      </c>
      <c r="AR3518" s="288" t="str">
        <f>IFERROR(IF(Table_Merge1[[#This Row],[LME Zinc stock]]*Table_Merge1[[#This Row],[Azad.Sell]]=0,"",Table_Merge1[[#This Row],[LME Zinc stock]]*Table_Merge1[[#This Row],[Azad.Sell]]),"")</f>
        <v/>
      </c>
      <c r="AS3518" s="288" t="str">
        <f>IFERROR(IF(Table_Merge1[[#This Row],[LME Zinc 3-month]]*Table_Merge1[[#This Row],[Azad.Sell]]=0,"",Table_Merge1[[#This Row],[LME Zinc 3-month]]*Table_Merge1[[#This Row],[Azad.Sell]]),"")</f>
        <v/>
      </c>
      <c r="AT3518"/>
    </row>
    <row r="3519" spans="15:46" x14ac:dyDescent="0.25">
      <c r="O3519" s="284">
        <f>IFERROR(DATE(Table7[[#This Row],[year]],MONTH(DATEVALUE(Table7[[#This Row],[month]]&amp;"1")),Table7[[#This Row],[day]]),"")</f>
        <v>39997</v>
      </c>
      <c r="P3519" s="195" t="s">
        <v>6944</v>
      </c>
      <c r="Q3519" s="195">
        <v>2009</v>
      </c>
      <c r="R3519" s="195" t="s">
        <v>3443</v>
      </c>
      <c r="S3519" s="195">
        <v>3</v>
      </c>
      <c r="T3519" s="195">
        <v>932.5</v>
      </c>
      <c r="U3519" s="195">
        <v>1731</v>
      </c>
      <c r="V3519" s="195">
        <v>4553650</v>
      </c>
      <c r="X3519" s="260">
        <v>40078</v>
      </c>
      <c r="Z3519" s="260">
        <v>9</v>
      </c>
      <c r="AB3519" s="260" t="str">
        <f>IFERROR(IFERROR(VLOOKUP(Table_Merge1[[#This Row],[Column1]],Table11[#All],2,FALSE),LEFT(AB3520,8)&amp;IF(LEN((RIGHT(AB3520,2)+1))&lt;2,"0"&amp;(RIGHT(AB3520,2)+1),(RIGHT(AB3520,2)-1))),"")</f>
        <v/>
      </c>
      <c r="AC3519" s="259" t="str">
        <f>LEFT(Table_Merge1[[#This Row],[Column2]],4)</f>
        <v/>
      </c>
      <c r="AD3519" s="259" t="str">
        <f>RIGHT(LEFT(Table_Merge1[[#This Row],[Column2]],7),2)</f>
        <v/>
      </c>
      <c r="AE3519" s="259" t="str">
        <f>RIGHT(Table_Merge1[[#This Row],[Column2]],2)</f>
        <v/>
      </c>
      <c r="AH3519" s="260">
        <v>2009</v>
      </c>
      <c r="AI3519" t="s">
        <v>3447</v>
      </c>
      <c r="AJ3519" s="260">
        <v>22</v>
      </c>
      <c r="AK3519">
        <v>1015.75</v>
      </c>
      <c r="AL3519">
        <v>1901.5</v>
      </c>
      <c r="AM3519">
        <v>4568200</v>
      </c>
      <c r="AP3519" s="287" t="str">
        <f>IFERROR(IF(Table_Merge1[[#This Row],[LME Zinc stock]]*Table_Merge1[[#This Row],[Nima.مقدار]]=0,"",Table_Merge1[[#This Row],[LME Zinc stock]]*Table_Merge1[[#This Row],[Nima.مقدار]]),"")</f>
        <v/>
      </c>
      <c r="AQ3519" s="287" t="str">
        <f>IFERROR(IF(Table_Merge1[[#This Row],[LME Zinc 3-month]]*Table_Merge1[[#This Row],[Nima.مقدار]]=0,"",Table_Merge1[[#This Row],[LME Zinc 3-month]]*Table_Merge1[[#This Row],[Nima.مقدار]]),"")</f>
        <v/>
      </c>
      <c r="AR3519" s="288" t="str">
        <f>IFERROR(IF(Table_Merge1[[#This Row],[LME Zinc stock]]*Table_Merge1[[#This Row],[Azad.Sell]]=0,"",Table_Merge1[[#This Row],[LME Zinc stock]]*Table_Merge1[[#This Row],[Azad.Sell]]),"")</f>
        <v/>
      </c>
      <c r="AS3519" s="288" t="str">
        <f>IFERROR(IF(Table_Merge1[[#This Row],[LME Zinc 3-month]]*Table_Merge1[[#This Row],[Azad.Sell]]=0,"",Table_Merge1[[#This Row],[LME Zinc 3-month]]*Table_Merge1[[#This Row],[Azad.Sell]]),"")</f>
        <v/>
      </c>
      <c r="AT3519"/>
    </row>
    <row r="3520" spans="15:46" x14ac:dyDescent="0.25">
      <c r="O3520" s="283">
        <f>IFERROR(DATE(Table7[[#This Row],[year]],MONTH(DATEVALUE(Table7[[#This Row],[month]]&amp;"1")),Table7[[#This Row],[day]]),"")</f>
        <v>39996</v>
      </c>
      <c r="P3520" s="257" t="s">
        <v>6945</v>
      </c>
      <c r="Q3520" s="257">
        <v>2009</v>
      </c>
      <c r="R3520" s="257" t="s">
        <v>3443</v>
      </c>
      <c r="S3520" s="257">
        <v>2</v>
      </c>
      <c r="T3520" s="257">
        <v>936</v>
      </c>
      <c r="U3520" s="257">
        <v>1734</v>
      </c>
      <c r="V3520" s="257">
        <v>4555475</v>
      </c>
      <c r="X3520" s="260">
        <v>40077</v>
      </c>
      <c r="Z3520" s="260">
        <v>9</v>
      </c>
      <c r="AB3520" s="260" t="str">
        <f>IFERROR(IFERROR(VLOOKUP(Table_Merge1[[#This Row],[Column1]],Table11[#All],2,FALSE),LEFT(AB3521,8)&amp;IF(LEN((RIGHT(AB3521,2)+1))&lt;2,"0"&amp;(RIGHT(AB3521,2)+1),(RIGHT(AB3521,2)-1))),"")</f>
        <v/>
      </c>
      <c r="AC3520" s="259" t="str">
        <f>LEFT(Table_Merge1[[#This Row],[Column2]],4)</f>
        <v/>
      </c>
      <c r="AD3520" s="259" t="str">
        <f>RIGHT(LEFT(Table_Merge1[[#This Row],[Column2]],7),2)</f>
        <v/>
      </c>
      <c r="AE3520" s="259" t="str">
        <f>RIGHT(Table_Merge1[[#This Row],[Column2]],2)</f>
        <v/>
      </c>
      <c r="AH3520" s="260">
        <v>2009</v>
      </c>
      <c r="AI3520" t="s">
        <v>3447</v>
      </c>
      <c r="AJ3520" s="260">
        <v>21</v>
      </c>
      <c r="AK3520">
        <v>999.25</v>
      </c>
      <c r="AL3520">
        <v>1898</v>
      </c>
      <c r="AM3520">
        <v>4576150</v>
      </c>
      <c r="AP3520" s="287" t="str">
        <f>IFERROR(IF(Table_Merge1[[#This Row],[LME Zinc stock]]*Table_Merge1[[#This Row],[Nima.مقدار]]=0,"",Table_Merge1[[#This Row],[LME Zinc stock]]*Table_Merge1[[#This Row],[Nima.مقدار]]),"")</f>
        <v/>
      </c>
      <c r="AQ3520" s="287" t="str">
        <f>IFERROR(IF(Table_Merge1[[#This Row],[LME Zinc 3-month]]*Table_Merge1[[#This Row],[Nima.مقدار]]=0,"",Table_Merge1[[#This Row],[LME Zinc 3-month]]*Table_Merge1[[#This Row],[Nima.مقدار]]),"")</f>
        <v/>
      </c>
      <c r="AR3520" s="288" t="str">
        <f>IFERROR(IF(Table_Merge1[[#This Row],[LME Zinc stock]]*Table_Merge1[[#This Row],[Azad.Sell]]=0,"",Table_Merge1[[#This Row],[LME Zinc stock]]*Table_Merge1[[#This Row],[Azad.Sell]]),"")</f>
        <v/>
      </c>
      <c r="AS3520" s="288" t="str">
        <f>IFERROR(IF(Table_Merge1[[#This Row],[LME Zinc 3-month]]*Table_Merge1[[#This Row],[Azad.Sell]]=0,"",Table_Merge1[[#This Row],[LME Zinc 3-month]]*Table_Merge1[[#This Row],[Azad.Sell]]),"")</f>
        <v/>
      </c>
      <c r="AT3520"/>
    </row>
    <row r="3521" spans="15:46" x14ac:dyDescent="0.25">
      <c r="O3521" s="284">
        <f>IFERROR(DATE(Table7[[#This Row],[year]],MONTH(DATEVALUE(Table7[[#This Row],[month]]&amp;"1")),Table7[[#This Row],[day]]),"")</f>
        <v>39995</v>
      </c>
      <c r="P3521" s="195" t="s">
        <v>6946</v>
      </c>
      <c r="Q3521" s="195">
        <v>2009</v>
      </c>
      <c r="R3521" s="195" t="s">
        <v>3443</v>
      </c>
      <c r="S3521" s="195">
        <v>1</v>
      </c>
      <c r="T3521" s="195">
        <v>931.5</v>
      </c>
      <c r="U3521" s="195">
        <v>1720.5</v>
      </c>
      <c r="V3521" s="195">
        <v>4555350</v>
      </c>
      <c r="X3521" s="260">
        <v>40074</v>
      </c>
      <c r="Z3521" s="260">
        <v>9</v>
      </c>
      <c r="AB3521" s="260" t="str">
        <f>IFERROR(IFERROR(VLOOKUP(Table_Merge1[[#This Row],[Column1]],Table11[#All],2,FALSE),LEFT(AB3522,8)&amp;IF(LEN((RIGHT(AB3522,2)+1))&lt;2,"0"&amp;(RIGHT(AB3522,2)+1),(RIGHT(AB3522,2)-1))),"")</f>
        <v/>
      </c>
      <c r="AC3521" s="259" t="str">
        <f>LEFT(Table_Merge1[[#This Row],[Column2]],4)</f>
        <v/>
      </c>
      <c r="AD3521" s="259" t="str">
        <f>RIGHT(LEFT(Table_Merge1[[#This Row],[Column2]],7),2)</f>
        <v/>
      </c>
      <c r="AE3521" s="259" t="str">
        <f>RIGHT(Table_Merge1[[#This Row],[Column2]],2)</f>
        <v/>
      </c>
      <c r="AH3521" s="260">
        <v>2009</v>
      </c>
      <c r="AI3521" t="s">
        <v>3447</v>
      </c>
      <c r="AJ3521" s="260">
        <v>18</v>
      </c>
      <c r="AK3521">
        <v>1014</v>
      </c>
      <c r="AL3521">
        <v>1828</v>
      </c>
      <c r="AM3521">
        <v>4579475</v>
      </c>
      <c r="AP3521" s="287" t="str">
        <f>IFERROR(IF(Table_Merge1[[#This Row],[LME Zinc stock]]*Table_Merge1[[#This Row],[Nima.مقدار]]=0,"",Table_Merge1[[#This Row],[LME Zinc stock]]*Table_Merge1[[#This Row],[Nima.مقدار]]),"")</f>
        <v/>
      </c>
      <c r="AQ3521" s="287" t="str">
        <f>IFERROR(IF(Table_Merge1[[#This Row],[LME Zinc 3-month]]*Table_Merge1[[#This Row],[Nima.مقدار]]=0,"",Table_Merge1[[#This Row],[LME Zinc 3-month]]*Table_Merge1[[#This Row],[Nima.مقدار]]),"")</f>
        <v/>
      </c>
      <c r="AR3521" s="288" t="str">
        <f>IFERROR(IF(Table_Merge1[[#This Row],[LME Zinc stock]]*Table_Merge1[[#This Row],[Azad.Sell]]=0,"",Table_Merge1[[#This Row],[LME Zinc stock]]*Table_Merge1[[#This Row],[Azad.Sell]]),"")</f>
        <v/>
      </c>
      <c r="AS3521" s="288" t="str">
        <f>IFERROR(IF(Table_Merge1[[#This Row],[LME Zinc 3-month]]*Table_Merge1[[#This Row],[Azad.Sell]]=0,"",Table_Merge1[[#This Row],[LME Zinc 3-month]]*Table_Merge1[[#This Row],[Azad.Sell]]),"")</f>
        <v/>
      </c>
      <c r="AT3521"/>
    </row>
    <row r="3522" spans="15:46" x14ac:dyDescent="0.25">
      <c r="O3522" s="283">
        <f>IFERROR(DATE(Table7[[#This Row],[year]],MONTH(DATEVALUE(Table7[[#This Row],[month]]&amp;"1")),Table7[[#This Row],[day]]),"")</f>
        <v>39994</v>
      </c>
      <c r="P3522" s="257" t="s">
        <v>6947</v>
      </c>
      <c r="Q3522" s="257">
        <v>2009</v>
      </c>
      <c r="R3522" s="257" t="s">
        <v>3441</v>
      </c>
      <c r="S3522" s="257">
        <v>30</v>
      </c>
      <c r="T3522" s="257">
        <v>941</v>
      </c>
      <c r="U3522" s="257">
        <v>1700</v>
      </c>
      <c r="V3522" s="257">
        <v>4513225</v>
      </c>
      <c r="X3522" s="260">
        <v>40073</v>
      </c>
      <c r="Z3522" s="260">
        <v>9</v>
      </c>
      <c r="AB3522" s="260" t="str">
        <f>IFERROR(IFERROR(VLOOKUP(Table_Merge1[[#This Row],[Column1]],Table11[#All],2,FALSE),LEFT(AB3523,8)&amp;IF(LEN((RIGHT(AB3523,2)+1))&lt;2,"0"&amp;(RIGHT(AB3523,2)+1),(RIGHT(AB3523,2)-1))),"")</f>
        <v/>
      </c>
      <c r="AC3522" s="259" t="str">
        <f>LEFT(Table_Merge1[[#This Row],[Column2]],4)</f>
        <v/>
      </c>
      <c r="AD3522" s="259" t="str">
        <f>RIGHT(LEFT(Table_Merge1[[#This Row],[Column2]],7),2)</f>
        <v/>
      </c>
      <c r="AE3522" s="259" t="str">
        <f>RIGHT(Table_Merge1[[#This Row],[Column2]],2)</f>
        <v/>
      </c>
      <c r="AH3522" s="260">
        <v>2009</v>
      </c>
      <c r="AI3522" t="s">
        <v>3447</v>
      </c>
      <c r="AJ3522" s="260">
        <v>17</v>
      </c>
      <c r="AK3522">
        <v>1020.5</v>
      </c>
      <c r="AL3522">
        <v>1830.5</v>
      </c>
      <c r="AM3522">
        <v>4582175</v>
      </c>
      <c r="AP3522" s="287" t="str">
        <f>IFERROR(IF(Table_Merge1[[#This Row],[LME Zinc stock]]*Table_Merge1[[#This Row],[Nima.مقدار]]=0,"",Table_Merge1[[#This Row],[LME Zinc stock]]*Table_Merge1[[#This Row],[Nima.مقدار]]),"")</f>
        <v/>
      </c>
      <c r="AQ3522" s="287" t="str">
        <f>IFERROR(IF(Table_Merge1[[#This Row],[LME Zinc 3-month]]*Table_Merge1[[#This Row],[Nima.مقدار]]=0,"",Table_Merge1[[#This Row],[LME Zinc 3-month]]*Table_Merge1[[#This Row],[Nima.مقدار]]),"")</f>
        <v/>
      </c>
      <c r="AR3522" s="288" t="str">
        <f>IFERROR(IF(Table_Merge1[[#This Row],[LME Zinc stock]]*Table_Merge1[[#This Row],[Azad.Sell]]=0,"",Table_Merge1[[#This Row],[LME Zinc stock]]*Table_Merge1[[#This Row],[Azad.Sell]]),"")</f>
        <v/>
      </c>
      <c r="AS3522" s="288" t="str">
        <f>IFERROR(IF(Table_Merge1[[#This Row],[LME Zinc 3-month]]*Table_Merge1[[#This Row],[Azad.Sell]]=0,"",Table_Merge1[[#This Row],[LME Zinc 3-month]]*Table_Merge1[[#This Row],[Azad.Sell]]),"")</f>
        <v/>
      </c>
      <c r="AT3522"/>
    </row>
    <row r="3523" spans="15:46" x14ac:dyDescent="0.25">
      <c r="O3523" s="284">
        <f>IFERROR(DATE(Table7[[#This Row],[year]],MONTH(DATEVALUE(Table7[[#This Row],[month]]&amp;"1")),Table7[[#This Row],[day]]),"")</f>
        <v>39993</v>
      </c>
      <c r="P3523" s="195" t="s">
        <v>6948</v>
      </c>
      <c r="Q3523" s="195">
        <v>2009</v>
      </c>
      <c r="R3523" s="195" t="s">
        <v>3441</v>
      </c>
      <c r="S3523" s="195">
        <v>29</v>
      </c>
      <c r="T3523" s="195">
        <v>939.75</v>
      </c>
      <c r="U3523" s="195">
        <v>1658</v>
      </c>
      <c r="V3523" s="195">
        <v>4512525</v>
      </c>
      <c r="X3523" s="260">
        <v>40072</v>
      </c>
      <c r="Z3523" s="260">
        <v>10</v>
      </c>
      <c r="AB3523" s="260" t="str">
        <f>IFERROR(IFERROR(VLOOKUP(Table_Merge1[[#This Row],[Column1]],Table11[#All],2,FALSE),LEFT(AB3524,8)&amp;IF(LEN((RIGHT(AB3524,2)+1))&lt;2,"0"&amp;(RIGHT(AB3524,2)+1),(RIGHT(AB3524,2)-1))),"")</f>
        <v/>
      </c>
      <c r="AC3523" s="259" t="str">
        <f>LEFT(Table_Merge1[[#This Row],[Column2]],4)</f>
        <v/>
      </c>
      <c r="AD3523" s="259" t="str">
        <f>RIGHT(LEFT(Table_Merge1[[#This Row],[Column2]],7),2)</f>
        <v/>
      </c>
      <c r="AE3523" s="259" t="str">
        <f>RIGHT(Table_Merge1[[#This Row],[Column2]],2)</f>
        <v/>
      </c>
      <c r="AH3523" s="260">
        <v>2009</v>
      </c>
      <c r="AI3523" t="s">
        <v>3447</v>
      </c>
      <c r="AJ3523" s="260">
        <v>16</v>
      </c>
      <c r="AK3523">
        <v>1017</v>
      </c>
      <c r="AL3523">
        <v>1794</v>
      </c>
      <c r="AM3523">
        <v>4582025</v>
      </c>
      <c r="AP3523" s="287" t="str">
        <f>IFERROR(IF(Table_Merge1[[#This Row],[LME Zinc stock]]*Table_Merge1[[#This Row],[Nima.مقدار]]=0,"",Table_Merge1[[#This Row],[LME Zinc stock]]*Table_Merge1[[#This Row],[Nima.مقدار]]),"")</f>
        <v/>
      </c>
      <c r="AQ3523" s="287" t="str">
        <f>IFERROR(IF(Table_Merge1[[#This Row],[LME Zinc 3-month]]*Table_Merge1[[#This Row],[Nima.مقدار]]=0,"",Table_Merge1[[#This Row],[LME Zinc 3-month]]*Table_Merge1[[#This Row],[Nima.مقدار]]),"")</f>
        <v/>
      </c>
      <c r="AR3523" s="288" t="str">
        <f>IFERROR(IF(Table_Merge1[[#This Row],[LME Zinc stock]]*Table_Merge1[[#This Row],[Azad.Sell]]=0,"",Table_Merge1[[#This Row],[LME Zinc stock]]*Table_Merge1[[#This Row],[Azad.Sell]]),"")</f>
        <v/>
      </c>
      <c r="AS3523" s="288" t="str">
        <f>IFERROR(IF(Table_Merge1[[#This Row],[LME Zinc 3-month]]*Table_Merge1[[#This Row],[Azad.Sell]]=0,"",Table_Merge1[[#This Row],[LME Zinc 3-month]]*Table_Merge1[[#This Row],[Azad.Sell]]),"")</f>
        <v/>
      </c>
      <c r="AT3523"/>
    </row>
    <row r="3524" spans="15:46" x14ac:dyDescent="0.25">
      <c r="O3524" s="283">
        <f>IFERROR(DATE(Table7[[#This Row],[year]],MONTH(DATEVALUE(Table7[[#This Row],[month]]&amp;"1")),Table7[[#This Row],[day]]),"")</f>
        <v>39990</v>
      </c>
      <c r="P3524" s="257" t="s">
        <v>6949</v>
      </c>
      <c r="Q3524" s="257">
        <v>2009</v>
      </c>
      <c r="R3524" s="257" t="s">
        <v>3441</v>
      </c>
      <c r="S3524" s="257">
        <v>26</v>
      </c>
      <c r="T3524" s="257">
        <v>943</v>
      </c>
      <c r="U3524" s="257">
        <v>1649</v>
      </c>
      <c r="V3524" s="257">
        <v>4511975</v>
      </c>
      <c r="X3524" s="260">
        <v>40071</v>
      </c>
      <c r="Z3524" s="260">
        <v>9</v>
      </c>
      <c r="AB3524" s="260" t="str">
        <f>IFERROR(IFERROR(VLOOKUP(Table_Merge1[[#This Row],[Column1]],Table11[#All],2,FALSE),LEFT(AB3525,8)&amp;IF(LEN((RIGHT(AB3525,2)+1))&lt;2,"0"&amp;(RIGHT(AB3525,2)+1),(RIGHT(AB3525,2)-1))),"")</f>
        <v/>
      </c>
      <c r="AC3524" s="259" t="str">
        <f>LEFT(Table_Merge1[[#This Row],[Column2]],4)</f>
        <v/>
      </c>
      <c r="AD3524" s="259" t="str">
        <f>RIGHT(LEFT(Table_Merge1[[#This Row],[Column2]],7),2)</f>
        <v/>
      </c>
      <c r="AE3524" s="259" t="str">
        <f>RIGHT(Table_Merge1[[#This Row],[Column2]],2)</f>
        <v/>
      </c>
      <c r="AH3524" s="260">
        <v>2009</v>
      </c>
      <c r="AI3524" t="s">
        <v>3447</v>
      </c>
      <c r="AJ3524" s="260">
        <v>15</v>
      </c>
      <c r="AK3524">
        <v>997.5</v>
      </c>
      <c r="AL3524">
        <v>1823</v>
      </c>
      <c r="AM3524">
        <v>4581100</v>
      </c>
      <c r="AP3524" s="287" t="str">
        <f>IFERROR(IF(Table_Merge1[[#This Row],[LME Zinc stock]]*Table_Merge1[[#This Row],[Nima.مقدار]]=0,"",Table_Merge1[[#This Row],[LME Zinc stock]]*Table_Merge1[[#This Row],[Nima.مقدار]]),"")</f>
        <v/>
      </c>
      <c r="AQ3524" s="287" t="str">
        <f>IFERROR(IF(Table_Merge1[[#This Row],[LME Zinc 3-month]]*Table_Merge1[[#This Row],[Nima.مقدار]]=0,"",Table_Merge1[[#This Row],[LME Zinc 3-month]]*Table_Merge1[[#This Row],[Nima.مقدار]]),"")</f>
        <v/>
      </c>
      <c r="AR3524" s="288" t="str">
        <f>IFERROR(IF(Table_Merge1[[#This Row],[LME Zinc stock]]*Table_Merge1[[#This Row],[Azad.Sell]]=0,"",Table_Merge1[[#This Row],[LME Zinc stock]]*Table_Merge1[[#This Row],[Azad.Sell]]),"")</f>
        <v/>
      </c>
      <c r="AS3524" s="288" t="str">
        <f>IFERROR(IF(Table_Merge1[[#This Row],[LME Zinc 3-month]]*Table_Merge1[[#This Row],[Azad.Sell]]=0,"",Table_Merge1[[#This Row],[LME Zinc 3-month]]*Table_Merge1[[#This Row],[Azad.Sell]]),"")</f>
        <v/>
      </c>
      <c r="AT3524"/>
    </row>
    <row r="3525" spans="15:46" x14ac:dyDescent="0.25">
      <c r="O3525" s="284">
        <f>IFERROR(DATE(Table7[[#This Row],[year]],MONTH(DATEVALUE(Table7[[#This Row],[month]]&amp;"1")),Table7[[#This Row],[day]]),"")</f>
        <v>39989</v>
      </c>
      <c r="P3525" s="195" t="s">
        <v>6950</v>
      </c>
      <c r="Q3525" s="195">
        <v>2009</v>
      </c>
      <c r="R3525" s="195" t="s">
        <v>3441</v>
      </c>
      <c r="S3525" s="195">
        <v>25</v>
      </c>
      <c r="T3525" s="195">
        <v>934.25</v>
      </c>
      <c r="U3525" s="195">
        <v>1594</v>
      </c>
      <c r="V3525" s="195">
        <v>4448850</v>
      </c>
      <c r="X3525" s="260">
        <v>40070</v>
      </c>
      <c r="Z3525" s="260">
        <v>10</v>
      </c>
      <c r="AB3525" s="260" t="str">
        <f>IFERROR(IFERROR(VLOOKUP(Table_Merge1[[#This Row],[Column1]],Table11[#All],2,FALSE),LEFT(AB3526,8)&amp;IF(LEN((RIGHT(AB3526,2)+1))&lt;2,"0"&amp;(RIGHT(AB3526,2)+1),(RIGHT(AB3526,2)-1))),"")</f>
        <v/>
      </c>
      <c r="AC3525" s="259" t="str">
        <f>LEFT(Table_Merge1[[#This Row],[Column2]],4)</f>
        <v/>
      </c>
      <c r="AD3525" s="259" t="str">
        <f>RIGHT(LEFT(Table_Merge1[[#This Row],[Column2]],7),2)</f>
        <v/>
      </c>
      <c r="AE3525" s="259" t="str">
        <f>RIGHT(Table_Merge1[[#This Row],[Column2]],2)</f>
        <v/>
      </c>
      <c r="AH3525" s="260">
        <v>2009</v>
      </c>
      <c r="AI3525" t="s">
        <v>3447</v>
      </c>
      <c r="AJ3525" s="260">
        <v>14</v>
      </c>
      <c r="AK3525">
        <v>994.25</v>
      </c>
      <c r="AL3525">
        <v>1894</v>
      </c>
      <c r="AM3525">
        <v>4585350</v>
      </c>
      <c r="AP3525" s="287" t="str">
        <f>IFERROR(IF(Table_Merge1[[#This Row],[LME Zinc stock]]*Table_Merge1[[#This Row],[Nima.مقدار]]=0,"",Table_Merge1[[#This Row],[LME Zinc stock]]*Table_Merge1[[#This Row],[Nima.مقدار]]),"")</f>
        <v/>
      </c>
      <c r="AQ3525" s="287" t="str">
        <f>IFERROR(IF(Table_Merge1[[#This Row],[LME Zinc 3-month]]*Table_Merge1[[#This Row],[Nima.مقدار]]=0,"",Table_Merge1[[#This Row],[LME Zinc 3-month]]*Table_Merge1[[#This Row],[Nima.مقدار]]),"")</f>
        <v/>
      </c>
      <c r="AR3525" s="288" t="str">
        <f>IFERROR(IF(Table_Merge1[[#This Row],[LME Zinc stock]]*Table_Merge1[[#This Row],[Azad.Sell]]=0,"",Table_Merge1[[#This Row],[LME Zinc stock]]*Table_Merge1[[#This Row],[Azad.Sell]]),"")</f>
        <v/>
      </c>
      <c r="AS3525" s="288" t="str">
        <f>IFERROR(IF(Table_Merge1[[#This Row],[LME Zinc 3-month]]*Table_Merge1[[#This Row],[Azad.Sell]]=0,"",Table_Merge1[[#This Row],[LME Zinc 3-month]]*Table_Merge1[[#This Row],[Azad.Sell]]),"")</f>
        <v/>
      </c>
      <c r="AT3525"/>
    </row>
    <row r="3526" spans="15:46" x14ac:dyDescent="0.25">
      <c r="O3526" s="283">
        <f>IFERROR(DATE(Table7[[#This Row],[year]],MONTH(DATEVALUE(Table7[[#This Row],[month]]&amp;"1")),Table7[[#This Row],[day]]),"")</f>
        <v>39988</v>
      </c>
      <c r="P3526" s="257" t="s">
        <v>6951</v>
      </c>
      <c r="Q3526" s="257">
        <v>2009</v>
      </c>
      <c r="R3526" s="257" t="s">
        <v>3441</v>
      </c>
      <c r="S3526" s="257">
        <v>24</v>
      </c>
      <c r="T3526" s="257">
        <v>928.75</v>
      </c>
      <c r="U3526" s="257">
        <v>1565.5</v>
      </c>
      <c r="V3526" s="257">
        <v>4436725</v>
      </c>
      <c r="X3526" s="260">
        <v>40067</v>
      </c>
      <c r="Z3526" s="260">
        <v>10</v>
      </c>
      <c r="AB3526" s="260" t="str">
        <f>IFERROR(IFERROR(VLOOKUP(Table_Merge1[[#This Row],[Column1]],Table11[#All],2,FALSE),LEFT(AB3527,8)&amp;IF(LEN((RIGHT(AB3527,2)+1))&lt;2,"0"&amp;(RIGHT(AB3527,2)+1),(RIGHT(AB3527,2)-1))),"")</f>
        <v/>
      </c>
      <c r="AC3526" s="259" t="str">
        <f>LEFT(Table_Merge1[[#This Row],[Column2]],4)</f>
        <v/>
      </c>
      <c r="AD3526" s="259" t="str">
        <f>RIGHT(LEFT(Table_Merge1[[#This Row],[Column2]],7),2)</f>
        <v/>
      </c>
      <c r="AE3526" s="259" t="str">
        <f>RIGHT(Table_Merge1[[#This Row],[Column2]],2)</f>
        <v/>
      </c>
      <c r="AH3526" s="260">
        <v>2009</v>
      </c>
      <c r="AI3526" t="s">
        <v>3447</v>
      </c>
      <c r="AJ3526" s="260">
        <v>11</v>
      </c>
      <c r="AK3526">
        <v>998.25</v>
      </c>
      <c r="AL3526" t="s">
        <v>3621</v>
      </c>
      <c r="AM3526" t="s">
        <v>3621</v>
      </c>
      <c r="AP3526" s="287" t="str">
        <f>IFERROR(IF(Table_Merge1[[#This Row],[LME Zinc stock]]*Table_Merge1[[#This Row],[Nima.مقدار]]=0,"",Table_Merge1[[#This Row],[LME Zinc stock]]*Table_Merge1[[#This Row],[Nima.مقدار]]),"")</f>
        <v/>
      </c>
      <c r="AQ3526" s="287" t="str">
        <f>IFERROR(IF(Table_Merge1[[#This Row],[LME Zinc 3-month]]*Table_Merge1[[#This Row],[Nima.مقدار]]=0,"",Table_Merge1[[#This Row],[LME Zinc 3-month]]*Table_Merge1[[#This Row],[Nima.مقدار]]),"")</f>
        <v/>
      </c>
      <c r="AR3526" s="288" t="str">
        <f>IFERROR(IF(Table_Merge1[[#This Row],[LME Zinc stock]]*Table_Merge1[[#This Row],[Azad.Sell]]=0,"",Table_Merge1[[#This Row],[LME Zinc stock]]*Table_Merge1[[#This Row],[Azad.Sell]]),"")</f>
        <v/>
      </c>
      <c r="AS3526" s="288" t="str">
        <f>IFERROR(IF(Table_Merge1[[#This Row],[LME Zinc 3-month]]*Table_Merge1[[#This Row],[Azad.Sell]]=0,"",Table_Merge1[[#This Row],[LME Zinc 3-month]]*Table_Merge1[[#This Row],[Azad.Sell]]),"")</f>
        <v/>
      </c>
      <c r="AT3526"/>
    </row>
    <row r="3527" spans="15:46" x14ac:dyDescent="0.25">
      <c r="O3527" s="284">
        <f>IFERROR(DATE(Table7[[#This Row],[year]],MONTH(DATEVALUE(Table7[[#This Row],[month]]&amp;"1")),Table7[[#This Row],[day]]),"")</f>
        <v>39987</v>
      </c>
      <c r="P3527" s="195" t="s">
        <v>6952</v>
      </c>
      <c r="Q3527" s="195">
        <v>2009</v>
      </c>
      <c r="R3527" s="195" t="s">
        <v>3441</v>
      </c>
      <c r="S3527" s="195">
        <v>23</v>
      </c>
      <c r="T3527" s="195">
        <v>920.25</v>
      </c>
      <c r="U3527" s="195">
        <v>1565.5</v>
      </c>
      <c r="V3527" s="195">
        <v>4393600</v>
      </c>
      <c r="X3527" s="260">
        <v>40066</v>
      </c>
      <c r="Z3527" s="260">
        <v>10</v>
      </c>
      <c r="AB3527" s="260" t="str">
        <f>IFERROR(IFERROR(VLOOKUP(Table_Merge1[[#This Row],[Column1]],Table11[#All],2,FALSE),LEFT(AB3528,8)&amp;IF(LEN((RIGHT(AB3528,2)+1))&lt;2,"0"&amp;(RIGHT(AB3528,2)+1),(RIGHT(AB3528,2)-1))),"")</f>
        <v/>
      </c>
      <c r="AC3527" s="259" t="str">
        <f>LEFT(Table_Merge1[[#This Row],[Column2]],4)</f>
        <v/>
      </c>
      <c r="AD3527" s="259" t="str">
        <f>RIGHT(LEFT(Table_Merge1[[#This Row],[Column2]],7),2)</f>
        <v/>
      </c>
      <c r="AE3527" s="259" t="str">
        <f>RIGHT(Table_Merge1[[#This Row],[Column2]],2)</f>
        <v/>
      </c>
      <c r="AH3527" s="260">
        <v>2009</v>
      </c>
      <c r="AI3527" t="s">
        <v>3447</v>
      </c>
      <c r="AJ3527" s="260">
        <v>10</v>
      </c>
      <c r="AK3527">
        <v>988.5</v>
      </c>
      <c r="AL3527">
        <v>1887</v>
      </c>
      <c r="AM3527">
        <v>4586925</v>
      </c>
      <c r="AP3527" s="287" t="str">
        <f>IFERROR(IF(Table_Merge1[[#This Row],[LME Zinc stock]]*Table_Merge1[[#This Row],[Nima.مقدار]]=0,"",Table_Merge1[[#This Row],[LME Zinc stock]]*Table_Merge1[[#This Row],[Nima.مقدار]]),"")</f>
        <v/>
      </c>
      <c r="AQ3527" s="287" t="str">
        <f>IFERROR(IF(Table_Merge1[[#This Row],[LME Zinc 3-month]]*Table_Merge1[[#This Row],[Nima.مقدار]]=0,"",Table_Merge1[[#This Row],[LME Zinc 3-month]]*Table_Merge1[[#This Row],[Nima.مقدار]]),"")</f>
        <v/>
      </c>
      <c r="AR3527" s="288" t="str">
        <f>IFERROR(IF(Table_Merge1[[#This Row],[LME Zinc stock]]*Table_Merge1[[#This Row],[Azad.Sell]]=0,"",Table_Merge1[[#This Row],[LME Zinc stock]]*Table_Merge1[[#This Row],[Azad.Sell]]),"")</f>
        <v/>
      </c>
      <c r="AS3527" s="288" t="str">
        <f>IFERROR(IF(Table_Merge1[[#This Row],[LME Zinc 3-month]]*Table_Merge1[[#This Row],[Azad.Sell]]=0,"",Table_Merge1[[#This Row],[LME Zinc 3-month]]*Table_Merge1[[#This Row],[Azad.Sell]]),"")</f>
        <v/>
      </c>
      <c r="AT3527"/>
    </row>
    <row r="3528" spans="15:46" x14ac:dyDescent="0.25">
      <c r="O3528" s="283">
        <f>IFERROR(DATE(Table7[[#This Row],[year]],MONTH(DATEVALUE(Table7[[#This Row],[month]]&amp;"1")),Table7[[#This Row],[day]]),"")</f>
        <v>39986</v>
      </c>
      <c r="P3528" s="257" t="s">
        <v>6953</v>
      </c>
      <c r="Q3528" s="257">
        <v>2009</v>
      </c>
      <c r="R3528" s="257" t="s">
        <v>3441</v>
      </c>
      <c r="S3528" s="257">
        <v>22</v>
      </c>
      <c r="T3528" s="257">
        <v>924</v>
      </c>
      <c r="U3528" s="257">
        <v>1571</v>
      </c>
      <c r="V3528" s="257">
        <v>4396025</v>
      </c>
      <c r="X3528" s="260">
        <v>40065</v>
      </c>
      <c r="Z3528" s="260">
        <v>10</v>
      </c>
      <c r="AB3528" s="260" t="str">
        <f>IFERROR(IFERROR(VLOOKUP(Table_Merge1[[#This Row],[Column1]],Table11[#All],2,FALSE),LEFT(AB3529,8)&amp;IF(LEN((RIGHT(AB3529,2)+1))&lt;2,"0"&amp;(RIGHT(AB3529,2)+1),(RIGHT(AB3529,2)-1))),"")</f>
        <v/>
      </c>
      <c r="AC3528" s="259" t="str">
        <f>LEFT(Table_Merge1[[#This Row],[Column2]],4)</f>
        <v/>
      </c>
      <c r="AD3528" s="259" t="str">
        <f>RIGHT(LEFT(Table_Merge1[[#This Row],[Column2]],7),2)</f>
        <v/>
      </c>
      <c r="AE3528" s="259" t="str">
        <f>RIGHT(Table_Merge1[[#This Row],[Column2]],2)</f>
        <v/>
      </c>
      <c r="AH3528" s="260">
        <v>2009</v>
      </c>
      <c r="AI3528" t="s">
        <v>3447</v>
      </c>
      <c r="AJ3528" s="260">
        <v>9</v>
      </c>
      <c r="AK3528">
        <v>995.75</v>
      </c>
      <c r="AL3528">
        <v>1816.5</v>
      </c>
      <c r="AM3528">
        <v>4583850</v>
      </c>
      <c r="AP3528" s="287" t="str">
        <f>IFERROR(IF(Table_Merge1[[#This Row],[LME Zinc stock]]*Table_Merge1[[#This Row],[Nima.مقدار]]=0,"",Table_Merge1[[#This Row],[LME Zinc stock]]*Table_Merge1[[#This Row],[Nima.مقدار]]),"")</f>
        <v/>
      </c>
      <c r="AQ3528" s="287" t="str">
        <f>IFERROR(IF(Table_Merge1[[#This Row],[LME Zinc 3-month]]*Table_Merge1[[#This Row],[Nima.مقدار]]=0,"",Table_Merge1[[#This Row],[LME Zinc 3-month]]*Table_Merge1[[#This Row],[Nima.مقدار]]),"")</f>
        <v/>
      </c>
      <c r="AR3528" s="288" t="str">
        <f>IFERROR(IF(Table_Merge1[[#This Row],[LME Zinc stock]]*Table_Merge1[[#This Row],[Azad.Sell]]=0,"",Table_Merge1[[#This Row],[LME Zinc stock]]*Table_Merge1[[#This Row],[Azad.Sell]]),"")</f>
        <v/>
      </c>
      <c r="AS3528" s="288" t="str">
        <f>IFERROR(IF(Table_Merge1[[#This Row],[LME Zinc 3-month]]*Table_Merge1[[#This Row],[Azad.Sell]]=0,"",Table_Merge1[[#This Row],[LME Zinc 3-month]]*Table_Merge1[[#This Row],[Azad.Sell]]),"")</f>
        <v/>
      </c>
      <c r="AT3528"/>
    </row>
    <row r="3529" spans="15:46" x14ac:dyDescent="0.25">
      <c r="O3529" s="284">
        <f>IFERROR(DATE(Table7[[#This Row],[year]],MONTH(DATEVALUE(Table7[[#This Row],[month]]&amp;"1")),Table7[[#This Row],[day]]),"")</f>
        <v>39983</v>
      </c>
      <c r="P3529" s="195" t="s">
        <v>6954</v>
      </c>
      <c r="Q3529" s="195">
        <v>2009</v>
      </c>
      <c r="R3529" s="195" t="s">
        <v>3441</v>
      </c>
      <c r="S3529" s="195">
        <v>19</v>
      </c>
      <c r="T3529" s="195">
        <v>933.75</v>
      </c>
      <c r="U3529" s="195">
        <v>1592</v>
      </c>
      <c r="V3529" s="195">
        <v>4397100</v>
      </c>
      <c r="X3529" s="260">
        <v>40064</v>
      </c>
      <c r="Z3529" s="260">
        <v>10</v>
      </c>
      <c r="AB3529" s="260" t="str">
        <f>IFERROR(IFERROR(VLOOKUP(Table_Merge1[[#This Row],[Column1]],Table11[#All],2,FALSE),LEFT(AB3530,8)&amp;IF(LEN((RIGHT(AB3530,2)+1))&lt;2,"0"&amp;(RIGHT(AB3530,2)+1),(RIGHT(AB3530,2)-1))),"")</f>
        <v/>
      </c>
      <c r="AC3529" s="259" t="str">
        <f>LEFT(Table_Merge1[[#This Row],[Column2]],4)</f>
        <v/>
      </c>
      <c r="AD3529" s="259" t="str">
        <f>RIGHT(LEFT(Table_Merge1[[#This Row],[Column2]],7),2)</f>
        <v/>
      </c>
      <c r="AE3529" s="259" t="str">
        <f>RIGHT(Table_Merge1[[#This Row],[Column2]],2)</f>
        <v/>
      </c>
      <c r="AH3529" s="260">
        <v>2009</v>
      </c>
      <c r="AI3529" t="s">
        <v>3447</v>
      </c>
      <c r="AJ3529" s="260">
        <v>8</v>
      </c>
      <c r="AK3529">
        <v>1004.5</v>
      </c>
      <c r="AL3529">
        <v>1792</v>
      </c>
      <c r="AM3529">
        <v>4587700</v>
      </c>
      <c r="AP3529" s="287" t="str">
        <f>IFERROR(IF(Table_Merge1[[#This Row],[LME Zinc stock]]*Table_Merge1[[#This Row],[Nima.مقدار]]=0,"",Table_Merge1[[#This Row],[LME Zinc stock]]*Table_Merge1[[#This Row],[Nima.مقدار]]),"")</f>
        <v/>
      </c>
      <c r="AQ3529" s="287" t="str">
        <f>IFERROR(IF(Table_Merge1[[#This Row],[LME Zinc 3-month]]*Table_Merge1[[#This Row],[Nima.مقدار]]=0,"",Table_Merge1[[#This Row],[LME Zinc 3-month]]*Table_Merge1[[#This Row],[Nima.مقدار]]),"")</f>
        <v/>
      </c>
      <c r="AR3529" s="288" t="str">
        <f>IFERROR(IF(Table_Merge1[[#This Row],[LME Zinc stock]]*Table_Merge1[[#This Row],[Azad.Sell]]=0,"",Table_Merge1[[#This Row],[LME Zinc stock]]*Table_Merge1[[#This Row],[Azad.Sell]]),"")</f>
        <v/>
      </c>
      <c r="AS3529" s="288" t="str">
        <f>IFERROR(IF(Table_Merge1[[#This Row],[LME Zinc 3-month]]*Table_Merge1[[#This Row],[Azad.Sell]]=0,"",Table_Merge1[[#This Row],[LME Zinc 3-month]]*Table_Merge1[[#This Row],[Azad.Sell]]),"")</f>
        <v/>
      </c>
      <c r="AT3529"/>
    </row>
    <row r="3530" spans="15:46" x14ac:dyDescent="0.25">
      <c r="O3530" s="283">
        <f>IFERROR(DATE(Table7[[#This Row],[year]],MONTH(DATEVALUE(Table7[[#This Row],[month]]&amp;"1")),Table7[[#This Row],[day]]),"")</f>
        <v>39982</v>
      </c>
      <c r="P3530" s="257" t="s">
        <v>6955</v>
      </c>
      <c r="Q3530" s="257">
        <v>2009</v>
      </c>
      <c r="R3530" s="257" t="s">
        <v>3441</v>
      </c>
      <c r="S3530" s="257">
        <v>18</v>
      </c>
      <c r="T3530" s="257">
        <v>936.75</v>
      </c>
      <c r="U3530" s="257">
        <v>1640</v>
      </c>
      <c r="V3530" s="257">
        <v>4399600</v>
      </c>
      <c r="X3530" s="260">
        <v>40063</v>
      </c>
      <c r="Z3530" s="260">
        <v>10</v>
      </c>
      <c r="AB3530" s="260" t="str">
        <f>IFERROR(IFERROR(VLOOKUP(Table_Merge1[[#This Row],[Column1]],Table11[#All],2,FALSE),LEFT(AB3531,8)&amp;IF(LEN((RIGHT(AB3531,2)+1))&lt;2,"0"&amp;(RIGHT(AB3531,2)+1),(RIGHT(AB3531,2)-1))),"")</f>
        <v/>
      </c>
      <c r="AC3530" s="259" t="str">
        <f>LEFT(Table_Merge1[[#This Row],[Column2]],4)</f>
        <v/>
      </c>
      <c r="AD3530" s="259" t="str">
        <f>RIGHT(LEFT(Table_Merge1[[#This Row],[Column2]],7),2)</f>
        <v/>
      </c>
      <c r="AE3530" s="259" t="str">
        <f>RIGHT(Table_Merge1[[#This Row],[Column2]],2)</f>
        <v/>
      </c>
      <c r="AH3530" s="260">
        <v>2009</v>
      </c>
      <c r="AI3530" t="s">
        <v>3447</v>
      </c>
      <c r="AJ3530" s="260">
        <v>7</v>
      </c>
      <c r="AK3530">
        <v>992.75</v>
      </c>
      <c r="AL3530">
        <v>1827</v>
      </c>
      <c r="AM3530">
        <v>4593225</v>
      </c>
      <c r="AP3530" s="287" t="str">
        <f>IFERROR(IF(Table_Merge1[[#This Row],[LME Zinc stock]]*Table_Merge1[[#This Row],[Nima.مقدار]]=0,"",Table_Merge1[[#This Row],[LME Zinc stock]]*Table_Merge1[[#This Row],[Nima.مقدار]]),"")</f>
        <v/>
      </c>
      <c r="AQ3530" s="287" t="str">
        <f>IFERROR(IF(Table_Merge1[[#This Row],[LME Zinc 3-month]]*Table_Merge1[[#This Row],[Nima.مقدار]]=0,"",Table_Merge1[[#This Row],[LME Zinc 3-month]]*Table_Merge1[[#This Row],[Nima.مقدار]]),"")</f>
        <v/>
      </c>
      <c r="AR3530" s="288" t="str">
        <f>IFERROR(IF(Table_Merge1[[#This Row],[LME Zinc stock]]*Table_Merge1[[#This Row],[Azad.Sell]]=0,"",Table_Merge1[[#This Row],[LME Zinc stock]]*Table_Merge1[[#This Row],[Azad.Sell]]),"")</f>
        <v/>
      </c>
      <c r="AS3530" s="288" t="str">
        <f>IFERROR(IF(Table_Merge1[[#This Row],[LME Zinc 3-month]]*Table_Merge1[[#This Row],[Azad.Sell]]=0,"",Table_Merge1[[#This Row],[LME Zinc 3-month]]*Table_Merge1[[#This Row],[Azad.Sell]]),"")</f>
        <v/>
      </c>
      <c r="AT3530"/>
    </row>
    <row r="3531" spans="15:46" x14ac:dyDescent="0.25">
      <c r="O3531" s="284">
        <f>IFERROR(DATE(Table7[[#This Row],[year]],MONTH(DATEVALUE(Table7[[#This Row],[month]]&amp;"1")),Table7[[#This Row],[day]]),"")</f>
        <v>39981</v>
      </c>
      <c r="P3531" s="195" t="s">
        <v>6956</v>
      </c>
      <c r="Q3531" s="195">
        <v>2009</v>
      </c>
      <c r="R3531" s="195" t="s">
        <v>3441</v>
      </c>
      <c r="S3531" s="195">
        <v>17</v>
      </c>
      <c r="T3531" s="195">
        <v>933.75</v>
      </c>
      <c r="U3531" s="195">
        <v>1585</v>
      </c>
      <c r="V3531" s="195">
        <v>4399350</v>
      </c>
      <c r="X3531" s="260">
        <v>40060</v>
      </c>
      <c r="Z3531" s="260">
        <v>10</v>
      </c>
      <c r="AB3531" s="260" t="str">
        <f>IFERROR(IFERROR(VLOOKUP(Table_Merge1[[#This Row],[Column1]],Table11[#All],2,FALSE),LEFT(AB3532,8)&amp;IF(LEN((RIGHT(AB3532,2)+1))&lt;2,"0"&amp;(RIGHT(AB3532,2)+1),(RIGHT(AB3532,2)-1))),"")</f>
        <v/>
      </c>
      <c r="AC3531" s="259" t="str">
        <f>LEFT(Table_Merge1[[#This Row],[Column2]],4)</f>
        <v/>
      </c>
      <c r="AD3531" s="259" t="str">
        <f>RIGHT(LEFT(Table_Merge1[[#This Row],[Column2]],7),2)</f>
        <v/>
      </c>
      <c r="AE3531" s="259" t="str">
        <f>RIGHT(Table_Merge1[[#This Row],[Column2]],2)</f>
        <v/>
      </c>
      <c r="AH3531" s="260">
        <v>2009</v>
      </c>
      <c r="AI3531" t="s">
        <v>3447</v>
      </c>
      <c r="AJ3531" s="260">
        <v>4</v>
      </c>
      <c r="AK3531">
        <v>987.25</v>
      </c>
      <c r="AL3531">
        <v>1864</v>
      </c>
      <c r="AM3531">
        <v>4597675</v>
      </c>
      <c r="AP3531" s="287" t="str">
        <f>IFERROR(IF(Table_Merge1[[#This Row],[LME Zinc stock]]*Table_Merge1[[#This Row],[Nima.مقدار]]=0,"",Table_Merge1[[#This Row],[LME Zinc stock]]*Table_Merge1[[#This Row],[Nima.مقدار]]),"")</f>
        <v/>
      </c>
      <c r="AQ3531" s="287" t="str">
        <f>IFERROR(IF(Table_Merge1[[#This Row],[LME Zinc 3-month]]*Table_Merge1[[#This Row],[Nima.مقدار]]=0,"",Table_Merge1[[#This Row],[LME Zinc 3-month]]*Table_Merge1[[#This Row],[Nima.مقدار]]),"")</f>
        <v/>
      </c>
      <c r="AR3531" s="288" t="str">
        <f>IFERROR(IF(Table_Merge1[[#This Row],[LME Zinc stock]]*Table_Merge1[[#This Row],[Azad.Sell]]=0,"",Table_Merge1[[#This Row],[LME Zinc stock]]*Table_Merge1[[#This Row],[Azad.Sell]]),"")</f>
        <v/>
      </c>
      <c r="AS3531" s="288" t="str">
        <f>IFERROR(IF(Table_Merge1[[#This Row],[LME Zinc 3-month]]*Table_Merge1[[#This Row],[Azad.Sell]]=0,"",Table_Merge1[[#This Row],[LME Zinc 3-month]]*Table_Merge1[[#This Row],[Azad.Sell]]),"")</f>
        <v/>
      </c>
      <c r="AT3531"/>
    </row>
    <row r="3532" spans="15:46" x14ac:dyDescent="0.25">
      <c r="O3532" s="283">
        <f>IFERROR(DATE(Table7[[#This Row],[year]],MONTH(DATEVALUE(Table7[[#This Row],[month]]&amp;"1")),Table7[[#This Row],[day]]),"")</f>
        <v>39980</v>
      </c>
      <c r="P3532" s="257" t="s">
        <v>6957</v>
      </c>
      <c r="Q3532" s="257">
        <v>2009</v>
      </c>
      <c r="R3532" s="257" t="s">
        <v>3441</v>
      </c>
      <c r="S3532" s="257">
        <v>16</v>
      </c>
      <c r="T3532" s="257">
        <v>936.75</v>
      </c>
      <c r="U3532" s="257">
        <v>1622.5</v>
      </c>
      <c r="V3532" s="257">
        <v>4400725</v>
      </c>
      <c r="X3532" s="260">
        <v>40059</v>
      </c>
      <c r="Z3532" s="260">
        <v>10</v>
      </c>
      <c r="AB3532" s="260" t="str">
        <f>IFERROR(IFERROR(VLOOKUP(Table_Merge1[[#This Row],[Column1]],Table11[#All],2,FALSE),LEFT(AB3533,8)&amp;IF(LEN((RIGHT(AB3533,2)+1))&lt;2,"0"&amp;(RIGHT(AB3533,2)+1),(RIGHT(AB3533,2)-1))),"")</f>
        <v/>
      </c>
      <c r="AC3532" s="259" t="str">
        <f>LEFT(Table_Merge1[[#This Row],[Column2]],4)</f>
        <v/>
      </c>
      <c r="AD3532" s="259" t="str">
        <f>RIGHT(LEFT(Table_Merge1[[#This Row],[Column2]],7),2)</f>
        <v/>
      </c>
      <c r="AE3532" s="259" t="str">
        <f>RIGHT(Table_Merge1[[#This Row],[Column2]],2)</f>
        <v/>
      </c>
      <c r="AH3532" s="260">
        <v>2009</v>
      </c>
      <c r="AI3532" t="s">
        <v>3447</v>
      </c>
      <c r="AJ3532" s="260">
        <v>3</v>
      </c>
      <c r="AK3532">
        <v>982.5</v>
      </c>
      <c r="AL3532">
        <v>1881</v>
      </c>
      <c r="AM3532">
        <v>4603250</v>
      </c>
      <c r="AP3532" s="287" t="str">
        <f>IFERROR(IF(Table_Merge1[[#This Row],[LME Zinc stock]]*Table_Merge1[[#This Row],[Nima.مقدار]]=0,"",Table_Merge1[[#This Row],[LME Zinc stock]]*Table_Merge1[[#This Row],[Nima.مقدار]]),"")</f>
        <v/>
      </c>
      <c r="AQ3532" s="287" t="str">
        <f>IFERROR(IF(Table_Merge1[[#This Row],[LME Zinc 3-month]]*Table_Merge1[[#This Row],[Nima.مقدار]]=0,"",Table_Merge1[[#This Row],[LME Zinc 3-month]]*Table_Merge1[[#This Row],[Nima.مقدار]]),"")</f>
        <v/>
      </c>
      <c r="AR3532" s="288" t="str">
        <f>IFERROR(IF(Table_Merge1[[#This Row],[LME Zinc stock]]*Table_Merge1[[#This Row],[Azad.Sell]]=0,"",Table_Merge1[[#This Row],[LME Zinc stock]]*Table_Merge1[[#This Row],[Azad.Sell]]),"")</f>
        <v/>
      </c>
      <c r="AS3532" s="288" t="str">
        <f>IFERROR(IF(Table_Merge1[[#This Row],[LME Zinc 3-month]]*Table_Merge1[[#This Row],[Azad.Sell]]=0,"",Table_Merge1[[#This Row],[LME Zinc 3-month]]*Table_Merge1[[#This Row],[Azad.Sell]]),"")</f>
        <v/>
      </c>
      <c r="AT3532"/>
    </row>
    <row r="3533" spans="15:46" x14ac:dyDescent="0.25">
      <c r="O3533" s="284">
        <f>IFERROR(DATE(Table7[[#This Row],[year]],MONTH(DATEVALUE(Table7[[#This Row],[month]]&amp;"1")),Table7[[#This Row],[day]]),"")</f>
        <v>39979</v>
      </c>
      <c r="P3533" s="195" t="s">
        <v>6958</v>
      </c>
      <c r="Q3533" s="195">
        <v>2009</v>
      </c>
      <c r="R3533" s="195" t="s">
        <v>3441</v>
      </c>
      <c r="S3533" s="195">
        <v>15</v>
      </c>
      <c r="T3533" s="195">
        <v>932</v>
      </c>
      <c r="U3533" s="195">
        <v>1643.5</v>
      </c>
      <c r="V3533" s="195">
        <v>4397325</v>
      </c>
      <c r="X3533" s="260">
        <v>40058</v>
      </c>
      <c r="Z3533" s="260">
        <v>10</v>
      </c>
      <c r="AB3533" s="260" t="str">
        <f>IFERROR(IFERROR(VLOOKUP(Table_Merge1[[#This Row],[Column1]],Table11[#All],2,FALSE),LEFT(AB3534,8)&amp;IF(LEN((RIGHT(AB3534,2)+1))&lt;2,"0"&amp;(RIGHT(AB3534,2)+1),(RIGHT(AB3534,2)-1))),"")</f>
        <v/>
      </c>
      <c r="AC3533" s="259" t="str">
        <f>LEFT(Table_Merge1[[#This Row],[Column2]],4)</f>
        <v/>
      </c>
      <c r="AD3533" s="259" t="str">
        <f>RIGHT(LEFT(Table_Merge1[[#This Row],[Column2]],7),2)</f>
        <v/>
      </c>
      <c r="AE3533" s="259" t="str">
        <f>RIGHT(Table_Merge1[[#This Row],[Column2]],2)</f>
        <v/>
      </c>
      <c r="AH3533" s="260">
        <v>2009</v>
      </c>
      <c r="AI3533" t="s">
        <v>3447</v>
      </c>
      <c r="AJ3533" s="260">
        <v>2</v>
      </c>
      <c r="AK3533">
        <v>955</v>
      </c>
      <c r="AL3533">
        <v>1893.5</v>
      </c>
      <c r="AM3533">
        <v>4607500</v>
      </c>
      <c r="AP3533" s="287" t="str">
        <f>IFERROR(IF(Table_Merge1[[#This Row],[LME Zinc stock]]*Table_Merge1[[#This Row],[Nima.مقدار]]=0,"",Table_Merge1[[#This Row],[LME Zinc stock]]*Table_Merge1[[#This Row],[Nima.مقدار]]),"")</f>
        <v/>
      </c>
      <c r="AQ3533" s="287" t="str">
        <f>IFERROR(IF(Table_Merge1[[#This Row],[LME Zinc 3-month]]*Table_Merge1[[#This Row],[Nima.مقدار]]=0,"",Table_Merge1[[#This Row],[LME Zinc 3-month]]*Table_Merge1[[#This Row],[Nima.مقدار]]),"")</f>
        <v/>
      </c>
      <c r="AR3533" s="288" t="str">
        <f>IFERROR(IF(Table_Merge1[[#This Row],[LME Zinc stock]]*Table_Merge1[[#This Row],[Azad.Sell]]=0,"",Table_Merge1[[#This Row],[LME Zinc stock]]*Table_Merge1[[#This Row],[Azad.Sell]]),"")</f>
        <v/>
      </c>
      <c r="AS3533" s="288" t="str">
        <f>IFERROR(IF(Table_Merge1[[#This Row],[LME Zinc 3-month]]*Table_Merge1[[#This Row],[Azad.Sell]]=0,"",Table_Merge1[[#This Row],[LME Zinc 3-month]]*Table_Merge1[[#This Row],[Azad.Sell]]),"")</f>
        <v/>
      </c>
      <c r="AT3533"/>
    </row>
    <row r="3534" spans="15:46" x14ac:dyDescent="0.25">
      <c r="O3534" s="283">
        <f>IFERROR(DATE(Table7[[#This Row],[year]],MONTH(DATEVALUE(Table7[[#This Row],[month]]&amp;"1")),Table7[[#This Row],[day]]),"")</f>
        <v>39976</v>
      </c>
      <c r="P3534" s="257" t="s">
        <v>6959</v>
      </c>
      <c r="Q3534" s="257">
        <v>2009</v>
      </c>
      <c r="R3534" s="257" t="s">
        <v>3441</v>
      </c>
      <c r="S3534" s="257">
        <v>12</v>
      </c>
      <c r="T3534" s="257">
        <v>950</v>
      </c>
      <c r="U3534" s="257">
        <v>1645</v>
      </c>
      <c r="V3534" s="257">
        <v>4394825</v>
      </c>
      <c r="X3534" s="260">
        <v>40057</v>
      </c>
      <c r="Z3534" s="260">
        <v>10</v>
      </c>
      <c r="AB3534" s="260" t="str">
        <f>IFERROR(IFERROR(VLOOKUP(Table_Merge1[[#This Row],[Column1]],Table11[#All],2,FALSE),LEFT(AB3535,8)&amp;IF(LEN((RIGHT(AB3535,2)+1))&lt;2,"0"&amp;(RIGHT(AB3535,2)+1),(RIGHT(AB3535,2)-1))),"")</f>
        <v/>
      </c>
      <c r="AC3534" s="259" t="str">
        <f>LEFT(Table_Merge1[[#This Row],[Column2]],4)</f>
        <v/>
      </c>
      <c r="AD3534" s="259" t="str">
        <f>RIGHT(LEFT(Table_Merge1[[#This Row],[Column2]],7),2)</f>
        <v/>
      </c>
      <c r="AE3534" s="259" t="str">
        <f>RIGHT(Table_Merge1[[#This Row],[Column2]],2)</f>
        <v/>
      </c>
      <c r="AH3534" s="260">
        <v>2009</v>
      </c>
      <c r="AI3534" t="s">
        <v>3447</v>
      </c>
      <c r="AJ3534" s="260">
        <v>1</v>
      </c>
      <c r="AK3534">
        <v>949.75</v>
      </c>
      <c r="AL3534">
        <v>1871.5</v>
      </c>
      <c r="AM3534">
        <v>4612325</v>
      </c>
      <c r="AP3534" s="287" t="str">
        <f>IFERROR(IF(Table_Merge1[[#This Row],[LME Zinc stock]]*Table_Merge1[[#This Row],[Nima.مقدار]]=0,"",Table_Merge1[[#This Row],[LME Zinc stock]]*Table_Merge1[[#This Row],[Nima.مقدار]]),"")</f>
        <v/>
      </c>
      <c r="AQ3534" s="287" t="str">
        <f>IFERROR(IF(Table_Merge1[[#This Row],[LME Zinc 3-month]]*Table_Merge1[[#This Row],[Nima.مقدار]]=0,"",Table_Merge1[[#This Row],[LME Zinc 3-month]]*Table_Merge1[[#This Row],[Nima.مقدار]]),"")</f>
        <v/>
      </c>
      <c r="AR3534" s="288" t="str">
        <f>IFERROR(IF(Table_Merge1[[#This Row],[LME Zinc stock]]*Table_Merge1[[#This Row],[Azad.Sell]]=0,"",Table_Merge1[[#This Row],[LME Zinc stock]]*Table_Merge1[[#This Row],[Azad.Sell]]),"")</f>
        <v/>
      </c>
      <c r="AS3534" s="288" t="str">
        <f>IFERROR(IF(Table_Merge1[[#This Row],[LME Zinc 3-month]]*Table_Merge1[[#This Row],[Azad.Sell]]=0,"",Table_Merge1[[#This Row],[LME Zinc 3-month]]*Table_Merge1[[#This Row],[Azad.Sell]]),"")</f>
        <v/>
      </c>
      <c r="AT3534"/>
    </row>
    <row r="3535" spans="15:46" x14ac:dyDescent="0.25">
      <c r="O3535" s="284">
        <f>IFERROR(DATE(Table7[[#This Row],[year]],MONTH(DATEVALUE(Table7[[#This Row],[month]]&amp;"1")),Table7[[#This Row],[day]]),"")</f>
        <v>39975</v>
      </c>
      <c r="P3535" s="195" t="s">
        <v>6960</v>
      </c>
      <c r="Q3535" s="195">
        <v>2009</v>
      </c>
      <c r="R3535" s="195" t="s">
        <v>3441</v>
      </c>
      <c r="S3535" s="195">
        <v>11</v>
      </c>
      <c r="T3535" s="195">
        <v>953</v>
      </c>
      <c r="U3535" s="195" t="s">
        <v>3621</v>
      </c>
      <c r="V3535" s="195" t="s">
        <v>3621</v>
      </c>
      <c r="X3535" s="260">
        <v>40053</v>
      </c>
      <c r="Z3535" s="260">
        <v>10</v>
      </c>
      <c r="AB3535" s="260" t="str">
        <f>IFERROR(IFERROR(VLOOKUP(Table_Merge1[[#This Row],[Column1]],Table11[#All],2,FALSE),LEFT(AB3536,8)&amp;IF(LEN((RIGHT(AB3536,2)+1))&lt;2,"0"&amp;(RIGHT(AB3536,2)+1),(RIGHT(AB3536,2)-1))),"")</f>
        <v/>
      </c>
      <c r="AC3535" s="259" t="str">
        <f>LEFT(Table_Merge1[[#This Row],[Column2]],4)</f>
        <v/>
      </c>
      <c r="AD3535" s="259" t="str">
        <f>RIGHT(LEFT(Table_Merge1[[#This Row],[Column2]],7),2)</f>
        <v/>
      </c>
      <c r="AE3535" s="259" t="str">
        <f>RIGHT(Table_Merge1[[#This Row],[Column2]],2)</f>
        <v/>
      </c>
      <c r="AH3535" s="260">
        <v>2009</v>
      </c>
      <c r="AI3535" t="s">
        <v>3445</v>
      </c>
      <c r="AJ3535" s="260">
        <v>28</v>
      </c>
      <c r="AK3535">
        <v>950.75</v>
      </c>
      <c r="AL3535">
        <v>1946.5</v>
      </c>
      <c r="AM3535">
        <v>4624150</v>
      </c>
      <c r="AP3535" s="287" t="str">
        <f>IFERROR(IF(Table_Merge1[[#This Row],[LME Zinc stock]]*Table_Merge1[[#This Row],[Nima.مقدار]]=0,"",Table_Merge1[[#This Row],[LME Zinc stock]]*Table_Merge1[[#This Row],[Nima.مقدار]]),"")</f>
        <v/>
      </c>
      <c r="AQ3535" s="287" t="str">
        <f>IFERROR(IF(Table_Merge1[[#This Row],[LME Zinc 3-month]]*Table_Merge1[[#This Row],[Nima.مقدار]]=0,"",Table_Merge1[[#This Row],[LME Zinc 3-month]]*Table_Merge1[[#This Row],[Nima.مقدار]]),"")</f>
        <v/>
      </c>
      <c r="AR3535" s="288" t="str">
        <f>IFERROR(IF(Table_Merge1[[#This Row],[LME Zinc stock]]*Table_Merge1[[#This Row],[Azad.Sell]]=0,"",Table_Merge1[[#This Row],[LME Zinc stock]]*Table_Merge1[[#This Row],[Azad.Sell]]),"")</f>
        <v/>
      </c>
      <c r="AS3535" s="288" t="str">
        <f>IFERROR(IF(Table_Merge1[[#This Row],[LME Zinc 3-month]]*Table_Merge1[[#This Row],[Azad.Sell]]=0,"",Table_Merge1[[#This Row],[LME Zinc 3-month]]*Table_Merge1[[#This Row],[Azad.Sell]]),"")</f>
        <v/>
      </c>
      <c r="AT3535"/>
    </row>
    <row r="3536" spans="15:46" x14ac:dyDescent="0.25">
      <c r="O3536" s="283">
        <f>IFERROR(DATE(Table7[[#This Row],[year]],MONTH(DATEVALUE(Table7[[#This Row],[month]]&amp;"1")),Table7[[#This Row],[day]]),"")</f>
        <v>39974</v>
      </c>
      <c r="P3536" s="257" t="s">
        <v>6961</v>
      </c>
      <c r="Q3536" s="257">
        <v>2009</v>
      </c>
      <c r="R3536" s="257" t="s">
        <v>3441</v>
      </c>
      <c r="S3536" s="257">
        <v>10</v>
      </c>
      <c r="T3536" s="257">
        <v>961.25</v>
      </c>
      <c r="U3536" s="257">
        <v>1651</v>
      </c>
      <c r="V3536" s="257">
        <v>4398350</v>
      </c>
      <c r="X3536" s="260">
        <v>40052</v>
      </c>
      <c r="Z3536" s="260">
        <v>10</v>
      </c>
      <c r="AB3536" s="260" t="str">
        <f>IFERROR(IFERROR(VLOOKUP(Table_Merge1[[#This Row],[Column1]],Table11[#All],2,FALSE),LEFT(AB3537,8)&amp;IF(LEN((RIGHT(AB3537,2)+1))&lt;2,"0"&amp;(RIGHT(AB3537,2)+1),(RIGHT(AB3537,2)-1))),"")</f>
        <v/>
      </c>
      <c r="AC3536" s="259" t="str">
        <f>LEFT(Table_Merge1[[#This Row],[Column2]],4)</f>
        <v/>
      </c>
      <c r="AD3536" s="259" t="str">
        <f>RIGHT(LEFT(Table_Merge1[[#This Row],[Column2]],7),2)</f>
        <v/>
      </c>
      <c r="AE3536" s="259" t="str">
        <f>RIGHT(Table_Merge1[[#This Row],[Column2]],2)</f>
        <v/>
      </c>
      <c r="AH3536" s="260">
        <v>2009</v>
      </c>
      <c r="AI3536" t="s">
        <v>3445</v>
      </c>
      <c r="AJ3536" s="260">
        <v>27</v>
      </c>
      <c r="AK3536">
        <v>943.5</v>
      </c>
      <c r="AL3536">
        <v>1888</v>
      </c>
      <c r="AM3536">
        <v>4629000</v>
      </c>
      <c r="AP3536" s="287" t="str">
        <f>IFERROR(IF(Table_Merge1[[#This Row],[LME Zinc stock]]*Table_Merge1[[#This Row],[Nima.مقدار]]=0,"",Table_Merge1[[#This Row],[LME Zinc stock]]*Table_Merge1[[#This Row],[Nima.مقدار]]),"")</f>
        <v/>
      </c>
      <c r="AQ3536" s="287" t="str">
        <f>IFERROR(IF(Table_Merge1[[#This Row],[LME Zinc 3-month]]*Table_Merge1[[#This Row],[Nima.مقدار]]=0,"",Table_Merge1[[#This Row],[LME Zinc 3-month]]*Table_Merge1[[#This Row],[Nima.مقدار]]),"")</f>
        <v/>
      </c>
      <c r="AR3536" s="288" t="str">
        <f>IFERROR(IF(Table_Merge1[[#This Row],[LME Zinc stock]]*Table_Merge1[[#This Row],[Azad.Sell]]=0,"",Table_Merge1[[#This Row],[LME Zinc stock]]*Table_Merge1[[#This Row],[Azad.Sell]]),"")</f>
        <v/>
      </c>
      <c r="AS3536" s="288" t="str">
        <f>IFERROR(IF(Table_Merge1[[#This Row],[LME Zinc 3-month]]*Table_Merge1[[#This Row],[Azad.Sell]]=0,"",Table_Merge1[[#This Row],[LME Zinc 3-month]]*Table_Merge1[[#This Row],[Azad.Sell]]),"")</f>
        <v/>
      </c>
      <c r="AT3536"/>
    </row>
    <row r="3537" spans="15:46" x14ac:dyDescent="0.25">
      <c r="O3537" s="284">
        <f>IFERROR(DATE(Table7[[#This Row],[year]],MONTH(DATEVALUE(Table7[[#This Row],[month]]&amp;"1")),Table7[[#This Row],[day]]),"")</f>
        <v>39973</v>
      </c>
      <c r="P3537" s="195" t="s">
        <v>6962</v>
      </c>
      <c r="Q3537" s="195">
        <v>2009</v>
      </c>
      <c r="R3537" s="195" t="s">
        <v>3441</v>
      </c>
      <c r="S3537" s="195">
        <v>9</v>
      </c>
      <c r="T3537" s="195">
        <v>952.5</v>
      </c>
      <c r="U3537" s="195">
        <v>1647</v>
      </c>
      <c r="V3537" s="195">
        <v>4371000</v>
      </c>
      <c r="X3537" s="260">
        <v>40051</v>
      </c>
      <c r="Z3537" s="260">
        <v>10</v>
      </c>
      <c r="AB3537" s="260" t="str">
        <f>IFERROR(IFERROR(VLOOKUP(Table_Merge1[[#This Row],[Column1]],Table11[#All],2,FALSE),LEFT(AB3538,8)&amp;IF(LEN((RIGHT(AB3538,2)+1))&lt;2,"0"&amp;(RIGHT(AB3538,2)+1),(RIGHT(AB3538,2)-1))),"")</f>
        <v/>
      </c>
      <c r="AC3537" s="259" t="str">
        <f>LEFT(Table_Merge1[[#This Row],[Column2]],4)</f>
        <v/>
      </c>
      <c r="AD3537" s="259" t="str">
        <f>RIGHT(LEFT(Table_Merge1[[#This Row],[Column2]],7),2)</f>
        <v/>
      </c>
      <c r="AE3537" s="259" t="str">
        <f>RIGHT(Table_Merge1[[#This Row],[Column2]],2)</f>
        <v/>
      </c>
      <c r="AH3537" s="260">
        <v>2009</v>
      </c>
      <c r="AI3537" t="s">
        <v>3445</v>
      </c>
      <c r="AJ3537" s="260">
        <v>26</v>
      </c>
      <c r="AK3537">
        <v>949.5</v>
      </c>
      <c r="AL3537">
        <v>1842</v>
      </c>
      <c r="AM3537">
        <v>4617900</v>
      </c>
      <c r="AP3537" s="287" t="str">
        <f>IFERROR(IF(Table_Merge1[[#This Row],[LME Zinc stock]]*Table_Merge1[[#This Row],[Nima.مقدار]]=0,"",Table_Merge1[[#This Row],[LME Zinc stock]]*Table_Merge1[[#This Row],[Nima.مقدار]]),"")</f>
        <v/>
      </c>
      <c r="AQ3537" s="287" t="str">
        <f>IFERROR(IF(Table_Merge1[[#This Row],[LME Zinc 3-month]]*Table_Merge1[[#This Row],[Nima.مقدار]]=0,"",Table_Merge1[[#This Row],[LME Zinc 3-month]]*Table_Merge1[[#This Row],[Nima.مقدار]]),"")</f>
        <v/>
      </c>
      <c r="AR3537" s="288" t="str">
        <f>IFERROR(IF(Table_Merge1[[#This Row],[LME Zinc stock]]*Table_Merge1[[#This Row],[Azad.Sell]]=0,"",Table_Merge1[[#This Row],[LME Zinc stock]]*Table_Merge1[[#This Row],[Azad.Sell]]),"")</f>
        <v/>
      </c>
      <c r="AS3537" s="288" t="str">
        <f>IFERROR(IF(Table_Merge1[[#This Row],[LME Zinc 3-month]]*Table_Merge1[[#This Row],[Azad.Sell]]=0,"",Table_Merge1[[#This Row],[LME Zinc 3-month]]*Table_Merge1[[#This Row],[Azad.Sell]]),"")</f>
        <v/>
      </c>
      <c r="AT3537"/>
    </row>
    <row r="3538" spans="15:46" x14ac:dyDescent="0.25">
      <c r="O3538" s="283">
        <f>IFERROR(DATE(Table7[[#This Row],[year]],MONTH(DATEVALUE(Table7[[#This Row],[month]]&amp;"1")),Table7[[#This Row],[day]]),"")</f>
        <v>39972</v>
      </c>
      <c r="P3538" s="257" t="s">
        <v>6963</v>
      </c>
      <c r="Q3538" s="257">
        <v>2009</v>
      </c>
      <c r="R3538" s="257" t="s">
        <v>3441</v>
      </c>
      <c r="S3538" s="257">
        <v>8</v>
      </c>
      <c r="T3538" s="257">
        <v>946.5</v>
      </c>
      <c r="U3538" s="257">
        <v>1675.5</v>
      </c>
      <c r="V3538" s="257">
        <v>4365925</v>
      </c>
      <c r="X3538" s="260">
        <v>40050</v>
      </c>
      <c r="Z3538" s="260">
        <v>10</v>
      </c>
      <c r="AB3538" s="260" t="str">
        <f>IFERROR(IFERROR(VLOOKUP(Table_Merge1[[#This Row],[Column1]],Table11[#All],2,FALSE),LEFT(AB3539,8)&amp;IF(LEN((RIGHT(AB3539,2)+1))&lt;2,"0"&amp;(RIGHT(AB3539,2)+1),(RIGHT(AB3539,2)-1))),"")</f>
        <v/>
      </c>
      <c r="AC3538" s="259" t="str">
        <f>LEFT(Table_Merge1[[#This Row],[Column2]],4)</f>
        <v/>
      </c>
      <c r="AD3538" s="259" t="str">
        <f>RIGHT(LEFT(Table_Merge1[[#This Row],[Column2]],7),2)</f>
        <v/>
      </c>
      <c r="AE3538" s="259" t="str">
        <f>RIGHT(Table_Merge1[[#This Row],[Column2]],2)</f>
        <v/>
      </c>
      <c r="AH3538" s="260">
        <v>2009</v>
      </c>
      <c r="AI3538" t="s">
        <v>3445</v>
      </c>
      <c r="AJ3538" s="260">
        <v>25</v>
      </c>
      <c r="AK3538">
        <v>947.5</v>
      </c>
      <c r="AL3538">
        <v>1831</v>
      </c>
      <c r="AM3538">
        <v>4597275</v>
      </c>
      <c r="AP3538" s="287" t="str">
        <f>IFERROR(IF(Table_Merge1[[#This Row],[LME Zinc stock]]*Table_Merge1[[#This Row],[Nima.مقدار]]=0,"",Table_Merge1[[#This Row],[LME Zinc stock]]*Table_Merge1[[#This Row],[Nima.مقدار]]),"")</f>
        <v/>
      </c>
      <c r="AQ3538" s="287" t="str">
        <f>IFERROR(IF(Table_Merge1[[#This Row],[LME Zinc 3-month]]*Table_Merge1[[#This Row],[Nima.مقدار]]=0,"",Table_Merge1[[#This Row],[LME Zinc 3-month]]*Table_Merge1[[#This Row],[Nima.مقدار]]),"")</f>
        <v/>
      </c>
      <c r="AR3538" s="288" t="str">
        <f>IFERROR(IF(Table_Merge1[[#This Row],[LME Zinc stock]]*Table_Merge1[[#This Row],[Azad.Sell]]=0,"",Table_Merge1[[#This Row],[LME Zinc stock]]*Table_Merge1[[#This Row],[Azad.Sell]]),"")</f>
        <v/>
      </c>
      <c r="AS3538" s="288" t="str">
        <f>IFERROR(IF(Table_Merge1[[#This Row],[LME Zinc 3-month]]*Table_Merge1[[#This Row],[Azad.Sell]]=0,"",Table_Merge1[[#This Row],[LME Zinc 3-month]]*Table_Merge1[[#This Row],[Azad.Sell]]),"")</f>
        <v/>
      </c>
      <c r="AT3538"/>
    </row>
    <row r="3539" spans="15:46" x14ac:dyDescent="0.25">
      <c r="O3539" s="284">
        <f>IFERROR(DATE(Table7[[#This Row],[year]],MONTH(DATEVALUE(Table7[[#This Row],[month]]&amp;"1")),Table7[[#This Row],[day]]),"")</f>
        <v>39969</v>
      </c>
      <c r="P3539" s="195" t="s">
        <v>6964</v>
      </c>
      <c r="Q3539" s="195">
        <v>2009</v>
      </c>
      <c r="R3539" s="195" t="s">
        <v>3441</v>
      </c>
      <c r="S3539" s="195">
        <v>5</v>
      </c>
      <c r="T3539" s="195">
        <v>977.75</v>
      </c>
      <c r="U3539" s="195">
        <v>1655.5</v>
      </c>
      <c r="V3539" s="195">
        <v>4345425</v>
      </c>
      <c r="X3539" s="260">
        <v>40049</v>
      </c>
      <c r="Z3539" s="260">
        <v>10</v>
      </c>
      <c r="AB3539" s="260" t="str">
        <f>IFERROR(IFERROR(VLOOKUP(Table_Merge1[[#This Row],[Column1]],Table11[#All],2,FALSE),LEFT(AB3540,8)&amp;IF(LEN((RIGHT(AB3540,2)+1))&lt;2,"0"&amp;(RIGHT(AB3540,2)+1),(RIGHT(AB3540,2)-1))),"")</f>
        <v/>
      </c>
      <c r="AC3539" s="259" t="str">
        <f>LEFT(Table_Merge1[[#This Row],[Column2]],4)</f>
        <v/>
      </c>
      <c r="AD3539" s="259" t="str">
        <f>RIGHT(LEFT(Table_Merge1[[#This Row],[Column2]],7),2)</f>
        <v/>
      </c>
      <c r="AE3539" s="259" t="str">
        <f>RIGHT(Table_Merge1[[#This Row],[Column2]],2)</f>
        <v/>
      </c>
      <c r="AH3539" s="260">
        <v>2009</v>
      </c>
      <c r="AI3539" t="s">
        <v>3445</v>
      </c>
      <c r="AJ3539" s="260">
        <v>24</v>
      </c>
      <c r="AK3539">
        <v>953.75</v>
      </c>
      <c r="AL3539">
        <v>1856</v>
      </c>
      <c r="AM3539">
        <v>4591625</v>
      </c>
      <c r="AP3539" s="287" t="str">
        <f>IFERROR(IF(Table_Merge1[[#This Row],[LME Zinc stock]]*Table_Merge1[[#This Row],[Nima.مقدار]]=0,"",Table_Merge1[[#This Row],[LME Zinc stock]]*Table_Merge1[[#This Row],[Nima.مقدار]]),"")</f>
        <v/>
      </c>
      <c r="AQ3539" s="287" t="str">
        <f>IFERROR(IF(Table_Merge1[[#This Row],[LME Zinc 3-month]]*Table_Merge1[[#This Row],[Nima.مقدار]]=0,"",Table_Merge1[[#This Row],[LME Zinc 3-month]]*Table_Merge1[[#This Row],[Nima.مقدار]]),"")</f>
        <v/>
      </c>
      <c r="AR3539" s="288" t="str">
        <f>IFERROR(IF(Table_Merge1[[#This Row],[LME Zinc stock]]*Table_Merge1[[#This Row],[Azad.Sell]]=0,"",Table_Merge1[[#This Row],[LME Zinc stock]]*Table_Merge1[[#This Row],[Azad.Sell]]),"")</f>
        <v/>
      </c>
      <c r="AS3539" s="288" t="str">
        <f>IFERROR(IF(Table_Merge1[[#This Row],[LME Zinc 3-month]]*Table_Merge1[[#This Row],[Azad.Sell]]=0,"",Table_Merge1[[#This Row],[LME Zinc 3-month]]*Table_Merge1[[#This Row],[Azad.Sell]]),"")</f>
        <v/>
      </c>
      <c r="AT3539"/>
    </row>
    <row r="3540" spans="15:46" x14ac:dyDescent="0.25">
      <c r="O3540" s="283">
        <f>IFERROR(DATE(Table7[[#This Row],[year]],MONTH(DATEVALUE(Table7[[#This Row],[month]]&amp;"1")),Table7[[#This Row],[day]]),"")</f>
        <v>39968</v>
      </c>
      <c r="P3540" s="257" t="s">
        <v>6965</v>
      </c>
      <c r="Q3540" s="257">
        <v>2009</v>
      </c>
      <c r="R3540" s="257" t="s">
        <v>3441</v>
      </c>
      <c r="S3540" s="257">
        <v>4</v>
      </c>
      <c r="T3540" s="257">
        <v>967.25</v>
      </c>
      <c r="U3540" s="257">
        <v>1627</v>
      </c>
      <c r="V3540" s="257">
        <v>4351575</v>
      </c>
      <c r="X3540" s="260">
        <v>40046</v>
      </c>
      <c r="Z3540" s="260">
        <v>10</v>
      </c>
      <c r="AB3540" s="260" t="str">
        <f>IFERROR(IFERROR(VLOOKUP(Table_Merge1[[#This Row],[Column1]],Table11[#All],2,FALSE),LEFT(AB3541,8)&amp;IF(LEN((RIGHT(AB3541,2)+1))&lt;2,"0"&amp;(RIGHT(AB3541,2)+1),(RIGHT(AB3541,2)-1))),"")</f>
        <v/>
      </c>
      <c r="AC3540" s="259" t="str">
        <f>LEFT(Table_Merge1[[#This Row],[Column2]],4)</f>
        <v/>
      </c>
      <c r="AD3540" s="259" t="str">
        <f>RIGHT(LEFT(Table_Merge1[[#This Row],[Column2]],7),2)</f>
        <v/>
      </c>
      <c r="AE3540" s="259" t="str">
        <f>RIGHT(Table_Merge1[[#This Row],[Column2]],2)</f>
        <v/>
      </c>
      <c r="AH3540" s="260">
        <v>2009</v>
      </c>
      <c r="AI3540" t="s">
        <v>3445</v>
      </c>
      <c r="AJ3540" s="260">
        <v>21</v>
      </c>
      <c r="AK3540">
        <v>941.5</v>
      </c>
      <c r="AL3540">
        <v>1856.5</v>
      </c>
      <c r="AM3540">
        <v>4593850</v>
      </c>
      <c r="AP3540" s="287" t="str">
        <f>IFERROR(IF(Table_Merge1[[#This Row],[LME Zinc stock]]*Table_Merge1[[#This Row],[Nima.مقدار]]=0,"",Table_Merge1[[#This Row],[LME Zinc stock]]*Table_Merge1[[#This Row],[Nima.مقدار]]),"")</f>
        <v/>
      </c>
      <c r="AQ3540" s="287" t="str">
        <f>IFERROR(IF(Table_Merge1[[#This Row],[LME Zinc 3-month]]*Table_Merge1[[#This Row],[Nima.مقدار]]=0,"",Table_Merge1[[#This Row],[LME Zinc 3-month]]*Table_Merge1[[#This Row],[Nima.مقدار]]),"")</f>
        <v/>
      </c>
      <c r="AR3540" s="288" t="str">
        <f>IFERROR(IF(Table_Merge1[[#This Row],[LME Zinc stock]]*Table_Merge1[[#This Row],[Azad.Sell]]=0,"",Table_Merge1[[#This Row],[LME Zinc stock]]*Table_Merge1[[#This Row],[Azad.Sell]]),"")</f>
        <v/>
      </c>
      <c r="AS3540" s="288" t="str">
        <f>IFERROR(IF(Table_Merge1[[#This Row],[LME Zinc 3-month]]*Table_Merge1[[#This Row],[Azad.Sell]]=0,"",Table_Merge1[[#This Row],[LME Zinc 3-month]]*Table_Merge1[[#This Row],[Azad.Sell]]),"")</f>
        <v/>
      </c>
      <c r="AT3540"/>
    </row>
    <row r="3541" spans="15:46" x14ac:dyDescent="0.25">
      <c r="O3541" s="284">
        <f>IFERROR(DATE(Table7[[#This Row],[year]],MONTH(DATEVALUE(Table7[[#This Row],[month]]&amp;"1")),Table7[[#This Row],[day]]),"")</f>
        <v>39967</v>
      </c>
      <c r="P3541" s="195" t="s">
        <v>6966</v>
      </c>
      <c r="Q3541" s="195">
        <v>2009</v>
      </c>
      <c r="R3541" s="195" t="s">
        <v>3441</v>
      </c>
      <c r="S3541" s="195">
        <v>3</v>
      </c>
      <c r="T3541" s="195">
        <v>979</v>
      </c>
      <c r="U3541" s="195">
        <v>1591</v>
      </c>
      <c r="V3541" s="195">
        <v>4354075</v>
      </c>
      <c r="X3541" s="260">
        <v>40045</v>
      </c>
      <c r="Z3541" s="260">
        <v>10</v>
      </c>
      <c r="AB3541" s="260" t="str">
        <f>IFERROR(IFERROR(VLOOKUP(Table_Merge1[[#This Row],[Column1]],Table11[#All],2,FALSE),LEFT(AB3542,8)&amp;IF(LEN((RIGHT(AB3542,2)+1))&lt;2,"0"&amp;(RIGHT(AB3542,2)+1),(RIGHT(AB3542,2)-1))),"")</f>
        <v/>
      </c>
      <c r="AC3541" s="259" t="str">
        <f>LEFT(Table_Merge1[[#This Row],[Column2]],4)</f>
        <v/>
      </c>
      <c r="AD3541" s="259" t="str">
        <f>RIGHT(LEFT(Table_Merge1[[#This Row],[Column2]],7),2)</f>
        <v/>
      </c>
      <c r="AE3541" s="259" t="str">
        <f>RIGHT(Table_Merge1[[#This Row],[Column2]],2)</f>
        <v/>
      </c>
      <c r="AH3541" s="260">
        <v>2009</v>
      </c>
      <c r="AI3541" t="s">
        <v>3445</v>
      </c>
      <c r="AJ3541" s="260">
        <v>20</v>
      </c>
      <c r="AK3541">
        <v>943.5</v>
      </c>
      <c r="AL3541">
        <v>1899</v>
      </c>
      <c r="AM3541">
        <v>4598750</v>
      </c>
      <c r="AP3541" s="287" t="str">
        <f>IFERROR(IF(Table_Merge1[[#This Row],[LME Zinc stock]]*Table_Merge1[[#This Row],[Nima.مقدار]]=0,"",Table_Merge1[[#This Row],[LME Zinc stock]]*Table_Merge1[[#This Row],[Nima.مقدار]]),"")</f>
        <v/>
      </c>
      <c r="AQ3541" s="287" t="str">
        <f>IFERROR(IF(Table_Merge1[[#This Row],[LME Zinc 3-month]]*Table_Merge1[[#This Row],[Nima.مقدار]]=0,"",Table_Merge1[[#This Row],[LME Zinc 3-month]]*Table_Merge1[[#This Row],[Nima.مقدار]]),"")</f>
        <v/>
      </c>
      <c r="AR3541" s="288" t="str">
        <f>IFERROR(IF(Table_Merge1[[#This Row],[LME Zinc stock]]*Table_Merge1[[#This Row],[Azad.Sell]]=0,"",Table_Merge1[[#This Row],[LME Zinc stock]]*Table_Merge1[[#This Row],[Azad.Sell]]),"")</f>
        <v/>
      </c>
      <c r="AS3541" s="288" t="str">
        <f>IFERROR(IF(Table_Merge1[[#This Row],[LME Zinc 3-month]]*Table_Merge1[[#This Row],[Azad.Sell]]=0,"",Table_Merge1[[#This Row],[LME Zinc 3-month]]*Table_Merge1[[#This Row],[Azad.Sell]]),"")</f>
        <v/>
      </c>
      <c r="AT3541"/>
    </row>
    <row r="3542" spans="15:46" x14ac:dyDescent="0.25">
      <c r="O3542" s="283">
        <f>IFERROR(DATE(Table7[[#This Row],[year]],MONTH(DATEVALUE(Table7[[#This Row],[month]]&amp;"1")),Table7[[#This Row],[day]]),"")</f>
        <v>39966</v>
      </c>
      <c r="P3542" s="257" t="s">
        <v>6967</v>
      </c>
      <c r="Q3542" s="257">
        <v>2009</v>
      </c>
      <c r="R3542" s="257" t="s">
        <v>3441</v>
      </c>
      <c r="S3542" s="257">
        <v>2</v>
      </c>
      <c r="T3542" s="257">
        <v>973.5</v>
      </c>
      <c r="U3542" s="257">
        <v>1619</v>
      </c>
      <c r="V3542" s="257">
        <v>4361625</v>
      </c>
      <c r="X3542" s="260">
        <v>40044</v>
      </c>
      <c r="Z3542" s="260">
        <v>10</v>
      </c>
      <c r="AB3542" s="260" t="str">
        <f>IFERROR(IFERROR(VLOOKUP(Table_Merge1[[#This Row],[Column1]],Table11[#All],2,FALSE),LEFT(AB3543,8)&amp;IF(LEN((RIGHT(AB3543,2)+1))&lt;2,"0"&amp;(RIGHT(AB3543,2)+1),(RIGHT(AB3543,2)-1))),"")</f>
        <v/>
      </c>
      <c r="AC3542" s="259" t="str">
        <f>LEFT(Table_Merge1[[#This Row],[Column2]],4)</f>
        <v/>
      </c>
      <c r="AD3542" s="259" t="str">
        <f>RIGHT(LEFT(Table_Merge1[[#This Row],[Column2]],7),2)</f>
        <v/>
      </c>
      <c r="AE3542" s="259" t="str">
        <f>RIGHT(Table_Merge1[[#This Row],[Column2]],2)</f>
        <v/>
      </c>
      <c r="AH3542" s="260">
        <v>2009</v>
      </c>
      <c r="AI3542" t="s">
        <v>3445</v>
      </c>
      <c r="AJ3542" s="260">
        <v>19</v>
      </c>
      <c r="AK3542">
        <v>934.25</v>
      </c>
      <c r="AL3542">
        <v>1918.5</v>
      </c>
      <c r="AM3542">
        <v>4600900</v>
      </c>
      <c r="AP3542" s="287" t="str">
        <f>IFERROR(IF(Table_Merge1[[#This Row],[LME Zinc stock]]*Table_Merge1[[#This Row],[Nima.مقدار]]=0,"",Table_Merge1[[#This Row],[LME Zinc stock]]*Table_Merge1[[#This Row],[Nima.مقدار]]),"")</f>
        <v/>
      </c>
      <c r="AQ3542" s="287" t="str">
        <f>IFERROR(IF(Table_Merge1[[#This Row],[LME Zinc 3-month]]*Table_Merge1[[#This Row],[Nima.مقدار]]=0,"",Table_Merge1[[#This Row],[LME Zinc 3-month]]*Table_Merge1[[#This Row],[Nima.مقدار]]),"")</f>
        <v/>
      </c>
      <c r="AR3542" s="288" t="str">
        <f>IFERROR(IF(Table_Merge1[[#This Row],[LME Zinc stock]]*Table_Merge1[[#This Row],[Azad.Sell]]=0,"",Table_Merge1[[#This Row],[LME Zinc stock]]*Table_Merge1[[#This Row],[Azad.Sell]]),"")</f>
        <v/>
      </c>
      <c r="AS3542" s="288" t="str">
        <f>IFERROR(IF(Table_Merge1[[#This Row],[LME Zinc 3-month]]*Table_Merge1[[#This Row],[Azad.Sell]]=0,"",Table_Merge1[[#This Row],[LME Zinc 3-month]]*Table_Merge1[[#This Row],[Azad.Sell]]),"")</f>
        <v/>
      </c>
      <c r="AT3542"/>
    </row>
    <row r="3543" spans="15:46" x14ac:dyDescent="0.25">
      <c r="O3543" s="284">
        <f>IFERROR(DATE(Table7[[#This Row],[year]],MONTH(DATEVALUE(Table7[[#This Row],[month]]&amp;"1")),Table7[[#This Row],[day]]),"")</f>
        <v>39962</v>
      </c>
      <c r="P3543" s="195" t="s">
        <v>6968</v>
      </c>
      <c r="Q3543" s="195">
        <v>2009</v>
      </c>
      <c r="R3543" s="195" t="s">
        <v>3439</v>
      </c>
      <c r="S3543" s="195">
        <v>29</v>
      </c>
      <c r="T3543" s="195">
        <v>972</v>
      </c>
      <c r="U3543" s="195">
        <v>1622</v>
      </c>
      <c r="V3543" s="195">
        <v>4371775</v>
      </c>
      <c r="X3543" s="260">
        <v>40043</v>
      </c>
      <c r="Z3543" s="260">
        <v>10</v>
      </c>
      <c r="AB3543" s="260" t="str">
        <f>IFERROR(IFERROR(VLOOKUP(Table_Merge1[[#This Row],[Column1]],Table11[#All],2,FALSE),LEFT(AB3544,8)&amp;IF(LEN((RIGHT(AB3544,2)+1))&lt;2,"0"&amp;(RIGHT(AB3544,2)+1),(RIGHT(AB3544,2)-1))),"")</f>
        <v/>
      </c>
      <c r="AC3543" s="259" t="str">
        <f>LEFT(Table_Merge1[[#This Row],[Column2]],4)</f>
        <v/>
      </c>
      <c r="AD3543" s="259" t="str">
        <f>RIGHT(LEFT(Table_Merge1[[#This Row],[Column2]],7),2)</f>
        <v/>
      </c>
      <c r="AE3543" s="259" t="str">
        <f>RIGHT(Table_Merge1[[#This Row],[Column2]],2)</f>
        <v/>
      </c>
      <c r="AH3543" s="260">
        <v>2009</v>
      </c>
      <c r="AI3543" t="s">
        <v>3445</v>
      </c>
      <c r="AJ3543" s="260">
        <v>18</v>
      </c>
      <c r="AK3543">
        <v>938.25</v>
      </c>
      <c r="AL3543">
        <v>1858</v>
      </c>
      <c r="AM3543">
        <v>4602775</v>
      </c>
      <c r="AP3543" s="287" t="str">
        <f>IFERROR(IF(Table_Merge1[[#This Row],[LME Zinc stock]]*Table_Merge1[[#This Row],[Nima.مقدار]]=0,"",Table_Merge1[[#This Row],[LME Zinc stock]]*Table_Merge1[[#This Row],[Nima.مقدار]]),"")</f>
        <v/>
      </c>
      <c r="AQ3543" s="287" t="str">
        <f>IFERROR(IF(Table_Merge1[[#This Row],[LME Zinc 3-month]]*Table_Merge1[[#This Row],[Nima.مقدار]]=0,"",Table_Merge1[[#This Row],[LME Zinc 3-month]]*Table_Merge1[[#This Row],[Nima.مقدار]]),"")</f>
        <v/>
      </c>
      <c r="AR3543" s="288" t="str">
        <f>IFERROR(IF(Table_Merge1[[#This Row],[LME Zinc stock]]*Table_Merge1[[#This Row],[Azad.Sell]]=0,"",Table_Merge1[[#This Row],[LME Zinc stock]]*Table_Merge1[[#This Row],[Azad.Sell]]),"")</f>
        <v/>
      </c>
      <c r="AS3543" s="288" t="str">
        <f>IFERROR(IF(Table_Merge1[[#This Row],[LME Zinc 3-month]]*Table_Merge1[[#This Row],[Azad.Sell]]=0,"",Table_Merge1[[#This Row],[LME Zinc 3-month]]*Table_Merge1[[#This Row],[Azad.Sell]]),"")</f>
        <v/>
      </c>
      <c r="AT3543"/>
    </row>
    <row r="3544" spans="15:46" x14ac:dyDescent="0.25">
      <c r="O3544" s="283">
        <f>IFERROR(DATE(Table7[[#This Row],[year]],MONTH(DATEVALUE(Table7[[#This Row],[month]]&amp;"1")),Table7[[#This Row],[day]]),"")</f>
        <v>39961</v>
      </c>
      <c r="P3544" s="257" t="s">
        <v>6969</v>
      </c>
      <c r="Q3544" s="257">
        <v>2009</v>
      </c>
      <c r="R3544" s="257" t="s">
        <v>3439</v>
      </c>
      <c r="S3544" s="257">
        <v>28</v>
      </c>
      <c r="T3544" s="257">
        <v>949.75</v>
      </c>
      <c r="U3544" s="257">
        <v>1590.5</v>
      </c>
      <c r="V3544" s="257">
        <v>4359100</v>
      </c>
      <c r="X3544" s="260">
        <v>40042</v>
      </c>
      <c r="Z3544" s="260">
        <v>10</v>
      </c>
      <c r="AB3544" s="260" t="str">
        <f>IFERROR(IFERROR(VLOOKUP(Table_Merge1[[#This Row],[Column1]],Table11[#All],2,FALSE),LEFT(AB3545,8)&amp;IF(LEN((RIGHT(AB3545,2)+1))&lt;2,"0"&amp;(RIGHT(AB3545,2)+1),(RIGHT(AB3545,2)-1))),"")</f>
        <v/>
      </c>
      <c r="AC3544" s="259" t="str">
        <f>LEFT(Table_Merge1[[#This Row],[Column2]],4)</f>
        <v/>
      </c>
      <c r="AD3544" s="259" t="str">
        <f>RIGHT(LEFT(Table_Merge1[[#This Row],[Column2]],7),2)</f>
        <v/>
      </c>
      <c r="AE3544" s="259" t="str">
        <f>RIGHT(Table_Merge1[[#This Row],[Column2]],2)</f>
        <v/>
      </c>
      <c r="AH3544" s="260">
        <v>2009</v>
      </c>
      <c r="AI3544" t="s">
        <v>3445</v>
      </c>
      <c r="AJ3544" s="260">
        <v>17</v>
      </c>
      <c r="AK3544">
        <v>937.5</v>
      </c>
      <c r="AL3544">
        <v>1843</v>
      </c>
      <c r="AM3544">
        <v>4607600</v>
      </c>
      <c r="AP3544" s="287" t="str">
        <f>IFERROR(IF(Table_Merge1[[#This Row],[LME Zinc stock]]*Table_Merge1[[#This Row],[Nima.مقدار]]=0,"",Table_Merge1[[#This Row],[LME Zinc stock]]*Table_Merge1[[#This Row],[Nima.مقدار]]),"")</f>
        <v/>
      </c>
      <c r="AQ3544" s="287" t="str">
        <f>IFERROR(IF(Table_Merge1[[#This Row],[LME Zinc 3-month]]*Table_Merge1[[#This Row],[Nima.مقدار]]=0,"",Table_Merge1[[#This Row],[LME Zinc 3-month]]*Table_Merge1[[#This Row],[Nima.مقدار]]),"")</f>
        <v/>
      </c>
      <c r="AR3544" s="288" t="str">
        <f>IFERROR(IF(Table_Merge1[[#This Row],[LME Zinc stock]]*Table_Merge1[[#This Row],[Azad.Sell]]=0,"",Table_Merge1[[#This Row],[LME Zinc stock]]*Table_Merge1[[#This Row],[Azad.Sell]]),"")</f>
        <v/>
      </c>
      <c r="AS3544" s="288" t="str">
        <f>IFERROR(IF(Table_Merge1[[#This Row],[LME Zinc 3-month]]*Table_Merge1[[#This Row],[Azad.Sell]]=0,"",Table_Merge1[[#This Row],[LME Zinc 3-month]]*Table_Merge1[[#This Row],[Azad.Sell]]),"")</f>
        <v/>
      </c>
      <c r="AT3544"/>
    </row>
    <row r="3545" spans="15:46" x14ac:dyDescent="0.25">
      <c r="O3545" s="284">
        <f>IFERROR(DATE(Table7[[#This Row],[year]],MONTH(DATEVALUE(Table7[[#This Row],[month]]&amp;"1")),Table7[[#This Row],[day]]),"")</f>
        <v>39960</v>
      </c>
      <c r="P3545" s="195" t="s">
        <v>6970</v>
      </c>
      <c r="Q3545" s="195">
        <v>2009</v>
      </c>
      <c r="R3545" s="195" t="s">
        <v>3439</v>
      </c>
      <c r="S3545" s="195">
        <v>27</v>
      </c>
      <c r="T3545" s="195">
        <v>949.5</v>
      </c>
      <c r="U3545" s="195">
        <v>1628</v>
      </c>
      <c r="V3545" s="195">
        <v>4322300</v>
      </c>
      <c r="X3545" s="260">
        <v>40039</v>
      </c>
      <c r="Z3545" s="260">
        <v>11</v>
      </c>
      <c r="AB3545" s="260" t="str">
        <f>IFERROR(IFERROR(VLOOKUP(Table_Merge1[[#This Row],[Column1]],Table11[#All],2,FALSE),LEFT(AB3546,8)&amp;IF(LEN((RIGHT(AB3546,2)+1))&lt;2,"0"&amp;(RIGHT(AB3546,2)+1),(RIGHT(AB3546,2)-1))),"")</f>
        <v/>
      </c>
      <c r="AC3545" s="259" t="str">
        <f>LEFT(Table_Merge1[[#This Row],[Column2]],4)</f>
        <v/>
      </c>
      <c r="AD3545" s="259" t="str">
        <f>RIGHT(LEFT(Table_Merge1[[#This Row],[Column2]],7),2)</f>
        <v/>
      </c>
      <c r="AE3545" s="259" t="str">
        <f>RIGHT(Table_Merge1[[#This Row],[Column2]],2)</f>
        <v/>
      </c>
      <c r="AH3545" s="260">
        <v>2009</v>
      </c>
      <c r="AI3545" t="s">
        <v>3445</v>
      </c>
      <c r="AJ3545" s="260">
        <v>14</v>
      </c>
      <c r="AK3545">
        <v>957.5</v>
      </c>
      <c r="AL3545">
        <v>1866</v>
      </c>
      <c r="AM3545">
        <v>4611325</v>
      </c>
      <c r="AP3545" s="287" t="str">
        <f>IFERROR(IF(Table_Merge1[[#This Row],[LME Zinc stock]]*Table_Merge1[[#This Row],[Nima.مقدار]]=0,"",Table_Merge1[[#This Row],[LME Zinc stock]]*Table_Merge1[[#This Row],[Nima.مقدار]]),"")</f>
        <v/>
      </c>
      <c r="AQ3545" s="287" t="str">
        <f>IFERROR(IF(Table_Merge1[[#This Row],[LME Zinc 3-month]]*Table_Merge1[[#This Row],[Nima.مقدار]]=0,"",Table_Merge1[[#This Row],[LME Zinc 3-month]]*Table_Merge1[[#This Row],[Nima.مقدار]]),"")</f>
        <v/>
      </c>
      <c r="AR3545" s="288" t="str">
        <f>IFERROR(IF(Table_Merge1[[#This Row],[LME Zinc stock]]*Table_Merge1[[#This Row],[Azad.Sell]]=0,"",Table_Merge1[[#This Row],[LME Zinc stock]]*Table_Merge1[[#This Row],[Azad.Sell]]),"")</f>
        <v/>
      </c>
      <c r="AS3545" s="288" t="str">
        <f>IFERROR(IF(Table_Merge1[[#This Row],[LME Zinc 3-month]]*Table_Merge1[[#This Row],[Azad.Sell]]=0,"",Table_Merge1[[#This Row],[LME Zinc 3-month]]*Table_Merge1[[#This Row],[Azad.Sell]]),"")</f>
        <v/>
      </c>
      <c r="AT3545"/>
    </row>
    <row r="3546" spans="15:46" x14ac:dyDescent="0.25">
      <c r="O3546" s="283">
        <f>IFERROR(DATE(Table7[[#This Row],[year]],MONTH(DATEVALUE(Table7[[#This Row],[month]]&amp;"1")),Table7[[#This Row],[day]]),"")</f>
        <v>39959</v>
      </c>
      <c r="P3546" s="257" t="s">
        <v>6971</v>
      </c>
      <c r="Q3546" s="257">
        <v>2009</v>
      </c>
      <c r="R3546" s="257" t="s">
        <v>3439</v>
      </c>
      <c r="S3546" s="257">
        <v>26</v>
      </c>
      <c r="T3546" s="257">
        <v>942</v>
      </c>
      <c r="U3546" s="257">
        <v>1622.5</v>
      </c>
      <c r="V3546" s="257">
        <v>4275075</v>
      </c>
      <c r="X3546" s="260">
        <v>40038</v>
      </c>
      <c r="Z3546" s="260">
        <v>11</v>
      </c>
      <c r="AB3546" s="260" t="str">
        <f>IFERROR(IFERROR(VLOOKUP(Table_Merge1[[#This Row],[Column1]],Table11[#All],2,FALSE),LEFT(AB3547,8)&amp;IF(LEN((RIGHT(AB3547,2)+1))&lt;2,"0"&amp;(RIGHT(AB3547,2)+1),(RIGHT(AB3547,2)-1))),"")</f>
        <v/>
      </c>
      <c r="AC3546" s="259" t="str">
        <f>LEFT(Table_Merge1[[#This Row],[Column2]],4)</f>
        <v/>
      </c>
      <c r="AD3546" s="259" t="str">
        <f>RIGHT(LEFT(Table_Merge1[[#This Row],[Column2]],7),2)</f>
        <v/>
      </c>
      <c r="AE3546" s="259" t="str">
        <f>RIGHT(Table_Merge1[[#This Row],[Column2]],2)</f>
        <v/>
      </c>
      <c r="AH3546" s="260">
        <v>2009</v>
      </c>
      <c r="AI3546" t="s">
        <v>3445</v>
      </c>
      <c r="AJ3546" s="260">
        <v>13</v>
      </c>
      <c r="AK3546">
        <v>956</v>
      </c>
      <c r="AL3546">
        <v>1822</v>
      </c>
      <c r="AM3546">
        <v>4614325</v>
      </c>
      <c r="AP3546" s="287" t="str">
        <f>IFERROR(IF(Table_Merge1[[#This Row],[LME Zinc stock]]*Table_Merge1[[#This Row],[Nima.مقدار]]=0,"",Table_Merge1[[#This Row],[LME Zinc stock]]*Table_Merge1[[#This Row],[Nima.مقدار]]),"")</f>
        <v/>
      </c>
      <c r="AQ3546" s="287" t="str">
        <f>IFERROR(IF(Table_Merge1[[#This Row],[LME Zinc 3-month]]*Table_Merge1[[#This Row],[Nima.مقدار]]=0,"",Table_Merge1[[#This Row],[LME Zinc 3-month]]*Table_Merge1[[#This Row],[Nima.مقدار]]),"")</f>
        <v/>
      </c>
      <c r="AR3546" s="288" t="str">
        <f>IFERROR(IF(Table_Merge1[[#This Row],[LME Zinc stock]]*Table_Merge1[[#This Row],[Azad.Sell]]=0,"",Table_Merge1[[#This Row],[LME Zinc stock]]*Table_Merge1[[#This Row],[Azad.Sell]]),"")</f>
        <v/>
      </c>
      <c r="AS3546" s="288" t="str">
        <f>IFERROR(IF(Table_Merge1[[#This Row],[LME Zinc 3-month]]*Table_Merge1[[#This Row],[Azad.Sell]]=0,"",Table_Merge1[[#This Row],[LME Zinc 3-month]]*Table_Merge1[[#This Row],[Azad.Sell]]),"")</f>
        <v/>
      </c>
      <c r="AT3546"/>
    </row>
    <row r="3547" spans="15:46" x14ac:dyDescent="0.25">
      <c r="O3547" s="284">
        <f>IFERROR(DATE(Table7[[#This Row],[year]],MONTH(DATEVALUE(Table7[[#This Row],[month]]&amp;"1")),Table7[[#This Row],[day]]),"")</f>
        <v>39955</v>
      </c>
      <c r="P3547" s="195" t="s">
        <v>6972</v>
      </c>
      <c r="Q3547" s="195">
        <v>2009</v>
      </c>
      <c r="R3547" s="195" t="s">
        <v>3439</v>
      </c>
      <c r="S3547" s="195">
        <v>22</v>
      </c>
      <c r="T3547" s="195">
        <v>952.5</v>
      </c>
      <c r="U3547" s="195">
        <v>1671</v>
      </c>
      <c r="V3547" s="195">
        <v>4269850</v>
      </c>
      <c r="X3547" s="260">
        <v>40037</v>
      </c>
      <c r="Z3547" s="260">
        <v>11</v>
      </c>
      <c r="AB3547" s="260" t="str">
        <f>IFERROR(IFERROR(VLOOKUP(Table_Merge1[[#This Row],[Column1]],Table11[#All],2,FALSE),LEFT(AB3548,8)&amp;IF(LEN((RIGHT(AB3548,2)+1))&lt;2,"0"&amp;(RIGHT(AB3548,2)+1),(RIGHT(AB3548,2)-1))),"")</f>
        <v/>
      </c>
      <c r="AC3547" s="259" t="str">
        <f>LEFT(Table_Merge1[[#This Row],[Column2]],4)</f>
        <v/>
      </c>
      <c r="AD3547" s="259" t="str">
        <f>RIGHT(LEFT(Table_Merge1[[#This Row],[Column2]],7),2)</f>
        <v/>
      </c>
      <c r="AE3547" s="259" t="str">
        <f>RIGHT(Table_Merge1[[#This Row],[Column2]],2)</f>
        <v/>
      </c>
      <c r="AH3547" s="260">
        <v>2009</v>
      </c>
      <c r="AI3547" t="s">
        <v>3445</v>
      </c>
      <c r="AJ3547" s="260">
        <v>12</v>
      </c>
      <c r="AK3547">
        <v>943.5</v>
      </c>
      <c r="AL3547">
        <v>1867</v>
      </c>
      <c r="AM3547">
        <v>4612950</v>
      </c>
      <c r="AP3547" s="287" t="str">
        <f>IFERROR(IF(Table_Merge1[[#This Row],[LME Zinc stock]]*Table_Merge1[[#This Row],[Nima.مقدار]]=0,"",Table_Merge1[[#This Row],[LME Zinc stock]]*Table_Merge1[[#This Row],[Nima.مقدار]]),"")</f>
        <v/>
      </c>
      <c r="AQ3547" s="287" t="str">
        <f>IFERROR(IF(Table_Merge1[[#This Row],[LME Zinc 3-month]]*Table_Merge1[[#This Row],[Nima.مقدار]]=0,"",Table_Merge1[[#This Row],[LME Zinc 3-month]]*Table_Merge1[[#This Row],[Nima.مقدار]]),"")</f>
        <v/>
      </c>
      <c r="AR3547" s="288" t="str">
        <f>IFERROR(IF(Table_Merge1[[#This Row],[LME Zinc stock]]*Table_Merge1[[#This Row],[Azad.Sell]]=0,"",Table_Merge1[[#This Row],[LME Zinc stock]]*Table_Merge1[[#This Row],[Azad.Sell]]),"")</f>
        <v/>
      </c>
      <c r="AS3547" s="288" t="str">
        <f>IFERROR(IF(Table_Merge1[[#This Row],[LME Zinc 3-month]]*Table_Merge1[[#This Row],[Azad.Sell]]=0,"",Table_Merge1[[#This Row],[LME Zinc 3-month]]*Table_Merge1[[#This Row],[Azad.Sell]]),"")</f>
        <v/>
      </c>
      <c r="AT3547"/>
    </row>
    <row r="3548" spans="15:46" x14ac:dyDescent="0.25">
      <c r="O3548" s="283">
        <f>IFERROR(DATE(Table7[[#This Row],[year]],MONTH(DATEVALUE(Table7[[#This Row],[month]]&amp;"1")),Table7[[#This Row],[day]]),"")</f>
        <v>39953</v>
      </c>
      <c r="P3548" s="257" t="s">
        <v>6973</v>
      </c>
      <c r="Q3548" s="257">
        <v>2009</v>
      </c>
      <c r="R3548" s="257" t="s">
        <v>3439</v>
      </c>
      <c r="S3548" s="257">
        <v>20</v>
      </c>
      <c r="T3548" s="257">
        <v>928.5</v>
      </c>
      <c r="U3548" s="257">
        <v>1674</v>
      </c>
      <c r="V3548" s="257">
        <v>4272875</v>
      </c>
      <c r="X3548" s="260">
        <v>40036</v>
      </c>
      <c r="Z3548" s="260">
        <v>11</v>
      </c>
      <c r="AB3548" s="260" t="str">
        <f>IFERROR(IFERROR(VLOOKUP(Table_Merge1[[#This Row],[Column1]],Table11[#All],2,FALSE),LEFT(AB3549,8)&amp;IF(LEN((RIGHT(AB3549,2)+1))&lt;2,"0"&amp;(RIGHT(AB3549,2)+1),(RIGHT(AB3549,2)-1))),"")</f>
        <v/>
      </c>
      <c r="AC3548" s="259" t="str">
        <f>LEFT(Table_Merge1[[#This Row],[Column2]],4)</f>
        <v/>
      </c>
      <c r="AD3548" s="259" t="str">
        <f>RIGHT(LEFT(Table_Merge1[[#This Row],[Column2]],7),2)</f>
        <v/>
      </c>
      <c r="AE3548" s="259" t="str">
        <f>RIGHT(Table_Merge1[[#This Row],[Column2]],2)</f>
        <v/>
      </c>
      <c r="AH3548" s="260">
        <v>2009</v>
      </c>
      <c r="AI3548" t="s">
        <v>3445</v>
      </c>
      <c r="AJ3548" s="260">
        <v>11</v>
      </c>
      <c r="AK3548">
        <v>946</v>
      </c>
      <c r="AL3548" t="s">
        <v>3621</v>
      </c>
      <c r="AM3548" t="s">
        <v>3621</v>
      </c>
      <c r="AP3548" s="287" t="str">
        <f>IFERROR(IF(Table_Merge1[[#This Row],[LME Zinc stock]]*Table_Merge1[[#This Row],[Nima.مقدار]]=0,"",Table_Merge1[[#This Row],[LME Zinc stock]]*Table_Merge1[[#This Row],[Nima.مقدار]]),"")</f>
        <v/>
      </c>
      <c r="AQ3548" s="287" t="str">
        <f>IFERROR(IF(Table_Merge1[[#This Row],[LME Zinc 3-month]]*Table_Merge1[[#This Row],[Nima.مقدار]]=0,"",Table_Merge1[[#This Row],[LME Zinc 3-month]]*Table_Merge1[[#This Row],[Nima.مقدار]]),"")</f>
        <v/>
      </c>
      <c r="AR3548" s="288" t="str">
        <f>IFERROR(IF(Table_Merge1[[#This Row],[LME Zinc stock]]*Table_Merge1[[#This Row],[Azad.Sell]]=0,"",Table_Merge1[[#This Row],[LME Zinc stock]]*Table_Merge1[[#This Row],[Azad.Sell]]),"")</f>
        <v/>
      </c>
      <c r="AS3548" s="288" t="str">
        <f>IFERROR(IF(Table_Merge1[[#This Row],[LME Zinc 3-month]]*Table_Merge1[[#This Row],[Azad.Sell]]=0,"",Table_Merge1[[#This Row],[LME Zinc 3-month]]*Table_Merge1[[#This Row],[Azad.Sell]]),"")</f>
        <v/>
      </c>
      <c r="AT3548"/>
    </row>
    <row r="3549" spans="15:46" x14ac:dyDescent="0.25">
      <c r="O3549" s="284">
        <f>IFERROR(DATE(Table7[[#This Row],[year]],MONTH(DATEVALUE(Table7[[#This Row],[month]]&amp;"1")),Table7[[#This Row],[day]]),"")</f>
        <v>39952</v>
      </c>
      <c r="P3549" s="195" t="s">
        <v>6974</v>
      </c>
      <c r="Q3549" s="195">
        <v>2009</v>
      </c>
      <c r="R3549" s="195" t="s">
        <v>3439</v>
      </c>
      <c r="S3549" s="195">
        <v>19</v>
      </c>
      <c r="T3549" s="195">
        <v>921.5</v>
      </c>
      <c r="U3549" s="195">
        <v>1673.5</v>
      </c>
      <c r="V3549" s="195">
        <v>4274550</v>
      </c>
      <c r="X3549" s="260">
        <v>40035</v>
      </c>
      <c r="Z3549" s="260">
        <v>11</v>
      </c>
      <c r="AB3549" s="260" t="str">
        <f>IFERROR(IFERROR(VLOOKUP(Table_Merge1[[#This Row],[Column1]],Table11[#All],2,FALSE),LEFT(AB3550,8)&amp;IF(LEN((RIGHT(AB3550,2)+1))&lt;2,"0"&amp;(RIGHT(AB3550,2)+1),(RIGHT(AB3550,2)-1))),"")</f>
        <v/>
      </c>
      <c r="AC3549" s="259" t="str">
        <f>LEFT(Table_Merge1[[#This Row],[Column2]],4)</f>
        <v/>
      </c>
      <c r="AD3549" s="259" t="str">
        <f>RIGHT(LEFT(Table_Merge1[[#This Row],[Column2]],7),2)</f>
        <v/>
      </c>
      <c r="AE3549" s="259" t="str">
        <f>RIGHT(Table_Merge1[[#This Row],[Column2]],2)</f>
        <v/>
      </c>
      <c r="AH3549" s="260">
        <v>2009</v>
      </c>
      <c r="AI3549" t="s">
        <v>3445</v>
      </c>
      <c r="AJ3549" s="260">
        <v>10</v>
      </c>
      <c r="AK3549">
        <v>953.5</v>
      </c>
      <c r="AL3549">
        <v>1913</v>
      </c>
      <c r="AM3549">
        <v>4614350</v>
      </c>
      <c r="AP3549" s="287" t="str">
        <f>IFERROR(IF(Table_Merge1[[#This Row],[LME Zinc stock]]*Table_Merge1[[#This Row],[Nima.مقدار]]=0,"",Table_Merge1[[#This Row],[LME Zinc stock]]*Table_Merge1[[#This Row],[Nima.مقدار]]),"")</f>
        <v/>
      </c>
      <c r="AQ3549" s="287" t="str">
        <f>IFERROR(IF(Table_Merge1[[#This Row],[LME Zinc 3-month]]*Table_Merge1[[#This Row],[Nima.مقدار]]=0,"",Table_Merge1[[#This Row],[LME Zinc 3-month]]*Table_Merge1[[#This Row],[Nima.مقدار]]),"")</f>
        <v/>
      </c>
      <c r="AR3549" s="288" t="str">
        <f>IFERROR(IF(Table_Merge1[[#This Row],[LME Zinc stock]]*Table_Merge1[[#This Row],[Azad.Sell]]=0,"",Table_Merge1[[#This Row],[LME Zinc stock]]*Table_Merge1[[#This Row],[Azad.Sell]]),"")</f>
        <v/>
      </c>
      <c r="AS3549" s="288" t="str">
        <f>IFERROR(IF(Table_Merge1[[#This Row],[LME Zinc 3-month]]*Table_Merge1[[#This Row],[Azad.Sell]]=0,"",Table_Merge1[[#This Row],[LME Zinc 3-month]]*Table_Merge1[[#This Row],[Azad.Sell]]),"")</f>
        <v/>
      </c>
      <c r="AT3549"/>
    </row>
    <row r="3550" spans="15:46" x14ac:dyDescent="0.25">
      <c r="O3550" s="283">
        <f>IFERROR(DATE(Table7[[#This Row],[year]],MONTH(DATEVALUE(Table7[[#This Row],[month]]&amp;"1")),Table7[[#This Row],[day]]),"")</f>
        <v>39951</v>
      </c>
      <c r="P3550" s="257" t="s">
        <v>6975</v>
      </c>
      <c r="Q3550" s="257">
        <v>2009</v>
      </c>
      <c r="R3550" s="257" t="s">
        <v>3439</v>
      </c>
      <c r="S3550" s="257">
        <v>18</v>
      </c>
      <c r="T3550" s="257">
        <v>929.75</v>
      </c>
      <c r="U3550" s="257">
        <v>1630</v>
      </c>
      <c r="V3550" s="257">
        <v>4277775</v>
      </c>
      <c r="X3550" s="260">
        <v>40032</v>
      </c>
      <c r="Z3550" s="260">
        <v>11</v>
      </c>
      <c r="AB3550" s="260" t="str">
        <f>IFERROR(IFERROR(VLOOKUP(Table_Merge1[[#This Row],[Column1]],Table11[#All],2,FALSE),LEFT(AB3551,8)&amp;IF(LEN((RIGHT(AB3551,2)+1))&lt;2,"0"&amp;(RIGHT(AB3551,2)+1),(RIGHT(AB3551,2)-1))),"")</f>
        <v/>
      </c>
      <c r="AC3550" s="259" t="str">
        <f>LEFT(Table_Merge1[[#This Row],[Column2]],4)</f>
        <v/>
      </c>
      <c r="AD3550" s="259" t="str">
        <f>RIGHT(LEFT(Table_Merge1[[#This Row],[Column2]],7),2)</f>
        <v/>
      </c>
      <c r="AE3550" s="259" t="str">
        <f>RIGHT(Table_Merge1[[#This Row],[Column2]],2)</f>
        <v/>
      </c>
      <c r="AH3550" s="260">
        <v>2009</v>
      </c>
      <c r="AI3550" t="s">
        <v>3445</v>
      </c>
      <c r="AJ3550" s="260">
        <v>7</v>
      </c>
      <c r="AK3550">
        <v>960.5</v>
      </c>
      <c r="AL3550">
        <v>1864</v>
      </c>
      <c r="AM3550">
        <v>4613725</v>
      </c>
      <c r="AP3550" s="287" t="str">
        <f>IFERROR(IF(Table_Merge1[[#This Row],[LME Zinc stock]]*Table_Merge1[[#This Row],[Nima.مقدار]]=0,"",Table_Merge1[[#This Row],[LME Zinc stock]]*Table_Merge1[[#This Row],[Nima.مقدار]]),"")</f>
        <v/>
      </c>
      <c r="AQ3550" s="287" t="str">
        <f>IFERROR(IF(Table_Merge1[[#This Row],[LME Zinc 3-month]]*Table_Merge1[[#This Row],[Nima.مقدار]]=0,"",Table_Merge1[[#This Row],[LME Zinc 3-month]]*Table_Merge1[[#This Row],[Nima.مقدار]]),"")</f>
        <v/>
      </c>
      <c r="AR3550" s="288" t="str">
        <f>IFERROR(IF(Table_Merge1[[#This Row],[LME Zinc stock]]*Table_Merge1[[#This Row],[Azad.Sell]]=0,"",Table_Merge1[[#This Row],[LME Zinc stock]]*Table_Merge1[[#This Row],[Azad.Sell]]),"")</f>
        <v/>
      </c>
      <c r="AS3550" s="288" t="str">
        <f>IFERROR(IF(Table_Merge1[[#This Row],[LME Zinc 3-month]]*Table_Merge1[[#This Row],[Azad.Sell]]=0,"",Table_Merge1[[#This Row],[LME Zinc 3-month]]*Table_Merge1[[#This Row],[Azad.Sell]]),"")</f>
        <v/>
      </c>
      <c r="AT3550"/>
    </row>
    <row r="3551" spans="15:46" x14ac:dyDescent="0.25">
      <c r="O3551" s="284">
        <f>IFERROR(DATE(Table7[[#This Row],[year]],MONTH(DATEVALUE(Table7[[#This Row],[month]]&amp;"1")),Table7[[#This Row],[day]]),"")</f>
        <v>39948</v>
      </c>
      <c r="P3551" s="195" t="s">
        <v>6976</v>
      </c>
      <c r="Q3551" s="195">
        <v>2009</v>
      </c>
      <c r="R3551" s="195" t="s">
        <v>3439</v>
      </c>
      <c r="S3551" s="195">
        <v>15</v>
      </c>
      <c r="T3551" s="195">
        <v>925</v>
      </c>
      <c r="U3551" s="195">
        <v>1602</v>
      </c>
      <c r="V3551" s="195">
        <v>4275400</v>
      </c>
      <c r="X3551" s="260">
        <v>40031</v>
      </c>
      <c r="Z3551" s="260">
        <v>11</v>
      </c>
      <c r="AB3551" s="260" t="str">
        <f>IFERROR(IFERROR(VLOOKUP(Table_Merge1[[#This Row],[Column1]],Table11[#All],2,FALSE),LEFT(AB3552,8)&amp;IF(LEN((RIGHT(AB3552,2)+1))&lt;2,"0"&amp;(RIGHT(AB3552,2)+1),(RIGHT(AB3552,2)-1))),"")</f>
        <v/>
      </c>
      <c r="AC3551" s="259" t="str">
        <f>LEFT(Table_Merge1[[#This Row],[Column2]],4)</f>
        <v/>
      </c>
      <c r="AD3551" s="259" t="str">
        <f>RIGHT(LEFT(Table_Merge1[[#This Row],[Column2]],7),2)</f>
        <v/>
      </c>
      <c r="AE3551" s="259" t="str">
        <f>RIGHT(Table_Merge1[[#This Row],[Column2]],2)</f>
        <v/>
      </c>
      <c r="AH3551" s="260">
        <v>2009</v>
      </c>
      <c r="AI3551" t="s">
        <v>3445</v>
      </c>
      <c r="AJ3551" s="260">
        <v>6</v>
      </c>
      <c r="AK3551">
        <v>960.75</v>
      </c>
      <c r="AL3551">
        <v>1890</v>
      </c>
      <c r="AM3551">
        <v>4617975</v>
      </c>
      <c r="AP3551" s="287" t="str">
        <f>IFERROR(IF(Table_Merge1[[#This Row],[LME Zinc stock]]*Table_Merge1[[#This Row],[Nima.مقدار]]=0,"",Table_Merge1[[#This Row],[LME Zinc stock]]*Table_Merge1[[#This Row],[Nima.مقدار]]),"")</f>
        <v/>
      </c>
      <c r="AQ3551" s="287" t="str">
        <f>IFERROR(IF(Table_Merge1[[#This Row],[LME Zinc 3-month]]*Table_Merge1[[#This Row],[Nima.مقدار]]=0,"",Table_Merge1[[#This Row],[LME Zinc 3-month]]*Table_Merge1[[#This Row],[Nima.مقدار]]),"")</f>
        <v/>
      </c>
      <c r="AR3551" s="288" t="str">
        <f>IFERROR(IF(Table_Merge1[[#This Row],[LME Zinc stock]]*Table_Merge1[[#This Row],[Azad.Sell]]=0,"",Table_Merge1[[#This Row],[LME Zinc stock]]*Table_Merge1[[#This Row],[Azad.Sell]]),"")</f>
        <v/>
      </c>
      <c r="AS3551" s="288" t="str">
        <f>IFERROR(IF(Table_Merge1[[#This Row],[LME Zinc 3-month]]*Table_Merge1[[#This Row],[Azad.Sell]]=0,"",Table_Merge1[[#This Row],[LME Zinc 3-month]]*Table_Merge1[[#This Row],[Azad.Sell]]),"")</f>
        <v/>
      </c>
      <c r="AT3551"/>
    </row>
    <row r="3552" spans="15:46" x14ac:dyDescent="0.25">
      <c r="O3552" s="283">
        <f>IFERROR(DATE(Table7[[#This Row],[year]],MONTH(DATEVALUE(Table7[[#This Row],[month]]&amp;"1")),Table7[[#This Row],[day]]),"")</f>
        <v>39947</v>
      </c>
      <c r="P3552" s="257" t="s">
        <v>6977</v>
      </c>
      <c r="Q3552" s="257">
        <v>2009</v>
      </c>
      <c r="R3552" s="257" t="s">
        <v>3439</v>
      </c>
      <c r="S3552" s="257">
        <v>14</v>
      </c>
      <c r="T3552" s="257">
        <v>923.25</v>
      </c>
      <c r="U3552" s="257">
        <v>1587</v>
      </c>
      <c r="V3552" s="257">
        <v>4237325</v>
      </c>
      <c r="X3552" s="260">
        <v>40030</v>
      </c>
      <c r="Z3552" s="260">
        <v>11</v>
      </c>
      <c r="AB3552" s="260" t="str">
        <f>IFERROR(IFERROR(VLOOKUP(Table_Merge1[[#This Row],[Column1]],Table11[#All],2,FALSE),LEFT(AB3553,8)&amp;IF(LEN((RIGHT(AB3553,2)+1))&lt;2,"0"&amp;(RIGHT(AB3553,2)+1),(RIGHT(AB3553,2)-1))),"")</f>
        <v/>
      </c>
      <c r="AC3552" s="259" t="str">
        <f>LEFT(Table_Merge1[[#This Row],[Column2]],4)</f>
        <v/>
      </c>
      <c r="AD3552" s="259" t="str">
        <f>RIGHT(LEFT(Table_Merge1[[#This Row],[Column2]],7),2)</f>
        <v/>
      </c>
      <c r="AE3552" s="259" t="str">
        <f>RIGHT(Table_Merge1[[#This Row],[Column2]],2)</f>
        <v/>
      </c>
      <c r="AH3552" s="260">
        <v>2009</v>
      </c>
      <c r="AI3552" t="s">
        <v>3445</v>
      </c>
      <c r="AJ3552" s="260">
        <v>5</v>
      </c>
      <c r="AK3552">
        <v>964.5</v>
      </c>
      <c r="AL3552">
        <v>1925</v>
      </c>
      <c r="AM3552">
        <v>4616500</v>
      </c>
      <c r="AP3552" s="287" t="str">
        <f>IFERROR(IF(Table_Merge1[[#This Row],[LME Zinc stock]]*Table_Merge1[[#This Row],[Nima.مقدار]]=0,"",Table_Merge1[[#This Row],[LME Zinc stock]]*Table_Merge1[[#This Row],[Nima.مقدار]]),"")</f>
        <v/>
      </c>
      <c r="AQ3552" s="287" t="str">
        <f>IFERROR(IF(Table_Merge1[[#This Row],[LME Zinc 3-month]]*Table_Merge1[[#This Row],[Nima.مقدار]]=0,"",Table_Merge1[[#This Row],[LME Zinc 3-month]]*Table_Merge1[[#This Row],[Nima.مقدار]]),"")</f>
        <v/>
      </c>
      <c r="AR3552" s="288" t="str">
        <f>IFERROR(IF(Table_Merge1[[#This Row],[LME Zinc stock]]*Table_Merge1[[#This Row],[Azad.Sell]]=0,"",Table_Merge1[[#This Row],[LME Zinc stock]]*Table_Merge1[[#This Row],[Azad.Sell]]),"")</f>
        <v/>
      </c>
      <c r="AS3552" s="288" t="str">
        <f>IFERROR(IF(Table_Merge1[[#This Row],[LME Zinc 3-month]]*Table_Merge1[[#This Row],[Azad.Sell]]=0,"",Table_Merge1[[#This Row],[LME Zinc 3-month]]*Table_Merge1[[#This Row],[Azad.Sell]]),"")</f>
        <v/>
      </c>
      <c r="AT3552"/>
    </row>
    <row r="3553" spans="15:46" x14ac:dyDescent="0.25">
      <c r="O3553" s="284">
        <f>IFERROR(DATE(Table7[[#This Row],[year]],MONTH(DATEVALUE(Table7[[#This Row],[month]]&amp;"1")),Table7[[#This Row],[day]]),"")</f>
        <v>39946</v>
      </c>
      <c r="P3553" s="195" t="s">
        <v>6978</v>
      </c>
      <c r="Q3553" s="195">
        <v>2009</v>
      </c>
      <c r="R3553" s="195" t="s">
        <v>3439</v>
      </c>
      <c r="S3553" s="195">
        <v>13</v>
      </c>
      <c r="T3553" s="195">
        <v>925.75</v>
      </c>
      <c r="U3553" s="195">
        <v>1472</v>
      </c>
      <c r="V3553" s="195">
        <v>4234450</v>
      </c>
      <c r="X3553" s="260">
        <v>40029</v>
      </c>
      <c r="Z3553" s="260">
        <v>11</v>
      </c>
      <c r="AB3553" s="260" t="str">
        <f>IFERROR(IFERROR(VLOOKUP(Table_Merge1[[#This Row],[Column1]],Table11[#All],2,FALSE),LEFT(AB3554,8)&amp;IF(LEN((RIGHT(AB3554,2)+1))&lt;2,"0"&amp;(RIGHT(AB3554,2)+1),(RIGHT(AB3554,2)-1))),"")</f>
        <v/>
      </c>
      <c r="AC3553" s="259" t="str">
        <f>LEFT(Table_Merge1[[#This Row],[Column2]],4)</f>
        <v/>
      </c>
      <c r="AD3553" s="259" t="str">
        <f>RIGHT(LEFT(Table_Merge1[[#This Row],[Column2]],7),2)</f>
        <v/>
      </c>
      <c r="AE3553" s="259" t="str">
        <f>RIGHT(Table_Merge1[[#This Row],[Column2]],2)</f>
        <v/>
      </c>
      <c r="AH3553" s="260">
        <v>2009</v>
      </c>
      <c r="AI3553" t="s">
        <v>3445</v>
      </c>
      <c r="AJ3553" s="260">
        <v>4</v>
      </c>
      <c r="AK3553">
        <v>953.5</v>
      </c>
      <c r="AL3553">
        <v>1916.5</v>
      </c>
      <c r="AM3553">
        <v>4620075</v>
      </c>
      <c r="AP3553" s="287" t="str">
        <f>IFERROR(IF(Table_Merge1[[#This Row],[LME Zinc stock]]*Table_Merge1[[#This Row],[Nima.مقدار]]=0,"",Table_Merge1[[#This Row],[LME Zinc stock]]*Table_Merge1[[#This Row],[Nima.مقدار]]),"")</f>
        <v/>
      </c>
      <c r="AQ3553" s="287" t="str">
        <f>IFERROR(IF(Table_Merge1[[#This Row],[LME Zinc 3-month]]*Table_Merge1[[#This Row],[Nima.مقدار]]=0,"",Table_Merge1[[#This Row],[LME Zinc 3-month]]*Table_Merge1[[#This Row],[Nima.مقدار]]),"")</f>
        <v/>
      </c>
      <c r="AR3553" s="288" t="str">
        <f>IFERROR(IF(Table_Merge1[[#This Row],[LME Zinc stock]]*Table_Merge1[[#This Row],[Azad.Sell]]=0,"",Table_Merge1[[#This Row],[LME Zinc stock]]*Table_Merge1[[#This Row],[Azad.Sell]]),"")</f>
        <v/>
      </c>
      <c r="AS3553" s="288" t="str">
        <f>IFERROR(IF(Table_Merge1[[#This Row],[LME Zinc 3-month]]*Table_Merge1[[#This Row],[Azad.Sell]]=0,"",Table_Merge1[[#This Row],[LME Zinc 3-month]]*Table_Merge1[[#This Row],[Azad.Sell]]),"")</f>
        <v/>
      </c>
      <c r="AT3553"/>
    </row>
    <row r="3554" spans="15:46" x14ac:dyDescent="0.25">
      <c r="O3554" s="283">
        <f>IFERROR(DATE(Table7[[#This Row],[year]],MONTH(DATEVALUE(Table7[[#This Row],[month]]&amp;"1")),Table7[[#This Row],[day]]),"")</f>
        <v>39945</v>
      </c>
      <c r="P3554" s="257" t="s">
        <v>6979</v>
      </c>
      <c r="Q3554" s="257">
        <v>2009</v>
      </c>
      <c r="R3554" s="257" t="s">
        <v>3439</v>
      </c>
      <c r="S3554" s="257">
        <v>12</v>
      </c>
      <c r="T3554" s="257">
        <v>920</v>
      </c>
      <c r="U3554" s="257">
        <v>1473.5</v>
      </c>
      <c r="V3554" s="257">
        <v>4241350</v>
      </c>
      <c r="X3554" s="260">
        <v>40028</v>
      </c>
      <c r="Z3554" s="260">
        <v>11</v>
      </c>
      <c r="AB3554" s="260" t="str">
        <f>IFERROR(IFERROR(VLOOKUP(Table_Merge1[[#This Row],[Column1]],Table11[#All],2,FALSE),LEFT(AB3555,8)&amp;IF(LEN((RIGHT(AB3555,2)+1))&lt;2,"0"&amp;(RIGHT(AB3555,2)+1),(RIGHT(AB3555,2)-1))),"")</f>
        <v/>
      </c>
      <c r="AC3554" s="259" t="str">
        <f>LEFT(Table_Merge1[[#This Row],[Column2]],4)</f>
        <v/>
      </c>
      <c r="AD3554" s="259" t="str">
        <f>RIGHT(LEFT(Table_Merge1[[#This Row],[Column2]],7),2)</f>
        <v/>
      </c>
      <c r="AE3554" s="259" t="str">
        <f>RIGHT(Table_Merge1[[#This Row],[Column2]],2)</f>
        <v/>
      </c>
      <c r="AH3554" s="260">
        <v>2009</v>
      </c>
      <c r="AI3554" t="s">
        <v>3445</v>
      </c>
      <c r="AJ3554" s="260">
        <v>3</v>
      </c>
      <c r="AK3554">
        <v>954.25</v>
      </c>
      <c r="AL3554">
        <v>1939</v>
      </c>
      <c r="AM3554">
        <v>4623325</v>
      </c>
      <c r="AP3554" s="287" t="str">
        <f>IFERROR(IF(Table_Merge1[[#This Row],[LME Zinc stock]]*Table_Merge1[[#This Row],[Nima.مقدار]]=0,"",Table_Merge1[[#This Row],[LME Zinc stock]]*Table_Merge1[[#This Row],[Nima.مقدار]]),"")</f>
        <v/>
      </c>
      <c r="AQ3554" s="287" t="str">
        <f>IFERROR(IF(Table_Merge1[[#This Row],[LME Zinc 3-month]]*Table_Merge1[[#This Row],[Nima.مقدار]]=0,"",Table_Merge1[[#This Row],[LME Zinc 3-month]]*Table_Merge1[[#This Row],[Nima.مقدار]]),"")</f>
        <v/>
      </c>
      <c r="AR3554" s="288" t="str">
        <f>IFERROR(IF(Table_Merge1[[#This Row],[LME Zinc stock]]*Table_Merge1[[#This Row],[Azad.Sell]]=0,"",Table_Merge1[[#This Row],[LME Zinc stock]]*Table_Merge1[[#This Row],[Azad.Sell]]),"")</f>
        <v/>
      </c>
      <c r="AS3554" s="288" t="str">
        <f>IFERROR(IF(Table_Merge1[[#This Row],[LME Zinc 3-month]]*Table_Merge1[[#This Row],[Azad.Sell]]=0,"",Table_Merge1[[#This Row],[LME Zinc 3-month]]*Table_Merge1[[#This Row],[Azad.Sell]]),"")</f>
        <v/>
      </c>
      <c r="AT3554"/>
    </row>
    <row r="3555" spans="15:46" x14ac:dyDescent="0.25">
      <c r="O3555" s="284">
        <f>IFERROR(DATE(Table7[[#This Row],[year]],MONTH(DATEVALUE(Table7[[#This Row],[month]]&amp;"1")),Table7[[#This Row],[day]]),"")</f>
        <v>39944</v>
      </c>
      <c r="P3555" s="195" t="s">
        <v>6980</v>
      </c>
      <c r="Q3555" s="195">
        <v>2009</v>
      </c>
      <c r="R3555" s="195" t="s">
        <v>3439</v>
      </c>
      <c r="S3555" s="195">
        <v>11</v>
      </c>
      <c r="T3555" s="195">
        <v>912.5</v>
      </c>
      <c r="U3555" s="195">
        <v>1475</v>
      </c>
      <c r="V3555" s="195">
        <v>4242475</v>
      </c>
      <c r="X3555" s="260">
        <v>40025</v>
      </c>
      <c r="Z3555" s="260">
        <v>11</v>
      </c>
      <c r="AB3555" s="260" t="str">
        <f>IFERROR(IFERROR(VLOOKUP(Table_Merge1[[#This Row],[Column1]],Table11[#All],2,FALSE),LEFT(AB3556,8)&amp;IF(LEN((RIGHT(AB3556,2)+1))&lt;2,"0"&amp;(RIGHT(AB3556,2)+1),(RIGHT(AB3556,2)-1))),"")</f>
        <v/>
      </c>
      <c r="AC3555" s="259" t="str">
        <f>LEFT(Table_Merge1[[#This Row],[Column2]],4)</f>
        <v/>
      </c>
      <c r="AD3555" s="259" t="str">
        <f>RIGHT(LEFT(Table_Merge1[[#This Row],[Column2]],7),2)</f>
        <v/>
      </c>
      <c r="AE3555" s="259" t="str">
        <f>RIGHT(Table_Merge1[[#This Row],[Column2]],2)</f>
        <v/>
      </c>
      <c r="AH3555" s="260">
        <v>2009</v>
      </c>
      <c r="AI3555" t="s">
        <v>3443</v>
      </c>
      <c r="AJ3555" s="260">
        <v>31</v>
      </c>
      <c r="AK3555">
        <v>936.5</v>
      </c>
      <c r="AL3555">
        <v>1940.5</v>
      </c>
      <c r="AM3555">
        <v>4624575</v>
      </c>
      <c r="AP3555" s="287" t="str">
        <f>IFERROR(IF(Table_Merge1[[#This Row],[LME Zinc stock]]*Table_Merge1[[#This Row],[Nima.مقدار]]=0,"",Table_Merge1[[#This Row],[LME Zinc stock]]*Table_Merge1[[#This Row],[Nima.مقدار]]),"")</f>
        <v/>
      </c>
      <c r="AQ3555" s="287" t="str">
        <f>IFERROR(IF(Table_Merge1[[#This Row],[LME Zinc 3-month]]*Table_Merge1[[#This Row],[Nima.مقدار]]=0,"",Table_Merge1[[#This Row],[LME Zinc 3-month]]*Table_Merge1[[#This Row],[Nima.مقدار]]),"")</f>
        <v/>
      </c>
      <c r="AR3555" s="288" t="str">
        <f>IFERROR(IF(Table_Merge1[[#This Row],[LME Zinc stock]]*Table_Merge1[[#This Row],[Azad.Sell]]=0,"",Table_Merge1[[#This Row],[LME Zinc stock]]*Table_Merge1[[#This Row],[Azad.Sell]]),"")</f>
        <v/>
      </c>
      <c r="AS3555" s="288" t="str">
        <f>IFERROR(IF(Table_Merge1[[#This Row],[LME Zinc 3-month]]*Table_Merge1[[#This Row],[Azad.Sell]]=0,"",Table_Merge1[[#This Row],[LME Zinc 3-month]]*Table_Merge1[[#This Row],[Azad.Sell]]),"")</f>
        <v/>
      </c>
      <c r="AT3555"/>
    </row>
    <row r="3556" spans="15:46" x14ac:dyDescent="0.25">
      <c r="O3556" s="283">
        <f>IFERROR(DATE(Table7[[#This Row],[year]],MONTH(DATEVALUE(Table7[[#This Row],[month]]&amp;"1")),Table7[[#This Row],[day]]),"")</f>
        <v>39941</v>
      </c>
      <c r="P3556" s="257" t="s">
        <v>6981</v>
      </c>
      <c r="Q3556" s="257">
        <v>2009</v>
      </c>
      <c r="R3556" s="257" t="s">
        <v>3439</v>
      </c>
      <c r="S3556" s="257">
        <v>8</v>
      </c>
      <c r="T3556" s="257">
        <v>917.5</v>
      </c>
      <c r="U3556" s="257">
        <v>1460</v>
      </c>
      <c r="V3556" s="257">
        <v>4237225</v>
      </c>
      <c r="X3556" s="260">
        <v>40024</v>
      </c>
      <c r="Z3556" s="260">
        <v>11</v>
      </c>
      <c r="AB3556" s="260" t="str">
        <f>IFERROR(IFERROR(VLOOKUP(Table_Merge1[[#This Row],[Column1]],Table11[#All],2,FALSE),LEFT(AB3557,8)&amp;IF(LEN((RIGHT(AB3557,2)+1))&lt;2,"0"&amp;(RIGHT(AB3557,2)+1),(RIGHT(AB3557,2)-1))),"")</f>
        <v/>
      </c>
      <c r="AC3556" s="259" t="str">
        <f>LEFT(Table_Merge1[[#This Row],[Column2]],4)</f>
        <v/>
      </c>
      <c r="AD3556" s="259" t="str">
        <f>RIGHT(LEFT(Table_Merge1[[#This Row],[Column2]],7),2)</f>
        <v/>
      </c>
      <c r="AE3556" s="259" t="str">
        <f>RIGHT(Table_Merge1[[#This Row],[Column2]],2)</f>
        <v/>
      </c>
      <c r="AH3556" s="260">
        <v>2009</v>
      </c>
      <c r="AI3556" t="s">
        <v>3443</v>
      </c>
      <c r="AJ3556" s="260">
        <v>30</v>
      </c>
      <c r="AK3556">
        <v>932</v>
      </c>
      <c r="AL3556">
        <v>2026</v>
      </c>
      <c r="AM3556">
        <v>4572050</v>
      </c>
      <c r="AP3556" s="287" t="str">
        <f>IFERROR(IF(Table_Merge1[[#This Row],[LME Zinc stock]]*Table_Merge1[[#This Row],[Nima.مقدار]]=0,"",Table_Merge1[[#This Row],[LME Zinc stock]]*Table_Merge1[[#This Row],[Nima.مقدار]]),"")</f>
        <v/>
      </c>
      <c r="AQ3556" s="287" t="str">
        <f>IFERROR(IF(Table_Merge1[[#This Row],[LME Zinc 3-month]]*Table_Merge1[[#This Row],[Nima.مقدار]]=0,"",Table_Merge1[[#This Row],[LME Zinc 3-month]]*Table_Merge1[[#This Row],[Nima.مقدار]]),"")</f>
        <v/>
      </c>
      <c r="AR3556" s="288" t="str">
        <f>IFERROR(IF(Table_Merge1[[#This Row],[LME Zinc stock]]*Table_Merge1[[#This Row],[Azad.Sell]]=0,"",Table_Merge1[[#This Row],[LME Zinc stock]]*Table_Merge1[[#This Row],[Azad.Sell]]),"")</f>
        <v/>
      </c>
      <c r="AS3556" s="288" t="str">
        <f>IFERROR(IF(Table_Merge1[[#This Row],[LME Zinc 3-month]]*Table_Merge1[[#This Row],[Azad.Sell]]=0,"",Table_Merge1[[#This Row],[LME Zinc 3-month]]*Table_Merge1[[#This Row],[Azad.Sell]]),"")</f>
        <v/>
      </c>
      <c r="AT3556"/>
    </row>
    <row r="3557" spans="15:46" x14ac:dyDescent="0.25">
      <c r="O3557" s="284">
        <f>IFERROR(DATE(Table7[[#This Row],[year]],MONTH(DATEVALUE(Table7[[#This Row],[month]]&amp;"1")),Table7[[#This Row],[day]]),"")</f>
        <v>39940</v>
      </c>
      <c r="P3557" s="195" t="s">
        <v>6982</v>
      </c>
      <c r="Q3557" s="195">
        <v>2009</v>
      </c>
      <c r="R3557" s="195" t="s">
        <v>3439</v>
      </c>
      <c r="S3557" s="195">
        <v>7</v>
      </c>
      <c r="T3557" s="195">
        <v>912.75</v>
      </c>
      <c r="U3557" s="195" t="s">
        <v>3621</v>
      </c>
      <c r="V3557" s="195" t="s">
        <v>3621</v>
      </c>
      <c r="X3557" s="260">
        <v>40023</v>
      </c>
      <c r="Z3557" s="260">
        <v>11</v>
      </c>
      <c r="AB3557" s="260" t="str">
        <f>IFERROR(IFERROR(VLOOKUP(Table_Merge1[[#This Row],[Column1]],Table11[#All],2,FALSE),LEFT(AB3558,8)&amp;IF(LEN((RIGHT(AB3558,2)+1))&lt;2,"0"&amp;(RIGHT(AB3558,2)+1),(RIGHT(AB3558,2)-1))),"")</f>
        <v/>
      </c>
      <c r="AC3557" s="259" t="str">
        <f>LEFT(Table_Merge1[[#This Row],[Column2]],4)</f>
        <v/>
      </c>
      <c r="AD3557" s="259" t="str">
        <f>RIGHT(LEFT(Table_Merge1[[#This Row],[Column2]],7),2)</f>
        <v/>
      </c>
      <c r="AE3557" s="259" t="str">
        <f>RIGHT(Table_Merge1[[#This Row],[Column2]],2)</f>
        <v/>
      </c>
      <c r="AH3557" s="260">
        <v>2009</v>
      </c>
      <c r="AI3557" t="s">
        <v>3443</v>
      </c>
      <c r="AJ3557" s="260">
        <v>29</v>
      </c>
      <c r="AK3557">
        <v>935.5</v>
      </c>
      <c r="AL3557">
        <v>1947</v>
      </c>
      <c r="AM3557">
        <v>4551600</v>
      </c>
      <c r="AP3557" s="287" t="str">
        <f>IFERROR(IF(Table_Merge1[[#This Row],[LME Zinc stock]]*Table_Merge1[[#This Row],[Nima.مقدار]]=0,"",Table_Merge1[[#This Row],[LME Zinc stock]]*Table_Merge1[[#This Row],[Nima.مقدار]]),"")</f>
        <v/>
      </c>
      <c r="AQ3557" s="287" t="str">
        <f>IFERROR(IF(Table_Merge1[[#This Row],[LME Zinc 3-month]]*Table_Merge1[[#This Row],[Nima.مقدار]]=0,"",Table_Merge1[[#This Row],[LME Zinc 3-month]]*Table_Merge1[[#This Row],[Nima.مقدار]]),"")</f>
        <v/>
      </c>
      <c r="AR3557" s="288" t="str">
        <f>IFERROR(IF(Table_Merge1[[#This Row],[LME Zinc stock]]*Table_Merge1[[#This Row],[Azad.Sell]]=0,"",Table_Merge1[[#This Row],[LME Zinc stock]]*Table_Merge1[[#This Row],[Azad.Sell]]),"")</f>
        <v/>
      </c>
      <c r="AS3557" s="288" t="str">
        <f>IFERROR(IF(Table_Merge1[[#This Row],[LME Zinc 3-month]]*Table_Merge1[[#This Row],[Azad.Sell]]=0,"",Table_Merge1[[#This Row],[LME Zinc 3-month]]*Table_Merge1[[#This Row],[Azad.Sell]]),"")</f>
        <v/>
      </c>
      <c r="AT3557"/>
    </row>
    <row r="3558" spans="15:46" x14ac:dyDescent="0.25">
      <c r="O3558" s="283">
        <f>IFERROR(DATE(Table7[[#This Row],[year]],MONTH(DATEVALUE(Table7[[#This Row],[month]]&amp;"1")),Table7[[#This Row],[day]]),"")</f>
        <v>39939</v>
      </c>
      <c r="P3558" s="257" t="s">
        <v>6983</v>
      </c>
      <c r="Q3558" s="257">
        <v>2009</v>
      </c>
      <c r="R3558" s="257" t="s">
        <v>3439</v>
      </c>
      <c r="S3558" s="257">
        <v>6</v>
      </c>
      <c r="T3558" s="257">
        <v>903.5</v>
      </c>
      <c r="U3558" s="257">
        <v>1416.5</v>
      </c>
      <c r="V3558" s="257">
        <v>4233650</v>
      </c>
      <c r="X3558" s="260">
        <v>40022</v>
      </c>
      <c r="Z3558" s="260">
        <v>11</v>
      </c>
      <c r="AB3558" s="260" t="str">
        <f>IFERROR(IFERROR(VLOOKUP(Table_Merge1[[#This Row],[Column1]],Table11[#All],2,FALSE),LEFT(AB3559,8)&amp;IF(LEN((RIGHT(AB3559,2)+1))&lt;2,"0"&amp;(RIGHT(AB3559,2)+1),(RIGHT(AB3559,2)-1))),"")</f>
        <v/>
      </c>
      <c r="AC3558" s="259" t="str">
        <f>LEFT(Table_Merge1[[#This Row],[Column2]],4)</f>
        <v/>
      </c>
      <c r="AD3558" s="259" t="str">
        <f>RIGHT(LEFT(Table_Merge1[[#This Row],[Column2]],7),2)</f>
        <v/>
      </c>
      <c r="AE3558" s="259" t="str">
        <f>RIGHT(Table_Merge1[[#This Row],[Column2]],2)</f>
        <v/>
      </c>
      <c r="AH3558" s="260">
        <v>2009</v>
      </c>
      <c r="AI3558" t="s">
        <v>3443</v>
      </c>
      <c r="AJ3558" s="260">
        <v>28</v>
      </c>
      <c r="AK3558">
        <v>955</v>
      </c>
      <c r="AL3558">
        <v>2050</v>
      </c>
      <c r="AM3558">
        <v>4556675</v>
      </c>
      <c r="AP3558" s="287" t="str">
        <f>IFERROR(IF(Table_Merge1[[#This Row],[LME Zinc stock]]*Table_Merge1[[#This Row],[Nima.مقدار]]=0,"",Table_Merge1[[#This Row],[LME Zinc stock]]*Table_Merge1[[#This Row],[Nima.مقدار]]),"")</f>
        <v/>
      </c>
      <c r="AQ3558" s="287" t="str">
        <f>IFERROR(IF(Table_Merge1[[#This Row],[LME Zinc 3-month]]*Table_Merge1[[#This Row],[Nima.مقدار]]=0,"",Table_Merge1[[#This Row],[LME Zinc 3-month]]*Table_Merge1[[#This Row],[Nima.مقدار]]),"")</f>
        <v/>
      </c>
      <c r="AR3558" s="288" t="str">
        <f>IFERROR(IF(Table_Merge1[[#This Row],[LME Zinc stock]]*Table_Merge1[[#This Row],[Azad.Sell]]=0,"",Table_Merge1[[#This Row],[LME Zinc stock]]*Table_Merge1[[#This Row],[Azad.Sell]]),"")</f>
        <v/>
      </c>
      <c r="AS3558" s="288" t="str">
        <f>IFERROR(IF(Table_Merge1[[#This Row],[LME Zinc 3-month]]*Table_Merge1[[#This Row],[Azad.Sell]]=0,"",Table_Merge1[[#This Row],[LME Zinc 3-month]]*Table_Merge1[[#This Row],[Azad.Sell]]),"")</f>
        <v/>
      </c>
      <c r="AT3558"/>
    </row>
    <row r="3559" spans="15:46" x14ac:dyDescent="0.25">
      <c r="O3559" s="284">
        <f>IFERROR(DATE(Table7[[#This Row],[year]],MONTH(DATEVALUE(Table7[[#This Row],[month]]&amp;"1")),Table7[[#This Row],[day]]),"")</f>
        <v>39938</v>
      </c>
      <c r="P3559" s="195" t="s">
        <v>6984</v>
      </c>
      <c r="Q3559" s="195">
        <v>2009</v>
      </c>
      <c r="R3559" s="195" t="s">
        <v>3439</v>
      </c>
      <c r="S3559" s="195">
        <v>5</v>
      </c>
      <c r="T3559" s="195">
        <v>903</v>
      </c>
      <c r="U3559" s="195">
        <v>1400</v>
      </c>
      <c r="V3559" s="195">
        <v>4228525</v>
      </c>
      <c r="X3559" s="260">
        <v>40021</v>
      </c>
      <c r="Z3559" s="260">
        <v>11</v>
      </c>
      <c r="AB3559" s="260" t="str">
        <f>IFERROR(IFERROR(VLOOKUP(Table_Merge1[[#This Row],[Column1]],Table11[#All],2,FALSE),LEFT(AB3560,8)&amp;IF(LEN((RIGHT(AB3560,2)+1))&lt;2,"0"&amp;(RIGHT(AB3560,2)+1),(RIGHT(AB3560,2)-1))),"")</f>
        <v/>
      </c>
      <c r="AC3559" s="259" t="str">
        <f>LEFT(Table_Merge1[[#This Row],[Column2]],4)</f>
        <v/>
      </c>
      <c r="AD3559" s="259" t="str">
        <f>RIGHT(LEFT(Table_Merge1[[#This Row],[Column2]],7),2)</f>
        <v/>
      </c>
      <c r="AE3559" s="259" t="str">
        <f>RIGHT(Table_Merge1[[#This Row],[Column2]],2)</f>
        <v/>
      </c>
      <c r="AH3559" s="260">
        <v>2009</v>
      </c>
      <c r="AI3559" t="s">
        <v>3443</v>
      </c>
      <c r="AJ3559" s="260">
        <v>27</v>
      </c>
      <c r="AK3559">
        <v>956</v>
      </c>
      <c r="AL3559">
        <v>2065.5</v>
      </c>
      <c r="AM3559">
        <v>4561925</v>
      </c>
      <c r="AP3559" s="287" t="str">
        <f>IFERROR(IF(Table_Merge1[[#This Row],[LME Zinc stock]]*Table_Merge1[[#This Row],[Nima.مقدار]]=0,"",Table_Merge1[[#This Row],[LME Zinc stock]]*Table_Merge1[[#This Row],[Nima.مقدار]]),"")</f>
        <v/>
      </c>
      <c r="AQ3559" s="287" t="str">
        <f>IFERROR(IF(Table_Merge1[[#This Row],[LME Zinc 3-month]]*Table_Merge1[[#This Row],[Nima.مقدار]]=0,"",Table_Merge1[[#This Row],[LME Zinc 3-month]]*Table_Merge1[[#This Row],[Nima.مقدار]]),"")</f>
        <v/>
      </c>
      <c r="AR3559" s="288" t="str">
        <f>IFERROR(IF(Table_Merge1[[#This Row],[LME Zinc stock]]*Table_Merge1[[#This Row],[Azad.Sell]]=0,"",Table_Merge1[[#This Row],[LME Zinc stock]]*Table_Merge1[[#This Row],[Azad.Sell]]),"")</f>
        <v/>
      </c>
      <c r="AS3559" s="288" t="str">
        <f>IFERROR(IF(Table_Merge1[[#This Row],[LME Zinc 3-month]]*Table_Merge1[[#This Row],[Azad.Sell]]=0,"",Table_Merge1[[#This Row],[LME Zinc 3-month]]*Table_Merge1[[#This Row],[Azad.Sell]]),"")</f>
        <v/>
      </c>
      <c r="AT3559"/>
    </row>
    <row r="3560" spans="15:46" x14ac:dyDescent="0.25">
      <c r="O3560" s="283">
        <f>IFERROR(DATE(Table7[[#This Row],[year]],MONTH(DATEVALUE(Table7[[#This Row],[month]]&amp;"1")),Table7[[#This Row],[day]]),"")</f>
        <v>39934</v>
      </c>
      <c r="P3560" s="257" t="s">
        <v>6985</v>
      </c>
      <c r="Q3560" s="257">
        <v>2009</v>
      </c>
      <c r="R3560" s="257" t="s">
        <v>3439</v>
      </c>
      <c r="S3560" s="257">
        <v>1</v>
      </c>
      <c r="T3560" s="257">
        <v>881.5</v>
      </c>
      <c r="U3560" s="257">
        <v>1430.5</v>
      </c>
      <c r="V3560" s="257">
        <v>4211975</v>
      </c>
      <c r="X3560" s="260">
        <v>40018</v>
      </c>
      <c r="Z3560" s="260">
        <v>11</v>
      </c>
      <c r="AB3560" s="260" t="str">
        <f>IFERROR(IFERROR(VLOOKUP(Table_Merge1[[#This Row],[Column1]],Table11[#All],2,FALSE),LEFT(AB3561,8)&amp;IF(LEN((RIGHT(AB3561,2)+1))&lt;2,"0"&amp;(RIGHT(AB3561,2)+1),(RIGHT(AB3561,2)-1))),"")</f>
        <v/>
      </c>
      <c r="AC3560" s="259" t="str">
        <f>LEFT(Table_Merge1[[#This Row],[Column2]],4)</f>
        <v/>
      </c>
      <c r="AD3560" s="259" t="str">
        <f>RIGHT(LEFT(Table_Merge1[[#This Row],[Column2]],7),2)</f>
        <v/>
      </c>
      <c r="AE3560" s="259" t="str">
        <f>RIGHT(Table_Merge1[[#This Row],[Column2]],2)</f>
        <v/>
      </c>
      <c r="AH3560" s="260">
        <v>2009</v>
      </c>
      <c r="AI3560" t="s">
        <v>3443</v>
      </c>
      <c r="AJ3560" s="260">
        <v>24</v>
      </c>
      <c r="AK3560">
        <v>949.75</v>
      </c>
      <c r="AL3560">
        <v>1925</v>
      </c>
      <c r="AM3560">
        <v>4566175</v>
      </c>
      <c r="AP3560" s="287" t="str">
        <f>IFERROR(IF(Table_Merge1[[#This Row],[LME Zinc stock]]*Table_Merge1[[#This Row],[Nima.مقدار]]=0,"",Table_Merge1[[#This Row],[LME Zinc stock]]*Table_Merge1[[#This Row],[Nima.مقدار]]),"")</f>
        <v/>
      </c>
      <c r="AQ3560" s="287" t="str">
        <f>IFERROR(IF(Table_Merge1[[#This Row],[LME Zinc 3-month]]*Table_Merge1[[#This Row],[Nima.مقدار]]=0,"",Table_Merge1[[#This Row],[LME Zinc 3-month]]*Table_Merge1[[#This Row],[Nima.مقدار]]),"")</f>
        <v/>
      </c>
      <c r="AR3560" s="288" t="str">
        <f>IFERROR(IF(Table_Merge1[[#This Row],[LME Zinc stock]]*Table_Merge1[[#This Row],[Azad.Sell]]=0,"",Table_Merge1[[#This Row],[LME Zinc stock]]*Table_Merge1[[#This Row],[Azad.Sell]]),"")</f>
        <v/>
      </c>
      <c r="AS3560" s="288" t="str">
        <f>IFERROR(IF(Table_Merge1[[#This Row],[LME Zinc 3-month]]*Table_Merge1[[#This Row],[Azad.Sell]]=0,"",Table_Merge1[[#This Row],[LME Zinc 3-month]]*Table_Merge1[[#This Row],[Azad.Sell]]),"")</f>
        <v/>
      </c>
      <c r="AT3560"/>
    </row>
    <row r="3561" spans="15:46" x14ac:dyDescent="0.25">
      <c r="O3561" s="284">
        <f>IFERROR(DATE(Table7[[#This Row],[year]],MONTH(DATEVALUE(Table7[[#This Row],[month]]&amp;"1")),Table7[[#This Row],[day]]),"")</f>
        <v>39933</v>
      </c>
      <c r="P3561" s="195" t="s">
        <v>6986</v>
      </c>
      <c r="Q3561" s="195">
        <v>2009</v>
      </c>
      <c r="R3561" s="195" t="s">
        <v>3437</v>
      </c>
      <c r="S3561" s="195">
        <v>30</v>
      </c>
      <c r="T3561" s="195">
        <v>889</v>
      </c>
      <c r="U3561" s="195">
        <v>1442</v>
      </c>
      <c r="V3561" s="195">
        <v>4191975</v>
      </c>
      <c r="X3561" s="260">
        <v>40017</v>
      </c>
      <c r="Z3561" s="260">
        <v>11</v>
      </c>
      <c r="AB3561" s="260" t="str">
        <f>IFERROR(IFERROR(VLOOKUP(Table_Merge1[[#This Row],[Column1]],Table11[#All],2,FALSE),LEFT(AB3562,8)&amp;IF(LEN((RIGHT(AB3562,2)+1))&lt;2,"0"&amp;(RIGHT(AB3562,2)+1),(RIGHT(AB3562,2)-1))),"")</f>
        <v/>
      </c>
      <c r="AC3561" s="259" t="str">
        <f>LEFT(Table_Merge1[[#This Row],[Column2]],4)</f>
        <v/>
      </c>
      <c r="AD3561" s="259" t="str">
        <f>RIGHT(LEFT(Table_Merge1[[#This Row],[Column2]],7),2)</f>
        <v/>
      </c>
      <c r="AE3561" s="259" t="str">
        <f>RIGHT(Table_Merge1[[#This Row],[Column2]],2)</f>
        <v/>
      </c>
      <c r="AH3561" s="260">
        <v>2009</v>
      </c>
      <c r="AI3561" t="s">
        <v>3443</v>
      </c>
      <c r="AJ3561" s="260">
        <v>23</v>
      </c>
      <c r="AK3561">
        <v>955.25</v>
      </c>
      <c r="AL3561">
        <v>1986</v>
      </c>
      <c r="AM3561">
        <v>4566250</v>
      </c>
      <c r="AP3561" s="287" t="str">
        <f>IFERROR(IF(Table_Merge1[[#This Row],[LME Zinc stock]]*Table_Merge1[[#This Row],[Nima.مقدار]]=0,"",Table_Merge1[[#This Row],[LME Zinc stock]]*Table_Merge1[[#This Row],[Nima.مقدار]]),"")</f>
        <v/>
      </c>
      <c r="AQ3561" s="287" t="str">
        <f>IFERROR(IF(Table_Merge1[[#This Row],[LME Zinc 3-month]]*Table_Merge1[[#This Row],[Nima.مقدار]]=0,"",Table_Merge1[[#This Row],[LME Zinc 3-month]]*Table_Merge1[[#This Row],[Nima.مقدار]]),"")</f>
        <v/>
      </c>
      <c r="AR3561" s="288" t="str">
        <f>IFERROR(IF(Table_Merge1[[#This Row],[LME Zinc stock]]*Table_Merge1[[#This Row],[Azad.Sell]]=0,"",Table_Merge1[[#This Row],[LME Zinc stock]]*Table_Merge1[[#This Row],[Azad.Sell]]),"")</f>
        <v/>
      </c>
      <c r="AS3561" s="288" t="str">
        <f>IFERROR(IF(Table_Merge1[[#This Row],[LME Zinc 3-month]]*Table_Merge1[[#This Row],[Azad.Sell]]=0,"",Table_Merge1[[#This Row],[LME Zinc 3-month]]*Table_Merge1[[#This Row],[Azad.Sell]]),"")</f>
        <v/>
      </c>
      <c r="AT3561"/>
    </row>
    <row r="3562" spans="15:46" x14ac:dyDescent="0.25">
      <c r="O3562" s="283">
        <f>IFERROR(DATE(Table7[[#This Row],[year]],MONTH(DATEVALUE(Table7[[#This Row],[month]]&amp;"1")),Table7[[#This Row],[day]]),"")</f>
        <v>39932</v>
      </c>
      <c r="P3562" s="257" t="s">
        <v>6987</v>
      </c>
      <c r="Q3562" s="257">
        <v>2009</v>
      </c>
      <c r="R3562" s="257" t="s">
        <v>3437</v>
      </c>
      <c r="S3562" s="257">
        <v>29</v>
      </c>
      <c r="T3562" s="257">
        <v>894.5</v>
      </c>
      <c r="U3562" s="257">
        <v>1466</v>
      </c>
      <c r="V3562" s="257">
        <v>4176625</v>
      </c>
      <c r="X3562" s="260">
        <v>40016</v>
      </c>
      <c r="Z3562" s="260">
        <v>11</v>
      </c>
      <c r="AB3562" s="260" t="str">
        <f>IFERROR(IFERROR(VLOOKUP(Table_Merge1[[#This Row],[Column1]],Table11[#All],2,FALSE),LEFT(AB3563,8)&amp;IF(LEN((RIGHT(AB3563,2)+1))&lt;2,"0"&amp;(RIGHT(AB3563,2)+1),(RIGHT(AB3563,2)-1))),"")</f>
        <v/>
      </c>
      <c r="AC3562" s="259" t="str">
        <f>LEFT(Table_Merge1[[#This Row],[Column2]],4)</f>
        <v/>
      </c>
      <c r="AD3562" s="259" t="str">
        <f>RIGHT(LEFT(Table_Merge1[[#This Row],[Column2]],7),2)</f>
        <v/>
      </c>
      <c r="AE3562" s="259" t="str">
        <f>RIGHT(Table_Merge1[[#This Row],[Column2]],2)</f>
        <v/>
      </c>
      <c r="AH3562" s="260">
        <v>2009</v>
      </c>
      <c r="AI3562" t="s">
        <v>3443</v>
      </c>
      <c r="AJ3562" s="260">
        <v>22</v>
      </c>
      <c r="AK3562">
        <v>945.5</v>
      </c>
      <c r="AL3562">
        <v>2033</v>
      </c>
      <c r="AM3562">
        <v>4566850</v>
      </c>
      <c r="AP3562" s="287" t="str">
        <f>IFERROR(IF(Table_Merge1[[#This Row],[LME Zinc stock]]*Table_Merge1[[#This Row],[Nima.مقدار]]=0,"",Table_Merge1[[#This Row],[LME Zinc stock]]*Table_Merge1[[#This Row],[Nima.مقدار]]),"")</f>
        <v/>
      </c>
      <c r="AQ3562" s="287" t="str">
        <f>IFERROR(IF(Table_Merge1[[#This Row],[LME Zinc 3-month]]*Table_Merge1[[#This Row],[Nima.مقدار]]=0,"",Table_Merge1[[#This Row],[LME Zinc 3-month]]*Table_Merge1[[#This Row],[Nima.مقدار]]),"")</f>
        <v/>
      </c>
      <c r="AR3562" s="288" t="str">
        <f>IFERROR(IF(Table_Merge1[[#This Row],[LME Zinc stock]]*Table_Merge1[[#This Row],[Azad.Sell]]=0,"",Table_Merge1[[#This Row],[LME Zinc stock]]*Table_Merge1[[#This Row],[Azad.Sell]]),"")</f>
        <v/>
      </c>
      <c r="AS3562" s="288" t="str">
        <f>IFERROR(IF(Table_Merge1[[#This Row],[LME Zinc 3-month]]*Table_Merge1[[#This Row],[Azad.Sell]]=0,"",Table_Merge1[[#This Row],[LME Zinc 3-month]]*Table_Merge1[[#This Row],[Azad.Sell]]),"")</f>
        <v/>
      </c>
      <c r="AT3562"/>
    </row>
    <row r="3563" spans="15:46" x14ac:dyDescent="0.25">
      <c r="O3563" s="284">
        <f>IFERROR(DATE(Table7[[#This Row],[year]],MONTH(DATEVALUE(Table7[[#This Row],[month]]&amp;"1")),Table7[[#This Row],[day]]),"")</f>
        <v>39931</v>
      </c>
      <c r="P3563" s="195" t="s">
        <v>6988</v>
      </c>
      <c r="Q3563" s="195">
        <v>2009</v>
      </c>
      <c r="R3563" s="195" t="s">
        <v>3437</v>
      </c>
      <c r="S3563" s="195">
        <v>28</v>
      </c>
      <c r="T3563" s="195">
        <v>897</v>
      </c>
      <c r="U3563" s="195">
        <v>1487</v>
      </c>
      <c r="V3563" s="195">
        <v>4141675</v>
      </c>
      <c r="X3563" s="260">
        <v>40015</v>
      </c>
      <c r="Z3563" s="260">
        <v>11</v>
      </c>
      <c r="AB3563" s="260" t="str">
        <f>IFERROR(IFERROR(VLOOKUP(Table_Merge1[[#This Row],[Column1]],Table11[#All],2,FALSE),LEFT(AB3564,8)&amp;IF(LEN((RIGHT(AB3564,2)+1))&lt;2,"0"&amp;(RIGHT(AB3564,2)+1),(RIGHT(AB3564,2)-1))),"")</f>
        <v/>
      </c>
      <c r="AC3563" s="259" t="str">
        <f>LEFT(Table_Merge1[[#This Row],[Column2]],4)</f>
        <v/>
      </c>
      <c r="AD3563" s="259" t="str">
        <f>RIGHT(LEFT(Table_Merge1[[#This Row],[Column2]],7),2)</f>
        <v/>
      </c>
      <c r="AE3563" s="259" t="str">
        <f>RIGHT(Table_Merge1[[#This Row],[Column2]],2)</f>
        <v/>
      </c>
      <c r="AH3563" s="260">
        <v>2009</v>
      </c>
      <c r="AI3563" t="s">
        <v>3443</v>
      </c>
      <c r="AJ3563" s="260">
        <v>21</v>
      </c>
      <c r="AK3563">
        <v>947.75</v>
      </c>
      <c r="AL3563">
        <v>2005</v>
      </c>
      <c r="AM3563">
        <v>4562650</v>
      </c>
      <c r="AP3563" s="287" t="str">
        <f>IFERROR(IF(Table_Merge1[[#This Row],[LME Zinc stock]]*Table_Merge1[[#This Row],[Nima.مقدار]]=0,"",Table_Merge1[[#This Row],[LME Zinc stock]]*Table_Merge1[[#This Row],[Nima.مقدار]]),"")</f>
        <v/>
      </c>
      <c r="AQ3563" s="287" t="str">
        <f>IFERROR(IF(Table_Merge1[[#This Row],[LME Zinc 3-month]]*Table_Merge1[[#This Row],[Nima.مقدار]]=0,"",Table_Merge1[[#This Row],[LME Zinc 3-month]]*Table_Merge1[[#This Row],[Nima.مقدار]]),"")</f>
        <v/>
      </c>
      <c r="AR3563" s="288" t="str">
        <f>IFERROR(IF(Table_Merge1[[#This Row],[LME Zinc stock]]*Table_Merge1[[#This Row],[Azad.Sell]]=0,"",Table_Merge1[[#This Row],[LME Zinc stock]]*Table_Merge1[[#This Row],[Azad.Sell]]),"")</f>
        <v/>
      </c>
      <c r="AS3563" s="288" t="str">
        <f>IFERROR(IF(Table_Merge1[[#This Row],[LME Zinc 3-month]]*Table_Merge1[[#This Row],[Azad.Sell]]=0,"",Table_Merge1[[#This Row],[LME Zinc 3-month]]*Table_Merge1[[#This Row],[Azad.Sell]]),"")</f>
        <v/>
      </c>
      <c r="AT3563"/>
    </row>
    <row r="3564" spans="15:46" x14ac:dyDescent="0.25">
      <c r="O3564" s="283">
        <f>IFERROR(DATE(Table7[[#This Row],[year]],MONTH(DATEVALUE(Table7[[#This Row],[month]]&amp;"1")),Table7[[#This Row],[day]]),"")</f>
        <v>39930</v>
      </c>
      <c r="P3564" s="257" t="s">
        <v>6989</v>
      </c>
      <c r="Q3564" s="257">
        <v>2009</v>
      </c>
      <c r="R3564" s="257" t="s">
        <v>3437</v>
      </c>
      <c r="S3564" s="257">
        <v>27</v>
      </c>
      <c r="T3564" s="257">
        <v>911.75</v>
      </c>
      <c r="U3564" s="257">
        <v>1526.5</v>
      </c>
      <c r="V3564" s="257">
        <v>4060600</v>
      </c>
      <c r="X3564" s="260">
        <v>40014</v>
      </c>
      <c r="Z3564" s="260">
        <v>11</v>
      </c>
      <c r="AB3564" s="260" t="str">
        <f>IFERROR(IFERROR(VLOOKUP(Table_Merge1[[#This Row],[Column1]],Table11[#All],2,FALSE),LEFT(AB3565,8)&amp;IF(LEN((RIGHT(AB3565,2)+1))&lt;2,"0"&amp;(RIGHT(AB3565,2)+1),(RIGHT(AB3565,2)-1))),"")</f>
        <v/>
      </c>
      <c r="AC3564" s="259" t="str">
        <f>LEFT(Table_Merge1[[#This Row],[Column2]],4)</f>
        <v/>
      </c>
      <c r="AD3564" s="259" t="str">
        <f>RIGHT(LEFT(Table_Merge1[[#This Row],[Column2]],7),2)</f>
        <v/>
      </c>
      <c r="AE3564" s="259" t="str">
        <f>RIGHT(Table_Merge1[[#This Row],[Column2]],2)</f>
        <v/>
      </c>
      <c r="AH3564" s="260">
        <v>2009</v>
      </c>
      <c r="AI3564" t="s">
        <v>3443</v>
      </c>
      <c r="AJ3564" s="260">
        <v>20</v>
      </c>
      <c r="AK3564">
        <v>952.25</v>
      </c>
      <c r="AL3564">
        <v>2026</v>
      </c>
      <c r="AM3564">
        <v>4569600</v>
      </c>
      <c r="AP3564" s="287" t="str">
        <f>IFERROR(IF(Table_Merge1[[#This Row],[LME Zinc stock]]*Table_Merge1[[#This Row],[Nima.مقدار]]=0,"",Table_Merge1[[#This Row],[LME Zinc stock]]*Table_Merge1[[#This Row],[Nima.مقدار]]),"")</f>
        <v/>
      </c>
      <c r="AQ3564" s="287" t="str">
        <f>IFERROR(IF(Table_Merge1[[#This Row],[LME Zinc 3-month]]*Table_Merge1[[#This Row],[Nima.مقدار]]=0,"",Table_Merge1[[#This Row],[LME Zinc 3-month]]*Table_Merge1[[#This Row],[Nima.مقدار]]),"")</f>
        <v/>
      </c>
      <c r="AR3564" s="288" t="str">
        <f>IFERROR(IF(Table_Merge1[[#This Row],[LME Zinc stock]]*Table_Merge1[[#This Row],[Azad.Sell]]=0,"",Table_Merge1[[#This Row],[LME Zinc stock]]*Table_Merge1[[#This Row],[Azad.Sell]]),"")</f>
        <v/>
      </c>
      <c r="AS3564" s="288" t="str">
        <f>IFERROR(IF(Table_Merge1[[#This Row],[LME Zinc 3-month]]*Table_Merge1[[#This Row],[Azad.Sell]]=0,"",Table_Merge1[[#This Row],[LME Zinc 3-month]]*Table_Merge1[[#This Row],[Azad.Sell]]),"")</f>
        <v/>
      </c>
      <c r="AT3564"/>
    </row>
    <row r="3565" spans="15:46" x14ac:dyDescent="0.25">
      <c r="O3565" s="284">
        <f>IFERROR(DATE(Table7[[#This Row],[year]],MONTH(DATEVALUE(Table7[[#This Row],[month]]&amp;"1")),Table7[[#This Row],[day]]),"")</f>
        <v>39927</v>
      </c>
      <c r="P3565" s="195" t="s">
        <v>6990</v>
      </c>
      <c r="Q3565" s="195">
        <v>2009</v>
      </c>
      <c r="R3565" s="195" t="s">
        <v>3437</v>
      </c>
      <c r="S3565" s="195">
        <v>24</v>
      </c>
      <c r="T3565" s="195">
        <v>909</v>
      </c>
      <c r="U3565" s="195">
        <v>1510</v>
      </c>
      <c r="V3565" s="195">
        <v>3937050</v>
      </c>
      <c r="X3565" s="260">
        <v>40011</v>
      </c>
      <c r="Z3565" s="260">
        <v>11</v>
      </c>
      <c r="AB3565" s="260" t="str">
        <f>IFERROR(IFERROR(VLOOKUP(Table_Merge1[[#This Row],[Column1]],Table11[#All],2,FALSE),LEFT(AB3566,8)&amp;IF(LEN((RIGHT(AB3566,2)+1))&lt;2,"0"&amp;(RIGHT(AB3566,2)+1),(RIGHT(AB3566,2)-1))),"")</f>
        <v/>
      </c>
      <c r="AC3565" s="259" t="str">
        <f>LEFT(Table_Merge1[[#This Row],[Column2]],4)</f>
        <v/>
      </c>
      <c r="AD3565" s="259" t="str">
        <f>RIGHT(LEFT(Table_Merge1[[#This Row],[Column2]],7),2)</f>
        <v/>
      </c>
      <c r="AE3565" s="259" t="str">
        <f>RIGHT(Table_Merge1[[#This Row],[Column2]],2)</f>
        <v/>
      </c>
      <c r="AH3565" s="260">
        <v>2009</v>
      </c>
      <c r="AI3565" t="s">
        <v>3443</v>
      </c>
      <c r="AJ3565" s="260">
        <v>17</v>
      </c>
      <c r="AK3565">
        <v>934.5</v>
      </c>
      <c r="AL3565">
        <v>2043</v>
      </c>
      <c r="AM3565">
        <v>4567850</v>
      </c>
      <c r="AP3565" s="287" t="str">
        <f>IFERROR(IF(Table_Merge1[[#This Row],[LME Zinc stock]]*Table_Merge1[[#This Row],[Nima.مقدار]]=0,"",Table_Merge1[[#This Row],[LME Zinc stock]]*Table_Merge1[[#This Row],[Nima.مقدار]]),"")</f>
        <v/>
      </c>
      <c r="AQ3565" s="287" t="str">
        <f>IFERROR(IF(Table_Merge1[[#This Row],[LME Zinc 3-month]]*Table_Merge1[[#This Row],[Nima.مقدار]]=0,"",Table_Merge1[[#This Row],[LME Zinc 3-month]]*Table_Merge1[[#This Row],[Nima.مقدار]]),"")</f>
        <v/>
      </c>
      <c r="AR3565" s="288" t="str">
        <f>IFERROR(IF(Table_Merge1[[#This Row],[LME Zinc stock]]*Table_Merge1[[#This Row],[Azad.Sell]]=0,"",Table_Merge1[[#This Row],[LME Zinc stock]]*Table_Merge1[[#This Row],[Azad.Sell]]),"")</f>
        <v/>
      </c>
      <c r="AS3565" s="288" t="str">
        <f>IFERROR(IF(Table_Merge1[[#This Row],[LME Zinc 3-month]]*Table_Merge1[[#This Row],[Azad.Sell]]=0,"",Table_Merge1[[#This Row],[LME Zinc 3-month]]*Table_Merge1[[#This Row],[Azad.Sell]]),"")</f>
        <v/>
      </c>
      <c r="AT3565"/>
    </row>
    <row r="3566" spans="15:46" x14ac:dyDescent="0.25">
      <c r="O3566" s="283">
        <f>IFERROR(DATE(Table7[[#This Row],[year]],MONTH(DATEVALUE(Table7[[#This Row],[month]]&amp;"1")),Table7[[#This Row],[day]]),"")</f>
        <v>39926</v>
      </c>
      <c r="P3566" s="257" t="s">
        <v>6991</v>
      </c>
      <c r="Q3566" s="257">
        <v>2009</v>
      </c>
      <c r="R3566" s="257" t="s">
        <v>3437</v>
      </c>
      <c r="S3566" s="257">
        <v>23</v>
      </c>
      <c r="T3566" s="257">
        <v>894.5</v>
      </c>
      <c r="U3566" s="257">
        <v>1515</v>
      </c>
      <c r="V3566" s="257">
        <v>3935975</v>
      </c>
      <c r="X3566" s="260">
        <v>40010</v>
      </c>
      <c r="Z3566" s="260">
        <v>11</v>
      </c>
      <c r="AB3566" s="260" t="str">
        <f>IFERROR(IFERROR(VLOOKUP(Table_Merge1[[#This Row],[Column1]],Table11[#All],2,FALSE),LEFT(AB3567,8)&amp;IF(LEN((RIGHT(AB3567,2)+1))&lt;2,"0"&amp;(RIGHT(AB3567,2)+1),(RIGHT(AB3567,2)-1))),"")</f>
        <v/>
      </c>
      <c r="AC3566" s="259" t="str">
        <f>LEFT(Table_Merge1[[#This Row],[Column2]],4)</f>
        <v/>
      </c>
      <c r="AD3566" s="259" t="str">
        <f>RIGHT(LEFT(Table_Merge1[[#This Row],[Column2]],7),2)</f>
        <v/>
      </c>
      <c r="AE3566" s="259" t="str">
        <f>RIGHT(Table_Merge1[[#This Row],[Column2]],2)</f>
        <v/>
      </c>
      <c r="AH3566" s="260">
        <v>2009</v>
      </c>
      <c r="AI3566" t="s">
        <v>3443</v>
      </c>
      <c r="AJ3566" s="260">
        <v>16</v>
      </c>
      <c r="AK3566">
        <v>935.25</v>
      </c>
      <c r="AL3566">
        <v>1927.5</v>
      </c>
      <c r="AM3566">
        <v>4561050</v>
      </c>
      <c r="AP3566" s="287" t="str">
        <f>IFERROR(IF(Table_Merge1[[#This Row],[LME Zinc stock]]*Table_Merge1[[#This Row],[Nima.مقدار]]=0,"",Table_Merge1[[#This Row],[LME Zinc stock]]*Table_Merge1[[#This Row],[Nima.مقدار]]),"")</f>
        <v/>
      </c>
      <c r="AQ3566" s="287" t="str">
        <f>IFERROR(IF(Table_Merge1[[#This Row],[LME Zinc 3-month]]*Table_Merge1[[#This Row],[Nima.مقدار]]=0,"",Table_Merge1[[#This Row],[LME Zinc 3-month]]*Table_Merge1[[#This Row],[Nima.مقدار]]),"")</f>
        <v/>
      </c>
      <c r="AR3566" s="288" t="str">
        <f>IFERROR(IF(Table_Merge1[[#This Row],[LME Zinc stock]]*Table_Merge1[[#This Row],[Azad.Sell]]=0,"",Table_Merge1[[#This Row],[LME Zinc stock]]*Table_Merge1[[#This Row],[Azad.Sell]]),"")</f>
        <v/>
      </c>
      <c r="AS3566" s="288" t="str">
        <f>IFERROR(IF(Table_Merge1[[#This Row],[LME Zinc 3-month]]*Table_Merge1[[#This Row],[Azad.Sell]]=0,"",Table_Merge1[[#This Row],[LME Zinc 3-month]]*Table_Merge1[[#This Row],[Azad.Sell]]),"")</f>
        <v/>
      </c>
      <c r="AT3566"/>
    </row>
    <row r="3567" spans="15:46" x14ac:dyDescent="0.25">
      <c r="O3567" s="284">
        <f>IFERROR(DATE(Table7[[#This Row],[year]],MONTH(DATEVALUE(Table7[[#This Row],[month]]&amp;"1")),Table7[[#This Row],[day]]),"")</f>
        <v>39925</v>
      </c>
      <c r="P3567" s="195" t="s">
        <v>6992</v>
      </c>
      <c r="Q3567" s="195">
        <v>2009</v>
      </c>
      <c r="R3567" s="195" t="s">
        <v>3437</v>
      </c>
      <c r="S3567" s="195">
        <v>22</v>
      </c>
      <c r="T3567" s="195">
        <v>885</v>
      </c>
      <c r="U3567" s="195">
        <v>1508</v>
      </c>
      <c r="V3567" s="195">
        <v>3886700</v>
      </c>
      <c r="X3567" s="260">
        <v>40009</v>
      </c>
      <c r="Z3567" s="260">
        <v>12</v>
      </c>
      <c r="AB3567" s="260" t="str">
        <f>IFERROR(IFERROR(VLOOKUP(Table_Merge1[[#This Row],[Column1]],Table11[#All],2,FALSE),LEFT(AB3568,8)&amp;IF(LEN((RIGHT(AB3568,2)+1))&lt;2,"0"&amp;(RIGHT(AB3568,2)+1),(RIGHT(AB3568,2)-1))),"")</f>
        <v/>
      </c>
      <c r="AC3567" s="259" t="str">
        <f>LEFT(Table_Merge1[[#This Row],[Column2]],4)</f>
        <v/>
      </c>
      <c r="AD3567" s="259" t="str">
        <f>RIGHT(LEFT(Table_Merge1[[#This Row],[Column2]],7),2)</f>
        <v/>
      </c>
      <c r="AE3567" s="259" t="str">
        <f>RIGHT(Table_Merge1[[#This Row],[Column2]],2)</f>
        <v/>
      </c>
      <c r="AH3567" s="260">
        <v>2009</v>
      </c>
      <c r="AI3567" t="s">
        <v>3443</v>
      </c>
      <c r="AJ3567" s="260">
        <v>15</v>
      </c>
      <c r="AK3567">
        <v>930</v>
      </c>
      <c r="AL3567">
        <v>1949.5</v>
      </c>
      <c r="AM3567">
        <v>4564800</v>
      </c>
      <c r="AP3567" s="287" t="str">
        <f>IFERROR(IF(Table_Merge1[[#This Row],[LME Zinc stock]]*Table_Merge1[[#This Row],[Nima.مقدار]]=0,"",Table_Merge1[[#This Row],[LME Zinc stock]]*Table_Merge1[[#This Row],[Nima.مقدار]]),"")</f>
        <v/>
      </c>
      <c r="AQ3567" s="287" t="str">
        <f>IFERROR(IF(Table_Merge1[[#This Row],[LME Zinc 3-month]]*Table_Merge1[[#This Row],[Nima.مقدار]]=0,"",Table_Merge1[[#This Row],[LME Zinc 3-month]]*Table_Merge1[[#This Row],[Nima.مقدار]]),"")</f>
        <v/>
      </c>
      <c r="AR3567" s="288" t="str">
        <f>IFERROR(IF(Table_Merge1[[#This Row],[LME Zinc stock]]*Table_Merge1[[#This Row],[Azad.Sell]]=0,"",Table_Merge1[[#This Row],[LME Zinc stock]]*Table_Merge1[[#This Row],[Azad.Sell]]),"")</f>
        <v/>
      </c>
      <c r="AS3567" s="288" t="str">
        <f>IFERROR(IF(Table_Merge1[[#This Row],[LME Zinc 3-month]]*Table_Merge1[[#This Row],[Azad.Sell]]=0,"",Table_Merge1[[#This Row],[LME Zinc 3-month]]*Table_Merge1[[#This Row],[Azad.Sell]]),"")</f>
        <v/>
      </c>
      <c r="AT3567"/>
    </row>
    <row r="3568" spans="15:46" x14ac:dyDescent="0.25">
      <c r="O3568" s="283">
        <f>IFERROR(DATE(Table7[[#This Row],[year]],MONTH(DATEVALUE(Table7[[#This Row],[month]]&amp;"1")),Table7[[#This Row],[day]]),"")</f>
        <v>39924</v>
      </c>
      <c r="P3568" s="257" t="s">
        <v>6993</v>
      </c>
      <c r="Q3568" s="257">
        <v>2009</v>
      </c>
      <c r="R3568" s="257" t="s">
        <v>3437</v>
      </c>
      <c r="S3568" s="257">
        <v>21</v>
      </c>
      <c r="T3568" s="257">
        <v>888.75</v>
      </c>
      <c r="U3568" s="257">
        <v>1521.5</v>
      </c>
      <c r="V3568" s="257">
        <v>3880325</v>
      </c>
      <c r="X3568" s="260">
        <v>40008</v>
      </c>
      <c r="Z3568" s="260">
        <v>12</v>
      </c>
      <c r="AB3568" s="260" t="str">
        <f>IFERROR(IFERROR(VLOOKUP(Table_Merge1[[#This Row],[Column1]],Table11[#All],2,FALSE),LEFT(AB3569,8)&amp;IF(LEN((RIGHT(AB3569,2)+1))&lt;2,"0"&amp;(RIGHT(AB3569,2)+1),(RIGHT(AB3569,2)-1))),"")</f>
        <v/>
      </c>
      <c r="AC3568" s="259" t="str">
        <f>LEFT(Table_Merge1[[#This Row],[Column2]],4)</f>
        <v/>
      </c>
      <c r="AD3568" s="259" t="str">
        <f>RIGHT(LEFT(Table_Merge1[[#This Row],[Column2]],7),2)</f>
        <v/>
      </c>
      <c r="AE3568" s="259" t="str">
        <f>RIGHT(Table_Merge1[[#This Row],[Column2]],2)</f>
        <v/>
      </c>
      <c r="AH3568" s="260">
        <v>2009</v>
      </c>
      <c r="AI3568" t="s">
        <v>3443</v>
      </c>
      <c r="AJ3568" s="260">
        <v>14</v>
      </c>
      <c r="AK3568">
        <v>921.75</v>
      </c>
      <c r="AL3568" t="s">
        <v>3621</v>
      </c>
      <c r="AM3568" t="s">
        <v>3621</v>
      </c>
      <c r="AP3568" s="287" t="str">
        <f>IFERROR(IF(Table_Merge1[[#This Row],[LME Zinc stock]]*Table_Merge1[[#This Row],[Nima.مقدار]]=0,"",Table_Merge1[[#This Row],[LME Zinc stock]]*Table_Merge1[[#This Row],[Nima.مقدار]]),"")</f>
        <v/>
      </c>
      <c r="AQ3568" s="287" t="str">
        <f>IFERROR(IF(Table_Merge1[[#This Row],[LME Zinc 3-month]]*Table_Merge1[[#This Row],[Nima.مقدار]]=0,"",Table_Merge1[[#This Row],[LME Zinc 3-month]]*Table_Merge1[[#This Row],[Nima.مقدار]]),"")</f>
        <v/>
      </c>
      <c r="AR3568" s="288" t="str">
        <f>IFERROR(IF(Table_Merge1[[#This Row],[LME Zinc stock]]*Table_Merge1[[#This Row],[Azad.Sell]]=0,"",Table_Merge1[[#This Row],[LME Zinc stock]]*Table_Merge1[[#This Row],[Azad.Sell]]),"")</f>
        <v/>
      </c>
      <c r="AS3568" s="288" t="str">
        <f>IFERROR(IF(Table_Merge1[[#This Row],[LME Zinc 3-month]]*Table_Merge1[[#This Row],[Azad.Sell]]=0,"",Table_Merge1[[#This Row],[LME Zinc 3-month]]*Table_Merge1[[#This Row],[Azad.Sell]]),"")</f>
        <v/>
      </c>
      <c r="AT3568"/>
    </row>
    <row r="3569" spans="15:46" x14ac:dyDescent="0.25">
      <c r="O3569" s="284">
        <f>IFERROR(DATE(Table7[[#This Row],[year]],MONTH(DATEVALUE(Table7[[#This Row],[month]]&amp;"1")),Table7[[#This Row],[day]]),"")</f>
        <v>39923</v>
      </c>
      <c r="P3569" s="195" t="s">
        <v>6994</v>
      </c>
      <c r="Q3569" s="195">
        <v>2009</v>
      </c>
      <c r="R3569" s="195" t="s">
        <v>3437</v>
      </c>
      <c r="S3569" s="195">
        <v>20</v>
      </c>
      <c r="T3569" s="195">
        <v>870</v>
      </c>
      <c r="U3569" s="195">
        <v>1553</v>
      </c>
      <c r="V3569" s="195">
        <v>3874750</v>
      </c>
      <c r="X3569" s="260">
        <v>40007</v>
      </c>
      <c r="Z3569" s="260">
        <v>12</v>
      </c>
      <c r="AB3569" s="260" t="str">
        <f>IFERROR(IFERROR(VLOOKUP(Table_Merge1[[#This Row],[Column1]],Table11[#All],2,FALSE),LEFT(AB3570,8)&amp;IF(LEN((RIGHT(AB3570,2)+1))&lt;2,"0"&amp;(RIGHT(AB3570,2)+1),(RIGHT(AB3570,2)-1))),"")</f>
        <v/>
      </c>
      <c r="AC3569" s="259" t="str">
        <f>LEFT(Table_Merge1[[#This Row],[Column2]],4)</f>
        <v/>
      </c>
      <c r="AD3569" s="259" t="str">
        <f>RIGHT(LEFT(Table_Merge1[[#This Row],[Column2]],7),2)</f>
        <v/>
      </c>
      <c r="AE3569" s="259" t="str">
        <f>RIGHT(Table_Merge1[[#This Row],[Column2]],2)</f>
        <v/>
      </c>
      <c r="AH3569" s="260">
        <v>2009</v>
      </c>
      <c r="AI3569" t="s">
        <v>3443</v>
      </c>
      <c r="AJ3569" s="260">
        <v>13</v>
      </c>
      <c r="AK3569">
        <v>908.5</v>
      </c>
      <c r="AL3569">
        <v>1887.5</v>
      </c>
      <c r="AM3569">
        <v>4560650</v>
      </c>
      <c r="AP3569" s="287" t="str">
        <f>IFERROR(IF(Table_Merge1[[#This Row],[LME Zinc stock]]*Table_Merge1[[#This Row],[Nima.مقدار]]=0,"",Table_Merge1[[#This Row],[LME Zinc stock]]*Table_Merge1[[#This Row],[Nima.مقدار]]),"")</f>
        <v/>
      </c>
      <c r="AQ3569" s="287" t="str">
        <f>IFERROR(IF(Table_Merge1[[#This Row],[LME Zinc 3-month]]*Table_Merge1[[#This Row],[Nima.مقدار]]=0,"",Table_Merge1[[#This Row],[LME Zinc 3-month]]*Table_Merge1[[#This Row],[Nima.مقدار]]),"")</f>
        <v/>
      </c>
      <c r="AR3569" s="288" t="str">
        <f>IFERROR(IF(Table_Merge1[[#This Row],[LME Zinc stock]]*Table_Merge1[[#This Row],[Azad.Sell]]=0,"",Table_Merge1[[#This Row],[LME Zinc stock]]*Table_Merge1[[#This Row],[Azad.Sell]]),"")</f>
        <v/>
      </c>
      <c r="AS3569" s="288" t="str">
        <f>IFERROR(IF(Table_Merge1[[#This Row],[LME Zinc 3-month]]*Table_Merge1[[#This Row],[Azad.Sell]]=0,"",Table_Merge1[[#This Row],[LME Zinc 3-month]]*Table_Merge1[[#This Row],[Azad.Sell]]),"")</f>
        <v/>
      </c>
      <c r="AT3569"/>
    </row>
    <row r="3570" spans="15:46" x14ac:dyDescent="0.25">
      <c r="O3570" s="283">
        <f>IFERROR(DATE(Table7[[#This Row],[year]],MONTH(DATEVALUE(Table7[[#This Row],[month]]&amp;"1")),Table7[[#This Row],[day]]),"")</f>
        <v>39920</v>
      </c>
      <c r="P3570" s="257" t="s">
        <v>6995</v>
      </c>
      <c r="Q3570" s="257">
        <v>2009</v>
      </c>
      <c r="R3570" s="257" t="s">
        <v>3437</v>
      </c>
      <c r="S3570" s="257">
        <v>17</v>
      </c>
      <c r="T3570" s="257">
        <v>872</v>
      </c>
      <c r="U3570" s="257">
        <v>1522</v>
      </c>
      <c r="V3570" s="257">
        <v>3863500</v>
      </c>
      <c r="X3570" s="260">
        <v>40004</v>
      </c>
      <c r="Z3570" s="260">
        <v>12</v>
      </c>
      <c r="AB3570" s="260" t="str">
        <f>IFERROR(IFERROR(VLOOKUP(Table_Merge1[[#This Row],[Column1]],Table11[#All],2,FALSE),LEFT(AB3571,8)&amp;IF(LEN((RIGHT(AB3571,2)+1))&lt;2,"0"&amp;(RIGHT(AB3571,2)+1),(RIGHT(AB3571,2)-1))),"")</f>
        <v/>
      </c>
      <c r="AC3570" s="259" t="str">
        <f>LEFT(Table_Merge1[[#This Row],[Column2]],4)</f>
        <v/>
      </c>
      <c r="AD3570" s="259" t="str">
        <f>RIGHT(LEFT(Table_Merge1[[#This Row],[Column2]],7),2)</f>
        <v/>
      </c>
      <c r="AE3570" s="259" t="str">
        <f>RIGHT(Table_Merge1[[#This Row],[Column2]],2)</f>
        <v/>
      </c>
      <c r="AH3570" s="260">
        <v>2009</v>
      </c>
      <c r="AI3570" t="s">
        <v>3443</v>
      </c>
      <c r="AJ3570" s="260">
        <v>10</v>
      </c>
      <c r="AK3570">
        <v>910</v>
      </c>
      <c r="AL3570">
        <v>1845</v>
      </c>
      <c r="AM3570">
        <v>4543300</v>
      </c>
      <c r="AP3570" s="287" t="str">
        <f>IFERROR(IF(Table_Merge1[[#This Row],[LME Zinc stock]]*Table_Merge1[[#This Row],[Nima.مقدار]]=0,"",Table_Merge1[[#This Row],[LME Zinc stock]]*Table_Merge1[[#This Row],[Nima.مقدار]]),"")</f>
        <v/>
      </c>
      <c r="AQ3570" s="287" t="str">
        <f>IFERROR(IF(Table_Merge1[[#This Row],[LME Zinc 3-month]]*Table_Merge1[[#This Row],[Nima.مقدار]]=0,"",Table_Merge1[[#This Row],[LME Zinc 3-month]]*Table_Merge1[[#This Row],[Nima.مقدار]]),"")</f>
        <v/>
      </c>
      <c r="AR3570" s="288" t="str">
        <f>IFERROR(IF(Table_Merge1[[#This Row],[LME Zinc stock]]*Table_Merge1[[#This Row],[Azad.Sell]]=0,"",Table_Merge1[[#This Row],[LME Zinc stock]]*Table_Merge1[[#This Row],[Azad.Sell]]),"")</f>
        <v/>
      </c>
      <c r="AS3570" s="288" t="str">
        <f>IFERROR(IF(Table_Merge1[[#This Row],[LME Zinc 3-month]]*Table_Merge1[[#This Row],[Azad.Sell]]=0,"",Table_Merge1[[#This Row],[LME Zinc 3-month]]*Table_Merge1[[#This Row],[Azad.Sell]]),"")</f>
        <v/>
      </c>
      <c r="AT3570"/>
    </row>
    <row r="3571" spans="15:46" x14ac:dyDescent="0.25">
      <c r="O3571" s="284">
        <f>IFERROR(DATE(Table7[[#This Row],[year]],MONTH(DATEVALUE(Table7[[#This Row],[month]]&amp;"1")),Table7[[#This Row],[day]]),"")</f>
        <v>39919</v>
      </c>
      <c r="P3571" s="195" t="s">
        <v>6996</v>
      </c>
      <c r="Q3571" s="195">
        <v>2009</v>
      </c>
      <c r="R3571" s="195" t="s">
        <v>3437</v>
      </c>
      <c r="S3571" s="195">
        <v>16</v>
      </c>
      <c r="T3571" s="195">
        <v>889</v>
      </c>
      <c r="U3571" s="195">
        <v>1557</v>
      </c>
      <c r="V3571" s="195">
        <v>3858550</v>
      </c>
      <c r="X3571" s="260">
        <v>40003</v>
      </c>
      <c r="Z3571" s="260">
        <v>12</v>
      </c>
      <c r="AB3571" s="260" t="str">
        <f>IFERROR(IFERROR(VLOOKUP(Table_Merge1[[#This Row],[Column1]],Table11[#All],2,FALSE),LEFT(AB3572,8)&amp;IF(LEN((RIGHT(AB3572,2)+1))&lt;2,"0"&amp;(RIGHT(AB3572,2)+1),(RIGHT(AB3572,2)-1))),"")</f>
        <v/>
      </c>
      <c r="AC3571" s="259" t="str">
        <f>LEFT(Table_Merge1[[#This Row],[Column2]],4)</f>
        <v/>
      </c>
      <c r="AD3571" s="259" t="str">
        <f>RIGHT(LEFT(Table_Merge1[[#This Row],[Column2]],7),2)</f>
        <v/>
      </c>
      <c r="AE3571" s="259" t="str">
        <f>RIGHT(Table_Merge1[[#This Row],[Column2]],2)</f>
        <v/>
      </c>
      <c r="AH3571" s="260">
        <v>2009</v>
      </c>
      <c r="AI3571" t="s">
        <v>3443</v>
      </c>
      <c r="AJ3571" s="260">
        <v>9</v>
      </c>
      <c r="AK3571">
        <v>914.75</v>
      </c>
      <c r="AL3571">
        <v>1803.5</v>
      </c>
      <c r="AM3571">
        <v>4547025</v>
      </c>
      <c r="AP3571" s="287" t="str">
        <f>IFERROR(IF(Table_Merge1[[#This Row],[LME Zinc stock]]*Table_Merge1[[#This Row],[Nima.مقدار]]=0,"",Table_Merge1[[#This Row],[LME Zinc stock]]*Table_Merge1[[#This Row],[Nima.مقدار]]),"")</f>
        <v/>
      </c>
      <c r="AQ3571" s="287" t="str">
        <f>IFERROR(IF(Table_Merge1[[#This Row],[LME Zinc 3-month]]*Table_Merge1[[#This Row],[Nima.مقدار]]=0,"",Table_Merge1[[#This Row],[LME Zinc 3-month]]*Table_Merge1[[#This Row],[Nima.مقدار]]),"")</f>
        <v/>
      </c>
      <c r="AR3571" s="288" t="str">
        <f>IFERROR(IF(Table_Merge1[[#This Row],[LME Zinc stock]]*Table_Merge1[[#This Row],[Azad.Sell]]=0,"",Table_Merge1[[#This Row],[LME Zinc stock]]*Table_Merge1[[#This Row],[Azad.Sell]]),"")</f>
        <v/>
      </c>
      <c r="AS3571" s="288" t="str">
        <f>IFERROR(IF(Table_Merge1[[#This Row],[LME Zinc 3-month]]*Table_Merge1[[#This Row],[Azad.Sell]]=0,"",Table_Merge1[[#This Row],[LME Zinc 3-month]]*Table_Merge1[[#This Row],[Azad.Sell]]),"")</f>
        <v/>
      </c>
      <c r="AT3571"/>
    </row>
    <row r="3572" spans="15:46" x14ac:dyDescent="0.25">
      <c r="O3572" s="283">
        <f>IFERROR(DATE(Table7[[#This Row],[year]],MONTH(DATEVALUE(Table7[[#This Row],[month]]&amp;"1")),Table7[[#This Row],[day]]),"")</f>
        <v>39918</v>
      </c>
      <c r="P3572" s="257" t="s">
        <v>6997</v>
      </c>
      <c r="Q3572" s="257">
        <v>2009</v>
      </c>
      <c r="R3572" s="257" t="s">
        <v>3437</v>
      </c>
      <c r="S3572" s="257">
        <v>15</v>
      </c>
      <c r="T3572" s="257">
        <v>892.25</v>
      </c>
      <c r="U3572" s="257">
        <v>1587</v>
      </c>
      <c r="V3572" s="257">
        <v>3844725</v>
      </c>
      <c r="X3572" s="260">
        <v>40002</v>
      </c>
      <c r="Z3572" s="260">
        <v>12</v>
      </c>
      <c r="AB3572" s="260" t="str">
        <f>IFERROR(IFERROR(VLOOKUP(Table_Merge1[[#This Row],[Column1]],Table11[#All],2,FALSE),LEFT(AB3573,8)&amp;IF(LEN((RIGHT(AB3573,2)+1))&lt;2,"0"&amp;(RIGHT(AB3573,2)+1),(RIGHT(AB3573,2)-1))),"")</f>
        <v/>
      </c>
      <c r="AC3572" s="259" t="str">
        <f>LEFT(Table_Merge1[[#This Row],[Column2]],4)</f>
        <v/>
      </c>
      <c r="AD3572" s="259" t="str">
        <f>RIGHT(LEFT(Table_Merge1[[#This Row],[Column2]],7),2)</f>
        <v/>
      </c>
      <c r="AE3572" s="259" t="str">
        <f>RIGHT(Table_Merge1[[#This Row],[Column2]],2)</f>
        <v/>
      </c>
      <c r="AH3572" s="260">
        <v>2009</v>
      </c>
      <c r="AI3572" t="s">
        <v>3443</v>
      </c>
      <c r="AJ3572" s="260">
        <v>8</v>
      </c>
      <c r="AK3572">
        <v>920.75</v>
      </c>
      <c r="AL3572">
        <v>1837</v>
      </c>
      <c r="AM3572">
        <v>4550250</v>
      </c>
      <c r="AP3572" s="287" t="str">
        <f>IFERROR(IF(Table_Merge1[[#This Row],[LME Zinc stock]]*Table_Merge1[[#This Row],[Nima.مقدار]]=0,"",Table_Merge1[[#This Row],[LME Zinc stock]]*Table_Merge1[[#This Row],[Nima.مقدار]]),"")</f>
        <v/>
      </c>
      <c r="AQ3572" s="287" t="str">
        <f>IFERROR(IF(Table_Merge1[[#This Row],[LME Zinc 3-month]]*Table_Merge1[[#This Row],[Nima.مقدار]]=0,"",Table_Merge1[[#This Row],[LME Zinc 3-month]]*Table_Merge1[[#This Row],[Nima.مقدار]]),"")</f>
        <v/>
      </c>
      <c r="AR3572" s="288" t="str">
        <f>IFERROR(IF(Table_Merge1[[#This Row],[LME Zinc stock]]*Table_Merge1[[#This Row],[Azad.Sell]]=0,"",Table_Merge1[[#This Row],[LME Zinc stock]]*Table_Merge1[[#This Row],[Azad.Sell]]),"")</f>
        <v/>
      </c>
      <c r="AS3572" s="288" t="str">
        <f>IFERROR(IF(Table_Merge1[[#This Row],[LME Zinc 3-month]]*Table_Merge1[[#This Row],[Azad.Sell]]=0,"",Table_Merge1[[#This Row],[LME Zinc 3-month]]*Table_Merge1[[#This Row],[Azad.Sell]]),"")</f>
        <v/>
      </c>
      <c r="AT3572"/>
    </row>
    <row r="3573" spans="15:46" x14ac:dyDescent="0.25">
      <c r="O3573" s="284">
        <f>IFERROR(DATE(Table7[[#This Row],[year]],MONTH(DATEVALUE(Table7[[#This Row],[month]]&amp;"1")),Table7[[#This Row],[day]]),"")</f>
        <v>39917</v>
      </c>
      <c r="P3573" s="195" t="s">
        <v>6998</v>
      </c>
      <c r="Q3573" s="195">
        <v>2009</v>
      </c>
      <c r="R3573" s="195" t="s">
        <v>3437</v>
      </c>
      <c r="S3573" s="195">
        <v>14</v>
      </c>
      <c r="T3573" s="195">
        <v>895</v>
      </c>
      <c r="U3573" s="195">
        <v>1533</v>
      </c>
      <c r="V3573" s="195">
        <v>3839725</v>
      </c>
      <c r="X3573" s="260">
        <v>40001</v>
      </c>
      <c r="Z3573" s="260">
        <v>12</v>
      </c>
      <c r="AB3573" s="260" t="str">
        <f>IFERROR(IFERROR(VLOOKUP(Table_Merge1[[#This Row],[Column1]],Table11[#All],2,FALSE),LEFT(AB3574,8)&amp;IF(LEN((RIGHT(AB3574,2)+1))&lt;2,"0"&amp;(RIGHT(AB3574,2)+1),(RIGHT(AB3574,2)-1))),"")</f>
        <v/>
      </c>
      <c r="AC3573" s="259" t="str">
        <f>LEFT(Table_Merge1[[#This Row],[Column2]],4)</f>
        <v/>
      </c>
      <c r="AD3573" s="259" t="str">
        <f>RIGHT(LEFT(Table_Merge1[[#This Row],[Column2]],7),2)</f>
        <v/>
      </c>
      <c r="AE3573" s="259" t="str">
        <f>RIGHT(Table_Merge1[[#This Row],[Column2]],2)</f>
        <v/>
      </c>
      <c r="AH3573" s="260">
        <v>2009</v>
      </c>
      <c r="AI3573" t="s">
        <v>3443</v>
      </c>
      <c r="AJ3573" s="260">
        <v>7</v>
      </c>
      <c r="AK3573">
        <v>925.75</v>
      </c>
      <c r="AL3573">
        <v>1846.5</v>
      </c>
      <c r="AM3573">
        <v>4554475</v>
      </c>
      <c r="AP3573" s="287" t="str">
        <f>IFERROR(IF(Table_Merge1[[#This Row],[LME Zinc stock]]*Table_Merge1[[#This Row],[Nima.مقدار]]=0,"",Table_Merge1[[#This Row],[LME Zinc stock]]*Table_Merge1[[#This Row],[Nima.مقدار]]),"")</f>
        <v/>
      </c>
      <c r="AQ3573" s="287" t="str">
        <f>IFERROR(IF(Table_Merge1[[#This Row],[LME Zinc 3-month]]*Table_Merge1[[#This Row],[Nima.مقدار]]=0,"",Table_Merge1[[#This Row],[LME Zinc 3-month]]*Table_Merge1[[#This Row],[Nima.مقدار]]),"")</f>
        <v/>
      </c>
      <c r="AR3573" s="288" t="str">
        <f>IFERROR(IF(Table_Merge1[[#This Row],[LME Zinc stock]]*Table_Merge1[[#This Row],[Azad.Sell]]=0,"",Table_Merge1[[#This Row],[LME Zinc stock]]*Table_Merge1[[#This Row],[Azad.Sell]]),"")</f>
        <v/>
      </c>
      <c r="AS3573" s="288" t="str">
        <f>IFERROR(IF(Table_Merge1[[#This Row],[LME Zinc 3-month]]*Table_Merge1[[#This Row],[Azad.Sell]]=0,"",Table_Merge1[[#This Row],[LME Zinc 3-month]]*Table_Merge1[[#This Row],[Azad.Sell]]),"")</f>
        <v/>
      </c>
      <c r="AT3573"/>
    </row>
    <row r="3574" spans="15:46" x14ac:dyDescent="0.25">
      <c r="O3574" s="283">
        <f>IFERROR(DATE(Table7[[#This Row],[year]],MONTH(DATEVALUE(Table7[[#This Row],[month]]&amp;"1")),Table7[[#This Row],[day]]),"")</f>
        <v>39912</v>
      </c>
      <c r="P3574" s="257" t="s">
        <v>6999</v>
      </c>
      <c r="Q3574" s="257">
        <v>2009</v>
      </c>
      <c r="R3574" s="257" t="s">
        <v>3437</v>
      </c>
      <c r="S3574" s="257">
        <v>9</v>
      </c>
      <c r="T3574" s="257">
        <v>883.75</v>
      </c>
      <c r="U3574" s="257">
        <v>1516</v>
      </c>
      <c r="V3574" s="257">
        <v>3797125</v>
      </c>
      <c r="X3574" s="260">
        <v>40000</v>
      </c>
      <c r="Z3574" s="260">
        <v>12</v>
      </c>
      <c r="AB3574" s="260" t="str">
        <f>IFERROR(IFERROR(VLOOKUP(Table_Merge1[[#This Row],[Column1]],Table11[#All],2,FALSE),LEFT(AB3575,8)&amp;IF(LEN((RIGHT(AB3575,2)+1))&lt;2,"0"&amp;(RIGHT(AB3575,2)+1),(RIGHT(AB3575,2)-1))),"")</f>
        <v/>
      </c>
      <c r="AC3574" s="259" t="str">
        <f>LEFT(Table_Merge1[[#This Row],[Column2]],4)</f>
        <v/>
      </c>
      <c r="AD3574" s="259" t="str">
        <f>RIGHT(LEFT(Table_Merge1[[#This Row],[Column2]],7),2)</f>
        <v/>
      </c>
      <c r="AE3574" s="259" t="str">
        <f>RIGHT(Table_Merge1[[#This Row],[Column2]],2)</f>
        <v/>
      </c>
      <c r="AH3574" s="260">
        <v>2009</v>
      </c>
      <c r="AI3574" t="s">
        <v>3443</v>
      </c>
      <c r="AJ3574" s="260">
        <v>6</v>
      </c>
      <c r="AK3574">
        <v>921.5</v>
      </c>
      <c r="AL3574">
        <v>1811.5</v>
      </c>
      <c r="AM3574">
        <v>4552525</v>
      </c>
      <c r="AP3574" s="287" t="str">
        <f>IFERROR(IF(Table_Merge1[[#This Row],[LME Zinc stock]]*Table_Merge1[[#This Row],[Nima.مقدار]]=0,"",Table_Merge1[[#This Row],[LME Zinc stock]]*Table_Merge1[[#This Row],[Nima.مقدار]]),"")</f>
        <v/>
      </c>
      <c r="AQ3574" s="287" t="str">
        <f>IFERROR(IF(Table_Merge1[[#This Row],[LME Zinc 3-month]]*Table_Merge1[[#This Row],[Nima.مقدار]]=0,"",Table_Merge1[[#This Row],[LME Zinc 3-month]]*Table_Merge1[[#This Row],[Nima.مقدار]]),"")</f>
        <v/>
      </c>
      <c r="AR3574" s="288" t="str">
        <f>IFERROR(IF(Table_Merge1[[#This Row],[LME Zinc stock]]*Table_Merge1[[#This Row],[Azad.Sell]]=0,"",Table_Merge1[[#This Row],[LME Zinc stock]]*Table_Merge1[[#This Row],[Azad.Sell]]),"")</f>
        <v/>
      </c>
      <c r="AS3574" s="288" t="str">
        <f>IFERROR(IF(Table_Merge1[[#This Row],[LME Zinc 3-month]]*Table_Merge1[[#This Row],[Azad.Sell]]=0,"",Table_Merge1[[#This Row],[LME Zinc 3-month]]*Table_Merge1[[#This Row],[Azad.Sell]]),"")</f>
        <v/>
      </c>
      <c r="AT3574"/>
    </row>
    <row r="3575" spans="15:46" x14ac:dyDescent="0.25">
      <c r="O3575" s="284">
        <f>IFERROR(DATE(Table7[[#This Row],[year]],MONTH(DATEVALUE(Table7[[#This Row],[month]]&amp;"1")),Table7[[#This Row],[day]]),"")</f>
        <v>39911</v>
      </c>
      <c r="P3575" s="195" t="s">
        <v>7000</v>
      </c>
      <c r="Q3575" s="195">
        <v>2009</v>
      </c>
      <c r="R3575" s="195" t="s">
        <v>3437</v>
      </c>
      <c r="S3575" s="195">
        <v>8</v>
      </c>
      <c r="T3575" s="195">
        <v>887.25</v>
      </c>
      <c r="U3575" s="195">
        <v>1518.5</v>
      </c>
      <c r="V3575" s="195">
        <v>3792300</v>
      </c>
      <c r="X3575" s="260">
        <v>39997</v>
      </c>
      <c r="Z3575" s="260">
        <v>12</v>
      </c>
      <c r="AB3575" s="260" t="str">
        <f>IFERROR(IFERROR(VLOOKUP(Table_Merge1[[#This Row],[Column1]],Table11[#All],2,FALSE),LEFT(AB3576,8)&amp;IF(LEN((RIGHT(AB3576,2)+1))&lt;2,"0"&amp;(RIGHT(AB3576,2)+1),(RIGHT(AB3576,2)-1))),"")</f>
        <v/>
      </c>
      <c r="AC3575" s="259" t="str">
        <f>LEFT(Table_Merge1[[#This Row],[Column2]],4)</f>
        <v/>
      </c>
      <c r="AD3575" s="259" t="str">
        <f>RIGHT(LEFT(Table_Merge1[[#This Row],[Column2]],7),2)</f>
        <v/>
      </c>
      <c r="AE3575" s="259" t="str">
        <f>RIGHT(Table_Merge1[[#This Row],[Column2]],2)</f>
        <v/>
      </c>
      <c r="AH3575" s="260">
        <v>2009</v>
      </c>
      <c r="AI3575" t="s">
        <v>3443</v>
      </c>
      <c r="AJ3575" s="260">
        <v>3</v>
      </c>
      <c r="AK3575">
        <v>932.5</v>
      </c>
      <c r="AL3575">
        <v>1731</v>
      </c>
      <c r="AM3575">
        <v>4553650</v>
      </c>
      <c r="AP3575" s="287" t="str">
        <f>IFERROR(IF(Table_Merge1[[#This Row],[LME Zinc stock]]*Table_Merge1[[#This Row],[Nima.مقدار]]=0,"",Table_Merge1[[#This Row],[LME Zinc stock]]*Table_Merge1[[#This Row],[Nima.مقدار]]),"")</f>
        <v/>
      </c>
      <c r="AQ3575" s="287" t="str">
        <f>IFERROR(IF(Table_Merge1[[#This Row],[LME Zinc 3-month]]*Table_Merge1[[#This Row],[Nima.مقدار]]=0,"",Table_Merge1[[#This Row],[LME Zinc 3-month]]*Table_Merge1[[#This Row],[Nima.مقدار]]),"")</f>
        <v/>
      </c>
      <c r="AR3575" s="288" t="str">
        <f>IFERROR(IF(Table_Merge1[[#This Row],[LME Zinc stock]]*Table_Merge1[[#This Row],[Azad.Sell]]=0,"",Table_Merge1[[#This Row],[LME Zinc stock]]*Table_Merge1[[#This Row],[Azad.Sell]]),"")</f>
        <v/>
      </c>
      <c r="AS3575" s="288" t="str">
        <f>IFERROR(IF(Table_Merge1[[#This Row],[LME Zinc 3-month]]*Table_Merge1[[#This Row],[Azad.Sell]]=0,"",Table_Merge1[[#This Row],[LME Zinc 3-month]]*Table_Merge1[[#This Row],[Azad.Sell]]),"")</f>
        <v/>
      </c>
      <c r="AT3575"/>
    </row>
    <row r="3576" spans="15:46" x14ac:dyDescent="0.25">
      <c r="O3576" s="283">
        <f>IFERROR(DATE(Table7[[#This Row],[year]],MONTH(DATEVALUE(Table7[[#This Row],[month]]&amp;"1")),Table7[[#This Row],[day]]),"")</f>
        <v>39910</v>
      </c>
      <c r="P3576" s="257" t="s">
        <v>7001</v>
      </c>
      <c r="Q3576" s="257">
        <v>2009</v>
      </c>
      <c r="R3576" s="257" t="s">
        <v>3437</v>
      </c>
      <c r="S3576" s="257">
        <v>7</v>
      </c>
      <c r="T3576" s="257">
        <v>879.25</v>
      </c>
      <c r="U3576" s="257" t="s">
        <v>3621</v>
      </c>
      <c r="V3576" s="257" t="s">
        <v>3621</v>
      </c>
      <c r="X3576" s="260">
        <v>39996</v>
      </c>
      <c r="Z3576" s="260">
        <v>12</v>
      </c>
      <c r="AB3576" s="260" t="str">
        <f>IFERROR(IFERROR(VLOOKUP(Table_Merge1[[#This Row],[Column1]],Table11[#All],2,FALSE),LEFT(AB3577,8)&amp;IF(LEN((RIGHT(AB3577,2)+1))&lt;2,"0"&amp;(RIGHT(AB3577,2)+1),(RIGHT(AB3577,2)-1))),"")</f>
        <v/>
      </c>
      <c r="AC3576" s="259" t="str">
        <f>LEFT(Table_Merge1[[#This Row],[Column2]],4)</f>
        <v/>
      </c>
      <c r="AD3576" s="259" t="str">
        <f>RIGHT(LEFT(Table_Merge1[[#This Row],[Column2]],7),2)</f>
        <v/>
      </c>
      <c r="AE3576" s="259" t="str">
        <f>RIGHT(Table_Merge1[[#This Row],[Column2]],2)</f>
        <v/>
      </c>
      <c r="AH3576" s="260">
        <v>2009</v>
      </c>
      <c r="AI3576" t="s">
        <v>3443</v>
      </c>
      <c r="AJ3576" s="260">
        <v>2</v>
      </c>
      <c r="AK3576">
        <v>936</v>
      </c>
      <c r="AL3576">
        <v>1734</v>
      </c>
      <c r="AM3576">
        <v>4555475</v>
      </c>
      <c r="AP3576" s="287" t="str">
        <f>IFERROR(IF(Table_Merge1[[#This Row],[LME Zinc stock]]*Table_Merge1[[#This Row],[Nima.مقدار]]=0,"",Table_Merge1[[#This Row],[LME Zinc stock]]*Table_Merge1[[#This Row],[Nima.مقدار]]),"")</f>
        <v/>
      </c>
      <c r="AQ3576" s="287" t="str">
        <f>IFERROR(IF(Table_Merge1[[#This Row],[LME Zinc 3-month]]*Table_Merge1[[#This Row],[Nima.مقدار]]=0,"",Table_Merge1[[#This Row],[LME Zinc 3-month]]*Table_Merge1[[#This Row],[Nima.مقدار]]),"")</f>
        <v/>
      </c>
      <c r="AR3576" s="288" t="str">
        <f>IFERROR(IF(Table_Merge1[[#This Row],[LME Zinc stock]]*Table_Merge1[[#This Row],[Azad.Sell]]=0,"",Table_Merge1[[#This Row],[LME Zinc stock]]*Table_Merge1[[#This Row],[Azad.Sell]]),"")</f>
        <v/>
      </c>
      <c r="AS3576" s="288" t="str">
        <f>IFERROR(IF(Table_Merge1[[#This Row],[LME Zinc 3-month]]*Table_Merge1[[#This Row],[Azad.Sell]]=0,"",Table_Merge1[[#This Row],[LME Zinc 3-month]]*Table_Merge1[[#This Row],[Azad.Sell]]),"")</f>
        <v/>
      </c>
      <c r="AT3576"/>
    </row>
    <row r="3577" spans="15:46" x14ac:dyDescent="0.25">
      <c r="O3577" s="284">
        <f>IFERROR(DATE(Table7[[#This Row],[year]],MONTH(DATEVALUE(Table7[[#This Row],[month]]&amp;"1")),Table7[[#This Row],[day]]),"")</f>
        <v>39909</v>
      </c>
      <c r="P3577" s="195" t="s">
        <v>7002</v>
      </c>
      <c r="Q3577" s="195">
        <v>2009</v>
      </c>
      <c r="R3577" s="195" t="s">
        <v>3437</v>
      </c>
      <c r="S3577" s="195">
        <v>6</v>
      </c>
      <c r="T3577" s="195">
        <v>879.5</v>
      </c>
      <c r="U3577" s="195">
        <v>1467</v>
      </c>
      <c r="V3577" s="195">
        <v>3786225</v>
      </c>
      <c r="X3577" s="260">
        <v>39995</v>
      </c>
      <c r="Z3577" s="260">
        <v>12</v>
      </c>
      <c r="AB3577" s="260" t="str">
        <f>IFERROR(IFERROR(VLOOKUP(Table_Merge1[[#This Row],[Column1]],Table11[#All],2,FALSE),LEFT(AB3578,8)&amp;IF(LEN((RIGHT(AB3578,2)+1))&lt;2,"0"&amp;(RIGHT(AB3578,2)+1),(RIGHT(AB3578,2)-1))),"")</f>
        <v/>
      </c>
      <c r="AC3577" s="259" t="str">
        <f>LEFT(Table_Merge1[[#This Row],[Column2]],4)</f>
        <v/>
      </c>
      <c r="AD3577" s="259" t="str">
        <f>RIGHT(LEFT(Table_Merge1[[#This Row],[Column2]],7),2)</f>
        <v/>
      </c>
      <c r="AE3577" s="259" t="str">
        <f>RIGHT(Table_Merge1[[#This Row],[Column2]],2)</f>
        <v/>
      </c>
      <c r="AH3577" s="260">
        <v>2009</v>
      </c>
      <c r="AI3577" t="s">
        <v>3443</v>
      </c>
      <c r="AJ3577" s="260">
        <v>1</v>
      </c>
      <c r="AK3577">
        <v>931.5</v>
      </c>
      <c r="AL3577">
        <v>1720.5</v>
      </c>
      <c r="AM3577">
        <v>4555350</v>
      </c>
      <c r="AP3577" s="287" t="str">
        <f>IFERROR(IF(Table_Merge1[[#This Row],[LME Zinc stock]]*Table_Merge1[[#This Row],[Nima.مقدار]]=0,"",Table_Merge1[[#This Row],[LME Zinc stock]]*Table_Merge1[[#This Row],[Nima.مقدار]]),"")</f>
        <v/>
      </c>
      <c r="AQ3577" s="287" t="str">
        <f>IFERROR(IF(Table_Merge1[[#This Row],[LME Zinc 3-month]]*Table_Merge1[[#This Row],[Nima.مقدار]]=0,"",Table_Merge1[[#This Row],[LME Zinc 3-month]]*Table_Merge1[[#This Row],[Nima.مقدار]]),"")</f>
        <v/>
      </c>
      <c r="AR3577" s="288" t="str">
        <f>IFERROR(IF(Table_Merge1[[#This Row],[LME Zinc stock]]*Table_Merge1[[#This Row],[Azad.Sell]]=0,"",Table_Merge1[[#This Row],[LME Zinc stock]]*Table_Merge1[[#This Row],[Azad.Sell]]),"")</f>
        <v/>
      </c>
      <c r="AS3577" s="288" t="str">
        <f>IFERROR(IF(Table_Merge1[[#This Row],[LME Zinc 3-month]]*Table_Merge1[[#This Row],[Azad.Sell]]=0,"",Table_Merge1[[#This Row],[LME Zinc 3-month]]*Table_Merge1[[#This Row],[Azad.Sell]]),"")</f>
        <v/>
      </c>
      <c r="AT3577"/>
    </row>
    <row r="3578" spans="15:46" x14ac:dyDescent="0.25">
      <c r="O3578" s="283">
        <f>IFERROR(DATE(Table7[[#This Row],[year]],MONTH(DATEVALUE(Table7[[#This Row],[month]]&amp;"1")),Table7[[#This Row],[day]]),"")</f>
        <v>39906</v>
      </c>
      <c r="P3578" s="257" t="s">
        <v>7003</v>
      </c>
      <c r="Q3578" s="257">
        <v>2009</v>
      </c>
      <c r="R3578" s="257" t="s">
        <v>3437</v>
      </c>
      <c r="S3578" s="257">
        <v>3</v>
      </c>
      <c r="T3578" s="257">
        <v>901.5</v>
      </c>
      <c r="U3578" s="257">
        <v>1456</v>
      </c>
      <c r="V3578" s="257">
        <v>3767325</v>
      </c>
      <c r="X3578" s="260">
        <v>39994</v>
      </c>
      <c r="Z3578" s="260">
        <v>12</v>
      </c>
      <c r="AB3578" s="260" t="str">
        <f>IFERROR(IFERROR(VLOOKUP(Table_Merge1[[#This Row],[Column1]],Table11[#All],2,FALSE),LEFT(AB3579,8)&amp;IF(LEN((RIGHT(AB3579,2)+1))&lt;2,"0"&amp;(RIGHT(AB3579,2)+1),(RIGHT(AB3579,2)-1))),"")</f>
        <v/>
      </c>
      <c r="AC3578" s="259" t="str">
        <f>LEFT(Table_Merge1[[#This Row],[Column2]],4)</f>
        <v/>
      </c>
      <c r="AD3578" s="259" t="str">
        <f>RIGHT(LEFT(Table_Merge1[[#This Row],[Column2]],7),2)</f>
        <v/>
      </c>
      <c r="AE3578" s="259" t="str">
        <f>RIGHT(Table_Merge1[[#This Row],[Column2]],2)</f>
        <v/>
      </c>
      <c r="AH3578" s="260">
        <v>2009</v>
      </c>
      <c r="AI3578" t="s">
        <v>3441</v>
      </c>
      <c r="AJ3578" s="260">
        <v>30</v>
      </c>
      <c r="AK3578">
        <v>941</v>
      </c>
      <c r="AL3578">
        <v>1700</v>
      </c>
      <c r="AM3578">
        <v>4513225</v>
      </c>
      <c r="AP3578" s="287" t="str">
        <f>IFERROR(IF(Table_Merge1[[#This Row],[LME Zinc stock]]*Table_Merge1[[#This Row],[Nima.مقدار]]=0,"",Table_Merge1[[#This Row],[LME Zinc stock]]*Table_Merge1[[#This Row],[Nima.مقدار]]),"")</f>
        <v/>
      </c>
      <c r="AQ3578" s="287" t="str">
        <f>IFERROR(IF(Table_Merge1[[#This Row],[LME Zinc 3-month]]*Table_Merge1[[#This Row],[Nima.مقدار]]=0,"",Table_Merge1[[#This Row],[LME Zinc 3-month]]*Table_Merge1[[#This Row],[Nima.مقدار]]),"")</f>
        <v/>
      </c>
      <c r="AR3578" s="288" t="str">
        <f>IFERROR(IF(Table_Merge1[[#This Row],[LME Zinc stock]]*Table_Merge1[[#This Row],[Azad.Sell]]=0,"",Table_Merge1[[#This Row],[LME Zinc stock]]*Table_Merge1[[#This Row],[Azad.Sell]]),"")</f>
        <v/>
      </c>
      <c r="AS3578" s="288" t="str">
        <f>IFERROR(IF(Table_Merge1[[#This Row],[LME Zinc 3-month]]*Table_Merge1[[#This Row],[Azad.Sell]]=0,"",Table_Merge1[[#This Row],[LME Zinc 3-month]]*Table_Merge1[[#This Row],[Azad.Sell]]),"")</f>
        <v/>
      </c>
      <c r="AT3578"/>
    </row>
    <row r="3579" spans="15:46" x14ac:dyDescent="0.25">
      <c r="O3579" s="284">
        <f>IFERROR(DATE(Table7[[#This Row],[year]],MONTH(DATEVALUE(Table7[[#This Row],[month]]&amp;"1")),Table7[[#This Row],[day]]),"")</f>
        <v>39905</v>
      </c>
      <c r="P3579" s="195" t="s">
        <v>7004</v>
      </c>
      <c r="Q3579" s="195">
        <v>2009</v>
      </c>
      <c r="R3579" s="195" t="s">
        <v>3437</v>
      </c>
      <c r="S3579" s="195">
        <v>2</v>
      </c>
      <c r="T3579" s="195">
        <v>914.75</v>
      </c>
      <c r="U3579" s="195">
        <v>1428.5</v>
      </c>
      <c r="V3579" s="195">
        <v>3725975</v>
      </c>
      <c r="X3579" s="260">
        <v>39993</v>
      </c>
      <c r="Z3579" s="260">
        <v>12</v>
      </c>
      <c r="AB3579" s="260" t="str">
        <f>IFERROR(IFERROR(VLOOKUP(Table_Merge1[[#This Row],[Column1]],Table11[#All],2,FALSE),LEFT(AB3580,8)&amp;IF(LEN((RIGHT(AB3580,2)+1))&lt;2,"0"&amp;(RIGHT(AB3580,2)+1),(RIGHT(AB3580,2)-1))),"")</f>
        <v/>
      </c>
      <c r="AC3579" s="259" t="str">
        <f>LEFT(Table_Merge1[[#This Row],[Column2]],4)</f>
        <v/>
      </c>
      <c r="AD3579" s="259" t="str">
        <f>RIGHT(LEFT(Table_Merge1[[#This Row],[Column2]],7),2)</f>
        <v/>
      </c>
      <c r="AE3579" s="259" t="str">
        <f>RIGHT(Table_Merge1[[#This Row],[Column2]],2)</f>
        <v/>
      </c>
      <c r="AH3579" s="260">
        <v>2009</v>
      </c>
      <c r="AI3579" t="s">
        <v>3441</v>
      </c>
      <c r="AJ3579" s="260">
        <v>29</v>
      </c>
      <c r="AK3579">
        <v>939.75</v>
      </c>
      <c r="AL3579">
        <v>1658</v>
      </c>
      <c r="AM3579">
        <v>4512525</v>
      </c>
      <c r="AP3579" s="287" t="str">
        <f>IFERROR(IF(Table_Merge1[[#This Row],[LME Zinc stock]]*Table_Merge1[[#This Row],[Nima.مقدار]]=0,"",Table_Merge1[[#This Row],[LME Zinc stock]]*Table_Merge1[[#This Row],[Nima.مقدار]]),"")</f>
        <v/>
      </c>
      <c r="AQ3579" s="287" t="str">
        <f>IFERROR(IF(Table_Merge1[[#This Row],[LME Zinc 3-month]]*Table_Merge1[[#This Row],[Nima.مقدار]]=0,"",Table_Merge1[[#This Row],[LME Zinc 3-month]]*Table_Merge1[[#This Row],[Nima.مقدار]]),"")</f>
        <v/>
      </c>
      <c r="AR3579" s="288" t="str">
        <f>IFERROR(IF(Table_Merge1[[#This Row],[LME Zinc stock]]*Table_Merge1[[#This Row],[Azad.Sell]]=0,"",Table_Merge1[[#This Row],[LME Zinc stock]]*Table_Merge1[[#This Row],[Azad.Sell]]),"")</f>
        <v/>
      </c>
      <c r="AS3579" s="288" t="str">
        <f>IFERROR(IF(Table_Merge1[[#This Row],[LME Zinc 3-month]]*Table_Merge1[[#This Row],[Azad.Sell]]=0,"",Table_Merge1[[#This Row],[LME Zinc 3-month]]*Table_Merge1[[#This Row],[Azad.Sell]]),"")</f>
        <v/>
      </c>
      <c r="AT3579"/>
    </row>
    <row r="3580" spans="15:46" x14ac:dyDescent="0.25">
      <c r="O3580" s="283">
        <f>IFERROR(DATE(Table7[[#This Row],[year]],MONTH(DATEVALUE(Table7[[#This Row],[month]]&amp;"1")),Table7[[#This Row],[day]]),"")</f>
        <v>39904</v>
      </c>
      <c r="P3580" s="257" t="s">
        <v>7005</v>
      </c>
      <c r="Q3580" s="257">
        <v>2009</v>
      </c>
      <c r="R3580" s="257" t="s">
        <v>3437</v>
      </c>
      <c r="S3580" s="257">
        <v>1</v>
      </c>
      <c r="T3580" s="257">
        <v>919.5</v>
      </c>
      <c r="U3580" s="257">
        <v>1435</v>
      </c>
      <c r="V3580" s="257">
        <v>3701325</v>
      </c>
      <c r="X3580" s="260">
        <v>39990</v>
      </c>
      <c r="Z3580" s="260">
        <v>12</v>
      </c>
      <c r="AB3580" s="260" t="str">
        <f>IFERROR(IFERROR(VLOOKUP(Table_Merge1[[#This Row],[Column1]],Table11[#All],2,FALSE),LEFT(AB3581,8)&amp;IF(LEN((RIGHT(AB3581,2)+1))&lt;2,"0"&amp;(RIGHT(AB3581,2)+1),(RIGHT(AB3581,2)-1))),"")</f>
        <v/>
      </c>
      <c r="AC3580" s="259" t="str">
        <f>LEFT(Table_Merge1[[#This Row],[Column2]],4)</f>
        <v/>
      </c>
      <c r="AD3580" s="259" t="str">
        <f>RIGHT(LEFT(Table_Merge1[[#This Row],[Column2]],7),2)</f>
        <v/>
      </c>
      <c r="AE3580" s="259" t="str">
        <f>RIGHT(Table_Merge1[[#This Row],[Column2]],2)</f>
        <v/>
      </c>
      <c r="AH3580" s="260">
        <v>2009</v>
      </c>
      <c r="AI3580" t="s">
        <v>3441</v>
      </c>
      <c r="AJ3580" s="260">
        <v>26</v>
      </c>
      <c r="AK3580">
        <v>943</v>
      </c>
      <c r="AL3580">
        <v>1649</v>
      </c>
      <c r="AM3580">
        <v>4511975</v>
      </c>
      <c r="AP3580" s="287" t="str">
        <f>IFERROR(IF(Table_Merge1[[#This Row],[LME Zinc stock]]*Table_Merge1[[#This Row],[Nima.مقدار]]=0,"",Table_Merge1[[#This Row],[LME Zinc stock]]*Table_Merge1[[#This Row],[Nima.مقدار]]),"")</f>
        <v/>
      </c>
      <c r="AQ3580" s="287" t="str">
        <f>IFERROR(IF(Table_Merge1[[#This Row],[LME Zinc 3-month]]*Table_Merge1[[#This Row],[Nima.مقدار]]=0,"",Table_Merge1[[#This Row],[LME Zinc 3-month]]*Table_Merge1[[#This Row],[Nima.مقدار]]),"")</f>
        <v/>
      </c>
      <c r="AR3580" s="288" t="str">
        <f>IFERROR(IF(Table_Merge1[[#This Row],[LME Zinc stock]]*Table_Merge1[[#This Row],[Azad.Sell]]=0,"",Table_Merge1[[#This Row],[LME Zinc stock]]*Table_Merge1[[#This Row],[Azad.Sell]]),"")</f>
        <v/>
      </c>
      <c r="AS3580" s="288" t="str">
        <f>IFERROR(IF(Table_Merge1[[#This Row],[LME Zinc 3-month]]*Table_Merge1[[#This Row],[Azad.Sell]]=0,"",Table_Merge1[[#This Row],[LME Zinc 3-month]]*Table_Merge1[[#This Row],[Azad.Sell]]),"")</f>
        <v/>
      </c>
      <c r="AT3580"/>
    </row>
    <row r="3581" spans="15:46" x14ac:dyDescent="0.25">
      <c r="O3581" s="284">
        <f>IFERROR(DATE(Table7[[#This Row],[year]],MONTH(DATEVALUE(Table7[[#This Row],[month]]&amp;"1")),Table7[[#This Row],[day]]),"")</f>
        <v>39903</v>
      </c>
      <c r="P3581" s="195" t="s">
        <v>7006</v>
      </c>
      <c r="Q3581" s="195">
        <v>2009</v>
      </c>
      <c r="R3581" s="195" t="s">
        <v>3435</v>
      </c>
      <c r="S3581" s="195">
        <v>31</v>
      </c>
      <c r="T3581" s="195">
        <v>918.5</v>
      </c>
      <c r="U3581" s="195">
        <v>1468</v>
      </c>
      <c r="V3581" s="195">
        <v>3676525</v>
      </c>
      <c r="X3581" s="260">
        <v>39989</v>
      </c>
      <c r="Z3581" s="260">
        <v>12</v>
      </c>
      <c r="AB3581" s="260" t="str">
        <f>IFERROR(IFERROR(VLOOKUP(Table_Merge1[[#This Row],[Column1]],Table11[#All],2,FALSE),LEFT(AB3582,8)&amp;IF(LEN((RIGHT(AB3582,2)+1))&lt;2,"0"&amp;(RIGHT(AB3582,2)+1),(RIGHT(AB3582,2)-1))),"")</f>
        <v/>
      </c>
      <c r="AC3581" s="259" t="str">
        <f>LEFT(Table_Merge1[[#This Row],[Column2]],4)</f>
        <v/>
      </c>
      <c r="AD3581" s="259" t="str">
        <f>RIGHT(LEFT(Table_Merge1[[#This Row],[Column2]],7),2)</f>
        <v/>
      </c>
      <c r="AE3581" s="259" t="str">
        <f>RIGHT(Table_Merge1[[#This Row],[Column2]],2)</f>
        <v/>
      </c>
      <c r="AH3581" s="260">
        <v>2009</v>
      </c>
      <c r="AI3581" t="s">
        <v>3441</v>
      </c>
      <c r="AJ3581" s="260">
        <v>25</v>
      </c>
      <c r="AK3581">
        <v>934.25</v>
      </c>
      <c r="AL3581">
        <v>1594</v>
      </c>
      <c r="AM3581">
        <v>4448850</v>
      </c>
      <c r="AP3581" s="287" t="str">
        <f>IFERROR(IF(Table_Merge1[[#This Row],[LME Zinc stock]]*Table_Merge1[[#This Row],[Nima.مقدار]]=0,"",Table_Merge1[[#This Row],[LME Zinc stock]]*Table_Merge1[[#This Row],[Nima.مقدار]]),"")</f>
        <v/>
      </c>
      <c r="AQ3581" s="287" t="str">
        <f>IFERROR(IF(Table_Merge1[[#This Row],[LME Zinc 3-month]]*Table_Merge1[[#This Row],[Nima.مقدار]]=0,"",Table_Merge1[[#This Row],[LME Zinc 3-month]]*Table_Merge1[[#This Row],[Nima.مقدار]]),"")</f>
        <v/>
      </c>
      <c r="AR3581" s="288" t="str">
        <f>IFERROR(IF(Table_Merge1[[#This Row],[LME Zinc stock]]*Table_Merge1[[#This Row],[Azad.Sell]]=0,"",Table_Merge1[[#This Row],[LME Zinc stock]]*Table_Merge1[[#This Row],[Azad.Sell]]),"")</f>
        <v/>
      </c>
      <c r="AS3581" s="288" t="str">
        <f>IFERROR(IF(Table_Merge1[[#This Row],[LME Zinc 3-month]]*Table_Merge1[[#This Row],[Azad.Sell]]=0,"",Table_Merge1[[#This Row],[LME Zinc 3-month]]*Table_Merge1[[#This Row],[Azad.Sell]]),"")</f>
        <v/>
      </c>
      <c r="AT3581"/>
    </row>
    <row r="3582" spans="15:46" x14ac:dyDescent="0.25">
      <c r="O3582" s="283">
        <f>IFERROR(DATE(Table7[[#This Row],[year]],MONTH(DATEVALUE(Table7[[#This Row],[month]]&amp;"1")),Table7[[#This Row],[day]]),"")</f>
        <v>39902</v>
      </c>
      <c r="P3582" s="257" t="s">
        <v>7007</v>
      </c>
      <c r="Q3582" s="257">
        <v>2009</v>
      </c>
      <c r="R3582" s="257" t="s">
        <v>3435</v>
      </c>
      <c r="S3582" s="257">
        <v>30</v>
      </c>
      <c r="T3582" s="257">
        <v>923</v>
      </c>
      <c r="U3582" s="257">
        <v>1445.5</v>
      </c>
      <c r="V3582" s="257">
        <v>3659525</v>
      </c>
      <c r="X3582" s="260">
        <v>39988</v>
      </c>
      <c r="Z3582" s="260">
        <v>12</v>
      </c>
      <c r="AB3582" s="260" t="str">
        <f>IFERROR(IFERROR(VLOOKUP(Table_Merge1[[#This Row],[Column1]],Table11[#All],2,FALSE),LEFT(AB3583,8)&amp;IF(LEN((RIGHT(AB3583,2)+1))&lt;2,"0"&amp;(RIGHT(AB3583,2)+1),(RIGHT(AB3583,2)-1))),"")</f>
        <v/>
      </c>
      <c r="AC3582" s="259" t="str">
        <f>LEFT(Table_Merge1[[#This Row],[Column2]],4)</f>
        <v/>
      </c>
      <c r="AD3582" s="259" t="str">
        <f>RIGHT(LEFT(Table_Merge1[[#This Row],[Column2]],7),2)</f>
        <v/>
      </c>
      <c r="AE3582" s="259" t="str">
        <f>RIGHT(Table_Merge1[[#This Row],[Column2]],2)</f>
        <v/>
      </c>
      <c r="AH3582" s="260">
        <v>2009</v>
      </c>
      <c r="AI3582" t="s">
        <v>3441</v>
      </c>
      <c r="AJ3582" s="260">
        <v>24</v>
      </c>
      <c r="AK3582">
        <v>928.75</v>
      </c>
      <c r="AL3582">
        <v>1565.5</v>
      </c>
      <c r="AM3582">
        <v>4436725</v>
      </c>
      <c r="AP3582" s="287" t="str">
        <f>IFERROR(IF(Table_Merge1[[#This Row],[LME Zinc stock]]*Table_Merge1[[#This Row],[Nima.مقدار]]=0,"",Table_Merge1[[#This Row],[LME Zinc stock]]*Table_Merge1[[#This Row],[Nima.مقدار]]),"")</f>
        <v/>
      </c>
      <c r="AQ3582" s="287" t="str">
        <f>IFERROR(IF(Table_Merge1[[#This Row],[LME Zinc 3-month]]*Table_Merge1[[#This Row],[Nima.مقدار]]=0,"",Table_Merge1[[#This Row],[LME Zinc 3-month]]*Table_Merge1[[#This Row],[Nima.مقدار]]),"")</f>
        <v/>
      </c>
      <c r="AR3582" s="288" t="str">
        <f>IFERROR(IF(Table_Merge1[[#This Row],[LME Zinc stock]]*Table_Merge1[[#This Row],[Azad.Sell]]=0,"",Table_Merge1[[#This Row],[LME Zinc stock]]*Table_Merge1[[#This Row],[Azad.Sell]]),"")</f>
        <v/>
      </c>
      <c r="AS3582" s="288" t="str">
        <f>IFERROR(IF(Table_Merge1[[#This Row],[LME Zinc 3-month]]*Table_Merge1[[#This Row],[Azad.Sell]]=0,"",Table_Merge1[[#This Row],[LME Zinc 3-month]]*Table_Merge1[[#This Row],[Azad.Sell]]),"")</f>
        <v/>
      </c>
      <c r="AT3582"/>
    </row>
    <row r="3583" spans="15:46" x14ac:dyDescent="0.25">
      <c r="O3583" s="284">
        <f>IFERROR(DATE(Table7[[#This Row],[year]],MONTH(DATEVALUE(Table7[[#This Row],[month]]&amp;"1")),Table7[[#This Row],[day]]),"")</f>
        <v>39899</v>
      </c>
      <c r="P3583" s="195" t="s">
        <v>7008</v>
      </c>
      <c r="Q3583" s="195">
        <v>2009</v>
      </c>
      <c r="R3583" s="195" t="s">
        <v>3435</v>
      </c>
      <c r="S3583" s="195">
        <v>27</v>
      </c>
      <c r="T3583" s="195">
        <v>927</v>
      </c>
      <c r="U3583" s="195">
        <v>1433.5</v>
      </c>
      <c r="V3583" s="195">
        <v>3650000</v>
      </c>
      <c r="X3583" s="260">
        <v>39987</v>
      </c>
      <c r="Z3583" s="260">
        <v>12</v>
      </c>
      <c r="AB3583" s="260" t="str">
        <f>IFERROR(IFERROR(VLOOKUP(Table_Merge1[[#This Row],[Column1]],Table11[#All],2,FALSE),LEFT(AB3584,8)&amp;IF(LEN((RIGHT(AB3584,2)+1))&lt;2,"0"&amp;(RIGHT(AB3584,2)+1),(RIGHT(AB3584,2)-1))),"")</f>
        <v/>
      </c>
      <c r="AC3583" s="259" t="str">
        <f>LEFT(Table_Merge1[[#This Row],[Column2]],4)</f>
        <v/>
      </c>
      <c r="AD3583" s="259" t="str">
        <f>RIGHT(LEFT(Table_Merge1[[#This Row],[Column2]],7),2)</f>
        <v/>
      </c>
      <c r="AE3583" s="259" t="str">
        <f>RIGHT(Table_Merge1[[#This Row],[Column2]],2)</f>
        <v/>
      </c>
      <c r="AH3583" s="260">
        <v>2009</v>
      </c>
      <c r="AI3583" t="s">
        <v>3441</v>
      </c>
      <c r="AJ3583" s="260">
        <v>23</v>
      </c>
      <c r="AK3583">
        <v>920.25</v>
      </c>
      <c r="AL3583">
        <v>1565.5</v>
      </c>
      <c r="AM3583">
        <v>4393600</v>
      </c>
      <c r="AP3583" s="287" t="str">
        <f>IFERROR(IF(Table_Merge1[[#This Row],[LME Zinc stock]]*Table_Merge1[[#This Row],[Nima.مقدار]]=0,"",Table_Merge1[[#This Row],[LME Zinc stock]]*Table_Merge1[[#This Row],[Nima.مقدار]]),"")</f>
        <v/>
      </c>
      <c r="AQ3583" s="287" t="str">
        <f>IFERROR(IF(Table_Merge1[[#This Row],[LME Zinc 3-month]]*Table_Merge1[[#This Row],[Nima.مقدار]]=0,"",Table_Merge1[[#This Row],[LME Zinc 3-month]]*Table_Merge1[[#This Row],[Nima.مقدار]]),"")</f>
        <v/>
      </c>
      <c r="AR3583" s="288" t="str">
        <f>IFERROR(IF(Table_Merge1[[#This Row],[LME Zinc stock]]*Table_Merge1[[#This Row],[Azad.Sell]]=0,"",Table_Merge1[[#This Row],[LME Zinc stock]]*Table_Merge1[[#This Row],[Azad.Sell]]),"")</f>
        <v/>
      </c>
      <c r="AS3583" s="288" t="str">
        <f>IFERROR(IF(Table_Merge1[[#This Row],[LME Zinc 3-month]]*Table_Merge1[[#This Row],[Azad.Sell]]=0,"",Table_Merge1[[#This Row],[LME Zinc 3-month]]*Table_Merge1[[#This Row],[Azad.Sell]]),"")</f>
        <v/>
      </c>
      <c r="AT3583"/>
    </row>
    <row r="3584" spans="15:46" x14ac:dyDescent="0.25">
      <c r="O3584" s="283">
        <f>IFERROR(DATE(Table7[[#This Row],[year]],MONTH(DATEVALUE(Table7[[#This Row],[month]]&amp;"1")),Table7[[#This Row],[day]]),"")</f>
        <v>39898</v>
      </c>
      <c r="P3584" s="257" t="s">
        <v>7009</v>
      </c>
      <c r="Q3584" s="257">
        <v>2009</v>
      </c>
      <c r="R3584" s="257" t="s">
        <v>3435</v>
      </c>
      <c r="S3584" s="257">
        <v>26</v>
      </c>
      <c r="T3584" s="257">
        <v>935.5</v>
      </c>
      <c r="U3584" s="257">
        <v>1456</v>
      </c>
      <c r="V3584" s="257">
        <v>3660025</v>
      </c>
      <c r="X3584" s="260">
        <v>39986</v>
      </c>
      <c r="Z3584" s="260">
        <v>12</v>
      </c>
      <c r="AB3584" s="260" t="str">
        <f>IFERROR(IFERROR(VLOOKUP(Table_Merge1[[#This Row],[Column1]],Table11[#All],2,FALSE),LEFT(AB3585,8)&amp;IF(LEN((RIGHT(AB3585,2)+1))&lt;2,"0"&amp;(RIGHT(AB3585,2)+1),(RIGHT(AB3585,2)-1))),"")</f>
        <v/>
      </c>
      <c r="AC3584" s="259" t="str">
        <f>LEFT(Table_Merge1[[#This Row],[Column2]],4)</f>
        <v/>
      </c>
      <c r="AD3584" s="259" t="str">
        <f>RIGHT(LEFT(Table_Merge1[[#This Row],[Column2]],7),2)</f>
        <v/>
      </c>
      <c r="AE3584" s="259" t="str">
        <f>RIGHT(Table_Merge1[[#This Row],[Column2]],2)</f>
        <v/>
      </c>
      <c r="AH3584" s="260">
        <v>2009</v>
      </c>
      <c r="AI3584" t="s">
        <v>3441</v>
      </c>
      <c r="AJ3584" s="260">
        <v>22</v>
      </c>
      <c r="AK3584">
        <v>924</v>
      </c>
      <c r="AL3584">
        <v>1571</v>
      </c>
      <c r="AM3584">
        <v>4396025</v>
      </c>
      <c r="AP3584" s="287" t="str">
        <f>IFERROR(IF(Table_Merge1[[#This Row],[LME Zinc stock]]*Table_Merge1[[#This Row],[Nima.مقدار]]=0,"",Table_Merge1[[#This Row],[LME Zinc stock]]*Table_Merge1[[#This Row],[Nima.مقدار]]),"")</f>
        <v/>
      </c>
      <c r="AQ3584" s="287" t="str">
        <f>IFERROR(IF(Table_Merge1[[#This Row],[LME Zinc 3-month]]*Table_Merge1[[#This Row],[Nima.مقدار]]=0,"",Table_Merge1[[#This Row],[LME Zinc 3-month]]*Table_Merge1[[#This Row],[Nima.مقدار]]),"")</f>
        <v/>
      </c>
      <c r="AR3584" s="288" t="str">
        <f>IFERROR(IF(Table_Merge1[[#This Row],[LME Zinc stock]]*Table_Merge1[[#This Row],[Azad.Sell]]=0,"",Table_Merge1[[#This Row],[LME Zinc stock]]*Table_Merge1[[#This Row],[Azad.Sell]]),"")</f>
        <v/>
      </c>
      <c r="AS3584" s="288" t="str">
        <f>IFERROR(IF(Table_Merge1[[#This Row],[LME Zinc 3-month]]*Table_Merge1[[#This Row],[Azad.Sell]]=0,"",Table_Merge1[[#This Row],[LME Zinc 3-month]]*Table_Merge1[[#This Row],[Azad.Sell]]),"")</f>
        <v/>
      </c>
      <c r="AT3584"/>
    </row>
    <row r="3585" spans="15:46" x14ac:dyDescent="0.25">
      <c r="O3585" s="284">
        <f>IFERROR(DATE(Table7[[#This Row],[year]],MONTH(DATEVALUE(Table7[[#This Row],[month]]&amp;"1")),Table7[[#This Row],[day]]),"")</f>
        <v>39897</v>
      </c>
      <c r="P3585" s="195" t="s">
        <v>7010</v>
      </c>
      <c r="Q3585" s="195">
        <v>2009</v>
      </c>
      <c r="R3585" s="195" t="s">
        <v>3435</v>
      </c>
      <c r="S3585" s="195">
        <v>25</v>
      </c>
      <c r="T3585" s="195">
        <v>921.25</v>
      </c>
      <c r="U3585" s="195">
        <v>1482</v>
      </c>
      <c r="V3585" s="195">
        <v>3666125</v>
      </c>
      <c r="X3585" s="260">
        <v>39983</v>
      </c>
      <c r="Z3585" s="260">
        <v>12</v>
      </c>
      <c r="AB3585" s="260" t="str">
        <f>IFERROR(IFERROR(VLOOKUP(Table_Merge1[[#This Row],[Column1]],Table11[#All],2,FALSE),LEFT(AB3586,8)&amp;IF(LEN((RIGHT(AB3586,2)+1))&lt;2,"0"&amp;(RIGHT(AB3586,2)+1),(RIGHT(AB3586,2)-1))),"")</f>
        <v/>
      </c>
      <c r="AC3585" s="259" t="str">
        <f>LEFT(Table_Merge1[[#This Row],[Column2]],4)</f>
        <v/>
      </c>
      <c r="AD3585" s="259" t="str">
        <f>RIGHT(LEFT(Table_Merge1[[#This Row],[Column2]],7),2)</f>
        <v/>
      </c>
      <c r="AE3585" s="259" t="str">
        <f>RIGHT(Table_Merge1[[#This Row],[Column2]],2)</f>
        <v/>
      </c>
      <c r="AH3585" s="260">
        <v>2009</v>
      </c>
      <c r="AI3585" t="s">
        <v>3441</v>
      </c>
      <c r="AJ3585" s="260">
        <v>19</v>
      </c>
      <c r="AK3585">
        <v>933.75</v>
      </c>
      <c r="AL3585">
        <v>1592</v>
      </c>
      <c r="AM3585">
        <v>4397100</v>
      </c>
      <c r="AP3585" s="287" t="str">
        <f>IFERROR(IF(Table_Merge1[[#This Row],[LME Zinc stock]]*Table_Merge1[[#This Row],[Nima.مقدار]]=0,"",Table_Merge1[[#This Row],[LME Zinc stock]]*Table_Merge1[[#This Row],[Nima.مقدار]]),"")</f>
        <v/>
      </c>
      <c r="AQ3585" s="287" t="str">
        <f>IFERROR(IF(Table_Merge1[[#This Row],[LME Zinc 3-month]]*Table_Merge1[[#This Row],[Nima.مقدار]]=0,"",Table_Merge1[[#This Row],[LME Zinc 3-month]]*Table_Merge1[[#This Row],[Nima.مقدار]]),"")</f>
        <v/>
      </c>
      <c r="AR3585" s="288" t="str">
        <f>IFERROR(IF(Table_Merge1[[#This Row],[LME Zinc stock]]*Table_Merge1[[#This Row],[Azad.Sell]]=0,"",Table_Merge1[[#This Row],[LME Zinc stock]]*Table_Merge1[[#This Row],[Azad.Sell]]),"")</f>
        <v/>
      </c>
      <c r="AS3585" s="288" t="str">
        <f>IFERROR(IF(Table_Merge1[[#This Row],[LME Zinc 3-month]]*Table_Merge1[[#This Row],[Azad.Sell]]=0,"",Table_Merge1[[#This Row],[LME Zinc 3-month]]*Table_Merge1[[#This Row],[Azad.Sell]]),"")</f>
        <v/>
      </c>
      <c r="AT3585"/>
    </row>
    <row r="3586" spans="15:46" x14ac:dyDescent="0.25">
      <c r="O3586" s="283">
        <f>IFERROR(DATE(Table7[[#This Row],[year]],MONTH(DATEVALUE(Table7[[#This Row],[month]]&amp;"1")),Table7[[#This Row],[day]]),"")</f>
        <v>39896</v>
      </c>
      <c r="P3586" s="257" t="s">
        <v>7011</v>
      </c>
      <c r="Q3586" s="257">
        <v>2009</v>
      </c>
      <c r="R3586" s="257" t="s">
        <v>3435</v>
      </c>
      <c r="S3586" s="257">
        <v>24</v>
      </c>
      <c r="T3586" s="257">
        <v>928.75</v>
      </c>
      <c r="U3586" s="257">
        <v>1493.5</v>
      </c>
      <c r="V3586" s="257">
        <v>3658350</v>
      </c>
      <c r="X3586" s="260">
        <v>39982</v>
      </c>
      <c r="Z3586" s="260">
        <v>12</v>
      </c>
      <c r="AB3586" s="260" t="str">
        <f>IFERROR(IFERROR(VLOOKUP(Table_Merge1[[#This Row],[Column1]],Table11[#All],2,FALSE),LEFT(AB3587,8)&amp;IF(LEN((RIGHT(AB3587,2)+1))&lt;2,"0"&amp;(RIGHT(AB3587,2)+1),(RIGHT(AB3587,2)-1))),"")</f>
        <v/>
      </c>
      <c r="AC3586" s="259" t="str">
        <f>LEFT(Table_Merge1[[#This Row],[Column2]],4)</f>
        <v/>
      </c>
      <c r="AD3586" s="259" t="str">
        <f>RIGHT(LEFT(Table_Merge1[[#This Row],[Column2]],7),2)</f>
        <v/>
      </c>
      <c r="AE3586" s="259" t="str">
        <f>RIGHT(Table_Merge1[[#This Row],[Column2]],2)</f>
        <v/>
      </c>
      <c r="AH3586" s="260">
        <v>2009</v>
      </c>
      <c r="AI3586" t="s">
        <v>3441</v>
      </c>
      <c r="AJ3586" s="260">
        <v>18</v>
      </c>
      <c r="AK3586">
        <v>936.75</v>
      </c>
      <c r="AL3586">
        <v>1640</v>
      </c>
      <c r="AM3586">
        <v>4399600</v>
      </c>
      <c r="AP3586" s="287" t="str">
        <f>IFERROR(IF(Table_Merge1[[#This Row],[LME Zinc stock]]*Table_Merge1[[#This Row],[Nima.مقدار]]=0,"",Table_Merge1[[#This Row],[LME Zinc stock]]*Table_Merge1[[#This Row],[Nima.مقدار]]),"")</f>
        <v/>
      </c>
      <c r="AQ3586" s="287" t="str">
        <f>IFERROR(IF(Table_Merge1[[#This Row],[LME Zinc 3-month]]*Table_Merge1[[#This Row],[Nima.مقدار]]=0,"",Table_Merge1[[#This Row],[LME Zinc 3-month]]*Table_Merge1[[#This Row],[Nima.مقدار]]),"")</f>
        <v/>
      </c>
      <c r="AR3586" s="288" t="str">
        <f>IFERROR(IF(Table_Merge1[[#This Row],[LME Zinc stock]]*Table_Merge1[[#This Row],[Azad.Sell]]=0,"",Table_Merge1[[#This Row],[LME Zinc stock]]*Table_Merge1[[#This Row],[Azad.Sell]]),"")</f>
        <v/>
      </c>
      <c r="AS3586" s="288" t="str">
        <f>IFERROR(IF(Table_Merge1[[#This Row],[LME Zinc 3-month]]*Table_Merge1[[#This Row],[Azad.Sell]]=0,"",Table_Merge1[[#This Row],[LME Zinc 3-month]]*Table_Merge1[[#This Row],[Azad.Sell]]),"")</f>
        <v/>
      </c>
      <c r="AT3586"/>
    </row>
    <row r="3587" spans="15:46" x14ac:dyDescent="0.25">
      <c r="O3587" s="284">
        <f>IFERROR(DATE(Table7[[#This Row],[year]],MONTH(DATEVALUE(Table7[[#This Row],[month]]&amp;"1")),Table7[[#This Row],[day]]),"")</f>
        <v>39895</v>
      </c>
      <c r="P3587" s="195" t="s">
        <v>7012</v>
      </c>
      <c r="Q3587" s="195">
        <v>2009</v>
      </c>
      <c r="R3587" s="195" t="s">
        <v>3435</v>
      </c>
      <c r="S3587" s="195">
        <v>23</v>
      </c>
      <c r="T3587" s="195">
        <v>952.75</v>
      </c>
      <c r="U3587" s="195">
        <v>1506</v>
      </c>
      <c r="V3587" s="195">
        <v>3666875</v>
      </c>
      <c r="X3587" s="260">
        <v>39981</v>
      </c>
      <c r="Z3587" s="260">
        <v>12</v>
      </c>
      <c r="AB3587" s="260" t="str">
        <f>IFERROR(IFERROR(VLOOKUP(Table_Merge1[[#This Row],[Column1]],Table11[#All],2,FALSE),LEFT(AB3588,8)&amp;IF(LEN((RIGHT(AB3588,2)+1))&lt;2,"0"&amp;(RIGHT(AB3588,2)+1),(RIGHT(AB3588,2)-1))),"")</f>
        <v/>
      </c>
      <c r="AC3587" s="259" t="str">
        <f>LEFT(Table_Merge1[[#This Row],[Column2]],4)</f>
        <v/>
      </c>
      <c r="AD3587" s="259" t="str">
        <f>RIGHT(LEFT(Table_Merge1[[#This Row],[Column2]],7),2)</f>
        <v/>
      </c>
      <c r="AE3587" s="259" t="str">
        <f>RIGHT(Table_Merge1[[#This Row],[Column2]],2)</f>
        <v/>
      </c>
      <c r="AH3587" s="260">
        <v>2009</v>
      </c>
      <c r="AI3587" t="s">
        <v>3441</v>
      </c>
      <c r="AJ3587" s="260">
        <v>17</v>
      </c>
      <c r="AK3587">
        <v>933.75</v>
      </c>
      <c r="AL3587">
        <v>1585</v>
      </c>
      <c r="AM3587">
        <v>4399350</v>
      </c>
      <c r="AP3587" s="287" t="str">
        <f>IFERROR(IF(Table_Merge1[[#This Row],[LME Zinc stock]]*Table_Merge1[[#This Row],[Nima.مقدار]]=0,"",Table_Merge1[[#This Row],[LME Zinc stock]]*Table_Merge1[[#This Row],[Nima.مقدار]]),"")</f>
        <v/>
      </c>
      <c r="AQ3587" s="287" t="str">
        <f>IFERROR(IF(Table_Merge1[[#This Row],[LME Zinc 3-month]]*Table_Merge1[[#This Row],[Nima.مقدار]]=0,"",Table_Merge1[[#This Row],[LME Zinc 3-month]]*Table_Merge1[[#This Row],[Nima.مقدار]]),"")</f>
        <v/>
      </c>
      <c r="AR3587" s="288" t="str">
        <f>IFERROR(IF(Table_Merge1[[#This Row],[LME Zinc stock]]*Table_Merge1[[#This Row],[Azad.Sell]]=0,"",Table_Merge1[[#This Row],[LME Zinc stock]]*Table_Merge1[[#This Row],[Azad.Sell]]),"")</f>
        <v/>
      </c>
      <c r="AS3587" s="288" t="str">
        <f>IFERROR(IF(Table_Merge1[[#This Row],[LME Zinc 3-month]]*Table_Merge1[[#This Row],[Azad.Sell]]=0,"",Table_Merge1[[#This Row],[LME Zinc 3-month]]*Table_Merge1[[#This Row],[Azad.Sell]]),"")</f>
        <v/>
      </c>
      <c r="AT3587"/>
    </row>
    <row r="3588" spans="15:46" x14ac:dyDescent="0.25">
      <c r="O3588" s="283">
        <f>IFERROR(DATE(Table7[[#This Row],[year]],MONTH(DATEVALUE(Table7[[#This Row],[month]]&amp;"1")),Table7[[#This Row],[day]]),"")</f>
        <v>39892</v>
      </c>
      <c r="P3588" s="257" t="s">
        <v>7013</v>
      </c>
      <c r="Q3588" s="257">
        <v>2009</v>
      </c>
      <c r="R3588" s="257" t="s">
        <v>3435</v>
      </c>
      <c r="S3588" s="257">
        <v>20</v>
      </c>
      <c r="T3588" s="257">
        <v>957</v>
      </c>
      <c r="U3588" s="257">
        <v>1505</v>
      </c>
      <c r="V3588" s="257">
        <v>3651275</v>
      </c>
      <c r="X3588" s="260">
        <v>39980</v>
      </c>
      <c r="Z3588" s="260">
        <v>1</v>
      </c>
      <c r="AB3588" s="260" t="str">
        <f>IFERROR(IFERROR(VLOOKUP(Table_Merge1[[#This Row],[Column1]],Table11[#All],2,FALSE),LEFT(AB3589,8)&amp;IF(LEN((RIGHT(AB3589,2)+1))&lt;2,"0"&amp;(RIGHT(AB3589,2)+1),(RIGHT(AB3589,2)-1))),"")</f>
        <v/>
      </c>
      <c r="AC3588" s="259" t="str">
        <f>LEFT(Table_Merge1[[#This Row],[Column2]],4)</f>
        <v/>
      </c>
      <c r="AD3588" s="259" t="str">
        <f>RIGHT(LEFT(Table_Merge1[[#This Row],[Column2]],7),2)</f>
        <v/>
      </c>
      <c r="AE3588" s="259" t="str">
        <f>RIGHT(Table_Merge1[[#This Row],[Column2]],2)</f>
        <v/>
      </c>
      <c r="AH3588" s="260">
        <v>2009</v>
      </c>
      <c r="AI3588" t="s">
        <v>3441</v>
      </c>
      <c r="AJ3588" s="260">
        <v>16</v>
      </c>
      <c r="AK3588">
        <v>936.75</v>
      </c>
      <c r="AL3588">
        <v>1622.5</v>
      </c>
      <c r="AM3588">
        <v>4400725</v>
      </c>
      <c r="AP3588" s="287" t="str">
        <f>IFERROR(IF(Table_Merge1[[#This Row],[LME Zinc stock]]*Table_Merge1[[#This Row],[Nima.مقدار]]=0,"",Table_Merge1[[#This Row],[LME Zinc stock]]*Table_Merge1[[#This Row],[Nima.مقدار]]),"")</f>
        <v/>
      </c>
      <c r="AQ3588" s="287" t="str">
        <f>IFERROR(IF(Table_Merge1[[#This Row],[LME Zinc 3-month]]*Table_Merge1[[#This Row],[Nima.مقدار]]=0,"",Table_Merge1[[#This Row],[LME Zinc 3-month]]*Table_Merge1[[#This Row],[Nima.مقدار]]),"")</f>
        <v/>
      </c>
      <c r="AR3588" s="288" t="str">
        <f>IFERROR(IF(Table_Merge1[[#This Row],[LME Zinc stock]]*Table_Merge1[[#This Row],[Azad.Sell]]=0,"",Table_Merge1[[#This Row],[LME Zinc stock]]*Table_Merge1[[#This Row],[Azad.Sell]]),"")</f>
        <v/>
      </c>
      <c r="AS3588" s="288" t="str">
        <f>IFERROR(IF(Table_Merge1[[#This Row],[LME Zinc 3-month]]*Table_Merge1[[#This Row],[Azad.Sell]]=0,"",Table_Merge1[[#This Row],[LME Zinc 3-month]]*Table_Merge1[[#This Row],[Azad.Sell]]),"")</f>
        <v/>
      </c>
      <c r="AT3588"/>
    </row>
    <row r="3589" spans="15:46" x14ac:dyDescent="0.25">
      <c r="O3589" s="284">
        <f>IFERROR(DATE(Table7[[#This Row],[year]],MONTH(DATEVALUE(Table7[[#This Row],[month]]&amp;"1")),Table7[[#This Row],[day]]),"")</f>
        <v>39891</v>
      </c>
      <c r="P3589" s="195" t="s">
        <v>7014</v>
      </c>
      <c r="Q3589" s="195">
        <v>2009</v>
      </c>
      <c r="R3589" s="195" t="s">
        <v>3435</v>
      </c>
      <c r="S3589" s="195">
        <v>19</v>
      </c>
      <c r="T3589" s="195">
        <v>937.25</v>
      </c>
      <c r="U3589" s="195">
        <v>1489</v>
      </c>
      <c r="V3589" s="195">
        <v>3551175</v>
      </c>
      <c r="X3589" s="260">
        <v>39979</v>
      </c>
      <c r="Z3589" s="260">
        <v>1</v>
      </c>
      <c r="AB3589" s="260" t="str">
        <f>IFERROR(IFERROR(VLOOKUP(Table_Merge1[[#This Row],[Column1]],Table11[#All],2,FALSE),LEFT(AB3590,8)&amp;IF(LEN((RIGHT(AB3590,2)+1))&lt;2,"0"&amp;(RIGHT(AB3590,2)+1),(RIGHT(AB3590,2)-1))),"")</f>
        <v/>
      </c>
      <c r="AC3589" s="259" t="str">
        <f>LEFT(Table_Merge1[[#This Row],[Column2]],4)</f>
        <v/>
      </c>
      <c r="AD3589" s="259" t="str">
        <f>RIGHT(LEFT(Table_Merge1[[#This Row],[Column2]],7),2)</f>
        <v/>
      </c>
      <c r="AE3589" s="259" t="str">
        <f>RIGHT(Table_Merge1[[#This Row],[Column2]],2)</f>
        <v/>
      </c>
      <c r="AH3589" s="260">
        <v>2009</v>
      </c>
      <c r="AI3589" t="s">
        <v>3441</v>
      </c>
      <c r="AJ3589" s="260">
        <v>15</v>
      </c>
      <c r="AK3589">
        <v>932</v>
      </c>
      <c r="AL3589">
        <v>1643.5</v>
      </c>
      <c r="AM3589">
        <v>4397325</v>
      </c>
      <c r="AP3589" s="287" t="str">
        <f>IFERROR(IF(Table_Merge1[[#This Row],[LME Zinc stock]]*Table_Merge1[[#This Row],[Nima.مقدار]]=0,"",Table_Merge1[[#This Row],[LME Zinc stock]]*Table_Merge1[[#This Row],[Nima.مقدار]]),"")</f>
        <v/>
      </c>
      <c r="AQ3589" s="287" t="str">
        <f>IFERROR(IF(Table_Merge1[[#This Row],[LME Zinc 3-month]]*Table_Merge1[[#This Row],[Nima.مقدار]]=0,"",Table_Merge1[[#This Row],[LME Zinc 3-month]]*Table_Merge1[[#This Row],[Nima.مقدار]]),"")</f>
        <v/>
      </c>
      <c r="AR3589" s="288" t="str">
        <f>IFERROR(IF(Table_Merge1[[#This Row],[LME Zinc stock]]*Table_Merge1[[#This Row],[Azad.Sell]]=0,"",Table_Merge1[[#This Row],[LME Zinc stock]]*Table_Merge1[[#This Row],[Azad.Sell]]),"")</f>
        <v/>
      </c>
      <c r="AS3589" s="288" t="str">
        <f>IFERROR(IF(Table_Merge1[[#This Row],[LME Zinc 3-month]]*Table_Merge1[[#This Row],[Azad.Sell]]=0,"",Table_Merge1[[#This Row],[LME Zinc 3-month]]*Table_Merge1[[#This Row],[Azad.Sell]]),"")</f>
        <v/>
      </c>
      <c r="AT3589"/>
    </row>
    <row r="3590" spans="15:46" x14ac:dyDescent="0.25">
      <c r="O3590" s="283">
        <f>IFERROR(DATE(Table7[[#This Row],[year]],MONTH(DATEVALUE(Table7[[#This Row],[month]]&amp;"1")),Table7[[#This Row],[day]]),"")</f>
        <v>39890</v>
      </c>
      <c r="P3590" s="257" t="s">
        <v>7015</v>
      </c>
      <c r="Q3590" s="257">
        <v>2009</v>
      </c>
      <c r="R3590" s="257" t="s">
        <v>3435</v>
      </c>
      <c r="S3590" s="257">
        <v>18</v>
      </c>
      <c r="T3590" s="257">
        <v>910.75</v>
      </c>
      <c r="U3590" s="257">
        <v>1457</v>
      </c>
      <c r="V3590" s="257">
        <v>3546375</v>
      </c>
      <c r="X3590" s="260">
        <v>39976</v>
      </c>
      <c r="Z3590" s="260">
        <v>1</v>
      </c>
      <c r="AB3590" s="260" t="str">
        <f>IFERROR(IFERROR(VLOOKUP(Table_Merge1[[#This Row],[Column1]],Table11[#All],2,FALSE),LEFT(AB3591,8)&amp;IF(LEN((RIGHT(AB3591,2)+1))&lt;2,"0"&amp;(RIGHT(AB3591,2)+1),(RIGHT(AB3591,2)-1))),"")</f>
        <v/>
      </c>
      <c r="AC3590" s="259" t="str">
        <f>LEFT(Table_Merge1[[#This Row],[Column2]],4)</f>
        <v/>
      </c>
      <c r="AD3590" s="259" t="str">
        <f>RIGHT(LEFT(Table_Merge1[[#This Row],[Column2]],7),2)</f>
        <v/>
      </c>
      <c r="AE3590" s="259" t="str">
        <f>RIGHT(Table_Merge1[[#This Row],[Column2]],2)</f>
        <v/>
      </c>
      <c r="AH3590" s="260">
        <v>2009</v>
      </c>
      <c r="AI3590" t="s">
        <v>3441</v>
      </c>
      <c r="AJ3590" s="260">
        <v>12</v>
      </c>
      <c r="AK3590">
        <v>950</v>
      </c>
      <c r="AL3590">
        <v>1645</v>
      </c>
      <c r="AM3590">
        <v>4394825</v>
      </c>
      <c r="AP3590" s="287" t="str">
        <f>IFERROR(IF(Table_Merge1[[#This Row],[LME Zinc stock]]*Table_Merge1[[#This Row],[Nima.مقدار]]=0,"",Table_Merge1[[#This Row],[LME Zinc stock]]*Table_Merge1[[#This Row],[Nima.مقدار]]),"")</f>
        <v/>
      </c>
      <c r="AQ3590" s="287" t="str">
        <f>IFERROR(IF(Table_Merge1[[#This Row],[LME Zinc 3-month]]*Table_Merge1[[#This Row],[Nima.مقدار]]=0,"",Table_Merge1[[#This Row],[LME Zinc 3-month]]*Table_Merge1[[#This Row],[Nima.مقدار]]),"")</f>
        <v/>
      </c>
      <c r="AR3590" s="288" t="str">
        <f>IFERROR(IF(Table_Merge1[[#This Row],[LME Zinc stock]]*Table_Merge1[[#This Row],[Azad.Sell]]=0,"",Table_Merge1[[#This Row],[LME Zinc stock]]*Table_Merge1[[#This Row],[Azad.Sell]]),"")</f>
        <v/>
      </c>
      <c r="AS3590" s="288" t="str">
        <f>IFERROR(IF(Table_Merge1[[#This Row],[LME Zinc 3-month]]*Table_Merge1[[#This Row],[Azad.Sell]]=0,"",Table_Merge1[[#This Row],[LME Zinc 3-month]]*Table_Merge1[[#This Row],[Azad.Sell]]),"")</f>
        <v/>
      </c>
      <c r="AT3590"/>
    </row>
    <row r="3591" spans="15:46" x14ac:dyDescent="0.25">
      <c r="O3591" s="284">
        <f>IFERROR(DATE(Table7[[#This Row],[year]],MONTH(DATEVALUE(Table7[[#This Row],[month]]&amp;"1")),Table7[[#This Row],[day]]),"")</f>
        <v>39889</v>
      </c>
      <c r="P3591" s="195" t="s">
        <v>7016</v>
      </c>
      <c r="Q3591" s="195">
        <v>2009</v>
      </c>
      <c r="R3591" s="195" t="s">
        <v>3435</v>
      </c>
      <c r="S3591" s="195">
        <v>17</v>
      </c>
      <c r="T3591" s="195">
        <v>920</v>
      </c>
      <c r="U3591" s="195">
        <v>1460</v>
      </c>
      <c r="V3591" s="195">
        <v>3511225</v>
      </c>
      <c r="X3591" s="260">
        <v>39975</v>
      </c>
      <c r="Z3591" s="260">
        <v>1</v>
      </c>
      <c r="AB3591" s="260" t="str">
        <f>IFERROR(IFERROR(VLOOKUP(Table_Merge1[[#This Row],[Column1]],Table11[#All],2,FALSE),LEFT(AB3592,8)&amp;IF(LEN((RIGHT(AB3592,2)+1))&lt;2,"0"&amp;(RIGHT(AB3592,2)+1),(RIGHT(AB3592,2)-1))),"")</f>
        <v/>
      </c>
      <c r="AC3591" s="259" t="str">
        <f>LEFT(Table_Merge1[[#This Row],[Column2]],4)</f>
        <v/>
      </c>
      <c r="AD3591" s="259" t="str">
        <f>RIGHT(LEFT(Table_Merge1[[#This Row],[Column2]],7),2)</f>
        <v/>
      </c>
      <c r="AE3591" s="259" t="str">
        <f>RIGHT(Table_Merge1[[#This Row],[Column2]],2)</f>
        <v/>
      </c>
      <c r="AH3591" s="260">
        <v>2009</v>
      </c>
      <c r="AI3591" t="s">
        <v>3441</v>
      </c>
      <c r="AJ3591" s="260">
        <v>11</v>
      </c>
      <c r="AK3591">
        <v>953</v>
      </c>
      <c r="AL3591" t="s">
        <v>3621</v>
      </c>
      <c r="AM3591" t="s">
        <v>3621</v>
      </c>
      <c r="AP3591" s="287" t="str">
        <f>IFERROR(IF(Table_Merge1[[#This Row],[LME Zinc stock]]*Table_Merge1[[#This Row],[Nima.مقدار]]=0,"",Table_Merge1[[#This Row],[LME Zinc stock]]*Table_Merge1[[#This Row],[Nima.مقدار]]),"")</f>
        <v/>
      </c>
      <c r="AQ3591" s="287" t="str">
        <f>IFERROR(IF(Table_Merge1[[#This Row],[LME Zinc 3-month]]*Table_Merge1[[#This Row],[Nima.مقدار]]=0,"",Table_Merge1[[#This Row],[LME Zinc 3-month]]*Table_Merge1[[#This Row],[Nima.مقدار]]),"")</f>
        <v/>
      </c>
      <c r="AR3591" s="288" t="str">
        <f>IFERROR(IF(Table_Merge1[[#This Row],[LME Zinc stock]]*Table_Merge1[[#This Row],[Azad.Sell]]=0,"",Table_Merge1[[#This Row],[LME Zinc stock]]*Table_Merge1[[#This Row],[Azad.Sell]]),"")</f>
        <v/>
      </c>
      <c r="AS3591" s="288" t="str">
        <f>IFERROR(IF(Table_Merge1[[#This Row],[LME Zinc 3-month]]*Table_Merge1[[#This Row],[Azad.Sell]]=0,"",Table_Merge1[[#This Row],[LME Zinc 3-month]]*Table_Merge1[[#This Row],[Azad.Sell]]),"")</f>
        <v/>
      </c>
      <c r="AT3591"/>
    </row>
    <row r="3592" spans="15:46" x14ac:dyDescent="0.25">
      <c r="O3592" s="283">
        <f>IFERROR(DATE(Table7[[#This Row],[year]],MONTH(DATEVALUE(Table7[[#This Row],[month]]&amp;"1")),Table7[[#This Row],[day]]),"")</f>
        <v>39888</v>
      </c>
      <c r="P3592" s="257" t="s">
        <v>7017</v>
      </c>
      <c r="Q3592" s="257">
        <v>2009</v>
      </c>
      <c r="R3592" s="257" t="s">
        <v>3435</v>
      </c>
      <c r="S3592" s="257">
        <v>16</v>
      </c>
      <c r="T3592" s="257">
        <v>923</v>
      </c>
      <c r="U3592" s="257">
        <v>1490.5</v>
      </c>
      <c r="V3592" s="257">
        <v>3474300</v>
      </c>
      <c r="X3592" s="260">
        <v>39974</v>
      </c>
      <c r="Z3592" s="260">
        <v>1</v>
      </c>
      <c r="AB3592" s="260" t="str">
        <f>IFERROR(IFERROR(VLOOKUP(Table_Merge1[[#This Row],[Column1]],Table11[#All],2,FALSE),LEFT(AB3593,8)&amp;IF(LEN((RIGHT(AB3593,2)+1))&lt;2,"0"&amp;(RIGHT(AB3593,2)+1),(RIGHT(AB3593,2)-1))),"")</f>
        <v/>
      </c>
      <c r="AC3592" s="259" t="str">
        <f>LEFT(Table_Merge1[[#This Row],[Column2]],4)</f>
        <v/>
      </c>
      <c r="AD3592" s="259" t="str">
        <f>RIGHT(LEFT(Table_Merge1[[#This Row],[Column2]],7),2)</f>
        <v/>
      </c>
      <c r="AE3592" s="259" t="str">
        <f>RIGHT(Table_Merge1[[#This Row],[Column2]],2)</f>
        <v/>
      </c>
      <c r="AH3592" s="260">
        <v>2009</v>
      </c>
      <c r="AI3592" t="s">
        <v>3441</v>
      </c>
      <c r="AJ3592" s="260">
        <v>10</v>
      </c>
      <c r="AK3592">
        <v>961.25</v>
      </c>
      <c r="AL3592">
        <v>1651</v>
      </c>
      <c r="AM3592">
        <v>4398350</v>
      </c>
      <c r="AP3592" s="287" t="str">
        <f>IFERROR(IF(Table_Merge1[[#This Row],[LME Zinc stock]]*Table_Merge1[[#This Row],[Nima.مقدار]]=0,"",Table_Merge1[[#This Row],[LME Zinc stock]]*Table_Merge1[[#This Row],[Nima.مقدار]]),"")</f>
        <v/>
      </c>
      <c r="AQ3592" s="287" t="str">
        <f>IFERROR(IF(Table_Merge1[[#This Row],[LME Zinc 3-month]]*Table_Merge1[[#This Row],[Nima.مقدار]]=0,"",Table_Merge1[[#This Row],[LME Zinc 3-month]]*Table_Merge1[[#This Row],[Nima.مقدار]]),"")</f>
        <v/>
      </c>
      <c r="AR3592" s="288" t="str">
        <f>IFERROR(IF(Table_Merge1[[#This Row],[LME Zinc stock]]*Table_Merge1[[#This Row],[Azad.Sell]]=0,"",Table_Merge1[[#This Row],[LME Zinc stock]]*Table_Merge1[[#This Row],[Azad.Sell]]),"")</f>
        <v/>
      </c>
      <c r="AS3592" s="288" t="str">
        <f>IFERROR(IF(Table_Merge1[[#This Row],[LME Zinc 3-month]]*Table_Merge1[[#This Row],[Azad.Sell]]=0,"",Table_Merge1[[#This Row],[LME Zinc 3-month]]*Table_Merge1[[#This Row],[Azad.Sell]]),"")</f>
        <v/>
      </c>
      <c r="AT3592"/>
    </row>
    <row r="3593" spans="15:46" x14ac:dyDescent="0.25">
      <c r="O3593" s="284">
        <f>IFERROR(DATE(Table7[[#This Row],[year]],MONTH(DATEVALUE(Table7[[#This Row],[month]]&amp;"1")),Table7[[#This Row],[day]]),"")</f>
        <v>39885</v>
      </c>
      <c r="P3593" s="195" t="s">
        <v>7018</v>
      </c>
      <c r="Q3593" s="195">
        <v>2009</v>
      </c>
      <c r="R3593" s="195" t="s">
        <v>3435</v>
      </c>
      <c r="S3593" s="195">
        <v>13</v>
      </c>
      <c r="T3593" s="195">
        <v>920</v>
      </c>
      <c r="U3593" s="195">
        <v>1451.5</v>
      </c>
      <c r="V3593" s="195">
        <v>3471800</v>
      </c>
      <c r="X3593" s="260">
        <v>39973</v>
      </c>
      <c r="Z3593" s="260">
        <v>1</v>
      </c>
      <c r="AB3593" s="260" t="str">
        <f>IFERROR(IFERROR(VLOOKUP(Table_Merge1[[#This Row],[Column1]],Table11[#All],2,FALSE),LEFT(AB3594,8)&amp;IF(LEN((RIGHT(AB3594,2)+1))&lt;2,"0"&amp;(RIGHT(AB3594,2)+1),(RIGHT(AB3594,2)-1))),"")</f>
        <v/>
      </c>
      <c r="AC3593" s="259" t="str">
        <f>LEFT(Table_Merge1[[#This Row],[Column2]],4)</f>
        <v/>
      </c>
      <c r="AD3593" s="259" t="str">
        <f>RIGHT(LEFT(Table_Merge1[[#This Row],[Column2]],7),2)</f>
        <v/>
      </c>
      <c r="AE3593" s="259" t="str">
        <f>RIGHT(Table_Merge1[[#This Row],[Column2]],2)</f>
        <v/>
      </c>
      <c r="AH3593" s="260">
        <v>2009</v>
      </c>
      <c r="AI3593" t="s">
        <v>3441</v>
      </c>
      <c r="AJ3593" s="260">
        <v>9</v>
      </c>
      <c r="AK3593">
        <v>952.5</v>
      </c>
      <c r="AL3593">
        <v>1647</v>
      </c>
      <c r="AM3593">
        <v>4371000</v>
      </c>
      <c r="AP3593" s="287" t="str">
        <f>IFERROR(IF(Table_Merge1[[#This Row],[LME Zinc stock]]*Table_Merge1[[#This Row],[Nima.مقدار]]=0,"",Table_Merge1[[#This Row],[LME Zinc stock]]*Table_Merge1[[#This Row],[Nima.مقدار]]),"")</f>
        <v/>
      </c>
      <c r="AQ3593" s="287" t="str">
        <f>IFERROR(IF(Table_Merge1[[#This Row],[LME Zinc 3-month]]*Table_Merge1[[#This Row],[Nima.مقدار]]=0,"",Table_Merge1[[#This Row],[LME Zinc 3-month]]*Table_Merge1[[#This Row],[Nima.مقدار]]),"")</f>
        <v/>
      </c>
      <c r="AR3593" s="288" t="str">
        <f>IFERROR(IF(Table_Merge1[[#This Row],[LME Zinc stock]]*Table_Merge1[[#This Row],[Azad.Sell]]=0,"",Table_Merge1[[#This Row],[LME Zinc stock]]*Table_Merge1[[#This Row],[Azad.Sell]]),"")</f>
        <v/>
      </c>
      <c r="AS3593" s="288" t="str">
        <f>IFERROR(IF(Table_Merge1[[#This Row],[LME Zinc 3-month]]*Table_Merge1[[#This Row],[Azad.Sell]]=0,"",Table_Merge1[[#This Row],[LME Zinc 3-month]]*Table_Merge1[[#This Row],[Azad.Sell]]),"")</f>
        <v/>
      </c>
      <c r="AT3593"/>
    </row>
    <row r="3594" spans="15:46" x14ac:dyDescent="0.25">
      <c r="O3594" s="283">
        <f>IFERROR(DATE(Table7[[#This Row],[year]],MONTH(DATEVALUE(Table7[[#This Row],[month]]&amp;"1")),Table7[[#This Row],[day]]),"")</f>
        <v>39884</v>
      </c>
      <c r="P3594" s="257" t="s">
        <v>7019</v>
      </c>
      <c r="Q3594" s="257">
        <v>2009</v>
      </c>
      <c r="R3594" s="257" t="s">
        <v>3435</v>
      </c>
      <c r="S3594" s="257">
        <v>12</v>
      </c>
      <c r="T3594" s="257">
        <v>914.5</v>
      </c>
      <c r="U3594" s="257">
        <v>1415.5</v>
      </c>
      <c r="V3594" s="257">
        <v>3476525</v>
      </c>
      <c r="X3594" s="260">
        <v>39972</v>
      </c>
      <c r="Z3594" s="260">
        <v>1</v>
      </c>
      <c r="AB3594" s="260" t="str">
        <f>IFERROR(IFERROR(VLOOKUP(Table_Merge1[[#This Row],[Column1]],Table11[#All],2,FALSE),LEFT(AB3595,8)&amp;IF(LEN((RIGHT(AB3595,2)+1))&lt;2,"0"&amp;(RIGHT(AB3595,2)+1),(RIGHT(AB3595,2)-1))),"")</f>
        <v/>
      </c>
      <c r="AC3594" s="259" t="str">
        <f>LEFT(Table_Merge1[[#This Row],[Column2]],4)</f>
        <v/>
      </c>
      <c r="AD3594" s="259" t="str">
        <f>RIGHT(LEFT(Table_Merge1[[#This Row],[Column2]],7),2)</f>
        <v/>
      </c>
      <c r="AE3594" s="259" t="str">
        <f>RIGHT(Table_Merge1[[#This Row],[Column2]],2)</f>
        <v/>
      </c>
      <c r="AH3594" s="260">
        <v>2009</v>
      </c>
      <c r="AI3594" t="s">
        <v>3441</v>
      </c>
      <c r="AJ3594" s="260">
        <v>8</v>
      </c>
      <c r="AK3594">
        <v>946.5</v>
      </c>
      <c r="AL3594">
        <v>1675.5</v>
      </c>
      <c r="AM3594">
        <v>4365925</v>
      </c>
      <c r="AP3594" s="287" t="str">
        <f>IFERROR(IF(Table_Merge1[[#This Row],[LME Zinc stock]]*Table_Merge1[[#This Row],[Nima.مقدار]]=0,"",Table_Merge1[[#This Row],[LME Zinc stock]]*Table_Merge1[[#This Row],[Nima.مقدار]]),"")</f>
        <v/>
      </c>
      <c r="AQ3594" s="287" t="str">
        <f>IFERROR(IF(Table_Merge1[[#This Row],[LME Zinc 3-month]]*Table_Merge1[[#This Row],[Nima.مقدار]]=0,"",Table_Merge1[[#This Row],[LME Zinc 3-month]]*Table_Merge1[[#This Row],[Nima.مقدار]]),"")</f>
        <v/>
      </c>
      <c r="AR3594" s="288" t="str">
        <f>IFERROR(IF(Table_Merge1[[#This Row],[LME Zinc stock]]*Table_Merge1[[#This Row],[Azad.Sell]]=0,"",Table_Merge1[[#This Row],[LME Zinc stock]]*Table_Merge1[[#This Row],[Azad.Sell]]),"")</f>
        <v/>
      </c>
      <c r="AS3594" s="288" t="str">
        <f>IFERROR(IF(Table_Merge1[[#This Row],[LME Zinc 3-month]]*Table_Merge1[[#This Row],[Azad.Sell]]=0,"",Table_Merge1[[#This Row],[LME Zinc 3-month]]*Table_Merge1[[#This Row],[Azad.Sell]]),"")</f>
        <v/>
      </c>
      <c r="AT3594"/>
    </row>
    <row r="3595" spans="15:46" x14ac:dyDescent="0.25">
      <c r="O3595" s="284">
        <f>IFERROR(DATE(Table7[[#This Row],[year]],MONTH(DATEVALUE(Table7[[#This Row],[month]]&amp;"1")),Table7[[#This Row],[day]]),"")</f>
        <v>39883</v>
      </c>
      <c r="P3595" s="195" t="s">
        <v>7020</v>
      </c>
      <c r="Q3595" s="195">
        <v>2009</v>
      </c>
      <c r="R3595" s="195" t="s">
        <v>3435</v>
      </c>
      <c r="S3595" s="195">
        <v>11</v>
      </c>
      <c r="T3595" s="195">
        <v>900</v>
      </c>
      <c r="U3595" s="195">
        <v>1378</v>
      </c>
      <c r="V3595" s="195">
        <v>3477300</v>
      </c>
      <c r="X3595" s="260">
        <v>39969</v>
      </c>
      <c r="Z3595" s="260">
        <v>1</v>
      </c>
      <c r="AB3595" s="260" t="str">
        <f>IFERROR(IFERROR(VLOOKUP(Table_Merge1[[#This Row],[Column1]],Table11[#All],2,FALSE),LEFT(AB3596,8)&amp;IF(LEN((RIGHT(AB3596,2)+1))&lt;2,"0"&amp;(RIGHT(AB3596,2)+1),(RIGHT(AB3596,2)-1))),"")</f>
        <v/>
      </c>
      <c r="AC3595" s="259" t="str">
        <f>LEFT(Table_Merge1[[#This Row],[Column2]],4)</f>
        <v/>
      </c>
      <c r="AD3595" s="259" t="str">
        <f>RIGHT(LEFT(Table_Merge1[[#This Row],[Column2]],7),2)</f>
        <v/>
      </c>
      <c r="AE3595" s="259" t="str">
        <f>RIGHT(Table_Merge1[[#This Row],[Column2]],2)</f>
        <v/>
      </c>
      <c r="AH3595" s="260">
        <v>2009</v>
      </c>
      <c r="AI3595" t="s">
        <v>3441</v>
      </c>
      <c r="AJ3595" s="260">
        <v>5</v>
      </c>
      <c r="AK3595">
        <v>977.75</v>
      </c>
      <c r="AL3595">
        <v>1655.5</v>
      </c>
      <c r="AM3595">
        <v>4345425</v>
      </c>
      <c r="AP3595" s="287" t="str">
        <f>IFERROR(IF(Table_Merge1[[#This Row],[LME Zinc stock]]*Table_Merge1[[#This Row],[Nima.مقدار]]=0,"",Table_Merge1[[#This Row],[LME Zinc stock]]*Table_Merge1[[#This Row],[Nima.مقدار]]),"")</f>
        <v/>
      </c>
      <c r="AQ3595" s="287" t="str">
        <f>IFERROR(IF(Table_Merge1[[#This Row],[LME Zinc 3-month]]*Table_Merge1[[#This Row],[Nima.مقدار]]=0,"",Table_Merge1[[#This Row],[LME Zinc 3-month]]*Table_Merge1[[#This Row],[Nima.مقدار]]),"")</f>
        <v/>
      </c>
      <c r="AR3595" s="288" t="str">
        <f>IFERROR(IF(Table_Merge1[[#This Row],[LME Zinc stock]]*Table_Merge1[[#This Row],[Azad.Sell]]=0,"",Table_Merge1[[#This Row],[LME Zinc stock]]*Table_Merge1[[#This Row],[Azad.Sell]]),"")</f>
        <v/>
      </c>
      <c r="AS3595" s="288" t="str">
        <f>IFERROR(IF(Table_Merge1[[#This Row],[LME Zinc 3-month]]*Table_Merge1[[#This Row],[Azad.Sell]]=0,"",Table_Merge1[[#This Row],[LME Zinc 3-month]]*Table_Merge1[[#This Row],[Azad.Sell]]),"")</f>
        <v/>
      </c>
      <c r="AT3595"/>
    </row>
    <row r="3596" spans="15:46" x14ac:dyDescent="0.25">
      <c r="O3596" s="283">
        <f>IFERROR(DATE(Table7[[#This Row],[year]],MONTH(DATEVALUE(Table7[[#This Row],[month]]&amp;"1")),Table7[[#This Row],[day]]),"")</f>
        <v>39882</v>
      </c>
      <c r="P3596" s="257" t="s">
        <v>7021</v>
      </c>
      <c r="Q3596" s="257">
        <v>2009</v>
      </c>
      <c r="R3596" s="257" t="s">
        <v>3435</v>
      </c>
      <c r="S3596" s="257">
        <v>10</v>
      </c>
      <c r="T3596" s="257">
        <v>911.5</v>
      </c>
      <c r="U3596" s="257" t="s">
        <v>3621</v>
      </c>
      <c r="V3596" s="257" t="s">
        <v>3621</v>
      </c>
      <c r="X3596" s="260">
        <v>39968</v>
      </c>
      <c r="Z3596" s="260">
        <v>1</v>
      </c>
      <c r="AB3596" s="260" t="str">
        <f>IFERROR(IFERROR(VLOOKUP(Table_Merge1[[#This Row],[Column1]],Table11[#All],2,FALSE),LEFT(AB3597,8)&amp;IF(LEN((RIGHT(AB3597,2)+1))&lt;2,"0"&amp;(RIGHT(AB3597,2)+1),(RIGHT(AB3597,2)-1))),"")</f>
        <v/>
      </c>
      <c r="AC3596" s="259" t="str">
        <f>LEFT(Table_Merge1[[#This Row],[Column2]],4)</f>
        <v/>
      </c>
      <c r="AD3596" s="259" t="str">
        <f>RIGHT(LEFT(Table_Merge1[[#This Row],[Column2]],7),2)</f>
        <v/>
      </c>
      <c r="AE3596" s="259" t="str">
        <f>RIGHT(Table_Merge1[[#This Row],[Column2]],2)</f>
        <v/>
      </c>
      <c r="AH3596" s="260">
        <v>2009</v>
      </c>
      <c r="AI3596" t="s">
        <v>3441</v>
      </c>
      <c r="AJ3596" s="260">
        <v>4</v>
      </c>
      <c r="AK3596">
        <v>967.25</v>
      </c>
      <c r="AL3596">
        <v>1627</v>
      </c>
      <c r="AM3596">
        <v>4351575</v>
      </c>
      <c r="AP3596" s="287" t="str">
        <f>IFERROR(IF(Table_Merge1[[#This Row],[LME Zinc stock]]*Table_Merge1[[#This Row],[Nima.مقدار]]=0,"",Table_Merge1[[#This Row],[LME Zinc stock]]*Table_Merge1[[#This Row],[Nima.مقدار]]),"")</f>
        <v/>
      </c>
      <c r="AQ3596" s="287" t="str">
        <f>IFERROR(IF(Table_Merge1[[#This Row],[LME Zinc 3-month]]*Table_Merge1[[#This Row],[Nima.مقدار]]=0,"",Table_Merge1[[#This Row],[LME Zinc 3-month]]*Table_Merge1[[#This Row],[Nima.مقدار]]),"")</f>
        <v/>
      </c>
      <c r="AR3596" s="288" t="str">
        <f>IFERROR(IF(Table_Merge1[[#This Row],[LME Zinc stock]]*Table_Merge1[[#This Row],[Azad.Sell]]=0,"",Table_Merge1[[#This Row],[LME Zinc stock]]*Table_Merge1[[#This Row],[Azad.Sell]]),"")</f>
        <v/>
      </c>
      <c r="AS3596" s="288" t="str">
        <f>IFERROR(IF(Table_Merge1[[#This Row],[LME Zinc 3-month]]*Table_Merge1[[#This Row],[Azad.Sell]]=0,"",Table_Merge1[[#This Row],[LME Zinc 3-month]]*Table_Merge1[[#This Row],[Azad.Sell]]),"")</f>
        <v/>
      </c>
      <c r="AT3596"/>
    </row>
    <row r="3597" spans="15:46" x14ac:dyDescent="0.25">
      <c r="O3597" s="284">
        <f>IFERROR(DATE(Table7[[#This Row],[year]],MONTH(DATEVALUE(Table7[[#This Row],[month]]&amp;"1")),Table7[[#This Row],[day]]),"")</f>
        <v>39881</v>
      </c>
      <c r="P3597" s="195" t="s">
        <v>7022</v>
      </c>
      <c r="Q3597" s="195">
        <v>2009</v>
      </c>
      <c r="R3597" s="195" t="s">
        <v>3435</v>
      </c>
      <c r="S3597" s="195">
        <v>9</v>
      </c>
      <c r="T3597" s="195">
        <v>934.75</v>
      </c>
      <c r="U3597" s="195">
        <v>1405</v>
      </c>
      <c r="V3597" s="195">
        <v>3468975</v>
      </c>
      <c r="X3597" s="260">
        <v>39967</v>
      </c>
      <c r="Z3597" s="260">
        <v>1</v>
      </c>
      <c r="AB3597" s="260" t="str">
        <f>IFERROR(IFERROR(VLOOKUP(Table_Merge1[[#This Row],[Column1]],Table11[#All],2,FALSE),LEFT(AB3598,8)&amp;IF(LEN((RIGHT(AB3598,2)+1))&lt;2,"0"&amp;(RIGHT(AB3598,2)+1),(RIGHT(AB3598,2)-1))),"")</f>
        <v/>
      </c>
      <c r="AC3597" s="259" t="str">
        <f>LEFT(Table_Merge1[[#This Row],[Column2]],4)</f>
        <v/>
      </c>
      <c r="AD3597" s="259" t="str">
        <f>RIGHT(LEFT(Table_Merge1[[#This Row],[Column2]],7),2)</f>
        <v/>
      </c>
      <c r="AE3597" s="259" t="str">
        <f>RIGHT(Table_Merge1[[#This Row],[Column2]],2)</f>
        <v/>
      </c>
      <c r="AH3597" s="260">
        <v>2009</v>
      </c>
      <c r="AI3597" t="s">
        <v>3441</v>
      </c>
      <c r="AJ3597" s="260">
        <v>3</v>
      </c>
      <c r="AK3597">
        <v>979</v>
      </c>
      <c r="AL3597">
        <v>1591</v>
      </c>
      <c r="AM3597">
        <v>4354075</v>
      </c>
      <c r="AP3597" s="287" t="str">
        <f>IFERROR(IF(Table_Merge1[[#This Row],[LME Zinc stock]]*Table_Merge1[[#This Row],[Nima.مقدار]]=0,"",Table_Merge1[[#This Row],[LME Zinc stock]]*Table_Merge1[[#This Row],[Nima.مقدار]]),"")</f>
        <v/>
      </c>
      <c r="AQ3597" s="287" t="str">
        <f>IFERROR(IF(Table_Merge1[[#This Row],[LME Zinc 3-month]]*Table_Merge1[[#This Row],[Nima.مقدار]]=0,"",Table_Merge1[[#This Row],[LME Zinc 3-month]]*Table_Merge1[[#This Row],[Nima.مقدار]]),"")</f>
        <v/>
      </c>
      <c r="AR3597" s="288" t="str">
        <f>IFERROR(IF(Table_Merge1[[#This Row],[LME Zinc stock]]*Table_Merge1[[#This Row],[Azad.Sell]]=0,"",Table_Merge1[[#This Row],[LME Zinc stock]]*Table_Merge1[[#This Row],[Azad.Sell]]),"")</f>
        <v/>
      </c>
      <c r="AS3597" s="288" t="str">
        <f>IFERROR(IF(Table_Merge1[[#This Row],[LME Zinc 3-month]]*Table_Merge1[[#This Row],[Azad.Sell]]=0,"",Table_Merge1[[#This Row],[LME Zinc 3-month]]*Table_Merge1[[#This Row],[Azad.Sell]]),"")</f>
        <v/>
      </c>
      <c r="AT3597"/>
    </row>
    <row r="3598" spans="15:46" x14ac:dyDescent="0.25">
      <c r="O3598" s="283">
        <f>IFERROR(DATE(Table7[[#This Row],[year]],MONTH(DATEVALUE(Table7[[#This Row],[month]]&amp;"1")),Table7[[#This Row],[day]]),"")</f>
        <v>39878</v>
      </c>
      <c r="P3598" s="257" t="s">
        <v>7023</v>
      </c>
      <c r="Q3598" s="257">
        <v>2009</v>
      </c>
      <c r="R3598" s="257" t="s">
        <v>3435</v>
      </c>
      <c r="S3598" s="257">
        <v>6</v>
      </c>
      <c r="T3598" s="257">
        <v>937.75</v>
      </c>
      <c r="U3598" s="257">
        <v>1391</v>
      </c>
      <c r="V3598" s="257">
        <v>3477600</v>
      </c>
      <c r="X3598" s="260">
        <v>39966</v>
      </c>
      <c r="Z3598" s="260">
        <v>1</v>
      </c>
      <c r="AB3598" s="260" t="str">
        <f>IFERROR(IFERROR(VLOOKUP(Table_Merge1[[#This Row],[Column1]],Table11[#All],2,FALSE),LEFT(AB3599,8)&amp;IF(LEN((RIGHT(AB3599,2)+1))&lt;2,"0"&amp;(RIGHT(AB3599,2)+1),(RIGHT(AB3599,2)-1))),"")</f>
        <v/>
      </c>
      <c r="AC3598" s="259" t="str">
        <f>LEFT(Table_Merge1[[#This Row],[Column2]],4)</f>
        <v/>
      </c>
      <c r="AD3598" s="259" t="str">
        <f>RIGHT(LEFT(Table_Merge1[[#This Row],[Column2]],7),2)</f>
        <v/>
      </c>
      <c r="AE3598" s="259" t="str">
        <f>RIGHT(Table_Merge1[[#This Row],[Column2]],2)</f>
        <v/>
      </c>
      <c r="AH3598" s="260">
        <v>2009</v>
      </c>
      <c r="AI3598" t="s">
        <v>3441</v>
      </c>
      <c r="AJ3598" s="260">
        <v>2</v>
      </c>
      <c r="AK3598">
        <v>973.5</v>
      </c>
      <c r="AL3598">
        <v>1619</v>
      </c>
      <c r="AM3598">
        <v>4361625</v>
      </c>
      <c r="AP3598" s="287" t="str">
        <f>IFERROR(IF(Table_Merge1[[#This Row],[LME Zinc stock]]*Table_Merge1[[#This Row],[Nima.مقدار]]=0,"",Table_Merge1[[#This Row],[LME Zinc stock]]*Table_Merge1[[#This Row],[Nima.مقدار]]),"")</f>
        <v/>
      </c>
      <c r="AQ3598" s="287" t="str">
        <f>IFERROR(IF(Table_Merge1[[#This Row],[LME Zinc 3-month]]*Table_Merge1[[#This Row],[Nima.مقدار]]=0,"",Table_Merge1[[#This Row],[LME Zinc 3-month]]*Table_Merge1[[#This Row],[Nima.مقدار]]),"")</f>
        <v/>
      </c>
      <c r="AR3598" s="288" t="str">
        <f>IFERROR(IF(Table_Merge1[[#This Row],[LME Zinc stock]]*Table_Merge1[[#This Row],[Azad.Sell]]=0,"",Table_Merge1[[#This Row],[LME Zinc stock]]*Table_Merge1[[#This Row],[Azad.Sell]]),"")</f>
        <v/>
      </c>
      <c r="AS3598" s="288" t="str">
        <f>IFERROR(IF(Table_Merge1[[#This Row],[LME Zinc 3-month]]*Table_Merge1[[#This Row],[Azad.Sell]]=0,"",Table_Merge1[[#This Row],[LME Zinc 3-month]]*Table_Merge1[[#This Row],[Azad.Sell]]),"")</f>
        <v/>
      </c>
      <c r="AT3598"/>
    </row>
    <row r="3599" spans="15:46" x14ac:dyDescent="0.25">
      <c r="O3599" s="284">
        <f>IFERROR(DATE(Table7[[#This Row],[year]],MONTH(DATEVALUE(Table7[[#This Row],[month]]&amp;"1")),Table7[[#This Row],[day]]),"")</f>
        <v>39877</v>
      </c>
      <c r="P3599" s="195" t="s">
        <v>7024</v>
      </c>
      <c r="Q3599" s="195">
        <v>2009</v>
      </c>
      <c r="R3599" s="195" t="s">
        <v>3435</v>
      </c>
      <c r="S3599" s="195">
        <v>5</v>
      </c>
      <c r="T3599" s="195">
        <v>913.25</v>
      </c>
      <c r="U3599" s="195">
        <v>1420.5</v>
      </c>
      <c r="V3599" s="195">
        <v>3471025</v>
      </c>
      <c r="X3599" s="260">
        <v>39962</v>
      </c>
      <c r="Z3599" s="260">
        <v>1</v>
      </c>
      <c r="AB3599" s="260" t="str">
        <f>IFERROR(IFERROR(VLOOKUP(Table_Merge1[[#This Row],[Column1]],Table11[#All],2,FALSE),LEFT(AB3600,8)&amp;IF(LEN((RIGHT(AB3600,2)+1))&lt;2,"0"&amp;(RIGHT(AB3600,2)+1),(RIGHT(AB3600,2)-1))),"")</f>
        <v/>
      </c>
      <c r="AC3599" s="259" t="str">
        <f>LEFT(Table_Merge1[[#This Row],[Column2]],4)</f>
        <v/>
      </c>
      <c r="AD3599" s="259" t="str">
        <f>RIGHT(LEFT(Table_Merge1[[#This Row],[Column2]],7),2)</f>
        <v/>
      </c>
      <c r="AE3599" s="259" t="str">
        <f>RIGHT(Table_Merge1[[#This Row],[Column2]],2)</f>
        <v/>
      </c>
      <c r="AH3599" s="260">
        <v>2009</v>
      </c>
      <c r="AI3599" t="s">
        <v>3439</v>
      </c>
      <c r="AJ3599" s="260">
        <v>29</v>
      </c>
      <c r="AK3599">
        <v>972</v>
      </c>
      <c r="AL3599">
        <v>1622</v>
      </c>
      <c r="AM3599">
        <v>4371775</v>
      </c>
      <c r="AP3599" s="287" t="str">
        <f>IFERROR(IF(Table_Merge1[[#This Row],[LME Zinc stock]]*Table_Merge1[[#This Row],[Nima.مقدار]]=0,"",Table_Merge1[[#This Row],[LME Zinc stock]]*Table_Merge1[[#This Row],[Nima.مقدار]]),"")</f>
        <v/>
      </c>
      <c r="AQ3599" s="287" t="str">
        <f>IFERROR(IF(Table_Merge1[[#This Row],[LME Zinc 3-month]]*Table_Merge1[[#This Row],[Nima.مقدار]]=0,"",Table_Merge1[[#This Row],[LME Zinc 3-month]]*Table_Merge1[[#This Row],[Nima.مقدار]]),"")</f>
        <v/>
      </c>
      <c r="AR3599" s="288" t="str">
        <f>IFERROR(IF(Table_Merge1[[#This Row],[LME Zinc stock]]*Table_Merge1[[#This Row],[Azad.Sell]]=0,"",Table_Merge1[[#This Row],[LME Zinc stock]]*Table_Merge1[[#This Row],[Azad.Sell]]),"")</f>
        <v/>
      </c>
      <c r="AS3599" s="288" t="str">
        <f>IFERROR(IF(Table_Merge1[[#This Row],[LME Zinc 3-month]]*Table_Merge1[[#This Row],[Azad.Sell]]=0,"",Table_Merge1[[#This Row],[LME Zinc 3-month]]*Table_Merge1[[#This Row],[Azad.Sell]]),"")</f>
        <v/>
      </c>
      <c r="AT3599"/>
    </row>
    <row r="3600" spans="15:46" x14ac:dyDescent="0.25">
      <c r="O3600" s="283">
        <f>IFERROR(DATE(Table7[[#This Row],[year]],MONTH(DATEVALUE(Table7[[#This Row],[month]]&amp;"1")),Table7[[#This Row],[day]]),"")</f>
        <v>39876</v>
      </c>
      <c r="P3600" s="257" t="s">
        <v>7025</v>
      </c>
      <c r="Q3600" s="257">
        <v>2009</v>
      </c>
      <c r="R3600" s="257" t="s">
        <v>3435</v>
      </c>
      <c r="S3600" s="257">
        <v>4</v>
      </c>
      <c r="T3600" s="257">
        <v>911</v>
      </c>
      <c r="U3600" s="257">
        <v>1452</v>
      </c>
      <c r="V3600" s="257">
        <v>3456100</v>
      </c>
      <c r="X3600" s="260">
        <v>39961</v>
      </c>
      <c r="Z3600" s="260">
        <v>1</v>
      </c>
      <c r="AB3600" s="260" t="str">
        <f>IFERROR(IFERROR(VLOOKUP(Table_Merge1[[#This Row],[Column1]],Table11[#All],2,FALSE),LEFT(AB3601,8)&amp;IF(LEN((RIGHT(AB3601,2)+1))&lt;2,"0"&amp;(RIGHT(AB3601,2)+1),(RIGHT(AB3601,2)-1))),"")</f>
        <v/>
      </c>
      <c r="AC3600" s="259" t="str">
        <f>LEFT(Table_Merge1[[#This Row],[Column2]],4)</f>
        <v/>
      </c>
      <c r="AD3600" s="259" t="str">
        <f>RIGHT(LEFT(Table_Merge1[[#This Row],[Column2]],7),2)</f>
        <v/>
      </c>
      <c r="AE3600" s="259" t="str">
        <f>RIGHT(Table_Merge1[[#This Row],[Column2]],2)</f>
        <v/>
      </c>
      <c r="AH3600" s="260">
        <v>2009</v>
      </c>
      <c r="AI3600" t="s">
        <v>3439</v>
      </c>
      <c r="AJ3600" s="260">
        <v>28</v>
      </c>
      <c r="AK3600">
        <v>949.75</v>
      </c>
      <c r="AL3600">
        <v>1590.5</v>
      </c>
      <c r="AM3600">
        <v>4359100</v>
      </c>
      <c r="AP3600" s="287" t="str">
        <f>IFERROR(IF(Table_Merge1[[#This Row],[LME Zinc stock]]*Table_Merge1[[#This Row],[Nima.مقدار]]=0,"",Table_Merge1[[#This Row],[LME Zinc stock]]*Table_Merge1[[#This Row],[Nima.مقدار]]),"")</f>
        <v/>
      </c>
      <c r="AQ3600" s="287" t="str">
        <f>IFERROR(IF(Table_Merge1[[#This Row],[LME Zinc 3-month]]*Table_Merge1[[#This Row],[Nima.مقدار]]=0,"",Table_Merge1[[#This Row],[LME Zinc 3-month]]*Table_Merge1[[#This Row],[Nima.مقدار]]),"")</f>
        <v/>
      </c>
      <c r="AR3600" s="288" t="str">
        <f>IFERROR(IF(Table_Merge1[[#This Row],[LME Zinc stock]]*Table_Merge1[[#This Row],[Azad.Sell]]=0,"",Table_Merge1[[#This Row],[LME Zinc stock]]*Table_Merge1[[#This Row],[Azad.Sell]]),"")</f>
        <v/>
      </c>
      <c r="AS3600" s="288" t="str">
        <f>IFERROR(IF(Table_Merge1[[#This Row],[LME Zinc 3-month]]*Table_Merge1[[#This Row],[Azad.Sell]]=0,"",Table_Merge1[[#This Row],[LME Zinc 3-month]]*Table_Merge1[[#This Row],[Azad.Sell]]),"")</f>
        <v/>
      </c>
      <c r="AT3600"/>
    </row>
    <row r="3601" spans="15:46" x14ac:dyDescent="0.25">
      <c r="O3601" s="284">
        <f>IFERROR(DATE(Table7[[#This Row],[year]],MONTH(DATEVALUE(Table7[[#This Row],[month]]&amp;"1")),Table7[[#This Row],[day]]),"")</f>
        <v>39875</v>
      </c>
      <c r="P3601" s="195" t="s">
        <v>7026</v>
      </c>
      <c r="Q3601" s="195">
        <v>2009</v>
      </c>
      <c r="R3601" s="195" t="s">
        <v>3435</v>
      </c>
      <c r="S3601" s="195">
        <v>3</v>
      </c>
      <c r="T3601" s="195">
        <v>924.75</v>
      </c>
      <c r="U3601" s="195">
        <v>1401</v>
      </c>
      <c r="V3601" s="195">
        <v>3451875</v>
      </c>
      <c r="X3601" s="260">
        <v>39960</v>
      </c>
      <c r="Z3601" s="260">
        <v>1</v>
      </c>
      <c r="AB3601" s="260" t="str">
        <f>IFERROR(IFERROR(VLOOKUP(Table_Merge1[[#This Row],[Column1]],Table11[#All],2,FALSE),LEFT(AB3602,8)&amp;IF(LEN((RIGHT(AB3602,2)+1))&lt;2,"0"&amp;(RIGHT(AB3602,2)+1),(RIGHT(AB3602,2)-1))),"")</f>
        <v/>
      </c>
      <c r="AC3601" s="259" t="str">
        <f>LEFT(Table_Merge1[[#This Row],[Column2]],4)</f>
        <v/>
      </c>
      <c r="AD3601" s="259" t="str">
        <f>RIGHT(LEFT(Table_Merge1[[#This Row],[Column2]],7),2)</f>
        <v/>
      </c>
      <c r="AE3601" s="259" t="str">
        <f>RIGHT(Table_Merge1[[#This Row],[Column2]],2)</f>
        <v/>
      </c>
      <c r="AH3601" s="260">
        <v>2009</v>
      </c>
      <c r="AI3601" t="s">
        <v>3439</v>
      </c>
      <c r="AJ3601" s="260">
        <v>27</v>
      </c>
      <c r="AK3601">
        <v>949.5</v>
      </c>
      <c r="AL3601">
        <v>1628</v>
      </c>
      <c r="AM3601">
        <v>4322300</v>
      </c>
      <c r="AP3601" s="287" t="str">
        <f>IFERROR(IF(Table_Merge1[[#This Row],[LME Zinc stock]]*Table_Merge1[[#This Row],[Nima.مقدار]]=0,"",Table_Merge1[[#This Row],[LME Zinc stock]]*Table_Merge1[[#This Row],[Nima.مقدار]]),"")</f>
        <v/>
      </c>
      <c r="AQ3601" s="287" t="str">
        <f>IFERROR(IF(Table_Merge1[[#This Row],[LME Zinc 3-month]]*Table_Merge1[[#This Row],[Nima.مقدار]]=0,"",Table_Merge1[[#This Row],[LME Zinc 3-month]]*Table_Merge1[[#This Row],[Nima.مقدار]]),"")</f>
        <v/>
      </c>
      <c r="AR3601" s="288" t="str">
        <f>IFERROR(IF(Table_Merge1[[#This Row],[LME Zinc stock]]*Table_Merge1[[#This Row],[Azad.Sell]]=0,"",Table_Merge1[[#This Row],[LME Zinc stock]]*Table_Merge1[[#This Row],[Azad.Sell]]),"")</f>
        <v/>
      </c>
      <c r="AS3601" s="288" t="str">
        <f>IFERROR(IF(Table_Merge1[[#This Row],[LME Zinc 3-month]]*Table_Merge1[[#This Row],[Azad.Sell]]=0,"",Table_Merge1[[#This Row],[LME Zinc 3-month]]*Table_Merge1[[#This Row],[Azad.Sell]]),"")</f>
        <v/>
      </c>
      <c r="AT3601"/>
    </row>
    <row r="3602" spans="15:46" x14ac:dyDescent="0.25">
      <c r="O3602" s="283">
        <f>IFERROR(DATE(Table7[[#This Row],[year]],MONTH(DATEVALUE(Table7[[#This Row],[month]]&amp;"1")),Table7[[#This Row],[day]]),"")</f>
        <v>39874</v>
      </c>
      <c r="P3602" s="257" t="s">
        <v>7027</v>
      </c>
      <c r="Q3602" s="257">
        <v>2009</v>
      </c>
      <c r="R3602" s="257" t="s">
        <v>3435</v>
      </c>
      <c r="S3602" s="257">
        <v>2</v>
      </c>
      <c r="T3602" s="257">
        <v>949.5</v>
      </c>
      <c r="U3602" s="257">
        <v>1408</v>
      </c>
      <c r="V3602" s="257">
        <v>3454875</v>
      </c>
      <c r="X3602" s="260">
        <v>39959</v>
      </c>
      <c r="Z3602" s="260">
        <v>1</v>
      </c>
      <c r="AB3602" s="260" t="str">
        <f>IFERROR(IFERROR(VLOOKUP(Table_Merge1[[#This Row],[Column1]],Table11[#All],2,FALSE),LEFT(AB3603,8)&amp;IF(LEN((RIGHT(AB3603,2)+1))&lt;2,"0"&amp;(RIGHT(AB3603,2)+1),(RIGHT(AB3603,2)-1))),"")</f>
        <v/>
      </c>
      <c r="AC3602" s="259" t="str">
        <f>LEFT(Table_Merge1[[#This Row],[Column2]],4)</f>
        <v/>
      </c>
      <c r="AD3602" s="259" t="str">
        <f>RIGHT(LEFT(Table_Merge1[[#This Row],[Column2]],7),2)</f>
        <v/>
      </c>
      <c r="AE3602" s="259" t="str">
        <f>RIGHT(Table_Merge1[[#This Row],[Column2]],2)</f>
        <v/>
      </c>
      <c r="AH3602" s="260">
        <v>2009</v>
      </c>
      <c r="AI3602" t="s">
        <v>3439</v>
      </c>
      <c r="AJ3602" s="260">
        <v>26</v>
      </c>
      <c r="AK3602">
        <v>942</v>
      </c>
      <c r="AL3602">
        <v>1622.5</v>
      </c>
      <c r="AM3602">
        <v>4275075</v>
      </c>
      <c r="AP3602" s="287" t="str">
        <f>IFERROR(IF(Table_Merge1[[#This Row],[LME Zinc stock]]*Table_Merge1[[#This Row],[Nima.مقدار]]=0,"",Table_Merge1[[#This Row],[LME Zinc stock]]*Table_Merge1[[#This Row],[Nima.مقدار]]),"")</f>
        <v/>
      </c>
      <c r="AQ3602" s="287" t="str">
        <f>IFERROR(IF(Table_Merge1[[#This Row],[LME Zinc 3-month]]*Table_Merge1[[#This Row],[Nima.مقدار]]=0,"",Table_Merge1[[#This Row],[LME Zinc 3-month]]*Table_Merge1[[#This Row],[Nima.مقدار]]),"")</f>
        <v/>
      </c>
      <c r="AR3602" s="288" t="str">
        <f>IFERROR(IF(Table_Merge1[[#This Row],[LME Zinc stock]]*Table_Merge1[[#This Row],[Azad.Sell]]=0,"",Table_Merge1[[#This Row],[LME Zinc stock]]*Table_Merge1[[#This Row],[Azad.Sell]]),"")</f>
        <v/>
      </c>
      <c r="AS3602" s="288" t="str">
        <f>IFERROR(IF(Table_Merge1[[#This Row],[LME Zinc 3-month]]*Table_Merge1[[#This Row],[Azad.Sell]]=0,"",Table_Merge1[[#This Row],[LME Zinc 3-month]]*Table_Merge1[[#This Row],[Azad.Sell]]),"")</f>
        <v/>
      </c>
      <c r="AT3602"/>
    </row>
    <row r="3603" spans="15:46" x14ac:dyDescent="0.25">
      <c r="O3603" s="284">
        <f>IFERROR(DATE(Table7[[#This Row],[year]],MONTH(DATEVALUE(Table7[[#This Row],[month]]&amp;"1")),Table7[[#This Row],[day]]),"")</f>
        <v>39871</v>
      </c>
      <c r="P3603" s="195" t="s">
        <v>7028</v>
      </c>
      <c r="Q3603" s="195">
        <v>2009</v>
      </c>
      <c r="R3603" s="195" t="s">
        <v>3433</v>
      </c>
      <c r="S3603" s="195">
        <v>27</v>
      </c>
      <c r="T3603" s="195">
        <v>943.75</v>
      </c>
      <c r="U3603" s="195">
        <v>1470</v>
      </c>
      <c r="V3603" s="195">
        <v>3451900</v>
      </c>
      <c r="X3603" s="260">
        <v>39955</v>
      </c>
      <c r="Z3603" s="260">
        <v>1</v>
      </c>
      <c r="AB3603" s="260" t="str">
        <f>IFERROR(IFERROR(VLOOKUP(Table_Merge1[[#This Row],[Column1]],Table11[#All],2,FALSE),LEFT(AB3604,8)&amp;IF(LEN((RIGHT(AB3604,2)+1))&lt;2,"0"&amp;(RIGHT(AB3604,2)+1),(RIGHT(AB3604,2)-1))),"")</f>
        <v/>
      </c>
      <c r="AC3603" s="259" t="str">
        <f>LEFT(Table_Merge1[[#This Row],[Column2]],4)</f>
        <v/>
      </c>
      <c r="AD3603" s="259" t="str">
        <f>RIGHT(LEFT(Table_Merge1[[#This Row],[Column2]],7),2)</f>
        <v/>
      </c>
      <c r="AE3603" s="259" t="str">
        <f>RIGHT(Table_Merge1[[#This Row],[Column2]],2)</f>
        <v/>
      </c>
      <c r="AH3603" s="260">
        <v>2009</v>
      </c>
      <c r="AI3603" t="s">
        <v>3439</v>
      </c>
      <c r="AJ3603" s="260">
        <v>22</v>
      </c>
      <c r="AK3603">
        <v>952.5</v>
      </c>
      <c r="AL3603">
        <v>1671</v>
      </c>
      <c r="AM3603">
        <v>4269850</v>
      </c>
      <c r="AP3603" s="287" t="str">
        <f>IFERROR(IF(Table_Merge1[[#This Row],[LME Zinc stock]]*Table_Merge1[[#This Row],[Nima.مقدار]]=0,"",Table_Merge1[[#This Row],[LME Zinc stock]]*Table_Merge1[[#This Row],[Nima.مقدار]]),"")</f>
        <v/>
      </c>
      <c r="AQ3603" s="287" t="str">
        <f>IFERROR(IF(Table_Merge1[[#This Row],[LME Zinc 3-month]]*Table_Merge1[[#This Row],[Nima.مقدار]]=0,"",Table_Merge1[[#This Row],[LME Zinc 3-month]]*Table_Merge1[[#This Row],[Nima.مقدار]]),"")</f>
        <v/>
      </c>
      <c r="AR3603" s="288" t="str">
        <f>IFERROR(IF(Table_Merge1[[#This Row],[LME Zinc stock]]*Table_Merge1[[#This Row],[Azad.Sell]]=0,"",Table_Merge1[[#This Row],[LME Zinc stock]]*Table_Merge1[[#This Row],[Azad.Sell]]),"")</f>
        <v/>
      </c>
      <c r="AS3603" s="288" t="str">
        <f>IFERROR(IF(Table_Merge1[[#This Row],[LME Zinc 3-month]]*Table_Merge1[[#This Row],[Azad.Sell]]=0,"",Table_Merge1[[#This Row],[LME Zinc 3-month]]*Table_Merge1[[#This Row],[Azad.Sell]]),"")</f>
        <v/>
      </c>
      <c r="AT3603"/>
    </row>
    <row r="3604" spans="15:46" x14ac:dyDescent="0.25">
      <c r="O3604" s="283">
        <f>IFERROR(DATE(Table7[[#This Row],[year]],MONTH(DATEVALUE(Table7[[#This Row],[month]]&amp;"1")),Table7[[#This Row],[day]]),"")</f>
        <v>39870</v>
      </c>
      <c r="P3604" s="257" t="s">
        <v>7029</v>
      </c>
      <c r="Q3604" s="257">
        <v>2009</v>
      </c>
      <c r="R3604" s="257" t="s">
        <v>3433</v>
      </c>
      <c r="S3604" s="257">
        <v>26</v>
      </c>
      <c r="T3604" s="257">
        <v>945</v>
      </c>
      <c r="U3604" s="257">
        <v>1436</v>
      </c>
      <c r="V3604" s="257">
        <v>3448900</v>
      </c>
      <c r="X3604" s="260">
        <v>39953</v>
      </c>
      <c r="Z3604" s="260">
        <v>1</v>
      </c>
      <c r="AB3604" s="260" t="str">
        <f>IFERROR(IFERROR(VLOOKUP(Table_Merge1[[#This Row],[Column1]],Table11[#All],2,FALSE),LEFT(AB3605,8)&amp;IF(LEN((RIGHT(AB3605,2)+1))&lt;2,"0"&amp;(RIGHT(AB3605,2)+1),(RIGHT(AB3605,2)-1))),"")</f>
        <v/>
      </c>
      <c r="AC3604" s="259" t="str">
        <f>LEFT(Table_Merge1[[#This Row],[Column2]],4)</f>
        <v/>
      </c>
      <c r="AD3604" s="259" t="str">
        <f>RIGHT(LEFT(Table_Merge1[[#This Row],[Column2]],7),2)</f>
        <v/>
      </c>
      <c r="AE3604" s="259" t="str">
        <f>RIGHT(Table_Merge1[[#This Row],[Column2]],2)</f>
        <v/>
      </c>
      <c r="AH3604" s="260">
        <v>2009</v>
      </c>
      <c r="AI3604" t="s">
        <v>3439</v>
      </c>
      <c r="AJ3604" s="260">
        <v>20</v>
      </c>
      <c r="AK3604">
        <v>928.5</v>
      </c>
      <c r="AL3604">
        <v>1674</v>
      </c>
      <c r="AM3604">
        <v>4272875</v>
      </c>
      <c r="AP3604" s="287" t="str">
        <f>IFERROR(IF(Table_Merge1[[#This Row],[LME Zinc stock]]*Table_Merge1[[#This Row],[Nima.مقدار]]=0,"",Table_Merge1[[#This Row],[LME Zinc stock]]*Table_Merge1[[#This Row],[Nima.مقدار]]),"")</f>
        <v/>
      </c>
      <c r="AQ3604" s="287" t="str">
        <f>IFERROR(IF(Table_Merge1[[#This Row],[LME Zinc 3-month]]*Table_Merge1[[#This Row],[Nima.مقدار]]=0,"",Table_Merge1[[#This Row],[LME Zinc 3-month]]*Table_Merge1[[#This Row],[Nima.مقدار]]),"")</f>
        <v/>
      </c>
      <c r="AR3604" s="288" t="str">
        <f>IFERROR(IF(Table_Merge1[[#This Row],[LME Zinc stock]]*Table_Merge1[[#This Row],[Azad.Sell]]=0,"",Table_Merge1[[#This Row],[LME Zinc stock]]*Table_Merge1[[#This Row],[Azad.Sell]]),"")</f>
        <v/>
      </c>
      <c r="AS3604" s="288" t="str">
        <f>IFERROR(IF(Table_Merge1[[#This Row],[LME Zinc 3-month]]*Table_Merge1[[#This Row],[Azad.Sell]]=0,"",Table_Merge1[[#This Row],[LME Zinc 3-month]]*Table_Merge1[[#This Row],[Azad.Sell]]),"")</f>
        <v/>
      </c>
      <c r="AT3604"/>
    </row>
    <row r="3605" spans="15:46" x14ac:dyDescent="0.25">
      <c r="O3605" s="284">
        <f>IFERROR(DATE(Table7[[#This Row],[year]],MONTH(DATEVALUE(Table7[[#This Row],[month]]&amp;"1")),Table7[[#This Row],[day]]),"")</f>
        <v>39869</v>
      </c>
      <c r="P3605" s="195" t="s">
        <v>7030</v>
      </c>
      <c r="Q3605" s="195">
        <v>2009</v>
      </c>
      <c r="R3605" s="195" t="s">
        <v>3433</v>
      </c>
      <c r="S3605" s="195">
        <v>25</v>
      </c>
      <c r="T3605" s="195">
        <v>956.25</v>
      </c>
      <c r="U3605" s="195">
        <v>1376</v>
      </c>
      <c r="V3605" s="195">
        <v>3440700</v>
      </c>
      <c r="X3605" s="260">
        <v>39952</v>
      </c>
      <c r="Z3605" s="260">
        <v>1</v>
      </c>
      <c r="AB3605" s="260" t="str">
        <f>IFERROR(IFERROR(VLOOKUP(Table_Merge1[[#This Row],[Column1]],Table11[#All],2,FALSE),LEFT(AB3606,8)&amp;IF(LEN((RIGHT(AB3606,2)+1))&lt;2,"0"&amp;(RIGHT(AB3606,2)+1),(RIGHT(AB3606,2)-1))),"")</f>
        <v/>
      </c>
      <c r="AC3605" s="259" t="str">
        <f>LEFT(Table_Merge1[[#This Row],[Column2]],4)</f>
        <v/>
      </c>
      <c r="AD3605" s="259" t="str">
        <f>RIGHT(LEFT(Table_Merge1[[#This Row],[Column2]],7),2)</f>
        <v/>
      </c>
      <c r="AE3605" s="259" t="str">
        <f>RIGHT(Table_Merge1[[#This Row],[Column2]],2)</f>
        <v/>
      </c>
      <c r="AH3605" s="260">
        <v>2009</v>
      </c>
      <c r="AI3605" t="s">
        <v>3439</v>
      </c>
      <c r="AJ3605" s="260">
        <v>19</v>
      </c>
      <c r="AK3605">
        <v>921.5</v>
      </c>
      <c r="AL3605">
        <v>1673.5</v>
      </c>
      <c r="AM3605">
        <v>4274550</v>
      </c>
      <c r="AP3605" s="287" t="str">
        <f>IFERROR(IF(Table_Merge1[[#This Row],[LME Zinc stock]]*Table_Merge1[[#This Row],[Nima.مقدار]]=0,"",Table_Merge1[[#This Row],[LME Zinc stock]]*Table_Merge1[[#This Row],[Nima.مقدار]]),"")</f>
        <v/>
      </c>
      <c r="AQ3605" s="287" t="str">
        <f>IFERROR(IF(Table_Merge1[[#This Row],[LME Zinc 3-month]]*Table_Merge1[[#This Row],[Nima.مقدار]]=0,"",Table_Merge1[[#This Row],[LME Zinc 3-month]]*Table_Merge1[[#This Row],[Nima.مقدار]]),"")</f>
        <v/>
      </c>
      <c r="AR3605" s="288" t="str">
        <f>IFERROR(IF(Table_Merge1[[#This Row],[LME Zinc stock]]*Table_Merge1[[#This Row],[Azad.Sell]]=0,"",Table_Merge1[[#This Row],[LME Zinc stock]]*Table_Merge1[[#This Row],[Azad.Sell]]),"")</f>
        <v/>
      </c>
      <c r="AS3605" s="288" t="str">
        <f>IFERROR(IF(Table_Merge1[[#This Row],[LME Zinc 3-month]]*Table_Merge1[[#This Row],[Azad.Sell]]=0,"",Table_Merge1[[#This Row],[LME Zinc 3-month]]*Table_Merge1[[#This Row],[Azad.Sell]]),"")</f>
        <v/>
      </c>
      <c r="AT3605"/>
    </row>
    <row r="3606" spans="15:46" x14ac:dyDescent="0.25">
      <c r="O3606" s="283">
        <f>IFERROR(DATE(Table7[[#This Row],[year]],MONTH(DATEVALUE(Table7[[#This Row],[month]]&amp;"1")),Table7[[#This Row],[day]]),"")</f>
        <v>39868</v>
      </c>
      <c r="P3606" s="257" t="s">
        <v>7031</v>
      </c>
      <c r="Q3606" s="257">
        <v>2009</v>
      </c>
      <c r="R3606" s="257" t="s">
        <v>3433</v>
      </c>
      <c r="S3606" s="257">
        <v>24</v>
      </c>
      <c r="T3606" s="257">
        <v>989.75</v>
      </c>
      <c r="U3606" s="257">
        <v>1370</v>
      </c>
      <c r="V3606" s="257">
        <v>3374850</v>
      </c>
      <c r="X3606" s="260">
        <v>39951</v>
      </c>
      <c r="Z3606" s="260">
        <v>1</v>
      </c>
      <c r="AB3606" s="260" t="str">
        <f>IFERROR(IFERROR(VLOOKUP(Table_Merge1[[#This Row],[Column1]],Table11[#All],2,FALSE),LEFT(AB3607,8)&amp;IF(LEN((RIGHT(AB3607,2)+1))&lt;2,"0"&amp;(RIGHT(AB3607,2)+1),(RIGHT(AB3607,2)-1))),"")</f>
        <v/>
      </c>
      <c r="AC3606" s="259" t="str">
        <f>LEFT(Table_Merge1[[#This Row],[Column2]],4)</f>
        <v/>
      </c>
      <c r="AD3606" s="259" t="str">
        <f>RIGHT(LEFT(Table_Merge1[[#This Row],[Column2]],7),2)</f>
        <v/>
      </c>
      <c r="AE3606" s="259" t="str">
        <f>RIGHT(Table_Merge1[[#This Row],[Column2]],2)</f>
        <v/>
      </c>
      <c r="AH3606" s="260">
        <v>2009</v>
      </c>
      <c r="AI3606" t="s">
        <v>3439</v>
      </c>
      <c r="AJ3606" s="260">
        <v>18</v>
      </c>
      <c r="AK3606">
        <v>929.75</v>
      </c>
      <c r="AL3606">
        <v>1630</v>
      </c>
      <c r="AM3606">
        <v>4277775</v>
      </c>
      <c r="AP3606" s="287" t="str">
        <f>IFERROR(IF(Table_Merge1[[#This Row],[LME Zinc stock]]*Table_Merge1[[#This Row],[Nima.مقدار]]=0,"",Table_Merge1[[#This Row],[LME Zinc stock]]*Table_Merge1[[#This Row],[Nima.مقدار]]),"")</f>
        <v/>
      </c>
      <c r="AQ3606" s="287" t="str">
        <f>IFERROR(IF(Table_Merge1[[#This Row],[LME Zinc 3-month]]*Table_Merge1[[#This Row],[Nima.مقدار]]=0,"",Table_Merge1[[#This Row],[LME Zinc 3-month]]*Table_Merge1[[#This Row],[Nima.مقدار]]),"")</f>
        <v/>
      </c>
      <c r="AR3606" s="288" t="str">
        <f>IFERROR(IF(Table_Merge1[[#This Row],[LME Zinc stock]]*Table_Merge1[[#This Row],[Azad.Sell]]=0,"",Table_Merge1[[#This Row],[LME Zinc stock]]*Table_Merge1[[#This Row],[Azad.Sell]]),"")</f>
        <v/>
      </c>
      <c r="AS3606" s="288" t="str">
        <f>IFERROR(IF(Table_Merge1[[#This Row],[LME Zinc 3-month]]*Table_Merge1[[#This Row],[Azad.Sell]]=0,"",Table_Merge1[[#This Row],[LME Zinc 3-month]]*Table_Merge1[[#This Row],[Azad.Sell]]),"")</f>
        <v/>
      </c>
      <c r="AT3606"/>
    </row>
    <row r="3607" spans="15:46" x14ac:dyDescent="0.25">
      <c r="O3607" s="284">
        <f>IFERROR(DATE(Table7[[#This Row],[year]],MONTH(DATEVALUE(Table7[[#This Row],[month]]&amp;"1")),Table7[[#This Row],[day]]),"")</f>
        <v>39867</v>
      </c>
      <c r="P3607" s="195" t="s">
        <v>7032</v>
      </c>
      <c r="Q3607" s="195">
        <v>2009</v>
      </c>
      <c r="R3607" s="195" t="s">
        <v>3433</v>
      </c>
      <c r="S3607" s="195">
        <v>23</v>
      </c>
      <c r="T3607" s="195">
        <v>987</v>
      </c>
      <c r="U3607" s="195">
        <v>1345.5</v>
      </c>
      <c r="V3607" s="195">
        <v>3369375</v>
      </c>
      <c r="X3607" s="260">
        <v>39948</v>
      </c>
      <c r="Z3607" s="260">
        <v>2</v>
      </c>
      <c r="AB3607" s="260" t="str">
        <f>IFERROR(IFERROR(VLOOKUP(Table_Merge1[[#This Row],[Column1]],Table11[#All],2,FALSE),LEFT(AB3608,8)&amp;IF(LEN((RIGHT(AB3608,2)+1))&lt;2,"0"&amp;(RIGHT(AB3608,2)+1),(RIGHT(AB3608,2)-1))),"")</f>
        <v/>
      </c>
      <c r="AC3607" s="259" t="str">
        <f>LEFT(Table_Merge1[[#This Row],[Column2]],4)</f>
        <v/>
      </c>
      <c r="AD3607" s="259" t="str">
        <f>RIGHT(LEFT(Table_Merge1[[#This Row],[Column2]],7),2)</f>
        <v/>
      </c>
      <c r="AE3607" s="259" t="str">
        <f>RIGHT(Table_Merge1[[#This Row],[Column2]],2)</f>
        <v/>
      </c>
      <c r="AH3607" s="260">
        <v>2009</v>
      </c>
      <c r="AI3607" t="s">
        <v>3439</v>
      </c>
      <c r="AJ3607" s="260">
        <v>15</v>
      </c>
      <c r="AK3607">
        <v>925</v>
      </c>
      <c r="AL3607">
        <v>1602</v>
      </c>
      <c r="AM3607">
        <v>4275400</v>
      </c>
      <c r="AP3607" s="287" t="str">
        <f>IFERROR(IF(Table_Merge1[[#This Row],[LME Zinc stock]]*Table_Merge1[[#This Row],[Nima.مقدار]]=0,"",Table_Merge1[[#This Row],[LME Zinc stock]]*Table_Merge1[[#This Row],[Nima.مقدار]]),"")</f>
        <v/>
      </c>
      <c r="AQ3607" s="287" t="str">
        <f>IFERROR(IF(Table_Merge1[[#This Row],[LME Zinc 3-month]]*Table_Merge1[[#This Row],[Nima.مقدار]]=0,"",Table_Merge1[[#This Row],[LME Zinc 3-month]]*Table_Merge1[[#This Row],[Nima.مقدار]]),"")</f>
        <v/>
      </c>
      <c r="AR3607" s="288" t="str">
        <f>IFERROR(IF(Table_Merge1[[#This Row],[LME Zinc stock]]*Table_Merge1[[#This Row],[Azad.Sell]]=0,"",Table_Merge1[[#This Row],[LME Zinc stock]]*Table_Merge1[[#This Row],[Azad.Sell]]),"")</f>
        <v/>
      </c>
      <c r="AS3607" s="288" t="str">
        <f>IFERROR(IF(Table_Merge1[[#This Row],[LME Zinc 3-month]]*Table_Merge1[[#This Row],[Azad.Sell]]=0,"",Table_Merge1[[#This Row],[LME Zinc 3-month]]*Table_Merge1[[#This Row],[Azad.Sell]]),"")</f>
        <v/>
      </c>
      <c r="AT3607"/>
    </row>
    <row r="3608" spans="15:46" x14ac:dyDescent="0.25">
      <c r="O3608" s="283">
        <f>IFERROR(DATE(Table7[[#This Row],[year]],MONTH(DATEVALUE(Table7[[#This Row],[month]]&amp;"1")),Table7[[#This Row],[day]]),"")</f>
        <v>39864</v>
      </c>
      <c r="P3608" s="257" t="s">
        <v>7033</v>
      </c>
      <c r="Q3608" s="257">
        <v>2009</v>
      </c>
      <c r="R3608" s="257" t="s">
        <v>3433</v>
      </c>
      <c r="S3608" s="257">
        <v>20</v>
      </c>
      <c r="T3608" s="257">
        <v>981</v>
      </c>
      <c r="U3608" s="257">
        <v>1366</v>
      </c>
      <c r="V3608" s="257">
        <v>3364025</v>
      </c>
      <c r="X3608" s="260">
        <v>39947</v>
      </c>
      <c r="Z3608" s="260">
        <v>1</v>
      </c>
      <c r="AB3608" s="260" t="str">
        <f>IFERROR(IFERROR(VLOOKUP(Table_Merge1[[#This Row],[Column1]],Table11[#All],2,FALSE),LEFT(AB3609,8)&amp;IF(LEN((RIGHT(AB3609,2)+1))&lt;2,"0"&amp;(RIGHT(AB3609,2)+1),(RIGHT(AB3609,2)-1))),"")</f>
        <v/>
      </c>
      <c r="AC3608" s="259" t="str">
        <f>LEFT(Table_Merge1[[#This Row],[Column2]],4)</f>
        <v/>
      </c>
      <c r="AD3608" s="259" t="str">
        <f>RIGHT(LEFT(Table_Merge1[[#This Row],[Column2]],7),2)</f>
        <v/>
      </c>
      <c r="AE3608" s="259" t="str">
        <f>RIGHT(Table_Merge1[[#This Row],[Column2]],2)</f>
        <v/>
      </c>
      <c r="AH3608" s="260">
        <v>2009</v>
      </c>
      <c r="AI3608" t="s">
        <v>3439</v>
      </c>
      <c r="AJ3608" s="260">
        <v>14</v>
      </c>
      <c r="AK3608">
        <v>923.25</v>
      </c>
      <c r="AL3608">
        <v>1587</v>
      </c>
      <c r="AM3608">
        <v>4237325</v>
      </c>
      <c r="AP3608" s="287" t="str">
        <f>IFERROR(IF(Table_Merge1[[#This Row],[LME Zinc stock]]*Table_Merge1[[#This Row],[Nima.مقدار]]=0,"",Table_Merge1[[#This Row],[LME Zinc stock]]*Table_Merge1[[#This Row],[Nima.مقدار]]),"")</f>
        <v/>
      </c>
      <c r="AQ3608" s="287" t="str">
        <f>IFERROR(IF(Table_Merge1[[#This Row],[LME Zinc 3-month]]*Table_Merge1[[#This Row],[Nima.مقدار]]=0,"",Table_Merge1[[#This Row],[LME Zinc 3-month]]*Table_Merge1[[#This Row],[Nima.مقدار]]),"")</f>
        <v/>
      </c>
      <c r="AR3608" s="288" t="str">
        <f>IFERROR(IF(Table_Merge1[[#This Row],[LME Zinc stock]]*Table_Merge1[[#This Row],[Azad.Sell]]=0,"",Table_Merge1[[#This Row],[LME Zinc stock]]*Table_Merge1[[#This Row],[Azad.Sell]]),"")</f>
        <v/>
      </c>
      <c r="AS3608" s="288" t="str">
        <f>IFERROR(IF(Table_Merge1[[#This Row],[LME Zinc 3-month]]*Table_Merge1[[#This Row],[Azad.Sell]]=0,"",Table_Merge1[[#This Row],[LME Zinc 3-month]]*Table_Merge1[[#This Row],[Azad.Sell]]),"")</f>
        <v/>
      </c>
      <c r="AT3608"/>
    </row>
    <row r="3609" spans="15:46" x14ac:dyDescent="0.25">
      <c r="O3609" s="284">
        <f>IFERROR(DATE(Table7[[#This Row],[year]],MONTH(DATEVALUE(Table7[[#This Row],[month]]&amp;"1")),Table7[[#This Row],[day]]),"")</f>
        <v>39863</v>
      </c>
      <c r="P3609" s="195" t="s">
        <v>7034</v>
      </c>
      <c r="Q3609" s="195">
        <v>2009</v>
      </c>
      <c r="R3609" s="195" t="s">
        <v>3433</v>
      </c>
      <c r="S3609" s="195">
        <v>19</v>
      </c>
      <c r="T3609" s="195">
        <v>973.5</v>
      </c>
      <c r="U3609" s="195">
        <v>1337</v>
      </c>
      <c r="V3609" s="195">
        <v>3289100</v>
      </c>
      <c r="X3609" s="260">
        <v>39946</v>
      </c>
      <c r="Z3609" s="260">
        <v>2</v>
      </c>
      <c r="AB3609" s="260" t="str">
        <f>IFERROR(IFERROR(VLOOKUP(Table_Merge1[[#This Row],[Column1]],Table11[#All],2,FALSE),LEFT(AB3610,8)&amp;IF(LEN((RIGHT(AB3610,2)+1))&lt;2,"0"&amp;(RIGHT(AB3610,2)+1),(RIGHT(AB3610,2)-1))),"")</f>
        <v/>
      </c>
      <c r="AC3609" s="259" t="str">
        <f>LEFT(Table_Merge1[[#This Row],[Column2]],4)</f>
        <v/>
      </c>
      <c r="AD3609" s="259" t="str">
        <f>RIGHT(LEFT(Table_Merge1[[#This Row],[Column2]],7),2)</f>
        <v/>
      </c>
      <c r="AE3609" s="259" t="str">
        <f>RIGHT(Table_Merge1[[#This Row],[Column2]],2)</f>
        <v/>
      </c>
      <c r="AH3609" s="260">
        <v>2009</v>
      </c>
      <c r="AI3609" t="s">
        <v>3439</v>
      </c>
      <c r="AJ3609" s="260">
        <v>13</v>
      </c>
      <c r="AK3609">
        <v>925.75</v>
      </c>
      <c r="AL3609">
        <v>1472</v>
      </c>
      <c r="AM3609">
        <v>4234450</v>
      </c>
      <c r="AP3609" s="287" t="str">
        <f>IFERROR(IF(Table_Merge1[[#This Row],[LME Zinc stock]]*Table_Merge1[[#This Row],[Nima.مقدار]]=0,"",Table_Merge1[[#This Row],[LME Zinc stock]]*Table_Merge1[[#This Row],[Nima.مقدار]]),"")</f>
        <v/>
      </c>
      <c r="AQ3609" s="287" t="str">
        <f>IFERROR(IF(Table_Merge1[[#This Row],[LME Zinc 3-month]]*Table_Merge1[[#This Row],[Nima.مقدار]]=0,"",Table_Merge1[[#This Row],[LME Zinc 3-month]]*Table_Merge1[[#This Row],[Nima.مقدار]]),"")</f>
        <v/>
      </c>
      <c r="AR3609" s="288" t="str">
        <f>IFERROR(IF(Table_Merge1[[#This Row],[LME Zinc stock]]*Table_Merge1[[#This Row],[Azad.Sell]]=0,"",Table_Merge1[[#This Row],[LME Zinc stock]]*Table_Merge1[[#This Row],[Azad.Sell]]),"")</f>
        <v/>
      </c>
      <c r="AS3609" s="288" t="str">
        <f>IFERROR(IF(Table_Merge1[[#This Row],[LME Zinc 3-month]]*Table_Merge1[[#This Row],[Azad.Sell]]=0,"",Table_Merge1[[#This Row],[LME Zinc 3-month]]*Table_Merge1[[#This Row],[Azad.Sell]]),"")</f>
        <v/>
      </c>
      <c r="AT3609"/>
    </row>
    <row r="3610" spans="15:46" x14ac:dyDescent="0.25">
      <c r="O3610" s="283">
        <f>IFERROR(DATE(Table7[[#This Row],[year]],MONTH(DATEVALUE(Table7[[#This Row],[month]]&amp;"1")),Table7[[#This Row],[day]]),"")</f>
        <v>39862</v>
      </c>
      <c r="P3610" s="257" t="s">
        <v>7035</v>
      </c>
      <c r="Q3610" s="257">
        <v>2009</v>
      </c>
      <c r="R3610" s="257" t="s">
        <v>3433</v>
      </c>
      <c r="S3610" s="257">
        <v>18</v>
      </c>
      <c r="T3610" s="257">
        <v>964.75</v>
      </c>
      <c r="U3610" s="257">
        <v>1337.5</v>
      </c>
      <c r="V3610" s="257">
        <v>3285850</v>
      </c>
      <c r="X3610" s="260">
        <v>39945</v>
      </c>
      <c r="Z3610" s="260">
        <v>2</v>
      </c>
      <c r="AB3610" s="260" t="str">
        <f>IFERROR(IFERROR(VLOOKUP(Table_Merge1[[#This Row],[Column1]],Table11[#All],2,FALSE),LEFT(AB3611,8)&amp;IF(LEN((RIGHT(AB3611,2)+1))&lt;2,"0"&amp;(RIGHT(AB3611,2)+1),(RIGHT(AB3611,2)-1))),"")</f>
        <v/>
      </c>
      <c r="AC3610" s="259" t="str">
        <f>LEFT(Table_Merge1[[#This Row],[Column2]],4)</f>
        <v/>
      </c>
      <c r="AD3610" s="259" t="str">
        <f>RIGHT(LEFT(Table_Merge1[[#This Row],[Column2]],7),2)</f>
        <v/>
      </c>
      <c r="AE3610" s="259" t="str">
        <f>RIGHT(Table_Merge1[[#This Row],[Column2]],2)</f>
        <v/>
      </c>
      <c r="AH3610" s="260">
        <v>2009</v>
      </c>
      <c r="AI3610" t="s">
        <v>3439</v>
      </c>
      <c r="AJ3610" s="260">
        <v>12</v>
      </c>
      <c r="AK3610">
        <v>920</v>
      </c>
      <c r="AL3610">
        <v>1473.5</v>
      </c>
      <c r="AM3610">
        <v>4241350</v>
      </c>
      <c r="AP3610" s="287" t="str">
        <f>IFERROR(IF(Table_Merge1[[#This Row],[LME Zinc stock]]*Table_Merge1[[#This Row],[Nima.مقدار]]=0,"",Table_Merge1[[#This Row],[LME Zinc stock]]*Table_Merge1[[#This Row],[Nima.مقدار]]),"")</f>
        <v/>
      </c>
      <c r="AQ3610" s="287" t="str">
        <f>IFERROR(IF(Table_Merge1[[#This Row],[LME Zinc 3-month]]*Table_Merge1[[#This Row],[Nima.مقدار]]=0,"",Table_Merge1[[#This Row],[LME Zinc 3-month]]*Table_Merge1[[#This Row],[Nima.مقدار]]),"")</f>
        <v/>
      </c>
      <c r="AR3610" s="288" t="str">
        <f>IFERROR(IF(Table_Merge1[[#This Row],[LME Zinc stock]]*Table_Merge1[[#This Row],[Azad.Sell]]=0,"",Table_Merge1[[#This Row],[LME Zinc stock]]*Table_Merge1[[#This Row],[Azad.Sell]]),"")</f>
        <v/>
      </c>
      <c r="AS3610" s="288" t="str">
        <f>IFERROR(IF(Table_Merge1[[#This Row],[LME Zinc 3-month]]*Table_Merge1[[#This Row],[Azad.Sell]]=0,"",Table_Merge1[[#This Row],[LME Zinc 3-month]]*Table_Merge1[[#This Row],[Azad.Sell]]),"")</f>
        <v/>
      </c>
      <c r="AT3610"/>
    </row>
    <row r="3611" spans="15:46" x14ac:dyDescent="0.25">
      <c r="O3611" s="284">
        <f>IFERROR(DATE(Table7[[#This Row],[year]],MONTH(DATEVALUE(Table7[[#This Row],[month]]&amp;"1")),Table7[[#This Row],[day]]),"")</f>
        <v>39861</v>
      </c>
      <c r="P3611" s="195" t="s">
        <v>7036</v>
      </c>
      <c r="Q3611" s="195">
        <v>2009</v>
      </c>
      <c r="R3611" s="195" t="s">
        <v>3433</v>
      </c>
      <c r="S3611" s="195">
        <v>17</v>
      </c>
      <c r="T3611" s="195">
        <v>962.25</v>
      </c>
      <c r="U3611" s="195">
        <v>1315</v>
      </c>
      <c r="V3611" s="195">
        <v>3284950</v>
      </c>
      <c r="X3611" s="260">
        <v>39944</v>
      </c>
      <c r="Z3611" s="260">
        <v>2</v>
      </c>
      <c r="AB3611" s="260" t="str">
        <f>IFERROR(IFERROR(VLOOKUP(Table_Merge1[[#This Row],[Column1]],Table11[#All],2,FALSE),LEFT(AB3612,8)&amp;IF(LEN((RIGHT(AB3612,2)+1))&lt;2,"0"&amp;(RIGHT(AB3612,2)+1),(RIGHT(AB3612,2)-1))),"")</f>
        <v/>
      </c>
      <c r="AC3611" s="259" t="str">
        <f>LEFT(Table_Merge1[[#This Row],[Column2]],4)</f>
        <v/>
      </c>
      <c r="AD3611" s="259" t="str">
        <f>RIGHT(LEFT(Table_Merge1[[#This Row],[Column2]],7),2)</f>
        <v/>
      </c>
      <c r="AE3611" s="259" t="str">
        <f>RIGHT(Table_Merge1[[#This Row],[Column2]],2)</f>
        <v/>
      </c>
      <c r="AH3611" s="260">
        <v>2009</v>
      </c>
      <c r="AI3611" t="s">
        <v>3439</v>
      </c>
      <c r="AJ3611" s="260">
        <v>11</v>
      </c>
      <c r="AK3611">
        <v>912.5</v>
      </c>
      <c r="AL3611">
        <v>1475</v>
      </c>
      <c r="AM3611">
        <v>4242475</v>
      </c>
      <c r="AP3611" s="287" t="str">
        <f>IFERROR(IF(Table_Merge1[[#This Row],[LME Zinc stock]]*Table_Merge1[[#This Row],[Nima.مقدار]]=0,"",Table_Merge1[[#This Row],[LME Zinc stock]]*Table_Merge1[[#This Row],[Nima.مقدار]]),"")</f>
        <v/>
      </c>
      <c r="AQ3611" s="287" t="str">
        <f>IFERROR(IF(Table_Merge1[[#This Row],[LME Zinc 3-month]]*Table_Merge1[[#This Row],[Nima.مقدار]]=0,"",Table_Merge1[[#This Row],[LME Zinc 3-month]]*Table_Merge1[[#This Row],[Nima.مقدار]]),"")</f>
        <v/>
      </c>
      <c r="AR3611" s="288" t="str">
        <f>IFERROR(IF(Table_Merge1[[#This Row],[LME Zinc stock]]*Table_Merge1[[#This Row],[Azad.Sell]]=0,"",Table_Merge1[[#This Row],[LME Zinc stock]]*Table_Merge1[[#This Row],[Azad.Sell]]),"")</f>
        <v/>
      </c>
      <c r="AS3611" s="288" t="str">
        <f>IFERROR(IF(Table_Merge1[[#This Row],[LME Zinc 3-month]]*Table_Merge1[[#This Row],[Azad.Sell]]=0,"",Table_Merge1[[#This Row],[LME Zinc 3-month]]*Table_Merge1[[#This Row],[Azad.Sell]]),"")</f>
        <v/>
      </c>
      <c r="AT3611"/>
    </row>
    <row r="3612" spans="15:46" x14ac:dyDescent="0.25">
      <c r="O3612" s="283">
        <f>IFERROR(DATE(Table7[[#This Row],[year]],MONTH(DATEVALUE(Table7[[#This Row],[month]]&amp;"1")),Table7[[#This Row],[day]]),"")</f>
        <v>39860</v>
      </c>
      <c r="P3612" s="257" t="s">
        <v>7037</v>
      </c>
      <c r="Q3612" s="257">
        <v>2009</v>
      </c>
      <c r="R3612" s="257" t="s">
        <v>3433</v>
      </c>
      <c r="S3612" s="257">
        <v>16</v>
      </c>
      <c r="T3612" s="257">
        <v>943</v>
      </c>
      <c r="U3612" s="257">
        <v>1302</v>
      </c>
      <c r="V3612" s="257">
        <v>3272700</v>
      </c>
      <c r="X3612" s="260">
        <v>39941</v>
      </c>
      <c r="Z3612" s="260">
        <v>2</v>
      </c>
      <c r="AB3612" s="260" t="str">
        <f>IFERROR(IFERROR(VLOOKUP(Table_Merge1[[#This Row],[Column1]],Table11[#All],2,FALSE),LEFT(AB3613,8)&amp;IF(LEN((RIGHT(AB3613,2)+1))&lt;2,"0"&amp;(RIGHT(AB3613,2)+1),(RIGHT(AB3613,2)-1))),"")</f>
        <v/>
      </c>
      <c r="AC3612" s="259" t="str">
        <f>LEFT(Table_Merge1[[#This Row],[Column2]],4)</f>
        <v/>
      </c>
      <c r="AD3612" s="259" t="str">
        <f>RIGHT(LEFT(Table_Merge1[[#This Row],[Column2]],7),2)</f>
        <v/>
      </c>
      <c r="AE3612" s="259" t="str">
        <f>RIGHT(Table_Merge1[[#This Row],[Column2]],2)</f>
        <v/>
      </c>
      <c r="AH3612" s="260">
        <v>2009</v>
      </c>
      <c r="AI3612" t="s">
        <v>3439</v>
      </c>
      <c r="AJ3612" s="260">
        <v>8</v>
      </c>
      <c r="AK3612">
        <v>917.5</v>
      </c>
      <c r="AL3612">
        <v>1460</v>
      </c>
      <c r="AM3612">
        <v>4237225</v>
      </c>
      <c r="AP3612" s="287" t="str">
        <f>IFERROR(IF(Table_Merge1[[#This Row],[LME Zinc stock]]*Table_Merge1[[#This Row],[Nima.مقدار]]=0,"",Table_Merge1[[#This Row],[LME Zinc stock]]*Table_Merge1[[#This Row],[Nima.مقدار]]),"")</f>
        <v/>
      </c>
      <c r="AQ3612" s="287" t="str">
        <f>IFERROR(IF(Table_Merge1[[#This Row],[LME Zinc 3-month]]*Table_Merge1[[#This Row],[Nima.مقدار]]=0,"",Table_Merge1[[#This Row],[LME Zinc 3-month]]*Table_Merge1[[#This Row],[Nima.مقدار]]),"")</f>
        <v/>
      </c>
      <c r="AR3612" s="288" t="str">
        <f>IFERROR(IF(Table_Merge1[[#This Row],[LME Zinc stock]]*Table_Merge1[[#This Row],[Azad.Sell]]=0,"",Table_Merge1[[#This Row],[LME Zinc stock]]*Table_Merge1[[#This Row],[Azad.Sell]]),"")</f>
        <v/>
      </c>
      <c r="AS3612" s="288" t="str">
        <f>IFERROR(IF(Table_Merge1[[#This Row],[LME Zinc 3-month]]*Table_Merge1[[#This Row],[Azad.Sell]]=0,"",Table_Merge1[[#This Row],[LME Zinc 3-month]]*Table_Merge1[[#This Row],[Azad.Sell]]),"")</f>
        <v/>
      </c>
      <c r="AT3612"/>
    </row>
    <row r="3613" spans="15:46" x14ac:dyDescent="0.25">
      <c r="O3613" s="284">
        <f>IFERROR(DATE(Table7[[#This Row],[year]],MONTH(DATEVALUE(Table7[[#This Row],[month]]&amp;"1")),Table7[[#This Row],[day]]),"")</f>
        <v>39857</v>
      </c>
      <c r="P3613" s="195" t="s">
        <v>7038</v>
      </c>
      <c r="Q3613" s="195">
        <v>2009</v>
      </c>
      <c r="R3613" s="195" t="s">
        <v>3433</v>
      </c>
      <c r="S3613" s="195">
        <v>13</v>
      </c>
      <c r="T3613" s="195">
        <v>939.25</v>
      </c>
      <c r="U3613" s="195">
        <v>1329</v>
      </c>
      <c r="V3613" s="195">
        <v>3266600</v>
      </c>
      <c r="X3613" s="260">
        <v>39940</v>
      </c>
      <c r="Z3613" s="260">
        <v>2</v>
      </c>
      <c r="AB3613" s="260" t="str">
        <f>IFERROR(IFERROR(VLOOKUP(Table_Merge1[[#This Row],[Column1]],Table11[#All],2,FALSE),LEFT(AB3614,8)&amp;IF(LEN((RIGHT(AB3614,2)+1))&lt;2,"0"&amp;(RIGHT(AB3614,2)+1),(RIGHT(AB3614,2)-1))),"")</f>
        <v/>
      </c>
      <c r="AC3613" s="259" t="str">
        <f>LEFT(Table_Merge1[[#This Row],[Column2]],4)</f>
        <v/>
      </c>
      <c r="AD3613" s="259" t="str">
        <f>RIGHT(LEFT(Table_Merge1[[#This Row],[Column2]],7),2)</f>
        <v/>
      </c>
      <c r="AE3613" s="259" t="str">
        <f>RIGHT(Table_Merge1[[#This Row],[Column2]],2)</f>
        <v/>
      </c>
      <c r="AH3613" s="260">
        <v>2009</v>
      </c>
      <c r="AI3613" t="s">
        <v>3439</v>
      </c>
      <c r="AJ3613" s="260">
        <v>7</v>
      </c>
      <c r="AK3613">
        <v>912.75</v>
      </c>
      <c r="AL3613" t="s">
        <v>3621</v>
      </c>
      <c r="AM3613" t="s">
        <v>3621</v>
      </c>
      <c r="AP3613" s="287" t="str">
        <f>IFERROR(IF(Table_Merge1[[#This Row],[LME Zinc stock]]*Table_Merge1[[#This Row],[Nima.مقدار]]=0,"",Table_Merge1[[#This Row],[LME Zinc stock]]*Table_Merge1[[#This Row],[Nima.مقدار]]),"")</f>
        <v/>
      </c>
      <c r="AQ3613" s="287" t="str">
        <f>IFERROR(IF(Table_Merge1[[#This Row],[LME Zinc 3-month]]*Table_Merge1[[#This Row],[Nima.مقدار]]=0,"",Table_Merge1[[#This Row],[LME Zinc 3-month]]*Table_Merge1[[#This Row],[Nima.مقدار]]),"")</f>
        <v/>
      </c>
      <c r="AR3613" s="288" t="str">
        <f>IFERROR(IF(Table_Merge1[[#This Row],[LME Zinc stock]]*Table_Merge1[[#This Row],[Azad.Sell]]=0,"",Table_Merge1[[#This Row],[LME Zinc stock]]*Table_Merge1[[#This Row],[Azad.Sell]]),"")</f>
        <v/>
      </c>
      <c r="AS3613" s="288" t="str">
        <f>IFERROR(IF(Table_Merge1[[#This Row],[LME Zinc 3-month]]*Table_Merge1[[#This Row],[Azad.Sell]]=0,"",Table_Merge1[[#This Row],[LME Zinc 3-month]]*Table_Merge1[[#This Row],[Azad.Sell]]),"")</f>
        <v/>
      </c>
      <c r="AT3613"/>
    </row>
    <row r="3614" spans="15:46" x14ac:dyDescent="0.25">
      <c r="O3614" s="283">
        <f>IFERROR(DATE(Table7[[#This Row],[year]],MONTH(DATEVALUE(Table7[[#This Row],[month]]&amp;"1")),Table7[[#This Row],[day]]),"")</f>
        <v>39856</v>
      </c>
      <c r="P3614" s="257" t="s">
        <v>7039</v>
      </c>
      <c r="Q3614" s="257">
        <v>2009</v>
      </c>
      <c r="R3614" s="257" t="s">
        <v>3433</v>
      </c>
      <c r="S3614" s="257">
        <v>12</v>
      </c>
      <c r="T3614" s="257">
        <v>944</v>
      </c>
      <c r="U3614" s="257">
        <v>1341</v>
      </c>
      <c r="V3614" s="257">
        <v>3260300</v>
      </c>
      <c r="X3614" s="260">
        <v>39939</v>
      </c>
      <c r="Z3614" s="260">
        <v>2</v>
      </c>
      <c r="AB3614" s="260" t="str">
        <f>IFERROR(IFERROR(VLOOKUP(Table_Merge1[[#This Row],[Column1]],Table11[#All],2,FALSE),LEFT(AB3615,8)&amp;IF(LEN((RIGHT(AB3615,2)+1))&lt;2,"0"&amp;(RIGHT(AB3615,2)+1),(RIGHT(AB3615,2)-1))),"")</f>
        <v/>
      </c>
      <c r="AC3614" s="259" t="str">
        <f>LEFT(Table_Merge1[[#This Row],[Column2]],4)</f>
        <v/>
      </c>
      <c r="AD3614" s="259" t="str">
        <f>RIGHT(LEFT(Table_Merge1[[#This Row],[Column2]],7),2)</f>
        <v/>
      </c>
      <c r="AE3614" s="259" t="str">
        <f>RIGHT(Table_Merge1[[#This Row],[Column2]],2)</f>
        <v/>
      </c>
      <c r="AH3614" s="260">
        <v>2009</v>
      </c>
      <c r="AI3614" t="s">
        <v>3439</v>
      </c>
      <c r="AJ3614" s="260">
        <v>6</v>
      </c>
      <c r="AK3614">
        <v>903.5</v>
      </c>
      <c r="AL3614">
        <v>1416.5</v>
      </c>
      <c r="AM3614">
        <v>4233650</v>
      </c>
      <c r="AP3614" s="287" t="str">
        <f>IFERROR(IF(Table_Merge1[[#This Row],[LME Zinc stock]]*Table_Merge1[[#This Row],[Nima.مقدار]]=0,"",Table_Merge1[[#This Row],[LME Zinc stock]]*Table_Merge1[[#This Row],[Nima.مقدار]]),"")</f>
        <v/>
      </c>
      <c r="AQ3614" s="287" t="str">
        <f>IFERROR(IF(Table_Merge1[[#This Row],[LME Zinc 3-month]]*Table_Merge1[[#This Row],[Nima.مقدار]]=0,"",Table_Merge1[[#This Row],[LME Zinc 3-month]]*Table_Merge1[[#This Row],[Nima.مقدار]]),"")</f>
        <v/>
      </c>
      <c r="AR3614" s="288" t="str">
        <f>IFERROR(IF(Table_Merge1[[#This Row],[LME Zinc stock]]*Table_Merge1[[#This Row],[Azad.Sell]]=0,"",Table_Merge1[[#This Row],[LME Zinc stock]]*Table_Merge1[[#This Row],[Azad.Sell]]),"")</f>
        <v/>
      </c>
      <c r="AS3614" s="288" t="str">
        <f>IFERROR(IF(Table_Merge1[[#This Row],[LME Zinc 3-month]]*Table_Merge1[[#This Row],[Azad.Sell]]=0,"",Table_Merge1[[#This Row],[LME Zinc 3-month]]*Table_Merge1[[#This Row],[Azad.Sell]]),"")</f>
        <v/>
      </c>
      <c r="AT3614"/>
    </row>
    <row r="3615" spans="15:46" x14ac:dyDescent="0.25">
      <c r="O3615" s="284">
        <f>IFERROR(DATE(Table7[[#This Row],[year]],MONTH(DATEVALUE(Table7[[#This Row],[month]]&amp;"1")),Table7[[#This Row],[day]]),"")</f>
        <v>39855</v>
      </c>
      <c r="P3615" s="195" t="s">
        <v>7040</v>
      </c>
      <c r="Q3615" s="195">
        <v>2009</v>
      </c>
      <c r="R3615" s="195" t="s">
        <v>3433</v>
      </c>
      <c r="S3615" s="195">
        <v>11</v>
      </c>
      <c r="T3615" s="195">
        <v>922</v>
      </c>
      <c r="U3615" s="195">
        <v>1332.5</v>
      </c>
      <c r="V3615" s="195">
        <v>3255600</v>
      </c>
      <c r="X3615" s="260">
        <v>39938</v>
      </c>
      <c r="Z3615" s="260">
        <v>2</v>
      </c>
      <c r="AB3615" s="260" t="str">
        <f>IFERROR(IFERROR(VLOOKUP(Table_Merge1[[#This Row],[Column1]],Table11[#All],2,FALSE),LEFT(AB3616,8)&amp;IF(LEN((RIGHT(AB3616,2)+1))&lt;2,"0"&amp;(RIGHT(AB3616,2)+1),(RIGHT(AB3616,2)-1))),"")</f>
        <v/>
      </c>
      <c r="AC3615" s="259" t="str">
        <f>LEFT(Table_Merge1[[#This Row],[Column2]],4)</f>
        <v/>
      </c>
      <c r="AD3615" s="259" t="str">
        <f>RIGHT(LEFT(Table_Merge1[[#This Row],[Column2]],7),2)</f>
        <v/>
      </c>
      <c r="AE3615" s="259" t="str">
        <f>RIGHT(Table_Merge1[[#This Row],[Column2]],2)</f>
        <v/>
      </c>
      <c r="AH3615" s="260">
        <v>2009</v>
      </c>
      <c r="AI3615" t="s">
        <v>3439</v>
      </c>
      <c r="AJ3615" s="260">
        <v>5</v>
      </c>
      <c r="AK3615">
        <v>903</v>
      </c>
      <c r="AL3615">
        <v>1400</v>
      </c>
      <c r="AM3615">
        <v>4228525</v>
      </c>
      <c r="AP3615" s="287" t="str">
        <f>IFERROR(IF(Table_Merge1[[#This Row],[LME Zinc stock]]*Table_Merge1[[#This Row],[Nima.مقدار]]=0,"",Table_Merge1[[#This Row],[LME Zinc stock]]*Table_Merge1[[#This Row],[Nima.مقدار]]),"")</f>
        <v/>
      </c>
      <c r="AQ3615" s="287" t="str">
        <f>IFERROR(IF(Table_Merge1[[#This Row],[LME Zinc 3-month]]*Table_Merge1[[#This Row],[Nima.مقدار]]=0,"",Table_Merge1[[#This Row],[LME Zinc 3-month]]*Table_Merge1[[#This Row],[Nima.مقدار]]),"")</f>
        <v/>
      </c>
      <c r="AR3615" s="288" t="str">
        <f>IFERROR(IF(Table_Merge1[[#This Row],[LME Zinc stock]]*Table_Merge1[[#This Row],[Azad.Sell]]=0,"",Table_Merge1[[#This Row],[LME Zinc stock]]*Table_Merge1[[#This Row],[Azad.Sell]]),"")</f>
        <v/>
      </c>
      <c r="AS3615" s="288" t="str">
        <f>IFERROR(IF(Table_Merge1[[#This Row],[LME Zinc 3-month]]*Table_Merge1[[#This Row],[Azad.Sell]]=0,"",Table_Merge1[[#This Row],[LME Zinc 3-month]]*Table_Merge1[[#This Row],[Azad.Sell]]),"")</f>
        <v/>
      </c>
      <c r="AT3615"/>
    </row>
    <row r="3616" spans="15:46" x14ac:dyDescent="0.25">
      <c r="O3616" s="283">
        <f>IFERROR(DATE(Table7[[#This Row],[year]],MONTH(DATEVALUE(Table7[[#This Row],[month]]&amp;"1")),Table7[[#This Row],[day]]),"")</f>
        <v>39854</v>
      </c>
      <c r="P3616" s="257" t="s">
        <v>7041</v>
      </c>
      <c r="Q3616" s="257">
        <v>2009</v>
      </c>
      <c r="R3616" s="257" t="s">
        <v>3433</v>
      </c>
      <c r="S3616" s="257">
        <v>10</v>
      </c>
      <c r="T3616" s="257">
        <v>896</v>
      </c>
      <c r="U3616" s="257">
        <v>1321</v>
      </c>
      <c r="V3616" s="257">
        <v>3243900</v>
      </c>
      <c r="X3616" s="260">
        <v>39934</v>
      </c>
      <c r="Z3616" s="260">
        <v>2</v>
      </c>
      <c r="AB3616" s="260" t="str">
        <f>IFERROR(IFERROR(VLOOKUP(Table_Merge1[[#This Row],[Column1]],Table11[#All],2,FALSE),LEFT(AB3617,8)&amp;IF(LEN((RIGHT(AB3617,2)+1))&lt;2,"0"&amp;(RIGHT(AB3617,2)+1),(RIGHT(AB3617,2)-1))),"")</f>
        <v/>
      </c>
      <c r="AC3616" s="259" t="str">
        <f>LEFT(Table_Merge1[[#This Row],[Column2]],4)</f>
        <v/>
      </c>
      <c r="AD3616" s="259" t="str">
        <f>RIGHT(LEFT(Table_Merge1[[#This Row],[Column2]],7),2)</f>
        <v/>
      </c>
      <c r="AE3616" s="259" t="str">
        <f>RIGHT(Table_Merge1[[#This Row],[Column2]],2)</f>
        <v/>
      </c>
      <c r="AH3616" s="260">
        <v>2009</v>
      </c>
      <c r="AI3616" t="s">
        <v>3439</v>
      </c>
      <c r="AJ3616" s="260">
        <v>1</v>
      </c>
      <c r="AK3616">
        <v>881.5</v>
      </c>
      <c r="AL3616">
        <v>1430.5</v>
      </c>
      <c r="AM3616">
        <v>4211975</v>
      </c>
      <c r="AP3616" s="287" t="str">
        <f>IFERROR(IF(Table_Merge1[[#This Row],[LME Zinc stock]]*Table_Merge1[[#This Row],[Nima.مقدار]]=0,"",Table_Merge1[[#This Row],[LME Zinc stock]]*Table_Merge1[[#This Row],[Nima.مقدار]]),"")</f>
        <v/>
      </c>
      <c r="AQ3616" s="287" t="str">
        <f>IFERROR(IF(Table_Merge1[[#This Row],[LME Zinc 3-month]]*Table_Merge1[[#This Row],[Nima.مقدار]]=0,"",Table_Merge1[[#This Row],[LME Zinc 3-month]]*Table_Merge1[[#This Row],[Nima.مقدار]]),"")</f>
        <v/>
      </c>
      <c r="AR3616" s="288" t="str">
        <f>IFERROR(IF(Table_Merge1[[#This Row],[LME Zinc stock]]*Table_Merge1[[#This Row],[Azad.Sell]]=0,"",Table_Merge1[[#This Row],[LME Zinc stock]]*Table_Merge1[[#This Row],[Azad.Sell]]),"")</f>
        <v/>
      </c>
      <c r="AS3616" s="288" t="str">
        <f>IFERROR(IF(Table_Merge1[[#This Row],[LME Zinc 3-month]]*Table_Merge1[[#This Row],[Azad.Sell]]=0,"",Table_Merge1[[#This Row],[LME Zinc 3-month]]*Table_Merge1[[#This Row],[Azad.Sell]]),"")</f>
        <v/>
      </c>
      <c r="AT3616"/>
    </row>
    <row r="3617" spans="15:46" x14ac:dyDescent="0.25">
      <c r="O3617" s="284">
        <f>IFERROR(DATE(Table7[[#This Row],[year]],MONTH(DATEVALUE(Table7[[#This Row],[month]]&amp;"1")),Table7[[#This Row],[day]]),"")</f>
        <v>39853</v>
      </c>
      <c r="P3617" s="195" t="s">
        <v>7042</v>
      </c>
      <c r="Q3617" s="195">
        <v>2009</v>
      </c>
      <c r="R3617" s="195" t="s">
        <v>3433</v>
      </c>
      <c r="S3617" s="195">
        <v>9</v>
      </c>
      <c r="T3617" s="195">
        <v>901</v>
      </c>
      <c r="U3617" s="195">
        <v>1310.5</v>
      </c>
      <c r="V3617" s="195">
        <v>3226700</v>
      </c>
      <c r="X3617" s="260">
        <v>39933</v>
      </c>
      <c r="Z3617" s="260">
        <v>2</v>
      </c>
      <c r="AB3617" s="260" t="str">
        <f>IFERROR(IFERROR(VLOOKUP(Table_Merge1[[#This Row],[Column1]],Table11[#All],2,FALSE),LEFT(AB3618,8)&amp;IF(LEN((RIGHT(AB3618,2)+1))&lt;2,"0"&amp;(RIGHT(AB3618,2)+1),(RIGHT(AB3618,2)-1))),"")</f>
        <v/>
      </c>
      <c r="AC3617" s="259" t="str">
        <f>LEFT(Table_Merge1[[#This Row],[Column2]],4)</f>
        <v/>
      </c>
      <c r="AD3617" s="259" t="str">
        <f>RIGHT(LEFT(Table_Merge1[[#This Row],[Column2]],7),2)</f>
        <v/>
      </c>
      <c r="AE3617" s="259" t="str">
        <f>RIGHT(Table_Merge1[[#This Row],[Column2]],2)</f>
        <v/>
      </c>
      <c r="AH3617" s="260">
        <v>2009</v>
      </c>
      <c r="AI3617" t="s">
        <v>3437</v>
      </c>
      <c r="AJ3617" s="260">
        <v>30</v>
      </c>
      <c r="AK3617">
        <v>889</v>
      </c>
      <c r="AL3617">
        <v>1442</v>
      </c>
      <c r="AM3617">
        <v>4191975</v>
      </c>
      <c r="AP3617" s="287" t="str">
        <f>IFERROR(IF(Table_Merge1[[#This Row],[LME Zinc stock]]*Table_Merge1[[#This Row],[Nima.مقدار]]=0,"",Table_Merge1[[#This Row],[LME Zinc stock]]*Table_Merge1[[#This Row],[Nima.مقدار]]),"")</f>
        <v/>
      </c>
      <c r="AQ3617" s="287" t="str">
        <f>IFERROR(IF(Table_Merge1[[#This Row],[LME Zinc 3-month]]*Table_Merge1[[#This Row],[Nima.مقدار]]=0,"",Table_Merge1[[#This Row],[LME Zinc 3-month]]*Table_Merge1[[#This Row],[Nima.مقدار]]),"")</f>
        <v/>
      </c>
      <c r="AR3617" s="288" t="str">
        <f>IFERROR(IF(Table_Merge1[[#This Row],[LME Zinc stock]]*Table_Merge1[[#This Row],[Azad.Sell]]=0,"",Table_Merge1[[#This Row],[LME Zinc stock]]*Table_Merge1[[#This Row],[Azad.Sell]]),"")</f>
        <v/>
      </c>
      <c r="AS3617" s="288" t="str">
        <f>IFERROR(IF(Table_Merge1[[#This Row],[LME Zinc 3-month]]*Table_Merge1[[#This Row],[Azad.Sell]]=0,"",Table_Merge1[[#This Row],[LME Zinc 3-month]]*Table_Merge1[[#This Row],[Azad.Sell]]),"")</f>
        <v/>
      </c>
      <c r="AT3617"/>
    </row>
    <row r="3618" spans="15:46" x14ac:dyDescent="0.25">
      <c r="O3618" s="283">
        <f>IFERROR(DATE(Table7[[#This Row],[year]],MONTH(DATEVALUE(Table7[[#This Row],[month]]&amp;"1")),Table7[[#This Row],[day]]),"")</f>
        <v>39850</v>
      </c>
      <c r="P3618" s="257" t="s">
        <v>7043</v>
      </c>
      <c r="Q3618" s="257">
        <v>2009</v>
      </c>
      <c r="R3618" s="257" t="s">
        <v>3433</v>
      </c>
      <c r="S3618" s="257">
        <v>6</v>
      </c>
      <c r="T3618" s="257">
        <v>914</v>
      </c>
      <c r="U3618" s="257" t="s">
        <v>3621</v>
      </c>
      <c r="V3618" s="257" t="s">
        <v>3621</v>
      </c>
      <c r="X3618" s="260">
        <v>39932</v>
      </c>
      <c r="Z3618" s="260">
        <v>2</v>
      </c>
      <c r="AB3618" s="260" t="str">
        <f>IFERROR(IFERROR(VLOOKUP(Table_Merge1[[#This Row],[Column1]],Table11[#All],2,FALSE),LEFT(AB3619,8)&amp;IF(LEN((RIGHT(AB3619,2)+1))&lt;2,"0"&amp;(RIGHT(AB3619,2)+1),(RIGHT(AB3619,2)-1))),"")</f>
        <v/>
      </c>
      <c r="AC3618" s="259" t="str">
        <f>LEFT(Table_Merge1[[#This Row],[Column2]],4)</f>
        <v/>
      </c>
      <c r="AD3618" s="259" t="str">
        <f>RIGHT(LEFT(Table_Merge1[[#This Row],[Column2]],7),2)</f>
        <v/>
      </c>
      <c r="AE3618" s="259" t="str">
        <f>RIGHT(Table_Merge1[[#This Row],[Column2]],2)</f>
        <v/>
      </c>
      <c r="AH3618" s="260">
        <v>2009</v>
      </c>
      <c r="AI3618" t="s">
        <v>3437</v>
      </c>
      <c r="AJ3618" s="260">
        <v>29</v>
      </c>
      <c r="AK3618">
        <v>894.5</v>
      </c>
      <c r="AL3618">
        <v>1466</v>
      </c>
      <c r="AM3618">
        <v>4176625</v>
      </c>
      <c r="AP3618" s="287" t="str">
        <f>IFERROR(IF(Table_Merge1[[#This Row],[LME Zinc stock]]*Table_Merge1[[#This Row],[Nima.مقدار]]=0,"",Table_Merge1[[#This Row],[LME Zinc stock]]*Table_Merge1[[#This Row],[Nima.مقدار]]),"")</f>
        <v/>
      </c>
      <c r="AQ3618" s="287" t="str">
        <f>IFERROR(IF(Table_Merge1[[#This Row],[LME Zinc 3-month]]*Table_Merge1[[#This Row],[Nima.مقدار]]=0,"",Table_Merge1[[#This Row],[LME Zinc 3-month]]*Table_Merge1[[#This Row],[Nima.مقدار]]),"")</f>
        <v/>
      </c>
      <c r="AR3618" s="288" t="str">
        <f>IFERROR(IF(Table_Merge1[[#This Row],[LME Zinc stock]]*Table_Merge1[[#This Row],[Azad.Sell]]=0,"",Table_Merge1[[#This Row],[LME Zinc stock]]*Table_Merge1[[#This Row],[Azad.Sell]]),"")</f>
        <v/>
      </c>
      <c r="AS3618" s="288" t="str">
        <f>IFERROR(IF(Table_Merge1[[#This Row],[LME Zinc 3-month]]*Table_Merge1[[#This Row],[Azad.Sell]]=0,"",Table_Merge1[[#This Row],[LME Zinc 3-month]]*Table_Merge1[[#This Row],[Azad.Sell]]),"")</f>
        <v/>
      </c>
      <c r="AT3618"/>
    </row>
    <row r="3619" spans="15:46" x14ac:dyDescent="0.25">
      <c r="O3619" s="284">
        <f>IFERROR(DATE(Table7[[#This Row],[year]],MONTH(DATEVALUE(Table7[[#This Row],[month]]&amp;"1")),Table7[[#This Row],[day]]),"")</f>
        <v>39849</v>
      </c>
      <c r="P3619" s="195" t="s">
        <v>7044</v>
      </c>
      <c r="Q3619" s="195">
        <v>2009</v>
      </c>
      <c r="R3619" s="195" t="s">
        <v>3433</v>
      </c>
      <c r="S3619" s="195">
        <v>5</v>
      </c>
      <c r="T3619" s="195">
        <v>914.75</v>
      </c>
      <c r="U3619" s="195">
        <v>1326</v>
      </c>
      <c r="V3619" s="195">
        <v>3208625</v>
      </c>
      <c r="X3619" s="260">
        <v>39931</v>
      </c>
      <c r="Z3619" s="260">
        <v>2</v>
      </c>
      <c r="AB3619" s="260" t="str">
        <f>IFERROR(IFERROR(VLOOKUP(Table_Merge1[[#This Row],[Column1]],Table11[#All],2,FALSE),LEFT(AB3620,8)&amp;IF(LEN((RIGHT(AB3620,2)+1))&lt;2,"0"&amp;(RIGHT(AB3620,2)+1),(RIGHT(AB3620,2)-1))),"")</f>
        <v/>
      </c>
      <c r="AC3619" s="259" t="str">
        <f>LEFT(Table_Merge1[[#This Row],[Column2]],4)</f>
        <v/>
      </c>
      <c r="AD3619" s="259" t="str">
        <f>RIGHT(LEFT(Table_Merge1[[#This Row],[Column2]],7),2)</f>
        <v/>
      </c>
      <c r="AE3619" s="259" t="str">
        <f>RIGHT(Table_Merge1[[#This Row],[Column2]],2)</f>
        <v/>
      </c>
      <c r="AH3619" s="260">
        <v>2009</v>
      </c>
      <c r="AI3619" t="s">
        <v>3437</v>
      </c>
      <c r="AJ3619" s="260">
        <v>28</v>
      </c>
      <c r="AK3619">
        <v>897</v>
      </c>
      <c r="AL3619">
        <v>1487</v>
      </c>
      <c r="AM3619">
        <v>4141675</v>
      </c>
      <c r="AP3619" s="287" t="str">
        <f>IFERROR(IF(Table_Merge1[[#This Row],[LME Zinc stock]]*Table_Merge1[[#This Row],[Nima.مقدار]]=0,"",Table_Merge1[[#This Row],[LME Zinc stock]]*Table_Merge1[[#This Row],[Nima.مقدار]]),"")</f>
        <v/>
      </c>
      <c r="AQ3619" s="287" t="str">
        <f>IFERROR(IF(Table_Merge1[[#This Row],[LME Zinc 3-month]]*Table_Merge1[[#This Row],[Nima.مقدار]]=0,"",Table_Merge1[[#This Row],[LME Zinc 3-month]]*Table_Merge1[[#This Row],[Nima.مقدار]]),"")</f>
        <v/>
      </c>
      <c r="AR3619" s="288" t="str">
        <f>IFERROR(IF(Table_Merge1[[#This Row],[LME Zinc stock]]*Table_Merge1[[#This Row],[Azad.Sell]]=0,"",Table_Merge1[[#This Row],[LME Zinc stock]]*Table_Merge1[[#This Row],[Azad.Sell]]),"")</f>
        <v/>
      </c>
      <c r="AS3619" s="288" t="str">
        <f>IFERROR(IF(Table_Merge1[[#This Row],[LME Zinc 3-month]]*Table_Merge1[[#This Row],[Azad.Sell]]=0,"",Table_Merge1[[#This Row],[LME Zinc 3-month]]*Table_Merge1[[#This Row],[Azad.Sell]]),"")</f>
        <v/>
      </c>
      <c r="AT3619"/>
    </row>
    <row r="3620" spans="15:46" x14ac:dyDescent="0.25">
      <c r="O3620" s="283">
        <f>IFERROR(DATE(Table7[[#This Row],[year]],MONTH(DATEVALUE(Table7[[#This Row],[month]]&amp;"1")),Table7[[#This Row],[day]]),"")</f>
        <v>39848</v>
      </c>
      <c r="P3620" s="257" t="s">
        <v>7045</v>
      </c>
      <c r="Q3620" s="257">
        <v>2009</v>
      </c>
      <c r="R3620" s="257" t="s">
        <v>3433</v>
      </c>
      <c r="S3620" s="257">
        <v>4</v>
      </c>
      <c r="T3620" s="257">
        <v>902.25</v>
      </c>
      <c r="U3620" s="257">
        <v>1355</v>
      </c>
      <c r="V3620" s="257">
        <v>3201125</v>
      </c>
      <c r="X3620" s="260">
        <v>39930</v>
      </c>
      <c r="Z3620" s="260">
        <v>2</v>
      </c>
      <c r="AB3620" s="260" t="str">
        <f>IFERROR(IFERROR(VLOOKUP(Table_Merge1[[#This Row],[Column1]],Table11[#All],2,FALSE),LEFT(AB3621,8)&amp;IF(LEN((RIGHT(AB3621,2)+1))&lt;2,"0"&amp;(RIGHT(AB3621,2)+1),(RIGHT(AB3621,2)-1))),"")</f>
        <v/>
      </c>
      <c r="AC3620" s="259" t="str">
        <f>LEFT(Table_Merge1[[#This Row],[Column2]],4)</f>
        <v/>
      </c>
      <c r="AD3620" s="259" t="str">
        <f>RIGHT(LEFT(Table_Merge1[[#This Row],[Column2]],7),2)</f>
        <v/>
      </c>
      <c r="AE3620" s="259" t="str">
        <f>RIGHT(Table_Merge1[[#This Row],[Column2]],2)</f>
        <v/>
      </c>
      <c r="AH3620" s="260">
        <v>2009</v>
      </c>
      <c r="AI3620" t="s">
        <v>3437</v>
      </c>
      <c r="AJ3620" s="260">
        <v>27</v>
      </c>
      <c r="AK3620">
        <v>911.75</v>
      </c>
      <c r="AL3620">
        <v>1526.5</v>
      </c>
      <c r="AM3620">
        <v>4060600</v>
      </c>
      <c r="AP3620" s="287" t="str">
        <f>IFERROR(IF(Table_Merge1[[#This Row],[LME Zinc stock]]*Table_Merge1[[#This Row],[Nima.مقدار]]=0,"",Table_Merge1[[#This Row],[LME Zinc stock]]*Table_Merge1[[#This Row],[Nima.مقدار]]),"")</f>
        <v/>
      </c>
      <c r="AQ3620" s="287" t="str">
        <f>IFERROR(IF(Table_Merge1[[#This Row],[LME Zinc 3-month]]*Table_Merge1[[#This Row],[Nima.مقدار]]=0,"",Table_Merge1[[#This Row],[LME Zinc 3-month]]*Table_Merge1[[#This Row],[Nima.مقدار]]),"")</f>
        <v/>
      </c>
      <c r="AR3620" s="288" t="str">
        <f>IFERROR(IF(Table_Merge1[[#This Row],[LME Zinc stock]]*Table_Merge1[[#This Row],[Azad.Sell]]=0,"",Table_Merge1[[#This Row],[LME Zinc stock]]*Table_Merge1[[#This Row],[Azad.Sell]]),"")</f>
        <v/>
      </c>
      <c r="AS3620" s="288" t="str">
        <f>IFERROR(IF(Table_Merge1[[#This Row],[LME Zinc 3-month]]*Table_Merge1[[#This Row],[Azad.Sell]]=0,"",Table_Merge1[[#This Row],[LME Zinc 3-month]]*Table_Merge1[[#This Row],[Azad.Sell]]),"")</f>
        <v/>
      </c>
      <c r="AT3620"/>
    </row>
    <row r="3621" spans="15:46" x14ac:dyDescent="0.25">
      <c r="O3621" s="284">
        <f>IFERROR(DATE(Table7[[#This Row],[year]],MONTH(DATEVALUE(Table7[[#This Row],[month]]&amp;"1")),Table7[[#This Row],[day]]),"")</f>
        <v>39847</v>
      </c>
      <c r="P3621" s="195" t="s">
        <v>7046</v>
      </c>
      <c r="Q3621" s="195">
        <v>2009</v>
      </c>
      <c r="R3621" s="195" t="s">
        <v>3433</v>
      </c>
      <c r="S3621" s="195">
        <v>3</v>
      </c>
      <c r="T3621" s="195">
        <v>902</v>
      </c>
      <c r="U3621" s="195">
        <v>1330.5</v>
      </c>
      <c r="V3621" s="195">
        <v>3182850</v>
      </c>
      <c r="X3621" s="260">
        <v>39927</v>
      </c>
      <c r="Z3621" s="260">
        <v>2</v>
      </c>
      <c r="AB3621" s="260" t="str">
        <f>IFERROR(IFERROR(VLOOKUP(Table_Merge1[[#This Row],[Column1]],Table11[#All],2,FALSE),LEFT(AB3622,8)&amp;IF(LEN((RIGHT(AB3622,2)+1))&lt;2,"0"&amp;(RIGHT(AB3622,2)+1),(RIGHT(AB3622,2)-1))),"")</f>
        <v/>
      </c>
      <c r="AC3621" s="259" t="str">
        <f>LEFT(Table_Merge1[[#This Row],[Column2]],4)</f>
        <v/>
      </c>
      <c r="AD3621" s="259" t="str">
        <f>RIGHT(LEFT(Table_Merge1[[#This Row],[Column2]],7),2)</f>
        <v/>
      </c>
      <c r="AE3621" s="259" t="str">
        <f>RIGHT(Table_Merge1[[#This Row],[Column2]],2)</f>
        <v/>
      </c>
      <c r="AH3621" s="260">
        <v>2009</v>
      </c>
      <c r="AI3621" t="s">
        <v>3437</v>
      </c>
      <c r="AJ3621" s="260">
        <v>24</v>
      </c>
      <c r="AK3621">
        <v>909</v>
      </c>
      <c r="AL3621">
        <v>1510</v>
      </c>
      <c r="AM3621">
        <v>3937050</v>
      </c>
      <c r="AP3621" s="287" t="str">
        <f>IFERROR(IF(Table_Merge1[[#This Row],[LME Zinc stock]]*Table_Merge1[[#This Row],[Nima.مقدار]]=0,"",Table_Merge1[[#This Row],[LME Zinc stock]]*Table_Merge1[[#This Row],[Nima.مقدار]]),"")</f>
        <v/>
      </c>
      <c r="AQ3621" s="287" t="str">
        <f>IFERROR(IF(Table_Merge1[[#This Row],[LME Zinc 3-month]]*Table_Merge1[[#This Row],[Nima.مقدار]]=0,"",Table_Merge1[[#This Row],[LME Zinc 3-month]]*Table_Merge1[[#This Row],[Nima.مقدار]]),"")</f>
        <v/>
      </c>
      <c r="AR3621" s="288" t="str">
        <f>IFERROR(IF(Table_Merge1[[#This Row],[LME Zinc stock]]*Table_Merge1[[#This Row],[Azad.Sell]]=0,"",Table_Merge1[[#This Row],[LME Zinc stock]]*Table_Merge1[[#This Row],[Azad.Sell]]),"")</f>
        <v/>
      </c>
      <c r="AS3621" s="288" t="str">
        <f>IFERROR(IF(Table_Merge1[[#This Row],[LME Zinc 3-month]]*Table_Merge1[[#This Row],[Azad.Sell]]=0,"",Table_Merge1[[#This Row],[LME Zinc 3-month]]*Table_Merge1[[#This Row],[Azad.Sell]]),"")</f>
        <v/>
      </c>
      <c r="AT3621"/>
    </row>
    <row r="3622" spans="15:46" x14ac:dyDescent="0.25">
      <c r="O3622" s="283">
        <f>IFERROR(DATE(Table7[[#This Row],[year]],MONTH(DATEVALUE(Table7[[#This Row],[month]]&amp;"1")),Table7[[#This Row],[day]]),"")</f>
        <v>39846</v>
      </c>
      <c r="P3622" s="257" t="s">
        <v>7047</v>
      </c>
      <c r="Q3622" s="257">
        <v>2009</v>
      </c>
      <c r="R3622" s="257" t="s">
        <v>3433</v>
      </c>
      <c r="S3622" s="257">
        <v>2</v>
      </c>
      <c r="T3622" s="257">
        <v>913.75</v>
      </c>
      <c r="U3622" s="257">
        <v>1288.5</v>
      </c>
      <c r="V3622" s="257">
        <v>3173075</v>
      </c>
      <c r="X3622" s="260">
        <v>39926</v>
      </c>
      <c r="Z3622" s="260">
        <v>2</v>
      </c>
      <c r="AB3622" s="260" t="str">
        <f>IFERROR(IFERROR(VLOOKUP(Table_Merge1[[#This Row],[Column1]],Table11[#All],2,FALSE),LEFT(AB3623,8)&amp;IF(LEN((RIGHT(AB3623,2)+1))&lt;2,"0"&amp;(RIGHT(AB3623,2)+1),(RIGHT(AB3623,2)-1))),"")</f>
        <v/>
      </c>
      <c r="AC3622" s="259" t="str">
        <f>LEFT(Table_Merge1[[#This Row],[Column2]],4)</f>
        <v/>
      </c>
      <c r="AD3622" s="259" t="str">
        <f>RIGHT(LEFT(Table_Merge1[[#This Row],[Column2]],7),2)</f>
        <v/>
      </c>
      <c r="AE3622" s="259" t="str">
        <f>RIGHT(Table_Merge1[[#This Row],[Column2]],2)</f>
        <v/>
      </c>
      <c r="AH3622" s="260">
        <v>2009</v>
      </c>
      <c r="AI3622" t="s">
        <v>3437</v>
      </c>
      <c r="AJ3622" s="260">
        <v>23</v>
      </c>
      <c r="AK3622">
        <v>894.5</v>
      </c>
      <c r="AL3622">
        <v>1515</v>
      </c>
      <c r="AM3622">
        <v>3935975</v>
      </c>
      <c r="AP3622" s="287" t="str">
        <f>IFERROR(IF(Table_Merge1[[#This Row],[LME Zinc stock]]*Table_Merge1[[#This Row],[Nima.مقدار]]=0,"",Table_Merge1[[#This Row],[LME Zinc stock]]*Table_Merge1[[#This Row],[Nima.مقدار]]),"")</f>
        <v/>
      </c>
      <c r="AQ3622" s="287" t="str">
        <f>IFERROR(IF(Table_Merge1[[#This Row],[LME Zinc 3-month]]*Table_Merge1[[#This Row],[Nima.مقدار]]=0,"",Table_Merge1[[#This Row],[LME Zinc 3-month]]*Table_Merge1[[#This Row],[Nima.مقدار]]),"")</f>
        <v/>
      </c>
      <c r="AR3622" s="288" t="str">
        <f>IFERROR(IF(Table_Merge1[[#This Row],[LME Zinc stock]]*Table_Merge1[[#This Row],[Azad.Sell]]=0,"",Table_Merge1[[#This Row],[LME Zinc stock]]*Table_Merge1[[#This Row],[Azad.Sell]]),"")</f>
        <v/>
      </c>
      <c r="AS3622" s="288" t="str">
        <f>IFERROR(IF(Table_Merge1[[#This Row],[LME Zinc 3-month]]*Table_Merge1[[#This Row],[Azad.Sell]]=0,"",Table_Merge1[[#This Row],[LME Zinc 3-month]]*Table_Merge1[[#This Row],[Azad.Sell]]),"")</f>
        <v/>
      </c>
      <c r="AT3622"/>
    </row>
    <row r="3623" spans="15:46" x14ac:dyDescent="0.25">
      <c r="O3623" s="284">
        <f>IFERROR(DATE(Table7[[#This Row],[year]],MONTH(DATEVALUE(Table7[[#This Row],[month]]&amp;"1")),Table7[[#This Row],[day]]),"")</f>
        <v>39843</v>
      </c>
      <c r="P3623" s="195" t="s">
        <v>7048</v>
      </c>
      <c r="Q3623" s="195">
        <v>2009</v>
      </c>
      <c r="R3623" s="195" t="s">
        <v>3431</v>
      </c>
      <c r="S3623" s="195">
        <v>30</v>
      </c>
      <c r="T3623" s="195">
        <v>918.5</v>
      </c>
      <c r="U3623" s="195">
        <v>1302</v>
      </c>
      <c r="V3623" s="195">
        <v>3147300</v>
      </c>
      <c r="X3623" s="260">
        <v>39925</v>
      </c>
      <c r="Z3623" s="260">
        <v>2</v>
      </c>
      <c r="AB3623" s="260" t="str">
        <f>IFERROR(IFERROR(VLOOKUP(Table_Merge1[[#This Row],[Column1]],Table11[#All],2,FALSE),LEFT(AB3624,8)&amp;IF(LEN((RIGHT(AB3624,2)+1))&lt;2,"0"&amp;(RIGHT(AB3624,2)+1),(RIGHT(AB3624,2)-1))),"")</f>
        <v/>
      </c>
      <c r="AC3623" s="259" t="str">
        <f>LEFT(Table_Merge1[[#This Row],[Column2]],4)</f>
        <v/>
      </c>
      <c r="AD3623" s="259" t="str">
        <f>RIGHT(LEFT(Table_Merge1[[#This Row],[Column2]],7),2)</f>
        <v/>
      </c>
      <c r="AE3623" s="259" t="str">
        <f>RIGHT(Table_Merge1[[#This Row],[Column2]],2)</f>
        <v/>
      </c>
      <c r="AH3623" s="260">
        <v>2009</v>
      </c>
      <c r="AI3623" t="s">
        <v>3437</v>
      </c>
      <c r="AJ3623" s="260">
        <v>22</v>
      </c>
      <c r="AK3623">
        <v>885</v>
      </c>
      <c r="AL3623">
        <v>1508</v>
      </c>
      <c r="AM3623">
        <v>3886700</v>
      </c>
      <c r="AP3623" s="287" t="str">
        <f>IFERROR(IF(Table_Merge1[[#This Row],[LME Zinc stock]]*Table_Merge1[[#This Row],[Nima.مقدار]]=0,"",Table_Merge1[[#This Row],[LME Zinc stock]]*Table_Merge1[[#This Row],[Nima.مقدار]]),"")</f>
        <v/>
      </c>
      <c r="AQ3623" s="287" t="str">
        <f>IFERROR(IF(Table_Merge1[[#This Row],[LME Zinc 3-month]]*Table_Merge1[[#This Row],[Nima.مقدار]]=0,"",Table_Merge1[[#This Row],[LME Zinc 3-month]]*Table_Merge1[[#This Row],[Nima.مقدار]]),"")</f>
        <v/>
      </c>
      <c r="AR3623" s="288" t="str">
        <f>IFERROR(IF(Table_Merge1[[#This Row],[LME Zinc stock]]*Table_Merge1[[#This Row],[Azad.Sell]]=0,"",Table_Merge1[[#This Row],[LME Zinc stock]]*Table_Merge1[[#This Row],[Azad.Sell]]),"")</f>
        <v/>
      </c>
      <c r="AS3623" s="288" t="str">
        <f>IFERROR(IF(Table_Merge1[[#This Row],[LME Zinc 3-month]]*Table_Merge1[[#This Row],[Azad.Sell]]=0,"",Table_Merge1[[#This Row],[LME Zinc 3-month]]*Table_Merge1[[#This Row],[Azad.Sell]]),"")</f>
        <v/>
      </c>
      <c r="AT3623"/>
    </row>
    <row r="3624" spans="15:46" x14ac:dyDescent="0.25">
      <c r="O3624" s="283">
        <f>IFERROR(DATE(Table7[[#This Row],[year]],MONTH(DATEVALUE(Table7[[#This Row],[month]]&amp;"1")),Table7[[#This Row],[day]]),"")</f>
        <v>39842</v>
      </c>
      <c r="P3624" s="257" t="s">
        <v>7049</v>
      </c>
      <c r="Q3624" s="257">
        <v>2009</v>
      </c>
      <c r="R3624" s="257" t="s">
        <v>3431</v>
      </c>
      <c r="S3624" s="257">
        <v>29</v>
      </c>
      <c r="T3624" s="257">
        <v>878.5</v>
      </c>
      <c r="U3624" s="257">
        <v>1351</v>
      </c>
      <c r="V3624" s="257">
        <v>3118925</v>
      </c>
      <c r="X3624" s="260">
        <v>39924</v>
      </c>
      <c r="Z3624" s="260">
        <v>2</v>
      </c>
      <c r="AB3624" s="260" t="str">
        <f>IFERROR(IFERROR(VLOOKUP(Table_Merge1[[#This Row],[Column1]],Table11[#All],2,FALSE),LEFT(AB3625,8)&amp;IF(LEN((RIGHT(AB3625,2)+1))&lt;2,"0"&amp;(RIGHT(AB3625,2)+1),(RIGHT(AB3625,2)-1))),"")</f>
        <v/>
      </c>
      <c r="AC3624" s="259" t="str">
        <f>LEFT(Table_Merge1[[#This Row],[Column2]],4)</f>
        <v/>
      </c>
      <c r="AD3624" s="259" t="str">
        <f>RIGHT(LEFT(Table_Merge1[[#This Row],[Column2]],7),2)</f>
        <v/>
      </c>
      <c r="AE3624" s="259" t="str">
        <f>RIGHT(Table_Merge1[[#This Row],[Column2]],2)</f>
        <v/>
      </c>
      <c r="AH3624" s="260">
        <v>2009</v>
      </c>
      <c r="AI3624" t="s">
        <v>3437</v>
      </c>
      <c r="AJ3624" s="260">
        <v>21</v>
      </c>
      <c r="AK3624">
        <v>888.75</v>
      </c>
      <c r="AL3624">
        <v>1521.5</v>
      </c>
      <c r="AM3624">
        <v>3880325</v>
      </c>
      <c r="AP3624" s="287" t="str">
        <f>IFERROR(IF(Table_Merge1[[#This Row],[LME Zinc stock]]*Table_Merge1[[#This Row],[Nima.مقدار]]=0,"",Table_Merge1[[#This Row],[LME Zinc stock]]*Table_Merge1[[#This Row],[Nima.مقدار]]),"")</f>
        <v/>
      </c>
      <c r="AQ3624" s="287" t="str">
        <f>IFERROR(IF(Table_Merge1[[#This Row],[LME Zinc 3-month]]*Table_Merge1[[#This Row],[Nima.مقدار]]=0,"",Table_Merge1[[#This Row],[LME Zinc 3-month]]*Table_Merge1[[#This Row],[Nima.مقدار]]),"")</f>
        <v/>
      </c>
      <c r="AR3624" s="288" t="str">
        <f>IFERROR(IF(Table_Merge1[[#This Row],[LME Zinc stock]]*Table_Merge1[[#This Row],[Azad.Sell]]=0,"",Table_Merge1[[#This Row],[LME Zinc stock]]*Table_Merge1[[#This Row],[Azad.Sell]]),"")</f>
        <v/>
      </c>
      <c r="AS3624" s="288" t="str">
        <f>IFERROR(IF(Table_Merge1[[#This Row],[LME Zinc 3-month]]*Table_Merge1[[#This Row],[Azad.Sell]]=0,"",Table_Merge1[[#This Row],[LME Zinc 3-month]]*Table_Merge1[[#This Row],[Azad.Sell]]),"")</f>
        <v/>
      </c>
      <c r="AT3624"/>
    </row>
    <row r="3625" spans="15:46" x14ac:dyDescent="0.25">
      <c r="O3625" s="284">
        <f>IFERROR(DATE(Table7[[#This Row],[year]],MONTH(DATEVALUE(Table7[[#This Row],[month]]&amp;"1")),Table7[[#This Row],[day]]),"")</f>
        <v>39841</v>
      </c>
      <c r="P3625" s="195" t="s">
        <v>7050</v>
      </c>
      <c r="Q3625" s="195">
        <v>2009</v>
      </c>
      <c r="R3625" s="195" t="s">
        <v>3431</v>
      </c>
      <c r="S3625" s="195">
        <v>28</v>
      </c>
      <c r="T3625" s="195">
        <v>891.25</v>
      </c>
      <c r="U3625" s="195">
        <v>1315</v>
      </c>
      <c r="V3625" s="195">
        <v>3088075</v>
      </c>
      <c r="X3625" s="260">
        <v>39923</v>
      </c>
      <c r="Z3625" s="260">
        <v>2</v>
      </c>
      <c r="AB3625" s="260" t="str">
        <f>IFERROR(IFERROR(VLOOKUP(Table_Merge1[[#This Row],[Column1]],Table11[#All],2,FALSE),LEFT(AB3626,8)&amp;IF(LEN((RIGHT(AB3626,2)+1))&lt;2,"0"&amp;(RIGHT(AB3626,2)+1),(RIGHT(AB3626,2)-1))),"")</f>
        <v/>
      </c>
      <c r="AC3625" s="259" t="str">
        <f>LEFT(Table_Merge1[[#This Row],[Column2]],4)</f>
        <v/>
      </c>
      <c r="AD3625" s="259" t="str">
        <f>RIGHT(LEFT(Table_Merge1[[#This Row],[Column2]],7),2)</f>
        <v/>
      </c>
      <c r="AE3625" s="259" t="str">
        <f>RIGHT(Table_Merge1[[#This Row],[Column2]],2)</f>
        <v/>
      </c>
      <c r="AH3625" s="260">
        <v>2009</v>
      </c>
      <c r="AI3625" t="s">
        <v>3437</v>
      </c>
      <c r="AJ3625" s="260">
        <v>20</v>
      </c>
      <c r="AK3625">
        <v>870</v>
      </c>
      <c r="AL3625">
        <v>1553</v>
      </c>
      <c r="AM3625">
        <v>3874750</v>
      </c>
      <c r="AP3625" s="287" t="str">
        <f>IFERROR(IF(Table_Merge1[[#This Row],[LME Zinc stock]]*Table_Merge1[[#This Row],[Nima.مقدار]]=0,"",Table_Merge1[[#This Row],[LME Zinc stock]]*Table_Merge1[[#This Row],[Nima.مقدار]]),"")</f>
        <v/>
      </c>
      <c r="AQ3625" s="287" t="str">
        <f>IFERROR(IF(Table_Merge1[[#This Row],[LME Zinc 3-month]]*Table_Merge1[[#This Row],[Nima.مقدار]]=0,"",Table_Merge1[[#This Row],[LME Zinc 3-month]]*Table_Merge1[[#This Row],[Nima.مقدار]]),"")</f>
        <v/>
      </c>
      <c r="AR3625" s="288" t="str">
        <f>IFERROR(IF(Table_Merge1[[#This Row],[LME Zinc stock]]*Table_Merge1[[#This Row],[Azad.Sell]]=0,"",Table_Merge1[[#This Row],[LME Zinc stock]]*Table_Merge1[[#This Row],[Azad.Sell]]),"")</f>
        <v/>
      </c>
      <c r="AS3625" s="288" t="str">
        <f>IFERROR(IF(Table_Merge1[[#This Row],[LME Zinc 3-month]]*Table_Merge1[[#This Row],[Azad.Sell]]=0,"",Table_Merge1[[#This Row],[LME Zinc 3-month]]*Table_Merge1[[#This Row],[Azad.Sell]]),"")</f>
        <v/>
      </c>
      <c r="AT3625"/>
    </row>
    <row r="3626" spans="15:46" x14ac:dyDescent="0.25">
      <c r="O3626" s="283">
        <f>IFERROR(DATE(Table7[[#This Row],[year]],MONTH(DATEVALUE(Table7[[#This Row],[month]]&amp;"1")),Table7[[#This Row],[day]]),"")</f>
        <v>39840</v>
      </c>
      <c r="P3626" s="257" t="s">
        <v>7051</v>
      </c>
      <c r="Q3626" s="257">
        <v>2009</v>
      </c>
      <c r="R3626" s="257" t="s">
        <v>3431</v>
      </c>
      <c r="S3626" s="257">
        <v>27</v>
      </c>
      <c r="T3626" s="257">
        <v>896</v>
      </c>
      <c r="U3626" s="257">
        <v>1348</v>
      </c>
      <c r="V3626" s="257">
        <v>2948375</v>
      </c>
      <c r="X3626" s="260">
        <v>39920</v>
      </c>
      <c r="Z3626" s="260">
        <v>2</v>
      </c>
      <c r="AB3626" s="260" t="str">
        <f>IFERROR(IFERROR(VLOOKUP(Table_Merge1[[#This Row],[Column1]],Table11[#All],2,FALSE),LEFT(AB3627,8)&amp;IF(LEN((RIGHT(AB3627,2)+1))&lt;2,"0"&amp;(RIGHT(AB3627,2)+1),(RIGHT(AB3627,2)-1))),"")</f>
        <v/>
      </c>
      <c r="AC3626" s="259" t="str">
        <f>LEFT(Table_Merge1[[#This Row],[Column2]],4)</f>
        <v/>
      </c>
      <c r="AD3626" s="259" t="str">
        <f>RIGHT(LEFT(Table_Merge1[[#This Row],[Column2]],7),2)</f>
        <v/>
      </c>
      <c r="AE3626" s="259" t="str">
        <f>RIGHT(Table_Merge1[[#This Row],[Column2]],2)</f>
        <v/>
      </c>
      <c r="AH3626" s="260">
        <v>2009</v>
      </c>
      <c r="AI3626" t="s">
        <v>3437</v>
      </c>
      <c r="AJ3626" s="260">
        <v>17</v>
      </c>
      <c r="AK3626">
        <v>872</v>
      </c>
      <c r="AL3626">
        <v>1522</v>
      </c>
      <c r="AM3626">
        <v>3863500</v>
      </c>
      <c r="AP3626" s="287" t="str">
        <f>IFERROR(IF(Table_Merge1[[#This Row],[LME Zinc stock]]*Table_Merge1[[#This Row],[Nima.مقدار]]=0,"",Table_Merge1[[#This Row],[LME Zinc stock]]*Table_Merge1[[#This Row],[Nima.مقدار]]),"")</f>
        <v/>
      </c>
      <c r="AQ3626" s="287" t="str">
        <f>IFERROR(IF(Table_Merge1[[#This Row],[LME Zinc 3-month]]*Table_Merge1[[#This Row],[Nima.مقدار]]=0,"",Table_Merge1[[#This Row],[LME Zinc 3-month]]*Table_Merge1[[#This Row],[Nima.مقدار]]),"")</f>
        <v/>
      </c>
      <c r="AR3626" s="288" t="str">
        <f>IFERROR(IF(Table_Merge1[[#This Row],[LME Zinc stock]]*Table_Merge1[[#This Row],[Azad.Sell]]=0,"",Table_Merge1[[#This Row],[LME Zinc stock]]*Table_Merge1[[#This Row],[Azad.Sell]]),"")</f>
        <v/>
      </c>
      <c r="AS3626" s="288" t="str">
        <f>IFERROR(IF(Table_Merge1[[#This Row],[LME Zinc 3-month]]*Table_Merge1[[#This Row],[Azad.Sell]]=0,"",Table_Merge1[[#This Row],[LME Zinc 3-month]]*Table_Merge1[[#This Row],[Azad.Sell]]),"")</f>
        <v/>
      </c>
      <c r="AT3626"/>
    </row>
    <row r="3627" spans="15:46" x14ac:dyDescent="0.25">
      <c r="O3627" s="284">
        <f>IFERROR(DATE(Table7[[#This Row],[year]],MONTH(DATEVALUE(Table7[[#This Row],[month]]&amp;"1")),Table7[[#This Row],[day]]),"")</f>
        <v>39839</v>
      </c>
      <c r="P3627" s="195" t="s">
        <v>7052</v>
      </c>
      <c r="Q3627" s="195">
        <v>2009</v>
      </c>
      <c r="R3627" s="195" t="s">
        <v>3431</v>
      </c>
      <c r="S3627" s="195">
        <v>26</v>
      </c>
      <c r="T3627" s="195">
        <v>906.5</v>
      </c>
      <c r="U3627" s="195">
        <v>1350</v>
      </c>
      <c r="V3627" s="195">
        <v>2938250</v>
      </c>
      <c r="X3627" s="260">
        <v>39919</v>
      </c>
      <c r="Z3627" s="260">
        <v>3</v>
      </c>
      <c r="AB3627" s="260" t="str">
        <f>IFERROR(IFERROR(VLOOKUP(Table_Merge1[[#This Row],[Column1]],Table11[#All],2,FALSE),LEFT(AB3628,8)&amp;IF(LEN((RIGHT(AB3628,2)+1))&lt;2,"0"&amp;(RIGHT(AB3628,2)+1),(RIGHT(AB3628,2)-1))),"")</f>
        <v/>
      </c>
      <c r="AC3627" s="259" t="str">
        <f>LEFT(Table_Merge1[[#This Row],[Column2]],4)</f>
        <v/>
      </c>
      <c r="AD3627" s="259" t="str">
        <f>RIGHT(LEFT(Table_Merge1[[#This Row],[Column2]],7),2)</f>
        <v/>
      </c>
      <c r="AE3627" s="259" t="str">
        <f>RIGHT(Table_Merge1[[#This Row],[Column2]],2)</f>
        <v/>
      </c>
      <c r="AH3627" s="260">
        <v>2009</v>
      </c>
      <c r="AI3627" t="s">
        <v>3437</v>
      </c>
      <c r="AJ3627" s="260">
        <v>16</v>
      </c>
      <c r="AK3627">
        <v>889</v>
      </c>
      <c r="AL3627">
        <v>1557</v>
      </c>
      <c r="AM3627">
        <v>3858550</v>
      </c>
      <c r="AP3627" s="287" t="str">
        <f>IFERROR(IF(Table_Merge1[[#This Row],[LME Zinc stock]]*Table_Merge1[[#This Row],[Nima.مقدار]]=0,"",Table_Merge1[[#This Row],[LME Zinc stock]]*Table_Merge1[[#This Row],[Nima.مقدار]]),"")</f>
        <v/>
      </c>
      <c r="AQ3627" s="287" t="str">
        <f>IFERROR(IF(Table_Merge1[[#This Row],[LME Zinc 3-month]]*Table_Merge1[[#This Row],[Nima.مقدار]]=0,"",Table_Merge1[[#This Row],[LME Zinc 3-month]]*Table_Merge1[[#This Row],[Nima.مقدار]]),"")</f>
        <v/>
      </c>
      <c r="AR3627" s="288" t="str">
        <f>IFERROR(IF(Table_Merge1[[#This Row],[LME Zinc stock]]*Table_Merge1[[#This Row],[Azad.Sell]]=0,"",Table_Merge1[[#This Row],[LME Zinc stock]]*Table_Merge1[[#This Row],[Azad.Sell]]),"")</f>
        <v/>
      </c>
      <c r="AS3627" s="288" t="str">
        <f>IFERROR(IF(Table_Merge1[[#This Row],[LME Zinc 3-month]]*Table_Merge1[[#This Row],[Azad.Sell]]=0,"",Table_Merge1[[#This Row],[LME Zinc 3-month]]*Table_Merge1[[#This Row],[Azad.Sell]]),"")</f>
        <v/>
      </c>
      <c r="AT3627"/>
    </row>
    <row r="3628" spans="15:46" x14ac:dyDescent="0.25">
      <c r="O3628" s="283">
        <f>IFERROR(DATE(Table7[[#This Row],[year]],MONTH(DATEVALUE(Table7[[#This Row],[month]]&amp;"1")),Table7[[#This Row],[day]]),"")</f>
        <v>39836</v>
      </c>
      <c r="P3628" s="257" t="s">
        <v>7053</v>
      </c>
      <c r="Q3628" s="257">
        <v>2009</v>
      </c>
      <c r="R3628" s="257" t="s">
        <v>3431</v>
      </c>
      <c r="S3628" s="257">
        <v>23</v>
      </c>
      <c r="T3628" s="257">
        <v>873</v>
      </c>
      <c r="U3628" s="257">
        <v>1379</v>
      </c>
      <c r="V3628" s="257">
        <v>2927925</v>
      </c>
      <c r="X3628" s="260">
        <v>39918</v>
      </c>
      <c r="Z3628" s="260">
        <v>2</v>
      </c>
      <c r="AB3628" s="260" t="str">
        <f>IFERROR(IFERROR(VLOOKUP(Table_Merge1[[#This Row],[Column1]],Table11[#All],2,FALSE),LEFT(AB3629,8)&amp;IF(LEN((RIGHT(AB3629,2)+1))&lt;2,"0"&amp;(RIGHT(AB3629,2)+1),(RIGHT(AB3629,2)-1))),"")</f>
        <v/>
      </c>
      <c r="AC3628" s="259" t="str">
        <f>LEFT(Table_Merge1[[#This Row],[Column2]],4)</f>
        <v/>
      </c>
      <c r="AD3628" s="259" t="str">
        <f>RIGHT(LEFT(Table_Merge1[[#This Row],[Column2]],7),2)</f>
        <v/>
      </c>
      <c r="AE3628" s="259" t="str">
        <f>RIGHT(Table_Merge1[[#This Row],[Column2]],2)</f>
        <v/>
      </c>
      <c r="AH3628" s="260">
        <v>2009</v>
      </c>
      <c r="AI3628" t="s">
        <v>3437</v>
      </c>
      <c r="AJ3628" s="260">
        <v>15</v>
      </c>
      <c r="AK3628">
        <v>892.25</v>
      </c>
      <c r="AL3628">
        <v>1587</v>
      </c>
      <c r="AM3628">
        <v>3844725</v>
      </c>
      <c r="AP3628" s="287" t="str">
        <f>IFERROR(IF(Table_Merge1[[#This Row],[LME Zinc stock]]*Table_Merge1[[#This Row],[Nima.مقدار]]=0,"",Table_Merge1[[#This Row],[LME Zinc stock]]*Table_Merge1[[#This Row],[Nima.مقدار]]),"")</f>
        <v/>
      </c>
      <c r="AQ3628" s="287" t="str">
        <f>IFERROR(IF(Table_Merge1[[#This Row],[LME Zinc 3-month]]*Table_Merge1[[#This Row],[Nima.مقدار]]=0,"",Table_Merge1[[#This Row],[LME Zinc 3-month]]*Table_Merge1[[#This Row],[Nima.مقدار]]),"")</f>
        <v/>
      </c>
      <c r="AR3628" s="288" t="str">
        <f>IFERROR(IF(Table_Merge1[[#This Row],[LME Zinc stock]]*Table_Merge1[[#This Row],[Azad.Sell]]=0,"",Table_Merge1[[#This Row],[LME Zinc stock]]*Table_Merge1[[#This Row],[Azad.Sell]]),"")</f>
        <v/>
      </c>
      <c r="AS3628" s="288" t="str">
        <f>IFERROR(IF(Table_Merge1[[#This Row],[LME Zinc 3-month]]*Table_Merge1[[#This Row],[Azad.Sell]]=0,"",Table_Merge1[[#This Row],[LME Zinc 3-month]]*Table_Merge1[[#This Row],[Azad.Sell]]),"")</f>
        <v/>
      </c>
      <c r="AT3628"/>
    </row>
    <row r="3629" spans="15:46" x14ac:dyDescent="0.25">
      <c r="O3629" s="284">
        <f>IFERROR(DATE(Table7[[#This Row],[year]],MONTH(DATEVALUE(Table7[[#This Row],[month]]&amp;"1")),Table7[[#This Row],[day]]),"")</f>
        <v>39835</v>
      </c>
      <c r="P3629" s="195" t="s">
        <v>7054</v>
      </c>
      <c r="Q3629" s="195">
        <v>2009</v>
      </c>
      <c r="R3629" s="195" t="s">
        <v>3431</v>
      </c>
      <c r="S3629" s="195">
        <v>22</v>
      </c>
      <c r="T3629" s="195">
        <v>847.75</v>
      </c>
      <c r="U3629" s="195">
        <v>1382</v>
      </c>
      <c r="V3629" s="195">
        <v>2924000</v>
      </c>
      <c r="X3629" s="260">
        <v>39917</v>
      </c>
      <c r="Z3629" s="260">
        <v>3</v>
      </c>
      <c r="AB3629" s="260" t="str">
        <f>IFERROR(IFERROR(VLOOKUP(Table_Merge1[[#This Row],[Column1]],Table11[#All],2,FALSE),LEFT(AB3630,8)&amp;IF(LEN((RIGHT(AB3630,2)+1))&lt;2,"0"&amp;(RIGHT(AB3630,2)+1),(RIGHT(AB3630,2)-1))),"")</f>
        <v/>
      </c>
      <c r="AC3629" s="259" t="str">
        <f>LEFT(Table_Merge1[[#This Row],[Column2]],4)</f>
        <v/>
      </c>
      <c r="AD3629" s="259" t="str">
        <f>RIGHT(LEFT(Table_Merge1[[#This Row],[Column2]],7),2)</f>
        <v/>
      </c>
      <c r="AE3629" s="259" t="str">
        <f>RIGHT(Table_Merge1[[#This Row],[Column2]],2)</f>
        <v/>
      </c>
      <c r="AH3629" s="260">
        <v>2009</v>
      </c>
      <c r="AI3629" t="s">
        <v>3437</v>
      </c>
      <c r="AJ3629" s="260">
        <v>14</v>
      </c>
      <c r="AK3629">
        <v>895</v>
      </c>
      <c r="AL3629">
        <v>1533</v>
      </c>
      <c r="AM3629">
        <v>3839725</v>
      </c>
      <c r="AP3629" s="287" t="str">
        <f>IFERROR(IF(Table_Merge1[[#This Row],[LME Zinc stock]]*Table_Merge1[[#This Row],[Nima.مقدار]]=0,"",Table_Merge1[[#This Row],[LME Zinc stock]]*Table_Merge1[[#This Row],[Nima.مقدار]]),"")</f>
        <v/>
      </c>
      <c r="AQ3629" s="287" t="str">
        <f>IFERROR(IF(Table_Merge1[[#This Row],[LME Zinc 3-month]]*Table_Merge1[[#This Row],[Nima.مقدار]]=0,"",Table_Merge1[[#This Row],[LME Zinc 3-month]]*Table_Merge1[[#This Row],[Nima.مقدار]]),"")</f>
        <v/>
      </c>
      <c r="AR3629" s="288" t="str">
        <f>IFERROR(IF(Table_Merge1[[#This Row],[LME Zinc stock]]*Table_Merge1[[#This Row],[Azad.Sell]]=0,"",Table_Merge1[[#This Row],[LME Zinc stock]]*Table_Merge1[[#This Row],[Azad.Sell]]),"")</f>
        <v/>
      </c>
      <c r="AS3629" s="288" t="str">
        <f>IFERROR(IF(Table_Merge1[[#This Row],[LME Zinc 3-month]]*Table_Merge1[[#This Row],[Azad.Sell]]=0,"",Table_Merge1[[#This Row],[LME Zinc 3-month]]*Table_Merge1[[#This Row],[Azad.Sell]]),"")</f>
        <v/>
      </c>
      <c r="AT3629"/>
    </row>
    <row r="3630" spans="15:46" x14ac:dyDescent="0.25">
      <c r="O3630" s="283">
        <f>IFERROR(DATE(Table7[[#This Row],[year]],MONTH(DATEVALUE(Table7[[#This Row],[month]]&amp;"1")),Table7[[#This Row],[day]]),"")</f>
        <v>39834</v>
      </c>
      <c r="P3630" s="257" t="s">
        <v>7055</v>
      </c>
      <c r="Q3630" s="257">
        <v>2009</v>
      </c>
      <c r="R3630" s="257" t="s">
        <v>3431</v>
      </c>
      <c r="S3630" s="257">
        <v>21</v>
      </c>
      <c r="T3630" s="257">
        <v>860.5</v>
      </c>
      <c r="U3630" s="257">
        <v>1401</v>
      </c>
      <c r="V3630" s="257">
        <v>2915875</v>
      </c>
      <c r="X3630" s="260">
        <v>39912</v>
      </c>
      <c r="Z3630" s="260">
        <v>3</v>
      </c>
      <c r="AB3630" s="260" t="str">
        <f>IFERROR(IFERROR(VLOOKUP(Table_Merge1[[#This Row],[Column1]],Table11[#All],2,FALSE),LEFT(AB3631,8)&amp;IF(LEN((RIGHT(AB3631,2)+1))&lt;2,"0"&amp;(RIGHT(AB3631,2)+1),(RIGHT(AB3631,2)-1))),"")</f>
        <v/>
      </c>
      <c r="AC3630" s="259" t="str">
        <f>LEFT(Table_Merge1[[#This Row],[Column2]],4)</f>
        <v/>
      </c>
      <c r="AD3630" s="259" t="str">
        <f>RIGHT(LEFT(Table_Merge1[[#This Row],[Column2]],7),2)</f>
        <v/>
      </c>
      <c r="AE3630" s="259" t="str">
        <f>RIGHT(Table_Merge1[[#This Row],[Column2]],2)</f>
        <v/>
      </c>
      <c r="AH3630" s="260">
        <v>2009</v>
      </c>
      <c r="AI3630" t="s">
        <v>3437</v>
      </c>
      <c r="AJ3630" s="260">
        <v>9</v>
      </c>
      <c r="AK3630">
        <v>883.75</v>
      </c>
      <c r="AL3630">
        <v>1516</v>
      </c>
      <c r="AM3630">
        <v>3797125</v>
      </c>
      <c r="AP3630" s="287" t="str">
        <f>IFERROR(IF(Table_Merge1[[#This Row],[LME Zinc stock]]*Table_Merge1[[#This Row],[Nima.مقدار]]=0,"",Table_Merge1[[#This Row],[LME Zinc stock]]*Table_Merge1[[#This Row],[Nima.مقدار]]),"")</f>
        <v/>
      </c>
      <c r="AQ3630" s="287" t="str">
        <f>IFERROR(IF(Table_Merge1[[#This Row],[LME Zinc 3-month]]*Table_Merge1[[#This Row],[Nima.مقدار]]=0,"",Table_Merge1[[#This Row],[LME Zinc 3-month]]*Table_Merge1[[#This Row],[Nima.مقدار]]),"")</f>
        <v/>
      </c>
      <c r="AR3630" s="288" t="str">
        <f>IFERROR(IF(Table_Merge1[[#This Row],[LME Zinc stock]]*Table_Merge1[[#This Row],[Azad.Sell]]=0,"",Table_Merge1[[#This Row],[LME Zinc stock]]*Table_Merge1[[#This Row],[Azad.Sell]]),"")</f>
        <v/>
      </c>
      <c r="AS3630" s="288" t="str">
        <f>IFERROR(IF(Table_Merge1[[#This Row],[LME Zinc 3-month]]*Table_Merge1[[#This Row],[Azad.Sell]]=0,"",Table_Merge1[[#This Row],[LME Zinc 3-month]]*Table_Merge1[[#This Row],[Azad.Sell]]),"")</f>
        <v/>
      </c>
      <c r="AT3630"/>
    </row>
    <row r="3631" spans="15:46" x14ac:dyDescent="0.25">
      <c r="O3631" s="284">
        <f>IFERROR(DATE(Table7[[#This Row],[year]],MONTH(DATEVALUE(Table7[[#This Row],[month]]&amp;"1")),Table7[[#This Row],[day]]),"")</f>
        <v>39833</v>
      </c>
      <c r="P3631" s="195" t="s">
        <v>7056</v>
      </c>
      <c r="Q3631" s="195">
        <v>2009</v>
      </c>
      <c r="R3631" s="195" t="s">
        <v>3431</v>
      </c>
      <c r="S3631" s="195">
        <v>20</v>
      </c>
      <c r="T3631" s="195">
        <v>835</v>
      </c>
      <c r="U3631" s="195">
        <v>1426.5</v>
      </c>
      <c r="V3631" s="195">
        <v>2903000</v>
      </c>
      <c r="X3631" s="260">
        <v>39911</v>
      </c>
      <c r="Z3631" s="260">
        <v>3</v>
      </c>
      <c r="AB3631" s="260" t="str">
        <f>IFERROR(IFERROR(VLOOKUP(Table_Merge1[[#This Row],[Column1]],Table11[#All],2,FALSE),LEFT(AB3632,8)&amp;IF(LEN((RIGHT(AB3632,2)+1))&lt;2,"0"&amp;(RIGHT(AB3632,2)+1),(RIGHT(AB3632,2)-1))),"")</f>
        <v/>
      </c>
      <c r="AC3631" s="259" t="str">
        <f>LEFT(Table_Merge1[[#This Row],[Column2]],4)</f>
        <v/>
      </c>
      <c r="AD3631" s="259" t="str">
        <f>RIGHT(LEFT(Table_Merge1[[#This Row],[Column2]],7),2)</f>
        <v/>
      </c>
      <c r="AE3631" s="259" t="str">
        <f>RIGHT(Table_Merge1[[#This Row],[Column2]],2)</f>
        <v/>
      </c>
      <c r="AH3631" s="260">
        <v>2009</v>
      </c>
      <c r="AI3631" t="s">
        <v>3437</v>
      </c>
      <c r="AJ3631" s="260">
        <v>8</v>
      </c>
      <c r="AK3631">
        <v>887.25</v>
      </c>
      <c r="AL3631">
        <v>1518.5</v>
      </c>
      <c r="AM3631">
        <v>3792300</v>
      </c>
      <c r="AP3631" s="287" t="str">
        <f>IFERROR(IF(Table_Merge1[[#This Row],[LME Zinc stock]]*Table_Merge1[[#This Row],[Nima.مقدار]]=0,"",Table_Merge1[[#This Row],[LME Zinc stock]]*Table_Merge1[[#This Row],[Nima.مقدار]]),"")</f>
        <v/>
      </c>
      <c r="AQ3631" s="287" t="str">
        <f>IFERROR(IF(Table_Merge1[[#This Row],[LME Zinc 3-month]]*Table_Merge1[[#This Row],[Nima.مقدار]]=0,"",Table_Merge1[[#This Row],[LME Zinc 3-month]]*Table_Merge1[[#This Row],[Nima.مقدار]]),"")</f>
        <v/>
      </c>
      <c r="AR3631" s="288" t="str">
        <f>IFERROR(IF(Table_Merge1[[#This Row],[LME Zinc stock]]*Table_Merge1[[#This Row],[Azad.Sell]]=0,"",Table_Merge1[[#This Row],[LME Zinc stock]]*Table_Merge1[[#This Row],[Azad.Sell]]),"")</f>
        <v/>
      </c>
      <c r="AS3631" s="288" t="str">
        <f>IFERROR(IF(Table_Merge1[[#This Row],[LME Zinc 3-month]]*Table_Merge1[[#This Row],[Azad.Sell]]=0,"",Table_Merge1[[#This Row],[LME Zinc 3-month]]*Table_Merge1[[#This Row],[Azad.Sell]]),"")</f>
        <v/>
      </c>
      <c r="AT3631"/>
    </row>
    <row r="3632" spans="15:46" x14ac:dyDescent="0.25">
      <c r="O3632" s="283">
        <f>IFERROR(DATE(Table7[[#This Row],[year]],MONTH(DATEVALUE(Table7[[#This Row],[month]]&amp;"1")),Table7[[#This Row],[day]]),"")</f>
        <v>39832</v>
      </c>
      <c r="P3632" s="257" t="s">
        <v>7057</v>
      </c>
      <c r="Q3632" s="257">
        <v>2009</v>
      </c>
      <c r="R3632" s="257" t="s">
        <v>3431</v>
      </c>
      <c r="S3632" s="257">
        <v>19</v>
      </c>
      <c r="T3632" s="257">
        <v>842.5</v>
      </c>
      <c r="U3632" s="257">
        <v>1456</v>
      </c>
      <c r="V3632" s="257">
        <v>2888475</v>
      </c>
      <c r="X3632" s="260">
        <v>39910</v>
      </c>
      <c r="Z3632" s="260">
        <v>3</v>
      </c>
      <c r="AB3632" s="260" t="str">
        <f>IFERROR(IFERROR(VLOOKUP(Table_Merge1[[#This Row],[Column1]],Table11[#All],2,FALSE),LEFT(AB3633,8)&amp;IF(LEN((RIGHT(AB3633,2)+1))&lt;2,"0"&amp;(RIGHT(AB3633,2)+1),(RIGHT(AB3633,2)-1))),"")</f>
        <v/>
      </c>
      <c r="AC3632" s="259" t="str">
        <f>LEFT(Table_Merge1[[#This Row],[Column2]],4)</f>
        <v/>
      </c>
      <c r="AD3632" s="259" t="str">
        <f>RIGHT(LEFT(Table_Merge1[[#This Row],[Column2]],7),2)</f>
        <v/>
      </c>
      <c r="AE3632" s="259" t="str">
        <f>RIGHT(Table_Merge1[[#This Row],[Column2]],2)</f>
        <v/>
      </c>
      <c r="AH3632" s="260">
        <v>2009</v>
      </c>
      <c r="AI3632" t="s">
        <v>3437</v>
      </c>
      <c r="AJ3632" s="260">
        <v>7</v>
      </c>
      <c r="AK3632">
        <v>879.25</v>
      </c>
      <c r="AL3632" t="s">
        <v>3621</v>
      </c>
      <c r="AM3632" t="s">
        <v>3621</v>
      </c>
      <c r="AP3632" s="287" t="str">
        <f>IFERROR(IF(Table_Merge1[[#This Row],[LME Zinc stock]]*Table_Merge1[[#This Row],[Nima.مقدار]]=0,"",Table_Merge1[[#This Row],[LME Zinc stock]]*Table_Merge1[[#This Row],[Nima.مقدار]]),"")</f>
        <v/>
      </c>
      <c r="AQ3632" s="287" t="str">
        <f>IFERROR(IF(Table_Merge1[[#This Row],[LME Zinc 3-month]]*Table_Merge1[[#This Row],[Nima.مقدار]]=0,"",Table_Merge1[[#This Row],[LME Zinc 3-month]]*Table_Merge1[[#This Row],[Nima.مقدار]]),"")</f>
        <v/>
      </c>
      <c r="AR3632" s="288" t="str">
        <f>IFERROR(IF(Table_Merge1[[#This Row],[LME Zinc stock]]*Table_Merge1[[#This Row],[Azad.Sell]]=0,"",Table_Merge1[[#This Row],[LME Zinc stock]]*Table_Merge1[[#This Row],[Azad.Sell]]),"")</f>
        <v/>
      </c>
      <c r="AS3632" s="288" t="str">
        <f>IFERROR(IF(Table_Merge1[[#This Row],[LME Zinc 3-month]]*Table_Merge1[[#This Row],[Azad.Sell]]=0,"",Table_Merge1[[#This Row],[LME Zinc 3-month]]*Table_Merge1[[#This Row],[Azad.Sell]]),"")</f>
        <v/>
      </c>
      <c r="AT3632"/>
    </row>
    <row r="3633" spans="15:46" x14ac:dyDescent="0.25">
      <c r="O3633" s="284">
        <f>IFERROR(DATE(Table7[[#This Row],[year]],MONTH(DATEVALUE(Table7[[#This Row],[month]]&amp;"1")),Table7[[#This Row],[day]]),"")</f>
        <v>39829</v>
      </c>
      <c r="P3633" s="195" t="s">
        <v>7058</v>
      </c>
      <c r="Q3633" s="195">
        <v>2009</v>
      </c>
      <c r="R3633" s="195" t="s">
        <v>3431</v>
      </c>
      <c r="S3633" s="195">
        <v>16</v>
      </c>
      <c r="T3633" s="195">
        <v>824.25</v>
      </c>
      <c r="U3633" s="195">
        <v>1452</v>
      </c>
      <c r="V3633" s="195">
        <v>2869625</v>
      </c>
      <c r="X3633" s="260">
        <v>39909</v>
      </c>
      <c r="Z3633" s="260">
        <v>3</v>
      </c>
      <c r="AB3633" s="260" t="str">
        <f>IFERROR(IFERROR(VLOOKUP(Table_Merge1[[#This Row],[Column1]],Table11[#All],2,FALSE),LEFT(AB3634,8)&amp;IF(LEN((RIGHT(AB3634,2)+1))&lt;2,"0"&amp;(RIGHT(AB3634,2)+1),(RIGHT(AB3634,2)-1))),"")</f>
        <v/>
      </c>
      <c r="AC3633" s="259" t="str">
        <f>LEFT(Table_Merge1[[#This Row],[Column2]],4)</f>
        <v/>
      </c>
      <c r="AD3633" s="259" t="str">
        <f>RIGHT(LEFT(Table_Merge1[[#This Row],[Column2]],7),2)</f>
        <v/>
      </c>
      <c r="AE3633" s="259" t="str">
        <f>RIGHT(Table_Merge1[[#This Row],[Column2]],2)</f>
        <v/>
      </c>
      <c r="AH3633" s="260">
        <v>2009</v>
      </c>
      <c r="AI3633" t="s">
        <v>3437</v>
      </c>
      <c r="AJ3633" s="260">
        <v>6</v>
      </c>
      <c r="AK3633">
        <v>879.5</v>
      </c>
      <c r="AL3633">
        <v>1467</v>
      </c>
      <c r="AM3633">
        <v>3786225</v>
      </c>
      <c r="AP3633" s="287" t="str">
        <f>IFERROR(IF(Table_Merge1[[#This Row],[LME Zinc stock]]*Table_Merge1[[#This Row],[Nima.مقدار]]=0,"",Table_Merge1[[#This Row],[LME Zinc stock]]*Table_Merge1[[#This Row],[Nima.مقدار]]),"")</f>
        <v/>
      </c>
      <c r="AQ3633" s="287" t="str">
        <f>IFERROR(IF(Table_Merge1[[#This Row],[LME Zinc 3-month]]*Table_Merge1[[#This Row],[Nima.مقدار]]=0,"",Table_Merge1[[#This Row],[LME Zinc 3-month]]*Table_Merge1[[#This Row],[Nima.مقدار]]),"")</f>
        <v/>
      </c>
      <c r="AR3633" s="288" t="str">
        <f>IFERROR(IF(Table_Merge1[[#This Row],[LME Zinc stock]]*Table_Merge1[[#This Row],[Azad.Sell]]=0,"",Table_Merge1[[#This Row],[LME Zinc stock]]*Table_Merge1[[#This Row],[Azad.Sell]]),"")</f>
        <v/>
      </c>
      <c r="AS3633" s="288" t="str">
        <f>IFERROR(IF(Table_Merge1[[#This Row],[LME Zinc 3-month]]*Table_Merge1[[#This Row],[Azad.Sell]]=0,"",Table_Merge1[[#This Row],[LME Zinc 3-month]]*Table_Merge1[[#This Row],[Azad.Sell]]),"")</f>
        <v/>
      </c>
      <c r="AT3633"/>
    </row>
    <row r="3634" spans="15:46" x14ac:dyDescent="0.25">
      <c r="O3634" s="283">
        <f>IFERROR(DATE(Table7[[#This Row],[year]],MONTH(DATEVALUE(Table7[[#This Row],[month]]&amp;"1")),Table7[[#This Row],[day]]),"")</f>
        <v>39828</v>
      </c>
      <c r="P3634" s="257" t="s">
        <v>7059</v>
      </c>
      <c r="Q3634" s="257">
        <v>2009</v>
      </c>
      <c r="R3634" s="257" t="s">
        <v>3431</v>
      </c>
      <c r="S3634" s="257">
        <v>15</v>
      </c>
      <c r="T3634" s="257">
        <v>813</v>
      </c>
      <c r="U3634" s="257">
        <v>1447</v>
      </c>
      <c r="V3634" s="257">
        <v>2860900</v>
      </c>
      <c r="X3634" s="260">
        <v>39906</v>
      </c>
      <c r="Z3634" s="260">
        <v>3</v>
      </c>
      <c r="AB3634" s="260" t="str">
        <f>IFERROR(IFERROR(VLOOKUP(Table_Merge1[[#This Row],[Column1]],Table11[#All],2,FALSE),LEFT(AB3635,8)&amp;IF(LEN((RIGHT(AB3635,2)+1))&lt;2,"0"&amp;(RIGHT(AB3635,2)+1),(RIGHT(AB3635,2)-1))),"")</f>
        <v/>
      </c>
      <c r="AC3634" s="259" t="str">
        <f>LEFT(Table_Merge1[[#This Row],[Column2]],4)</f>
        <v/>
      </c>
      <c r="AD3634" s="259" t="str">
        <f>RIGHT(LEFT(Table_Merge1[[#This Row],[Column2]],7),2)</f>
        <v/>
      </c>
      <c r="AE3634" s="259" t="str">
        <f>RIGHT(Table_Merge1[[#This Row],[Column2]],2)</f>
        <v/>
      </c>
      <c r="AH3634" s="260">
        <v>2009</v>
      </c>
      <c r="AI3634" t="s">
        <v>3437</v>
      </c>
      <c r="AJ3634" s="260">
        <v>3</v>
      </c>
      <c r="AK3634">
        <v>901.5</v>
      </c>
      <c r="AL3634">
        <v>1456</v>
      </c>
      <c r="AM3634">
        <v>3767325</v>
      </c>
      <c r="AP3634" s="287" t="str">
        <f>IFERROR(IF(Table_Merge1[[#This Row],[LME Zinc stock]]*Table_Merge1[[#This Row],[Nima.مقدار]]=0,"",Table_Merge1[[#This Row],[LME Zinc stock]]*Table_Merge1[[#This Row],[Nima.مقدار]]),"")</f>
        <v/>
      </c>
      <c r="AQ3634" s="287" t="str">
        <f>IFERROR(IF(Table_Merge1[[#This Row],[LME Zinc 3-month]]*Table_Merge1[[#This Row],[Nima.مقدار]]=0,"",Table_Merge1[[#This Row],[LME Zinc 3-month]]*Table_Merge1[[#This Row],[Nima.مقدار]]),"")</f>
        <v/>
      </c>
      <c r="AR3634" s="288" t="str">
        <f>IFERROR(IF(Table_Merge1[[#This Row],[LME Zinc stock]]*Table_Merge1[[#This Row],[Azad.Sell]]=0,"",Table_Merge1[[#This Row],[LME Zinc stock]]*Table_Merge1[[#This Row],[Azad.Sell]]),"")</f>
        <v/>
      </c>
      <c r="AS3634" s="288" t="str">
        <f>IFERROR(IF(Table_Merge1[[#This Row],[LME Zinc 3-month]]*Table_Merge1[[#This Row],[Azad.Sell]]=0,"",Table_Merge1[[#This Row],[LME Zinc 3-month]]*Table_Merge1[[#This Row],[Azad.Sell]]),"")</f>
        <v/>
      </c>
      <c r="AT3634"/>
    </row>
    <row r="3635" spans="15:46" x14ac:dyDescent="0.25">
      <c r="O3635" s="284">
        <f>IFERROR(DATE(Table7[[#This Row],[year]],MONTH(DATEVALUE(Table7[[#This Row],[month]]&amp;"1")),Table7[[#This Row],[day]]),"")</f>
        <v>39827</v>
      </c>
      <c r="P3635" s="195" t="s">
        <v>7060</v>
      </c>
      <c r="Q3635" s="195">
        <v>2009</v>
      </c>
      <c r="R3635" s="195" t="s">
        <v>3431</v>
      </c>
      <c r="S3635" s="195">
        <v>14</v>
      </c>
      <c r="T3635" s="195">
        <v>827.25</v>
      </c>
      <c r="U3635" s="195">
        <v>1418</v>
      </c>
      <c r="V3635" s="195">
        <v>2838350</v>
      </c>
      <c r="X3635" s="260">
        <v>39905</v>
      </c>
      <c r="Z3635" s="260">
        <v>3</v>
      </c>
      <c r="AB3635" s="260" t="str">
        <f>IFERROR(IFERROR(VLOOKUP(Table_Merge1[[#This Row],[Column1]],Table11[#All],2,FALSE),LEFT(AB3636,8)&amp;IF(LEN((RIGHT(AB3636,2)+1))&lt;2,"0"&amp;(RIGHT(AB3636,2)+1),(RIGHT(AB3636,2)-1))),"")</f>
        <v/>
      </c>
      <c r="AC3635" s="259" t="str">
        <f>LEFT(Table_Merge1[[#This Row],[Column2]],4)</f>
        <v/>
      </c>
      <c r="AD3635" s="259" t="str">
        <f>RIGHT(LEFT(Table_Merge1[[#This Row],[Column2]],7),2)</f>
        <v/>
      </c>
      <c r="AE3635" s="259" t="str">
        <f>RIGHT(Table_Merge1[[#This Row],[Column2]],2)</f>
        <v/>
      </c>
      <c r="AH3635" s="260">
        <v>2009</v>
      </c>
      <c r="AI3635" t="s">
        <v>3437</v>
      </c>
      <c r="AJ3635" s="260">
        <v>2</v>
      </c>
      <c r="AK3635">
        <v>914.75</v>
      </c>
      <c r="AL3635">
        <v>1428.5</v>
      </c>
      <c r="AM3635">
        <v>3725975</v>
      </c>
      <c r="AP3635" s="287" t="str">
        <f>IFERROR(IF(Table_Merge1[[#This Row],[LME Zinc stock]]*Table_Merge1[[#This Row],[Nima.مقدار]]=0,"",Table_Merge1[[#This Row],[LME Zinc stock]]*Table_Merge1[[#This Row],[Nima.مقدار]]),"")</f>
        <v/>
      </c>
      <c r="AQ3635" s="287" t="str">
        <f>IFERROR(IF(Table_Merge1[[#This Row],[LME Zinc 3-month]]*Table_Merge1[[#This Row],[Nima.مقدار]]=0,"",Table_Merge1[[#This Row],[LME Zinc 3-month]]*Table_Merge1[[#This Row],[Nima.مقدار]]),"")</f>
        <v/>
      </c>
      <c r="AR3635" s="288" t="str">
        <f>IFERROR(IF(Table_Merge1[[#This Row],[LME Zinc stock]]*Table_Merge1[[#This Row],[Azad.Sell]]=0,"",Table_Merge1[[#This Row],[LME Zinc stock]]*Table_Merge1[[#This Row],[Azad.Sell]]),"")</f>
        <v/>
      </c>
      <c r="AS3635" s="288" t="str">
        <f>IFERROR(IF(Table_Merge1[[#This Row],[LME Zinc 3-month]]*Table_Merge1[[#This Row],[Azad.Sell]]=0,"",Table_Merge1[[#This Row],[LME Zinc 3-month]]*Table_Merge1[[#This Row],[Azad.Sell]]),"")</f>
        <v/>
      </c>
      <c r="AT3635"/>
    </row>
    <row r="3636" spans="15:46" x14ac:dyDescent="0.25">
      <c r="O3636" s="283">
        <f>IFERROR(DATE(Table7[[#This Row],[year]],MONTH(DATEVALUE(Table7[[#This Row],[month]]&amp;"1")),Table7[[#This Row],[day]]),"")</f>
        <v>39826</v>
      </c>
      <c r="P3636" s="257" t="s">
        <v>7061</v>
      </c>
      <c r="Q3636" s="257">
        <v>2009</v>
      </c>
      <c r="R3636" s="257" t="s">
        <v>3431</v>
      </c>
      <c r="S3636" s="257">
        <v>13</v>
      </c>
      <c r="T3636" s="257">
        <v>815.5</v>
      </c>
      <c r="U3636" s="257">
        <v>1373.5</v>
      </c>
      <c r="V3636" s="257">
        <v>2839125</v>
      </c>
      <c r="X3636" s="260">
        <v>39904</v>
      </c>
      <c r="Z3636" s="260">
        <v>3</v>
      </c>
      <c r="AB3636" s="260" t="str">
        <f>IFERROR(IFERROR(VLOOKUP(Table_Merge1[[#This Row],[Column1]],Table11[#All],2,FALSE),LEFT(AB3637,8)&amp;IF(LEN((RIGHT(AB3637,2)+1))&lt;2,"0"&amp;(RIGHT(AB3637,2)+1),(RIGHT(AB3637,2)-1))),"")</f>
        <v/>
      </c>
      <c r="AC3636" s="259" t="str">
        <f>LEFT(Table_Merge1[[#This Row],[Column2]],4)</f>
        <v/>
      </c>
      <c r="AD3636" s="259" t="str">
        <f>RIGHT(LEFT(Table_Merge1[[#This Row],[Column2]],7),2)</f>
        <v/>
      </c>
      <c r="AE3636" s="259" t="str">
        <f>RIGHT(Table_Merge1[[#This Row],[Column2]],2)</f>
        <v/>
      </c>
      <c r="AH3636" s="260">
        <v>2009</v>
      </c>
      <c r="AI3636" t="s">
        <v>3437</v>
      </c>
      <c r="AJ3636" s="260">
        <v>1</v>
      </c>
      <c r="AK3636">
        <v>919.5</v>
      </c>
      <c r="AL3636">
        <v>1435</v>
      </c>
      <c r="AM3636">
        <v>3701325</v>
      </c>
      <c r="AP3636" s="287" t="str">
        <f>IFERROR(IF(Table_Merge1[[#This Row],[LME Zinc stock]]*Table_Merge1[[#This Row],[Nima.مقدار]]=0,"",Table_Merge1[[#This Row],[LME Zinc stock]]*Table_Merge1[[#This Row],[Nima.مقدار]]),"")</f>
        <v/>
      </c>
      <c r="AQ3636" s="287" t="str">
        <f>IFERROR(IF(Table_Merge1[[#This Row],[LME Zinc 3-month]]*Table_Merge1[[#This Row],[Nima.مقدار]]=0,"",Table_Merge1[[#This Row],[LME Zinc 3-month]]*Table_Merge1[[#This Row],[Nima.مقدار]]),"")</f>
        <v/>
      </c>
      <c r="AR3636" s="288" t="str">
        <f>IFERROR(IF(Table_Merge1[[#This Row],[LME Zinc stock]]*Table_Merge1[[#This Row],[Azad.Sell]]=0,"",Table_Merge1[[#This Row],[LME Zinc stock]]*Table_Merge1[[#This Row],[Azad.Sell]]),"")</f>
        <v/>
      </c>
      <c r="AS3636" s="288" t="str">
        <f>IFERROR(IF(Table_Merge1[[#This Row],[LME Zinc 3-month]]*Table_Merge1[[#This Row],[Azad.Sell]]=0,"",Table_Merge1[[#This Row],[LME Zinc 3-month]]*Table_Merge1[[#This Row],[Azad.Sell]]),"")</f>
        <v/>
      </c>
      <c r="AT3636"/>
    </row>
    <row r="3637" spans="15:46" x14ac:dyDescent="0.25">
      <c r="O3637" s="284">
        <f>IFERROR(DATE(Table7[[#This Row],[year]],MONTH(DATEVALUE(Table7[[#This Row],[month]]&amp;"1")),Table7[[#This Row],[day]]),"")</f>
        <v>39825</v>
      </c>
      <c r="P3637" s="195" t="s">
        <v>7062</v>
      </c>
      <c r="Q3637" s="195">
        <v>2009</v>
      </c>
      <c r="R3637" s="195" t="s">
        <v>3431</v>
      </c>
      <c r="S3637" s="195">
        <v>12</v>
      </c>
      <c r="T3637" s="195">
        <v>848.5</v>
      </c>
      <c r="U3637" s="195">
        <v>1355.5</v>
      </c>
      <c r="V3637" s="195">
        <v>2810825</v>
      </c>
      <c r="X3637" s="260">
        <v>39903</v>
      </c>
      <c r="Z3637" s="260">
        <v>3</v>
      </c>
      <c r="AB3637" s="260" t="str">
        <f>IFERROR(IFERROR(VLOOKUP(Table_Merge1[[#This Row],[Column1]],Table11[#All],2,FALSE),LEFT(AB3638,8)&amp;IF(LEN((RIGHT(AB3638,2)+1))&lt;2,"0"&amp;(RIGHT(AB3638,2)+1),(RIGHT(AB3638,2)-1))),"")</f>
        <v/>
      </c>
      <c r="AC3637" s="259" t="str">
        <f>LEFT(Table_Merge1[[#This Row],[Column2]],4)</f>
        <v/>
      </c>
      <c r="AD3637" s="259" t="str">
        <f>RIGHT(LEFT(Table_Merge1[[#This Row],[Column2]],7),2)</f>
        <v/>
      </c>
      <c r="AE3637" s="259" t="str">
        <f>RIGHT(Table_Merge1[[#This Row],[Column2]],2)</f>
        <v/>
      </c>
      <c r="AH3637" s="260">
        <v>2009</v>
      </c>
      <c r="AI3637" t="s">
        <v>3435</v>
      </c>
      <c r="AJ3637" s="260">
        <v>31</v>
      </c>
      <c r="AK3637">
        <v>918.5</v>
      </c>
      <c r="AL3637">
        <v>1468</v>
      </c>
      <c r="AM3637">
        <v>3676525</v>
      </c>
      <c r="AP3637" s="287" t="str">
        <f>IFERROR(IF(Table_Merge1[[#This Row],[LME Zinc stock]]*Table_Merge1[[#This Row],[Nima.مقدار]]=0,"",Table_Merge1[[#This Row],[LME Zinc stock]]*Table_Merge1[[#This Row],[Nima.مقدار]]),"")</f>
        <v/>
      </c>
      <c r="AQ3637" s="287" t="str">
        <f>IFERROR(IF(Table_Merge1[[#This Row],[LME Zinc 3-month]]*Table_Merge1[[#This Row],[Nima.مقدار]]=0,"",Table_Merge1[[#This Row],[LME Zinc 3-month]]*Table_Merge1[[#This Row],[Nima.مقدار]]),"")</f>
        <v/>
      </c>
      <c r="AR3637" s="288" t="str">
        <f>IFERROR(IF(Table_Merge1[[#This Row],[LME Zinc stock]]*Table_Merge1[[#This Row],[Azad.Sell]]=0,"",Table_Merge1[[#This Row],[LME Zinc stock]]*Table_Merge1[[#This Row],[Azad.Sell]]),"")</f>
        <v/>
      </c>
      <c r="AS3637" s="288" t="str">
        <f>IFERROR(IF(Table_Merge1[[#This Row],[LME Zinc 3-month]]*Table_Merge1[[#This Row],[Azad.Sell]]=0,"",Table_Merge1[[#This Row],[LME Zinc 3-month]]*Table_Merge1[[#This Row],[Azad.Sell]]),"")</f>
        <v/>
      </c>
      <c r="AT3637"/>
    </row>
    <row r="3638" spans="15:46" x14ac:dyDescent="0.25">
      <c r="O3638" s="283">
        <f>IFERROR(DATE(Table7[[#This Row],[year]],MONTH(DATEVALUE(Table7[[#This Row],[month]]&amp;"1")),Table7[[#This Row],[day]]),"")</f>
        <v>39822</v>
      </c>
      <c r="P3638" s="257" t="s">
        <v>7063</v>
      </c>
      <c r="Q3638" s="257">
        <v>2009</v>
      </c>
      <c r="R3638" s="257" t="s">
        <v>3431</v>
      </c>
      <c r="S3638" s="257">
        <v>9</v>
      </c>
      <c r="T3638" s="257">
        <v>854</v>
      </c>
      <c r="U3638" s="257" t="s">
        <v>3621</v>
      </c>
      <c r="V3638" s="257" t="s">
        <v>3621</v>
      </c>
      <c r="X3638" s="260">
        <v>39902</v>
      </c>
      <c r="Z3638" s="260">
        <v>3</v>
      </c>
      <c r="AB3638" s="260" t="str">
        <f>IFERROR(IFERROR(VLOOKUP(Table_Merge1[[#This Row],[Column1]],Table11[#All],2,FALSE),LEFT(AB3639,8)&amp;IF(LEN((RIGHT(AB3639,2)+1))&lt;2,"0"&amp;(RIGHT(AB3639,2)+1),(RIGHT(AB3639,2)-1))),"")</f>
        <v/>
      </c>
      <c r="AC3638" s="259" t="str">
        <f>LEFT(Table_Merge1[[#This Row],[Column2]],4)</f>
        <v/>
      </c>
      <c r="AD3638" s="259" t="str">
        <f>RIGHT(LEFT(Table_Merge1[[#This Row],[Column2]],7),2)</f>
        <v/>
      </c>
      <c r="AE3638" s="259" t="str">
        <f>RIGHT(Table_Merge1[[#This Row],[Column2]],2)</f>
        <v/>
      </c>
      <c r="AH3638" s="260">
        <v>2009</v>
      </c>
      <c r="AI3638" t="s">
        <v>3435</v>
      </c>
      <c r="AJ3638" s="260">
        <v>30</v>
      </c>
      <c r="AK3638">
        <v>923</v>
      </c>
      <c r="AL3638">
        <v>1445.5</v>
      </c>
      <c r="AM3638">
        <v>3659525</v>
      </c>
      <c r="AP3638" s="287" t="str">
        <f>IFERROR(IF(Table_Merge1[[#This Row],[LME Zinc stock]]*Table_Merge1[[#This Row],[Nima.مقدار]]=0,"",Table_Merge1[[#This Row],[LME Zinc stock]]*Table_Merge1[[#This Row],[Nima.مقدار]]),"")</f>
        <v/>
      </c>
      <c r="AQ3638" s="287" t="str">
        <f>IFERROR(IF(Table_Merge1[[#This Row],[LME Zinc 3-month]]*Table_Merge1[[#This Row],[Nima.مقدار]]=0,"",Table_Merge1[[#This Row],[LME Zinc 3-month]]*Table_Merge1[[#This Row],[Nima.مقدار]]),"")</f>
        <v/>
      </c>
      <c r="AR3638" s="288" t="str">
        <f>IFERROR(IF(Table_Merge1[[#This Row],[LME Zinc stock]]*Table_Merge1[[#This Row],[Azad.Sell]]=0,"",Table_Merge1[[#This Row],[LME Zinc stock]]*Table_Merge1[[#This Row],[Azad.Sell]]),"")</f>
        <v/>
      </c>
      <c r="AS3638" s="288" t="str">
        <f>IFERROR(IF(Table_Merge1[[#This Row],[LME Zinc 3-month]]*Table_Merge1[[#This Row],[Azad.Sell]]=0,"",Table_Merge1[[#This Row],[LME Zinc 3-month]]*Table_Merge1[[#This Row],[Azad.Sell]]),"")</f>
        <v/>
      </c>
      <c r="AT3638"/>
    </row>
    <row r="3639" spans="15:46" x14ac:dyDescent="0.25">
      <c r="O3639" s="284">
        <f>IFERROR(DATE(Table7[[#This Row],[year]],MONTH(DATEVALUE(Table7[[#This Row],[month]]&amp;"1")),Table7[[#This Row],[day]]),"")</f>
        <v>39821</v>
      </c>
      <c r="P3639" s="195" t="s">
        <v>7064</v>
      </c>
      <c r="Q3639" s="195">
        <v>2009</v>
      </c>
      <c r="R3639" s="195" t="s">
        <v>3431</v>
      </c>
      <c r="S3639" s="195">
        <v>8</v>
      </c>
      <c r="T3639" s="195">
        <v>842.5</v>
      </c>
      <c r="U3639" s="195">
        <v>1346.5</v>
      </c>
      <c r="V3639" s="195">
        <v>2803650</v>
      </c>
      <c r="X3639" s="260">
        <v>39899</v>
      </c>
      <c r="Z3639" s="260">
        <v>3</v>
      </c>
      <c r="AB3639" s="260" t="str">
        <f>IFERROR(IFERROR(VLOOKUP(Table_Merge1[[#This Row],[Column1]],Table11[#All],2,FALSE),LEFT(AB3640,8)&amp;IF(LEN((RIGHT(AB3640,2)+1))&lt;2,"0"&amp;(RIGHT(AB3640,2)+1),(RIGHT(AB3640,2)-1))),"")</f>
        <v/>
      </c>
      <c r="AC3639" s="259" t="str">
        <f>LEFT(Table_Merge1[[#This Row],[Column2]],4)</f>
        <v/>
      </c>
      <c r="AD3639" s="259" t="str">
        <f>RIGHT(LEFT(Table_Merge1[[#This Row],[Column2]],7),2)</f>
        <v/>
      </c>
      <c r="AE3639" s="259" t="str">
        <f>RIGHT(Table_Merge1[[#This Row],[Column2]],2)</f>
        <v/>
      </c>
      <c r="AH3639" s="260">
        <v>2009</v>
      </c>
      <c r="AI3639" t="s">
        <v>3435</v>
      </c>
      <c r="AJ3639" s="260">
        <v>27</v>
      </c>
      <c r="AK3639">
        <v>927</v>
      </c>
      <c r="AL3639">
        <v>1433.5</v>
      </c>
      <c r="AM3639">
        <v>3650000</v>
      </c>
      <c r="AP3639" s="287" t="str">
        <f>IFERROR(IF(Table_Merge1[[#This Row],[LME Zinc stock]]*Table_Merge1[[#This Row],[Nima.مقدار]]=0,"",Table_Merge1[[#This Row],[LME Zinc stock]]*Table_Merge1[[#This Row],[Nima.مقدار]]),"")</f>
        <v/>
      </c>
      <c r="AQ3639" s="287" t="str">
        <f>IFERROR(IF(Table_Merge1[[#This Row],[LME Zinc 3-month]]*Table_Merge1[[#This Row],[Nima.مقدار]]=0,"",Table_Merge1[[#This Row],[LME Zinc 3-month]]*Table_Merge1[[#This Row],[Nima.مقدار]]),"")</f>
        <v/>
      </c>
      <c r="AR3639" s="288" t="str">
        <f>IFERROR(IF(Table_Merge1[[#This Row],[LME Zinc stock]]*Table_Merge1[[#This Row],[Azad.Sell]]=0,"",Table_Merge1[[#This Row],[LME Zinc stock]]*Table_Merge1[[#This Row],[Azad.Sell]]),"")</f>
        <v/>
      </c>
      <c r="AS3639" s="288" t="str">
        <f>IFERROR(IF(Table_Merge1[[#This Row],[LME Zinc 3-month]]*Table_Merge1[[#This Row],[Azad.Sell]]=0,"",Table_Merge1[[#This Row],[LME Zinc 3-month]]*Table_Merge1[[#This Row],[Azad.Sell]]),"")</f>
        <v/>
      </c>
      <c r="AT3639"/>
    </row>
    <row r="3640" spans="15:46" x14ac:dyDescent="0.25">
      <c r="O3640" s="283">
        <f>IFERROR(DATE(Table7[[#This Row],[year]],MONTH(DATEVALUE(Table7[[#This Row],[month]]&amp;"1")),Table7[[#This Row],[day]]),"")</f>
        <v>39820</v>
      </c>
      <c r="P3640" s="257" t="s">
        <v>7065</v>
      </c>
      <c r="Q3640" s="257">
        <v>2009</v>
      </c>
      <c r="R3640" s="257" t="s">
        <v>3431</v>
      </c>
      <c r="S3640" s="257">
        <v>7</v>
      </c>
      <c r="T3640" s="257">
        <v>864</v>
      </c>
      <c r="U3640" s="257">
        <v>1341.5</v>
      </c>
      <c r="V3640" s="257">
        <v>2791600</v>
      </c>
      <c r="X3640" s="260">
        <v>39898</v>
      </c>
      <c r="Z3640" s="260">
        <v>3</v>
      </c>
      <c r="AB3640" s="260" t="str">
        <f>IFERROR(IFERROR(VLOOKUP(Table_Merge1[[#This Row],[Column1]],Table11[#All],2,FALSE),LEFT(AB3641,8)&amp;IF(LEN((RIGHT(AB3641,2)+1))&lt;2,"0"&amp;(RIGHT(AB3641,2)+1),(RIGHT(AB3641,2)-1))),"")</f>
        <v/>
      </c>
      <c r="AC3640" s="259" t="str">
        <f>LEFT(Table_Merge1[[#This Row],[Column2]],4)</f>
        <v/>
      </c>
      <c r="AD3640" s="259" t="str">
        <f>RIGHT(LEFT(Table_Merge1[[#This Row],[Column2]],7),2)</f>
        <v/>
      </c>
      <c r="AE3640" s="259" t="str">
        <f>RIGHT(Table_Merge1[[#This Row],[Column2]],2)</f>
        <v/>
      </c>
      <c r="AH3640" s="260">
        <v>2009</v>
      </c>
      <c r="AI3640" t="s">
        <v>3435</v>
      </c>
      <c r="AJ3640" s="260">
        <v>26</v>
      </c>
      <c r="AK3640">
        <v>935.5</v>
      </c>
      <c r="AL3640">
        <v>1456</v>
      </c>
      <c r="AM3640">
        <v>3660025</v>
      </c>
      <c r="AP3640" s="287" t="str">
        <f>IFERROR(IF(Table_Merge1[[#This Row],[LME Zinc stock]]*Table_Merge1[[#This Row],[Nima.مقدار]]=0,"",Table_Merge1[[#This Row],[LME Zinc stock]]*Table_Merge1[[#This Row],[Nima.مقدار]]),"")</f>
        <v/>
      </c>
      <c r="AQ3640" s="287" t="str">
        <f>IFERROR(IF(Table_Merge1[[#This Row],[LME Zinc 3-month]]*Table_Merge1[[#This Row],[Nima.مقدار]]=0,"",Table_Merge1[[#This Row],[LME Zinc 3-month]]*Table_Merge1[[#This Row],[Nima.مقدار]]),"")</f>
        <v/>
      </c>
      <c r="AR3640" s="288" t="str">
        <f>IFERROR(IF(Table_Merge1[[#This Row],[LME Zinc stock]]*Table_Merge1[[#This Row],[Azad.Sell]]=0,"",Table_Merge1[[#This Row],[LME Zinc stock]]*Table_Merge1[[#This Row],[Azad.Sell]]),"")</f>
        <v/>
      </c>
      <c r="AS3640" s="288" t="str">
        <f>IFERROR(IF(Table_Merge1[[#This Row],[LME Zinc 3-month]]*Table_Merge1[[#This Row],[Azad.Sell]]=0,"",Table_Merge1[[#This Row],[LME Zinc 3-month]]*Table_Merge1[[#This Row],[Azad.Sell]]),"")</f>
        <v/>
      </c>
      <c r="AT3640"/>
    </row>
    <row r="3641" spans="15:46" x14ac:dyDescent="0.25">
      <c r="O3641" s="284">
        <f>IFERROR(DATE(Table7[[#This Row],[year]],MONTH(DATEVALUE(Table7[[#This Row],[month]]&amp;"1")),Table7[[#This Row],[day]]),"")</f>
        <v>39819</v>
      </c>
      <c r="P3641" s="195" t="s">
        <v>7066</v>
      </c>
      <c r="Q3641" s="195">
        <v>2009</v>
      </c>
      <c r="R3641" s="195" t="s">
        <v>3431</v>
      </c>
      <c r="S3641" s="195">
        <v>6</v>
      </c>
      <c r="T3641" s="195">
        <v>844</v>
      </c>
      <c r="U3641" s="195">
        <v>1368</v>
      </c>
      <c r="V3641" s="195">
        <v>2731850</v>
      </c>
      <c r="X3641" s="260">
        <v>39897</v>
      </c>
      <c r="Z3641" s="260">
        <v>3</v>
      </c>
      <c r="AB3641" s="260" t="str">
        <f>IFERROR(IFERROR(VLOOKUP(Table_Merge1[[#This Row],[Column1]],Table11[#All],2,FALSE),LEFT(AB3642,8)&amp;IF(LEN((RIGHT(AB3642,2)+1))&lt;2,"0"&amp;(RIGHT(AB3642,2)+1),(RIGHT(AB3642,2)-1))),"")</f>
        <v/>
      </c>
      <c r="AC3641" s="259" t="str">
        <f>LEFT(Table_Merge1[[#This Row],[Column2]],4)</f>
        <v/>
      </c>
      <c r="AD3641" s="259" t="str">
        <f>RIGHT(LEFT(Table_Merge1[[#This Row],[Column2]],7),2)</f>
        <v/>
      </c>
      <c r="AE3641" s="259" t="str">
        <f>RIGHT(Table_Merge1[[#This Row],[Column2]],2)</f>
        <v/>
      </c>
      <c r="AH3641" s="260">
        <v>2009</v>
      </c>
      <c r="AI3641" t="s">
        <v>3435</v>
      </c>
      <c r="AJ3641" s="260">
        <v>25</v>
      </c>
      <c r="AK3641">
        <v>921.25</v>
      </c>
      <c r="AL3641">
        <v>1482</v>
      </c>
      <c r="AM3641">
        <v>3666125</v>
      </c>
      <c r="AP3641" s="287" t="str">
        <f>IFERROR(IF(Table_Merge1[[#This Row],[LME Zinc stock]]*Table_Merge1[[#This Row],[Nima.مقدار]]=0,"",Table_Merge1[[#This Row],[LME Zinc stock]]*Table_Merge1[[#This Row],[Nima.مقدار]]),"")</f>
        <v/>
      </c>
      <c r="AQ3641" s="287" t="str">
        <f>IFERROR(IF(Table_Merge1[[#This Row],[LME Zinc 3-month]]*Table_Merge1[[#This Row],[Nima.مقدار]]=0,"",Table_Merge1[[#This Row],[LME Zinc 3-month]]*Table_Merge1[[#This Row],[Nima.مقدار]]),"")</f>
        <v/>
      </c>
      <c r="AR3641" s="288" t="str">
        <f>IFERROR(IF(Table_Merge1[[#This Row],[LME Zinc stock]]*Table_Merge1[[#This Row],[Azad.Sell]]=0,"",Table_Merge1[[#This Row],[LME Zinc stock]]*Table_Merge1[[#This Row],[Azad.Sell]]),"")</f>
        <v/>
      </c>
      <c r="AS3641" s="288" t="str">
        <f>IFERROR(IF(Table_Merge1[[#This Row],[LME Zinc 3-month]]*Table_Merge1[[#This Row],[Azad.Sell]]=0,"",Table_Merge1[[#This Row],[LME Zinc 3-month]]*Table_Merge1[[#This Row],[Azad.Sell]]),"")</f>
        <v/>
      </c>
      <c r="AT3641"/>
    </row>
    <row r="3642" spans="15:46" x14ac:dyDescent="0.25">
      <c r="O3642" s="283">
        <f>IFERROR(DATE(Table7[[#This Row],[year]],MONTH(DATEVALUE(Table7[[#This Row],[month]]&amp;"1")),Table7[[#This Row],[day]]),"")</f>
        <v>39818</v>
      </c>
      <c r="P3642" s="257" t="s">
        <v>7067</v>
      </c>
      <c r="Q3642" s="257">
        <v>2009</v>
      </c>
      <c r="R3642" s="257" t="s">
        <v>3431</v>
      </c>
      <c r="S3642" s="257">
        <v>5</v>
      </c>
      <c r="T3642" s="257">
        <v>860</v>
      </c>
      <c r="U3642" s="257">
        <v>1340.5</v>
      </c>
      <c r="V3642" s="257">
        <v>2719350</v>
      </c>
      <c r="X3642" s="260">
        <v>39896</v>
      </c>
      <c r="Z3642" s="260">
        <v>3</v>
      </c>
      <c r="AB3642" s="260" t="str">
        <f>IFERROR(IFERROR(VLOOKUP(Table_Merge1[[#This Row],[Column1]],Table11[#All],2,FALSE),LEFT(AB3643,8)&amp;IF(LEN((RIGHT(AB3643,2)+1))&lt;2,"0"&amp;(RIGHT(AB3643,2)+1),(RIGHT(AB3643,2)-1))),"")</f>
        <v/>
      </c>
      <c r="AC3642" s="259" t="str">
        <f>LEFT(Table_Merge1[[#This Row],[Column2]],4)</f>
        <v/>
      </c>
      <c r="AD3642" s="259" t="str">
        <f>RIGHT(LEFT(Table_Merge1[[#This Row],[Column2]],7),2)</f>
        <v/>
      </c>
      <c r="AE3642" s="259" t="str">
        <f>RIGHT(Table_Merge1[[#This Row],[Column2]],2)</f>
        <v/>
      </c>
      <c r="AH3642" s="260">
        <v>2009</v>
      </c>
      <c r="AI3642" t="s">
        <v>3435</v>
      </c>
      <c r="AJ3642" s="260">
        <v>24</v>
      </c>
      <c r="AK3642">
        <v>928.75</v>
      </c>
      <c r="AL3642">
        <v>1493.5</v>
      </c>
      <c r="AM3642">
        <v>3658350</v>
      </c>
      <c r="AP3642" s="287" t="str">
        <f>IFERROR(IF(Table_Merge1[[#This Row],[LME Zinc stock]]*Table_Merge1[[#This Row],[Nima.مقدار]]=0,"",Table_Merge1[[#This Row],[LME Zinc stock]]*Table_Merge1[[#This Row],[Nima.مقدار]]),"")</f>
        <v/>
      </c>
      <c r="AQ3642" s="287" t="str">
        <f>IFERROR(IF(Table_Merge1[[#This Row],[LME Zinc 3-month]]*Table_Merge1[[#This Row],[Nima.مقدار]]=0,"",Table_Merge1[[#This Row],[LME Zinc 3-month]]*Table_Merge1[[#This Row],[Nima.مقدار]]),"")</f>
        <v/>
      </c>
      <c r="AR3642" s="288" t="str">
        <f>IFERROR(IF(Table_Merge1[[#This Row],[LME Zinc stock]]*Table_Merge1[[#This Row],[Azad.Sell]]=0,"",Table_Merge1[[#This Row],[LME Zinc stock]]*Table_Merge1[[#This Row],[Azad.Sell]]),"")</f>
        <v/>
      </c>
      <c r="AS3642" s="288" t="str">
        <f>IFERROR(IF(Table_Merge1[[#This Row],[LME Zinc 3-month]]*Table_Merge1[[#This Row],[Azad.Sell]]=0,"",Table_Merge1[[#This Row],[LME Zinc 3-month]]*Table_Merge1[[#This Row],[Azad.Sell]]),"")</f>
        <v/>
      </c>
      <c r="AT3642"/>
    </row>
    <row r="3643" spans="15:46" x14ac:dyDescent="0.25">
      <c r="O3643" s="284">
        <f>IFERROR(DATE(Table7[[#This Row],[year]],MONTH(DATEVALUE(Table7[[#This Row],[month]]&amp;"1")),Table7[[#This Row],[day]]),"")</f>
        <v>39815</v>
      </c>
      <c r="P3643" s="195" t="s">
        <v>7068</v>
      </c>
      <c r="Q3643" s="195">
        <v>2009</v>
      </c>
      <c r="R3643" s="195" t="s">
        <v>3431</v>
      </c>
      <c r="S3643" s="195">
        <v>2</v>
      </c>
      <c r="T3643" s="195">
        <v>869.75</v>
      </c>
      <c r="U3643" s="195">
        <v>1340.5</v>
      </c>
      <c r="V3643" s="195">
        <v>2711550</v>
      </c>
      <c r="X3643" s="260">
        <v>39895</v>
      </c>
      <c r="Z3643" s="260">
        <v>3</v>
      </c>
      <c r="AB3643" s="260" t="str">
        <f>IFERROR(IFERROR(VLOOKUP(Table_Merge1[[#This Row],[Column1]],Table11[#All],2,FALSE),LEFT(AB3644,8)&amp;IF(LEN((RIGHT(AB3644,2)+1))&lt;2,"0"&amp;(RIGHT(AB3644,2)+1),(RIGHT(AB3644,2)-1))),"")</f>
        <v/>
      </c>
      <c r="AC3643" s="259" t="str">
        <f>LEFT(Table_Merge1[[#This Row],[Column2]],4)</f>
        <v/>
      </c>
      <c r="AD3643" s="259" t="str">
        <f>RIGHT(LEFT(Table_Merge1[[#This Row],[Column2]],7),2)</f>
        <v/>
      </c>
      <c r="AE3643" s="259" t="str">
        <f>RIGHT(Table_Merge1[[#This Row],[Column2]],2)</f>
        <v/>
      </c>
      <c r="AH3643" s="260">
        <v>2009</v>
      </c>
      <c r="AI3643" t="s">
        <v>3435</v>
      </c>
      <c r="AJ3643" s="260">
        <v>23</v>
      </c>
      <c r="AK3643">
        <v>952.75</v>
      </c>
      <c r="AL3643">
        <v>1506</v>
      </c>
      <c r="AM3643">
        <v>3666875</v>
      </c>
      <c r="AP3643" s="287" t="str">
        <f>IFERROR(IF(Table_Merge1[[#This Row],[LME Zinc stock]]*Table_Merge1[[#This Row],[Nima.مقدار]]=0,"",Table_Merge1[[#This Row],[LME Zinc stock]]*Table_Merge1[[#This Row],[Nima.مقدار]]),"")</f>
        <v/>
      </c>
      <c r="AQ3643" s="287" t="str">
        <f>IFERROR(IF(Table_Merge1[[#This Row],[LME Zinc 3-month]]*Table_Merge1[[#This Row],[Nima.مقدار]]=0,"",Table_Merge1[[#This Row],[LME Zinc 3-month]]*Table_Merge1[[#This Row],[Nima.مقدار]]),"")</f>
        <v/>
      </c>
      <c r="AR3643" s="288" t="str">
        <f>IFERROR(IF(Table_Merge1[[#This Row],[LME Zinc stock]]*Table_Merge1[[#This Row],[Azad.Sell]]=0,"",Table_Merge1[[#This Row],[LME Zinc stock]]*Table_Merge1[[#This Row],[Azad.Sell]]),"")</f>
        <v/>
      </c>
      <c r="AS3643" s="288" t="str">
        <f>IFERROR(IF(Table_Merge1[[#This Row],[LME Zinc 3-month]]*Table_Merge1[[#This Row],[Azad.Sell]]=0,"",Table_Merge1[[#This Row],[LME Zinc 3-month]]*Table_Merge1[[#This Row],[Azad.Sell]]),"")</f>
        <v/>
      </c>
      <c r="AT3643"/>
    </row>
    <row r="3644" spans="15:46" x14ac:dyDescent="0.25">
      <c r="O3644" s="283">
        <f>IFERROR(DATE(Table7[[#This Row],[year]],MONTH(DATEVALUE(Table7[[#This Row],[month]]&amp;"1")),Table7[[#This Row],[day]]),"")</f>
        <v>39813</v>
      </c>
      <c r="P3644" s="257" t="s">
        <v>7069</v>
      </c>
      <c r="Q3644" s="257">
        <v>2008</v>
      </c>
      <c r="R3644" s="257" t="s">
        <v>3452</v>
      </c>
      <c r="S3644" s="257">
        <v>31</v>
      </c>
      <c r="T3644" s="257">
        <v>865</v>
      </c>
      <c r="U3644" s="257">
        <v>1466.5</v>
      </c>
      <c r="V3644" s="257">
        <v>2479125</v>
      </c>
      <c r="X3644" s="260">
        <v>39892</v>
      </c>
      <c r="Z3644" s="260">
        <v>3</v>
      </c>
      <c r="AB3644" s="260" t="str">
        <f>IFERROR(IFERROR(VLOOKUP(Table_Merge1[[#This Row],[Column1]],Table11[#All],2,FALSE),LEFT(AB3645,8)&amp;IF(LEN((RIGHT(AB3645,2)+1))&lt;2,"0"&amp;(RIGHT(AB3645,2)+1),(RIGHT(AB3645,2)-1))),"")</f>
        <v/>
      </c>
      <c r="AC3644" s="259" t="str">
        <f>LEFT(Table_Merge1[[#This Row],[Column2]],4)</f>
        <v/>
      </c>
      <c r="AD3644" s="259" t="str">
        <f>RIGHT(LEFT(Table_Merge1[[#This Row],[Column2]],7),2)</f>
        <v/>
      </c>
      <c r="AE3644" s="259" t="str">
        <f>RIGHT(Table_Merge1[[#This Row],[Column2]],2)</f>
        <v/>
      </c>
      <c r="AH3644" s="260">
        <v>2009</v>
      </c>
      <c r="AI3644" t="s">
        <v>3435</v>
      </c>
      <c r="AJ3644" s="260">
        <v>20</v>
      </c>
      <c r="AK3644">
        <v>957</v>
      </c>
      <c r="AL3644">
        <v>1505</v>
      </c>
      <c r="AM3644">
        <v>3651275</v>
      </c>
      <c r="AP3644" s="287" t="str">
        <f>IFERROR(IF(Table_Merge1[[#This Row],[LME Zinc stock]]*Table_Merge1[[#This Row],[Nima.مقدار]]=0,"",Table_Merge1[[#This Row],[LME Zinc stock]]*Table_Merge1[[#This Row],[Nima.مقدار]]),"")</f>
        <v/>
      </c>
      <c r="AQ3644" s="287" t="str">
        <f>IFERROR(IF(Table_Merge1[[#This Row],[LME Zinc 3-month]]*Table_Merge1[[#This Row],[Nima.مقدار]]=0,"",Table_Merge1[[#This Row],[LME Zinc 3-month]]*Table_Merge1[[#This Row],[Nima.مقدار]]),"")</f>
        <v/>
      </c>
      <c r="AR3644" s="288" t="str">
        <f>IFERROR(IF(Table_Merge1[[#This Row],[LME Zinc stock]]*Table_Merge1[[#This Row],[Azad.Sell]]=0,"",Table_Merge1[[#This Row],[LME Zinc stock]]*Table_Merge1[[#This Row],[Azad.Sell]]),"")</f>
        <v/>
      </c>
      <c r="AS3644" s="288" t="str">
        <f>IFERROR(IF(Table_Merge1[[#This Row],[LME Zinc 3-month]]*Table_Merge1[[#This Row],[Azad.Sell]]=0,"",Table_Merge1[[#This Row],[LME Zinc 3-month]]*Table_Merge1[[#This Row],[Azad.Sell]]),"")</f>
        <v/>
      </c>
      <c r="AT3644"/>
    </row>
    <row r="3645" spans="15:46" x14ac:dyDescent="0.25">
      <c r="O3645" s="284">
        <f>IFERROR(DATE(Table7[[#This Row],[year]],MONTH(DATEVALUE(Table7[[#This Row],[month]]&amp;"1")),Table7[[#This Row],[day]]),"")</f>
        <v>39812</v>
      </c>
      <c r="P3645" s="195" t="s">
        <v>7070</v>
      </c>
      <c r="Q3645" s="195">
        <v>2008</v>
      </c>
      <c r="R3645" s="195" t="s">
        <v>3452</v>
      </c>
      <c r="S3645" s="195">
        <v>30</v>
      </c>
      <c r="T3645" s="195">
        <v>870</v>
      </c>
      <c r="U3645" s="195">
        <v>1488</v>
      </c>
      <c r="V3645" s="195">
        <v>2445525</v>
      </c>
      <c r="X3645" s="260">
        <v>39891</v>
      </c>
      <c r="Z3645" s="260">
        <v>3</v>
      </c>
      <c r="AB3645" s="260" t="str">
        <f>IFERROR(IFERROR(VLOOKUP(Table_Merge1[[#This Row],[Column1]],Table11[#All],2,FALSE),LEFT(AB3646,8)&amp;IF(LEN((RIGHT(AB3646,2)+1))&lt;2,"0"&amp;(RIGHT(AB3646,2)+1),(RIGHT(AB3646,2)-1))),"")</f>
        <v/>
      </c>
      <c r="AC3645" s="259" t="str">
        <f>LEFT(Table_Merge1[[#This Row],[Column2]],4)</f>
        <v/>
      </c>
      <c r="AD3645" s="259" t="str">
        <f>RIGHT(LEFT(Table_Merge1[[#This Row],[Column2]],7),2)</f>
        <v/>
      </c>
      <c r="AE3645" s="259" t="str">
        <f>RIGHT(Table_Merge1[[#This Row],[Column2]],2)</f>
        <v/>
      </c>
      <c r="AH3645" s="260">
        <v>2009</v>
      </c>
      <c r="AI3645" t="s">
        <v>3435</v>
      </c>
      <c r="AJ3645" s="260">
        <v>19</v>
      </c>
      <c r="AK3645">
        <v>937.25</v>
      </c>
      <c r="AL3645">
        <v>1489</v>
      </c>
      <c r="AM3645">
        <v>3551175</v>
      </c>
      <c r="AP3645" s="287" t="str">
        <f>IFERROR(IF(Table_Merge1[[#This Row],[LME Zinc stock]]*Table_Merge1[[#This Row],[Nima.مقدار]]=0,"",Table_Merge1[[#This Row],[LME Zinc stock]]*Table_Merge1[[#This Row],[Nima.مقدار]]),"")</f>
        <v/>
      </c>
      <c r="AQ3645" s="287" t="str">
        <f>IFERROR(IF(Table_Merge1[[#This Row],[LME Zinc 3-month]]*Table_Merge1[[#This Row],[Nima.مقدار]]=0,"",Table_Merge1[[#This Row],[LME Zinc 3-month]]*Table_Merge1[[#This Row],[Nima.مقدار]]),"")</f>
        <v/>
      </c>
      <c r="AR3645" s="288" t="str">
        <f>IFERROR(IF(Table_Merge1[[#This Row],[LME Zinc stock]]*Table_Merge1[[#This Row],[Azad.Sell]]=0,"",Table_Merge1[[#This Row],[LME Zinc stock]]*Table_Merge1[[#This Row],[Azad.Sell]]),"")</f>
        <v/>
      </c>
      <c r="AS3645" s="288" t="str">
        <f>IFERROR(IF(Table_Merge1[[#This Row],[LME Zinc 3-month]]*Table_Merge1[[#This Row],[Azad.Sell]]=0,"",Table_Merge1[[#This Row],[LME Zinc 3-month]]*Table_Merge1[[#This Row],[Azad.Sell]]),"")</f>
        <v/>
      </c>
      <c r="AT3645"/>
    </row>
    <row r="3646" spans="15:46" x14ac:dyDescent="0.25">
      <c r="O3646" s="283">
        <f>IFERROR(DATE(Table7[[#This Row],[year]],MONTH(DATEVALUE(Table7[[#This Row],[month]]&amp;"1")),Table7[[#This Row],[day]]),"")</f>
        <v>39811</v>
      </c>
      <c r="P3646" s="257" t="s">
        <v>7071</v>
      </c>
      <c r="Q3646" s="257">
        <v>2008</v>
      </c>
      <c r="R3646" s="257" t="s">
        <v>3452</v>
      </c>
      <c r="S3646" s="257">
        <v>29</v>
      </c>
      <c r="T3646" s="257">
        <v>881</v>
      </c>
      <c r="U3646" s="257">
        <v>1485</v>
      </c>
      <c r="V3646" s="257">
        <v>2432825</v>
      </c>
      <c r="X3646" s="260">
        <v>39890</v>
      </c>
      <c r="Z3646" s="260">
        <v>3</v>
      </c>
      <c r="AB3646" s="260" t="str">
        <f>IFERROR(IFERROR(VLOOKUP(Table_Merge1[[#This Row],[Column1]],Table11[#All],2,FALSE),LEFT(AB3647,8)&amp;IF(LEN((RIGHT(AB3647,2)+1))&lt;2,"0"&amp;(RIGHT(AB3647,2)+1),(RIGHT(AB3647,2)-1))),"")</f>
        <v/>
      </c>
      <c r="AC3646" s="259" t="str">
        <f>LEFT(Table_Merge1[[#This Row],[Column2]],4)</f>
        <v/>
      </c>
      <c r="AD3646" s="259" t="str">
        <f>RIGHT(LEFT(Table_Merge1[[#This Row],[Column2]],7),2)</f>
        <v/>
      </c>
      <c r="AE3646" s="259" t="str">
        <f>RIGHT(Table_Merge1[[#This Row],[Column2]],2)</f>
        <v/>
      </c>
      <c r="AH3646" s="260">
        <v>2009</v>
      </c>
      <c r="AI3646" t="s">
        <v>3435</v>
      </c>
      <c r="AJ3646" s="260">
        <v>18</v>
      </c>
      <c r="AK3646">
        <v>910.75</v>
      </c>
      <c r="AL3646">
        <v>1457</v>
      </c>
      <c r="AM3646">
        <v>3546375</v>
      </c>
      <c r="AP3646" s="287" t="str">
        <f>IFERROR(IF(Table_Merge1[[#This Row],[LME Zinc stock]]*Table_Merge1[[#This Row],[Nima.مقدار]]=0,"",Table_Merge1[[#This Row],[LME Zinc stock]]*Table_Merge1[[#This Row],[Nima.مقدار]]),"")</f>
        <v/>
      </c>
      <c r="AQ3646" s="287" t="str">
        <f>IFERROR(IF(Table_Merge1[[#This Row],[LME Zinc 3-month]]*Table_Merge1[[#This Row],[Nima.مقدار]]=0,"",Table_Merge1[[#This Row],[LME Zinc 3-month]]*Table_Merge1[[#This Row],[Nima.مقدار]]),"")</f>
        <v/>
      </c>
      <c r="AR3646" s="288" t="str">
        <f>IFERROR(IF(Table_Merge1[[#This Row],[LME Zinc stock]]*Table_Merge1[[#This Row],[Azad.Sell]]=0,"",Table_Merge1[[#This Row],[LME Zinc stock]]*Table_Merge1[[#This Row],[Azad.Sell]]),"")</f>
        <v/>
      </c>
      <c r="AS3646" s="288" t="str">
        <f>IFERROR(IF(Table_Merge1[[#This Row],[LME Zinc 3-month]]*Table_Merge1[[#This Row],[Azad.Sell]]=0,"",Table_Merge1[[#This Row],[LME Zinc 3-month]]*Table_Merge1[[#This Row],[Azad.Sell]]),"")</f>
        <v/>
      </c>
      <c r="AT3646"/>
    </row>
    <row r="3647" spans="15:46" x14ac:dyDescent="0.25">
      <c r="O3647" s="284">
        <f>IFERROR(DATE(Table7[[#This Row],[year]],MONTH(DATEVALUE(Table7[[#This Row],[month]]&amp;"1")),Table7[[#This Row],[day]]),"")</f>
        <v>39806</v>
      </c>
      <c r="P3647" s="195" t="s">
        <v>7072</v>
      </c>
      <c r="Q3647" s="195">
        <v>2008</v>
      </c>
      <c r="R3647" s="195" t="s">
        <v>3452</v>
      </c>
      <c r="S3647" s="195">
        <v>24</v>
      </c>
      <c r="T3647" s="195">
        <v>836.75</v>
      </c>
      <c r="U3647" s="195">
        <v>1513</v>
      </c>
      <c r="V3647" s="195">
        <v>2421875</v>
      </c>
      <c r="X3647" s="260">
        <v>39889</v>
      </c>
      <c r="Z3647" s="260">
        <v>3</v>
      </c>
      <c r="AB3647" s="260" t="str">
        <f>IFERROR(IFERROR(VLOOKUP(Table_Merge1[[#This Row],[Column1]],Table11[#All],2,FALSE),LEFT(AB3648,8)&amp;IF(LEN((RIGHT(AB3648,2)+1))&lt;2,"0"&amp;(RIGHT(AB3648,2)+1),(RIGHT(AB3648,2)-1))),"")</f>
        <v/>
      </c>
      <c r="AC3647" s="259" t="str">
        <f>LEFT(Table_Merge1[[#This Row],[Column2]],4)</f>
        <v/>
      </c>
      <c r="AD3647" s="259" t="str">
        <f>RIGHT(LEFT(Table_Merge1[[#This Row],[Column2]],7),2)</f>
        <v/>
      </c>
      <c r="AE3647" s="259" t="str">
        <f>RIGHT(Table_Merge1[[#This Row],[Column2]],2)</f>
        <v/>
      </c>
      <c r="AH3647" s="260">
        <v>2009</v>
      </c>
      <c r="AI3647" t="s">
        <v>3435</v>
      </c>
      <c r="AJ3647" s="260">
        <v>17</v>
      </c>
      <c r="AK3647">
        <v>920</v>
      </c>
      <c r="AL3647">
        <v>1460</v>
      </c>
      <c r="AM3647">
        <v>3511225</v>
      </c>
      <c r="AP3647" s="287" t="str">
        <f>IFERROR(IF(Table_Merge1[[#This Row],[LME Zinc stock]]*Table_Merge1[[#This Row],[Nima.مقدار]]=0,"",Table_Merge1[[#This Row],[LME Zinc stock]]*Table_Merge1[[#This Row],[Nima.مقدار]]),"")</f>
        <v/>
      </c>
      <c r="AQ3647" s="287" t="str">
        <f>IFERROR(IF(Table_Merge1[[#This Row],[LME Zinc 3-month]]*Table_Merge1[[#This Row],[Nima.مقدار]]=0,"",Table_Merge1[[#This Row],[LME Zinc 3-month]]*Table_Merge1[[#This Row],[Nima.مقدار]]),"")</f>
        <v/>
      </c>
      <c r="AR3647" s="288" t="str">
        <f>IFERROR(IF(Table_Merge1[[#This Row],[LME Zinc stock]]*Table_Merge1[[#This Row],[Azad.Sell]]=0,"",Table_Merge1[[#This Row],[LME Zinc stock]]*Table_Merge1[[#This Row],[Azad.Sell]]),"")</f>
        <v/>
      </c>
      <c r="AS3647" s="288" t="str">
        <f>IFERROR(IF(Table_Merge1[[#This Row],[LME Zinc 3-month]]*Table_Merge1[[#This Row],[Azad.Sell]]=0,"",Table_Merge1[[#This Row],[LME Zinc 3-month]]*Table_Merge1[[#This Row],[Azad.Sell]]),"")</f>
        <v/>
      </c>
      <c r="AT3647"/>
    </row>
    <row r="3648" spans="15:46" x14ac:dyDescent="0.25">
      <c r="O3648" s="283">
        <f>IFERROR(DATE(Table7[[#This Row],[year]],MONTH(DATEVALUE(Table7[[#This Row],[month]]&amp;"1")),Table7[[#This Row],[day]]),"")</f>
        <v>39805</v>
      </c>
      <c r="P3648" s="257" t="s">
        <v>7073</v>
      </c>
      <c r="Q3648" s="257">
        <v>2008</v>
      </c>
      <c r="R3648" s="257" t="s">
        <v>3452</v>
      </c>
      <c r="S3648" s="257">
        <v>23</v>
      </c>
      <c r="T3648" s="257">
        <v>844</v>
      </c>
      <c r="U3648" s="257">
        <v>1556</v>
      </c>
      <c r="V3648" s="257">
        <v>2406225</v>
      </c>
      <c r="X3648" s="260">
        <v>39888</v>
      </c>
      <c r="Z3648" s="260">
        <v>3</v>
      </c>
      <c r="AB3648" s="260" t="str">
        <f>IFERROR(IFERROR(VLOOKUP(Table_Merge1[[#This Row],[Column1]],Table11[#All],2,FALSE),LEFT(AB3649,8)&amp;IF(LEN((RIGHT(AB3649,2)+1))&lt;2,"0"&amp;(RIGHT(AB3649,2)+1),(RIGHT(AB3649,2)-1))),"")</f>
        <v/>
      </c>
      <c r="AC3648" s="259" t="str">
        <f>LEFT(Table_Merge1[[#This Row],[Column2]],4)</f>
        <v/>
      </c>
      <c r="AD3648" s="259" t="str">
        <f>RIGHT(LEFT(Table_Merge1[[#This Row],[Column2]],7),2)</f>
        <v/>
      </c>
      <c r="AE3648" s="259" t="str">
        <f>RIGHT(Table_Merge1[[#This Row],[Column2]],2)</f>
        <v/>
      </c>
      <c r="AH3648" s="260">
        <v>2009</v>
      </c>
      <c r="AI3648" t="s">
        <v>3435</v>
      </c>
      <c r="AJ3648" s="260">
        <v>16</v>
      </c>
      <c r="AK3648">
        <v>923</v>
      </c>
      <c r="AL3648">
        <v>1490.5</v>
      </c>
      <c r="AM3648">
        <v>3474300</v>
      </c>
      <c r="AP3648" s="287" t="str">
        <f>IFERROR(IF(Table_Merge1[[#This Row],[LME Zinc stock]]*Table_Merge1[[#This Row],[Nima.مقدار]]=0,"",Table_Merge1[[#This Row],[LME Zinc stock]]*Table_Merge1[[#This Row],[Nima.مقدار]]),"")</f>
        <v/>
      </c>
      <c r="AQ3648" s="287" t="str">
        <f>IFERROR(IF(Table_Merge1[[#This Row],[LME Zinc 3-month]]*Table_Merge1[[#This Row],[Nima.مقدار]]=0,"",Table_Merge1[[#This Row],[LME Zinc 3-month]]*Table_Merge1[[#This Row],[Nima.مقدار]]),"")</f>
        <v/>
      </c>
      <c r="AR3648" s="288" t="str">
        <f>IFERROR(IF(Table_Merge1[[#This Row],[LME Zinc stock]]*Table_Merge1[[#This Row],[Azad.Sell]]=0,"",Table_Merge1[[#This Row],[LME Zinc stock]]*Table_Merge1[[#This Row],[Azad.Sell]]),"")</f>
        <v/>
      </c>
      <c r="AS3648" s="288" t="str">
        <f>IFERROR(IF(Table_Merge1[[#This Row],[LME Zinc 3-month]]*Table_Merge1[[#This Row],[Azad.Sell]]=0,"",Table_Merge1[[#This Row],[LME Zinc 3-month]]*Table_Merge1[[#This Row],[Azad.Sell]]),"")</f>
        <v/>
      </c>
      <c r="AT3648"/>
    </row>
    <row r="3649" spans="15:46" x14ac:dyDescent="0.25">
      <c r="O3649" s="284">
        <f>IFERROR(DATE(Table7[[#This Row],[year]],MONTH(DATEVALUE(Table7[[#This Row],[month]]&amp;"1")),Table7[[#This Row],[day]]),"")</f>
        <v>39804</v>
      </c>
      <c r="P3649" s="195" t="s">
        <v>7074</v>
      </c>
      <c r="Q3649" s="195">
        <v>2008</v>
      </c>
      <c r="R3649" s="195" t="s">
        <v>3452</v>
      </c>
      <c r="S3649" s="195">
        <v>22</v>
      </c>
      <c r="T3649" s="195">
        <v>846</v>
      </c>
      <c r="U3649" s="195">
        <v>1552</v>
      </c>
      <c r="V3649" s="195">
        <v>2394175</v>
      </c>
      <c r="X3649" s="260">
        <v>39885</v>
      </c>
      <c r="Z3649" s="260">
        <v>3</v>
      </c>
      <c r="AB3649" s="260" t="str">
        <f>IFERROR(IFERROR(VLOOKUP(Table_Merge1[[#This Row],[Column1]],Table11[#All],2,FALSE),LEFT(AB3650,8)&amp;IF(LEN((RIGHT(AB3650,2)+1))&lt;2,"0"&amp;(RIGHT(AB3650,2)+1),(RIGHT(AB3650,2)-1))),"")</f>
        <v/>
      </c>
      <c r="AC3649" s="259" t="str">
        <f>LEFT(Table_Merge1[[#This Row],[Column2]],4)</f>
        <v/>
      </c>
      <c r="AD3649" s="259" t="str">
        <f>RIGHT(LEFT(Table_Merge1[[#This Row],[Column2]],7),2)</f>
        <v/>
      </c>
      <c r="AE3649" s="259" t="str">
        <f>RIGHT(Table_Merge1[[#This Row],[Column2]],2)</f>
        <v/>
      </c>
      <c r="AH3649" s="260">
        <v>2009</v>
      </c>
      <c r="AI3649" t="s">
        <v>3435</v>
      </c>
      <c r="AJ3649" s="260">
        <v>13</v>
      </c>
      <c r="AK3649">
        <v>920</v>
      </c>
      <c r="AL3649">
        <v>1451.5</v>
      </c>
      <c r="AM3649">
        <v>3471800</v>
      </c>
      <c r="AP3649" s="287" t="str">
        <f>IFERROR(IF(Table_Merge1[[#This Row],[LME Zinc stock]]*Table_Merge1[[#This Row],[Nima.مقدار]]=0,"",Table_Merge1[[#This Row],[LME Zinc stock]]*Table_Merge1[[#This Row],[Nima.مقدار]]),"")</f>
        <v/>
      </c>
      <c r="AQ3649" s="287" t="str">
        <f>IFERROR(IF(Table_Merge1[[#This Row],[LME Zinc 3-month]]*Table_Merge1[[#This Row],[Nima.مقدار]]=0,"",Table_Merge1[[#This Row],[LME Zinc 3-month]]*Table_Merge1[[#This Row],[Nima.مقدار]]),"")</f>
        <v/>
      </c>
      <c r="AR3649" s="288" t="str">
        <f>IFERROR(IF(Table_Merge1[[#This Row],[LME Zinc stock]]*Table_Merge1[[#This Row],[Azad.Sell]]=0,"",Table_Merge1[[#This Row],[LME Zinc stock]]*Table_Merge1[[#This Row],[Azad.Sell]]),"")</f>
        <v/>
      </c>
      <c r="AS3649" s="288" t="str">
        <f>IFERROR(IF(Table_Merge1[[#This Row],[LME Zinc 3-month]]*Table_Merge1[[#This Row],[Azad.Sell]]=0,"",Table_Merge1[[#This Row],[LME Zinc 3-month]]*Table_Merge1[[#This Row],[Azad.Sell]]),"")</f>
        <v/>
      </c>
      <c r="AT3649"/>
    </row>
    <row r="3650" spans="15:46" x14ac:dyDescent="0.25">
      <c r="O3650" s="283">
        <f>IFERROR(DATE(Table7[[#This Row],[year]],MONTH(DATEVALUE(Table7[[#This Row],[month]]&amp;"1")),Table7[[#This Row],[day]]),"")</f>
        <v>39801</v>
      </c>
      <c r="P3650" s="257" t="s">
        <v>7075</v>
      </c>
      <c r="Q3650" s="257">
        <v>2008</v>
      </c>
      <c r="R3650" s="257" t="s">
        <v>3452</v>
      </c>
      <c r="S3650" s="257">
        <v>19</v>
      </c>
      <c r="T3650" s="257">
        <v>839</v>
      </c>
      <c r="U3650" s="257">
        <v>1615</v>
      </c>
      <c r="V3650" s="257">
        <v>2370350</v>
      </c>
      <c r="X3650" s="260">
        <v>39884</v>
      </c>
      <c r="Z3650" s="260">
        <v>4</v>
      </c>
      <c r="AB3650" s="260" t="str">
        <f>IFERROR(IFERROR(VLOOKUP(Table_Merge1[[#This Row],[Column1]],Table11[#All],2,FALSE),LEFT(AB3651,8)&amp;IF(LEN((RIGHT(AB3651,2)+1))&lt;2,"0"&amp;(RIGHT(AB3651,2)+1),(RIGHT(AB3651,2)-1))),"")</f>
        <v/>
      </c>
      <c r="AC3650" s="259" t="str">
        <f>LEFT(Table_Merge1[[#This Row],[Column2]],4)</f>
        <v/>
      </c>
      <c r="AD3650" s="259" t="str">
        <f>RIGHT(LEFT(Table_Merge1[[#This Row],[Column2]],7),2)</f>
        <v/>
      </c>
      <c r="AE3650" s="259" t="str">
        <f>RIGHT(Table_Merge1[[#This Row],[Column2]],2)</f>
        <v/>
      </c>
      <c r="AH3650" s="260">
        <v>2009</v>
      </c>
      <c r="AI3650" t="s">
        <v>3435</v>
      </c>
      <c r="AJ3650" s="260">
        <v>12</v>
      </c>
      <c r="AK3650">
        <v>914.5</v>
      </c>
      <c r="AL3650">
        <v>1415.5</v>
      </c>
      <c r="AM3650">
        <v>3476525</v>
      </c>
      <c r="AP3650" s="287" t="str">
        <f>IFERROR(IF(Table_Merge1[[#This Row],[LME Zinc stock]]*Table_Merge1[[#This Row],[Nima.مقدار]]=0,"",Table_Merge1[[#This Row],[LME Zinc stock]]*Table_Merge1[[#This Row],[Nima.مقدار]]),"")</f>
        <v/>
      </c>
      <c r="AQ3650" s="287" t="str">
        <f>IFERROR(IF(Table_Merge1[[#This Row],[LME Zinc 3-month]]*Table_Merge1[[#This Row],[Nima.مقدار]]=0,"",Table_Merge1[[#This Row],[LME Zinc 3-month]]*Table_Merge1[[#This Row],[Nima.مقدار]]),"")</f>
        <v/>
      </c>
      <c r="AR3650" s="288" t="str">
        <f>IFERROR(IF(Table_Merge1[[#This Row],[LME Zinc stock]]*Table_Merge1[[#This Row],[Azad.Sell]]=0,"",Table_Merge1[[#This Row],[LME Zinc stock]]*Table_Merge1[[#This Row],[Azad.Sell]]),"")</f>
        <v/>
      </c>
      <c r="AS3650" s="288" t="str">
        <f>IFERROR(IF(Table_Merge1[[#This Row],[LME Zinc 3-month]]*Table_Merge1[[#This Row],[Azad.Sell]]=0,"",Table_Merge1[[#This Row],[LME Zinc 3-month]]*Table_Merge1[[#This Row],[Azad.Sell]]),"")</f>
        <v/>
      </c>
      <c r="AT3650"/>
    </row>
    <row r="3651" spans="15:46" x14ac:dyDescent="0.25">
      <c r="O3651" s="284">
        <f>IFERROR(DATE(Table7[[#This Row],[year]],MONTH(DATEVALUE(Table7[[#This Row],[month]]&amp;"1")),Table7[[#This Row],[day]]),"")</f>
        <v>39800</v>
      </c>
      <c r="P3651" s="195" t="s">
        <v>7076</v>
      </c>
      <c r="Q3651" s="195">
        <v>2008</v>
      </c>
      <c r="R3651" s="195" t="s">
        <v>3452</v>
      </c>
      <c r="S3651" s="195">
        <v>18</v>
      </c>
      <c r="T3651" s="195">
        <v>872.5</v>
      </c>
      <c r="U3651" s="195">
        <v>1598.5</v>
      </c>
      <c r="V3651" s="195">
        <v>2357100</v>
      </c>
      <c r="X3651" s="260">
        <v>39883</v>
      </c>
      <c r="Z3651" s="260">
        <v>3</v>
      </c>
      <c r="AB3651" s="260" t="str">
        <f>IFERROR(IFERROR(VLOOKUP(Table_Merge1[[#This Row],[Column1]],Table11[#All],2,FALSE),LEFT(AB3652,8)&amp;IF(LEN((RIGHT(AB3652,2)+1))&lt;2,"0"&amp;(RIGHT(AB3652,2)+1),(RIGHT(AB3652,2)-1))),"")</f>
        <v/>
      </c>
      <c r="AC3651" s="259" t="str">
        <f>LEFT(Table_Merge1[[#This Row],[Column2]],4)</f>
        <v/>
      </c>
      <c r="AD3651" s="259" t="str">
        <f>RIGHT(LEFT(Table_Merge1[[#This Row],[Column2]],7),2)</f>
        <v/>
      </c>
      <c r="AE3651" s="259" t="str">
        <f>RIGHT(Table_Merge1[[#This Row],[Column2]],2)</f>
        <v/>
      </c>
      <c r="AH3651" s="260">
        <v>2009</v>
      </c>
      <c r="AI3651" t="s">
        <v>3435</v>
      </c>
      <c r="AJ3651" s="260">
        <v>11</v>
      </c>
      <c r="AK3651">
        <v>900</v>
      </c>
      <c r="AL3651">
        <v>1378</v>
      </c>
      <c r="AM3651">
        <v>3477300</v>
      </c>
      <c r="AP3651" s="287" t="str">
        <f>IFERROR(IF(Table_Merge1[[#This Row],[LME Zinc stock]]*Table_Merge1[[#This Row],[Nima.مقدار]]=0,"",Table_Merge1[[#This Row],[LME Zinc stock]]*Table_Merge1[[#This Row],[Nima.مقدار]]),"")</f>
        <v/>
      </c>
      <c r="AQ3651" s="287" t="str">
        <f>IFERROR(IF(Table_Merge1[[#This Row],[LME Zinc 3-month]]*Table_Merge1[[#This Row],[Nima.مقدار]]=0,"",Table_Merge1[[#This Row],[LME Zinc 3-month]]*Table_Merge1[[#This Row],[Nima.مقدار]]),"")</f>
        <v/>
      </c>
      <c r="AR3651" s="288" t="str">
        <f>IFERROR(IF(Table_Merge1[[#This Row],[LME Zinc stock]]*Table_Merge1[[#This Row],[Azad.Sell]]=0,"",Table_Merge1[[#This Row],[LME Zinc stock]]*Table_Merge1[[#This Row],[Azad.Sell]]),"")</f>
        <v/>
      </c>
      <c r="AS3651" s="288" t="str">
        <f>IFERROR(IF(Table_Merge1[[#This Row],[LME Zinc 3-month]]*Table_Merge1[[#This Row],[Azad.Sell]]=0,"",Table_Merge1[[#This Row],[LME Zinc 3-month]]*Table_Merge1[[#This Row],[Azad.Sell]]),"")</f>
        <v/>
      </c>
      <c r="AT3651"/>
    </row>
    <row r="3652" spans="15:46" x14ac:dyDescent="0.25">
      <c r="O3652" s="283">
        <f>IFERROR(DATE(Table7[[#This Row],[year]],MONTH(DATEVALUE(Table7[[#This Row],[month]]&amp;"1")),Table7[[#This Row],[day]]),"")</f>
        <v>39799</v>
      </c>
      <c r="P3652" s="257" t="s">
        <v>7077</v>
      </c>
      <c r="Q3652" s="257">
        <v>2008</v>
      </c>
      <c r="R3652" s="257" t="s">
        <v>3452</v>
      </c>
      <c r="S3652" s="257">
        <v>17</v>
      </c>
      <c r="T3652" s="257">
        <v>853.75</v>
      </c>
      <c r="U3652" s="257">
        <v>1545.5</v>
      </c>
      <c r="V3652" s="257">
        <v>2345225</v>
      </c>
      <c r="X3652" s="260">
        <v>39882</v>
      </c>
      <c r="Z3652" s="260">
        <v>4</v>
      </c>
      <c r="AB3652" s="260" t="str">
        <f>IFERROR(IFERROR(VLOOKUP(Table_Merge1[[#This Row],[Column1]],Table11[#All],2,FALSE),LEFT(AB3653,8)&amp;IF(LEN((RIGHT(AB3653,2)+1))&lt;2,"0"&amp;(RIGHT(AB3653,2)+1),(RIGHT(AB3653,2)-1))),"")</f>
        <v/>
      </c>
      <c r="AC3652" s="259" t="str">
        <f>LEFT(Table_Merge1[[#This Row],[Column2]],4)</f>
        <v/>
      </c>
      <c r="AD3652" s="259" t="str">
        <f>RIGHT(LEFT(Table_Merge1[[#This Row],[Column2]],7),2)</f>
        <v/>
      </c>
      <c r="AE3652" s="259" t="str">
        <f>RIGHT(Table_Merge1[[#This Row],[Column2]],2)</f>
        <v/>
      </c>
      <c r="AH3652" s="260">
        <v>2009</v>
      </c>
      <c r="AI3652" t="s">
        <v>3435</v>
      </c>
      <c r="AJ3652" s="260">
        <v>10</v>
      </c>
      <c r="AK3652">
        <v>911.5</v>
      </c>
      <c r="AL3652" t="s">
        <v>3621</v>
      </c>
      <c r="AM3652" t="s">
        <v>3621</v>
      </c>
      <c r="AP3652" s="287" t="str">
        <f>IFERROR(IF(Table_Merge1[[#This Row],[LME Zinc stock]]*Table_Merge1[[#This Row],[Nima.مقدار]]=0,"",Table_Merge1[[#This Row],[LME Zinc stock]]*Table_Merge1[[#This Row],[Nima.مقدار]]),"")</f>
        <v/>
      </c>
      <c r="AQ3652" s="287" t="str">
        <f>IFERROR(IF(Table_Merge1[[#This Row],[LME Zinc 3-month]]*Table_Merge1[[#This Row],[Nima.مقدار]]=0,"",Table_Merge1[[#This Row],[LME Zinc 3-month]]*Table_Merge1[[#This Row],[Nima.مقدار]]),"")</f>
        <v/>
      </c>
      <c r="AR3652" s="288" t="str">
        <f>IFERROR(IF(Table_Merge1[[#This Row],[LME Zinc stock]]*Table_Merge1[[#This Row],[Azad.Sell]]=0,"",Table_Merge1[[#This Row],[LME Zinc stock]]*Table_Merge1[[#This Row],[Azad.Sell]]),"")</f>
        <v/>
      </c>
      <c r="AS3652" s="288" t="str">
        <f>IFERROR(IF(Table_Merge1[[#This Row],[LME Zinc 3-month]]*Table_Merge1[[#This Row],[Azad.Sell]]=0,"",Table_Merge1[[#This Row],[LME Zinc 3-month]]*Table_Merge1[[#This Row],[Azad.Sell]]),"")</f>
        <v/>
      </c>
      <c r="AT3652"/>
    </row>
    <row r="3653" spans="15:46" x14ac:dyDescent="0.25">
      <c r="O3653" s="284">
        <f>IFERROR(DATE(Table7[[#This Row],[year]],MONTH(DATEVALUE(Table7[[#This Row],[month]]&amp;"1")),Table7[[#This Row],[day]]),"")</f>
        <v>39798</v>
      </c>
      <c r="P3653" s="195" t="s">
        <v>7078</v>
      </c>
      <c r="Q3653" s="195">
        <v>2008</v>
      </c>
      <c r="R3653" s="195" t="s">
        <v>3452</v>
      </c>
      <c r="S3653" s="195">
        <v>16</v>
      </c>
      <c r="T3653" s="195">
        <v>833.5</v>
      </c>
      <c r="U3653" s="195">
        <v>1535.5</v>
      </c>
      <c r="V3653" s="195">
        <v>2338300</v>
      </c>
      <c r="X3653" s="260">
        <v>39881</v>
      </c>
      <c r="Z3653" s="260">
        <v>4</v>
      </c>
      <c r="AB3653" s="260" t="str">
        <f>IFERROR(IFERROR(VLOOKUP(Table_Merge1[[#This Row],[Column1]],Table11[#All],2,FALSE),LEFT(AB3654,8)&amp;IF(LEN((RIGHT(AB3654,2)+1))&lt;2,"0"&amp;(RIGHT(AB3654,2)+1),(RIGHT(AB3654,2)-1))),"")</f>
        <v/>
      </c>
      <c r="AC3653" s="259" t="str">
        <f>LEFT(Table_Merge1[[#This Row],[Column2]],4)</f>
        <v/>
      </c>
      <c r="AD3653" s="259" t="str">
        <f>RIGHT(LEFT(Table_Merge1[[#This Row],[Column2]],7),2)</f>
        <v/>
      </c>
      <c r="AE3653" s="259" t="str">
        <f>RIGHT(Table_Merge1[[#This Row],[Column2]],2)</f>
        <v/>
      </c>
      <c r="AH3653" s="260">
        <v>2009</v>
      </c>
      <c r="AI3653" t="s">
        <v>3435</v>
      </c>
      <c r="AJ3653" s="260">
        <v>9</v>
      </c>
      <c r="AK3653">
        <v>934.75</v>
      </c>
      <c r="AL3653">
        <v>1405</v>
      </c>
      <c r="AM3653">
        <v>3468975</v>
      </c>
      <c r="AP3653" s="287" t="str">
        <f>IFERROR(IF(Table_Merge1[[#This Row],[LME Zinc stock]]*Table_Merge1[[#This Row],[Nima.مقدار]]=0,"",Table_Merge1[[#This Row],[LME Zinc stock]]*Table_Merge1[[#This Row],[Nima.مقدار]]),"")</f>
        <v/>
      </c>
      <c r="AQ3653" s="287" t="str">
        <f>IFERROR(IF(Table_Merge1[[#This Row],[LME Zinc 3-month]]*Table_Merge1[[#This Row],[Nima.مقدار]]=0,"",Table_Merge1[[#This Row],[LME Zinc 3-month]]*Table_Merge1[[#This Row],[Nima.مقدار]]),"")</f>
        <v/>
      </c>
      <c r="AR3653" s="288" t="str">
        <f>IFERROR(IF(Table_Merge1[[#This Row],[LME Zinc stock]]*Table_Merge1[[#This Row],[Azad.Sell]]=0,"",Table_Merge1[[#This Row],[LME Zinc stock]]*Table_Merge1[[#This Row],[Azad.Sell]]),"")</f>
        <v/>
      </c>
      <c r="AS3653" s="288" t="str">
        <f>IFERROR(IF(Table_Merge1[[#This Row],[LME Zinc 3-month]]*Table_Merge1[[#This Row],[Azad.Sell]]=0,"",Table_Merge1[[#This Row],[LME Zinc 3-month]]*Table_Merge1[[#This Row],[Azad.Sell]]),"")</f>
        <v/>
      </c>
      <c r="AT3653"/>
    </row>
    <row r="3654" spans="15:46" x14ac:dyDescent="0.25">
      <c r="O3654" s="283">
        <f>IFERROR(DATE(Table7[[#This Row],[year]],MONTH(DATEVALUE(Table7[[#This Row],[month]]&amp;"1")),Table7[[#This Row],[day]]),"")</f>
        <v>39797</v>
      </c>
      <c r="P3654" s="257" t="s">
        <v>7079</v>
      </c>
      <c r="Q3654" s="257">
        <v>2008</v>
      </c>
      <c r="R3654" s="257" t="s">
        <v>3452</v>
      </c>
      <c r="S3654" s="257">
        <v>15</v>
      </c>
      <c r="T3654" s="257">
        <v>827.5</v>
      </c>
      <c r="U3654" s="257">
        <v>0</v>
      </c>
      <c r="V3654" s="257">
        <v>0</v>
      </c>
      <c r="X3654" s="260">
        <v>39878</v>
      </c>
      <c r="Z3654" s="260">
        <v>4</v>
      </c>
      <c r="AB3654" s="260" t="str">
        <f>IFERROR(IFERROR(VLOOKUP(Table_Merge1[[#This Row],[Column1]],Table11[#All],2,FALSE),LEFT(AB3655,8)&amp;IF(LEN((RIGHT(AB3655,2)+1))&lt;2,"0"&amp;(RIGHT(AB3655,2)+1),(RIGHT(AB3655,2)-1))),"")</f>
        <v/>
      </c>
      <c r="AC3654" s="259" t="str">
        <f>LEFT(Table_Merge1[[#This Row],[Column2]],4)</f>
        <v/>
      </c>
      <c r="AD3654" s="259" t="str">
        <f>RIGHT(LEFT(Table_Merge1[[#This Row],[Column2]],7),2)</f>
        <v/>
      </c>
      <c r="AE3654" s="259" t="str">
        <f>RIGHT(Table_Merge1[[#This Row],[Column2]],2)</f>
        <v/>
      </c>
      <c r="AH3654" s="260">
        <v>2009</v>
      </c>
      <c r="AI3654" t="s">
        <v>3435</v>
      </c>
      <c r="AJ3654" s="260">
        <v>6</v>
      </c>
      <c r="AK3654">
        <v>937.75</v>
      </c>
      <c r="AL3654">
        <v>1391</v>
      </c>
      <c r="AM3654">
        <v>3477600</v>
      </c>
      <c r="AP3654" s="287" t="str">
        <f>IFERROR(IF(Table_Merge1[[#This Row],[LME Zinc stock]]*Table_Merge1[[#This Row],[Nima.مقدار]]=0,"",Table_Merge1[[#This Row],[LME Zinc stock]]*Table_Merge1[[#This Row],[Nima.مقدار]]),"")</f>
        <v/>
      </c>
      <c r="AQ3654" s="287" t="str">
        <f>IFERROR(IF(Table_Merge1[[#This Row],[LME Zinc 3-month]]*Table_Merge1[[#This Row],[Nima.مقدار]]=0,"",Table_Merge1[[#This Row],[LME Zinc 3-month]]*Table_Merge1[[#This Row],[Nima.مقدار]]),"")</f>
        <v/>
      </c>
      <c r="AR3654" s="288" t="str">
        <f>IFERROR(IF(Table_Merge1[[#This Row],[LME Zinc stock]]*Table_Merge1[[#This Row],[Azad.Sell]]=0,"",Table_Merge1[[#This Row],[LME Zinc stock]]*Table_Merge1[[#This Row],[Azad.Sell]]),"")</f>
        <v/>
      </c>
      <c r="AS3654" s="288" t="str">
        <f>IFERROR(IF(Table_Merge1[[#This Row],[LME Zinc 3-month]]*Table_Merge1[[#This Row],[Azad.Sell]]=0,"",Table_Merge1[[#This Row],[LME Zinc 3-month]]*Table_Merge1[[#This Row],[Azad.Sell]]),"")</f>
        <v/>
      </c>
      <c r="AT3654"/>
    </row>
    <row r="3655" spans="15:46" x14ac:dyDescent="0.25">
      <c r="O3655" s="284">
        <f>IFERROR(DATE(Table7[[#This Row],[year]],MONTH(DATEVALUE(Table7[[#This Row],[month]]&amp;"1")),Table7[[#This Row],[day]]),"")</f>
        <v>39794</v>
      </c>
      <c r="P3655" s="195" t="s">
        <v>7080</v>
      </c>
      <c r="Q3655" s="195">
        <v>2008</v>
      </c>
      <c r="R3655" s="195" t="s">
        <v>3452</v>
      </c>
      <c r="S3655" s="195">
        <v>12</v>
      </c>
      <c r="T3655" s="195">
        <v>813.75</v>
      </c>
      <c r="U3655" s="195">
        <v>0</v>
      </c>
      <c r="V3655" s="195">
        <v>0</v>
      </c>
      <c r="X3655" s="260">
        <v>39877</v>
      </c>
      <c r="Z3655" s="260">
        <v>4</v>
      </c>
      <c r="AB3655" s="260" t="str">
        <f>IFERROR(IFERROR(VLOOKUP(Table_Merge1[[#This Row],[Column1]],Table11[#All],2,FALSE),LEFT(AB3656,8)&amp;IF(LEN((RIGHT(AB3656,2)+1))&lt;2,"0"&amp;(RIGHT(AB3656,2)+1),(RIGHT(AB3656,2)-1))),"")</f>
        <v/>
      </c>
      <c r="AC3655" s="259" t="str">
        <f>LEFT(Table_Merge1[[#This Row],[Column2]],4)</f>
        <v/>
      </c>
      <c r="AD3655" s="259" t="str">
        <f>RIGHT(LEFT(Table_Merge1[[#This Row],[Column2]],7),2)</f>
        <v/>
      </c>
      <c r="AE3655" s="259" t="str">
        <f>RIGHT(Table_Merge1[[#This Row],[Column2]],2)</f>
        <v/>
      </c>
      <c r="AH3655" s="260">
        <v>2009</v>
      </c>
      <c r="AI3655" t="s">
        <v>3435</v>
      </c>
      <c r="AJ3655" s="260">
        <v>5</v>
      </c>
      <c r="AK3655">
        <v>913.25</v>
      </c>
      <c r="AL3655">
        <v>1420.5</v>
      </c>
      <c r="AM3655">
        <v>3471025</v>
      </c>
      <c r="AP3655" s="287" t="str">
        <f>IFERROR(IF(Table_Merge1[[#This Row],[LME Zinc stock]]*Table_Merge1[[#This Row],[Nima.مقدار]]=0,"",Table_Merge1[[#This Row],[LME Zinc stock]]*Table_Merge1[[#This Row],[Nima.مقدار]]),"")</f>
        <v/>
      </c>
      <c r="AQ3655" s="287" t="str">
        <f>IFERROR(IF(Table_Merge1[[#This Row],[LME Zinc 3-month]]*Table_Merge1[[#This Row],[Nima.مقدار]]=0,"",Table_Merge1[[#This Row],[LME Zinc 3-month]]*Table_Merge1[[#This Row],[Nima.مقدار]]),"")</f>
        <v/>
      </c>
      <c r="AR3655" s="288" t="str">
        <f>IFERROR(IF(Table_Merge1[[#This Row],[LME Zinc stock]]*Table_Merge1[[#This Row],[Azad.Sell]]=0,"",Table_Merge1[[#This Row],[LME Zinc stock]]*Table_Merge1[[#This Row],[Azad.Sell]]),"")</f>
        <v/>
      </c>
      <c r="AS3655" s="288" t="str">
        <f>IFERROR(IF(Table_Merge1[[#This Row],[LME Zinc 3-month]]*Table_Merge1[[#This Row],[Azad.Sell]]=0,"",Table_Merge1[[#This Row],[LME Zinc 3-month]]*Table_Merge1[[#This Row],[Azad.Sell]]),"")</f>
        <v/>
      </c>
      <c r="AT3655"/>
    </row>
    <row r="3656" spans="15:46" x14ac:dyDescent="0.25">
      <c r="O3656" s="283">
        <f>IFERROR(DATE(Table7[[#This Row],[year]],MONTH(DATEVALUE(Table7[[#This Row],[month]]&amp;"1")),Table7[[#This Row],[day]]),"")</f>
        <v>39793</v>
      </c>
      <c r="P3656" s="257" t="s">
        <v>7081</v>
      </c>
      <c r="Q3656" s="257">
        <v>2008</v>
      </c>
      <c r="R3656" s="257" t="s">
        <v>3452</v>
      </c>
      <c r="S3656" s="257">
        <v>11</v>
      </c>
      <c r="T3656" s="257">
        <v>821</v>
      </c>
      <c r="U3656" s="257">
        <v>0</v>
      </c>
      <c r="V3656" s="257">
        <v>0</v>
      </c>
      <c r="X3656" s="260">
        <v>39876</v>
      </c>
      <c r="Z3656" s="260">
        <v>4</v>
      </c>
      <c r="AB3656" s="260" t="str">
        <f>IFERROR(IFERROR(VLOOKUP(Table_Merge1[[#This Row],[Column1]],Table11[#All],2,FALSE),LEFT(AB3657,8)&amp;IF(LEN((RIGHT(AB3657,2)+1))&lt;2,"0"&amp;(RIGHT(AB3657,2)+1),(RIGHT(AB3657,2)-1))),"")</f>
        <v/>
      </c>
      <c r="AC3656" s="259" t="str">
        <f>LEFT(Table_Merge1[[#This Row],[Column2]],4)</f>
        <v/>
      </c>
      <c r="AD3656" s="259" t="str">
        <f>RIGHT(LEFT(Table_Merge1[[#This Row],[Column2]],7),2)</f>
        <v/>
      </c>
      <c r="AE3656" s="259" t="str">
        <f>RIGHT(Table_Merge1[[#This Row],[Column2]],2)</f>
        <v/>
      </c>
      <c r="AH3656" s="260">
        <v>2009</v>
      </c>
      <c r="AI3656" t="s">
        <v>3435</v>
      </c>
      <c r="AJ3656" s="260">
        <v>4</v>
      </c>
      <c r="AK3656">
        <v>911</v>
      </c>
      <c r="AL3656">
        <v>1452</v>
      </c>
      <c r="AM3656">
        <v>3456100</v>
      </c>
      <c r="AP3656" s="287" t="str">
        <f>IFERROR(IF(Table_Merge1[[#This Row],[LME Zinc stock]]*Table_Merge1[[#This Row],[Nima.مقدار]]=0,"",Table_Merge1[[#This Row],[LME Zinc stock]]*Table_Merge1[[#This Row],[Nima.مقدار]]),"")</f>
        <v/>
      </c>
      <c r="AQ3656" s="287" t="str">
        <f>IFERROR(IF(Table_Merge1[[#This Row],[LME Zinc 3-month]]*Table_Merge1[[#This Row],[Nima.مقدار]]=0,"",Table_Merge1[[#This Row],[LME Zinc 3-month]]*Table_Merge1[[#This Row],[Nima.مقدار]]),"")</f>
        <v/>
      </c>
      <c r="AR3656" s="288" t="str">
        <f>IFERROR(IF(Table_Merge1[[#This Row],[LME Zinc stock]]*Table_Merge1[[#This Row],[Azad.Sell]]=0,"",Table_Merge1[[#This Row],[LME Zinc stock]]*Table_Merge1[[#This Row],[Azad.Sell]]),"")</f>
        <v/>
      </c>
      <c r="AS3656" s="288" t="str">
        <f>IFERROR(IF(Table_Merge1[[#This Row],[LME Zinc 3-month]]*Table_Merge1[[#This Row],[Azad.Sell]]=0,"",Table_Merge1[[#This Row],[LME Zinc 3-month]]*Table_Merge1[[#This Row],[Azad.Sell]]),"")</f>
        <v/>
      </c>
      <c r="AT3656"/>
    </row>
    <row r="3657" spans="15:46" x14ac:dyDescent="0.25">
      <c r="O3657" s="284">
        <f>IFERROR(DATE(Table7[[#This Row],[year]],MONTH(DATEVALUE(Table7[[#This Row],[month]]&amp;"1")),Table7[[#This Row],[day]]),"")</f>
        <v>39792</v>
      </c>
      <c r="P3657" s="195" t="s">
        <v>7082</v>
      </c>
      <c r="Q3657" s="195">
        <v>2008</v>
      </c>
      <c r="R3657" s="195" t="s">
        <v>3452</v>
      </c>
      <c r="S3657" s="195">
        <v>10</v>
      </c>
      <c r="T3657" s="195">
        <v>785.75</v>
      </c>
      <c r="U3657" s="195">
        <v>0</v>
      </c>
      <c r="V3657" s="195">
        <v>0</v>
      </c>
      <c r="X3657" s="260">
        <v>39875</v>
      </c>
      <c r="Z3657" s="260">
        <v>4</v>
      </c>
      <c r="AB3657" s="260" t="str">
        <f>IFERROR(IFERROR(VLOOKUP(Table_Merge1[[#This Row],[Column1]],Table11[#All],2,FALSE),LEFT(AB3658,8)&amp;IF(LEN((RIGHT(AB3658,2)+1))&lt;2,"0"&amp;(RIGHT(AB3658,2)+1),(RIGHT(AB3658,2)-1))),"")</f>
        <v/>
      </c>
      <c r="AC3657" s="259" t="str">
        <f>LEFT(Table_Merge1[[#This Row],[Column2]],4)</f>
        <v/>
      </c>
      <c r="AD3657" s="259" t="str">
        <f>RIGHT(LEFT(Table_Merge1[[#This Row],[Column2]],7),2)</f>
        <v/>
      </c>
      <c r="AE3657" s="259" t="str">
        <f>RIGHT(Table_Merge1[[#This Row],[Column2]],2)</f>
        <v/>
      </c>
      <c r="AH3657" s="260">
        <v>2009</v>
      </c>
      <c r="AI3657" t="s">
        <v>3435</v>
      </c>
      <c r="AJ3657" s="260">
        <v>3</v>
      </c>
      <c r="AK3657">
        <v>924.75</v>
      </c>
      <c r="AL3657">
        <v>1401</v>
      </c>
      <c r="AM3657">
        <v>3451875</v>
      </c>
      <c r="AP3657" s="287" t="str">
        <f>IFERROR(IF(Table_Merge1[[#This Row],[LME Zinc stock]]*Table_Merge1[[#This Row],[Nima.مقدار]]=0,"",Table_Merge1[[#This Row],[LME Zinc stock]]*Table_Merge1[[#This Row],[Nima.مقدار]]),"")</f>
        <v/>
      </c>
      <c r="AQ3657" s="287" t="str">
        <f>IFERROR(IF(Table_Merge1[[#This Row],[LME Zinc 3-month]]*Table_Merge1[[#This Row],[Nima.مقدار]]=0,"",Table_Merge1[[#This Row],[LME Zinc 3-month]]*Table_Merge1[[#This Row],[Nima.مقدار]]),"")</f>
        <v/>
      </c>
      <c r="AR3657" s="288" t="str">
        <f>IFERROR(IF(Table_Merge1[[#This Row],[LME Zinc stock]]*Table_Merge1[[#This Row],[Azad.Sell]]=0,"",Table_Merge1[[#This Row],[LME Zinc stock]]*Table_Merge1[[#This Row],[Azad.Sell]]),"")</f>
        <v/>
      </c>
      <c r="AS3657" s="288" t="str">
        <f>IFERROR(IF(Table_Merge1[[#This Row],[LME Zinc 3-month]]*Table_Merge1[[#This Row],[Azad.Sell]]=0,"",Table_Merge1[[#This Row],[LME Zinc 3-month]]*Table_Merge1[[#This Row],[Azad.Sell]]),"")</f>
        <v/>
      </c>
      <c r="AT3657"/>
    </row>
    <row r="3658" spans="15:46" x14ac:dyDescent="0.25">
      <c r="O3658" s="283">
        <f>IFERROR(DATE(Table7[[#This Row],[year]],MONTH(DATEVALUE(Table7[[#This Row],[month]]&amp;"1")),Table7[[#This Row],[day]]),"")</f>
        <v>39791</v>
      </c>
      <c r="P3658" s="257" t="s">
        <v>7083</v>
      </c>
      <c r="Q3658" s="257">
        <v>2008</v>
      </c>
      <c r="R3658" s="257" t="s">
        <v>3452</v>
      </c>
      <c r="S3658" s="257">
        <v>9</v>
      </c>
      <c r="T3658" s="257">
        <v>771</v>
      </c>
      <c r="U3658" s="257">
        <v>0</v>
      </c>
      <c r="V3658" s="257">
        <v>0</v>
      </c>
      <c r="X3658" s="260">
        <v>39874</v>
      </c>
      <c r="Z3658" s="260">
        <v>4</v>
      </c>
      <c r="AB3658" s="260" t="str">
        <f>IFERROR(IFERROR(VLOOKUP(Table_Merge1[[#This Row],[Column1]],Table11[#All],2,FALSE),LEFT(AB3659,8)&amp;IF(LEN((RIGHT(AB3659,2)+1))&lt;2,"0"&amp;(RIGHT(AB3659,2)+1),(RIGHT(AB3659,2)-1))),"")</f>
        <v/>
      </c>
      <c r="AC3658" s="259" t="str">
        <f>LEFT(Table_Merge1[[#This Row],[Column2]],4)</f>
        <v/>
      </c>
      <c r="AD3658" s="259" t="str">
        <f>RIGHT(LEFT(Table_Merge1[[#This Row],[Column2]],7),2)</f>
        <v/>
      </c>
      <c r="AE3658" s="259" t="str">
        <f>RIGHT(Table_Merge1[[#This Row],[Column2]],2)</f>
        <v/>
      </c>
      <c r="AH3658" s="260">
        <v>2009</v>
      </c>
      <c r="AI3658" t="s">
        <v>3435</v>
      </c>
      <c r="AJ3658" s="260">
        <v>2</v>
      </c>
      <c r="AK3658">
        <v>949.5</v>
      </c>
      <c r="AL3658">
        <v>1408</v>
      </c>
      <c r="AM3658">
        <v>3454875</v>
      </c>
      <c r="AP3658" s="287" t="str">
        <f>IFERROR(IF(Table_Merge1[[#This Row],[LME Zinc stock]]*Table_Merge1[[#This Row],[Nima.مقدار]]=0,"",Table_Merge1[[#This Row],[LME Zinc stock]]*Table_Merge1[[#This Row],[Nima.مقدار]]),"")</f>
        <v/>
      </c>
      <c r="AQ3658" s="287" t="str">
        <f>IFERROR(IF(Table_Merge1[[#This Row],[LME Zinc 3-month]]*Table_Merge1[[#This Row],[Nima.مقدار]]=0,"",Table_Merge1[[#This Row],[LME Zinc 3-month]]*Table_Merge1[[#This Row],[Nima.مقدار]]),"")</f>
        <v/>
      </c>
      <c r="AR3658" s="288" t="str">
        <f>IFERROR(IF(Table_Merge1[[#This Row],[LME Zinc stock]]*Table_Merge1[[#This Row],[Azad.Sell]]=0,"",Table_Merge1[[#This Row],[LME Zinc stock]]*Table_Merge1[[#This Row],[Azad.Sell]]),"")</f>
        <v/>
      </c>
      <c r="AS3658" s="288" t="str">
        <f>IFERROR(IF(Table_Merge1[[#This Row],[LME Zinc 3-month]]*Table_Merge1[[#This Row],[Azad.Sell]]=0,"",Table_Merge1[[#This Row],[LME Zinc 3-month]]*Table_Merge1[[#This Row],[Azad.Sell]]),"")</f>
        <v/>
      </c>
      <c r="AT3658"/>
    </row>
    <row r="3659" spans="15:46" x14ac:dyDescent="0.25">
      <c r="O3659" s="284">
        <f>IFERROR(DATE(Table7[[#This Row],[year]],MONTH(DATEVALUE(Table7[[#This Row],[month]]&amp;"1")),Table7[[#This Row],[day]]),"")</f>
        <v>39790</v>
      </c>
      <c r="P3659" s="195" t="s">
        <v>7084</v>
      </c>
      <c r="Q3659" s="195">
        <v>2008</v>
      </c>
      <c r="R3659" s="195" t="s">
        <v>3452</v>
      </c>
      <c r="S3659" s="195">
        <v>8</v>
      </c>
      <c r="T3659" s="195">
        <v>772.25</v>
      </c>
      <c r="U3659" s="195" t="s">
        <v>3621</v>
      </c>
      <c r="V3659" s="195" t="s">
        <v>3621</v>
      </c>
      <c r="X3659" s="260">
        <v>39871</v>
      </c>
      <c r="Z3659" s="260">
        <v>4</v>
      </c>
      <c r="AB3659" s="260" t="str">
        <f>IFERROR(IFERROR(VLOOKUP(Table_Merge1[[#This Row],[Column1]],Table11[#All],2,FALSE),LEFT(AB3660,8)&amp;IF(LEN((RIGHT(AB3660,2)+1))&lt;2,"0"&amp;(RIGHT(AB3660,2)+1),(RIGHT(AB3660,2)-1))),"")</f>
        <v/>
      </c>
      <c r="AC3659" s="259" t="str">
        <f>LEFT(Table_Merge1[[#This Row],[Column2]],4)</f>
        <v/>
      </c>
      <c r="AD3659" s="259" t="str">
        <f>RIGHT(LEFT(Table_Merge1[[#This Row],[Column2]],7),2)</f>
        <v/>
      </c>
      <c r="AE3659" s="259" t="str">
        <f>RIGHT(Table_Merge1[[#This Row],[Column2]],2)</f>
        <v/>
      </c>
      <c r="AH3659" s="260">
        <v>2009</v>
      </c>
      <c r="AI3659" t="s">
        <v>3433</v>
      </c>
      <c r="AJ3659" s="260">
        <v>27</v>
      </c>
      <c r="AK3659">
        <v>943.75</v>
      </c>
      <c r="AL3659">
        <v>1470</v>
      </c>
      <c r="AM3659">
        <v>3451900</v>
      </c>
      <c r="AP3659" s="287" t="str">
        <f>IFERROR(IF(Table_Merge1[[#This Row],[LME Zinc stock]]*Table_Merge1[[#This Row],[Nima.مقدار]]=0,"",Table_Merge1[[#This Row],[LME Zinc stock]]*Table_Merge1[[#This Row],[Nima.مقدار]]),"")</f>
        <v/>
      </c>
      <c r="AQ3659" s="287" t="str">
        <f>IFERROR(IF(Table_Merge1[[#This Row],[LME Zinc 3-month]]*Table_Merge1[[#This Row],[Nima.مقدار]]=0,"",Table_Merge1[[#This Row],[LME Zinc 3-month]]*Table_Merge1[[#This Row],[Nima.مقدار]]),"")</f>
        <v/>
      </c>
      <c r="AR3659" s="288" t="str">
        <f>IFERROR(IF(Table_Merge1[[#This Row],[LME Zinc stock]]*Table_Merge1[[#This Row],[Azad.Sell]]=0,"",Table_Merge1[[#This Row],[LME Zinc stock]]*Table_Merge1[[#This Row],[Azad.Sell]]),"")</f>
        <v/>
      </c>
      <c r="AS3659" s="288" t="str">
        <f>IFERROR(IF(Table_Merge1[[#This Row],[LME Zinc 3-month]]*Table_Merge1[[#This Row],[Azad.Sell]]=0,"",Table_Merge1[[#This Row],[LME Zinc 3-month]]*Table_Merge1[[#This Row],[Azad.Sell]]),"")</f>
        <v/>
      </c>
      <c r="AT3659"/>
    </row>
    <row r="3660" spans="15:46" x14ac:dyDescent="0.25">
      <c r="O3660" s="283">
        <f>IFERROR(DATE(Table7[[#This Row],[year]],MONTH(DATEVALUE(Table7[[#This Row],[month]]&amp;"1")),Table7[[#This Row],[day]]),"")</f>
        <v>39787</v>
      </c>
      <c r="P3660" s="257" t="s">
        <v>7085</v>
      </c>
      <c r="Q3660" s="257">
        <v>2008</v>
      </c>
      <c r="R3660" s="257" t="s">
        <v>3452</v>
      </c>
      <c r="S3660" s="257">
        <v>5</v>
      </c>
      <c r="T3660" s="257">
        <v>771.75</v>
      </c>
      <c r="U3660" s="257">
        <v>1497</v>
      </c>
      <c r="V3660" s="257">
        <v>2328900</v>
      </c>
      <c r="X3660" s="260">
        <v>39870</v>
      </c>
      <c r="Z3660" s="260">
        <v>4</v>
      </c>
      <c r="AB3660" s="260" t="str">
        <f>IFERROR(IFERROR(VLOOKUP(Table_Merge1[[#This Row],[Column1]],Table11[#All],2,FALSE),LEFT(AB3661,8)&amp;IF(LEN((RIGHT(AB3661,2)+1))&lt;2,"0"&amp;(RIGHT(AB3661,2)+1),(RIGHT(AB3661,2)-1))),"")</f>
        <v/>
      </c>
      <c r="AC3660" s="259" t="str">
        <f>LEFT(Table_Merge1[[#This Row],[Column2]],4)</f>
        <v/>
      </c>
      <c r="AD3660" s="259" t="str">
        <f>RIGHT(LEFT(Table_Merge1[[#This Row],[Column2]],7),2)</f>
        <v/>
      </c>
      <c r="AE3660" s="259" t="str">
        <f>RIGHT(Table_Merge1[[#This Row],[Column2]],2)</f>
        <v/>
      </c>
      <c r="AH3660" s="260">
        <v>2009</v>
      </c>
      <c r="AI3660" t="s">
        <v>3433</v>
      </c>
      <c r="AJ3660" s="260">
        <v>26</v>
      </c>
      <c r="AK3660">
        <v>945</v>
      </c>
      <c r="AL3660">
        <v>1436</v>
      </c>
      <c r="AM3660">
        <v>3448900</v>
      </c>
      <c r="AP3660" s="287" t="str">
        <f>IFERROR(IF(Table_Merge1[[#This Row],[LME Zinc stock]]*Table_Merge1[[#This Row],[Nima.مقدار]]=0,"",Table_Merge1[[#This Row],[LME Zinc stock]]*Table_Merge1[[#This Row],[Nima.مقدار]]),"")</f>
        <v/>
      </c>
      <c r="AQ3660" s="287" t="str">
        <f>IFERROR(IF(Table_Merge1[[#This Row],[LME Zinc 3-month]]*Table_Merge1[[#This Row],[Nima.مقدار]]=0,"",Table_Merge1[[#This Row],[LME Zinc 3-month]]*Table_Merge1[[#This Row],[Nima.مقدار]]),"")</f>
        <v/>
      </c>
      <c r="AR3660" s="288" t="str">
        <f>IFERROR(IF(Table_Merge1[[#This Row],[LME Zinc stock]]*Table_Merge1[[#This Row],[Azad.Sell]]=0,"",Table_Merge1[[#This Row],[LME Zinc stock]]*Table_Merge1[[#This Row],[Azad.Sell]]),"")</f>
        <v/>
      </c>
      <c r="AS3660" s="288" t="str">
        <f>IFERROR(IF(Table_Merge1[[#This Row],[LME Zinc 3-month]]*Table_Merge1[[#This Row],[Azad.Sell]]=0,"",Table_Merge1[[#This Row],[LME Zinc 3-month]]*Table_Merge1[[#This Row],[Azad.Sell]]),"")</f>
        <v/>
      </c>
      <c r="AT3660"/>
    </row>
    <row r="3661" spans="15:46" x14ac:dyDescent="0.25">
      <c r="O3661" s="284">
        <f>IFERROR(DATE(Table7[[#This Row],[year]],MONTH(DATEVALUE(Table7[[#This Row],[month]]&amp;"1")),Table7[[#This Row],[day]]),"")</f>
        <v>39786</v>
      </c>
      <c r="P3661" s="195" t="s">
        <v>7086</v>
      </c>
      <c r="Q3661" s="195">
        <v>2008</v>
      </c>
      <c r="R3661" s="195" t="s">
        <v>3452</v>
      </c>
      <c r="S3661" s="195">
        <v>4</v>
      </c>
      <c r="T3661" s="195">
        <v>772.75</v>
      </c>
      <c r="U3661" s="195">
        <v>1485</v>
      </c>
      <c r="V3661" s="195">
        <v>2302025</v>
      </c>
      <c r="X3661" s="260">
        <v>39869</v>
      </c>
      <c r="Z3661" s="260">
        <v>4</v>
      </c>
      <c r="AB3661" s="260" t="str">
        <f>IFERROR(IFERROR(VLOOKUP(Table_Merge1[[#This Row],[Column1]],Table11[#All],2,FALSE),LEFT(AB3662,8)&amp;IF(LEN((RIGHT(AB3662,2)+1))&lt;2,"0"&amp;(RIGHT(AB3662,2)+1),(RIGHT(AB3662,2)-1))),"")</f>
        <v/>
      </c>
      <c r="AC3661" s="259" t="str">
        <f>LEFT(Table_Merge1[[#This Row],[Column2]],4)</f>
        <v/>
      </c>
      <c r="AD3661" s="259" t="str">
        <f>RIGHT(LEFT(Table_Merge1[[#This Row],[Column2]],7),2)</f>
        <v/>
      </c>
      <c r="AE3661" s="259" t="str">
        <f>RIGHT(Table_Merge1[[#This Row],[Column2]],2)</f>
        <v/>
      </c>
      <c r="AH3661" s="260">
        <v>2009</v>
      </c>
      <c r="AI3661" t="s">
        <v>3433</v>
      </c>
      <c r="AJ3661" s="260">
        <v>25</v>
      </c>
      <c r="AK3661">
        <v>956.25</v>
      </c>
      <c r="AL3661">
        <v>1376</v>
      </c>
      <c r="AM3661">
        <v>3440700</v>
      </c>
      <c r="AP3661" s="287" t="str">
        <f>IFERROR(IF(Table_Merge1[[#This Row],[LME Zinc stock]]*Table_Merge1[[#This Row],[Nima.مقدار]]=0,"",Table_Merge1[[#This Row],[LME Zinc stock]]*Table_Merge1[[#This Row],[Nima.مقدار]]),"")</f>
        <v/>
      </c>
      <c r="AQ3661" s="287" t="str">
        <f>IFERROR(IF(Table_Merge1[[#This Row],[LME Zinc 3-month]]*Table_Merge1[[#This Row],[Nima.مقدار]]=0,"",Table_Merge1[[#This Row],[LME Zinc 3-month]]*Table_Merge1[[#This Row],[Nima.مقدار]]),"")</f>
        <v/>
      </c>
      <c r="AR3661" s="288" t="str">
        <f>IFERROR(IF(Table_Merge1[[#This Row],[LME Zinc stock]]*Table_Merge1[[#This Row],[Azad.Sell]]=0,"",Table_Merge1[[#This Row],[LME Zinc stock]]*Table_Merge1[[#This Row],[Azad.Sell]]),"")</f>
        <v/>
      </c>
      <c r="AS3661" s="288" t="str">
        <f>IFERROR(IF(Table_Merge1[[#This Row],[LME Zinc 3-month]]*Table_Merge1[[#This Row],[Azad.Sell]]=0,"",Table_Merge1[[#This Row],[LME Zinc 3-month]]*Table_Merge1[[#This Row],[Azad.Sell]]),"")</f>
        <v/>
      </c>
      <c r="AT3661"/>
    </row>
    <row r="3662" spans="15:46" x14ac:dyDescent="0.25">
      <c r="O3662" s="283">
        <f>IFERROR(DATE(Table7[[#This Row],[year]],MONTH(DATEVALUE(Table7[[#This Row],[month]]&amp;"1")),Table7[[#This Row],[day]]),"")</f>
        <v>39785</v>
      </c>
      <c r="P3662" s="257" t="s">
        <v>7087</v>
      </c>
      <c r="Q3662" s="257">
        <v>2008</v>
      </c>
      <c r="R3662" s="257" t="s">
        <v>3452</v>
      </c>
      <c r="S3662" s="257">
        <v>3</v>
      </c>
      <c r="T3662" s="257">
        <v>773.5</v>
      </c>
      <c r="U3662" s="257">
        <v>1505.5</v>
      </c>
      <c r="V3662" s="257">
        <v>2253025</v>
      </c>
      <c r="X3662" s="260">
        <v>39868</v>
      </c>
      <c r="Z3662" s="260">
        <v>4</v>
      </c>
      <c r="AB3662" s="260" t="str">
        <f>IFERROR(IFERROR(VLOOKUP(Table_Merge1[[#This Row],[Column1]],Table11[#All],2,FALSE),LEFT(AB3663,8)&amp;IF(LEN((RIGHT(AB3663,2)+1))&lt;2,"0"&amp;(RIGHT(AB3663,2)+1),(RIGHT(AB3663,2)-1))),"")</f>
        <v/>
      </c>
      <c r="AC3662" s="259" t="str">
        <f>LEFT(Table_Merge1[[#This Row],[Column2]],4)</f>
        <v/>
      </c>
      <c r="AD3662" s="259" t="str">
        <f>RIGHT(LEFT(Table_Merge1[[#This Row],[Column2]],7),2)</f>
        <v/>
      </c>
      <c r="AE3662" s="259" t="str">
        <f>RIGHT(Table_Merge1[[#This Row],[Column2]],2)</f>
        <v/>
      </c>
      <c r="AH3662" s="260">
        <v>2009</v>
      </c>
      <c r="AI3662" t="s">
        <v>3433</v>
      </c>
      <c r="AJ3662" s="260">
        <v>24</v>
      </c>
      <c r="AK3662">
        <v>989.75</v>
      </c>
      <c r="AL3662">
        <v>1370</v>
      </c>
      <c r="AM3662">
        <v>3374850</v>
      </c>
      <c r="AP3662" s="287" t="str">
        <f>IFERROR(IF(Table_Merge1[[#This Row],[LME Zinc stock]]*Table_Merge1[[#This Row],[Nima.مقدار]]=0,"",Table_Merge1[[#This Row],[LME Zinc stock]]*Table_Merge1[[#This Row],[Nima.مقدار]]),"")</f>
        <v/>
      </c>
      <c r="AQ3662" s="287" t="str">
        <f>IFERROR(IF(Table_Merge1[[#This Row],[LME Zinc 3-month]]*Table_Merge1[[#This Row],[Nima.مقدار]]=0,"",Table_Merge1[[#This Row],[LME Zinc 3-month]]*Table_Merge1[[#This Row],[Nima.مقدار]]),"")</f>
        <v/>
      </c>
      <c r="AR3662" s="288" t="str">
        <f>IFERROR(IF(Table_Merge1[[#This Row],[LME Zinc stock]]*Table_Merge1[[#This Row],[Azad.Sell]]=0,"",Table_Merge1[[#This Row],[LME Zinc stock]]*Table_Merge1[[#This Row],[Azad.Sell]]),"")</f>
        <v/>
      </c>
      <c r="AS3662" s="288" t="str">
        <f>IFERROR(IF(Table_Merge1[[#This Row],[LME Zinc 3-month]]*Table_Merge1[[#This Row],[Azad.Sell]]=0,"",Table_Merge1[[#This Row],[LME Zinc 3-month]]*Table_Merge1[[#This Row],[Azad.Sell]]),"")</f>
        <v/>
      </c>
      <c r="AT3662"/>
    </row>
    <row r="3663" spans="15:46" x14ac:dyDescent="0.25">
      <c r="O3663" s="284">
        <f>IFERROR(DATE(Table7[[#This Row],[year]],MONTH(DATEVALUE(Table7[[#This Row],[month]]&amp;"1")),Table7[[#This Row],[day]]),"")</f>
        <v>39784</v>
      </c>
      <c r="P3663" s="195" t="s">
        <v>7088</v>
      </c>
      <c r="Q3663" s="195">
        <v>2008</v>
      </c>
      <c r="R3663" s="195" t="s">
        <v>3452</v>
      </c>
      <c r="S3663" s="195">
        <v>2</v>
      </c>
      <c r="T3663" s="195">
        <v>772.5</v>
      </c>
      <c r="U3663" s="195">
        <v>1540</v>
      </c>
      <c r="V3663" s="195">
        <v>2250000</v>
      </c>
      <c r="X3663" s="260">
        <v>39867</v>
      </c>
      <c r="Z3663" s="260">
        <v>4</v>
      </c>
      <c r="AB3663" s="260" t="str">
        <f>IFERROR(IFERROR(VLOOKUP(Table_Merge1[[#This Row],[Column1]],Table11[#All],2,FALSE),LEFT(AB3664,8)&amp;IF(LEN((RIGHT(AB3664,2)+1))&lt;2,"0"&amp;(RIGHT(AB3664,2)+1),(RIGHT(AB3664,2)-1))),"")</f>
        <v/>
      </c>
      <c r="AC3663" s="259" t="str">
        <f>LEFT(Table_Merge1[[#This Row],[Column2]],4)</f>
        <v/>
      </c>
      <c r="AD3663" s="259" t="str">
        <f>RIGHT(LEFT(Table_Merge1[[#This Row],[Column2]],7),2)</f>
        <v/>
      </c>
      <c r="AE3663" s="259" t="str">
        <f>RIGHT(Table_Merge1[[#This Row],[Column2]],2)</f>
        <v/>
      </c>
      <c r="AH3663" s="260">
        <v>2009</v>
      </c>
      <c r="AI3663" t="s">
        <v>3433</v>
      </c>
      <c r="AJ3663" s="260">
        <v>23</v>
      </c>
      <c r="AK3663">
        <v>987</v>
      </c>
      <c r="AL3663">
        <v>1345.5</v>
      </c>
      <c r="AM3663">
        <v>3369375</v>
      </c>
      <c r="AP3663" s="287" t="str">
        <f>IFERROR(IF(Table_Merge1[[#This Row],[LME Zinc stock]]*Table_Merge1[[#This Row],[Nima.مقدار]]=0,"",Table_Merge1[[#This Row],[LME Zinc stock]]*Table_Merge1[[#This Row],[Nima.مقدار]]),"")</f>
        <v/>
      </c>
      <c r="AQ3663" s="287" t="str">
        <f>IFERROR(IF(Table_Merge1[[#This Row],[LME Zinc 3-month]]*Table_Merge1[[#This Row],[Nima.مقدار]]=0,"",Table_Merge1[[#This Row],[LME Zinc 3-month]]*Table_Merge1[[#This Row],[Nima.مقدار]]),"")</f>
        <v/>
      </c>
      <c r="AR3663" s="288" t="str">
        <f>IFERROR(IF(Table_Merge1[[#This Row],[LME Zinc stock]]*Table_Merge1[[#This Row],[Azad.Sell]]=0,"",Table_Merge1[[#This Row],[LME Zinc stock]]*Table_Merge1[[#This Row],[Azad.Sell]]),"")</f>
        <v/>
      </c>
      <c r="AS3663" s="288" t="str">
        <f>IFERROR(IF(Table_Merge1[[#This Row],[LME Zinc 3-month]]*Table_Merge1[[#This Row],[Azad.Sell]]=0,"",Table_Merge1[[#This Row],[LME Zinc 3-month]]*Table_Merge1[[#This Row],[Azad.Sell]]),"")</f>
        <v/>
      </c>
      <c r="AT3663"/>
    </row>
    <row r="3664" spans="15:46" x14ac:dyDescent="0.25">
      <c r="O3664" s="283">
        <f>IFERROR(DATE(Table7[[#This Row],[year]],MONTH(DATEVALUE(Table7[[#This Row],[month]]&amp;"1")),Table7[[#This Row],[day]]),"")</f>
        <v>39783</v>
      </c>
      <c r="P3664" s="257" t="s">
        <v>7089</v>
      </c>
      <c r="Q3664" s="257">
        <v>2008</v>
      </c>
      <c r="R3664" s="257" t="s">
        <v>3452</v>
      </c>
      <c r="S3664" s="257">
        <v>1</v>
      </c>
      <c r="T3664" s="257">
        <v>795.5</v>
      </c>
      <c r="U3664" s="257">
        <v>1550.5</v>
      </c>
      <c r="V3664" s="257">
        <v>2232600</v>
      </c>
      <c r="X3664" s="260">
        <v>39864</v>
      </c>
      <c r="Z3664" s="260">
        <v>4</v>
      </c>
      <c r="AB3664" s="260" t="str">
        <f>IFERROR(IFERROR(VLOOKUP(Table_Merge1[[#This Row],[Column1]],Table11[#All],2,FALSE),LEFT(AB3665,8)&amp;IF(LEN((RIGHT(AB3665,2)+1))&lt;2,"0"&amp;(RIGHT(AB3665,2)+1),(RIGHT(AB3665,2)-1))),"")</f>
        <v/>
      </c>
      <c r="AC3664" s="259" t="str">
        <f>LEFT(Table_Merge1[[#This Row],[Column2]],4)</f>
        <v/>
      </c>
      <c r="AD3664" s="259" t="str">
        <f>RIGHT(LEFT(Table_Merge1[[#This Row],[Column2]],7),2)</f>
        <v/>
      </c>
      <c r="AE3664" s="259" t="str">
        <f>RIGHT(Table_Merge1[[#This Row],[Column2]],2)</f>
        <v/>
      </c>
      <c r="AH3664" s="260">
        <v>2009</v>
      </c>
      <c r="AI3664" t="s">
        <v>3433</v>
      </c>
      <c r="AJ3664" s="260">
        <v>20</v>
      </c>
      <c r="AK3664">
        <v>981</v>
      </c>
      <c r="AL3664">
        <v>1366</v>
      </c>
      <c r="AM3664">
        <v>3364025</v>
      </c>
      <c r="AP3664" s="287" t="str">
        <f>IFERROR(IF(Table_Merge1[[#This Row],[LME Zinc stock]]*Table_Merge1[[#This Row],[Nima.مقدار]]=0,"",Table_Merge1[[#This Row],[LME Zinc stock]]*Table_Merge1[[#This Row],[Nima.مقدار]]),"")</f>
        <v/>
      </c>
      <c r="AQ3664" s="287" t="str">
        <f>IFERROR(IF(Table_Merge1[[#This Row],[LME Zinc 3-month]]*Table_Merge1[[#This Row],[Nima.مقدار]]=0,"",Table_Merge1[[#This Row],[LME Zinc 3-month]]*Table_Merge1[[#This Row],[Nima.مقدار]]),"")</f>
        <v/>
      </c>
      <c r="AR3664" s="288" t="str">
        <f>IFERROR(IF(Table_Merge1[[#This Row],[LME Zinc stock]]*Table_Merge1[[#This Row],[Azad.Sell]]=0,"",Table_Merge1[[#This Row],[LME Zinc stock]]*Table_Merge1[[#This Row],[Azad.Sell]]),"")</f>
        <v/>
      </c>
      <c r="AS3664" s="288" t="str">
        <f>IFERROR(IF(Table_Merge1[[#This Row],[LME Zinc 3-month]]*Table_Merge1[[#This Row],[Azad.Sell]]=0,"",Table_Merge1[[#This Row],[LME Zinc 3-month]]*Table_Merge1[[#This Row],[Azad.Sell]]),"")</f>
        <v/>
      </c>
      <c r="AT3664"/>
    </row>
    <row r="3665" spans="15:46" x14ac:dyDescent="0.25">
      <c r="O3665" s="284">
        <f>IFERROR(DATE(Table7[[#This Row],[year]],MONTH(DATEVALUE(Table7[[#This Row],[month]]&amp;"1")),Table7[[#This Row],[day]]),"")</f>
        <v>39780</v>
      </c>
      <c r="P3665" s="195" t="s">
        <v>7090</v>
      </c>
      <c r="Q3665" s="195">
        <v>2008</v>
      </c>
      <c r="R3665" s="195" t="s">
        <v>3450</v>
      </c>
      <c r="S3665" s="195">
        <v>28</v>
      </c>
      <c r="T3665" s="195">
        <v>813.5</v>
      </c>
      <c r="U3665" s="195">
        <v>1480</v>
      </c>
      <c r="V3665" s="195">
        <v>2158600</v>
      </c>
      <c r="X3665" s="260">
        <v>39863</v>
      </c>
      <c r="Z3665" s="260">
        <v>4</v>
      </c>
      <c r="AB3665" s="260" t="str">
        <f>IFERROR(IFERROR(VLOOKUP(Table_Merge1[[#This Row],[Column1]],Table11[#All],2,FALSE),LEFT(AB3666,8)&amp;IF(LEN((RIGHT(AB3666,2)+1))&lt;2,"0"&amp;(RIGHT(AB3666,2)+1),(RIGHT(AB3666,2)-1))),"")</f>
        <v/>
      </c>
      <c r="AC3665" s="259" t="str">
        <f>LEFT(Table_Merge1[[#This Row],[Column2]],4)</f>
        <v/>
      </c>
      <c r="AD3665" s="259" t="str">
        <f>RIGHT(LEFT(Table_Merge1[[#This Row],[Column2]],7),2)</f>
        <v/>
      </c>
      <c r="AE3665" s="259" t="str">
        <f>RIGHT(Table_Merge1[[#This Row],[Column2]],2)</f>
        <v/>
      </c>
      <c r="AH3665" s="260">
        <v>2009</v>
      </c>
      <c r="AI3665" t="s">
        <v>3433</v>
      </c>
      <c r="AJ3665" s="260">
        <v>19</v>
      </c>
      <c r="AK3665">
        <v>973.5</v>
      </c>
      <c r="AL3665">
        <v>1337</v>
      </c>
      <c r="AM3665">
        <v>3289100</v>
      </c>
      <c r="AP3665" s="287" t="str">
        <f>IFERROR(IF(Table_Merge1[[#This Row],[LME Zinc stock]]*Table_Merge1[[#This Row],[Nima.مقدار]]=0,"",Table_Merge1[[#This Row],[LME Zinc stock]]*Table_Merge1[[#This Row],[Nima.مقدار]]),"")</f>
        <v/>
      </c>
      <c r="AQ3665" s="287" t="str">
        <f>IFERROR(IF(Table_Merge1[[#This Row],[LME Zinc 3-month]]*Table_Merge1[[#This Row],[Nima.مقدار]]=0,"",Table_Merge1[[#This Row],[LME Zinc 3-month]]*Table_Merge1[[#This Row],[Nima.مقدار]]),"")</f>
        <v/>
      </c>
      <c r="AR3665" s="288" t="str">
        <f>IFERROR(IF(Table_Merge1[[#This Row],[LME Zinc stock]]*Table_Merge1[[#This Row],[Azad.Sell]]=0,"",Table_Merge1[[#This Row],[LME Zinc stock]]*Table_Merge1[[#This Row],[Azad.Sell]]),"")</f>
        <v/>
      </c>
      <c r="AS3665" s="288" t="str">
        <f>IFERROR(IF(Table_Merge1[[#This Row],[LME Zinc 3-month]]*Table_Merge1[[#This Row],[Azad.Sell]]=0,"",Table_Merge1[[#This Row],[LME Zinc 3-month]]*Table_Merge1[[#This Row],[Azad.Sell]]),"")</f>
        <v/>
      </c>
      <c r="AT3665"/>
    </row>
    <row r="3666" spans="15:46" x14ac:dyDescent="0.25">
      <c r="O3666" s="283">
        <f>IFERROR(DATE(Table7[[#This Row],[year]],MONTH(DATEVALUE(Table7[[#This Row],[month]]&amp;"1")),Table7[[#This Row],[day]]),"")</f>
        <v>39779</v>
      </c>
      <c r="P3666" s="257" t="s">
        <v>7091</v>
      </c>
      <c r="Q3666" s="257">
        <v>2008</v>
      </c>
      <c r="R3666" s="257" t="s">
        <v>3450</v>
      </c>
      <c r="S3666" s="257">
        <v>27</v>
      </c>
      <c r="T3666" s="257">
        <v>813.5</v>
      </c>
      <c r="U3666" s="257">
        <v>1478</v>
      </c>
      <c r="V3666" s="257">
        <v>2068925</v>
      </c>
      <c r="X3666" s="260">
        <v>39862</v>
      </c>
      <c r="Z3666" s="260">
        <v>4</v>
      </c>
      <c r="AB3666" s="260" t="str">
        <f>IFERROR(IFERROR(VLOOKUP(Table_Merge1[[#This Row],[Column1]],Table11[#All],2,FALSE),LEFT(AB3667,8)&amp;IF(LEN((RIGHT(AB3667,2)+1))&lt;2,"0"&amp;(RIGHT(AB3667,2)+1),(RIGHT(AB3667,2)-1))),"")</f>
        <v/>
      </c>
      <c r="AC3666" s="259" t="str">
        <f>LEFT(Table_Merge1[[#This Row],[Column2]],4)</f>
        <v/>
      </c>
      <c r="AD3666" s="259" t="str">
        <f>RIGHT(LEFT(Table_Merge1[[#This Row],[Column2]],7),2)</f>
        <v/>
      </c>
      <c r="AE3666" s="259" t="str">
        <f>RIGHT(Table_Merge1[[#This Row],[Column2]],2)</f>
        <v/>
      </c>
      <c r="AH3666" s="260">
        <v>2009</v>
      </c>
      <c r="AI3666" t="s">
        <v>3433</v>
      </c>
      <c r="AJ3666" s="260">
        <v>18</v>
      </c>
      <c r="AK3666">
        <v>964.75</v>
      </c>
      <c r="AL3666">
        <v>1337.5</v>
      </c>
      <c r="AM3666">
        <v>3285850</v>
      </c>
      <c r="AP3666" s="287" t="str">
        <f>IFERROR(IF(Table_Merge1[[#This Row],[LME Zinc stock]]*Table_Merge1[[#This Row],[Nima.مقدار]]=0,"",Table_Merge1[[#This Row],[LME Zinc stock]]*Table_Merge1[[#This Row],[Nima.مقدار]]),"")</f>
        <v/>
      </c>
      <c r="AQ3666" s="287" t="str">
        <f>IFERROR(IF(Table_Merge1[[#This Row],[LME Zinc 3-month]]*Table_Merge1[[#This Row],[Nima.مقدار]]=0,"",Table_Merge1[[#This Row],[LME Zinc 3-month]]*Table_Merge1[[#This Row],[Nima.مقدار]]),"")</f>
        <v/>
      </c>
      <c r="AR3666" s="288" t="str">
        <f>IFERROR(IF(Table_Merge1[[#This Row],[LME Zinc stock]]*Table_Merge1[[#This Row],[Azad.Sell]]=0,"",Table_Merge1[[#This Row],[LME Zinc stock]]*Table_Merge1[[#This Row],[Azad.Sell]]),"")</f>
        <v/>
      </c>
      <c r="AS3666" s="288" t="str">
        <f>IFERROR(IF(Table_Merge1[[#This Row],[LME Zinc 3-month]]*Table_Merge1[[#This Row],[Azad.Sell]]=0,"",Table_Merge1[[#This Row],[LME Zinc 3-month]]*Table_Merge1[[#This Row],[Azad.Sell]]),"")</f>
        <v/>
      </c>
      <c r="AT3666"/>
    </row>
    <row r="3667" spans="15:46" x14ac:dyDescent="0.25">
      <c r="O3667" s="284">
        <f>IFERROR(DATE(Table7[[#This Row],[year]],MONTH(DATEVALUE(Table7[[#This Row],[month]]&amp;"1")),Table7[[#This Row],[day]]),"")</f>
        <v>39778</v>
      </c>
      <c r="P3667" s="195" t="s">
        <v>7092</v>
      </c>
      <c r="Q3667" s="195">
        <v>2008</v>
      </c>
      <c r="R3667" s="195" t="s">
        <v>3450</v>
      </c>
      <c r="S3667" s="195">
        <v>26</v>
      </c>
      <c r="T3667" s="195">
        <v>817</v>
      </c>
      <c r="U3667" s="195">
        <v>1470</v>
      </c>
      <c r="V3667" s="195">
        <v>2041825</v>
      </c>
      <c r="X3667" s="260">
        <v>39861</v>
      </c>
      <c r="Z3667" s="260">
        <v>4</v>
      </c>
      <c r="AB3667" s="260" t="str">
        <f>IFERROR(IFERROR(VLOOKUP(Table_Merge1[[#This Row],[Column1]],Table11[#All],2,FALSE),LEFT(AB3668,8)&amp;IF(LEN((RIGHT(AB3668,2)+1))&lt;2,"0"&amp;(RIGHT(AB3668,2)+1),(RIGHT(AB3668,2)-1))),"")</f>
        <v/>
      </c>
      <c r="AC3667" s="259" t="str">
        <f>LEFT(Table_Merge1[[#This Row],[Column2]],4)</f>
        <v/>
      </c>
      <c r="AD3667" s="259" t="str">
        <f>RIGHT(LEFT(Table_Merge1[[#This Row],[Column2]],7),2)</f>
        <v/>
      </c>
      <c r="AE3667" s="259" t="str">
        <f>RIGHT(Table_Merge1[[#This Row],[Column2]],2)</f>
        <v/>
      </c>
      <c r="AH3667" s="260">
        <v>2009</v>
      </c>
      <c r="AI3667" t="s">
        <v>3433</v>
      </c>
      <c r="AJ3667" s="260">
        <v>17</v>
      </c>
      <c r="AK3667">
        <v>962.25</v>
      </c>
      <c r="AL3667">
        <v>1315</v>
      </c>
      <c r="AM3667">
        <v>3284950</v>
      </c>
      <c r="AP3667" s="287" t="str">
        <f>IFERROR(IF(Table_Merge1[[#This Row],[LME Zinc stock]]*Table_Merge1[[#This Row],[Nima.مقدار]]=0,"",Table_Merge1[[#This Row],[LME Zinc stock]]*Table_Merge1[[#This Row],[Nima.مقدار]]),"")</f>
        <v/>
      </c>
      <c r="AQ3667" s="287" t="str">
        <f>IFERROR(IF(Table_Merge1[[#This Row],[LME Zinc 3-month]]*Table_Merge1[[#This Row],[Nima.مقدار]]=0,"",Table_Merge1[[#This Row],[LME Zinc 3-month]]*Table_Merge1[[#This Row],[Nima.مقدار]]),"")</f>
        <v/>
      </c>
      <c r="AR3667" s="288" t="str">
        <f>IFERROR(IF(Table_Merge1[[#This Row],[LME Zinc stock]]*Table_Merge1[[#This Row],[Azad.Sell]]=0,"",Table_Merge1[[#This Row],[LME Zinc stock]]*Table_Merge1[[#This Row],[Azad.Sell]]),"")</f>
        <v/>
      </c>
      <c r="AS3667" s="288" t="str">
        <f>IFERROR(IF(Table_Merge1[[#This Row],[LME Zinc 3-month]]*Table_Merge1[[#This Row],[Azad.Sell]]=0,"",Table_Merge1[[#This Row],[LME Zinc 3-month]]*Table_Merge1[[#This Row],[Azad.Sell]]),"")</f>
        <v/>
      </c>
      <c r="AT3667"/>
    </row>
    <row r="3668" spans="15:46" x14ac:dyDescent="0.25">
      <c r="O3668" s="283">
        <f>IFERROR(DATE(Table7[[#This Row],[year]],MONTH(DATEVALUE(Table7[[#This Row],[month]]&amp;"1")),Table7[[#This Row],[day]]),"")</f>
        <v>39777</v>
      </c>
      <c r="P3668" s="257" t="s">
        <v>7093</v>
      </c>
      <c r="Q3668" s="257">
        <v>2008</v>
      </c>
      <c r="R3668" s="257" t="s">
        <v>3450</v>
      </c>
      <c r="S3668" s="257">
        <v>25</v>
      </c>
      <c r="T3668" s="257">
        <v>802.5</v>
      </c>
      <c r="U3668" s="257">
        <v>1464</v>
      </c>
      <c r="V3668" s="257">
        <v>1942675</v>
      </c>
      <c r="X3668" s="260">
        <v>39860</v>
      </c>
      <c r="Z3668" s="260">
        <v>4</v>
      </c>
      <c r="AB3668" s="260" t="str">
        <f>IFERROR(IFERROR(VLOOKUP(Table_Merge1[[#This Row],[Column1]],Table11[#All],2,FALSE),LEFT(AB3669,8)&amp;IF(LEN((RIGHT(AB3669,2)+1))&lt;2,"0"&amp;(RIGHT(AB3669,2)+1),(RIGHT(AB3669,2)-1))),"")</f>
        <v/>
      </c>
      <c r="AC3668" s="259" t="str">
        <f>LEFT(Table_Merge1[[#This Row],[Column2]],4)</f>
        <v/>
      </c>
      <c r="AD3668" s="259" t="str">
        <f>RIGHT(LEFT(Table_Merge1[[#This Row],[Column2]],7),2)</f>
        <v/>
      </c>
      <c r="AE3668" s="259" t="str">
        <f>RIGHT(Table_Merge1[[#This Row],[Column2]],2)</f>
        <v/>
      </c>
      <c r="AH3668" s="260">
        <v>2009</v>
      </c>
      <c r="AI3668" t="s">
        <v>3433</v>
      </c>
      <c r="AJ3668" s="260">
        <v>16</v>
      </c>
      <c r="AK3668">
        <v>943</v>
      </c>
      <c r="AL3668">
        <v>1302</v>
      </c>
      <c r="AM3668">
        <v>3272700</v>
      </c>
      <c r="AP3668" s="287" t="str">
        <f>IFERROR(IF(Table_Merge1[[#This Row],[LME Zinc stock]]*Table_Merge1[[#This Row],[Nima.مقدار]]=0,"",Table_Merge1[[#This Row],[LME Zinc stock]]*Table_Merge1[[#This Row],[Nima.مقدار]]),"")</f>
        <v/>
      </c>
      <c r="AQ3668" s="287" t="str">
        <f>IFERROR(IF(Table_Merge1[[#This Row],[LME Zinc 3-month]]*Table_Merge1[[#This Row],[Nima.مقدار]]=0,"",Table_Merge1[[#This Row],[LME Zinc 3-month]]*Table_Merge1[[#This Row],[Nima.مقدار]]),"")</f>
        <v/>
      </c>
      <c r="AR3668" s="288" t="str">
        <f>IFERROR(IF(Table_Merge1[[#This Row],[LME Zinc stock]]*Table_Merge1[[#This Row],[Azad.Sell]]=0,"",Table_Merge1[[#This Row],[LME Zinc stock]]*Table_Merge1[[#This Row],[Azad.Sell]]),"")</f>
        <v/>
      </c>
      <c r="AS3668" s="288" t="str">
        <f>IFERROR(IF(Table_Merge1[[#This Row],[LME Zinc 3-month]]*Table_Merge1[[#This Row],[Azad.Sell]]=0,"",Table_Merge1[[#This Row],[LME Zinc 3-month]]*Table_Merge1[[#This Row],[Azad.Sell]]),"")</f>
        <v/>
      </c>
      <c r="AT3668"/>
    </row>
    <row r="3669" spans="15:46" x14ac:dyDescent="0.25">
      <c r="O3669" s="284">
        <f>IFERROR(DATE(Table7[[#This Row],[year]],MONTH(DATEVALUE(Table7[[#This Row],[month]]&amp;"1")),Table7[[#This Row],[day]]),"")</f>
        <v>39776</v>
      </c>
      <c r="P3669" s="195" t="s">
        <v>7094</v>
      </c>
      <c r="Q3669" s="195">
        <v>2008</v>
      </c>
      <c r="R3669" s="195" t="s">
        <v>3450</v>
      </c>
      <c r="S3669" s="195">
        <v>24</v>
      </c>
      <c r="T3669" s="195">
        <v>816.75</v>
      </c>
      <c r="U3669" s="195">
        <v>1489</v>
      </c>
      <c r="V3669" s="195">
        <v>1932575</v>
      </c>
      <c r="X3669" s="260">
        <v>39857</v>
      </c>
      <c r="Z3669" s="260">
        <v>4</v>
      </c>
      <c r="AB3669" s="260" t="str">
        <f>IFERROR(IFERROR(VLOOKUP(Table_Merge1[[#This Row],[Column1]],Table11[#All],2,FALSE),LEFT(AB3670,8)&amp;IF(LEN((RIGHT(AB3670,2)+1))&lt;2,"0"&amp;(RIGHT(AB3670,2)+1),(RIGHT(AB3670,2)-1))),"")</f>
        <v/>
      </c>
      <c r="AC3669" s="259" t="str">
        <f>LEFT(Table_Merge1[[#This Row],[Column2]],4)</f>
        <v/>
      </c>
      <c r="AD3669" s="259" t="str">
        <f>RIGHT(LEFT(Table_Merge1[[#This Row],[Column2]],7),2)</f>
        <v/>
      </c>
      <c r="AE3669" s="259" t="str">
        <f>RIGHT(Table_Merge1[[#This Row],[Column2]],2)</f>
        <v/>
      </c>
      <c r="AH3669" s="260">
        <v>2009</v>
      </c>
      <c r="AI3669" t="s">
        <v>3433</v>
      </c>
      <c r="AJ3669" s="260">
        <v>13</v>
      </c>
      <c r="AK3669">
        <v>939.25</v>
      </c>
      <c r="AL3669">
        <v>1329</v>
      </c>
      <c r="AM3669">
        <v>3266600</v>
      </c>
      <c r="AP3669" s="287" t="str">
        <f>IFERROR(IF(Table_Merge1[[#This Row],[LME Zinc stock]]*Table_Merge1[[#This Row],[Nima.مقدار]]=0,"",Table_Merge1[[#This Row],[LME Zinc stock]]*Table_Merge1[[#This Row],[Nima.مقدار]]),"")</f>
        <v/>
      </c>
      <c r="AQ3669" s="287" t="str">
        <f>IFERROR(IF(Table_Merge1[[#This Row],[LME Zinc 3-month]]*Table_Merge1[[#This Row],[Nima.مقدار]]=0,"",Table_Merge1[[#This Row],[LME Zinc 3-month]]*Table_Merge1[[#This Row],[Nima.مقدار]]),"")</f>
        <v/>
      </c>
      <c r="AR3669" s="288" t="str">
        <f>IFERROR(IF(Table_Merge1[[#This Row],[LME Zinc stock]]*Table_Merge1[[#This Row],[Azad.Sell]]=0,"",Table_Merge1[[#This Row],[LME Zinc stock]]*Table_Merge1[[#This Row],[Azad.Sell]]),"")</f>
        <v/>
      </c>
      <c r="AS3669" s="288" t="str">
        <f>IFERROR(IF(Table_Merge1[[#This Row],[LME Zinc 3-month]]*Table_Merge1[[#This Row],[Azad.Sell]]=0,"",Table_Merge1[[#This Row],[LME Zinc 3-month]]*Table_Merge1[[#This Row],[Azad.Sell]]),"")</f>
        <v/>
      </c>
      <c r="AT3669"/>
    </row>
    <row r="3670" spans="15:46" x14ac:dyDescent="0.25">
      <c r="O3670" s="283">
        <f>IFERROR(DATE(Table7[[#This Row],[year]],MONTH(DATEVALUE(Table7[[#This Row],[month]]&amp;"1")),Table7[[#This Row],[day]]),"")</f>
        <v>39773</v>
      </c>
      <c r="P3670" s="257" t="s">
        <v>7095</v>
      </c>
      <c r="Q3670" s="257">
        <v>2008</v>
      </c>
      <c r="R3670" s="257" t="s">
        <v>3450</v>
      </c>
      <c r="S3670" s="257">
        <v>21</v>
      </c>
      <c r="T3670" s="257">
        <v>758.5</v>
      </c>
      <c r="U3670" s="257">
        <v>1514</v>
      </c>
      <c r="V3670" s="257">
        <v>1919000</v>
      </c>
      <c r="X3670" s="260">
        <v>39856</v>
      </c>
      <c r="Z3670" s="260">
        <v>5</v>
      </c>
      <c r="AB3670" s="260" t="str">
        <f>IFERROR(IFERROR(VLOOKUP(Table_Merge1[[#This Row],[Column1]],Table11[#All],2,FALSE),LEFT(AB3671,8)&amp;IF(LEN((RIGHT(AB3671,2)+1))&lt;2,"0"&amp;(RIGHT(AB3671,2)+1),(RIGHT(AB3671,2)-1))),"")</f>
        <v/>
      </c>
      <c r="AC3670" s="259" t="str">
        <f>LEFT(Table_Merge1[[#This Row],[Column2]],4)</f>
        <v/>
      </c>
      <c r="AD3670" s="259" t="str">
        <f>RIGHT(LEFT(Table_Merge1[[#This Row],[Column2]],7),2)</f>
        <v/>
      </c>
      <c r="AE3670" s="259" t="str">
        <f>RIGHT(Table_Merge1[[#This Row],[Column2]],2)</f>
        <v/>
      </c>
      <c r="AH3670" s="260">
        <v>2009</v>
      </c>
      <c r="AI3670" t="s">
        <v>3433</v>
      </c>
      <c r="AJ3670" s="260">
        <v>12</v>
      </c>
      <c r="AK3670">
        <v>944</v>
      </c>
      <c r="AL3670">
        <v>1341</v>
      </c>
      <c r="AM3670">
        <v>3260300</v>
      </c>
      <c r="AP3670" s="287" t="str">
        <f>IFERROR(IF(Table_Merge1[[#This Row],[LME Zinc stock]]*Table_Merge1[[#This Row],[Nima.مقدار]]=0,"",Table_Merge1[[#This Row],[LME Zinc stock]]*Table_Merge1[[#This Row],[Nima.مقدار]]),"")</f>
        <v/>
      </c>
      <c r="AQ3670" s="287" t="str">
        <f>IFERROR(IF(Table_Merge1[[#This Row],[LME Zinc 3-month]]*Table_Merge1[[#This Row],[Nima.مقدار]]=0,"",Table_Merge1[[#This Row],[LME Zinc 3-month]]*Table_Merge1[[#This Row],[Nima.مقدار]]),"")</f>
        <v/>
      </c>
      <c r="AR3670" s="288" t="str">
        <f>IFERROR(IF(Table_Merge1[[#This Row],[LME Zinc stock]]*Table_Merge1[[#This Row],[Azad.Sell]]=0,"",Table_Merge1[[#This Row],[LME Zinc stock]]*Table_Merge1[[#This Row],[Azad.Sell]]),"")</f>
        <v/>
      </c>
      <c r="AS3670" s="288" t="str">
        <f>IFERROR(IF(Table_Merge1[[#This Row],[LME Zinc 3-month]]*Table_Merge1[[#This Row],[Azad.Sell]]=0,"",Table_Merge1[[#This Row],[LME Zinc 3-month]]*Table_Merge1[[#This Row],[Azad.Sell]]),"")</f>
        <v/>
      </c>
      <c r="AT3670"/>
    </row>
    <row r="3671" spans="15:46" x14ac:dyDescent="0.25">
      <c r="O3671" s="284">
        <f>IFERROR(DATE(Table7[[#This Row],[year]],MONTH(DATEVALUE(Table7[[#This Row],[month]]&amp;"1")),Table7[[#This Row],[day]]),"")</f>
        <v>39772</v>
      </c>
      <c r="P3671" s="195" t="s">
        <v>7096</v>
      </c>
      <c r="Q3671" s="195">
        <v>2008</v>
      </c>
      <c r="R3671" s="195" t="s">
        <v>3450</v>
      </c>
      <c r="S3671" s="195">
        <v>20</v>
      </c>
      <c r="T3671" s="195">
        <v>745.25</v>
      </c>
      <c r="U3671" s="195">
        <v>1556</v>
      </c>
      <c r="V3671" s="195">
        <v>1903275</v>
      </c>
      <c r="X3671" s="260">
        <v>39855</v>
      </c>
      <c r="Z3671" s="260">
        <v>5</v>
      </c>
      <c r="AB3671" s="260" t="str">
        <f>IFERROR(IFERROR(VLOOKUP(Table_Merge1[[#This Row],[Column1]],Table11[#All],2,FALSE),LEFT(AB3672,8)&amp;IF(LEN((RIGHT(AB3672,2)+1))&lt;2,"0"&amp;(RIGHT(AB3672,2)+1),(RIGHT(AB3672,2)-1))),"")</f>
        <v/>
      </c>
      <c r="AC3671" s="259" t="str">
        <f>LEFT(Table_Merge1[[#This Row],[Column2]],4)</f>
        <v/>
      </c>
      <c r="AD3671" s="259" t="str">
        <f>RIGHT(LEFT(Table_Merge1[[#This Row],[Column2]],7),2)</f>
        <v/>
      </c>
      <c r="AE3671" s="259" t="str">
        <f>RIGHT(Table_Merge1[[#This Row],[Column2]],2)</f>
        <v/>
      </c>
      <c r="AH3671" s="260">
        <v>2009</v>
      </c>
      <c r="AI3671" t="s">
        <v>3433</v>
      </c>
      <c r="AJ3671" s="260">
        <v>11</v>
      </c>
      <c r="AK3671">
        <v>922</v>
      </c>
      <c r="AL3671">
        <v>1332.5</v>
      </c>
      <c r="AM3671">
        <v>3255600</v>
      </c>
      <c r="AP3671" s="287" t="str">
        <f>IFERROR(IF(Table_Merge1[[#This Row],[LME Zinc stock]]*Table_Merge1[[#This Row],[Nima.مقدار]]=0,"",Table_Merge1[[#This Row],[LME Zinc stock]]*Table_Merge1[[#This Row],[Nima.مقدار]]),"")</f>
        <v/>
      </c>
      <c r="AQ3671" s="287" t="str">
        <f>IFERROR(IF(Table_Merge1[[#This Row],[LME Zinc 3-month]]*Table_Merge1[[#This Row],[Nima.مقدار]]=0,"",Table_Merge1[[#This Row],[LME Zinc 3-month]]*Table_Merge1[[#This Row],[Nima.مقدار]]),"")</f>
        <v/>
      </c>
      <c r="AR3671" s="288" t="str">
        <f>IFERROR(IF(Table_Merge1[[#This Row],[LME Zinc stock]]*Table_Merge1[[#This Row],[Azad.Sell]]=0,"",Table_Merge1[[#This Row],[LME Zinc stock]]*Table_Merge1[[#This Row],[Azad.Sell]]),"")</f>
        <v/>
      </c>
      <c r="AS3671" s="288" t="str">
        <f>IFERROR(IF(Table_Merge1[[#This Row],[LME Zinc 3-month]]*Table_Merge1[[#This Row],[Azad.Sell]]=0,"",Table_Merge1[[#This Row],[LME Zinc 3-month]]*Table_Merge1[[#This Row],[Azad.Sell]]),"")</f>
        <v/>
      </c>
      <c r="AT3671"/>
    </row>
    <row r="3672" spans="15:46" x14ac:dyDescent="0.25">
      <c r="O3672" s="283">
        <f>IFERROR(DATE(Table7[[#This Row],[year]],MONTH(DATEVALUE(Table7[[#This Row],[month]]&amp;"1")),Table7[[#This Row],[day]]),"")</f>
        <v>39771</v>
      </c>
      <c r="P3672" s="257" t="s">
        <v>7097</v>
      </c>
      <c r="Q3672" s="257">
        <v>2008</v>
      </c>
      <c r="R3672" s="257" t="s">
        <v>3450</v>
      </c>
      <c r="S3672" s="257">
        <v>19</v>
      </c>
      <c r="T3672" s="257">
        <v>737.75</v>
      </c>
      <c r="U3672" s="257">
        <v>1512.5</v>
      </c>
      <c r="V3672" s="257">
        <v>1895675</v>
      </c>
      <c r="X3672" s="260">
        <v>39854</v>
      </c>
      <c r="Z3672" s="260">
        <v>5</v>
      </c>
      <c r="AB3672" s="260" t="str">
        <f>IFERROR(IFERROR(VLOOKUP(Table_Merge1[[#This Row],[Column1]],Table11[#All],2,FALSE),LEFT(AB3673,8)&amp;IF(LEN((RIGHT(AB3673,2)+1))&lt;2,"0"&amp;(RIGHT(AB3673,2)+1),(RIGHT(AB3673,2)-1))),"")</f>
        <v/>
      </c>
      <c r="AC3672" s="259" t="str">
        <f>LEFT(Table_Merge1[[#This Row],[Column2]],4)</f>
        <v/>
      </c>
      <c r="AD3672" s="259" t="str">
        <f>RIGHT(LEFT(Table_Merge1[[#This Row],[Column2]],7),2)</f>
        <v/>
      </c>
      <c r="AE3672" s="259" t="str">
        <f>RIGHT(Table_Merge1[[#This Row],[Column2]],2)</f>
        <v/>
      </c>
      <c r="AH3672" s="260">
        <v>2009</v>
      </c>
      <c r="AI3672" t="s">
        <v>3433</v>
      </c>
      <c r="AJ3672" s="260">
        <v>10</v>
      </c>
      <c r="AK3672">
        <v>896</v>
      </c>
      <c r="AL3672">
        <v>1321</v>
      </c>
      <c r="AM3672">
        <v>3243900</v>
      </c>
      <c r="AP3672" s="287" t="str">
        <f>IFERROR(IF(Table_Merge1[[#This Row],[LME Zinc stock]]*Table_Merge1[[#This Row],[Nima.مقدار]]=0,"",Table_Merge1[[#This Row],[LME Zinc stock]]*Table_Merge1[[#This Row],[Nima.مقدار]]),"")</f>
        <v/>
      </c>
      <c r="AQ3672" s="287" t="str">
        <f>IFERROR(IF(Table_Merge1[[#This Row],[LME Zinc 3-month]]*Table_Merge1[[#This Row],[Nima.مقدار]]=0,"",Table_Merge1[[#This Row],[LME Zinc 3-month]]*Table_Merge1[[#This Row],[Nima.مقدار]]),"")</f>
        <v/>
      </c>
      <c r="AR3672" s="288" t="str">
        <f>IFERROR(IF(Table_Merge1[[#This Row],[LME Zinc stock]]*Table_Merge1[[#This Row],[Azad.Sell]]=0,"",Table_Merge1[[#This Row],[LME Zinc stock]]*Table_Merge1[[#This Row],[Azad.Sell]]),"")</f>
        <v/>
      </c>
      <c r="AS3672" s="288" t="str">
        <f>IFERROR(IF(Table_Merge1[[#This Row],[LME Zinc 3-month]]*Table_Merge1[[#This Row],[Azad.Sell]]=0,"",Table_Merge1[[#This Row],[LME Zinc 3-month]]*Table_Merge1[[#This Row],[Azad.Sell]]),"")</f>
        <v/>
      </c>
      <c r="AT3672"/>
    </row>
    <row r="3673" spans="15:46" x14ac:dyDescent="0.25">
      <c r="O3673" s="284">
        <f>IFERROR(DATE(Table7[[#This Row],[year]],MONTH(DATEVALUE(Table7[[#This Row],[month]]&amp;"1")),Table7[[#This Row],[day]]),"")</f>
        <v>39770</v>
      </c>
      <c r="P3673" s="195" t="s">
        <v>7098</v>
      </c>
      <c r="Q3673" s="195">
        <v>2008</v>
      </c>
      <c r="R3673" s="195" t="s">
        <v>3450</v>
      </c>
      <c r="S3673" s="195">
        <v>18</v>
      </c>
      <c r="T3673" s="195">
        <v>736.5</v>
      </c>
      <c r="U3673" s="195">
        <v>1520</v>
      </c>
      <c r="V3673" s="195">
        <v>1877425</v>
      </c>
      <c r="X3673" s="260">
        <v>39853</v>
      </c>
      <c r="Z3673" s="260">
        <v>5</v>
      </c>
      <c r="AB3673" s="260" t="str">
        <f>IFERROR(IFERROR(VLOOKUP(Table_Merge1[[#This Row],[Column1]],Table11[#All],2,FALSE),LEFT(AB3674,8)&amp;IF(LEN((RIGHT(AB3674,2)+1))&lt;2,"0"&amp;(RIGHT(AB3674,2)+1),(RIGHT(AB3674,2)-1))),"")</f>
        <v/>
      </c>
      <c r="AC3673" s="259" t="str">
        <f>LEFT(Table_Merge1[[#This Row],[Column2]],4)</f>
        <v/>
      </c>
      <c r="AD3673" s="259" t="str">
        <f>RIGHT(LEFT(Table_Merge1[[#This Row],[Column2]],7),2)</f>
        <v/>
      </c>
      <c r="AE3673" s="259" t="str">
        <f>RIGHT(Table_Merge1[[#This Row],[Column2]],2)</f>
        <v/>
      </c>
      <c r="AH3673" s="260">
        <v>2009</v>
      </c>
      <c r="AI3673" t="s">
        <v>3433</v>
      </c>
      <c r="AJ3673" s="260">
        <v>9</v>
      </c>
      <c r="AK3673">
        <v>901</v>
      </c>
      <c r="AL3673">
        <v>1310.5</v>
      </c>
      <c r="AM3673">
        <v>3226700</v>
      </c>
      <c r="AP3673" s="287" t="str">
        <f>IFERROR(IF(Table_Merge1[[#This Row],[LME Zinc stock]]*Table_Merge1[[#This Row],[Nima.مقدار]]=0,"",Table_Merge1[[#This Row],[LME Zinc stock]]*Table_Merge1[[#This Row],[Nima.مقدار]]),"")</f>
        <v/>
      </c>
      <c r="AQ3673" s="287" t="str">
        <f>IFERROR(IF(Table_Merge1[[#This Row],[LME Zinc 3-month]]*Table_Merge1[[#This Row],[Nima.مقدار]]=0,"",Table_Merge1[[#This Row],[LME Zinc 3-month]]*Table_Merge1[[#This Row],[Nima.مقدار]]),"")</f>
        <v/>
      </c>
      <c r="AR3673" s="288" t="str">
        <f>IFERROR(IF(Table_Merge1[[#This Row],[LME Zinc stock]]*Table_Merge1[[#This Row],[Azad.Sell]]=0,"",Table_Merge1[[#This Row],[LME Zinc stock]]*Table_Merge1[[#This Row],[Azad.Sell]]),"")</f>
        <v/>
      </c>
      <c r="AS3673" s="288" t="str">
        <f>IFERROR(IF(Table_Merge1[[#This Row],[LME Zinc 3-month]]*Table_Merge1[[#This Row],[Azad.Sell]]=0,"",Table_Merge1[[#This Row],[LME Zinc 3-month]]*Table_Merge1[[#This Row],[Azad.Sell]]),"")</f>
        <v/>
      </c>
      <c r="AT3673"/>
    </row>
    <row r="3674" spans="15:46" x14ac:dyDescent="0.25">
      <c r="O3674" s="283">
        <f>IFERROR(DATE(Table7[[#This Row],[year]],MONTH(DATEVALUE(Table7[[#This Row],[month]]&amp;"1")),Table7[[#This Row],[day]]),"")</f>
        <v>39769</v>
      </c>
      <c r="P3674" s="257" t="s">
        <v>7099</v>
      </c>
      <c r="Q3674" s="257">
        <v>2008</v>
      </c>
      <c r="R3674" s="257" t="s">
        <v>3450</v>
      </c>
      <c r="S3674" s="257">
        <v>17</v>
      </c>
      <c r="T3674" s="257">
        <v>745</v>
      </c>
      <c r="U3674" s="257">
        <v>1520</v>
      </c>
      <c r="V3674" s="257">
        <v>1875825</v>
      </c>
      <c r="X3674" s="260">
        <v>39850</v>
      </c>
      <c r="Z3674" s="260">
        <v>5</v>
      </c>
      <c r="AB3674" s="260" t="str">
        <f>IFERROR(IFERROR(VLOOKUP(Table_Merge1[[#This Row],[Column1]],Table11[#All],2,FALSE),LEFT(AB3675,8)&amp;IF(LEN((RIGHT(AB3675,2)+1))&lt;2,"0"&amp;(RIGHT(AB3675,2)+1),(RIGHT(AB3675,2)-1))),"")</f>
        <v/>
      </c>
      <c r="AC3674" s="259" t="str">
        <f>LEFT(Table_Merge1[[#This Row],[Column2]],4)</f>
        <v/>
      </c>
      <c r="AD3674" s="259" t="str">
        <f>RIGHT(LEFT(Table_Merge1[[#This Row],[Column2]],7),2)</f>
        <v/>
      </c>
      <c r="AE3674" s="259" t="str">
        <f>RIGHT(Table_Merge1[[#This Row],[Column2]],2)</f>
        <v/>
      </c>
      <c r="AH3674" s="260">
        <v>2009</v>
      </c>
      <c r="AI3674" t="s">
        <v>3433</v>
      </c>
      <c r="AJ3674" s="260">
        <v>6</v>
      </c>
      <c r="AK3674">
        <v>914</v>
      </c>
      <c r="AL3674" t="s">
        <v>3621</v>
      </c>
      <c r="AM3674" t="s">
        <v>3621</v>
      </c>
      <c r="AP3674" s="287" t="str">
        <f>IFERROR(IF(Table_Merge1[[#This Row],[LME Zinc stock]]*Table_Merge1[[#This Row],[Nima.مقدار]]=0,"",Table_Merge1[[#This Row],[LME Zinc stock]]*Table_Merge1[[#This Row],[Nima.مقدار]]),"")</f>
        <v/>
      </c>
      <c r="AQ3674" s="287" t="str">
        <f>IFERROR(IF(Table_Merge1[[#This Row],[LME Zinc 3-month]]*Table_Merge1[[#This Row],[Nima.مقدار]]=0,"",Table_Merge1[[#This Row],[LME Zinc 3-month]]*Table_Merge1[[#This Row],[Nima.مقدار]]),"")</f>
        <v/>
      </c>
      <c r="AR3674" s="288" t="str">
        <f>IFERROR(IF(Table_Merge1[[#This Row],[LME Zinc stock]]*Table_Merge1[[#This Row],[Azad.Sell]]=0,"",Table_Merge1[[#This Row],[LME Zinc stock]]*Table_Merge1[[#This Row],[Azad.Sell]]),"")</f>
        <v/>
      </c>
      <c r="AS3674" s="288" t="str">
        <f>IFERROR(IF(Table_Merge1[[#This Row],[LME Zinc 3-month]]*Table_Merge1[[#This Row],[Azad.Sell]]=0,"",Table_Merge1[[#This Row],[LME Zinc 3-month]]*Table_Merge1[[#This Row],[Azad.Sell]]),"")</f>
        <v/>
      </c>
      <c r="AT3674"/>
    </row>
    <row r="3675" spans="15:46" x14ac:dyDescent="0.25">
      <c r="O3675" s="284">
        <f>IFERROR(DATE(Table7[[#This Row],[year]],MONTH(DATEVALUE(Table7[[#This Row],[month]]&amp;"1")),Table7[[#This Row],[day]]),"")</f>
        <v>39766</v>
      </c>
      <c r="P3675" s="195" t="s">
        <v>7100</v>
      </c>
      <c r="Q3675" s="195">
        <v>2008</v>
      </c>
      <c r="R3675" s="195" t="s">
        <v>3450</v>
      </c>
      <c r="S3675" s="195">
        <v>14</v>
      </c>
      <c r="T3675" s="195">
        <v>729.5</v>
      </c>
      <c r="U3675" s="195">
        <v>1492</v>
      </c>
      <c r="V3675" s="195">
        <v>1866900</v>
      </c>
      <c r="X3675" s="260">
        <v>39849</v>
      </c>
      <c r="Z3675" s="260">
        <v>5</v>
      </c>
      <c r="AB3675" s="260" t="str">
        <f>IFERROR(IFERROR(VLOOKUP(Table_Merge1[[#This Row],[Column1]],Table11[#All],2,FALSE),LEFT(AB3676,8)&amp;IF(LEN((RIGHT(AB3676,2)+1))&lt;2,"0"&amp;(RIGHT(AB3676,2)+1),(RIGHT(AB3676,2)-1))),"")</f>
        <v/>
      </c>
      <c r="AC3675" s="259" t="str">
        <f>LEFT(Table_Merge1[[#This Row],[Column2]],4)</f>
        <v/>
      </c>
      <c r="AD3675" s="259" t="str">
        <f>RIGHT(LEFT(Table_Merge1[[#This Row],[Column2]],7),2)</f>
        <v/>
      </c>
      <c r="AE3675" s="259" t="str">
        <f>RIGHT(Table_Merge1[[#This Row],[Column2]],2)</f>
        <v/>
      </c>
      <c r="AH3675" s="260">
        <v>2009</v>
      </c>
      <c r="AI3675" t="s">
        <v>3433</v>
      </c>
      <c r="AJ3675" s="260">
        <v>5</v>
      </c>
      <c r="AK3675">
        <v>914.75</v>
      </c>
      <c r="AL3675">
        <v>1326</v>
      </c>
      <c r="AM3675">
        <v>3208625</v>
      </c>
      <c r="AP3675" s="287" t="str">
        <f>IFERROR(IF(Table_Merge1[[#This Row],[LME Zinc stock]]*Table_Merge1[[#This Row],[Nima.مقدار]]=0,"",Table_Merge1[[#This Row],[LME Zinc stock]]*Table_Merge1[[#This Row],[Nima.مقدار]]),"")</f>
        <v/>
      </c>
      <c r="AQ3675" s="287" t="str">
        <f>IFERROR(IF(Table_Merge1[[#This Row],[LME Zinc 3-month]]*Table_Merge1[[#This Row],[Nima.مقدار]]=0,"",Table_Merge1[[#This Row],[LME Zinc 3-month]]*Table_Merge1[[#This Row],[Nima.مقدار]]),"")</f>
        <v/>
      </c>
      <c r="AR3675" s="288" t="str">
        <f>IFERROR(IF(Table_Merge1[[#This Row],[LME Zinc stock]]*Table_Merge1[[#This Row],[Azad.Sell]]=0,"",Table_Merge1[[#This Row],[LME Zinc stock]]*Table_Merge1[[#This Row],[Azad.Sell]]),"")</f>
        <v/>
      </c>
      <c r="AS3675" s="288" t="str">
        <f>IFERROR(IF(Table_Merge1[[#This Row],[LME Zinc 3-month]]*Table_Merge1[[#This Row],[Azad.Sell]]=0,"",Table_Merge1[[#This Row],[LME Zinc 3-month]]*Table_Merge1[[#This Row],[Azad.Sell]]),"")</f>
        <v/>
      </c>
      <c r="AT3675"/>
    </row>
    <row r="3676" spans="15:46" x14ac:dyDescent="0.25">
      <c r="O3676" s="283">
        <f>IFERROR(DATE(Table7[[#This Row],[year]],MONTH(DATEVALUE(Table7[[#This Row],[month]]&amp;"1")),Table7[[#This Row],[day]]),"")</f>
        <v>39765</v>
      </c>
      <c r="P3676" s="257" t="s">
        <v>7101</v>
      </c>
      <c r="Q3676" s="257">
        <v>2008</v>
      </c>
      <c r="R3676" s="257" t="s">
        <v>3450</v>
      </c>
      <c r="S3676" s="257">
        <v>13</v>
      </c>
      <c r="T3676" s="257">
        <v>714</v>
      </c>
      <c r="U3676" s="257">
        <v>1589.5</v>
      </c>
      <c r="V3676" s="257">
        <v>1858775</v>
      </c>
      <c r="X3676" s="260">
        <v>39848</v>
      </c>
      <c r="Z3676" s="260">
        <v>5</v>
      </c>
      <c r="AB3676" s="260" t="str">
        <f>IFERROR(IFERROR(VLOOKUP(Table_Merge1[[#This Row],[Column1]],Table11[#All],2,FALSE),LEFT(AB3677,8)&amp;IF(LEN((RIGHT(AB3677,2)+1))&lt;2,"0"&amp;(RIGHT(AB3677,2)+1),(RIGHT(AB3677,2)-1))),"")</f>
        <v/>
      </c>
      <c r="AC3676" s="259" t="str">
        <f>LEFT(Table_Merge1[[#This Row],[Column2]],4)</f>
        <v/>
      </c>
      <c r="AD3676" s="259" t="str">
        <f>RIGHT(LEFT(Table_Merge1[[#This Row],[Column2]],7),2)</f>
        <v/>
      </c>
      <c r="AE3676" s="259" t="str">
        <f>RIGHT(Table_Merge1[[#This Row],[Column2]],2)</f>
        <v/>
      </c>
      <c r="AH3676" s="260">
        <v>2009</v>
      </c>
      <c r="AI3676" t="s">
        <v>3433</v>
      </c>
      <c r="AJ3676" s="260">
        <v>4</v>
      </c>
      <c r="AK3676">
        <v>902.25</v>
      </c>
      <c r="AL3676">
        <v>1355</v>
      </c>
      <c r="AM3676">
        <v>3201125</v>
      </c>
      <c r="AP3676" s="287" t="str">
        <f>IFERROR(IF(Table_Merge1[[#This Row],[LME Zinc stock]]*Table_Merge1[[#This Row],[Nima.مقدار]]=0,"",Table_Merge1[[#This Row],[LME Zinc stock]]*Table_Merge1[[#This Row],[Nima.مقدار]]),"")</f>
        <v/>
      </c>
      <c r="AQ3676" s="287" t="str">
        <f>IFERROR(IF(Table_Merge1[[#This Row],[LME Zinc 3-month]]*Table_Merge1[[#This Row],[Nima.مقدار]]=0,"",Table_Merge1[[#This Row],[LME Zinc 3-month]]*Table_Merge1[[#This Row],[Nima.مقدار]]),"")</f>
        <v/>
      </c>
      <c r="AR3676" s="288" t="str">
        <f>IFERROR(IF(Table_Merge1[[#This Row],[LME Zinc stock]]*Table_Merge1[[#This Row],[Azad.Sell]]=0,"",Table_Merge1[[#This Row],[LME Zinc stock]]*Table_Merge1[[#This Row],[Azad.Sell]]),"")</f>
        <v/>
      </c>
      <c r="AS3676" s="288" t="str">
        <f>IFERROR(IF(Table_Merge1[[#This Row],[LME Zinc 3-month]]*Table_Merge1[[#This Row],[Azad.Sell]]=0,"",Table_Merge1[[#This Row],[LME Zinc 3-month]]*Table_Merge1[[#This Row],[Azad.Sell]]),"")</f>
        <v/>
      </c>
      <c r="AT3676"/>
    </row>
    <row r="3677" spans="15:46" x14ac:dyDescent="0.25">
      <c r="O3677" s="284">
        <f>IFERROR(DATE(Table7[[#This Row],[year]],MONTH(DATEVALUE(Table7[[#This Row],[month]]&amp;"1")),Table7[[#This Row],[day]]),"")</f>
        <v>39764</v>
      </c>
      <c r="P3677" s="195" t="s">
        <v>7102</v>
      </c>
      <c r="Q3677" s="195">
        <v>2008</v>
      </c>
      <c r="R3677" s="195" t="s">
        <v>3450</v>
      </c>
      <c r="S3677" s="195">
        <v>12</v>
      </c>
      <c r="T3677" s="195">
        <v>731.5</v>
      </c>
      <c r="U3677" s="195">
        <v>1648</v>
      </c>
      <c r="V3677" s="195">
        <v>1839275</v>
      </c>
      <c r="X3677" s="260">
        <v>39847</v>
      </c>
      <c r="Z3677" s="260">
        <v>5</v>
      </c>
      <c r="AB3677" s="260" t="str">
        <f>IFERROR(IFERROR(VLOOKUP(Table_Merge1[[#This Row],[Column1]],Table11[#All],2,FALSE),LEFT(AB3678,8)&amp;IF(LEN((RIGHT(AB3678,2)+1))&lt;2,"0"&amp;(RIGHT(AB3678,2)+1),(RIGHT(AB3678,2)-1))),"")</f>
        <v/>
      </c>
      <c r="AC3677" s="259" t="str">
        <f>LEFT(Table_Merge1[[#This Row],[Column2]],4)</f>
        <v/>
      </c>
      <c r="AD3677" s="259" t="str">
        <f>RIGHT(LEFT(Table_Merge1[[#This Row],[Column2]],7),2)</f>
        <v/>
      </c>
      <c r="AE3677" s="259" t="str">
        <f>RIGHT(Table_Merge1[[#This Row],[Column2]],2)</f>
        <v/>
      </c>
      <c r="AH3677" s="260">
        <v>2009</v>
      </c>
      <c r="AI3677" t="s">
        <v>3433</v>
      </c>
      <c r="AJ3677" s="260">
        <v>3</v>
      </c>
      <c r="AK3677">
        <v>902</v>
      </c>
      <c r="AL3677">
        <v>1330.5</v>
      </c>
      <c r="AM3677">
        <v>3182850</v>
      </c>
      <c r="AP3677" s="287" t="str">
        <f>IFERROR(IF(Table_Merge1[[#This Row],[LME Zinc stock]]*Table_Merge1[[#This Row],[Nima.مقدار]]=0,"",Table_Merge1[[#This Row],[LME Zinc stock]]*Table_Merge1[[#This Row],[Nima.مقدار]]),"")</f>
        <v/>
      </c>
      <c r="AQ3677" s="287" t="str">
        <f>IFERROR(IF(Table_Merge1[[#This Row],[LME Zinc 3-month]]*Table_Merge1[[#This Row],[Nima.مقدار]]=0,"",Table_Merge1[[#This Row],[LME Zinc 3-month]]*Table_Merge1[[#This Row],[Nima.مقدار]]),"")</f>
        <v/>
      </c>
      <c r="AR3677" s="288" t="str">
        <f>IFERROR(IF(Table_Merge1[[#This Row],[LME Zinc stock]]*Table_Merge1[[#This Row],[Azad.Sell]]=0,"",Table_Merge1[[#This Row],[LME Zinc stock]]*Table_Merge1[[#This Row],[Azad.Sell]]),"")</f>
        <v/>
      </c>
      <c r="AS3677" s="288" t="str">
        <f>IFERROR(IF(Table_Merge1[[#This Row],[LME Zinc 3-month]]*Table_Merge1[[#This Row],[Azad.Sell]]=0,"",Table_Merge1[[#This Row],[LME Zinc 3-month]]*Table_Merge1[[#This Row],[Azad.Sell]]),"")</f>
        <v/>
      </c>
      <c r="AT3677"/>
    </row>
    <row r="3678" spans="15:46" x14ac:dyDescent="0.25">
      <c r="O3678" s="283">
        <f>IFERROR(DATE(Table7[[#This Row],[year]],MONTH(DATEVALUE(Table7[[#This Row],[month]]&amp;"1")),Table7[[#This Row],[day]]),"")</f>
        <v>39763</v>
      </c>
      <c r="P3678" s="257" t="s">
        <v>7103</v>
      </c>
      <c r="Q3678" s="257">
        <v>2008</v>
      </c>
      <c r="R3678" s="257" t="s">
        <v>3450</v>
      </c>
      <c r="S3678" s="257">
        <v>11</v>
      </c>
      <c r="T3678" s="257">
        <v>741.75</v>
      </c>
      <c r="U3678" s="257">
        <v>1703</v>
      </c>
      <c r="V3678" s="257">
        <v>1826525</v>
      </c>
      <c r="X3678" s="260">
        <v>39846</v>
      </c>
      <c r="Z3678" s="260">
        <v>5</v>
      </c>
      <c r="AB3678" s="260" t="str">
        <f>IFERROR(IFERROR(VLOOKUP(Table_Merge1[[#This Row],[Column1]],Table11[#All],2,FALSE),LEFT(AB3679,8)&amp;IF(LEN((RIGHT(AB3679,2)+1))&lt;2,"0"&amp;(RIGHT(AB3679,2)+1),(RIGHT(AB3679,2)-1))),"")</f>
        <v/>
      </c>
      <c r="AC3678" s="259" t="str">
        <f>LEFT(Table_Merge1[[#This Row],[Column2]],4)</f>
        <v/>
      </c>
      <c r="AD3678" s="259" t="str">
        <f>RIGHT(LEFT(Table_Merge1[[#This Row],[Column2]],7),2)</f>
        <v/>
      </c>
      <c r="AE3678" s="259" t="str">
        <f>RIGHT(Table_Merge1[[#This Row],[Column2]],2)</f>
        <v/>
      </c>
      <c r="AH3678" s="260">
        <v>2009</v>
      </c>
      <c r="AI3678" t="s">
        <v>3433</v>
      </c>
      <c r="AJ3678" s="260">
        <v>2</v>
      </c>
      <c r="AK3678">
        <v>913.75</v>
      </c>
      <c r="AL3678">
        <v>1288.5</v>
      </c>
      <c r="AM3678">
        <v>3173075</v>
      </c>
      <c r="AP3678" s="287" t="str">
        <f>IFERROR(IF(Table_Merge1[[#This Row],[LME Zinc stock]]*Table_Merge1[[#This Row],[Nima.مقدار]]=0,"",Table_Merge1[[#This Row],[LME Zinc stock]]*Table_Merge1[[#This Row],[Nima.مقدار]]),"")</f>
        <v/>
      </c>
      <c r="AQ3678" s="287" t="str">
        <f>IFERROR(IF(Table_Merge1[[#This Row],[LME Zinc 3-month]]*Table_Merge1[[#This Row],[Nima.مقدار]]=0,"",Table_Merge1[[#This Row],[LME Zinc 3-month]]*Table_Merge1[[#This Row],[Nima.مقدار]]),"")</f>
        <v/>
      </c>
      <c r="AR3678" s="288" t="str">
        <f>IFERROR(IF(Table_Merge1[[#This Row],[LME Zinc stock]]*Table_Merge1[[#This Row],[Azad.Sell]]=0,"",Table_Merge1[[#This Row],[LME Zinc stock]]*Table_Merge1[[#This Row],[Azad.Sell]]),"")</f>
        <v/>
      </c>
      <c r="AS3678" s="288" t="str">
        <f>IFERROR(IF(Table_Merge1[[#This Row],[LME Zinc 3-month]]*Table_Merge1[[#This Row],[Azad.Sell]]=0,"",Table_Merge1[[#This Row],[LME Zinc 3-month]]*Table_Merge1[[#This Row],[Azad.Sell]]),"")</f>
        <v/>
      </c>
      <c r="AT3678"/>
    </row>
    <row r="3679" spans="15:46" x14ac:dyDescent="0.25">
      <c r="O3679" s="284">
        <f>IFERROR(DATE(Table7[[#This Row],[year]],MONTH(DATEVALUE(Table7[[#This Row],[month]]&amp;"1")),Table7[[#This Row],[day]]),"")</f>
        <v>39762</v>
      </c>
      <c r="P3679" s="195" t="s">
        <v>7104</v>
      </c>
      <c r="Q3679" s="195">
        <v>2008</v>
      </c>
      <c r="R3679" s="195" t="s">
        <v>3450</v>
      </c>
      <c r="S3679" s="195">
        <v>10</v>
      </c>
      <c r="T3679" s="195">
        <v>751.75</v>
      </c>
      <c r="U3679" s="195">
        <v>1725.5</v>
      </c>
      <c r="V3679" s="195">
        <v>1823800</v>
      </c>
      <c r="X3679" s="260">
        <v>39843</v>
      </c>
      <c r="Z3679" s="260">
        <v>5</v>
      </c>
      <c r="AB3679" s="260" t="str">
        <f>IFERROR(IFERROR(VLOOKUP(Table_Merge1[[#This Row],[Column1]],Table11[#All],2,FALSE),LEFT(AB3680,8)&amp;IF(LEN((RIGHT(AB3680,2)+1))&lt;2,"0"&amp;(RIGHT(AB3680,2)+1),(RIGHT(AB3680,2)-1))),"")</f>
        <v/>
      </c>
      <c r="AC3679" s="259" t="str">
        <f>LEFT(Table_Merge1[[#This Row],[Column2]],4)</f>
        <v/>
      </c>
      <c r="AD3679" s="259" t="str">
        <f>RIGHT(LEFT(Table_Merge1[[#This Row],[Column2]],7),2)</f>
        <v/>
      </c>
      <c r="AE3679" s="259" t="str">
        <f>RIGHT(Table_Merge1[[#This Row],[Column2]],2)</f>
        <v/>
      </c>
      <c r="AH3679" s="260">
        <v>2009</v>
      </c>
      <c r="AI3679" t="s">
        <v>3431</v>
      </c>
      <c r="AJ3679" s="260">
        <v>30</v>
      </c>
      <c r="AK3679">
        <v>918.5</v>
      </c>
      <c r="AL3679">
        <v>1302</v>
      </c>
      <c r="AM3679">
        <v>3147300</v>
      </c>
      <c r="AP3679" s="287" t="str">
        <f>IFERROR(IF(Table_Merge1[[#This Row],[LME Zinc stock]]*Table_Merge1[[#This Row],[Nima.مقدار]]=0,"",Table_Merge1[[#This Row],[LME Zinc stock]]*Table_Merge1[[#This Row],[Nima.مقدار]]),"")</f>
        <v/>
      </c>
      <c r="AQ3679" s="287" t="str">
        <f>IFERROR(IF(Table_Merge1[[#This Row],[LME Zinc 3-month]]*Table_Merge1[[#This Row],[Nima.مقدار]]=0,"",Table_Merge1[[#This Row],[LME Zinc 3-month]]*Table_Merge1[[#This Row],[Nima.مقدار]]),"")</f>
        <v/>
      </c>
      <c r="AR3679" s="288" t="str">
        <f>IFERROR(IF(Table_Merge1[[#This Row],[LME Zinc stock]]*Table_Merge1[[#This Row],[Azad.Sell]]=0,"",Table_Merge1[[#This Row],[LME Zinc stock]]*Table_Merge1[[#This Row],[Azad.Sell]]),"")</f>
        <v/>
      </c>
      <c r="AS3679" s="288" t="str">
        <f>IFERROR(IF(Table_Merge1[[#This Row],[LME Zinc 3-month]]*Table_Merge1[[#This Row],[Azad.Sell]]=0,"",Table_Merge1[[#This Row],[LME Zinc 3-month]]*Table_Merge1[[#This Row],[Azad.Sell]]),"")</f>
        <v/>
      </c>
      <c r="AT3679"/>
    </row>
    <row r="3680" spans="15:46" x14ac:dyDescent="0.25">
      <c r="O3680" s="283">
        <f>IFERROR(DATE(Table7[[#This Row],[year]],MONTH(DATEVALUE(Table7[[#This Row],[month]]&amp;"1")),Table7[[#This Row],[day]]),"")</f>
        <v>39760</v>
      </c>
      <c r="P3680" s="257" t="s">
        <v>7105</v>
      </c>
      <c r="Q3680" s="257">
        <v>2008</v>
      </c>
      <c r="R3680" s="257" t="s">
        <v>3450</v>
      </c>
      <c r="S3680" s="257">
        <v>8</v>
      </c>
      <c r="T3680" s="257">
        <v>742</v>
      </c>
      <c r="U3680" s="257" t="s">
        <v>3621</v>
      </c>
      <c r="V3680" s="257" t="s">
        <v>3621</v>
      </c>
      <c r="X3680" s="260">
        <v>39842</v>
      </c>
      <c r="Z3680" s="260">
        <v>5</v>
      </c>
      <c r="AB3680" s="260" t="str">
        <f>IFERROR(IFERROR(VLOOKUP(Table_Merge1[[#This Row],[Column1]],Table11[#All],2,FALSE),LEFT(AB3681,8)&amp;IF(LEN((RIGHT(AB3681,2)+1))&lt;2,"0"&amp;(RIGHT(AB3681,2)+1),(RIGHT(AB3681,2)-1))),"")</f>
        <v/>
      </c>
      <c r="AC3680" s="259" t="str">
        <f>LEFT(Table_Merge1[[#This Row],[Column2]],4)</f>
        <v/>
      </c>
      <c r="AD3680" s="259" t="str">
        <f>RIGHT(LEFT(Table_Merge1[[#This Row],[Column2]],7),2)</f>
        <v/>
      </c>
      <c r="AE3680" s="259" t="str">
        <f>RIGHT(Table_Merge1[[#This Row],[Column2]],2)</f>
        <v/>
      </c>
      <c r="AH3680" s="260">
        <v>2009</v>
      </c>
      <c r="AI3680" t="s">
        <v>3431</v>
      </c>
      <c r="AJ3680" s="260">
        <v>29</v>
      </c>
      <c r="AK3680">
        <v>878.5</v>
      </c>
      <c r="AL3680">
        <v>1351</v>
      </c>
      <c r="AM3680">
        <v>3118925</v>
      </c>
      <c r="AP3680" s="287" t="str">
        <f>IFERROR(IF(Table_Merge1[[#This Row],[LME Zinc stock]]*Table_Merge1[[#This Row],[Nima.مقدار]]=0,"",Table_Merge1[[#This Row],[LME Zinc stock]]*Table_Merge1[[#This Row],[Nima.مقدار]]),"")</f>
        <v/>
      </c>
      <c r="AQ3680" s="287" t="str">
        <f>IFERROR(IF(Table_Merge1[[#This Row],[LME Zinc 3-month]]*Table_Merge1[[#This Row],[Nima.مقدار]]=0,"",Table_Merge1[[#This Row],[LME Zinc 3-month]]*Table_Merge1[[#This Row],[Nima.مقدار]]),"")</f>
        <v/>
      </c>
      <c r="AR3680" s="288" t="str">
        <f>IFERROR(IF(Table_Merge1[[#This Row],[LME Zinc stock]]*Table_Merge1[[#This Row],[Azad.Sell]]=0,"",Table_Merge1[[#This Row],[LME Zinc stock]]*Table_Merge1[[#This Row],[Azad.Sell]]),"")</f>
        <v/>
      </c>
      <c r="AS3680" s="288" t="str">
        <f>IFERROR(IF(Table_Merge1[[#This Row],[LME Zinc 3-month]]*Table_Merge1[[#This Row],[Azad.Sell]]=0,"",Table_Merge1[[#This Row],[LME Zinc 3-month]]*Table_Merge1[[#This Row],[Azad.Sell]]),"")</f>
        <v/>
      </c>
      <c r="AT3680"/>
    </row>
    <row r="3681" spans="15:46" x14ac:dyDescent="0.25">
      <c r="O3681" s="284">
        <f>IFERROR(DATE(Table7[[#This Row],[year]],MONTH(DATEVALUE(Table7[[#This Row],[month]]&amp;"1")),Table7[[#This Row],[day]]),"")</f>
        <v>39759</v>
      </c>
      <c r="P3681" s="195" t="s">
        <v>7106</v>
      </c>
      <c r="Q3681" s="195">
        <v>2008</v>
      </c>
      <c r="R3681" s="195" t="s">
        <v>3450</v>
      </c>
      <c r="S3681" s="195">
        <v>7</v>
      </c>
      <c r="T3681" s="195">
        <v>742</v>
      </c>
      <c r="U3681" s="195">
        <v>1756</v>
      </c>
      <c r="V3681" s="195">
        <v>1802950</v>
      </c>
      <c r="X3681" s="260">
        <v>39841</v>
      </c>
      <c r="Z3681" s="260">
        <v>5</v>
      </c>
      <c r="AB3681" s="260" t="str">
        <f>IFERROR(IFERROR(VLOOKUP(Table_Merge1[[#This Row],[Column1]],Table11[#All],2,FALSE),LEFT(AB3682,8)&amp;IF(LEN((RIGHT(AB3682,2)+1))&lt;2,"0"&amp;(RIGHT(AB3682,2)+1),(RIGHT(AB3682,2)-1))),"")</f>
        <v/>
      </c>
      <c r="AC3681" s="259" t="str">
        <f>LEFT(Table_Merge1[[#This Row],[Column2]],4)</f>
        <v/>
      </c>
      <c r="AD3681" s="259" t="str">
        <f>RIGHT(LEFT(Table_Merge1[[#This Row],[Column2]],7),2)</f>
        <v/>
      </c>
      <c r="AE3681" s="259" t="str">
        <f>RIGHT(Table_Merge1[[#This Row],[Column2]],2)</f>
        <v/>
      </c>
      <c r="AH3681" s="260">
        <v>2009</v>
      </c>
      <c r="AI3681" t="s">
        <v>3431</v>
      </c>
      <c r="AJ3681" s="260">
        <v>28</v>
      </c>
      <c r="AK3681">
        <v>891.25</v>
      </c>
      <c r="AL3681">
        <v>1315</v>
      </c>
      <c r="AM3681">
        <v>3088075</v>
      </c>
      <c r="AP3681" s="287" t="str">
        <f>IFERROR(IF(Table_Merge1[[#This Row],[LME Zinc stock]]*Table_Merge1[[#This Row],[Nima.مقدار]]=0,"",Table_Merge1[[#This Row],[LME Zinc stock]]*Table_Merge1[[#This Row],[Nima.مقدار]]),"")</f>
        <v/>
      </c>
      <c r="AQ3681" s="287" t="str">
        <f>IFERROR(IF(Table_Merge1[[#This Row],[LME Zinc 3-month]]*Table_Merge1[[#This Row],[Nima.مقدار]]=0,"",Table_Merge1[[#This Row],[LME Zinc 3-month]]*Table_Merge1[[#This Row],[Nima.مقدار]]),"")</f>
        <v/>
      </c>
      <c r="AR3681" s="288" t="str">
        <f>IFERROR(IF(Table_Merge1[[#This Row],[LME Zinc stock]]*Table_Merge1[[#This Row],[Azad.Sell]]=0,"",Table_Merge1[[#This Row],[LME Zinc stock]]*Table_Merge1[[#This Row],[Azad.Sell]]),"")</f>
        <v/>
      </c>
      <c r="AS3681" s="288" t="str">
        <f>IFERROR(IF(Table_Merge1[[#This Row],[LME Zinc 3-month]]*Table_Merge1[[#This Row],[Azad.Sell]]=0,"",Table_Merge1[[#This Row],[LME Zinc 3-month]]*Table_Merge1[[#This Row],[Azad.Sell]]),"")</f>
        <v/>
      </c>
      <c r="AT3681"/>
    </row>
    <row r="3682" spans="15:46" x14ac:dyDescent="0.25">
      <c r="O3682" s="283">
        <f>IFERROR(DATE(Table7[[#This Row],[year]],MONTH(DATEVALUE(Table7[[#This Row],[month]]&amp;"1")),Table7[[#This Row],[day]]),"")</f>
        <v>39758</v>
      </c>
      <c r="P3682" s="257" t="s">
        <v>7107</v>
      </c>
      <c r="Q3682" s="257">
        <v>2008</v>
      </c>
      <c r="R3682" s="257" t="s">
        <v>3450</v>
      </c>
      <c r="S3682" s="257">
        <v>6</v>
      </c>
      <c r="T3682" s="257">
        <v>739</v>
      </c>
      <c r="U3682" s="257">
        <v>1770</v>
      </c>
      <c r="V3682" s="257">
        <v>1795975</v>
      </c>
      <c r="X3682" s="260">
        <v>39840</v>
      </c>
      <c r="Z3682" s="260">
        <v>5</v>
      </c>
      <c r="AB3682" s="260" t="str">
        <f>IFERROR(IFERROR(VLOOKUP(Table_Merge1[[#This Row],[Column1]],Table11[#All],2,FALSE),LEFT(AB3683,8)&amp;IF(LEN((RIGHT(AB3683,2)+1))&lt;2,"0"&amp;(RIGHT(AB3683,2)+1),(RIGHT(AB3683,2)-1))),"")</f>
        <v/>
      </c>
      <c r="AC3682" s="259" t="str">
        <f>LEFT(Table_Merge1[[#This Row],[Column2]],4)</f>
        <v/>
      </c>
      <c r="AD3682" s="259" t="str">
        <f>RIGHT(LEFT(Table_Merge1[[#This Row],[Column2]],7),2)</f>
        <v/>
      </c>
      <c r="AE3682" s="259" t="str">
        <f>RIGHT(Table_Merge1[[#This Row],[Column2]],2)</f>
        <v/>
      </c>
      <c r="AH3682" s="260">
        <v>2009</v>
      </c>
      <c r="AI3682" t="s">
        <v>3431</v>
      </c>
      <c r="AJ3682" s="260">
        <v>27</v>
      </c>
      <c r="AK3682">
        <v>896</v>
      </c>
      <c r="AL3682">
        <v>1348</v>
      </c>
      <c r="AM3682">
        <v>2948375</v>
      </c>
      <c r="AP3682" s="287" t="str">
        <f>IFERROR(IF(Table_Merge1[[#This Row],[LME Zinc stock]]*Table_Merge1[[#This Row],[Nima.مقدار]]=0,"",Table_Merge1[[#This Row],[LME Zinc stock]]*Table_Merge1[[#This Row],[Nima.مقدار]]),"")</f>
        <v/>
      </c>
      <c r="AQ3682" s="287" t="str">
        <f>IFERROR(IF(Table_Merge1[[#This Row],[LME Zinc 3-month]]*Table_Merge1[[#This Row],[Nima.مقدار]]=0,"",Table_Merge1[[#This Row],[LME Zinc 3-month]]*Table_Merge1[[#This Row],[Nima.مقدار]]),"")</f>
        <v/>
      </c>
      <c r="AR3682" s="288" t="str">
        <f>IFERROR(IF(Table_Merge1[[#This Row],[LME Zinc stock]]*Table_Merge1[[#This Row],[Azad.Sell]]=0,"",Table_Merge1[[#This Row],[LME Zinc stock]]*Table_Merge1[[#This Row],[Azad.Sell]]),"")</f>
        <v/>
      </c>
      <c r="AS3682" s="288" t="str">
        <f>IFERROR(IF(Table_Merge1[[#This Row],[LME Zinc 3-month]]*Table_Merge1[[#This Row],[Azad.Sell]]=0,"",Table_Merge1[[#This Row],[LME Zinc 3-month]]*Table_Merge1[[#This Row],[Azad.Sell]]),"")</f>
        <v/>
      </c>
      <c r="AT3682"/>
    </row>
    <row r="3683" spans="15:46" x14ac:dyDescent="0.25">
      <c r="O3683" s="284">
        <f>IFERROR(DATE(Table7[[#This Row],[year]],MONTH(DATEVALUE(Table7[[#This Row],[month]]&amp;"1")),Table7[[#This Row],[day]]),"")</f>
        <v>39757</v>
      </c>
      <c r="P3683" s="195" t="s">
        <v>7108</v>
      </c>
      <c r="Q3683" s="195">
        <v>2008</v>
      </c>
      <c r="R3683" s="195" t="s">
        <v>3450</v>
      </c>
      <c r="S3683" s="195">
        <v>5</v>
      </c>
      <c r="T3683" s="195">
        <v>753.25</v>
      </c>
      <c r="U3683" s="195">
        <v>1785.5</v>
      </c>
      <c r="V3683" s="195">
        <v>1751650</v>
      </c>
      <c r="X3683" s="260">
        <v>39839</v>
      </c>
      <c r="Z3683" s="260">
        <v>5</v>
      </c>
      <c r="AB3683" s="260" t="str">
        <f>IFERROR(IFERROR(VLOOKUP(Table_Merge1[[#This Row],[Column1]],Table11[#All],2,FALSE),LEFT(AB3684,8)&amp;IF(LEN((RIGHT(AB3684,2)+1))&lt;2,"0"&amp;(RIGHT(AB3684,2)+1),(RIGHT(AB3684,2)-1))),"")</f>
        <v/>
      </c>
      <c r="AC3683" s="259" t="str">
        <f>LEFT(Table_Merge1[[#This Row],[Column2]],4)</f>
        <v/>
      </c>
      <c r="AD3683" s="259" t="str">
        <f>RIGHT(LEFT(Table_Merge1[[#This Row],[Column2]],7),2)</f>
        <v/>
      </c>
      <c r="AE3683" s="259" t="str">
        <f>RIGHT(Table_Merge1[[#This Row],[Column2]],2)</f>
        <v/>
      </c>
      <c r="AH3683" s="260">
        <v>2009</v>
      </c>
      <c r="AI3683" t="s">
        <v>3431</v>
      </c>
      <c r="AJ3683" s="260">
        <v>26</v>
      </c>
      <c r="AK3683">
        <v>906.5</v>
      </c>
      <c r="AL3683">
        <v>1350</v>
      </c>
      <c r="AM3683">
        <v>2938250</v>
      </c>
      <c r="AP3683" s="287" t="str">
        <f>IFERROR(IF(Table_Merge1[[#This Row],[LME Zinc stock]]*Table_Merge1[[#This Row],[Nima.مقدار]]=0,"",Table_Merge1[[#This Row],[LME Zinc stock]]*Table_Merge1[[#This Row],[Nima.مقدار]]),"")</f>
        <v/>
      </c>
      <c r="AQ3683" s="287" t="str">
        <f>IFERROR(IF(Table_Merge1[[#This Row],[LME Zinc 3-month]]*Table_Merge1[[#This Row],[Nima.مقدار]]=0,"",Table_Merge1[[#This Row],[LME Zinc 3-month]]*Table_Merge1[[#This Row],[Nima.مقدار]]),"")</f>
        <v/>
      </c>
      <c r="AR3683" s="288" t="str">
        <f>IFERROR(IF(Table_Merge1[[#This Row],[LME Zinc stock]]*Table_Merge1[[#This Row],[Azad.Sell]]=0,"",Table_Merge1[[#This Row],[LME Zinc stock]]*Table_Merge1[[#This Row],[Azad.Sell]]),"")</f>
        <v/>
      </c>
      <c r="AS3683" s="288" t="str">
        <f>IFERROR(IF(Table_Merge1[[#This Row],[LME Zinc 3-month]]*Table_Merge1[[#This Row],[Azad.Sell]]=0,"",Table_Merge1[[#This Row],[LME Zinc 3-month]]*Table_Merge1[[#This Row],[Azad.Sell]]),"")</f>
        <v/>
      </c>
      <c r="AT3683"/>
    </row>
    <row r="3684" spans="15:46" x14ac:dyDescent="0.25">
      <c r="O3684" s="283">
        <f>IFERROR(DATE(Table7[[#This Row],[year]],MONTH(DATEVALUE(Table7[[#This Row],[month]]&amp;"1")),Table7[[#This Row],[day]]),"")</f>
        <v>39756</v>
      </c>
      <c r="P3684" s="257" t="s">
        <v>7109</v>
      </c>
      <c r="Q3684" s="257">
        <v>2008</v>
      </c>
      <c r="R3684" s="257" t="s">
        <v>3450</v>
      </c>
      <c r="S3684" s="257">
        <v>4</v>
      </c>
      <c r="T3684" s="257">
        <v>734</v>
      </c>
      <c r="U3684" s="257">
        <v>1800</v>
      </c>
      <c r="V3684" s="257">
        <v>1742150</v>
      </c>
      <c r="X3684" s="260">
        <v>39836</v>
      </c>
      <c r="Z3684" s="260">
        <v>5</v>
      </c>
      <c r="AB3684" s="260" t="str">
        <f>IFERROR(IFERROR(VLOOKUP(Table_Merge1[[#This Row],[Column1]],Table11[#All],2,FALSE),LEFT(AB3685,8)&amp;IF(LEN((RIGHT(AB3685,2)+1))&lt;2,"0"&amp;(RIGHT(AB3685,2)+1),(RIGHT(AB3685,2)-1))),"")</f>
        <v/>
      </c>
      <c r="AC3684" s="259" t="str">
        <f>LEFT(Table_Merge1[[#This Row],[Column2]],4)</f>
        <v/>
      </c>
      <c r="AD3684" s="259" t="str">
        <f>RIGHT(LEFT(Table_Merge1[[#This Row],[Column2]],7),2)</f>
        <v/>
      </c>
      <c r="AE3684" s="259" t="str">
        <f>RIGHT(Table_Merge1[[#This Row],[Column2]],2)</f>
        <v/>
      </c>
      <c r="AH3684" s="260">
        <v>2009</v>
      </c>
      <c r="AI3684" t="s">
        <v>3431</v>
      </c>
      <c r="AJ3684" s="260">
        <v>23</v>
      </c>
      <c r="AK3684">
        <v>873</v>
      </c>
      <c r="AL3684">
        <v>1379</v>
      </c>
      <c r="AM3684">
        <v>2927925</v>
      </c>
      <c r="AP3684" s="287" t="str">
        <f>IFERROR(IF(Table_Merge1[[#This Row],[LME Zinc stock]]*Table_Merge1[[#This Row],[Nima.مقدار]]=0,"",Table_Merge1[[#This Row],[LME Zinc stock]]*Table_Merge1[[#This Row],[Nima.مقدار]]),"")</f>
        <v/>
      </c>
      <c r="AQ3684" s="287" t="str">
        <f>IFERROR(IF(Table_Merge1[[#This Row],[LME Zinc 3-month]]*Table_Merge1[[#This Row],[Nima.مقدار]]=0,"",Table_Merge1[[#This Row],[LME Zinc 3-month]]*Table_Merge1[[#This Row],[Nima.مقدار]]),"")</f>
        <v/>
      </c>
      <c r="AR3684" s="288" t="str">
        <f>IFERROR(IF(Table_Merge1[[#This Row],[LME Zinc stock]]*Table_Merge1[[#This Row],[Azad.Sell]]=0,"",Table_Merge1[[#This Row],[LME Zinc stock]]*Table_Merge1[[#This Row],[Azad.Sell]]),"")</f>
        <v/>
      </c>
      <c r="AS3684" s="288" t="str">
        <f>IFERROR(IF(Table_Merge1[[#This Row],[LME Zinc 3-month]]*Table_Merge1[[#This Row],[Azad.Sell]]=0,"",Table_Merge1[[#This Row],[LME Zinc 3-month]]*Table_Merge1[[#This Row],[Azad.Sell]]),"")</f>
        <v/>
      </c>
      <c r="AT3684"/>
    </row>
    <row r="3685" spans="15:46" x14ac:dyDescent="0.25">
      <c r="O3685" s="284">
        <f>IFERROR(DATE(Table7[[#This Row],[year]],MONTH(DATEVALUE(Table7[[#This Row],[month]]&amp;"1")),Table7[[#This Row],[day]]),"")</f>
        <v>39755</v>
      </c>
      <c r="P3685" s="195" t="s">
        <v>7110</v>
      </c>
      <c r="Q3685" s="195">
        <v>2008</v>
      </c>
      <c r="R3685" s="195" t="s">
        <v>3450</v>
      </c>
      <c r="S3685" s="195">
        <v>3</v>
      </c>
      <c r="T3685" s="195">
        <v>734</v>
      </c>
      <c r="U3685" s="195">
        <v>1810</v>
      </c>
      <c r="V3685" s="195">
        <v>1726325</v>
      </c>
      <c r="X3685" s="260">
        <v>39835</v>
      </c>
      <c r="Z3685" s="260">
        <v>5</v>
      </c>
      <c r="AB3685" s="260" t="str">
        <f>IFERROR(IFERROR(VLOOKUP(Table_Merge1[[#This Row],[Column1]],Table11[#All],2,FALSE),LEFT(AB3686,8)&amp;IF(LEN((RIGHT(AB3686,2)+1))&lt;2,"0"&amp;(RIGHT(AB3686,2)+1),(RIGHT(AB3686,2)-1))),"")</f>
        <v/>
      </c>
      <c r="AC3685" s="259" t="str">
        <f>LEFT(Table_Merge1[[#This Row],[Column2]],4)</f>
        <v/>
      </c>
      <c r="AD3685" s="259" t="str">
        <f>RIGHT(LEFT(Table_Merge1[[#This Row],[Column2]],7),2)</f>
        <v/>
      </c>
      <c r="AE3685" s="259" t="str">
        <f>RIGHT(Table_Merge1[[#This Row],[Column2]],2)</f>
        <v/>
      </c>
      <c r="AH3685" s="260">
        <v>2009</v>
      </c>
      <c r="AI3685" t="s">
        <v>3431</v>
      </c>
      <c r="AJ3685" s="260">
        <v>22</v>
      </c>
      <c r="AK3685">
        <v>847.75</v>
      </c>
      <c r="AL3685">
        <v>1382</v>
      </c>
      <c r="AM3685">
        <v>2924000</v>
      </c>
      <c r="AP3685" s="287" t="str">
        <f>IFERROR(IF(Table_Merge1[[#This Row],[LME Zinc stock]]*Table_Merge1[[#This Row],[Nima.مقدار]]=0,"",Table_Merge1[[#This Row],[LME Zinc stock]]*Table_Merge1[[#This Row],[Nima.مقدار]]),"")</f>
        <v/>
      </c>
      <c r="AQ3685" s="287" t="str">
        <f>IFERROR(IF(Table_Merge1[[#This Row],[LME Zinc 3-month]]*Table_Merge1[[#This Row],[Nima.مقدار]]=0,"",Table_Merge1[[#This Row],[LME Zinc 3-month]]*Table_Merge1[[#This Row],[Nima.مقدار]]),"")</f>
        <v/>
      </c>
      <c r="AR3685" s="288" t="str">
        <f>IFERROR(IF(Table_Merge1[[#This Row],[LME Zinc stock]]*Table_Merge1[[#This Row],[Azad.Sell]]=0,"",Table_Merge1[[#This Row],[LME Zinc stock]]*Table_Merge1[[#This Row],[Azad.Sell]]),"")</f>
        <v/>
      </c>
      <c r="AS3685" s="288" t="str">
        <f>IFERROR(IF(Table_Merge1[[#This Row],[LME Zinc 3-month]]*Table_Merge1[[#This Row],[Azad.Sell]]=0,"",Table_Merge1[[#This Row],[LME Zinc 3-month]]*Table_Merge1[[#This Row],[Azad.Sell]]),"")</f>
        <v/>
      </c>
      <c r="AT3685"/>
    </row>
    <row r="3686" spans="15:46" x14ac:dyDescent="0.25">
      <c r="O3686" s="283">
        <f>IFERROR(DATE(Table7[[#This Row],[year]],MONTH(DATEVALUE(Table7[[#This Row],[month]]&amp;"1")),Table7[[#This Row],[day]]),"")</f>
        <v>39752</v>
      </c>
      <c r="P3686" s="257" t="s">
        <v>7111</v>
      </c>
      <c r="Q3686" s="257">
        <v>2008</v>
      </c>
      <c r="R3686" s="257" t="s">
        <v>3448</v>
      </c>
      <c r="S3686" s="257">
        <v>31</v>
      </c>
      <c r="T3686" s="257">
        <v>728.5</v>
      </c>
      <c r="U3686" s="257">
        <v>1807</v>
      </c>
      <c r="V3686" s="257">
        <v>1722375</v>
      </c>
      <c r="X3686" s="260">
        <v>39834</v>
      </c>
      <c r="Z3686" s="260">
        <v>5</v>
      </c>
      <c r="AB3686" s="260" t="str">
        <f>IFERROR(IFERROR(VLOOKUP(Table_Merge1[[#This Row],[Column1]],Table11[#All],2,FALSE),LEFT(AB3687,8)&amp;IF(LEN((RIGHT(AB3687,2)+1))&lt;2,"0"&amp;(RIGHT(AB3687,2)+1),(RIGHT(AB3687,2)-1))),"")</f>
        <v/>
      </c>
      <c r="AC3686" s="259" t="str">
        <f>LEFT(Table_Merge1[[#This Row],[Column2]],4)</f>
        <v/>
      </c>
      <c r="AD3686" s="259" t="str">
        <f>RIGHT(LEFT(Table_Merge1[[#This Row],[Column2]],7),2)</f>
        <v/>
      </c>
      <c r="AE3686" s="259" t="str">
        <f>RIGHT(Table_Merge1[[#This Row],[Column2]],2)</f>
        <v/>
      </c>
      <c r="AH3686" s="260">
        <v>2009</v>
      </c>
      <c r="AI3686" t="s">
        <v>3431</v>
      </c>
      <c r="AJ3686" s="260">
        <v>21</v>
      </c>
      <c r="AK3686">
        <v>860.5</v>
      </c>
      <c r="AL3686">
        <v>1401</v>
      </c>
      <c r="AM3686">
        <v>2915875</v>
      </c>
      <c r="AP3686" s="287" t="str">
        <f>IFERROR(IF(Table_Merge1[[#This Row],[LME Zinc stock]]*Table_Merge1[[#This Row],[Nima.مقدار]]=0,"",Table_Merge1[[#This Row],[LME Zinc stock]]*Table_Merge1[[#This Row],[Nima.مقدار]]),"")</f>
        <v/>
      </c>
      <c r="AQ3686" s="287" t="str">
        <f>IFERROR(IF(Table_Merge1[[#This Row],[LME Zinc 3-month]]*Table_Merge1[[#This Row],[Nima.مقدار]]=0,"",Table_Merge1[[#This Row],[LME Zinc 3-month]]*Table_Merge1[[#This Row],[Nima.مقدار]]),"")</f>
        <v/>
      </c>
      <c r="AR3686" s="288" t="str">
        <f>IFERROR(IF(Table_Merge1[[#This Row],[LME Zinc stock]]*Table_Merge1[[#This Row],[Azad.Sell]]=0,"",Table_Merge1[[#This Row],[LME Zinc stock]]*Table_Merge1[[#This Row],[Azad.Sell]]),"")</f>
        <v/>
      </c>
      <c r="AS3686" s="288" t="str">
        <f>IFERROR(IF(Table_Merge1[[#This Row],[LME Zinc 3-month]]*Table_Merge1[[#This Row],[Azad.Sell]]=0,"",Table_Merge1[[#This Row],[LME Zinc 3-month]]*Table_Merge1[[#This Row],[Azad.Sell]]),"")</f>
        <v/>
      </c>
      <c r="AT3686"/>
    </row>
    <row r="3687" spans="15:46" x14ac:dyDescent="0.25">
      <c r="O3687" s="284">
        <f>IFERROR(DATE(Table7[[#This Row],[year]],MONTH(DATEVALUE(Table7[[#This Row],[month]]&amp;"1")),Table7[[#This Row],[day]]),"")</f>
        <v>39751</v>
      </c>
      <c r="P3687" s="195" t="s">
        <v>7112</v>
      </c>
      <c r="Q3687" s="195">
        <v>2008</v>
      </c>
      <c r="R3687" s="195" t="s">
        <v>3448</v>
      </c>
      <c r="S3687" s="195">
        <v>30</v>
      </c>
      <c r="T3687" s="195">
        <v>772.25</v>
      </c>
      <c r="U3687" s="195">
        <v>1880</v>
      </c>
      <c r="V3687" s="195">
        <v>1701525</v>
      </c>
      <c r="X3687" s="260">
        <v>39833</v>
      </c>
      <c r="Z3687" s="260">
        <v>5</v>
      </c>
      <c r="AB3687" s="260" t="str">
        <f>IFERROR(IFERROR(VLOOKUP(Table_Merge1[[#This Row],[Column1]],Table11[#All],2,FALSE),LEFT(AB3688,8)&amp;IF(LEN((RIGHT(AB3688,2)+1))&lt;2,"0"&amp;(RIGHT(AB3688,2)+1),(RIGHT(AB3688,2)-1))),"")</f>
        <v/>
      </c>
      <c r="AC3687" s="259" t="str">
        <f>LEFT(Table_Merge1[[#This Row],[Column2]],4)</f>
        <v/>
      </c>
      <c r="AD3687" s="259" t="str">
        <f>RIGHT(LEFT(Table_Merge1[[#This Row],[Column2]],7),2)</f>
        <v/>
      </c>
      <c r="AE3687" s="259" t="str">
        <f>RIGHT(Table_Merge1[[#This Row],[Column2]],2)</f>
        <v/>
      </c>
      <c r="AH3687" s="260">
        <v>2009</v>
      </c>
      <c r="AI3687" t="s">
        <v>3431</v>
      </c>
      <c r="AJ3687" s="260">
        <v>20</v>
      </c>
      <c r="AK3687">
        <v>835</v>
      </c>
      <c r="AL3687">
        <v>1426.5</v>
      </c>
      <c r="AM3687">
        <v>2903000</v>
      </c>
      <c r="AP3687" s="287" t="str">
        <f>IFERROR(IF(Table_Merge1[[#This Row],[LME Zinc stock]]*Table_Merge1[[#This Row],[Nima.مقدار]]=0,"",Table_Merge1[[#This Row],[LME Zinc stock]]*Table_Merge1[[#This Row],[Nima.مقدار]]),"")</f>
        <v/>
      </c>
      <c r="AQ3687" s="287" t="str">
        <f>IFERROR(IF(Table_Merge1[[#This Row],[LME Zinc 3-month]]*Table_Merge1[[#This Row],[Nima.مقدار]]=0,"",Table_Merge1[[#This Row],[LME Zinc 3-month]]*Table_Merge1[[#This Row],[Nima.مقدار]]),"")</f>
        <v/>
      </c>
      <c r="AR3687" s="288" t="str">
        <f>IFERROR(IF(Table_Merge1[[#This Row],[LME Zinc stock]]*Table_Merge1[[#This Row],[Azad.Sell]]=0,"",Table_Merge1[[#This Row],[LME Zinc stock]]*Table_Merge1[[#This Row],[Azad.Sell]]),"")</f>
        <v/>
      </c>
      <c r="AS3687" s="288" t="str">
        <f>IFERROR(IF(Table_Merge1[[#This Row],[LME Zinc 3-month]]*Table_Merge1[[#This Row],[Azad.Sell]]=0,"",Table_Merge1[[#This Row],[LME Zinc 3-month]]*Table_Merge1[[#This Row],[Azad.Sell]]),"")</f>
        <v/>
      </c>
      <c r="AT3687"/>
    </row>
    <row r="3688" spans="15:46" x14ac:dyDescent="0.25">
      <c r="O3688" s="283">
        <f>IFERROR(DATE(Table7[[#This Row],[year]],MONTH(DATEVALUE(Table7[[#This Row],[month]]&amp;"1")),Table7[[#This Row],[day]]),"")</f>
        <v>39750</v>
      </c>
      <c r="P3688" s="257" t="s">
        <v>7113</v>
      </c>
      <c r="Q3688" s="257">
        <v>2008</v>
      </c>
      <c r="R3688" s="257" t="s">
        <v>3448</v>
      </c>
      <c r="S3688" s="257">
        <v>29</v>
      </c>
      <c r="T3688" s="257">
        <v>749.25</v>
      </c>
      <c r="U3688" s="257">
        <v>1885.5</v>
      </c>
      <c r="V3688" s="257">
        <v>1619550</v>
      </c>
      <c r="X3688" s="260">
        <v>39832</v>
      </c>
      <c r="Z3688" s="260">
        <v>5</v>
      </c>
      <c r="AB3688" s="260" t="str">
        <f>IFERROR(IFERROR(VLOOKUP(Table_Merge1[[#This Row],[Column1]],Table11[#All],2,FALSE),LEFT(AB3689,8)&amp;IF(LEN((RIGHT(AB3689,2)+1))&lt;2,"0"&amp;(RIGHT(AB3689,2)+1),(RIGHT(AB3689,2)-1))),"")</f>
        <v/>
      </c>
      <c r="AC3688" s="259" t="str">
        <f>LEFT(Table_Merge1[[#This Row],[Column2]],4)</f>
        <v/>
      </c>
      <c r="AD3688" s="259" t="str">
        <f>RIGHT(LEFT(Table_Merge1[[#This Row],[Column2]],7),2)</f>
        <v/>
      </c>
      <c r="AE3688" s="259" t="str">
        <f>RIGHT(Table_Merge1[[#This Row],[Column2]],2)</f>
        <v/>
      </c>
      <c r="AH3688" s="260">
        <v>2009</v>
      </c>
      <c r="AI3688" t="s">
        <v>3431</v>
      </c>
      <c r="AJ3688" s="260">
        <v>19</v>
      </c>
      <c r="AK3688">
        <v>842.5</v>
      </c>
      <c r="AL3688">
        <v>1456</v>
      </c>
      <c r="AM3688">
        <v>2888475</v>
      </c>
      <c r="AP3688" s="287" t="str">
        <f>IFERROR(IF(Table_Merge1[[#This Row],[LME Zinc stock]]*Table_Merge1[[#This Row],[Nima.مقدار]]=0,"",Table_Merge1[[#This Row],[LME Zinc stock]]*Table_Merge1[[#This Row],[Nima.مقدار]]),"")</f>
        <v/>
      </c>
      <c r="AQ3688" s="287" t="str">
        <f>IFERROR(IF(Table_Merge1[[#This Row],[LME Zinc 3-month]]*Table_Merge1[[#This Row],[Nima.مقدار]]=0,"",Table_Merge1[[#This Row],[LME Zinc 3-month]]*Table_Merge1[[#This Row],[Nima.مقدار]]),"")</f>
        <v/>
      </c>
      <c r="AR3688" s="288" t="str">
        <f>IFERROR(IF(Table_Merge1[[#This Row],[LME Zinc stock]]*Table_Merge1[[#This Row],[Azad.Sell]]=0,"",Table_Merge1[[#This Row],[LME Zinc stock]]*Table_Merge1[[#This Row],[Azad.Sell]]),"")</f>
        <v/>
      </c>
      <c r="AS3688" s="288" t="str">
        <f>IFERROR(IF(Table_Merge1[[#This Row],[LME Zinc 3-month]]*Table_Merge1[[#This Row],[Azad.Sell]]=0,"",Table_Merge1[[#This Row],[LME Zinc 3-month]]*Table_Merge1[[#This Row],[Azad.Sell]]),"")</f>
        <v/>
      </c>
      <c r="AT3688"/>
    </row>
    <row r="3689" spans="15:46" x14ac:dyDescent="0.25">
      <c r="O3689" s="284">
        <f>IFERROR(DATE(Table7[[#This Row],[year]],MONTH(DATEVALUE(Table7[[#This Row],[month]]&amp;"1")),Table7[[#This Row],[day]]),"")</f>
        <v>39749</v>
      </c>
      <c r="P3689" s="195" t="s">
        <v>7114</v>
      </c>
      <c r="Q3689" s="195">
        <v>2008</v>
      </c>
      <c r="R3689" s="195" t="s">
        <v>3448</v>
      </c>
      <c r="S3689" s="195">
        <v>28</v>
      </c>
      <c r="T3689" s="195">
        <v>745</v>
      </c>
      <c r="U3689" s="195">
        <v>1874</v>
      </c>
      <c r="V3689" s="195">
        <v>1611650</v>
      </c>
      <c r="X3689" s="260">
        <v>39829</v>
      </c>
      <c r="Z3689" s="260">
        <v>5</v>
      </c>
      <c r="AB3689" s="260" t="str">
        <f>IFERROR(IFERROR(VLOOKUP(Table_Merge1[[#This Row],[Column1]],Table11[#All],2,FALSE),LEFT(AB3690,8)&amp;IF(LEN((RIGHT(AB3690,2)+1))&lt;2,"0"&amp;(RIGHT(AB3690,2)+1),(RIGHT(AB3690,2)-1))),"")</f>
        <v/>
      </c>
      <c r="AC3689" s="259" t="str">
        <f>LEFT(Table_Merge1[[#This Row],[Column2]],4)</f>
        <v/>
      </c>
      <c r="AD3689" s="259" t="str">
        <f>RIGHT(LEFT(Table_Merge1[[#This Row],[Column2]],7),2)</f>
        <v/>
      </c>
      <c r="AE3689" s="259" t="str">
        <f>RIGHT(Table_Merge1[[#This Row],[Column2]],2)</f>
        <v/>
      </c>
      <c r="AH3689" s="260">
        <v>2009</v>
      </c>
      <c r="AI3689" t="s">
        <v>3431</v>
      </c>
      <c r="AJ3689" s="260">
        <v>16</v>
      </c>
      <c r="AK3689">
        <v>824.25</v>
      </c>
      <c r="AL3689">
        <v>1452</v>
      </c>
      <c r="AM3689">
        <v>2869625</v>
      </c>
      <c r="AP3689" s="287" t="str">
        <f>IFERROR(IF(Table_Merge1[[#This Row],[LME Zinc stock]]*Table_Merge1[[#This Row],[Nima.مقدار]]=0,"",Table_Merge1[[#This Row],[LME Zinc stock]]*Table_Merge1[[#This Row],[Nima.مقدار]]),"")</f>
        <v/>
      </c>
      <c r="AQ3689" s="287" t="str">
        <f>IFERROR(IF(Table_Merge1[[#This Row],[LME Zinc 3-month]]*Table_Merge1[[#This Row],[Nima.مقدار]]=0,"",Table_Merge1[[#This Row],[LME Zinc 3-month]]*Table_Merge1[[#This Row],[Nima.مقدار]]),"")</f>
        <v/>
      </c>
      <c r="AR3689" s="288" t="str">
        <f>IFERROR(IF(Table_Merge1[[#This Row],[LME Zinc stock]]*Table_Merge1[[#This Row],[Azad.Sell]]=0,"",Table_Merge1[[#This Row],[LME Zinc stock]]*Table_Merge1[[#This Row],[Azad.Sell]]),"")</f>
        <v/>
      </c>
      <c r="AS3689" s="288" t="str">
        <f>IFERROR(IF(Table_Merge1[[#This Row],[LME Zinc 3-month]]*Table_Merge1[[#This Row],[Azad.Sell]]=0,"",Table_Merge1[[#This Row],[LME Zinc 3-month]]*Table_Merge1[[#This Row],[Azad.Sell]]),"")</f>
        <v/>
      </c>
      <c r="AT3689"/>
    </row>
    <row r="3690" spans="15:46" x14ac:dyDescent="0.25">
      <c r="O3690" s="283">
        <f>IFERROR(DATE(Table7[[#This Row],[year]],MONTH(DATEVALUE(Table7[[#This Row],[month]]&amp;"1")),Table7[[#This Row],[day]]),"")</f>
        <v>39748</v>
      </c>
      <c r="P3690" s="257" t="s">
        <v>7115</v>
      </c>
      <c r="Q3690" s="257">
        <v>2008</v>
      </c>
      <c r="R3690" s="257" t="s">
        <v>3448</v>
      </c>
      <c r="S3690" s="257">
        <v>27</v>
      </c>
      <c r="T3690" s="257">
        <v>720.5</v>
      </c>
      <c r="U3690" s="257">
        <v>1941</v>
      </c>
      <c r="V3690" s="257">
        <v>1601650</v>
      </c>
      <c r="X3690" s="260">
        <v>39828</v>
      </c>
      <c r="Z3690" s="260">
        <v>5</v>
      </c>
      <c r="AB3690" s="260" t="str">
        <f>IFERROR(IFERROR(VLOOKUP(Table_Merge1[[#This Row],[Column1]],Table11[#All],2,FALSE),LEFT(AB3691,8)&amp;IF(LEN((RIGHT(AB3691,2)+1))&lt;2,"0"&amp;(RIGHT(AB3691,2)+1),(RIGHT(AB3691,2)-1))),"")</f>
        <v/>
      </c>
      <c r="AC3690" s="259" t="str">
        <f>LEFT(Table_Merge1[[#This Row],[Column2]],4)</f>
        <v/>
      </c>
      <c r="AD3690" s="259" t="str">
        <f>RIGHT(LEFT(Table_Merge1[[#This Row],[Column2]],7),2)</f>
        <v/>
      </c>
      <c r="AE3690" s="259" t="str">
        <f>RIGHT(Table_Merge1[[#This Row],[Column2]],2)</f>
        <v/>
      </c>
      <c r="AH3690" s="260">
        <v>2009</v>
      </c>
      <c r="AI3690" t="s">
        <v>3431</v>
      </c>
      <c r="AJ3690" s="260">
        <v>15</v>
      </c>
      <c r="AK3690">
        <v>813</v>
      </c>
      <c r="AL3690">
        <v>1447</v>
      </c>
      <c r="AM3690">
        <v>2860900</v>
      </c>
      <c r="AP3690" s="287" t="str">
        <f>IFERROR(IF(Table_Merge1[[#This Row],[LME Zinc stock]]*Table_Merge1[[#This Row],[Nima.مقدار]]=0,"",Table_Merge1[[#This Row],[LME Zinc stock]]*Table_Merge1[[#This Row],[Nima.مقدار]]),"")</f>
        <v/>
      </c>
      <c r="AQ3690" s="287" t="str">
        <f>IFERROR(IF(Table_Merge1[[#This Row],[LME Zinc 3-month]]*Table_Merge1[[#This Row],[Nima.مقدار]]=0,"",Table_Merge1[[#This Row],[LME Zinc 3-month]]*Table_Merge1[[#This Row],[Nima.مقدار]]),"")</f>
        <v/>
      </c>
      <c r="AR3690" s="288" t="str">
        <f>IFERROR(IF(Table_Merge1[[#This Row],[LME Zinc stock]]*Table_Merge1[[#This Row],[Azad.Sell]]=0,"",Table_Merge1[[#This Row],[LME Zinc stock]]*Table_Merge1[[#This Row],[Azad.Sell]]),"")</f>
        <v/>
      </c>
      <c r="AS3690" s="288" t="str">
        <f>IFERROR(IF(Table_Merge1[[#This Row],[LME Zinc 3-month]]*Table_Merge1[[#This Row],[Azad.Sell]]=0,"",Table_Merge1[[#This Row],[LME Zinc 3-month]]*Table_Merge1[[#This Row],[Azad.Sell]]),"")</f>
        <v/>
      </c>
      <c r="AT3690"/>
    </row>
    <row r="3691" spans="15:46" x14ac:dyDescent="0.25">
      <c r="O3691" s="284">
        <f>IFERROR(DATE(Table7[[#This Row],[year]],MONTH(DATEVALUE(Table7[[#This Row],[month]]&amp;"1")),Table7[[#This Row],[day]]),"")</f>
        <v>39745</v>
      </c>
      <c r="P3691" s="195" t="s">
        <v>7116</v>
      </c>
      <c r="Q3691" s="195">
        <v>2008</v>
      </c>
      <c r="R3691" s="195" t="s">
        <v>3448</v>
      </c>
      <c r="S3691" s="195">
        <v>24</v>
      </c>
      <c r="T3691" s="195">
        <v>692.5</v>
      </c>
      <c r="U3691" s="195">
        <v>1916</v>
      </c>
      <c r="V3691" s="195">
        <v>1600575</v>
      </c>
      <c r="X3691" s="260">
        <v>39827</v>
      </c>
      <c r="Z3691" s="260">
        <v>6</v>
      </c>
      <c r="AB3691" s="260" t="str">
        <f>IFERROR(IFERROR(VLOOKUP(Table_Merge1[[#This Row],[Column1]],Table11[#All],2,FALSE),LEFT(AB3692,8)&amp;IF(LEN((RIGHT(AB3692,2)+1))&lt;2,"0"&amp;(RIGHT(AB3692,2)+1),(RIGHT(AB3692,2)-1))),"")</f>
        <v/>
      </c>
      <c r="AC3691" s="259" t="str">
        <f>LEFT(Table_Merge1[[#This Row],[Column2]],4)</f>
        <v/>
      </c>
      <c r="AD3691" s="259" t="str">
        <f>RIGHT(LEFT(Table_Merge1[[#This Row],[Column2]],7),2)</f>
        <v/>
      </c>
      <c r="AE3691" s="259" t="str">
        <f>RIGHT(Table_Merge1[[#This Row],[Column2]],2)</f>
        <v/>
      </c>
      <c r="AH3691" s="260">
        <v>2009</v>
      </c>
      <c r="AI3691" t="s">
        <v>3431</v>
      </c>
      <c r="AJ3691" s="260">
        <v>14</v>
      </c>
      <c r="AK3691">
        <v>827.25</v>
      </c>
      <c r="AL3691">
        <v>1418</v>
      </c>
      <c r="AM3691">
        <v>2838350</v>
      </c>
      <c r="AP3691" s="287" t="str">
        <f>IFERROR(IF(Table_Merge1[[#This Row],[LME Zinc stock]]*Table_Merge1[[#This Row],[Nima.مقدار]]=0,"",Table_Merge1[[#This Row],[LME Zinc stock]]*Table_Merge1[[#This Row],[Nima.مقدار]]),"")</f>
        <v/>
      </c>
      <c r="AQ3691" s="287" t="str">
        <f>IFERROR(IF(Table_Merge1[[#This Row],[LME Zinc 3-month]]*Table_Merge1[[#This Row],[Nima.مقدار]]=0,"",Table_Merge1[[#This Row],[LME Zinc 3-month]]*Table_Merge1[[#This Row],[Nima.مقدار]]),"")</f>
        <v/>
      </c>
      <c r="AR3691" s="288" t="str">
        <f>IFERROR(IF(Table_Merge1[[#This Row],[LME Zinc stock]]*Table_Merge1[[#This Row],[Azad.Sell]]=0,"",Table_Merge1[[#This Row],[LME Zinc stock]]*Table_Merge1[[#This Row],[Azad.Sell]]),"")</f>
        <v/>
      </c>
      <c r="AS3691" s="288" t="str">
        <f>IFERROR(IF(Table_Merge1[[#This Row],[LME Zinc 3-month]]*Table_Merge1[[#This Row],[Azad.Sell]]=0,"",Table_Merge1[[#This Row],[LME Zinc 3-month]]*Table_Merge1[[#This Row],[Azad.Sell]]),"")</f>
        <v/>
      </c>
      <c r="AT3691"/>
    </row>
    <row r="3692" spans="15:46" x14ac:dyDescent="0.25">
      <c r="O3692" s="283">
        <f>IFERROR(DATE(Table7[[#This Row],[year]],MONTH(DATEVALUE(Table7[[#This Row],[month]]&amp;"1")),Table7[[#This Row],[day]]),"")</f>
        <v>39744</v>
      </c>
      <c r="P3692" s="257" t="s">
        <v>7117</v>
      </c>
      <c r="Q3692" s="257">
        <v>2008</v>
      </c>
      <c r="R3692" s="257" t="s">
        <v>3448</v>
      </c>
      <c r="S3692" s="257">
        <v>23</v>
      </c>
      <c r="T3692" s="257">
        <v>726</v>
      </c>
      <c r="U3692" s="257">
        <v>1915</v>
      </c>
      <c r="V3692" s="257">
        <v>1556150</v>
      </c>
      <c r="X3692" s="260">
        <v>39826</v>
      </c>
      <c r="Z3692" s="260">
        <v>6</v>
      </c>
      <c r="AB3692" s="260" t="str">
        <f>IFERROR(IFERROR(VLOOKUP(Table_Merge1[[#This Row],[Column1]],Table11[#All],2,FALSE),LEFT(AB3693,8)&amp;IF(LEN((RIGHT(AB3693,2)+1))&lt;2,"0"&amp;(RIGHT(AB3693,2)+1),(RIGHT(AB3693,2)-1))),"")</f>
        <v/>
      </c>
      <c r="AC3692" s="259" t="str">
        <f>LEFT(Table_Merge1[[#This Row],[Column2]],4)</f>
        <v/>
      </c>
      <c r="AD3692" s="259" t="str">
        <f>RIGHT(LEFT(Table_Merge1[[#This Row],[Column2]],7),2)</f>
        <v/>
      </c>
      <c r="AE3692" s="259" t="str">
        <f>RIGHT(Table_Merge1[[#This Row],[Column2]],2)</f>
        <v/>
      </c>
      <c r="AH3692" s="260">
        <v>2009</v>
      </c>
      <c r="AI3692" t="s">
        <v>3431</v>
      </c>
      <c r="AJ3692" s="260">
        <v>13</v>
      </c>
      <c r="AK3692">
        <v>815.5</v>
      </c>
      <c r="AL3692">
        <v>1373.5</v>
      </c>
      <c r="AM3692">
        <v>2839125</v>
      </c>
      <c r="AP3692" s="287" t="str">
        <f>IFERROR(IF(Table_Merge1[[#This Row],[LME Zinc stock]]*Table_Merge1[[#This Row],[Nima.مقدار]]=0,"",Table_Merge1[[#This Row],[LME Zinc stock]]*Table_Merge1[[#This Row],[Nima.مقدار]]),"")</f>
        <v/>
      </c>
      <c r="AQ3692" s="287" t="str">
        <f>IFERROR(IF(Table_Merge1[[#This Row],[LME Zinc 3-month]]*Table_Merge1[[#This Row],[Nima.مقدار]]=0,"",Table_Merge1[[#This Row],[LME Zinc 3-month]]*Table_Merge1[[#This Row],[Nima.مقدار]]),"")</f>
        <v/>
      </c>
      <c r="AR3692" s="288" t="str">
        <f>IFERROR(IF(Table_Merge1[[#This Row],[LME Zinc stock]]*Table_Merge1[[#This Row],[Azad.Sell]]=0,"",Table_Merge1[[#This Row],[LME Zinc stock]]*Table_Merge1[[#This Row],[Azad.Sell]]),"")</f>
        <v/>
      </c>
      <c r="AS3692" s="288" t="str">
        <f>IFERROR(IF(Table_Merge1[[#This Row],[LME Zinc 3-month]]*Table_Merge1[[#This Row],[Azad.Sell]]=0,"",Table_Merge1[[#This Row],[LME Zinc 3-month]]*Table_Merge1[[#This Row],[Azad.Sell]]),"")</f>
        <v/>
      </c>
      <c r="AT3692"/>
    </row>
    <row r="3693" spans="15:46" x14ac:dyDescent="0.25">
      <c r="O3693" s="284">
        <f>IFERROR(DATE(Table7[[#This Row],[year]],MONTH(DATEVALUE(Table7[[#This Row],[month]]&amp;"1")),Table7[[#This Row],[day]]),"")</f>
        <v>39743</v>
      </c>
      <c r="P3693" s="195" t="s">
        <v>7118</v>
      </c>
      <c r="Q3693" s="195">
        <v>2008</v>
      </c>
      <c r="R3693" s="195" t="s">
        <v>3448</v>
      </c>
      <c r="S3693" s="195">
        <v>22</v>
      </c>
      <c r="T3693" s="195">
        <v>757.5</v>
      </c>
      <c r="U3693" s="195">
        <v>1961</v>
      </c>
      <c r="V3693" s="195">
        <v>1550025</v>
      </c>
      <c r="X3693" s="260">
        <v>39825</v>
      </c>
      <c r="Z3693" s="260">
        <v>6</v>
      </c>
      <c r="AB3693" s="260" t="str">
        <f>IFERROR(IFERROR(VLOOKUP(Table_Merge1[[#This Row],[Column1]],Table11[#All],2,FALSE),LEFT(AB3694,8)&amp;IF(LEN((RIGHT(AB3694,2)+1))&lt;2,"0"&amp;(RIGHT(AB3694,2)+1),(RIGHT(AB3694,2)-1))),"")</f>
        <v/>
      </c>
      <c r="AC3693" s="259" t="str">
        <f>LEFT(Table_Merge1[[#This Row],[Column2]],4)</f>
        <v/>
      </c>
      <c r="AD3693" s="259" t="str">
        <f>RIGHT(LEFT(Table_Merge1[[#This Row],[Column2]],7),2)</f>
        <v/>
      </c>
      <c r="AE3693" s="259" t="str">
        <f>RIGHT(Table_Merge1[[#This Row],[Column2]],2)</f>
        <v/>
      </c>
      <c r="AH3693" s="260">
        <v>2009</v>
      </c>
      <c r="AI3693" t="s">
        <v>3431</v>
      </c>
      <c r="AJ3693" s="260">
        <v>12</v>
      </c>
      <c r="AK3693">
        <v>848.5</v>
      </c>
      <c r="AL3693">
        <v>1355.5</v>
      </c>
      <c r="AM3693">
        <v>2810825</v>
      </c>
      <c r="AP3693" s="287" t="str">
        <f>IFERROR(IF(Table_Merge1[[#This Row],[LME Zinc stock]]*Table_Merge1[[#This Row],[Nima.مقدار]]=0,"",Table_Merge1[[#This Row],[LME Zinc stock]]*Table_Merge1[[#This Row],[Nima.مقدار]]),"")</f>
        <v/>
      </c>
      <c r="AQ3693" s="287" t="str">
        <f>IFERROR(IF(Table_Merge1[[#This Row],[LME Zinc 3-month]]*Table_Merge1[[#This Row],[Nima.مقدار]]=0,"",Table_Merge1[[#This Row],[LME Zinc 3-month]]*Table_Merge1[[#This Row],[Nima.مقدار]]),"")</f>
        <v/>
      </c>
      <c r="AR3693" s="288" t="str">
        <f>IFERROR(IF(Table_Merge1[[#This Row],[LME Zinc stock]]*Table_Merge1[[#This Row],[Azad.Sell]]=0,"",Table_Merge1[[#This Row],[LME Zinc stock]]*Table_Merge1[[#This Row],[Azad.Sell]]),"")</f>
        <v/>
      </c>
      <c r="AS3693" s="288" t="str">
        <f>IFERROR(IF(Table_Merge1[[#This Row],[LME Zinc 3-month]]*Table_Merge1[[#This Row],[Azad.Sell]]=0,"",Table_Merge1[[#This Row],[LME Zinc 3-month]]*Table_Merge1[[#This Row],[Azad.Sell]]),"")</f>
        <v/>
      </c>
      <c r="AT3693"/>
    </row>
    <row r="3694" spans="15:46" x14ac:dyDescent="0.25">
      <c r="O3694" s="283">
        <f>IFERROR(DATE(Table7[[#This Row],[year]],MONTH(DATEVALUE(Table7[[#This Row],[month]]&amp;"1")),Table7[[#This Row],[day]]),"")</f>
        <v>39742</v>
      </c>
      <c r="P3694" s="257" t="s">
        <v>7119</v>
      </c>
      <c r="Q3694" s="257">
        <v>2008</v>
      </c>
      <c r="R3694" s="257" t="s">
        <v>3448</v>
      </c>
      <c r="S3694" s="257">
        <v>21</v>
      </c>
      <c r="T3694" s="257">
        <v>781</v>
      </c>
      <c r="U3694" s="257">
        <v>2025</v>
      </c>
      <c r="V3694" s="257">
        <v>1548475</v>
      </c>
      <c r="X3694" s="260">
        <v>39822</v>
      </c>
      <c r="Z3694" s="260">
        <v>6</v>
      </c>
      <c r="AB3694" s="260" t="str">
        <f>IFERROR(IFERROR(VLOOKUP(Table_Merge1[[#This Row],[Column1]],Table11[#All],2,FALSE),LEFT(AB3695,8)&amp;IF(LEN((RIGHT(AB3695,2)+1))&lt;2,"0"&amp;(RIGHT(AB3695,2)+1),(RIGHT(AB3695,2)-1))),"")</f>
        <v/>
      </c>
      <c r="AC3694" s="259" t="str">
        <f>LEFT(Table_Merge1[[#This Row],[Column2]],4)</f>
        <v/>
      </c>
      <c r="AD3694" s="259" t="str">
        <f>RIGHT(LEFT(Table_Merge1[[#This Row],[Column2]],7),2)</f>
        <v/>
      </c>
      <c r="AE3694" s="259" t="str">
        <f>RIGHT(Table_Merge1[[#This Row],[Column2]],2)</f>
        <v/>
      </c>
      <c r="AH3694" s="260">
        <v>2009</v>
      </c>
      <c r="AI3694" t="s">
        <v>3431</v>
      </c>
      <c r="AJ3694" s="260">
        <v>9</v>
      </c>
      <c r="AK3694">
        <v>854</v>
      </c>
      <c r="AL3694" t="s">
        <v>3621</v>
      </c>
      <c r="AM3694" t="s">
        <v>3621</v>
      </c>
      <c r="AP3694" s="287" t="str">
        <f>IFERROR(IF(Table_Merge1[[#This Row],[LME Zinc stock]]*Table_Merge1[[#This Row],[Nima.مقدار]]=0,"",Table_Merge1[[#This Row],[LME Zinc stock]]*Table_Merge1[[#This Row],[Nima.مقدار]]),"")</f>
        <v/>
      </c>
      <c r="AQ3694" s="287" t="str">
        <f>IFERROR(IF(Table_Merge1[[#This Row],[LME Zinc 3-month]]*Table_Merge1[[#This Row],[Nima.مقدار]]=0,"",Table_Merge1[[#This Row],[LME Zinc 3-month]]*Table_Merge1[[#This Row],[Nima.مقدار]]),"")</f>
        <v/>
      </c>
      <c r="AR3694" s="288" t="str">
        <f>IFERROR(IF(Table_Merge1[[#This Row],[LME Zinc stock]]*Table_Merge1[[#This Row],[Azad.Sell]]=0,"",Table_Merge1[[#This Row],[LME Zinc stock]]*Table_Merge1[[#This Row],[Azad.Sell]]),"")</f>
        <v/>
      </c>
      <c r="AS3694" s="288" t="str">
        <f>IFERROR(IF(Table_Merge1[[#This Row],[LME Zinc 3-month]]*Table_Merge1[[#This Row],[Azad.Sell]]=0,"",Table_Merge1[[#This Row],[LME Zinc 3-month]]*Table_Merge1[[#This Row],[Azad.Sell]]),"")</f>
        <v/>
      </c>
      <c r="AT3694"/>
    </row>
    <row r="3695" spans="15:46" x14ac:dyDescent="0.25">
      <c r="O3695" s="284">
        <f>IFERROR(DATE(Table7[[#This Row],[year]],MONTH(DATEVALUE(Table7[[#This Row],[month]]&amp;"1")),Table7[[#This Row],[day]]),"")</f>
        <v>39741</v>
      </c>
      <c r="P3695" s="195" t="s">
        <v>7120</v>
      </c>
      <c r="Q3695" s="195">
        <v>2008</v>
      </c>
      <c r="R3695" s="195" t="s">
        <v>3448</v>
      </c>
      <c r="S3695" s="195">
        <v>20</v>
      </c>
      <c r="T3695" s="195">
        <v>803</v>
      </c>
      <c r="U3695" s="195">
        <v>2019</v>
      </c>
      <c r="V3695" s="195">
        <v>1537350</v>
      </c>
      <c r="X3695" s="260">
        <v>39821</v>
      </c>
      <c r="Z3695" s="260">
        <v>6</v>
      </c>
      <c r="AB3695" s="260" t="str">
        <f>IFERROR(IFERROR(VLOOKUP(Table_Merge1[[#This Row],[Column1]],Table11[#All],2,FALSE),LEFT(AB3696,8)&amp;IF(LEN((RIGHT(AB3696,2)+1))&lt;2,"0"&amp;(RIGHT(AB3696,2)+1),(RIGHT(AB3696,2)-1))),"")</f>
        <v/>
      </c>
      <c r="AC3695" s="259" t="str">
        <f>LEFT(Table_Merge1[[#This Row],[Column2]],4)</f>
        <v/>
      </c>
      <c r="AD3695" s="259" t="str">
        <f>RIGHT(LEFT(Table_Merge1[[#This Row],[Column2]],7),2)</f>
        <v/>
      </c>
      <c r="AE3695" s="259" t="str">
        <f>RIGHT(Table_Merge1[[#This Row],[Column2]],2)</f>
        <v/>
      </c>
      <c r="AH3695" s="260">
        <v>2009</v>
      </c>
      <c r="AI3695" t="s">
        <v>3431</v>
      </c>
      <c r="AJ3695" s="260">
        <v>8</v>
      </c>
      <c r="AK3695">
        <v>842.5</v>
      </c>
      <c r="AL3695">
        <v>1346.5</v>
      </c>
      <c r="AM3695">
        <v>2803650</v>
      </c>
      <c r="AP3695" s="287" t="str">
        <f>IFERROR(IF(Table_Merge1[[#This Row],[LME Zinc stock]]*Table_Merge1[[#This Row],[Nima.مقدار]]=0,"",Table_Merge1[[#This Row],[LME Zinc stock]]*Table_Merge1[[#This Row],[Nima.مقدار]]),"")</f>
        <v/>
      </c>
      <c r="AQ3695" s="287" t="str">
        <f>IFERROR(IF(Table_Merge1[[#This Row],[LME Zinc 3-month]]*Table_Merge1[[#This Row],[Nima.مقدار]]=0,"",Table_Merge1[[#This Row],[LME Zinc 3-month]]*Table_Merge1[[#This Row],[Nima.مقدار]]),"")</f>
        <v/>
      </c>
      <c r="AR3695" s="288" t="str">
        <f>IFERROR(IF(Table_Merge1[[#This Row],[LME Zinc stock]]*Table_Merge1[[#This Row],[Azad.Sell]]=0,"",Table_Merge1[[#This Row],[LME Zinc stock]]*Table_Merge1[[#This Row],[Azad.Sell]]),"")</f>
        <v/>
      </c>
      <c r="AS3695" s="288" t="str">
        <f>IFERROR(IF(Table_Merge1[[#This Row],[LME Zinc 3-month]]*Table_Merge1[[#This Row],[Azad.Sell]]=0,"",Table_Merge1[[#This Row],[LME Zinc 3-month]]*Table_Merge1[[#This Row],[Azad.Sell]]),"")</f>
        <v/>
      </c>
      <c r="AT3695"/>
    </row>
    <row r="3696" spans="15:46" x14ac:dyDescent="0.25">
      <c r="O3696" s="283">
        <f>IFERROR(DATE(Table7[[#This Row],[year]],MONTH(DATEVALUE(Table7[[#This Row],[month]]&amp;"1")),Table7[[#This Row],[day]]),"")</f>
        <v>39738</v>
      </c>
      <c r="P3696" s="257" t="s">
        <v>7121</v>
      </c>
      <c r="Q3696" s="257">
        <v>2008</v>
      </c>
      <c r="R3696" s="257" t="s">
        <v>3448</v>
      </c>
      <c r="S3696" s="257">
        <v>17</v>
      </c>
      <c r="T3696" s="257">
        <v>801</v>
      </c>
      <c r="U3696" s="257">
        <v>2019</v>
      </c>
      <c r="V3696" s="257">
        <v>1537350</v>
      </c>
      <c r="X3696" s="260">
        <v>39820</v>
      </c>
      <c r="Z3696" s="260">
        <v>6</v>
      </c>
      <c r="AB3696" s="260" t="str">
        <f>IFERROR(IFERROR(VLOOKUP(Table_Merge1[[#This Row],[Column1]],Table11[#All],2,FALSE),LEFT(AB3697,8)&amp;IF(LEN((RIGHT(AB3697,2)+1))&lt;2,"0"&amp;(RIGHT(AB3697,2)+1),(RIGHT(AB3697,2)-1))),"")</f>
        <v/>
      </c>
      <c r="AC3696" s="259" t="str">
        <f>LEFT(Table_Merge1[[#This Row],[Column2]],4)</f>
        <v/>
      </c>
      <c r="AD3696" s="259" t="str">
        <f>RIGHT(LEFT(Table_Merge1[[#This Row],[Column2]],7),2)</f>
        <v/>
      </c>
      <c r="AE3696" s="259" t="str">
        <f>RIGHT(Table_Merge1[[#This Row],[Column2]],2)</f>
        <v/>
      </c>
      <c r="AH3696" s="260">
        <v>2009</v>
      </c>
      <c r="AI3696" t="s">
        <v>3431</v>
      </c>
      <c r="AJ3696" s="260">
        <v>7</v>
      </c>
      <c r="AK3696">
        <v>864</v>
      </c>
      <c r="AL3696">
        <v>1341.5</v>
      </c>
      <c r="AM3696">
        <v>2791600</v>
      </c>
      <c r="AP3696" s="287" t="str">
        <f>IFERROR(IF(Table_Merge1[[#This Row],[LME Zinc stock]]*Table_Merge1[[#This Row],[Nima.مقدار]]=0,"",Table_Merge1[[#This Row],[LME Zinc stock]]*Table_Merge1[[#This Row],[Nima.مقدار]]),"")</f>
        <v/>
      </c>
      <c r="AQ3696" s="287" t="str">
        <f>IFERROR(IF(Table_Merge1[[#This Row],[LME Zinc 3-month]]*Table_Merge1[[#This Row],[Nima.مقدار]]=0,"",Table_Merge1[[#This Row],[LME Zinc 3-month]]*Table_Merge1[[#This Row],[Nima.مقدار]]),"")</f>
        <v/>
      </c>
      <c r="AR3696" s="288" t="str">
        <f>IFERROR(IF(Table_Merge1[[#This Row],[LME Zinc stock]]*Table_Merge1[[#This Row],[Azad.Sell]]=0,"",Table_Merge1[[#This Row],[LME Zinc stock]]*Table_Merge1[[#This Row],[Azad.Sell]]),"")</f>
        <v/>
      </c>
      <c r="AS3696" s="288" t="str">
        <f>IFERROR(IF(Table_Merge1[[#This Row],[LME Zinc 3-month]]*Table_Merge1[[#This Row],[Azad.Sell]]=0,"",Table_Merge1[[#This Row],[LME Zinc 3-month]]*Table_Merge1[[#This Row],[Azad.Sell]]),"")</f>
        <v/>
      </c>
      <c r="AT3696"/>
    </row>
    <row r="3697" spans="15:46" x14ac:dyDescent="0.25">
      <c r="O3697" s="284">
        <f>IFERROR(DATE(Table7[[#This Row],[year]],MONTH(DATEVALUE(Table7[[#This Row],[month]]&amp;"1")),Table7[[#This Row],[day]]),"")</f>
        <v>39737</v>
      </c>
      <c r="P3697" s="195" t="s">
        <v>7122</v>
      </c>
      <c r="Q3697" s="195">
        <v>2008</v>
      </c>
      <c r="R3697" s="195" t="s">
        <v>3448</v>
      </c>
      <c r="S3697" s="195">
        <v>16</v>
      </c>
      <c r="T3697" s="195">
        <v>834.5</v>
      </c>
      <c r="U3697" s="195">
        <v>2032.5</v>
      </c>
      <c r="V3697" s="195">
        <v>1537750</v>
      </c>
      <c r="X3697" s="260">
        <v>39819</v>
      </c>
      <c r="Z3697" s="260">
        <v>6</v>
      </c>
      <c r="AB3697" s="260" t="str">
        <f>IFERROR(IFERROR(VLOOKUP(Table_Merge1[[#This Row],[Column1]],Table11[#All],2,FALSE),LEFT(AB3698,8)&amp;IF(LEN((RIGHT(AB3698,2)+1))&lt;2,"0"&amp;(RIGHT(AB3698,2)+1),(RIGHT(AB3698,2)-1))),"")</f>
        <v/>
      </c>
      <c r="AC3697" s="259" t="str">
        <f>LEFT(Table_Merge1[[#This Row],[Column2]],4)</f>
        <v/>
      </c>
      <c r="AD3697" s="259" t="str">
        <f>RIGHT(LEFT(Table_Merge1[[#This Row],[Column2]],7),2)</f>
        <v/>
      </c>
      <c r="AE3697" s="259" t="str">
        <f>RIGHT(Table_Merge1[[#This Row],[Column2]],2)</f>
        <v/>
      </c>
      <c r="AH3697" s="260">
        <v>2009</v>
      </c>
      <c r="AI3697" t="s">
        <v>3431</v>
      </c>
      <c r="AJ3697" s="260">
        <v>6</v>
      </c>
      <c r="AK3697">
        <v>844</v>
      </c>
      <c r="AL3697">
        <v>1368</v>
      </c>
      <c r="AM3697">
        <v>2731850</v>
      </c>
      <c r="AP3697" s="287" t="str">
        <f>IFERROR(IF(Table_Merge1[[#This Row],[LME Zinc stock]]*Table_Merge1[[#This Row],[Nima.مقدار]]=0,"",Table_Merge1[[#This Row],[LME Zinc stock]]*Table_Merge1[[#This Row],[Nima.مقدار]]),"")</f>
        <v/>
      </c>
      <c r="AQ3697" s="287" t="str">
        <f>IFERROR(IF(Table_Merge1[[#This Row],[LME Zinc 3-month]]*Table_Merge1[[#This Row],[Nima.مقدار]]=0,"",Table_Merge1[[#This Row],[LME Zinc 3-month]]*Table_Merge1[[#This Row],[Nima.مقدار]]),"")</f>
        <v/>
      </c>
      <c r="AR3697" s="288" t="str">
        <f>IFERROR(IF(Table_Merge1[[#This Row],[LME Zinc stock]]*Table_Merge1[[#This Row],[Azad.Sell]]=0,"",Table_Merge1[[#This Row],[LME Zinc stock]]*Table_Merge1[[#This Row],[Azad.Sell]]),"")</f>
        <v/>
      </c>
      <c r="AS3697" s="288" t="str">
        <f>IFERROR(IF(Table_Merge1[[#This Row],[LME Zinc 3-month]]*Table_Merge1[[#This Row],[Azad.Sell]]=0,"",Table_Merge1[[#This Row],[LME Zinc 3-month]]*Table_Merge1[[#This Row],[Azad.Sell]]),"")</f>
        <v/>
      </c>
      <c r="AT3697"/>
    </row>
    <row r="3698" spans="15:46" x14ac:dyDescent="0.25">
      <c r="O3698" s="283">
        <f>IFERROR(DATE(Table7[[#This Row],[year]],MONTH(DATEVALUE(Table7[[#This Row],[month]]&amp;"1")),Table7[[#This Row],[day]]),"")</f>
        <v>39736</v>
      </c>
      <c r="P3698" s="257" t="s">
        <v>7123</v>
      </c>
      <c r="Q3698" s="257">
        <v>2008</v>
      </c>
      <c r="R3698" s="257" t="s">
        <v>3448</v>
      </c>
      <c r="S3698" s="257">
        <v>15</v>
      </c>
      <c r="T3698" s="257">
        <v>848.5</v>
      </c>
      <c r="U3698" s="257">
        <v>2075</v>
      </c>
      <c r="V3698" s="257">
        <v>1531375</v>
      </c>
      <c r="X3698" s="260">
        <v>39818</v>
      </c>
      <c r="Z3698" s="260">
        <v>6</v>
      </c>
      <c r="AB3698" s="260" t="str">
        <f>IFERROR(IFERROR(VLOOKUP(Table_Merge1[[#This Row],[Column1]],Table11[#All],2,FALSE),LEFT(AB3699,8)&amp;IF(LEN((RIGHT(AB3699,2)+1))&lt;2,"0"&amp;(RIGHT(AB3699,2)+1),(RIGHT(AB3699,2)-1))),"")</f>
        <v/>
      </c>
      <c r="AC3698" s="259" t="str">
        <f>LEFT(Table_Merge1[[#This Row],[Column2]],4)</f>
        <v/>
      </c>
      <c r="AD3698" s="259" t="str">
        <f>RIGHT(LEFT(Table_Merge1[[#This Row],[Column2]],7),2)</f>
        <v/>
      </c>
      <c r="AE3698" s="259" t="str">
        <f>RIGHT(Table_Merge1[[#This Row],[Column2]],2)</f>
        <v/>
      </c>
      <c r="AH3698" s="260">
        <v>2009</v>
      </c>
      <c r="AI3698" t="s">
        <v>3431</v>
      </c>
      <c r="AJ3698" s="260">
        <v>5</v>
      </c>
      <c r="AK3698">
        <v>860</v>
      </c>
      <c r="AL3698">
        <v>1340.5</v>
      </c>
      <c r="AM3698">
        <v>2719350</v>
      </c>
      <c r="AP3698" s="287" t="str">
        <f>IFERROR(IF(Table_Merge1[[#This Row],[LME Zinc stock]]*Table_Merge1[[#This Row],[Nima.مقدار]]=0,"",Table_Merge1[[#This Row],[LME Zinc stock]]*Table_Merge1[[#This Row],[Nima.مقدار]]),"")</f>
        <v/>
      </c>
      <c r="AQ3698" s="287" t="str">
        <f>IFERROR(IF(Table_Merge1[[#This Row],[LME Zinc 3-month]]*Table_Merge1[[#This Row],[Nima.مقدار]]=0,"",Table_Merge1[[#This Row],[LME Zinc 3-month]]*Table_Merge1[[#This Row],[Nima.مقدار]]),"")</f>
        <v/>
      </c>
      <c r="AR3698" s="288" t="str">
        <f>IFERROR(IF(Table_Merge1[[#This Row],[LME Zinc stock]]*Table_Merge1[[#This Row],[Azad.Sell]]=0,"",Table_Merge1[[#This Row],[LME Zinc stock]]*Table_Merge1[[#This Row],[Azad.Sell]]),"")</f>
        <v/>
      </c>
      <c r="AS3698" s="288" t="str">
        <f>IFERROR(IF(Table_Merge1[[#This Row],[LME Zinc 3-month]]*Table_Merge1[[#This Row],[Azad.Sell]]=0,"",Table_Merge1[[#This Row],[LME Zinc 3-month]]*Table_Merge1[[#This Row],[Azad.Sell]]),"")</f>
        <v/>
      </c>
      <c r="AT3698"/>
    </row>
    <row r="3699" spans="15:46" x14ac:dyDescent="0.25">
      <c r="O3699" s="284">
        <f>IFERROR(DATE(Table7[[#This Row],[year]],MONTH(DATEVALUE(Table7[[#This Row],[month]]&amp;"1")),Table7[[#This Row],[day]]),"")</f>
        <v>39735</v>
      </c>
      <c r="P3699" s="195" t="s">
        <v>7124</v>
      </c>
      <c r="Q3699" s="195">
        <v>2008</v>
      </c>
      <c r="R3699" s="195" t="s">
        <v>3448</v>
      </c>
      <c r="S3699" s="195">
        <v>14</v>
      </c>
      <c r="T3699" s="195">
        <v>849.5</v>
      </c>
      <c r="U3699" s="195">
        <v>2032</v>
      </c>
      <c r="V3699" s="195">
        <v>1532525</v>
      </c>
      <c r="X3699" s="260">
        <v>39815</v>
      </c>
      <c r="Z3699" s="260">
        <v>6</v>
      </c>
      <c r="AB3699" s="260" t="str">
        <f>IFERROR(IFERROR(VLOOKUP(Table_Merge1[[#This Row],[Column1]],Table11[#All],2,FALSE),LEFT(AB3700,8)&amp;IF(LEN((RIGHT(AB3700,2)+1))&lt;2,"0"&amp;(RIGHT(AB3700,2)+1),(RIGHT(AB3700,2)-1))),"")</f>
        <v/>
      </c>
      <c r="AC3699" s="259" t="str">
        <f>LEFT(Table_Merge1[[#This Row],[Column2]],4)</f>
        <v/>
      </c>
      <c r="AD3699" s="259" t="str">
        <f>RIGHT(LEFT(Table_Merge1[[#This Row],[Column2]],7),2)</f>
        <v/>
      </c>
      <c r="AE3699" s="259" t="str">
        <f>RIGHT(Table_Merge1[[#This Row],[Column2]],2)</f>
        <v/>
      </c>
      <c r="AH3699" s="260">
        <v>2009</v>
      </c>
      <c r="AI3699" t="s">
        <v>3431</v>
      </c>
      <c r="AJ3699" s="260">
        <v>2</v>
      </c>
      <c r="AK3699">
        <v>869.75</v>
      </c>
      <c r="AL3699">
        <v>1340.5</v>
      </c>
      <c r="AM3699">
        <v>2711550</v>
      </c>
      <c r="AP3699" s="287" t="str">
        <f>IFERROR(IF(Table_Merge1[[#This Row],[LME Zinc stock]]*Table_Merge1[[#This Row],[Nima.مقدار]]=0,"",Table_Merge1[[#This Row],[LME Zinc stock]]*Table_Merge1[[#This Row],[Nima.مقدار]]),"")</f>
        <v/>
      </c>
      <c r="AQ3699" s="287" t="str">
        <f>IFERROR(IF(Table_Merge1[[#This Row],[LME Zinc 3-month]]*Table_Merge1[[#This Row],[Nima.مقدار]]=0,"",Table_Merge1[[#This Row],[LME Zinc 3-month]]*Table_Merge1[[#This Row],[Nima.مقدار]]),"")</f>
        <v/>
      </c>
      <c r="AR3699" s="288" t="str">
        <f>IFERROR(IF(Table_Merge1[[#This Row],[LME Zinc stock]]*Table_Merge1[[#This Row],[Azad.Sell]]=0,"",Table_Merge1[[#This Row],[LME Zinc stock]]*Table_Merge1[[#This Row],[Azad.Sell]]),"")</f>
        <v/>
      </c>
      <c r="AS3699" s="288" t="str">
        <f>IFERROR(IF(Table_Merge1[[#This Row],[LME Zinc 3-month]]*Table_Merge1[[#This Row],[Azad.Sell]]=0,"",Table_Merge1[[#This Row],[LME Zinc 3-month]]*Table_Merge1[[#This Row],[Azad.Sell]]),"")</f>
        <v/>
      </c>
      <c r="AT3699"/>
    </row>
    <row r="3700" spans="15:46" x14ac:dyDescent="0.25">
      <c r="O3700" s="283">
        <f>IFERROR(DATE(Table7[[#This Row],[year]],MONTH(DATEVALUE(Table7[[#This Row],[month]]&amp;"1")),Table7[[#This Row],[day]]),"")</f>
        <v>39734</v>
      </c>
      <c r="P3700" s="257" t="s">
        <v>7125</v>
      </c>
      <c r="Q3700" s="257">
        <v>2008</v>
      </c>
      <c r="R3700" s="257" t="s">
        <v>3448</v>
      </c>
      <c r="S3700" s="257">
        <v>13</v>
      </c>
      <c r="T3700" s="257">
        <v>865</v>
      </c>
      <c r="U3700" s="257">
        <v>2026</v>
      </c>
      <c r="V3700" s="257">
        <v>1528400</v>
      </c>
      <c r="X3700" s="260">
        <v>39813</v>
      </c>
      <c r="Z3700" s="260">
        <v>6</v>
      </c>
      <c r="AB3700" s="260" t="str">
        <f>IFERROR(IFERROR(VLOOKUP(Table_Merge1[[#This Row],[Column1]],Table11[#All],2,FALSE),LEFT(AB3701,8)&amp;IF(LEN((RIGHT(AB3701,2)+1))&lt;2,"0"&amp;(RIGHT(AB3701,2)+1),(RIGHT(AB3701,2)-1))),"")</f>
        <v/>
      </c>
      <c r="AC3700" s="259" t="str">
        <f>LEFT(Table_Merge1[[#This Row],[Column2]],4)</f>
        <v/>
      </c>
      <c r="AD3700" s="259" t="str">
        <f>RIGHT(LEFT(Table_Merge1[[#This Row],[Column2]],7),2)</f>
        <v/>
      </c>
      <c r="AE3700" s="259" t="str">
        <f>RIGHT(Table_Merge1[[#This Row],[Column2]],2)</f>
        <v/>
      </c>
      <c r="AH3700" s="260">
        <v>2008</v>
      </c>
      <c r="AI3700" t="s">
        <v>3452</v>
      </c>
      <c r="AJ3700" s="260">
        <v>31</v>
      </c>
      <c r="AK3700">
        <v>865</v>
      </c>
      <c r="AL3700">
        <v>1466.5</v>
      </c>
      <c r="AM3700">
        <v>2479125</v>
      </c>
      <c r="AP3700" s="287" t="str">
        <f>IFERROR(IF(Table_Merge1[[#This Row],[LME Zinc stock]]*Table_Merge1[[#This Row],[Nima.مقدار]]=0,"",Table_Merge1[[#This Row],[LME Zinc stock]]*Table_Merge1[[#This Row],[Nima.مقدار]]),"")</f>
        <v/>
      </c>
      <c r="AQ3700" s="287" t="str">
        <f>IFERROR(IF(Table_Merge1[[#This Row],[LME Zinc 3-month]]*Table_Merge1[[#This Row],[Nima.مقدار]]=0,"",Table_Merge1[[#This Row],[LME Zinc 3-month]]*Table_Merge1[[#This Row],[Nima.مقدار]]),"")</f>
        <v/>
      </c>
      <c r="AR3700" s="288" t="str">
        <f>IFERROR(IF(Table_Merge1[[#This Row],[LME Zinc stock]]*Table_Merge1[[#This Row],[Azad.Sell]]=0,"",Table_Merge1[[#This Row],[LME Zinc stock]]*Table_Merge1[[#This Row],[Azad.Sell]]),"")</f>
        <v/>
      </c>
      <c r="AS3700" s="288" t="str">
        <f>IFERROR(IF(Table_Merge1[[#This Row],[LME Zinc 3-month]]*Table_Merge1[[#This Row],[Azad.Sell]]=0,"",Table_Merge1[[#This Row],[LME Zinc 3-month]]*Table_Merge1[[#This Row],[Azad.Sell]]),"")</f>
        <v/>
      </c>
      <c r="AT3700"/>
    </row>
    <row r="3701" spans="15:46" x14ac:dyDescent="0.25">
      <c r="O3701" s="284">
        <f>IFERROR(DATE(Table7[[#This Row],[year]],MONTH(DATEVALUE(Table7[[#This Row],[month]]&amp;"1")),Table7[[#This Row],[day]]),"")</f>
        <v>39731</v>
      </c>
      <c r="P3701" s="195" t="s">
        <v>7126</v>
      </c>
      <c r="Q3701" s="195">
        <v>2008</v>
      </c>
      <c r="R3701" s="195" t="s">
        <v>3448</v>
      </c>
      <c r="S3701" s="195">
        <v>10</v>
      </c>
      <c r="T3701" s="195">
        <v>918</v>
      </c>
      <c r="U3701" s="195" t="s">
        <v>3621</v>
      </c>
      <c r="V3701" s="195" t="s">
        <v>3621</v>
      </c>
      <c r="X3701" s="260">
        <v>39812</v>
      </c>
      <c r="Z3701" s="260">
        <v>6</v>
      </c>
      <c r="AB3701" s="260" t="str">
        <f>IFERROR(IFERROR(VLOOKUP(Table_Merge1[[#This Row],[Column1]],Table11[#All],2,FALSE),LEFT(AB3702,8)&amp;IF(LEN((RIGHT(AB3702,2)+1))&lt;2,"0"&amp;(RIGHT(AB3702,2)+1),(RIGHT(AB3702,2)-1))),"")</f>
        <v/>
      </c>
      <c r="AC3701" s="259" t="str">
        <f>LEFT(Table_Merge1[[#This Row],[Column2]],4)</f>
        <v/>
      </c>
      <c r="AD3701" s="259" t="str">
        <f>RIGHT(LEFT(Table_Merge1[[#This Row],[Column2]],7),2)</f>
        <v/>
      </c>
      <c r="AE3701" s="259" t="str">
        <f>RIGHT(Table_Merge1[[#This Row],[Column2]],2)</f>
        <v/>
      </c>
      <c r="AH3701" s="260">
        <v>2008</v>
      </c>
      <c r="AI3701" t="s">
        <v>3452</v>
      </c>
      <c r="AJ3701" s="260">
        <v>30</v>
      </c>
      <c r="AK3701">
        <v>870</v>
      </c>
      <c r="AL3701">
        <v>1488</v>
      </c>
      <c r="AM3701">
        <v>2445525</v>
      </c>
      <c r="AP3701" s="287" t="str">
        <f>IFERROR(IF(Table_Merge1[[#This Row],[LME Zinc stock]]*Table_Merge1[[#This Row],[Nima.مقدار]]=0,"",Table_Merge1[[#This Row],[LME Zinc stock]]*Table_Merge1[[#This Row],[Nima.مقدار]]),"")</f>
        <v/>
      </c>
      <c r="AQ3701" s="287" t="str">
        <f>IFERROR(IF(Table_Merge1[[#This Row],[LME Zinc 3-month]]*Table_Merge1[[#This Row],[Nima.مقدار]]=0,"",Table_Merge1[[#This Row],[LME Zinc 3-month]]*Table_Merge1[[#This Row],[Nima.مقدار]]),"")</f>
        <v/>
      </c>
      <c r="AR3701" s="288" t="str">
        <f>IFERROR(IF(Table_Merge1[[#This Row],[LME Zinc stock]]*Table_Merge1[[#This Row],[Azad.Sell]]=0,"",Table_Merge1[[#This Row],[LME Zinc stock]]*Table_Merge1[[#This Row],[Azad.Sell]]),"")</f>
        <v/>
      </c>
      <c r="AS3701" s="288" t="str">
        <f>IFERROR(IF(Table_Merge1[[#This Row],[LME Zinc 3-month]]*Table_Merge1[[#This Row],[Azad.Sell]]=0,"",Table_Merge1[[#This Row],[LME Zinc 3-month]]*Table_Merge1[[#This Row],[Azad.Sell]]),"")</f>
        <v/>
      </c>
      <c r="AT3701"/>
    </row>
    <row r="3702" spans="15:46" x14ac:dyDescent="0.25">
      <c r="O3702" s="283">
        <f>IFERROR(DATE(Table7[[#This Row],[year]],MONTH(DATEVALUE(Table7[[#This Row],[month]]&amp;"1")),Table7[[#This Row],[day]]),"")</f>
        <v>39730</v>
      </c>
      <c r="P3702" s="257" t="s">
        <v>7127</v>
      </c>
      <c r="Q3702" s="257">
        <v>2008</v>
      </c>
      <c r="R3702" s="257" t="s">
        <v>3448</v>
      </c>
      <c r="S3702" s="257">
        <v>9</v>
      </c>
      <c r="T3702" s="257">
        <v>886.75</v>
      </c>
      <c r="U3702" s="257">
        <v>2010</v>
      </c>
      <c r="V3702" s="257">
        <v>1524325</v>
      </c>
      <c r="X3702" s="260">
        <v>39811</v>
      </c>
      <c r="Z3702" s="260">
        <v>6</v>
      </c>
      <c r="AB3702" s="260" t="str">
        <f>IFERROR(IFERROR(VLOOKUP(Table_Merge1[[#This Row],[Column1]],Table11[#All],2,FALSE),LEFT(AB3703,8)&amp;IF(LEN((RIGHT(AB3703,2)+1))&lt;2,"0"&amp;(RIGHT(AB3703,2)+1),(RIGHT(AB3703,2)-1))),"")</f>
        <v/>
      </c>
      <c r="AC3702" s="259" t="str">
        <f>LEFT(Table_Merge1[[#This Row],[Column2]],4)</f>
        <v/>
      </c>
      <c r="AD3702" s="259" t="str">
        <f>RIGHT(LEFT(Table_Merge1[[#This Row],[Column2]],7),2)</f>
        <v/>
      </c>
      <c r="AE3702" s="259" t="str">
        <f>RIGHT(Table_Merge1[[#This Row],[Column2]],2)</f>
        <v/>
      </c>
      <c r="AH3702" s="260">
        <v>2008</v>
      </c>
      <c r="AI3702" t="s">
        <v>3452</v>
      </c>
      <c r="AJ3702" s="260">
        <v>29</v>
      </c>
      <c r="AK3702">
        <v>881</v>
      </c>
      <c r="AL3702">
        <v>1485</v>
      </c>
      <c r="AM3702">
        <v>2432825</v>
      </c>
      <c r="AP3702" s="287" t="str">
        <f>IFERROR(IF(Table_Merge1[[#This Row],[LME Zinc stock]]*Table_Merge1[[#This Row],[Nima.مقدار]]=0,"",Table_Merge1[[#This Row],[LME Zinc stock]]*Table_Merge1[[#This Row],[Nima.مقدار]]),"")</f>
        <v/>
      </c>
      <c r="AQ3702" s="287" t="str">
        <f>IFERROR(IF(Table_Merge1[[#This Row],[LME Zinc 3-month]]*Table_Merge1[[#This Row],[Nima.مقدار]]=0,"",Table_Merge1[[#This Row],[LME Zinc 3-month]]*Table_Merge1[[#This Row],[Nima.مقدار]]),"")</f>
        <v/>
      </c>
      <c r="AR3702" s="288" t="str">
        <f>IFERROR(IF(Table_Merge1[[#This Row],[LME Zinc stock]]*Table_Merge1[[#This Row],[Azad.Sell]]=0,"",Table_Merge1[[#This Row],[LME Zinc stock]]*Table_Merge1[[#This Row],[Azad.Sell]]),"")</f>
        <v/>
      </c>
      <c r="AS3702" s="288" t="str">
        <f>IFERROR(IF(Table_Merge1[[#This Row],[LME Zinc 3-month]]*Table_Merge1[[#This Row],[Azad.Sell]]=0,"",Table_Merge1[[#This Row],[LME Zinc 3-month]]*Table_Merge1[[#This Row],[Azad.Sell]]),"")</f>
        <v/>
      </c>
      <c r="AT3702"/>
    </row>
    <row r="3703" spans="15:46" x14ac:dyDescent="0.25">
      <c r="O3703" s="284">
        <f>IFERROR(DATE(Table7[[#This Row],[year]],MONTH(DATEVALUE(Table7[[#This Row],[month]]&amp;"1")),Table7[[#This Row],[day]]),"")</f>
        <v>39729</v>
      </c>
      <c r="P3703" s="195" t="s">
        <v>7128</v>
      </c>
      <c r="Q3703" s="195">
        <v>2008</v>
      </c>
      <c r="R3703" s="195" t="s">
        <v>3448</v>
      </c>
      <c r="S3703" s="195">
        <v>8</v>
      </c>
      <c r="T3703" s="195">
        <v>913</v>
      </c>
      <c r="U3703" s="195">
        <v>2094</v>
      </c>
      <c r="V3703" s="195">
        <v>1523175</v>
      </c>
      <c r="X3703" s="260">
        <v>39806</v>
      </c>
      <c r="Z3703" s="260">
        <v>6</v>
      </c>
      <c r="AB3703" s="260" t="str">
        <f>IFERROR(IFERROR(VLOOKUP(Table_Merge1[[#This Row],[Column1]],Table11[#All],2,FALSE),LEFT(AB3704,8)&amp;IF(LEN((RIGHT(AB3704,2)+1))&lt;2,"0"&amp;(RIGHT(AB3704,2)+1),(RIGHT(AB3704,2)-1))),"")</f>
        <v/>
      </c>
      <c r="AC3703" s="259" t="str">
        <f>LEFT(Table_Merge1[[#This Row],[Column2]],4)</f>
        <v/>
      </c>
      <c r="AD3703" s="259" t="str">
        <f>RIGHT(LEFT(Table_Merge1[[#This Row],[Column2]],7),2)</f>
        <v/>
      </c>
      <c r="AE3703" s="259" t="str">
        <f>RIGHT(Table_Merge1[[#This Row],[Column2]],2)</f>
        <v/>
      </c>
      <c r="AH3703" s="260">
        <v>2008</v>
      </c>
      <c r="AI3703" t="s">
        <v>3452</v>
      </c>
      <c r="AJ3703" s="260">
        <v>24</v>
      </c>
      <c r="AK3703">
        <v>836.75</v>
      </c>
      <c r="AL3703">
        <v>1513</v>
      </c>
      <c r="AM3703">
        <v>2421875</v>
      </c>
      <c r="AP3703" s="287" t="str">
        <f>IFERROR(IF(Table_Merge1[[#This Row],[LME Zinc stock]]*Table_Merge1[[#This Row],[Nima.مقدار]]=0,"",Table_Merge1[[#This Row],[LME Zinc stock]]*Table_Merge1[[#This Row],[Nima.مقدار]]),"")</f>
        <v/>
      </c>
      <c r="AQ3703" s="287" t="str">
        <f>IFERROR(IF(Table_Merge1[[#This Row],[LME Zinc 3-month]]*Table_Merge1[[#This Row],[Nima.مقدار]]=0,"",Table_Merge1[[#This Row],[LME Zinc 3-month]]*Table_Merge1[[#This Row],[Nima.مقدار]]),"")</f>
        <v/>
      </c>
      <c r="AR3703" s="288" t="str">
        <f>IFERROR(IF(Table_Merge1[[#This Row],[LME Zinc stock]]*Table_Merge1[[#This Row],[Azad.Sell]]=0,"",Table_Merge1[[#This Row],[LME Zinc stock]]*Table_Merge1[[#This Row],[Azad.Sell]]),"")</f>
        <v/>
      </c>
      <c r="AS3703" s="288" t="str">
        <f>IFERROR(IF(Table_Merge1[[#This Row],[LME Zinc 3-month]]*Table_Merge1[[#This Row],[Azad.Sell]]=0,"",Table_Merge1[[#This Row],[LME Zinc 3-month]]*Table_Merge1[[#This Row],[Azad.Sell]]),"")</f>
        <v/>
      </c>
      <c r="AT3703"/>
    </row>
    <row r="3704" spans="15:46" x14ac:dyDescent="0.25">
      <c r="O3704" s="283">
        <f>IFERROR(DATE(Table7[[#This Row],[year]],MONTH(DATEVALUE(Table7[[#This Row],[month]]&amp;"1")),Table7[[#This Row],[day]]),"")</f>
        <v>39728</v>
      </c>
      <c r="P3704" s="257" t="s">
        <v>7129</v>
      </c>
      <c r="Q3704" s="257">
        <v>2008</v>
      </c>
      <c r="R3704" s="257" t="s">
        <v>3448</v>
      </c>
      <c r="S3704" s="257">
        <v>7</v>
      </c>
      <c r="T3704" s="257">
        <v>881.75</v>
      </c>
      <c r="U3704" s="257">
        <v>2161</v>
      </c>
      <c r="V3704" s="257">
        <v>1506975</v>
      </c>
      <c r="X3704" s="260">
        <v>39805</v>
      </c>
      <c r="Z3704" s="260">
        <v>6</v>
      </c>
      <c r="AB3704" s="260" t="str">
        <f>IFERROR(IFERROR(VLOOKUP(Table_Merge1[[#This Row],[Column1]],Table11[#All],2,FALSE),LEFT(AB3705,8)&amp;IF(LEN((RIGHT(AB3705,2)+1))&lt;2,"0"&amp;(RIGHT(AB3705,2)+1),(RIGHT(AB3705,2)-1))),"")</f>
        <v/>
      </c>
      <c r="AC3704" s="259" t="str">
        <f>LEFT(Table_Merge1[[#This Row],[Column2]],4)</f>
        <v/>
      </c>
      <c r="AD3704" s="259" t="str">
        <f>RIGHT(LEFT(Table_Merge1[[#This Row],[Column2]],7),2)</f>
        <v/>
      </c>
      <c r="AE3704" s="259" t="str">
        <f>RIGHT(Table_Merge1[[#This Row],[Column2]],2)</f>
        <v/>
      </c>
      <c r="AH3704" s="260">
        <v>2008</v>
      </c>
      <c r="AI3704" t="s">
        <v>3452</v>
      </c>
      <c r="AJ3704" s="260">
        <v>23</v>
      </c>
      <c r="AK3704">
        <v>844</v>
      </c>
      <c r="AL3704">
        <v>1556</v>
      </c>
      <c r="AM3704">
        <v>2406225</v>
      </c>
      <c r="AP3704" s="287" t="str">
        <f>IFERROR(IF(Table_Merge1[[#This Row],[LME Zinc stock]]*Table_Merge1[[#This Row],[Nima.مقدار]]=0,"",Table_Merge1[[#This Row],[LME Zinc stock]]*Table_Merge1[[#This Row],[Nima.مقدار]]),"")</f>
        <v/>
      </c>
      <c r="AQ3704" s="287" t="str">
        <f>IFERROR(IF(Table_Merge1[[#This Row],[LME Zinc 3-month]]*Table_Merge1[[#This Row],[Nima.مقدار]]=0,"",Table_Merge1[[#This Row],[LME Zinc 3-month]]*Table_Merge1[[#This Row],[Nima.مقدار]]),"")</f>
        <v/>
      </c>
      <c r="AR3704" s="288" t="str">
        <f>IFERROR(IF(Table_Merge1[[#This Row],[LME Zinc stock]]*Table_Merge1[[#This Row],[Azad.Sell]]=0,"",Table_Merge1[[#This Row],[LME Zinc stock]]*Table_Merge1[[#This Row],[Azad.Sell]]),"")</f>
        <v/>
      </c>
      <c r="AS3704" s="288" t="str">
        <f>IFERROR(IF(Table_Merge1[[#This Row],[LME Zinc 3-month]]*Table_Merge1[[#This Row],[Azad.Sell]]=0,"",Table_Merge1[[#This Row],[LME Zinc 3-month]]*Table_Merge1[[#This Row],[Azad.Sell]]),"")</f>
        <v/>
      </c>
      <c r="AT3704"/>
    </row>
    <row r="3705" spans="15:46" x14ac:dyDescent="0.25">
      <c r="O3705" s="284">
        <f>IFERROR(DATE(Table7[[#This Row],[year]],MONTH(DATEVALUE(Table7[[#This Row],[month]]&amp;"1")),Table7[[#This Row],[day]]),"")</f>
        <v>39727</v>
      </c>
      <c r="P3705" s="195" t="s">
        <v>7130</v>
      </c>
      <c r="Q3705" s="195">
        <v>2008</v>
      </c>
      <c r="R3705" s="195" t="s">
        <v>3448</v>
      </c>
      <c r="S3705" s="195">
        <v>6</v>
      </c>
      <c r="T3705" s="195">
        <v>836.5</v>
      </c>
      <c r="U3705" s="195">
        <v>2071.5</v>
      </c>
      <c r="V3705" s="195">
        <v>1505775</v>
      </c>
      <c r="X3705" s="260">
        <v>39804</v>
      </c>
      <c r="Z3705" s="260">
        <v>6</v>
      </c>
      <c r="AB3705" s="260" t="str">
        <f>IFERROR(IFERROR(VLOOKUP(Table_Merge1[[#This Row],[Column1]],Table11[#All],2,FALSE),LEFT(AB3706,8)&amp;IF(LEN((RIGHT(AB3706,2)+1))&lt;2,"0"&amp;(RIGHT(AB3706,2)+1),(RIGHT(AB3706,2)-1))),"")</f>
        <v/>
      </c>
      <c r="AC3705" s="259" t="str">
        <f>LEFT(Table_Merge1[[#This Row],[Column2]],4)</f>
        <v/>
      </c>
      <c r="AD3705" s="259" t="str">
        <f>RIGHT(LEFT(Table_Merge1[[#This Row],[Column2]],7),2)</f>
        <v/>
      </c>
      <c r="AE3705" s="259" t="str">
        <f>RIGHT(Table_Merge1[[#This Row],[Column2]],2)</f>
        <v/>
      </c>
      <c r="AH3705" s="260">
        <v>2008</v>
      </c>
      <c r="AI3705" t="s">
        <v>3452</v>
      </c>
      <c r="AJ3705" s="260">
        <v>22</v>
      </c>
      <c r="AK3705">
        <v>846</v>
      </c>
      <c r="AL3705">
        <v>1552</v>
      </c>
      <c r="AM3705">
        <v>2394175</v>
      </c>
      <c r="AP3705" s="287" t="str">
        <f>IFERROR(IF(Table_Merge1[[#This Row],[LME Zinc stock]]*Table_Merge1[[#This Row],[Nima.مقدار]]=0,"",Table_Merge1[[#This Row],[LME Zinc stock]]*Table_Merge1[[#This Row],[Nima.مقدار]]),"")</f>
        <v/>
      </c>
      <c r="AQ3705" s="287" t="str">
        <f>IFERROR(IF(Table_Merge1[[#This Row],[LME Zinc 3-month]]*Table_Merge1[[#This Row],[Nima.مقدار]]=0,"",Table_Merge1[[#This Row],[LME Zinc 3-month]]*Table_Merge1[[#This Row],[Nima.مقدار]]),"")</f>
        <v/>
      </c>
      <c r="AR3705" s="288" t="str">
        <f>IFERROR(IF(Table_Merge1[[#This Row],[LME Zinc stock]]*Table_Merge1[[#This Row],[Azad.Sell]]=0,"",Table_Merge1[[#This Row],[LME Zinc stock]]*Table_Merge1[[#This Row],[Azad.Sell]]),"")</f>
        <v/>
      </c>
      <c r="AS3705" s="288" t="str">
        <f>IFERROR(IF(Table_Merge1[[#This Row],[LME Zinc 3-month]]*Table_Merge1[[#This Row],[Azad.Sell]]=0,"",Table_Merge1[[#This Row],[LME Zinc 3-month]]*Table_Merge1[[#This Row],[Azad.Sell]]),"")</f>
        <v/>
      </c>
      <c r="AT3705"/>
    </row>
    <row r="3706" spans="15:46" x14ac:dyDescent="0.25">
      <c r="O3706" s="283">
        <f>IFERROR(DATE(Table7[[#This Row],[year]],MONTH(DATEVALUE(Table7[[#This Row],[month]]&amp;"1")),Table7[[#This Row],[day]]),"")</f>
        <v>39724</v>
      </c>
      <c r="P3706" s="257" t="s">
        <v>7131</v>
      </c>
      <c r="Q3706" s="257">
        <v>2008</v>
      </c>
      <c r="R3706" s="257" t="s">
        <v>3448</v>
      </c>
      <c r="S3706" s="257">
        <v>3</v>
      </c>
      <c r="T3706" s="257">
        <v>842.5</v>
      </c>
      <c r="U3706" s="257">
        <v>1950.5</v>
      </c>
      <c r="V3706" s="257">
        <v>1505575</v>
      </c>
      <c r="X3706" s="260">
        <v>39801</v>
      </c>
      <c r="Z3706" s="260">
        <v>6</v>
      </c>
      <c r="AB3706" s="260" t="str">
        <f>IFERROR(IFERROR(VLOOKUP(Table_Merge1[[#This Row],[Column1]],Table11[#All],2,FALSE),LEFT(AB3707,8)&amp;IF(LEN((RIGHT(AB3707,2)+1))&lt;2,"0"&amp;(RIGHT(AB3707,2)+1),(RIGHT(AB3707,2)-1))),"")</f>
        <v/>
      </c>
      <c r="AC3706" s="259" t="str">
        <f>LEFT(Table_Merge1[[#This Row],[Column2]],4)</f>
        <v/>
      </c>
      <c r="AD3706" s="259" t="str">
        <f>RIGHT(LEFT(Table_Merge1[[#This Row],[Column2]],7),2)</f>
        <v/>
      </c>
      <c r="AE3706" s="259" t="str">
        <f>RIGHT(Table_Merge1[[#This Row],[Column2]],2)</f>
        <v/>
      </c>
      <c r="AH3706" s="260">
        <v>2008</v>
      </c>
      <c r="AI3706" t="s">
        <v>3452</v>
      </c>
      <c r="AJ3706" s="260">
        <v>19</v>
      </c>
      <c r="AK3706">
        <v>839</v>
      </c>
      <c r="AL3706">
        <v>1615</v>
      </c>
      <c r="AM3706">
        <v>2370350</v>
      </c>
      <c r="AP3706" s="287" t="str">
        <f>IFERROR(IF(Table_Merge1[[#This Row],[LME Zinc stock]]*Table_Merge1[[#This Row],[Nima.مقدار]]=0,"",Table_Merge1[[#This Row],[LME Zinc stock]]*Table_Merge1[[#This Row],[Nima.مقدار]]),"")</f>
        <v/>
      </c>
      <c r="AQ3706" s="287" t="str">
        <f>IFERROR(IF(Table_Merge1[[#This Row],[LME Zinc 3-month]]*Table_Merge1[[#This Row],[Nima.مقدار]]=0,"",Table_Merge1[[#This Row],[LME Zinc 3-month]]*Table_Merge1[[#This Row],[Nima.مقدار]]),"")</f>
        <v/>
      </c>
      <c r="AR3706" s="288" t="str">
        <f>IFERROR(IF(Table_Merge1[[#This Row],[LME Zinc stock]]*Table_Merge1[[#This Row],[Azad.Sell]]=0,"",Table_Merge1[[#This Row],[LME Zinc stock]]*Table_Merge1[[#This Row],[Azad.Sell]]),"")</f>
        <v/>
      </c>
      <c r="AS3706" s="288" t="str">
        <f>IFERROR(IF(Table_Merge1[[#This Row],[LME Zinc 3-month]]*Table_Merge1[[#This Row],[Azad.Sell]]=0,"",Table_Merge1[[#This Row],[LME Zinc 3-month]]*Table_Merge1[[#This Row],[Azad.Sell]]),"")</f>
        <v/>
      </c>
      <c r="AT3706"/>
    </row>
    <row r="3707" spans="15:46" x14ac:dyDescent="0.25">
      <c r="O3707" s="284">
        <f>IFERROR(DATE(Table7[[#This Row],[year]],MONTH(DATEVALUE(Table7[[#This Row],[month]]&amp;"1")),Table7[[#This Row],[day]]),"")</f>
        <v>39723</v>
      </c>
      <c r="P3707" s="195" t="s">
        <v>7132</v>
      </c>
      <c r="Q3707" s="195">
        <v>2008</v>
      </c>
      <c r="R3707" s="195" t="s">
        <v>3448</v>
      </c>
      <c r="S3707" s="195">
        <v>2</v>
      </c>
      <c r="T3707" s="195">
        <v>866.25</v>
      </c>
      <c r="U3707" s="195">
        <v>1930</v>
      </c>
      <c r="V3707" s="195">
        <v>1503025</v>
      </c>
      <c r="X3707" s="260">
        <v>39800</v>
      </c>
      <c r="Z3707" s="260">
        <v>6</v>
      </c>
      <c r="AB3707" s="260" t="str">
        <f>IFERROR(IFERROR(VLOOKUP(Table_Merge1[[#This Row],[Column1]],Table11[#All],2,FALSE),LEFT(AB3708,8)&amp;IF(LEN((RIGHT(AB3708,2)+1))&lt;2,"0"&amp;(RIGHT(AB3708,2)+1),(RIGHT(AB3708,2)-1))),"")</f>
        <v/>
      </c>
      <c r="AC3707" s="259" t="str">
        <f>LEFT(Table_Merge1[[#This Row],[Column2]],4)</f>
        <v/>
      </c>
      <c r="AD3707" s="259" t="str">
        <f>RIGHT(LEFT(Table_Merge1[[#This Row],[Column2]],7),2)</f>
        <v/>
      </c>
      <c r="AE3707" s="259" t="str">
        <f>RIGHT(Table_Merge1[[#This Row],[Column2]],2)</f>
        <v/>
      </c>
      <c r="AH3707" s="260">
        <v>2008</v>
      </c>
      <c r="AI3707" t="s">
        <v>3452</v>
      </c>
      <c r="AJ3707" s="260">
        <v>18</v>
      </c>
      <c r="AK3707">
        <v>872.5</v>
      </c>
      <c r="AL3707">
        <v>1598.5</v>
      </c>
      <c r="AM3707">
        <v>2357100</v>
      </c>
      <c r="AP3707" s="287" t="str">
        <f>IFERROR(IF(Table_Merge1[[#This Row],[LME Zinc stock]]*Table_Merge1[[#This Row],[Nima.مقدار]]=0,"",Table_Merge1[[#This Row],[LME Zinc stock]]*Table_Merge1[[#This Row],[Nima.مقدار]]),"")</f>
        <v/>
      </c>
      <c r="AQ3707" s="287" t="str">
        <f>IFERROR(IF(Table_Merge1[[#This Row],[LME Zinc 3-month]]*Table_Merge1[[#This Row],[Nima.مقدار]]=0,"",Table_Merge1[[#This Row],[LME Zinc 3-month]]*Table_Merge1[[#This Row],[Nima.مقدار]]),"")</f>
        <v/>
      </c>
      <c r="AR3707" s="288" t="str">
        <f>IFERROR(IF(Table_Merge1[[#This Row],[LME Zinc stock]]*Table_Merge1[[#This Row],[Azad.Sell]]=0,"",Table_Merge1[[#This Row],[LME Zinc stock]]*Table_Merge1[[#This Row],[Azad.Sell]]),"")</f>
        <v/>
      </c>
      <c r="AS3707" s="288" t="str">
        <f>IFERROR(IF(Table_Merge1[[#This Row],[LME Zinc 3-month]]*Table_Merge1[[#This Row],[Azad.Sell]]=0,"",Table_Merge1[[#This Row],[LME Zinc 3-month]]*Table_Merge1[[#This Row],[Azad.Sell]]),"")</f>
        <v/>
      </c>
      <c r="AT3707"/>
    </row>
    <row r="3708" spans="15:46" x14ac:dyDescent="0.25">
      <c r="O3708" s="283">
        <f>IFERROR(DATE(Table7[[#This Row],[year]],MONTH(DATEVALUE(Table7[[#This Row],[month]]&amp;"1")),Table7[[#This Row],[day]]),"")</f>
        <v>39722</v>
      </c>
      <c r="P3708" s="257" t="s">
        <v>7133</v>
      </c>
      <c r="Q3708" s="257">
        <v>2008</v>
      </c>
      <c r="R3708" s="257" t="s">
        <v>3448</v>
      </c>
      <c r="S3708" s="257">
        <v>1</v>
      </c>
      <c r="T3708" s="257">
        <v>876</v>
      </c>
      <c r="U3708" s="257">
        <v>1963</v>
      </c>
      <c r="V3708" s="257">
        <v>1500150</v>
      </c>
      <c r="X3708" s="260">
        <v>39799</v>
      </c>
      <c r="Z3708" s="260">
        <v>6</v>
      </c>
      <c r="AB3708" s="260" t="str">
        <f>IFERROR(IFERROR(VLOOKUP(Table_Merge1[[#This Row],[Column1]],Table11[#All],2,FALSE),LEFT(AB3709,8)&amp;IF(LEN((RIGHT(AB3709,2)+1))&lt;2,"0"&amp;(RIGHT(AB3709,2)+1),(RIGHT(AB3709,2)-1))),"")</f>
        <v/>
      </c>
      <c r="AC3708" s="259" t="str">
        <f>LEFT(Table_Merge1[[#This Row],[Column2]],4)</f>
        <v/>
      </c>
      <c r="AD3708" s="259" t="str">
        <f>RIGHT(LEFT(Table_Merge1[[#This Row],[Column2]],7),2)</f>
        <v/>
      </c>
      <c r="AE3708" s="259" t="str">
        <f>RIGHT(Table_Merge1[[#This Row],[Column2]],2)</f>
        <v/>
      </c>
      <c r="AH3708" s="260">
        <v>2008</v>
      </c>
      <c r="AI3708" t="s">
        <v>3452</v>
      </c>
      <c r="AJ3708" s="260">
        <v>17</v>
      </c>
      <c r="AK3708">
        <v>853.75</v>
      </c>
      <c r="AL3708">
        <v>1545.5</v>
      </c>
      <c r="AM3708">
        <v>2345225</v>
      </c>
      <c r="AP3708" s="287" t="str">
        <f>IFERROR(IF(Table_Merge1[[#This Row],[LME Zinc stock]]*Table_Merge1[[#This Row],[Nima.مقدار]]=0,"",Table_Merge1[[#This Row],[LME Zinc stock]]*Table_Merge1[[#This Row],[Nima.مقدار]]),"")</f>
        <v/>
      </c>
      <c r="AQ3708" s="287" t="str">
        <f>IFERROR(IF(Table_Merge1[[#This Row],[LME Zinc 3-month]]*Table_Merge1[[#This Row],[Nima.مقدار]]=0,"",Table_Merge1[[#This Row],[LME Zinc 3-month]]*Table_Merge1[[#This Row],[Nima.مقدار]]),"")</f>
        <v/>
      </c>
      <c r="AR3708" s="288" t="str">
        <f>IFERROR(IF(Table_Merge1[[#This Row],[LME Zinc stock]]*Table_Merge1[[#This Row],[Azad.Sell]]=0,"",Table_Merge1[[#This Row],[LME Zinc stock]]*Table_Merge1[[#This Row],[Azad.Sell]]),"")</f>
        <v/>
      </c>
      <c r="AS3708" s="288" t="str">
        <f>IFERROR(IF(Table_Merge1[[#This Row],[LME Zinc 3-month]]*Table_Merge1[[#This Row],[Azad.Sell]]=0,"",Table_Merge1[[#This Row],[LME Zinc 3-month]]*Table_Merge1[[#This Row],[Azad.Sell]]),"")</f>
        <v/>
      </c>
      <c r="AT3708"/>
    </row>
    <row r="3709" spans="15:46" x14ac:dyDescent="0.25">
      <c r="O3709" s="284">
        <f>IFERROR(DATE(Table7[[#This Row],[year]],MONTH(DATEVALUE(Table7[[#This Row],[month]]&amp;"1")),Table7[[#This Row],[day]]),"")</f>
        <v>39721</v>
      </c>
      <c r="P3709" s="195" t="s">
        <v>7134</v>
      </c>
      <c r="Q3709" s="195">
        <v>2008</v>
      </c>
      <c r="R3709" s="195" t="s">
        <v>3447</v>
      </c>
      <c r="S3709" s="195">
        <v>30</v>
      </c>
      <c r="T3709" s="195">
        <v>897</v>
      </c>
      <c r="U3709" s="195">
        <v>2104</v>
      </c>
      <c r="V3709" s="195">
        <v>1494675</v>
      </c>
      <c r="X3709" s="260">
        <v>39798</v>
      </c>
      <c r="Z3709" s="260">
        <v>6</v>
      </c>
      <c r="AB3709" s="260" t="str">
        <f>IFERROR(IFERROR(VLOOKUP(Table_Merge1[[#This Row],[Column1]],Table11[#All],2,FALSE),LEFT(AB3710,8)&amp;IF(LEN((RIGHT(AB3710,2)+1))&lt;2,"0"&amp;(RIGHT(AB3710,2)+1),(RIGHT(AB3710,2)-1))),"")</f>
        <v/>
      </c>
      <c r="AC3709" s="259" t="str">
        <f>LEFT(Table_Merge1[[#This Row],[Column2]],4)</f>
        <v/>
      </c>
      <c r="AD3709" s="259" t="str">
        <f>RIGHT(LEFT(Table_Merge1[[#This Row],[Column2]],7),2)</f>
        <v/>
      </c>
      <c r="AE3709" s="259" t="str">
        <f>RIGHT(Table_Merge1[[#This Row],[Column2]],2)</f>
        <v/>
      </c>
      <c r="AH3709" s="260">
        <v>2008</v>
      </c>
      <c r="AI3709" t="s">
        <v>3452</v>
      </c>
      <c r="AJ3709" s="260">
        <v>16</v>
      </c>
      <c r="AK3709">
        <v>833.5</v>
      </c>
      <c r="AL3709">
        <v>1535.5</v>
      </c>
      <c r="AM3709">
        <v>2338300</v>
      </c>
      <c r="AP3709" s="287" t="str">
        <f>IFERROR(IF(Table_Merge1[[#This Row],[LME Zinc stock]]*Table_Merge1[[#This Row],[Nima.مقدار]]=0,"",Table_Merge1[[#This Row],[LME Zinc stock]]*Table_Merge1[[#This Row],[Nima.مقدار]]),"")</f>
        <v/>
      </c>
      <c r="AQ3709" s="287" t="str">
        <f>IFERROR(IF(Table_Merge1[[#This Row],[LME Zinc 3-month]]*Table_Merge1[[#This Row],[Nima.مقدار]]=0,"",Table_Merge1[[#This Row],[LME Zinc 3-month]]*Table_Merge1[[#This Row],[Nima.مقدار]]),"")</f>
        <v/>
      </c>
      <c r="AR3709" s="288" t="str">
        <f>IFERROR(IF(Table_Merge1[[#This Row],[LME Zinc stock]]*Table_Merge1[[#This Row],[Azad.Sell]]=0,"",Table_Merge1[[#This Row],[LME Zinc stock]]*Table_Merge1[[#This Row],[Azad.Sell]]),"")</f>
        <v/>
      </c>
      <c r="AS3709" s="288" t="str">
        <f>IFERROR(IF(Table_Merge1[[#This Row],[LME Zinc 3-month]]*Table_Merge1[[#This Row],[Azad.Sell]]=0,"",Table_Merge1[[#This Row],[LME Zinc 3-month]]*Table_Merge1[[#This Row],[Azad.Sell]]),"")</f>
        <v/>
      </c>
      <c r="AT3709"/>
    </row>
    <row r="3710" spans="15:46" x14ac:dyDescent="0.25">
      <c r="O3710" s="283">
        <f>IFERROR(DATE(Table7[[#This Row],[year]],MONTH(DATEVALUE(Table7[[#This Row],[month]]&amp;"1")),Table7[[#This Row],[day]]),"")</f>
        <v>39720</v>
      </c>
      <c r="P3710" s="257" t="s">
        <v>7135</v>
      </c>
      <c r="Q3710" s="257">
        <v>2008</v>
      </c>
      <c r="R3710" s="257" t="s">
        <v>3447</v>
      </c>
      <c r="S3710" s="257">
        <v>29</v>
      </c>
      <c r="T3710" s="257">
        <v>876.5</v>
      </c>
      <c r="U3710" s="257">
        <v>2165</v>
      </c>
      <c r="V3710" s="257">
        <v>1487350</v>
      </c>
      <c r="X3710" s="260">
        <v>39797</v>
      </c>
      <c r="Z3710" s="260">
        <v>6</v>
      </c>
      <c r="AB3710" s="260" t="str">
        <f>IFERROR(IFERROR(VLOOKUP(Table_Merge1[[#This Row],[Column1]],Table11[#All],2,FALSE),LEFT(AB3711,8)&amp;IF(LEN((RIGHT(AB3711,2)+1))&lt;2,"0"&amp;(RIGHT(AB3711,2)+1),(RIGHT(AB3711,2)-1))),"")</f>
        <v/>
      </c>
      <c r="AC3710" s="259" t="str">
        <f>LEFT(Table_Merge1[[#This Row],[Column2]],4)</f>
        <v/>
      </c>
      <c r="AD3710" s="259" t="str">
        <f>RIGHT(LEFT(Table_Merge1[[#This Row],[Column2]],7),2)</f>
        <v/>
      </c>
      <c r="AE3710" s="259" t="str">
        <f>RIGHT(Table_Merge1[[#This Row],[Column2]],2)</f>
        <v/>
      </c>
      <c r="AH3710" s="260">
        <v>2008</v>
      </c>
      <c r="AI3710" t="s">
        <v>3452</v>
      </c>
      <c r="AJ3710" s="260">
        <v>15</v>
      </c>
      <c r="AK3710">
        <v>827.5</v>
      </c>
      <c r="AL3710">
        <v>0</v>
      </c>
      <c r="AM3710">
        <v>0</v>
      </c>
      <c r="AP3710" s="287" t="str">
        <f>IFERROR(IF(Table_Merge1[[#This Row],[LME Zinc stock]]*Table_Merge1[[#This Row],[Nima.مقدار]]=0,"",Table_Merge1[[#This Row],[LME Zinc stock]]*Table_Merge1[[#This Row],[Nima.مقدار]]),"")</f>
        <v/>
      </c>
      <c r="AQ3710" s="287" t="str">
        <f>IFERROR(IF(Table_Merge1[[#This Row],[LME Zinc 3-month]]*Table_Merge1[[#This Row],[Nima.مقدار]]=0,"",Table_Merge1[[#This Row],[LME Zinc 3-month]]*Table_Merge1[[#This Row],[Nima.مقدار]]),"")</f>
        <v/>
      </c>
      <c r="AR3710" s="288" t="str">
        <f>IFERROR(IF(Table_Merge1[[#This Row],[LME Zinc stock]]*Table_Merge1[[#This Row],[Azad.Sell]]=0,"",Table_Merge1[[#This Row],[LME Zinc stock]]*Table_Merge1[[#This Row],[Azad.Sell]]),"")</f>
        <v/>
      </c>
      <c r="AS3710" s="288" t="str">
        <f>IFERROR(IF(Table_Merge1[[#This Row],[LME Zinc 3-month]]*Table_Merge1[[#This Row],[Azad.Sell]]=0,"",Table_Merge1[[#This Row],[LME Zinc 3-month]]*Table_Merge1[[#This Row],[Azad.Sell]]),"")</f>
        <v/>
      </c>
      <c r="AT3710"/>
    </row>
    <row r="3711" spans="15:46" x14ac:dyDescent="0.25">
      <c r="O3711" s="284">
        <f>IFERROR(DATE(Table7[[#This Row],[year]],MONTH(DATEVALUE(Table7[[#This Row],[month]]&amp;"1")),Table7[[#This Row],[day]]),"")</f>
        <v>39717</v>
      </c>
      <c r="P3711" s="195" t="s">
        <v>7136</v>
      </c>
      <c r="Q3711" s="195">
        <v>2008</v>
      </c>
      <c r="R3711" s="195" t="s">
        <v>3447</v>
      </c>
      <c r="S3711" s="195">
        <v>26</v>
      </c>
      <c r="T3711" s="195">
        <v>869</v>
      </c>
      <c r="U3711" s="195">
        <v>2175</v>
      </c>
      <c r="V3711" s="195">
        <v>1482250</v>
      </c>
      <c r="X3711" s="260">
        <v>39794</v>
      </c>
      <c r="Z3711" s="260">
        <v>7</v>
      </c>
      <c r="AB3711" s="260" t="str">
        <f>IFERROR(IFERROR(VLOOKUP(Table_Merge1[[#This Row],[Column1]],Table11[#All],2,FALSE),LEFT(AB3712,8)&amp;IF(LEN((RIGHT(AB3712,2)+1))&lt;2,"0"&amp;(RIGHT(AB3712,2)+1),(RIGHT(AB3712,2)-1))),"")</f>
        <v/>
      </c>
      <c r="AC3711" s="259" t="str">
        <f>LEFT(Table_Merge1[[#This Row],[Column2]],4)</f>
        <v/>
      </c>
      <c r="AD3711" s="259" t="str">
        <f>RIGHT(LEFT(Table_Merge1[[#This Row],[Column2]],7),2)</f>
        <v/>
      </c>
      <c r="AE3711" s="259" t="str">
        <f>RIGHT(Table_Merge1[[#This Row],[Column2]],2)</f>
        <v/>
      </c>
      <c r="AH3711" s="260">
        <v>2008</v>
      </c>
      <c r="AI3711" t="s">
        <v>3452</v>
      </c>
      <c r="AJ3711" s="260">
        <v>12</v>
      </c>
      <c r="AK3711">
        <v>813.75</v>
      </c>
      <c r="AL3711">
        <v>0</v>
      </c>
      <c r="AM3711">
        <v>0</v>
      </c>
      <c r="AP3711" s="287" t="str">
        <f>IFERROR(IF(Table_Merge1[[#This Row],[LME Zinc stock]]*Table_Merge1[[#This Row],[Nima.مقدار]]=0,"",Table_Merge1[[#This Row],[LME Zinc stock]]*Table_Merge1[[#This Row],[Nima.مقدار]]),"")</f>
        <v/>
      </c>
      <c r="AQ3711" s="287" t="str">
        <f>IFERROR(IF(Table_Merge1[[#This Row],[LME Zinc 3-month]]*Table_Merge1[[#This Row],[Nima.مقدار]]=0,"",Table_Merge1[[#This Row],[LME Zinc 3-month]]*Table_Merge1[[#This Row],[Nima.مقدار]]),"")</f>
        <v/>
      </c>
      <c r="AR3711" s="288" t="str">
        <f>IFERROR(IF(Table_Merge1[[#This Row],[LME Zinc stock]]*Table_Merge1[[#This Row],[Azad.Sell]]=0,"",Table_Merge1[[#This Row],[LME Zinc stock]]*Table_Merge1[[#This Row],[Azad.Sell]]),"")</f>
        <v/>
      </c>
      <c r="AS3711" s="288" t="str">
        <f>IFERROR(IF(Table_Merge1[[#This Row],[LME Zinc 3-month]]*Table_Merge1[[#This Row],[Azad.Sell]]=0,"",Table_Merge1[[#This Row],[LME Zinc 3-month]]*Table_Merge1[[#This Row],[Azad.Sell]]),"")</f>
        <v/>
      </c>
      <c r="AT3711"/>
    </row>
    <row r="3712" spans="15:46" x14ac:dyDescent="0.25">
      <c r="O3712" s="283">
        <f>IFERROR(DATE(Table7[[#This Row],[year]],MONTH(DATEVALUE(Table7[[#This Row],[month]]&amp;"1")),Table7[[#This Row],[day]]),"")</f>
        <v>39716</v>
      </c>
      <c r="P3712" s="257" t="s">
        <v>7137</v>
      </c>
      <c r="Q3712" s="257">
        <v>2008</v>
      </c>
      <c r="R3712" s="257" t="s">
        <v>3447</v>
      </c>
      <c r="S3712" s="257">
        <v>25</v>
      </c>
      <c r="T3712" s="257">
        <v>889</v>
      </c>
      <c r="U3712" s="257">
        <v>2178</v>
      </c>
      <c r="V3712" s="257">
        <v>1470450</v>
      </c>
      <c r="X3712" s="260">
        <v>39793</v>
      </c>
      <c r="Z3712" s="260">
        <v>7</v>
      </c>
      <c r="AB3712" s="260" t="str">
        <f>IFERROR(IFERROR(VLOOKUP(Table_Merge1[[#This Row],[Column1]],Table11[#All],2,FALSE),LEFT(AB3713,8)&amp;IF(LEN((RIGHT(AB3713,2)+1))&lt;2,"0"&amp;(RIGHT(AB3713,2)+1),(RIGHT(AB3713,2)-1))),"")</f>
        <v/>
      </c>
      <c r="AC3712" s="259" t="str">
        <f>LEFT(Table_Merge1[[#This Row],[Column2]],4)</f>
        <v/>
      </c>
      <c r="AD3712" s="259" t="str">
        <f>RIGHT(LEFT(Table_Merge1[[#This Row],[Column2]],7),2)</f>
        <v/>
      </c>
      <c r="AE3712" s="259" t="str">
        <f>RIGHT(Table_Merge1[[#This Row],[Column2]],2)</f>
        <v/>
      </c>
      <c r="AH3712" s="260">
        <v>2008</v>
      </c>
      <c r="AI3712" t="s">
        <v>3452</v>
      </c>
      <c r="AJ3712" s="260">
        <v>11</v>
      </c>
      <c r="AK3712">
        <v>821</v>
      </c>
      <c r="AL3712">
        <v>0</v>
      </c>
      <c r="AM3712">
        <v>0</v>
      </c>
      <c r="AP3712" s="287" t="str">
        <f>IFERROR(IF(Table_Merge1[[#This Row],[LME Zinc stock]]*Table_Merge1[[#This Row],[Nima.مقدار]]=0,"",Table_Merge1[[#This Row],[LME Zinc stock]]*Table_Merge1[[#This Row],[Nima.مقدار]]),"")</f>
        <v/>
      </c>
      <c r="AQ3712" s="287" t="str">
        <f>IFERROR(IF(Table_Merge1[[#This Row],[LME Zinc 3-month]]*Table_Merge1[[#This Row],[Nima.مقدار]]=0,"",Table_Merge1[[#This Row],[LME Zinc 3-month]]*Table_Merge1[[#This Row],[Nima.مقدار]]),"")</f>
        <v/>
      </c>
      <c r="AR3712" s="288" t="str">
        <f>IFERROR(IF(Table_Merge1[[#This Row],[LME Zinc stock]]*Table_Merge1[[#This Row],[Azad.Sell]]=0,"",Table_Merge1[[#This Row],[LME Zinc stock]]*Table_Merge1[[#This Row],[Azad.Sell]]),"")</f>
        <v/>
      </c>
      <c r="AS3712" s="288" t="str">
        <f>IFERROR(IF(Table_Merge1[[#This Row],[LME Zinc 3-month]]*Table_Merge1[[#This Row],[Azad.Sell]]=0,"",Table_Merge1[[#This Row],[LME Zinc 3-month]]*Table_Merge1[[#This Row],[Azad.Sell]]),"")</f>
        <v/>
      </c>
      <c r="AT3712"/>
    </row>
    <row r="3713" spans="15:46" x14ac:dyDescent="0.25">
      <c r="O3713" s="284">
        <f>IFERROR(DATE(Table7[[#This Row],[year]],MONTH(DATEVALUE(Table7[[#This Row],[month]]&amp;"1")),Table7[[#This Row],[day]]),"")</f>
        <v>39715</v>
      </c>
      <c r="P3713" s="195" t="s">
        <v>7138</v>
      </c>
      <c r="Q3713" s="195">
        <v>2008</v>
      </c>
      <c r="R3713" s="195" t="s">
        <v>3447</v>
      </c>
      <c r="S3713" s="195">
        <v>24</v>
      </c>
      <c r="T3713" s="195">
        <v>888.5</v>
      </c>
      <c r="U3713" s="195">
        <v>2213</v>
      </c>
      <c r="V3713" s="195">
        <v>1461225</v>
      </c>
      <c r="X3713" s="260">
        <v>39792</v>
      </c>
      <c r="Z3713" s="260">
        <v>7</v>
      </c>
      <c r="AB3713" s="260" t="str">
        <f>IFERROR(IFERROR(VLOOKUP(Table_Merge1[[#This Row],[Column1]],Table11[#All],2,FALSE),LEFT(AB3714,8)&amp;IF(LEN((RIGHT(AB3714,2)+1))&lt;2,"0"&amp;(RIGHT(AB3714,2)+1),(RIGHT(AB3714,2)-1))),"")</f>
        <v/>
      </c>
      <c r="AC3713" s="259" t="str">
        <f>LEFT(Table_Merge1[[#This Row],[Column2]],4)</f>
        <v/>
      </c>
      <c r="AD3713" s="259" t="str">
        <f>RIGHT(LEFT(Table_Merge1[[#This Row],[Column2]],7),2)</f>
        <v/>
      </c>
      <c r="AE3713" s="259" t="str">
        <f>RIGHT(Table_Merge1[[#This Row],[Column2]],2)</f>
        <v/>
      </c>
      <c r="AH3713" s="260">
        <v>2008</v>
      </c>
      <c r="AI3713" t="s">
        <v>3452</v>
      </c>
      <c r="AJ3713" s="260">
        <v>10</v>
      </c>
      <c r="AK3713">
        <v>785.75</v>
      </c>
      <c r="AL3713">
        <v>0</v>
      </c>
      <c r="AM3713">
        <v>0</v>
      </c>
      <c r="AP3713" s="287" t="str">
        <f>IFERROR(IF(Table_Merge1[[#This Row],[LME Zinc stock]]*Table_Merge1[[#This Row],[Nima.مقدار]]=0,"",Table_Merge1[[#This Row],[LME Zinc stock]]*Table_Merge1[[#This Row],[Nima.مقدار]]),"")</f>
        <v/>
      </c>
      <c r="AQ3713" s="287" t="str">
        <f>IFERROR(IF(Table_Merge1[[#This Row],[LME Zinc 3-month]]*Table_Merge1[[#This Row],[Nima.مقدار]]=0,"",Table_Merge1[[#This Row],[LME Zinc 3-month]]*Table_Merge1[[#This Row],[Nima.مقدار]]),"")</f>
        <v/>
      </c>
      <c r="AR3713" s="288" t="str">
        <f>IFERROR(IF(Table_Merge1[[#This Row],[LME Zinc stock]]*Table_Merge1[[#This Row],[Azad.Sell]]=0,"",Table_Merge1[[#This Row],[LME Zinc stock]]*Table_Merge1[[#This Row],[Azad.Sell]]),"")</f>
        <v/>
      </c>
      <c r="AS3713" s="288" t="str">
        <f>IFERROR(IF(Table_Merge1[[#This Row],[LME Zinc 3-month]]*Table_Merge1[[#This Row],[Azad.Sell]]=0,"",Table_Merge1[[#This Row],[LME Zinc 3-month]]*Table_Merge1[[#This Row],[Azad.Sell]]),"")</f>
        <v/>
      </c>
      <c r="AT3713"/>
    </row>
    <row r="3714" spans="15:46" x14ac:dyDescent="0.25">
      <c r="O3714" s="283">
        <f>IFERROR(DATE(Table7[[#This Row],[year]],MONTH(DATEVALUE(Table7[[#This Row],[month]]&amp;"1")),Table7[[#This Row],[day]]),"")</f>
        <v>39714</v>
      </c>
      <c r="P3714" s="257" t="s">
        <v>7139</v>
      </c>
      <c r="Q3714" s="257">
        <v>2008</v>
      </c>
      <c r="R3714" s="257" t="s">
        <v>3447</v>
      </c>
      <c r="S3714" s="257">
        <v>23</v>
      </c>
      <c r="T3714" s="257">
        <v>892.5</v>
      </c>
      <c r="U3714" s="257">
        <v>2307</v>
      </c>
      <c r="V3714" s="257">
        <v>1405350</v>
      </c>
      <c r="X3714" s="260">
        <v>39791</v>
      </c>
      <c r="Z3714" s="260">
        <v>7</v>
      </c>
      <c r="AB3714" s="260" t="str">
        <f>IFERROR(IFERROR(VLOOKUP(Table_Merge1[[#This Row],[Column1]],Table11[#All],2,FALSE),LEFT(AB3715,8)&amp;IF(LEN((RIGHT(AB3715,2)+1))&lt;2,"0"&amp;(RIGHT(AB3715,2)+1),(RIGHT(AB3715,2)-1))),"")</f>
        <v/>
      </c>
      <c r="AC3714" s="259" t="str">
        <f>LEFT(Table_Merge1[[#This Row],[Column2]],4)</f>
        <v/>
      </c>
      <c r="AD3714" s="259" t="str">
        <f>RIGHT(LEFT(Table_Merge1[[#This Row],[Column2]],7),2)</f>
        <v/>
      </c>
      <c r="AE3714" s="259" t="str">
        <f>RIGHT(Table_Merge1[[#This Row],[Column2]],2)</f>
        <v/>
      </c>
      <c r="AH3714" s="260">
        <v>2008</v>
      </c>
      <c r="AI3714" t="s">
        <v>3452</v>
      </c>
      <c r="AJ3714" s="260">
        <v>9</v>
      </c>
      <c r="AK3714">
        <v>771</v>
      </c>
      <c r="AL3714">
        <v>0</v>
      </c>
      <c r="AM3714">
        <v>0</v>
      </c>
      <c r="AP3714" s="287" t="str">
        <f>IFERROR(IF(Table_Merge1[[#This Row],[LME Zinc stock]]*Table_Merge1[[#This Row],[Nima.مقدار]]=0,"",Table_Merge1[[#This Row],[LME Zinc stock]]*Table_Merge1[[#This Row],[Nima.مقدار]]),"")</f>
        <v/>
      </c>
      <c r="AQ3714" s="287" t="str">
        <f>IFERROR(IF(Table_Merge1[[#This Row],[LME Zinc 3-month]]*Table_Merge1[[#This Row],[Nima.مقدار]]=0,"",Table_Merge1[[#This Row],[LME Zinc 3-month]]*Table_Merge1[[#This Row],[Nima.مقدار]]),"")</f>
        <v/>
      </c>
      <c r="AR3714" s="288" t="str">
        <f>IFERROR(IF(Table_Merge1[[#This Row],[LME Zinc stock]]*Table_Merge1[[#This Row],[Azad.Sell]]=0,"",Table_Merge1[[#This Row],[LME Zinc stock]]*Table_Merge1[[#This Row],[Azad.Sell]]),"")</f>
        <v/>
      </c>
      <c r="AS3714" s="288" t="str">
        <f>IFERROR(IF(Table_Merge1[[#This Row],[LME Zinc 3-month]]*Table_Merge1[[#This Row],[Azad.Sell]]=0,"",Table_Merge1[[#This Row],[LME Zinc 3-month]]*Table_Merge1[[#This Row],[Azad.Sell]]),"")</f>
        <v/>
      </c>
      <c r="AT3714"/>
    </row>
    <row r="3715" spans="15:46" x14ac:dyDescent="0.25">
      <c r="O3715" s="284">
        <f>IFERROR(DATE(Table7[[#This Row],[year]],MONTH(DATEVALUE(Table7[[#This Row],[month]]&amp;"1")),Table7[[#This Row],[day]]),"")</f>
        <v>39713</v>
      </c>
      <c r="P3715" s="195" t="s">
        <v>7140</v>
      </c>
      <c r="Q3715" s="195">
        <v>2008</v>
      </c>
      <c r="R3715" s="195" t="s">
        <v>3447</v>
      </c>
      <c r="S3715" s="195">
        <v>22</v>
      </c>
      <c r="T3715" s="195">
        <v>873</v>
      </c>
      <c r="U3715" s="195">
        <v>2255</v>
      </c>
      <c r="V3715" s="195">
        <v>1398600</v>
      </c>
      <c r="X3715" s="260">
        <v>39790</v>
      </c>
      <c r="Z3715" s="260">
        <v>7</v>
      </c>
      <c r="AB3715" s="260" t="str">
        <f>IFERROR(IFERROR(VLOOKUP(Table_Merge1[[#This Row],[Column1]],Table11[#All],2,FALSE),LEFT(AB3716,8)&amp;IF(LEN((RIGHT(AB3716,2)+1))&lt;2,"0"&amp;(RIGHT(AB3716,2)+1),(RIGHT(AB3716,2)-1))),"")</f>
        <v/>
      </c>
      <c r="AC3715" s="259" t="str">
        <f>LEFT(Table_Merge1[[#This Row],[Column2]],4)</f>
        <v/>
      </c>
      <c r="AD3715" s="259" t="str">
        <f>RIGHT(LEFT(Table_Merge1[[#This Row],[Column2]],7),2)</f>
        <v/>
      </c>
      <c r="AE3715" s="259" t="str">
        <f>RIGHT(Table_Merge1[[#This Row],[Column2]],2)</f>
        <v/>
      </c>
      <c r="AH3715" s="260">
        <v>2008</v>
      </c>
      <c r="AI3715" t="s">
        <v>3452</v>
      </c>
      <c r="AJ3715" s="260">
        <v>8</v>
      </c>
      <c r="AK3715">
        <v>772.25</v>
      </c>
      <c r="AL3715" t="s">
        <v>3621</v>
      </c>
      <c r="AM3715" t="s">
        <v>3621</v>
      </c>
      <c r="AP3715" s="287" t="str">
        <f>IFERROR(IF(Table_Merge1[[#This Row],[LME Zinc stock]]*Table_Merge1[[#This Row],[Nima.مقدار]]=0,"",Table_Merge1[[#This Row],[LME Zinc stock]]*Table_Merge1[[#This Row],[Nima.مقدار]]),"")</f>
        <v/>
      </c>
      <c r="AQ3715" s="287" t="str">
        <f>IFERROR(IF(Table_Merge1[[#This Row],[LME Zinc 3-month]]*Table_Merge1[[#This Row],[Nima.مقدار]]=0,"",Table_Merge1[[#This Row],[LME Zinc 3-month]]*Table_Merge1[[#This Row],[Nima.مقدار]]),"")</f>
        <v/>
      </c>
      <c r="AR3715" s="288" t="str">
        <f>IFERROR(IF(Table_Merge1[[#This Row],[LME Zinc stock]]*Table_Merge1[[#This Row],[Azad.Sell]]=0,"",Table_Merge1[[#This Row],[LME Zinc stock]]*Table_Merge1[[#This Row],[Azad.Sell]]),"")</f>
        <v/>
      </c>
      <c r="AS3715" s="288" t="str">
        <f>IFERROR(IF(Table_Merge1[[#This Row],[LME Zinc 3-month]]*Table_Merge1[[#This Row],[Azad.Sell]]=0,"",Table_Merge1[[#This Row],[LME Zinc 3-month]]*Table_Merge1[[#This Row],[Azad.Sell]]),"")</f>
        <v/>
      </c>
      <c r="AT3715"/>
    </row>
    <row r="3716" spans="15:46" x14ac:dyDescent="0.25">
      <c r="O3716" s="283">
        <f>IFERROR(DATE(Table7[[#This Row],[year]],MONTH(DATEVALUE(Table7[[#This Row],[month]]&amp;"1")),Table7[[#This Row],[day]]),"")</f>
        <v>39710</v>
      </c>
      <c r="P3716" s="257" t="s">
        <v>7141</v>
      </c>
      <c r="Q3716" s="257">
        <v>2008</v>
      </c>
      <c r="R3716" s="257" t="s">
        <v>3447</v>
      </c>
      <c r="S3716" s="257">
        <v>19</v>
      </c>
      <c r="T3716" s="257">
        <v>837.5</v>
      </c>
      <c r="U3716" s="257">
        <v>2215</v>
      </c>
      <c r="V3716" s="257">
        <v>1396025</v>
      </c>
      <c r="X3716" s="260">
        <v>39787</v>
      </c>
      <c r="Z3716" s="260">
        <v>7</v>
      </c>
      <c r="AB3716" s="260" t="str">
        <f>IFERROR(IFERROR(VLOOKUP(Table_Merge1[[#This Row],[Column1]],Table11[#All],2,FALSE),LEFT(AB3717,8)&amp;IF(LEN((RIGHT(AB3717,2)+1))&lt;2,"0"&amp;(RIGHT(AB3717,2)+1),(RIGHT(AB3717,2)-1))),"")</f>
        <v/>
      </c>
      <c r="AC3716" s="259" t="str">
        <f>LEFT(Table_Merge1[[#This Row],[Column2]],4)</f>
        <v/>
      </c>
      <c r="AD3716" s="259" t="str">
        <f>RIGHT(LEFT(Table_Merge1[[#This Row],[Column2]],7),2)</f>
        <v/>
      </c>
      <c r="AE3716" s="259" t="str">
        <f>RIGHT(Table_Merge1[[#This Row],[Column2]],2)</f>
        <v/>
      </c>
      <c r="AH3716" s="260">
        <v>2008</v>
      </c>
      <c r="AI3716" t="s">
        <v>3452</v>
      </c>
      <c r="AJ3716" s="260">
        <v>5</v>
      </c>
      <c r="AK3716">
        <v>771.75</v>
      </c>
      <c r="AL3716">
        <v>1497</v>
      </c>
      <c r="AM3716">
        <v>2328900</v>
      </c>
      <c r="AP3716" s="287" t="str">
        <f>IFERROR(IF(Table_Merge1[[#This Row],[LME Zinc stock]]*Table_Merge1[[#This Row],[Nima.مقدار]]=0,"",Table_Merge1[[#This Row],[LME Zinc stock]]*Table_Merge1[[#This Row],[Nima.مقدار]]),"")</f>
        <v/>
      </c>
      <c r="AQ3716" s="287" t="str">
        <f>IFERROR(IF(Table_Merge1[[#This Row],[LME Zinc 3-month]]*Table_Merge1[[#This Row],[Nima.مقدار]]=0,"",Table_Merge1[[#This Row],[LME Zinc 3-month]]*Table_Merge1[[#This Row],[Nima.مقدار]]),"")</f>
        <v/>
      </c>
      <c r="AR3716" s="288" t="str">
        <f>IFERROR(IF(Table_Merge1[[#This Row],[LME Zinc stock]]*Table_Merge1[[#This Row],[Azad.Sell]]=0,"",Table_Merge1[[#This Row],[LME Zinc stock]]*Table_Merge1[[#This Row],[Azad.Sell]]),"")</f>
        <v/>
      </c>
      <c r="AS3716" s="288" t="str">
        <f>IFERROR(IF(Table_Merge1[[#This Row],[LME Zinc 3-month]]*Table_Merge1[[#This Row],[Azad.Sell]]=0,"",Table_Merge1[[#This Row],[LME Zinc 3-month]]*Table_Merge1[[#This Row],[Azad.Sell]]),"")</f>
        <v/>
      </c>
      <c r="AT3716"/>
    </row>
    <row r="3717" spans="15:46" x14ac:dyDescent="0.25">
      <c r="O3717" s="284">
        <f>IFERROR(DATE(Table7[[#This Row],[year]],MONTH(DATEVALUE(Table7[[#This Row],[month]]&amp;"1")),Table7[[#This Row],[day]]),"")</f>
        <v>39709</v>
      </c>
      <c r="P3717" s="195" t="s">
        <v>7142</v>
      </c>
      <c r="Q3717" s="195">
        <v>2008</v>
      </c>
      <c r="R3717" s="195" t="s">
        <v>3447</v>
      </c>
      <c r="S3717" s="195">
        <v>18</v>
      </c>
      <c r="T3717" s="195">
        <v>864.25</v>
      </c>
      <c r="U3717" s="195">
        <v>2298.5</v>
      </c>
      <c r="V3717" s="195">
        <v>1394525</v>
      </c>
      <c r="X3717" s="260">
        <v>39786</v>
      </c>
      <c r="Z3717" s="260">
        <v>7</v>
      </c>
      <c r="AB3717" s="260" t="str">
        <f>IFERROR(IFERROR(VLOOKUP(Table_Merge1[[#This Row],[Column1]],Table11[#All],2,FALSE),LEFT(AB3718,8)&amp;IF(LEN((RIGHT(AB3718,2)+1))&lt;2,"0"&amp;(RIGHT(AB3718,2)+1),(RIGHT(AB3718,2)-1))),"")</f>
        <v/>
      </c>
      <c r="AC3717" s="259" t="str">
        <f>LEFT(Table_Merge1[[#This Row],[Column2]],4)</f>
        <v/>
      </c>
      <c r="AD3717" s="259" t="str">
        <f>RIGHT(LEFT(Table_Merge1[[#This Row],[Column2]],7),2)</f>
        <v/>
      </c>
      <c r="AE3717" s="259" t="str">
        <f>RIGHT(Table_Merge1[[#This Row],[Column2]],2)</f>
        <v/>
      </c>
      <c r="AH3717" s="260">
        <v>2008</v>
      </c>
      <c r="AI3717" t="s">
        <v>3452</v>
      </c>
      <c r="AJ3717" s="260">
        <v>4</v>
      </c>
      <c r="AK3717">
        <v>772.75</v>
      </c>
      <c r="AL3717">
        <v>1485</v>
      </c>
      <c r="AM3717">
        <v>2302025</v>
      </c>
      <c r="AP3717" s="287" t="str">
        <f>IFERROR(IF(Table_Merge1[[#This Row],[LME Zinc stock]]*Table_Merge1[[#This Row],[Nima.مقدار]]=0,"",Table_Merge1[[#This Row],[LME Zinc stock]]*Table_Merge1[[#This Row],[Nima.مقدار]]),"")</f>
        <v/>
      </c>
      <c r="AQ3717" s="287" t="str">
        <f>IFERROR(IF(Table_Merge1[[#This Row],[LME Zinc 3-month]]*Table_Merge1[[#This Row],[Nima.مقدار]]=0,"",Table_Merge1[[#This Row],[LME Zinc 3-month]]*Table_Merge1[[#This Row],[Nima.مقدار]]),"")</f>
        <v/>
      </c>
      <c r="AR3717" s="288" t="str">
        <f>IFERROR(IF(Table_Merge1[[#This Row],[LME Zinc stock]]*Table_Merge1[[#This Row],[Azad.Sell]]=0,"",Table_Merge1[[#This Row],[LME Zinc stock]]*Table_Merge1[[#This Row],[Azad.Sell]]),"")</f>
        <v/>
      </c>
      <c r="AS3717" s="288" t="str">
        <f>IFERROR(IF(Table_Merge1[[#This Row],[LME Zinc 3-month]]*Table_Merge1[[#This Row],[Azad.Sell]]=0,"",Table_Merge1[[#This Row],[LME Zinc 3-month]]*Table_Merge1[[#This Row],[Azad.Sell]]),"")</f>
        <v/>
      </c>
      <c r="AT3717"/>
    </row>
    <row r="3718" spans="15:46" x14ac:dyDescent="0.25">
      <c r="O3718" s="283">
        <f>IFERROR(DATE(Table7[[#This Row],[year]],MONTH(DATEVALUE(Table7[[#This Row],[month]]&amp;"1")),Table7[[#This Row],[day]]),"")</f>
        <v>39708</v>
      </c>
      <c r="P3718" s="257" t="s">
        <v>7143</v>
      </c>
      <c r="Q3718" s="257">
        <v>2008</v>
      </c>
      <c r="R3718" s="257" t="s">
        <v>3447</v>
      </c>
      <c r="S3718" s="257">
        <v>17</v>
      </c>
      <c r="T3718" s="257">
        <v>785.5</v>
      </c>
      <c r="U3718" s="257">
        <v>2320.5</v>
      </c>
      <c r="V3718" s="257">
        <v>1394550</v>
      </c>
      <c r="X3718" s="260">
        <v>39785</v>
      </c>
      <c r="Z3718" s="260">
        <v>7</v>
      </c>
      <c r="AB3718" s="260" t="str">
        <f>IFERROR(IFERROR(VLOOKUP(Table_Merge1[[#This Row],[Column1]],Table11[#All],2,FALSE),LEFT(AB3719,8)&amp;IF(LEN((RIGHT(AB3719,2)+1))&lt;2,"0"&amp;(RIGHT(AB3719,2)+1),(RIGHT(AB3719,2)-1))),"")</f>
        <v/>
      </c>
      <c r="AC3718" s="259" t="str">
        <f>LEFT(Table_Merge1[[#This Row],[Column2]],4)</f>
        <v/>
      </c>
      <c r="AD3718" s="259" t="str">
        <f>RIGHT(LEFT(Table_Merge1[[#This Row],[Column2]],7),2)</f>
        <v/>
      </c>
      <c r="AE3718" s="259" t="str">
        <f>RIGHT(Table_Merge1[[#This Row],[Column2]],2)</f>
        <v/>
      </c>
      <c r="AH3718" s="260">
        <v>2008</v>
      </c>
      <c r="AI3718" t="s">
        <v>3452</v>
      </c>
      <c r="AJ3718" s="260">
        <v>3</v>
      </c>
      <c r="AK3718">
        <v>773.5</v>
      </c>
      <c r="AL3718">
        <v>1505.5</v>
      </c>
      <c r="AM3718">
        <v>2253025</v>
      </c>
      <c r="AP3718" s="287" t="str">
        <f>IFERROR(IF(Table_Merge1[[#This Row],[LME Zinc stock]]*Table_Merge1[[#This Row],[Nima.مقدار]]=0,"",Table_Merge1[[#This Row],[LME Zinc stock]]*Table_Merge1[[#This Row],[Nima.مقدار]]),"")</f>
        <v/>
      </c>
      <c r="AQ3718" s="287" t="str">
        <f>IFERROR(IF(Table_Merge1[[#This Row],[LME Zinc 3-month]]*Table_Merge1[[#This Row],[Nima.مقدار]]=0,"",Table_Merge1[[#This Row],[LME Zinc 3-month]]*Table_Merge1[[#This Row],[Nima.مقدار]]),"")</f>
        <v/>
      </c>
      <c r="AR3718" s="288" t="str">
        <f>IFERROR(IF(Table_Merge1[[#This Row],[LME Zinc stock]]*Table_Merge1[[#This Row],[Azad.Sell]]=0,"",Table_Merge1[[#This Row],[LME Zinc stock]]*Table_Merge1[[#This Row],[Azad.Sell]]),"")</f>
        <v/>
      </c>
      <c r="AS3718" s="288" t="str">
        <f>IFERROR(IF(Table_Merge1[[#This Row],[LME Zinc 3-month]]*Table_Merge1[[#This Row],[Azad.Sell]]=0,"",Table_Merge1[[#This Row],[LME Zinc 3-month]]*Table_Merge1[[#This Row],[Azad.Sell]]),"")</f>
        <v/>
      </c>
      <c r="AT3718"/>
    </row>
    <row r="3719" spans="15:46" x14ac:dyDescent="0.25">
      <c r="O3719" s="284">
        <f>IFERROR(DATE(Table7[[#This Row],[year]],MONTH(DATEVALUE(Table7[[#This Row],[month]]&amp;"1")),Table7[[#This Row],[day]]),"")</f>
        <v>39707</v>
      </c>
      <c r="P3719" s="195" t="s">
        <v>7144</v>
      </c>
      <c r="Q3719" s="195">
        <v>2008</v>
      </c>
      <c r="R3719" s="195" t="s">
        <v>3447</v>
      </c>
      <c r="S3719" s="195">
        <v>16</v>
      </c>
      <c r="T3719" s="195">
        <v>779.75</v>
      </c>
      <c r="U3719" s="195">
        <v>2275</v>
      </c>
      <c r="V3719" s="195">
        <v>1387750</v>
      </c>
      <c r="X3719" s="260">
        <v>39784</v>
      </c>
      <c r="Z3719" s="260">
        <v>7</v>
      </c>
      <c r="AB3719" s="260" t="str">
        <f>IFERROR(IFERROR(VLOOKUP(Table_Merge1[[#This Row],[Column1]],Table11[#All],2,FALSE),LEFT(AB3720,8)&amp;IF(LEN((RIGHT(AB3720,2)+1))&lt;2,"0"&amp;(RIGHT(AB3720,2)+1),(RIGHT(AB3720,2)-1))),"")</f>
        <v/>
      </c>
      <c r="AC3719" s="259" t="str">
        <f>LEFT(Table_Merge1[[#This Row],[Column2]],4)</f>
        <v/>
      </c>
      <c r="AD3719" s="259" t="str">
        <f>RIGHT(LEFT(Table_Merge1[[#This Row],[Column2]],7),2)</f>
        <v/>
      </c>
      <c r="AE3719" s="259" t="str">
        <f>RIGHT(Table_Merge1[[#This Row],[Column2]],2)</f>
        <v/>
      </c>
      <c r="AH3719" s="260">
        <v>2008</v>
      </c>
      <c r="AI3719" t="s">
        <v>3452</v>
      </c>
      <c r="AJ3719" s="260">
        <v>2</v>
      </c>
      <c r="AK3719">
        <v>772.5</v>
      </c>
      <c r="AL3719">
        <v>1540</v>
      </c>
      <c r="AM3719">
        <v>2250000</v>
      </c>
      <c r="AP3719" s="287" t="str">
        <f>IFERROR(IF(Table_Merge1[[#This Row],[LME Zinc stock]]*Table_Merge1[[#This Row],[Nima.مقدار]]=0,"",Table_Merge1[[#This Row],[LME Zinc stock]]*Table_Merge1[[#This Row],[Nima.مقدار]]),"")</f>
        <v/>
      </c>
      <c r="AQ3719" s="287" t="str">
        <f>IFERROR(IF(Table_Merge1[[#This Row],[LME Zinc 3-month]]*Table_Merge1[[#This Row],[Nima.مقدار]]=0,"",Table_Merge1[[#This Row],[LME Zinc 3-month]]*Table_Merge1[[#This Row],[Nima.مقدار]]),"")</f>
        <v/>
      </c>
      <c r="AR3719" s="288" t="str">
        <f>IFERROR(IF(Table_Merge1[[#This Row],[LME Zinc stock]]*Table_Merge1[[#This Row],[Azad.Sell]]=0,"",Table_Merge1[[#This Row],[LME Zinc stock]]*Table_Merge1[[#This Row],[Azad.Sell]]),"")</f>
        <v/>
      </c>
      <c r="AS3719" s="288" t="str">
        <f>IFERROR(IF(Table_Merge1[[#This Row],[LME Zinc 3-month]]*Table_Merge1[[#This Row],[Azad.Sell]]=0,"",Table_Merge1[[#This Row],[LME Zinc 3-month]]*Table_Merge1[[#This Row],[Azad.Sell]]),"")</f>
        <v/>
      </c>
      <c r="AT3719"/>
    </row>
    <row r="3720" spans="15:46" x14ac:dyDescent="0.25">
      <c r="O3720" s="283">
        <f>IFERROR(DATE(Table7[[#This Row],[year]],MONTH(DATEVALUE(Table7[[#This Row],[month]]&amp;"1")),Table7[[#This Row],[day]]),"")</f>
        <v>39706</v>
      </c>
      <c r="P3720" s="257" t="s">
        <v>7145</v>
      </c>
      <c r="Q3720" s="257">
        <v>2008</v>
      </c>
      <c r="R3720" s="257" t="s">
        <v>3447</v>
      </c>
      <c r="S3720" s="257">
        <v>15</v>
      </c>
      <c r="T3720" s="257">
        <v>779.25</v>
      </c>
      <c r="U3720" s="257">
        <v>2255</v>
      </c>
      <c r="V3720" s="257">
        <v>1385625</v>
      </c>
      <c r="X3720" s="260">
        <v>39783</v>
      </c>
      <c r="Z3720" s="260">
        <v>7</v>
      </c>
      <c r="AB3720" s="260" t="str">
        <f>IFERROR(IFERROR(VLOOKUP(Table_Merge1[[#This Row],[Column1]],Table11[#All],2,FALSE),LEFT(AB3721,8)&amp;IF(LEN((RIGHT(AB3721,2)+1))&lt;2,"0"&amp;(RIGHT(AB3721,2)+1),(RIGHT(AB3721,2)-1))),"")</f>
        <v/>
      </c>
      <c r="AC3720" s="259" t="str">
        <f>LEFT(Table_Merge1[[#This Row],[Column2]],4)</f>
        <v/>
      </c>
      <c r="AD3720" s="259" t="str">
        <f>RIGHT(LEFT(Table_Merge1[[#This Row],[Column2]],7),2)</f>
        <v/>
      </c>
      <c r="AE3720" s="259" t="str">
        <f>RIGHT(Table_Merge1[[#This Row],[Column2]],2)</f>
        <v/>
      </c>
      <c r="AH3720" s="260">
        <v>2008</v>
      </c>
      <c r="AI3720" t="s">
        <v>3452</v>
      </c>
      <c r="AJ3720" s="260">
        <v>1</v>
      </c>
      <c r="AK3720">
        <v>795.5</v>
      </c>
      <c r="AL3720">
        <v>1550.5</v>
      </c>
      <c r="AM3720">
        <v>2232600</v>
      </c>
      <c r="AP3720" s="287" t="str">
        <f>IFERROR(IF(Table_Merge1[[#This Row],[LME Zinc stock]]*Table_Merge1[[#This Row],[Nima.مقدار]]=0,"",Table_Merge1[[#This Row],[LME Zinc stock]]*Table_Merge1[[#This Row],[Nima.مقدار]]),"")</f>
        <v/>
      </c>
      <c r="AQ3720" s="287" t="str">
        <f>IFERROR(IF(Table_Merge1[[#This Row],[LME Zinc 3-month]]*Table_Merge1[[#This Row],[Nima.مقدار]]=0,"",Table_Merge1[[#This Row],[LME Zinc 3-month]]*Table_Merge1[[#This Row],[Nima.مقدار]]),"")</f>
        <v/>
      </c>
      <c r="AR3720" s="288" t="str">
        <f>IFERROR(IF(Table_Merge1[[#This Row],[LME Zinc stock]]*Table_Merge1[[#This Row],[Azad.Sell]]=0,"",Table_Merge1[[#This Row],[LME Zinc stock]]*Table_Merge1[[#This Row],[Azad.Sell]]),"")</f>
        <v/>
      </c>
      <c r="AS3720" s="288" t="str">
        <f>IFERROR(IF(Table_Merge1[[#This Row],[LME Zinc 3-month]]*Table_Merge1[[#This Row],[Azad.Sell]]=0,"",Table_Merge1[[#This Row],[LME Zinc 3-month]]*Table_Merge1[[#This Row],[Azad.Sell]]),"")</f>
        <v/>
      </c>
      <c r="AT3720"/>
    </row>
    <row r="3721" spans="15:46" x14ac:dyDescent="0.25">
      <c r="O3721" s="284">
        <f>IFERROR(DATE(Table7[[#This Row],[year]],MONTH(DATEVALUE(Table7[[#This Row],[month]]&amp;"1")),Table7[[#This Row],[day]]),"")</f>
        <v>39703</v>
      </c>
      <c r="P3721" s="195" t="s">
        <v>7146</v>
      </c>
      <c r="Q3721" s="195">
        <v>2008</v>
      </c>
      <c r="R3721" s="195" t="s">
        <v>3447</v>
      </c>
      <c r="S3721" s="195">
        <v>12</v>
      </c>
      <c r="T3721" s="195">
        <v>757.5</v>
      </c>
      <c r="U3721" s="195">
        <v>2301</v>
      </c>
      <c r="V3721" s="195">
        <v>1383025</v>
      </c>
      <c r="X3721" s="260">
        <v>39780</v>
      </c>
      <c r="Z3721" s="260">
        <v>7</v>
      </c>
      <c r="AB3721" s="260" t="str">
        <f>IFERROR(IFERROR(VLOOKUP(Table_Merge1[[#This Row],[Column1]],Table11[#All],2,FALSE),LEFT(AB3722,8)&amp;IF(LEN((RIGHT(AB3722,2)+1))&lt;2,"0"&amp;(RIGHT(AB3722,2)+1),(RIGHT(AB3722,2)-1))),"")</f>
        <v/>
      </c>
      <c r="AC3721" s="259" t="str">
        <f>LEFT(Table_Merge1[[#This Row],[Column2]],4)</f>
        <v/>
      </c>
      <c r="AD3721" s="259" t="str">
        <f>RIGHT(LEFT(Table_Merge1[[#This Row],[Column2]],7),2)</f>
        <v/>
      </c>
      <c r="AE3721" s="259" t="str">
        <f>RIGHT(Table_Merge1[[#This Row],[Column2]],2)</f>
        <v/>
      </c>
      <c r="AH3721" s="260">
        <v>2008</v>
      </c>
      <c r="AI3721" t="s">
        <v>3450</v>
      </c>
      <c r="AJ3721" s="260">
        <v>28</v>
      </c>
      <c r="AK3721">
        <v>813.5</v>
      </c>
      <c r="AL3721">
        <v>1480</v>
      </c>
      <c r="AM3721">
        <v>2158600</v>
      </c>
      <c r="AP3721" s="287" t="str">
        <f>IFERROR(IF(Table_Merge1[[#This Row],[LME Zinc stock]]*Table_Merge1[[#This Row],[Nima.مقدار]]=0,"",Table_Merge1[[#This Row],[LME Zinc stock]]*Table_Merge1[[#This Row],[Nima.مقدار]]),"")</f>
        <v/>
      </c>
      <c r="AQ3721" s="287" t="str">
        <f>IFERROR(IF(Table_Merge1[[#This Row],[LME Zinc 3-month]]*Table_Merge1[[#This Row],[Nima.مقدار]]=0,"",Table_Merge1[[#This Row],[LME Zinc 3-month]]*Table_Merge1[[#This Row],[Nima.مقدار]]),"")</f>
        <v/>
      </c>
      <c r="AR3721" s="288" t="str">
        <f>IFERROR(IF(Table_Merge1[[#This Row],[LME Zinc stock]]*Table_Merge1[[#This Row],[Azad.Sell]]=0,"",Table_Merge1[[#This Row],[LME Zinc stock]]*Table_Merge1[[#This Row],[Azad.Sell]]),"")</f>
        <v/>
      </c>
      <c r="AS3721" s="288" t="str">
        <f>IFERROR(IF(Table_Merge1[[#This Row],[LME Zinc 3-month]]*Table_Merge1[[#This Row],[Azad.Sell]]=0,"",Table_Merge1[[#This Row],[LME Zinc 3-month]]*Table_Merge1[[#This Row],[Azad.Sell]]),"")</f>
        <v/>
      </c>
      <c r="AT3721"/>
    </row>
    <row r="3722" spans="15:46" x14ac:dyDescent="0.25">
      <c r="O3722" s="283">
        <f>IFERROR(DATE(Table7[[#This Row],[year]],MONTH(DATEVALUE(Table7[[#This Row],[month]]&amp;"1")),Table7[[#This Row],[day]]),"")</f>
        <v>39702</v>
      </c>
      <c r="P3722" s="257" t="s">
        <v>7147</v>
      </c>
      <c r="Q3722" s="257">
        <v>2008</v>
      </c>
      <c r="R3722" s="257" t="s">
        <v>3447</v>
      </c>
      <c r="S3722" s="257">
        <v>11</v>
      </c>
      <c r="T3722" s="257">
        <v>742.75</v>
      </c>
      <c r="U3722" s="257">
        <v>2396.5</v>
      </c>
      <c r="V3722" s="257">
        <v>1376175</v>
      </c>
      <c r="X3722" s="260">
        <v>39779</v>
      </c>
      <c r="Z3722" s="260">
        <v>7</v>
      </c>
      <c r="AB3722" s="260" t="str">
        <f>IFERROR(IFERROR(VLOOKUP(Table_Merge1[[#This Row],[Column1]],Table11[#All],2,FALSE),LEFT(AB3723,8)&amp;IF(LEN((RIGHT(AB3723,2)+1))&lt;2,"0"&amp;(RIGHT(AB3723,2)+1),(RIGHT(AB3723,2)-1))),"")</f>
        <v/>
      </c>
      <c r="AC3722" s="259" t="str">
        <f>LEFT(Table_Merge1[[#This Row],[Column2]],4)</f>
        <v/>
      </c>
      <c r="AD3722" s="259" t="str">
        <f>RIGHT(LEFT(Table_Merge1[[#This Row],[Column2]],7),2)</f>
        <v/>
      </c>
      <c r="AE3722" s="259" t="str">
        <f>RIGHT(Table_Merge1[[#This Row],[Column2]],2)</f>
        <v/>
      </c>
      <c r="AH3722" s="260">
        <v>2008</v>
      </c>
      <c r="AI3722" t="s">
        <v>3450</v>
      </c>
      <c r="AJ3722" s="260">
        <v>27</v>
      </c>
      <c r="AK3722">
        <v>813.5</v>
      </c>
      <c r="AL3722">
        <v>1478</v>
      </c>
      <c r="AM3722">
        <v>2068925</v>
      </c>
      <c r="AP3722" s="287" t="str">
        <f>IFERROR(IF(Table_Merge1[[#This Row],[LME Zinc stock]]*Table_Merge1[[#This Row],[Nima.مقدار]]=0,"",Table_Merge1[[#This Row],[LME Zinc stock]]*Table_Merge1[[#This Row],[Nima.مقدار]]),"")</f>
        <v/>
      </c>
      <c r="AQ3722" s="287" t="str">
        <f>IFERROR(IF(Table_Merge1[[#This Row],[LME Zinc 3-month]]*Table_Merge1[[#This Row],[Nima.مقدار]]=0,"",Table_Merge1[[#This Row],[LME Zinc 3-month]]*Table_Merge1[[#This Row],[Nima.مقدار]]),"")</f>
        <v/>
      </c>
      <c r="AR3722" s="288" t="str">
        <f>IFERROR(IF(Table_Merge1[[#This Row],[LME Zinc stock]]*Table_Merge1[[#This Row],[Azad.Sell]]=0,"",Table_Merge1[[#This Row],[LME Zinc stock]]*Table_Merge1[[#This Row],[Azad.Sell]]),"")</f>
        <v/>
      </c>
      <c r="AS3722" s="288" t="str">
        <f>IFERROR(IF(Table_Merge1[[#This Row],[LME Zinc 3-month]]*Table_Merge1[[#This Row],[Azad.Sell]]=0,"",Table_Merge1[[#This Row],[LME Zinc 3-month]]*Table_Merge1[[#This Row],[Azad.Sell]]),"")</f>
        <v/>
      </c>
      <c r="AT3722"/>
    </row>
    <row r="3723" spans="15:46" x14ac:dyDescent="0.25">
      <c r="O3723" s="284">
        <f>IFERROR(DATE(Table7[[#This Row],[year]],MONTH(DATEVALUE(Table7[[#This Row],[month]]&amp;"1")),Table7[[#This Row],[day]]),"")</f>
        <v>39701</v>
      </c>
      <c r="P3723" s="195" t="s">
        <v>7148</v>
      </c>
      <c r="Q3723" s="195">
        <v>2008</v>
      </c>
      <c r="R3723" s="195" t="s">
        <v>3447</v>
      </c>
      <c r="S3723" s="195">
        <v>10</v>
      </c>
      <c r="T3723" s="195">
        <v>774.25</v>
      </c>
      <c r="U3723" s="195">
        <v>2426.5</v>
      </c>
      <c r="V3723" s="195">
        <v>1376600</v>
      </c>
      <c r="X3723" s="260">
        <v>39778</v>
      </c>
      <c r="Z3723" s="260">
        <v>7</v>
      </c>
      <c r="AB3723" s="260" t="str">
        <f>IFERROR(IFERROR(VLOOKUP(Table_Merge1[[#This Row],[Column1]],Table11[#All],2,FALSE),LEFT(AB3724,8)&amp;IF(LEN((RIGHT(AB3724,2)+1))&lt;2,"0"&amp;(RIGHT(AB3724,2)+1),(RIGHT(AB3724,2)-1))),"")</f>
        <v/>
      </c>
      <c r="AC3723" s="259" t="str">
        <f>LEFT(Table_Merge1[[#This Row],[Column2]],4)</f>
        <v/>
      </c>
      <c r="AD3723" s="259" t="str">
        <f>RIGHT(LEFT(Table_Merge1[[#This Row],[Column2]],7),2)</f>
        <v/>
      </c>
      <c r="AE3723" s="259" t="str">
        <f>RIGHT(Table_Merge1[[#This Row],[Column2]],2)</f>
        <v/>
      </c>
      <c r="AH3723" s="260">
        <v>2008</v>
      </c>
      <c r="AI3723" t="s">
        <v>3450</v>
      </c>
      <c r="AJ3723" s="260">
        <v>26</v>
      </c>
      <c r="AK3723">
        <v>817</v>
      </c>
      <c r="AL3723">
        <v>1470</v>
      </c>
      <c r="AM3723">
        <v>2041825</v>
      </c>
      <c r="AP3723" s="287" t="str">
        <f>IFERROR(IF(Table_Merge1[[#This Row],[LME Zinc stock]]*Table_Merge1[[#This Row],[Nima.مقدار]]=0,"",Table_Merge1[[#This Row],[LME Zinc stock]]*Table_Merge1[[#This Row],[Nima.مقدار]]),"")</f>
        <v/>
      </c>
      <c r="AQ3723" s="287" t="str">
        <f>IFERROR(IF(Table_Merge1[[#This Row],[LME Zinc 3-month]]*Table_Merge1[[#This Row],[Nima.مقدار]]=0,"",Table_Merge1[[#This Row],[LME Zinc 3-month]]*Table_Merge1[[#This Row],[Nima.مقدار]]),"")</f>
        <v/>
      </c>
      <c r="AR3723" s="288" t="str">
        <f>IFERROR(IF(Table_Merge1[[#This Row],[LME Zinc stock]]*Table_Merge1[[#This Row],[Azad.Sell]]=0,"",Table_Merge1[[#This Row],[LME Zinc stock]]*Table_Merge1[[#This Row],[Azad.Sell]]),"")</f>
        <v/>
      </c>
      <c r="AS3723" s="288" t="str">
        <f>IFERROR(IF(Table_Merge1[[#This Row],[LME Zinc 3-month]]*Table_Merge1[[#This Row],[Azad.Sell]]=0,"",Table_Merge1[[#This Row],[LME Zinc 3-month]]*Table_Merge1[[#This Row],[Azad.Sell]]),"")</f>
        <v/>
      </c>
      <c r="AT3723"/>
    </row>
    <row r="3724" spans="15:46" x14ac:dyDescent="0.25">
      <c r="O3724" s="283">
        <f>IFERROR(DATE(Table7[[#This Row],[year]],MONTH(DATEVALUE(Table7[[#This Row],[month]]&amp;"1")),Table7[[#This Row],[day]]),"")</f>
        <v>39700</v>
      </c>
      <c r="P3724" s="257" t="s">
        <v>7149</v>
      </c>
      <c r="Q3724" s="257">
        <v>2008</v>
      </c>
      <c r="R3724" s="257" t="s">
        <v>3447</v>
      </c>
      <c r="S3724" s="257">
        <v>9</v>
      </c>
      <c r="T3724" s="257">
        <v>799.75</v>
      </c>
      <c r="U3724" s="257" t="s">
        <v>3621</v>
      </c>
      <c r="V3724" s="257" t="s">
        <v>3621</v>
      </c>
      <c r="X3724" s="260">
        <v>39777</v>
      </c>
      <c r="Z3724" s="260">
        <v>7</v>
      </c>
      <c r="AB3724" s="260" t="str">
        <f>IFERROR(IFERROR(VLOOKUP(Table_Merge1[[#This Row],[Column1]],Table11[#All],2,FALSE),LEFT(AB3725,8)&amp;IF(LEN((RIGHT(AB3725,2)+1))&lt;2,"0"&amp;(RIGHT(AB3725,2)+1),(RIGHT(AB3725,2)-1))),"")</f>
        <v/>
      </c>
      <c r="AC3724" s="259" t="str">
        <f>LEFT(Table_Merge1[[#This Row],[Column2]],4)</f>
        <v/>
      </c>
      <c r="AD3724" s="259" t="str">
        <f>RIGHT(LEFT(Table_Merge1[[#This Row],[Column2]],7),2)</f>
        <v/>
      </c>
      <c r="AE3724" s="259" t="str">
        <f>RIGHT(Table_Merge1[[#This Row],[Column2]],2)</f>
        <v/>
      </c>
      <c r="AH3724" s="260">
        <v>2008</v>
      </c>
      <c r="AI3724" t="s">
        <v>3450</v>
      </c>
      <c r="AJ3724" s="260">
        <v>25</v>
      </c>
      <c r="AK3724">
        <v>802.5</v>
      </c>
      <c r="AL3724">
        <v>1464</v>
      </c>
      <c r="AM3724">
        <v>1942675</v>
      </c>
      <c r="AP3724" s="287" t="str">
        <f>IFERROR(IF(Table_Merge1[[#This Row],[LME Zinc stock]]*Table_Merge1[[#This Row],[Nima.مقدار]]=0,"",Table_Merge1[[#This Row],[LME Zinc stock]]*Table_Merge1[[#This Row],[Nima.مقدار]]),"")</f>
        <v/>
      </c>
      <c r="AQ3724" s="287" t="str">
        <f>IFERROR(IF(Table_Merge1[[#This Row],[LME Zinc 3-month]]*Table_Merge1[[#This Row],[Nima.مقدار]]=0,"",Table_Merge1[[#This Row],[LME Zinc 3-month]]*Table_Merge1[[#This Row],[Nima.مقدار]]),"")</f>
        <v/>
      </c>
      <c r="AR3724" s="288" t="str">
        <f>IFERROR(IF(Table_Merge1[[#This Row],[LME Zinc stock]]*Table_Merge1[[#This Row],[Azad.Sell]]=0,"",Table_Merge1[[#This Row],[LME Zinc stock]]*Table_Merge1[[#This Row],[Azad.Sell]]),"")</f>
        <v/>
      </c>
      <c r="AS3724" s="288" t="str">
        <f>IFERROR(IF(Table_Merge1[[#This Row],[LME Zinc 3-month]]*Table_Merge1[[#This Row],[Azad.Sell]]=0,"",Table_Merge1[[#This Row],[LME Zinc 3-month]]*Table_Merge1[[#This Row],[Azad.Sell]]),"")</f>
        <v/>
      </c>
      <c r="AT3724"/>
    </row>
    <row r="3725" spans="15:46" x14ac:dyDescent="0.25">
      <c r="O3725" s="284">
        <f>IFERROR(DATE(Table7[[#This Row],[year]],MONTH(DATEVALUE(Table7[[#This Row],[month]]&amp;"1")),Table7[[#This Row],[day]]),"")</f>
        <v>39699</v>
      </c>
      <c r="P3725" s="195" t="s">
        <v>7150</v>
      </c>
      <c r="Q3725" s="195">
        <v>2008</v>
      </c>
      <c r="R3725" s="195" t="s">
        <v>3447</v>
      </c>
      <c r="S3725" s="195">
        <v>8</v>
      </c>
      <c r="T3725" s="195">
        <v>806.5</v>
      </c>
      <c r="U3725" s="195">
        <v>2446</v>
      </c>
      <c r="V3725" s="195">
        <v>1376400</v>
      </c>
      <c r="X3725" s="260">
        <v>39776</v>
      </c>
      <c r="Z3725" s="260">
        <v>7</v>
      </c>
      <c r="AB3725" s="260" t="str">
        <f>IFERROR(IFERROR(VLOOKUP(Table_Merge1[[#This Row],[Column1]],Table11[#All],2,FALSE),LEFT(AB3726,8)&amp;IF(LEN((RIGHT(AB3726,2)+1))&lt;2,"0"&amp;(RIGHT(AB3726,2)+1),(RIGHT(AB3726,2)-1))),"")</f>
        <v/>
      </c>
      <c r="AC3725" s="259" t="str">
        <f>LEFT(Table_Merge1[[#This Row],[Column2]],4)</f>
        <v/>
      </c>
      <c r="AD3725" s="259" t="str">
        <f>RIGHT(LEFT(Table_Merge1[[#This Row],[Column2]],7),2)</f>
        <v/>
      </c>
      <c r="AE3725" s="259" t="str">
        <f>RIGHT(Table_Merge1[[#This Row],[Column2]],2)</f>
        <v/>
      </c>
      <c r="AH3725" s="260">
        <v>2008</v>
      </c>
      <c r="AI3725" t="s">
        <v>3450</v>
      </c>
      <c r="AJ3725" s="260">
        <v>24</v>
      </c>
      <c r="AK3725">
        <v>816.75</v>
      </c>
      <c r="AL3725">
        <v>1489</v>
      </c>
      <c r="AM3725">
        <v>1932575</v>
      </c>
      <c r="AP3725" s="287" t="str">
        <f>IFERROR(IF(Table_Merge1[[#This Row],[LME Zinc stock]]*Table_Merge1[[#This Row],[Nima.مقدار]]=0,"",Table_Merge1[[#This Row],[LME Zinc stock]]*Table_Merge1[[#This Row],[Nima.مقدار]]),"")</f>
        <v/>
      </c>
      <c r="AQ3725" s="287" t="str">
        <f>IFERROR(IF(Table_Merge1[[#This Row],[LME Zinc 3-month]]*Table_Merge1[[#This Row],[Nima.مقدار]]=0,"",Table_Merge1[[#This Row],[LME Zinc 3-month]]*Table_Merge1[[#This Row],[Nima.مقدار]]),"")</f>
        <v/>
      </c>
      <c r="AR3725" s="288" t="str">
        <f>IFERROR(IF(Table_Merge1[[#This Row],[LME Zinc stock]]*Table_Merge1[[#This Row],[Azad.Sell]]=0,"",Table_Merge1[[#This Row],[LME Zinc stock]]*Table_Merge1[[#This Row],[Azad.Sell]]),"")</f>
        <v/>
      </c>
      <c r="AS3725" s="288" t="str">
        <f>IFERROR(IF(Table_Merge1[[#This Row],[LME Zinc 3-month]]*Table_Merge1[[#This Row],[Azad.Sell]]=0,"",Table_Merge1[[#This Row],[LME Zinc 3-month]]*Table_Merge1[[#This Row],[Azad.Sell]]),"")</f>
        <v/>
      </c>
      <c r="AT3725"/>
    </row>
    <row r="3726" spans="15:46" x14ac:dyDescent="0.25">
      <c r="O3726" s="283">
        <f>IFERROR(DATE(Table7[[#This Row],[year]],MONTH(DATEVALUE(Table7[[#This Row],[month]]&amp;"1")),Table7[[#This Row],[day]]),"")</f>
        <v>39696</v>
      </c>
      <c r="P3726" s="257" t="s">
        <v>7151</v>
      </c>
      <c r="Q3726" s="257">
        <v>2008</v>
      </c>
      <c r="R3726" s="257" t="s">
        <v>3447</v>
      </c>
      <c r="S3726" s="257">
        <v>5</v>
      </c>
      <c r="T3726" s="257">
        <v>796.25</v>
      </c>
      <c r="U3726" s="257">
        <v>2460.5</v>
      </c>
      <c r="V3726" s="257">
        <v>1372900</v>
      </c>
      <c r="X3726" s="260">
        <v>39773</v>
      </c>
      <c r="Z3726" s="260">
        <v>7</v>
      </c>
      <c r="AB3726" s="260" t="str">
        <f>IFERROR(IFERROR(VLOOKUP(Table_Merge1[[#This Row],[Column1]],Table11[#All],2,FALSE),LEFT(AB3727,8)&amp;IF(LEN((RIGHT(AB3727,2)+1))&lt;2,"0"&amp;(RIGHT(AB3727,2)+1),(RIGHT(AB3727,2)-1))),"")</f>
        <v/>
      </c>
      <c r="AC3726" s="259" t="str">
        <f>LEFT(Table_Merge1[[#This Row],[Column2]],4)</f>
        <v/>
      </c>
      <c r="AD3726" s="259" t="str">
        <f>RIGHT(LEFT(Table_Merge1[[#This Row],[Column2]],7),2)</f>
        <v/>
      </c>
      <c r="AE3726" s="259" t="str">
        <f>RIGHT(Table_Merge1[[#This Row],[Column2]],2)</f>
        <v/>
      </c>
      <c r="AH3726" s="260">
        <v>2008</v>
      </c>
      <c r="AI3726" t="s">
        <v>3450</v>
      </c>
      <c r="AJ3726" s="260">
        <v>21</v>
      </c>
      <c r="AK3726">
        <v>758.5</v>
      </c>
      <c r="AL3726">
        <v>1514</v>
      </c>
      <c r="AM3726">
        <v>1919000</v>
      </c>
      <c r="AP3726" s="287" t="str">
        <f>IFERROR(IF(Table_Merge1[[#This Row],[LME Zinc stock]]*Table_Merge1[[#This Row],[Nima.مقدار]]=0,"",Table_Merge1[[#This Row],[LME Zinc stock]]*Table_Merge1[[#This Row],[Nima.مقدار]]),"")</f>
        <v/>
      </c>
      <c r="AQ3726" s="287" t="str">
        <f>IFERROR(IF(Table_Merge1[[#This Row],[LME Zinc 3-month]]*Table_Merge1[[#This Row],[Nima.مقدار]]=0,"",Table_Merge1[[#This Row],[LME Zinc 3-month]]*Table_Merge1[[#This Row],[Nima.مقدار]]),"")</f>
        <v/>
      </c>
      <c r="AR3726" s="288" t="str">
        <f>IFERROR(IF(Table_Merge1[[#This Row],[LME Zinc stock]]*Table_Merge1[[#This Row],[Azad.Sell]]=0,"",Table_Merge1[[#This Row],[LME Zinc stock]]*Table_Merge1[[#This Row],[Azad.Sell]]),"")</f>
        <v/>
      </c>
      <c r="AS3726" s="288" t="str">
        <f>IFERROR(IF(Table_Merge1[[#This Row],[LME Zinc 3-month]]*Table_Merge1[[#This Row],[Azad.Sell]]=0,"",Table_Merge1[[#This Row],[LME Zinc 3-month]]*Table_Merge1[[#This Row],[Azad.Sell]]),"")</f>
        <v/>
      </c>
      <c r="AT3726"/>
    </row>
    <row r="3727" spans="15:46" x14ac:dyDescent="0.25">
      <c r="O3727" s="284">
        <f>IFERROR(DATE(Table7[[#This Row],[year]],MONTH(DATEVALUE(Table7[[#This Row],[month]]&amp;"1")),Table7[[#This Row],[day]]),"")</f>
        <v>39695</v>
      </c>
      <c r="P3727" s="195" t="s">
        <v>7152</v>
      </c>
      <c r="Q3727" s="195">
        <v>2008</v>
      </c>
      <c r="R3727" s="195" t="s">
        <v>3447</v>
      </c>
      <c r="S3727" s="195">
        <v>4</v>
      </c>
      <c r="T3727" s="195">
        <v>810.5</v>
      </c>
      <c r="U3727" s="195">
        <v>2515</v>
      </c>
      <c r="V3727" s="195">
        <v>1370700</v>
      </c>
      <c r="X3727" s="260">
        <v>39772</v>
      </c>
      <c r="Z3727" s="260">
        <v>7</v>
      </c>
      <c r="AB3727" s="260" t="str">
        <f>IFERROR(IFERROR(VLOOKUP(Table_Merge1[[#This Row],[Column1]],Table11[#All],2,FALSE),LEFT(AB3728,8)&amp;IF(LEN((RIGHT(AB3728,2)+1))&lt;2,"0"&amp;(RIGHT(AB3728,2)+1),(RIGHT(AB3728,2)-1))),"")</f>
        <v/>
      </c>
      <c r="AC3727" s="259" t="str">
        <f>LEFT(Table_Merge1[[#This Row],[Column2]],4)</f>
        <v/>
      </c>
      <c r="AD3727" s="259" t="str">
        <f>RIGHT(LEFT(Table_Merge1[[#This Row],[Column2]],7),2)</f>
        <v/>
      </c>
      <c r="AE3727" s="259" t="str">
        <f>RIGHT(Table_Merge1[[#This Row],[Column2]],2)</f>
        <v/>
      </c>
      <c r="AH3727" s="260">
        <v>2008</v>
      </c>
      <c r="AI3727" t="s">
        <v>3450</v>
      </c>
      <c r="AJ3727" s="260">
        <v>20</v>
      </c>
      <c r="AK3727">
        <v>745.25</v>
      </c>
      <c r="AL3727">
        <v>1556</v>
      </c>
      <c r="AM3727">
        <v>1903275</v>
      </c>
      <c r="AP3727" s="287" t="str">
        <f>IFERROR(IF(Table_Merge1[[#This Row],[LME Zinc stock]]*Table_Merge1[[#This Row],[Nima.مقدار]]=0,"",Table_Merge1[[#This Row],[LME Zinc stock]]*Table_Merge1[[#This Row],[Nima.مقدار]]),"")</f>
        <v/>
      </c>
      <c r="AQ3727" s="287" t="str">
        <f>IFERROR(IF(Table_Merge1[[#This Row],[LME Zinc 3-month]]*Table_Merge1[[#This Row],[Nima.مقدار]]=0,"",Table_Merge1[[#This Row],[LME Zinc 3-month]]*Table_Merge1[[#This Row],[Nima.مقدار]]),"")</f>
        <v/>
      </c>
      <c r="AR3727" s="288" t="str">
        <f>IFERROR(IF(Table_Merge1[[#This Row],[LME Zinc stock]]*Table_Merge1[[#This Row],[Azad.Sell]]=0,"",Table_Merge1[[#This Row],[LME Zinc stock]]*Table_Merge1[[#This Row],[Azad.Sell]]),"")</f>
        <v/>
      </c>
      <c r="AS3727" s="288" t="str">
        <f>IFERROR(IF(Table_Merge1[[#This Row],[LME Zinc 3-month]]*Table_Merge1[[#This Row],[Azad.Sell]]=0,"",Table_Merge1[[#This Row],[LME Zinc 3-month]]*Table_Merge1[[#This Row],[Azad.Sell]]),"")</f>
        <v/>
      </c>
      <c r="AT3727"/>
    </row>
    <row r="3728" spans="15:46" x14ac:dyDescent="0.25">
      <c r="O3728" s="283">
        <f>IFERROR(DATE(Table7[[#This Row],[year]],MONTH(DATEVALUE(Table7[[#This Row],[month]]&amp;"1")),Table7[[#This Row],[day]]),"")</f>
        <v>39694</v>
      </c>
      <c r="P3728" s="257" t="s">
        <v>7153</v>
      </c>
      <c r="Q3728" s="257">
        <v>2008</v>
      </c>
      <c r="R3728" s="257" t="s">
        <v>3447</v>
      </c>
      <c r="S3728" s="257">
        <v>3</v>
      </c>
      <c r="T3728" s="257">
        <v>794.5</v>
      </c>
      <c r="U3728" s="257">
        <v>2485.5</v>
      </c>
      <c r="V3728" s="257">
        <v>1369050</v>
      </c>
      <c r="X3728" s="260">
        <v>39771</v>
      </c>
      <c r="Z3728" s="260">
        <v>7</v>
      </c>
      <c r="AB3728" s="260" t="str">
        <f>IFERROR(IFERROR(VLOOKUP(Table_Merge1[[#This Row],[Column1]],Table11[#All],2,FALSE),LEFT(AB3729,8)&amp;IF(LEN((RIGHT(AB3729,2)+1))&lt;2,"0"&amp;(RIGHT(AB3729,2)+1),(RIGHT(AB3729,2)-1))),"")</f>
        <v/>
      </c>
      <c r="AC3728" s="259" t="str">
        <f>LEFT(Table_Merge1[[#This Row],[Column2]],4)</f>
        <v/>
      </c>
      <c r="AD3728" s="259" t="str">
        <f>RIGHT(LEFT(Table_Merge1[[#This Row],[Column2]],7),2)</f>
        <v/>
      </c>
      <c r="AE3728" s="259" t="str">
        <f>RIGHT(Table_Merge1[[#This Row],[Column2]],2)</f>
        <v/>
      </c>
      <c r="AH3728" s="260">
        <v>2008</v>
      </c>
      <c r="AI3728" t="s">
        <v>3450</v>
      </c>
      <c r="AJ3728" s="260">
        <v>19</v>
      </c>
      <c r="AK3728">
        <v>737.75</v>
      </c>
      <c r="AL3728">
        <v>1512.5</v>
      </c>
      <c r="AM3728">
        <v>1895675</v>
      </c>
      <c r="AP3728" s="287" t="str">
        <f>IFERROR(IF(Table_Merge1[[#This Row],[LME Zinc stock]]*Table_Merge1[[#This Row],[Nima.مقدار]]=0,"",Table_Merge1[[#This Row],[LME Zinc stock]]*Table_Merge1[[#This Row],[Nima.مقدار]]),"")</f>
        <v/>
      </c>
      <c r="AQ3728" s="287" t="str">
        <f>IFERROR(IF(Table_Merge1[[#This Row],[LME Zinc 3-month]]*Table_Merge1[[#This Row],[Nima.مقدار]]=0,"",Table_Merge1[[#This Row],[LME Zinc 3-month]]*Table_Merge1[[#This Row],[Nima.مقدار]]),"")</f>
        <v/>
      </c>
      <c r="AR3728" s="288" t="str">
        <f>IFERROR(IF(Table_Merge1[[#This Row],[LME Zinc stock]]*Table_Merge1[[#This Row],[Azad.Sell]]=0,"",Table_Merge1[[#This Row],[LME Zinc stock]]*Table_Merge1[[#This Row],[Azad.Sell]]),"")</f>
        <v/>
      </c>
      <c r="AS3728" s="288" t="str">
        <f>IFERROR(IF(Table_Merge1[[#This Row],[LME Zinc 3-month]]*Table_Merge1[[#This Row],[Azad.Sell]]=0,"",Table_Merge1[[#This Row],[LME Zinc 3-month]]*Table_Merge1[[#This Row],[Azad.Sell]]),"")</f>
        <v/>
      </c>
      <c r="AT3728"/>
    </row>
    <row r="3729" spans="15:46" x14ac:dyDescent="0.25">
      <c r="O3729" s="284">
        <f>IFERROR(DATE(Table7[[#This Row],[year]],MONTH(DATEVALUE(Table7[[#This Row],[month]]&amp;"1")),Table7[[#This Row],[day]]),"")</f>
        <v>39693</v>
      </c>
      <c r="P3729" s="195" t="s">
        <v>7154</v>
      </c>
      <c r="Q3729" s="195">
        <v>2008</v>
      </c>
      <c r="R3729" s="195" t="s">
        <v>3447</v>
      </c>
      <c r="S3729" s="195">
        <v>2</v>
      </c>
      <c r="T3729" s="195">
        <v>802.5</v>
      </c>
      <c r="U3729" s="195">
        <v>2513</v>
      </c>
      <c r="V3729" s="195">
        <v>1363225</v>
      </c>
      <c r="X3729" s="260">
        <v>39770</v>
      </c>
      <c r="Z3729" s="260">
        <v>7</v>
      </c>
      <c r="AB3729" s="260" t="str">
        <f>IFERROR(IFERROR(VLOOKUP(Table_Merge1[[#This Row],[Column1]],Table11[#All],2,FALSE),LEFT(AB3730,8)&amp;IF(LEN((RIGHT(AB3730,2)+1))&lt;2,"0"&amp;(RIGHT(AB3730,2)+1),(RIGHT(AB3730,2)-1))),"")</f>
        <v/>
      </c>
      <c r="AC3729" s="259" t="str">
        <f>LEFT(Table_Merge1[[#This Row],[Column2]],4)</f>
        <v/>
      </c>
      <c r="AD3729" s="259" t="str">
        <f>RIGHT(LEFT(Table_Merge1[[#This Row],[Column2]],7),2)</f>
        <v/>
      </c>
      <c r="AE3729" s="259" t="str">
        <f>RIGHT(Table_Merge1[[#This Row],[Column2]],2)</f>
        <v/>
      </c>
      <c r="AH3729" s="260">
        <v>2008</v>
      </c>
      <c r="AI3729" t="s">
        <v>3450</v>
      </c>
      <c r="AJ3729" s="260">
        <v>18</v>
      </c>
      <c r="AK3729">
        <v>736.5</v>
      </c>
      <c r="AL3729">
        <v>1520</v>
      </c>
      <c r="AM3729">
        <v>1877425</v>
      </c>
      <c r="AP3729" s="287" t="str">
        <f>IFERROR(IF(Table_Merge1[[#This Row],[LME Zinc stock]]*Table_Merge1[[#This Row],[Nima.مقدار]]=0,"",Table_Merge1[[#This Row],[LME Zinc stock]]*Table_Merge1[[#This Row],[Nima.مقدار]]),"")</f>
        <v/>
      </c>
      <c r="AQ3729" s="287" t="str">
        <f>IFERROR(IF(Table_Merge1[[#This Row],[LME Zinc 3-month]]*Table_Merge1[[#This Row],[Nima.مقدار]]=0,"",Table_Merge1[[#This Row],[LME Zinc 3-month]]*Table_Merge1[[#This Row],[Nima.مقدار]]),"")</f>
        <v/>
      </c>
      <c r="AR3729" s="288" t="str">
        <f>IFERROR(IF(Table_Merge1[[#This Row],[LME Zinc stock]]*Table_Merge1[[#This Row],[Azad.Sell]]=0,"",Table_Merge1[[#This Row],[LME Zinc stock]]*Table_Merge1[[#This Row],[Azad.Sell]]),"")</f>
        <v/>
      </c>
      <c r="AS3729" s="288" t="str">
        <f>IFERROR(IF(Table_Merge1[[#This Row],[LME Zinc 3-month]]*Table_Merge1[[#This Row],[Azad.Sell]]=0,"",Table_Merge1[[#This Row],[LME Zinc 3-month]]*Table_Merge1[[#This Row],[Azad.Sell]]),"")</f>
        <v/>
      </c>
      <c r="AT3729"/>
    </row>
    <row r="3730" spans="15:46" x14ac:dyDescent="0.25">
      <c r="O3730" s="283">
        <f>IFERROR(DATE(Table7[[#This Row],[year]],MONTH(DATEVALUE(Table7[[#This Row],[month]]&amp;"1")),Table7[[#This Row],[day]]),"")</f>
        <v>39692</v>
      </c>
      <c r="P3730" s="257" t="s">
        <v>7155</v>
      </c>
      <c r="Q3730" s="257">
        <v>2008</v>
      </c>
      <c r="R3730" s="257" t="s">
        <v>3447</v>
      </c>
      <c r="S3730" s="257">
        <v>1</v>
      </c>
      <c r="T3730" s="257">
        <v>832</v>
      </c>
      <c r="U3730" s="257">
        <v>2524</v>
      </c>
      <c r="V3730" s="257">
        <v>1361950</v>
      </c>
      <c r="X3730" s="260">
        <v>39769</v>
      </c>
      <c r="Z3730" s="260">
        <v>7</v>
      </c>
      <c r="AB3730" s="260" t="str">
        <f>IFERROR(IFERROR(VLOOKUP(Table_Merge1[[#This Row],[Column1]],Table11[#All],2,FALSE),LEFT(AB3731,8)&amp;IF(LEN((RIGHT(AB3731,2)+1))&lt;2,"0"&amp;(RIGHT(AB3731,2)+1),(RIGHT(AB3731,2)-1))),"")</f>
        <v/>
      </c>
      <c r="AC3730" s="259" t="str">
        <f>LEFT(Table_Merge1[[#This Row],[Column2]],4)</f>
        <v/>
      </c>
      <c r="AD3730" s="259" t="str">
        <f>RIGHT(LEFT(Table_Merge1[[#This Row],[Column2]],7),2)</f>
        <v/>
      </c>
      <c r="AE3730" s="259" t="str">
        <f>RIGHT(Table_Merge1[[#This Row],[Column2]],2)</f>
        <v/>
      </c>
      <c r="AH3730" s="260">
        <v>2008</v>
      </c>
      <c r="AI3730" t="s">
        <v>3450</v>
      </c>
      <c r="AJ3730" s="260">
        <v>17</v>
      </c>
      <c r="AK3730">
        <v>745</v>
      </c>
      <c r="AL3730">
        <v>1520</v>
      </c>
      <c r="AM3730">
        <v>1875825</v>
      </c>
      <c r="AP3730" s="287" t="str">
        <f>IFERROR(IF(Table_Merge1[[#This Row],[LME Zinc stock]]*Table_Merge1[[#This Row],[Nima.مقدار]]=0,"",Table_Merge1[[#This Row],[LME Zinc stock]]*Table_Merge1[[#This Row],[Nima.مقدار]]),"")</f>
        <v/>
      </c>
      <c r="AQ3730" s="287" t="str">
        <f>IFERROR(IF(Table_Merge1[[#This Row],[LME Zinc 3-month]]*Table_Merge1[[#This Row],[Nima.مقدار]]=0,"",Table_Merge1[[#This Row],[LME Zinc 3-month]]*Table_Merge1[[#This Row],[Nima.مقدار]]),"")</f>
        <v/>
      </c>
      <c r="AR3730" s="288" t="str">
        <f>IFERROR(IF(Table_Merge1[[#This Row],[LME Zinc stock]]*Table_Merge1[[#This Row],[Azad.Sell]]=0,"",Table_Merge1[[#This Row],[LME Zinc stock]]*Table_Merge1[[#This Row],[Azad.Sell]]),"")</f>
        <v/>
      </c>
      <c r="AS3730" s="288" t="str">
        <f>IFERROR(IF(Table_Merge1[[#This Row],[LME Zinc 3-month]]*Table_Merge1[[#This Row],[Azad.Sell]]=0,"",Table_Merge1[[#This Row],[LME Zinc 3-month]]*Table_Merge1[[#This Row],[Azad.Sell]]),"")</f>
        <v/>
      </c>
      <c r="AT3730"/>
    </row>
    <row r="3731" spans="15:46" x14ac:dyDescent="0.25">
      <c r="O3731" s="284">
        <f>IFERROR(DATE(Table7[[#This Row],[year]],MONTH(DATEVALUE(Table7[[#This Row],[month]]&amp;"1")),Table7[[#This Row],[day]]),"")</f>
        <v>39689</v>
      </c>
      <c r="P3731" s="195" t="s">
        <v>7156</v>
      </c>
      <c r="Q3731" s="195">
        <v>2008</v>
      </c>
      <c r="R3731" s="195" t="s">
        <v>3445</v>
      </c>
      <c r="S3731" s="195">
        <v>29</v>
      </c>
      <c r="T3731" s="195">
        <v>836.5</v>
      </c>
      <c r="U3731" s="195">
        <v>2515</v>
      </c>
      <c r="V3731" s="195">
        <v>1343250</v>
      </c>
      <c r="X3731" s="260">
        <v>39766</v>
      </c>
      <c r="Z3731" s="260">
        <v>7</v>
      </c>
      <c r="AB3731" s="260" t="str">
        <f>IFERROR(IFERROR(VLOOKUP(Table_Merge1[[#This Row],[Column1]],Table11[#All],2,FALSE),LEFT(AB3732,8)&amp;IF(LEN((RIGHT(AB3732,2)+1))&lt;2,"0"&amp;(RIGHT(AB3732,2)+1),(RIGHT(AB3732,2)-1))),"")</f>
        <v/>
      </c>
      <c r="AC3731" s="259" t="str">
        <f>LEFT(Table_Merge1[[#This Row],[Column2]],4)</f>
        <v/>
      </c>
      <c r="AD3731" s="259" t="str">
        <f>RIGHT(LEFT(Table_Merge1[[#This Row],[Column2]],7),2)</f>
        <v/>
      </c>
      <c r="AE3731" s="259" t="str">
        <f>RIGHT(Table_Merge1[[#This Row],[Column2]],2)</f>
        <v/>
      </c>
      <c r="AH3731" s="260">
        <v>2008</v>
      </c>
      <c r="AI3731" t="s">
        <v>3450</v>
      </c>
      <c r="AJ3731" s="260">
        <v>14</v>
      </c>
      <c r="AK3731">
        <v>729.5</v>
      </c>
      <c r="AL3731">
        <v>1492</v>
      </c>
      <c r="AM3731">
        <v>1866900</v>
      </c>
      <c r="AP3731" s="287" t="str">
        <f>IFERROR(IF(Table_Merge1[[#This Row],[LME Zinc stock]]*Table_Merge1[[#This Row],[Nima.مقدار]]=0,"",Table_Merge1[[#This Row],[LME Zinc stock]]*Table_Merge1[[#This Row],[Nima.مقدار]]),"")</f>
        <v/>
      </c>
      <c r="AQ3731" s="287" t="str">
        <f>IFERROR(IF(Table_Merge1[[#This Row],[LME Zinc 3-month]]*Table_Merge1[[#This Row],[Nima.مقدار]]=0,"",Table_Merge1[[#This Row],[LME Zinc 3-month]]*Table_Merge1[[#This Row],[Nima.مقدار]]),"")</f>
        <v/>
      </c>
      <c r="AR3731" s="288" t="str">
        <f>IFERROR(IF(Table_Merge1[[#This Row],[LME Zinc stock]]*Table_Merge1[[#This Row],[Azad.Sell]]=0,"",Table_Merge1[[#This Row],[LME Zinc stock]]*Table_Merge1[[#This Row],[Azad.Sell]]),"")</f>
        <v/>
      </c>
      <c r="AS3731" s="288" t="str">
        <f>IFERROR(IF(Table_Merge1[[#This Row],[LME Zinc 3-month]]*Table_Merge1[[#This Row],[Azad.Sell]]=0,"",Table_Merge1[[#This Row],[LME Zinc 3-month]]*Table_Merge1[[#This Row],[Azad.Sell]]),"")</f>
        <v/>
      </c>
      <c r="AT3731"/>
    </row>
    <row r="3732" spans="15:46" x14ac:dyDescent="0.25">
      <c r="O3732" s="283">
        <f>IFERROR(DATE(Table7[[#This Row],[year]],MONTH(DATEVALUE(Table7[[#This Row],[month]]&amp;"1")),Table7[[#This Row],[day]]),"")</f>
        <v>39688</v>
      </c>
      <c r="P3732" s="257" t="s">
        <v>7157</v>
      </c>
      <c r="Q3732" s="257">
        <v>2008</v>
      </c>
      <c r="R3732" s="257" t="s">
        <v>3445</v>
      </c>
      <c r="S3732" s="257">
        <v>28</v>
      </c>
      <c r="T3732" s="257">
        <v>832</v>
      </c>
      <c r="U3732" s="257">
        <v>2528</v>
      </c>
      <c r="V3732" s="257">
        <v>1340225</v>
      </c>
      <c r="X3732" s="260">
        <v>39765</v>
      </c>
      <c r="Z3732" s="260">
        <v>8</v>
      </c>
      <c r="AB3732" s="260" t="str">
        <f>IFERROR(IFERROR(VLOOKUP(Table_Merge1[[#This Row],[Column1]],Table11[#All],2,FALSE),LEFT(AB3733,8)&amp;IF(LEN((RIGHT(AB3733,2)+1))&lt;2,"0"&amp;(RIGHT(AB3733,2)+1),(RIGHT(AB3733,2)-1))),"")</f>
        <v/>
      </c>
      <c r="AC3732" s="259" t="str">
        <f>LEFT(Table_Merge1[[#This Row],[Column2]],4)</f>
        <v/>
      </c>
      <c r="AD3732" s="259" t="str">
        <f>RIGHT(LEFT(Table_Merge1[[#This Row],[Column2]],7),2)</f>
        <v/>
      </c>
      <c r="AE3732" s="259" t="str">
        <f>RIGHT(Table_Merge1[[#This Row],[Column2]],2)</f>
        <v/>
      </c>
      <c r="AH3732" s="260">
        <v>2008</v>
      </c>
      <c r="AI3732" t="s">
        <v>3450</v>
      </c>
      <c r="AJ3732" s="260">
        <v>13</v>
      </c>
      <c r="AK3732">
        <v>714</v>
      </c>
      <c r="AL3732">
        <v>1589.5</v>
      </c>
      <c r="AM3732">
        <v>1858775</v>
      </c>
      <c r="AP3732" s="287" t="str">
        <f>IFERROR(IF(Table_Merge1[[#This Row],[LME Zinc stock]]*Table_Merge1[[#This Row],[Nima.مقدار]]=0,"",Table_Merge1[[#This Row],[LME Zinc stock]]*Table_Merge1[[#This Row],[Nima.مقدار]]),"")</f>
        <v/>
      </c>
      <c r="AQ3732" s="287" t="str">
        <f>IFERROR(IF(Table_Merge1[[#This Row],[LME Zinc 3-month]]*Table_Merge1[[#This Row],[Nima.مقدار]]=0,"",Table_Merge1[[#This Row],[LME Zinc 3-month]]*Table_Merge1[[#This Row],[Nima.مقدار]]),"")</f>
        <v/>
      </c>
      <c r="AR3732" s="288" t="str">
        <f>IFERROR(IF(Table_Merge1[[#This Row],[LME Zinc stock]]*Table_Merge1[[#This Row],[Azad.Sell]]=0,"",Table_Merge1[[#This Row],[LME Zinc stock]]*Table_Merge1[[#This Row],[Azad.Sell]]),"")</f>
        <v/>
      </c>
      <c r="AS3732" s="288" t="str">
        <f>IFERROR(IF(Table_Merge1[[#This Row],[LME Zinc 3-month]]*Table_Merge1[[#This Row],[Azad.Sell]]=0,"",Table_Merge1[[#This Row],[LME Zinc 3-month]]*Table_Merge1[[#This Row],[Azad.Sell]]),"")</f>
        <v/>
      </c>
      <c r="AT3732"/>
    </row>
    <row r="3733" spans="15:46" x14ac:dyDescent="0.25">
      <c r="O3733" s="284">
        <f>IFERROR(DATE(Table7[[#This Row],[year]],MONTH(DATEVALUE(Table7[[#This Row],[month]]&amp;"1")),Table7[[#This Row],[day]]),"")</f>
        <v>39687</v>
      </c>
      <c r="P3733" s="195" t="s">
        <v>7158</v>
      </c>
      <c r="Q3733" s="195">
        <v>2008</v>
      </c>
      <c r="R3733" s="195" t="s">
        <v>3445</v>
      </c>
      <c r="S3733" s="195">
        <v>27</v>
      </c>
      <c r="T3733" s="195">
        <v>833.5</v>
      </c>
      <c r="U3733" s="195">
        <v>2532.5</v>
      </c>
      <c r="V3733" s="195">
        <v>1329325</v>
      </c>
      <c r="X3733" s="260">
        <v>39764</v>
      </c>
      <c r="Z3733" s="260">
        <v>8</v>
      </c>
      <c r="AB3733" s="260" t="str">
        <f>IFERROR(IFERROR(VLOOKUP(Table_Merge1[[#This Row],[Column1]],Table11[#All],2,FALSE),LEFT(AB3734,8)&amp;IF(LEN((RIGHT(AB3734,2)+1))&lt;2,"0"&amp;(RIGHT(AB3734,2)+1),(RIGHT(AB3734,2)-1))),"")</f>
        <v/>
      </c>
      <c r="AC3733" s="259" t="str">
        <f>LEFT(Table_Merge1[[#This Row],[Column2]],4)</f>
        <v/>
      </c>
      <c r="AD3733" s="259" t="str">
        <f>RIGHT(LEFT(Table_Merge1[[#This Row],[Column2]],7),2)</f>
        <v/>
      </c>
      <c r="AE3733" s="259" t="str">
        <f>RIGHT(Table_Merge1[[#This Row],[Column2]],2)</f>
        <v/>
      </c>
      <c r="AH3733" s="260">
        <v>2008</v>
      </c>
      <c r="AI3733" t="s">
        <v>3450</v>
      </c>
      <c r="AJ3733" s="260">
        <v>12</v>
      </c>
      <c r="AK3733">
        <v>731.5</v>
      </c>
      <c r="AL3733">
        <v>1648</v>
      </c>
      <c r="AM3733">
        <v>1839275</v>
      </c>
      <c r="AP3733" s="287" t="str">
        <f>IFERROR(IF(Table_Merge1[[#This Row],[LME Zinc stock]]*Table_Merge1[[#This Row],[Nima.مقدار]]=0,"",Table_Merge1[[#This Row],[LME Zinc stock]]*Table_Merge1[[#This Row],[Nima.مقدار]]),"")</f>
        <v/>
      </c>
      <c r="AQ3733" s="287" t="str">
        <f>IFERROR(IF(Table_Merge1[[#This Row],[LME Zinc 3-month]]*Table_Merge1[[#This Row],[Nima.مقدار]]=0,"",Table_Merge1[[#This Row],[LME Zinc 3-month]]*Table_Merge1[[#This Row],[Nima.مقدار]]),"")</f>
        <v/>
      </c>
      <c r="AR3733" s="288" t="str">
        <f>IFERROR(IF(Table_Merge1[[#This Row],[LME Zinc stock]]*Table_Merge1[[#This Row],[Azad.Sell]]=0,"",Table_Merge1[[#This Row],[LME Zinc stock]]*Table_Merge1[[#This Row],[Azad.Sell]]),"")</f>
        <v/>
      </c>
      <c r="AS3733" s="288" t="str">
        <f>IFERROR(IF(Table_Merge1[[#This Row],[LME Zinc 3-month]]*Table_Merge1[[#This Row],[Azad.Sell]]=0,"",Table_Merge1[[#This Row],[LME Zinc 3-month]]*Table_Merge1[[#This Row],[Azad.Sell]]),"")</f>
        <v/>
      </c>
      <c r="AT3733"/>
    </row>
    <row r="3734" spans="15:46" x14ac:dyDescent="0.25">
      <c r="O3734" s="283">
        <f>IFERROR(DATE(Table7[[#This Row],[year]],MONTH(DATEVALUE(Table7[[#This Row],[month]]&amp;"1")),Table7[[#This Row],[day]]),"")</f>
        <v>39686</v>
      </c>
      <c r="P3734" s="257" t="s">
        <v>7159</v>
      </c>
      <c r="Q3734" s="257">
        <v>2008</v>
      </c>
      <c r="R3734" s="257" t="s">
        <v>3445</v>
      </c>
      <c r="S3734" s="257">
        <v>26</v>
      </c>
      <c r="T3734" s="257">
        <v>809.75</v>
      </c>
      <c r="U3734" s="257">
        <v>2540</v>
      </c>
      <c r="V3734" s="257">
        <v>1329325</v>
      </c>
      <c r="X3734" s="260">
        <v>39763</v>
      </c>
      <c r="Z3734" s="260">
        <v>8</v>
      </c>
      <c r="AB3734" s="260" t="str">
        <f>IFERROR(IFERROR(VLOOKUP(Table_Merge1[[#This Row],[Column1]],Table11[#All],2,FALSE),LEFT(AB3735,8)&amp;IF(LEN((RIGHT(AB3735,2)+1))&lt;2,"0"&amp;(RIGHT(AB3735,2)+1),(RIGHT(AB3735,2)-1))),"")</f>
        <v/>
      </c>
      <c r="AC3734" s="259" t="str">
        <f>LEFT(Table_Merge1[[#This Row],[Column2]],4)</f>
        <v/>
      </c>
      <c r="AD3734" s="259" t="str">
        <f>RIGHT(LEFT(Table_Merge1[[#This Row],[Column2]],7),2)</f>
        <v/>
      </c>
      <c r="AE3734" s="259" t="str">
        <f>RIGHT(Table_Merge1[[#This Row],[Column2]],2)</f>
        <v/>
      </c>
      <c r="AH3734" s="260">
        <v>2008</v>
      </c>
      <c r="AI3734" t="s">
        <v>3450</v>
      </c>
      <c r="AJ3734" s="260">
        <v>11</v>
      </c>
      <c r="AK3734">
        <v>741.75</v>
      </c>
      <c r="AL3734">
        <v>1703</v>
      </c>
      <c r="AM3734">
        <v>1826525</v>
      </c>
      <c r="AP3734" s="287" t="str">
        <f>IFERROR(IF(Table_Merge1[[#This Row],[LME Zinc stock]]*Table_Merge1[[#This Row],[Nima.مقدار]]=0,"",Table_Merge1[[#This Row],[LME Zinc stock]]*Table_Merge1[[#This Row],[Nima.مقدار]]),"")</f>
        <v/>
      </c>
      <c r="AQ3734" s="287" t="str">
        <f>IFERROR(IF(Table_Merge1[[#This Row],[LME Zinc 3-month]]*Table_Merge1[[#This Row],[Nima.مقدار]]=0,"",Table_Merge1[[#This Row],[LME Zinc 3-month]]*Table_Merge1[[#This Row],[Nima.مقدار]]),"")</f>
        <v/>
      </c>
      <c r="AR3734" s="288" t="str">
        <f>IFERROR(IF(Table_Merge1[[#This Row],[LME Zinc stock]]*Table_Merge1[[#This Row],[Azad.Sell]]=0,"",Table_Merge1[[#This Row],[LME Zinc stock]]*Table_Merge1[[#This Row],[Azad.Sell]]),"")</f>
        <v/>
      </c>
      <c r="AS3734" s="288" t="str">
        <f>IFERROR(IF(Table_Merge1[[#This Row],[LME Zinc 3-month]]*Table_Merge1[[#This Row],[Azad.Sell]]=0,"",Table_Merge1[[#This Row],[LME Zinc 3-month]]*Table_Merge1[[#This Row],[Azad.Sell]]),"")</f>
        <v/>
      </c>
      <c r="AT3734"/>
    </row>
    <row r="3735" spans="15:46" x14ac:dyDescent="0.25">
      <c r="O3735" s="284">
        <f>IFERROR(DATE(Table7[[#This Row],[year]],MONTH(DATEVALUE(Table7[[#This Row],[month]]&amp;"1")),Table7[[#This Row],[day]]),"")</f>
        <v>39682</v>
      </c>
      <c r="P3735" s="195" t="s">
        <v>7160</v>
      </c>
      <c r="Q3735" s="195">
        <v>2008</v>
      </c>
      <c r="R3735" s="195" t="s">
        <v>3445</v>
      </c>
      <c r="S3735" s="195">
        <v>22</v>
      </c>
      <c r="T3735" s="195">
        <v>830</v>
      </c>
      <c r="U3735" s="195">
        <v>2571</v>
      </c>
      <c r="V3735" s="195">
        <v>1186075</v>
      </c>
      <c r="X3735" s="260">
        <v>39762</v>
      </c>
      <c r="Z3735" s="260">
        <v>8</v>
      </c>
      <c r="AB3735" s="260" t="str">
        <f>IFERROR(IFERROR(VLOOKUP(Table_Merge1[[#This Row],[Column1]],Table11[#All],2,FALSE),LEFT(AB3736,8)&amp;IF(LEN((RIGHT(AB3736,2)+1))&lt;2,"0"&amp;(RIGHT(AB3736,2)+1),(RIGHT(AB3736,2)-1))),"")</f>
        <v/>
      </c>
      <c r="AC3735" s="259" t="str">
        <f>LEFT(Table_Merge1[[#This Row],[Column2]],4)</f>
        <v/>
      </c>
      <c r="AD3735" s="259" t="str">
        <f>RIGHT(LEFT(Table_Merge1[[#This Row],[Column2]],7),2)</f>
        <v/>
      </c>
      <c r="AE3735" s="259" t="str">
        <f>RIGHT(Table_Merge1[[#This Row],[Column2]],2)</f>
        <v/>
      </c>
      <c r="AH3735" s="260">
        <v>2008</v>
      </c>
      <c r="AI3735" t="s">
        <v>3450</v>
      </c>
      <c r="AJ3735" s="260">
        <v>10</v>
      </c>
      <c r="AK3735">
        <v>751.75</v>
      </c>
      <c r="AL3735">
        <v>1725.5</v>
      </c>
      <c r="AM3735">
        <v>1823800</v>
      </c>
      <c r="AP3735" s="287" t="str">
        <f>IFERROR(IF(Table_Merge1[[#This Row],[LME Zinc stock]]*Table_Merge1[[#This Row],[Nima.مقدار]]=0,"",Table_Merge1[[#This Row],[LME Zinc stock]]*Table_Merge1[[#This Row],[Nima.مقدار]]),"")</f>
        <v/>
      </c>
      <c r="AQ3735" s="287" t="str">
        <f>IFERROR(IF(Table_Merge1[[#This Row],[LME Zinc 3-month]]*Table_Merge1[[#This Row],[Nima.مقدار]]=0,"",Table_Merge1[[#This Row],[LME Zinc 3-month]]*Table_Merge1[[#This Row],[Nima.مقدار]]),"")</f>
        <v/>
      </c>
      <c r="AR3735" s="288" t="str">
        <f>IFERROR(IF(Table_Merge1[[#This Row],[LME Zinc stock]]*Table_Merge1[[#This Row],[Azad.Sell]]=0,"",Table_Merge1[[#This Row],[LME Zinc stock]]*Table_Merge1[[#This Row],[Azad.Sell]]),"")</f>
        <v/>
      </c>
      <c r="AS3735" s="288" t="str">
        <f>IFERROR(IF(Table_Merge1[[#This Row],[LME Zinc 3-month]]*Table_Merge1[[#This Row],[Azad.Sell]]=0,"",Table_Merge1[[#This Row],[LME Zinc 3-month]]*Table_Merge1[[#This Row],[Azad.Sell]]),"")</f>
        <v/>
      </c>
      <c r="AT3735"/>
    </row>
    <row r="3736" spans="15:46" x14ac:dyDescent="0.25">
      <c r="O3736" s="283">
        <f>IFERROR(DATE(Table7[[#This Row],[year]],MONTH(DATEVALUE(Table7[[#This Row],[month]]&amp;"1")),Table7[[#This Row],[day]]),"")</f>
        <v>39681</v>
      </c>
      <c r="P3736" s="257" t="s">
        <v>7161</v>
      </c>
      <c r="Q3736" s="257">
        <v>2008</v>
      </c>
      <c r="R3736" s="257" t="s">
        <v>3445</v>
      </c>
      <c r="S3736" s="257">
        <v>21</v>
      </c>
      <c r="T3736" s="257">
        <v>821</v>
      </c>
      <c r="U3736" s="257">
        <v>2632</v>
      </c>
      <c r="V3736" s="257">
        <v>1186575</v>
      </c>
      <c r="X3736" s="260">
        <v>39760</v>
      </c>
      <c r="Z3736" s="260">
        <v>8</v>
      </c>
      <c r="AB3736" s="260" t="str">
        <f>IFERROR(IFERROR(VLOOKUP(Table_Merge1[[#This Row],[Column1]],Table11[#All],2,FALSE),LEFT(AB3737,8)&amp;IF(LEN((RIGHT(AB3737,2)+1))&lt;2,"0"&amp;(RIGHT(AB3737,2)+1),(RIGHT(AB3737,2)-1))),"")</f>
        <v/>
      </c>
      <c r="AC3736" s="259" t="str">
        <f>LEFT(Table_Merge1[[#This Row],[Column2]],4)</f>
        <v/>
      </c>
      <c r="AD3736" s="259" t="str">
        <f>RIGHT(LEFT(Table_Merge1[[#This Row],[Column2]],7),2)</f>
        <v/>
      </c>
      <c r="AE3736" s="259" t="str">
        <f>RIGHT(Table_Merge1[[#This Row],[Column2]],2)</f>
        <v/>
      </c>
      <c r="AH3736" s="260">
        <v>2008</v>
      </c>
      <c r="AI3736" t="s">
        <v>3450</v>
      </c>
      <c r="AJ3736" s="260">
        <v>8</v>
      </c>
      <c r="AK3736">
        <v>742</v>
      </c>
      <c r="AL3736" t="s">
        <v>3621</v>
      </c>
      <c r="AM3736" t="s">
        <v>3621</v>
      </c>
      <c r="AP3736" s="287" t="str">
        <f>IFERROR(IF(Table_Merge1[[#This Row],[LME Zinc stock]]*Table_Merge1[[#This Row],[Nima.مقدار]]=0,"",Table_Merge1[[#This Row],[LME Zinc stock]]*Table_Merge1[[#This Row],[Nima.مقدار]]),"")</f>
        <v/>
      </c>
      <c r="AQ3736" s="287" t="str">
        <f>IFERROR(IF(Table_Merge1[[#This Row],[LME Zinc 3-month]]*Table_Merge1[[#This Row],[Nima.مقدار]]=0,"",Table_Merge1[[#This Row],[LME Zinc 3-month]]*Table_Merge1[[#This Row],[Nima.مقدار]]),"")</f>
        <v/>
      </c>
      <c r="AR3736" s="288" t="str">
        <f>IFERROR(IF(Table_Merge1[[#This Row],[LME Zinc stock]]*Table_Merge1[[#This Row],[Azad.Sell]]=0,"",Table_Merge1[[#This Row],[LME Zinc stock]]*Table_Merge1[[#This Row],[Azad.Sell]]),"")</f>
        <v/>
      </c>
      <c r="AS3736" s="288" t="str">
        <f>IFERROR(IF(Table_Merge1[[#This Row],[LME Zinc 3-month]]*Table_Merge1[[#This Row],[Azad.Sell]]=0,"",Table_Merge1[[#This Row],[LME Zinc 3-month]]*Table_Merge1[[#This Row],[Azad.Sell]]),"")</f>
        <v/>
      </c>
      <c r="AT3736"/>
    </row>
    <row r="3737" spans="15:46" x14ac:dyDescent="0.25">
      <c r="O3737" s="284">
        <f>IFERROR(DATE(Table7[[#This Row],[year]],MONTH(DATEVALUE(Table7[[#This Row],[month]]&amp;"1")),Table7[[#This Row],[day]]),"")</f>
        <v>39680</v>
      </c>
      <c r="P3737" s="195" t="s">
        <v>7162</v>
      </c>
      <c r="Q3737" s="195">
        <v>2008</v>
      </c>
      <c r="R3737" s="195" t="s">
        <v>3445</v>
      </c>
      <c r="S3737" s="195">
        <v>20</v>
      </c>
      <c r="T3737" s="195">
        <v>806.75</v>
      </c>
      <c r="U3737" s="195">
        <v>2605.5</v>
      </c>
      <c r="V3737" s="195">
        <v>1184650</v>
      </c>
      <c r="X3737" s="260">
        <v>39759</v>
      </c>
      <c r="Z3737" s="260">
        <v>8</v>
      </c>
      <c r="AB3737" s="260" t="str">
        <f>IFERROR(IFERROR(VLOOKUP(Table_Merge1[[#This Row],[Column1]],Table11[#All],2,FALSE),LEFT(AB3738,8)&amp;IF(LEN((RIGHT(AB3738,2)+1))&lt;2,"0"&amp;(RIGHT(AB3738,2)+1),(RIGHT(AB3738,2)-1))),"")</f>
        <v/>
      </c>
      <c r="AC3737" s="259" t="str">
        <f>LEFT(Table_Merge1[[#This Row],[Column2]],4)</f>
        <v/>
      </c>
      <c r="AD3737" s="259" t="str">
        <f>RIGHT(LEFT(Table_Merge1[[#This Row],[Column2]],7),2)</f>
        <v/>
      </c>
      <c r="AE3737" s="259" t="str">
        <f>RIGHT(Table_Merge1[[#This Row],[Column2]],2)</f>
        <v/>
      </c>
      <c r="AH3737" s="260">
        <v>2008</v>
      </c>
      <c r="AI3737" t="s">
        <v>3450</v>
      </c>
      <c r="AJ3737" s="260">
        <v>7</v>
      </c>
      <c r="AK3737">
        <v>742</v>
      </c>
      <c r="AL3737">
        <v>1756</v>
      </c>
      <c r="AM3737">
        <v>1802950</v>
      </c>
      <c r="AP3737" s="287" t="str">
        <f>IFERROR(IF(Table_Merge1[[#This Row],[LME Zinc stock]]*Table_Merge1[[#This Row],[Nima.مقدار]]=0,"",Table_Merge1[[#This Row],[LME Zinc stock]]*Table_Merge1[[#This Row],[Nima.مقدار]]),"")</f>
        <v/>
      </c>
      <c r="AQ3737" s="287" t="str">
        <f>IFERROR(IF(Table_Merge1[[#This Row],[LME Zinc 3-month]]*Table_Merge1[[#This Row],[Nima.مقدار]]=0,"",Table_Merge1[[#This Row],[LME Zinc 3-month]]*Table_Merge1[[#This Row],[Nima.مقدار]]),"")</f>
        <v/>
      </c>
      <c r="AR3737" s="288" t="str">
        <f>IFERROR(IF(Table_Merge1[[#This Row],[LME Zinc stock]]*Table_Merge1[[#This Row],[Azad.Sell]]=0,"",Table_Merge1[[#This Row],[LME Zinc stock]]*Table_Merge1[[#This Row],[Azad.Sell]]),"")</f>
        <v/>
      </c>
      <c r="AS3737" s="288" t="str">
        <f>IFERROR(IF(Table_Merge1[[#This Row],[LME Zinc 3-month]]*Table_Merge1[[#This Row],[Azad.Sell]]=0,"",Table_Merge1[[#This Row],[LME Zinc 3-month]]*Table_Merge1[[#This Row],[Azad.Sell]]),"")</f>
        <v/>
      </c>
      <c r="AT3737"/>
    </row>
    <row r="3738" spans="15:46" x14ac:dyDescent="0.25">
      <c r="O3738" s="283">
        <f>IFERROR(DATE(Table7[[#This Row],[year]],MONTH(DATEVALUE(Table7[[#This Row],[month]]&amp;"1")),Table7[[#This Row],[day]]),"")</f>
        <v>39679</v>
      </c>
      <c r="P3738" s="257" t="s">
        <v>7163</v>
      </c>
      <c r="Q3738" s="257">
        <v>2008</v>
      </c>
      <c r="R3738" s="257" t="s">
        <v>3445</v>
      </c>
      <c r="S3738" s="257">
        <v>19</v>
      </c>
      <c r="T3738" s="257">
        <v>791</v>
      </c>
      <c r="U3738" s="257">
        <v>2600.5</v>
      </c>
      <c r="V3738" s="257">
        <v>1170400</v>
      </c>
      <c r="X3738" s="260">
        <v>39758</v>
      </c>
      <c r="Z3738" s="260">
        <v>8</v>
      </c>
      <c r="AB3738" s="260" t="str">
        <f>IFERROR(IFERROR(VLOOKUP(Table_Merge1[[#This Row],[Column1]],Table11[#All],2,FALSE),LEFT(AB3739,8)&amp;IF(LEN((RIGHT(AB3739,2)+1))&lt;2,"0"&amp;(RIGHT(AB3739,2)+1),(RIGHT(AB3739,2)-1))),"")</f>
        <v/>
      </c>
      <c r="AC3738" s="259" t="str">
        <f>LEFT(Table_Merge1[[#This Row],[Column2]],4)</f>
        <v/>
      </c>
      <c r="AD3738" s="259" t="str">
        <f>RIGHT(LEFT(Table_Merge1[[#This Row],[Column2]],7),2)</f>
        <v/>
      </c>
      <c r="AE3738" s="259" t="str">
        <f>RIGHT(Table_Merge1[[#This Row],[Column2]],2)</f>
        <v/>
      </c>
      <c r="AH3738" s="260">
        <v>2008</v>
      </c>
      <c r="AI3738" t="s">
        <v>3450</v>
      </c>
      <c r="AJ3738" s="260">
        <v>6</v>
      </c>
      <c r="AK3738">
        <v>739</v>
      </c>
      <c r="AL3738">
        <v>1770</v>
      </c>
      <c r="AM3738">
        <v>1795975</v>
      </c>
      <c r="AP3738" s="287" t="str">
        <f>IFERROR(IF(Table_Merge1[[#This Row],[LME Zinc stock]]*Table_Merge1[[#This Row],[Nima.مقدار]]=0,"",Table_Merge1[[#This Row],[LME Zinc stock]]*Table_Merge1[[#This Row],[Nima.مقدار]]),"")</f>
        <v/>
      </c>
      <c r="AQ3738" s="287" t="str">
        <f>IFERROR(IF(Table_Merge1[[#This Row],[LME Zinc 3-month]]*Table_Merge1[[#This Row],[Nima.مقدار]]=0,"",Table_Merge1[[#This Row],[LME Zinc 3-month]]*Table_Merge1[[#This Row],[Nima.مقدار]]),"")</f>
        <v/>
      </c>
      <c r="AR3738" s="288" t="str">
        <f>IFERROR(IF(Table_Merge1[[#This Row],[LME Zinc stock]]*Table_Merge1[[#This Row],[Azad.Sell]]=0,"",Table_Merge1[[#This Row],[LME Zinc stock]]*Table_Merge1[[#This Row],[Azad.Sell]]),"")</f>
        <v/>
      </c>
      <c r="AS3738" s="288" t="str">
        <f>IFERROR(IF(Table_Merge1[[#This Row],[LME Zinc 3-month]]*Table_Merge1[[#This Row],[Azad.Sell]]=0,"",Table_Merge1[[#This Row],[LME Zinc 3-month]]*Table_Merge1[[#This Row],[Azad.Sell]]),"")</f>
        <v/>
      </c>
      <c r="AT3738"/>
    </row>
    <row r="3739" spans="15:46" x14ac:dyDescent="0.25">
      <c r="O3739" s="284">
        <f>IFERROR(DATE(Table7[[#This Row],[year]],MONTH(DATEVALUE(Table7[[#This Row],[month]]&amp;"1")),Table7[[#This Row],[day]]),"")</f>
        <v>39678</v>
      </c>
      <c r="P3739" s="195" t="s">
        <v>7164</v>
      </c>
      <c r="Q3739" s="195">
        <v>2008</v>
      </c>
      <c r="R3739" s="195" t="s">
        <v>3445</v>
      </c>
      <c r="S3739" s="195">
        <v>18</v>
      </c>
      <c r="T3739" s="195">
        <v>797.5</v>
      </c>
      <c r="U3739" s="195">
        <v>2624</v>
      </c>
      <c r="V3739" s="195">
        <v>1170450</v>
      </c>
      <c r="X3739" s="260">
        <v>39757</v>
      </c>
      <c r="Z3739" s="260">
        <v>8</v>
      </c>
      <c r="AB3739" s="260" t="str">
        <f>IFERROR(IFERROR(VLOOKUP(Table_Merge1[[#This Row],[Column1]],Table11[#All],2,FALSE),LEFT(AB3740,8)&amp;IF(LEN((RIGHT(AB3740,2)+1))&lt;2,"0"&amp;(RIGHT(AB3740,2)+1),(RIGHT(AB3740,2)-1))),"")</f>
        <v/>
      </c>
      <c r="AC3739" s="259" t="str">
        <f>LEFT(Table_Merge1[[#This Row],[Column2]],4)</f>
        <v/>
      </c>
      <c r="AD3739" s="259" t="str">
        <f>RIGHT(LEFT(Table_Merge1[[#This Row],[Column2]],7),2)</f>
        <v/>
      </c>
      <c r="AE3739" s="259" t="str">
        <f>RIGHT(Table_Merge1[[#This Row],[Column2]],2)</f>
        <v/>
      </c>
      <c r="AH3739" s="260">
        <v>2008</v>
      </c>
      <c r="AI3739" t="s">
        <v>3450</v>
      </c>
      <c r="AJ3739" s="260">
        <v>5</v>
      </c>
      <c r="AK3739">
        <v>753.25</v>
      </c>
      <c r="AL3739">
        <v>1785.5</v>
      </c>
      <c r="AM3739">
        <v>1751650</v>
      </c>
      <c r="AP3739" s="287" t="str">
        <f>IFERROR(IF(Table_Merge1[[#This Row],[LME Zinc stock]]*Table_Merge1[[#This Row],[Nima.مقدار]]=0,"",Table_Merge1[[#This Row],[LME Zinc stock]]*Table_Merge1[[#This Row],[Nima.مقدار]]),"")</f>
        <v/>
      </c>
      <c r="AQ3739" s="287" t="str">
        <f>IFERROR(IF(Table_Merge1[[#This Row],[LME Zinc 3-month]]*Table_Merge1[[#This Row],[Nima.مقدار]]=0,"",Table_Merge1[[#This Row],[LME Zinc 3-month]]*Table_Merge1[[#This Row],[Nima.مقدار]]),"")</f>
        <v/>
      </c>
      <c r="AR3739" s="288" t="str">
        <f>IFERROR(IF(Table_Merge1[[#This Row],[LME Zinc stock]]*Table_Merge1[[#This Row],[Azad.Sell]]=0,"",Table_Merge1[[#This Row],[LME Zinc stock]]*Table_Merge1[[#This Row],[Azad.Sell]]),"")</f>
        <v/>
      </c>
      <c r="AS3739" s="288" t="str">
        <f>IFERROR(IF(Table_Merge1[[#This Row],[LME Zinc 3-month]]*Table_Merge1[[#This Row],[Azad.Sell]]=0,"",Table_Merge1[[#This Row],[LME Zinc 3-month]]*Table_Merge1[[#This Row],[Azad.Sell]]),"")</f>
        <v/>
      </c>
      <c r="AT3739"/>
    </row>
    <row r="3740" spans="15:46" x14ac:dyDescent="0.25">
      <c r="O3740" s="283">
        <f>IFERROR(DATE(Table7[[#This Row],[year]],MONTH(DATEVALUE(Table7[[#This Row],[month]]&amp;"1")),Table7[[#This Row],[day]]),"")</f>
        <v>39675</v>
      </c>
      <c r="P3740" s="257" t="s">
        <v>7165</v>
      </c>
      <c r="Q3740" s="257">
        <v>2008</v>
      </c>
      <c r="R3740" s="257" t="s">
        <v>3445</v>
      </c>
      <c r="S3740" s="257">
        <v>15</v>
      </c>
      <c r="T3740" s="257">
        <v>784.75</v>
      </c>
      <c r="U3740" s="257">
        <v>2651</v>
      </c>
      <c r="V3740" s="257">
        <v>1171950</v>
      </c>
      <c r="X3740" s="260">
        <v>39756</v>
      </c>
      <c r="Z3740" s="260">
        <v>8</v>
      </c>
      <c r="AB3740" s="260" t="str">
        <f>IFERROR(IFERROR(VLOOKUP(Table_Merge1[[#This Row],[Column1]],Table11[#All],2,FALSE),LEFT(AB3741,8)&amp;IF(LEN((RIGHT(AB3741,2)+1))&lt;2,"0"&amp;(RIGHT(AB3741,2)+1),(RIGHT(AB3741,2)-1))),"")</f>
        <v/>
      </c>
      <c r="AC3740" s="259" t="str">
        <f>LEFT(Table_Merge1[[#This Row],[Column2]],4)</f>
        <v/>
      </c>
      <c r="AD3740" s="259" t="str">
        <f>RIGHT(LEFT(Table_Merge1[[#This Row],[Column2]],7),2)</f>
        <v/>
      </c>
      <c r="AE3740" s="259" t="str">
        <f>RIGHT(Table_Merge1[[#This Row],[Column2]],2)</f>
        <v/>
      </c>
      <c r="AH3740" s="260">
        <v>2008</v>
      </c>
      <c r="AI3740" t="s">
        <v>3450</v>
      </c>
      <c r="AJ3740" s="260">
        <v>4</v>
      </c>
      <c r="AK3740">
        <v>734</v>
      </c>
      <c r="AL3740">
        <v>1800</v>
      </c>
      <c r="AM3740">
        <v>1742150</v>
      </c>
      <c r="AP3740" s="287" t="str">
        <f>IFERROR(IF(Table_Merge1[[#This Row],[LME Zinc stock]]*Table_Merge1[[#This Row],[Nima.مقدار]]=0,"",Table_Merge1[[#This Row],[LME Zinc stock]]*Table_Merge1[[#This Row],[Nima.مقدار]]),"")</f>
        <v/>
      </c>
      <c r="AQ3740" s="287" t="str">
        <f>IFERROR(IF(Table_Merge1[[#This Row],[LME Zinc 3-month]]*Table_Merge1[[#This Row],[Nima.مقدار]]=0,"",Table_Merge1[[#This Row],[LME Zinc 3-month]]*Table_Merge1[[#This Row],[Nima.مقدار]]),"")</f>
        <v/>
      </c>
      <c r="AR3740" s="288" t="str">
        <f>IFERROR(IF(Table_Merge1[[#This Row],[LME Zinc stock]]*Table_Merge1[[#This Row],[Azad.Sell]]=0,"",Table_Merge1[[#This Row],[LME Zinc stock]]*Table_Merge1[[#This Row],[Azad.Sell]]),"")</f>
        <v/>
      </c>
      <c r="AS3740" s="288" t="str">
        <f>IFERROR(IF(Table_Merge1[[#This Row],[LME Zinc 3-month]]*Table_Merge1[[#This Row],[Azad.Sell]]=0,"",Table_Merge1[[#This Row],[LME Zinc 3-month]]*Table_Merge1[[#This Row],[Azad.Sell]]),"")</f>
        <v/>
      </c>
      <c r="AT3740"/>
    </row>
    <row r="3741" spans="15:46" x14ac:dyDescent="0.25">
      <c r="O3741" s="284">
        <f>IFERROR(DATE(Table7[[#This Row],[year]],MONTH(DATEVALUE(Table7[[#This Row],[month]]&amp;"1")),Table7[[#This Row],[day]]),"")</f>
        <v>39674</v>
      </c>
      <c r="P3741" s="195" t="s">
        <v>7166</v>
      </c>
      <c r="Q3741" s="195">
        <v>2008</v>
      </c>
      <c r="R3741" s="195" t="s">
        <v>3445</v>
      </c>
      <c r="S3741" s="195">
        <v>14</v>
      </c>
      <c r="T3741" s="195">
        <v>833.25</v>
      </c>
      <c r="U3741" s="195">
        <v>2646</v>
      </c>
      <c r="V3741" s="195">
        <v>1173075</v>
      </c>
      <c r="X3741" s="260">
        <v>39755</v>
      </c>
      <c r="Z3741" s="260">
        <v>8</v>
      </c>
      <c r="AB3741" s="260" t="str">
        <f>IFERROR(IFERROR(VLOOKUP(Table_Merge1[[#This Row],[Column1]],Table11[#All],2,FALSE),LEFT(AB3742,8)&amp;IF(LEN((RIGHT(AB3742,2)+1))&lt;2,"0"&amp;(RIGHT(AB3742,2)+1),(RIGHT(AB3742,2)-1))),"")</f>
        <v/>
      </c>
      <c r="AC3741" s="259" t="str">
        <f>LEFT(Table_Merge1[[#This Row],[Column2]],4)</f>
        <v/>
      </c>
      <c r="AD3741" s="259" t="str">
        <f>RIGHT(LEFT(Table_Merge1[[#This Row],[Column2]],7),2)</f>
        <v/>
      </c>
      <c r="AE3741" s="259" t="str">
        <f>RIGHT(Table_Merge1[[#This Row],[Column2]],2)</f>
        <v/>
      </c>
      <c r="AH3741" s="260">
        <v>2008</v>
      </c>
      <c r="AI3741" t="s">
        <v>3450</v>
      </c>
      <c r="AJ3741" s="260">
        <v>3</v>
      </c>
      <c r="AK3741">
        <v>734</v>
      </c>
      <c r="AL3741">
        <v>1810</v>
      </c>
      <c r="AM3741">
        <v>1726325</v>
      </c>
      <c r="AP3741" s="287" t="str">
        <f>IFERROR(IF(Table_Merge1[[#This Row],[LME Zinc stock]]*Table_Merge1[[#This Row],[Nima.مقدار]]=0,"",Table_Merge1[[#This Row],[LME Zinc stock]]*Table_Merge1[[#This Row],[Nima.مقدار]]),"")</f>
        <v/>
      </c>
      <c r="AQ3741" s="287" t="str">
        <f>IFERROR(IF(Table_Merge1[[#This Row],[LME Zinc 3-month]]*Table_Merge1[[#This Row],[Nima.مقدار]]=0,"",Table_Merge1[[#This Row],[LME Zinc 3-month]]*Table_Merge1[[#This Row],[Nima.مقدار]]),"")</f>
        <v/>
      </c>
      <c r="AR3741" s="288" t="str">
        <f>IFERROR(IF(Table_Merge1[[#This Row],[LME Zinc stock]]*Table_Merge1[[#This Row],[Azad.Sell]]=0,"",Table_Merge1[[#This Row],[LME Zinc stock]]*Table_Merge1[[#This Row],[Azad.Sell]]),"")</f>
        <v/>
      </c>
      <c r="AS3741" s="288" t="str">
        <f>IFERROR(IF(Table_Merge1[[#This Row],[LME Zinc 3-month]]*Table_Merge1[[#This Row],[Azad.Sell]]=0,"",Table_Merge1[[#This Row],[LME Zinc 3-month]]*Table_Merge1[[#This Row],[Azad.Sell]]),"")</f>
        <v/>
      </c>
      <c r="AT3741"/>
    </row>
    <row r="3742" spans="15:46" x14ac:dyDescent="0.25">
      <c r="O3742" s="283">
        <f>IFERROR(DATE(Table7[[#This Row],[year]],MONTH(DATEVALUE(Table7[[#This Row],[month]]&amp;"1")),Table7[[#This Row],[day]]),"")</f>
        <v>39673</v>
      </c>
      <c r="P3742" s="257" t="s">
        <v>7167</v>
      </c>
      <c r="Q3742" s="257">
        <v>2008</v>
      </c>
      <c r="R3742" s="257" t="s">
        <v>3445</v>
      </c>
      <c r="S3742" s="257">
        <v>13</v>
      </c>
      <c r="T3742" s="257">
        <v>824</v>
      </c>
      <c r="U3742" s="257">
        <v>2687</v>
      </c>
      <c r="V3742" s="257">
        <v>1173725</v>
      </c>
      <c r="X3742" s="260">
        <v>39752</v>
      </c>
      <c r="Z3742" s="260">
        <v>8</v>
      </c>
      <c r="AB3742" s="260" t="str">
        <f>IFERROR(IFERROR(VLOOKUP(Table_Merge1[[#This Row],[Column1]],Table11[#All],2,FALSE),LEFT(AB3743,8)&amp;IF(LEN((RIGHT(AB3743,2)+1))&lt;2,"0"&amp;(RIGHT(AB3743,2)+1),(RIGHT(AB3743,2)-1))),"")</f>
        <v/>
      </c>
      <c r="AC3742" s="259" t="str">
        <f>LEFT(Table_Merge1[[#This Row],[Column2]],4)</f>
        <v/>
      </c>
      <c r="AD3742" s="259" t="str">
        <f>RIGHT(LEFT(Table_Merge1[[#This Row],[Column2]],7),2)</f>
        <v/>
      </c>
      <c r="AE3742" s="259" t="str">
        <f>RIGHT(Table_Merge1[[#This Row],[Column2]],2)</f>
        <v/>
      </c>
      <c r="AH3742" s="260">
        <v>2008</v>
      </c>
      <c r="AI3742" t="s">
        <v>3448</v>
      </c>
      <c r="AJ3742" s="260">
        <v>31</v>
      </c>
      <c r="AK3742">
        <v>728.5</v>
      </c>
      <c r="AL3742">
        <v>1807</v>
      </c>
      <c r="AM3742">
        <v>1722375</v>
      </c>
      <c r="AP3742" s="287" t="str">
        <f>IFERROR(IF(Table_Merge1[[#This Row],[LME Zinc stock]]*Table_Merge1[[#This Row],[Nima.مقدار]]=0,"",Table_Merge1[[#This Row],[LME Zinc stock]]*Table_Merge1[[#This Row],[Nima.مقدار]]),"")</f>
        <v/>
      </c>
      <c r="AQ3742" s="287" t="str">
        <f>IFERROR(IF(Table_Merge1[[#This Row],[LME Zinc 3-month]]*Table_Merge1[[#This Row],[Nima.مقدار]]=0,"",Table_Merge1[[#This Row],[LME Zinc 3-month]]*Table_Merge1[[#This Row],[Nima.مقدار]]),"")</f>
        <v/>
      </c>
      <c r="AR3742" s="288" t="str">
        <f>IFERROR(IF(Table_Merge1[[#This Row],[LME Zinc stock]]*Table_Merge1[[#This Row],[Azad.Sell]]=0,"",Table_Merge1[[#This Row],[LME Zinc stock]]*Table_Merge1[[#This Row],[Azad.Sell]]),"")</f>
        <v/>
      </c>
      <c r="AS3742" s="288" t="str">
        <f>IFERROR(IF(Table_Merge1[[#This Row],[LME Zinc 3-month]]*Table_Merge1[[#This Row],[Azad.Sell]]=0,"",Table_Merge1[[#This Row],[LME Zinc 3-month]]*Table_Merge1[[#This Row],[Azad.Sell]]),"")</f>
        <v/>
      </c>
      <c r="AT3742"/>
    </row>
    <row r="3743" spans="15:46" x14ac:dyDescent="0.25">
      <c r="O3743" s="284">
        <f>IFERROR(DATE(Table7[[#This Row],[year]],MONTH(DATEVALUE(Table7[[#This Row],[month]]&amp;"1")),Table7[[#This Row],[day]]),"")</f>
        <v>39672</v>
      </c>
      <c r="P3743" s="195" t="s">
        <v>7168</v>
      </c>
      <c r="Q3743" s="195">
        <v>2008</v>
      </c>
      <c r="R3743" s="195" t="s">
        <v>3445</v>
      </c>
      <c r="S3743" s="195">
        <v>12</v>
      </c>
      <c r="T3743" s="195">
        <v>808.75</v>
      </c>
      <c r="U3743" s="195">
        <v>2685</v>
      </c>
      <c r="V3743" s="195">
        <v>1171875</v>
      </c>
      <c r="X3743" s="260">
        <v>39751</v>
      </c>
      <c r="Z3743" s="260">
        <v>8</v>
      </c>
      <c r="AB3743" s="260" t="str">
        <f>IFERROR(IFERROR(VLOOKUP(Table_Merge1[[#This Row],[Column1]],Table11[#All],2,FALSE),LEFT(AB3744,8)&amp;IF(LEN((RIGHT(AB3744,2)+1))&lt;2,"0"&amp;(RIGHT(AB3744,2)+1),(RIGHT(AB3744,2)-1))),"")</f>
        <v/>
      </c>
      <c r="AC3743" s="259" t="str">
        <f>LEFT(Table_Merge1[[#This Row],[Column2]],4)</f>
        <v/>
      </c>
      <c r="AD3743" s="259" t="str">
        <f>RIGHT(LEFT(Table_Merge1[[#This Row],[Column2]],7),2)</f>
        <v/>
      </c>
      <c r="AE3743" s="259" t="str">
        <f>RIGHT(Table_Merge1[[#This Row],[Column2]],2)</f>
        <v/>
      </c>
      <c r="AH3743" s="260">
        <v>2008</v>
      </c>
      <c r="AI3743" t="s">
        <v>3448</v>
      </c>
      <c r="AJ3743" s="260">
        <v>30</v>
      </c>
      <c r="AK3743">
        <v>772.25</v>
      </c>
      <c r="AL3743">
        <v>1880</v>
      </c>
      <c r="AM3743">
        <v>1701525</v>
      </c>
      <c r="AP3743" s="287" t="str">
        <f>IFERROR(IF(Table_Merge1[[#This Row],[LME Zinc stock]]*Table_Merge1[[#This Row],[Nima.مقدار]]=0,"",Table_Merge1[[#This Row],[LME Zinc stock]]*Table_Merge1[[#This Row],[Nima.مقدار]]),"")</f>
        <v/>
      </c>
      <c r="AQ3743" s="287" t="str">
        <f>IFERROR(IF(Table_Merge1[[#This Row],[LME Zinc 3-month]]*Table_Merge1[[#This Row],[Nima.مقدار]]=0,"",Table_Merge1[[#This Row],[LME Zinc 3-month]]*Table_Merge1[[#This Row],[Nima.مقدار]]),"")</f>
        <v/>
      </c>
      <c r="AR3743" s="288" t="str">
        <f>IFERROR(IF(Table_Merge1[[#This Row],[LME Zinc stock]]*Table_Merge1[[#This Row],[Azad.Sell]]=0,"",Table_Merge1[[#This Row],[LME Zinc stock]]*Table_Merge1[[#This Row],[Azad.Sell]]),"")</f>
        <v/>
      </c>
      <c r="AS3743" s="288" t="str">
        <f>IFERROR(IF(Table_Merge1[[#This Row],[LME Zinc 3-month]]*Table_Merge1[[#This Row],[Azad.Sell]]=0,"",Table_Merge1[[#This Row],[LME Zinc 3-month]]*Table_Merge1[[#This Row],[Azad.Sell]]),"")</f>
        <v/>
      </c>
      <c r="AT3743"/>
    </row>
    <row r="3744" spans="15:46" x14ac:dyDescent="0.25">
      <c r="O3744" s="283">
        <f>IFERROR(DATE(Table7[[#This Row],[year]],MONTH(DATEVALUE(Table7[[#This Row],[month]]&amp;"1")),Table7[[#This Row],[day]]),"")</f>
        <v>39671</v>
      </c>
      <c r="P3744" s="257" t="s">
        <v>7169</v>
      </c>
      <c r="Q3744" s="257">
        <v>2008</v>
      </c>
      <c r="R3744" s="257" t="s">
        <v>3445</v>
      </c>
      <c r="S3744" s="257">
        <v>11</v>
      </c>
      <c r="T3744" s="257">
        <v>863.75</v>
      </c>
      <c r="U3744" s="257">
        <v>2681.5</v>
      </c>
      <c r="V3744" s="257">
        <v>1169225</v>
      </c>
      <c r="X3744" s="260">
        <v>39750</v>
      </c>
      <c r="Z3744" s="260">
        <v>8</v>
      </c>
      <c r="AB3744" s="260" t="str">
        <f>IFERROR(IFERROR(VLOOKUP(Table_Merge1[[#This Row],[Column1]],Table11[#All],2,FALSE),LEFT(AB3745,8)&amp;IF(LEN((RIGHT(AB3745,2)+1))&lt;2,"0"&amp;(RIGHT(AB3745,2)+1),(RIGHT(AB3745,2)-1))),"")</f>
        <v/>
      </c>
      <c r="AC3744" s="259" t="str">
        <f>LEFT(Table_Merge1[[#This Row],[Column2]],4)</f>
        <v/>
      </c>
      <c r="AD3744" s="259" t="str">
        <f>RIGHT(LEFT(Table_Merge1[[#This Row],[Column2]],7),2)</f>
        <v/>
      </c>
      <c r="AE3744" s="259" t="str">
        <f>RIGHT(Table_Merge1[[#This Row],[Column2]],2)</f>
        <v/>
      </c>
      <c r="AH3744" s="260">
        <v>2008</v>
      </c>
      <c r="AI3744" t="s">
        <v>3448</v>
      </c>
      <c r="AJ3744" s="260">
        <v>29</v>
      </c>
      <c r="AK3744">
        <v>749.25</v>
      </c>
      <c r="AL3744">
        <v>1885.5</v>
      </c>
      <c r="AM3744">
        <v>1619550</v>
      </c>
      <c r="AP3744" s="287" t="str">
        <f>IFERROR(IF(Table_Merge1[[#This Row],[LME Zinc stock]]*Table_Merge1[[#This Row],[Nima.مقدار]]=0,"",Table_Merge1[[#This Row],[LME Zinc stock]]*Table_Merge1[[#This Row],[Nima.مقدار]]),"")</f>
        <v/>
      </c>
      <c r="AQ3744" s="287" t="str">
        <f>IFERROR(IF(Table_Merge1[[#This Row],[LME Zinc 3-month]]*Table_Merge1[[#This Row],[Nima.مقدار]]=0,"",Table_Merge1[[#This Row],[LME Zinc 3-month]]*Table_Merge1[[#This Row],[Nima.مقدار]]),"")</f>
        <v/>
      </c>
      <c r="AR3744" s="288" t="str">
        <f>IFERROR(IF(Table_Merge1[[#This Row],[LME Zinc stock]]*Table_Merge1[[#This Row],[Azad.Sell]]=0,"",Table_Merge1[[#This Row],[LME Zinc stock]]*Table_Merge1[[#This Row],[Azad.Sell]]),"")</f>
        <v/>
      </c>
      <c r="AS3744" s="288" t="str">
        <f>IFERROR(IF(Table_Merge1[[#This Row],[LME Zinc 3-month]]*Table_Merge1[[#This Row],[Azad.Sell]]=0,"",Table_Merge1[[#This Row],[LME Zinc 3-month]]*Table_Merge1[[#This Row],[Azad.Sell]]),"")</f>
        <v/>
      </c>
      <c r="AT3744"/>
    </row>
    <row r="3745" spans="15:46" x14ac:dyDescent="0.25">
      <c r="O3745" s="284">
        <f>IFERROR(DATE(Table7[[#This Row],[year]],MONTH(DATEVALUE(Table7[[#This Row],[month]]&amp;"1")),Table7[[#This Row],[day]]),"")</f>
        <v>39668</v>
      </c>
      <c r="P3745" s="195" t="s">
        <v>7170</v>
      </c>
      <c r="Q3745" s="195">
        <v>2008</v>
      </c>
      <c r="R3745" s="195" t="s">
        <v>3445</v>
      </c>
      <c r="S3745" s="195">
        <v>8</v>
      </c>
      <c r="T3745" s="195">
        <v>864.5</v>
      </c>
      <c r="U3745" s="195">
        <v>2697</v>
      </c>
      <c r="V3745" s="195">
        <v>1169650</v>
      </c>
      <c r="X3745" s="260">
        <v>39749</v>
      </c>
      <c r="Z3745" s="260">
        <v>8</v>
      </c>
      <c r="AB3745" s="260" t="str">
        <f>IFERROR(IFERROR(VLOOKUP(Table_Merge1[[#This Row],[Column1]],Table11[#All],2,FALSE),LEFT(AB3746,8)&amp;IF(LEN((RIGHT(AB3746,2)+1))&lt;2,"0"&amp;(RIGHT(AB3746,2)+1),(RIGHT(AB3746,2)-1))),"")</f>
        <v/>
      </c>
      <c r="AC3745" s="259" t="str">
        <f>LEFT(Table_Merge1[[#This Row],[Column2]],4)</f>
        <v/>
      </c>
      <c r="AD3745" s="259" t="str">
        <f>RIGHT(LEFT(Table_Merge1[[#This Row],[Column2]],7),2)</f>
        <v/>
      </c>
      <c r="AE3745" s="259" t="str">
        <f>RIGHT(Table_Merge1[[#This Row],[Column2]],2)</f>
        <v/>
      </c>
      <c r="AH3745" s="260">
        <v>2008</v>
      </c>
      <c r="AI3745" t="s">
        <v>3448</v>
      </c>
      <c r="AJ3745" s="260">
        <v>28</v>
      </c>
      <c r="AK3745">
        <v>745</v>
      </c>
      <c r="AL3745">
        <v>1874</v>
      </c>
      <c r="AM3745">
        <v>1611650</v>
      </c>
      <c r="AP3745" s="287" t="str">
        <f>IFERROR(IF(Table_Merge1[[#This Row],[LME Zinc stock]]*Table_Merge1[[#This Row],[Nima.مقدار]]=0,"",Table_Merge1[[#This Row],[LME Zinc stock]]*Table_Merge1[[#This Row],[Nima.مقدار]]),"")</f>
        <v/>
      </c>
      <c r="AQ3745" s="287" t="str">
        <f>IFERROR(IF(Table_Merge1[[#This Row],[LME Zinc 3-month]]*Table_Merge1[[#This Row],[Nima.مقدار]]=0,"",Table_Merge1[[#This Row],[LME Zinc 3-month]]*Table_Merge1[[#This Row],[Nima.مقدار]]),"")</f>
        <v/>
      </c>
      <c r="AR3745" s="288" t="str">
        <f>IFERROR(IF(Table_Merge1[[#This Row],[LME Zinc stock]]*Table_Merge1[[#This Row],[Azad.Sell]]=0,"",Table_Merge1[[#This Row],[LME Zinc stock]]*Table_Merge1[[#This Row],[Azad.Sell]]),"")</f>
        <v/>
      </c>
      <c r="AS3745" s="288" t="str">
        <f>IFERROR(IF(Table_Merge1[[#This Row],[LME Zinc 3-month]]*Table_Merge1[[#This Row],[Azad.Sell]]=0,"",Table_Merge1[[#This Row],[LME Zinc 3-month]]*Table_Merge1[[#This Row],[Azad.Sell]]),"")</f>
        <v/>
      </c>
      <c r="AT3745"/>
    </row>
    <row r="3746" spans="15:46" x14ac:dyDescent="0.25">
      <c r="O3746" s="283">
        <f>IFERROR(DATE(Table7[[#This Row],[year]],MONTH(DATEVALUE(Table7[[#This Row],[month]]&amp;"1")),Table7[[#This Row],[day]]),"")</f>
        <v>39667</v>
      </c>
      <c r="P3746" s="257" t="s">
        <v>7171</v>
      </c>
      <c r="Q3746" s="257">
        <v>2008</v>
      </c>
      <c r="R3746" s="257" t="s">
        <v>3445</v>
      </c>
      <c r="S3746" s="257">
        <v>7</v>
      </c>
      <c r="T3746" s="257">
        <v>882.5</v>
      </c>
      <c r="U3746" s="257" t="s">
        <v>3621</v>
      </c>
      <c r="V3746" s="257" t="s">
        <v>3621</v>
      </c>
      <c r="X3746" s="260">
        <v>39748</v>
      </c>
      <c r="Z3746" s="260">
        <v>8</v>
      </c>
      <c r="AB3746" s="260" t="str">
        <f>IFERROR(IFERROR(VLOOKUP(Table_Merge1[[#This Row],[Column1]],Table11[#All],2,FALSE),LEFT(AB3747,8)&amp;IF(LEN((RIGHT(AB3747,2)+1))&lt;2,"0"&amp;(RIGHT(AB3747,2)+1),(RIGHT(AB3747,2)-1))),"")</f>
        <v/>
      </c>
      <c r="AC3746" s="259" t="str">
        <f>LEFT(Table_Merge1[[#This Row],[Column2]],4)</f>
        <v/>
      </c>
      <c r="AD3746" s="259" t="str">
        <f>RIGHT(LEFT(Table_Merge1[[#This Row],[Column2]],7),2)</f>
        <v/>
      </c>
      <c r="AE3746" s="259" t="str">
        <f>RIGHT(Table_Merge1[[#This Row],[Column2]],2)</f>
        <v/>
      </c>
      <c r="AH3746" s="260">
        <v>2008</v>
      </c>
      <c r="AI3746" t="s">
        <v>3448</v>
      </c>
      <c r="AJ3746" s="260">
        <v>27</v>
      </c>
      <c r="AK3746">
        <v>720.5</v>
      </c>
      <c r="AL3746">
        <v>1941</v>
      </c>
      <c r="AM3746">
        <v>1601650</v>
      </c>
      <c r="AP3746" s="287" t="str">
        <f>IFERROR(IF(Table_Merge1[[#This Row],[LME Zinc stock]]*Table_Merge1[[#This Row],[Nima.مقدار]]=0,"",Table_Merge1[[#This Row],[LME Zinc stock]]*Table_Merge1[[#This Row],[Nima.مقدار]]),"")</f>
        <v/>
      </c>
      <c r="AQ3746" s="287" t="str">
        <f>IFERROR(IF(Table_Merge1[[#This Row],[LME Zinc 3-month]]*Table_Merge1[[#This Row],[Nima.مقدار]]=0,"",Table_Merge1[[#This Row],[LME Zinc 3-month]]*Table_Merge1[[#This Row],[Nima.مقدار]]),"")</f>
        <v/>
      </c>
      <c r="AR3746" s="288" t="str">
        <f>IFERROR(IF(Table_Merge1[[#This Row],[LME Zinc stock]]*Table_Merge1[[#This Row],[Azad.Sell]]=0,"",Table_Merge1[[#This Row],[LME Zinc stock]]*Table_Merge1[[#This Row],[Azad.Sell]]),"")</f>
        <v/>
      </c>
      <c r="AS3746" s="288" t="str">
        <f>IFERROR(IF(Table_Merge1[[#This Row],[LME Zinc 3-month]]*Table_Merge1[[#This Row],[Azad.Sell]]=0,"",Table_Merge1[[#This Row],[LME Zinc 3-month]]*Table_Merge1[[#This Row],[Azad.Sell]]),"")</f>
        <v/>
      </c>
      <c r="AT3746"/>
    </row>
    <row r="3747" spans="15:46" x14ac:dyDescent="0.25">
      <c r="O3747" s="284">
        <f>IFERROR(DATE(Table7[[#This Row],[year]],MONTH(DATEVALUE(Table7[[#This Row],[month]]&amp;"1")),Table7[[#This Row],[day]]),"")</f>
        <v>39666</v>
      </c>
      <c r="P3747" s="195" t="s">
        <v>7172</v>
      </c>
      <c r="Q3747" s="195">
        <v>2008</v>
      </c>
      <c r="R3747" s="195" t="s">
        <v>3445</v>
      </c>
      <c r="S3747" s="195">
        <v>6</v>
      </c>
      <c r="T3747" s="195">
        <v>884.75</v>
      </c>
      <c r="U3747" s="195">
        <v>2734</v>
      </c>
      <c r="V3747" s="195">
        <v>1169375</v>
      </c>
      <c r="X3747" s="260">
        <v>39745</v>
      </c>
      <c r="Z3747" s="260">
        <v>8</v>
      </c>
      <c r="AB3747" s="260" t="str">
        <f>IFERROR(IFERROR(VLOOKUP(Table_Merge1[[#This Row],[Column1]],Table11[#All],2,FALSE),LEFT(AB3748,8)&amp;IF(LEN((RIGHT(AB3748,2)+1))&lt;2,"0"&amp;(RIGHT(AB3748,2)+1),(RIGHT(AB3748,2)-1))),"")</f>
        <v/>
      </c>
      <c r="AC3747" s="259" t="str">
        <f>LEFT(Table_Merge1[[#This Row],[Column2]],4)</f>
        <v/>
      </c>
      <c r="AD3747" s="259" t="str">
        <f>RIGHT(LEFT(Table_Merge1[[#This Row],[Column2]],7),2)</f>
        <v/>
      </c>
      <c r="AE3747" s="259" t="str">
        <f>RIGHT(Table_Merge1[[#This Row],[Column2]],2)</f>
        <v/>
      </c>
      <c r="AH3747" s="260">
        <v>2008</v>
      </c>
      <c r="AI3747" t="s">
        <v>3448</v>
      </c>
      <c r="AJ3747" s="260">
        <v>24</v>
      </c>
      <c r="AK3747">
        <v>692.5</v>
      </c>
      <c r="AL3747">
        <v>1916</v>
      </c>
      <c r="AM3747">
        <v>1600575</v>
      </c>
      <c r="AP3747" s="287" t="str">
        <f>IFERROR(IF(Table_Merge1[[#This Row],[LME Zinc stock]]*Table_Merge1[[#This Row],[Nima.مقدار]]=0,"",Table_Merge1[[#This Row],[LME Zinc stock]]*Table_Merge1[[#This Row],[Nima.مقدار]]),"")</f>
        <v/>
      </c>
      <c r="AQ3747" s="287" t="str">
        <f>IFERROR(IF(Table_Merge1[[#This Row],[LME Zinc 3-month]]*Table_Merge1[[#This Row],[Nima.مقدار]]=0,"",Table_Merge1[[#This Row],[LME Zinc 3-month]]*Table_Merge1[[#This Row],[Nima.مقدار]]),"")</f>
        <v/>
      </c>
      <c r="AR3747" s="288" t="str">
        <f>IFERROR(IF(Table_Merge1[[#This Row],[LME Zinc stock]]*Table_Merge1[[#This Row],[Azad.Sell]]=0,"",Table_Merge1[[#This Row],[LME Zinc stock]]*Table_Merge1[[#This Row],[Azad.Sell]]),"")</f>
        <v/>
      </c>
      <c r="AS3747" s="288" t="str">
        <f>IFERROR(IF(Table_Merge1[[#This Row],[LME Zinc 3-month]]*Table_Merge1[[#This Row],[Azad.Sell]]=0,"",Table_Merge1[[#This Row],[LME Zinc 3-month]]*Table_Merge1[[#This Row],[Azad.Sell]]),"")</f>
        <v/>
      </c>
      <c r="AT3747"/>
    </row>
    <row r="3748" spans="15:46" x14ac:dyDescent="0.25">
      <c r="O3748" s="283">
        <f>IFERROR(DATE(Table7[[#This Row],[year]],MONTH(DATEVALUE(Table7[[#This Row],[month]]&amp;"1")),Table7[[#This Row],[day]]),"")</f>
        <v>39665</v>
      </c>
      <c r="P3748" s="257" t="s">
        <v>7173</v>
      </c>
      <c r="Q3748" s="257">
        <v>2008</v>
      </c>
      <c r="R3748" s="257" t="s">
        <v>3445</v>
      </c>
      <c r="S3748" s="257">
        <v>5</v>
      </c>
      <c r="T3748" s="257">
        <v>884</v>
      </c>
      <c r="U3748" s="257">
        <v>2753</v>
      </c>
      <c r="V3748" s="257">
        <v>1168125</v>
      </c>
      <c r="X3748" s="260">
        <v>39744</v>
      </c>
      <c r="Z3748" s="260">
        <v>8</v>
      </c>
      <c r="AB3748" s="260" t="str">
        <f>IFERROR(IFERROR(VLOOKUP(Table_Merge1[[#This Row],[Column1]],Table11[#All],2,FALSE),LEFT(AB3749,8)&amp;IF(LEN((RIGHT(AB3749,2)+1))&lt;2,"0"&amp;(RIGHT(AB3749,2)+1),(RIGHT(AB3749,2)-1))),"")</f>
        <v/>
      </c>
      <c r="AC3748" s="259" t="str">
        <f>LEFT(Table_Merge1[[#This Row],[Column2]],4)</f>
        <v/>
      </c>
      <c r="AD3748" s="259" t="str">
        <f>RIGHT(LEFT(Table_Merge1[[#This Row],[Column2]],7),2)</f>
        <v/>
      </c>
      <c r="AE3748" s="259" t="str">
        <f>RIGHT(Table_Merge1[[#This Row],[Column2]],2)</f>
        <v/>
      </c>
      <c r="AH3748" s="260">
        <v>2008</v>
      </c>
      <c r="AI3748" t="s">
        <v>3448</v>
      </c>
      <c r="AJ3748" s="260">
        <v>23</v>
      </c>
      <c r="AK3748">
        <v>726</v>
      </c>
      <c r="AL3748">
        <v>1915</v>
      </c>
      <c r="AM3748">
        <v>1556150</v>
      </c>
      <c r="AP3748" s="287" t="str">
        <f>IFERROR(IF(Table_Merge1[[#This Row],[LME Zinc stock]]*Table_Merge1[[#This Row],[Nima.مقدار]]=0,"",Table_Merge1[[#This Row],[LME Zinc stock]]*Table_Merge1[[#This Row],[Nima.مقدار]]),"")</f>
        <v/>
      </c>
      <c r="AQ3748" s="287" t="str">
        <f>IFERROR(IF(Table_Merge1[[#This Row],[LME Zinc 3-month]]*Table_Merge1[[#This Row],[Nima.مقدار]]=0,"",Table_Merge1[[#This Row],[LME Zinc 3-month]]*Table_Merge1[[#This Row],[Nima.مقدار]]),"")</f>
        <v/>
      </c>
      <c r="AR3748" s="288" t="str">
        <f>IFERROR(IF(Table_Merge1[[#This Row],[LME Zinc stock]]*Table_Merge1[[#This Row],[Azad.Sell]]=0,"",Table_Merge1[[#This Row],[LME Zinc stock]]*Table_Merge1[[#This Row],[Azad.Sell]]),"")</f>
        <v/>
      </c>
      <c r="AS3748" s="288" t="str">
        <f>IFERROR(IF(Table_Merge1[[#This Row],[LME Zinc 3-month]]*Table_Merge1[[#This Row],[Azad.Sell]]=0,"",Table_Merge1[[#This Row],[LME Zinc 3-month]]*Table_Merge1[[#This Row],[Azad.Sell]]),"")</f>
        <v/>
      </c>
      <c r="AT3748"/>
    </row>
    <row r="3749" spans="15:46" x14ac:dyDescent="0.25">
      <c r="O3749" s="284">
        <f>IFERROR(DATE(Table7[[#This Row],[year]],MONTH(DATEVALUE(Table7[[#This Row],[month]]&amp;"1")),Table7[[#This Row],[day]]),"")</f>
        <v>39664</v>
      </c>
      <c r="P3749" s="195" t="s">
        <v>7174</v>
      </c>
      <c r="Q3749" s="195">
        <v>2008</v>
      </c>
      <c r="R3749" s="195" t="s">
        <v>3445</v>
      </c>
      <c r="S3749" s="195">
        <v>4</v>
      </c>
      <c r="T3749" s="195">
        <v>910</v>
      </c>
      <c r="U3749" s="195">
        <v>2779</v>
      </c>
      <c r="V3749" s="195">
        <v>1162525</v>
      </c>
      <c r="X3749" s="260">
        <v>39743</v>
      </c>
      <c r="Z3749" s="260">
        <v>8</v>
      </c>
      <c r="AB3749" s="260" t="str">
        <f>IFERROR(IFERROR(VLOOKUP(Table_Merge1[[#This Row],[Column1]],Table11[#All],2,FALSE),LEFT(AB3750,8)&amp;IF(LEN((RIGHT(AB3750,2)+1))&lt;2,"0"&amp;(RIGHT(AB3750,2)+1),(RIGHT(AB3750,2)-1))),"")</f>
        <v/>
      </c>
      <c r="AC3749" s="259" t="str">
        <f>LEFT(Table_Merge1[[#This Row],[Column2]],4)</f>
        <v/>
      </c>
      <c r="AD3749" s="259" t="str">
        <f>RIGHT(LEFT(Table_Merge1[[#This Row],[Column2]],7),2)</f>
        <v/>
      </c>
      <c r="AE3749" s="259" t="str">
        <f>RIGHT(Table_Merge1[[#This Row],[Column2]],2)</f>
        <v/>
      </c>
      <c r="AH3749" s="260">
        <v>2008</v>
      </c>
      <c r="AI3749" t="s">
        <v>3448</v>
      </c>
      <c r="AJ3749" s="260">
        <v>22</v>
      </c>
      <c r="AK3749">
        <v>757.5</v>
      </c>
      <c r="AL3749">
        <v>1961</v>
      </c>
      <c r="AM3749">
        <v>1550025</v>
      </c>
      <c r="AP3749" s="287" t="str">
        <f>IFERROR(IF(Table_Merge1[[#This Row],[LME Zinc stock]]*Table_Merge1[[#This Row],[Nima.مقدار]]=0,"",Table_Merge1[[#This Row],[LME Zinc stock]]*Table_Merge1[[#This Row],[Nima.مقدار]]),"")</f>
        <v/>
      </c>
      <c r="AQ3749" s="287" t="str">
        <f>IFERROR(IF(Table_Merge1[[#This Row],[LME Zinc 3-month]]*Table_Merge1[[#This Row],[Nima.مقدار]]=0,"",Table_Merge1[[#This Row],[LME Zinc 3-month]]*Table_Merge1[[#This Row],[Nima.مقدار]]),"")</f>
        <v/>
      </c>
      <c r="AR3749" s="288" t="str">
        <f>IFERROR(IF(Table_Merge1[[#This Row],[LME Zinc stock]]*Table_Merge1[[#This Row],[Azad.Sell]]=0,"",Table_Merge1[[#This Row],[LME Zinc stock]]*Table_Merge1[[#This Row],[Azad.Sell]]),"")</f>
        <v/>
      </c>
      <c r="AS3749" s="288" t="str">
        <f>IFERROR(IF(Table_Merge1[[#This Row],[LME Zinc 3-month]]*Table_Merge1[[#This Row],[Azad.Sell]]=0,"",Table_Merge1[[#This Row],[LME Zinc 3-month]]*Table_Merge1[[#This Row],[Azad.Sell]]),"")</f>
        <v/>
      </c>
      <c r="AT3749"/>
    </row>
    <row r="3750" spans="15:46" x14ac:dyDescent="0.25">
      <c r="O3750" s="283">
        <f>IFERROR(DATE(Table7[[#This Row],[year]],MONTH(DATEVALUE(Table7[[#This Row],[month]]&amp;"1")),Table7[[#This Row],[day]]),"")</f>
        <v>39661</v>
      </c>
      <c r="P3750" s="257" t="s">
        <v>7175</v>
      </c>
      <c r="Q3750" s="257">
        <v>2008</v>
      </c>
      <c r="R3750" s="257" t="s">
        <v>3445</v>
      </c>
      <c r="S3750" s="257">
        <v>1</v>
      </c>
      <c r="T3750" s="257">
        <v>909.5</v>
      </c>
      <c r="U3750" s="257">
        <v>2750</v>
      </c>
      <c r="V3750" s="257">
        <v>1164725</v>
      </c>
      <c r="X3750" s="260">
        <v>39742</v>
      </c>
      <c r="Z3750" s="260">
        <v>8</v>
      </c>
      <c r="AB3750" s="260" t="str">
        <f>IFERROR(IFERROR(VLOOKUP(Table_Merge1[[#This Row],[Column1]],Table11[#All],2,FALSE),LEFT(AB3751,8)&amp;IF(LEN((RIGHT(AB3751,2)+1))&lt;2,"0"&amp;(RIGHT(AB3751,2)+1),(RIGHT(AB3751,2)-1))),"")</f>
        <v/>
      </c>
      <c r="AC3750" s="259" t="str">
        <f>LEFT(Table_Merge1[[#This Row],[Column2]],4)</f>
        <v/>
      </c>
      <c r="AD3750" s="259" t="str">
        <f>RIGHT(LEFT(Table_Merge1[[#This Row],[Column2]],7),2)</f>
        <v/>
      </c>
      <c r="AE3750" s="259" t="str">
        <f>RIGHT(Table_Merge1[[#This Row],[Column2]],2)</f>
        <v/>
      </c>
      <c r="AH3750" s="260">
        <v>2008</v>
      </c>
      <c r="AI3750" t="s">
        <v>3448</v>
      </c>
      <c r="AJ3750" s="260">
        <v>21</v>
      </c>
      <c r="AK3750">
        <v>781</v>
      </c>
      <c r="AL3750">
        <v>2025</v>
      </c>
      <c r="AM3750">
        <v>1548475</v>
      </c>
      <c r="AP3750" s="287" t="str">
        <f>IFERROR(IF(Table_Merge1[[#This Row],[LME Zinc stock]]*Table_Merge1[[#This Row],[Nima.مقدار]]=0,"",Table_Merge1[[#This Row],[LME Zinc stock]]*Table_Merge1[[#This Row],[Nima.مقدار]]),"")</f>
        <v/>
      </c>
      <c r="AQ3750" s="287" t="str">
        <f>IFERROR(IF(Table_Merge1[[#This Row],[LME Zinc 3-month]]*Table_Merge1[[#This Row],[Nima.مقدار]]=0,"",Table_Merge1[[#This Row],[LME Zinc 3-month]]*Table_Merge1[[#This Row],[Nima.مقدار]]),"")</f>
        <v/>
      </c>
      <c r="AR3750" s="288" t="str">
        <f>IFERROR(IF(Table_Merge1[[#This Row],[LME Zinc stock]]*Table_Merge1[[#This Row],[Azad.Sell]]=0,"",Table_Merge1[[#This Row],[LME Zinc stock]]*Table_Merge1[[#This Row],[Azad.Sell]]),"")</f>
        <v/>
      </c>
      <c r="AS3750" s="288" t="str">
        <f>IFERROR(IF(Table_Merge1[[#This Row],[LME Zinc 3-month]]*Table_Merge1[[#This Row],[Azad.Sell]]=0,"",Table_Merge1[[#This Row],[LME Zinc 3-month]]*Table_Merge1[[#This Row],[Azad.Sell]]),"")</f>
        <v/>
      </c>
      <c r="AT3750"/>
    </row>
    <row r="3751" spans="15:46" x14ac:dyDescent="0.25">
      <c r="O3751" s="284">
        <f>IFERROR(DATE(Table7[[#This Row],[year]],MONTH(DATEVALUE(Table7[[#This Row],[month]]&amp;"1")),Table7[[#This Row],[day]]),"")</f>
        <v>39660</v>
      </c>
      <c r="P3751" s="195" t="s">
        <v>7176</v>
      </c>
      <c r="Q3751" s="195">
        <v>2008</v>
      </c>
      <c r="R3751" s="195" t="s">
        <v>3443</v>
      </c>
      <c r="S3751" s="195">
        <v>31</v>
      </c>
      <c r="T3751" s="195">
        <v>912</v>
      </c>
      <c r="U3751" s="195">
        <v>2793</v>
      </c>
      <c r="V3751" s="195">
        <v>1164500</v>
      </c>
      <c r="X3751" s="260">
        <v>39741</v>
      </c>
      <c r="Z3751" s="260">
        <v>8</v>
      </c>
      <c r="AB3751" s="260" t="str">
        <f>IFERROR(IFERROR(VLOOKUP(Table_Merge1[[#This Row],[Column1]],Table11[#All],2,FALSE),LEFT(AB3752,8)&amp;IF(LEN((RIGHT(AB3752,2)+1))&lt;2,"0"&amp;(RIGHT(AB3752,2)+1),(RIGHT(AB3752,2)-1))),"")</f>
        <v/>
      </c>
      <c r="AC3751" s="259" t="str">
        <f>LEFT(Table_Merge1[[#This Row],[Column2]],4)</f>
        <v/>
      </c>
      <c r="AD3751" s="259" t="str">
        <f>RIGHT(LEFT(Table_Merge1[[#This Row],[Column2]],7),2)</f>
        <v/>
      </c>
      <c r="AE3751" s="259" t="str">
        <f>RIGHT(Table_Merge1[[#This Row],[Column2]],2)</f>
        <v/>
      </c>
      <c r="AH3751" s="260">
        <v>2008</v>
      </c>
      <c r="AI3751" t="s">
        <v>3448</v>
      </c>
      <c r="AJ3751" s="260">
        <v>20</v>
      </c>
      <c r="AK3751">
        <v>803</v>
      </c>
      <c r="AL3751">
        <v>2019</v>
      </c>
      <c r="AM3751">
        <v>1537350</v>
      </c>
      <c r="AP3751" s="287" t="str">
        <f>IFERROR(IF(Table_Merge1[[#This Row],[LME Zinc stock]]*Table_Merge1[[#This Row],[Nima.مقدار]]=0,"",Table_Merge1[[#This Row],[LME Zinc stock]]*Table_Merge1[[#This Row],[Nima.مقدار]]),"")</f>
        <v/>
      </c>
      <c r="AQ3751" s="287" t="str">
        <f>IFERROR(IF(Table_Merge1[[#This Row],[LME Zinc 3-month]]*Table_Merge1[[#This Row],[Nima.مقدار]]=0,"",Table_Merge1[[#This Row],[LME Zinc 3-month]]*Table_Merge1[[#This Row],[Nima.مقدار]]),"")</f>
        <v/>
      </c>
      <c r="AR3751" s="288" t="str">
        <f>IFERROR(IF(Table_Merge1[[#This Row],[LME Zinc stock]]*Table_Merge1[[#This Row],[Azad.Sell]]=0,"",Table_Merge1[[#This Row],[LME Zinc stock]]*Table_Merge1[[#This Row],[Azad.Sell]]),"")</f>
        <v/>
      </c>
      <c r="AS3751" s="288" t="str">
        <f>IFERROR(IF(Table_Merge1[[#This Row],[LME Zinc 3-month]]*Table_Merge1[[#This Row],[Azad.Sell]]=0,"",Table_Merge1[[#This Row],[LME Zinc 3-month]]*Table_Merge1[[#This Row],[Azad.Sell]]),"")</f>
        <v/>
      </c>
      <c r="AT3751"/>
    </row>
    <row r="3752" spans="15:46" x14ac:dyDescent="0.25">
      <c r="O3752" s="283">
        <f>IFERROR(DATE(Table7[[#This Row],[year]],MONTH(DATEVALUE(Table7[[#This Row],[month]]&amp;"1")),Table7[[#This Row],[day]]),"")</f>
        <v>39659</v>
      </c>
      <c r="P3752" s="257" t="s">
        <v>7177</v>
      </c>
      <c r="Q3752" s="257">
        <v>2008</v>
      </c>
      <c r="R3752" s="257" t="s">
        <v>3443</v>
      </c>
      <c r="S3752" s="257">
        <v>30</v>
      </c>
      <c r="T3752" s="257">
        <v>914.1</v>
      </c>
      <c r="U3752" s="257">
        <v>2775</v>
      </c>
      <c r="V3752" s="257">
        <v>1156150</v>
      </c>
      <c r="X3752" s="260">
        <v>39738</v>
      </c>
      <c r="Z3752" s="260">
        <v>8</v>
      </c>
      <c r="AB3752" s="260" t="str">
        <f>IFERROR(IFERROR(VLOOKUP(Table_Merge1[[#This Row],[Column1]],Table11[#All],2,FALSE),LEFT(AB3753,8)&amp;IF(LEN((RIGHT(AB3753,2)+1))&lt;2,"0"&amp;(RIGHT(AB3753,2)+1),(RIGHT(AB3753,2)-1))),"")</f>
        <v/>
      </c>
      <c r="AC3752" s="259" t="str">
        <f>LEFT(Table_Merge1[[#This Row],[Column2]],4)</f>
        <v/>
      </c>
      <c r="AD3752" s="259" t="str">
        <f>RIGHT(LEFT(Table_Merge1[[#This Row],[Column2]],7),2)</f>
        <v/>
      </c>
      <c r="AE3752" s="259" t="str">
        <f>RIGHT(Table_Merge1[[#This Row],[Column2]],2)</f>
        <v/>
      </c>
      <c r="AH3752" s="260">
        <v>2008</v>
      </c>
      <c r="AI3752" t="s">
        <v>3448</v>
      </c>
      <c r="AJ3752" s="260">
        <v>17</v>
      </c>
      <c r="AK3752">
        <v>801</v>
      </c>
      <c r="AL3752">
        <v>2019</v>
      </c>
      <c r="AM3752">
        <v>1537350</v>
      </c>
      <c r="AP3752" s="287" t="str">
        <f>IFERROR(IF(Table_Merge1[[#This Row],[LME Zinc stock]]*Table_Merge1[[#This Row],[Nima.مقدار]]=0,"",Table_Merge1[[#This Row],[LME Zinc stock]]*Table_Merge1[[#This Row],[Nima.مقدار]]),"")</f>
        <v/>
      </c>
      <c r="AQ3752" s="287" t="str">
        <f>IFERROR(IF(Table_Merge1[[#This Row],[LME Zinc 3-month]]*Table_Merge1[[#This Row],[Nima.مقدار]]=0,"",Table_Merge1[[#This Row],[LME Zinc 3-month]]*Table_Merge1[[#This Row],[Nima.مقدار]]),"")</f>
        <v/>
      </c>
      <c r="AR3752" s="288" t="str">
        <f>IFERROR(IF(Table_Merge1[[#This Row],[LME Zinc stock]]*Table_Merge1[[#This Row],[Azad.Sell]]=0,"",Table_Merge1[[#This Row],[LME Zinc stock]]*Table_Merge1[[#This Row],[Azad.Sell]]),"")</f>
        <v/>
      </c>
      <c r="AS3752" s="288" t="str">
        <f>IFERROR(IF(Table_Merge1[[#This Row],[LME Zinc 3-month]]*Table_Merge1[[#This Row],[Azad.Sell]]=0,"",Table_Merge1[[#This Row],[LME Zinc 3-month]]*Table_Merge1[[#This Row],[Azad.Sell]]),"")</f>
        <v/>
      </c>
      <c r="AT3752"/>
    </row>
    <row r="3753" spans="15:46" x14ac:dyDescent="0.25">
      <c r="O3753" s="284">
        <f>IFERROR(DATE(Table7[[#This Row],[year]],MONTH(DATEVALUE(Table7[[#This Row],[month]]&amp;"1")),Table7[[#This Row],[day]]),"")</f>
        <v>39658</v>
      </c>
      <c r="P3753" s="195" t="s">
        <v>7178</v>
      </c>
      <c r="Q3753" s="195">
        <v>2008</v>
      </c>
      <c r="R3753" s="195" t="s">
        <v>3443</v>
      </c>
      <c r="S3753" s="195">
        <v>29</v>
      </c>
      <c r="T3753" s="195">
        <v>928.75</v>
      </c>
      <c r="U3753" s="195">
        <v>2755</v>
      </c>
      <c r="V3753" s="195">
        <v>1131100</v>
      </c>
      <c r="X3753" s="260">
        <v>39737</v>
      </c>
      <c r="Z3753" s="260">
        <v>8</v>
      </c>
      <c r="AB3753" s="260" t="str">
        <f>IFERROR(IFERROR(VLOOKUP(Table_Merge1[[#This Row],[Column1]],Table11[#All],2,FALSE),LEFT(AB3754,8)&amp;IF(LEN((RIGHT(AB3754,2)+1))&lt;2,"0"&amp;(RIGHT(AB3754,2)+1),(RIGHT(AB3754,2)-1))),"")</f>
        <v/>
      </c>
      <c r="AC3753" s="259" t="str">
        <f>LEFT(Table_Merge1[[#This Row],[Column2]],4)</f>
        <v/>
      </c>
      <c r="AD3753" s="259" t="str">
        <f>RIGHT(LEFT(Table_Merge1[[#This Row],[Column2]],7),2)</f>
        <v/>
      </c>
      <c r="AE3753" s="259" t="str">
        <f>RIGHT(Table_Merge1[[#This Row],[Column2]],2)</f>
        <v/>
      </c>
      <c r="AH3753" s="260">
        <v>2008</v>
      </c>
      <c r="AI3753" t="s">
        <v>3448</v>
      </c>
      <c r="AJ3753" s="260">
        <v>16</v>
      </c>
      <c r="AK3753">
        <v>834.5</v>
      </c>
      <c r="AL3753">
        <v>2032.5</v>
      </c>
      <c r="AM3753">
        <v>1537750</v>
      </c>
      <c r="AP3753" s="287" t="str">
        <f>IFERROR(IF(Table_Merge1[[#This Row],[LME Zinc stock]]*Table_Merge1[[#This Row],[Nima.مقدار]]=0,"",Table_Merge1[[#This Row],[LME Zinc stock]]*Table_Merge1[[#This Row],[Nima.مقدار]]),"")</f>
        <v/>
      </c>
      <c r="AQ3753" s="287" t="str">
        <f>IFERROR(IF(Table_Merge1[[#This Row],[LME Zinc 3-month]]*Table_Merge1[[#This Row],[Nima.مقدار]]=0,"",Table_Merge1[[#This Row],[LME Zinc 3-month]]*Table_Merge1[[#This Row],[Nima.مقدار]]),"")</f>
        <v/>
      </c>
      <c r="AR3753" s="288" t="str">
        <f>IFERROR(IF(Table_Merge1[[#This Row],[LME Zinc stock]]*Table_Merge1[[#This Row],[Azad.Sell]]=0,"",Table_Merge1[[#This Row],[LME Zinc stock]]*Table_Merge1[[#This Row],[Azad.Sell]]),"")</f>
        <v/>
      </c>
      <c r="AS3753" s="288" t="str">
        <f>IFERROR(IF(Table_Merge1[[#This Row],[LME Zinc 3-month]]*Table_Merge1[[#This Row],[Azad.Sell]]=0,"",Table_Merge1[[#This Row],[LME Zinc 3-month]]*Table_Merge1[[#This Row],[Azad.Sell]]),"")</f>
        <v/>
      </c>
      <c r="AT3753"/>
    </row>
    <row r="3754" spans="15:46" x14ac:dyDescent="0.25">
      <c r="O3754" s="283">
        <f>IFERROR(DATE(Table7[[#This Row],[year]],MONTH(DATEVALUE(Table7[[#This Row],[month]]&amp;"1")),Table7[[#This Row],[day]]),"")</f>
        <v>39657</v>
      </c>
      <c r="P3754" s="257" t="s">
        <v>7179</v>
      </c>
      <c r="Q3754" s="257">
        <v>2008</v>
      </c>
      <c r="R3754" s="257" t="s">
        <v>3443</v>
      </c>
      <c r="S3754" s="257">
        <v>28</v>
      </c>
      <c r="T3754" s="257">
        <v>929.25</v>
      </c>
      <c r="U3754" s="257">
        <v>2777</v>
      </c>
      <c r="V3754" s="257">
        <v>1128100</v>
      </c>
      <c r="X3754" s="260">
        <v>39736</v>
      </c>
      <c r="Z3754" s="260">
        <v>9</v>
      </c>
      <c r="AB3754" s="260" t="str">
        <f>IFERROR(IFERROR(VLOOKUP(Table_Merge1[[#This Row],[Column1]],Table11[#All],2,FALSE),LEFT(AB3755,8)&amp;IF(LEN((RIGHT(AB3755,2)+1))&lt;2,"0"&amp;(RIGHT(AB3755,2)+1),(RIGHT(AB3755,2)-1))),"")</f>
        <v/>
      </c>
      <c r="AC3754" s="259" t="str">
        <f>LEFT(Table_Merge1[[#This Row],[Column2]],4)</f>
        <v/>
      </c>
      <c r="AD3754" s="259" t="str">
        <f>RIGHT(LEFT(Table_Merge1[[#This Row],[Column2]],7),2)</f>
        <v/>
      </c>
      <c r="AE3754" s="259" t="str">
        <f>RIGHT(Table_Merge1[[#This Row],[Column2]],2)</f>
        <v/>
      </c>
      <c r="AH3754" s="260">
        <v>2008</v>
      </c>
      <c r="AI3754" t="s">
        <v>3448</v>
      </c>
      <c r="AJ3754" s="260">
        <v>15</v>
      </c>
      <c r="AK3754">
        <v>848.5</v>
      </c>
      <c r="AL3754">
        <v>2075</v>
      </c>
      <c r="AM3754">
        <v>1531375</v>
      </c>
      <c r="AP3754" s="287" t="str">
        <f>IFERROR(IF(Table_Merge1[[#This Row],[LME Zinc stock]]*Table_Merge1[[#This Row],[Nima.مقدار]]=0,"",Table_Merge1[[#This Row],[LME Zinc stock]]*Table_Merge1[[#This Row],[Nima.مقدار]]),"")</f>
        <v/>
      </c>
      <c r="AQ3754" s="287" t="str">
        <f>IFERROR(IF(Table_Merge1[[#This Row],[LME Zinc 3-month]]*Table_Merge1[[#This Row],[Nima.مقدار]]=0,"",Table_Merge1[[#This Row],[LME Zinc 3-month]]*Table_Merge1[[#This Row],[Nima.مقدار]]),"")</f>
        <v/>
      </c>
      <c r="AR3754" s="288" t="str">
        <f>IFERROR(IF(Table_Merge1[[#This Row],[LME Zinc stock]]*Table_Merge1[[#This Row],[Azad.Sell]]=0,"",Table_Merge1[[#This Row],[LME Zinc stock]]*Table_Merge1[[#This Row],[Azad.Sell]]),"")</f>
        <v/>
      </c>
      <c r="AS3754" s="288" t="str">
        <f>IFERROR(IF(Table_Merge1[[#This Row],[LME Zinc 3-month]]*Table_Merge1[[#This Row],[Azad.Sell]]=0,"",Table_Merge1[[#This Row],[LME Zinc 3-month]]*Table_Merge1[[#This Row],[Azad.Sell]]),"")</f>
        <v/>
      </c>
      <c r="AT3754"/>
    </row>
    <row r="3755" spans="15:46" x14ac:dyDescent="0.25">
      <c r="O3755" s="284">
        <f>IFERROR(DATE(Table7[[#This Row],[year]],MONTH(DATEVALUE(Table7[[#This Row],[month]]&amp;"1")),Table7[[#This Row],[day]]),"")</f>
        <v>39654</v>
      </c>
      <c r="P3755" s="195" t="s">
        <v>7180</v>
      </c>
      <c r="Q3755" s="195">
        <v>2008</v>
      </c>
      <c r="R3755" s="195" t="s">
        <v>3443</v>
      </c>
      <c r="S3755" s="195">
        <v>25</v>
      </c>
      <c r="T3755" s="195">
        <v>932.25</v>
      </c>
      <c r="U3755" s="195">
        <v>2766</v>
      </c>
      <c r="V3755" s="195">
        <v>1123375</v>
      </c>
      <c r="X3755" s="260">
        <v>39735</v>
      </c>
      <c r="Z3755" s="260">
        <v>9</v>
      </c>
      <c r="AB3755" s="260" t="str">
        <f>IFERROR(IFERROR(VLOOKUP(Table_Merge1[[#This Row],[Column1]],Table11[#All],2,FALSE),LEFT(AB3756,8)&amp;IF(LEN((RIGHT(AB3756,2)+1))&lt;2,"0"&amp;(RIGHT(AB3756,2)+1),(RIGHT(AB3756,2)-1))),"")</f>
        <v/>
      </c>
      <c r="AC3755" s="259" t="str">
        <f>LEFT(Table_Merge1[[#This Row],[Column2]],4)</f>
        <v/>
      </c>
      <c r="AD3755" s="259" t="str">
        <f>RIGHT(LEFT(Table_Merge1[[#This Row],[Column2]],7),2)</f>
        <v/>
      </c>
      <c r="AE3755" s="259" t="str">
        <f>RIGHT(Table_Merge1[[#This Row],[Column2]],2)</f>
        <v/>
      </c>
      <c r="AH3755" s="260">
        <v>2008</v>
      </c>
      <c r="AI3755" t="s">
        <v>3448</v>
      </c>
      <c r="AJ3755" s="260">
        <v>14</v>
      </c>
      <c r="AK3755">
        <v>849.5</v>
      </c>
      <c r="AL3755">
        <v>2032</v>
      </c>
      <c r="AM3755">
        <v>1532525</v>
      </c>
      <c r="AP3755" s="287" t="str">
        <f>IFERROR(IF(Table_Merge1[[#This Row],[LME Zinc stock]]*Table_Merge1[[#This Row],[Nima.مقدار]]=0,"",Table_Merge1[[#This Row],[LME Zinc stock]]*Table_Merge1[[#This Row],[Nima.مقدار]]),"")</f>
        <v/>
      </c>
      <c r="AQ3755" s="287" t="str">
        <f>IFERROR(IF(Table_Merge1[[#This Row],[LME Zinc 3-month]]*Table_Merge1[[#This Row],[Nima.مقدار]]=0,"",Table_Merge1[[#This Row],[LME Zinc 3-month]]*Table_Merge1[[#This Row],[Nima.مقدار]]),"")</f>
        <v/>
      </c>
      <c r="AR3755" s="288" t="str">
        <f>IFERROR(IF(Table_Merge1[[#This Row],[LME Zinc stock]]*Table_Merge1[[#This Row],[Azad.Sell]]=0,"",Table_Merge1[[#This Row],[LME Zinc stock]]*Table_Merge1[[#This Row],[Azad.Sell]]),"")</f>
        <v/>
      </c>
      <c r="AS3755" s="288" t="str">
        <f>IFERROR(IF(Table_Merge1[[#This Row],[LME Zinc 3-month]]*Table_Merge1[[#This Row],[Azad.Sell]]=0,"",Table_Merge1[[#This Row],[LME Zinc 3-month]]*Table_Merge1[[#This Row],[Azad.Sell]]),"")</f>
        <v/>
      </c>
      <c r="AT3755"/>
    </row>
    <row r="3756" spans="15:46" x14ac:dyDescent="0.25">
      <c r="O3756" s="283">
        <f>IFERROR(DATE(Table7[[#This Row],[year]],MONTH(DATEVALUE(Table7[[#This Row],[month]]&amp;"1")),Table7[[#This Row],[day]]),"")</f>
        <v>39653</v>
      </c>
      <c r="P3756" s="257" t="s">
        <v>7181</v>
      </c>
      <c r="Q3756" s="257">
        <v>2008</v>
      </c>
      <c r="R3756" s="257" t="s">
        <v>3443</v>
      </c>
      <c r="S3756" s="257">
        <v>24</v>
      </c>
      <c r="T3756" s="257">
        <v>927.75</v>
      </c>
      <c r="U3756" s="257">
        <v>2812</v>
      </c>
      <c r="V3756" s="257">
        <v>1124325</v>
      </c>
      <c r="X3756" s="260">
        <v>39734</v>
      </c>
      <c r="Z3756" s="260">
        <v>9</v>
      </c>
      <c r="AB3756" s="260" t="str">
        <f>IFERROR(IFERROR(VLOOKUP(Table_Merge1[[#This Row],[Column1]],Table11[#All],2,FALSE),LEFT(AB3757,8)&amp;IF(LEN((RIGHT(AB3757,2)+1))&lt;2,"0"&amp;(RIGHT(AB3757,2)+1),(RIGHT(AB3757,2)-1))),"")</f>
        <v/>
      </c>
      <c r="AC3756" s="259" t="str">
        <f>LEFT(Table_Merge1[[#This Row],[Column2]],4)</f>
        <v/>
      </c>
      <c r="AD3756" s="259" t="str">
        <f>RIGHT(LEFT(Table_Merge1[[#This Row],[Column2]],7),2)</f>
        <v/>
      </c>
      <c r="AE3756" s="259" t="str">
        <f>RIGHT(Table_Merge1[[#This Row],[Column2]],2)</f>
        <v/>
      </c>
      <c r="AH3756" s="260">
        <v>2008</v>
      </c>
      <c r="AI3756" t="s">
        <v>3448</v>
      </c>
      <c r="AJ3756" s="260">
        <v>13</v>
      </c>
      <c r="AK3756">
        <v>865</v>
      </c>
      <c r="AL3756">
        <v>2026</v>
      </c>
      <c r="AM3756">
        <v>1528400</v>
      </c>
      <c r="AP3756" s="287" t="str">
        <f>IFERROR(IF(Table_Merge1[[#This Row],[LME Zinc stock]]*Table_Merge1[[#This Row],[Nima.مقدار]]=0,"",Table_Merge1[[#This Row],[LME Zinc stock]]*Table_Merge1[[#This Row],[Nima.مقدار]]),"")</f>
        <v/>
      </c>
      <c r="AQ3756" s="287" t="str">
        <f>IFERROR(IF(Table_Merge1[[#This Row],[LME Zinc 3-month]]*Table_Merge1[[#This Row],[Nima.مقدار]]=0,"",Table_Merge1[[#This Row],[LME Zinc 3-month]]*Table_Merge1[[#This Row],[Nima.مقدار]]),"")</f>
        <v/>
      </c>
      <c r="AR3756" s="288" t="str">
        <f>IFERROR(IF(Table_Merge1[[#This Row],[LME Zinc stock]]*Table_Merge1[[#This Row],[Azad.Sell]]=0,"",Table_Merge1[[#This Row],[LME Zinc stock]]*Table_Merge1[[#This Row],[Azad.Sell]]),"")</f>
        <v/>
      </c>
      <c r="AS3756" s="288" t="str">
        <f>IFERROR(IF(Table_Merge1[[#This Row],[LME Zinc 3-month]]*Table_Merge1[[#This Row],[Azad.Sell]]=0,"",Table_Merge1[[#This Row],[LME Zinc 3-month]]*Table_Merge1[[#This Row],[Azad.Sell]]),"")</f>
        <v/>
      </c>
      <c r="AT3756"/>
    </row>
    <row r="3757" spans="15:46" x14ac:dyDescent="0.25">
      <c r="O3757" s="284">
        <f>IFERROR(DATE(Table7[[#This Row],[year]],MONTH(DATEVALUE(Table7[[#This Row],[month]]&amp;"1")),Table7[[#This Row],[day]]),"")</f>
        <v>39652</v>
      </c>
      <c r="P3757" s="195" t="s">
        <v>7182</v>
      </c>
      <c r="Q3757" s="195">
        <v>2008</v>
      </c>
      <c r="R3757" s="195" t="s">
        <v>3443</v>
      </c>
      <c r="S3757" s="195">
        <v>23</v>
      </c>
      <c r="T3757" s="195">
        <v>934.75</v>
      </c>
      <c r="U3757" s="195">
        <v>2777</v>
      </c>
      <c r="V3757" s="195">
        <v>1123125</v>
      </c>
      <c r="X3757" s="260">
        <v>39731</v>
      </c>
      <c r="Z3757" s="260">
        <v>9</v>
      </c>
      <c r="AB3757" s="260" t="str">
        <f>IFERROR(IFERROR(VLOOKUP(Table_Merge1[[#This Row],[Column1]],Table11[#All],2,FALSE),LEFT(AB3758,8)&amp;IF(LEN((RIGHT(AB3758,2)+1))&lt;2,"0"&amp;(RIGHT(AB3758,2)+1),(RIGHT(AB3758,2)-1))),"")</f>
        <v/>
      </c>
      <c r="AC3757" s="259" t="str">
        <f>LEFT(Table_Merge1[[#This Row],[Column2]],4)</f>
        <v/>
      </c>
      <c r="AD3757" s="259" t="str">
        <f>RIGHT(LEFT(Table_Merge1[[#This Row],[Column2]],7),2)</f>
        <v/>
      </c>
      <c r="AE3757" s="259" t="str">
        <f>RIGHT(Table_Merge1[[#This Row],[Column2]],2)</f>
        <v/>
      </c>
      <c r="AH3757" s="260">
        <v>2008</v>
      </c>
      <c r="AI3757" t="s">
        <v>3448</v>
      </c>
      <c r="AJ3757" s="260">
        <v>10</v>
      </c>
      <c r="AK3757">
        <v>918</v>
      </c>
      <c r="AL3757" t="s">
        <v>3621</v>
      </c>
      <c r="AM3757" t="s">
        <v>3621</v>
      </c>
      <c r="AP3757" s="287" t="str">
        <f>IFERROR(IF(Table_Merge1[[#This Row],[LME Zinc stock]]*Table_Merge1[[#This Row],[Nima.مقدار]]=0,"",Table_Merge1[[#This Row],[LME Zinc stock]]*Table_Merge1[[#This Row],[Nima.مقدار]]),"")</f>
        <v/>
      </c>
      <c r="AQ3757" s="287" t="str">
        <f>IFERROR(IF(Table_Merge1[[#This Row],[LME Zinc 3-month]]*Table_Merge1[[#This Row],[Nima.مقدار]]=0,"",Table_Merge1[[#This Row],[LME Zinc 3-month]]*Table_Merge1[[#This Row],[Nima.مقدار]]),"")</f>
        <v/>
      </c>
      <c r="AR3757" s="288" t="str">
        <f>IFERROR(IF(Table_Merge1[[#This Row],[LME Zinc stock]]*Table_Merge1[[#This Row],[Azad.Sell]]=0,"",Table_Merge1[[#This Row],[LME Zinc stock]]*Table_Merge1[[#This Row],[Azad.Sell]]),"")</f>
        <v/>
      </c>
      <c r="AS3757" s="288" t="str">
        <f>IFERROR(IF(Table_Merge1[[#This Row],[LME Zinc 3-month]]*Table_Merge1[[#This Row],[Azad.Sell]]=0,"",Table_Merge1[[#This Row],[LME Zinc 3-month]]*Table_Merge1[[#This Row],[Azad.Sell]]),"")</f>
        <v/>
      </c>
      <c r="AT3757"/>
    </row>
    <row r="3758" spans="15:46" x14ac:dyDescent="0.25">
      <c r="O3758" s="283">
        <f>IFERROR(DATE(Table7[[#This Row],[year]],MONTH(DATEVALUE(Table7[[#This Row],[month]]&amp;"1")),Table7[[#This Row],[day]]),"")</f>
        <v>39651</v>
      </c>
      <c r="P3758" s="257" t="s">
        <v>7183</v>
      </c>
      <c r="Q3758" s="257">
        <v>2008</v>
      </c>
      <c r="R3758" s="257" t="s">
        <v>3443</v>
      </c>
      <c r="S3758" s="257">
        <v>22</v>
      </c>
      <c r="T3758" s="257">
        <v>973</v>
      </c>
      <c r="U3758" s="257">
        <v>2811.5</v>
      </c>
      <c r="V3758" s="257">
        <v>1123600</v>
      </c>
      <c r="X3758" s="260">
        <v>39730</v>
      </c>
      <c r="Z3758" s="260">
        <v>9</v>
      </c>
      <c r="AB3758" s="260" t="str">
        <f>IFERROR(IFERROR(VLOOKUP(Table_Merge1[[#This Row],[Column1]],Table11[#All],2,FALSE),LEFT(AB3759,8)&amp;IF(LEN((RIGHT(AB3759,2)+1))&lt;2,"0"&amp;(RIGHT(AB3759,2)+1),(RIGHT(AB3759,2)-1))),"")</f>
        <v/>
      </c>
      <c r="AC3758" s="259" t="str">
        <f>LEFT(Table_Merge1[[#This Row],[Column2]],4)</f>
        <v/>
      </c>
      <c r="AD3758" s="259" t="str">
        <f>RIGHT(LEFT(Table_Merge1[[#This Row],[Column2]],7),2)</f>
        <v/>
      </c>
      <c r="AE3758" s="259" t="str">
        <f>RIGHT(Table_Merge1[[#This Row],[Column2]],2)</f>
        <v/>
      </c>
      <c r="AH3758" s="260">
        <v>2008</v>
      </c>
      <c r="AI3758" t="s">
        <v>3448</v>
      </c>
      <c r="AJ3758" s="260">
        <v>9</v>
      </c>
      <c r="AK3758">
        <v>886.75</v>
      </c>
      <c r="AL3758">
        <v>2010</v>
      </c>
      <c r="AM3758">
        <v>1524325</v>
      </c>
      <c r="AP3758" s="287" t="str">
        <f>IFERROR(IF(Table_Merge1[[#This Row],[LME Zinc stock]]*Table_Merge1[[#This Row],[Nima.مقدار]]=0,"",Table_Merge1[[#This Row],[LME Zinc stock]]*Table_Merge1[[#This Row],[Nima.مقدار]]),"")</f>
        <v/>
      </c>
      <c r="AQ3758" s="287" t="str">
        <f>IFERROR(IF(Table_Merge1[[#This Row],[LME Zinc 3-month]]*Table_Merge1[[#This Row],[Nima.مقدار]]=0,"",Table_Merge1[[#This Row],[LME Zinc 3-month]]*Table_Merge1[[#This Row],[Nima.مقدار]]),"")</f>
        <v/>
      </c>
      <c r="AR3758" s="288" t="str">
        <f>IFERROR(IF(Table_Merge1[[#This Row],[LME Zinc stock]]*Table_Merge1[[#This Row],[Azad.Sell]]=0,"",Table_Merge1[[#This Row],[LME Zinc stock]]*Table_Merge1[[#This Row],[Azad.Sell]]),"")</f>
        <v/>
      </c>
      <c r="AS3758" s="288" t="str">
        <f>IFERROR(IF(Table_Merge1[[#This Row],[LME Zinc 3-month]]*Table_Merge1[[#This Row],[Azad.Sell]]=0,"",Table_Merge1[[#This Row],[LME Zinc 3-month]]*Table_Merge1[[#This Row],[Azad.Sell]]),"")</f>
        <v/>
      </c>
      <c r="AT3758"/>
    </row>
    <row r="3759" spans="15:46" x14ac:dyDescent="0.25">
      <c r="O3759" s="284">
        <f>IFERROR(DATE(Table7[[#This Row],[year]],MONTH(DATEVALUE(Table7[[#This Row],[month]]&amp;"1")),Table7[[#This Row],[day]]),"")</f>
        <v>39650</v>
      </c>
      <c r="P3759" s="195" t="s">
        <v>7184</v>
      </c>
      <c r="Q3759" s="195">
        <v>2008</v>
      </c>
      <c r="R3759" s="195" t="s">
        <v>3443</v>
      </c>
      <c r="S3759" s="195">
        <v>21</v>
      </c>
      <c r="T3759" s="195">
        <v>966.25</v>
      </c>
      <c r="U3759" s="195">
        <v>2856</v>
      </c>
      <c r="V3759" s="195">
        <v>1123825</v>
      </c>
      <c r="X3759" s="260">
        <v>39729</v>
      </c>
      <c r="Z3759" s="260">
        <v>9</v>
      </c>
      <c r="AB3759" s="260" t="str">
        <f>IFERROR(IFERROR(VLOOKUP(Table_Merge1[[#This Row],[Column1]],Table11[#All],2,FALSE),LEFT(AB3760,8)&amp;IF(LEN((RIGHT(AB3760,2)+1))&lt;2,"0"&amp;(RIGHT(AB3760,2)+1),(RIGHT(AB3760,2)-1))),"")</f>
        <v/>
      </c>
      <c r="AC3759" s="259" t="str">
        <f>LEFT(Table_Merge1[[#This Row],[Column2]],4)</f>
        <v/>
      </c>
      <c r="AD3759" s="259" t="str">
        <f>RIGHT(LEFT(Table_Merge1[[#This Row],[Column2]],7),2)</f>
        <v/>
      </c>
      <c r="AE3759" s="259" t="str">
        <f>RIGHT(Table_Merge1[[#This Row],[Column2]],2)</f>
        <v/>
      </c>
      <c r="AH3759" s="260">
        <v>2008</v>
      </c>
      <c r="AI3759" t="s">
        <v>3448</v>
      </c>
      <c r="AJ3759" s="260">
        <v>8</v>
      </c>
      <c r="AK3759">
        <v>913</v>
      </c>
      <c r="AL3759">
        <v>2094</v>
      </c>
      <c r="AM3759">
        <v>1523175</v>
      </c>
      <c r="AP3759" s="287" t="str">
        <f>IFERROR(IF(Table_Merge1[[#This Row],[LME Zinc stock]]*Table_Merge1[[#This Row],[Nima.مقدار]]=0,"",Table_Merge1[[#This Row],[LME Zinc stock]]*Table_Merge1[[#This Row],[Nima.مقدار]]),"")</f>
        <v/>
      </c>
      <c r="AQ3759" s="287" t="str">
        <f>IFERROR(IF(Table_Merge1[[#This Row],[LME Zinc 3-month]]*Table_Merge1[[#This Row],[Nima.مقدار]]=0,"",Table_Merge1[[#This Row],[LME Zinc 3-month]]*Table_Merge1[[#This Row],[Nima.مقدار]]),"")</f>
        <v/>
      </c>
      <c r="AR3759" s="288" t="str">
        <f>IFERROR(IF(Table_Merge1[[#This Row],[LME Zinc stock]]*Table_Merge1[[#This Row],[Azad.Sell]]=0,"",Table_Merge1[[#This Row],[LME Zinc stock]]*Table_Merge1[[#This Row],[Azad.Sell]]),"")</f>
        <v/>
      </c>
      <c r="AS3759" s="288" t="str">
        <f>IFERROR(IF(Table_Merge1[[#This Row],[LME Zinc 3-month]]*Table_Merge1[[#This Row],[Azad.Sell]]=0,"",Table_Merge1[[#This Row],[LME Zinc 3-month]]*Table_Merge1[[#This Row],[Azad.Sell]]),"")</f>
        <v/>
      </c>
      <c r="AT3759"/>
    </row>
    <row r="3760" spans="15:46" x14ac:dyDescent="0.25">
      <c r="O3760" s="283">
        <f>IFERROR(DATE(Table7[[#This Row],[year]],MONTH(DATEVALUE(Table7[[#This Row],[month]]&amp;"1")),Table7[[#This Row],[day]]),"")</f>
        <v>39647</v>
      </c>
      <c r="P3760" s="257" t="s">
        <v>7185</v>
      </c>
      <c r="Q3760" s="257">
        <v>2008</v>
      </c>
      <c r="R3760" s="257" t="s">
        <v>3443</v>
      </c>
      <c r="S3760" s="257">
        <v>18</v>
      </c>
      <c r="T3760" s="257">
        <v>961.5</v>
      </c>
      <c r="U3760" s="257">
        <v>2868</v>
      </c>
      <c r="V3760" s="257">
        <v>1124525</v>
      </c>
      <c r="X3760" s="260">
        <v>39728</v>
      </c>
      <c r="Z3760" s="260">
        <v>9</v>
      </c>
      <c r="AB3760" s="260" t="str">
        <f>IFERROR(IFERROR(VLOOKUP(Table_Merge1[[#This Row],[Column1]],Table11[#All],2,FALSE),LEFT(AB3761,8)&amp;IF(LEN((RIGHT(AB3761,2)+1))&lt;2,"0"&amp;(RIGHT(AB3761,2)+1),(RIGHT(AB3761,2)-1))),"")</f>
        <v/>
      </c>
      <c r="AC3760" s="259" t="str">
        <f>LEFT(Table_Merge1[[#This Row],[Column2]],4)</f>
        <v/>
      </c>
      <c r="AD3760" s="259" t="str">
        <f>RIGHT(LEFT(Table_Merge1[[#This Row],[Column2]],7),2)</f>
        <v/>
      </c>
      <c r="AE3760" s="259" t="str">
        <f>RIGHT(Table_Merge1[[#This Row],[Column2]],2)</f>
        <v/>
      </c>
      <c r="AH3760" s="260">
        <v>2008</v>
      </c>
      <c r="AI3760" t="s">
        <v>3448</v>
      </c>
      <c r="AJ3760" s="260">
        <v>7</v>
      </c>
      <c r="AK3760">
        <v>881.75</v>
      </c>
      <c r="AL3760">
        <v>2161</v>
      </c>
      <c r="AM3760">
        <v>1506975</v>
      </c>
      <c r="AP3760" s="287" t="str">
        <f>IFERROR(IF(Table_Merge1[[#This Row],[LME Zinc stock]]*Table_Merge1[[#This Row],[Nima.مقدار]]=0,"",Table_Merge1[[#This Row],[LME Zinc stock]]*Table_Merge1[[#This Row],[Nima.مقدار]]),"")</f>
        <v/>
      </c>
      <c r="AQ3760" s="287" t="str">
        <f>IFERROR(IF(Table_Merge1[[#This Row],[LME Zinc 3-month]]*Table_Merge1[[#This Row],[Nima.مقدار]]=0,"",Table_Merge1[[#This Row],[LME Zinc 3-month]]*Table_Merge1[[#This Row],[Nima.مقدار]]),"")</f>
        <v/>
      </c>
      <c r="AR3760" s="288" t="str">
        <f>IFERROR(IF(Table_Merge1[[#This Row],[LME Zinc stock]]*Table_Merge1[[#This Row],[Azad.Sell]]=0,"",Table_Merge1[[#This Row],[LME Zinc stock]]*Table_Merge1[[#This Row],[Azad.Sell]]),"")</f>
        <v/>
      </c>
      <c r="AS3760" s="288" t="str">
        <f>IFERROR(IF(Table_Merge1[[#This Row],[LME Zinc 3-month]]*Table_Merge1[[#This Row],[Azad.Sell]]=0,"",Table_Merge1[[#This Row],[LME Zinc 3-month]]*Table_Merge1[[#This Row],[Azad.Sell]]),"")</f>
        <v/>
      </c>
      <c r="AT3760"/>
    </row>
    <row r="3761" spans="15:46" x14ac:dyDescent="0.25">
      <c r="O3761" s="284">
        <f>IFERROR(DATE(Table7[[#This Row],[year]],MONTH(DATEVALUE(Table7[[#This Row],[month]]&amp;"1")),Table7[[#This Row],[day]]),"")</f>
        <v>39646</v>
      </c>
      <c r="P3761" s="195" t="s">
        <v>7186</v>
      </c>
      <c r="Q3761" s="195">
        <v>2008</v>
      </c>
      <c r="R3761" s="195" t="s">
        <v>3443</v>
      </c>
      <c r="S3761" s="195">
        <v>17</v>
      </c>
      <c r="T3761" s="195">
        <v>964.5</v>
      </c>
      <c r="U3761" s="195">
        <v>2923</v>
      </c>
      <c r="V3761" s="195">
        <v>1125675</v>
      </c>
      <c r="X3761" s="260">
        <v>39727</v>
      </c>
      <c r="Z3761" s="260">
        <v>9</v>
      </c>
      <c r="AB3761" s="260" t="str">
        <f>IFERROR(IFERROR(VLOOKUP(Table_Merge1[[#This Row],[Column1]],Table11[#All],2,FALSE),LEFT(AB3762,8)&amp;IF(LEN((RIGHT(AB3762,2)+1))&lt;2,"0"&amp;(RIGHT(AB3762,2)+1),(RIGHT(AB3762,2)-1))),"")</f>
        <v/>
      </c>
      <c r="AC3761" s="259" t="str">
        <f>LEFT(Table_Merge1[[#This Row],[Column2]],4)</f>
        <v/>
      </c>
      <c r="AD3761" s="259" t="str">
        <f>RIGHT(LEFT(Table_Merge1[[#This Row],[Column2]],7),2)</f>
        <v/>
      </c>
      <c r="AE3761" s="259" t="str">
        <f>RIGHT(Table_Merge1[[#This Row],[Column2]],2)</f>
        <v/>
      </c>
      <c r="AH3761" s="260">
        <v>2008</v>
      </c>
      <c r="AI3761" t="s">
        <v>3448</v>
      </c>
      <c r="AJ3761" s="260">
        <v>6</v>
      </c>
      <c r="AK3761">
        <v>836.5</v>
      </c>
      <c r="AL3761">
        <v>2071.5</v>
      </c>
      <c r="AM3761">
        <v>1505775</v>
      </c>
      <c r="AP3761" s="287" t="str">
        <f>IFERROR(IF(Table_Merge1[[#This Row],[LME Zinc stock]]*Table_Merge1[[#This Row],[Nima.مقدار]]=0,"",Table_Merge1[[#This Row],[LME Zinc stock]]*Table_Merge1[[#This Row],[Nima.مقدار]]),"")</f>
        <v/>
      </c>
      <c r="AQ3761" s="287" t="str">
        <f>IFERROR(IF(Table_Merge1[[#This Row],[LME Zinc 3-month]]*Table_Merge1[[#This Row],[Nima.مقدار]]=0,"",Table_Merge1[[#This Row],[LME Zinc 3-month]]*Table_Merge1[[#This Row],[Nima.مقدار]]),"")</f>
        <v/>
      </c>
      <c r="AR3761" s="288" t="str">
        <f>IFERROR(IF(Table_Merge1[[#This Row],[LME Zinc stock]]*Table_Merge1[[#This Row],[Azad.Sell]]=0,"",Table_Merge1[[#This Row],[LME Zinc stock]]*Table_Merge1[[#This Row],[Azad.Sell]]),"")</f>
        <v/>
      </c>
      <c r="AS3761" s="288" t="str">
        <f>IFERROR(IF(Table_Merge1[[#This Row],[LME Zinc 3-month]]*Table_Merge1[[#This Row],[Azad.Sell]]=0,"",Table_Merge1[[#This Row],[LME Zinc 3-month]]*Table_Merge1[[#This Row],[Azad.Sell]]),"")</f>
        <v/>
      </c>
      <c r="AT3761"/>
    </row>
    <row r="3762" spans="15:46" x14ac:dyDescent="0.25">
      <c r="O3762" s="283">
        <f>IFERROR(DATE(Table7[[#This Row],[year]],MONTH(DATEVALUE(Table7[[#This Row],[month]]&amp;"1")),Table7[[#This Row],[day]]),"")</f>
        <v>39645</v>
      </c>
      <c r="P3762" s="257" t="s">
        <v>7187</v>
      </c>
      <c r="Q3762" s="257">
        <v>2008</v>
      </c>
      <c r="R3762" s="257" t="s">
        <v>3443</v>
      </c>
      <c r="S3762" s="257">
        <v>16</v>
      </c>
      <c r="T3762" s="257">
        <v>974</v>
      </c>
      <c r="U3762" s="257">
        <v>2914</v>
      </c>
      <c r="V3762" s="257">
        <v>1123050</v>
      </c>
      <c r="X3762" s="260">
        <v>39724</v>
      </c>
      <c r="Z3762" s="260">
        <v>9</v>
      </c>
      <c r="AB3762" s="260" t="str">
        <f>IFERROR(IFERROR(VLOOKUP(Table_Merge1[[#This Row],[Column1]],Table11[#All],2,FALSE),LEFT(AB3763,8)&amp;IF(LEN((RIGHT(AB3763,2)+1))&lt;2,"0"&amp;(RIGHT(AB3763,2)+1),(RIGHT(AB3763,2)-1))),"")</f>
        <v/>
      </c>
      <c r="AC3762" s="259" t="str">
        <f>LEFT(Table_Merge1[[#This Row],[Column2]],4)</f>
        <v/>
      </c>
      <c r="AD3762" s="259" t="str">
        <f>RIGHT(LEFT(Table_Merge1[[#This Row],[Column2]],7),2)</f>
        <v/>
      </c>
      <c r="AE3762" s="259" t="str">
        <f>RIGHT(Table_Merge1[[#This Row],[Column2]],2)</f>
        <v/>
      </c>
      <c r="AH3762" s="260">
        <v>2008</v>
      </c>
      <c r="AI3762" t="s">
        <v>3448</v>
      </c>
      <c r="AJ3762" s="260">
        <v>3</v>
      </c>
      <c r="AK3762">
        <v>842.5</v>
      </c>
      <c r="AL3762">
        <v>1950.5</v>
      </c>
      <c r="AM3762">
        <v>1505575</v>
      </c>
      <c r="AP3762" s="287" t="str">
        <f>IFERROR(IF(Table_Merge1[[#This Row],[LME Zinc stock]]*Table_Merge1[[#This Row],[Nima.مقدار]]=0,"",Table_Merge1[[#This Row],[LME Zinc stock]]*Table_Merge1[[#This Row],[Nima.مقدار]]),"")</f>
        <v/>
      </c>
      <c r="AQ3762" s="287" t="str">
        <f>IFERROR(IF(Table_Merge1[[#This Row],[LME Zinc 3-month]]*Table_Merge1[[#This Row],[Nima.مقدار]]=0,"",Table_Merge1[[#This Row],[LME Zinc 3-month]]*Table_Merge1[[#This Row],[Nima.مقدار]]),"")</f>
        <v/>
      </c>
      <c r="AR3762" s="288" t="str">
        <f>IFERROR(IF(Table_Merge1[[#This Row],[LME Zinc stock]]*Table_Merge1[[#This Row],[Azad.Sell]]=0,"",Table_Merge1[[#This Row],[LME Zinc stock]]*Table_Merge1[[#This Row],[Azad.Sell]]),"")</f>
        <v/>
      </c>
      <c r="AS3762" s="288" t="str">
        <f>IFERROR(IF(Table_Merge1[[#This Row],[LME Zinc 3-month]]*Table_Merge1[[#This Row],[Azad.Sell]]=0,"",Table_Merge1[[#This Row],[LME Zinc 3-month]]*Table_Merge1[[#This Row],[Azad.Sell]]),"")</f>
        <v/>
      </c>
      <c r="AT3762"/>
    </row>
    <row r="3763" spans="15:46" x14ac:dyDescent="0.25">
      <c r="O3763" s="284">
        <f>IFERROR(DATE(Table7[[#This Row],[year]],MONTH(DATEVALUE(Table7[[#This Row],[month]]&amp;"1")),Table7[[#This Row],[day]]),"")</f>
        <v>39644</v>
      </c>
      <c r="P3763" s="195" t="s">
        <v>7188</v>
      </c>
      <c r="Q3763" s="195">
        <v>2008</v>
      </c>
      <c r="R3763" s="195" t="s">
        <v>3443</v>
      </c>
      <c r="S3763" s="195">
        <v>15</v>
      </c>
      <c r="T3763" s="195">
        <v>981.75</v>
      </c>
      <c r="U3763" s="195">
        <v>2880.5</v>
      </c>
      <c r="V3763" s="195">
        <v>1123700</v>
      </c>
      <c r="X3763" s="260">
        <v>39723</v>
      </c>
      <c r="Z3763" s="260">
        <v>9</v>
      </c>
      <c r="AB3763" s="260" t="str">
        <f>IFERROR(IFERROR(VLOOKUP(Table_Merge1[[#This Row],[Column1]],Table11[#All],2,FALSE),LEFT(AB3764,8)&amp;IF(LEN((RIGHT(AB3764,2)+1))&lt;2,"0"&amp;(RIGHT(AB3764,2)+1),(RIGHT(AB3764,2)-1))),"")</f>
        <v/>
      </c>
      <c r="AC3763" s="259" t="str">
        <f>LEFT(Table_Merge1[[#This Row],[Column2]],4)</f>
        <v/>
      </c>
      <c r="AD3763" s="259" t="str">
        <f>RIGHT(LEFT(Table_Merge1[[#This Row],[Column2]],7),2)</f>
        <v/>
      </c>
      <c r="AE3763" s="259" t="str">
        <f>RIGHT(Table_Merge1[[#This Row],[Column2]],2)</f>
        <v/>
      </c>
      <c r="AH3763" s="260">
        <v>2008</v>
      </c>
      <c r="AI3763" t="s">
        <v>3448</v>
      </c>
      <c r="AJ3763" s="260">
        <v>2</v>
      </c>
      <c r="AK3763">
        <v>866.25</v>
      </c>
      <c r="AL3763">
        <v>1930</v>
      </c>
      <c r="AM3763">
        <v>1503025</v>
      </c>
      <c r="AP3763" s="287" t="str">
        <f>IFERROR(IF(Table_Merge1[[#This Row],[LME Zinc stock]]*Table_Merge1[[#This Row],[Nima.مقدار]]=0,"",Table_Merge1[[#This Row],[LME Zinc stock]]*Table_Merge1[[#This Row],[Nima.مقدار]]),"")</f>
        <v/>
      </c>
      <c r="AQ3763" s="287" t="str">
        <f>IFERROR(IF(Table_Merge1[[#This Row],[LME Zinc 3-month]]*Table_Merge1[[#This Row],[Nima.مقدار]]=0,"",Table_Merge1[[#This Row],[LME Zinc 3-month]]*Table_Merge1[[#This Row],[Nima.مقدار]]),"")</f>
        <v/>
      </c>
      <c r="AR3763" s="288" t="str">
        <f>IFERROR(IF(Table_Merge1[[#This Row],[LME Zinc stock]]*Table_Merge1[[#This Row],[Azad.Sell]]=0,"",Table_Merge1[[#This Row],[LME Zinc stock]]*Table_Merge1[[#This Row],[Azad.Sell]]),"")</f>
        <v/>
      </c>
      <c r="AS3763" s="288" t="str">
        <f>IFERROR(IF(Table_Merge1[[#This Row],[LME Zinc 3-month]]*Table_Merge1[[#This Row],[Azad.Sell]]=0,"",Table_Merge1[[#This Row],[LME Zinc 3-month]]*Table_Merge1[[#This Row],[Azad.Sell]]),"")</f>
        <v/>
      </c>
      <c r="AT3763"/>
    </row>
    <row r="3764" spans="15:46" x14ac:dyDescent="0.25">
      <c r="O3764" s="283">
        <f>IFERROR(DATE(Table7[[#This Row],[year]],MONTH(DATEVALUE(Table7[[#This Row],[month]]&amp;"1")),Table7[[#This Row],[day]]),"")</f>
        <v>39643</v>
      </c>
      <c r="P3764" s="257" t="s">
        <v>7189</v>
      </c>
      <c r="Q3764" s="257">
        <v>2008</v>
      </c>
      <c r="R3764" s="257" t="s">
        <v>3443</v>
      </c>
      <c r="S3764" s="257">
        <v>14</v>
      </c>
      <c r="T3764" s="257">
        <v>957.75</v>
      </c>
      <c r="U3764" s="257">
        <v>2895</v>
      </c>
      <c r="V3764" s="257">
        <v>1124275</v>
      </c>
      <c r="X3764" s="260">
        <v>39722</v>
      </c>
      <c r="Z3764" s="260">
        <v>9</v>
      </c>
      <c r="AB3764" s="260" t="str">
        <f>IFERROR(IFERROR(VLOOKUP(Table_Merge1[[#This Row],[Column1]],Table11[#All],2,FALSE),LEFT(AB3765,8)&amp;IF(LEN((RIGHT(AB3765,2)+1))&lt;2,"0"&amp;(RIGHT(AB3765,2)+1),(RIGHT(AB3765,2)-1))),"")</f>
        <v/>
      </c>
      <c r="AC3764" s="259" t="str">
        <f>LEFT(Table_Merge1[[#This Row],[Column2]],4)</f>
        <v/>
      </c>
      <c r="AD3764" s="259" t="str">
        <f>RIGHT(LEFT(Table_Merge1[[#This Row],[Column2]],7),2)</f>
        <v/>
      </c>
      <c r="AE3764" s="259" t="str">
        <f>RIGHT(Table_Merge1[[#This Row],[Column2]],2)</f>
        <v/>
      </c>
      <c r="AH3764" s="260">
        <v>2008</v>
      </c>
      <c r="AI3764" t="s">
        <v>3448</v>
      </c>
      <c r="AJ3764" s="260">
        <v>1</v>
      </c>
      <c r="AK3764">
        <v>876</v>
      </c>
      <c r="AL3764">
        <v>1963</v>
      </c>
      <c r="AM3764">
        <v>1500150</v>
      </c>
      <c r="AP3764" s="287" t="str">
        <f>IFERROR(IF(Table_Merge1[[#This Row],[LME Zinc stock]]*Table_Merge1[[#This Row],[Nima.مقدار]]=0,"",Table_Merge1[[#This Row],[LME Zinc stock]]*Table_Merge1[[#This Row],[Nima.مقدار]]),"")</f>
        <v/>
      </c>
      <c r="AQ3764" s="287" t="str">
        <f>IFERROR(IF(Table_Merge1[[#This Row],[LME Zinc 3-month]]*Table_Merge1[[#This Row],[Nima.مقدار]]=0,"",Table_Merge1[[#This Row],[LME Zinc 3-month]]*Table_Merge1[[#This Row],[Nima.مقدار]]),"")</f>
        <v/>
      </c>
      <c r="AR3764" s="288" t="str">
        <f>IFERROR(IF(Table_Merge1[[#This Row],[LME Zinc stock]]*Table_Merge1[[#This Row],[Azad.Sell]]=0,"",Table_Merge1[[#This Row],[LME Zinc stock]]*Table_Merge1[[#This Row],[Azad.Sell]]),"")</f>
        <v/>
      </c>
      <c r="AS3764" s="288" t="str">
        <f>IFERROR(IF(Table_Merge1[[#This Row],[LME Zinc 3-month]]*Table_Merge1[[#This Row],[Azad.Sell]]=0,"",Table_Merge1[[#This Row],[LME Zinc 3-month]]*Table_Merge1[[#This Row],[Azad.Sell]]),"")</f>
        <v/>
      </c>
      <c r="AT3764"/>
    </row>
    <row r="3765" spans="15:46" x14ac:dyDescent="0.25">
      <c r="O3765" s="284">
        <f>IFERROR(DATE(Table7[[#This Row],[year]],MONTH(DATEVALUE(Table7[[#This Row],[month]]&amp;"1")),Table7[[#This Row],[day]]),"")</f>
        <v>39640</v>
      </c>
      <c r="P3765" s="195" t="s">
        <v>7190</v>
      </c>
      <c r="Q3765" s="195">
        <v>2008</v>
      </c>
      <c r="R3765" s="195" t="s">
        <v>3443</v>
      </c>
      <c r="S3765" s="195">
        <v>11</v>
      </c>
      <c r="T3765" s="195">
        <v>949</v>
      </c>
      <c r="U3765" s="195">
        <v>2921</v>
      </c>
      <c r="V3765" s="195">
        <v>1124225</v>
      </c>
      <c r="X3765" s="260">
        <v>39721</v>
      </c>
      <c r="Z3765" s="260">
        <v>9</v>
      </c>
      <c r="AB3765" s="260" t="str">
        <f>IFERROR(IFERROR(VLOOKUP(Table_Merge1[[#This Row],[Column1]],Table11[#All],2,FALSE),LEFT(AB3766,8)&amp;IF(LEN((RIGHT(AB3766,2)+1))&lt;2,"0"&amp;(RIGHT(AB3766,2)+1),(RIGHT(AB3766,2)-1))),"")</f>
        <v/>
      </c>
      <c r="AC3765" s="259" t="str">
        <f>LEFT(Table_Merge1[[#This Row],[Column2]],4)</f>
        <v/>
      </c>
      <c r="AD3765" s="259" t="str">
        <f>RIGHT(LEFT(Table_Merge1[[#This Row],[Column2]],7),2)</f>
        <v/>
      </c>
      <c r="AE3765" s="259" t="str">
        <f>RIGHT(Table_Merge1[[#This Row],[Column2]],2)</f>
        <v/>
      </c>
      <c r="AH3765" s="260">
        <v>2008</v>
      </c>
      <c r="AI3765" t="s">
        <v>3447</v>
      </c>
      <c r="AJ3765" s="260">
        <v>30</v>
      </c>
      <c r="AK3765">
        <v>897</v>
      </c>
      <c r="AL3765">
        <v>2104</v>
      </c>
      <c r="AM3765">
        <v>1494675</v>
      </c>
      <c r="AP3765" s="287" t="str">
        <f>IFERROR(IF(Table_Merge1[[#This Row],[LME Zinc stock]]*Table_Merge1[[#This Row],[Nima.مقدار]]=0,"",Table_Merge1[[#This Row],[LME Zinc stock]]*Table_Merge1[[#This Row],[Nima.مقدار]]),"")</f>
        <v/>
      </c>
      <c r="AQ3765" s="287" t="str">
        <f>IFERROR(IF(Table_Merge1[[#This Row],[LME Zinc 3-month]]*Table_Merge1[[#This Row],[Nima.مقدار]]=0,"",Table_Merge1[[#This Row],[LME Zinc 3-month]]*Table_Merge1[[#This Row],[Nima.مقدار]]),"")</f>
        <v/>
      </c>
      <c r="AR3765" s="288" t="str">
        <f>IFERROR(IF(Table_Merge1[[#This Row],[LME Zinc stock]]*Table_Merge1[[#This Row],[Azad.Sell]]=0,"",Table_Merge1[[#This Row],[LME Zinc stock]]*Table_Merge1[[#This Row],[Azad.Sell]]),"")</f>
        <v/>
      </c>
      <c r="AS3765" s="288" t="str">
        <f>IFERROR(IF(Table_Merge1[[#This Row],[LME Zinc 3-month]]*Table_Merge1[[#This Row],[Azad.Sell]]=0,"",Table_Merge1[[#This Row],[LME Zinc 3-month]]*Table_Merge1[[#This Row],[Azad.Sell]]),"")</f>
        <v/>
      </c>
      <c r="AT3765"/>
    </row>
    <row r="3766" spans="15:46" x14ac:dyDescent="0.25">
      <c r="O3766" s="283">
        <f>IFERROR(DATE(Table7[[#This Row],[year]],MONTH(DATEVALUE(Table7[[#This Row],[month]]&amp;"1")),Table7[[#This Row],[day]]),"")</f>
        <v>39639</v>
      </c>
      <c r="P3766" s="257" t="s">
        <v>7191</v>
      </c>
      <c r="Q3766" s="257">
        <v>2008</v>
      </c>
      <c r="R3766" s="257" t="s">
        <v>3443</v>
      </c>
      <c r="S3766" s="257">
        <v>10</v>
      </c>
      <c r="T3766" s="257">
        <v>930.75</v>
      </c>
      <c r="U3766" s="257" t="s">
        <v>3621</v>
      </c>
      <c r="V3766" s="257" t="s">
        <v>3621</v>
      </c>
      <c r="X3766" s="260">
        <v>39720</v>
      </c>
      <c r="Z3766" s="260">
        <v>9</v>
      </c>
      <c r="AB3766" s="260" t="str">
        <f>IFERROR(IFERROR(VLOOKUP(Table_Merge1[[#This Row],[Column1]],Table11[#All],2,FALSE),LEFT(AB3767,8)&amp;IF(LEN((RIGHT(AB3767,2)+1))&lt;2,"0"&amp;(RIGHT(AB3767,2)+1),(RIGHT(AB3767,2)-1))),"")</f>
        <v/>
      </c>
      <c r="AC3766" s="259" t="str">
        <f>LEFT(Table_Merge1[[#This Row],[Column2]],4)</f>
        <v/>
      </c>
      <c r="AD3766" s="259" t="str">
        <f>RIGHT(LEFT(Table_Merge1[[#This Row],[Column2]],7),2)</f>
        <v/>
      </c>
      <c r="AE3766" s="259" t="str">
        <f>RIGHT(Table_Merge1[[#This Row],[Column2]],2)</f>
        <v/>
      </c>
      <c r="AH3766" s="260">
        <v>2008</v>
      </c>
      <c r="AI3766" t="s">
        <v>3447</v>
      </c>
      <c r="AJ3766" s="260">
        <v>29</v>
      </c>
      <c r="AK3766">
        <v>876.5</v>
      </c>
      <c r="AL3766">
        <v>2165</v>
      </c>
      <c r="AM3766">
        <v>1487350</v>
      </c>
      <c r="AP3766" s="287" t="str">
        <f>IFERROR(IF(Table_Merge1[[#This Row],[LME Zinc stock]]*Table_Merge1[[#This Row],[Nima.مقدار]]=0,"",Table_Merge1[[#This Row],[LME Zinc stock]]*Table_Merge1[[#This Row],[Nima.مقدار]]),"")</f>
        <v/>
      </c>
      <c r="AQ3766" s="287" t="str">
        <f>IFERROR(IF(Table_Merge1[[#This Row],[LME Zinc 3-month]]*Table_Merge1[[#This Row],[Nima.مقدار]]=0,"",Table_Merge1[[#This Row],[LME Zinc 3-month]]*Table_Merge1[[#This Row],[Nima.مقدار]]),"")</f>
        <v/>
      </c>
      <c r="AR3766" s="288" t="str">
        <f>IFERROR(IF(Table_Merge1[[#This Row],[LME Zinc stock]]*Table_Merge1[[#This Row],[Azad.Sell]]=0,"",Table_Merge1[[#This Row],[LME Zinc stock]]*Table_Merge1[[#This Row],[Azad.Sell]]),"")</f>
        <v/>
      </c>
      <c r="AS3766" s="288" t="str">
        <f>IFERROR(IF(Table_Merge1[[#This Row],[LME Zinc 3-month]]*Table_Merge1[[#This Row],[Azad.Sell]]=0,"",Table_Merge1[[#This Row],[LME Zinc 3-month]]*Table_Merge1[[#This Row],[Azad.Sell]]),"")</f>
        <v/>
      </c>
      <c r="AT3766"/>
    </row>
    <row r="3767" spans="15:46" x14ac:dyDescent="0.25">
      <c r="O3767" s="284">
        <f>IFERROR(DATE(Table7[[#This Row],[year]],MONTH(DATEVALUE(Table7[[#This Row],[month]]&amp;"1")),Table7[[#This Row],[day]]),"")</f>
        <v>39638</v>
      </c>
      <c r="P3767" s="195" t="s">
        <v>7192</v>
      </c>
      <c r="Q3767" s="195">
        <v>2008</v>
      </c>
      <c r="R3767" s="195" t="s">
        <v>3443</v>
      </c>
      <c r="S3767" s="195">
        <v>9</v>
      </c>
      <c r="T3767" s="195">
        <v>923.25</v>
      </c>
      <c r="U3767" s="195">
        <v>2982</v>
      </c>
      <c r="V3767" s="195">
        <v>1125975</v>
      </c>
      <c r="X3767" s="260">
        <v>39717</v>
      </c>
      <c r="Z3767" s="260">
        <v>9</v>
      </c>
      <c r="AB3767" s="260" t="str">
        <f>IFERROR(IFERROR(VLOOKUP(Table_Merge1[[#This Row],[Column1]],Table11[#All],2,FALSE),LEFT(AB3768,8)&amp;IF(LEN((RIGHT(AB3768,2)+1))&lt;2,"0"&amp;(RIGHT(AB3768,2)+1),(RIGHT(AB3768,2)-1))),"")</f>
        <v/>
      </c>
      <c r="AC3767" s="259" t="str">
        <f>LEFT(Table_Merge1[[#This Row],[Column2]],4)</f>
        <v/>
      </c>
      <c r="AD3767" s="259" t="str">
        <f>RIGHT(LEFT(Table_Merge1[[#This Row],[Column2]],7),2)</f>
        <v/>
      </c>
      <c r="AE3767" s="259" t="str">
        <f>RIGHT(Table_Merge1[[#This Row],[Column2]],2)</f>
        <v/>
      </c>
      <c r="AH3767" s="260">
        <v>2008</v>
      </c>
      <c r="AI3767" t="s">
        <v>3447</v>
      </c>
      <c r="AJ3767" s="260">
        <v>26</v>
      </c>
      <c r="AK3767">
        <v>869</v>
      </c>
      <c r="AL3767">
        <v>2175</v>
      </c>
      <c r="AM3767">
        <v>1482250</v>
      </c>
      <c r="AP3767" s="287" t="str">
        <f>IFERROR(IF(Table_Merge1[[#This Row],[LME Zinc stock]]*Table_Merge1[[#This Row],[Nima.مقدار]]=0,"",Table_Merge1[[#This Row],[LME Zinc stock]]*Table_Merge1[[#This Row],[Nima.مقدار]]),"")</f>
        <v/>
      </c>
      <c r="AQ3767" s="287" t="str">
        <f>IFERROR(IF(Table_Merge1[[#This Row],[LME Zinc 3-month]]*Table_Merge1[[#This Row],[Nima.مقدار]]=0,"",Table_Merge1[[#This Row],[LME Zinc 3-month]]*Table_Merge1[[#This Row],[Nima.مقدار]]),"")</f>
        <v/>
      </c>
      <c r="AR3767" s="288" t="str">
        <f>IFERROR(IF(Table_Merge1[[#This Row],[LME Zinc stock]]*Table_Merge1[[#This Row],[Azad.Sell]]=0,"",Table_Merge1[[#This Row],[LME Zinc stock]]*Table_Merge1[[#This Row],[Azad.Sell]]),"")</f>
        <v/>
      </c>
      <c r="AS3767" s="288" t="str">
        <f>IFERROR(IF(Table_Merge1[[#This Row],[LME Zinc 3-month]]*Table_Merge1[[#This Row],[Azad.Sell]]=0,"",Table_Merge1[[#This Row],[LME Zinc 3-month]]*Table_Merge1[[#This Row],[Azad.Sell]]),"")</f>
        <v/>
      </c>
      <c r="AT3767"/>
    </row>
    <row r="3768" spans="15:46" x14ac:dyDescent="0.25">
      <c r="O3768" s="283">
        <f>IFERROR(DATE(Table7[[#This Row],[year]],MONTH(DATEVALUE(Table7[[#This Row],[month]]&amp;"1")),Table7[[#This Row],[day]]),"")</f>
        <v>39637</v>
      </c>
      <c r="P3768" s="257" t="s">
        <v>7193</v>
      </c>
      <c r="Q3768" s="257">
        <v>2008</v>
      </c>
      <c r="R3768" s="257" t="s">
        <v>3443</v>
      </c>
      <c r="S3768" s="257">
        <v>8</v>
      </c>
      <c r="T3768" s="257">
        <v>929.25</v>
      </c>
      <c r="U3768" s="257">
        <v>2960</v>
      </c>
      <c r="V3768" s="257">
        <v>1123950</v>
      </c>
      <c r="X3768" s="260">
        <v>39716</v>
      </c>
      <c r="Z3768" s="260">
        <v>9</v>
      </c>
      <c r="AB3768" s="260" t="str">
        <f>IFERROR(IFERROR(VLOOKUP(Table_Merge1[[#This Row],[Column1]],Table11[#All],2,FALSE),LEFT(AB3769,8)&amp;IF(LEN((RIGHT(AB3769,2)+1))&lt;2,"0"&amp;(RIGHT(AB3769,2)+1),(RIGHT(AB3769,2)-1))),"")</f>
        <v/>
      </c>
      <c r="AC3768" s="259" t="str">
        <f>LEFT(Table_Merge1[[#This Row],[Column2]],4)</f>
        <v/>
      </c>
      <c r="AD3768" s="259" t="str">
        <f>RIGHT(LEFT(Table_Merge1[[#This Row],[Column2]],7),2)</f>
        <v/>
      </c>
      <c r="AE3768" s="259" t="str">
        <f>RIGHT(Table_Merge1[[#This Row],[Column2]],2)</f>
        <v/>
      </c>
      <c r="AH3768" s="260">
        <v>2008</v>
      </c>
      <c r="AI3768" t="s">
        <v>3447</v>
      </c>
      <c r="AJ3768" s="260">
        <v>25</v>
      </c>
      <c r="AK3768">
        <v>889</v>
      </c>
      <c r="AL3768">
        <v>2178</v>
      </c>
      <c r="AM3768">
        <v>1470450</v>
      </c>
      <c r="AP3768" s="287" t="str">
        <f>IFERROR(IF(Table_Merge1[[#This Row],[LME Zinc stock]]*Table_Merge1[[#This Row],[Nima.مقدار]]=0,"",Table_Merge1[[#This Row],[LME Zinc stock]]*Table_Merge1[[#This Row],[Nima.مقدار]]),"")</f>
        <v/>
      </c>
      <c r="AQ3768" s="287" t="str">
        <f>IFERROR(IF(Table_Merge1[[#This Row],[LME Zinc 3-month]]*Table_Merge1[[#This Row],[Nima.مقدار]]=0,"",Table_Merge1[[#This Row],[LME Zinc 3-month]]*Table_Merge1[[#This Row],[Nima.مقدار]]),"")</f>
        <v/>
      </c>
      <c r="AR3768" s="288" t="str">
        <f>IFERROR(IF(Table_Merge1[[#This Row],[LME Zinc stock]]*Table_Merge1[[#This Row],[Azad.Sell]]=0,"",Table_Merge1[[#This Row],[LME Zinc stock]]*Table_Merge1[[#This Row],[Azad.Sell]]),"")</f>
        <v/>
      </c>
      <c r="AS3768" s="288" t="str">
        <f>IFERROR(IF(Table_Merge1[[#This Row],[LME Zinc 3-month]]*Table_Merge1[[#This Row],[Azad.Sell]]=0,"",Table_Merge1[[#This Row],[LME Zinc 3-month]]*Table_Merge1[[#This Row],[Azad.Sell]]),"")</f>
        <v/>
      </c>
      <c r="AT3768"/>
    </row>
    <row r="3769" spans="15:46" x14ac:dyDescent="0.25">
      <c r="O3769" s="284" t="str">
        <f>IFERROR(DATE(Table7[[#This Row],[year]],MONTH(DATEVALUE(Table7[[#This Row],[month]]&amp;"1")),Table7[[#This Row],[day]]),"")</f>
        <v/>
      </c>
      <c r="P3769" s="195"/>
      <c r="Q3769" s="195"/>
      <c r="R3769" s="195"/>
      <c r="S3769" s="195"/>
      <c r="T3769" s="195"/>
      <c r="U3769" s="195"/>
      <c r="V3769" s="195"/>
      <c r="X3769" s="260">
        <v>39715</v>
      </c>
      <c r="Z3769" s="260">
        <v>9</v>
      </c>
      <c r="AB3769" s="260" t="str">
        <f>IFERROR(IFERROR(VLOOKUP(Table_Merge1[[#This Row],[Column1]],Table11[#All],2,FALSE),LEFT(AB3770,8)&amp;IF(LEN((RIGHT(AB3770,2)+1))&lt;2,"0"&amp;(RIGHT(AB3770,2)+1),(RIGHT(AB3770,2)-1))),"")</f>
        <v/>
      </c>
      <c r="AC3769" s="259" t="str">
        <f>LEFT(Table_Merge1[[#This Row],[Column2]],4)</f>
        <v/>
      </c>
      <c r="AD3769" s="259" t="str">
        <f>RIGHT(LEFT(Table_Merge1[[#This Row],[Column2]],7),2)</f>
        <v/>
      </c>
      <c r="AE3769" s="259" t="str">
        <f>RIGHT(Table_Merge1[[#This Row],[Column2]],2)</f>
        <v/>
      </c>
      <c r="AH3769" s="260">
        <v>2008</v>
      </c>
      <c r="AI3769" t="s">
        <v>3447</v>
      </c>
      <c r="AJ3769" s="260">
        <v>24</v>
      </c>
      <c r="AK3769">
        <v>888.5</v>
      </c>
      <c r="AL3769">
        <v>2213</v>
      </c>
      <c r="AM3769">
        <v>1461225</v>
      </c>
      <c r="AP3769" s="287" t="str">
        <f>IFERROR(IF(Table_Merge1[[#This Row],[LME Zinc stock]]*Table_Merge1[[#This Row],[Nima.مقدار]]=0,"",Table_Merge1[[#This Row],[LME Zinc stock]]*Table_Merge1[[#This Row],[Nima.مقدار]]),"")</f>
        <v/>
      </c>
      <c r="AQ3769" s="287" t="str">
        <f>IFERROR(IF(Table_Merge1[[#This Row],[LME Zinc 3-month]]*Table_Merge1[[#This Row],[Nima.مقدار]]=0,"",Table_Merge1[[#This Row],[LME Zinc 3-month]]*Table_Merge1[[#This Row],[Nima.مقدار]]),"")</f>
        <v/>
      </c>
      <c r="AR3769" s="288" t="str">
        <f>IFERROR(IF(Table_Merge1[[#This Row],[LME Zinc stock]]*Table_Merge1[[#This Row],[Azad.Sell]]=0,"",Table_Merge1[[#This Row],[LME Zinc stock]]*Table_Merge1[[#This Row],[Azad.Sell]]),"")</f>
        <v/>
      </c>
      <c r="AS3769" s="288" t="str">
        <f>IFERROR(IF(Table_Merge1[[#This Row],[LME Zinc 3-month]]*Table_Merge1[[#This Row],[Azad.Sell]]=0,"",Table_Merge1[[#This Row],[LME Zinc 3-month]]*Table_Merge1[[#This Row],[Azad.Sell]]),"")</f>
        <v/>
      </c>
      <c r="AT3769"/>
    </row>
    <row r="3770" spans="15:46" x14ac:dyDescent="0.25">
      <c r="O3770" s="283" t="str">
        <f>IFERROR(DATE(Table7[[#This Row],[year]],MONTH(DATEVALUE(Table7[[#This Row],[month]]&amp;"1")),Table7[[#This Row],[day]]),"")</f>
        <v/>
      </c>
      <c r="P3770" s="257"/>
      <c r="Q3770" s="257"/>
      <c r="R3770" s="257"/>
      <c r="S3770" s="257"/>
      <c r="T3770" s="257"/>
      <c r="U3770" s="257"/>
      <c r="V3770" s="257"/>
      <c r="X3770" s="260">
        <v>39714</v>
      </c>
      <c r="Z3770" s="260">
        <v>9</v>
      </c>
      <c r="AB3770" s="260" t="str">
        <f>IFERROR(IFERROR(VLOOKUP(Table_Merge1[[#This Row],[Column1]],Table11[#All],2,FALSE),LEFT(AB3771,8)&amp;IF(LEN((RIGHT(AB3771,2)+1))&lt;2,"0"&amp;(RIGHT(AB3771,2)+1),(RIGHT(AB3771,2)-1))),"")</f>
        <v/>
      </c>
      <c r="AC3770" s="259" t="str">
        <f>LEFT(Table_Merge1[[#This Row],[Column2]],4)</f>
        <v/>
      </c>
      <c r="AD3770" s="259" t="str">
        <f>RIGHT(LEFT(Table_Merge1[[#This Row],[Column2]],7),2)</f>
        <v/>
      </c>
      <c r="AE3770" s="259" t="str">
        <f>RIGHT(Table_Merge1[[#This Row],[Column2]],2)</f>
        <v/>
      </c>
      <c r="AH3770" s="260">
        <v>2008</v>
      </c>
      <c r="AI3770" t="s">
        <v>3447</v>
      </c>
      <c r="AJ3770" s="260">
        <v>23</v>
      </c>
      <c r="AK3770">
        <v>892.5</v>
      </c>
      <c r="AL3770">
        <v>2307</v>
      </c>
      <c r="AM3770">
        <v>1405350</v>
      </c>
      <c r="AP3770" s="287" t="str">
        <f>IFERROR(IF(Table_Merge1[[#This Row],[LME Zinc stock]]*Table_Merge1[[#This Row],[Nima.مقدار]]=0,"",Table_Merge1[[#This Row],[LME Zinc stock]]*Table_Merge1[[#This Row],[Nima.مقدار]]),"")</f>
        <v/>
      </c>
      <c r="AQ3770" s="287" t="str">
        <f>IFERROR(IF(Table_Merge1[[#This Row],[LME Zinc 3-month]]*Table_Merge1[[#This Row],[Nima.مقدار]]=0,"",Table_Merge1[[#This Row],[LME Zinc 3-month]]*Table_Merge1[[#This Row],[Nima.مقدار]]),"")</f>
        <v/>
      </c>
      <c r="AR3770" s="288" t="str">
        <f>IFERROR(IF(Table_Merge1[[#This Row],[LME Zinc stock]]*Table_Merge1[[#This Row],[Azad.Sell]]=0,"",Table_Merge1[[#This Row],[LME Zinc stock]]*Table_Merge1[[#This Row],[Azad.Sell]]),"")</f>
        <v/>
      </c>
      <c r="AS3770" s="288" t="str">
        <f>IFERROR(IF(Table_Merge1[[#This Row],[LME Zinc 3-month]]*Table_Merge1[[#This Row],[Azad.Sell]]=0,"",Table_Merge1[[#This Row],[LME Zinc 3-month]]*Table_Merge1[[#This Row],[Azad.Sell]]),"")</f>
        <v/>
      </c>
      <c r="AT3770"/>
    </row>
    <row r="3771" spans="15:46" x14ac:dyDescent="0.25">
      <c r="O3771" s="284" t="str">
        <f>IFERROR(DATE(Table7[[#This Row],[year]],MONTH(DATEVALUE(Table7[[#This Row],[month]]&amp;"1")),Table7[[#This Row],[day]]),"")</f>
        <v/>
      </c>
      <c r="P3771" s="195"/>
      <c r="Q3771" s="195"/>
      <c r="R3771" s="195"/>
      <c r="S3771" s="195"/>
      <c r="T3771" s="195"/>
      <c r="U3771" s="195"/>
      <c r="V3771" s="195"/>
      <c r="X3771" s="260">
        <v>39713</v>
      </c>
      <c r="Z3771" s="260">
        <v>9</v>
      </c>
      <c r="AB3771" s="260" t="str">
        <f>IFERROR(IFERROR(VLOOKUP(Table_Merge1[[#This Row],[Column1]],Table11[#All],2,FALSE),LEFT(AB3772,8)&amp;IF(LEN((RIGHT(AB3772,2)+1))&lt;2,"0"&amp;(RIGHT(AB3772,2)+1),(RIGHT(AB3772,2)-1))),"")</f>
        <v/>
      </c>
      <c r="AC3771" s="259" t="str">
        <f>LEFT(Table_Merge1[[#This Row],[Column2]],4)</f>
        <v/>
      </c>
      <c r="AD3771" s="259" t="str">
        <f>RIGHT(LEFT(Table_Merge1[[#This Row],[Column2]],7),2)</f>
        <v/>
      </c>
      <c r="AE3771" s="259" t="str">
        <f>RIGHT(Table_Merge1[[#This Row],[Column2]],2)</f>
        <v/>
      </c>
      <c r="AH3771" s="260">
        <v>2008</v>
      </c>
      <c r="AI3771" t="s">
        <v>3447</v>
      </c>
      <c r="AJ3771" s="260">
        <v>22</v>
      </c>
      <c r="AK3771">
        <v>873</v>
      </c>
      <c r="AL3771">
        <v>2255</v>
      </c>
      <c r="AM3771">
        <v>1398600</v>
      </c>
      <c r="AP3771" s="287" t="str">
        <f>IFERROR(IF(Table_Merge1[[#This Row],[LME Zinc stock]]*Table_Merge1[[#This Row],[Nima.مقدار]]=0,"",Table_Merge1[[#This Row],[LME Zinc stock]]*Table_Merge1[[#This Row],[Nima.مقدار]]),"")</f>
        <v/>
      </c>
      <c r="AQ3771" s="287" t="str">
        <f>IFERROR(IF(Table_Merge1[[#This Row],[LME Zinc 3-month]]*Table_Merge1[[#This Row],[Nima.مقدار]]=0,"",Table_Merge1[[#This Row],[LME Zinc 3-month]]*Table_Merge1[[#This Row],[Nima.مقدار]]),"")</f>
        <v/>
      </c>
      <c r="AR3771" s="288" t="str">
        <f>IFERROR(IF(Table_Merge1[[#This Row],[LME Zinc stock]]*Table_Merge1[[#This Row],[Azad.Sell]]=0,"",Table_Merge1[[#This Row],[LME Zinc stock]]*Table_Merge1[[#This Row],[Azad.Sell]]),"")</f>
        <v/>
      </c>
      <c r="AS3771" s="288" t="str">
        <f>IFERROR(IF(Table_Merge1[[#This Row],[LME Zinc 3-month]]*Table_Merge1[[#This Row],[Azad.Sell]]=0,"",Table_Merge1[[#This Row],[LME Zinc 3-month]]*Table_Merge1[[#This Row],[Azad.Sell]]),"")</f>
        <v/>
      </c>
      <c r="AT3771"/>
    </row>
    <row r="3772" spans="15:46" x14ac:dyDescent="0.25">
      <c r="O3772" s="283" t="str">
        <f>IFERROR(DATE(Table7[[#This Row],[year]],MONTH(DATEVALUE(Table7[[#This Row],[month]]&amp;"1")),Table7[[#This Row],[day]]),"")</f>
        <v/>
      </c>
      <c r="P3772" s="257"/>
      <c r="Q3772" s="257"/>
      <c r="R3772" s="257"/>
      <c r="S3772" s="257"/>
      <c r="T3772" s="257"/>
      <c r="U3772" s="257"/>
      <c r="V3772" s="257"/>
      <c r="X3772" s="260">
        <v>39710</v>
      </c>
      <c r="Z3772" s="260">
        <v>9</v>
      </c>
      <c r="AB3772" s="260" t="str">
        <f>IFERROR(IFERROR(VLOOKUP(Table_Merge1[[#This Row],[Column1]],Table11[#All],2,FALSE),LEFT(AB3773,8)&amp;IF(LEN((RIGHT(AB3773,2)+1))&lt;2,"0"&amp;(RIGHT(AB3773,2)+1),(RIGHT(AB3773,2)-1))),"")</f>
        <v/>
      </c>
      <c r="AC3772" s="259" t="str">
        <f>LEFT(Table_Merge1[[#This Row],[Column2]],4)</f>
        <v/>
      </c>
      <c r="AD3772" s="259" t="str">
        <f>RIGHT(LEFT(Table_Merge1[[#This Row],[Column2]],7),2)</f>
        <v/>
      </c>
      <c r="AE3772" s="259" t="str">
        <f>RIGHT(Table_Merge1[[#This Row],[Column2]],2)</f>
        <v/>
      </c>
      <c r="AH3772" s="260">
        <v>2008</v>
      </c>
      <c r="AI3772" t="s">
        <v>3447</v>
      </c>
      <c r="AJ3772" s="260">
        <v>19</v>
      </c>
      <c r="AK3772">
        <v>837.5</v>
      </c>
      <c r="AL3772">
        <v>2215</v>
      </c>
      <c r="AM3772">
        <v>1396025</v>
      </c>
      <c r="AP3772" s="287" t="str">
        <f>IFERROR(IF(Table_Merge1[[#This Row],[LME Zinc stock]]*Table_Merge1[[#This Row],[Nima.مقدار]]=0,"",Table_Merge1[[#This Row],[LME Zinc stock]]*Table_Merge1[[#This Row],[Nima.مقدار]]),"")</f>
        <v/>
      </c>
      <c r="AQ3772" s="287" t="str">
        <f>IFERROR(IF(Table_Merge1[[#This Row],[LME Zinc 3-month]]*Table_Merge1[[#This Row],[Nima.مقدار]]=0,"",Table_Merge1[[#This Row],[LME Zinc 3-month]]*Table_Merge1[[#This Row],[Nima.مقدار]]),"")</f>
        <v/>
      </c>
      <c r="AR3772" s="288" t="str">
        <f>IFERROR(IF(Table_Merge1[[#This Row],[LME Zinc stock]]*Table_Merge1[[#This Row],[Azad.Sell]]=0,"",Table_Merge1[[#This Row],[LME Zinc stock]]*Table_Merge1[[#This Row],[Azad.Sell]]),"")</f>
        <v/>
      </c>
      <c r="AS3772" s="288" t="str">
        <f>IFERROR(IF(Table_Merge1[[#This Row],[LME Zinc 3-month]]*Table_Merge1[[#This Row],[Azad.Sell]]=0,"",Table_Merge1[[#This Row],[LME Zinc 3-month]]*Table_Merge1[[#This Row],[Azad.Sell]]),"")</f>
        <v/>
      </c>
      <c r="AT3772"/>
    </row>
    <row r="3773" spans="15:46" x14ac:dyDescent="0.25">
      <c r="O3773" s="284" t="str">
        <f>IFERROR(DATE(Table7[[#This Row],[year]],MONTH(DATEVALUE(Table7[[#This Row],[month]]&amp;"1")),Table7[[#This Row],[day]]),"")</f>
        <v/>
      </c>
      <c r="P3773" s="195"/>
      <c r="Q3773" s="195"/>
      <c r="R3773" s="195"/>
      <c r="S3773" s="195"/>
      <c r="T3773" s="195"/>
      <c r="U3773" s="195"/>
      <c r="V3773" s="195"/>
      <c r="X3773" s="260">
        <v>39709</v>
      </c>
      <c r="Z3773" s="260">
        <v>9</v>
      </c>
      <c r="AB3773" s="260" t="str">
        <f>IFERROR(IFERROR(VLOOKUP(Table_Merge1[[#This Row],[Column1]],Table11[#All],2,FALSE),LEFT(AB3774,8)&amp;IF(LEN((RIGHT(AB3774,2)+1))&lt;2,"0"&amp;(RIGHT(AB3774,2)+1),(RIGHT(AB3774,2)-1))),"")</f>
        <v/>
      </c>
      <c r="AC3773" s="259" t="str">
        <f>LEFT(Table_Merge1[[#This Row],[Column2]],4)</f>
        <v/>
      </c>
      <c r="AD3773" s="259" t="str">
        <f>RIGHT(LEFT(Table_Merge1[[#This Row],[Column2]],7),2)</f>
        <v/>
      </c>
      <c r="AE3773" s="259" t="str">
        <f>RIGHT(Table_Merge1[[#This Row],[Column2]],2)</f>
        <v/>
      </c>
      <c r="AH3773" s="260">
        <v>2008</v>
      </c>
      <c r="AI3773" t="s">
        <v>3447</v>
      </c>
      <c r="AJ3773" s="260">
        <v>18</v>
      </c>
      <c r="AK3773">
        <v>864.25</v>
      </c>
      <c r="AL3773">
        <v>2298.5</v>
      </c>
      <c r="AM3773">
        <v>1394525</v>
      </c>
      <c r="AP3773" s="287" t="str">
        <f>IFERROR(IF(Table_Merge1[[#This Row],[LME Zinc stock]]*Table_Merge1[[#This Row],[Nima.مقدار]]=0,"",Table_Merge1[[#This Row],[LME Zinc stock]]*Table_Merge1[[#This Row],[Nima.مقدار]]),"")</f>
        <v/>
      </c>
      <c r="AQ3773" s="287" t="str">
        <f>IFERROR(IF(Table_Merge1[[#This Row],[LME Zinc 3-month]]*Table_Merge1[[#This Row],[Nima.مقدار]]=0,"",Table_Merge1[[#This Row],[LME Zinc 3-month]]*Table_Merge1[[#This Row],[Nima.مقدار]]),"")</f>
        <v/>
      </c>
      <c r="AR3773" s="288" t="str">
        <f>IFERROR(IF(Table_Merge1[[#This Row],[LME Zinc stock]]*Table_Merge1[[#This Row],[Azad.Sell]]=0,"",Table_Merge1[[#This Row],[LME Zinc stock]]*Table_Merge1[[#This Row],[Azad.Sell]]),"")</f>
        <v/>
      </c>
      <c r="AS3773" s="288" t="str">
        <f>IFERROR(IF(Table_Merge1[[#This Row],[LME Zinc 3-month]]*Table_Merge1[[#This Row],[Azad.Sell]]=0,"",Table_Merge1[[#This Row],[LME Zinc 3-month]]*Table_Merge1[[#This Row],[Azad.Sell]]),"")</f>
        <v/>
      </c>
      <c r="AT3773"/>
    </row>
    <row r="3774" spans="15:46" x14ac:dyDescent="0.25">
      <c r="O3774" s="283" t="str">
        <f>IFERROR(DATE(Table7[[#This Row],[year]],MONTH(DATEVALUE(Table7[[#This Row],[month]]&amp;"1")),Table7[[#This Row],[day]]),"")</f>
        <v/>
      </c>
      <c r="P3774" s="257"/>
      <c r="Q3774" s="257"/>
      <c r="R3774" s="257"/>
      <c r="S3774" s="257"/>
      <c r="T3774" s="257"/>
      <c r="U3774" s="257"/>
      <c r="V3774" s="257"/>
      <c r="X3774" s="260">
        <v>39708</v>
      </c>
      <c r="Z3774" s="260">
        <v>9</v>
      </c>
      <c r="AB3774" s="260" t="str">
        <f>IFERROR(IFERROR(VLOOKUP(Table_Merge1[[#This Row],[Column1]],Table11[#All],2,FALSE),LEFT(AB3775,8)&amp;IF(LEN((RIGHT(AB3775,2)+1))&lt;2,"0"&amp;(RIGHT(AB3775,2)+1),(RIGHT(AB3775,2)-1))),"")</f>
        <v/>
      </c>
      <c r="AC3774" s="259" t="str">
        <f>LEFT(Table_Merge1[[#This Row],[Column2]],4)</f>
        <v/>
      </c>
      <c r="AD3774" s="259" t="str">
        <f>RIGHT(LEFT(Table_Merge1[[#This Row],[Column2]],7),2)</f>
        <v/>
      </c>
      <c r="AE3774" s="259" t="str">
        <f>RIGHT(Table_Merge1[[#This Row],[Column2]],2)</f>
        <v/>
      </c>
      <c r="AH3774" s="260">
        <v>2008</v>
      </c>
      <c r="AI3774" t="s">
        <v>3447</v>
      </c>
      <c r="AJ3774" s="260">
        <v>17</v>
      </c>
      <c r="AK3774">
        <v>785.5</v>
      </c>
      <c r="AL3774">
        <v>2320.5</v>
      </c>
      <c r="AM3774">
        <v>1394550</v>
      </c>
      <c r="AP3774" s="287" t="str">
        <f>IFERROR(IF(Table_Merge1[[#This Row],[LME Zinc stock]]*Table_Merge1[[#This Row],[Nima.مقدار]]=0,"",Table_Merge1[[#This Row],[LME Zinc stock]]*Table_Merge1[[#This Row],[Nima.مقدار]]),"")</f>
        <v/>
      </c>
      <c r="AQ3774" s="287" t="str">
        <f>IFERROR(IF(Table_Merge1[[#This Row],[LME Zinc 3-month]]*Table_Merge1[[#This Row],[Nima.مقدار]]=0,"",Table_Merge1[[#This Row],[LME Zinc 3-month]]*Table_Merge1[[#This Row],[Nima.مقدار]]),"")</f>
        <v/>
      </c>
      <c r="AR3774" s="288" t="str">
        <f>IFERROR(IF(Table_Merge1[[#This Row],[LME Zinc stock]]*Table_Merge1[[#This Row],[Azad.Sell]]=0,"",Table_Merge1[[#This Row],[LME Zinc stock]]*Table_Merge1[[#This Row],[Azad.Sell]]),"")</f>
        <v/>
      </c>
      <c r="AS3774" s="288" t="str">
        <f>IFERROR(IF(Table_Merge1[[#This Row],[LME Zinc 3-month]]*Table_Merge1[[#This Row],[Azad.Sell]]=0,"",Table_Merge1[[#This Row],[LME Zinc 3-month]]*Table_Merge1[[#This Row],[Azad.Sell]]),"")</f>
        <v/>
      </c>
      <c r="AT3774"/>
    </row>
    <row r="3775" spans="15:46" x14ac:dyDescent="0.25">
      <c r="O3775" s="284" t="str">
        <f>IFERROR(DATE(Table7[[#This Row],[year]],MONTH(DATEVALUE(Table7[[#This Row],[month]]&amp;"1")),Table7[[#This Row],[day]]),"")</f>
        <v/>
      </c>
      <c r="P3775" s="195"/>
      <c r="Q3775" s="195"/>
      <c r="R3775" s="195"/>
      <c r="S3775" s="195"/>
      <c r="T3775" s="195"/>
      <c r="U3775" s="195"/>
      <c r="V3775" s="195"/>
      <c r="X3775" s="260">
        <v>39707</v>
      </c>
      <c r="Z3775" s="260">
        <v>10</v>
      </c>
      <c r="AB3775" s="260" t="str">
        <f>IFERROR(IFERROR(VLOOKUP(Table_Merge1[[#This Row],[Column1]],Table11[#All],2,FALSE),LEFT(AB3776,8)&amp;IF(LEN((RIGHT(AB3776,2)+1))&lt;2,"0"&amp;(RIGHT(AB3776,2)+1),(RIGHT(AB3776,2)-1))),"")</f>
        <v/>
      </c>
      <c r="AC3775" s="259" t="str">
        <f>LEFT(Table_Merge1[[#This Row],[Column2]],4)</f>
        <v/>
      </c>
      <c r="AD3775" s="259" t="str">
        <f>RIGHT(LEFT(Table_Merge1[[#This Row],[Column2]],7),2)</f>
        <v/>
      </c>
      <c r="AE3775" s="259" t="str">
        <f>RIGHT(Table_Merge1[[#This Row],[Column2]],2)</f>
        <v/>
      </c>
      <c r="AH3775" s="260">
        <v>2008</v>
      </c>
      <c r="AI3775" t="s">
        <v>3447</v>
      </c>
      <c r="AJ3775" s="260">
        <v>16</v>
      </c>
      <c r="AK3775">
        <v>779.75</v>
      </c>
      <c r="AL3775">
        <v>2275</v>
      </c>
      <c r="AM3775">
        <v>1387750</v>
      </c>
      <c r="AP3775" s="287" t="str">
        <f>IFERROR(IF(Table_Merge1[[#This Row],[LME Zinc stock]]*Table_Merge1[[#This Row],[Nima.مقدار]]=0,"",Table_Merge1[[#This Row],[LME Zinc stock]]*Table_Merge1[[#This Row],[Nima.مقدار]]),"")</f>
        <v/>
      </c>
      <c r="AQ3775" s="287" t="str">
        <f>IFERROR(IF(Table_Merge1[[#This Row],[LME Zinc 3-month]]*Table_Merge1[[#This Row],[Nima.مقدار]]=0,"",Table_Merge1[[#This Row],[LME Zinc 3-month]]*Table_Merge1[[#This Row],[Nima.مقدار]]),"")</f>
        <v/>
      </c>
      <c r="AR3775" s="288" t="str">
        <f>IFERROR(IF(Table_Merge1[[#This Row],[LME Zinc stock]]*Table_Merge1[[#This Row],[Azad.Sell]]=0,"",Table_Merge1[[#This Row],[LME Zinc stock]]*Table_Merge1[[#This Row],[Azad.Sell]]),"")</f>
        <v/>
      </c>
      <c r="AS3775" s="288" t="str">
        <f>IFERROR(IF(Table_Merge1[[#This Row],[LME Zinc 3-month]]*Table_Merge1[[#This Row],[Azad.Sell]]=0,"",Table_Merge1[[#This Row],[LME Zinc 3-month]]*Table_Merge1[[#This Row],[Azad.Sell]]),"")</f>
        <v/>
      </c>
      <c r="AT3775"/>
    </row>
    <row r="3776" spans="15:46" x14ac:dyDescent="0.25">
      <c r="O3776" s="283" t="str">
        <f>IFERROR(DATE(Table7[[#This Row],[year]],MONTH(DATEVALUE(Table7[[#This Row],[month]]&amp;"1")),Table7[[#This Row],[day]]),"")</f>
        <v/>
      </c>
      <c r="P3776" s="257"/>
      <c r="Q3776" s="257"/>
      <c r="R3776" s="257"/>
      <c r="S3776" s="257"/>
      <c r="T3776" s="257"/>
      <c r="U3776" s="257"/>
      <c r="V3776" s="257"/>
      <c r="X3776" s="260">
        <v>39706</v>
      </c>
      <c r="Z3776" s="260">
        <v>9</v>
      </c>
      <c r="AB3776" s="260" t="str">
        <f>IFERROR(IFERROR(VLOOKUP(Table_Merge1[[#This Row],[Column1]],Table11[#All],2,FALSE),LEFT(AB3777,8)&amp;IF(LEN((RIGHT(AB3777,2)+1))&lt;2,"0"&amp;(RIGHT(AB3777,2)+1),(RIGHT(AB3777,2)-1))),"")</f>
        <v/>
      </c>
      <c r="AC3776" s="259" t="str">
        <f>LEFT(Table_Merge1[[#This Row],[Column2]],4)</f>
        <v/>
      </c>
      <c r="AD3776" s="259" t="str">
        <f>RIGHT(LEFT(Table_Merge1[[#This Row],[Column2]],7),2)</f>
        <v/>
      </c>
      <c r="AE3776" s="259" t="str">
        <f>RIGHT(Table_Merge1[[#This Row],[Column2]],2)</f>
        <v/>
      </c>
      <c r="AH3776" s="260">
        <v>2008</v>
      </c>
      <c r="AI3776" t="s">
        <v>3447</v>
      </c>
      <c r="AJ3776" s="260">
        <v>15</v>
      </c>
      <c r="AK3776">
        <v>779.25</v>
      </c>
      <c r="AL3776">
        <v>2255</v>
      </c>
      <c r="AM3776">
        <v>1385625</v>
      </c>
      <c r="AP3776" s="287" t="str">
        <f>IFERROR(IF(Table_Merge1[[#This Row],[LME Zinc stock]]*Table_Merge1[[#This Row],[Nima.مقدار]]=0,"",Table_Merge1[[#This Row],[LME Zinc stock]]*Table_Merge1[[#This Row],[Nima.مقدار]]),"")</f>
        <v/>
      </c>
      <c r="AQ3776" s="287" t="str">
        <f>IFERROR(IF(Table_Merge1[[#This Row],[LME Zinc 3-month]]*Table_Merge1[[#This Row],[Nima.مقدار]]=0,"",Table_Merge1[[#This Row],[LME Zinc 3-month]]*Table_Merge1[[#This Row],[Nima.مقدار]]),"")</f>
        <v/>
      </c>
      <c r="AR3776" s="288" t="str">
        <f>IFERROR(IF(Table_Merge1[[#This Row],[LME Zinc stock]]*Table_Merge1[[#This Row],[Azad.Sell]]=0,"",Table_Merge1[[#This Row],[LME Zinc stock]]*Table_Merge1[[#This Row],[Azad.Sell]]),"")</f>
        <v/>
      </c>
      <c r="AS3776" s="288" t="str">
        <f>IFERROR(IF(Table_Merge1[[#This Row],[LME Zinc 3-month]]*Table_Merge1[[#This Row],[Azad.Sell]]=0,"",Table_Merge1[[#This Row],[LME Zinc 3-month]]*Table_Merge1[[#This Row],[Azad.Sell]]),"")</f>
        <v/>
      </c>
      <c r="AT3776"/>
    </row>
    <row r="3777" spans="15:46" x14ac:dyDescent="0.25">
      <c r="O3777" s="284" t="str">
        <f>IFERROR(DATE(Table7[[#This Row],[year]],MONTH(DATEVALUE(Table7[[#This Row],[month]]&amp;"1")),Table7[[#This Row],[day]]),"")</f>
        <v/>
      </c>
      <c r="P3777" s="195"/>
      <c r="Q3777" s="195"/>
      <c r="R3777" s="195"/>
      <c r="S3777" s="195"/>
      <c r="T3777" s="195"/>
      <c r="U3777" s="195"/>
      <c r="V3777" s="195"/>
      <c r="X3777" s="260">
        <v>39703</v>
      </c>
      <c r="Z3777" s="260">
        <v>10</v>
      </c>
      <c r="AB3777" s="260" t="str">
        <f>IFERROR(IFERROR(VLOOKUP(Table_Merge1[[#This Row],[Column1]],Table11[#All],2,FALSE),LEFT(AB3778,8)&amp;IF(LEN((RIGHT(AB3778,2)+1))&lt;2,"0"&amp;(RIGHT(AB3778,2)+1),(RIGHT(AB3778,2)-1))),"")</f>
        <v/>
      </c>
      <c r="AC3777" s="259" t="str">
        <f>LEFT(Table_Merge1[[#This Row],[Column2]],4)</f>
        <v/>
      </c>
      <c r="AD3777" s="259" t="str">
        <f>RIGHT(LEFT(Table_Merge1[[#This Row],[Column2]],7),2)</f>
        <v/>
      </c>
      <c r="AE3777" s="259" t="str">
        <f>RIGHT(Table_Merge1[[#This Row],[Column2]],2)</f>
        <v/>
      </c>
      <c r="AH3777" s="260">
        <v>2008</v>
      </c>
      <c r="AI3777" t="s">
        <v>3447</v>
      </c>
      <c r="AJ3777" s="260">
        <v>12</v>
      </c>
      <c r="AK3777">
        <v>757.5</v>
      </c>
      <c r="AL3777">
        <v>2301</v>
      </c>
      <c r="AM3777">
        <v>1383025</v>
      </c>
      <c r="AP3777" s="287" t="str">
        <f>IFERROR(IF(Table_Merge1[[#This Row],[LME Zinc stock]]*Table_Merge1[[#This Row],[Nima.مقدار]]=0,"",Table_Merge1[[#This Row],[LME Zinc stock]]*Table_Merge1[[#This Row],[Nima.مقدار]]),"")</f>
        <v/>
      </c>
      <c r="AQ3777" s="287" t="str">
        <f>IFERROR(IF(Table_Merge1[[#This Row],[LME Zinc 3-month]]*Table_Merge1[[#This Row],[Nima.مقدار]]=0,"",Table_Merge1[[#This Row],[LME Zinc 3-month]]*Table_Merge1[[#This Row],[Nima.مقدار]]),"")</f>
        <v/>
      </c>
      <c r="AR3777" s="288" t="str">
        <f>IFERROR(IF(Table_Merge1[[#This Row],[LME Zinc stock]]*Table_Merge1[[#This Row],[Azad.Sell]]=0,"",Table_Merge1[[#This Row],[LME Zinc stock]]*Table_Merge1[[#This Row],[Azad.Sell]]),"")</f>
        <v/>
      </c>
      <c r="AS3777" s="288" t="str">
        <f>IFERROR(IF(Table_Merge1[[#This Row],[LME Zinc 3-month]]*Table_Merge1[[#This Row],[Azad.Sell]]=0,"",Table_Merge1[[#This Row],[LME Zinc 3-month]]*Table_Merge1[[#This Row],[Azad.Sell]]),"")</f>
        <v/>
      </c>
      <c r="AT3777"/>
    </row>
    <row r="3778" spans="15:46" x14ac:dyDescent="0.25">
      <c r="O3778" s="283" t="str">
        <f>IFERROR(DATE(Table7[[#This Row],[year]],MONTH(DATEVALUE(Table7[[#This Row],[month]]&amp;"1")),Table7[[#This Row],[day]]),"")</f>
        <v/>
      </c>
      <c r="P3778" s="257"/>
      <c r="Q3778" s="257"/>
      <c r="R3778" s="257"/>
      <c r="S3778" s="257"/>
      <c r="T3778" s="257"/>
      <c r="U3778" s="257"/>
      <c r="V3778" s="257"/>
      <c r="X3778" s="260">
        <v>39702</v>
      </c>
      <c r="Z3778" s="260">
        <v>10</v>
      </c>
      <c r="AB3778" s="260" t="str">
        <f>IFERROR(IFERROR(VLOOKUP(Table_Merge1[[#This Row],[Column1]],Table11[#All],2,FALSE),LEFT(AB3779,8)&amp;IF(LEN((RIGHT(AB3779,2)+1))&lt;2,"0"&amp;(RIGHT(AB3779,2)+1),(RIGHT(AB3779,2)-1))),"")</f>
        <v/>
      </c>
      <c r="AC3778" s="259" t="str">
        <f>LEFT(Table_Merge1[[#This Row],[Column2]],4)</f>
        <v/>
      </c>
      <c r="AD3778" s="259" t="str">
        <f>RIGHT(LEFT(Table_Merge1[[#This Row],[Column2]],7),2)</f>
        <v/>
      </c>
      <c r="AE3778" s="259" t="str">
        <f>RIGHT(Table_Merge1[[#This Row],[Column2]],2)</f>
        <v/>
      </c>
      <c r="AH3778" s="260">
        <v>2008</v>
      </c>
      <c r="AI3778" t="s">
        <v>3447</v>
      </c>
      <c r="AJ3778" s="260">
        <v>11</v>
      </c>
      <c r="AK3778">
        <v>742.75</v>
      </c>
      <c r="AL3778">
        <v>2396.5</v>
      </c>
      <c r="AM3778">
        <v>1376175</v>
      </c>
      <c r="AP3778" s="287" t="str">
        <f>IFERROR(IF(Table_Merge1[[#This Row],[LME Zinc stock]]*Table_Merge1[[#This Row],[Nima.مقدار]]=0,"",Table_Merge1[[#This Row],[LME Zinc stock]]*Table_Merge1[[#This Row],[Nima.مقدار]]),"")</f>
        <v/>
      </c>
      <c r="AQ3778" s="287" t="str">
        <f>IFERROR(IF(Table_Merge1[[#This Row],[LME Zinc 3-month]]*Table_Merge1[[#This Row],[Nima.مقدار]]=0,"",Table_Merge1[[#This Row],[LME Zinc 3-month]]*Table_Merge1[[#This Row],[Nima.مقدار]]),"")</f>
        <v/>
      </c>
      <c r="AR3778" s="288" t="str">
        <f>IFERROR(IF(Table_Merge1[[#This Row],[LME Zinc stock]]*Table_Merge1[[#This Row],[Azad.Sell]]=0,"",Table_Merge1[[#This Row],[LME Zinc stock]]*Table_Merge1[[#This Row],[Azad.Sell]]),"")</f>
        <v/>
      </c>
      <c r="AS3778" s="288" t="str">
        <f>IFERROR(IF(Table_Merge1[[#This Row],[LME Zinc 3-month]]*Table_Merge1[[#This Row],[Azad.Sell]]=0,"",Table_Merge1[[#This Row],[LME Zinc 3-month]]*Table_Merge1[[#This Row],[Azad.Sell]]),"")</f>
        <v/>
      </c>
      <c r="AT3778"/>
    </row>
    <row r="3779" spans="15:46" x14ac:dyDescent="0.25">
      <c r="O3779" s="284" t="str">
        <f>IFERROR(DATE(Table7[[#This Row],[year]],MONTH(DATEVALUE(Table7[[#This Row],[month]]&amp;"1")),Table7[[#This Row],[day]]),"")</f>
        <v/>
      </c>
      <c r="P3779" s="195"/>
      <c r="Q3779" s="195"/>
      <c r="R3779" s="195"/>
      <c r="S3779" s="195"/>
      <c r="T3779" s="195"/>
      <c r="U3779" s="195"/>
      <c r="V3779" s="195"/>
      <c r="X3779" s="260">
        <v>39701</v>
      </c>
      <c r="Z3779" s="260">
        <v>10</v>
      </c>
      <c r="AB3779" s="260" t="str">
        <f>IFERROR(IFERROR(VLOOKUP(Table_Merge1[[#This Row],[Column1]],Table11[#All],2,FALSE),LEFT(AB3780,8)&amp;IF(LEN((RIGHT(AB3780,2)+1))&lt;2,"0"&amp;(RIGHT(AB3780,2)+1),(RIGHT(AB3780,2)-1))),"")</f>
        <v/>
      </c>
      <c r="AC3779" s="259" t="str">
        <f>LEFT(Table_Merge1[[#This Row],[Column2]],4)</f>
        <v/>
      </c>
      <c r="AD3779" s="259" t="str">
        <f>RIGHT(LEFT(Table_Merge1[[#This Row],[Column2]],7),2)</f>
        <v/>
      </c>
      <c r="AE3779" s="259" t="str">
        <f>RIGHT(Table_Merge1[[#This Row],[Column2]],2)</f>
        <v/>
      </c>
      <c r="AH3779" s="260">
        <v>2008</v>
      </c>
      <c r="AI3779" t="s">
        <v>3447</v>
      </c>
      <c r="AJ3779" s="260">
        <v>10</v>
      </c>
      <c r="AK3779">
        <v>774.25</v>
      </c>
      <c r="AL3779">
        <v>2426.5</v>
      </c>
      <c r="AM3779">
        <v>1376600</v>
      </c>
      <c r="AP3779" s="287" t="str">
        <f>IFERROR(IF(Table_Merge1[[#This Row],[LME Zinc stock]]*Table_Merge1[[#This Row],[Nima.مقدار]]=0,"",Table_Merge1[[#This Row],[LME Zinc stock]]*Table_Merge1[[#This Row],[Nima.مقدار]]),"")</f>
        <v/>
      </c>
      <c r="AQ3779" s="287" t="str">
        <f>IFERROR(IF(Table_Merge1[[#This Row],[LME Zinc 3-month]]*Table_Merge1[[#This Row],[Nima.مقدار]]=0,"",Table_Merge1[[#This Row],[LME Zinc 3-month]]*Table_Merge1[[#This Row],[Nima.مقدار]]),"")</f>
        <v/>
      </c>
      <c r="AR3779" s="288" t="str">
        <f>IFERROR(IF(Table_Merge1[[#This Row],[LME Zinc stock]]*Table_Merge1[[#This Row],[Azad.Sell]]=0,"",Table_Merge1[[#This Row],[LME Zinc stock]]*Table_Merge1[[#This Row],[Azad.Sell]]),"")</f>
        <v/>
      </c>
      <c r="AS3779" s="288" t="str">
        <f>IFERROR(IF(Table_Merge1[[#This Row],[LME Zinc 3-month]]*Table_Merge1[[#This Row],[Azad.Sell]]=0,"",Table_Merge1[[#This Row],[LME Zinc 3-month]]*Table_Merge1[[#This Row],[Azad.Sell]]),"")</f>
        <v/>
      </c>
      <c r="AT3779"/>
    </row>
    <row r="3780" spans="15:46" x14ac:dyDescent="0.25">
      <c r="O3780" s="283" t="str">
        <f>IFERROR(DATE(Table7[[#This Row],[year]],MONTH(DATEVALUE(Table7[[#This Row],[month]]&amp;"1")),Table7[[#This Row],[day]]),"")</f>
        <v/>
      </c>
      <c r="P3780" s="257"/>
      <c r="Q3780" s="257"/>
      <c r="R3780" s="257"/>
      <c r="S3780" s="257"/>
      <c r="T3780" s="257"/>
      <c r="U3780" s="257"/>
      <c r="V3780" s="257"/>
      <c r="X3780" s="260">
        <v>39700</v>
      </c>
      <c r="Z3780" s="260">
        <v>10</v>
      </c>
      <c r="AB3780" s="260" t="str">
        <f>IFERROR(IFERROR(VLOOKUP(Table_Merge1[[#This Row],[Column1]],Table11[#All],2,FALSE),LEFT(AB3781,8)&amp;IF(LEN((RIGHT(AB3781,2)+1))&lt;2,"0"&amp;(RIGHT(AB3781,2)+1),(RIGHT(AB3781,2)-1))),"")</f>
        <v/>
      </c>
      <c r="AC3780" s="259" t="str">
        <f>LEFT(Table_Merge1[[#This Row],[Column2]],4)</f>
        <v/>
      </c>
      <c r="AD3780" s="259" t="str">
        <f>RIGHT(LEFT(Table_Merge1[[#This Row],[Column2]],7),2)</f>
        <v/>
      </c>
      <c r="AE3780" s="259" t="str">
        <f>RIGHT(Table_Merge1[[#This Row],[Column2]],2)</f>
        <v/>
      </c>
      <c r="AH3780" s="260">
        <v>2008</v>
      </c>
      <c r="AI3780" t="s">
        <v>3447</v>
      </c>
      <c r="AJ3780" s="260">
        <v>9</v>
      </c>
      <c r="AK3780">
        <v>799.75</v>
      </c>
      <c r="AL3780" t="s">
        <v>3621</v>
      </c>
      <c r="AM3780" t="s">
        <v>3621</v>
      </c>
      <c r="AP3780" s="287" t="str">
        <f>IFERROR(IF(Table_Merge1[[#This Row],[LME Zinc stock]]*Table_Merge1[[#This Row],[Nima.مقدار]]=0,"",Table_Merge1[[#This Row],[LME Zinc stock]]*Table_Merge1[[#This Row],[Nima.مقدار]]),"")</f>
        <v/>
      </c>
      <c r="AQ3780" s="287" t="str">
        <f>IFERROR(IF(Table_Merge1[[#This Row],[LME Zinc 3-month]]*Table_Merge1[[#This Row],[Nima.مقدار]]=0,"",Table_Merge1[[#This Row],[LME Zinc 3-month]]*Table_Merge1[[#This Row],[Nima.مقدار]]),"")</f>
        <v/>
      </c>
      <c r="AR3780" s="288" t="str">
        <f>IFERROR(IF(Table_Merge1[[#This Row],[LME Zinc stock]]*Table_Merge1[[#This Row],[Azad.Sell]]=0,"",Table_Merge1[[#This Row],[LME Zinc stock]]*Table_Merge1[[#This Row],[Azad.Sell]]),"")</f>
        <v/>
      </c>
      <c r="AS3780" s="288" t="str">
        <f>IFERROR(IF(Table_Merge1[[#This Row],[LME Zinc 3-month]]*Table_Merge1[[#This Row],[Azad.Sell]]=0,"",Table_Merge1[[#This Row],[LME Zinc 3-month]]*Table_Merge1[[#This Row],[Azad.Sell]]),"")</f>
        <v/>
      </c>
      <c r="AT3780"/>
    </row>
    <row r="3781" spans="15:46" x14ac:dyDescent="0.25">
      <c r="O3781" s="284" t="str">
        <f>IFERROR(DATE(Table7[[#This Row],[year]],MONTH(DATEVALUE(Table7[[#This Row],[month]]&amp;"1")),Table7[[#This Row],[day]]),"")</f>
        <v/>
      </c>
      <c r="P3781" s="195"/>
      <c r="Q3781" s="195"/>
      <c r="R3781" s="195"/>
      <c r="S3781" s="195"/>
      <c r="T3781" s="195"/>
      <c r="U3781" s="195"/>
      <c r="V3781" s="195"/>
      <c r="X3781" s="260">
        <v>39699</v>
      </c>
      <c r="Z3781" s="260">
        <v>10</v>
      </c>
      <c r="AB3781" s="260" t="str">
        <f>IFERROR(IFERROR(VLOOKUP(Table_Merge1[[#This Row],[Column1]],Table11[#All],2,FALSE),LEFT(AB3782,8)&amp;IF(LEN((RIGHT(AB3782,2)+1))&lt;2,"0"&amp;(RIGHT(AB3782,2)+1),(RIGHT(AB3782,2)-1))),"")</f>
        <v/>
      </c>
      <c r="AC3781" s="259" t="str">
        <f>LEFT(Table_Merge1[[#This Row],[Column2]],4)</f>
        <v/>
      </c>
      <c r="AD3781" s="259" t="str">
        <f>RIGHT(LEFT(Table_Merge1[[#This Row],[Column2]],7),2)</f>
        <v/>
      </c>
      <c r="AE3781" s="259" t="str">
        <f>RIGHT(Table_Merge1[[#This Row],[Column2]],2)</f>
        <v/>
      </c>
      <c r="AH3781" s="260">
        <v>2008</v>
      </c>
      <c r="AI3781" t="s">
        <v>3447</v>
      </c>
      <c r="AJ3781" s="260">
        <v>8</v>
      </c>
      <c r="AK3781">
        <v>806.5</v>
      </c>
      <c r="AL3781">
        <v>2446</v>
      </c>
      <c r="AM3781">
        <v>1376400</v>
      </c>
      <c r="AP3781" s="287" t="str">
        <f>IFERROR(IF(Table_Merge1[[#This Row],[LME Zinc stock]]*Table_Merge1[[#This Row],[Nima.مقدار]]=0,"",Table_Merge1[[#This Row],[LME Zinc stock]]*Table_Merge1[[#This Row],[Nima.مقدار]]),"")</f>
        <v/>
      </c>
      <c r="AQ3781" s="287" t="str">
        <f>IFERROR(IF(Table_Merge1[[#This Row],[LME Zinc 3-month]]*Table_Merge1[[#This Row],[Nima.مقدار]]=0,"",Table_Merge1[[#This Row],[LME Zinc 3-month]]*Table_Merge1[[#This Row],[Nima.مقدار]]),"")</f>
        <v/>
      </c>
      <c r="AR3781" s="288" t="str">
        <f>IFERROR(IF(Table_Merge1[[#This Row],[LME Zinc stock]]*Table_Merge1[[#This Row],[Azad.Sell]]=0,"",Table_Merge1[[#This Row],[LME Zinc stock]]*Table_Merge1[[#This Row],[Azad.Sell]]),"")</f>
        <v/>
      </c>
      <c r="AS3781" s="288" t="str">
        <f>IFERROR(IF(Table_Merge1[[#This Row],[LME Zinc 3-month]]*Table_Merge1[[#This Row],[Azad.Sell]]=0,"",Table_Merge1[[#This Row],[LME Zinc 3-month]]*Table_Merge1[[#This Row],[Azad.Sell]]),"")</f>
        <v/>
      </c>
      <c r="AT3781"/>
    </row>
    <row r="3782" spans="15:46" x14ac:dyDescent="0.25">
      <c r="O3782" s="284" t="str">
        <f>IFERROR(DATE(Table7[[#This Row],[year]],MONTH(DATEVALUE(Table7[[#This Row],[month]]&amp;"1")),Table7[[#This Row],[day]]),"")</f>
        <v/>
      </c>
      <c r="P3782" s="195"/>
      <c r="Q3782" s="195"/>
      <c r="R3782" s="195"/>
      <c r="S3782" s="195"/>
      <c r="T3782" s="195"/>
      <c r="U3782" s="195"/>
      <c r="V3782" s="195"/>
      <c r="X3782" s="260">
        <v>39696</v>
      </c>
      <c r="Z3782" s="260">
        <v>10</v>
      </c>
      <c r="AB3782" s="260" t="str">
        <f>IFERROR(IFERROR(VLOOKUP(Table_Merge1[[#This Row],[Column1]],Table11[#All],2,FALSE),LEFT(AB3783,8)&amp;IF(LEN((RIGHT(AB3783,2)+1))&lt;2,"0"&amp;(RIGHT(AB3783,2)+1),(RIGHT(AB3783,2)-1))),"")</f>
        <v/>
      </c>
      <c r="AC3782" s="259" t="str">
        <f>LEFT(Table_Merge1[[#This Row],[Column2]],4)</f>
        <v/>
      </c>
      <c r="AD3782" s="259" t="str">
        <f>RIGHT(LEFT(Table_Merge1[[#This Row],[Column2]],7),2)</f>
        <v/>
      </c>
      <c r="AE3782" s="259" t="str">
        <f>RIGHT(Table_Merge1[[#This Row],[Column2]],2)</f>
        <v/>
      </c>
      <c r="AH3782" s="260">
        <v>2008</v>
      </c>
      <c r="AI3782" t="s">
        <v>3447</v>
      </c>
      <c r="AJ3782" s="260">
        <v>5</v>
      </c>
      <c r="AK3782">
        <v>796.25</v>
      </c>
      <c r="AL3782">
        <v>2460.5</v>
      </c>
      <c r="AM3782">
        <v>1372900</v>
      </c>
      <c r="AP3782" s="287" t="str">
        <f>IFERROR(IF(Table_Merge1[[#This Row],[LME Zinc stock]]*Table_Merge1[[#This Row],[Nima.مقدار]]=0,"",Table_Merge1[[#This Row],[LME Zinc stock]]*Table_Merge1[[#This Row],[Nima.مقدار]]),"")</f>
        <v/>
      </c>
      <c r="AQ3782" s="287" t="str">
        <f>IFERROR(IF(Table_Merge1[[#This Row],[LME Zinc 3-month]]*Table_Merge1[[#This Row],[Nima.مقدار]]=0,"",Table_Merge1[[#This Row],[LME Zinc 3-month]]*Table_Merge1[[#This Row],[Nima.مقدار]]),"")</f>
        <v/>
      </c>
      <c r="AR3782" s="288" t="str">
        <f>IFERROR(IF(Table_Merge1[[#This Row],[LME Zinc stock]]*Table_Merge1[[#This Row],[Azad.Sell]]=0,"",Table_Merge1[[#This Row],[LME Zinc stock]]*Table_Merge1[[#This Row],[Azad.Sell]]),"")</f>
        <v/>
      </c>
      <c r="AS3782" s="288" t="str">
        <f>IFERROR(IF(Table_Merge1[[#This Row],[LME Zinc 3-month]]*Table_Merge1[[#This Row],[Azad.Sell]]=0,"",Table_Merge1[[#This Row],[LME Zinc 3-month]]*Table_Merge1[[#This Row],[Azad.Sell]]),"")</f>
        <v/>
      </c>
      <c r="AT3782"/>
    </row>
    <row r="3783" spans="15:46" x14ac:dyDescent="0.25">
      <c r="O3783" s="284" t="str">
        <f>IFERROR(DATE(Table7[[#This Row],[year]],MONTH(DATEVALUE(Table7[[#This Row],[month]]&amp;"1")),Table7[[#This Row],[day]]),"")</f>
        <v/>
      </c>
      <c r="P3783" s="195"/>
      <c r="Q3783" s="195"/>
      <c r="R3783" s="195"/>
      <c r="S3783" s="195"/>
      <c r="T3783" s="195"/>
      <c r="U3783" s="195"/>
      <c r="V3783" s="195"/>
      <c r="X3783" s="260">
        <v>39695</v>
      </c>
      <c r="Z3783" s="260">
        <v>10</v>
      </c>
      <c r="AB3783" s="260" t="str">
        <f>IFERROR(IFERROR(VLOOKUP(Table_Merge1[[#This Row],[Column1]],Table11[#All],2,FALSE),LEFT(AB3784,8)&amp;IF(LEN((RIGHT(AB3784,2)+1))&lt;2,"0"&amp;(RIGHT(AB3784,2)+1),(RIGHT(AB3784,2)-1))),"")</f>
        <v/>
      </c>
      <c r="AC3783" s="259" t="str">
        <f>LEFT(Table_Merge1[[#This Row],[Column2]],4)</f>
        <v/>
      </c>
      <c r="AD3783" s="259" t="str">
        <f>RIGHT(LEFT(Table_Merge1[[#This Row],[Column2]],7),2)</f>
        <v/>
      </c>
      <c r="AE3783" s="259" t="str">
        <f>RIGHT(Table_Merge1[[#This Row],[Column2]],2)</f>
        <v/>
      </c>
      <c r="AH3783" s="260">
        <v>2008</v>
      </c>
      <c r="AI3783" t="s">
        <v>3447</v>
      </c>
      <c r="AJ3783" s="260">
        <v>4</v>
      </c>
      <c r="AK3783">
        <v>810.5</v>
      </c>
      <c r="AL3783">
        <v>2515</v>
      </c>
      <c r="AM3783">
        <v>1370700</v>
      </c>
      <c r="AP3783" s="287" t="str">
        <f>IFERROR(IF(Table_Merge1[[#This Row],[LME Zinc stock]]*Table_Merge1[[#This Row],[Nima.مقدار]]=0,"",Table_Merge1[[#This Row],[LME Zinc stock]]*Table_Merge1[[#This Row],[Nima.مقدار]]),"")</f>
        <v/>
      </c>
      <c r="AQ3783" s="287" t="str">
        <f>IFERROR(IF(Table_Merge1[[#This Row],[LME Zinc 3-month]]*Table_Merge1[[#This Row],[Nima.مقدار]]=0,"",Table_Merge1[[#This Row],[LME Zinc 3-month]]*Table_Merge1[[#This Row],[Nima.مقدار]]),"")</f>
        <v/>
      </c>
      <c r="AR3783" s="288" t="str">
        <f>IFERROR(IF(Table_Merge1[[#This Row],[LME Zinc stock]]*Table_Merge1[[#This Row],[Azad.Sell]]=0,"",Table_Merge1[[#This Row],[LME Zinc stock]]*Table_Merge1[[#This Row],[Azad.Sell]]),"")</f>
        <v/>
      </c>
      <c r="AS3783" s="288" t="str">
        <f>IFERROR(IF(Table_Merge1[[#This Row],[LME Zinc 3-month]]*Table_Merge1[[#This Row],[Azad.Sell]]=0,"",Table_Merge1[[#This Row],[LME Zinc 3-month]]*Table_Merge1[[#This Row],[Azad.Sell]]),"")</f>
        <v/>
      </c>
      <c r="AT3783"/>
    </row>
    <row r="3784" spans="15:46" x14ac:dyDescent="0.25">
      <c r="O3784" s="284" t="str">
        <f>IFERROR(DATE(Table7[[#This Row],[year]],MONTH(DATEVALUE(Table7[[#This Row],[month]]&amp;"1")),Table7[[#This Row],[day]]),"")</f>
        <v/>
      </c>
      <c r="P3784" s="195"/>
      <c r="Q3784" s="195"/>
      <c r="R3784" s="195"/>
      <c r="S3784" s="195"/>
      <c r="T3784" s="195"/>
      <c r="U3784" s="195"/>
      <c r="V3784" s="195"/>
      <c r="X3784" s="260">
        <v>39694</v>
      </c>
      <c r="Z3784" s="260">
        <v>10</v>
      </c>
      <c r="AB3784" s="260" t="str">
        <f>IFERROR(IFERROR(VLOOKUP(Table_Merge1[[#This Row],[Column1]],Table11[#All],2,FALSE),LEFT(AB3785,8)&amp;IF(LEN((RIGHT(AB3785,2)+1))&lt;2,"0"&amp;(RIGHT(AB3785,2)+1),(RIGHT(AB3785,2)-1))),"")</f>
        <v/>
      </c>
      <c r="AC3784" s="259" t="str">
        <f>LEFT(Table_Merge1[[#This Row],[Column2]],4)</f>
        <v/>
      </c>
      <c r="AD3784" s="259" t="str">
        <f>RIGHT(LEFT(Table_Merge1[[#This Row],[Column2]],7),2)</f>
        <v/>
      </c>
      <c r="AE3784" s="259" t="str">
        <f>RIGHT(Table_Merge1[[#This Row],[Column2]],2)</f>
        <v/>
      </c>
      <c r="AH3784" s="260">
        <v>2008</v>
      </c>
      <c r="AI3784" t="s">
        <v>3447</v>
      </c>
      <c r="AJ3784" s="260">
        <v>3</v>
      </c>
      <c r="AK3784">
        <v>794.5</v>
      </c>
      <c r="AL3784">
        <v>2485.5</v>
      </c>
      <c r="AM3784">
        <v>1369050</v>
      </c>
      <c r="AP3784" s="287" t="str">
        <f>IFERROR(IF(Table_Merge1[[#This Row],[LME Zinc stock]]*Table_Merge1[[#This Row],[Nima.مقدار]]=0,"",Table_Merge1[[#This Row],[LME Zinc stock]]*Table_Merge1[[#This Row],[Nima.مقدار]]),"")</f>
        <v/>
      </c>
      <c r="AQ3784" s="287" t="str">
        <f>IFERROR(IF(Table_Merge1[[#This Row],[LME Zinc 3-month]]*Table_Merge1[[#This Row],[Nima.مقدار]]=0,"",Table_Merge1[[#This Row],[LME Zinc 3-month]]*Table_Merge1[[#This Row],[Nima.مقدار]]),"")</f>
        <v/>
      </c>
      <c r="AR3784" s="288" t="str">
        <f>IFERROR(IF(Table_Merge1[[#This Row],[LME Zinc stock]]*Table_Merge1[[#This Row],[Azad.Sell]]=0,"",Table_Merge1[[#This Row],[LME Zinc stock]]*Table_Merge1[[#This Row],[Azad.Sell]]),"")</f>
        <v/>
      </c>
      <c r="AS3784" s="288" t="str">
        <f>IFERROR(IF(Table_Merge1[[#This Row],[LME Zinc 3-month]]*Table_Merge1[[#This Row],[Azad.Sell]]=0,"",Table_Merge1[[#This Row],[LME Zinc 3-month]]*Table_Merge1[[#This Row],[Azad.Sell]]),"")</f>
        <v/>
      </c>
      <c r="AT3784"/>
    </row>
    <row r="3785" spans="15:46" x14ac:dyDescent="0.25">
      <c r="O3785" s="284" t="str">
        <f>IFERROR(DATE(Table7[[#This Row],[year]],MONTH(DATEVALUE(Table7[[#This Row],[month]]&amp;"1")),Table7[[#This Row],[day]]),"")</f>
        <v/>
      </c>
      <c r="P3785" s="195"/>
      <c r="Q3785" s="195"/>
      <c r="R3785" s="195"/>
      <c r="S3785" s="195"/>
      <c r="T3785" s="195"/>
      <c r="U3785" s="195"/>
      <c r="V3785" s="195"/>
      <c r="X3785" s="260">
        <v>39693</v>
      </c>
      <c r="Z3785" s="260">
        <v>10</v>
      </c>
      <c r="AB3785" s="260" t="str">
        <f>IFERROR(IFERROR(VLOOKUP(Table_Merge1[[#This Row],[Column1]],Table11[#All],2,FALSE),LEFT(AB3786,8)&amp;IF(LEN((RIGHT(AB3786,2)+1))&lt;2,"0"&amp;(RIGHT(AB3786,2)+1),(RIGHT(AB3786,2)-1))),"")</f>
        <v/>
      </c>
      <c r="AC3785" s="259" t="str">
        <f>LEFT(Table_Merge1[[#This Row],[Column2]],4)</f>
        <v/>
      </c>
      <c r="AD3785" s="259" t="str">
        <f>RIGHT(LEFT(Table_Merge1[[#This Row],[Column2]],7),2)</f>
        <v/>
      </c>
      <c r="AE3785" s="259" t="str">
        <f>RIGHT(Table_Merge1[[#This Row],[Column2]],2)</f>
        <v/>
      </c>
      <c r="AH3785" s="260">
        <v>2008</v>
      </c>
      <c r="AI3785" t="s">
        <v>3447</v>
      </c>
      <c r="AJ3785" s="260">
        <v>2</v>
      </c>
      <c r="AK3785">
        <v>802.5</v>
      </c>
      <c r="AL3785">
        <v>2513</v>
      </c>
      <c r="AM3785">
        <v>1363225</v>
      </c>
      <c r="AP3785" s="287" t="str">
        <f>IFERROR(IF(Table_Merge1[[#This Row],[LME Zinc stock]]*Table_Merge1[[#This Row],[Nima.مقدار]]=0,"",Table_Merge1[[#This Row],[LME Zinc stock]]*Table_Merge1[[#This Row],[Nima.مقدار]]),"")</f>
        <v/>
      </c>
      <c r="AQ3785" s="287" t="str">
        <f>IFERROR(IF(Table_Merge1[[#This Row],[LME Zinc 3-month]]*Table_Merge1[[#This Row],[Nima.مقدار]]=0,"",Table_Merge1[[#This Row],[LME Zinc 3-month]]*Table_Merge1[[#This Row],[Nima.مقدار]]),"")</f>
        <v/>
      </c>
      <c r="AR3785" s="288" t="str">
        <f>IFERROR(IF(Table_Merge1[[#This Row],[LME Zinc stock]]*Table_Merge1[[#This Row],[Azad.Sell]]=0,"",Table_Merge1[[#This Row],[LME Zinc stock]]*Table_Merge1[[#This Row],[Azad.Sell]]),"")</f>
        <v/>
      </c>
      <c r="AS3785" s="288" t="str">
        <f>IFERROR(IF(Table_Merge1[[#This Row],[LME Zinc 3-month]]*Table_Merge1[[#This Row],[Azad.Sell]]=0,"",Table_Merge1[[#This Row],[LME Zinc 3-month]]*Table_Merge1[[#This Row],[Azad.Sell]]),"")</f>
        <v/>
      </c>
      <c r="AT3785"/>
    </row>
    <row r="3786" spans="15:46" x14ac:dyDescent="0.25">
      <c r="O3786" s="284" t="str">
        <f>IFERROR(DATE(Table7[[#This Row],[year]],MONTH(DATEVALUE(Table7[[#This Row],[month]]&amp;"1")),Table7[[#This Row],[day]]),"")</f>
        <v/>
      </c>
      <c r="P3786" s="195"/>
      <c r="Q3786" s="195"/>
      <c r="R3786" s="195"/>
      <c r="S3786" s="195"/>
      <c r="T3786" s="195"/>
      <c r="U3786" s="195"/>
      <c r="V3786" s="195"/>
      <c r="X3786" s="260">
        <v>39692</v>
      </c>
      <c r="Z3786" s="260">
        <v>10</v>
      </c>
      <c r="AB3786" s="260" t="str">
        <f>IFERROR(IFERROR(VLOOKUP(Table_Merge1[[#This Row],[Column1]],Table11[#All],2,FALSE),LEFT(AB3787,8)&amp;IF(LEN((RIGHT(AB3787,2)+1))&lt;2,"0"&amp;(RIGHT(AB3787,2)+1),(RIGHT(AB3787,2)-1))),"")</f>
        <v/>
      </c>
      <c r="AC3786" s="259" t="str">
        <f>LEFT(Table_Merge1[[#This Row],[Column2]],4)</f>
        <v/>
      </c>
      <c r="AD3786" s="259" t="str">
        <f>RIGHT(LEFT(Table_Merge1[[#This Row],[Column2]],7),2)</f>
        <v/>
      </c>
      <c r="AE3786" s="259" t="str">
        <f>RIGHT(Table_Merge1[[#This Row],[Column2]],2)</f>
        <v/>
      </c>
      <c r="AH3786" s="260">
        <v>2008</v>
      </c>
      <c r="AI3786" t="s">
        <v>3447</v>
      </c>
      <c r="AJ3786" s="260">
        <v>1</v>
      </c>
      <c r="AK3786">
        <v>832</v>
      </c>
      <c r="AL3786">
        <v>2524</v>
      </c>
      <c r="AM3786">
        <v>1361950</v>
      </c>
      <c r="AP3786" s="287" t="str">
        <f>IFERROR(IF(Table_Merge1[[#This Row],[LME Zinc stock]]*Table_Merge1[[#This Row],[Nima.مقدار]]=0,"",Table_Merge1[[#This Row],[LME Zinc stock]]*Table_Merge1[[#This Row],[Nima.مقدار]]),"")</f>
        <v/>
      </c>
      <c r="AQ3786" s="287" t="str">
        <f>IFERROR(IF(Table_Merge1[[#This Row],[LME Zinc 3-month]]*Table_Merge1[[#This Row],[Nima.مقدار]]=0,"",Table_Merge1[[#This Row],[LME Zinc 3-month]]*Table_Merge1[[#This Row],[Nima.مقدار]]),"")</f>
        <v/>
      </c>
      <c r="AR3786" s="288" t="str">
        <f>IFERROR(IF(Table_Merge1[[#This Row],[LME Zinc stock]]*Table_Merge1[[#This Row],[Azad.Sell]]=0,"",Table_Merge1[[#This Row],[LME Zinc stock]]*Table_Merge1[[#This Row],[Azad.Sell]]),"")</f>
        <v/>
      </c>
      <c r="AS3786" s="288" t="str">
        <f>IFERROR(IF(Table_Merge1[[#This Row],[LME Zinc 3-month]]*Table_Merge1[[#This Row],[Azad.Sell]]=0,"",Table_Merge1[[#This Row],[LME Zinc 3-month]]*Table_Merge1[[#This Row],[Azad.Sell]]),"")</f>
        <v/>
      </c>
      <c r="AT3786"/>
    </row>
    <row r="3787" spans="15:46" x14ac:dyDescent="0.25">
      <c r="O3787" s="284" t="str">
        <f>IFERROR(DATE(Table7[[#This Row],[year]],MONTH(DATEVALUE(Table7[[#This Row],[month]]&amp;"1")),Table7[[#This Row],[day]]),"")</f>
        <v/>
      </c>
      <c r="P3787" s="195"/>
      <c r="Q3787" s="195"/>
      <c r="R3787" s="195"/>
      <c r="S3787" s="195"/>
      <c r="T3787" s="195"/>
      <c r="U3787" s="195"/>
      <c r="V3787" s="195"/>
      <c r="X3787" s="260">
        <v>39689</v>
      </c>
      <c r="Z3787" s="260">
        <v>10</v>
      </c>
      <c r="AB3787" s="260" t="str">
        <f>IFERROR(IFERROR(VLOOKUP(Table_Merge1[[#This Row],[Column1]],Table11[#All],2,FALSE),LEFT(AB3788,8)&amp;IF(LEN((RIGHT(AB3788,2)+1))&lt;2,"0"&amp;(RIGHT(AB3788,2)+1),(RIGHT(AB3788,2)-1))),"")</f>
        <v/>
      </c>
      <c r="AC3787" s="259" t="str">
        <f>LEFT(Table_Merge1[[#This Row],[Column2]],4)</f>
        <v/>
      </c>
      <c r="AD3787" s="259" t="str">
        <f>RIGHT(LEFT(Table_Merge1[[#This Row],[Column2]],7),2)</f>
        <v/>
      </c>
      <c r="AE3787" s="259" t="str">
        <f>RIGHT(Table_Merge1[[#This Row],[Column2]],2)</f>
        <v/>
      </c>
      <c r="AH3787" s="260">
        <v>2008</v>
      </c>
      <c r="AI3787" t="s">
        <v>3445</v>
      </c>
      <c r="AJ3787" s="260">
        <v>29</v>
      </c>
      <c r="AK3787">
        <v>836.5</v>
      </c>
      <c r="AL3787">
        <v>2515</v>
      </c>
      <c r="AM3787">
        <v>1343250</v>
      </c>
      <c r="AP3787" s="287" t="str">
        <f>IFERROR(IF(Table_Merge1[[#This Row],[LME Zinc stock]]*Table_Merge1[[#This Row],[Nima.مقدار]]=0,"",Table_Merge1[[#This Row],[LME Zinc stock]]*Table_Merge1[[#This Row],[Nima.مقدار]]),"")</f>
        <v/>
      </c>
      <c r="AQ3787" s="287" t="str">
        <f>IFERROR(IF(Table_Merge1[[#This Row],[LME Zinc 3-month]]*Table_Merge1[[#This Row],[Nima.مقدار]]=0,"",Table_Merge1[[#This Row],[LME Zinc 3-month]]*Table_Merge1[[#This Row],[Nima.مقدار]]),"")</f>
        <v/>
      </c>
      <c r="AR3787" s="288" t="str">
        <f>IFERROR(IF(Table_Merge1[[#This Row],[LME Zinc stock]]*Table_Merge1[[#This Row],[Azad.Sell]]=0,"",Table_Merge1[[#This Row],[LME Zinc stock]]*Table_Merge1[[#This Row],[Azad.Sell]]),"")</f>
        <v/>
      </c>
      <c r="AS3787" s="288" t="str">
        <f>IFERROR(IF(Table_Merge1[[#This Row],[LME Zinc 3-month]]*Table_Merge1[[#This Row],[Azad.Sell]]=0,"",Table_Merge1[[#This Row],[LME Zinc 3-month]]*Table_Merge1[[#This Row],[Azad.Sell]]),"")</f>
        <v/>
      </c>
      <c r="AT3787"/>
    </row>
    <row r="3788" spans="15:46" x14ac:dyDescent="0.25">
      <c r="O3788" s="284" t="str">
        <f>IFERROR(DATE(Table7[[#This Row],[year]],MONTH(DATEVALUE(Table7[[#This Row],[month]]&amp;"1")),Table7[[#This Row],[day]]),"")</f>
        <v/>
      </c>
      <c r="P3788" s="195"/>
      <c r="Q3788" s="195"/>
      <c r="R3788" s="195"/>
      <c r="S3788" s="195"/>
      <c r="T3788" s="195"/>
      <c r="U3788" s="195"/>
      <c r="V3788" s="195"/>
      <c r="X3788" s="260">
        <v>39688</v>
      </c>
      <c r="Z3788" s="260">
        <v>10</v>
      </c>
      <c r="AB3788" s="260" t="str">
        <f>IFERROR(IFERROR(VLOOKUP(Table_Merge1[[#This Row],[Column1]],Table11[#All],2,FALSE),LEFT(AB3789,8)&amp;IF(LEN((RIGHT(AB3789,2)+1))&lt;2,"0"&amp;(RIGHT(AB3789,2)+1),(RIGHT(AB3789,2)-1))),"")</f>
        <v/>
      </c>
      <c r="AC3788" s="259" t="str">
        <f>LEFT(Table_Merge1[[#This Row],[Column2]],4)</f>
        <v/>
      </c>
      <c r="AD3788" s="259" t="str">
        <f>RIGHT(LEFT(Table_Merge1[[#This Row],[Column2]],7),2)</f>
        <v/>
      </c>
      <c r="AE3788" s="259" t="str">
        <f>RIGHT(Table_Merge1[[#This Row],[Column2]],2)</f>
        <v/>
      </c>
      <c r="AH3788" s="260">
        <v>2008</v>
      </c>
      <c r="AI3788" t="s">
        <v>3445</v>
      </c>
      <c r="AJ3788" s="260">
        <v>28</v>
      </c>
      <c r="AK3788">
        <v>832</v>
      </c>
      <c r="AL3788">
        <v>2528</v>
      </c>
      <c r="AM3788">
        <v>1340225</v>
      </c>
      <c r="AP3788" s="287" t="str">
        <f>IFERROR(IF(Table_Merge1[[#This Row],[LME Zinc stock]]*Table_Merge1[[#This Row],[Nima.مقدار]]=0,"",Table_Merge1[[#This Row],[LME Zinc stock]]*Table_Merge1[[#This Row],[Nima.مقدار]]),"")</f>
        <v/>
      </c>
      <c r="AQ3788" s="287" t="str">
        <f>IFERROR(IF(Table_Merge1[[#This Row],[LME Zinc 3-month]]*Table_Merge1[[#This Row],[Nima.مقدار]]=0,"",Table_Merge1[[#This Row],[LME Zinc 3-month]]*Table_Merge1[[#This Row],[Nima.مقدار]]),"")</f>
        <v/>
      </c>
      <c r="AR3788" s="288" t="str">
        <f>IFERROR(IF(Table_Merge1[[#This Row],[LME Zinc stock]]*Table_Merge1[[#This Row],[Azad.Sell]]=0,"",Table_Merge1[[#This Row],[LME Zinc stock]]*Table_Merge1[[#This Row],[Azad.Sell]]),"")</f>
        <v/>
      </c>
      <c r="AS3788" s="288" t="str">
        <f>IFERROR(IF(Table_Merge1[[#This Row],[LME Zinc 3-month]]*Table_Merge1[[#This Row],[Azad.Sell]]=0,"",Table_Merge1[[#This Row],[LME Zinc 3-month]]*Table_Merge1[[#This Row],[Azad.Sell]]),"")</f>
        <v/>
      </c>
      <c r="AT3788"/>
    </row>
    <row r="3789" spans="15:46" x14ac:dyDescent="0.25">
      <c r="O3789" s="284" t="str">
        <f>IFERROR(DATE(Table7[[#This Row],[year]],MONTH(DATEVALUE(Table7[[#This Row],[month]]&amp;"1")),Table7[[#This Row],[day]]),"")</f>
        <v/>
      </c>
      <c r="P3789" s="195"/>
      <c r="Q3789" s="195"/>
      <c r="R3789" s="195"/>
      <c r="S3789" s="195"/>
      <c r="T3789" s="195"/>
      <c r="U3789" s="195"/>
      <c r="V3789" s="195"/>
      <c r="X3789" s="260">
        <v>39687</v>
      </c>
      <c r="Z3789" s="260">
        <v>10</v>
      </c>
      <c r="AB3789" s="260" t="str">
        <f>IFERROR(IFERROR(VLOOKUP(Table_Merge1[[#This Row],[Column1]],Table11[#All],2,FALSE),LEFT(AB3790,8)&amp;IF(LEN((RIGHT(AB3790,2)+1))&lt;2,"0"&amp;(RIGHT(AB3790,2)+1),(RIGHT(AB3790,2)-1))),"")</f>
        <v/>
      </c>
      <c r="AC3789" s="259" t="str">
        <f>LEFT(Table_Merge1[[#This Row],[Column2]],4)</f>
        <v/>
      </c>
      <c r="AD3789" s="259" t="str">
        <f>RIGHT(LEFT(Table_Merge1[[#This Row],[Column2]],7),2)</f>
        <v/>
      </c>
      <c r="AE3789" s="259" t="str">
        <f>RIGHT(Table_Merge1[[#This Row],[Column2]],2)</f>
        <v/>
      </c>
      <c r="AH3789" s="260">
        <v>2008</v>
      </c>
      <c r="AI3789" t="s">
        <v>3445</v>
      </c>
      <c r="AJ3789" s="260">
        <v>27</v>
      </c>
      <c r="AK3789">
        <v>833.5</v>
      </c>
      <c r="AL3789">
        <v>2532.5</v>
      </c>
      <c r="AM3789">
        <v>1329325</v>
      </c>
      <c r="AP3789" s="287" t="str">
        <f>IFERROR(IF(Table_Merge1[[#This Row],[LME Zinc stock]]*Table_Merge1[[#This Row],[Nima.مقدار]]=0,"",Table_Merge1[[#This Row],[LME Zinc stock]]*Table_Merge1[[#This Row],[Nima.مقدار]]),"")</f>
        <v/>
      </c>
      <c r="AQ3789" s="287" t="str">
        <f>IFERROR(IF(Table_Merge1[[#This Row],[LME Zinc 3-month]]*Table_Merge1[[#This Row],[Nima.مقدار]]=0,"",Table_Merge1[[#This Row],[LME Zinc 3-month]]*Table_Merge1[[#This Row],[Nima.مقدار]]),"")</f>
        <v/>
      </c>
      <c r="AR3789" s="288" t="str">
        <f>IFERROR(IF(Table_Merge1[[#This Row],[LME Zinc stock]]*Table_Merge1[[#This Row],[Azad.Sell]]=0,"",Table_Merge1[[#This Row],[LME Zinc stock]]*Table_Merge1[[#This Row],[Azad.Sell]]),"")</f>
        <v/>
      </c>
      <c r="AS3789" s="288" t="str">
        <f>IFERROR(IF(Table_Merge1[[#This Row],[LME Zinc 3-month]]*Table_Merge1[[#This Row],[Azad.Sell]]=0,"",Table_Merge1[[#This Row],[LME Zinc 3-month]]*Table_Merge1[[#This Row],[Azad.Sell]]),"")</f>
        <v/>
      </c>
      <c r="AT3789"/>
    </row>
    <row r="3790" spans="15:46" x14ac:dyDescent="0.25">
      <c r="O3790" s="284" t="str">
        <f>IFERROR(DATE(Table7[[#This Row],[year]],MONTH(DATEVALUE(Table7[[#This Row],[month]]&amp;"1")),Table7[[#This Row],[day]]),"")</f>
        <v/>
      </c>
      <c r="P3790" s="195"/>
      <c r="Q3790" s="195"/>
      <c r="R3790" s="195"/>
      <c r="S3790" s="195"/>
      <c r="T3790" s="195"/>
      <c r="U3790" s="195"/>
      <c r="V3790" s="195"/>
      <c r="X3790" s="260">
        <v>39686</v>
      </c>
      <c r="Z3790" s="260">
        <v>10</v>
      </c>
      <c r="AB3790" s="260" t="str">
        <f>IFERROR(IFERROR(VLOOKUP(Table_Merge1[[#This Row],[Column1]],Table11[#All],2,FALSE),LEFT(AB3791,8)&amp;IF(LEN((RIGHT(AB3791,2)+1))&lt;2,"0"&amp;(RIGHT(AB3791,2)+1),(RIGHT(AB3791,2)-1))),"")</f>
        <v/>
      </c>
      <c r="AC3790" s="259" t="str">
        <f>LEFT(Table_Merge1[[#This Row],[Column2]],4)</f>
        <v/>
      </c>
      <c r="AD3790" s="259" t="str">
        <f>RIGHT(LEFT(Table_Merge1[[#This Row],[Column2]],7),2)</f>
        <v/>
      </c>
      <c r="AE3790" s="259" t="str">
        <f>RIGHT(Table_Merge1[[#This Row],[Column2]],2)</f>
        <v/>
      </c>
      <c r="AH3790" s="260">
        <v>2008</v>
      </c>
      <c r="AI3790" t="s">
        <v>3445</v>
      </c>
      <c r="AJ3790" s="260">
        <v>26</v>
      </c>
      <c r="AK3790">
        <v>809.75</v>
      </c>
      <c r="AL3790">
        <v>2540</v>
      </c>
      <c r="AM3790">
        <v>1329325</v>
      </c>
      <c r="AP3790" s="287" t="str">
        <f>IFERROR(IF(Table_Merge1[[#This Row],[LME Zinc stock]]*Table_Merge1[[#This Row],[Nima.مقدار]]=0,"",Table_Merge1[[#This Row],[LME Zinc stock]]*Table_Merge1[[#This Row],[Nima.مقدار]]),"")</f>
        <v/>
      </c>
      <c r="AQ3790" s="287" t="str">
        <f>IFERROR(IF(Table_Merge1[[#This Row],[LME Zinc 3-month]]*Table_Merge1[[#This Row],[Nima.مقدار]]=0,"",Table_Merge1[[#This Row],[LME Zinc 3-month]]*Table_Merge1[[#This Row],[Nima.مقدار]]),"")</f>
        <v/>
      </c>
      <c r="AR3790" s="288" t="str">
        <f>IFERROR(IF(Table_Merge1[[#This Row],[LME Zinc stock]]*Table_Merge1[[#This Row],[Azad.Sell]]=0,"",Table_Merge1[[#This Row],[LME Zinc stock]]*Table_Merge1[[#This Row],[Azad.Sell]]),"")</f>
        <v/>
      </c>
      <c r="AS3790" s="288" t="str">
        <f>IFERROR(IF(Table_Merge1[[#This Row],[LME Zinc 3-month]]*Table_Merge1[[#This Row],[Azad.Sell]]=0,"",Table_Merge1[[#This Row],[LME Zinc 3-month]]*Table_Merge1[[#This Row],[Azad.Sell]]),"")</f>
        <v/>
      </c>
      <c r="AT3790"/>
    </row>
    <row r="3791" spans="15:46" x14ac:dyDescent="0.25">
      <c r="O3791" s="284" t="str">
        <f>IFERROR(DATE(Table7[[#This Row],[year]],MONTH(DATEVALUE(Table7[[#This Row],[month]]&amp;"1")),Table7[[#This Row],[day]]),"")</f>
        <v/>
      </c>
      <c r="P3791" s="195"/>
      <c r="Q3791" s="195"/>
      <c r="R3791" s="195"/>
      <c r="S3791" s="195"/>
      <c r="T3791" s="195"/>
      <c r="U3791" s="195"/>
      <c r="V3791" s="195"/>
      <c r="X3791" s="260">
        <v>39682</v>
      </c>
      <c r="Z3791" s="260">
        <v>10</v>
      </c>
      <c r="AB3791" s="260" t="str">
        <f>IFERROR(IFERROR(VLOOKUP(Table_Merge1[[#This Row],[Column1]],Table11[#All],2,FALSE),LEFT(AB3792,8)&amp;IF(LEN((RIGHT(AB3792,2)+1))&lt;2,"0"&amp;(RIGHT(AB3792,2)+1),(RIGHT(AB3792,2)-1))),"")</f>
        <v/>
      </c>
      <c r="AC3791" s="259" t="str">
        <f>LEFT(Table_Merge1[[#This Row],[Column2]],4)</f>
        <v/>
      </c>
      <c r="AD3791" s="259" t="str">
        <f>RIGHT(LEFT(Table_Merge1[[#This Row],[Column2]],7),2)</f>
        <v/>
      </c>
      <c r="AE3791" s="259" t="str">
        <f>RIGHT(Table_Merge1[[#This Row],[Column2]],2)</f>
        <v/>
      </c>
      <c r="AH3791" s="260">
        <v>2008</v>
      </c>
      <c r="AI3791" t="s">
        <v>3445</v>
      </c>
      <c r="AJ3791" s="260">
        <v>22</v>
      </c>
      <c r="AK3791">
        <v>830</v>
      </c>
      <c r="AL3791">
        <v>2571</v>
      </c>
      <c r="AM3791">
        <v>1186075</v>
      </c>
      <c r="AP3791" s="287" t="str">
        <f>IFERROR(IF(Table_Merge1[[#This Row],[LME Zinc stock]]*Table_Merge1[[#This Row],[Nima.مقدار]]=0,"",Table_Merge1[[#This Row],[LME Zinc stock]]*Table_Merge1[[#This Row],[Nima.مقدار]]),"")</f>
        <v/>
      </c>
      <c r="AQ3791" s="287" t="str">
        <f>IFERROR(IF(Table_Merge1[[#This Row],[LME Zinc 3-month]]*Table_Merge1[[#This Row],[Nima.مقدار]]=0,"",Table_Merge1[[#This Row],[LME Zinc 3-month]]*Table_Merge1[[#This Row],[Nima.مقدار]]),"")</f>
        <v/>
      </c>
      <c r="AR3791" s="288" t="str">
        <f>IFERROR(IF(Table_Merge1[[#This Row],[LME Zinc stock]]*Table_Merge1[[#This Row],[Azad.Sell]]=0,"",Table_Merge1[[#This Row],[LME Zinc stock]]*Table_Merge1[[#This Row],[Azad.Sell]]),"")</f>
        <v/>
      </c>
      <c r="AS3791" s="288" t="str">
        <f>IFERROR(IF(Table_Merge1[[#This Row],[LME Zinc 3-month]]*Table_Merge1[[#This Row],[Azad.Sell]]=0,"",Table_Merge1[[#This Row],[LME Zinc 3-month]]*Table_Merge1[[#This Row],[Azad.Sell]]),"")</f>
        <v/>
      </c>
      <c r="AT3791"/>
    </row>
    <row r="3792" spans="15:46" x14ac:dyDescent="0.25">
      <c r="O3792" s="284" t="str">
        <f>IFERROR(DATE(Table7[[#This Row],[year]],MONTH(DATEVALUE(Table7[[#This Row],[month]]&amp;"1")),Table7[[#This Row],[day]]),"")</f>
        <v/>
      </c>
      <c r="P3792" s="195"/>
      <c r="Q3792" s="195"/>
      <c r="R3792" s="195"/>
      <c r="S3792" s="195"/>
      <c r="T3792" s="195"/>
      <c r="U3792" s="195"/>
      <c r="V3792" s="195"/>
      <c r="X3792" s="260">
        <v>39681</v>
      </c>
      <c r="Z3792" s="260">
        <v>10</v>
      </c>
      <c r="AB3792" s="260" t="str">
        <f>IFERROR(IFERROR(VLOOKUP(Table_Merge1[[#This Row],[Column1]],Table11[#All],2,FALSE),LEFT(AB3793,8)&amp;IF(LEN((RIGHT(AB3793,2)+1))&lt;2,"0"&amp;(RIGHT(AB3793,2)+1),(RIGHT(AB3793,2)-1))),"")</f>
        <v/>
      </c>
      <c r="AC3792" s="259" t="str">
        <f>LEFT(Table_Merge1[[#This Row],[Column2]],4)</f>
        <v/>
      </c>
      <c r="AD3792" s="259" t="str">
        <f>RIGHT(LEFT(Table_Merge1[[#This Row],[Column2]],7),2)</f>
        <v/>
      </c>
      <c r="AE3792" s="259" t="str">
        <f>RIGHT(Table_Merge1[[#This Row],[Column2]],2)</f>
        <v/>
      </c>
      <c r="AH3792" s="260">
        <v>2008</v>
      </c>
      <c r="AI3792" t="s">
        <v>3445</v>
      </c>
      <c r="AJ3792" s="260">
        <v>21</v>
      </c>
      <c r="AK3792">
        <v>821</v>
      </c>
      <c r="AL3792">
        <v>2632</v>
      </c>
      <c r="AM3792">
        <v>1186575</v>
      </c>
      <c r="AP3792" s="287" t="str">
        <f>IFERROR(IF(Table_Merge1[[#This Row],[LME Zinc stock]]*Table_Merge1[[#This Row],[Nima.مقدار]]=0,"",Table_Merge1[[#This Row],[LME Zinc stock]]*Table_Merge1[[#This Row],[Nima.مقدار]]),"")</f>
        <v/>
      </c>
      <c r="AQ3792" s="287" t="str">
        <f>IFERROR(IF(Table_Merge1[[#This Row],[LME Zinc 3-month]]*Table_Merge1[[#This Row],[Nima.مقدار]]=0,"",Table_Merge1[[#This Row],[LME Zinc 3-month]]*Table_Merge1[[#This Row],[Nima.مقدار]]),"")</f>
        <v/>
      </c>
      <c r="AR3792" s="288" t="str">
        <f>IFERROR(IF(Table_Merge1[[#This Row],[LME Zinc stock]]*Table_Merge1[[#This Row],[Azad.Sell]]=0,"",Table_Merge1[[#This Row],[LME Zinc stock]]*Table_Merge1[[#This Row],[Azad.Sell]]),"")</f>
        <v/>
      </c>
      <c r="AS3792" s="288" t="str">
        <f>IFERROR(IF(Table_Merge1[[#This Row],[LME Zinc 3-month]]*Table_Merge1[[#This Row],[Azad.Sell]]=0,"",Table_Merge1[[#This Row],[LME Zinc 3-month]]*Table_Merge1[[#This Row],[Azad.Sell]]),"")</f>
        <v/>
      </c>
      <c r="AT3792"/>
    </row>
    <row r="3793" spans="15:46" x14ac:dyDescent="0.25">
      <c r="O3793" s="284" t="str">
        <f>IFERROR(DATE(Table7[[#This Row],[year]],MONTH(DATEVALUE(Table7[[#This Row],[month]]&amp;"1")),Table7[[#This Row],[day]]),"")</f>
        <v/>
      </c>
      <c r="P3793" s="195"/>
      <c r="Q3793" s="195"/>
      <c r="R3793" s="195"/>
      <c r="S3793" s="195"/>
      <c r="T3793" s="195"/>
      <c r="U3793" s="195"/>
      <c r="V3793" s="195"/>
      <c r="X3793" s="260">
        <v>39680</v>
      </c>
      <c r="Z3793" s="260">
        <v>10</v>
      </c>
      <c r="AB3793" s="260" t="str">
        <f>IFERROR(IFERROR(VLOOKUP(Table_Merge1[[#This Row],[Column1]],Table11[#All],2,FALSE),LEFT(AB3794,8)&amp;IF(LEN((RIGHT(AB3794,2)+1))&lt;2,"0"&amp;(RIGHT(AB3794,2)+1),(RIGHT(AB3794,2)-1))),"")</f>
        <v/>
      </c>
      <c r="AC3793" s="259" t="str">
        <f>LEFT(Table_Merge1[[#This Row],[Column2]],4)</f>
        <v/>
      </c>
      <c r="AD3793" s="259" t="str">
        <f>RIGHT(LEFT(Table_Merge1[[#This Row],[Column2]],7),2)</f>
        <v/>
      </c>
      <c r="AE3793" s="259" t="str">
        <f>RIGHT(Table_Merge1[[#This Row],[Column2]],2)</f>
        <v/>
      </c>
      <c r="AH3793" s="260">
        <v>2008</v>
      </c>
      <c r="AI3793" t="s">
        <v>3445</v>
      </c>
      <c r="AJ3793" s="260">
        <v>20</v>
      </c>
      <c r="AK3793">
        <v>806.75</v>
      </c>
      <c r="AL3793">
        <v>2605.5</v>
      </c>
      <c r="AM3793">
        <v>1184650</v>
      </c>
      <c r="AP3793" s="287" t="str">
        <f>IFERROR(IF(Table_Merge1[[#This Row],[LME Zinc stock]]*Table_Merge1[[#This Row],[Nima.مقدار]]=0,"",Table_Merge1[[#This Row],[LME Zinc stock]]*Table_Merge1[[#This Row],[Nima.مقدار]]),"")</f>
        <v/>
      </c>
      <c r="AQ3793" s="287" t="str">
        <f>IFERROR(IF(Table_Merge1[[#This Row],[LME Zinc 3-month]]*Table_Merge1[[#This Row],[Nima.مقدار]]=0,"",Table_Merge1[[#This Row],[LME Zinc 3-month]]*Table_Merge1[[#This Row],[Nima.مقدار]]),"")</f>
        <v/>
      </c>
      <c r="AR3793" s="288" t="str">
        <f>IFERROR(IF(Table_Merge1[[#This Row],[LME Zinc stock]]*Table_Merge1[[#This Row],[Azad.Sell]]=0,"",Table_Merge1[[#This Row],[LME Zinc stock]]*Table_Merge1[[#This Row],[Azad.Sell]]),"")</f>
        <v/>
      </c>
      <c r="AS3793" s="288" t="str">
        <f>IFERROR(IF(Table_Merge1[[#This Row],[LME Zinc 3-month]]*Table_Merge1[[#This Row],[Azad.Sell]]=0,"",Table_Merge1[[#This Row],[LME Zinc 3-month]]*Table_Merge1[[#This Row],[Azad.Sell]]),"")</f>
        <v/>
      </c>
      <c r="AT3793"/>
    </row>
    <row r="3794" spans="15:46" x14ac:dyDescent="0.25">
      <c r="O3794" s="284" t="str">
        <f>IFERROR(DATE(Table7[[#This Row],[year]],MONTH(DATEVALUE(Table7[[#This Row],[month]]&amp;"1")),Table7[[#This Row],[day]]),"")</f>
        <v/>
      </c>
      <c r="P3794" s="195"/>
      <c r="Q3794" s="195"/>
      <c r="R3794" s="195"/>
      <c r="S3794" s="195"/>
      <c r="T3794" s="195"/>
      <c r="U3794" s="195"/>
      <c r="V3794" s="195"/>
      <c r="X3794" s="260">
        <v>39679</v>
      </c>
      <c r="Z3794" s="260">
        <v>10</v>
      </c>
      <c r="AB3794" s="260" t="str">
        <f>IFERROR(IFERROR(VLOOKUP(Table_Merge1[[#This Row],[Column1]],Table11[#All],2,FALSE),LEFT(AB3795,8)&amp;IF(LEN((RIGHT(AB3795,2)+1))&lt;2,"0"&amp;(RIGHT(AB3795,2)+1),(RIGHT(AB3795,2)-1))),"")</f>
        <v/>
      </c>
      <c r="AC3794" s="259" t="str">
        <f>LEFT(Table_Merge1[[#This Row],[Column2]],4)</f>
        <v/>
      </c>
      <c r="AD3794" s="259" t="str">
        <f>RIGHT(LEFT(Table_Merge1[[#This Row],[Column2]],7),2)</f>
        <v/>
      </c>
      <c r="AE3794" s="259" t="str">
        <f>RIGHT(Table_Merge1[[#This Row],[Column2]],2)</f>
        <v/>
      </c>
      <c r="AH3794" s="260">
        <v>2008</v>
      </c>
      <c r="AI3794" t="s">
        <v>3445</v>
      </c>
      <c r="AJ3794" s="260">
        <v>19</v>
      </c>
      <c r="AK3794">
        <v>791</v>
      </c>
      <c r="AL3794">
        <v>2600.5</v>
      </c>
      <c r="AM3794">
        <v>1170400</v>
      </c>
      <c r="AP3794" s="287" t="str">
        <f>IFERROR(IF(Table_Merge1[[#This Row],[LME Zinc stock]]*Table_Merge1[[#This Row],[Nima.مقدار]]=0,"",Table_Merge1[[#This Row],[LME Zinc stock]]*Table_Merge1[[#This Row],[Nima.مقدار]]),"")</f>
        <v/>
      </c>
      <c r="AQ3794" s="287" t="str">
        <f>IFERROR(IF(Table_Merge1[[#This Row],[LME Zinc 3-month]]*Table_Merge1[[#This Row],[Nima.مقدار]]=0,"",Table_Merge1[[#This Row],[LME Zinc 3-month]]*Table_Merge1[[#This Row],[Nima.مقدار]]),"")</f>
        <v/>
      </c>
      <c r="AR3794" s="288" t="str">
        <f>IFERROR(IF(Table_Merge1[[#This Row],[LME Zinc stock]]*Table_Merge1[[#This Row],[Azad.Sell]]=0,"",Table_Merge1[[#This Row],[LME Zinc stock]]*Table_Merge1[[#This Row],[Azad.Sell]]),"")</f>
        <v/>
      </c>
      <c r="AS3794" s="288" t="str">
        <f>IFERROR(IF(Table_Merge1[[#This Row],[LME Zinc 3-month]]*Table_Merge1[[#This Row],[Azad.Sell]]=0,"",Table_Merge1[[#This Row],[LME Zinc 3-month]]*Table_Merge1[[#This Row],[Azad.Sell]]),"")</f>
        <v/>
      </c>
      <c r="AT3794"/>
    </row>
    <row r="3795" spans="15:46" x14ac:dyDescent="0.25">
      <c r="O3795" s="284" t="str">
        <f>IFERROR(DATE(Table7[[#This Row],[year]],MONTH(DATEVALUE(Table7[[#This Row],[month]]&amp;"1")),Table7[[#This Row],[day]]),"")</f>
        <v/>
      </c>
      <c r="P3795" s="195"/>
      <c r="Q3795" s="195"/>
      <c r="R3795" s="195"/>
      <c r="S3795" s="195"/>
      <c r="T3795" s="195"/>
      <c r="U3795" s="195"/>
      <c r="V3795" s="195"/>
      <c r="X3795" s="260">
        <v>39678</v>
      </c>
      <c r="Z3795" s="260">
        <v>10</v>
      </c>
      <c r="AB3795" s="260" t="str">
        <f>IFERROR(IFERROR(VLOOKUP(Table_Merge1[[#This Row],[Column1]],Table11[#All],2,FALSE),LEFT(AB3796,8)&amp;IF(LEN((RIGHT(AB3796,2)+1))&lt;2,"0"&amp;(RIGHT(AB3796,2)+1),(RIGHT(AB3796,2)-1))),"")</f>
        <v/>
      </c>
      <c r="AC3795" s="259" t="str">
        <f>LEFT(Table_Merge1[[#This Row],[Column2]],4)</f>
        <v/>
      </c>
      <c r="AD3795" s="259" t="str">
        <f>RIGHT(LEFT(Table_Merge1[[#This Row],[Column2]],7),2)</f>
        <v/>
      </c>
      <c r="AE3795" s="259" t="str">
        <f>RIGHT(Table_Merge1[[#This Row],[Column2]],2)</f>
        <v/>
      </c>
      <c r="AH3795" s="260">
        <v>2008</v>
      </c>
      <c r="AI3795" t="s">
        <v>3445</v>
      </c>
      <c r="AJ3795" s="260">
        <v>18</v>
      </c>
      <c r="AK3795">
        <v>797.5</v>
      </c>
      <c r="AL3795">
        <v>2624</v>
      </c>
      <c r="AM3795">
        <v>1170450</v>
      </c>
      <c r="AP3795" s="287" t="str">
        <f>IFERROR(IF(Table_Merge1[[#This Row],[LME Zinc stock]]*Table_Merge1[[#This Row],[Nima.مقدار]]=0,"",Table_Merge1[[#This Row],[LME Zinc stock]]*Table_Merge1[[#This Row],[Nima.مقدار]]),"")</f>
        <v/>
      </c>
      <c r="AQ3795" s="287" t="str">
        <f>IFERROR(IF(Table_Merge1[[#This Row],[LME Zinc 3-month]]*Table_Merge1[[#This Row],[Nima.مقدار]]=0,"",Table_Merge1[[#This Row],[LME Zinc 3-month]]*Table_Merge1[[#This Row],[Nima.مقدار]]),"")</f>
        <v/>
      </c>
      <c r="AR3795" s="288" t="str">
        <f>IFERROR(IF(Table_Merge1[[#This Row],[LME Zinc stock]]*Table_Merge1[[#This Row],[Azad.Sell]]=0,"",Table_Merge1[[#This Row],[LME Zinc stock]]*Table_Merge1[[#This Row],[Azad.Sell]]),"")</f>
        <v/>
      </c>
      <c r="AS3795" s="288" t="str">
        <f>IFERROR(IF(Table_Merge1[[#This Row],[LME Zinc 3-month]]*Table_Merge1[[#This Row],[Azad.Sell]]=0,"",Table_Merge1[[#This Row],[LME Zinc 3-month]]*Table_Merge1[[#This Row],[Azad.Sell]]),"")</f>
        <v/>
      </c>
      <c r="AT3795"/>
    </row>
    <row r="3796" spans="15:46" x14ac:dyDescent="0.25">
      <c r="O3796" s="284" t="str">
        <f>IFERROR(DATE(Table7[[#This Row],[year]],MONTH(DATEVALUE(Table7[[#This Row],[month]]&amp;"1")),Table7[[#This Row],[day]]),"")</f>
        <v/>
      </c>
      <c r="P3796" s="195"/>
      <c r="Q3796" s="195"/>
      <c r="R3796" s="195"/>
      <c r="S3796" s="195"/>
      <c r="T3796" s="195"/>
      <c r="U3796" s="195"/>
      <c r="V3796" s="195"/>
      <c r="X3796" s="260">
        <v>39675</v>
      </c>
      <c r="Z3796" s="260">
        <v>10</v>
      </c>
      <c r="AB3796" s="260" t="str">
        <f>IFERROR(IFERROR(VLOOKUP(Table_Merge1[[#This Row],[Column1]],Table11[#All],2,FALSE),LEFT(AB3797,8)&amp;IF(LEN((RIGHT(AB3797,2)+1))&lt;2,"0"&amp;(RIGHT(AB3797,2)+1),(RIGHT(AB3797,2)-1))),"")</f>
        <v/>
      </c>
      <c r="AC3796" s="259" t="str">
        <f>LEFT(Table_Merge1[[#This Row],[Column2]],4)</f>
        <v/>
      </c>
      <c r="AD3796" s="259" t="str">
        <f>RIGHT(LEFT(Table_Merge1[[#This Row],[Column2]],7),2)</f>
        <v/>
      </c>
      <c r="AE3796" s="259" t="str">
        <f>RIGHT(Table_Merge1[[#This Row],[Column2]],2)</f>
        <v/>
      </c>
      <c r="AH3796" s="260">
        <v>2008</v>
      </c>
      <c r="AI3796" t="s">
        <v>3445</v>
      </c>
      <c r="AJ3796" s="260">
        <v>15</v>
      </c>
      <c r="AK3796">
        <v>784.75</v>
      </c>
      <c r="AL3796">
        <v>2651</v>
      </c>
      <c r="AM3796">
        <v>1171950</v>
      </c>
      <c r="AP3796" s="287" t="str">
        <f>IFERROR(IF(Table_Merge1[[#This Row],[LME Zinc stock]]*Table_Merge1[[#This Row],[Nima.مقدار]]=0,"",Table_Merge1[[#This Row],[LME Zinc stock]]*Table_Merge1[[#This Row],[Nima.مقدار]]),"")</f>
        <v/>
      </c>
      <c r="AQ3796" s="287" t="str">
        <f>IFERROR(IF(Table_Merge1[[#This Row],[LME Zinc 3-month]]*Table_Merge1[[#This Row],[Nima.مقدار]]=0,"",Table_Merge1[[#This Row],[LME Zinc 3-month]]*Table_Merge1[[#This Row],[Nima.مقدار]]),"")</f>
        <v/>
      </c>
      <c r="AR3796" s="288" t="str">
        <f>IFERROR(IF(Table_Merge1[[#This Row],[LME Zinc stock]]*Table_Merge1[[#This Row],[Azad.Sell]]=0,"",Table_Merge1[[#This Row],[LME Zinc stock]]*Table_Merge1[[#This Row],[Azad.Sell]]),"")</f>
        <v/>
      </c>
      <c r="AS3796" s="288" t="str">
        <f>IFERROR(IF(Table_Merge1[[#This Row],[LME Zinc 3-month]]*Table_Merge1[[#This Row],[Azad.Sell]]=0,"",Table_Merge1[[#This Row],[LME Zinc 3-month]]*Table_Merge1[[#This Row],[Azad.Sell]]),"")</f>
        <v/>
      </c>
      <c r="AT3796"/>
    </row>
    <row r="3797" spans="15:46" x14ac:dyDescent="0.25">
      <c r="O3797" s="284" t="str">
        <f>IFERROR(DATE(Table7[[#This Row],[year]],MONTH(DATEVALUE(Table7[[#This Row],[month]]&amp;"1")),Table7[[#This Row],[day]]),"")</f>
        <v/>
      </c>
      <c r="P3797" s="195"/>
      <c r="Q3797" s="195"/>
      <c r="R3797" s="195"/>
      <c r="S3797" s="195"/>
      <c r="T3797" s="195"/>
      <c r="U3797" s="195"/>
      <c r="V3797" s="195"/>
      <c r="X3797" s="260">
        <v>39674</v>
      </c>
      <c r="Z3797" s="260">
        <v>11</v>
      </c>
      <c r="AB3797" s="260" t="str">
        <f>IFERROR(IFERROR(VLOOKUP(Table_Merge1[[#This Row],[Column1]],Table11[#All],2,FALSE),LEFT(AB3798,8)&amp;IF(LEN((RIGHT(AB3798,2)+1))&lt;2,"0"&amp;(RIGHT(AB3798,2)+1),(RIGHT(AB3798,2)-1))),"")</f>
        <v/>
      </c>
      <c r="AC3797" s="259" t="str">
        <f>LEFT(Table_Merge1[[#This Row],[Column2]],4)</f>
        <v/>
      </c>
      <c r="AD3797" s="259" t="str">
        <f>RIGHT(LEFT(Table_Merge1[[#This Row],[Column2]],7),2)</f>
        <v/>
      </c>
      <c r="AE3797" s="259" t="str">
        <f>RIGHT(Table_Merge1[[#This Row],[Column2]],2)</f>
        <v/>
      </c>
      <c r="AH3797" s="260">
        <v>2008</v>
      </c>
      <c r="AI3797" t="s">
        <v>3445</v>
      </c>
      <c r="AJ3797" s="260">
        <v>14</v>
      </c>
      <c r="AK3797">
        <v>833.25</v>
      </c>
      <c r="AL3797">
        <v>2646</v>
      </c>
      <c r="AM3797">
        <v>1173075</v>
      </c>
      <c r="AP3797" s="287" t="str">
        <f>IFERROR(IF(Table_Merge1[[#This Row],[LME Zinc stock]]*Table_Merge1[[#This Row],[Nima.مقدار]]=0,"",Table_Merge1[[#This Row],[LME Zinc stock]]*Table_Merge1[[#This Row],[Nima.مقدار]]),"")</f>
        <v/>
      </c>
      <c r="AQ3797" s="287" t="str">
        <f>IFERROR(IF(Table_Merge1[[#This Row],[LME Zinc 3-month]]*Table_Merge1[[#This Row],[Nima.مقدار]]=0,"",Table_Merge1[[#This Row],[LME Zinc 3-month]]*Table_Merge1[[#This Row],[Nima.مقدار]]),"")</f>
        <v/>
      </c>
      <c r="AR3797" s="288" t="str">
        <f>IFERROR(IF(Table_Merge1[[#This Row],[LME Zinc stock]]*Table_Merge1[[#This Row],[Azad.Sell]]=0,"",Table_Merge1[[#This Row],[LME Zinc stock]]*Table_Merge1[[#This Row],[Azad.Sell]]),"")</f>
        <v/>
      </c>
      <c r="AS3797" s="288" t="str">
        <f>IFERROR(IF(Table_Merge1[[#This Row],[LME Zinc 3-month]]*Table_Merge1[[#This Row],[Azad.Sell]]=0,"",Table_Merge1[[#This Row],[LME Zinc 3-month]]*Table_Merge1[[#This Row],[Azad.Sell]]),"")</f>
        <v/>
      </c>
      <c r="AT3797"/>
    </row>
    <row r="3798" spans="15:46" x14ac:dyDescent="0.25">
      <c r="O3798" s="284" t="str">
        <f>IFERROR(DATE(Table7[[#This Row],[year]],MONTH(DATEVALUE(Table7[[#This Row],[month]]&amp;"1")),Table7[[#This Row],[day]]),"")</f>
        <v/>
      </c>
      <c r="P3798" s="195"/>
      <c r="Q3798" s="195"/>
      <c r="R3798" s="195"/>
      <c r="S3798" s="195"/>
      <c r="T3798" s="195"/>
      <c r="U3798" s="195"/>
      <c r="V3798" s="195"/>
      <c r="X3798" s="260">
        <v>39673</v>
      </c>
      <c r="Z3798" s="260">
        <v>11</v>
      </c>
      <c r="AB3798" s="260" t="str">
        <f>IFERROR(IFERROR(VLOOKUP(Table_Merge1[[#This Row],[Column1]],Table11[#All],2,FALSE),LEFT(AB3799,8)&amp;IF(LEN((RIGHT(AB3799,2)+1))&lt;2,"0"&amp;(RIGHT(AB3799,2)+1),(RIGHT(AB3799,2)-1))),"")</f>
        <v/>
      </c>
      <c r="AC3798" s="259" t="str">
        <f>LEFT(Table_Merge1[[#This Row],[Column2]],4)</f>
        <v/>
      </c>
      <c r="AD3798" s="259" t="str">
        <f>RIGHT(LEFT(Table_Merge1[[#This Row],[Column2]],7),2)</f>
        <v/>
      </c>
      <c r="AE3798" s="259" t="str">
        <f>RIGHT(Table_Merge1[[#This Row],[Column2]],2)</f>
        <v/>
      </c>
      <c r="AH3798" s="260">
        <v>2008</v>
      </c>
      <c r="AI3798" t="s">
        <v>3445</v>
      </c>
      <c r="AJ3798" s="260">
        <v>13</v>
      </c>
      <c r="AK3798">
        <v>824</v>
      </c>
      <c r="AL3798">
        <v>2687</v>
      </c>
      <c r="AM3798">
        <v>1173725</v>
      </c>
      <c r="AP3798" s="287" t="str">
        <f>IFERROR(IF(Table_Merge1[[#This Row],[LME Zinc stock]]*Table_Merge1[[#This Row],[Nima.مقدار]]=0,"",Table_Merge1[[#This Row],[LME Zinc stock]]*Table_Merge1[[#This Row],[Nima.مقدار]]),"")</f>
        <v/>
      </c>
      <c r="AQ3798" s="287" t="str">
        <f>IFERROR(IF(Table_Merge1[[#This Row],[LME Zinc 3-month]]*Table_Merge1[[#This Row],[Nima.مقدار]]=0,"",Table_Merge1[[#This Row],[LME Zinc 3-month]]*Table_Merge1[[#This Row],[Nima.مقدار]]),"")</f>
        <v/>
      </c>
      <c r="AR3798" s="288" t="str">
        <f>IFERROR(IF(Table_Merge1[[#This Row],[LME Zinc stock]]*Table_Merge1[[#This Row],[Azad.Sell]]=0,"",Table_Merge1[[#This Row],[LME Zinc stock]]*Table_Merge1[[#This Row],[Azad.Sell]]),"")</f>
        <v/>
      </c>
      <c r="AS3798" s="288" t="str">
        <f>IFERROR(IF(Table_Merge1[[#This Row],[LME Zinc 3-month]]*Table_Merge1[[#This Row],[Azad.Sell]]=0,"",Table_Merge1[[#This Row],[LME Zinc 3-month]]*Table_Merge1[[#This Row],[Azad.Sell]]),"")</f>
        <v/>
      </c>
      <c r="AT3798"/>
    </row>
    <row r="3799" spans="15:46" x14ac:dyDescent="0.25">
      <c r="O3799" s="284" t="str">
        <f>IFERROR(DATE(Table7[[#This Row],[year]],MONTH(DATEVALUE(Table7[[#This Row],[month]]&amp;"1")),Table7[[#This Row],[day]]),"")</f>
        <v/>
      </c>
      <c r="P3799" s="195"/>
      <c r="Q3799" s="195"/>
      <c r="R3799" s="195"/>
      <c r="S3799" s="195"/>
      <c r="T3799" s="195"/>
      <c r="U3799" s="195"/>
      <c r="V3799" s="195"/>
      <c r="X3799" s="260">
        <v>39672</v>
      </c>
      <c r="Z3799" s="260">
        <v>11</v>
      </c>
      <c r="AB3799" s="260" t="str">
        <f>IFERROR(IFERROR(VLOOKUP(Table_Merge1[[#This Row],[Column1]],Table11[#All],2,FALSE),LEFT(AB3800,8)&amp;IF(LEN((RIGHT(AB3800,2)+1))&lt;2,"0"&amp;(RIGHT(AB3800,2)+1),(RIGHT(AB3800,2)-1))),"")</f>
        <v/>
      </c>
      <c r="AC3799" s="259" t="str">
        <f>LEFT(Table_Merge1[[#This Row],[Column2]],4)</f>
        <v/>
      </c>
      <c r="AD3799" s="259" t="str">
        <f>RIGHT(LEFT(Table_Merge1[[#This Row],[Column2]],7),2)</f>
        <v/>
      </c>
      <c r="AE3799" s="259" t="str">
        <f>RIGHT(Table_Merge1[[#This Row],[Column2]],2)</f>
        <v/>
      </c>
      <c r="AH3799" s="260">
        <v>2008</v>
      </c>
      <c r="AI3799" t="s">
        <v>3445</v>
      </c>
      <c r="AJ3799" s="260">
        <v>12</v>
      </c>
      <c r="AK3799">
        <v>808.75</v>
      </c>
      <c r="AL3799">
        <v>2685</v>
      </c>
      <c r="AM3799">
        <v>1171875</v>
      </c>
      <c r="AP3799" s="287" t="str">
        <f>IFERROR(IF(Table_Merge1[[#This Row],[LME Zinc stock]]*Table_Merge1[[#This Row],[Nima.مقدار]]=0,"",Table_Merge1[[#This Row],[LME Zinc stock]]*Table_Merge1[[#This Row],[Nima.مقدار]]),"")</f>
        <v/>
      </c>
      <c r="AQ3799" s="287" t="str">
        <f>IFERROR(IF(Table_Merge1[[#This Row],[LME Zinc 3-month]]*Table_Merge1[[#This Row],[Nima.مقدار]]=0,"",Table_Merge1[[#This Row],[LME Zinc 3-month]]*Table_Merge1[[#This Row],[Nima.مقدار]]),"")</f>
        <v/>
      </c>
      <c r="AR3799" s="288" t="str">
        <f>IFERROR(IF(Table_Merge1[[#This Row],[LME Zinc stock]]*Table_Merge1[[#This Row],[Azad.Sell]]=0,"",Table_Merge1[[#This Row],[LME Zinc stock]]*Table_Merge1[[#This Row],[Azad.Sell]]),"")</f>
        <v/>
      </c>
      <c r="AS3799" s="288" t="str">
        <f>IFERROR(IF(Table_Merge1[[#This Row],[LME Zinc 3-month]]*Table_Merge1[[#This Row],[Azad.Sell]]=0,"",Table_Merge1[[#This Row],[LME Zinc 3-month]]*Table_Merge1[[#This Row],[Azad.Sell]]),"")</f>
        <v/>
      </c>
      <c r="AT3799"/>
    </row>
    <row r="3800" spans="15:46" x14ac:dyDescent="0.25">
      <c r="O3800" s="284" t="str">
        <f>IFERROR(DATE(Table7[[#This Row],[year]],MONTH(DATEVALUE(Table7[[#This Row],[month]]&amp;"1")),Table7[[#This Row],[day]]),"")</f>
        <v/>
      </c>
      <c r="P3800" s="195"/>
      <c r="Q3800" s="195"/>
      <c r="R3800" s="195"/>
      <c r="S3800" s="195"/>
      <c r="T3800" s="195"/>
      <c r="U3800" s="195"/>
      <c r="V3800" s="195"/>
      <c r="X3800" s="260">
        <v>39671</v>
      </c>
      <c r="Z3800" s="260">
        <v>11</v>
      </c>
      <c r="AB3800" s="260" t="str">
        <f>IFERROR(IFERROR(VLOOKUP(Table_Merge1[[#This Row],[Column1]],Table11[#All],2,FALSE),LEFT(AB3801,8)&amp;IF(LEN((RIGHT(AB3801,2)+1))&lt;2,"0"&amp;(RIGHT(AB3801,2)+1),(RIGHT(AB3801,2)-1))),"")</f>
        <v/>
      </c>
      <c r="AC3800" s="259" t="str">
        <f>LEFT(Table_Merge1[[#This Row],[Column2]],4)</f>
        <v/>
      </c>
      <c r="AD3800" s="259" t="str">
        <f>RIGHT(LEFT(Table_Merge1[[#This Row],[Column2]],7),2)</f>
        <v/>
      </c>
      <c r="AE3800" s="259" t="str">
        <f>RIGHT(Table_Merge1[[#This Row],[Column2]],2)</f>
        <v/>
      </c>
      <c r="AH3800" s="260">
        <v>2008</v>
      </c>
      <c r="AI3800" t="s">
        <v>3445</v>
      </c>
      <c r="AJ3800" s="260">
        <v>11</v>
      </c>
      <c r="AK3800">
        <v>863.75</v>
      </c>
      <c r="AL3800">
        <v>2681.5</v>
      </c>
      <c r="AM3800">
        <v>1169225</v>
      </c>
      <c r="AP3800" s="287" t="str">
        <f>IFERROR(IF(Table_Merge1[[#This Row],[LME Zinc stock]]*Table_Merge1[[#This Row],[Nima.مقدار]]=0,"",Table_Merge1[[#This Row],[LME Zinc stock]]*Table_Merge1[[#This Row],[Nima.مقدار]]),"")</f>
        <v/>
      </c>
      <c r="AQ3800" s="287" t="str">
        <f>IFERROR(IF(Table_Merge1[[#This Row],[LME Zinc 3-month]]*Table_Merge1[[#This Row],[Nima.مقدار]]=0,"",Table_Merge1[[#This Row],[LME Zinc 3-month]]*Table_Merge1[[#This Row],[Nima.مقدار]]),"")</f>
        <v/>
      </c>
      <c r="AR3800" s="288" t="str">
        <f>IFERROR(IF(Table_Merge1[[#This Row],[LME Zinc stock]]*Table_Merge1[[#This Row],[Azad.Sell]]=0,"",Table_Merge1[[#This Row],[LME Zinc stock]]*Table_Merge1[[#This Row],[Azad.Sell]]),"")</f>
        <v/>
      </c>
      <c r="AS3800" s="288" t="str">
        <f>IFERROR(IF(Table_Merge1[[#This Row],[LME Zinc 3-month]]*Table_Merge1[[#This Row],[Azad.Sell]]=0,"",Table_Merge1[[#This Row],[LME Zinc 3-month]]*Table_Merge1[[#This Row],[Azad.Sell]]),"")</f>
        <v/>
      </c>
      <c r="AT3800"/>
    </row>
    <row r="3801" spans="15:46" x14ac:dyDescent="0.25">
      <c r="O3801" s="283" t="str">
        <f>IFERROR(DATE(Table7[[#This Row],[year]],MONTH(DATEVALUE(Table7[[#This Row],[month]]&amp;"1")),Table7[[#This Row],[day]]),"")</f>
        <v/>
      </c>
      <c r="P3801" s="257"/>
      <c r="Q3801" s="257"/>
      <c r="R3801" s="257"/>
      <c r="S3801" s="257"/>
      <c r="T3801" s="257"/>
      <c r="U3801" s="257"/>
      <c r="V3801" s="257"/>
      <c r="X3801" s="260">
        <v>39668</v>
      </c>
      <c r="Z3801" s="260">
        <v>11</v>
      </c>
      <c r="AB3801" s="260" t="str">
        <f>IFERROR(IFERROR(VLOOKUP(Table_Merge1[[#This Row],[Column1]],Table11[#All],2,FALSE),LEFT(AB3802,8)&amp;IF(LEN((RIGHT(AB3802,2)+1))&lt;2,"0"&amp;(RIGHT(AB3802,2)+1),(RIGHT(AB3802,2)-1))),"")</f>
        <v/>
      </c>
      <c r="AC3801" s="259" t="str">
        <f>LEFT(Table_Merge1[[#This Row],[Column2]],4)</f>
        <v/>
      </c>
      <c r="AD3801" s="259" t="str">
        <f>RIGHT(LEFT(Table_Merge1[[#This Row],[Column2]],7),2)</f>
        <v/>
      </c>
      <c r="AE3801" s="259" t="str">
        <f>RIGHT(Table_Merge1[[#This Row],[Column2]],2)</f>
        <v/>
      </c>
      <c r="AH3801" s="260">
        <v>2008</v>
      </c>
      <c r="AI3801" t="s">
        <v>3445</v>
      </c>
      <c r="AJ3801" s="260">
        <v>8</v>
      </c>
      <c r="AK3801">
        <v>864.5</v>
      </c>
      <c r="AL3801">
        <v>2697</v>
      </c>
      <c r="AM3801">
        <v>1169650</v>
      </c>
      <c r="AP3801" s="287" t="str">
        <f>IFERROR(IF(Table_Merge1[[#This Row],[LME Zinc stock]]*Table_Merge1[[#This Row],[Nima.مقدار]]=0,"",Table_Merge1[[#This Row],[LME Zinc stock]]*Table_Merge1[[#This Row],[Nima.مقدار]]),"")</f>
        <v/>
      </c>
      <c r="AQ3801" s="287" t="str">
        <f>IFERROR(IF(Table_Merge1[[#This Row],[LME Zinc 3-month]]*Table_Merge1[[#This Row],[Nima.مقدار]]=0,"",Table_Merge1[[#This Row],[LME Zinc 3-month]]*Table_Merge1[[#This Row],[Nima.مقدار]]),"")</f>
        <v/>
      </c>
      <c r="AR3801" s="288" t="str">
        <f>IFERROR(IF(Table_Merge1[[#This Row],[LME Zinc stock]]*Table_Merge1[[#This Row],[Azad.Sell]]=0,"",Table_Merge1[[#This Row],[LME Zinc stock]]*Table_Merge1[[#This Row],[Azad.Sell]]),"")</f>
        <v/>
      </c>
      <c r="AS3801" s="288" t="str">
        <f>IFERROR(IF(Table_Merge1[[#This Row],[LME Zinc 3-month]]*Table_Merge1[[#This Row],[Azad.Sell]]=0,"",Table_Merge1[[#This Row],[LME Zinc 3-month]]*Table_Merge1[[#This Row],[Azad.Sell]]),"")</f>
        <v/>
      </c>
      <c r="AT3801"/>
    </row>
    <row r="3802" spans="15:46" x14ac:dyDescent="0.25">
      <c r="O3802" s="283" t="str">
        <f>IFERROR(DATE(Table7[[#This Row],[year]],MONTH(DATEVALUE(Table7[[#This Row],[month]]&amp;"1")),Table7[[#This Row],[day]]),"")</f>
        <v/>
      </c>
      <c r="P3802" s="257"/>
      <c r="Q3802" s="257"/>
      <c r="R3802" s="257"/>
      <c r="S3802" s="257"/>
      <c r="T3802" s="257"/>
      <c r="U3802" s="257"/>
      <c r="V3802" s="257"/>
      <c r="X3802" s="260">
        <v>39667</v>
      </c>
      <c r="Z3802" s="260">
        <v>11</v>
      </c>
      <c r="AB3802" s="260" t="str">
        <f>IFERROR(IFERROR(VLOOKUP(Table_Merge1[[#This Row],[Column1]],Table11[#All],2,FALSE),LEFT(AB3803,8)&amp;IF(LEN((RIGHT(AB3803,2)+1))&lt;2,"0"&amp;(RIGHT(AB3803,2)+1),(RIGHT(AB3803,2)-1))),"")</f>
        <v/>
      </c>
      <c r="AC3802" s="259" t="str">
        <f>LEFT(Table_Merge1[[#This Row],[Column2]],4)</f>
        <v/>
      </c>
      <c r="AD3802" s="259" t="str">
        <f>RIGHT(LEFT(Table_Merge1[[#This Row],[Column2]],7),2)</f>
        <v/>
      </c>
      <c r="AE3802" s="259" t="str">
        <f>RIGHT(Table_Merge1[[#This Row],[Column2]],2)</f>
        <v/>
      </c>
      <c r="AH3802" s="260">
        <v>2008</v>
      </c>
      <c r="AI3802" t="s">
        <v>3445</v>
      </c>
      <c r="AJ3802" s="260">
        <v>7</v>
      </c>
      <c r="AK3802">
        <v>882.5</v>
      </c>
      <c r="AL3802" t="s">
        <v>3621</v>
      </c>
      <c r="AM3802" t="s">
        <v>3621</v>
      </c>
      <c r="AP3802" s="287" t="str">
        <f>IFERROR(IF(Table_Merge1[[#This Row],[LME Zinc stock]]*Table_Merge1[[#This Row],[Nima.مقدار]]=0,"",Table_Merge1[[#This Row],[LME Zinc stock]]*Table_Merge1[[#This Row],[Nima.مقدار]]),"")</f>
        <v/>
      </c>
      <c r="AQ3802" s="287" t="str">
        <f>IFERROR(IF(Table_Merge1[[#This Row],[LME Zinc 3-month]]*Table_Merge1[[#This Row],[Nima.مقدار]]=0,"",Table_Merge1[[#This Row],[LME Zinc 3-month]]*Table_Merge1[[#This Row],[Nima.مقدار]]),"")</f>
        <v/>
      </c>
      <c r="AR3802" s="288" t="str">
        <f>IFERROR(IF(Table_Merge1[[#This Row],[LME Zinc stock]]*Table_Merge1[[#This Row],[Azad.Sell]]=0,"",Table_Merge1[[#This Row],[LME Zinc stock]]*Table_Merge1[[#This Row],[Azad.Sell]]),"")</f>
        <v/>
      </c>
      <c r="AS3802" s="288" t="str">
        <f>IFERROR(IF(Table_Merge1[[#This Row],[LME Zinc 3-month]]*Table_Merge1[[#This Row],[Azad.Sell]]=0,"",Table_Merge1[[#This Row],[LME Zinc 3-month]]*Table_Merge1[[#This Row],[Azad.Sell]]),"")</f>
        <v/>
      </c>
      <c r="AT3802"/>
    </row>
    <row r="3803" spans="15:46" x14ac:dyDescent="0.25">
      <c r="O3803" s="283" t="str">
        <f>IFERROR(DATE(Table7[[#This Row],[year]],MONTH(DATEVALUE(Table7[[#This Row],[month]]&amp;"1")),Table7[[#This Row],[day]]),"")</f>
        <v/>
      </c>
      <c r="P3803" s="257"/>
      <c r="Q3803" s="257"/>
      <c r="R3803" s="257"/>
      <c r="S3803" s="257"/>
      <c r="T3803" s="257"/>
      <c r="U3803" s="257"/>
      <c r="V3803" s="257"/>
      <c r="X3803" s="260">
        <v>39666</v>
      </c>
      <c r="Z3803" s="260">
        <v>11</v>
      </c>
      <c r="AB3803" s="260" t="str">
        <f>IFERROR(IFERROR(VLOOKUP(Table_Merge1[[#This Row],[Column1]],Table11[#All],2,FALSE),LEFT(AB3804,8)&amp;IF(LEN((RIGHT(AB3804,2)+1))&lt;2,"0"&amp;(RIGHT(AB3804,2)+1),(RIGHT(AB3804,2)-1))),"")</f>
        <v/>
      </c>
      <c r="AC3803" s="259" t="str">
        <f>LEFT(Table_Merge1[[#This Row],[Column2]],4)</f>
        <v/>
      </c>
      <c r="AD3803" s="259" t="str">
        <f>RIGHT(LEFT(Table_Merge1[[#This Row],[Column2]],7),2)</f>
        <v/>
      </c>
      <c r="AE3803" s="259" t="str">
        <f>RIGHT(Table_Merge1[[#This Row],[Column2]],2)</f>
        <v/>
      </c>
      <c r="AH3803" s="260">
        <v>2008</v>
      </c>
      <c r="AI3803" t="s">
        <v>3445</v>
      </c>
      <c r="AJ3803" s="260">
        <v>6</v>
      </c>
      <c r="AK3803">
        <v>884.75</v>
      </c>
      <c r="AL3803">
        <v>2734</v>
      </c>
      <c r="AM3803">
        <v>1169375</v>
      </c>
      <c r="AP3803" s="287" t="str">
        <f>IFERROR(IF(Table_Merge1[[#This Row],[LME Zinc stock]]*Table_Merge1[[#This Row],[Nima.مقدار]]=0,"",Table_Merge1[[#This Row],[LME Zinc stock]]*Table_Merge1[[#This Row],[Nima.مقدار]]),"")</f>
        <v/>
      </c>
      <c r="AQ3803" s="287" t="str">
        <f>IFERROR(IF(Table_Merge1[[#This Row],[LME Zinc 3-month]]*Table_Merge1[[#This Row],[Nima.مقدار]]=0,"",Table_Merge1[[#This Row],[LME Zinc 3-month]]*Table_Merge1[[#This Row],[Nima.مقدار]]),"")</f>
        <v/>
      </c>
      <c r="AR3803" s="288" t="str">
        <f>IFERROR(IF(Table_Merge1[[#This Row],[LME Zinc stock]]*Table_Merge1[[#This Row],[Azad.Sell]]=0,"",Table_Merge1[[#This Row],[LME Zinc stock]]*Table_Merge1[[#This Row],[Azad.Sell]]),"")</f>
        <v/>
      </c>
      <c r="AS3803" s="288" t="str">
        <f>IFERROR(IF(Table_Merge1[[#This Row],[LME Zinc 3-month]]*Table_Merge1[[#This Row],[Azad.Sell]]=0,"",Table_Merge1[[#This Row],[LME Zinc 3-month]]*Table_Merge1[[#This Row],[Azad.Sell]]),"")</f>
        <v/>
      </c>
      <c r="AT3803"/>
    </row>
    <row r="3804" spans="15:46" x14ac:dyDescent="0.25">
      <c r="O3804" s="283" t="str">
        <f>IFERROR(DATE(Table7[[#This Row],[year]],MONTH(DATEVALUE(Table7[[#This Row],[month]]&amp;"1")),Table7[[#This Row],[day]]),"")</f>
        <v/>
      </c>
      <c r="P3804" s="257"/>
      <c r="Q3804" s="257"/>
      <c r="R3804" s="257"/>
      <c r="S3804" s="257"/>
      <c r="T3804" s="257"/>
      <c r="U3804" s="257"/>
      <c r="V3804" s="257"/>
      <c r="X3804" s="260">
        <v>39665</v>
      </c>
      <c r="Z3804" s="260">
        <v>11</v>
      </c>
      <c r="AB3804" s="260" t="str">
        <f>IFERROR(IFERROR(VLOOKUP(Table_Merge1[[#This Row],[Column1]],Table11[#All],2,FALSE),LEFT(AB3805,8)&amp;IF(LEN((RIGHT(AB3805,2)+1))&lt;2,"0"&amp;(RIGHT(AB3805,2)+1),(RIGHT(AB3805,2)-1))),"")</f>
        <v/>
      </c>
      <c r="AC3804" s="259" t="str">
        <f>LEFT(Table_Merge1[[#This Row],[Column2]],4)</f>
        <v/>
      </c>
      <c r="AD3804" s="259" t="str">
        <f>RIGHT(LEFT(Table_Merge1[[#This Row],[Column2]],7),2)</f>
        <v/>
      </c>
      <c r="AE3804" s="259" t="str">
        <f>RIGHT(Table_Merge1[[#This Row],[Column2]],2)</f>
        <v/>
      </c>
      <c r="AH3804" s="260">
        <v>2008</v>
      </c>
      <c r="AI3804" t="s">
        <v>3445</v>
      </c>
      <c r="AJ3804" s="260">
        <v>5</v>
      </c>
      <c r="AK3804">
        <v>884</v>
      </c>
      <c r="AL3804">
        <v>2753</v>
      </c>
      <c r="AM3804">
        <v>1168125</v>
      </c>
      <c r="AP3804" s="287" t="str">
        <f>IFERROR(IF(Table_Merge1[[#This Row],[LME Zinc stock]]*Table_Merge1[[#This Row],[Nima.مقدار]]=0,"",Table_Merge1[[#This Row],[LME Zinc stock]]*Table_Merge1[[#This Row],[Nima.مقدار]]),"")</f>
        <v/>
      </c>
      <c r="AQ3804" s="287" t="str">
        <f>IFERROR(IF(Table_Merge1[[#This Row],[LME Zinc 3-month]]*Table_Merge1[[#This Row],[Nima.مقدار]]=0,"",Table_Merge1[[#This Row],[LME Zinc 3-month]]*Table_Merge1[[#This Row],[Nima.مقدار]]),"")</f>
        <v/>
      </c>
      <c r="AR3804" s="288" t="str">
        <f>IFERROR(IF(Table_Merge1[[#This Row],[LME Zinc stock]]*Table_Merge1[[#This Row],[Azad.Sell]]=0,"",Table_Merge1[[#This Row],[LME Zinc stock]]*Table_Merge1[[#This Row],[Azad.Sell]]),"")</f>
        <v/>
      </c>
      <c r="AS3804" s="288" t="str">
        <f>IFERROR(IF(Table_Merge1[[#This Row],[LME Zinc 3-month]]*Table_Merge1[[#This Row],[Azad.Sell]]=0,"",Table_Merge1[[#This Row],[LME Zinc 3-month]]*Table_Merge1[[#This Row],[Azad.Sell]]),"")</f>
        <v/>
      </c>
      <c r="AT3804"/>
    </row>
    <row r="3805" spans="15:46" x14ac:dyDescent="0.25">
      <c r="O3805" s="283" t="str">
        <f>IFERROR(DATE(Table7[[#This Row],[year]],MONTH(DATEVALUE(Table7[[#This Row],[month]]&amp;"1")),Table7[[#This Row],[day]]),"")</f>
        <v/>
      </c>
      <c r="P3805" s="257"/>
      <c r="Q3805" s="257"/>
      <c r="R3805" s="257"/>
      <c r="S3805" s="257"/>
      <c r="T3805" s="257"/>
      <c r="U3805" s="257"/>
      <c r="V3805" s="257"/>
      <c r="X3805" s="260">
        <v>39664</v>
      </c>
      <c r="Z3805" s="260">
        <v>11</v>
      </c>
      <c r="AB3805" s="260" t="str">
        <f>IFERROR(IFERROR(VLOOKUP(Table_Merge1[[#This Row],[Column1]],Table11[#All],2,FALSE),LEFT(AB3806,8)&amp;IF(LEN((RIGHT(AB3806,2)+1))&lt;2,"0"&amp;(RIGHT(AB3806,2)+1),(RIGHT(AB3806,2)-1))),"")</f>
        <v/>
      </c>
      <c r="AC3805" s="259" t="str">
        <f>LEFT(Table_Merge1[[#This Row],[Column2]],4)</f>
        <v/>
      </c>
      <c r="AD3805" s="259" t="str">
        <f>RIGHT(LEFT(Table_Merge1[[#This Row],[Column2]],7),2)</f>
        <v/>
      </c>
      <c r="AE3805" s="259" t="str">
        <f>RIGHT(Table_Merge1[[#This Row],[Column2]],2)</f>
        <v/>
      </c>
      <c r="AH3805" s="260">
        <v>2008</v>
      </c>
      <c r="AI3805" t="s">
        <v>3445</v>
      </c>
      <c r="AJ3805" s="260">
        <v>4</v>
      </c>
      <c r="AK3805">
        <v>910</v>
      </c>
      <c r="AL3805">
        <v>2779</v>
      </c>
      <c r="AM3805">
        <v>1162525</v>
      </c>
      <c r="AP3805" s="287" t="str">
        <f>IFERROR(IF(Table_Merge1[[#This Row],[LME Zinc stock]]*Table_Merge1[[#This Row],[Nima.مقدار]]=0,"",Table_Merge1[[#This Row],[LME Zinc stock]]*Table_Merge1[[#This Row],[Nima.مقدار]]),"")</f>
        <v/>
      </c>
      <c r="AQ3805" s="287" t="str">
        <f>IFERROR(IF(Table_Merge1[[#This Row],[LME Zinc 3-month]]*Table_Merge1[[#This Row],[Nima.مقدار]]=0,"",Table_Merge1[[#This Row],[LME Zinc 3-month]]*Table_Merge1[[#This Row],[Nima.مقدار]]),"")</f>
        <v/>
      </c>
      <c r="AR3805" s="288" t="str">
        <f>IFERROR(IF(Table_Merge1[[#This Row],[LME Zinc stock]]*Table_Merge1[[#This Row],[Azad.Sell]]=0,"",Table_Merge1[[#This Row],[LME Zinc stock]]*Table_Merge1[[#This Row],[Azad.Sell]]),"")</f>
        <v/>
      </c>
      <c r="AS3805" s="288" t="str">
        <f>IFERROR(IF(Table_Merge1[[#This Row],[LME Zinc 3-month]]*Table_Merge1[[#This Row],[Azad.Sell]]=0,"",Table_Merge1[[#This Row],[LME Zinc 3-month]]*Table_Merge1[[#This Row],[Azad.Sell]]),"")</f>
        <v/>
      </c>
      <c r="AT3805"/>
    </row>
    <row r="3806" spans="15:46" x14ac:dyDescent="0.25">
      <c r="O3806" s="283" t="str">
        <f>IFERROR(DATE(Table7[[#This Row],[year]],MONTH(DATEVALUE(Table7[[#This Row],[month]]&amp;"1")),Table7[[#This Row],[day]]),"")</f>
        <v/>
      </c>
      <c r="P3806" s="257"/>
      <c r="Q3806" s="257"/>
      <c r="R3806" s="257"/>
      <c r="S3806" s="257"/>
      <c r="T3806" s="257"/>
      <c r="U3806" s="257"/>
      <c r="V3806" s="257"/>
      <c r="X3806" s="260">
        <v>39661</v>
      </c>
      <c r="Z3806" s="260">
        <v>11</v>
      </c>
      <c r="AB3806" s="260" t="str">
        <f>IFERROR(IFERROR(VLOOKUP(Table_Merge1[[#This Row],[Column1]],Table11[#All],2,FALSE),LEFT(AB3807,8)&amp;IF(LEN((RIGHT(AB3807,2)+1))&lt;2,"0"&amp;(RIGHT(AB3807,2)+1),(RIGHT(AB3807,2)-1))),"")</f>
        <v/>
      </c>
      <c r="AC3806" s="259" t="str">
        <f>LEFT(Table_Merge1[[#This Row],[Column2]],4)</f>
        <v/>
      </c>
      <c r="AD3806" s="259" t="str">
        <f>RIGHT(LEFT(Table_Merge1[[#This Row],[Column2]],7),2)</f>
        <v/>
      </c>
      <c r="AE3806" s="259" t="str">
        <f>RIGHT(Table_Merge1[[#This Row],[Column2]],2)</f>
        <v/>
      </c>
      <c r="AH3806" s="260">
        <v>2008</v>
      </c>
      <c r="AI3806" t="s">
        <v>3445</v>
      </c>
      <c r="AJ3806" s="260">
        <v>1</v>
      </c>
      <c r="AK3806">
        <v>909.5</v>
      </c>
      <c r="AL3806">
        <v>2750</v>
      </c>
      <c r="AM3806">
        <v>1164725</v>
      </c>
      <c r="AP3806" s="287" t="str">
        <f>IFERROR(IF(Table_Merge1[[#This Row],[LME Zinc stock]]*Table_Merge1[[#This Row],[Nima.مقدار]]=0,"",Table_Merge1[[#This Row],[LME Zinc stock]]*Table_Merge1[[#This Row],[Nima.مقدار]]),"")</f>
        <v/>
      </c>
      <c r="AQ3806" s="287" t="str">
        <f>IFERROR(IF(Table_Merge1[[#This Row],[LME Zinc 3-month]]*Table_Merge1[[#This Row],[Nima.مقدار]]=0,"",Table_Merge1[[#This Row],[LME Zinc 3-month]]*Table_Merge1[[#This Row],[Nima.مقدار]]),"")</f>
        <v/>
      </c>
      <c r="AR3806" s="288" t="str">
        <f>IFERROR(IF(Table_Merge1[[#This Row],[LME Zinc stock]]*Table_Merge1[[#This Row],[Azad.Sell]]=0,"",Table_Merge1[[#This Row],[LME Zinc stock]]*Table_Merge1[[#This Row],[Azad.Sell]]),"")</f>
        <v/>
      </c>
      <c r="AS3806" s="288" t="str">
        <f>IFERROR(IF(Table_Merge1[[#This Row],[LME Zinc 3-month]]*Table_Merge1[[#This Row],[Azad.Sell]]=0,"",Table_Merge1[[#This Row],[LME Zinc 3-month]]*Table_Merge1[[#This Row],[Azad.Sell]]),"")</f>
        <v/>
      </c>
      <c r="AT3806"/>
    </row>
    <row r="3807" spans="15:46" x14ac:dyDescent="0.25">
      <c r="O3807" s="283" t="str">
        <f>IFERROR(DATE(Table7[[#This Row],[year]],MONTH(DATEVALUE(Table7[[#This Row],[month]]&amp;"1")),Table7[[#This Row],[day]]),"")</f>
        <v/>
      </c>
      <c r="P3807" s="257"/>
      <c r="Q3807" s="257"/>
      <c r="R3807" s="257"/>
      <c r="S3807" s="257"/>
      <c r="T3807" s="257"/>
      <c r="U3807" s="257"/>
      <c r="V3807" s="257"/>
      <c r="X3807" s="260">
        <v>39660</v>
      </c>
      <c r="Z3807" s="260">
        <v>11</v>
      </c>
      <c r="AB3807" s="260" t="str">
        <f>IFERROR(IFERROR(VLOOKUP(Table_Merge1[[#This Row],[Column1]],Table11[#All],2,FALSE),LEFT(AB3808,8)&amp;IF(LEN((RIGHT(AB3808,2)+1))&lt;2,"0"&amp;(RIGHT(AB3808,2)+1),(RIGHT(AB3808,2)-1))),"")</f>
        <v/>
      </c>
      <c r="AC3807" s="259" t="str">
        <f>LEFT(Table_Merge1[[#This Row],[Column2]],4)</f>
        <v/>
      </c>
      <c r="AD3807" s="259" t="str">
        <f>RIGHT(LEFT(Table_Merge1[[#This Row],[Column2]],7),2)</f>
        <v/>
      </c>
      <c r="AE3807" s="259" t="str">
        <f>RIGHT(Table_Merge1[[#This Row],[Column2]],2)</f>
        <v/>
      </c>
      <c r="AH3807" s="260">
        <v>2008</v>
      </c>
      <c r="AI3807" t="s">
        <v>3443</v>
      </c>
      <c r="AJ3807" s="260">
        <v>31</v>
      </c>
      <c r="AK3807">
        <v>912</v>
      </c>
      <c r="AL3807">
        <v>2793</v>
      </c>
      <c r="AM3807">
        <v>1164500</v>
      </c>
      <c r="AP3807" s="287" t="str">
        <f>IFERROR(IF(Table_Merge1[[#This Row],[LME Zinc stock]]*Table_Merge1[[#This Row],[Nima.مقدار]]=0,"",Table_Merge1[[#This Row],[LME Zinc stock]]*Table_Merge1[[#This Row],[Nima.مقدار]]),"")</f>
        <v/>
      </c>
      <c r="AQ3807" s="287" t="str">
        <f>IFERROR(IF(Table_Merge1[[#This Row],[LME Zinc 3-month]]*Table_Merge1[[#This Row],[Nima.مقدار]]=0,"",Table_Merge1[[#This Row],[LME Zinc 3-month]]*Table_Merge1[[#This Row],[Nima.مقدار]]),"")</f>
        <v/>
      </c>
      <c r="AR3807" s="288" t="str">
        <f>IFERROR(IF(Table_Merge1[[#This Row],[LME Zinc stock]]*Table_Merge1[[#This Row],[Azad.Sell]]=0,"",Table_Merge1[[#This Row],[LME Zinc stock]]*Table_Merge1[[#This Row],[Azad.Sell]]),"")</f>
        <v/>
      </c>
      <c r="AS3807" s="288" t="str">
        <f>IFERROR(IF(Table_Merge1[[#This Row],[LME Zinc 3-month]]*Table_Merge1[[#This Row],[Azad.Sell]]=0,"",Table_Merge1[[#This Row],[LME Zinc 3-month]]*Table_Merge1[[#This Row],[Azad.Sell]]),"")</f>
        <v/>
      </c>
      <c r="AT3807"/>
    </row>
    <row r="3808" spans="15:46" x14ac:dyDescent="0.25">
      <c r="O3808" s="283" t="str">
        <f>IFERROR(DATE(Table7[[#This Row],[year]],MONTH(DATEVALUE(Table7[[#This Row],[month]]&amp;"1")),Table7[[#This Row],[day]]),"")</f>
        <v/>
      </c>
      <c r="P3808" s="257"/>
      <c r="Q3808" s="257"/>
      <c r="R3808" s="257"/>
      <c r="S3808" s="257"/>
      <c r="T3808" s="257"/>
      <c r="U3808" s="257"/>
      <c r="V3808" s="257"/>
      <c r="X3808" s="260">
        <v>39659</v>
      </c>
      <c r="Z3808" s="260">
        <v>11</v>
      </c>
      <c r="AB3808" s="260" t="str">
        <f>IFERROR(IFERROR(VLOOKUP(Table_Merge1[[#This Row],[Column1]],Table11[#All],2,FALSE),LEFT(AB3809,8)&amp;IF(LEN((RIGHT(AB3809,2)+1))&lt;2,"0"&amp;(RIGHT(AB3809,2)+1),(RIGHT(AB3809,2)-1))),"")</f>
        <v/>
      </c>
      <c r="AC3808" s="259" t="str">
        <f>LEFT(Table_Merge1[[#This Row],[Column2]],4)</f>
        <v/>
      </c>
      <c r="AD3808" s="259" t="str">
        <f>RIGHT(LEFT(Table_Merge1[[#This Row],[Column2]],7),2)</f>
        <v/>
      </c>
      <c r="AE3808" s="259" t="str">
        <f>RIGHT(Table_Merge1[[#This Row],[Column2]],2)</f>
        <v/>
      </c>
      <c r="AH3808" s="260">
        <v>2008</v>
      </c>
      <c r="AI3808" t="s">
        <v>3443</v>
      </c>
      <c r="AJ3808" s="260">
        <v>30</v>
      </c>
      <c r="AK3808">
        <v>914.1</v>
      </c>
      <c r="AL3808">
        <v>2775</v>
      </c>
      <c r="AM3808">
        <v>1156150</v>
      </c>
      <c r="AP3808" s="287" t="str">
        <f>IFERROR(IF(Table_Merge1[[#This Row],[LME Zinc stock]]*Table_Merge1[[#This Row],[Nima.مقدار]]=0,"",Table_Merge1[[#This Row],[LME Zinc stock]]*Table_Merge1[[#This Row],[Nima.مقدار]]),"")</f>
        <v/>
      </c>
      <c r="AQ3808" s="287" t="str">
        <f>IFERROR(IF(Table_Merge1[[#This Row],[LME Zinc 3-month]]*Table_Merge1[[#This Row],[Nima.مقدار]]=0,"",Table_Merge1[[#This Row],[LME Zinc 3-month]]*Table_Merge1[[#This Row],[Nima.مقدار]]),"")</f>
        <v/>
      </c>
      <c r="AR3808" s="288" t="str">
        <f>IFERROR(IF(Table_Merge1[[#This Row],[LME Zinc stock]]*Table_Merge1[[#This Row],[Azad.Sell]]=0,"",Table_Merge1[[#This Row],[LME Zinc stock]]*Table_Merge1[[#This Row],[Azad.Sell]]),"")</f>
        <v/>
      </c>
      <c r="AS3808" s="288" t="str">
        <f>IFERROR(IF(Table_Merge1[[#This Row],[LME Zinc 3-month]]*Table_Merge1[[#This Row],[Azad.Sell]]=0,"",Table_Merge1[[#This Row],[LME Zinc 3-month]]*Table_Merge1[[#This Row],[Azad.Sell]]),"")</f>
        <v/>
      </c>
      <c r="AT3808"/>
    </row>
    <row r="3809" spans="15:46" x14ac:dyDescent="0.25">
      <c r="O3809" s="283" t="str">
        <f>IFERROR(DATE(Table7[[#This Row],[year]],MONTH(DATEVALUE(Table7[[#This Row],[month]]&amp;"1")),Table7[[#This Row],[day]]),"")</f>
        <v/>
      </c>
      <c r="P3809" s="257"/>
      <c r="Q3809" s="257"/>
      <c r="R3809" s="257"/>
      <c r="S3809" s="257"/>
      <c r="T3809" s="257"/>
      <c r="U3809" s="257"/>
      <c r="V3809" s="257"/>
      <c r="X3809" s="260">
        <v>39658</v>
      </c>
      <c r="Z3809" s="260">
        <v>11</v>
      </c>
      <c r="AB3809" s="260" t="str">
        <f>IFERROR(IFERROR(VLOOKUP(Table_Merge1[[#This Row],[Column1]],Table11[#All],2,FALSE),LEFT(AB3810,8)&amp;IF(LEN((RIGHT(AB3810,2)+1))&lt;2,"0"&amp;(RIGHT(AB3810,2)+1),(RIGHT(AB3810,2)-1))),"")</f>
        <v/>
      </c>
      <c r="AC3809" s="259" t="str">
        <f>LEFT(Table_Merge1[[#This Row],[Column2]],4)</f>
        <v/>
      </c>
      <c r="AD3809" s="259" t="str">
        <f>RIGHT(LEFT(Table_Merge1[[#This Row],[Column2]],7),2)</f>
        <v/>
      </c>
      <c r="AE3809" s="259" t="str">
        <f>RIGHT(Table_Merge1[[#This Row],[Column2]],2)</f>
        <v/>
      </c>
      <c r="AH3809" s="260">
        <v>2008</v>
      </c>
      <c r="AI3809" t="s">
        <v>3443</v>
      </c>
      <c r="AJ3809" s="260">
        <v>29</v>
      </c>
      <c r="AK3809">
        <v>928.75</v>
      </c>
      <c r="AL3809">
        <v>2755</v>
      </c>
      <c r="AM3809">
        <v>1131100</v>
      </c>
      <c r="AP3809" s="287" t="str">
        <f>IFERROR(IF(Table_Merge1[[#This Row],[LME Zinc stock]]*Table_Merge1[[#This Row],[Nima.مقدار]]=0,"",Table_Merge1[[#This Row],[LME Zinc stock]]*Table_Merge1[[#This Row],[Nima.مقدار]]),"")</f>
        <v/>
      </c>
      <c r="AQ3809" s="287" t="str">
        <f>IFERROR(IF(Table_Merge1[[#This Row],[LME Zinc 3-month]]*Table_Merge1[[#This Row],[Nima.مقدار]]=0,"",Table_Merge1[[#This Row],[LME Zinc 3-month]]*Table_Merge1[[#This Row],[Nima.مقدار]]),"")</f>
        <v/>
      </c>
      <c r="AR3809" s="288" t="str">
        <f>IFERROR(IF(Table_Merge1[[#This Row],[LME Zinc stock]]*Table_Merge1[[#This Row],[Azad.Sell]]=0,"",Table_Merge1[[#This Row],[LME Zinc stock]]*Table_Merge1[[#This Row],[Azad.Sell]]),"")</f>
        <v/>
      </c>
      <c r="AS3809" s="288" t="str">
        <f>IFERROR(IF(Table_Merge1[[#This Row],[LME Zinc 3-month]]*Table_Merge1[[#This Row],[Azad.Sell]]=0,"",Table_Merge1[[#This Row],[LME Zinc 3-month]]*Table_Merge1[[#This Row],[Azad.Sell]]),"")</f>
        <v/>
      </c>
      <c r="AT3809"/>
    </row>
    <row r="3810" spans="15:46" x14ac:dyDescent="0.25">
      <c r="O3810" s="283" t="str">
        <f>IFERROR(DATE(Table7[[#This Row],[year]],MONTH(DATEVALUE(Table7[[#This Row],[month]]&amp;"1")),Table7[[#This Row],[day]]),"")</f>
        <v/>
      </c>
      <c r="P3810" s="257"/>
      <c r="Q3810" s="257"/>
      <c r="R3810" s="257"/>
      <c r="S3810" s="257"/>
      <c r="T3810" s="257"/>
      <c r="U3810" s="257"/>
      <c r="V3810" s="257"/>
      <c r="X3810" s="260">
        <v>39657</v>
      </c>
      <c r="Z3810" s="260">
        <v>11</v>
      </c>
      <c r="AB3810" s="260" t="str">
        <f>IFERROR(IFERROR(VLOOKUP(Table_Merge1[[#This Row],[Column1]],Table11[#All],2,FALSE),LEFT(AB3811,8)&amp;IF(LEN((RIGHT(AB3811,2)+1))&lt;2,"0"&amp;(RIGHT(AB3811,2)+1),(RIGHT(AB3811,2)-1))),"")</f>
        <v/>
      </c>
      <c r="AC3810" s="259" t="str">
        <f>LEFT(Table_Merge1[[#This Row],[Column2]],4)</f>
        <v/>
      </c>
      <c r="AD3810" s="259" t="str">
        <f>RIGHT(LEFT(Table_Merge1[[#This Row],[Column2]],7),2)</f>
        <v/>
      </c>
      <c r="AE3810" s="259" t="str">
        <f>RIGHT(Table_Merge1[[#This Row],[Column2]],2)</f>
        <v/>
      </c>
      <c r="AH3810" s="260">
        <v>2008</v>
      </c>
      <c r="AI3810" t="s">
        <v>3443</v>
      </c>
      <c r="AJ3810" s="260">
        <v>28</v>
      </c>
      <c r="AK3810">
        <v>929.25</v>
      </c>
      <c r="AL3810">
        <v>2777</v>
      </c>
      <c r="AM3810">
        <v>1128100</v>
      </c>
      <c r="AP3810" s="287" t="str">
        <f>IFERROR(IF(Table_Merge1[[#This Row],[LME Zinc stock]]*Table_Merge1[[#This Row],[Nima.مقدار]]=0,"",Table_Merge1[[#This Row],[LME Zinc stock]]*Table_Merge1[[#This Row],[Nima.مقدار]]),"")</f>
        <v/>
      </c>
      <c r="AQ3810" s="287" t="str">
        <f>IFERROR(IF(Table_Merge1[[#This Row],[LME Zinc 3-month]]*Table_Merge1[[#This Row],[Nima.مقدار]]=0,"",Table_Merge1[[#This Row],[LME Zinc 3-month]]*Table_Merge1[[#This Row],[Nima.مقدار]]),"")</f>
        <v/>
      </c>
      <c r="AR3810" s="288" t="str">
        <f>IFERROR(IF(Table_Merge1[[#This Row],[LME Zinc stock]]*Table_Merge1[[#This Row],[Azad.Sell]]=0,"",Table_Merge1[[#This Row],[LME Zinc stock]]*Table_Merge1[[#This Row],[Azad.Sell]]),"")</f>
        <v/>
      </c>
      <c r="AS3810" s="288" t="str">
        <f>IFERROR(IF(Table_Merge1[[#This Row],[LME Zinc 3-month]]*Table_Merge1[[#This Row],[Azad.Sell]]=0,"",Table_Merge1[[#This Row],[LME Zinc 3-month]]*Table_Merge1[[#This Row],[Azad.Sell]]),"")</f>
        <v/>
      </c>
      <c r="AT3810"/>
    </row>
    <row r="3811" spans="15:46" x14ac:dyDescent="0.25">
      <c r="O3811" s="283" t="str">
        <f>IFERROR(DATE(Table7[[#This Row],[year]],MONTH(DATEVALUE(Table7[[#This Row],[month]]&amp;"1")),Table7[[#This Row],[day]]),"")</f>
        <v/>
      </c>
      <c r="P3811" s="257"/>
      <c r="Q3811" s="257"/>
      <c r="R3811" s="257"/>
      <c r="S3811" s="257"/>
      <c r="T3811" s="257"/>
      <c r="U3811" s="257"/>
      <c r="V3811" s="257"/>
      <c r="X3811" s="260">
        <v>39654</v>
      </c>
      <c r="Z3811" s="260">
        <v>11</v>
      </c>
      <c r="AB3811" s="260" t="str">
        <f>IFERROR(IFERROR(VLOOKUP(Table_Merge1[[#This Row],[Column1]],Table11[#All],2,FALSE),LEFT(AB3812,8)&amp;IF(LEN((RIGHT(AB3812,2)+1))&lt;2,"0"&amp;(RIGHT(AB3812,2)+1),(RIGHT(AB3812,2)-1))),"")</f>
        <v/>
      </c>
      <c r="AC3811" s="259" t="str">
        <f>LEFT(Table_Merge1[[#This Row],[Column2]],4)</f>
        <v/>
      </c>
      <c r="AD3811" s="259" t="str">
        <f>RIGHT(LEFT(Table_Merge1[[#This Row],[Column2]],7),2)</f>
        <v/>
      </c>
      <c r="AE3811" s="259" t="str">
        <f>RIGHT(Table_Merge1[[#This Row],[Column2]],2)</f>
        <v/>
      </c>
      <c r="AH3811" s="260">
        <v>2008</v>
      </c>
      <c r="AI3811" t="s">
        <v>3443</v>
      </c>
      <c r="AJ3811" s="260">
        <v>25</v>
      </c>
      <c r="AK3811">
        <v>932.25</v>
      </c>
      <c r="AL3811">
        <v>2766</v>
      </c>
      <c r="AM3811">
        <v>1123375</v>
      </c>
      <c r="AP3811" s="287" t="str">
        <f>IFERROR(IF(Table_Merge1[[#This Row],[LME Zinc stock]]*Table_Merge1[[#This Row],[Nima.مقدار]]=0,"",Table_Merge1[[#This Row],[LME Zinc stock]]*Table_Merge1[[#This Row],[Nima.مقدار]]),"")</f>
        <v/>
      </c>
      <c r="AQ3811" s="287" t="str">
        <f>IFERROR(IF(Table_Merge1[[#This Row],[LME Zinc 3-month]]*Table_Merge1[[#This Row],[Nima.مقدار]]=0,"",Table_Merge1[[#This Row],[LME Zinc 3-month]]*Table_Merge1[[#This Row],[Nima.مقدار]]),"")</f>
        <v/>
      </c>
      <c r="AR3811" s="288" t="str">
        <f>IFERROR(IF(Table_Merge1[[#This Row],[LME Zinc stock]]*Table_Merge1[[#This Row],[Azad.Sell]]=0,"",Table_Merge1[[#This Row],[LME Zinc stock]]*Table_Merge1[[#This Row],[Azad.Sell]]),"")</f>
        <v/>
      </c>
      <c r="AS3811" s="288" t="str">
        <f>IFERROR(IF(Table_Merge1[[#This Row],[LME Zinc 3-month]]*Table_Merge1[[#This Row],[Azad.Sell]]=0,"",Table_Merge1[[#This Row],[LME Zinc 3-month]]*Table_Merge1[[#This Row],[Azad.Sell]]),"")</f>
        <v/>
      </c>
      <c r="AT3811"/>
    </row>
    <row r="3812" spans="15:46" x14ac:dyDescent="0.25">
      <c r="O3812" s="283" t="str">
        <f>IFERROR(DATE(Table7[[#This Row],[year]],MONTH(DATEVALUE(Table7[[#This Row],[month]]&amp;"1")),Table7[[#This Row],[day]]),"")</f>
        <v/>
      </c>
      <c r="P3812" s="257"/>
      <c r="Q3812" s="257"/>
      <c r="R3812" s="257"/>
      <c r="S3812" s="257"/>
      <c r="T3812" s="257"/>
      <c r="U3812" s="257"/>
      <c r="V3812" s="257"/>
      <c r="X3812" s="260">
        <v>39653</v>
      </c>
      <c r="Z3812" s="260">
        <v>11</v>
      </c>
      <c r="AB3812" s="260" t="str">
        <f>IFERROR(IFERROR(VLOOKUP(Table_Merge1[[#This Row],[Column1]],Table11[#All],2,FALSE),LEFT(AB3813,8)&amp;IF(LEN((RIGHT(AB3813,2)+1))&lt;2,"0"&amp;(RIGHT(AB3813,2)+1),(RIGHT(AB3813,2)-1))),"")</f>
        <v/>
      </c>
      <c r="AC3812" s="259" t="str">
        <f>LEFT(Table_Merge1[[#This Row],[Column2]],4)</f>
        <v/>
      </c>
      <c r="AD3812" s="259" t="str">
        <f>RIGHT(LEFT(Table_Merge1[[#This Row],[Column2]],7),2)</f>
        <v/>
      </c>
      <c r="AE3812" s="259" t="str">
        <f>RIGHT(Table_Merge1[[#This Row],[Column2]],2)</f>
        <v/>
      </c>
      <c r="AH3812" s="260">
        <v>2008</v>
      </c>
      <c r="AI3812" t="s">
        <v>3443</v>
      </c>
      <c r="AJ3812" s="260">
        <v>24</v>
      </c>
      <c r="AK3812">
        <v>927.75</v>
      </c>
      <c r="AL3812">
        <v>2812</v>
      </c>
      <c r="AM3812">
        <v>1124325</v>
      </c>
      <c r="AP3812" s="287" t="str">
        <f>IFERROR(IF(Table_Merge1[[#This Row],[LME Zinc stock]]*Table_Merge1[[#This Row],[Nima.مقدار]]=0,"",Table_Merge1[[#This Row],[LME Zinc stock]]*Table_Merge1[[#This Row],[Nima.مقدار]]),"")</f>
        <v/>
      </c>
      <c r="AQ3812" s="287" t="str">
        <f>IFERROR(IF(Table_Merge1[[#This Row],[LME Zinc 3-month]]*Table_Merge1[[#This Row],[Nima.مقدار]]=0,"",Table_Merge1[[#This Row],[LME Zinc 3-month]]*Table_Merge1[[#This Row],[Nima.مقدار]]),"")</f>
        <v/>
      </c>
      <c r="AR3812" s="288" t="str">
        <f>IFERROR(IF(Table_Merge1[[#This Row],[LME Zinc stock]]*Table_Merge1[[#This Row],[Azad.Sell]]=0,"",Table_Merge1[[#This Row],[LME Zinc stock]]*Table_Merge1[[#This Row],[Azad.Sell]]),"")</f>
        <v/>
      </c>
      <c r="AS3812" s="288" t="str">
        <f>IFERROR(IF(Table_Merge1[[#This Row],[LME Zinc 3-month]]*Table_Merge1[[#This Row],[Azad.Sell]]=0,"",Table_Merge1[[#This Row],[LME Zinc 3-month]]*Table_Merge1[[#This Row],[Azad.Sell]]),"")</f>
        <v/>
      </c>
      <c r="AT3812"/>
    </row>
    <row r="3813" spans="15:46" x14ac:dyDescent="0.25">
      <c r="O3813" s="283" t="str">
        <f>IFERROR(DATE(Table7[[#This Row],[year]],MONTH(DATEVALUE(Table7[[#This Row],[month]]&amp;"1")),Table7[[#This Row],[day]]),"")</f>
        <v/>
      </c>
      <c r="P3813" s="257"/>
      <c r="Q3813" s="257"/>
      <c r="R3813" s="257"/>
      <c r="S3813" s="257"/>
      <c r="T3813" s="257"/>
      <c r="U3813" s="257"/>
      <c r="V3813" s="257"/>
      <c r="X3813" s="260">
        <v>39652</v>
      </c>
      <c r="Z3813" s="260">
        <v>11</v>
      </c>
      <c r="AB3813" s="260" t="str">
        <f>IFERROR(IFERROR(VLOOKUP(Table_Merge1[[#This Row],[Column1]],Table11[#All],2,FALSE),LEFT(AB3814,8)&amp;IF(LEN((RIGHT(AB3814,2)+1))&lt;2,"0"&amp;(RIGHT(AB3814,2)+1),(RIGHT(AB3814,2)-1))),"")</f>
        <v/>
      </c>
      <c r="AC3813" s="259" t="str">
        <f>LEFT(Table_Merge1[[#This Row],[Column2]],4)</f>
        <v/>
      </c>
      <c r="AD3813" s="259" t="str">
        <f>RIGHT(LEFT(Table_Merge1[[#This Row],[Column2]],7),2)</f>
        <v/>
      </c>
      <c r="AE3813" s="259" t="str">
        <f>RIGHT(Table_Merge1[[#This Row],[Column2]],2)</f>
        <v/>
      </c>
      <c r="AH3813" s="260">
        <v>2008</v>
      </c>
      <c r="AI3813" t="s">
        <v>3443</v>
      </c>
      <c r="AJ3813" s="260">
        <v>23</v>
      </c>
      <c r="AK3813">
        <v>934.75</v>
      </c>
      <c r="AL3813">
        <v>2777</v>
      </c>
      <c r="AM3813">
        <v>1123125</v>
      </c>
      <c r="AP3813" s="287" t="str">
        <f>IFERROR(IF(Table_Merge1[[#This Row],[LME Zinc stock]]*Table_Merge1[[#This Row],[Nima.مقدار]]=0,"",Table_Merge1[[#This Row],[LME Zinc stock]]*Table_Merge1[[#This Row],[Nima.مقدار]]),"")</f>
        <v/>
      </c>
      <c r="AQ3813" s="287" t="str">
        <f>IFERROR(IF(Table_Merge1[[#This Row],[LME Zinc 3-month]]*Table_Merge1[[#This Row],[Nima.مقدار]]=0,"",Table_Merge1[[#This Row],[LME Zinc 3-month]]*Table_Merge1[[#This Row],[Nima.مقدار]]),"")</f>
        <v/>
      </c>
      <c r="AR3813" s="288" t="str">
        <f>IFERROR(IF(Table_Merge1[[#This Row],[LME Zinc stock]]*Table_Merge1[[#This Row],[Azad.Sell]]=0,"",Table_Merge1[[#This Row],[LME Zinc stock]]*Table_Merge1[[#This Row],[Azad.Sell]]),"")</f>
        <v/>
      </c>
      <c r="AS3813" s="288" t="str">
        <f>IFERROR(IF(Table_Merge1[[#This Row],[LME Zinc 3-month]]*Table_Merge1[[#This Row],[Azad.Sell]]=0,"",Table_Merge1[[#This Row],[LME Zinc 3-month]]*Table_Merge1[[#This Row],[Azad.Sell]]),"")</f>
        <v/>
      </c>
      <c r="AT3813"/>
    </row>
    <row r="3814" spans="15:46" x14ac:dyDescent="0.25">
      <c r="O3814" s="283" t="str">
        <f>IFERROR(DATE(Table7[[#This Row],[year]],MONTH(DATEVALUE(Table7[[#This Row],[month]]&amp;"1")),Table7[[#This Row],[day]]),"")</f>
        <v/>
      </c>
      <c r="P3814" s="257"/>
      <c r="Q3814" s="257"/>
      <c r="R3814" s="257"/>
      <c r="S3814" s="257"/>
      <c r="T3814" s="257"/>
      <c r="U3814" s="257"/>
      <c r="V3814" s="257"/>
      <c r="X3814" s="260">
        <v>39651</v>
      </c>
      <c r="Z3814" s="260">
        <v>11</v>
      </c>
      <c r="AB3814" s="260" t="str">
        <f>IFERROR(IFERROR(VLOOKUP(Table_Merge1[[#This Row],[Column1]],Table11[#All],2,FALSE),LEFT(AB3815,8)&amp;IF(LEN((RIGHT(AB3815,2)+1))&lt;2,"0"&amp;(RIGHT(AB3815,2)+1),(RIGHT(AB3815,2)-1))),"")</f>
        <v/>
      </c>
      <c r="AC3814" s="259" t="str">
        <f>LEFT(Table_Merge1[[#This Row],[Column2]],4)</f>
        <v/>
      </c>
      <c r="AD3814" s="259" t="str">
        <f>RIGHT(LEFT(Table_Merge1[[#This Row],[Column2]],7),2)</f>
        <v/>
      </c>
      <c r="AE3814" s="259" t="str">
        <f>RIGHT(Table_Merge1[[#This Row],[Column2]],2)</f>
        <v/>
      </c>
      <c r="AH3814" s="260">
        <v>2008</v>
      </c>
      <c r="AI3814" t="s">
        <v>3443</v>
      </c>
      <c r="AJ3814" s="260">
        <v>22</v>
      </c>
      <c r="AK3814">
        <v>973</v>
      </c>
      <c r="AL3814">
        <v>2811.5</v>
      </c>
      <c r="AM3814">
        <v>1123600</v>
      </c>
      <c r="AP3814" s="287" t="str">
        <f>IFERROR(IF(Table_Merge1[[#This Row],[LME Zinc stock]]*Table_Merge1[[#This Row],[Nima.مقدار]]=0,"",Table_Merge1[[#This Row],[LME Zinc stock]]*Table_Merge1[[#This Row],[Nima.مقدار]]),"")</f>
        <v/>
      </c>
      <c r="AQ3814" s="287" t="str">
        <f>IFERROR(IF(Table_Merge1[[#This Row],[LME Zinc 3-month]]*Table_Merge1[[#This Row],[Nima.مقدار]]=0,"",Table_Merge1[[#This Row],[LME Zinc 3-month]]*Table_Merge1[[#This Row],[Nima.مقدار]]),"")</f>
        <v/>
      </c>
      <c r="AR3814" s="288" t="str">
        <f>IFERROR(IF(Table_Merge1[[#This Row],[LME Zinc stock]]*Table_Merge1[[#This Row],[Azad.Sell]]=0,"",Table_Merge1[[#This Row],[LME Zinc stock]]*Table_Merge1[[#This Row],[Azad.Sell]]),"")</f>
        <v/>
      </c>
      <c r="AS3814" s="288" t="str">
        <f>IFERROR(IF(Table_Merge1[[#This Row],[LME Zinc 3-month]]*Table_Merge1[[#This Row],[Azad.Sell]]=0,"",Table_Merge1[[#This Row],[LME Zinc 3-month]]*Table_Merge1[[#This Row],[Azad.Sell]]),"")</f>
        <v/>
      </c>
      <c r="AT3814"/>
    </row>
    <row r="3815" spans="15:46" x14ac:dyDescent="0.25">
      <c r="O3815" s="283" t="str">
        <f>IFERROR(DATE(Table7[[#This Row],[year]],MONTH(DATEVALUE(Table7[[#This Row],[month]]&amp;"1")),Table7[[#This Row],[day]]),"")</f>
        <v/>
      </c>
      <c r="P3815" s="257"/>
      <c r="Q3815" s="257"/>
      <c r="R3815" s="257"/>
      <c r="S3815" s="257"/>
      <c r="T3815" s="257"/>
      <c r="U3815" s="257"/>
      <c r="V3815" s="257"/>
      <c r="X3815" s="260">
        <v>39650</v>
      </c>
      <c r="Z3815" s="260">
        <v>11</v>
      </c>
      <c r="AB3815" s="260" t="str">
        <f>IFERROR(IFERROR(VLOOKUP(Table_Merge1[[#This Row],[Column1]],Table11[#All],2,FALSE),LEFT(AB3816,8)&amp;IF(LEN((RIGHT(AB3816,2)+1))&lt;2,"0"&amp;(RIGHT(AB3816,2)+1),(RIGHT(AB3816,2)-1))),"")</f>
        <v/>
      </c>
      <c r="AC3815" s="259" t="str">
        <f>LEFT(Table_Merge1[[#This Row],[Column2]],4)</f>
        <v/>
      </c>
      <c r="AD3815" s="259" t="str">
        <f>RIGHT(LEFT(Table_Merge1[[#This Row],[Column2]],7),2)</f>
        <v/>
      </c>
      <c r="AE3815" s="259" t="str">
        <f>RIGHT(Table_Merge1[[#This Row],[Column2]],2)</f>
        <v/>
      </c>
      <c r="AH3815" s="260">
        <v>2008</v>
      </c>
      <c r="AI3815" t="s">
        <v>3443</v>
      </c>
      <c r="AJ3815" s="260">
        <v>21</v>
      </c>
      <c r="AK3815">
        <v>966.25</v>
      </c>
      <c r="AL3815">
        <v>2856</v>
      </c>
      <c r="AM3815">
        <v>1123825</v>
      </c>
      <c r="AP3815" s="287" t="str">
        <f>IFERROR(IF(Table_Merge1[[#This Row],[LME Zinc stock]]*Table_Merge1[[#This Row],[Nima.مقدار]]=0,"",Table_Merge1[[#This Row],[LME Zinc stock]]*Table_Merge1[[#This Row],[Nima.مقدار]]),"")</f>
        <v/>
      </c>
      <c r="AQ3815" s="287" t="str">
        <f>IFERROR(IF(Table_Merge1[[#This Row],[LME Zinc 3-month]]*Table_Merge1[[#This Row],[Nima.مقدار]]=0,"",Table_Merge1[[#This Row],[LME Zinc 3-month]]*Table_Merge1[[#This Row],[Nima.مقدار]]),"")</f>
        <v/>
      </c>
      <c r="AR3815" s="288" t="str">
        <f>IFERROR(IF(Table_Merge1[[#This Row],[LME Zinc stock]]*Table_Merge1[[#This Row],[Azad.Sell]]=0,"",Table_Merge1[[#This Row],[LME Zinc stock]]*Table_Merge1[[#This Row],[Azad.Sell]]),"")</f>
        <v/>
      </c>
      <c r="AS3815" s="288" t="str">
        <f>IFERROR(IF(Table_Merge1[[#This Row],[LME Zinc 3-month]]*Table_Merge1[[#This Row],[Azad.Sell]]=0,"",Table_Merge1[[#This Row],[LME Zinc 3-month]]*Table_Merge1[[#This Row],[Azad.Sell]]),"")</f>
        <v/>
      </c>
      <c r="AT3815"/>
    </row>
    <row r="3816" spans="15:46" x14ac:dyDescent="0.25">
      <c r="O3816" s="283" t="str">
        <f>IFERROR(DATE(Table7[[#This Row],[year]],MONTH(DATEVALUE(Table7[[#This Row],[month]]&amp;"1")),Table7[[#This Row],[day]]),"")</f>
        <v/>
      </c>
      <c r="P3816" s="257"/>
      <c r="Q3816" s="257"/>
      <c r="R3816" s="257"/>
      <c r="S3816" s="257"/>
      <c r="T3816" s="257"/>
      <c r="U3816" s="257"/>
      <c r="V3816" s="257"/>
      <c r="X3816" s="260">
        <v>39647</v>
      </c>
      <c r="Z3816" s="260">
        <v>11</v>
      </c>
      <c r="AB3816" s="260" t="str">
        <f>IFERROR(IFERROR(VLOOKUP(Table_Merge1[[#This Row],[Column1]],Table11[#All],2,FALSE),LEFT(AB3817,8)&amp;IF(LEN((RIGHT(AB3817,2)+1))&lt;2,"0"&amp;(RIGHT(AB3817,2)+1),(RIGHT(AB3817,2)-1))),"")</f>
        <v/>
      </c>
      <c r="AC3816" s="259" t="str">
        <f>LEFT(Table_Merge1[[#This Row],[Column2]],4)</f>
        <v/>
      </c>
      <c r="AD3816" s="259" t="str">
        <f>RIGHT(LEFT(Table_Merge1[[#This Row],[Column2]],7),2)</f>
        <v/>
      </c>
      <c r="AE3816" s="259" t="str">
        <f>RIGHT(Table_Merge1[[#This Row],[Column2]],2)</f>
        <v/>
      </c>
      <c r="AH3816" s="260">
        <v>2008</v>
      </c>
      <c r="AI3816" t="s">
        <v>3443</v>
      </c>
      <c r="AJ3816" s="260">
        <v>18</v>
      </c>
      <c r="AK3816">
        <v>961.5</v>
      </c>
      <c r="AL3816">
        <v>2868</v>
      </c>
      <c r="AM3816">
        <v>1124525</v>
      </c>
      <c r="AP3816" s="287" t="str">
        <f>IFERROR(IF(Table_Merge1[[#This Row],[LME Zinc stock]]*Table_Merge1[[#This Row],[Nima.مقدار]]=0,"",Table_Merge1[[#This Row],[LME Zinc stock]]*Table_Merge1[[#This Row],[Nima.مقدار]]),"")</f>
        <v/>
      </c>
      <c r="AQ3816" s="287" t="str">
        <f>IFERROR(IF(Table_Merge1[[#This Row],[LME Zinc 3-month]]*Table_Merge1[[#This Row],[Nima.مقدار]]=0,"",Table_Merge1[[#This Row],[LME Zinc 3-month]]*Table_Merge1[[#This Row],[Nima.مقدار]]),"")</f>
        <v/>
      </c>
      <c r="AR3816" s="288" t="str">
        <f>IFERROR(IF(Table_Merge1[[#This Row],[LME Zinc stock]]*Table_Merge1[[#This Row],[Azad.Sell]]=0,"",Table_Merge1[[#This Row],[LME Zinc stock]]*Table_Merge1[[#This Row],[Azad.Sell]]),"")</f>
        <v/>
      </c>
      <c r="AS3816" s="288" t="str">
        <f>IFERROR(IF(Table_Merge1[[#This Row],[LME Zinc 3-month]]*Table_Merge1[[#This Row],[Azad.Sell]]=0,"",Table_Merge1[[#This Row],[LME Zinc 3-month]]*Table_Merge1[[#This Row],[Azad.Sell]]),"")</f>
        <v/>
      </c>
      <c r="AT3816"/>
    </row>
    <row r="3817" spans="15:46" x14ac:dyDescent="0.25">
      <c r="O3817" s="283" t="str">
        <f>IFERROR(DATE(Table7[[#This Row],[year]],MONTH(DATEVALUE(Table7[[#This Row],[month]]&amp;"1")),Table7[[#This Row],[day]]),"")</f>
        <v/>
      </c>
      <c r="P3817" s="257"/>
      <c r="Q3817" s="257"/>
      <c r="R3817" s="257"/>
      <c r="S3817" s="257"/>
      <c r="T3817" s="257"/>
      <c r="U3817" s="257"/>
      <c r="V3817" s="257"/>
      <c r="X3817" s="260">
        <v>39646</v>
      </c>
      <c r="Z3817" s="260">
        <v>11</v>
      </c>
      <c r="AB3817" s="260" t="str">
        <f>IFERROR(IFERROR(VLOOKUP(Table_Merge1[[#This Row],[Column1]],Table11[#All],2,FALSE),LEFT(AB3818,8)&amp;IF(LEN((RIGHT(AB3818,2)+1))&lt;2,"0"&amp;(RIGHT(AB3818,2)+1),(RIGHT(AB3818,2)-1))),"")</f>
        <v/>
      </c>
      <c r="AC3817" s="259" t="str">
        <f>LEFT(Table_Merge1[[#This Row],[Column2]],4)</f>
        <v/>
      </c>
      <c r="AD3817" s="259" t="str">
        <f>RIGHT(LEFT(Table_Merge1[[#This Row],[Column2]],7),2)</f>
        <v/>
      </c>
      <c r="AE3817" s="259" t="str">
        <f>RIGHT(Table_Merge1[[#This Row],[Column2]],2)</f>
        <v/>
      </c>
      <c r="AH3817" s="260">
        <v>2008</v>
      </c>
      <c r="AI3817" t="s">
        <v>3443</v>
      </c>
      <c r="AJ3817" s="260">
        <v>17</v>
      </c>
      <c r="AK3817">
        <v>964.5</v>
      </c>
      <c r="AL3817">
        <v>2923</v>
      </c>
      <c r="AM3817">
        <v>1125675</v>
      </c>
      <c r="AP3817" s="287" t="str">
        <f>IFERROR(IF(Table_Merge1[[#This Row],[LME Zinc stock]]*Table_Merge1[[#This Row],[Nima.مقدار]]=0,"",Table_Merge1[[#This Row],[LME Zinc stock]]*Table_Merge1[[#This Row],[Nima.مقدار]]),"")</f>
        <v/>
      </c>
      <c r="AQ3817" s="287" t="str">
        <f>IFERROR(IF(Table_Merge1[[#This Row],[LME Zinc 3-month]]*Table_Merge1[[#This Row],[Nima.مقدار]]=0,"",Table_Merge1[[#This Row],[LME Zinc 3-month]]*Table_Merge1[[#This Row],[Nima.مقدار]]),"")</f>
        <v/>
      </c>
      <c r="AR3817" s="288" t="str">
        <f>IFERROR(IF(Table_Merge1[[#This Row],[LME Zinc stock]]*Table_Merge1[[#This Row],[Azad.Sell]]=0,"",Table_Merge1[[#This Row],[LME Zinc stock]]*Table_Merge1[[#This Row],[Azad.Sell]]),"")</f>
        <v/>
      </c>
      <c r="AS3817" s="288" t="str">
        <f>IFERROR(IF(Table_Merge1[[#This Row],[LME Zinc 3-month]]*Table_Merge1[[#This Row],[Azad.Sell]]=0,"",Table_Merge1[[#This Row],[LME Zinc 3-month]]*Table_Merge1[[#This Row],[Azad.Sell]]),"")</f>
        <v/>
      </c>
      <c r="AT3817"/>
    </row>
    <row r="3818" spans="15:46" x14ac:dyDescent="0.25">
      <c r="O3818" s="283" t="str">
        <f>IFERROR(DATE(Table7[[#This Row],[year]],MONTH(DATEVALUE(Table7[[#This Row],[month]]&amp;"1")),Table7[[#This Row],[day]]),"")</f>
        <v/>
      </c>
      <c r="P3818" s="257"/>
      <c r="Q3818" s="257"/>
      <c r="R3818" s="257"/>
      <c r="S3818" s="257"/>
      <c r="T3818" s="257"/>
      <c r="U3818" s="257"/>
      <c r="V3818" s="257"/>
      <c r="X3818" s="260">
        <v>39645</v>
      </c>
      <c r="Z3818" s="260">
        <v>11</v>
      </c>
      <c r="AB3818" s="260" t="str">
        <f>IFERROR(IFERROR(VLOOKUP(Table_Merge1[[#This Row],[Column1]],Table11[#All],2,FALSE),LEFT(AB3819,8)&amp;IF(LEN((RIGHT(AB3819,2)+1))&lt;2,"0"&amp;(RIGHT(AB3819,2)+1),(RIGHT(AB3819,2)-1))),"")</f>
        <v/>
      </c>
      <c r="AC3818" s="259" t="str">
        <f>LEFT(Table_Merge1[[#This Row],[Column2]],4)</f>
        <v/>
      </c>
      <c r="AD3818" s="259" t="str">
        <f>RIGHT(LEFT(Table_Merge1[[#This Row],[Column2]],7),2)</f>
        <v/>
      </c>
      <c r="AE3818" s="259" t="str">
        <f>RIGHT(Table_Merge1[[#This Row],[Column2]],2)</f>
        <v/>
      </c>
      <c r="AH3818" s="260">
        <v>2008</v>
      </c>
      <c r="AI3818" t="s">
        <v>3443</v>
      </c>
      <c r="AJ3818" s="260">
        <v>16</v>
      </c>
      <c r="AK3818">
        <v>974</v>
      </c>
      <c r="AL3818">
        <v>2914</v>
      </c>
      <c r="AM3818">
        <v>1123050</v>
      </c>
      <c r="AP3818" s="287" t="str">
        <f>IFERROR(IF(Table_Merge1[[#This Row],[LME Zinc stock]]*Table_Merge1[[#This Row],[Nima.مقدار]]=0,"",Table_Merge1[[#This Row],[LME Zinc stock]]*Table_Merge1[[#This Row],[Nima.مقدار]]),"")</f>
        <v/>
      </c>
      <c r="AQ3818" s="287" t="str">
        <f>IFERROR(IF(Table_Merge1[[#This Row],[LME Zinc 3-month]]*Table_Merge1[[#This Row],[Nima.مقدار]]=0,"",Table_Merge1[[#This Row],[LME Zinc 3-month]]*Table_Merge1[[#This Row],[Nima.مقدار]]),"")</f>
        <v/>
      </c>
      <c r="AR3818" s="288" t="str">
        <f>IFERROR(IF(Table_Merge1[[#This Row],[LME Zinc stock]]*Table_Merge1[[#This Row],[Azad.Sell]]=0,"",Table_Merge1[[#This Row],[LME Zinc stock]]*Table_Merge1[[#This Row],[Azad.Sell]]),"")</f>
        <v/>
      </c>
      <c r="AS3818" s="288" t="str">
        <f>IFERROR(IF(Table_Merge1[[#This Row],[LME Zinc 3-month]]*Table_Merge1[[#This Row],[Azad.Sell]]=0,"",Table_Merge1[[#This Row],[LME Zinc 3-month]]*Table_Merge1[[#This Row],[Azad.Sell]]),"")</f>
        <v/>
      </c>
      <c r="AT3818"/>
    </row>
    <row r="3819" spans="15:46" x14ac:dyDescent="0.25">
      <c r="O3819" s="283" t="str">
        <f>IFERROR(DATE(Table7[[#This Row],[year]],MONTH(DATEVALUE(Table7[[#This Row],[month]]&amp;"1")),Table7[[#This Row],[day]]),"")</f>
        <v/>
      </c>
      <c r="P3819" s="257"/>
      <c r="Q3819" s="257"/>
      <c r="R3819" s="257"/>
      <c r="S3819" s="257"/>
      <c r="T3819" s="257"/>
      <c r="U3819" s="257"/>
      <c r="V3819" s="257"/>
      <c r="X3819" s="260">
        <v>39644</v>
      </c>
      <c r="Z3819" s="260">
        <v>12</v>
      </c>
      <c r="AB3819" s="260" t="str">
        <f>IFERROR(IFERROR(VLOOKUP(Table_Merge1[[#This Row],[Column1]],Table11[#All],2,FALSE),LEFT(AB3820,8)&amp;IF(LEN((RIGHT(AB3820,2)+1))&lt;2,"0"&amp;(RIGHT(AB3820,2)+1),(RIGHT(AB3820,2)-1))),"")</f>
        <v/>
      </c>
      <c r="AC3819" s="259" t="str">
        <f>LEFT(Table_Merge1[[#This Row],[Column2]],4)</f>
        <v/>
      </c>
      <c r="AD3819" s="259" t="str">
        <f>RIGHT(LEFT(Table_Merge1[[#This Row],[Column2]],7),2)</f>
        <v/>
      </c>
      <c r="AE3819" s="259" t="str">
        <f>RIGHT(Table_Merge1[[#This Row],[Column2]],2)</f>
        <v/>
      </c>
      <c r="AH3819" s="260">
        <v>2008</v>
      </c>
      <c r="AI3819" t="s">
        <v>3443</v>
      </c>
      <c r="AJ3819" s="260">
        <v>15</v>
      </c>
      <c r="AK3819">
        <v>981.75</v>
      </c>
      <c r="AL3819">
        <v>2880.5</v>
      </c>
      <c r="AM3819">
        <v>1123700</v>
      </c>
      <c r="AP3819" s="287" t="str">
        <f>IFERROR(IF(Table_Merge1[[#This Row],[LME Zinc stock]]*Table_Merge1[[#This Row],[Nima.مقدار]]=0,"",Table_Merge1[[#This Row],[LME Zinc stock]]*Table_Merge1[[#This Row],[Nima.مقدار]]),"")</f>
        <v/>
      </c>
      <c r="AQ3819" s="287" t="str">
        <f>IFERROR(IF(Table_Merge1[[#This Row],[LME Zinc 3-month]]*Table_Merge1[[#This Row],[Nima.مقدار]]=0,"",Table_Merge1[[#This Row],[LME Zinc 3-month]]*Table_Merge1[[#This Row],[Nima.مقدار]]),"")</f>
        <v/>
      </c>
      <c r="AR3819" s="288" t="str">
        <f>IFERROR(IF(Table_Merge1[[#This Row],[LME Zinc stock]]*Table_Merge1[[#This Row],[Azad.Sell]]=0,"",Table_Merge1[[#This Row],[LME Zinc stock]]*Table_Merge1[[#This Row],[Azad.Sell]]),"")</f>
        <v/>
      </c>
      <c r="AS3819" s="288" t="str">
        <f>IFERROR(IF(Table_Merge1[[#This Row],[LME Zinc 3-month]]*Table_Merge1[[#This Row],[Azad.Sell]]=0,"",Table_Merge1[[#This Row],[LME Zinc 3-month]]*Table_Merge1[[#This Row],[Azad.Sell]]),"")</f>
        <v/>
      </c>
      <c r="AT3819"/>
    </row>
    <row r="3820" spans="15:46" x14ac:dyDescent="0.25">
      <c r="O3820" s="283" t="str">
        <f>IFERROR(DATE(Table7[[#This Row],[year]],MONTH(DATEVALUE(Table7[[#This Row],[month]]&amp;"1")),Table7[[#This Row],[day]]),"")</f>
        <v/>
      </c>
      <c r="P3820" s="257"/>
      <c r="Q3820" s="257"/>
      <c r="R3820" s="257"/>
      <c r="S3820" s="257"/>
      <c r="T3820" s="257"/>
      <c r="U3820" s="257"/>
      <c r="V3820" s="257"/>
      <c r="X3820" s="260">
        <v>39643</v>
      </c>
      <c r="Z3820" s="260">
        <v>12</v>
      </c>
      <c r="AB3820" s="260" t="str">
        <f>IFERROR(IFERROR(VLOOKUP(Table_Merge1[[#This Row],[Column1]],Table11[#All],2,FALSE),LEFT(AB3821,8)&amp;IF(LEN((RIGHT(AB3821,2)+1))&lt;2,"0"&amp;(RIGHT(AB3821,2)+1),(RIGHT(AB3821,2)-1))),"")</f>
        <v/>
      </c>
      <c r="AC3820" s="259" t="str">
        <f>LEFT(Table_Merge1[[#This Row],[Column2]],4)</f>
        <v/>
      </c>
      <c r="AD3820" s="259" t="str">
        <f>RIGHT(LEFT(Table_Merge1[[#This Row],[Column2]],7),2)</f>
        <v/>
      </c>
      <c r="AE3820" s="259" t="str">
        <f>RIGHT(Table_Merge1[[#This Row],[Column2]],2)</f>
        <v/>
      </c>
      <c r="AH3820" s="260">
        <v>2008</v>
      </c>
      <c r="AI3820" t="s">
        <v>3443</v>
      </c>
      <c r="AJ3820" s="260">
        <v>14</v>
      </c>
      <c r="AK3820">
        <v>957.75</v>
      </c>
      <c r="AL3820">
        <v>2895</v>
      </c>
      <c r="AM3820">
        <v>1124275</v>
      </c>
      <c r="AP3820" s="287" t="str">
        <f>IFERROR(IF(Table_Merge1[[#This Row],[LME Zinc stock]]*Table_Merge1[[#This Row],[Nima.مقدار]]=0,"",Table_Merge1[[#This Row],[LME Zinc stock]]*Table_Merge1[[#This Row],[Nima.مقدار]]),"")</f>
        <v/>
      </c>
      <c r="AQ3820" s="287" t="str">
        <f>IFERROR(IF(Table_Merge1[[#This Row],[LME Zinc 3-month]]*Table_Merge1[[#This Row],[Nima.مقدار]]=0,"",Table_Merge1[[#This Row],[LME Zinc 3-month]]*Table_Merge1[[#This Row],[Nima.مقدار]]),"")</f>
        <v/>
      </c>
      <c r="AR3820" s="288" t="str">
        <f>IFERROR(IF(Table_Merge1[[#This Row],[LME Zinc stock]]*Table_Merge1[[#This Row],[Azad.Sell]]=0,"",Table_Merge1[[#This Row],[LME Zinc stock]]*Table_Merge1[[#This Row],[Azad.Sell]]),"")</f>
        <v/>
      </c>
      <c r="AS3820" s="288" t="str">
        <f>IFERROR(IF(Table_Merge1[[#This Row],[LME Zinc 3-month]]*Table_Merge1[[#This Row],[Azad.Sell]]=0,"",Table_Merge1[[#This Row],[LME Zinc 3-month]]*Table_Merge1[[#This Row],[Azad.Sell]]),"")</f>
        <v/>
      </c>
      <c r="AT3820"/>
    </row>
    <row r="3821" spans="15:46" x14ac:dyDescent="0.25">
      <c r="O3821" s="283" t="str">
        <f>IFERROR(DATE(Table7[[#This Row],[year]],MONTH(DATEVALUE(Table7[[#This Row],[month]]&amp;"1")),Table7[[#This Row],[day]]),"")</f>
        <v/>
      </c>
      <c r="P3821" s="257"/>
      <c r="Q3821" s="257"/>
      <c r="R3821" s="257"/>
      <c r="S3821" s="257"/>
      <c r="T3821" s="257"/>
      <c r="U3821" s="257"/>
      <c r="V3821" s="257"/>
      <c r="X3821" s="260">
        <v>39640</v>
      </c>
      <c r="Z3821" s="260">
        <v>12</v>
      </c>
      <c r="AB3821" s="260" t="str">
        <f>IFERROR(IFERROR(VLOOKUP(Table_Merge1[[#This Row],[Column1]],Table11[#All],2,FALSE),LEFT(AB3822,8)&amp;IF(LEN((RIGHT(AB3822,2)+1))&lt;2,"0"&amp;(RIGHT(AB3822,2)+1),(RIGHT(AB3822,2)-1))),"")</f>
        <v/>
      </c>
      <c r="AC3821" s="259" t="str">
        <f>LEFT(Table_Merge1[[#This Row],[Column2]],4)</f>
        <v/>
      </c>
      <c r="AD3821" s="259" t="str">
        <f>RIGHT(LEFT(Table_Merge1[[#This Row],[Column2]],7),2)</f>
        <v/>
      </c>
      <c r="AE3821" s="259" t="str">
        <f>RIGHT(Table_Merge1[[#This Row],[Column2]],2)</f>
        <v/>
      </c>
      <c r="AH3821" s="260">
        <v>2008</v>
      </c>
      <c r="AI3821" t="s">
        <v>3443</v>
      </c>
      <c r="AJ3821" s="260">
        <v>11</v>
      </c>
      <c r="AK3821">
        <v>949</v>
      </c>
      <c r="AL3821">
        <v>2921</v>
      </c>
      <c r="AM3821">
        <v>1124225</v>
      </c>
      <c r="AP3821" s="287" t="str">
        <f>IFERROR(IF(Table_Merge1[[#This Row],[LME Zinc stock]]*Table_Merge1[[#This Row],[Nima.مقدار]]=0,"",Table_Merge1[[#This Row],[LME Zinc stock]]*Table_Merge1[[#This Row],[Nima.مقدار]]),"")</f>
        <v/>
      </c>
      <c r="AQ3821" s="287" t="str">
        <f>IFERROR(IF(Table_Merge1[[#This Row],[LME Zinc 3-month]]*Table_Merge1[[#This Row],[Nima.مقدار]]=0,"",Table_Merge1[[#This Row],[LME Zinc 3-month]]*Table_Merge1[[#This Row],[Nima.مقدار]]),"")</f>
        <v/>
      </c>
      <c r="AR3821" s="288" t="str">
        <f>IFERROR(IF(Table_Merge1[[#This Row],[LME Zinc stock]]*Table_Merge1[[#This Row],[Azad.Sell]]=0,"",Table_Merge1[[#This Row],[LME Zinc stock]]*Table_Merge1[[#This Row],[Azad.Sell]]),"")</f>
        <v/>
      </c>
      <c r="AS3821" s="288" t="str">
        <f>IFERROR(IF(Table_Merge1[[#This Row],[LME Zinc 3-month]]*Table_Merge1[[#This Row],[Azad.Sell]]=0,"",Table_Merge1[[#This Row],[LME Zinc 3-month]]*Table_Merge1[[#This Row],[Azad.Sell]]),"")</f>
        <v/>
      </c>
      <c r="AT3821"/>
    </row>
    <row r="3822" spans="15:46" x14ac:dyDescent="0.25">
      <c r="O3822" s="283" t="str">
        <f>IFERROR(DATE(Table7[[#This Row],[year]],MONTH(DATEVALUE(Table7[[#This Row],[month]]&amp;"1")),Table7[[#This Row],[day]]),"")</f>
        <v/>
      </c>
      <c r="P3822" s="257"/>
      <c r="Q3822" s="257"/>
      <c r="R3822" s="257"/>
      <c r="S3822" s="257"/>
      <c r="T3822" s="257"/>
      <c r="U3822" s="257"/>
      <c r="V3822" s="257"/>
      <c r="X3822" s="260">
        <v>39639</v>
      </c>
      <c r="Z3822" s="260">
        <v>12</v>
      </c>
      <c r="AB3822" s="260" t="str">
        <f>IFERROR(IFERROR(VLOOKUP(Table_Merge1[[#This Row],[Column1]],Table11[#All],2,FALSE),LEFT(AB3823,8)&amp;IF(LEN((RIGHT(AB3823,2)+1))&lt;2,"0"&amp;(RIGHT(AB3823,2)+1),(RIGHT(AB3823,2)-1))),"")</f>
        <v/>
      </c>
      <c r="AC3822" s="259" t="str">
        <f>LEFT(Table_Merge1[[#This Row],[Column2]],4)</f>
        <v/>
      </c>
      <c r="AD3822" s="259" t="str">
        <f>RIGHT(LEFT(Table_Merge1[[#This Row],[Column2]],7),2)</f>
        <v/>
      </c>
      <c r="AE3822" s="259" t="str">
        <f>RIGHT(Table_Merge1[[#This Row],[Column2]],2)</f>
        <v/>
      </c>
      <c r="AH3822" s="260">
        <v>2008</v>
      </c>
      <c r="AI3822" t="s">
        <v>3443</v>
      </c>
      <c r="AJ3822" s="260">
        <v>10</v>
      </c>
      <c r="AK3822">
        <v>930.75</v>
      </c>
      <c r="AL3822" t="s">
        <v>3621</v>
      </c>
      <c r="AM3822" t="s">
        <v>3621</v>
      </c>
      <c r="AP3822" s="287" t="str">
        <f>IFERROR(IF(Table_Merge1[[#This Row],[LME Zinc stock]]*Table_Merge1[[#This Row],[Nima.مقدار]]=0,"",Table_Merge1[[#This Row],[LME Zinc stock]]*Table_Merge1[[#This Row],[Nima.مقدار]]),"")</f>
        <v/>
      </c>
      <c r="AQ3822" s="287" t="str">
        <f>IFERROR(IF(Table_Merge1[[#This Row],[LME Zinc 3-month]]*Table_Merge1[[#This Row],[Nima.مقدار]]=0,"",Table_Merge1[[#This Row],[LME Zinc 3-month]]*Table_Merge1[[#This Row],[Nima.مقدار]]),"")</f>
        <v/>
      </c>
      <c r="AR3822" s="288" t="str">
        <f>IFERROR(IF(Table_Merge1[[#This Row],[LME Zinc stock]]*Table_Merge1[[#This Row],[Azad.Sell]]=0,"",Table_Merge1[[#This Row],[LME Zinc stock]]*Table_Merge1[[#This Row],[Azad.Sell]]),"")</f>
        <v/>
      </c>
      <c r="AS3822" s="288" t="str">
        <f>IFERROR(IF(Table_Merge1[[#This Row],[LME Zinc 3-month]]*Table_Merge1[[#This Row],[Azad.Sell]]=0,"",Table_Merge1[[#This Row],[LME Zinc 3-month]]*Table_Merge1[[#This Row],[Azad.Sell]]),"")</f>
        <v/>
      </c>
      <c r="AT3822"/>
    </row>
    <row r="3823" spans="15:46" x14ac:dyDescent="0.25">
      <c r="O3823" s="283" t="str">
        <f>IFERROR(DATE(Table7[[#This Row],[year]],MONTH(DATEVALUE(Table7[[#This Row],[month]]&amp;"1")),Table7[[#This Row],[day]]),"")</f>
        <v/>
      </c>
      <c r="P3823" s="257"/>
      <c r="Q3823" s="257"/>
      <c r="R3823" s="257"/>
      <c r="S3823" s="257"/>
      <c r="T3823" s="257"/>
      <c r="U3823" s="257"/>
      <c r="V3823" s="257"/>
      <c r="X3823" s="260">
        <v>39638</v>
      </c>
      <c r="Z3823" s="260">
        <v>12</v>
      </c>
      <c r="AB3823" s="260" t="str">
        <f>IFERROR(IFERROR(VLOOKUP(Table_Merge1[[#This Row],[Column1]],Table11[#All],2,FALSE),LEFT(AB3824,8)&amp;IF(LEN((RIGHT(AB3824,2)+1))&lt;2,"0"&amp;(RIGHT(AB3824,2)+1),(RIGHT(AB3824,2)-1))),"")</f>
        <v/>
      </c>
      <c r="AC3823" s="259" t="str">
        <f>LEFT(Table_Merge1[[#This Row],[Column2]],4)</f>
        <v/>
      </c>
      <c r="AD3823" s="259" t="str">
        <f>RIGHT(LEFT(Table_Merge1[[#This Row],[Column2]],7),2)</f>
        <v/>
      </c>
      <c r="AE3823" s="259" t="str">
        <f>RIGHT(Table_Merge1[[#This Row],[Column2]],2)</f>
        <v/>
      </c>
      <c r="AH3823" s="260">
        <v>2008</v>
      </c>
      <c r="AI3823" t="s">
        <v>3443</v>
      </c>
      <c r="AJ3823" s="260">
        <v>9</v>
      </c>
      <c r="AK3823">
        <v>923.25</v>
      </c>
      <c r="AL3823">
        <v>2982</v>
      </c>
      <c r="AM3823">
        <v>1125975</v>
      </c>
      <c r="AP3823" s="287" t="str">
        <f>IFERROR(IF(Table_Merge1[[#This Row],[LME Zinc stock]]*Table_Merge1[[#This Row],[Nima.مقدار]]=0,"",Table_Merge1[[#This Row],[LME Zinc stock]]*Table_Merge1[[#This Row],[Nima.مقدار]]),"")</f>
        <v/>
      </c>
      <c r="AQ3823" s="287" t="str">
        <f>IFERROR(IF(Table_Merge1[[#This Row],[LME Zinc 3-month]]*Table_Merge1[[#This Row],[Nima.مقدار]]=0,"",Table_Merge1[[#This Row],[LME Zinc 3-month]]*Table_Merge1[[#This Row],[Nima.مقدار]]),"")</f>
        <v/>
      </c>
      <c r="AR3823" s="288" t="str">
        <f>IFERROR(IF(Table_Merge1[[#This Row],[LME Zinc stock]]*Table_Merge1[[#This Row],[Azad.Sell]]=0,"",Table_Merge1[[#This Row],[LME Zinc stock]]*Table_Merge1[[#This Row],[Azad.Sell]]),"")</f>
        <v/>
      </c>
      <c r="AS3823" s="288" t="str">
        <f>IFERROR(IF(Table_Merge1[[#This Row],[LME Zinc 3-month]]*Table_Merge1[[#This Row],[Azad.Sell]]=0,"",Table_Merge1[[#This Row],[LME Zinc 3-month]]*Table_Merge1[[#This Row],[Azad.Sell]]),"")</f>
        <v/>
      </c>
      <c r="AT3823"/>
    </row>
    <row r="3824" spans="15:46" x14ac:dyDescent="0.25">
      <c r="O3824" s="283" t="str">
        <f>IFERROR(DATE(Table7[[#This Row],[year]],MONTH(DATEVALUE(Table7[[#This Row],[month]]&amp;"1")),Table7[[#This Row],[day]]),"")</f>
        <v/>
      </c>
      <c r="P3824" s="257"/>
      <c r="Q3824" s="257"/>
      <c r="R3824" s="257"/>
      <c r="S3824" s="257"/>
      <c r="T3824" s="257"/>
      <c r="U3824" s="257"/>
      <c r="V3824" s="257"/>
      <c r="X3824" s="260">
        <v>39637</v>
      </c>
      <c r="Z3824" s="260">
        <v>6</v>
      </c>
      <c r="AB3824" s="260" t="str">
        <f>IFERROR(IFERROR(VLOOKUP(Table_Merge1[[#This Row],[Column1]],Table11[#All],2,FALSE),LEFT(AB3825,8)&amp;IF(LEN((RIGHT(AB3825,2)+1))&lt;2,"0"&amp;(RIGHT(AB3825,2)+1),(RIGHT(AB3825,2)-1))),"")</f>
        <v/>
      </c>
      <c r="AC3824" s="259" t="str">
        <f>LEFT(Table_Merge1[[#This Row],[Column2]],4)</f>
        <v/>
      </c>
      <c r="AD3824" s="259" t="str">
        <f>RIGHT(LEFT(Table_Merge1[[#This Row],[Column2]],7),2)</f>
        <v/>
      </c>
      <c r="AE3824" s="259" t="str">
        <f>RIGHT(Table_Merge1[[#This Row],[Column2]],2)</f>
        <v/>
      </c>
      <c r="AH3824" s="260">
        <v>2008</v>
      </c>
      <c r="AI3824" t="s">
        <v>3443</v>
      </c>
      <c r="AJ3824" s="260">
        <v>8</v>
      </c>
      <c r="AK3824">
        <v>929.25</v>
      </c>
      <c r="AL3824">
        <v>2960</v>
      </c>
      <c r="AM3824">
        <v>1123950</v>
      </c>
      <c r="AP3824" s="287" t="str">
        <f>IFERROR(IF(Table_Merge1[[#This Row],[LME Zinc stock]]*Table_Merge1[[#This Row],[Nima.مقدار]]=0,"",Table_Merge1[[#This Row],[LME Zinc stock]]*Table_Merge1[[#This Row],[Nima.مقدار]]),"")</f>
        <v/>
      </c>
      <c r="AQ3824" s="287" t="str">
        <f>IFERROR(IF(Table_Merge1[[#This Row],[LME Zinc 3-month]]*Table_Merge1[[#This Row],[Nima.مقدار]]=0,"",Table_Merge1[[#This Row],[LME Zinc 3-month]]*Table_Merge1[[#This Row],[Nima.مقدار]]),"")</f>
        <v/>
      </c>
      <c r="AR3824" s="288" t="str">
        <f>IFERROR(IF(Table_Merge1[[#This Row],[LME Zinc stock]]*Table_Merge1[[#This Row],[Azad.Sell]]=0,"",Table_Merge1[[#This Row],[LME Zinc stock]]*Table_Merge1[[#This Row],[Azad.Sell]]),"")</f>
        <v/>
      </c>
      <c r="AS3824" s="288" t="str">
        <f>IFERROR(IF(Table_Merge1[[#This Row],[LME Zinc 3-month]]*Table_Merge1[[#This Row],[Azad.Sell]]=0,"",Table_Merge1[[#This Row],[LME Zinc 3-month]]*Table_Merge1[[#This Row],[Azad.Sell]]),"")</f>
        <v/>
      </c>
      <c r="AT3824"/>
    </row>
    <row r="3825" spans="15:22" x14ac:dyDescent="0.25">
      <c r="O3825" s="283" t="str">
        <f>IFERROR(DATE(Table7[[#This Row],[year]],MONTH(DATEVALUE(Table7[[#This Row],[month]]&amp;"1")),Table7[[#This Row],[day]]),"")</f>
        <v/>
      </c>
      <c r="P3825" s="257"/>
      <c r="Q3825" s="257"/>
      <c r="R3825" s="257"/>
      <c r="S3825" s="257"/>
      <c r="T3825" s="257"/>
      <c r="U3825" s="257"/>
      <c r="V3825" s="257"/>
    </row>
    <row r="3826" spans="15:22" x14ac:dyDescent="0.25">
      <c r="O3826" s="283" t="str">
        <f>IFERROR(DATE(Table7[[#This Row],[year]],MONTH(DATEVALUE(Table7[[#This Row],[month]]&amp;"1")),Table7[[#This Row],[day]]),"")</f>
        <v/>
      </c>
      <c r="P3826" s="257"/>
      <c r="Q3826" s="257"/>
      <c r="R3826" s="257"/>
      <c r="S3826" s="257"/>
      <c r="T3826" s="257"/>
      <c r="U3826" s="257"/>
      <c r="V3826" s="257"/>
    </row>
    <row r="3827" spans="15:22" x14ac:dyDescent="0.25">
      <c r="O3827" s="283" t="str">
        <f>IFERROR(DATE(Table7[[#This Row],[year]],MONTH(DATEVALUE(Table7[[#This Row],[month]]&amp;"1")),Table7[[#This Row],[day]]),"")</f>
        <v/>
      </c>
      <c r="P3827" s="257"/>
      <c r="Q3827" s="257"/>
      <c r="R3827" s="257"/>
      <c r="S3827" s="257"/>
      <c r="T3827" s="257"/>
      <c r="U3827" s="257"/>
      <c r="V3827" s="257"/>
    </row>
    <row r="3828" spans="15:22" x14ac:dyDescent="0.25">
      <c r="O3828" s="283" t="str">
        <f>IFERROR(DATE(Table7[[#This Row],[year]],MONTH(DATEVALUE(Table7[[#This Row],[month]]&amp;"1")),Table7[[#This Row],[day]]),"")</f>
        <v/>
      </c>
      <c r="P3828" s="257"/>
      <c r="Q3828" s="257"/>
      <c r="R3828" s="257"/>
      <c r="S3828" s="257"/>
      <c r="T3828" s="257"/>
      <c r="U3828" s="257"/>
      <c r="V3828" s="257"/>
    </row>
    <row r="3829" spans="15:22" x14ac:dyDescent="0.25">
      <c r="O3829" s="283" t="str">
        <f>IFERROR(DATE(Table7[[#This Row],[year]],MONTH(DATEVALUE(Table7[[#This Row],[month]]&amp;"1")),Table7[[#This Row],[day]]),"")</f>
        <v/>
      </c>
      <c r="P3829" s="257"/>
      <c r="Q3829" s="257"/>
      <c r="R3829" s="257"/>
      <c r="S3829" s="257"/>
      <c r="T3829" s="257"/>
      <c r="U3829" s="257"/>
      <c r="V3829" s="257"/>
    </row>
    <row r="3830" spans="15:22" x14ac:dyDescent="0.25">
      <c r="O3830" s="283" t="str">
        <f>IFERROR(DATE(Table7[[#This Row],[year]],MONTH(DATEVALUE(Table7[[#This Row],[month]]&amp;"1")),Table7[[#This Row],[day]]),"")</f>
        <v/>
      </c>
      <c r="P3830" s="257"/>
      <c r="Q3830" s="257"/>
      <c r="R3830" s="257"/>
      <c r="S3830" s="257"/>
      <c r="T3830" s="257"/>
      <c r="U3830" s="257"/>
      <c r="V3830" s="257"/>
    </row>
    <row r="3831" spans="15:22" x14ac:dyDescent="0.25">
      <c r="O3831" s="283" t="str">
        <f>IFERROR(DATE(Table7[[#This Row],[year]],MONTH(DATEVALUE(Table7[[#This Row],[month]]&amp;"1")),Table7[[#This Row],[day]]),"")</f>
        <v/>
      </c>
      <c r="P3831" s="257"/>
      <c r="Q3831" s="257"/>
      <c r="R3831" s="257"/>
      <c r="S3831" s="257"/>
      <c r="T3831" s="257"/>
      <c r="U3831" s="257"/>
      <c r="V3831" s="257"/>
    </row>
    <row r="3832" spans="15:22" x14ac:dyDescent="0.25">
      <c r="O3832" s="283" t="str">
        <f>IFERROR(DATE(Table7[[#This Row],[year]],MONTH(DATEVALUE(Table7[[#This Row],[month]]&amp;"1")),Table7[[#This Row],[day]]),"")</f>
        <v/>
      </c>
      <c r="P3832" s="257"/>
      <c r="Q3832" s="257"/>
      <c r="R3832" s="257"/>
      <c r="S3832" s="257"/>
      <c r="T3832" s="257"/>
      <c r="U3832" s="257"/>
      <c r="V3832" s="257"/>
    </row>
    <row r="3833" spans="15:22" x14ac:dyDescent="0.25">
      <c r="O3833" s="283" t="str">
        <f>IFERROR(DATE(Table7[[#This Row],[year]],MONTH(DATEVALUE(Table7[[#This Row],[month]]&amp;"1")),Table7[[#This Row],[day]]),"")</f>
        <v/>
      </c>
      <c r="P3833" s="257"/>
      <c r="Q3833" s="257"/>
      <c r="R3833" s="257"/>
      <c r="S3833" s="257"/>
      <c r="T3833" s="257"/>
      <c r="U3833" s="257"/>
      <c r="V3833" s="257"/>
    </row>
    <row r="3834" spans="15:22" x14ac:dyDescent="0.25">
      <c r="O3834" s="283" t="str">
        <f>IFERROR(DATE(Table7[[#This Row],[year]],MONTH(DATEVALUE(Table7[[#This Row],[month]]&amp;"1")),Table7[[#This Row],[day]]),"")</f>
        <v/>
      </c>
      <c r="P3834" s="257"/>
      <c r="Q3834" s="257"/>
      <c r="R3834" s="257"/>
      <c r="S3834" s="257"/>
      <c r="T3834" s="257"/>
      <c r="U3834" s="257"/>
      <c r="V3834" s="257"/>
    </row>
    <row r="3835" spans="15:22" x14ac:dyDescent="0.25">
      <c r="O3835" s="283" t="str">
        <f>IFERROR(DATE(Table7[[#This Row],[year]],MONTH(DATEVALUE(Table7[[#This Row],[month]]&amp;"1")),Table7[[#This Row],[day]]),"")</f>
        <v/>
      </c>
      <c r="P3835" s="257"/>
      <c r="Q3835" s="257"/>
      <c r="R3835" s="257"/>
      <c r="S3835" s="257"/>
      <c r="T3835" s="257"/>
      <c r="U3835" s="257"/>
      <c r="V3835" s="257"/>
    </row>
    <row r="3836" spans="15:22" x14ac:dyDescent="0.25">
      <c r="O3836" s="283" t="str">
        <f>IFERROR(DATE(Table7[[#This Row],[year]],MONTH(DATEVALUE(Table7[[#This Row],[month]]&amp;"1")),Table7[[#This Row],[day]]),"")</f>
        <v/>
      </c>
      <c r="P3836" s="257"/>
      <c r="Q3836" s="257"/>
      <c r="R3836" s="257"/>
      <c r="S3836" s="257"/>
      <c r="T3836" s="257"/>
      <c r="U3836" s="257"/>
      <c r="V3836" s="257"/>
    </row>
    <row r="3837" spans="15:22" x14ac:dyDescent="0.25">
      <c r="O3837" s="283" t="str">
        <f>IFERROR(DATE(Table7[[#This Row],[year]],MONTH(DATEVALUE(Table7[[#This Row],[month]]&amp;"1")),Table7[[#This Row],[day]]),"")</f>
        <v/>
      </c>
      <c r="P3837" s="257"/>
      <c r="Q3837" s="257"/>
      <c r="R3837" s="257"/>
      <c r="S3837" s="257"/>
      <c r="T3837" s="257"/>
      <c r="U3837" s="257"/>
      <c r="V3837" s="257"/>
    </row>
    <row r="3838" spans="15:22" x14ac:dyDescent="0.25">
      <c r="O3838" s="283" t="str">
        <f>IFERROR(DATE(Table7[[#This Row],[year]],MONTH(DATEVALUE(Table7[[#This Row],[month]]&amp;"1")),Table7[[#This Row],[day]]),"")</f>
        <v/>
      </c>
      <c r="P3838" s="257"/>
      <c r="Q3838" s="257"/>
      <c r="R3838" s="257"/>
      <c r="S3838" s="257"/>
      <c r="T3838" s="257"/>
      <c r="U3838" s="257"/>
      <c r="V3838" s="257"/>
    </row>
    <row r="3839" spans="15:22" x14ac:dyDescent="0.25">
      <c r="O3839" s="283" t="str">
        <f>IFERROR(DATE(Table7[[#This Row],[year]],MONTH(DATEVALUE(Table7[[#This Row],[month]]&amp;"1")),Table7[[#This Row],[day]]),"")</f>
        <v/>
      </c>
      <c r="P3839" s="257"/>
      <c r="Q3839" s="257"/>
      <c r="R3839" s="257"/>
      <c r="S3839" s="257"/>
      <c r="T3839" s="257"/>
      <c r="U3839" s="257"/>
      <c r="V3839" s="257"/>
    </row>
    <row r="3840" spans="15:22" x14ac:dyDescent="0.25">
      <c r="O3840" s="283" t="str">
        <f>IFERROR(DATE(Table7[[#This Row],[year]],MONTH(DATEVALUE(Table7[[#This Row],[month]]&amp;"1")),Table7[[#This Row],[day]]),"")</f>
        <v/>
      </c>
      <c r="P3840" s="257"/>
      <c r="Q3840" s="257"/>
      <c r="R3840" s="257"/>
      <c r="S3840" s="257"/>
      <c r="T3840" s="257"/>
      <c r="U3840" s="257"/>
      <c r="V3840" s="257"/>
    </row>
    <row r="3841" spans="15:22" x14ac:dyDescent="0.25">
      <c r="O3841" s="283" t="str">
        <f>IFERROR(DATE(Table7[[#This Row],[year]],MONTH(DATEVALUE(Table7[[#This Row],[month]]&amp;"1")),Table7[[#This Row],[day]]),"")</f>
        <v/>
      </c>
      <c r="P3841" s="257"/>
      <c r="Q3841" s="257"/>
      <c r="R3841" s="257"/>
      <c r="S3841" s="257"/>
      <c r="T3841" s="257"/>
      <c r="U3841" s="257"/>
      <c r="V3841" s="257"/>
    </row>
    <row r="3842" spans="15:22" x14ac:dyDescent="0.25">
      <c r="O3842" s="283" t="str">
        <f>IFERROR(DATE(Table7[[#This Row],[year]],MONTH(DATEVALUE(Table7[[#This Row],[month]]&amp;"1")),Table7[[#This Row],[day]]),"")</f>
        <v/>
      </c>
      <c r="P3842" s="257"/>
      <c r="Q3842" s="257"/>
      <c r="R3842" s="257"/>
      <c r="S3842" s="257"/>
      <c r="T3842" s="257"/>
      <c r="U3842" s="257"/>
      <c r="V3842" s="257"/>
    </row>
    <row r="3843" spans="15:22" x14ac:dyDescent="0.25">
      <c r="O3843" s="283" t="str">
        <f>IFERROR(DATE(Table7[[#This Row],[year]],MONTH(DATEVALUE(Table7[[#This Row],[month]]&amp;"1")),Table7[[#This Row],[day]]),"")</f>
        <v/>
      </c>
      <c r="P3843" s="257"/>
      <c r="Q3843" s="257"/>
      <c r="R3843" s="257"/>
      <c r="S3843" s="257"/>
      <c r="T3843" s="257"/>
      <c r="U3843" s="257"/>
      <c r="V3843" s="257"/>
    </row>
    <row r="3844" spans="15:22" x14ac:dyDescent="0.25">
      <c r="O3844" s="283" t="str">
        <f>IFERROR(DATE(Table7[[#This Row],[year]],MONTH(DATEVALUE(Table7[[#This Row],[month]]&amp;"1")),Table7[[#This Row],[day]]),"")</f>
        <v/>
      </c>
      <c r="P3844" s="257"/>
      <c r="Q3844" s="257"/>
      <c r="R3844" s="257"/>
      <c r="S3844" s="257"/>
      <c r="T3844" s="257"/>
      <c r="U3844" s="257"/>
      <c r="V3844" s="257"/>
    </row>
    <row r="3845" spans="15:22" x14ac:dyDescent="0.25">
      <c r="O3845" s="283" t="str">
        <f>IFERROR(DATE(Table7[[#This Row],[year]],MONTH(DATEVALUE(Table7[[#This Row],[month]]&amp;"1")),Table7[[#This Row],[day]]),"")</f>
        <v/>
      </c>
      <c r="P3845" s="257"/>
      <c r="Q3845" s="257"/>
      <c r="R3845" s="257"/>
      <c r="S3845" s="257"/>
      <c r="T3845" s="257"/>
      <c r="U3845" s="257"/>
      <c r="V3845" s="257"/>
    </row>
    <row r="3846" spans="15:22" x14ac:dyDescent="0.25">
      <c r="O3846" s="283" t="str">
        <f>IFERROR(DATE(Table7[[#This Row],[year]],MONTH(DATEVALUE(Table7[[#This Row],[month]]&amp;"1")),Table7[[#This Row],[day]]),"")</f>
        <v/>
      </c>
      <c r="P3846" s="257"/>
      <c r="Q3846" s="257"/>
      <c r="R3846" s="257"/>
      <c r="S3846" s="257"/>
      <c r="T3846" s="257"/>
      <c r="U3846" s="257"/>
      <c r="V3846" s="257"/>
    </row>
    <row r="3847" spans="15:22" x14ac:dyDescent="0.25">
      <c r="O3847" s="283" t="str">
        <f>IFERROR(DATE(Table7[[#This Row],[year]],MONTH(DATEVALUE(Table7[[#This Row],[month]]&amp;"1")),Table7[[#This Row],[day]]),"")</f>
        <v/>
      </c>
      <c r="P3847" s="257"/>
      <c r="Q3847" s="257"/>
      <c r="R3847" s="257"/>
      <c r="S3847" s="257"/>
      <c r="T3847" s="257"/>
      <c r="U3847" s="257"/>
      <c r="V3847" s="257"/>
    </row>
    <row r="3848" spans="15:22" x14ac:dyDescent="0.25">
      <c r="O3848" s="283" t="str">
        <f>IFERROR(DATE(Table7[[#This Row],[year]],MONTH(DATEVALUE(Table7[[#This Row],[month]]&amp;"1")),Table7[[#This Row],[day]]),"")</f>
        <v/>
      </c>
      <c r="P3848" s="257"/>
      <c r="Q3848" s="257"/>
      <c r="R3848" s="257"/>
      <c r="S3848" s="257"/>
      <c r="T3848" s="257"/>
      <c r="U3848" s="257"/>
      <c r="V3848" s="257"/>
    </row>
    <row r="3849" spans="15:22" x14ac:dyDescent="0.25">
      <c r="O3849" s="283" t="str">
        <f>IFERROR(DATE(Table7[[#This Row],[year]],MONTH(DATEVALUE(Table7[[#This Row],[month]]&amp;"1")),Table7[[#This Row],[day]]),"")</f>
        <v/>
      </c>
      <c r="P3849" s="257"/>
      <c r="Q3849" s="257"/>
      <c r="R3849" s="257"/>
      <c r="S3849" s="257"/>
      <c r="T3849" s="257"/>
      <c r="U3849" s="257"/>
      <c r="V3849" s="257"/>
    </row>
    <row r="3850" spans="15:22" x14ac:dyDescent="0.25">
      <c r="O3850" s="283" t="str">
        <f>IFERROR(DATE(Table7[[#This Row],[year]],MONTH(DATEVALUE(Table7[[#This Row],[month]]&amp;"1")),Table7[[#This Row],[day]]),"")</f>
        <v/>
      </c>
      <c r="P3850" s="257"/>
      <c r="Q3850" s="257"/>
      <c r="R3850" s="257"/>
      <c r="S3850" s="257"/>
      <c r="T3850" s="257"/>
      <c r="U3850" s="257"/>
      <c r="V3850" s="257"/>
    </row>
    <row r="3851" spans="15:22" x14ac:dyDescent="0.25">
      <c r="O3851" s="283" t="str">
        <f>IFERROR(DATE(Table7[[#This Row],[year]],MONTH(DATEVALUE(Table7[[#This Row],[month]]&amp;"1")),Table7[[#This Row],[day]]),"")</f>
        <v/>
      </c>
      <c r="P3851" s="257"/>
      <c r="Q3851" s="257"/>
      <c r="R3851" s="257"/>
      <c r="S3851" s="257"/>
      <c r="T3851" s="257"/>
      <c r="U3851" s="257"/>
      <c r="V3851" s="257"/>
    </row>
    <row r="3852" spans="15:22" x14ac:dyDescent="0.25">
      <c r="O3852" s="283" t="str">
        <f>IFERROR(DATE(Table7[[#This Row],[year]],MONTH(DATEVALUE(Table7[[#This Row],[month]]&amp;"1")),Table7[[#This Row],[day]]),"")</f>
        <v/>
      </c>
      <c r="P3852" s="257"/>
      <c r="Q3852" s="257"/>
      <c r="R3852" s="257"/>
      <c r="S3852" s="257"/>
      <c r="T3852" s="257"/>
      <c r="U3852" s="257"/>
      <c r="V3852" s="257"/>
    </row>
    <row r="3853" spans="15:22" x14ac:dyDescent="0.25">
      <c r="O3853" s="283" t="str">
        <f>IFERROR(DATE(Table7[[#This Row],[year]],MONTH(DATEVALUE(Table7[[#This Row],[month]]&amp;"1")),Table7[[#This Row],[day]]),"")</f>
        <v/>
      </c>
      <c r="P3853" s="257"/>
      <c r="Q3853" s="257"/>
      <c r="R3853" s="257"/>
      <c r="S3853" s="257"/>
      <c r="T3853" s="257"/>
      <c r="U3853" s="257"/>
      <c r="V3853" s="257"/>
    </row>
    <row r="3854" spans="15:22" x14ac:dyDescent="0.25">
      <c r="O3854" s="283" t="str">
        <f>IFERROR(DATE(Table7[[#This Row],[year]],MONTH(DATEVALUE(Table7[[#This Row],[month]]&amp;"1")),Table7[[#This Row],[day]]),"")</f>
        <v/>
      </c>
      <c r="P3854" s="257"/>
      <c r="Q3854" s="257"/>
      <c r="R3854" s="257"/>
      <c r="S3854" s="257"/>
      <c r="T3854" s="257"/>
      <c r="U3854" s="257"/>
      <c r="V3854" s="257"/>
    </row>
    <row r="3855" spans="15:22" x14ac:dyDescent="0.25">
      <c r="O3855" s="283" t="str">
        <f>IFERROR(DATE(Table7[[#This Row],[year]],MONTH(DATEVALUE(Table7[[#This Row],[month]]&amp;"1")),Table7[[#This Row],[day]]),"")</f>
        <v/>
      </c>
      <c r="P3855" s="257"/>
      <c r="Q3855" s="257"/>
      <c r="R3855" s="257"/>
      <c r="S3855" s="257"/>
      <c r="T3855" s="257"/>
      <c r="U3855" s="257"/>
      <c r="V3855" s="257"/>
    </row>
    <row r="3856" spans="15:22" x14ac:dyDescent="0.25">
      <c r="O3856" s="283" t="str">
        <f>IFERROR(DATE(Table7[[#This Row],[year]],MONTH(DATEVALUE(Table7[[#This Row],[month]]&amp;"1")),Table7[[#This Row],[day]]),"")</f>
        <v/>
      </c>
      <c r="P3856" s="257"/>
      <c r="Q3856" s="257"/>
      <c r="R3856" s="257"/>
      <c r="S3856" s="257"/>
      <c r="T3856" s="257"/>
      <c r="U3856" s="257"/>
      <c r="V3856" s="257"/>
    </row>
    <row r="3857" spans="15:22" x14ac:dyDescent="0.25">
      <c r="O3857" s="283" t="str">
        <f>IFERROR(DATE(Table7[[#This Row],[year]],MONTH(DATEVALUE(Table7[[#This Row],[month]]&amp;"1")),Table7[[#This Row],[day]]),"")</f>
        <v/>
      </c>
      <c r="P3857" s="257"/>
      <c r="Q3857" s="257"/>
      <c r="R3857" s="257"/>
      <c r="S3857" s="257"/>
      <c r="T3857" s="257"/>
      <c r="U3857" s="257"/>
      <c r="V3857" s="257"/>
    </row>
    <row r="3858" spans="15:22" x14ac:dyDescent="0.25">
      <c r="O3858" s="283" t="str">
        <f>IFERROR(DATE(Table7[[#This Row],[year]],MONTH(DATEVALUE(Table7[[#This Row],[month]]&amp;"1")),Table7[[#This Row],[day]]),"")</f>
        <v/>
      </c>
      <c r="P3858" s="257"/>
      <c r="Q3858" s="257"/>
      <c r="R3858" s="257"/>
      <c r="S3858" s="257"/>
      <c r="T3858" s="257"/>
      <c r="U3858" s="257"/>
      <c r="V3858" s="257"/>
    </row>
    <row r="3859" spans="15:22" x14ac:dyDescent="0.25">
      <c r="O3859" s="283" t="str">
        <f>IFERROR(DATE(Table7[[#This Row],[year]],MONTH(DATEVALUE(Table7[[#This Row],[month]]&amp;"1")),Table7[[#This Row],[day]]),"")</f>
        <v/>
      </c>
      <c r="P3859" s="257"/>
      <c r="Q3859" s="257"/>
      <c r="R3859" s="257"/>
      <c r="S3859" s="257"/>
      <c r="T3859" s="257"/>
      <c r="U3859" s="257"/>
      <c r="V3859" s="257"/>
    </row>
    <row r="3860" spans="15:22" x14ac:dyDescent="0.25">
      <c r="O3860" s="283" t="str">
        <f>IFERROR(DATE(Table7[[#This Row],[year]],MONTH(DATEVALUE(Table7[[#This Row],[month]]&amp;"1")),Table7[[#This Row],[day]]),"")</f>
        <v/>
      </c>
      <c r="P3860" s="257"/>
      <c r="Q3860" s="257"/>
      <c r="R3860" s="257"/>
      <c r="S3860" s="257"/>
      <c r="T3860" s="257"/>
      <c r="U3860" s="257"/>
      <c r="V3860" s="257"/>
    </row>
    <row r="3861" spans="15:22" x14ac:dyDescent="0.25">
      <c r="O3861" s="283" t="str">
        <f>IFERROR(DATE(Table7[[#This Row],[year]],MONTH(DATEVALUE(Table7[[#This Row],[month]]&amp;"1")),Table7[[#This Row],[day]]),"")</f>
        <v/>
      </c>
      <c r="P3861" s="257"/>
      <c r="Q3861" s="257"/>
      <c r="R3861" s="257"/>
      <c r="S3861" s="257"/>
      <c r="T3861" s="257"/>
      <c r="U3861" s="257"/>
      <c r="V3861" s="257"/>
    </row>
    <row r="3862" spans="15:22" x14ac:dyDescent="0.25">
      <c r="O3862" s="283" t="str">
        <f>IFERROR(DATE(Table7[[#This Row],[year]],MONTH(DATEVALUE(Table7[[#This Row],[month]]&amp;"1")),Table7[[#This Row],[day]]),"")</f>
        <v/>
      </c>
      <c r="P3862" s="257"/>
      <c r="Q3862" s="257"/>
      <c r="R3862" s="257"/>
      <c r="S3862" s="257"/>
      <c r="T3862" s="257"/>
      <c r="U3862" s="257"/>
      <c r="V3862" s="257"/>
    </row>
    <row r="3863" spans="15:22" x14ac:dyDescent="0.25">
      <c r="O3863" s="283" t="str">
        <f>IFERROR(DATE(Table7[[#This Row],[year]],MONTH(DATEVALUE(Table7[[#This Row],[month]]&amp;"1")),Table7[[#This Row],[day]]),"")</f>
        <v/>
      </c>
      <c r="P3863" s="257"/>
      <c r="Q3863" s="257"/>
      <c r="R3863" s="257"/>
      <c r="S3863" s="257"/>
      <c r="T3863" s="257"/>
      <c r="U3863" s="257"/>
      <c r="V3863" s="257"/>
    </row>
    <row r="3864" spans="15:22" x14ac:dyDescent="0.25">
      <c r="O3864" s="283" t="str">
        <f>IFERROR(DATE(Table7[[#This Row],[year]],MONTH(DATEVALUE(Table7[[#This Row],[month]]&amp;"1")),Table7[[#This Row],[day]]),"")</f>
        <v/>
      </c>
      <c r="P3864" s="257"/>
      <c r="Q3864" s="257"/>
      <c r="R3864" s="257"/>
      <c r="S3864" s="257"/>
      <c r="T3864" s="257"/>
      <c r="U3864" s="257"/>
      <c r="V3864" s="257"/>
    </row>
    <row r="3865" spans="15:22" x14ac:dyDescent="0.25">
      <c r="O3865" s="283" t="str">
        <f>IFERROR(DATE(Table7[[#This Row],[year]],MONTH(DATEVALUE(Table7[[#This Row],[month]]&amp;"1")),Table7[[#This Row],[day]]),"")</f>
        <v/>
      </c>
      <c r="P3865" s="257"/>
      <c r="Q3865" s="257"/>
      <c r="R3865" s="257"/>
      <c r="S3865" s="257"/>
      <c r="T3865" s="257"/>
      <c r="U3865" s="257"/>
      <c r="V3865" s="257"/>
    </row>
    <row r="3866" spans="15:22" x14ac:dyDescent="0.25">
      <c r="O3866" s="283" t="str">
        <f>IFERROR(DATE(Table7[[#This Row],[year]],MONTH(DATEVALUE(Table7[[#This Row],[month]]&amp;"1")),Table7[[#This Row],[day]]),"")</f>
        <v/>
      </c>
      <c r="P3866" s="257"/>
      <c r="Q3866" s="257"/>
      <c r="R3866" s="257"/>
      <c r="S3866" s="257"/>
      <c r="T3866" s="257"/>
      <c r="U3866" s="257"/>
      <c r="V3866" s="257"/>
    </row>
    <row r="3867" spans="15:22" x14ac:dyDescent="0.25">
      <c r="O3867" s="283" t="str">
        <f>IFERROR(DATE(Table7[[#This Row],[year]],MONTH(DATEVALUE(Table7[[#This Row],[month]]&amp;"1")),Table7[[#This Row],[day]]),"")</f>
        <v/>
      </c>
      <c r="P3867" s="257"/>
      <c r="Q3867" s="257"/>
      <c r="R3867" s="257"/>
      <c r="S3867" s="257"/>
      <c r="T3867" s="257"/>
      <c r="U3867" s="257"/>
      <c r="V3867" s="257"/>
    </row>
    <row r="3868" spans="15:22" x14ac:dyDescent="0.25">
      <c r="O3868" s="283" t="str">
        <f>IFERROR(DATE(Table7[[#This Row],[year]],MONTH(DATEVALUE(Table7[[#This Row],[month]]&amp;"1")),Table7[[#This Row],[day]]),"")</f>
        <v/>
      </c>
      <c r="P3868" s="257"/>
      <c r="Q3868" s="257"/>
      <c r="R3868" s="257"/>
      <c r="S3868" s="257"/>
      <c r="T3868" s="257"/>
      <c r="U3868" s="257"/>
      <c r="V3868" s="257"/>
    </row>
    <row r="3869" spans="15:22" x14ac:dyDescent="0.25">
      <c r="O3869" s="283" t="str">
        <f>IFERROR(DATE(Table7[[#This Row],[year]],MONTH(DATEVALUE(Table7[[#This Row],[month]]&amp;"1")),Table7[[#This Row],[day]]),"")</f>
        <v/>
      </c>
      <c r="P3869" s="257"/>
      <c r="Q3869" s="257"/>
      <c r="R3869" s="257"/>
      <c r="S3869" s="257"/>
      <c r="T3869" s="257"/>
      <c r="U3869" s="257"/>
      <c r="V3869" s="257"/>
    </row>
    <row r="3870" spans="15:22" x14ac:dyDescent="0.25">
      <c r="O3870" s="283" t="str">
        <f>IFERROR(DATE(Table7[[#This Row],[year]],MONTH(DATEVALUE(Table7[[#This Row],[month]]&amp;"1")),Table7[[#This Row],[day]]),"")</f>
        <v/>
      </c>
      <c r="P3870" s="257"/>
      <c r="Q3870" s="257"/>
      <c r="R3870" s="257"/>
      <c r="S3870" s="257"/>
      <c r="T3870" s="257"/>
      <c r="U3870" s="257"/>
      <c r="V3870" s="257"/>
    </row>
    <row r="3871" spans="15:22" x14ac:dyDescent="0.25">
      <c r="O3871" s="283" t="str">
        <f>IFERROR(DATE(Table7[[#This Row],[year]],MONTH(DATEVALUE(Table7[[#This Row],[month]]&amp;"1")),Table7[[#This Row],[day]]),"")</f>
        <v/>
      </c>
      <c r="P3871" s="257"/>
      <c r="Q3871" s="257"/>
      <c r="R3871" s="257"/>
      <c r="S3871" s="257"/>
      <c r="T3871" s="257"/>
      <c r="U3871" s="257"/>
      <c r="V3871" s="257"/>
    </row>
    <row r="3872" spans="15:22" x14ac:dyDescent="0.25">
      <c r="O3872" s="283" t="str">
        <f>IFERROR(DATE(Table7[[#This Row],[year]],MONTH(DATEVALUE(Table7[[#This Row],[month]]&amp;"1")),Table7[[#This Row],[day]]),"")</f>
        <v/>
      </c>
      <c r="P3872" s="257"/>
      <c r="Q3872" s="257"/>
      <c r="R3872" s="257"/>
      <c r="S3872" s="257"/>
      <c r="T3872" s="257"/>
      <c r="U3872" s="257"/>
      <c r="V3872" s="257"/>
    </row>
    <row r="3873" spans="15:22" x14ac:dyDescent="0.25">
      <c r="O3873" s="283" t="str">
        <f>IFERROR(DATE(Table7[[#This Row],[year]],MONTH(DATEVALUE(Table7[[#This Row],[month]]&amp;"1")),Table7[[#This Row],[day]]),"")</f>
        <v/>
      </c>
      <c r="P3873" s="257"/>
      <c r="Q3873" s="257"/>
      <c r="R3873" s="257"/>
      <c r="S3873" s="257"/>
      <c r="T3873" s="257"/>
      <c r="U3873" s="257"/>
      <c r="V3873" s="257"/>
    </row>
    <row r="3874" spans="15:22" x14ac:dyDescent="0.25">
      <c r="O3874" s="283" t="str">
        <f>IFERROR(DATE(Table7[[#This Row],[year]],MONTH(DATEVALUE(Table7[[#This Row],[month]]&amp;"1")),Table7[[#This Row],[day]]),"")</f>
        <v/>
      </c>
      <c r="P3874" s="257"/>
      <c r="Q3874" s="257"/>
      <c r="R3874" s="257"/>
      <c r="S3874" s="257"/>
      <c r="T3874" s="257"/>
      <c r="U3874" s="257"/>
      <c r="V3874" s="257"/>
    </row>
    <row r="3875" spans="15:22" x14ac:dyDescent="0.25">
      <c r="O3875" s="283" t="str">
        <f>IFERROR(DATE(Table7[[#This Row],[year]],MONTH(DATEVALUE(Table7[[#This Row],[month]]&amp;"1")),Table7[[#This Row],[day]]),"")</f>
        <v/>
      </c>
      <c r="P3875" s="257"/>
      <c r="Q3875" s="257"/>
      <c r="R3875" s="257"/>
      <c r="S3875" s="257"/>
      <c r="T3875" s="257"/>
      <c r="U3875" s="257"/>
      <c r="V3875" s="257"/>
    </row>
    <row r="3876" spans="15:22" x14ac:dyDescent="0.25">
      <c r="O3876" s="283" t="str">
        <f>IFERROR(DATE(Table7[[#This Row],[year]],MONTH(DATEVALUE(Table7[[#This Row],[month]]&amp;"1")),Table7[[#This Row],[day]]),"")</f>
        <v/>
      </c>
      <c r="P3876" s="257"/>
      <c r="Q3876" s="257"/>
      <c r="R3876" s="257"/>
      <c r="S3876" s="257"/>
      <c r="T3876" s="257"/>
      <c r="U3876" s="257"/>
      <c r="V3876" s="257"/>
    </row>
    <row r="3877" spans="15:22" x14ac:dyDescent="0.25">
      <c r="O3877" s="283" t="str">
        <f>IFERROR(DATE(Table7[[#This Row],[year]],MONTH(DATEVALUE(Table7[[#This Row],[month]]&amp;"1")),Table7[[#This Row],[day]]),"")</f>
        <v/>
      </c>
      <c r="P3877" s="257"/>
      <c r="Q3877" s="257"/>
      <c r="R3877" s="257"/>
      <c r="S3877" s="257"/>
      <c r="T3877" s="257"/>
      <c r="U3877" s="257"/>
      <c r="V3877" s="257"/>
    </row>
    <row r="3878" spans="15:22" x14ac:dyDescent="0.25">
      <c r="O3878" s="283" t="str">
        <f>IFERROR(DATE(Table7[[#This Row],[year]],MONTH(DATEVALUE(Table7[[#This Row],[month]]&amp;"1")),Table7[[#This Row],[day]]),"")</f>
        <v/>
      </c>
      <c r="P3878" s="257"/>
      <c r="Q3878" s="257"/>
      <c r="R3878" s="257"/>
      <c r="S3878" s="257"/>
      <c r="T3878" s="257"/>
      <c r="U3878" s="257"/>
      <c r="V3878" s="257"/>
    </row>
    <row r="3879" spans="15:22" x14ac:dyDescent="0.25">
      <c r="O3879" s="283" t="str">
        <f>IFERROR(DATE(Table7[[#This Row],[year]],MONTH(DATEVALUE(Table7[[#This Row],[month]]&amp;"1")),Table7[[#This Row],[day]]),"")</f>
        <v/>
      </c>
      <c r="P3879" s="257"/>
      <c r="Q3879" s="257"/>
      <c r="R3879" s="257"/>
      <c r="S3879" s="257"/>
      <c r="T3879" s="257"/>
      <c r="U3879" s="257"/>
      <c r="V3879" s="257"/>
    </row>
    <row r="3880" spans="15:22" x14ac:dyDescent="0.25">
      <c r="O3880" s="283" t="str">
        <f>IFERROR(DATE(Table7[[#This Row],[year]],MONTH(DATEVALUE(Table7[[#This Row],[month]]&amp;"1")),Table7[[#This Row],[day]]),"")</f>
        <v/>
      </c>
      <c r="P3880" s="257"/>
      <c r="Q3880" s="257"/>
      <c r="R3880" s="257"/>
      <c r="S3880" s="257"/>
      <c r="T3880" s="257"/>
      <c r="U3880" s="257"/>
      <c r="V3880" s="257"/>
    </row>
    <row r="3881" spans="15:22" x14ac:dyDescent="0.25">
      <c r="O3881" s="283" t="str">
        <f>IFERROR(DATE(Table7[[#This Row],[year]],MONTH(DATEVALUE(Table7[[#This Row],[month]]&amp;"1")),Table7[[#This Row],[day]]),"")</f>
        <v/>
      </c>
      <c r="P3881" s="257"/>
      <c r="Q3881" s="257"/>
      <c r="R3881" s="257"/>
      <c r="S3881" s="257"/>
      <c r="T3881" s="257"/>
      <c r="U3881" s="257"/>
      <c r="V3881" s="257"/>
    </row>
    <row r="3882" spans="15:22" x14ac:dyDescent="0.25">
      <c r="O3882" s="283" t="str">
        <f>IFERROR(DATE(Table7[[#This Row],[year]],MONTH(DATEVALUE(Table7[[#This Row],[month]]&amp;"1")),Table7[[#This Row],[day]]),"")</f>
        <v/>
      </c>
      <c r="P3882" s="257"/>
      <c r="Q3882" s="257"/>
      <c r="R3882" s="257"/>
      <c r="S3882" s="257"/>
      <c r="T3882" s="257"/>
      <c r="U3882" s="257"/>
      <c r="V3882" s="257"/>
    </row>
    <row r="3883" spans="15:22" x14ac:dyDescent="0.25">
      <c r="O3883" s="283" t="str">
        <f>IFERROR(DATE(Table7[[#This Row],[year]],MONTH(DATEVALUE(Table7[[#This Row],[month]]&amp;"1")),Table7[[#This Row],[day]]),"")</f>
        <v/>
      </c>
      <c r="P3883" s="257"/>
      <c r="Q3883" s="257"/>
      <c r="R3883" s="257"/>
      <c r="S3883" s="257"/>
      <c r="T3883" s="257"/>
      <c r="U3883" s="257"/>
      <c r="V3883" s="257"/>
    </row>
    <row r="3884" spans="15:22" x14ac:dyDescent="0.25">
      <c r="O3884" s="283" t="str">
        <f>IFERROR(DATE(Table7[[#This Row],[year]],MONTH(DATEVALUE(Table7[[#This Row],[month]]&amp;"1")),Table7[[#This Row],[day]]),"")</f>
        <v/>
      </c>
      <c r="P3884" s="257"/>
      <c r="Q3884" s="257"/>
      <c r="R3884" s="257"/>
      <c r="S3884" s="257"/>
      <c r="T3884" s="257"/>
      <c r="U3884" s="257"/>
      <c r="V3884" s="257"/>
    </row>
    <row r="3885" spans="15:22" x14ac:dyDescent="0.25">
      <c r="O3885" s="283" t="str">
        <f>IFERROR(DATE(Table7[[#This Row],[year]],MONTH(DATEVALUE(Table7[[#This Row],[month]]&amp;"1")),Table7[[#This Row],[day]]),"")</f>
        <v/>
      </c>
      <c r="P3885" s="257"/>
      <c r="Q3885" s="257"/>
      <c r="R3885" s="257"/>
      <c r="S3885" s="257"/>
      <c r="T3885" s="257"/>
      <c r="U3885" s="257"/>
      <c r="V3885" s="257"/>
    </row>
    <row r="3886" spans="15:22" x14ac:dyDescent="0.25">
      <c r="O3886" s="283" t="str">
        <f>IFERROR(DATE(Table7[[#This Row],[year]],MONTH(DATEVALUE(Table7[[#This Row],[month]]&amp;"1")),Table7[[#This Row],[day]]),"")</f>
        <v/>
      </c>
      <c r="P3886" s="257"/>
      <c r="Q3886" s="257"/>
      <c r="R3886" s="257"/>
      <c r="S3886" s="257"/>
      <c r="T3886" s="257"/>
      <c r="U3886" s="257"/>
      <c r="V3886" s="257"/>
    </row>
    <row r="3887" spans="15:22" x14ac:dyDescent="0.25">
      <c r="O3887" s="283" t="str">
        <f>IFERROR(DATE(Table7[[#This Row],[year]],MONTH(DATEVALUE(Table7[[#This Row],[month]]&amp;"1")),Table7[[#This Row],[day]]),"")</f>
        <v/>
      </c>
      <c r="P3887" s="257"/>
      <c r="Q3887" s="257"/>
      <c r="R3887" s="257"/>
      <c r="S3887" s="257"/>
      <c r="T3887" s="257"/>
      <c r="U3887" s="257"/>
      <c r="V3887" s="257"/>
    </row>
    <row r="3888" spans="15:22" x14ac:dyDescent="0.25">
      <c r="O3888" s="283" t="str">
        <f>IFERROR(DATE(Table7[[#This Row],[year]],MONTH(DATEVALUE(Table7[[#This Row],[month]]&amp;"1")),Table7[[#This Row],[day]]),"")</f>
        <v/>
      </c>
      <c r="P3888" s="257"/>
      <c r="Q3888" s="257"/>
      <c r="R3888" s="257"/>
      <c r="S3888" s="257"/>
      <c r="T3888" s="257"/>
      <c r="U3888" s="257"/>
      <c r="V3888" s="257"/>
    </row>
    <row r="3889" spans="15:22" x14ac:dyDescent="0.25">
      <c r="O3889" s="283" t="str">
        <f>IFERROR(DATE(Table7[[#This Row],[year]],MONTH(DATEVALUE(Table7[[#This Row],[month]]&amp;"1")),Table7[[#This Row],[day]]),"")</f>
        <v/>
      </c>
      <c r="P3889" s="257"/>
      <c r="Q3889" s="257"/>
      <c r="R3889" s="257"/>
      <c r="S3889" s="257"/>
      <c r="T3889" s="257"/>
      <c r="U3889" s="257"/>
      <c r="V3889" s="257"/>
    </row>
    <row r="3890" spans="15:22" x14ac:dyDescent="0.25">
      <c r="O3890" s="283" t="str">
        <f>IFERROR(DATE(Table7[[#This Row],[year]],MONTH(DATEVALUE(Table7[[#This Row],[month]]&amp;"1")),Table7[[#This Row],[day]]),"")</f>
        <v/>
      </c>
      <c r="P3890" s="257"/>
      <c r="Q3890" s="257"/>
      <c r="R3890" s="257"/>
      <c r="S3890" s="257"/>
      <c r="T3890" s="257"/>
      <c r="U3890" s="257"/>
      <c r="V3890" s="257"/>
    </row>
    <row r="3891" spans="15:22" x14ac:dyDescent="0.25">
      <c r="O3891" s="283" t="str">
        <f>IFERROR(DATE(Table7[[#This Row],[year]],MONTH(DATEVALUE(Table7[[#This Row],[month]]&amp;"1")),Table7[[#This Row],[day]]),"")</f>
        <v/>
      </c>
      <c r="P3891" s="257"/>
      <c r="Q3891" s="257"/>
      <c r="R3891" s="257"/>
      <c r="S3891" s="257"/>
      <c r="T3891" s="257"/>
      <c r="U3891" s="257"/>
      <c r="V3891" s="257"/>
    </row>
    <row r="3892" spans="15:22" x14ac:dyDescent="0.25">
      <c r="O3892" s="283" t="str">
        <f>IFERROR(DATE(Table7[[#This Row],[year]],MONTH(DATEVALUE(Table7[[#This Row],[month]]&amp;"1")),Table7[[#This Row],[day]]),"")</f>
        <v/>
      </c>
      <c r="P3892" s="257"/>
      <c r="Q3892" s="257"/>
      <c r="R3892" s="257"/>
      <c r="S3892" s="257"/>
      <c r="T3892" s="257"/>
      <c r="U3892" s="257"/>
      <c r="V3892" s="257"/>
    </row>
    <row r="3893" spans="15:22" x14ac:dyDescent="0.25">
      <c r="O3893" s="283" t="str">
        <f>IFERROR(DATE(Table7[[#This Row],[year]],MONTH(DATEVALUE(Table7[[#This Row],[month]]&amp;"1")),Table7[[#This Row],[day]]),"")</f>
        <v/>
      </c>
      <c r="P3893" s="257"/>
      <c r="Q3893" s="257"/>
      <c r="R3893" s="257"/>
      <c r="S3893" s="257"/>
      <c r="T3893" s="257"/>
      <c r="U3893" s="257"/>
      <c r="V3893" s="257"/>
    </row>
    <row r="3894" spans="15:22" x14ac:dyDescent="0.25">
      <c r="O3894" s="283" t="str">
        <f>IFERROR(DATE(Table7[[#This Row],[year]],MONTH(DATEVALUE(Table7[[#This Row],[month]]&amp;"1")),Table7[[#This Row],[day]]),"")</f>
        <v/>
      </c>
      <c r="P3894" s="257"/>
      <c r="Q3894" s="257"/>
      <c r="R3894" s="257"/>
      <c r="S3894" s="257"/>
      <c r="T3894" s="257"/>
      <c r="U3894" s="257"/>
      <c r="V3894" s="257"/>
    </row>
    <row r="3895" spans="15:22" x14ac:dyDescent="0.25">
      <c r="O3895" s="283" t="str">
        <f>IFERROR(DATE(Table7[[#This Row],[year]],MONTH(DATEVALUE(Table7[[#This Row],[month]]&amp;"1")),Table7[[#This Row],[day]]),"")</f>
        <v/>
      </c>
      <c r="P3895" s="257"/>
      <c r="Q3895" s="257"/>
      <c r="R3895" s="257"/>
      <c r="S3895" s="257"/>
      <c r="T3895" s="257"/>
      <c r="U3895" s="257"/>
      <c r="V3895" s="257"/>
    </row>
    <row r="3896" spans="15:22" x14ac:dyDescent="0.25">
      <c r="O3896" s="283" t="str">
        <f>IFERROR(DATE(Table7[[#This Row],[year]],MONTH(DATEVALUE(Table7[[#This Row],[month]]&amp;"1")),Table7[[#This Row],[day]]),"")</f>
        <v/>
      </c>
      <c r="P3896" s="257"/>
      <c r="Q3896" s="257"/>
      <c r="R3896" s="257"/>
      <c r="S3896" s="257"/>
      <c r="T3896" s="257"/>
      <c r="U3896" s="257"/>
      <c r="V3896" s="257"/>
    </row>
    <row r="3897" spans="15:22" x14ac:dyDescent="0.25">
      <c r="O3897" s="283" t="str">
        <f>IFERROR(DATE(Table7[[#This Row],[year]],MONTH(DATEVALUE(Table7[[#This Row],[month]]&amp;"1")),Table7[[#This Row],[day]]),"")</f>
        <v/>
      </c>
      <c r="P3897" s="257"/>
      <c r="Q3897" s="257"/>
      <c r="R3897" s="257"/>
      <c r="S3897" s="257"/>
      <c r="T3897" s="257"/>
      <c r="U3897" s="257"/>
      <c r="V3897" s="257"/>
    </row>
    <row r="3898" spans="15:22" x14ac:dyDescent="0.25">
      <c r="O3898" s="283" t="str">
        <f>IFERROR(DATE(Table7[[#This Row],[year]],MONTH(DATEVALUE(Table7[[#This Row],[month]]&amp;"1")),Table7[[#This Row],[day]]),"")</f>
        <v/>
      </c>
      <c r="P3898" s="257"/>
      <c r="Q3898" s="257"/>
      <c r="R3898" s="257"/>
      <c r="S3898" s="257"/>
      <c r="T3898" s="257"/>
      <c r="U3898" s="257"/>
      <c r="V3898" s="257"/>
    </row>
    <row r="3899" spans="15:22" x14ac:dyDescent="0.25">
      <c r="O3899" s="283" t="str">
        <f>IFERROR(DATE(Table7[[#This Row],[year]],MONTH(DATEVALUE(Table7[[#This Row],[month]]&amp;"1")),Table7[[#This Row],[day]]),"")</f>
        <v/>
      </c>
      <c r="P3899" s="257"/>
      <c r="Q3899" s="257"/>
      <c r="R3899" s="257"/>
      <c r="S3899" s="257"/>
      <c r="T3899" s="257"/>
      <c r="U3899" s="257"/>
      <c r="V3899" s="257"/>
    </row>
    <row r="3900" spans="15:22" x14ac:dyDescent="0.25">
      <c r="O3900" s="283" t="str">
        <f>IFERROR(DATE(Table7[[#This Row],[year]],MONTH(DATEVALUE(Table7[[#This Row],[month]]&amp;"1")),Table7[[#This Row],[day]]),"")</f>
        <v/>
      </c>
      <c r="P3900" s="257"/>
      <c r="Q3900" s="257"/>
      <c r="R3900" s="257"/>
      <c r="S3900" s="257"/>
      <c r="T3900" s="257"/>
      <c r="U3900" s="257"/>
      <c r="V3900" s="257"/>
    </row>
    <row r="3901" spans="15:22" x14ac:dyDescent="0.25">
      <c r="O3901" s="283" t="str">
        <f>IFERROR(DATE(Table7[[#This Row],[year]],MONTH(DATEVALUE(Table7[[#This Row],[month]]&amp;"1")),Table7[[#This Row],[day]]),"")</f>
        <v/>
      </c>
      <c r="P3901" s="257"/>
      <c r="Q3901" s="257"/>
      <c r="R3901" s="257"/>
      <c r="S3901" s="257"/>
      <c r="T3901" s="257"/>
      <c r="U3901" s="257"/>
      <c r="V3901" s="257"/>
    </row>
    <row r="3902" spans="15:22" x14ac:dyDescent="0.25">
      <c r="O3902" s="283" t="str">
        <f>IFERROR(DATE(Table7[[#This Row],[year]],MONTH(DATEVALUE(Table7[[#This Row],[month]]&amp;"1")),Table7[[#This Row],[day]]),"")</f>
        <v/>
      </c>
      <c r="P3902" s="257"/>
      <c r="Q3902" s="257"/>
      <c r="R3902" s="257"/>
      <c r="S3902" s="257"/>
      <c r="T3902" s="257"/>
      <c r="U3902" s="257"/>
      <c r="V3902" s="257"/>
    </row>
    <row r="3903" spans="15:22" x14ac:dyDescent="0.25">
      <c r="O3903" s="283" t="str">
        <f>IFERROR(DATE(Table7[[#This Row],[year]],MONTH(DATEVALUE(Table7[[#This Row],[month]]&amp;"1")),Table7[[#This Row],[day]]),"")</f>
        <v/>
      </c>
      <c r="P3903" s="257"/>
      <c r="Q3903" s="257"/>
      <c r="R3903" s="257"/>
      <c r="S3903" s="257"/>
      <c r="T3903" s="257"/>
      <c r="U3903" s="257"/>
      <c r="V3903" s="257"/>
    </row>
    <row r="3904" spans="15:22" x14ac:dyDescent="0.25">
      <c r="O3904" s="283" t="str">
        <f>IFERROR(DATE(Table7[[#This Row],[year]],MONTH(DATEVALUE(Table7[[#This Row],[month]]&amp;"1")),Table7[[#This Row],[day]]),"")</f>
        <v/>
      </c>
      <c r="P3904" s="257"/>
      <c r="Q3904" s="257"/>
      <c r="R3904" s="257"/>
      <c r="S3904" s="257"/>
      <c r="T3904" s="257"/>
      <c r="U3904" s="257"/>
      <c r="V3904" s="257"/>
    </row>
    <row r="3905" spans="15:22" x14ac:dyDescent="0.25">
      <c r="O3905" s="283" t="str">
        <f>IFERROR(DATE(Table7[[#This Row],[year]],MONTH(DATEVALUE(Table7[[#This Row],[month]]&amp;"1")),Table7[[#This Row],[day]]),"")</f>
        <v/>
      </c>
      <c r="P3905" s="257"/>
      <c r="Q3905" s="257"/>
      <c r="R3905" s="257"/>
      <c r="S3905" s="257"/>
      <c r="T3905" s="257"/>
      <c r="U3905" s="257"/>
      <c r="V3905" s="257"/>
    </row>
    <row r="3906" spans="15:22" x14ac:dyDescent="0.25">
      <c r="O3906" s="283" t="str">
        <f>IFERROR(DATE(Table7[[#This Row],[year]],MONTH(DATEVALUE(Table7[[#This Row],[month]]&amp;"1")),Table7[[#This Row],[day]]),"")</f>
        <v/>
      </c>
      <c r="P3906" s="257"/>
      <c r="Q3906" s="257"/>
      <c r="R3906" s="257"/>
      <c r="S3906" s="257"/>
      <c r="T3906" s="257"/>
      <c r="U3906" s="257"/>
      <c r="V3906" s="257"/>
    </row>
    <row r="3907" spans="15:22" x14ac:dyDescent="0.25">
      <c r="O3907" s="283" t="str">
        <f>IFERROR(DATE(Table7[[#This Row],[year]],MONTH(DATEVALUE(Table7[[#This Row],[month]]&amp;"1")),Table7[[#This Row],[day]]),"")</f>
        <v/>
      </c>
      <c r="P3907" s="257"/>
      <c r="Q3907" s="257"/>
      <c r="R3907" s="257"/>
      <c r="S3907" s="257"/>
      <c r="T3907" s="257"/>
      <c r="U3907" s="257"/>
      <c r="V3907" s="257"/>
    </row>
    <row r="3908" spans="15:22" x14ac:dyDescent="0.25">
      <c r="O3908" s="283" t="str">
        <f>IFERROR(DATE(Table7[[#This Row],[year]],MONTH(DATEVALUE(Table7[[#This Row],[month]]&amp;"1")),Table7[[#This Row],[day]]),"")</f>
        <v/>
      </c>
      <c r="P3908" s="257"/>
      <c r="Q3908" s="257"/>
      <c r="R3908" s="257"/>
      <c r="S3908" s="257"/>
      <c r="T3908" s="257"/>
      <c r="U3908" s="257"/>
      <c r="V3908" s="257"/>
    </row>
    <row r="3909" spans="15:22" x14ac:dyDescent="0.25">
      <c r="O3909" s="283" t="str">
        <f>IFERROR(DATE(Table7[[#This Row],[year]],MONTH(DATEVALUE(Table7[[#This Row],[month]]&amp;"1")),Table7[[#This Row],[day]]),"")</f>
        <v/>
      </c>
      <c r="P3909" s="257"/>
      <c r="Q3909" s="257"/>
      <c r="R3909" s="257"/>
      <c r="S3909" s="257"/>
      <c r="T3909" s="257"/>
      <c r="U3909" s="257"/>
      <c r="V3909" s="257"/>
    </row>
    <row r="3910" spans="15:22" x14ac:dyDescent="0.25">
      <c r="O3910" s="283" t="str">
        <f>IFERROR(DATE(Table7[[#This Row],[year]],MONTH(DATEVALUE(Table7[[#This Row],[month]]&amp;"1")),Table7[[#This Row],[day]]),"")</f>
        <v/>
      </c>
      <c r="P3910" s="257"/>
      <c r="Q3910" s="257"/>
      <c r="R3910" s="257"/>
      <c r="S3910" s="257"/>
      <c r="T3910" s="257"/>
      <c r="U3910" s="257"/>
      <c r="V3910" s="257"/>
    </row>
    <row r="3911" spans="15:22" x14ac:dyDescent="0.25">
      <c r="O3911" s="283" t="str">
        <f>IFERROR(DATE(Table7[[#This Row],[year]],MONTH(DATEVALUE(Table7[[#This Row],[month]]&amp;"1")),Table7[[#This Row],[day]]),"")</f>
        <v/>
      </c>
      <c r="P3911" s="257"/>
      <c r="Q3911" s="257"/>
      <c r="R3911" s="257"/>
      <c r="S3911" s="257"/>
      <c r="T3911" s="257"/>
      <c r="U3911" s="257"/>
      <c r="V3911" s="257"/>
    </row>
    <row r="3912" spans="15:22" x14ac:dyDescent="0.25">
      <c r="O3912" s="283" t="str">
        <f>IFERROR(DATE(Table7[[#This Row],[year]],MONTH(DATEVALUE(Table7[[#This Row],[month]]&amp;"1")),Table7[[#This Row],[day]]),"")</f>
        <v/>
      </c>
      <c r="P3912" s="257"/>
      <c r="Q3912" s="257"/>
      <c r="R3912" s="257"/>
      <c r="S3912" s="257"/>
      <c r="T3912" s="257"/>
      <c r="U3912" s="257"/>
      <c r="V3912" s="257"/>
    </row>
    <row r="3913" spans="15:22" x14ac:dyDescent="0.25">
      <c r="O3913" s="283" t="str">
        <f>IFERROR(DATE(Table7[[#This Row],[year]],MONTH(DATEVALUE(Table7[[#This Row],[month]]&amp;"1")),Table7[[#This Row],[day]]),"")</f>
        <v/>
      </c>
      <c r="P3913" s="257"/>
      <c r="Q3913" s="257"/>
      <c r="R3913" s="257"/>
      <c r="S3913" s="257"/>
      <c r="T3913" s="257"/>
      <c r="U3913" s="257"/>
      <c r="V3913" s="257"/>
    </row>
    <row r="3914" spans="15:22" x14ac:dyDescent="0.25">
      <c r="O3914" s="283" t="str">
        <f>IFERROR(DATE(Table7[[#This Row],[year]],MONTH(DATEVALUE(Table7[[#This Row],[month]]&amp;"1")),Table7[[#This Row],[day]]),"")</f>
        <v/>
      </c>
      <c r="P3914" s="257"/>
      <c r="Q3914" s="257"/>
      <c r="R3914" s="257"/>
      <c r="S3914" s="257"/>
      <c r="T3914" s="257"/>
      <c r="U3914" s="257"/>
      <c r="V3914" s="257"/>
    </row>
    <row r="3915" spans="15:22" x14ac:dyDescent="0.25">
      <c r="O3915" s="283" t="str">
        <f>IFERROR(DATE(Table7[[#This Row],[year]],MONTH(DATEVALUE(Table7[[#This Row],[month]]&amp;"1")),Table7[[#This Row],[day]]),"")</f>
        <v/>
      </c>
      <c r="P3915" s="257"/>
      <c r="Q3915" s="257"/>
      <c r="R3915" s="257"/>
      <c r="S3915" s="257"/>
      <c r="T3915" s="257"/>
      <c r="U3915" s="257"/>
      <c r="V3915" s="257"/>
    </row>
    <row r="3916" spans="15:22" x14ac:dyDescent="0.25">
      <c r="O3916" s="283" t="str">
        <f>IFERROR(DATE(Table7[[#This Row],[year]],MONTH(DATEVALUE(Table7[[#This Row],[month]]&amp;"1")),Table7[[#This Row],[day]]),"")</f>
        <v/>
      </c>
      <c r="P3916" s="257"/>
      <c r="Q3916" s="257"/>
      <c r="R3916" s="257"/>
      <c r="S3916" s="257"/>
      <c r="T3916" s="257"/>
      <c r="U3916" s="257"/>
      <c r="V3916" s="257"/>
    </row>
    <row r="3917" spans="15:22" x14ac:dyDescent="0.25">
      <c r="O3917" s="283" t="str">
        <f>IFERROR(DATE(Table7[[#This Row],[year]],MONTH(DATEVALUE(Table7[[#This Row],[month]]&amp;"1")),Table7[[#This Row],[day]]),"")</f>
        <v/>
      </c>
      <c r="P3917" s="257"/>
      <c r="Q3917" s="257"/>
      <c r="R3917" s="257"/>
      <c r="S3917" s="257"/>
      <c r="T3917" s="257"/>
      <c r="U3917" s="257"/>
      <c r="V3917" s="257"/>
    </row>
    <row r="3918" spans="15:22" x14ac:dyDescent="0.25">
      <c r="O3918" s="283" t="str">
        <f>IFERROR(DATE(Table7[[#This Row],[year]],MONTH(DATEVALUE(Table7[[#This Row],[month]]&amp;"1")),Table7[[#This Row],[day]]),"")</f>
        <v/>
      </c>
      <c r="P3918" s="257"/>
      <c r="Q3918" s="257"/>
      <c r="R3918" s="257"/>
      <c r="S3918" s="257"/>
      <c r="T3918" s="257"/>
      <c r="U3918" s="257"/>
      <c r="V3918" s="257"/>
    </row>
    <row r="3919" spans="15:22" x14ac:dyDescent="0.25">
      <c r="O3919" s="283" t="str">
        <f>IFERROR(DATE(Table7[[#This Row],[year]],MONTH(DATEVALUE(Table7[[#This Row],[month]]&amp;"1")),Table7[[#This Row],[day]]),"")</f>
        <v/>
      </c>
      <c r="P3919" s="257"/>
      <c r="Q3919" s="257"/>
      <c r="R3919" s="257"/>
      <c r="S3919" s="257"/>
      <c r="T3919" s="257"/>
      <c r="U3919" s="257"/>
      <c r="V3919" s="257"/>
    </row>
    <row r="3920" spans="15:22" x14ac:dyDescent="0.25">
      <c r="O3920" s="283" t="str">
        <f>IFERROR(DATE(Table7[[#This Row],[year]],MONTH(DATEVALUE(Table7[[#This Row],[month]]&amp;"1")),Table7[[#This Row],[day]]),"")</f>
        <v/>
      </c>
      <c r="P3920" s="257"/>
      <c r="Q3920" s="257"/>
      <c r="R3920" s="257"/>
      <c r="S3920" s="257"/>
      <c r="T3920" s="257"/>
      <c r="U3920" s="257"/>
      <c r="V3920" s="257"/>
    </row>
    <row r="3921" spans="15:22" x14ac:dyDescent="0.25">
      <c r="O3921" s="283" t="str">
        <f>IFERROR(DATE(Table7[[#This Row],[year]],MONTH(DATEVALUE(Table7[[#This Row],[month]]&amp;"1")),Table7[[#This Row],[day]]),"")</f>
        <v/>
      </c>
      <c r="P3921" s="257"/>
      <c r="Q3921" s="257"/>
      <c r="R3921" s="257"/>
      <c r="S3921" s="257"/>
      <c r="T3921" s="257"/>
      <c r="U3921" s="257"/>
      <c r="V3921" s="257"/>
    </row>
    <row r="3922" spans="15:22" x14ac:dyDescent="0.25">
      <c r="O3922" s="283" t="str">
        <f>IFERROR(DATE(Table7[[#This Row],[year]],MONTH(DATEVALUE(Table7[[#This Row],[month]]&amp;"1")),Table7[[#This Row],[day]]),"")</f>
        <v/>
      </c>
      <c r="P3922" s="257"/>
      <c r="Q3922" s="257"/>
      <c r="R3922" s="257"/>
      <c r="S3922" s="257"/>
      <c r="T3922" s="257"/>
      <c r="U3922" s="257"/>
      <c r="V3922" s="257"/>
    </row>
    <row r="3923" spans="15:22" x14ac:dyDescent="0.25">
      <c r="O3923" s="283" t="str">
        <f>IFERROR(DATE(Table7[[#This Row],[year]],MONTH(DATEVALUE(Table7[[#This Row],[month]]&amp;"1")),Table7[[#This Row],[day]]),"")</f>
        <v/>
      </c>
      <c r="P3923" s="257"/>
      <c r="Q3923" s="257"/>
      <c r="R3923" s="257"/>
      <c r="S3923" s="257"/>
      <c r="T3923" s="257"/>
      <c r="U3923" s="257"/>
      <c r="V3923" s="257"/>
    </row>
    <row r="3924" spans="15:22" x14ac:dyDescent="0.25">
      <c r="O3924" s="283" t="str">
        <f>IFERROR(DATE(Table7[[#This Row],[year]],MONTH(DATEVALUE(Table7[[#This Row],[month]]&amp;"1")),Table7[[#This Row],[day]]),"")</f>
        <v/>
      </c>
      <c r="P3924" s="257"/>
      <c r="Q3924" s="257"/>
      <c r="R3924" s="257"/>
      <c r="S3924" s="257"/>
      <c r="T3924" s="257"/>
      <c r="U3924" s="257"/>
      <c r="V3924" s="257"/>
    </row>
    <row r="3925" spans="15:22" x14ac:dyDescent="0.25">
      <c r="O3925" s="283" t="str">
        <f>IFERROR(DATE(Table7[[#This Row],[year]],MONTH(DATEVALUE(Table7[[#This Row],[month]]&amp;"1")),Table7[[#This Row],[day]]),"")</f>
        <v/>
      </c>
      <c r="P3925" s="257"/>
      <c r="Q3925" s="257"/>
      <c r="R3925" s="257"/>
      <c r="S3925" s="257"/>
      <c r="T3925" s="257"/>
      <c r="U3925" s="257"/>
      <c r="V3925" s="257"/>
    </row>
    <row r="3926" spans="15:22" x14ac:dyDescent="0.25">
      <c r="O3926" s="283" t="str">
        <f>IFERROR(DATE(Table7[[#This Row],[year]],MONTH(DATEVALUE(Table7[[#This Row],[month]]&amp;"1")),Table7[[#This Row],[day]]),"")</f>
        <v/>
      </c>
      <c r="P3926" s="257"/>
      <c r="Q3926" s="257"/>
      <c r="R3926" s="257"/>
      <c r="S3926" s="257"/>
      <c r="T3926" s="257"/>
      <c r="U3926" s="257"/>
      <c r="V3926" s="257"/>
    </row>
    <row r="3927" spans="15:22" x14ac:dyDescent="0.25">
      <c r="O3927" s="283" t="str">
        <f>IFERROR(DATE(Table7[[#This Row],[year]],MONTH(DATEVALUE(Table7[[#This Row],[month]]&amp;"1")),Table7[[#This Row],[day]]),"")</f>
        <v/>
      </c>
      <c r="P3927" s="257"/>
      <c r="Q3927" s="257"/>
      <c r="R3927" s="257"/>
      <c r="S3927" s="257"/>
      <c r="T3927" s="257"/>
      <c r="U3927" s="257"/>
      <c r="V3927" s="257"/>
    </row>
    <row r="3928" spans="15:22" x14ac:dyDescent="0.25">
      <c r="O3928" s="283" t="str">
        <f>IFERROR(DATE(Table7[[#This Row],[year]],MONTH(DATEVALUE(Table7[[#This Row],[month]]&amp;"1")),Table7[[#This Row],[day]]),"")</f>
        <v/>
      </c>
      <c r="P3928" s="257"/>
      <c r="Q3928" s="257"/>
      <c r="R3928" s="257"/>
      <c r="S3928" s="257"/>
      <c r="T3928" s="257"/>
      <c r="U3928" s="257"/>
      <c r="V3928" s="257"/>
    </row>
    <row r="3929" spans="15:22" x14ac:dyDescent="0.25">
      <c r="O3929" s="283" t="str">
        <f>IFERROR(DATE(Table7[[#This Row],[year]],MONTH(DATEVALUE(Table7[[#This Row],[month]]&amp;"1")),Table7[[#This Row],[day]]),"")</f>
        <v/>
      </c>
      <c r="P3929" s="257"/>
      <c r="Q3929" s="257"/>
      <c r="R3929" s="257"/>
      <c r="S3929" s="257"/>
      <c r="T3929" s="257"/>
      <c r="U3929" s="257"/>
      <c r="V3929" s="257"/>
    </row>
    <row r="3930" spans="15:22" x14ac:dyDescent="0.25">
      <c r="O3930" s="283" t="str">
        <f>IFERROR(DATE(Table7[[#This Row],[year]],MONTH(DATEVALUE(Table7[[#This Row],[month]]&amp;"1")),Table7[[#This Row],[day]]),"")</f>
        <v/>
      </c>
      <c r="P3930" s="257"/>
      <c r="Q3930" s="257"/>
      <c r="R3930" s="257"/>
      <c r="S3930" s="257"/>
      <c r="T3930" s="257"/>
      <c r="U3930" s="257"/>
      <c r="V3930" s="257"/>
    </row>
    <row r="3931" spans="15:22" x14ac:dyDescent="0.25">
      <c r="O3931" s="283" t="str">
        <f>IFERROR(DATE(Table7[[#This Row],[year]],MONTH(DATEVALUE(Table7[[#This Row],[month]]&amp;"1")),Table7[[#This Row],[day]]),"")</f>
        <v/>
      </c>
      <c r="P3931" s="257"/>
      <c r="Q3931" s="257"/>
      <c r="R3931" s="257"/>
      <c r="S3931" s="257"/>
      <c r="T3931" s="257"/>
      <c r="U3931" s="257"/>
      <c r="V3931" s="257"/>
    </row>
    <row r="3932" spans="15:22" x14ac:dyDescent="0.25">
      <c r="O3932" s="283" t="str">
        <f>IFERROR(DATE(Table7[[#This Row],[year]],MONTH(DATEVALUE(Table7[[#This Row],[month]]&amp;"1")),Table7[[#This Row],[day]]),"")</f>
        <v/>
      </c>
      <c r="P3932" s="257"/>
      <c r="Q3932" s="257"/>
      <c r="R3932" s="257"/>
      <c r="S3932" s="257"/>
      <c r="T3932" s="257"/>
      <c r="U3932" s="257"/>
      <c r="V3932" s="257"/>
    </row>
    <row r="3933" spans="15:22" x14ac:dyDescent="0.25">
      <c r="O3933" s="283" t="str">
        <f>IFERROR(DATE(Table7[[#This Row],[year]],MONTH(DATEVALUE(Table7[[#This Row],[month]]&amp;"1")),Table7[[#This Row],[day]]),"")</f>
        <v/>
      </c>
      <c r="P3933" s="257"/>
      <c r="Q3933" s="257"/>
      <c r="R3933" s="257"/>
      <c r="S3933" s="257"/>
      <c r="T3933" s="257"/>
      <c r="U3933" s="257"/>
      <c r="V3933" s="257"/>
    </row>
    <row r="3934" spans="15:22" x14ac:dyDescent="0.25">
      <c r="O3934" s="283" t="str">
        <f>IFERROR(DATE(Table7[[#This Row],[year]],MONTH(DATEVALUE(Table7[[#This Row],[month]]&amp;"1")),Table7[[#This Row],[day]]),"")</f>
        <v/>
      </c>
      <c r="P3934" s="257"/>
      <c r="Q3934" s="257"/>
      <c r="R3934" s="257"/>
      <c r="S3934" s="257"/>
      <c r="T3934" s="257"/>
      <c r="U3934" s="257"/>
      <c r="V3934" s="257"/>
    </row>
    <row r="3935" spans="15:22" x14ac:dyDescent="0.25">
      <c r="O3935" s="283" t="str">
        <f>IFERROR(DATE(Table7[[#This Row],[year]],MONTH(DATEVALUE(Table7[[#This Row],[month]]&amp;"1")),Table7[[#This Row],[day]]),"")</f>
        <v/>
      </c>
      <c r="P3935" s="257"/>
      <c r="Q3935" s="257"/>
      <c r="R3935" s="257"/>
      <c r="S3935" s="257"/>
      <c r="T3935" s="257"/>
      <c r="U3935" s="257"/>
      <c r="V3935" s="257"/>
    </row>
    <row r="3936" spans="15:22" x14ac:dyDescent="0.25">
      <c r="O3936" s="283" t="str">
        <f>IFERROR(DATE(Table7[[#This Row],[year]],MONTH(DATEVALUE(Table7[[#This Row],[month]]&amp;"1")),Table7[[#This Row],[day]]),"")</f>
        <v/>
      </c>
      <c r="P3936" s="257"/>
      <c r="Q3936" s="257"/>
      <c r="R3936" s="257"/>
      <c r="S3936" s="257"/>
      <c r="T3936" s="257"/>
      <c r="U3936" s="257"/>
      <c r="V3936" s="257"/>
    </row>
    <row r="3937" spans="15:22" x14ac:dyDescent="0.25">
      <c r="O3937" s="283" t="str">
        <f>IFERROR(DATE(Table7[[#This Row],[year]],MONTH(DATEVALUE(Table7[[#This Row],[month]]&amp;"1")),Table7[[#This Row],[day]]),"")</f>
        <v/>
      </c>
      <c r="P3937" s="257"/>
      <c r="Q3937" s="257"/>
      <c r="R3937" s="257"/>
      <c r="S3937" s="257"/>
      <c r="T3937" s="257"/>
      <c r="U3937" s="257"/>
      <c r="V3937" s="257"/>
    </row>
    <row r="3938" spans="15:22" x14ac:dyDescent="0.25">
      <c r="O3938" s="283" t="str">
        <f>IFERROR(DATE(Table7[[#This Row],[year]],MONTH(DATEVALUE(Table7[[#This Row],[month]]&amp;"1")),Table7[[#This Row],[day]]),"")</f>
        <v/>
      </c>
      <c r="P3938" s="257"/>
      <c r="Q3938" s="257"/>
      <c r="R3938" s="257"/>
      <c r="S3938" s="257"/>
      <c r="T3938" s="257"/>
      <c r="U3938" s="257"/>
      <c r="V3938" s="257"/>
    </row>
    <row r="3939" spans="15:22" x14ac:dyDescent="0.25">
      <c r="O3939" s="283" t="str">
        <f>IFERROR(DATE(Table7[[#This Row],[year]],MONTH(DATEVALUE(Table7[[#This Row],[month]]&amp;"1")),Table7[[#This Row],[day]]),"")</f>
        <v/>
      </c>
      <c r="P3939" s="257"/>
      <c r="Q3939" s="257"/>
      <c r="R3939" s="257"/>
      <c r="S3939" s="257"/>
      <c r="T3939" s="257"/>
      <c r="U3939" s="257"/>
      <c r="V3939" s="257"/>
    </row>
    <row r="3940" spans="15:22" x14ac:dyDescent="0.25">
      <c r="O3940" s="283" t="str">
        <f>IFERROR(DATE(Table7[[#This Row],[year]],MONTH(DATEVALUE(Table7[[#This Row],[month]]&amp;"1")),Table7[[#This Row],[day]]),"")</f>
        <v/>
      </c>
      <c r="P3940" s="257"/>
      <c r="Q3940" s="257"/>
      <c r="R3940" s="257"/>
      <c r="S3940" s="257"/>
      <c r="T3940" s="257"/>
      <c r="U3940" s="257"/>
      <c r="V3940" s="257"/>
    </row>
    <row r="3941" spans="15:22" x14ac:dyDescent="0.25">
      <c r="O3941" s="283" t="str">
        <f>IFERROR(DATE(Table7[[#This Row],[year]],MONTH(DATEVALUE(Table7[[#This Row],[month]]&amp;"1")),Table7[[#This Row],[day]]),"")</f>
        <v/>
      </c>
      <c r="P3941" s="257"/>
      <c r="Q3941" s="257"/>
      <c r="R3941" s="257"/>
      <c r="S3941" s="257"/>
      <c r="T3941" s="257"/>
      <c r="U3941" s="257"/>
      <c r="V3941" s="257"/>
    </row>
    <row r="3942" spans="15:22" x14ac:dyDescent="0.25">
      <c r="O3942" s="283" t="str">
        <f>IFERROR(DATE(Table7[[#This Row],[year]],MONTH(DATEVALUE(Table7[[#This Row],[month]]&amp;"1")),Table7[[#This Row],[day]]),"")</f>
        <v/>
      </c>
      <c r="P3942" s="257"/>
      <c r="Q3942" s="257"/>
      <c r="R3942" s="257"/>
      <c r="S3942" s="257"/>
      <c r="T3942" s="257"/>
      <c r="U3942" s="257"/>
      <c r="V3942" s="257"/>
    </row>
    <row r="3943" spans="15:22" x14ac:dyDescent="0.25">
      <c r="O3943" s="283" t="str">
        <f>IFERROR(DATE(Table7[[#This Row],[year]],MONTH(DATEVALUE(Table7[[#This Row],[month]]&amp;"1")),Table7[[#This Row],[day]]),"")</f>
        <v/>
      </c>
      <c r="P3943" s="257"/>
      <c r="Q3943" s="257"/>
      <c r="R3943" s="257"/>
      <c r="S3943" s="257"/>
      <c r="T3943" s="257"/>
      <c r="U3943" s="257"/>
      <c r="V3943" s="257"/>
    </row>
    <row r="3944" spans="15:22" x14ac:dyDescent="0.25">
      <c r="O3944" s="283" t="str">
        <f>IFERROR(DATE(Table7[[#This Row],[year]],MONTH(DATEVALUE(Table7[[#This Row],[month]]&amp;"1")),Table7[[#This Row],[day]]),"")</f>
        <v/>
      </c>
      <c r="P3944" s="257"/>
      <c r="Q3944" s="257"/>
      <c r="R3944" s="257"/>
      <c r="S3944" s="257"/>
      <c r="T3944" s="257"/>
      <c r="U3944" s="257"/>
      <c r="V3944" s="257"/>
    </row>
    <row r="3945" spans="15:22" x14ac:dyDescent="0.25">
      <c r="O3945" s="283" t="str">
        <f>IFERROR(DATE(Table7[[#This Row],[year]],MONTH(DATEVALUE(Table7[[#This Row],[month]]&amp;"1")),Table7[[#This Row],[day]]),"")</f>
        <v/>
      </c>
      <c r="P3945" s="257"/>
      <c r="Q3945" s="257"/>
      <c r="R3945" s="257"/>
      <c r="S3945" s="257"/>
      <c r="T3945" s="257"/>
      <c r="U3945" s="257"/>
      <c r="V3945" s="257"/>
    </row>
    <row r="3946" spans="15:22" x14ac:dyDescent="0.25">
      <c r="O3946" s="283" t="str">
        <f>IFERROR(DATE(Table7[[#This Row],[year]],MONTH(DATEVALUE(Table7[[#This Row],[month]]&amp;"1")),Table7[[#This Row],[day]]),"")</f>
        <v/>
      </c>
      <c r="P3946" s="257"/>
      <c r="Q3946" s="257"/>
      <c r="R3946" s="257"/>
      <c r="S3946" s="257"/>
      <c r="T3946" s="257"/>
      <c r="U3946" s="257"/>
      <c r="V3946" s="257"/>
    </row>
    <row r="3947" spans="15:22" x14ac:dyDescent="0.25">
      <c r="O3947" s="283" t="str">
        <f>IFERROR(DATE(Table7[[#This Row],[year]],MONTH(DATEVALUE(Table7[[#This Row],[month]]&amp;"1")),Table7[[#This Row],[day]]),"")</f>
        <v/>
      </c>
      <c r="P3947" s="257"/>
      <c r="Q3947" s="257"/>
      <c r="R3947" s="257"/>
      <c r="S3947" s="257"/>
      <c r="T3947" s="257"/>
      <c r="U3947" s="257"/>
      <c r="V3947" s="257"/>
    </row>
    <row r="3948" spans="15:22" x14ac:dyDescent="0.25">
      <c r="O3948" s="283" t="str">
        <f>IFERROR(DATE(Table7[[#This Row],[year]],MONTH(DATEVALUE(Table7[[#This Row],[month]]&amp;"1")),Table7[[#This Row],[day]]),"")</f>
        <v/>
      </c>
      <c r="P3948" s="257"/>
      <c r="Q3948" s="257"/>
      <c r="R3948" s="257"/>
      <c r="S3948" s="257"/>
      <c r="T3948" s="257"/>
      <c r="U3948" s="257"/>
      <c r="V3948" s="257"/>
    </row>
    <row r="3949" spans="15:22" x14ac:dyDescent="0.25">
      <c r="O3949" s="283" t="str">
        <f>IFERROR(DATE(Table7[[#This Row],[year]],MONTH(DATEVALUE(Table7[[#This Row],[month]]&amp;"1")),Table7[[#This Row],[day]]),"")</f>
        <v/>
      </c>
      <c r="P3949" s="257"/>
      <c r="Q3949" s="257"/>
      <c r="R3949" s="257"/>
      <c r="S3949" s="257"/>
      <c r="T3949" s="257"/>
      <c r="U3949" s="257"/>
      <c r="V3949" s="257"/>
    </row>
    <row r="3950" spans="15:22" x14ac:dyDescent="0.25">
      <c r="O3950" s="283" t="str">
        <f>IFERROR(DATE(Table7[[#This Row],[year]],MONTH(DATEVALUE(Table7[[#This Row],[month]]&amp;"1")),Table7[[#This Row],[day]]),"")</f>
        <v/>
      </c>
      <c r="P3950" s="257"/>
      <c r="Q3950" s="257"/>
      <c r="R3950" s="257"/>
      <c r="S3950" s="257"/>
      <c r="T3950" s="257"/>
      <c r="U3950" s="257"/>
      <c r="V3950" s="257"/>
    </row>
    <row r="3951" spans="15:22" x14ac:dyDescent="0.25">
      <c r="O3951" s="283" t="str">
        <f>IFERROR(DATE(Table7[[#This Row],[year]],MONTH(DATEVALUE(Table7[[#This Row],[month]]&amp;"1")),Table7[[#This Row],[day]]),"")</f>
        <v/>
      </c>
      <c r="P3951" s="257"/>
      <c r="Q3951" s="257"/>
      <c r="R3951" s="257"/>
      <c r="S3951" s="257"/>
      <c r="T3951" s="257"/>
      <c r="U3951" s="257"/>
      <c r="V3951" s="257"/>
    </row>
    <row r="3952" spans="15:22" x14ac:dyDescent="0.25">
      <c r="O3952" s="283" t="str">
        <f>IFERROR(DATE(Table7[[#This Row],[year]],MONTH(DATEVALUE(Table7[[#This Row],[month]]&amp;"1")),Table7[[#This Row],[day]]),"")</f>
        <v/>
      </c>
      <c r="P3952" s="257"/>
      <c r="Q3952" s="257"/>
      <c r="R3952" s="257"/>
      <c r="S3952" s="257"/>
      <c r="T3952" s="257"/>
      <c r="U3952" s="257"/>
      <c r="V3952" s="257"/>
    </row>
    <row r="3953" spans="15:22" x14ac:dyDescent="0.25">
      <c r="O3953" s="283" t="str">
        <f>IFERROR(DATE(Table7[[#This Row],[year]],MONTH(DATEVALUE(Table7[[#This Row],[month]]&amp;"1")),Table7[[#This Row],[day]]),"")</f>
        <v/>
      </c>
      <c r="P3953" s="257"/>
      <c r="Q3953" s="257"/>
      <c r="R3953" s="257"/>
      <c r="S3953" s="257"/>
      <c r="T3953" s="257"/>
      <c r="U3953" s="257"/>
      <c r="V3953" s="257"/>
    </row>
    <row r="3954" spans="15:22" x14ac:dyDescent="0.25">
      <c r="O3954" s="283" t="str">
        <f>IFERROR(DATE(Table7[[#This Row],[year]],MONTH(DATEVALUE(Table7[[#This Row],[month]]&amp;"1")),Table7[[#This Row],[day]]),"")</f>
        <v/>
      </c>
      <c r="P3954" s="257"/>
      <c r="Q3954" s="257"/>
      <c r="R3954" s="257"/>
      <c r="S3954" s="257"/>
      <c r="T3954" s="257"/>
      <c r="U3954" s="257"/>
      <c r="V3954" s="257"/>
    </row>
    <row r="3955" spans="15:22" x14ac:dyDescent="0.25">
      <c r="O3955" s="283" t="str">
        <f>IFERROR(DATE(Table7[[#This Row],[year]],MONTH(DATEVALUE(Table7[[#This Row],[month]]&amp;"1")),Table7[[#This Row],[day]]),"")</f>
        <v/>
      </c>
      <c r="P3955" s="257"/>
      <c r="Q3955" s="257"/>
      <c r="R3955" s="257"/>
      <c r="S3955" s="257"/>
      <c r="T3955" s="257"/>
      <c r="U3955" s="257"/>
      <c r="V3955" s="257"/>
    </row>
    <row r="3956" spans="15:22" x14ac:dyDescent="0.25">
      <c r="O3956" s="283" t="str">
        <f>IFERROR(DATE(Table7[[#This Row],[year]],MONTH(DATEVALUE(Table7[[#This Row],[month]]&amp;"1")),Table7[[#This Row],[day]]),"")</f>
        <v/>
      </c>
      <c r="P3956" s="257"/>
      <c r="Q3956" s="257"/>
      <c r="R3956" s="257"/>
      <c r="S3956" s="257"/>
      <c r="T3956" s="257"/>
      <c r="U3956" s="257"/>
      <c r="V3956" s="257"/>
    </row>
    <row r="3957" spans="15:22" x14ac:dyDescent="0.25">
      <c r="O3957" s="283" t="str">
        <f>IFERROR(DATE(Table7[[#This Row],[year]],MONTH(DATEVALUE(Table7[[#This Row],[month]]&amp;"1")),Table7[[#This Row],[day]]),"")</f>
        <v/>
      </c>
      <c r="P3957" s="257"/>
      <c r="Q3957" s="257"/>
      <c r="R3957" s="257"/>
      <c r="S3957" s="257"/>
      <c r="T3957" s="257"/>
      <c r="U3957" s="257"/>
      <c r="V3957" s="257"/>
    </row>
    <row r="3958" spans="15:22" x14ac:dyDescent="0.25">
      <c r="O3958" s="283" t="str">
        <f>IFERROR(DATE(Table7[[#This Row],[year]],MONTH(DATEVALUE(Table7[[#This Row],[month]]&amp;"1")),Table7[[#This Row],[day]]),"")</f>
        <v/>
      </c>
      <c r="P3958" s="257"/>
      <c r="Q3958" s="257"/>
      <c r="R3958" s="257"/>
      <c r="S3958" s="257"/>
      <c r="T3958" s="257"/>
      <c r="U3958" s="257"/>
      <c r="V3958" s="257"/>
    </row>
    <row r="3959" spans="15:22" x14ac:dyDescent="0.25">
      <c r="O3959" s="283" t="str">
        <f>IFERROR(DATE(Table7[[#This Row],[year]],MONTH(DATEVALUE(Table7[[#This Row],[month]]&amp;"1")),Table7[[#This Row],[day]]),"")</f>
        <v/>
      </c>
      <c r="P3959" s="257"/>
      <c r="Q3959" s="257"/>
      <c r="R3959" s="257"/>
      <c r="S3959" s="257"/>
      <c r="T3959" s="257"/>
      <c r="U3959" s="257"/>
      <c r="V3959" s="257"/>
    </row>
    <row r="3960" spans="15:22" x14ac:dyDescent="0.25">
      <c r="O3960" s="283" t="str">
        <f>IFERROR(DATE(Table7[[#This Row],[year]],MONTH(DATEVALUE(Table7[[#This Row],[month]]&amp;"1")),Table7[[#This Row],[day]]),"")</f>
        <v/>
      </c>
      <c r="P3960" s="257"/>
      <c r="Q3960" s="257"/>
      <c r="R3960" s="257"/>
      <c r="S3960" s="257"/>
      <c r="T3960" s="257"/>
      <c r="U3960" s="257"/>
      <c r="V3960" s="257"/>
    </row>
    <row r="3961" spans="15:22" x14ac:dyDescent="0.25">
      <c r="O3961" s="283" t="str">
        <f>IFERROR(DATE(Table7[[#This Row],[year]],MONTH(DATEVALUE(Table7[[#This Row],[month]]&amp;"1")),Table7[[#This Row],[day]]),"")</f>
        <v/>
      </c>
      <c r="P3961" s="257"/>
      <c r="Q3961" s="257"/>
      <c r="R3961" s="257"/>
      <c r="S3961" s="257"/>
      <c r="T3961" s="257"/>
      <c r="U3961" s="257"/>
      <c r="V3961" s="257"/>
    </row>
    <row r="3962" spans="15:22" x14ac:dyDescent="0.25">
      <c r="O3962" s="283" t="str">
        <f>IFERROR(DATE(Table7[[#This Row],[year]],MONTH(DATEVALUE(Table7[[#This Row],[month]]&amp;"1")),Table7[[#This Row],[day]]),"")</f>
        <v/>
      </c>
      <c r="P3962" s="257"/>
      <c r="Q3962" s="257"/>
      <c r="R3962" s="257"/>
      <c r="S3962" s="257"/>
      <c r="T3962" s="257"/>
      <c r="U3962" s="257"/>
      <c r="V3962" s="257"/>
    </row>
    <row r="3963" spans="15:22" x14ac:dyDescent="0.25">
      <c r="O3963" s="283" t="str">
        <f>IFERROR(DATE(Table7[[#This Row],[year]],MONTH(DATEVALUE(Table7[[#This Row],[month]]&amp;"1")),Table7[[#This Row],[day]]),"")</f>
        <v/>
      </c>
      <c r="P3963" s="257"/>
      <c r="Q3963" s="257"/>
      <c r="R3963" s="257"/>
      <c r="S3963" s="257"/>
      <c r="T3963" s="257"/>
      <c r="U3963" s="257"/>
      <c r="V3963" s="257"/>
    </row>
    <row r="3964" spans="15:22" x14ac:dyDescent="0.25">
      <c r="O3964" s="283" t="str">
        <f>IFERROR(DATE(Table7[[#This Row],[year]],MONTH(DATEVALUE(Table7[[#This Row],[month]]&amp;"1")),Table7[[#This Row],[day]]),"")</f>
        <v/>
      </c>
      <c r="P3964" s="257"/>
      <c r="Q3964" s="257"/>
      <c r="R3964" s="257"/>
      <c r="S3964" s="257"/>
      <c r="T3964" s="257"/>
      <c r="U3964" s="257"/>
      <c r="V3964" s="257"/>
    </row>
    <row r="3965" spans="15:22" x14ac:dyDescent="0.25">
      <c r="O3965" s="283" t="str">
        <f>IFERROR(DATE(Table7[[#This Row],[year]],MONTH(DATEVALUE(Table7[[#This Row],[month]]&amp;"1")),Table7[[#This Row],[day]]),"")</f>
        <v/>
      </c>
      <c r="P3965" s="257"/>
      <c r="Q3965" s="257"/>
      <c r="R3965" s="257"/>
      <c r="S3965" s="257"/>
      <c r="T3965" s="257"/>
      <c r="U3965" s="257"/>
      <c r="V3965" s="257"/>
    </row>
    <row r="3966" spans="15:22" x14ac:dyDescent="0.25">
      <c r="O3966" s="283" t="str">
        <f>IFERROR(DATE(Table7[[#This Row],[year]],MONTH(DATEVALUE(Table7[[#This Row],[month]]&amp;"1")),Table7[[#This Row],[day]]),"")</f>
        <v/>
      </c>
      <c r="P3966" s="257"/>
      <c r="Q3966" s="257"/>
      <c r="R3966" s="257"/>
      <c r="S3966" s="257"/>
      <c r="T3966" s="257"/>
      <c r="U3966" s="257"/>
      <c r="V3966" s="257"/>
    </row>
    <row r="3967" spans="15:22" x14ac:dyDescent="0.25">
      <c r="O3967" s="283" t="str">
        <f>IFERROR(DATE(Table7[[#This Row],[year]],MONTH(DATEVALUE(Table7[[#This Row],[month]]&amp;"1")),Table7[[#This Row],[day]]),"")</f>
        <v/>
      </c>
      <c r="P3967" s="257"/>
      <c r="Q3967" s="257"/>
      <c r="R3967" s="257"/>
      <c r="S3967" s="257"/>
      <c r="T3967" s="257"/>
      <c r="U3967" s="257"/>
      <c r="V3967" s="257"/>
    </row>
    <row r="3968" spans="15:22" x14ac:dyDescent="0.25">
      <c r="O3968" s="283" t="str">
        <f>IFERROR(DATE(Table7[[#This Row],[year]],MONTH(DATEVALUE(Table7[[#This Row],[month]]&amp;"1")),Table7[[#This Row],[day]]),"")</f>
        <v/>
      </c>
      <c r="P3968" s="257"/>
      <c r="Q3968" s="257"/>
      <c r="R3968" s="257"/>
      <c r="S3968" s="257"/>
      <c r="T3968" s="257"/>
      <c r="U3968" s="257"/>
      <c r="V3968" s="257"/>
    </row>
    <row r="3969" spans="15:22" x14ac:dyDescent="0.25">
      <c r="O3969" s="283" t="str">
        <f>IFERROR(DATE(Table7[[#This Row],[year]],MONTH(DATEVALUE(Table7[[#This Row],[month]]&amp;"1")),Table7[[#This Row],[day]]),"")</f>
        <v/>
      </c>
      <c r="P3969" s="257"/>
      <c r="Q3969" s="257"/>
      <c r="R3969" s="257"/>
      <c r="S3969" s="257"/>
      <c r="T3969" s="257"/>
      <c r="U3969" s="257"/>
      <c r="V3969" s="257"/>
    </row>
    <row r="3970" spans="15:22" x14ac:dyDescent="0.25">
      <c r="O3970" s="283" t="str">
        <f>IFERROR(DATE(Table7[[#This Row],[year]],MONTH(DATEVALUE(Table7[[#This Row],[month]]&amp;"1")),Table7[[#This Row],[day]]),"")</f>
        <v/>
      </c>
      <c r="P3970" s="257"/>
      <c r="Q3970" s="257"/>
      <c r="R3970" s="257"/>
      <c r="S3970" s="257"/>
      <c r="T3970" s="257"/>
      <c r="U3970" s="257"/>
      <c r="V3970" s="257"/>
    </row>
    <row r="3971" spans="15:22" x14ac:dyDescent="0.25">
      <c r="O3971" s="283" t="str">
        <f>IFERROR(DATE(Table7[[#This Row],[year]],MONTH(DATEVALUE(Table7[[#This Row],[month]]&amp;"1")),Table7[[#This Row],[day]]),"")</f>
        <v/>
      </c>
      <c r="P3971" s="257"/>
      <c r="Q3971" s="257"/>
      <c r="R3971" s="257"/>
      <c r="S3971" s="257"/>
      <c r="T3971" s="257"/>
      <c r="U3971" s="257"/>
      <c r="V3971" s="257"/>
    </row>
    <row r="3972" spans="15:22" x14ac:dyDescent="0.25">
      <c r="O3972" s="283" t="str">
        <f>IFERROR(DATE(Table7[[#This Row],[year]],MONTH(DATEVALUE(Table7[[#This Row],[month]]&amp;"1")),Table7[[#This Row],[day]]),"")</f>
        <v/>
      </c>
      <c r="P3972" s="257"/>
      <c r="Q3972" s="257"/>
      <c r="R3972" s="257"/>
      <c r="S3972" s="257"/>
      <c r="T3972" s="257"/>
      <c r="U3972" s="257"/>
      <c r="V3972" s="257"/>
    </row>
    <row r="3973" spans="15:22" x14ac:dyDescent="0.25">
      <c r="O3973" s="283" t="str">
        <f>IFERROR(DATE(Table7[[#This Row],[year]],MONTH(DATEVALUE(Table7[[#This Row],[month]]&amp;"1")),Table7[[#This Row],[day]]),"")</f>
        <v/>
      </c>
      <c r="P3973" s="257"/>
      <c r="Q3973" s="257"/>
      <c r="R3973" s="257"/>
      <c r="S3973" s="257"/>
      <c r="T3973" s="257"/>
      <c r="U3973" s="257"/>
      <c r="V3973" s="257"/>
    </row>
    <row r="3974" spans="15:22" x14ac:dyDescent="0.25">
      <c r="O3974" s="283" t="str">
        <f>IFERROR(DATE(Table7[[#This Row],[year]],MONTH(DATEVALUE(Table7[[#This Row],[month]]&amp;"1")),Table7[[#This Row],[day]]),"")</f>
        <v/>
      </c>
      <c r="P3974" s="257"/>
      <c r="Q3974" s="257"/>
      <c r="R3974" s="257"/>
      <c r="S3974" s="257"/>
      <c r="T3974" s="257"/>
      <c r="U3974" s="257"/>
      <c r="V3974" s="257"/>
    </row>
    <row r="3975" spans="15:22" x14ac:dyDescent="0.25">
      <c r="O3975" s="283" t="str">
        <f>IFERROR(DATE(Table7[[#This Row],[year]],MONTH(DATEVALUE(Table7[[#This Row],[month]]&amp;"1")),Table7[[#This Row],[day]]),"")</f>
        <v/>
      </c>
      <c r="P3975" s="257"/>
      <c r="Q3975" s="257"/>
      <c r="R3975" s="257"/>
      <c r="S3975" s="257"/>
      <c r="T3975" s="257"/>
      <c r="U3975" s="257"/>
      <c r="V3975" s="257"/>
    </row>
    <row r="3976" spans="15:22" x14ac:dyDescent="0.25">
      <c r="O3976" s="283" t="str">
        <f>IFERROR(DATE(Table7[[#This Row],[year]],MONTH(DATEVALUE(Table7[[#This Row],[month]]&amp;"1")),Table7[[#This Row],[day]]),"")</f>
        <v/>
      </c>
      <c r="P3976" s="257"/>
      <c r="Q3976" s="257"/>
      <c r="R3976" s="257"/>
      <c r="S3976" s="257"/>
      <c r="T3976" s="257"/>
      <c r="U3976" s="257"/>
      <c r="V3976" s="257"/>
    </row>
    <row r="3977" spans="15:22" x14ac:dyDescent="0.25">
      <c r="O3977" s="283" t="str">
        <f>IFERROR(DATE(Table7[[#This Row],[year]],MONTH(DATEVALUE(Table7[[#This Row],[month]]&amp;"1")),Table7[[#This Row],[day]]),"")</f>
        <v/>
      </c>
      <c r="P3977" s="257"/>
      <c r="Q3977" s="257"/>
      <c r="R3977" s="257"/>
      <c r="S3977" s="257"/>
      <c r="T3977" s="257"/>
      <c r="U3977" s="257"/>
      <c r="V3977" s="257"/>
    </row>
    <row r="3978" spans="15:22" x14ac:dyDescent="0.25">
      <c r="O3978" s="283" t="str">
        <f>IFERROR(DATE(Table7[[#This Row],[year]],MONTH(DATEVALUE(Table7[[#This Row],[month]]&amp;"1")),Table7[[#This Row],[day]]),"")</f>
        <v/>
      </c>
      <c r="P3978" s="257"/>
      <c r="Q3978" s="257"/>
      <c r="R3978" s="257"/>
      <c r="S3978" s="257"/>
      <c r="T3978" s="257"/>
      <c r="U3978" s="257"/>
      <c r="V3978" s="257"/>
    </row>
    <row r="3979" spans="15:22" x14ac:dyDescent="0.25">
      <c r="O3979" s="283" t="str">
        <f>IFERROR(DATE(Table7[[#This Row],[year]],MONTH(DATEVALUE(Table7[[#This Row],[month]]&amp;"1")),Table7[[#This Row],[day]]),"")</f>
        <v/>
      </c>
      <c r="P3979" s="257"/>
      <c r="Q3979" s="257"/>
      <c r="R3979" s="257"/>
      <c r="S3979" s="257"/>
      <c r="T3979" s="257"/>
      <c r="U3979" s="257"/>
      <c r="V3979" s="257"/>
    </row>
    <row r="3980" spans="15:22" x14ac:dyDescent="0.25">
      <c r="O3980" s="283" t="str">
        <f>IFERROR(DATE(Table7[[#This Row],[year]],MONTH(DATEVALUE(Table7[[#This Row],[month]]&amp;"1")),Table7[[#This Row],[day]]),"")</f>
        <v/>
      </c>
      <c r="P3980" s="257"/>
      <c r="Q3980" s="257"/>
      <c r="R3980" s="257"/>
      <c r="S3980" s="257"/>
      <c r="T3980" s="257"/>
      <c r="U3980" s="257"/>
      <c r="V3980" s="257"/>
    </row>
    <row r="3981" spans="15:22" x14ac:dyDescent="0.25">
      <c r="O3981" s="283" t="str">
        <f>IFERROR(DATE(Table7[[#This Row],[year]],MONTH(DATEVALUE(Table7[[#This Row],[month]]&amp;"1")),Table7[[#This Row],[day]]),"")</f>
        <v/>
      </c>
      <c r="P3981" s="257"/>
      <c r="Q3981" s="257"/>
      <c r="R3981" s="257"/>
      <c r="S3981" s="257"/>
      <c r="T3981" s="257"/>
      <c r="U3981" s="257"/>
      <c r="V3981" s="257"/>
    </row>
    <row r="3982" spans="15:22" x14ac:dyDescent="0.25">
      <c r="O3982" s="283" t="str">
        <f>IFERROR(DATE(Table7[[#This Row],[year]],MONTH(DATEVALUE(Table7[[#This Row],[month]]&amp;"1")),Table7[[#This Row],[day]]),"")</f>
        <v/>
      </c>
      <c r="P3982" s="257"/>
      <c r="Q3982" s="257"/>
      <c r="R3982" s="257"/>
      <c r="S3982" s="257"/>
      <c r="T3982" s="257"/>
      <c r="U3982" s="257"/>
      <c r="V3982" s="257"/>
    </row>
    <row r="3983" spans="15:22" x14ac:dyDescent="0.25">
      <c r="O3983" s="283" t="str">
        <f>IFERROR(DATE(Table7[[#This Row],[year]],MONTH(DATEVALUE(Table7[[#This Row],[month]]&amp;"1")),Table7[[#This Row],[day]]),"")</f>
        <v/>
      </c>
      <c r="P3983" s="257"/>
      <c r="Q3983" s="257"/>
      <c r="R3983" s="257"/>
      <c r="S3983" s="257"/>
      <c r="T3983" s="257"/>
      <c r="U3983" s="257"/>
      <c r="V3983" s="257"/>
    </row>
    <row r="3984" spans="15:22" x14ac:dyDescent="0.25">
      <c r="O3984" s="283" t="str">
        <f>IFERROR(DATE(Table7[[#This Row],[year]],MONTH(DATEVALUE(Table7[[#This Row],[month]]&amp;"1")),Table7[[#This Row],[day]]),"")</f>
        <v/>
      </c>
      <c r="P3984" s="257"/>
      <c r="Q3984" s="257"/>
      <c r="R3984" s="257"/>
      <c r="S3984" s="257"/>
      <c r="T3984" s="257"/>
      <c r="U3984" s="257"/>
      <c r="V3984" s="257"/>
    </row>
    <row r="3985" spans="15:22" x14ac:dyDescent="0.25">
      <c r="O3985" s="283" t="str">
        <f>IFERROR(DATE(Table7[[#This Row],[year]],MONTH(DATEVALUE(Table7[[#This Row],[month]]&amp;"1")),Table7[[#This Row],[day]]),"")</f>
        <v/>
      </c>
      <c r="P3985" s="257"/>
      <c r="Q3985" s="257"/>
      <c r="R3985" s="257"/>
      <c r="S3985" s="257"/>
      <c r="T3985" s="257"/>
      <c r="U3985" s="257"/>
      <c r="V3985" s="257"/>
    </row>
    <row r="3986" spans="15:22" x14ac:dyDescent="0.25">
      <c r="O3986" s="283" t="str">
        <f>IFERROR(DATE(Table7[[#This Row],[year]],MONTH(DATEVALUE(Table7[[#This Row],[month]]&amp;"1")),Table7[[#This Row],[day]]),"")</f>
        <v/>
      </c>
      <c r="P3986" s="257"/>
      <c r="Q3986" s="257"/>
      <c r="R3986" s="257"/>
      <c r="S3986" s="257"/>
      <c r="T3986" s="257"/>
      <c r="U3986" s="257"/>
      <c r="V3986" s="257"/>
    </row>
    <row r="3987" spans="15:22" x14ac:dyDescent="0.25">
      <c r="O3987" s="283" t="str">
        <f>IFERROR(DATE(Table7[[#This Row],[year]],MONTH(DATEVALUE(Table7[[#This Row],[month]]&amp;"1")),Table7[[#This Row],[day]]),"")</f>
        <v/>
      </c>
      <c r="P3987" s="257"/>
      <c r="Q3987" s="257"/>
      <c r="R3987" s="257"/>
      <c r="S3987" s="257"/>
      <c r="T3987" s="257"/>
      <c r="U3987" s="257"/>
      <c r="V3987" s="257"/>
    </row>
    <row r="3988" spans="15:22" x14ac:dyDescent="0.25">
      <c r="O3988" s="283" t="str">
        <f>IFERROR(DATE(Table7[[#This Row],[year]],MONTH(DATEVALUE(Table7[[#This Row],[month]]&amp;"1")),Table7[[#This Row],[day]]),"")</f>
        <v/>
      </c>
      <c r="P3988" s="257"/>
      <c r="Q3988" s="257"/>
      <c r="R3988" s="257"/>
      <c r="S3988" s="257"/>
      <c r="T3988" s="257"/>
      <c r="U3988" s="257"/>
      <c r="V3988" s="257"/>
    </row>
    <row r="3989" spans="15:22" x14ac:dyDescent="0.25">
      <c r="O3989" s="283" t="str">
        <f>IFERROR(DATE(Table7[[#This Row],[year]],MONTH(DATEVALUE(Table7[[#This Row],[month]]&amp;"1")),Table7[[#This Row],[day]]),"")</f>
        <v/>
      </c>
      <c r="P3989" s="257"/>
      <c r="Q3989" s="257"/>
      <c r="R3989" s="257"/>
      <c r="S3989" s="257"/>
      <c r="T3989" s="257"/>
      <c r="U3989" s="257"/>
      <c r="V3989" s="257"/>
    </row>
    <row r="3990" spans="15:22" x14ac:dyDescent="0.25">
      <c r="O3990" s="283" t="str">
        <f>IFERROR(DATE(Table7[[#This Row],[year]],MONTH(DATEVALUE(Table7[[#This Row],[month]]&amp;"1")),Table7[[#This Row],[day]]),"")</f>
        <v/>
      </c>
      <c r="P3990" s="257"/>
      <c r="Q3990" s="257"/>
      <c r="R3990" s="257"/>
      <c r="S3990" s="257"/>
      <c r="T3990" s="257"/>
      <c r="U3990" s="257"/>
      <c r="V3990" s="257"/>
    </row>
    <row r="3991" spans="15:22" x14ac:dyDescent="0.25">
      <c r="O3991" s="283" t="str">
        <f>IFERROR(DATE(Table7[[#This Row],[year]],MONTH(DATEVALUE(Table7[[#This Row],[month]]&amp;"1")),Table7[[#This Row],[day]]),"")</f>
        <v/>
      </c>
      <c r="P3991" s="257"/>
      <c r="Q3991" s="257"/>
      <c r="R3991" s="257"/>
      <c r="S3991" s="257"/>
      <c r="T3991" s="257"/>
      <c r="U3991" s="257"/>
      <c r="V3991" s="257"/>
    </row>
    <row r="3992" spans="15:22" x14ac:dyDescent="0.25">
      <c r="O3992" s="283" t="str">
        <f>IFERROR(DATE(Table7[[#This Row],[year]],MONTH(DATEVALUE(Table7[[#This Row],[month]]&amp;"1")),Table7[[#This Row],[day]]),"")</f>
        <v/>
      </c>
      <c r="P3992" s="257"/>
      <c r="Q3992" s="257"/>
      <c r="R3992" s="257"/>
      <c r="S3992" s="257"/>
      <c r="T3992" s="257"/>
      <c r="U3992" s="257"/>
      <c r="V3992" s="257"/>
    </row>
    <row r="3993" spans="15:22" x14ac:dyDescent="0.25">
      <c r="O3993" s="283" t="str">
        <f>IFERROR(DATE(Table7[[#This Row],[year]],MONTH(DATEVALUE(Table7[[#This Row],[month]]&amp;"1")),Table7[[#This Row],[day]]),"")</f>
        <v/>
      </c>
      <c r="P3993" s="257"/>
      <c r="Q3993" s="257"/>
      <c r="R3993" s="257"/>
      <c r="S3993" s="257"/>
      <c r="T3993" s="257"/>
      <c r="U3993" s="257"/>
      <c r="V3993" s="257"/>
    </row>
    <row r="3994" spans="15:22" x14ac:dyDescent="0.25">
      <c r="O3994" s="283" t="str">
        <f>IFERROR(DATE(Table7[[#This Row],[year]],MONTH(DATEVALUE(Table7[[#This Row],[month]]&amp;"1")),Table7[[#This Row],[day]]),"")</f>
        <v/>
      </c>
      <c r="P3994" s="257"/>
      <c r="Q3994" s="257"/>
      <c r="R3994" s="257"/>
      <c r="S3994" s="257"/>
      <c r="T3994" s="257"/>
      <c r="U3994" s="257"/>
      <c r="V3994" s="257"/>
    </row>
    <row r="3995" spans="15:22" x14ac:dyDescent="0.25">
      <c r="O3995" s="283" t="str">
        <f>IFERROR(DATE(Table7[[#This Row],[year]],MONTH(DATEVALUE(Table7[[#This Row],[month]]&amp;"1")),Table7[[#This Row],[day]]),"")</f>
        <v/>
      </c>
      <c r="P3995" s="257"/>
      <c r="Q3995" s="257"/>
      <c r="R3995" s="257"/>
      <c r="S3995" s="257"/>
      <c r="T3995" s="257"/>
      <c r="U3995" s="257"/>
      <c r="V3995" s="257"/>
    </row>
    <row r="3996" spans="15:22" x14ac:dyDescent="0.25">
      <c r="O3996" s="283" t="str">
        <f>IFERROR(DATE(Table7[[#This Row],[year]],MONTH(DATEVALUE(Table7[[#This Row],[month]]&amp;"1")),Table7[[#This Row],[day]]),"")</f>
        <v/>
      </c>
      <c r="P3996" s="257"/>
      <c r="Q3996" s="257"/>
      <c r="R3996" s="257"/>
      <c r="S3996" s="257"/>
      <c r="T3996" s="257"/>
      <c r="U3996" s="257"/>
      <c r="V3996" s="257"/>
    </row>
    <row r="3997" spans="15:22" x14ac:dyDescent="0.25">
      <c r="O3997" s="283" t="str">
        <f>IFERROR(DATE(Table7[[#This Row],[year]],MONTH(DATEVALUE(Table7[[#This Row],[month]]&amp;"1")),Table7[[#This Row],[day]]),"")</f>
        <v/>
      </c>
      <c r="P3997" s="257"/>
      <c r="Q3997" s="257"/>
      <c r="R3997" s="257"/>
      <c r="S3997" s="257"/>
      <c r="T3997" s="257"/>
      <c r="U3997" s="257"/>
      <c r="V3997" s="257"/>
    </row>
    <row r="3998" spans="15:22" x14ac:dyDescent="0.25">
      <c r="O3998" s="283" t="str">
        <f>IFERROR(DATE(Table7[[#This Row],[year]],MONTH(DATEVALUE(Table7[[#This Row],[month]]&amp;"1")),Table7[[#This Row],[day]]),"")</f>
        <v/>
      </c>
      <c r="P3998" s="257"/>
      <c r="Q3998" s="257"/>
      <c r="R3998" s="257"/>
      <c r="S3998" s="257"/>
      <c r="T3998" s="257"/>
      <c r="U3998" s="257"/>
      <c r="V3998" s="257"/>
    </row>
    <row r="3999" spans="15:22" x14ac:dyDescent="0.25">
      <c r="O3999" s="283" t="str">
        <f>IFERROR(DATE(Table7[[#This Row],[year]],MONTH(DATEVALUE(Table7[[#This Row],[month]]&amp;"1")),Table7[[#This Row],[day]]),"")</f>
        <v/>
      </c>
      <c r="P3999" s="257"/>
      <c r="Q3999" s="257"/>
      <c r="R3999" s="257"/>
      <c r="S3999" s="257"/>
      <c r="T3999" s="257"/>
      <c r="U3999" s="257"/>
      <c r="V3999" s="257"/>
    </row>
    <row r="4000" spans="15:22" x14ac:dyDescent="0.25">
      <c r="O4000" s="283" t="str">
        <f>IFERROR(DATE(Table7[[#This Row],[year]],MONTH(DATEVALUE(Table7[[#This Row],[month]]&amp;"1")),Table7[[#This Row],[day]]),"")</f>
        <v/>
      </c>
      <c r="P4000" s="257"/>
      <c r="Q4000" s="257"/>
      <c r="R4000" s="257"/>
      <c r="S4000" s="257"/>
      <c r="T4000" s="257"/>
      <c r="U4000" s="257"/>
      <c r="V4000" s="257"/>
    </row>
    <row r="4001" spans="15:22" x14ac:dyDescent="0.25">
      <c r="O4001" s="283" t="str">
        <f>IFERROR(DATE(Table7[[#This Row],[year]],MONTH(DATEVALUE(Table7[[#This Row],[month]]&amp;"1")),Table7[[#This Row],[day]]),"")</f>
        <v/>
      </c>
      <c r="P4001" s="257"/>
      <c r="Q4001" s="257"/>
      <c r="R4001" s="257"/>
      <c r="S4001" s="257"/>
      <c r="T4001" s="257"/>
      <c r="U4001" s="257"/>
      <c r="V4001" s="257"/>
    </row>
    <row r="4002" spans="15:22" x14ac:dyDescent="0.25">
      <c r="O4002" s="283" t="str">
        <f>IFERROR(DATE(Table7[[#This Row],[year]],MONTH(DATEVALUE(Table7[[#This Row],[month]]&amp;"1")),Table7[[#This Row],[day]]),"")</f>
        <v/>
      </c>
      <c r="P4002" s="257"/>
      <c r="Q4002" s="257"/>
      <c r="R4002" s="257"/>
      <c r="S4002" s="257"/>
      <c r="T4002" s="257"/>
      <c r="U4002" s="257"/>
      <c r="V4002" s="257"/>
    </row>
    <row r="4003" spans="15:22" x14ac:dyDescent="0.25">
      <c r="O4003" s="283" t="str">
        <f>IFERROR(DATE(Table7[[#This Row],[year]],MONTH(DATEVALUE(Table7[[#This Row],[month]]&amp;"1")),Table7[[#This Row],[day]]),"")</f>
        <v/>
      </c>
      <c r="P4003" s="257"/>
      <c r="Q4003" s="257"/>
      <c r="R4003" s="257"/>
      <c r="S4003" s="257"/>
      <c r="T4003" s="257"/>
      <c r="U4003" s="257"/>
      <c r="V4003" s="257"/>
    </row>
    <row r="4004" spans="15:22" x14ac:dyDescent="0.25">
      <c r="O4004" s="283" t="str">
        <f>IFERROR(DATE(Table7[[#This Row],[year]],MONTH(DATEVALUE(Table7[[#This Row],[month]]&amp;"1")),Table7[[#This Row],[day]]),"")</f>
        <v/>
      </c>
      <c r="P4004" s="257"/>
      <c r="Q4004" s="257"/>
      <c r="R4004" s="257"/>
      <c r="S4004" s="257"/>
      <c r="T4004" s="257"/>
      <c r="U4004" s="257"/>
      <c r="V4004" s="257"/>
    </row>
    <row r="4005" spans="15:22" x14ac:dyDescent="0.25">
      <c r="O4005" s="283" t="str">
        <f>IFERROR(DATE(Table7[[#This Row],[year]],MONTH(DATEVALUE(Table7[[#This Row],[month]]&amp;"1")),Table7[[#This Row],[day]]),"")</f>
        <v/>
      </c>
      <c r="P4005" s="257"/>
      <c r="Q4005" s="257"/>
      <c r="R4005" s="257"/>
      <c r="S4005" s="257"/>
      <c r="T4005" s="257"/>
      <c r="U4005" s="257"/>
      <c r="V4005" s="257"/>
    </row>
    <row r="4006" spans="15:22" x14ac:dyDescent="0.25">
      <c r="O4006" s="283" t="str">
        <f>IFERROR(DATE(Table7[[#This Row],[year]],MONTH(DATEVALUE(Table7[[#This Row],[month]]&amp;"1")),Table7[[#This Row],[day]]),"")</f>
        <v/>
      </c>
      <c r="P4006" s="257"/>
      <c r="Q4006" s="257"/>
      <c r="R4006" s="257"/>
      <c r="S4006" s="257"/>
      <c r="T4006" s="257"/>
      <c r="U4006" s="257"/>
      <c r="V4006" s="257"/>
    </row>
    <row r="4007" spans="15:22" x14ac:dyDescent="0.25">
      <c r="O4007" s="283" t="str">
        <f>IFERROR(DATE(Table7[[#This Row],[year]],MONTH(DATEVALUE(Table7[[#This Row],[month]]&amp;"1")),Table7[[#This Row],[day]]),"")</f>
        <v/>
      </c>
      <c r="P4007" s="257"/>
      <c r="Q4007" s="257"/>
      <c r="R4007" s="257"/>
      <c r="S4007" s="257"/>
      <c r="T4007" s="257"/>
      <c r="U4007" s="257"/>
      <c r="V4007" s="257"/>
    </row>
    <row r="4008" spans="15:22" x14ac:dyDescent="0.25">
      <c r="O4008" s="283" t="str">
        <f>IFERROR(DATE(Table7[[#This Row],[year]],MONTH(DATEVALUE(Table7[[#This Row],[month]]&amp;"1")),Table7[[#This Row],[day]]),"")</f>
        <v/>
      </c>
      <c r="P4008" s="257"/>
      <c r="Q4008" s="257"/>
      <c r="R4008" s="257"/>
      <c r="S4008" s="257"/>
      <c r="T4008" s="257"/>
      <c r="U4008" s="257"/>
      <c r="V4008" s="257"/>
    </row>
    <row r="4009" spans="15:22" x14ac:dyDescent="0.25">
      <c r="O4009" s="283" t="str">
        <f>IFERROR(DATE(Table7[[#This Row],[year]],MONTH(DATEVALUE(Table7[[#This Row],[month]]&amp;"1")),Table7[[#This Row],[day]]),"")</f>
        <v/>
      </c>
      <c r="P4009" s="257"/>
      <c r="Q4009" s="257"/>
      <c r="R4009" s="257"/>
      <c r="S4009" s="257"/>
      <c r="T4009" s="257"/>
      <c r="U4009" s="257"/>
      <c r="V4009" s="257"/>
    </row>
    <row r="4010" spans="15:22" x14ac:dyDescent="0.25">
      <c r="O4010" s="283" t="str">
        <f>IFERROR(DATE(Table7[[#This Row],[year]],MONTH(DATEVALUE(Table7[[#This Row],[month]]&amp;"1")),Table7[[#This Row],[day]]),"")</f>
        <v/>
      </c>
      <c r="P4010" s="257"/>
      <c r="Q4010" s="257"/>
      <c r="R4010" s="257"/>
      <c r="S4010" s="257"/>
      <c r="T4010" s="257"/>
      <c r="U4010" s="257"/>
      <c r="V4010" s="257"/>
    </row>
    <row r="4011" spans="15:22" x14ac:dyDescent="0.25">
      <c r="O4011" s="283" t="str">
        <f>IFERROR(DATE(Table7[[#This Row],[year]],MONTH(DATEVALUE(Table7[[#This Row],[month]]&amp;"1")),Table7[[#This Row],[day]]),"")</f>
        <v/>
      </c>
      <c r="P4011" s="257"/>
      <c r="Q4011" s="257"/>
      <c r="R4011" s="257"/>
      <c r="S4011" s="257"/>
      <c r="T4011" s="257"/>
      <c r="U4011" s="257"/>
      <c r="V4011" s="257"/>
    </row>
    <row r="4012" spans="15:22" x14ac:dyDescent="0.25">
      <c r="O4012" s="283" t="str">
        <f>IFERROR(DATE(Table7[[#This Row],[year]],MONTH(DATEVALUE(Table7[[#This Row],[month]]&amp;"1")),Table7[[#This Row],[day]]),"")</f>
        <v/>
      </c>
      <c r="P4012" s="257"/>
      <c r="Q4012" s="257"/>
      <c r="R4012" s="257"/>
      <c r="S4012" s="257"/>
      <c r="T4012" s="257"/>
      <c r="U4012" s="257"/>
      <c r="V4012" s="257"/>
    </row>
    <row r="4013" spans="15:22" x14ac:dyDescent="0.25">
      <c r="O4013" s="283" t="str">
        <f>IFERROR(DATE(Table7[[#This Row],[year]],MONTH(DATEVALUE(Table7[[#This Row],[month]]&amp;"1")),Table7[[#This Row],[day]]),"")</f>
        <v/>
      </c>
      <c r="P4013" s="257"/>
      <c r="Q4013" s="257"/>
      <c r="R4013" s="257"/>
      <c r="S4013" s="257"/>
      <c r="T4013" s="257"/>
      <c r="U4013" s="257"/>
      <c r="V4013" s="257"/>
    </row>
    <row r="4014" spans="15:22" x14ac:dyDescent="0.25">
      <c r="O4014" s="283" t="str">
        <f>IFERROR(DATE(Table7[[#This Row],[year]],MONTH(DATEVALUE(Table7[[#This Row],[month]]&amp;"1")),Table7[[#This Row],[day]]),"")</f>
        <v/>
      </c>
      <c r="P4014" s="257"/>
      <c r="Q4014" s="257"/>
      <c r="R4014" s="257"/>
      <c r="S4014" s="257"/>
      <c r="T4014" s="257"/>
      <c r="U4014" s="257"/>
      <c r="V4014" s="257"/>
    </row>
    <row r="4015" spans="15:22" x14ac:dyDescent="0.25">
      <c r="O4015" s="283" t="str">
        <f>IFERROR(DATE(Table7[[#This Row],[year]],MONTH(DATEVALUE(Table7[[#This Row],[month]]&amp;"1")),Table7[[#This Row],[day]]),"")</f>
        <v/>
      </c>
      <c r="P4015" s="257"/>
      <c r="Q4015" s="257"/>
      <c r="R4015" s="257"/>
      <c r="S4015" s="257"/>
      <c r="T4015" s="257"/>
      <c r="U4015" s="257"/>
      <c r="V4015" s="257"/>
    </row>
    <row r="4016" spans="15:22" x14ac:dyDescent="0.25">
      <c r="O4016" s="283" t="str">
        <f>IFERROR(DATE(Table7[[#This Row],[year]],MONTH(DATEVALUE(Table7[[#This Row],[month]]&amp;"1")),Table7[[#This Row],[day]]),"")</f>
        <v/>
      </c>
      <c r="P4016" s="257"/>
      <c r="Q4016" s="257"/>
      <c r="R4016" s="257"/>
      <c r="S4016" s="257"/>
      <c r="T4016" s="257"/>
      <c r="U4016" s="257"/>
      <c r="V4016" s="257"/>
    </row>
    <row r="4017" spans="15:22" x14ac:dyDescent="0.25">
      <c r="O4017" s="283" t="str">
        <f>IFERROR(DATE(Table7[[#This Row],[year]],MONTH(DATEVALUE(Table7[[#This Row],[month]]&amp;"1")),Table7[[#This Row],[day]]),"")</f>
        <v/>
      </c>
      <c r="P4017" s="257"/>
      <c r="Q4017" s="257"/>
      <c r="R4017" s="257"/>
      <c r="S4017" s="257"/>
      <c r="T4017" s="257"/>
      <c r="U4017" s="257"/>
      <c r="V4017" s="257"/>
    </row>
    <row r="4018" spans="15:22" x14ac:dyDescent="0.25">
      <c r="O4018" s="283" t="str">
        <f>IFERROR(DATE(Table7[[#This Row],[year]],MONTH(DATEVALUE(Table7[[#This Row],[month]]&amp;"1")),Table7[[#This Row],[day]]),"")</f>
        <v/>
      </c>
      <c r="P4018" s="257"/>
      <c r="Q4018" s="257"/>
      <c r="R4018" s="257"/>
      <c r="S4018" s="257"/>
      <c r="T4018" s="257"/>
      <c r="U4018" s="257"/>
      <c r="V4018" s="257"/>
    </row>
    <row r="4019" spans="15:22" x14ac:dyDescent="0.25">
      <c r="O4019" s="283" t="str">
        <f>IFERROR(DATE(Table7[[#This Row],[year]],MONTH(DATEVALUE(Table7[[#This Row],[month]]&amp;"1")),Table7[[#This Row],[day]]),"")</f>
        <v/>
      </c>
      <c r="P4019" s="257"/>
      <c r="Q4019" s="257"/>
      <c r="R4019" s="257"/>
      <c r="S4019" s="257"/>
      <c r="T4019" s="257"/>
      <c r="U4019" s="257"/>
      <c r="V4019" s="257"/>
    </row>
    <row r="4020" spans="15:22" x14ac:dyDescent="0.25">
      <c r="O4020" s="283" t="str">
        <f>IFERROR(DATE(Table7[[#This Row],[year]],MONTH(DATEVALUE(Table7[[#This Row],[month]]&amp;"1")),Table7[[#This Row],[day]]),"")</f>
        <v/>
      </c>
      <c r="P4020" s="257"/>
      <c r="Q4020" s="257"/>
      <c r="R4020" s="257"/>
      <c r="S4020" s="257"/>
      <c r="T4020" s="257"/>
      <c r="U4020" s="257"/>
      <c r="V4020" s="257"/>
    </row>
    <row r="4021" spans="15:22" x14ac:dyDescent="0.25">
      <c r="O4021" s="283" t="str">
        <f>IFERROR(DATE(Table7[[#This Row],[year]],MONTH(DATEVALUE(Table7[[#This Row],[month]]&amp;"1")),Table7[[#This Row],[day]]),"")</f>
        <v/>
      </c>
      <c r="P4021" s="257"/>
      <c r="Q4021" s="257"/>
      <c r="R4021" s="257"/>
      <c r="S4021" s="257"/>
      <c r="T4021" s="257"/>
      <c r="U4021" s="257"/>
      <c r="V4021" s="257"/>
    </row>
    <row r="4022" spans="15:22" x14ac:dyDescent="0.25">
      <c r="O4022" s="283" t="str">
        <f>IFERROR(DATE(Table7[[#This Row],[year]],MONTH(DATEVALUE(Table7[[#This Row],[month]]&amp;"1")),Table7[[#This Row],[day]]),"")</f>
        <v/>
      </c>
      <c r="P4022" s="257"/>
      <c r="Q4022" s="257"/>
      <c r="R4022" s="257"/>
      <c r="S4022" s="257"/>
      <c r="T4022" s="257"/>
      <c r="U4022" s="257"/>
      <c r="V4022" s="257"/>
    </row>
    <row r="4023" spans="15:22" x14ac:dyDescent="0.25">
      <c r="O4023" s="283" t="str">
        <f>IFERROR(DATE(Table7[[#This Row],[year]],MONTH(DATEVALUE(Table7[[#This Row],[month]]&amp;"1")),Table7[[#This Row],[day]]),"")</f>
        <v/>
      </c>
      <c r="P4023" s="257"/>
      <c r="Q4023" s="257"/>
      <c r="R4023" s="257"/>
      <c r="S4023" s="257"/>
      <c r="T4023" s="257"/>
      <c r="U4023" s="257"/>
      <c r="V4023" s="257"/>
    </row>
    <row r="4024" spans="15:22" x14ac:dyDescent="0.25">
      <c r="O4024" s="283" t="str">
        <f>IFERROR(DATE(Table7[[#This Row],[year]],MONTH(DATEVALUE(Table7[[#This Row],[month]]&amp;"1")),Table7[[#This Row],[day]]),"")</f>
        <v/>
      </c>
      <c r="P4024" s="257"/>
      <c r="Q4024" s="257"/>
      <c r="R4024" s="257"/>
      <c r="S4024" s="257"/>
      <c r="T4024" s="257"/>
      <c r="U4024" s="257"/>
      <c r="V4024" s="257"/>
    </row>
    <row r="4025" spans="15:22" x14ac:dyDescent="0.25">
      <c r="O4025" s="283" t="str">
        <f>IFERROR(DATE(Table7[[#This Row],[year]],MONTH(DATEVALUE(Table7[[#This Row],[month]]&amp;"1")),Table7[[#This Row],[day]]),"")</f>
        <v/>
      </c>
      <c r="P4025" s="257"/>
      <c r="Q4025" s="257"/>
      <c r="R4025" s="257"/>
      <c r="S4025" s="257"/>
      <c r="T4025" s="257"/>
      <c r="U4025" s="257"/>
      <c r="V4025" s="257"/>
    </row>
    <row r="4026" spans="15:22" x14ac:dyDescent="0.25">
      <c r="O4026" s="283" t="str">
        <f>IFERROR(DATE(Table7[[#This Row],[year]],MONTH(DATEVALUE(Table7[[#This Row],[month]]&amp;"1")),Table7[[#This Row],[day]]),"")</f>
        <v/>
      </c>
      <c r="P4026" s="257"/>
      <c r="Q4026" s="257"/>
      <c r="R4026" s="257"/>
      <c r="S4026" s="257"/>
      <c r="T4026" s="257"/>
      <c r="U4026" s="257"/>
      <c r="V4026" s="257"/>
    </row>
    <row r="4027" spans="15:22" x14ac:dyDescent="0.25">
      <c r="O4027" s="283" t="str">
        <f>IFERROR(DATE(Table7[[#This Row],[year]],MONTH(DATEVALUE(Table7[[#This Row],[month]]&amp;"1")),Table7[[#This Row],[day]]),"")</f>
        <v/>
      </c>
      <c r="P4027" s="257"/>
      <c r="Q4027" s="257"/>
      <c r="R4027" s="257"/>
      <c r="S4027" s="257"/>
      <c r="T4027" s="257"/>
      <c r="U4027" s="257"/>
      <c r="V4027" s="257"/>
    </row>
    <row r="4028" spans="15:22" x14ac:dyDescent="0.25">
      <c r="O4028" s="283" t="str">
        <f>IFERROR(DATE(Table7[[#This Row],[year]],MONTH(DATEVALUE(Table7[[#This Row],[month]]&amp;"1")),Table7[[#This Row],[day]]),"")</f>
        <v/>
      </c>
      <c r="P4028" s="257"/>
      <c r="Q4028" s="257"/>
      <c r="R4028" s="257"/>
      <c r="S4028" s="257"/>
      <c r="T4028" s="257"/>
      <c r="U4028" s="257"/>
      <c r="V4028" s="257"/>
    </row>
    <row r="4029" spans="15:22" x14ac:dyDescent="0.25">
      <c r="O4029" s="283" t="str">
        <f>IFERROR(DATE(Table7[[#This Row],[year]],MONTH(DATEVALUE(Table7[[#This Row],[month]]&amp;"1")),Table7[[#This Row],[day]]),"")</f>
        <v/>
      </c>
      <c r="P4029" s="257"/>
      <c r="Q4029" s="257"/>
      <c r="R4029" s="257"/>
      <c r="S4029" s="257"/>
      <c r="T4029" s="257"/>
      <c r="U4029" s="257"/>
      <c r="V4029" s="257"/>
    </row>
    <row r="4030" spans="15:22" x14ac:dyDescent="0.25">
      <c r="O4030" s="283" t="str">
        <f>IFERROR(DATE(Table7[[#This Row],[year]],MONTH(DATEVALUE(Table7[[#This Row],[month]]&amp;"1")),Table7[[#This Row],[day]]),"")</f>
        <v/>
      </c>
      <c r="P4030" s="257"/>
      <c r="Q4030" s="257"/>
      <c r="R4030" s="257"/>
      <c r="S4030" s="257"/>
      <c r="T4030" s="257"/>
      <c r="U4030" s="257"/>
      <c r="V4030" s="257"/>
    </row>
    <row r="4031" spans="15:22" x14ac:dyDescent="0.25">
      <c r="O4031" s="283" t="str">
        <f>IFERROR(DATE(Table7[[#This Row],[year]],MONTH(DATEVALUE(Table7[[#This Row],[month]]&amp;"1")),Table7[[#This Row],[day]]),"")</f>
        <v/>
      </c>
      <c r="P4031" s="257"/>
      <c r="Q4031" s="257"/>
      <c r="R4031" s="257"/>
      <c r="S4031" s="257"/>
      <c r="T4031" s="257"/>
      <c r="U4031" s="257"/>
      <c r="V4031" s="257"/>
    </row>
    <row r="4032" spans="15:22" x14ac:dyDescent="0.25">
      <c r="O4032" s="283" t="str">
        <f>IFERROR(DATE(Table7[[#This Row],[year]],MONTH(DATEVALUE(Table7[[#This Row],[month]]&amp;"1")),Table7[[#This Row],[day]]),"")</f>
        <v/>
      </c>
      <c r="P4032" s="257"/>
      <c r="Q4032" s="257"/>
      <c r="R4032" s="257"/>
      <c r="S4032" s="257"/>
      <c r="T4032" s="257"/>
      <c r="U4032" s="257"/>
      <c r="V4032" s="257"/>
    </row>
    <row r="4033" spans="15:22" x14ac:dyDescent="0.25">
      <c r="O4033" s="283" t="str">
        <f>IFERROR(DATE(Table7[[#This Row],[year]],MONTH(DATEVALUE(Table7[[#This Row],[month]]&amp;"1")),Table7[[#This Row],[day]]),"")</f>
        <v/>
      </c>
      <c r="P4033" s="257"/>
      <c r="Q4033" s="257"/>
      <c r="R4033" s="257"/>
      <c r="S4033" s="257"/>
      <c r="T4033" s="257"/>
      <c r="U4033" s="257"/>
      <c r="V4033" s="257"/>
    </row>
    <row r="4034" spans="15:22" x14ac:dyDescent="0.25">
      <c r="O4034" s="283" t="str">
        <f>IFERROR(DATE(Table7[[#This Row],[year]],MONTH(DATEVALUE(Table7[[#This Row],[month]]&amp;"1")),Table7[[#This Row],[day]]),"")</f>
        <v/>
      </c>
      <c r="P4034" s="257"/>
      <c r="Q4034" s="257"/>
      <c r="R4034" s="257"/>
      <c r="S4034" s="257"/>
      <c r="T4034" s="257"/>
      <c r="U4034" s="257"/>
      <c r="V4034" s="257"/>
    </row>
    <row r="4035" spans="15:22" x14ac:dyDescent="0.25">
      <c r="O4035" s="283" t="str">
        <f>IFERROR(DATE(Table7[[#This Row],[year]],MONTH(DATEVALUE(Table7[[#This Row],[month]]&amp;"1")),Table7[[#This Row],[day]]),"")</f>
        <v/>
      </c>
      <c r="P4035" s="257"/>
      <c r="Q4035" s="257"/>
      <c r="R4035" s="257"/>
      <c r="S4035" s="257"/>
      <c r="T4035" s="257"/>
      <c r="U4035" s="257"/>
      <c r="V4035" s="257"/>
    </row>
    <row r="4036" spans="15:22" x14ac:dyDescent="0.25">
      <c r="O4036" s="283" t="str">
        <f>IFERROR(DATE(Table7[[#This Row],[year]],MONTH(DATEVALUE(Table7[[#This Row],[month]]&amp;"1")),Table7[[#This Row],[day]]),"")</f>
        <v/>
      </c>
      <c r="P4036" s="257"/>
      <c r="Q4036" s="257"/>
      <c r="R4036" s="257"/>
      <c r="S4036" s="257"/>
      <c r="T4036" s="257"/>
      <c r="U4036" s="257"/>
      <c r="V4036" s="257"/>
    </row>
    <row r="4037" spans="15:22" x14ac:dyDescent="0.25">
      <c r="O4037" s="283" t="str">
        <f>IFERROR(DATE(Table7[[#This Row],[year]],MONTH(DATEVALUE(Table7[[#This Row],[month]]&amp;"1")),Table7[[#This Row],[day]]),"")</f>
        <v/>
      </c>
      <c r="P4037" s="257"/>
      <c r="Q4037" s="257"/>
      <c r="R4037" s="257"/>
      <c r="S4037" s="257"/>
      <c r="T4037" s="257"/>
      <c r="U4037" s="257"/>
      <c r="V4037" s="257"/>
    </row>
    <row r="4038" spans="15:22" x14ac:dyDescent="0.25">
      <c r="O4038" s="283" t="str">
        <f>IFERROR(DATE(Table7[[#This Row],[year]],MONTH(DATEVALUE(Table7[[#This Row],[month]]&amp;"1")),Table7[[#This Row],[day]]),"")</f>
        <v/>
      </c>
      <c r="P4038" s="257"/>
      <c r="Q4038" s="257"/>
      <c r="R4038" s="257"/>
      <c r="S4038" s="257"/>
      <c r="T4038" s="257"/>
      <c r="U4038" s="257"/>
      <c r="V4038" s="257"/>
    </row>
    <row r="4039" spans="15:22" x14ac:dyDescent="0.25">
      <c r="O4039" s="283" t="str">
        <f>IFERROR(DATE(Table7[[#This Row],[year]],MONTH(DATEVALUE(Table7[[#This Row],[month]]&amp;"1")),Table7[[#This Row],[day]]),"")</f>
        <v/>
      </c>
      <c r="P4039" s="257"/>
      <c r="Q4039" s="257"/>
      <c r="R4039" s="257"/>
      <c r="S4039" s="257"/>
      <c r="T4039" s="257"/>
      <c r="U4039" s="257"/>
      <c r="V4039" s="257"/>
    </row>
    <row r="4040" spans="15:22" x14ac:dyDescent="0.25">
      <c r="O4040" s="283" t="str">
        <f>IFERROR(DATE(Table7[[#This Row],[year]],MONTH(DATEVALUE(Table7[[#This Row],[month]]&amp;"1")),Table7[[#This Row],[day]]),"")</f>
        <v/>
      </c>
      <c r="P4040" s="257"/>
      <c r="Q4040" s="257"/>
      <c r="R4040" s="257"/>
      <c r="S4040" s="257"/>
      <c r="T4040" s="257"/>
      <c r="U4040" s="257"/>
      <c r="V4040" s="257"/>
    </row>
    <row r="4041" spans="15:22" x14ac:dyDescent="0.25">
      <c r="O4041" s="283" t="str">
        <f>IFERROR(DATE(Table7[[#This Row],[year]],MONTH(DATEVALUE(Table7[[#This Row],[month]]&amp;"1")),Table7[[#This Row],[day]]),"")</f>
        <v/>
      </c>
      <c r="P4041" s="257"/>
      <c r="Q4041" s="257"/>
      <c r="R4041" s="257"/>
      <c r="S4041" s="257"/>
      <c r="T4041" s="257"/>
      <c r="U4041" s="257"/>
      <c r="V4041" s="257"/>
    </row>
    <row r="4042" spans="15:22" x14ac:dyDescent="0.25">
      <c r="O4042" s="283" t="str">
        <f>IFERROR(DATE(Table7[[#This Row],[year]],MONTH(DATEVALUE(Table7[[#This Row],[month]]&amp;"1")),Table7[[#This Row],[day]]),"")</f>
        <v/>
      </c>
      <c r="P4042" s="257"/>
      <c r="Q4042" s="257"/>
      <c r="R4042" s="257"/>
      <c r="S4042" s="257"/>
      <c r="T4042" s="257"/>
      <c r="U4042" s="257"/>
      <c r="V4042" s="257"/>
    </row>
    <row r="4043" spans="15:22" x14ac:dyDescent="0.25">
      <c r="O4043" s="283" t="str">
        <f>IFERROR(DATE(Table7[[#This Row],[year]],MONTH(DATEVALUE(Table7[[#This Row],[month]]&amp;"1")),Table7[[#This Row],[day]]),"")</f>
        <v/>
      </c>
      <c r="P4043" s="257"/>
      <c r="Q4043" s="257"/>
      <c r="R4043" s="257"/>
      <c r="S4043" s="257"/>
      <c r="T4043" s="257"/>
      <c r="U4043" s="257"/>
      <c r="V4043" s="257"/>
    </row>
    <row r="4044" spans="15:22" x14ac:dyDescent="0.25">
      <c r="O4044" s="283" t="str">
        <f>IFERROR(DATE(Table7[[#This Row],[year]],MONTH(DATEVALUE(Table7[[#This Row],[month]]&amp;"1")),Table7[[#This Row],[day]]),"")</f>
        <v/>
      </c>
      <c r="P4044" s="257"/>
      <c r="Q4044" s="257"/>
      <c r="R4044" s="257"/>
      <c r="S4044" s="257"/>
      <c r="T4044" s="257"/>
      <c r="U4044" s="257"/>
      <c r="V4044" s="257"/>
    </row>
    <row r="4045" spans="15:22" x14ac:dyDescent="0.25">
      <c r="O4045" s="283" t="str">
        <f>IFERROR(DATE(Table7[[#This Row],[year]],MONTH(DATEVALUE(Table7[[#This Row],[month]]&amp;"1")),Table7[[#This Row],[day]]),"")</f>
        <v/>
      </c>
      <c r="P4045" s="257"/>
      <c r="Q4045" s="257"/>
      <c r="R4045" s="257"/>
      <c r="S4045" s="257"/>
      <c r="T4045" s="257"/>
      <c r="U4045" s="257"/>
      <c r="V4045" s="257"/>
    </row>
    <row r="4046" spans="15:22" x14ac:dyDescent="0.25">
      <c r="O4046" s="283" t="str">
        <f>IFERROR(DATE(Table7[[#This Row],[year]],MONTH(DATEVALUE(Table7[[#This Row],[month]]&amp;"1")),Table7[[#This Row],[day]]),"")</f>
        <v/>
      </c>
      <c r="P4046" s="257"/>
      <c r="Q4046" s="257"/>
      <c r="R4046" s="257"/>
      <c r="S4046" s="257"/>
      <c r="T4046" s="257"/>
      <c r="U4046" s="257"/>
      <c r="V4046" s="257"/>
    </row>
    <row r="4047" spans="15:22" x14ac:dyDescent="0.25">
      <c r="O4047" s="283" t="str">
        <f>IFERROR(DATE(Table7[[#This Row],[year]],MONTH(DATEVALUE(Table7[[#This Row],[month]]&amp;"1")),Table7[[#This Row],[day]]),"")</f>
        <v/>
      </c>
      <c r="P4047" s="257"/>
      <c r="Q4047" s="257"/>
      <c r="R4047" s="257"/>
      <c r="S4047" s="257"/>
      <c r="T4047" s="257"/>
      <c r="U4047" s="257"/>
      <c r="V4047" s="257"/>
    </row>
    <row r="4048" spans="15:22" x14ac:dyDescent="0.25">
      <c r="O4048" s="283" t="str">
        <f>IFERROR(DATE(Table7[[#This Row],[year]],MONTH(DATEVALUE(Table7[[#This Row],[month]]&amp;"1")),Table7[[#This Row],[day]]),"")</f>
        <v/>
      </c>
      <c r="P4048" s="257"/>
      <c r="Q4048" s="257"/>
      <c r="R4048" s="257"/>
      <c r="S4048" s="257"/>
      <c r="T4048" s="257"/>
      <c r="U4048" s="257"/>
      <c r="V4048" s="257"/>
    </row>
    <row r="4049" spans="15:22" x14ac:dyDescent="0.25">
      <c r="O4049" s="283" t="str">
        <f>IFERROR(DATE(Table7[[#This Row],[year]],MONTH(DATEVALUE(Table7[[#This Row],[month]]&amp;"1")),Table7[[#This Row],[day]]),"")</f>
        <v/>
      </c>
      <c r="P4049" s="257"/>
      <c r="Q4049" s="257"/>
      <c r="R4049" s="257"/>
      <c r="S4049" s="257"/>
      <c r="T4049" s="257"/>
      <c r="U4049" s="257"/>
      <c r="V4049" s="257"/>
    </row>
    <row r="4050" spans="15:22" x14ac:dyDescent="0.25">
      <c r="O4050" s="283" t="str">
        <f>IFERROR(DATE(Table7[[#This Row],[year]],MONTH(DATEVALUE(Table7[[#This Row],[month]]&amp;"1")),Table7[[#This Row],[day]]),"")</f>
        <v/>
      </c>
      <c r="P4050" s="257"/>
      <c r="Q4050" s="257"/>
      <c r="R4050" s="257"/>
      <c r="S4050" s="257"/>
      <c r="T4050" s="257"/>
      <c r="U4050" s="257"/>
      <c r="V4050" s="257"/>
    </row>
    <row r="4051" spans="15:22" x14ac:dyDescent="0.25">
      <c r="O4051" s="283" t="str">
        <f>IFERROR(DATE(Table7[[#This Row],[year]],MONTH(DATEVALUE(Table7[[#This Row],[month]]&amp;"1")),Table7[[#This Row],[day]]),"")</f>
        <v/>
      </c>
      <c r="P4051" s="257"/>
      <c r="Q4051" s="257"/>
      <c r="R4051" s="257"/>
      <c r="S4051" s="257"/>
      <c r="T4051" s="257"/>
      <c r="U4051" s="257"/>
      <c r="V4051" s="257"/>
    </row>
    <row r="4052" spans="15:22" x14ac:dyDescent="0.25">
      <c r="O4052" s="283" t="str">
        <f>IFERROR(DATE(Table7[[#This Row],[year]],MONTH(DATEVALUE(Table7[[#This Row],[month]]&amp;"1")),Table7[[#This Row],[day]]),"")</f>
        <v/>
      </c>
      <c r="P4052" s="257"/>
      <c r="Q4052" s="257"/>
      <c r="R4052" s="257"/>
      <c r="S4052" s="257"/>
      <c r="T4052" s="257"/>
      <c r="U4052" s="257"/>
      <c r="V4052" s="257"/>
    </row>
    <row r="4053" spans="15:22" x14ac:dyDescent="0.25">
      <c r="O4053" s="283" t="str">
        <f>IFERROR(DATE(Table7[[#This Row],[year]],MONTH(DATEVALUE(Table7[[#This Row],[month]]&amp;"1")),Table7[[#This Row],[day]]),"")</f>
        <v/>
      </c>
      <c r="P4053" s="257"/>
      <c r="Q4053" s="257"/>
      <c r="R4053" s="257"/>
      <c r="S4053" s="257"/>
      <c r="T4053" s="257"/>
      <c r="U4053" s="257"/>
      <c r="V4053" s="257"/>
    </row>
    <row r="4054" spans="15:22" x14ac:dyDescent="0.25">
      <c r="O4054" s="283" t="str">
        <f>IFERROR(DATE(Table7[[#This Row],[year]],MONTH(DATEVALUE(Table7[[#This Row],[month]]&amp;"1")),Table7[[#This Row],[day]]),"")</f>
        <v/>
      </c>
      <c r="P4054" s="257"/>
      <c r="Q4054" s="257"/>
      <c r="R4054" s="257"/>
      <c r="S4054" s="257"/>
      <c r="T4054" s="257"/>
      <c r="U4054" s="257"/>
      <c r="V4054" s="257"/>
    </row>
    <row r="4055" spans="15:22" x14ac:dyDescent="0.25">
      <c r="O4055" s="283" t="str">
        <f>IFERROR(DATE(Table7[[#This Row],[year]],MONTH(DATEVALUE(Table7[[#This Row],[month]]&amp;"1")),Table7[[#This Row],[day]]),"")</f>
        <v/>
      </c>
      <c r="P4055" s="257"/>
      <c r="Q4055" s="257"/>
      <c r="R4055" s="257"/>
      <c r="S4055" s="257"/>
      <c r="T4055" s="257"/>
      <c r="U4055" s="257"/>
      <c r="V4055" s="257"/>
    </row>
    <row r="4056" spans="15:22" x14ac:dyDescent="0.25">
      <c r="O4056" s="283" t="str">
        <f>IFERROR(DATE(Table7[[#This Row],[year]],MONTH(DATEVALUE(Table7[[#This Row],[month]]&amp;"1")),Table7[[#This Row],[day]]),"")</f>
        <v/>
      </c>
      <c r="P4056" s="257"/>
      <c r="Q4056" s="257"/>
      <c r="R4056" s="257"/>
      <c r="S4056" s="257"/>
      <c r="T4056" s="257"/>
      <c r="U4056" s="257"/>
      <c r="V4056" s="257"/>
    </row>
    <row r="4057" spans="15:22" x14ac:dyDescent="0.25">
      <c r="O4057" s="283" t="str">
        <f>IFERROR(DATE(Table7[[#This Row],[year]],MONTH(DATEVALUE(Table7[[#This Row],[month]]&amp;"1")),Table7[[#This Row],[day]]),"")</f>
        <v/>
      </c>
      <c r="P4057" s="257"/>
      <c r="Q4057" s="257"/>
      <c r="R4057" s="257"/>
      <c r="S4057" s="257"/>
      <c r="T4057" s="257"/>
      <c r="U4057" s="257"/>
      <c r="V4057" s="257"/>
    </row>
    <row r="4058" spans="15:22" x14ac:dyDescent="0.25">
      <c r="O4058" s="283" t="str">
        <f>IFERROR(DATE(Table7[[#This Row],[year]],MONTH(DATEVALUE(Table7[[#This Row],[month]]&amp;"1")),Table7[[#This Row],[day]]),"")</f>
        <v/>
      </c>
      <c r="P4058" s="257"/>
      <c r="Q4058" s="257"/>
      <c r="R4058" s="257"/>
      <c r="S4058" s="257"/>
      <c r="T4058" s="257"/>
      <c r="U4058" s="257"/>
      <c r="V4058" s="257"/>
    </row>
    <row r="4059" spans="15:22" x14ac:dyDescent="0.25">
      <c r="O4059" s="283" t="str">
        <f>IFERROR(DATE(Table7[[#This Row],[year]],MONTH(DATEVALUE(Table7[[#This Row],[month]]&amp;"1")),Table7[[#This Row],[day]]),"")</f>
        <v/>
      </c>
      <c r="P4059" s="257"/>
      <c r="Q4059" s="257"/>
      <c r="R4059" s="257"/>
      <c r="S4059" s="257"/>
      <c r="T4059" s="257"/>
      <c r="U4059" s="257"/>
      <c r="V4059" s="257"/>
    </row>
    <row r="4060" spans="15:22" x14ac:dyDescent="0.25">
      <c r="O4060" s="283" t="str">
        <f>IFERROR(DATE(Table7[[#This Row],[year]],MONTH(DATEVALUE(Table7[[#This Row],[month]]&amp;"1")),Table7[[#This Row],[day]]),"")</f>
        <v/>
      </c>
      <c r="P4060" s="257"/>
      <c r="Q4060" s="257"/>
      <c r="R4060" s="257"/>
      <c r="S4060" s="257"/>
      <c r="T4060" s="257"/>
      <c r="U4060" s="257"/>
      <c r="V4060" s="257"/>
    </row>
    <row r="4061" spans="15:22" x14ac:dyDescent="0.25">
      <c r="O4061" s="283" t="str">
        <f>IFERROR(DATE(Table7[[#This Row],[year]],MONTH(DATEVALUE(Table7[[#This Row],[month]]&amp;"1")),Table7[[#This Row],[day]]),"")</f>
        <v/>
      </c>
      <c r="P4061" s="257"/>
      <c r="Q4061" s="257"/>
      <c r="R4061" s="257"/>
      <c r="S4061" s="257"/>
      <c r="T4061" s="257"/>
      <c r="U4061" s="257"/>
      <c r="V4061" s="257"/>
    </row>
    <row r="4062" spans="15:22" x14ac:dyDescent="0.25">
      <c r="O4062" s="283" t="str">
        <f>IFERROR(DATE(Table7[[#This Row],[year]],MONTH(DATEVALUE(Table7[[#This Row],[month]]&amp;"1")),Table7[[#This Row],[day]]),"")</f>
        <v/>
      </c>
      <c r="P4062" s="257"/>
      <c r="Q4062" s="257"/>
      <c r="R4062" s="257"/>
      <c r="S4062" s="257"/>
      <c r="T4062" s="257"/>
      <c r="U4062" s="257"/>
      <c r="V4062" s="257"/>
    </row>
    <row r="4063" spans="15:22" x14ac:dyDescent="0.25">
      <c r="O4063" s="283" t="str">
        <f>IFERROR(DATE(Table7[[#This Row],[year]],MONTH(DATEVALUE(Table7[[#This Row],[month]]&amp;"1")),Table7[[#This Row],[day]]),"")</f>
        <v/>
      </c>
      <c r="P4063" s="257"/>
      <c r="Q4063" s="257"/>
      <c r="R4063" s="257"/>
      <c r="S4063" s="257"/>
      <c r="T4063" s="257"/>
      <c r="U4063" s="257"/>
      <c r="V4063" s="257"/>
    </row>
    <row r="4064" spans="15:22" x14ac:dyDescent="0.25">
      <c r="O4064" s="283" t="str">
        <f>IFERROR(DATE(Table7[[#This Row],[year]],MONTH(DATEVALUE(Table7[[#This Row],[month]]&amp;"1")),Table7[[#This Row],[day]]),"")</f>
        <v/>
      </c>
      <c r="P4064" s="257"/>
      <c r="Q4064" s="257"/>
      <c r="R4064" s="257"/>
      <c r="S4064" s="257"/>
      <c r="T4064" s="257"/>
      <c r="U4064" s="257"/>
      <c r="V4064" s="257"/>
    </row>
    <row r="4065" spans="15:22" x14ac:dyDescent="0.25">
      <c r="O4065" s="283" t="str">
        <f>IFERROR(DATE(Table7[[#This Row],[year]],MONTH(DATEVALUE(Table7[[#This Row],[month]]&amp;"1")),Table7[[#This Row],[day]]),"")</f>
        <v/>
      </c>
      <c r="P4065" s="257"/>
      <c r="Q4065" s="257"/>
      <c r="R4065" s="257"/>
      <c r="S4065" s="257"/>
      <c r="T4065" s="257"/>
      <c r="U4065" s="257"/>
      <c r="V4065" s="257"/>
    </row>
    <row r="4066" spans="15:22" x14ac:dyDescent="0.25">
      <c r="O4066" s="283" t="str">
        <f>IFERROR(DATE(Table7[[#This Row],[year]],MONTH(DATEVALUE(Table7[[#This Row],[month]]&amp;"1")),Table7[[#This Row],[day]]),"")</f>
        <v/>
      </c>
      <c r="P4066" s="257"/>
      <c r="Q4066" s="257"/>
      <c r="R4066" s="257"/>
      <c r="S4066" s="257"/>
      <c r="T4066" s="257"/>
      <c r="U4066" s="257"/>
      <c r="V4066" s="257"/>
    </row>
    <row r="4067" spans="15:22" x14ac:dyDescent="0.25">
      <c r="O4067" s="283" t="str">
        <f>IFERROR(DATE(Table7[[#This Row],[year]],MONTH(DATEVALUE(Table7[[#This Row],[month]]&amp;"1")),Table7[[#This Row],[day]]),"")</f>
        <v/>
      </c>
      <c r="P4067" s="257"/>
      <c r="Q4067" s="257"/>
      <c r="R4067" s="257"/>
      <c r="S4067" s="257"/>
      <c r="T4067" s="257"/>
      <c r="U4067" s="257"/>
      <c r="V4067" s="257"/>
    </row>
    <row r="4068" spans="15:22" x14ac:dyDescent="0.25">
      <c r="O4068" s="283" t="str">
        <f>IFERROR(DATE(Table7[[#This Row],[year]],MONTH(DATEVALUE(Table7[[#This Row],[month]]&amp;"1")),Table7[[#This Row],[day]]),"")</f>
        <v/>
      </c>
      <c r="P4068" s="257"/>
      <c r="Q4068" s="257"/>
      <c r="R4068" s="257"/>
      <c r="S4068" s="257"/>
      <c r="T4068" s="257"/>
      <c r="U4068" s="257"/>
      <c r="V4068" s="257"/>
    </row>
    <row r="4069" spans="15:22" x14ac:dyDescent="0.25">
      <c r="O4069" s="283" t="str">
        <f>IFERROR(DATE(Table7[[#This Row],[year]],MONTH(DATEVALUE(Table7[[#This Row],[month]]&amp;"1")),Table7[[#This Row],[day]]),"")</f>
        <v/>
      </c>
      <c r="P4069" s="257"/>
      <c r="Q4069" s="257"/>
      <c r="R4069" s="257"/>
      <c r="S4069" s="257"/>
      <c r="T4069" s="257"/>
      <c r="U4069" s="257"/>
      <c r="V4069" s="257"/>
    </row>
    <row r="4070" spans="15:22" x14ac:dyDescent="0.25">
      <c r="O4070" s="283" t="str">
        <f>IFERROR(DATE(Table7[[#This Row],[year]],MONTH(DATEVALUE(Table7[[#This Row],[month]]&amp;"1")),Table7[[#This Row],[day]]),"")</f>
        <v/>
      </c>
      <c r="P4070" s="257"/>
      <c r="Q4070" s="257"/>
      <c r="R4070" s="257"/>
      <c r="S4070" s="257"/>
      <c r="T4070" s="257"/>
      <c r="U4070" s="257"/>
      <c r="V4070" s="257"/>
    </row>
    <row r="4071" spans="15:22" x14ac:dyDescent="0.25">
      <c r="O4071" s="283" t="str">
        <f>IFERROR(DATE(Table7[[#This Row],[year]],MONTH(DATEVALUE(Table7[[#This Row],[month]]&amp;"1")),Table7[[#This Row],[day]]),"")</f>
        <v/>
      </c>
      <c r="P4071" s="257"/>
      <c r="Q4071" s="257"/>
      <c r="R4071" s="257"/>
      <c r="S4071" s="257"/>
      <c r="T4071" s="257"/>
      <c r="U4071" s="257"/>
      <c r="V4071" s="257"/>
    </row>
    <row r="4072" spans="15:22" x14ac:dyDescent="0.25">
      <c r="O4072" s="283" t="str">
        <f>IFERROR(DATE(Table7[[#This Row],[year]],MONTH(DATEVALUE(Table7[[#This Row],[month]]&amp;"1")),Table7[[#This Row],[day]]),"")</f>
        <v/>
      </c>
      <c r="P4072" s="257"/>
      <c r="Q4072" s="257"/>
      <c r="R4072" s="257"/>
      <c r="S4072" s="257"/>
      <c r="T4072" s="257"/>
      <c r="U4072" s="257"/>
      <c r="V4072" s="257"/>
    </row>
    <row r="4073" spans="15:22" x14ac:dyDescent="0.25">
      <c r="O4073" s="283" t="str">
        <f>IFERROR(DATE(Table7[[#This Row],[year]],MONTH(DATEVALUE(Table7[[#This Row],[month]]&amp;"1")),Table7[[#This Row],[day]]),"")</f>
        <v/>
      </c>
      <c r="P4073" s="257"/>
      <c r="Q4073" s="257"/>
      <c r="R4073" s="257"/>
      <c r="S4073" s="257"/>
      <c r="T4073" s="257"/>
      <c r="U4073" s="257"/>
      <c r="V4073" s="257"/>
    </row>
    <row r="4074" spans="15:22" x14ac:dyDescent="0.25">
      <c r="O4074" s="283" t="str">
        <f>IFERROR(DATE(Table7[[#This Row],[year]],MONTH(DATEVALUE(Table7[[#This Row],[month]]&amp;"1")),Table7[[#This Row],[day]]),"")</f>
        <v/>
      </c>
      <c r="P4074" s="257"/>
      <c r="Q4074" s="257"/>
      <c r="R4074" s="257"/>
      <c r="S4074" s="257"/>
      <c r="T4074" s="257"/>
      <c r="U4074" s="257"/>
      <c r="V4074" s="257"/>
    </row>
    <row r="4075" spans="15:22" x14ac:dyDescent="0.25">
      <c r="O4075" s="283" t="str">
        <f>IFERROR(DATE(Table7[[#This Row],[year]],MONTH(DATEVALUE(Table7[[#This Row],[month]]&amp;"1")),Table7[[#This Row],[day]]),"")</f>
        <v/>
      </c>
      <c r="P4075" s="257"/>
      <c r="Q4075" s="257"/>
      <c r="R4075" s="257"/>
      <c r="S4075" s="257"/>
      <c r="T4075" s="257"/>
      <c r="U4075" s="257"/>
      <c r="V4075" s="257"/>
    </row>
    <row r="4076" spans="15:22" x14ac:dyDescent="0.25">
      <c r="O4076" s="283" t="str">
        <f>IFERROR(DATE(Table7[[#This Row],[year]],MONTH(DATEVALUE(Table7[[#This Row],[month]]&amp;"1")),Table7[[#This Row],[day]]),"")</f>
        <v/>
      </c>
      <c r="P4076" s="257"/>
      <c r="Q4076" s="257"/>
      <c r="R4076" s="257"/>
      <c r="S4076" s="257"/>
      <c r="T4076" s="257"/>
      <c r="U4076" s="257"/>
      <c r="V4076" s="257"/>
    </row>
    <row r="4077" spans="15:22" x14ac:dyDescent="0.25">
      <c r="O4077" s="283" t="str">
        <f>IFERROR(DATE(Table7[[#This Row],[year]],MONTH(DATEVALUE(Table7[[#This Row],[month]]&amp;"1")),Table7[[#This Row],[day]]),"")</f>
        <v/>
      </c>
      <c r="P4077" s="257"/>
      <c r="Q4077" s="257"/>
      <c r="R4077" s="257"/>
      <c r="S4077" s="257"/>
      <c r="T4077" s="257"/>
      <c r="U4077" s="257"/>
      <c r="V4077" s="257"/>
    </row>
    <row r="4078" spans="15:22" x14ac:dyDescent="0.25">
      <c r="O4078" s="283" t="str">
        <f>IFERROR(DATE(Table7[[#This Row],[year]],MONTH(DATEVALUE(Table7[[#This Row],[month]]&amp;"1")),Table7[[#This Row],[day]]),"")</f>
        <v/>
      </c>
      <c r="P4078" s="257"/>
      <c r="Q4078" s="257"/>
      <c r="R4078" s="257"/>
      <c r="S4078" s="257"/>
      <c r="T4078" s="257"/>
      <c r="U4078" s="257"/>
      <c r="V4078" s="257"/>
    </row>
    <row r="4079" spans="15:22" x14ac:dyDescent="0.25">
      <c r="O4079" s="283" t="str">
        <f>IFERROR(DATE(Table7[[#This Row],[year]],MONTH(DATEVALUE(Table7[[#This Row],[month]]&amp;"1")),Table7[[#This Row],[day]]),"")</f>
        <v/>
      </c>
      <c r="P4079" s="257"/>
      <c r="Q4079" s="257"/>
      <c r="R4079" s="257"/>
      <c r="S4079" s="257"/>
      <c r="T4079" s="257"/>
      <c r="U4079" s="257"/>
      <c r="V4079" s="257"/>
    </row>
    <row r="4080" spans="15:22" x14ac:dyDescent="0.25">
      <c r="O4080" s="283" t="str">
        <f>IFERROR(DATE(Table7[[#This Row],[year]],MONTH(DATEVALUE(Table7[[#This Row],[month]]&amp;"1")),Table7[[#This Row],[day]]),"")</f>
        <v/>
      </c>
      <c r="P4080" s="257"/>
      <c r="Q4080" s="257"/>
      <c r="R4080" s="257"/>
      <c r="S4080" s="257"/>
      <c r="T4080" s="257"/>
      <c r="U4080" s="257"/>
      <c r="V4080" s="257"/>
    </row>
    <row r="4081" spans="15:22" x14ac:dyDescent="0.25">
      <c r="O4081" s="283" t="str">
        <f>IFERROR(DATE(Table7[[#This Row],[year]],MONTH(DATEVALUE(Table7[[#This Row],[month]]&amp;"1")),Table7[[#This Row],[day]]),"")</f>
        <v/>
      </c>
      <c r="P4081" s="257"/>
      <c r="Q4081" s="257"/>
      <c r="R4081" s="257"/>
      <c r="S4081" s="257"/>
      <c r="T4081" s="257"/>
      <c r="U4081" s="257"/>
      <c r="V4081" s="257"/>
    </row>
    <row r="4082" spans="15:22" x14ac:dyDescent="0.25">
      <c r="O4082" s="283" t="str">
        <f>IFERROR(DATE(Table7[[#This Row],[year]],MONTH(DATEVALUE(Table7[[#This Row],[month]]&amp;"1")),Table7[[#This Row],[day]]),"")</f>
        <v/>
      </c>
      <c r="P4082" s="257"/>
      <c r="Q4082" s="257"/>
      <c r="R4082" s="257"/>
      <c r="S4082" s="257"/>
      <c r="T4082" s="257"/>
      <c r="U4082" s="257"/>
      <c r="V4082" s="257"/>
    </row>
    <row r="4083" spans="15:22" x14ac:dyDescent="0.25">
      <c r="O4083" s="283" t="str">
        <f>IFERROR(DATE(Table7[[#This Row],[year]],MONTH(DATEVALUE(Table7[[#This Row],[month]]&amp;"1")),Table7[[#This Row],[day]]),"")</f>
        <v/>
      </c>
      <c r="P4083" s="257"/>
      <c r="Q4083" s="257"/>
      <c r="R4083" s="257"/>
      <c r="S4083" s="257"/>
      <c r="T4083" s="257"/>
      <c r="U4083" s="257"/>
      <c r="V4083" s="257"/>
    </row>
    <row r="4084" spans="15:22" x14ac:dyDescent="0.25">
      <c r="O4084" s="283" t="str">
        <f>IFERROR(DATE(Table7[[#This Row],[year]],MONTH(DATEVALUE(Table7[[#This Row],[month]]&amp;"1")),Table7[[#This Row],[day]]),"")</f>
        <v/>
      </c>
      <c r="P4084" s="257"/>
      <c r="Q4084" s="257"/>
      <c r="R4084" s="257"/>
      <c r="S4084" s="257"/>
      <c r="T4084" s="257"/>
      <c r="U4084" s="257"/>
      <c r="V4084" s="257"/>
    </row>
    <row r="4085" spans="15:22" x14ac:dyDescent="0.25">
      <c r="O4085" s="283" t="str">
        <f>IFERROR(DATE(Table7[[#This Row],[year]],MONTH(DATEVALUE(Table7[[#This Row],[month]]&amp;"1")),Table7[[#This Row],[day]]),"")</f>
        <v/>
      </c>
      <c r="P4085" s="257"/>
      <c r="Q4085" s="257"/>
      <c r="R4085" s="257"/>
      <c r="S4085" s="257"/>
      <c r="T4085" s="257"/>
      <c r="U4085" s="257"/>
      <c r="V4085" s="257"/>
    </row>
    <row r="4086" spans="15:22" x14ac:dyDescent="0.25">
      <c r="O4086" s="283" t="str">
        <f>IFERROR(DATE(Table7[[#This Row],[year]],MONTH(DATEVALUE(Table7[[#This Row],[month]]&amp;"1")),Table7[[#This Row],[day]]),"")</f>
        <v/>
      </c>
      <c r="P4086" s="257"/>
      <c r="Q4086" s="257"/>
      <c r="R4086" s="257"/>
      <c r="S4086" s="257"/>
      <c r="T4086" s="257"/>
      <c r="U4086" s="257"/>
      <c r="V4086" s="257"/>
    </row>
    <row r="4087" spans="15:22" x14ac:dyDescent="0.25">
      <c r="O4087" s="283" t="str">
        <f>IFERROR(DATE(Table7[[#This Row],[year]],MONTH(DATEVALUE(Table7[[#This Row],[month]]&amp;"1")),Table7[[#This Row],[day]]),"")</f>
        <v/>
      </c>
      <c r="P4087" s="257"/>
      <c r="Q4087" s="257"/>
      <c r="R4087" s="257"/>
      <c r="S4087" s="257"/>
      <c r="T4087" s="257"/>
      <c r="U4087" s="257"/>
      <c r="V4087" s="257"/>
    </row>
    <row r="4088" spans="15:22" x14ac:dyDescent="0.25">
      <c r="O4088" s="283" t="str">
        <f>IFERROR(DATE(Table7[[#This Row],[year]],MONTH(DATEVALUE(Table7[[#This Row],[month]]&amp;"1")),Table7[[#This Row],[day]]),"")</f>
        <v/>
      </c>
      <c r="P4088" s="257"/>
      <c r="Q4088" s="257"/>
      <c r="R4088" s="257"/>
      <c r="S4088" s="257"/>
      <c r="T4088" s="257"/>
      <c r="U4088" s="257"/>
      <c r="V4088" s="257"/>
    </row>
    <row r="4089" spans="15:22" x14ac:dyDescent="0.25">
      <c r="O4089" s="283" t="str">
        <f>IFERROR(DATE(Table7[[#This Row],[year]],MONTH(DATEVALUE(Table7[[#This Row],[month]]&amp;"1")),Table7[[#This Row],[day]]),"")</f>
        <v/>
      </c>
      <c r="P4089" s="257"/>
      <c r="Q4089" s="257"/>
      <c r="R4089" s="257"/>
      <c r="S4089" s="257"/>
      <c r="T4089" s="257"/>
      <c r="U4089" s="257"/>
      <c r="V4089" s="257"/>
    </row>
    <row r="4090" spans="15:22" x14ac:dyDescent="0.25">
      <c r="O4090" s="283" t="str">
        <f>IFERROR(DATE(Table7[[#This Row],[year]],MONTH(DATEVALUE(Table7[[#This Row],[month]]&amp;"1")),Table7[[#This Row],[day]]),"")</f>
        <v/>
      </c>
      <c r="P4090" s="257"/>
      <c r="Q4090" s="257"/>
      <c r="R4090" s="257"/>
      <c r="S4090" s="257"/>
      <c r="T4090" s="257"/>
      <c r="U4090" s="257"/>
      <c r="V4090" s="257"/>
    </row>
    <row r="4091" spans="15:22" x14ac:dyDescent="0.25">
      <c r="O4091" s="283" t="str">
        <f>IFERROR(DATE(Table7[[#This Row],[year]],MONTH(DATEVALUE(Table7[[#This Row],[month]]&amp;"1")),Table7[[#This Row],[day]]),"")</f>
        <v/>
      </c>
      <c r="P4091" s="257"/>
      <c r="Q4091" s="257"/>
      <c r="R4091" s="257"/>
      <c r="S4091" s="257"/>
      <c r="T4091" s="257"/>
      <c r="U4091" s="257"/>
      <c r="V4091" s="257"/>
    </row>
    <row r="4092" spans="15:22" x14ac:dyDescent="0.25">
      <c r="O4092" s="283" t="str">
        <f>IFERROR(DATE(Table7[[#This Row],[year]],MONTH(DATEVALUE(Table7[[#This Row],[month]]&amp;"1")),Table7[[#This Row],[day]]),"")</f>
        <v/>
      </c>
      <c r="P4092" s="257"/>
      <c r="Q4092" s="257"/>
      <c r="R4092" s="257"/>
      <c r="S4092" s="257"/>
      <c r="T4092" s="257"/>
      <c r="U4092" s="257"/>
      <c r="V4092" s="257"/>
    </row>
    <row r="4093" spans="15:22" x14ac:dyDescent="0.25">
      <c r="O4093" s="283" t="str">
        <f>IFERROR(DATE(Table7[[#This Row],[year]],MONTH(DATEVALUE(Table7[[#This Row],[month]]&amp;"1")),Table7[[#This Row],[day]]),"")</f>
        <v/>
      </c>
      <c r="P4093" s="257"/>
      <c r="Q4093" s="257"/>
      <c r="R4093" s="257"/>
      <c r="S4093" s="257"/>
      <c r="T4093" s="257"/>
      <c r="U4093" s="257"/>
      <c r="V4093" s="257"/>
    </row>
    <row r="4094" spans="15:22" x14ac:dyDescent="0.25">
      <c r="O4094" s="283" t="str">
        <f>IFERROR(DATE(Table7[[#This Row],[year]],MONTH(DATEVALUE(Table7[[#This Row],[month]]&amp;"1")),Table7[[#This Row],[day]]),"")</f>
        <v/>
      </c>
      <c r="P4094" s="257"/>
      <c r="Q4094" s="257"/>
      <c r="R4094" s="257"/>
      <c r="S4094" s="257"/>
      <c r="T4094" s="257"/>
      <c r="U4094" s="257"/>
      <c r="V4094" s="257"/>
    </row>
    <row r="4095" spans="15:22" x14ac:dyDescent="0.25">
      <c r="O4095" s="283" t="str">
        <f>IFERROR(DATE(Table7[[#This Row],[year]],MONTH(DATEVALUE(Table7[[#This Row],[month]]&amp;"1")),Table7[[#This Row],[day]]),"")</f>
        <v/>
      </c>
      <c r="P4095" s="257"/>
      <c r="Q4095" s="257"/>
      <c r="R4095" s="257"/>
      <c r="S4095" s="257"/>
      <c r="T4095" s="257"/>
      <c r="U4095" s="257"/>
      <c r="V4095" s="257"/>
    </row>
    <row r="4096" spans="15:22" x14ac:dyDescent="0.25">
      <c r="O4096" s="283" t="str">
        <f>IFERROR(DATE(Table7[[#This Row],[year]],MONTH(DATEVALUE(Table7[[#This Row],[month]]&amp;"1")),Table7[[#This Row],[day]]),"")</f>
        <v/>
      </c>
      <c r="P4096" s="257"/>
      <c r="Q4096" s="257"/>
      <c r="R4096" s="257"/>
      <c r="S4096" s="257"/>
      <c r="T4096" s="257"/>
      <c r="U4096" s="257"/>
      <c r="V4096" s="257"/>
    </row>
    <row r="4097" spans="15:22" x14ac:dyDescent="0.25">
      <c r="O4097" s="283" t="str">
        <f>IFERROR(DATE(Table7[[#This Row],[year]],MONTH(DATEVALUE(Table7[[#This Row],[month]]&amp;"1")),Table7[[#This Row],[day]]),"")</f>
        <v/>
      </c>
      <c r="P4097" s="257"/>
      <c r="Q4097" s="257"/>
      <c r="R4097" s="257"/>
      <c r="S4097" s="257"/>
      <c r="T4097" s="257"/>
      <c r="U4097" s="257"/>
      <c r="V4097" s="257"/>
    </row>
    <row r="4098" spans="15:22" x14ac:dyDescent="0.25">
      <c r="O4098" s="283" t="str">
        <f>IFERROR(DATE(Table7[[#This Row],[year]],MONTH(DATEVALUE(Table7[[#This Row],[month]]&amp;"1")),Table7[[#This Row],[day]]),"")</f>
        <v/>
      </c>
      <c r="P4098" s="257"/>
      <c r="Q4098" s="257"/>
      <c r="R4098" s="257"/>
      <c r="S4098" s="257"/>
      <c r="T4098" s="257"/>
      <c r="U4098" s="257"/>
      <c r="V4098" s="257"/>
    </row>
    <row r="4099" spans="15:22" x14ac:dyDescent="0.25">
      <c r="O4099" s="283" t="str">
        <f>IFERROR(DATE(Table7[[#This Row],[year]],MONTH(DATEVALUE(Table7[[#This Row],[month]]&amp;"1")),Table7[[#This Row],[day]]),"")</f>
        <v/>
      </c>
      <c r="P4099" s="257"/>
      <c r="Q4099" s="257"/>
      <c r="R4099" s="257"/>
      <c r="S4099" s="257"/>
      <c r="T4099" s="257"/>
      <c r="U4099" s="257"/>
      <c r="V4099" s="257"/>
    </row>
    <row r="4100" spans="15:22" x14ac:dyDescent="0.25">
      <c r="O4100" s="283" t="str">
        <f>IFERROR(DATE(Table7[[#This Row],[year]],MONTH(DATEVALUE(Table7[[#This Row],[month]]&amp;"1")),Table7[[#This Row],[day]]),"")</f>
        <v/>
      </c>
      <c r="P4100" s="257"/>
      <c r="Q4100" s="257"/>
      <c r="R4100" s="257"/>
      <c r="S4100" s="257"/>
      <c r="T4100" s="257"/>
      <c r="U4100" s="257"/>
      <c r="V4100" s="257"/>
    </row>
    <row r="4101" spans="15:22" x14ac:dyDescent="0.25">
      <c r="O4101" s="283" t="str">
        <f>IFERROR(DATE(Table7[[#This Row],[year]],MONTH(DATEVALUE(Table7[[#This Row],[month]]&amp;"1")),Table7[[#This Row],[day]]),"")</f>
        <v/>
      </c>
      <c r="P4101" s="257"/>
      <c r="Q4101" s="257"/>
      <c r="R4101" s="257"/>
      <c r="S4101" s="257"/>
      <c r="T4101" s="257"/>
      <c r="U4101" s="257"/>
      <c r="V4101" s="257"/>
    </row>
    <row r="4102" spans="15:22" x14ac:dyDescent="0.25">
      <c r="O4102" s="283" t="str">
        <f>IFERROR(DATE(Table7[[#This Row],[year]],MONTH(DATEVALUE(Table7[[#This Row],[month]]&amp;"1")),Table7[[#This Row],[day]]),"")</f>
        <v/>
      </c>
      <c r="P4102" s="257"/>
      <c r="Q4102" s="257"/>
      <c r="R4102" s="257"/>
      <c r="S4102" s="257"/>
      <c r="T4102" s="257"/>
      <c r="U4102" s="257"/>
      <c r="V4102" s="257"/>
    </row>
    <row r="4103" spans="15:22" x14ac:dyDescent="0.25">
      <c r="O4103" s="283" t="str">
        <f>IFERROR(DATE(Table7[[#This Row],[year]],MONTH(DATEVALUE(Table7[[#This Row],[month]]&amp;"1")),Table7[[#This Row],[day]]),"")</f>
        <v/>
      </c>
      <c r="P4103" s="257"/>
      <c r="Q4103" s="257"/>
      <c r="R4103" s="257"/>
      <c r="S4103" s="257"/>
      <c r="T4103" s="257"/>
      <c r="U4103" s="257"/>
      <c r="V4103" s="257"/>
    </row>
    <row r="4104" spans="15:22" x14ac:dyDescent="0.25">
      <c r="O4104" s="283" t="str">
        <f>IFERROR(DATE(Table7[[#This Row],[year]],MONTH(DATEVALUE(Table7[[#This Row],[month]]&amp;"1")),Table7[[#This Row],[day]]),"")</f>
        <v/>
      </c>
      <c r="P4104" s="257"/>
      <c r="Q4104" s="257"/>
      <c r="R4104" s="257"/>
      <c r="S4104" s="257"/>
      <c r="T4104" s="257"/>
      <c r="U4104" s="257"/>
      <c r="V4104" s="257"/>
    </row>
    <row r="4105" spans="15:22" x14ac:dyDescent="0.25">
      <c r="O4105" s="283" t="str">
        <f>IFERROR(DATE(Table7[[#This Row],[year]],MONTH(DATEVALUE(Table7[[#This Row],[month]]&amp;"1")),Table7[[#This Row],[day]]),"")</f>
        <v/>
      </c>
      <c r="P4105" s="257"/>
      <c r="Q4105" s="257"/>
      <c r="R4105" s="257"/>
      <c r="S4105" s="257"/>
      <c r="T4105" s="257"/>
      <c r="U4105" s="257"/>
      <c r="V4105" s="257"/>
    </row>
    <row r="4106" spans="15:22" x14ac:dyDescent="0.25">
      <c r="O4106" s="283" t="str">
        <f>IFERROR(DATE(Table7[[#This Row],[year]],MONTH(DATEVALUE(Table7[[#This Row],[month]]&amp;"1")),Table7[[#This Row],[day]]),"")</f>
        <v/>
      </c>
      <c r="P4106" s="257"/>
      <c r="Q4106" s="257"/>
      <c r="R4106" s="257"/>
      <c r="S4106" s="257"/>
      <c r="T4106" s="257"/>
      <c r="U4106" s="257"/>
      <c r="V4106" s="257"/>
    </row>
    <row r="4107" spans="15:22" x14ac:dyDescent="0.25">
      <c r="O4107" s="283" t="str">
        <f>IFERROR(DATE(Table7[[#This Row],[year]],MONTH(DATEVALUE(Table7[[#This Row],[month]]&amp;"1")),Table7[[#This Row],[day]]),"")</f>
        <v/>
      </c>
      <c r="P4107" s="257"/>
      <c r="Q4107" s="257"/>
      <c r="R4107" s="257"/>
      <c r="S4107" s="257"/>
      <c r="T4107" s="257"/>
      <c r="U4107" s="257"/>
      <c r="V4107" s="257"/>
    </row>
    <row r="4108" spans="15:22" x14ac:dyDescent="0.25">
      <c r="O4108" s="283" t="str">
        <f>IFERROR(DATE(Table7[[#This Row],[year]],MONTH(DATEVALUE(Table7[[#This Row],[month]]&amp;"1")),Table7[[#This Row],[day]]),"")</f>
        <v/>
      </c>
      <c r="P4108" s="257"/>
      <c r="Q4108" s="257"/>
      <c r="R4108" s="257"/>
      <c r="S4108" s="257"/>
      <c r="T4108" s="257"/>
      <c r="U4108" s="257"/>
      <c r="V4108" s="257"/>
    </row>
    <row r="4109" spans="15:22" x14ac:dyDescent="0.25">
      <c r="O4109" s="283" t="str">
        <f>IFERROR(DATE(Table7[[#This Row],[year]],MONTH(DATEVALUE(Table7[[#This Row],[month]]&amp;"1")),Table7[[#This Row],[day]]),"")</f>
        <v/>
      </c>
      <c r="P4109" s="257"/>
      <c r="Q4109" s="257"/>
      <c r="R4109" s="257"/>
      <c r="S4109" s="257"/>
      <c r="T4109" s="257"/>
      <c r="U4109" s="257"/>
      <c r="V4109" s="257"/>
    </row>
    <row r="4110" spans="15:22" x14ac:dyDescent="0.25">
      <c r="O4110" s="283" t="str">
        <f>IFERROR(DATE(Table7[[#This Row],[year]],MONTH(DATEVALUE(Table7[[#This Row],[month]]&amp;"1")),Table7[[#This Row],[day]]),"")</f>
        <v/>
      </c>
      <c r="P4110" s="257"/>
      <c r="Q4110" s="257"/>
      <c r="R4110" s="257"/>
      <c r="S4110" s="257"/>
      <c r="T4110" s="257"/>
      <c r="U4110" s="257"/>
      <c r="V4110" s="257"/>
    </row>
    <row r="4111" spans="15:22" x14ac:dyDescent="0.25">
      <c r="O4111" s="283" t="str">
        <f>IFERROR(DATE(Table7[[#This Row],[year]],MONTH(DATEVALUE(Table7[[#This Row],[month]]&amp;"1")),Table7[[#This Row],[day]]),"")</f>
        <v/>
      </c>
      <c r="P4111" s="257"/>
      <c r="Q4111" s="257"/>
      <c r="R4111" s="257"/>
      <c r="S4111" s="257"/>
      <c r="T4111" s="257"/>
      <c r="U4111" s="257"/>
      <c r="V4111" s="257"/>
    </row>
    <row r="4112" spans="15:22" x14ac:dyDescent="0.25">
      <c r="O4112" s="283" t="str">
        <f>IFERROR(DATE(Table7[[#This Row],[year]],MONTH(DATEVALUE(Table7[[#This Row],[month]]&amp;"1")),Table7[[#This Row],[day]]),"")</f>
        <v/>
      </c>
      <c r="P4112" s="257"/>
      <c r="Q4112" s="257"/>
      <c r="R4112" s="257"/>
      <c r="S4112" s="257"/>
      <c r="T4112" s="257"/>
      <c r="U4112" s="257"/>
      <c r="V4112" s="257"/>
    </row>
    <row r="4113" spans="15:22" x14ac:dyDescent="0.25">
      <c r="O4113" s="283" t="str">
        <f>IFERROR(DATE(Table7[[#This Row],[year]],MONTH(DATEVALUE(Table7[[#This Row],[month]]&amp;"1")),Table7[[#This Row],[day]]),"")</f>
        <v/>
      </c>
      <c r="P4113" s="257"/>
      <c r="Q4113" s="257"/>
      <c r="R4113" s="257"/>
      <c r="S4113" s="257"/>
      <c r="T4113" s="257"/>
      <c r="U4113" s="257"/>
      <c r="V4113" s="257"/>
    </row>
    <row r="4114" spans="15:22" x14ac:dyDescent="0.25">
      <c r="O4114" s="283" t="str">
        <f>IFERROR(DATE(Table7[[#This Row],[year]],MONTH(DATEVALUE(Table7[[#This Row],[month]]&amp;"1")),Table7[[#This Row],[day]]),"")</f>
        <v/>
      </c>
      <c r="P4114" s="257"/>
      <c r="Q4114" s="257"/>
      <c r="R4114" s="257"/>
      <c r="S4114" s="257"/>
      <c r="T4114" s="257"/>
      <c r="U4114" s="257"/>
      <c r="V4114" s="257"/>
    </row>
    <row r="4115" spans="15:22" x14ac:dyDescent="0.25">
      <c r="O4115" s="283" t="str">
        <f>IFERROR(DATE(Table7[[#This Row],[year]],MONTH(DATEVALUE(Table7[[#This Row],[month]]&amp;"1")),Table7[[#This Row],[day]]),"")</f>
        <v/>
      </c>
      <c r="P4115" s="257"/>
      <c r="Q4115" s="257"/>
      <c r="R4115" s="257"/>
      <c r="S4115" s="257"/>
      <c r="T4115" s="257"/>
      <c r="U4115" s="257"/>
      <c r="V4115" s="257"/>
    </row>
    <row r="4116" spans="15:22" x14ac:dyDescent="0.25">
      <c r="O4116" s="283" t="str">
        <f>IFERROR(DATE(Table7[[#This Row],[year]],MONTH(DATEVALUE(Table7[[#This Row],[month]]&amp;"1")),Table7[[#This Row],[day]]),"")</f>
        <v/>
      </c>
      <c r="P4116" s="257"/>
      <c r="Q4116" s="257"/>
      <c r="R4116" s="257"/>
      <c r="S4116" s="257"/>
      <c r="T4116" s="257"/>
      <c r="U4116" s="257"/>
      <c r="V4116" s="257"/>
    </row>
    <row r="4117" spans="15:22" x14ac:dyDescent="0.25">
      <c r="O4117" s="283" t="str">
        <f>IFERROR(DATE(Table7[[#This Row],[year]],MONTH(DATEVALUE(Table7[[#This Row],[month]]&amp;"1")),Table7[[#This Row],[day]]),"")</f>
        <v/>
      </c>
      <c r="P4117" s="257"/>
      <c r="Q4117" s="257"/>
      <c r="R4117" s="257"/>
      <c r="S4117" s="257"/>
      <c r="T4117" s="257"/>
      <c r="U4117" s="257"/>
      <c r="V4117" s="257"/>
    </row>
    <row r="4118" spans="15:22" x14ac:dyDescent="0.25">
      <c r="O4118" s="283" t="str">
        <f>IFERROR(DATE(Table7[[#This Row],[year]],MONTH(DATEVALUE(Table7[[#This Row],[month]]&amp;"1")),Table7[[#This Row],[day]]),"")</f>
        <v/>
      </c>
      <c r="P4118" s="257"/>
      <c r="Q4118" s="257"/>
      <c r="R4118" s="257"/>
      <c r="S4118" s="257"/>
      <c r="T4118" s="257"/>
      <c r="U4118" s="257"/>
      <c r="V4118" s="257"/>
    </row>
    <row r="4119" spans="15:22" x14ac:dyDescent="0.25">
      <c r="O4119" s="283" t="str">
        <f>IFERROR(DATE(Table7[[#This Row],[year]],MONTH(DATEVALUE(Table7[[#This Row],[month]]&amp;"1")),Table7[[#This Row],[day]]),"")</f>
        <v/>
      </c>
      <c r="P4119" s="257"/>
      <c r="Q4119" s="257"/>
      <c r="R4119" s="257"/>
      <c r="S4119" s="257"/>
      <c r="T4119" s="257"/>
      <c r="U4119" s="257"/>
      <c r="V4119" s="257"/>
    </row>
    <row r="4120" spans="15:22" x14ac:dyDescent="0.25">
      <c r="O4120" s="283" t="str">
        <f>IFERROR(DATE(Table7[[#This Row],[year]],MONTH(DATEVALUE(Table7[[#This Row],[month]]&amp;"1")),Table7[[#This Row],[day]]),"")</f>
        <v/>
      </c>
      <c r="P4120" s="257"/>
      <c r="Q4120" s="257"/>
      <c r="R4120" s="257"/>
      <c r="S4120" s="257"/>
      <c r="T4120" s="257"/>
      <c r="U4120" s="257"/>
      <c r="V4120" s="257"/>
    </row>
    <row r="4121" spans="15:22" x14ac:dyDescent="0.25">
      <c r="O4121" s="283" t="str">
        <f>IFERROR(DATE(Table7[[#This Row],[year]],MONTH(DATEVALUE(Table7[[#This Row],[month]]&amp;"1")),Table7[[#This Row],[day]]),"")</f>
        <v/>
      </c>
      <c r="P4121" s="257"/>
      <c r="Q4121" s="257"/>
      <c r="R4121" s="257"/>
      <c r="S4121" s="257"/>
      <c r="T4121" s="257"/>
      <c r="U4121" s="257"/>
      <c r="V4121" s="257"/>
    </row>
    <row r="4122" spans="15:22" x14ac:dyDescent="0.25">
      <c r="O4122" s="283" t="str">
        <f>IFERROR(DATE(Table7[[#This Row],[year]],MONTH(DATEVALUE(Table7[[#This Row],[month]]&amp;"1")),Table7[[#This Row],[day]]),"")</f>
        <v/>
      </c>
      <c r="P4122" s="257"/>
      <c r="Q4122" s="257"/>
      <c r="R4122" s="257"/>
      <c r="S4122" s="257"/>
      <c r="T4122" s="257"/>
      <c r="U4122" s="257"/>
      <c r="V4122" s="257"/>
    </row>
    <row r="4123" spans="15:22" x14ac:dyDescent="0.25">
      <c r="O4123" s="283" t="str">
        <f>IFERROR(DATE(Table7[[#This Row],[year]],MONTH(DATEVALUE(Table7[[#This Row],[month]]&amp;"1")),Table7[[#This Row],[day]]),"")</f>
        <v/>
      </c>
      <c r="P4123" s="257"/>
      <c r="Q4123" s="257"/>
      <c r="R4123" s="257"/>
      <c r="S4123" s="257"/>
      <c r="T4123" s="257"/>
      <c r="U4123" s="257"/>
      <c r="V4123" s="257"/>
    </row>
    <row r="4124" spans="15:22" x14ac:dyDescent="0.25">
      <c r="O4124" s="283" t="str">
        <f>IFERROR(DATE(Table7[[#This Row],[year]],MONTH(DATEVALUE(Table7[[#This Row],[month]]&amp;"1")),Table7[[#This Row],[day]]),"")</f>
        <v/>
      </c>
      <c r="P4124" s="257"/>
      <c r="Q4124" s="257"/>
      <c r="R4124" s="257"/>
      <c r="S4124" s="257"/>
      <c r="T4124" s="257"/>
      <c r="U4124" s="257"/>
      <c r="V4124" s="257"/>
    </row>
    <row r="4125" spans="15:22" x14ac:dyDescent="0.25">
      <c r="O4125" s="283" t="str">
        <f>IFERROR(DATE(Table7[[#This Row],[year]],MONTH(DATEVALUE(Table7[[#This Row],[month]]&amp;"1")),Table7[[#This Row],[day]]),"")</f>
        <v/>
      </c>
      <c r="P4125" s="257"/>
      <c r="Q4125" s="257"/>
      <c r="R4125" s="257"/>
      <c r="S4125" s="257"/>
      <c r="T4125" s="257"/>
      <c r="U4125" s="257"/>
      <c r="V4125" s="257"/>
    </row>
    <row r="4126" spans="15:22" x14ac:dyDescent="0.25">
      <c r="O4126" s="283" t="str">
        <f>IFERROR(DATE(Table7[[#This Row],[year]],MONTH(DATEVALUE(Table7[[#This Row],[month]]&amp;"1")),Table7[[#This Row],[day]]),"")</f>
        <v/>
      </c>
      <c r="P4126" s="257"/>
      <c r="Q4126" s="257"/>
      <c r="R4126" s="257"/>
      <c r="S4126" s="257"/>
      <c r="T4126" s="257"/>
      <c r="U4126" s="257"/>
      <c r="V4126" s="257"/>
    </row>
    <row r="4127" spans="15:22" x14ac:dyDescent="0.25">
      <c r="O4127" s="283" t="str">
        <f>IFERROR(DATE(Table7[[#This Row],[year]],MONTH(DATEVALUE(Table7[[#This Row],[month]]&amp;"1")),Table7[[#This Row],[day]]),"")</f>
        <v/>
      </c>
      <c r="P4127" s="257"/>
      <c r="Q4127" s="257"/>
      <c r="R4127" s="257"/>
      <c r="S4127" s="257"/>
      <c r="T4127" s="257"/>
      <c r="U4127" s="257"/>
      <c r="V4127" s="257"/>
    </row>
    <row r="4128" spans="15:22" x14ac:dyDescent="0.25">
      <c r="O4128" s="283" t="str">
        <f>IFERROR(DATE(Table7[[#This Row],[year]],MONTH(DATEVALUE(Table7[[#This Row],[month]]&amp;"1")),Table7[[#This Row],[day]]),"")</f>
        <v/>
      </c>
      <c r="P4128" s="257"/>
      <c r="Q4128" s="257"/>
      <c r="R4128" s="257"/>
      <c r="S4128" s="257"/>
      <c r="T4128" s="257"/>
      <c r="U4128" s="257"/>
      <c r="V4128" s="257"/>
    </row>
    <row r="4129" spans="15:22" x14ac:dyDescent="0.25">
      <c r="O4129" s="283" t="str">
        <f>IFERROR(DATE(Table7[[#This Row],[year]],MONTH(DATEVALUE(Table7[[#This Row],[month]]&amp;"1")),Table7[[#This Row],[day]]),"")</f>
        <v/>
      </c>
      <c r="P4129" s="257"/>
      <c r="Q4129" s="257"/>
      <c r="R4129" s="257"/>
      <c r="S4129" s="257"/>
      <c r="T4129" s="257"/>
      <c r="U4129" s="257"/>
      <c r="V4129" s="257"/>
    </row>
    <row r="4130" spans="15:22" x14ac:dyDescent="0.25">
      <c r="O4130" s="283" t="str">
        <f>IFERROR(DATE(Table7[[#This Row],[year]],MONTH(DATEVALUE(Table7[[#This Row],[month]]&amp;"1")),Table7[[#This Row],[day]]),"")</f>
        <v/>
      </c>
      <c r="P4130" s="257"/>
      <c r="Q4130" s="257"/>
      <c r="R4130" s="257"/>
      <c r="S4130" s="257"/>
      <c r="T4130" s="257"/>
      <c r="U4130" s="257"/>
      <c r="V4130" s="257"/>
    </row>
    <row r="4131" spans="15:22" x14ac:dyDescent="0.25">
      <c r="O4131" s="283" t="str">
        <f>IFERROR(DATE(Table7[[#This Row],[year]],MONTH(DATEVALUE(Table7[[#This Row],[month]]&amp;"1")),Table7[[#This Row],[day]]),"")</f>
        <v/>
      </c>
      <c r="P4131" s="257"/>
      <c r="Q4131" s="257"/>
      <c r="R4131" s="257"/>
      <c r="S4131" s="257"/>
      <c r="T4131" s="257"/>
      <c r="U4131" s="257"/>
      <c r="V4131" s="257"/>
    </row>
    <row r="4132" spans="15:22" x14ac:dyDescent="0.25">
      <c r="O4132" s="283" t="str">
        <f>IFERROR(DATE(Table7[[#This Row],[year]],MONTH(DATEVALUE(Table7[[#This Row],[month]]&amp;"1")),Table7[[#This Row],[day]]),"")</f>
        <v/>
      </c>
      <c r="P4132" s="257"/>
      <c r="Q4132" s="257"/>
      <c r="R4132" s="257"/>
      <c r="S4132" s="257"/>
      <c r="T4132" s="257"/>
      <c r="U4132" s="257"/>
      <c r="V4132" s="257"/>
    </row>
    <row r="4133" spans="15:22" x14ac:dyDescent="0.25">
      <c r="O4133" s="283" t="str">
        <f>IFERROR(DATE(Table7[[#This Row],[year]],MONTH(DATEVALUE(Table7[[#This Row],[month]]&amp;"1")),Table7[[#This Row],[day]]),"")</f>
        <v/>
      </c>
      <c r="P4133" s="257"/>
      <c r="Q4133" s="257"/>
      <c r="R4133" s="257"/>
      <c r="S4133" s="257"/>
      <c r="T4133" s="257"/>
      <c r="U4133" s="257"/>
      <c r="V4133" s="257"/>
    </row>
    <row r="4134" spans="15:22" x14ac:dyDescent="0.25">
      <c r="O4134" s="283" t="str">
        <f>IFERROR(DATE(Table7[[#This Row],[year]],MONTH(DATEVALUE(Table7[[#This Row],[month]]&amp;"1")),Table7[[#This Row],[day]]),"")</f>
        <v/>
      </c>
      <c r="P4134" s="257"/>
      <c r="Q4134" s="257"/>
      <c r="R4134" s="257"/>
      <c r="S4134" s="257"/>
      <c r="T4134" s="257"/>
      <c r="U4134" s="257"/>
      <c r="V4134" s="257"/>
    </row>
    <row r="4135" spans="15:22" x14ac:dyDescent="0.25">
      <c r="O4135" s="283" t="str">
        <f>IFERROR(DATE(Table7[[#This Row],[year]],MONTH(DATEVALUE(Table7[[#This Row],[month]]&amp;"1")),Table7[[#This Row],[day]]),"")</f>
        <v/>
      </c>
      <c r="P4135" s="257"/>
      <c r="Q4135" s="257"/>
      <c r="R4135" s="257"/>
      <c r="S4135" s="257"/>
      <c r="T4135" s="257"/>
      <c r="U4135" s="257"/>
      <c r="V4135" s="257"/>
    </row>
    <row r="4136" spans="15:22" x14ac:dyDescent="0.25">
      <c r="O4136" s="283" t="str">
        <f>IFERROR(DATE(Table7[[#This Row],[year]],MONTH(DATEVALUE(Table7[[#This Row],[month]]&amp;"1")),Table7[[#This Row],[day]]),"")</f>
        <v/>
      </c>
      <c r="P4136" s="257"/>
      <c r="Q4136" s="257"/>
      <c r="R4136" s="257"/>
      <c r="S4136" s="257"/>
      <c r="T4136" s="257"/>
      <c r="U4136" s="257"/>
      <c r="V4136" s="257"/>
    </row>
    <row r="4137" spans="15:22" x14ac:dyDescent="0.25">
      <c r="O4137" s="283" t="str">
        <f>IFERROR(DATE(Table7[[#This Row],[year]],MONTH(DATEVALUE(Table7[[#This Row],[month]]&amp;"1")),Table7[[#This Row],[day]]),"")</f>
        <v/>
      </c>
      <c r="P4137" s="257"/>
      <c r="Q4137" s="257"/>
      <c r="R4137" s="257"/>
      <c r="S4137" s="257"/>
      <c r="T4137" s="257"/>
      <c r="U4137" s="257"/>
      <c r="V4137" s="257"/>
    </row>
    <row r="4138" spans="15:22" x14ac:dyDescent="0.25">
      <c r="O4138" s="283" t="str">
        <f>IFERROR(DATE(Table7[[#This Row],[year]],MONTH(DATEVALUE(Table7[[#This Row],[month]]&amp;"1")),Table7[[#This Row],[day]]),"")</f>
        <v/>
      </c>
      <c r="P4138" s="257"/>
      <c r="Q4138" s="257"/>
      <c r="R4138" s="257"/>
      <c r="S4138" s="257"/>
      <c r="T4138" s="257"/>
      <c r="U4138" s="257"/>
      <c r="V4138" s="257"/>
    </row>
    <row r="4139" spans="15:22" x14ac:dyDescent="0.25">
      <c r="O4139" s="283" t="str">
        <f>IFERROR(DATE(Table7[[#This Row],[year]],MONTH(DATEVALUE(Table7[[#This Row],[month]]&amp;"1")),Table7[[#This Row],[day]]),"")</f>
        <v/>
      </c>
      <c r="P4139" s="257"/>
      <c r="Q4139" s="257"/>
      <c r="R4139" s="257"/>
      <c r="S4139" s="257"/>
      <c r="T4139" s="257"/>
      <c r="U4139" s="257"/>
      <c r="V4139" s="257"/>
    </row>
    <row r="4140" spans="15:22" x14ac:dyDescent="0.25">
      <c r="O4140" s="283" t="str">
        <f>IFERROR(DATE(Table7[[#This Row],[year]],MONTH(DATEVALUE(Table7[[#This Row],[month]]&amp;"1")),Table7[[#This Row],[day]]),"")</f>
        <v/>
      </c>
      <c r="P4140" s="257"/>
      <c r="Q4140" s="257"/>
      <c r="R4140" s="257"/>
      <c r="S4140" s="257"/>
      <c r="T4140" s="257"/>
      <c r="U4140" s="257"/>
      <c r="V4140" s="257"/>
    </row>
    <row r="4141" spans="15:22" x14ac:dyDescent="0.25">
      <c r="O4141" s="283" t="str">
        <f>IFERROR(DATE(Table7[[#This Row],[year]],MONTH(DATEVALUE(Table7[[#This Row],[month]]&amp;"1")),Table7[[#This Row],[day]]),"")</f>
        <v/>
      </c>
      <c r="P4141" s="257"/>
      <c r="Q4141" s="257"/>
      <c r="R4141" s="257"/>
      <c r="S4141" s="257"/>
      <c r="T4141" s="257"/>
      <c r="U4141" s="257"/>
      <c r="V4141" s="257"/>
    </row>
    <row r="4142" spans="15:22" x14ac:dyDescent="0.25">
      <c r="O4142" s="283" t="str">
        <f>IFERROR(DATE(Table7[[#This Row],[year]],MONTH(DATEVALUE(Table7[[#This Row],[month]]&amp;"1")),Table7[[#This Row],[day]]),"")</f>
        <v/>
      </c>
      <c r="P4142" s="257"/>
      <c r="Q4142" s="257"/>
      <c r="R4142" s="257"/>
      <c r="S4142" s="257"/>
      <c r="T4142" s="257"/>
      <c r="U4142" s="257"/>
      <c r="V4142" s="257"/>
    </row>
    <row r="4143" spans="15:22" x14ac:dyDescent="0.25">
      <c r="O4143" s="283" t="str">
        <f>IFERROR(DATE(Table7[[#This Row],[year]],MONTH(DATEVALUE(Table7[[#This Row],[month]]&amp;"1")),Table7[[#This Row],[day]]),"")</f>
        <v/>
      </c>
      <c r="P4143" s="257"/>
      <c r="Q4143" s="257"/>
      <c r="R4143" s="257"/>
      <c r="S4143" s="257"/>
      <c r="T4143" s="257"/>
      <c r="U4143" s="257"/>
      <c r="V4143" s="257"/>
    </row>
    <row r="4144" spans="15:22" x14ac:dyDescent="0.25">
      <c r="O4144" s="283" t="str">
        <f>IFERROR(DATE(Table7[[#This Row],[year]],MONTH(DATEVALUE(Table7[[#This Row],[month]]&amp;"1")),Table7[[#This Row],[day]]),"")</f>
        <v/>
      </c>
      <c r="P4144" s="257"/>
      <c r="Q4144" s="257"/>
      <c r="R4144" s="257"/>
      <c r="S4144" s="257"/>
      <c r="T4144" s="257"/>
      <c r="U4144" s="257"/>
      <c r="V4144" s="257"/>
    </row>
    <row r="4145" spans="15:22" x14ac:dyDescent="0.25">
      <c r="O4145" s="283" t="str">
        <f>IFERROR(DATE(Table7[[#This Row],[year]],MONTH(DATEVALUE(Table7[[#This Row],[month]]&amp;"1")),Table7[[#This Row],[day]]),"")</f>
        <v/>
      </c>
      <c r="P4145" s="257"/>
      <c r="Q4145" s="257"/>
      <c r="R4145" s="257"/>
      <c r="S4145" s="257"/>
      <c r="T4145" s="257"/>
      <c r="U4145" s="257"/>
      <c r="V4145" s="257"/>
    </row>
    <row r="4146" spans="15:22" x14ac:dyDescent="0.25">
      <c r="O4146" s="283" t="str">
        <f>IFERROR(DATE(Table7[[#This Row],[year]],MONTH(DATEVALUE(Table7[[#This Row],[month]]&amp;"1")),Table7[[#This Row],[day]]),"")</f>
        <v/>
      </c>
      <c r="P4146" s="257"/>
      <c r="Q4146" s="257"/>
      <c r="R4146" s="257"/>
      <c r="S4146" s="257"/>
      <c r="T4146" s="257"/>
      <c r="U4146" s="257"/>
      <c r="V4146" s="257"/>
    </row>
    <row r="4147" spans="15:22" x14ac:dyDescent="0.25">
      <c r="O4147" s="283" t="str">
        <f>IFERROR(DATE(Table7[[#This Row],[year]],MONTH(DATEVALUE(Table7[[#This Row],[month]]&amp;"1")),Table7[[#This Row],[day]]),"")</f>
        <v/>
      </c>
      <c r="P4147" s="257"/>
      <c r="Q4147" s="257"/>
      <c r="R4147" s="257"/>
      <c r="S4147" s="257"/>
      <c r="T4147" s="257"/>
      <c r="U4147" s="257"/>
      <c r="V4147" s="257"/>
    </row>
    <row r="4148" spans="15:22" x14ac:dyDescent="0.25">
      <c r="O4148" s="283" t="str">
        <f>IFERROR(DATE(Table7[[#This Row],[year]],MONTH(DATEVALUE(Table7[[#This Row],[month]]&amp;"1")),Table7[[#This Row],[day]]),"")</f>
        <v/>
      </c>
      <c r="P4148" s="257"/>
      <c r="Q4148" s="257"/>
      <c r="R4148" s="257"/>
      <c r="S4148" s="257"/>
      <c r="T4148" s="257"/>
      <c r="U4148" s="257"/>
      <c r="V4148" s="257"/>
    </row>
    <row r="4149" spans="15:22" x14ac:dyDescent="0.25">
      <c r="O4149" s="283" t="str">
        <f>IFERROR(DATE(Table7[[#This Row],[year]],MONTH(DATEVALUE(Table7[[#This Row],[month]]&amp;"1")),Table7[[#This Row],[day]]),"")</f>
        <v/>
      </c>
      <c r="P4149" s="257"/>
      <c r="Q4149" s="257"/>
      <c r="R4149" s="257"/>
      <c r="S4149" s="257"/>
      <c r="T4149" s="257"/>
      <c r="U4149" s="257"/>
      <c r="V4149" s="257"/>
    </row>
    <row r="4150" spans="15:22" x14ac:dyDescent="0.25">
      <c r="O4150" s="283" t="str">
        <f>IFERROR(DATE(Table7[[#This Row],[year]],MONTH(DATEVALUE(Table7[[#This Row],[month]]&amp;"1")),Table7[[#This Row],[day]]),"")</f>
        <v/>
      </c>
      <c r="P4150" s="257"/>
      <c r="Q4150" s="257"/>
      <c r="R4150" s="257"/>
      <c r="S4150" s="257"/>
      <c r="T4150" s="257"/>
      <c r="U4150" s="257"/>
      <c r="V4150" s="257"/>
    </row>
    <row r="4151" spans="15:22" x14ac:dyDescent="0.25">
      <c r="O4151" s="283" t="str">
        <f>IFERROR(DATE(Table7[[#This Row],[year]],MONTH(DATEVALUE(Table7[[#This Row],[month]]&amp;"1")),Table7[[#This Row],[day]]),"")</f>
        <v/>
      </c>
      <c r="P4151" s="257"/>
      <c r="Q4151" s="257"/>
      <c r="R4151" s="257"/>
      <c r="S4151" s="257"/>
      <c r="T4151" s="257"/>
      <c r="U4151" s="257"/>
      <c r="V4151" s="257"/>
    </row>
    <row r="4152" spans="15:22" x14ac:dyDescent="0.25">
      <c r="O4152" s="283" t="str">
        <f>IFERROR(DATE(Table7[[#This Row],[year]],MONTH(DATEVALUE(Table7[[#This Row],[month]]&amp;"1")),Table7[[#This Row],[day]]),"")</f>
        <v/>
      </c>
      <c r="P4152" s="257"/>
      <c r="Q4152" s="257"/>
      <c r="R4152" s="257"/>
      <c r="S4152" s="257"/>
      <c r="T4152" s="257"/>
      <c r="U4152" s="257"/>
      <c r="V4152" s="257"/>
    </row>
    <row r="4153" spans="15:22" x14ac:dyDescent="0.25">
      <c r="O4153" s="283" t="str">
        <f>IFERROR(DATE(Table7[[#This Row],[year]],MONTH(DATEVALUE(Table7[[#This Row],[month]]&amp;"1")),Table7[[#This Row],[day]]),"")</f>
        <v/>
      </c>
      <c r="P4153" s="257"/>
      <c r="Q4153" s="257"/>
      <c r="R4153" s="257"/>
      <c r="S4153" s="257"/>
      <c r="T4153" s="257"/>
      <c r="U4153" s="257"/>
      <c r="V4153" s="257"/>
    </row>
    <row r="4154" spans="15:22" x14ac:dyDescent="0.25">
      <c r="O4154" s="283" t="str">
        <f>IFERROR(DATE(Table7[[#This Row],[year]],MONTH(DATEVALUE(Table7[[#This Row],[month]]&amp;"1")),Table7[[#This Row],[day]]),"")</f>
        <v/>
      </c>
      <c r="P4154" s="257"/>
      <c r="Q4154" s="257"/>
      <c r="R4154" s="257"/>
      <c r="S4154" s="257"/>
      <c r="T4154" s="257"/>
      <c r="U4154" s="257"/>
      <c r="V4154" s="257"/>
    </row>
    <row r="4155" spans="15:22" x14ac:dyDescent="0.25">
      <c r="O4155" s="283" t="str">
        <f>IFERROR(DATE(Table7[[#This Row],[year]],MONTH(DATEVALUE(Table7[[#This Row],[month]]&amp;"1")),Table7[[#This Row],[day]]),"")</f>
        <v/>
      </c>
      <c r="P4155" s="257"/>
      <c r="Q4155" s="257"/>
      <c r="R4155" s="257"/>
      <c r="S4155" s="257"/>
      <c r="T4155" s="257"/>
      <c r="U4155" s="257"/>
      <c r="V4155" s="257"/>
    </row>
    <row r="4156" spans="15:22" x14ac:dyDescent="0.25">
      <c r="O4156" s="283" t="str">
        <f>IFERROR(DATE(Table7[[#This Row],[year]],MONTH(DATEVALUE(Table7[[#This Row],[month]]&amp;"1")),Table7[[#This Row],[day]]),"")</f>
        <v/>
      </c>
      <c r="P4156" s="257"/>
      <c r="Q4156" s="257"/>
      <c r="R4156" s="257"/>
      <c r="S4156" s="257"/>
      <c r="T4156" s="257"/>
      <c r="U4156" s="257"/>
      <c r="V4156" s="257"/>
    </row>
    <row r="4157" spans="15:22" x14ac:dyDescent="0.25">
      <c r="O4157" s="283" t="str">
        <f>IFERROR(DATE(Table7[[#This Row],[year]],MONTH(DATEVALUE(Table7[[#This Row],[month]]&amp;"1")),Table7[[#This Row],[day]]),"")</f>
        <v/>
      </c>
      <c r="P4157" s="257"/>
      <c r="Q4157" s="257"/>
      <c r="R4157" s="257"/>
      <c r="S4157" s="257"/>
      <c r="T4157" s="257"/>
      <c r="U4157" s="257"/>
      <c r="V4157" s="257"/>
    </row>
    <row r="4158" spans="15:22" x14ac:dyDescent="0.25">
      <c r="O4158" s="283" t="str">
        <f>IFERROR(DATE(Table7[[#This Row],[year]],MONTH(DATEVALUE(Table7[[#This Row],[month]]&amp;"1")),Table7[[#This Row],[day]]),"")</f>
        <v/>
      </c>
      <c r="P4158" s="257"/>
      <c r="Q4158" s="257"/>
      <c r="R4158" s="257"/>
      <c r="S4158" s="257"/>
      <c r="T4158" s="257"/>
      <c r="U4158" s="257"/>
      <c r="V4158" s="257"/>
    </row>
    <row r="4159" spans="15:22" x14ac:dyDescent="0.25">
      <c r="O4159" s="283" t="str">
        <f>IFERROR(DATE(Table7[[#This Row],[year]],MONTH(DATEVALUE(Table7[[#This Row],[month]]&amp;"1")),Table7[[#This Row],[day]]),"")</f>
        <v/>
      </c>
      <c r="P4159" s="257"/>
      <c r="Q4159" s="257"/>
      <c r="R4159" s="257"/>
      <c r="S4159" s="257"/>
      <c r="T4159" s="257"/>
      <c r="U4159" s="257"/>
      <c r="V4159" s="257"/>
    </row>
    <row r="4160" spans="15:22" x14ac:dyDescent="0.25">
      <c r="O4160" s="283" t="str">
        <f>IFERROR(DATE(Table7[[#This Row],[year]],MONTH(DATEVALUE(Table7[[#This Row],[month]]&amp;"1")),Table7[[#This Row],[day]]),"")</f>
        <v/>
      </c>
      <c r="P4160" s="257"/>
      <c r="Q4160" s="257"/>
      <c r="R4160" s="257"/>
      <c r="S4160" s="257"/>
      <c r="T4160" s="257"/>
      <c r="U4160" s="257"/>
      <c r="V4160" s="257"/>
    </row>
    <row r="4161" spans="15:22" x14ac:dyDescent="0.25">
      <c r="O4161" s="283" t="str">
        <f>IFERROR(DATE(Table7[[#This Row],[year]],MONTH(DATEVALUE(Table7[[#This Row],[month]]&amp;"1")),Table7[[#This Row],[day]]),"")</f>
        <v/>
      </c>
      <c r="P4161" s="257"/>
      <c r="Q4161" s="257"/>
      <c r="R4161" s="257"/>
      <c r="S4161" s="257"/>
      <c r="T4161" s="257"/>
      <c r="U4161" s="257"/>
      <c r="V4161" s="257"/>
    </row>
    <row r="4162" spans="15:22" x14ac:dyDescent="0.25">
      <c r="O4162" s="283" t="str">
        <f>IFERROR(DATE(Table7[[#This Row],[year]],MONTH(DATEVALUE(Table7[[#This Row],[month]]&amp;"1")),Table7[[#This Row],[day]]),"")</f>
        <v/>
      </c>
      <c r="P4162" s="257"/>
      <c r="Q4162" s="257"/>
      <c r="R4162" s="257"/>
      <c r="S4162" s="257"/>
      <c r="T4162" s="257"/>
      <c r="U4162" s="257"/>
      <c r="V4162" s="257"/>
    </row>
    <row r="4163" spans="15:22" x14ac:dyDescent="0.25">
      <c r="O4163" s="283" t="str">
        <f>IFERROR(DATE(Table7[[#This Row],[year]],MONTH(DATEVALUE(Table7[[#This Row],[month]]&amp;"1")),Table7[[#This Row],[day]]),"")</f>
        <v/>
      </c>
      <c r="P4163" s="257"/>
      <c r="Q4163" s="257"/>
      <c r="R4163" s="257"/>
      <c r="S4163" s="257"/>
      <c r="T4163" s="257"/>
      <c r="U4163" s="257"/>
      <c r="V4163" s="257"/>
    </row>
    <row r="4164" spans="15:22" x14ac:dyDescent="0.25">
      <c r="O4164" s="283" t="str">
        <f>IFERROR(DATE(Table7[[#This Row],[year]],MONTH(DATEVALUE(Table7[[#This Row],[month]]&amp;"1")),Table7[[#This Row],[day]]),"")</f>
        <v/>
      </c>
      <c r="P4164" s="257"/>
      <c r="Q4164" s="257"/>
      <c r="R4164" s="257"/>
      <c r="S4164" s="257"/>
      <c r="T4164" s="257"/>
      <c r="U4164" s="257"/>
      <c r="V4164" s="257"/>
    </row>
    <row r="4165" spans="15:22" x14ac:dyDescent="0.25">
      <c r="O4165" s="283" t="str">
        <f>IFERROR(DATE(Table7[[#This Row],[year]],MONTH(DATEVALUE(Table7[[#This Row],[month]]&amp;"1")),Table7[[#This Row],[day]]),"")</f>
        <v/>
      </c>
      <c r="P4165" s="257"/>
      <c r="Q4165" s="257"/>
      <c r="R4165" s="257"/>
      <c r="S4165" s="257"/>
      <c r="T4165" s="257"/>
      <c r="U4165" s="257"/>
      <c r="V4165" s="257"/>
    </row>
  </sheetData>
  <phoneticPr fontId="11" type="noConversion"/>
  <pageMargins left="0.7" right="0.7" top="0.75" bottom="0.75" header="0.3" footer="0.3"/>
  <pageSetup orientation="portrait" r:id="rId4"/>
  <drawing r:id="rId5"/>
  <tableParts count="7">
    <tablePart r:id="rId6"/>
    <tablePart r:id="rId7"/>
    <tablePart r:id="rId8"/>
    <tablePart r:id="rId9"/>
    <tablePart r:id="rId10"/>
    <tablePart r:id="rId11"/>
    <tablePart r:id="rId1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902A19-7AE7-44AB-B26E-489E9AA980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معرفی</vt:lpstr>
      <vt:lpstr>نکات مهم</vt:lpstr>
      <vt:lpstr>مفروصات</vt:lpstr>
      <vt:lpstr>صورت سود و زیان</vt:lpstr>
      <vt:lpstr>دیتای آلومینیوم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fakhrehosseini</dc:creator>
  <cp:lastModifiedBy>fakhrehosseini</cp:lastModifiedBy>
  <dcterms:created xsi:type="dcterms:W3CDTF">2022-04-05T12:03:04Z</dcterms:created>
  <dcterms:modified xsi:type="dcterms:W3CDTF">2023-06-28T09:33:53Z</dcterms:modified>
</cp:coreProperties>
</file>